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51196F13-6AD0-C1B8-E2B4-A1F9AE17003E}"/>
  <workbookPr codeName="ThisWorkbook"/>
  <mc:AlternateContent xmlns:mc="http://schemas.openxmlformats.org/markup-compatibility/2006">
    <mc:Choice Requires="x15">
      <x15ac:absPath xmlns:x15ac="http://schemas.microsoft.com/office/spreadsheetml/2010/11/ac" url="F:\dar rate\dar rate 83 84\"/>
    </mc:Choice>
  </mc:AlternateContent>
  <xr:revisionPtr revIDLastSave="0" documentId="13_ncr:1_{64D49D1A-719C-4977-BA21-BD9331CEA023}" xr6:coauthVersionLast="47" xr6:coauthVersionMax="47" xr10:uidLastSave="{00000000-0000-0000-0000-000000000000}"/>
  <bookViews>
    <workbookView xWindow="-120" yWindow="-120" windowWidth="29040" windowHeight="15720" firstSheet="2" activeTab="3" xr2:uid="{00000000-000D-0000-FFFF-FFFF00000000}"/>
  </bookViews>
  <sheets>
    <sheet name="Basic" sheetId="18" state="hidden" r:id="rId1"/>
    <sheet name="Dist Rate" sheetId="16" state="hidden" r:id="rId2"/>
    <sheet name="Material rate" sheetId="21" r:id="rId3"/>
    <sheet name="update Rate" sheetId="13" r:id="rId4"/>
    <sheet name="Plant and Machinary" sheetId="26" r:id="rId5"/>
    <sheet name="Sheet2" sheetId="20" state="hidden" r:id="rId6"/>
    <sheet name="Table of Content 2" sheetId="3" r:id="rId7"/>
    <sheet name="Update Descrip" sheetId="10" r:id="rId8"/>
    <sheet name="Sheet3" sheetId="25" r:id="rId9"/>
    <sheet name="Table of Content 1" sheetId="17" state="hidden" r:id="rId10"/>
    <sheet name="Sheet1" sheetId="19" state="hidden" r:id="rId11"/>
    <sheet name="rate anal ciaa" sheetId="22" state="hidden" r:id="rId12"/>
    <sheet name="inland revenue" sheetId="23" state="hidden" r:id="rId13"/>
  </sheets>
  <externalReferences>
    <externalReference r:id="rId14"/>
  </externalReferences>
  <definedNames>
    <definedName name="_cgi24">'update Rate'!$O$95</definedName>
    <definedName name="_cgi26">'update Rate'!$O$97</definedName>
    <definedName name="_xlnm._FilterDatabase" localSheetId="0" hidden="1">Basic!#REF!</definedName>
    <definedName name="_xlnm._FilterDatabase" localSheetId="3" hidden="1">'update Rate'!$C$3:$O$236</definedName>
    <definedName name="adopted_rate_diesel">'[1]Material rate'!$L$33</definedName>
    <definedName name="awood">'update Rate'!$O$53</definedName>
    <definedName name="bmarble">'update Rate'!#REF!</definedName>
    <definedName name="brick">'update Rate'!$O$12</definedName>
    <definedName name="cheskini100">'update Rate'!$O$64</definedName>
    <definedName name="cheskini150">'update Rate'!$O$65</definedName>
    <definedName name="cheskini300">'update Rate'!$O$66</definedName>
    <definedName name="Chuna" localSheetId="7">'Update Descrip'!#REF!</definedName>
    <definedName name="colorpata">'update Rate'!$O$113</definedName>
    <definedName name="Diagowar">'update Rate'!$O$189</definedName>
    <definedName name="diesel">'[1]Material rate'!$D$33</definedName>
    <definedName name="electricity">'[1]Material rate'!$D$36</definedName>
    <definedName name="giwar">'update Rate'!$O$188</definedName>
    <definedName name="giwire">'update Rate'!$O$49</definedName>
    <definedName name="giwire24">'update Rate'!$O$50</definedName>
    <definedName name="glass3">'update Rate'!$O$87</definedName>
    <definedName name="glass4">'update Rate'!$O$88</definedName>
    <definedName name="glass5">'update Rate'!$O$89</definedName>
    <definedName name="glass6">'update Rate'!$O$90</definedName>
    <definedName name="handle">'update Rate'!$O$91</definedName>
    <definedName name="holpass">'update Rate'!$O$61</definedName>
    <definedName name="igwire">'update Rate'!$O$49</definedName>
    <definedName name="Jparling">'update Rate'!$O$93</definedName>
    <definedName name="jphalak">'update Rate'!$O$57</definedName>
    <definedName name="Jwarling">'update Rate'!$O$94</definedName>
    <definedName name="Jwood">'update Rate'!$O$55</definedName>
    <definedName name="jyami">'update Rate'!#REF!,'update Rate'!#REF!,'update Rate'!#REF!,'update Rate'!#REF!,'update Rate'!#REF!</definedName>
    <definedName name="Kabja100">'update Rate'!$O$62</definedName>
    <definedName name="kabja75">'update Rate'!$O$63</definedName>
    <definedName name="kila">'update Rate'!$O$58</definedName>
    <definedName name="Labour">'Update Descrip'!$F$7,'Update Descrip'!#REF!,'Update Descrip'!$F$28,'Update Descrip'!$F$40,'Update Descrip'!$F$49,'Update Descrip'!$F$61,'Update Descrip'!#REF!,'Update Descrip'!$F$117,'Update Descrip'!$F$129,'Update Descrip'!$F$141</definedName>
    <definedName name="lucking300">'update Rate'!$O$67</definedName>
    <definedName name="Marble">'update Rate'!$O$41</definedName>
    <definedName name="mason">'update Rate'!$O$6</definedName>
    <definedName name="mluck">'update Rate'!$O$68</definedName>
    <definedName name="moluck">'update Rate'!$O$68</definedName>
    <definedName name="nutbolt">'update Rate'!#REF!</definedName>
    <definedName name="nutbolt8">'update Rate'!#REF!</definedName>
    <definedName name="pkila">'update Rate'!$O$60</definedName>
    <definedName name="plainst26">'update Rate'!$O$101</definedName>
    <definedName name="plainst28">'update Rate'!$O$101</definedName>
    <definedName name="Planst">'update Rate'!#REF!</definedName>
    <definedName name="plywood4">'update Rate'!$O$69</definedName>
    <definedName name="plywood6">'update Rate'!$O$71</definedName>
    <definedName name="_xlnm.Print_Area" localSheetId="0">Basic!$A$1:$E$1028</definedName>
    <definedName name="_xlnm.Print_Area" localSheetId="2">'Material rate'!$A$1:$T$1498</definedName>
    <definedName name="_xlnm.Print_Area" localSheetId="4">'Plant and Machinary'!$A$1:$T$51</definedName>
    <definedName name="_xlnm.Print_Area" localSheetId="10">Sheet1!$B$1:$I$759</definedName>
    <definedName name="_xlnm.Print_Area" localSheetId="9">'Table of Content 1'!$B$1:$E$20</definedName>
    <definedName name="_xlnm.Print_Area" localSheetId="6">'Table of Content 2'!$A$2:$K$437</definedName>
    <definedName name="_xlnm.Print_Area" localSheetId="7">'Update Descrip'!$A$1:$H$4875</definedName>
    <definedName name="_xlnm.Print_Area" localSheetId="3">'update Rate'!$A$1:$O$535</definedName>
    <definedName name="_xlnm.Print_Titles" localSheetId="0">Basic!$698:$698</definedName>
    <definedName name="_xlnm.Print_Titles" localSheetId="1">'Dist Rate'!$2:$7</definedName>
    <definedName name="_xlnm.Print_Titles" localSheetId="2">'Material rate'!$4:$6</definedName>
    <definedName name="_xlnm.Print_Titles" localSheetId="4">'Plant and Machinary'!$1:$4</definedName>
    <definedName name="_xlnm.Print_Titles" localSheetId="6">'Table of Content 2'!$2:$6</definedName>
    <definedName name="_xlnm.Print_Titles" localSheetId="3">'update Rate'!$1:$3</definedName>
    <definedName name="shandle">'update Rate'!$O$92</definedName>
    <definedName name="skilled">'[1]Material rate'!$D$146</definedName>
    <definedName name="Swood">'update Rate'!$O$56</definedName>
    <definedName name="Tikply4">'update Rate'!$O$83</definedName>
    <definedName name="tikwood4">'update Rate'!#REF!</definedName>
    <definedName name="torsteel">'update Rate'!#REF!</definedName>
    <definedName name="Ttile">'update Rate'!$O$43</definedName>
    <definedName name="unskilled">'[1]Material rate'!$D$154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482" i="21" l="1"/>
  <c r="S1481" i="21"/>
  <c r="S507" i="21"/>
  <c r="S505" i="21"/>
  <c r="U13" i="21"/>
  <c r="U14" i="21"/>
  <c r="U15" i="21"/>
  <c r="U16" i="21"/>
  <c r="U17" i="21"/>
  <c r="U18" i="21"/>
  <c r="U19" i="21"/>
  <c r="U20" i="21"/>
  <c r="U21" i="21"/>
  <c r="U22" i="21"/>
  <c r="U23" i="21"/>
  <c r="U24" i="21"/>
  <c r="U25" i="21"/>
  <c r="U26" i="21"/>
  <c r="U27" i="21"/>
  <c r="U28" i="21"/>
  <c r="U29" i="21"/>
  <c r="U30" i="21"/>
  <c r="U31" i="21"/>
  <c r="U32" i="21"/>
  <c r="U33" i="21"/>
  <c r="U34" i="21"/>
  <c r="U35" i="21"/>
  <c r="U36" i="21"/>
  <c r="U37" i="21"/>
  <c r="U38" i="21"/>
  <c r="U39" i="21"/>
  <c r="U40" i="21"/>
  <c r="U41" i="21"/>
  <c r="U42" i="21"/>
  <c r="U43" i="21"/>
  <c r="U44" i="21"/>
  <c r="U45" i="21"/>
  <c r="U46" i="21"/>
  <c r="U47" i="21"/>
  <c r="U48" i="21"/>
  <c r="U49" i="21"/>
  <c r="U50" i="21"/>
  <c r="U51" i="21"/>
  <c r="U52" i="21"/>
  <c r="U53" i="21"/>
  <c r="U54" i="21"/>
  <c r="U55" i="21"/>
  <c r="U56" i="21"/>
  <c r="U57" i="21"/>
  <c r="U58" i="21"/>
  <c r="U59" i="21"/>
  <c r="U60" i="21"/>
  <c r="U61" i="21"/>
  <c r="U62" i="21"/>
  <c r="U63" i="21"/>
  <c r="U64" i="21"/>
  <c r="U65" i="21"/>
  <c r="U66" i="21"/>
  <c r="U67" i="21"/>
  <c r="U68" i="21"/>
  <c r="U69" i="21"/>
  <c r="U71" i="21"/>
  <c r="U72" i="21"/>
  <c r="U73" i="21"/>
  <c r="U74" i="21"/>
  <c r="U75" i="21"/>
  <c r="U76" i="21"/>
  <c r="U77" i="21"/>
  <c r="U78" i="21"/>
  <c r="U79" i="21"/>
  <c r="U80" i="21"/>
  <c r="U81" i="21"/>
  <c r="U82" i="21"/>
  <c r="U83" i="21"/>
  <c r="U84" i="21"/>
  <c r="U85" i="21"/>
  <c r="U86" i="21"/>
  <c r="U87" i="21"/>
  <c r="U88" i="21"/>
  <c r="U89" i="21"/>
  <c r="U90" i="21"/>
  <c r="U91" i="21"/>
  <c r="U93" i="21"/>
  <c r="U95" i="21"/>
  <c r="U96" i="21"/>
  <c r="U97" i="21"/>
  <c r="U98" i="21"/>
  <c r="U99" i="21"/>
  <c r="U100" i="21"/>
  <c r="U101" i="21"/>
  <c r="U102" i="21"/>
  <c r="U103" i="21"/>
  <c r="U104" i="21"/>
  <c r="U105" i="21"/>
  <c r="U106" i="21"/>
  <c r="U107" i="21"/>
  <c r="U108" i="21"/>
  <c r="U109" i="21"/>
  <c r="U110" i="21"/>
  <c r="U111" i="21"/>
  <c r="U112" i="21"/>
  <c r="U113" i="21"/>
  <c r="U114" i="21"/>
  <c r="U115" i="21"/>
  <c r="U116" i="21"/>
  <c r="U117" i="21"/>
  <c r="U118" i="21"/>
  <c r="U119" i="21"/>
  <c r="U120" i="21"/>
  <c r="U121" i="21"/>
  <c r="U122" i="21"/>
  <c r="U123" i="21"/>
  <c r="U124" i="21"/>
  <c r="U125" i="21"/>
  <c r="U126" i="21"/>
  <c r="U127" i="21"/>
  <c r="U128" i="21"/>
  <c r="U129" i="21"/>
  <c r="U130" i="21"/>
  <c r="U131" i="21"/>
  <c r="U132" i="21"/>
  <c r="U133" i="21"/>
  <c r="U134" i="21"/>
  <c r="U135" i="21"/>
  <c r="U136" i="21"/>
  <c r="U137" i="21"/>
  <c r="U138" i="21"/>
  <c r="U139" i="21"/>
  <c r="U140" i="21"/>
  <c r="U141" i="21"/>
  <c r="U142" i="21"/>
  <c r="U143" i="21"/>
  <c r="U144" i="21"/>
  <c r="U145" i="21"/>
  <c r="U146" i="21"/>
  <c r="U147" i="21"/>
  <c r="U153" i="21"/>
  <c r="U158" i="21"/>
  <c r="U160" i="21"/>
  <c r="U161" i="21"/>
  <c r="U162" i="21"/>
  <c r="U165" i="21"/>
  <c r="U169" i="21"/>
  <c r="U170" i="21"/>
  <c r="U171" i="21"/>
  <c r="U173" i="21"/>
  <c r="U174" i="21"/>
  <c r="U179" i="21"/>
  <c r="U180" i="21"/>
  <c r="U181" i="21"/>
  <c r="U182" i="21"/>
  <c r="U183" i="21"/>
  <c r="U184" i="21"/>
  <c r="U185" i="21"/>
  <c r="U186" i="21"/>
  <c r="U187" i="21"/>
  <c r="U188" i="21"/>
  <c r="U189" i="21"/>
  <c r="U190" i="21"/>
  <c r="U191" i="21"/>
  <c r="U192" i="21"/>
  <c r="U193" i="21"/>
  <c r="U194" i="21"/>
  <c r="U195" i="21"/>
  <c r="U196" i="21"/>
  <c r="U197" i="21"/>
  <c r="U198" i="21"/>
  <c r="U199" i="21"/>
  <c r="U200" i="21"/>
  <c r="U201" i="21"/>
  <c r="U202" i="21"/>
  <c r="U203" i="21"/>
  <c r="U204" i="21"/>
  <c r="U205" i="21"/>
  <c r="U206" i="21"/>
  <c r="U207" i="21"/>
  <c r="U208" i="21"/>
  <c r="U209" i="21"/>
  <c r="U210" i="21"/>
  <c r="U211" i="21"/>
  <c r="U212" i="21"/>
  <c r="U213" i="21"/>
  <c r="U214" i="21"/>
  <c r="U215" i="21"/>
  <c r="U218" i="21"/>
  <c r="U221" i="21"/>
  <c r="U222" i="21"/>
  <c r="U223" i="21"/>
  <c r="U224" i="21"/>
  <c r="U225" i="21"/>
  <c r="U226" i="21"/>
  <c r="U227" i="21"/>
  <c r="U228" i="21"/>
  <c r="U229" i="21"/>
  <c r="U230" i="21"/>
  <c r="U231" i="21"/>
  <c r="U232" i="21"/>
  <c r="U233" i="21"/>
  <c r="U234" i="21"/>
  <c r="U235" i="21"/>
  <c r="U236" i="21"/>
  <c r="U237" i="21"/>
  <c r="U238" i="21"/>
  <c r="U239" i="21"/>
  <c r="U240" i="21"/>
  <c r="U241" i="21"/>
  <c r="U242" i="21"/>
  <c r="U243" i="21"/>
  <c r="U244" i="21"/>
  <c r="U245" i="21"/>
  <c r="U246" i="21"/>
  <c r="U247" i="21"/>
  <c r="U248" i="21"/>
  <c r="U249" i="21"/>
  <c r="U250" i="21"/>
  <c r="U251" i="21"/>
  <c r="U252" i="21"/>
  <c r="U253" i="21"/>
  <c r="U254" i="21"/>
  <c r="U255" i="21"/>
  <c r="U256" i="21"/>
  <c r="U257" i="21"/>
  <c r="U258" i="21"/>
  <c r="U259" i="21"/>
  <c r="U260" i="21"/>
  <c r="U261" i="21"/>
  <c r="U262" i="21"/>
  <c r="U263" i="21"/>
  <c r="U264" i="21"/>
  <c r="U265" i="21"/>
  <c r="U266" i="21"/>
  <c r="U267" i="21"/>
  <c r="U268" i="21"/>
  <c r="U269" i="21"/>
  <c r="U270" i="21"/>
  <c r="U271" i="21"/>
  <c r="U272" i="21"/>
  <c r="U273" i="21"/>
  <c r="U274" i="21"/>
  <c r="U275" i="21"/>
  <c r="U276" i="21"/>
  <c r="U277" i="21"/>
  <c r="U278" i="21"/>
  <c r="U279" i="21"/>
  <c r="U280" i="21"/>
  <c r="U281" i="21"/>
  <c r="U282" i="21"/>
  <c r="U283" i="21"/>
  <c r="U284" i="21"/>
  <c r="U285" i="21"/>
  <c r="U289" i="21"/>
  <c r="U290" i="21"/>
  <c r="U291" i="21"/>
  <c r="U292" i="21"/>
  <c r="U293" i="21"/>
  <c r="U295" i="21"/>
  <c r="U296" i="21"/>
  <c r="U297" i="21"/>
  <c r="U298" i="21"/>
  <c r="U299" i="21"/>
  <c r="U300" i="21"/>
  <c r="U301" i="21"/>
  <c r="U302" i="21"/>
  <c r="U303" i="21"/>
  <c r="U304" i="21"/>
  <c r="U305" i="21"/>
  <c r="U306" i="21"/>
  <c r="U308" i="21"/>
  <c r="U309" i="21"/>
  <c r="U310" i="21"/>
  <c r="U311" i="21"/>
  <c r="U313" i="21"/>
  <c r="U314" i="21"/>
  <c r="U315" i="21"/>
  <c r="U316" i="21"/>
  <c r="U318" i="21"/>
  <c r="U319" i="21"/>
  <c r="U320" i="21"/>
  <c r="U321" i="21"/>
  <c r="U322" i="21"/>
  <c r="U323" i="21"/>
  <c r="U324" i="21"/>
  <c r="U325" i="21"/>
  <c r="U326" i="21"/>
  <c r="U327" i="21"/>
  <c r="U328" i="21"/>
  <c r="U329" i="21"/>
  <c r="U330" i="21"/>
  <c r="U331" i="21"/>
  <c r="U332" i="21"/>
  <c r="U333" i="21"/>
  <c r="U334" i="21"/>
  <c r="U335" i="21"/>
  <c r="U336" i="21"/>
  <c r="U337" i="21"/>
  <c r="U338" i="21"/>
  <c r="U339" i="21"/>
  <c r="U340" i="21"/>
  <c r="U341" i="21"/>
  <c r="U342" i="21"/>
  <c r="U343" i="21"/>
  <c r="U344" i="21"/>
  <c r="U345" i="21"/>
  <c r="U346" i="21"/>
  <c r="U347" i="21"/>
  <c r="U348" i="21"/>
  <c r="U349" i="21"/>
  <c r="U350" i="21"/>
  <c r="U351" i="21"/>
  <c r="U352" i="21"/>
  <c r="U353" i="21"/>
  <c r="U354" i="21"/>
  <c r="U355" i="21"/>
  <c r="U356" i="21"/>
  <c r="U357" i="21"/>
  <c r="U358" i="21"/>
  <c r="U359" i="21"/>
  <c r="U360" i="21"/>
  <c r="U361" i="21"/>
  <c r="U362" i="21"/>
  <c r="U363" i="21"/>
  <c r="U364" i="21"/>
  <c r="U365" i="21"/>
  <c r="U366" i="21"/>
  <c r="U367" i="21"/>
  <c r="U368" i="21"/>
  <c r="U369" i="21"/>
  <c r="U370" i="21"/>
  <c r="U371" i="21"/>
  <c r="U372" i="21"/>
  <c r="U373" i="21"/>
  <c r="U374" i="21"/>
  <c r="U375" i="21"/>
  <c r="U376" i="21"/>
  <c r="U377" i="21"/>
  <c r="U378" i="21"/>
  <c r="U379" i="21"/>
  <c r="U380" i="21"/>
  <c r="U381" i="21"/>
  <c r="U382" i="21"/>
  <c r="U383" i="21"/>
  <c r="U384" i="21"/>
  <c r="U385" i="21"/>
  <c r="U386" i="21"/>
  <c r="U387" i="21"/>
  <c r="U388" i="21"/>
  <c r="U389" i="21"/>
  <c r="U390" i="21"/>
  <c r="U391" i="21"/>
  <c r="U392" i="21"/>
  <c r="U393" i="21"/>
  <c r="U394" i="21"/>
  <c r="U395" i="21"/>
  <c r="U396" i="21"/>
  <c r="U397" i="21"/>
  <c r="U398" i="21"/>
  <c r="U399" i="21"/>
  <c r="U400" i="21"/>
  <c r="U401" i="21"/>
  <c r="U402" i="21"/>
  <c r="U403" i="21"/>
  <c r="U404" i="21"/>
  <c r="U405" i="21"/>
  <c r="U406" i="21"/>
  <c r="U407" i="21"/>
  <c r="U408" i="21"/>
  <c r="U409" i="21"/>
  <c r="U410" i="21"/>
  <c r="U411" i="21"/>
  <c r="U412" i="21"/>
  <c r="U413" i="21"/>
  <c r="U414" i="21"/>
  <c r="U415" i="21"/>
  <c r="U416" i="21"/>
  <c r="U417" i="21"/>
  <c r="U418" i="21"/>
  <c r="U419" i="21"/>
  <c r="U420" i="21"/>
  <c r="U421" i="21"/>
  <c r="U422" i="21"/>
  <c r="U423" i="21"/>
  <c r="U424" i="21"/>
  <c r="U425" i="21"/>
  <c r="U426" i="21"/>
  <c r="U427" i="21"/>
  <c r="U428" i="21"/>
  <c r="U429" i="21"/>
  <c r="U430" i="21"/>
  <c r="U431" i="21"/>
  <c r="U432" i="21"/>
  <c r="U433" i="21"/>
  <c r="U434" i="21"/>
  <c r="U435" i="21"/>
  <c r="U436" i="21"/>
  <c r="U437" i="21"/>
  <c r="U438" i="21"/>
  <c r="U439" i="21"/>
  <c r="U440" i="21"/>
  <c r="U441" i="21"/>
  <c r="U442" i="21"/>
  <c r="U443" i="21"/>
  <c r="U444" i="21"/>
  <c r="U445" i="21"/>
  <c r="U446" i="21"/>
  <c r="U447" i="21"/>
  <c r="U448" i="21"/>
  <c r="U449" i="21"/>
  <c r="U450" i="21"/>
  <c r="U451" i="21"/>
  <c r="U452" i="21"/>
  <c r="U453" i="21"/>
  <c r="U454" i="21"/>
  <c r="U455" i="21"/>
  <c r="U456" i="21"/>
  <c r="U457" i="21"/>
  <c r="U458" i="21"/>
  <c r="U459" i="21"/>
  <c r="U460" i="21"/>
  <c r="U461" i="21"/>
  <c r="U462" i="21"/>
  <c r="U463" i="21"/>
  <c r="U464" i="21"/>
  <c r="U465" i="21"/>
  <c r="U466" i="21"/>
  <c r="U467" i="21"/>
  <c r="U468" i="21"/>
  <c r="U469" i="21"/>
  <c r="U470" i="21"/>
  <c r="U471" i="21"/>
  <c r="U472" i="21"/>
  <c r="U473" i="21"/>
  <c r="U474" i="21"/>
  <c r="U475" i="21"/>
  <c r="U476" i="21"/>
  <c r="U477" i="21"/>
  <c r="U478" i="21"/>
  <c r="U479" i="21"/>
  <c r="U480" i="21"/>
  <c r="U481" i="21"/>
  <c r="U482" i="21"/>
  <c r="U483" i="21"/>
  <c r="U484" i="21"/>
  <c r="U485" i="21"/>
  <c r="U486" i="21"/>
  <c r="U487" i="21"/>
  <c r="U488" i="21"/>
  <c r="U489" i="21"/>
  <c r="U490" i="21"/>
  <c r="U492" i="21"/>
  <c r="U493" i="21"/>
  <c r="U494" i="21"/>
  <c r="U495" i="21"/>
  <c r="U496" i="21"/>
  <c r="U499" i="21"/>
  <c r="U500" i="21"/>
  <c r="U501" i="21"/>
  <c r="U503" i="21"/>
  <c r="U504" i="21"/>
  <c r="U505" i="21"/>
  <c r="U506" i="21"/>
  <c r="U507" i="21"/>
  <c r="U508" i="21"/>
  <c r="U509" i="21"/>
  <c r="U510" i="21"/>
  <c r="U512" i="21"/>
  <c r="U513" i="21"/>
  <c r="U514" i="21"/>
  <c r="U515" i="21"/>
  <c r="U516" i="21"/>
  <c r="U517" i="21"/>
  <c r="U518" i="21"/>
  <c r="U519" i="21"/>
  <c r="U520" i="21"/>
  <c r="U521" i="21"/>
  <c r="U522" i="21"/>
  <c r="U523" i="21"/>
  <c r="U524" i="21"/>
  <c r="U525" i="21"/>
  <c r="U526" i="21"/>
  <c r="U527" i="21"/>
  <c r="U528" i="21"/>
  <c r="U529" i="21"/>
  <c r="U530" i="21"/>
  <c r="U531" i="21"/>
  <c r="U532" i="21"/>
  <c r="U533" i="21"/>
  <c r="U534" i="21"/>
  <c r="U535" i="21"/>
  <c r="U536" i="21"/>
  <c r="U537" i="21"/>
  <c r="U538" i="21"/>
  <c r="U539" i="21"/>
  <c r="U540" i="21"/>
  <c r="U541" i="21"/>
  <c r="U542" i="21"/>
  <c r="U543" i="21"/>
  <c r="U544" i="21"/>
  <c r="U545" i="21"/>
  <c r="U546" i="21"/>
  <c r="U547" i="21"/>
  <c r="U548" i="21"/>
  <c r="U549" i="21"/>
  <c r="U550" i="21"/>
  <c r="U551" i="21"/>
  <c r="U552" i="21"/>
  <c r="U553" i="21"/>
  <c r="U554" i="21"/>
  <c r="U555" i="21"/>
  <c r="U556" i="21"/>
  <c r="U557" i="21"/>
  <c r="U558" i="21"/>
  <c r="U559" i="21"/>
  <c r="U560" i="21"/>
  <c r="U561" i="21"/>
  <c r="U562" i="21"/>
  <c r="U563" i="21"/>
  <c r="U564" i="21"/>
  <c r="U565" i="21"/>
  <c r="U566" i="21"/>
  <c r="U567" i="21"/>
  <c r="U568" i="21"/>
  <c r="U569" i="21"/>
  <c r="U570" i="21"/>
  <c r="U571" i="21"/>
  <c r="U572" i="21"/>
  <c r="U573" i="21"/>
  <c r="U574" i="21"/>
  <c r="U575" i="21"/>
  <c r="U577" i="21"/>
  <c r="U578" i="21"/>
  <c r="U579" i="21"/>
  <c r="U581" i="21"/>
  <c r="U582" i="21"/>
  <c r="U583" i="21"/>
  <c r="U584" i="21"/>
  <c r="U585" i="21"/>
  <c r="U586" i="21"/>
  <c r="U587" i="21"/>
  <c r="U588" i="21"/>
  <c r="U589" i="21"/>
  <c r="U590" i="21"/>
  <c r="U591" i="21"/>
  <c r="U592" i="21"/>
  <c r="U593" i="21"/>
  <c r="U594" i="21"/>
  <c r="U595" i="21"/>
  <c r="U596" i="21"/>
  <c r="U597" i="21"/>
  <c r="U598" i="21"/>
  <c r="U599" i="21"/>
  <c r="U600" i="21"/>
  <c r="U601" i="21"/>
  <c r="U602" i="21"/>
  <c r="U603" i="21"/>
  <c r="U604" i="21"/>
  <c r="U605" i="21"/>
  <c r="U606" i="21"/>
  <c r="U607" i="21"/>
  <c r="U608" i="21"/>
  <c r="U609" i="21"/>
  <c r="U610" i="21"/>
  <c r="U611" i="21"/>
  <c r="U612" i="21"/>
  <c r="U613" i="21"/>
  <c r="U614" i="21"/>
  <c r="U615" i="21"/>
  <c r="U616" i="21"/>
  <c r="U617" i="21"/>
  <c r="U618" i="21"/>
  <c r="U619" i="21"/>
  <c r="U620" i="21"/>
  <c r="U621" i="21"/>
  <c r="U622" i="21"/>
  <c r="U623" i="21"/>
  <c r="U624" i="21"/>
  <c r="U625" i="21"/>
  <c r="U626" i="21"/>
  <c r="U627" i="21"/>
  <c r="U628" i="21"/>
  <c r="U629" i="21"/>
  <c r="U630" i="21"/>
  <c r="U631" i="21"/>
  <c r="U632" i="21"/>
  <c r="U633" i="21"/>
  <c r="U634" i="21"/>
  <c r="U635" i="21"/>
  <c r="U636" i="21"/>
  <c r="U637" i="21"/>
  <c r="U638" i="21"/>
  <c r="U639" i="21"/>
  <c r="U640" i="21"/>
  <c r="U641" i="21"/>
  <c r="U642" i="21"/>
  <c r="U643" i="21"/>
  <c r="U644" i="21"/>
  <c r="U645" i="21"/>
  <c r="U646" i="21"/>
  <c r="U647" i="21"/>
  <c r="U648" i="21"/>
  <c r="U649" i="21"/>
  <c r="U650" i="21"/>
  <c r="U651" i="21"/>
  <c r="U652" i="21"/>
  <c r="U653" i="21"/>
  <c r="U654" i="21"/>
  <c r="U655" i="21"/>
  <c r="U656" i="21"/>
  <c r="U657" i="21"/>
  <c r="U658" i="21"/>
  <c r="U659" i="21"/>
  <c r="U660" i="21"/>
  <c r="U661" i="21"/>
  <c r="U662" i="21"/>
  <c r="U663" i="21"/>
  <c r="U664" i="21"/>
  <c r="U665" i="21"/>
  <c r="U666" i="21"/>
  <c r="U667" i="21"/>
  <c r="U668" i="21"/>
  <c r="U669" i="21"/>
  <c r="U670" i="21"/>
  <c r="U671" i="21"/>
  <c r="U672" i="21"/>
  <c r="U673" i="21"/>
  <c r="U674" i="21"/>
  <c r="U675" i="21"/>
  <c r="U676" i="21"/>
  <c r="U678" i="21"/>
  <c r="U680" i="21"/>
  <c r="U683" i="21"/>
  <c r="U684" i="21"/>
  <c r="U685" i="21"/>
  <c r="U686" i="21"/>
  <c r="U687" i="21"/>
  <c r="U688" i="21"/>
  <c r="U689" i="21"/>
  <c r="U690" i="21"/>
  <c r="U691" i="21"/>
  <c r="U692" i="21"/>
  <c r="U693" i="21"/>
  <c r="U694" i="21"/>
  <c r="U697" i="21"/>
  <c r="U698" i="21"/>
  <c r="U699" i="21"/>
  <c r="U700" i="21"/>
  <c r="U701" i="21"/>
  <c r="U702" i="21"/>
  <c r="U703" i="21"/>
  <c r="U704" i="21"/>
  <c r="U705" i="21"/>
  <c r="U706" i="21"/>
  <c r="U711" i="21"/>
  <c r="U712" i="21"/>
  <c r="U713" i="21"/>
  <c r="U714" i="21"/>
  <c r="U715" i="21"/>
  <c r="U716" i="21"/>
  <c r="U717" i="21"/>
  <c r="U718" i="21"/>
  <c r="U719" i="21"/>
  <c r="U720" i="21"/>
  <c r="U721" i="21"/>
  <c r="U722" i="21"/>
  <c r="U723" i="21"/>
  <c r="U724" i="21"/>
  <c r="U725" i="21"/>
  <c r="U726" i="21"/>
  <c r="U727" i="21"/>
  <c r="U728" i="21"/>
  <c r="U729" i="21"/>
  <c r="U730" i="21"/>
  <c r="U731" i="21"/>
  <c r="U732" i="21"/>
  <c r="U733" i="21"/>
  <c r="U734" i="21"/>
  <c r="U735" i="21"/>
  <c r="U736" i="21"/>
  <c r="U737" i="21"/>
  <c r="U738" i="21"/>
  <c r="U739" i="21"/>
  <c r="U740" i="21"/>
  <c r="U741" i="21"/>
  <c r="U742" i="21"/>
  <c r="U743" i="21"/>
  <c r="U744" i="21"/>
  <c r="U745" i="21"/>
  <c r="U747" i="21"/>
  <c r="U748" i="21"/>
  <c r="U749" i="21"/>
  <c r="U750" i="21"/>
  <c r="U751" i="21"/>
  <c r="U752" i="21"/>
  <c r="U753" i="21"/>
  <c r="U754" i="21"/>
  <c r="U755" i="21"/>
  <c r="U756" i="21"/>
  <c r="U757" i="21"/>
  <c r="U758" i="21"/>
  <c r="U759" i="21"/>
  <c r="U760" i="21"/>
  <c r="U761" i="21"/>
  <c r="U762" i="21"/>
  <c r="U763" i="21"/>
  <c r="U764" i="21"/>
  <c r="U765" i="21"/>
  <c r="U766" i="21"/>
  <c r="U767" i="21"/>
  <c r="U768" i="21"/>
  <c r="U769" i="21"/>
  <c r="U770" i="21"/>
  <c r="U771" i="21"/>
  <c r="U772" i="21"/>
  <c r="U773" i="21"/>
  <c r="U774" i="21"/>
  <c r="U775" i="21"/>
  <c r="U776" i="21"/>
  <c r="U777" i="21"/>
  <c r="U778" i="21"/>
  <c r="U779" i="21"/>
  <c r="U780" i="21"/>
  <c r="U781" i="21"/>
  <c r="U782" i="21"/>
  <c r="U786" i="21"/>
  <c r="U787" i="21"/>
  <c r="U788" i="21"/>
  <c r="U789" i="21"/>
  <c r="U790" i="21"/>
  <c r="U791" i="21"/>
  <c r="U792" i="21"/>
  <c r="U793" i="21"/>
  <c r="U794" i="21"/>
  <c r="U795" i="21"/>
  <c r="U796" i="21"/>
  <c r="U797" i="21"/>
  <c r="U798" i="21"/>
  <c r="U799" i="21"/>
  <c r="U800" i="21"/>
  <c r="U801" i="21"/>
  <c r="U802" i="21"/>
  <c r="U803" i="21"/>
  <c r="U804" i="21"/>
  <c r="U805" i="21"/>
  <c r="U806" i="21"/>
  <c r="U807" i="21"/>
  <c r="U808" i="21"/>
  <c r="U809" i="21"/>
  <c r="U810" i="21"/>
  <c r="U811" i="21"/>
  <c r="U812" i="21"/>
  <c r="U813" i="21"/>
  <c r="U814" i="21"/>
  <c r="U815" i="21"/>
  <c r="U816" i="21"/>
  <c r="U817" i="21"/>
  <c r="U819" i="21"/>
  <c r="U820" i="21"/>
  <c r="U821" i="21"/>
  <c r="U822" i="21"/>
  <c r="U823" i="21"/>
  <c r="U824" i="21"/>
  <c r="U825" i="21"/>
  <c r="U826" i="21"/>
  <c r="U827" i="21"/>
  <c r="U828" i="21"/>
  <c r="U829" i="21"/>
  <c r="U830" i="21"/>
  <c r="U831" i="21"/>
  <c r="U832" i="21"/>
  <c r="U833" i="21"/>
  <c r="U834" i="21"/>
  <c r="U835" i="21"/>
  <c r="U836" i="21"/>
  <c r="U837" i="21"/>
  <c r="U838" i="21"/>
  <c r="U839" i="21"/>
  <c r="U840" i="21"/>
  <c r="U842" i="21"/>
  <c r="U843" i="21"/>
  <c r="U844" i="21"/>
  <c r="U845" i="21"/>
  <c r="U846" i="21"/>
  <c r="U847" i="21"/>
  <c r="U848" i="21"/>
  <c r="U849" i="21"/>
  <c r="U850" i="21"/>
  <c r="U851" i="21"/>
  <c r="U852" i="21"/>
  <c r="U853" i="21"/>
  <c r="U854" i="21"/>
  <c r="U855" i="21"/>
  <c r="U856" i="21"/>
  <c r="U857" i="21"/>
  <c r="U860" i="21"/>
  <c r="U861" i="21"/>
  <c r="U862" i="21"/>
  <c r="U863" i="21"/>
  <c r="U864" i="21"/>
  <c r="U865" i="21"/>
  <c r="U866" i="21"/>
  <c r="U867" i="21"/>
  <c r="U868" i="21"/>
  <c r="U869" i="21"/>
  <c r="U870" i="21"/>
  <c r="U871" i="21"/>
  <c r="U872" i="21"/>
  <c r="U873" i="21"/>
  <c r="U874" i="21"/>
  <c r="U875" i="21"/>
  <c r="U876" i="21"/>
  <c r="U877" i="21"/>
  <c r="U878" i="21"/>
  <c r="U879" i="21"/>
  <c r="U880" i="21"/>
  <c r="U881" i="21"/>
  <c r="U882" i="21"/>
  <c r="U883" i="21"/>
  <c r="U884" i="21"/>
  <c r="U885" i="21"/>
  <c r="U886" i="21"/>
  <c r="U887" i="21"/>
  <c r="U888" i="21"/>
  <c r="U889" i="21"/>
  <c r="U890" i="21"/>
  <c r="U891" i="21"/>
  <c r="U892" i="21"/>
  <c r="U893" i="21"/>
  <c r="U894" i="21"/>
  <c r="U895" i="21"/>
  <c r="U896" i="21"/>
  <c r="U897" i="21"/>
  <c r="U898" i="21"/>
  <c r="U899" i="21"/>
  <c r="U900" i="21"/>
  <c r="U901" i="21"/>
  <c r="U902" i="21"/>
  <c r="U903" i="21"/>
  <c r="U904" i="21"/>
  <c r="U905" i="21"/>
  <c r="U906" i="21"/>
  <c r="U907" i="21"/>
  <c r="U908" i="21"/>
  <c r="U909" i="21"/>
  <c r="U910" i="21"/>
  <c r="U911" i="21"/>
  <c r="U912" i="21"/>
  <c r="U913" i="21"/>
  <c r="U914" i="21"/>
  <c r="U915" i="21"/>
  <c r="U916" i="21"/>
  <c r="U917" i="21"/>
  <c r="U918" i="21"/>
  <c r="U920" i="21"/>
  <c r="U921" i="21"/>
  <c r="U922" i="21"/>
  <c r="U923" i="21"/>
  <c r="U924" i="21"/>
  <c r="U925" i="21"/>
  <c r="U926" i="21"/>
  <c r="U927" i="21"/>
  <c r="U928" i="21"/>
  <c r="U929" i="21"/>
  <c r="U930" i="21"/>
  <c r="U931" i="21"/>
  <c r="U932" i="21"/>
  <c r="U933" i="21"/>
  <c r="U934" i="21"/>
  <c r="U935" i="21"/>
  <c r="U936" i="21"/>
  <c r="U937" i="21"/>
  <c r="U938" i="21"/>
  <c r="U939" i="21"/>
  <c r="U940" i="21"/>
  <c r="U941" i="21"/>
  <c r="U942" i="21"/>
  <c r="U943" i="21"/>
  <c r="U944" i="21"/>
  <c r="U945" i="21"/>
  <c r="U946" i="21"/>
  <c r="U947" i="21"/>
  <c r="U948" i="21"/>
  <c r="U949" i="21"/>
  <c r="U950" i="21"/>
  <c r="U951" i="21"/>
  <c r="U952" i="21"/>
  <c r="U953" i="21"/>
  <c r="U954" i="21"/>
  <c r="U955" i="21"/>
  <c r="U956" i="21"/>
  <c r="U957" i="21"/>
  <c r="U958" i="21"/>
  <c r="U959" i="21"/>
  <c r="U960" i="21"/>
  <c r="U961" i="21"/>
  <c r="U962" i="21"/>
  <c r="U963" i="21"/>
  <c r="U964" i="21"/>
  <c r="U965" i="21"/>
  <c r="U966" i="21"/>
  <c r="U967" i="21"/>
  <c r="U968" i="21"/>
  <c r="U969" i="21"/>
  <c r="U970" i="21"/>
  <c r="U971" i="21"/>
  <c r="U972" i="21"/>
  <c r="U973" i="21"/>
  <c r="U974" i="21"/>
  <c r="U975" i="21"/>
  <c r="U976" i="21"/>
  <c r="U977" i="21"/>
  <c r="U978" i="21"/>
  <c r="U979" i="21"/>
  <c r="U980" i="21"/>
  <c r="U982" i="21"/>
  <c r="U983" i="21"/>
  <c r="U984" i="21"/>
  <c r="U985" i="21"/>
  <c r="U986" i="21"/>
  <c r="U987" i="21"/>
  <c r="U988" i="21"/>
  <c r="U989" i="21"/>
  <c r="U990" i="21"/>
  <c r="U991" i="21"/>
  <c r="U992" i="21"/>
  <c r="U993" i="21"/>
  <c r="U994" i="21"/>
  <c r="U995" i="21"/>
  <c r="U996" i="21"/>
  <c r="U997" i="21"/>
  <c r="U998" i="21"/>
  <c r="U999" i="21"/>
  <c r="U1000" i="21"/>
  <c r="U1001" i="21"/>
  <c r="U1002" i="21"/>
  <c r="U1003" i="21"/>
  <c r="U1004" i="21"/>
  <c r="U1005" i="21"/>
  <c r="U1006" i="21"/>
  <c r="U1007" i="21"/>
  <c r="U1008" i="21"/>
  <c r="U1009" i="21"/>
  <c r="U1010" i="21"/>
  <c r="U1011" i="21"/>
  <c r="U1012" i="21"/>
  <c r="U1013" i="21"/>
  <c r="U1014" i="21"/>
  <c r="U1015" i="21"/>
  <c r="U1016" i="21"/>
  <c r="U1017" i="21"/>
  <c r="U1018" i="21"/>
  <c r="U1019" i="21"/>
  <c r="U1020" i="21"/>
  <c r="U1021" i="21"/>
  <c r="U1022" i="21"/>
  <c r="U1023" i="21"/>
  <c r="U1024" i="21"/>
  <c r="U1025" i="21"/>
  <c r="U1026" i="21"/>
  <c r="U1027" i="21"/>
  <c r="U1029" i="21"/>
  <c r="U1030" i="21"/>
  <c r="U1031" i="21"/>
  <c r="U1033" i="21"/>
  <c r="U1034" i="21"/>
  <c r="U1035" i="21"/>
  <c r="U1036" i="21"/>
  <c r="U1037" i="21"/>
  <c r="U1038" i="21"/>
  <c r="U1039" i="21"/>
  <c r="U1040" i="21"/>
  <c r="U1041" i="21"/>
  <c r="U1042" i="21"/>
  <c r="U1043" i="21"/>
  <c r="U1045" i="21"/>
  <c r="U1046" i="21"/>
  <c r="U1047" i="21"/>
  <c r="U1048" i="21"/>
  <c r="U1049" i="21"/>
  <c r="U1050" i="21"/>
  <c r="U1051" i="21"/>
  <c r="U1052" i="21"/>
  <c r="U1053" i="21"/>
  <c r="U1054" i="21"/>
  <c r="U1055" i="21"/>
  <c r="U1056" i="21"/>
  <c r="U1057" i="21"/>
  <c r="U1058" i="21"/>
  <c r="U1059" i="21"/>
  <c r="U1060" i="21"/>
  <c r="U1061" i="21"/>
  <c r="U1062" i="21"/>
  <c r="U1063" i="21"/>
  <c r="U1064" i="21"/>
  <c r="U1065" i="21"/>
  <c r="U1066" i="21"/>
  <c r="U1067" i="21"/>
  <c r="U1068" i="21"/>
  <c r="U1069" i="21"/>
  <c r="U1070" i="21"/>
  <c r="U1071" i="21"/>
  <c r="U1072" i="21"/>
  <c r="U1073" i="21"/>
  <c r="U1074" i="21"/>
  <c r="U1075" i="21"/>
  <c r="U1076" i="21"/>
  <c r="U1077" i="21"/>
  <c r="U1078" i="21"/>
  <c r="U1079" i="21"/>
  <c r="U1080" i="21"/>
  <c r="U1081" i="21"/>
  <c r="U1082" i="21"/>
  <c r="U1083" i="21"/>
  <c r="U1084" i="21"/>
  <c r="U1085" i="21"/>
  <c r="U1086" i="21"/>
  <c r="U1087" i="21"/>
  <c r="U1088" i="21"/>
  <c r="U1089" i="21"/>
  <c r="U1090" i="21"/>
  <c r="U1091" i="21"/>
  <c r="U1092" i="21"/>
  <c r="U1093" i="21"/>
  <c r="U1094" i="21"/>
  <c r="U1095" i="21"/>
  <c r="U1096" i="21"/>
  <c r="U1097" i="21"/>
  <c r="U1098" i="21"/>
  <c r="U1099" i="21"/>
  <c r="U1100" i="21"/>
  <c r="U1101" i="21"/>
  <c r="U1102" i="21"/>
  <c r="U1103" i="21"/>
  <c r="U1104" i="21"/>
  <c r="U1105" i="21"/>
  <c r="U1106" i="21"/>
  <c r="U1107" i="21"/>
  <c r="U1108" i="21"/>
  <c r="U1109" i="21"/>
  <c r="U1110" i="21"/>
  <c r="U1111" i="21"/>
  <c r="U1112" i="21"/>
  <c r="U1113" i="21"/>
  <c r="U1114" i="21"/>
  <c r="U1115" i="21"/>
  <c r="U1116" i="21"/>
  <c r="U1117" i="21"/>
  <c r="U1118" i="21"/>
  <c r="U1119" i="21"/>
  <c r="U1120" i="21"/>
  <c r="U1121" i="21"/>
  <c r="U1122" i="21"/>
  <c r="U1123" i="21"/>
  <c r="U1124" i="21"/>
  <c r="U1125" i="21"/>
  <c r="U1126" i="21"/>
  <c r="U1127" i="21"/>
  <c r="U1128" i="21"/>
  <c r="U1129" i="21"/>
  <c r="U1130" i="21"/>
  <c r="U1131" i="21"/>
  <c r="U1132" i="21"/>
  <c r="U1133" i="21"/>
  <c r="U1134" i="21"/>
  <c r="U1135" i="21"/>
  <c r="U1136" i="21"/>
  <c r="U1137" i="21"/>
  <c r="U1138" i="21"/>
  <c r="U1139" i="21"/>
  <c r="U1140" i="21"/>
  <c r="U1141" i="21"/>
  <c r="U1142" i="21"/>
  <c r="U1143" i="21"/>
  <c r="U1144" i="21"/>
  <c r="U1145" i="21"/>
  <c r="U1146" i="21"/>
  <c r="U1147" i="21"/>
  <c r="U1148" i="21"/>
  <c r="U1149" i="21"/>
  <c r="U1150" i="21"/>
  <c r="U1151" i="21"/>
  <c r="U1152" i="21"/>
  <c r="U1153" i="21"/>
  <c r="U1154" i="21"/>
  <c r="U1155" i="21"/>
  <c r="U1156" i="21"/>
  <c r="U1157" i="21"/>
  <c r="U1158" i="21"/>
  <c r="U1159" i="21"/>
  <c r="U1160" i="21"/>
  <c r="U1161" i="21"/>
  <c r="U1162" i="21"/>
  <c r="U1163" i="21"/>
  <c r="U1164" i="21"/>
  <c r="U1165" i="21"/>
  <c r="U1166" i="21"/>
  <c r="U1167" i="21"/>
  <c r="U1168" i="21"/>
  <c r="U1169" i="21"/>
  <c r="U1170" i="21"/>
  <c r="U1171" i="21"/>
  <c r="U1172" i="21"/>
  <c r="U1174" i="21"/>
  <c r="U1175" i="21"/>
  <c r="U1176" i="21"/>
  <c r="U1177" i="21"/>
  <c r="U1178" i="21"/>
  <c r="U1179" i="21"/>
  <c r="U1180" i="21"/>
  <c r="U1181" i="21"/>
  <c r="U1182" i="21"/>
  <c r="U1183" i="21"/>
  <c r="U1184" i="21"/>
  <c r="U1185" i="21"/>
  <c r="U1186" i="21"/>
  <c r="U1187" i="21"/>
  <c r="U1188" i="21"/>
  <c r="U1189" i="21"/>
  <c r="U1190" i="21"/>
  <c r="U1191" i="21"/>
  <c r="U1192" i="21"/>
  <c r="U1193" i="21"/>
  <c r="U1194" i="21"/>
  <c r="U1195" i="21"/>
  <c r="U1196" i="21"/>
  <c r="U1197" i="21"/>
  <c r="U1198" i="21"/>
  <c r="U1201" i="21"/>
  <c r="U1202" i="21"/>
  <c r="U1203" i="21"/>
  <c r="U1204" i="21"/>
  <c r="U1205" i="21"/>
  <c r="U1206" i="21"/>
  <c r="U1207" i="21"/>
  <c r="U1208" i="21"/>
  <c r="U1209" i="21"/>
  <c r="U1210" i="21"/>
  <c r="U1211" i="21"/>
  <c r="U1212" i="21"/>
  <c r="U1213" i="21"/>
  <c r="U1214" i="21"/>
  <c r="U1215" i="21"/>
  <c r="U1216" i="21"/>
  <c r="U1217" i="21"/>
  <c r="U1218" i="21"/>
  <c r="U1219" i="21"/>
  <c r="U1220" i="21"/>
  <c r="U1221" i="21"/>
  <c r="U1222" i="21"/>
  <c r="U1223" i="21"/>
  <c r="U1224" i="21"/>
  <c r="U1225" i="21"/>
  <c r="U1226" i="21"/>
  <c r="U1227" i="21"/>
  <c r="U1228" i="21"/>
  <c r="U1229" i="21"/>
  <c r="U1230" i="21"/>
  <c r="U1231" i="21"/>
  <c r="U1232" i="21"/>
  <c r="U1233" i="21"/>
  <c r="U1234" i="21"/>
  <c r="U1235" i="21"/>
  <c r="U1236" i="21"/>
  <c r="U1237" i="21"/>
  <c r="U1238" i="21"/>
  <c r="U1239" i="21"/>
  <c r="U1240" i="21"/>
  <c r="U1241" i="21"/>
  <c r="U1242" i="21"/>
  <c r="U1243" i="21"/>
  <c r="U1244" i="21"/>
  <c r="U1245" i="21"/>
  <c r="U1246" i="21"/>
  <c r="U1247" i="21"/>
  <c r="U1248" i="21"/>
  <c r="U1249" i="21"/>
  <c r="U1250" i="21"/>
  <c r="U1251" i="21"/>
  <c r="U1252" i="21"/>
  <c r="U1253" i="21"/>
  <c r="U1254" i="21"/>
  <c r="U1255" i="21"/>
  <c r="U1256" i="21"/>
  <c r="U1257" i="21"/>
  <c r="U1258" i="21"/>
  <c r="U1259" i="21"/>
  <c r="U1260" i="21"/>
  <c r="U1261" i="21"/>
  <c r="U1262" i="21"/>
  <c r="U1263" i="21"/>
  <c r="U1264" i="21"/>
  <c r="U1265" i="21"/>
  <c r="U1267" i="21"/>
  <c r="U1268" i="21"/>
  <c r="U1269" i="21"/>
  <c r="U1270" i="21"/>
  <c r="U1271" i="21"/>
  <c r="U1272" i="21"/>
  <c r="U1275" i="21"/>
  <c r="U1278" i="21"/>
  <c r="U1279" i="21"/>
  <c r="U1280" i="21"/>
  <c r="U1281" i="21"/>
  <c r="U1282" i="21"/>
  <c r="U1283" i="21"/>
  <c r="U1285" i="21"/>
  <c r="U1286" i="21"/>
  <c r="U1287" i="21"/>
  <c r="U1290" i="21"/>
  <c r="U1292" i="21"/>
  <c r="U1293" i="21"/>
  <c r="U1294" i="21"/>
  <c r="U1295" i="21"/>
  <c r="U1296" i="21"/>
  <c r="U1297" i="21"/>
  <c r="U1298" i="21"/>
  <c r="U1299" i="21"/>
  <c r="U1300" i="21"/>
  <c r="U1301" i="21"/>
  <c r="U1303" i="21"/>
  <c r="U1305" i="21"/>
  <c r="U1307" i="21"/>
  <c r="U1308" i="21"/>
  <c r="U1309" i="21"/>
  <c r="U1310" i="21"/>
  <c r="U1311" i="21"/>
  <c r="U1312" i="21"/>
  <c r="U1313" i="21"/>
  <c r="U1314" i="21"/>
  <c r="U1315" i="21"/>
  <c r="U1316" i="21"/>
  <c r="U1317" i="21"/>
  <c r="U1318" i="21"/>
  <c r="U1319" i="21"/>
  <c r="U1320" i="21"/>
  <c r="U1321" i="21"/>
  <c r="U1322" i="21"/>
  <c r="U1323" i="21"/>
  <c r="U1324" i="21"/>
  <c r="U1325" i="21"/>
  <c r="U1326" i="21"/>
  <c r="U1327" i="21"/>
  <c r="U1328" i="21"/>
  <c r="U1329" i="21"/>
  <c r="U1330" i="21"/>
  <c r="U1331" i="21"/>
  <c r="U1332" i="21"/>
  <c r="U1333" i="21"/>
  <c r="U1334" i="21"/>
  <c r="U1335" i="21"/>
  <c r="U1336" i="21"/>
  <c r="U1337" i="21"/>
  <c r="U1338" i="21"/>
  <c r="U1339" i="21"/>
  <c r="U1340" i="21"/>
  <c r="U1341" i="21"/>
  <c r="U1342" i="21"/>
  <c r="U1343" i="21"/>
  <c r="U1344" i="21"/>
  <c r="U1345" i="21"/>
  <c r="U1346" i="21"/>
  <c r="U1347" i="21"/>
  <c r="U1348" i="21"/>
  <c r="U1349" i="21"/>
  <c r="U1350" i="21"/>
  <c r="U1351" i="21"/>
  <c r="U1352" i="21"/>
  <c r="U1353" i="21"/>
  <c r="U1354" i="21"/>
  <c r="U1355" i="21"/>
  <c r="U1356" i="21"/>
  <c r="U1357" i="21"/>
  <c r="U1358" i="21"/>
  <c r="U1359" i="21"/>
  <c r="U1360" i="21"/>
  <c r="U1361" i="21"/>
  <c r="U1363" i="21"/>
  <c r="U1364" i="21"/>
  <c r="U1365" i="21"/>
  <c r="U1366" i="21"/>
  <c r="U1367" i="21"/>
  <c r="U1368" i="21"/>
  <c r="U1369" i="21"/>
  <c r="U1370" i="21"/>
  <c r="U1371" i="21"/>
  <c r="U1372" i="21"/>
  <c r="U1373" i="21"/>
  <c r="U1374" i="21"/>
  <c r="U1377" i="21"/>
  <c r="U1378" i="21"/>
  <c r="U1379" i="21"/>
  <c r="U1383" i="21"/>
  <c r="U1384" i="21"/>
  <c r="U1385" i="21"/>
  <c r="U1386" i="21"/>
  <c r="U1387" i="21"/>
  <c r="U1388" i="21"/>
  <c r="U1389" i="21"/>
  <c r="U1390" i="21"/>
  <c r="U1391" i="21"/>
  <c r="U1392" i="21"/>
  <c r="U1393" i="21"/>
  <c r="U1394" i="21"/>
  <c r="U1395" i="21"/>
  <c r="U1396" i="21"/>
  <c r="U1397" i="21"/>
  <c r="U1398" i="21"/>
  <c r="U1399" i="21"/>
  <c r="U1400" i="21"/>
  <c r="U1401" i="21"/>
  <c r="U1402" i="21"/>
  <c r="U1403" i="21"/>
  <c r="U1404" i="21"/>
  <c r="U1405" i="21"/>
  <c r="U1406" i="21"/>
  <c r="U1407" i="21"/>
  <c r="U1408" i="21"/>
  <c r="U1409" i="21"/>
  <c r="U1410" i="21"/>
  <c r="U1411" i="21"/>
  <c r="U1412" i="21"/>
  <c r="U1413" i="21"/>
  <c r="U1414" i="21"/>
  <c r="U1415" i="21"/>
  <c r="U1416" i="21"/>
  <c r="U1417" i="21"/>
  <c r="U1418" i="21"/>
  <c r="U1419" i="21"/>
  <c r="U1420" i="21"/>
  <c r="U1421" i="21"/>
  <c r="U1422" i="21"/>
  <c r="U1423" i="21"/>
  <c r="U1424" i="21"/>
  <c r="U1425" i="21"/>
  <c r="U1426" i="21"/>
  <c r="U1427" i="21"/>
  <c r="U1428" i="21"/>
  <c r="U1429" i="21"/>
  <c r="U1430" i="21"/>
  <c r="U1431" i="21"/>
  <c r="U1432" i="21"/>
  <c r="U1433" i="21"/>
  <c r="U1434" i="21"/>
  <c r="U1435" i="21"/>
  <c r="U1436" i="21"/>
  <c r="U1437" i="21"/>
  <c r="U1438" i="21"/>
  <c r="U1440" i="21"/>
  <c r="U1441" i="21"/>
  <c r="U1442" i="21"/>
  <c r="U1443" i="21"/>
  <c r="U1444" i="21"/>
  <c r="U1445" i="21"/>
  <c r="U1446" i="21"/>
  <c r="U1447" i="21"/>
  <c r="U1448" i="21"/>
  <c r="U1449" i="21"/>
  <c r="U1450" i="21"/>
  <c r="U1451" i="21"/>
  <c r="U1452" i="21"/>
  <c r="U1453" i="21"/>
  <c r="U1454" i="21"/>
  <c r="U1455" i="21"/>
  <c r="U1456" i="21"/>
  <c r="U1457" i="21"/>
  <c r="U1458" i="21"/>
  <c r="U1459" i="21"/>
  <c r="U1460" i="21"/>
  <c r="U1461" i="21"/>
  <c r="U1462" i="21"/>
  <c r="U1463" i="21"/>
  <c r="U1464" i="21"/>
  <c r="U1465" i="21"/>
  <c r="U1466" i="21"/>
  <c r="U1467" i="21"/>
  <c r="U1468" i="21"/>
  <c r="U1469" i="21"/>
  <c r="U1470" i="21"/>
  <c r="U1471" i="21"/>
  <c r="U1472" i="21"/>
  <c r="U1473" i="21"/>
  <c r="U1474" i="21"/>
  <c r="U1475" i="21"/>
  <c r="U1476" i="21"/>
  <c r="U1477" i="21"/>
  <c r="U1478" i="21"/>
  <c r="U1479" i="21"/>
  <c r="U1480" i="21"/>
  <c r="U1484" i="21"/>
  <c r="U1485" i="21"/>
  <c r="U1488" i="21"/>
  <c r="U1491" i="21"/>
  <c r="U1494" i="21"/>
  <c r="U1495" i="21"/>
  <c r="U1496" i="21"/>
  <c r="U1497" i="21"/>
  <c r="U10" i="21"/>
  <c r="U11" i="21"/>
  <c r="U12" i="21"/>
  <c r="U9" i="21"/>
  <c r="U1482" i="21"/>
  <c r="U1481" i="21"/>
  <c r="S94" i="21" l="1"/>
  <c r="U94" i="21" s="1"/>
  <c r="S92" i="21"/>
  <c r="U92" i="21" s="1"/>
  <c r="T72" i="21"/>
  <c r="T92" i="21" l="1"/>
  <c r="T94" i="21"/>
  <c r="S818" i="21"/>
  <c r="U818" i="21" s="1"/>
  <c r="S491" i="21"/>
  <c r="U491" i="21" s="1"/>
  <c r="T490" i="21"/>
  <c r="T474" i="21"/>
  <c r="S294" i="21"/>
  <c r="U294" i="21" s="1"/>
  <c r="J12" i="25" l="1"/>
  <c r="F12" i="25" s="1"/>
  <c r="G12" i="25" s="1"/>
  <c r="G8" i="25"/>
  <c r="A1" i="25"/>
  <c r="F4729" i="10" l="1"/>
  <c r="F4728" i="10"/>
  <c r="F4727" i="10"/>
  <c r="W676" i="21" l="1"/>
  <c r="S677" i="21" s="1"/>
  <c r="U677" i="21" s="1"/>
  <c r="T44" i="21"/>
  <c r="Q7" i="13"/>
  <c r="Q22" i="13"/>
  <c r="Q24" i="13"/>
  <c r="Q27" i="13"/>
  <c r="Q30" i="13"/>
  <c r="Q58" i="13"/>
  <c r="Q79" i="13"/>
  <c r="Q104" i="13"/>
  <c r="Q105" i="13"/>
  <c r="Q112" i="13"/>
  <c r="Q118" i="13"/>
  <c r="Q121" i="13"/>
  <c r="Q124" i="13"/>
  <c r="Q133" i="13"/>
  <c r="Q154" i="13"/>
  <c r="Q196" i="13"/>
  <c r="Q216" i="13"/>
  <c r="Q217" i="13"/>
  <c r="Q218" i="13"/>
  <c r="Q234" i="13"/>
  <c r="Q237" i="13"/>
  <c r="Q241" i="13"/>
  <c r="Q248" i="13"/>
  <c r="Q251" i="13"/>
  <c r="Q255" i="13"/>
  <c r="Q257" i="13"/>
  <c r="Q258" i="13"/>
  <c r="Q259" i="13"/>
  <c r="Q260" i="13"/>
  <c r="Q264" i="13"/>
  <c r="Q268" i="13"/>
  <c r="Q283" i="13"/>
  <c r="Q297" i="13"/>
  <c r="Q298" i="13"/>
  <c r="Q299" i="13"/>
  <c r="Q302" i="13"/>
  <c r="Q304" i="13"/>
  <c r="Q306" i="13"/>
  <c r="Q330" i="13"/>
  <c r="Q332" i="13"/>
  <c r="Q341" i="13"/>
  <c r="Q344" i="13"/>
  <c r="Q347" i="13"/>
  <c r="Q348" i="13"/>
  <c r="Q349" i="13"/>
  <c r="Q350" i="13"/>
  <c r="Q351" i="13"/>
  <c r="Q352" i="13"/>
  <c r="Q353" i="13"/>
  <c r="Q357" i="13"/>
  <c r="Q358" i="13"/>
  <c r="Q360" i="13"/>
  <c r="Q371" i="13"/>
  <c r="Q372" i="13"/>
  <c r="Q373" i="13"/>
  <c r="Q374" i="13"/>
  <c r="Q375" i="13"/>
  <c r="Q376" i="13"/>
  <c r="Q377" i="13"/>
  <c r="Q378" i="13"/>
  <c r="Q379" i="13"/>
  <c r="Q380" i="13"/>
  <c r="Q381" i="13"/>
  <c r="Q382" i="13"/>
  <c r="Q383" i="13"/>
  <c r="Q384" i="13"/>
  <c r="Q386" i="13"/>
  <c r="Q388" i="13"/>
  <c r="Q389" i="13"/>
  <c r="Q391" i="13"/>
  <c r="Q399" i="13"/>
  <c r="Q403" i="13"/>
  <c r="Q404" i="13"/>
  <c r="Q408" i="13"/>
  <c r="Q412" i="13"/>
  <c r="Q419" i="13"/>
  <c r="Q426" i="13"/>
  <c r="Q433" i="13"/>
  <c r="Q440" i="13"/>
  <c r="Q448" i="13"/>
  <c r="Q449" i="13"/>
  <c r="Q461" i="13"/>
  <c r="Q465" i="13"/>
  <c r="Q468" i="13"/>
  <c r="Q470" i="13"/>
  <c r="Q471" i="13"/>
  <c r="Q472" i="13"/>
  <c r="Q473" i="13"/>
  <c r="Q474" i="13"/>
  <c r="Q475" i="13"/>
  <c r="Q478" i="13"/>
  <c r="Q479" i="13"/>
  <c r="Q487" i="13"/>
  <c r="Q495" i="13"/>
  <c r="Q496" i="13"/>
  <c r="Q500" i="13"/>
  <c r="Q509" i="13"/>
  <c r="Q514" i="13"/>
  <c r="Q533" i="13"/>
  <c r="L49" i="26" l="1"/>
  <c r="L48" i="26"/>
  <c r="L46" i="26"/>
  <c r="L43" i="26"/>
  <c r="L41" i="26"/>
  <c r="L38" i="26"/>
  <c r="L36" i="26"/>
  <c r="L34" i="26"/>
  <c r="L31" i="26"/>
  <c r="L29" i="26"/>
  <c r="L27" i="26"/>
  <c r="L25" i="26"/>
  <c r="L22" i="26"/>
  <c r="L18" i="26"/>
  <c r="L15" i="26"/>
  <c r="L13" i="26"/>
  <c r="L10" i="26"/>
  <c r="L8" i="26"/>
  <c r="L50" i="26"/>
  <c r="L47" i="26"/>
  <c r="L44" i="26"/>
  <c r="L42" i="26"/>
  <c r="L39" i="26"/>
  <c r="L37" i="26"/>
  <c r="L35" i="26"/>
  <c r="L33" i="26"/>
  <c r="L30" i="26"/>
  <c r="L28" i="26"/>
  <c r="L26" i="26"/>
  <c r="L24" i="26"/>
  <c r="L20" i="26"/>
  <c r="L16" i="26"/>
  <c r="L14" i="26"/>
  <c r="L12" i="26"/>
  <c r="L9" i="26"/>
  <c r="L7" i="26"/>
  <c r="N16" i="3"/>
  <c r="N17" i="3"/>
  <c r="N33" i="3"/>
  <c r="N34" i="3"/>
  <c r="N50" i="3"/>
  <c r="N51" i="3"/>
  <c r="N52" i="3"/>
  <c r="N59" i="3"/>
  <c r="N60" i="3"/>
  <c r="N61" i="3"/>
  <c r="N78" i="3"/>
  <c r="N79" i="3"/>
  <c r="N89" i="3"/>
  <c r="N90" i="3"/>
  <c r="N91" i="3"/>
  <c r="N117" i="3"/>
  <c r="N118" i="3"/>
  <c r="N119" i="3"/>
  <c r="N153" i="3"/>
  <c r="N154" i="3"/>
  <c r="N209" i="3"/>
  <c r="N210" i="3"/>
  <c r="N211" i="3"/>
  <c r="N212" i="3"/>
  <c r="N235" i="3"/>
  <c r="N236" i="3"/>
  <c r="N237" i="3"/>
  <c r="N285" i="3"/>
  <c r="N286" i="3"/>
  <c r="N299" i="3"/>
  <c r="N300" i="3"/>
  <c r="N301" i="3"/>
  <c r="N307" i="3"/>
  <c r="N308" i="3"/>
  <c r="N309" i="3"/>
  <c r="N330" i="3"/>
  <c r="N331" i="3"/>
  <c r="N344" i="3"/>
  <c r="N345" i="3"/>
  <c r="N346" i="3"/>
  <c r="N355" i="3"/>
  <c r="N356" i="3"/>
  <c r="N357" i="3"/>
  <c r="N369" i="3"/>
  <c r="N370" i="3"/>
  <c r="N371" i="3"/>
  <c r="N391" i="3"/>
  <c r="N392" i="3"/>
  <c r="N393" i="3"/>
  <c r="N404" i="3"/>
  <c r="N405" i="3"/>
  <c r="N406" i="3"/>
  <c r="M14" i="26" l="1"/>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10" i="26"/>
  <c r="M11" i="26"/>
  <c r="M12" i="26"/>
  <c r="M13" i="26"/>
  <c r="M6" i="26"/>
  <c r="M7" i="26"/>
  <c r="M8" i="26"/>
  <c r="M9" i="26"/>
  <c r="M5" i="26"/>
  <c r="U5" i="26"/>
  <c r="S1439" i="21" l="1"/>
  <c r="U1439" i="21" s="1"/>
  <c r="S1380" i="21"/>
  <c r="U1380" i="21" s="1"/>
  <c r="S1376" i="21"/>
  <c r="U1376" i="21" s="1"/>
  <c r="S1375" i="21"/>
  <c r="U1375" i="21" s="1"/>
  <c r="S1362" i="21"/>
  <c r="U1362" i="21" s="1"/>
  <c r="M1319" i="21"/>
  <c r="S1306" i="21"/>
  <c r="U1306" i="21" s="1"/>
  <c r="S1304" i="21"/>
  <c r="U1304" i="21" s="1"/>
  <c r="S1302" i="21"/>
  <c r="U1302" i="21" s="1"/>
  <c r="S1288" i="21"/>
  <c r="U1288" i="21" s="1"/>
  <c r="S1276" i="21"/>
  <c r="U1276" i="21" s="1"/>
  <c r="S1274" i="21"/>
  <c r="U1274" i="21" s="1"/>
  <c r="S1273" i="21"/>
  <c r="U1273" i="21" s="1"/>
  <c r="S1266" i="21"/>
  <c r="U1266" i="21" s="1"/>
  <c r="S1173" i="21"/>
  <c r="U1173" i="21" s="1"/>
  <c r="S1044" i="21"/>
  <c r="U1044" i="21" s="1"/>
  <c r="S1032" i="21"/>
  <c r="U1032" i="21" s="1"/>
  <c r="S1028" i="21"/>
  <c r="U1028" i="21" s="1"/>
  <c r="S1289" i="21" l="1"/>
  <c r="U1289" i="21" s="1"/>
  <c r="S1277" i="21"/>
  <c r="U1277" i="21" s="1"/>
  <c r="S1381" i="21"/>
  <c r="U1381" i="21" s="1"/>
  <c r="S746" i="21"/>
  <c r="U746" i="21" s="1"/>
  <c r="S1382" i="21" l="1"/>
  <c r="U1382" i="21" s="1"/>
  <c r="S1483" i="21"/>
  <c r="U1483" i="21" s="1"/>
  <c r="L5" i="26"/>
  <c r="L19" i="26"/>
  <c r="L6" i="26"/>
  <c r="S220" i="21"/>
  <c r="U220" i="21" s="1"/>
  <c r="S219" i="21"/>
  <c r="U219" i="21" s="1"/>
  <c r="S217" i="21"/>
  <c r="U217" i="21" s="1"/>
  <c r="S216" i="21"/>
  <c r="U216" i="21" s="1"/>
  <c r="W30" i="21" l="1"/>
  <c r="W21" i="21"/>
  <c r="O5" i="13"/>
  <c r="Q5" i="13" l="1"/>
  <c r="F7" i="25"/>
  <c r="G7" i="25" s="1"/>
  <c r="O6" i="13"/>
  <c r="F598" i="10"/>
  <c r="Q6" i="13" l="1"/>
  <c r="F6" i="25"/>
  <c r="G6" i="25" s="1"/>
  <c r="H7" i="25" s="1"/>
  <c r="S981" i="21"/>
  <c r="U981" i="21" s="1"/>
  <c r="F4737" i="10" l="1"/>
  <c r="O503" i="13"/>
  <c r="Q503" i="13" s="1"/>
  <c r="O502" i="13" l="1"/>
  <c r="Q502" i="13" s="1"/>
  <c r="O501" i="13"/>
  <c r="Q501" i="13" s="1"/>
  <c r="S1487" i="21"/>
  <c r="U1487" i="21" s="1"/>
  <c r="S1493" i="21"/>
  <c r="U1493" i="21" s="1"/>
  <c r="S1492" i="21"/>
  <c r="U1492" i="21" s="1"/>
  <c r="O481" i="13" l="1"/>
  <c r="Q481" i="13" s="1"/>
  <c r="O480" i="13"/>
  <c r="Q480" i="13" s="1"/>
  <c r="O482" i="13"/>
  <c r="Q482" i="13" s="1"/>
  <c r="J51" i="26"/>
  <c r="S1486" i="21" s="1"/>
  <c r="U1486" i="21" s="1"/>
  <c r="L45" i="26"/>
  <c r="L40" i="26"/>
  <c r="L32" i="26"/>
  <c r="L23" i="26"/>
  <c r="L21" i="26"/>
  <c r="L17" i="26"/>
  <c r="J16" i="26"/>
  <c r="J14" i="26"/>
  <c r="L11" i="26"/>
  <c r="J8" i="26"/>
  <c r="J6" i="26"/>
  <c r="J27" i="26" l="1"/>
  <c r="J25" i="26"/>
  <c r="J17" i="26"/>
  <c r="J22" i="26"/>
  <c r="J24" i="26"/>
  <c r="J26" i="26"/>
  <c r="J30" i="26"/>
  <c r="J32" i="26"/>
  <c r="J50" i="26"/>
  <c r="J5" i="26"/>
  <c r="J13" i="26"/>
  <c r="J33" i="26"/>
  <c r="J37" i="26"/>
  <c r="J45" i="26"/>
  <c r="J41" i="26"/>
  <c r="J43" i="26"/>
  <c r="J9" i="26"/>
  <c r="J11" i="26"/>
  <c r="J21" i="26"/>
  <c r="J29" i="26"/>
  <c r="S1490" i="21" s="1"/>
  <c r="U1490" i="21" s="1"/>
  <c r="J38" i="26"/>
  <c r="J40" i="26"/>
  <c r="J42" i="26"/>
  <c r="J46" i="26"/>
  <c r="J10" i="26"/>
  <c r="J12" i="26"/>
  <c r="J15" i="26"/>
  <c r="J28" i="26"/>
  <c r="J31" i="26"/>
  <c r="J44" i="26"/>
  <c r="J19" i="26"/>
  <c r="S1489" i="21" s="1"/>
  <c r="U1489" i="21" s="1"/>
  <c r="J35" i="26"/>
  <c r="J49" i="26"/>
  <c r="J7" i="26"/>
  <c r="J18" i="26"/>
  <c r="J20" i="26"/>
  <c r="J23" i="26"/>
  <c r="J34" i="26"/>
  <c r="J36" i="26"/>
  <c r="J39" i="26"/>
  <c r="J47" i="26"/>
  <c r="O484" i="13" l="1"/>
  <c r="Q484" i="13" s="1"/>
  <c r="O489" i="13"/>
  <c r="Q489" i="13" s="1"/>
  <c r="O463" i="13"/>
  <c r="Q463" i="13" s="1"/>
  <c r="T535" i="21"/>
  <c r="S307" i="21"/>
  <c r="U307" i="21" s="1"/>
  <c r="O462" i="13" l="1"/>
  <c r="Q462" i="13" s="1"/>
  <c r="I254" i="3"/>
  <c r="I255" i="3" s="1"/>
  <c r="I256" i="3" s="1"/>
  <c r="I257" i="3" s="1"/>
  <c r="I258" i="3" s="1"/>
  <c r="I259" i="3" s="1"/>
  <c r="I260" i="3" s="1"/>
  <c r="I261" i="3" s="1"/>
  <c r="I262" i="3" s="1"/>
  <c r="I263" i="3" s="1"/>
  <c r="I264" i="3" s="1"/>
  <c r="I265" i="3" s="1"/>
  <c r="I266" i="3" s="1"/>
  <c r="I267" i="3" s="1"/>
  <c r="I268" i="3" s="1"/>
  <c r="I269" i="3" s="1"/>
  <c r="I270" i="3" s="1"/>
  <c r="I271" i="3" s="1"/>
  <c r="I272" i="3" s="1"/>
  <c r="I273" i="3" s="1"/>
  <c r="I274" i="3" s="1"/>
  <c r="I275" i="3" s="1"/>
  <c r="I276" i="3" s="1"/>
  <c r="I277" i="3" s="1"/>
  <c r="I278" i="3" s="1"/>
  <c r="I279" i="3" s="1"/>
  <c r="I280" i="3" s="1"/>
  <c r="I281" i="3" s="1"/>
  <c r="I282" i="3" s="1"/>
  <c r="I283" i="3" s="1"/>
  <c r="T179" i="21" l="1"/>
  <c r="O80" i="13" s="1"/>
  <c r="Q80" i="13" s="1"/>
  <c r="F934" i="10" l="1"/>
  <c r="F956" i="10" s="1"/>
  <c r="F4866" i="10"/>
  <c r="G4866" i="10" s="1"/>
  <c r="G4867" i="10" s="1"/>
  <c r="G4868" i="10" s="1"/>
  <c r="G4869" i="10" s="1"/>
  <c r="G435" i="3" s="1"/>
  <c r="F4872" i="10"/>
  <c r="G4872" i="10" s="1"/>
  <c r="G4873" i="10" s="1"/>
  <c r="G4874" i="10" s="1"/>
  <c r="G4875" i="10" s="1"/>
  <c r="G436" i="3" s="1"/>
  <c r="F4860" i="10"/>
  <c r="G4860" i="10" s="1"/>
  <c r="G4861" i="10" s="1"/>
  <c r="G4862" i="10" s="1"/>
  <c r="G4863" i="10" s="1"/>
  <c r="G434" i="3" s="1"/>
  <c r="F4854" i="10"/>
  <c r="G4854" i="10" s="1"/>
  <c r="G4855" i="10" s="1"/>
  <c r="G4856" i="10" s="1"/>
  <c r="G4857" i="10" s="1"/>
  <c r="G433" i="3" s="1"/>
  <c r="F4848" i="10"/>
  <c r="G4848" i="10" s="1"/>
  <c r="G4849" i="10" s="1"/>
  <c r="G4850" i="10" s="1"/>
  <c r="G4851" i="10" s="1"/>
  <c r="G432" i="3" s="1"/>
  <c r="F4842" i="10"/>
  <c r="G4842" i="10" s="1"/>
  <c r="G4843" i="10" s="1"/>
  <c r="G4844" i="10" s="1"/>
  <c r="G4845" i="10" s="1"/>
  <c r="G431" i="3" s="1"/>
  <c r="F4836" i="10"/>
  <c r="G4836" i="10" s="1"/>
  <c r="G4837" i="10" s="1"/>
  <c r="G4838" i="10" s="1"/>
  <c r="G4839" i="10" s="1"/>
  <c r="G430" i="3" s="1"/>
  <c r="F4830" i="10"/>
  <c r="G4830" i="10" s="1"/>
  <c r="G4831" i="10" s="1"/>
  <c r="G4832" i="10" s="1"/>
  <c r="G4833" i="10" s="1"/>
  <c r="G429" i="3" s="1"/>
  <c r="F4824" i="10"/>
  <c r="G4824" i="10" s="1"/>
  <c r="G4825" i="10" s="1"/>
  <c r="G4826" i="10" s="1"/>
  <c r="G4827" i="10" s="1"/>
  <c r="G428" i="3" s="1"/>
  <c r="F4818" i="10"/>
  <c r="G4818" i="10" s="1"/>
  <c r="G4819" i="10" s="1"/>
  <c r="G4820" i="10" s="1"/>
  <c r="G4821" i="10" s="1"/>
  <c r="G427" i="3" s="1"/>
  <c r="F4812" i="10"/>
  <c r="G4812" i="10" s="1"/>
  <c r="G4813" i="10" s="1"/>
  <c r="G4814" i="10" s="1"/>
  <c r="G4815" i="10" s="1"/>
  <c r="G426" i="3" s="1"/>
  <c r="F4806" i="10"/>
  <c r="G4806" i="10" s="1"/>
  <c r="G4807" i="10" s="1"/>
  <c r="G4808" i="10" s="1"/>
  <c r="G4809" i="10" s="1"/>
  <c r="G425" i="3" s="1"/>
  <c r="F4800" i="10"/>
  <c r="G4800" i="10" s="1"/>
  <c r="G4801" i="10" s="1"/>
  <c r="G4802" i="10" s="1"/>
  <c r="G4803" i="10" s="1"/>
  <c r="G424" i="3" s="1"/>
  <c r="F4520" i="10"/>
  <c r="G4520" i="10" s="1"/>
  <c r="H4521" i="10" s="1"/>
  <c r="H4522" i="10" s="1"/>
  <c r="F4508" i="10"/>
  <c r="G4508" i="10" s="1"/>
  <c r="H4509" i="10" s="1"/>
  <c r="H4510" i="10" s="1"/>
  <c r="G4473" i="10"/>
  <c r="H4474" i="10" s="1"/>
  <c r="H4475" i="10" s="1"/>
  <c r="G4462" i="10"/>
  <c r="H4463" i="10" s="1"/>
  <c r="H4464" i="10" s="1"/>
  <c r="G4451" i="10"/>
  <c r="H4452" i="10" s="1"/>
  <c r="H4453" i="10" s="1"/>
  <c r="G4440" i="10"/>
  <c r="H4441" i="10" s="1"/>
  <c r="H4442" i="10" s="1"/>
  <c r="F4371" i="10"/>
  <c r="G4371" i="10" s="1"/>
  <c r="F4358" i="10"/>
  <c r="G4358" i="10" s="1"/>
  <c r="H4360" i="10" s="1"/>
  <c r="F4309" i="10"/>
  <c r="G4309" i="10" s="1"/>
  <c r="H4310" i="10" s="1"/>
  <c r="H4311" i="10" s="1"/>
  <c r="F4299" i="10"/>
  <c r="G4299" i="10" s="1"/>
  <c r="H4300" i="10" s="1"/>
  <c r="H4301" i="10" s="1"/>
  <c r="F4289" i="10"/>
  <c r="G4289" i="10" s="1"/>
  <c r="H4290" i="10" s="1"/>
  <c r="H4291" i="10" s="1"/>
  <c r="F4279" i="10"/>
  <c r="G4279" i="10" s="1"/>
  <c r="H4280" i="10" s="1"/>
  <c r="H4281" i="10" s="1"/>
  <c r="F4269" i="10"/>
  <c r="G4269" i="10" s="1"/>
  <c r="H4270" i="10" s="1"/>
  <c r="H4271" i="10" s="1"/>
  <c r="B3409" i="10"/>
  <c r="G3413" i="10"/>
  <c r="B306" i="3"/>
  <c r="G3619" i="10"/>
  <c r="H3620" i="10" s="1"/>
  <c r="H3621" i="10" s="1"/>
  <c r="B305" i="3"/>
  <c r="B304" i="3"/>
  <c r="B303" i="3"/>
  <c r="B302" i="3"/>
  <c r="F2068" i="10"/>
  <c r="G2068" i="10" s="1"/>
  <c r="F2055" i="10"/>
  <c r="G2055" i="10" s="1"/>
  <c r="F2042" i="10"/>
  <c r="G2042" i="10" s="1"/>
  <c r="F2034" i="10"/>
  <c r="G2034" i="10" s="1"/>
  <c r="F2029" i="10"/>
  <c r="G2029" i="10" s="1"/>
  <c r="F2021" i="10"/>
  <c r="G2021" i="10" s="1"/>
  <c r="F2016" i="10"/>
  <c r="G2016" i="10" s="1"/>
  <c r="F2003" i="10"/>
  <c r="G2003" i="10" s="1"/>
  <c r="F1990" i="10"/>
  <c r="G1990" i="10" s="1"/>
  <c r="F72" i="10"/>
  <c r="G72" i="10" s="1"/>
  <c r="H72" i="10" s="1"/>
  <c r="F71" i="10"/>
  <c r="F70" i="10"/>
  <c r="H424" i="3" l="1"/>
  <c r="N424" i="3"/>
  <c r="H426" i="3"/>
  <c r="N426" i="3"/>
  <c r="H428" i="3"/>
  <c r="N428" i="3"/>
  <c r="H430" i="3"/>
  <c r="N430" i="3"/>
  <c r="H432" i="3"/>
  <c r="N432" i="3"/>
  <c r="H434" i="3"/>
  <c r="N434" i="3"/>
  <c r="H435" i="3"/>
  <c r="N435" i="3"/>
  <c r="H425" i="3"/>
  <c r="N425" i="3"/>
  <c r="H427" i="3"/>
  <c r="N427" i="3"/>
  <c r="H429" i="3"/>
  <c r="N429" i="3"/>
  <c r="H431" i="3"/>
  <c r="N431" i="3"/>
  <c r="H433" i="3"/>
  <c r="N433" i="3"/>
  <c r="H436" i="3"/>
  <c r="N436" i="3"/>
  <c r="H4523" i="10"/>
  <c r="H4524" i="10" s="1"/>
  <c r="B4524" i="10" s="1"/>
  <c r="G390" i="3" s="1"/>
  <c r="N390" i="3" s="1"/>
  <c r="H4511" i="10"/>
  <c r="H4512" i="10" s="1"/>
  <c r="B4512" i="10" s="1"/>
  <c r="G389" i="3" s="1"/>
  <c r="N389" i="3" s="1"/>
  <c r="H4476" i="10"/>
  <c r="H4477" i="10" s="1"/>
  <c r="B4477" i="10" s="1"/>
  <c r="G386" i="3" s="1"/>
  <c r="H4465" i="10"/>
  <c r="H4466" i="10" s="1"/>
  <c r="B4466" i="10" s="1"/>
  <c r="G385" i="3" s="1"/>
  <c r="H4454" i="10"/>
  <c r="H4455" i="10" s="1"/>
  <c r="B4455" i="10" s="1"/>
  <c r="G384" i="3" s="1"/>
  <c r="H4443" i="10"/>
  <c r="H4444" i="10" s="1"/>
  <c r="B4444" i="10" s="1"/>
  <c r="G383" i="3" s="1"/>
  <c r="H4372" i="10"/>
  <c r="H4373" i="10" s="1"/>
  <c r="H4374" i="10" s="1"/>
  <c r="H4375" i="10" s="1"/>
  <c r="B4375" i="10" s="1"/>
  <c r="G380" i="3" s="1"/>
  <c r="H4361" i="10"/>
  <c r="H4362" i="10" s="1"/>
  <c r="H4363" i="10" s="1"/>
  <c r="B4363" i="10" s="1"/>
  <c r="G379" i="3" s="1"/>
  <c r="H4312" i="10"/>
  <c r="H4313" i="10" s="1"/>
  <c r="B4313" i="10" s="1"/>
  <c r="G377" i="3" s="1"/>
  <c r="H4302" i="10"/>
  <c r="H4303" i="10" s="1"/>
  <c r="B4303" i="10" s="1"/>
  <c r="G376" i="3" s="1"/>
  <c r="H4292" i="10"/>
  <c r="H4293" i="10" s="1"/>
  <c r="B4293" i="10" s="1"/>
  <c r="G375" i="3" s="1"/>
  <c r="H4282" i="10"/>
  <c r="H4283" i="10" s="1"/>
  <c r="B4283" i="10" s="1"/>
  <c r="G374" i="3" s="1"/>
  <c r="H4272" i="10"/>
  <c r="H4273" i="10" s="1"/>
  <c r="B4273" i="10" s="1"/>
  <c r="G373" i="3" s="1"/>
  <c r="H3415" i="10"/>
  <c r="H3622" i="10"/>
  <c r="H3623" i="10" s="1"/>
  <c r="B3623" i="10" s="1"/>
  <c r="G306" i="3" s="1"/>
  <c r="O511" i="13"/>
  <c r="Q511" i="13" s="1"/>
  <c r="O510" i="13"/>
  <c r="Q510" i="13" s="1"/>
  <c r="F4794" i="10"/>
  <c r="G4794" i="10" s="1"/>
  <c r="G4795" i="10" s="1"/>
  <c r="G4796" i="10" s="1"/>
  <c r="G4797" i="10" s="1"/>
  <c r="G423" i="3" s="1"/>
  <c r="G4729" i="10"/>
  <c r="F4760" i="10"/>
  <c r="F4752" i="10"/>
  <c r="F236" i="10"/>
  <c r="F4788" i="10"/>
  <c r="G4788" i="10" s="1"/>
  <c r="G4789" i="10" s="1"/>
  <c r="G4790" i="10" s="1"/>
  <c r="G4791" i="10" s="1"/>
  <c r="G422" i="3" s="1"/>
  <c r="F4782" i="10"/>
  <c r="G4782" i="10" s="1"/>
  <c r="G4783" i="10" s="1"/>
  <c r="G4784" i="10" s="1"/>
  <c r="G4785" i="10" s="1"/>
  <c r="G421" i="3" s="1"/>
  <c r="F4663" i="10"/>
  <c r="G4728" i="10"/>
  <c r="E4728" i="10"/>
  <c r="E4729" i="10" s="1"/>
  <c r="T977" i="21"/>
  <c r="O46" i="13"/>
  <c r="S785" i="21"/>
  <c r="U785" i="21" s="1"/>
  <c r="S784" i="21"/>
  <c r="U784" i="21" s="1"/>
  <c r="S783" i="21"/>
  <c r="U783" i="21" s="1"/>
  <c r="S696" i="21"/>
  <c r="U696" i="21" s="1"/>
  <c r="S286" i="21"/>
  <c r="U286" i="21" s="1"/>
  <c r="S709" i="21"/>
  <c r="U709" i="21" s="1"/>
  <c r="S708" i="21"/>
  <c r="U708" i="21" s="1"/>
  <c r="S707" i="21"/>
  <c r="U707" i="21" s="1"/>
  <c r="S679" i="21"/>
  <c r="U679" i="21" s="1"/>
  <c r="S682" i="21"/>
  <c r="U682" i="21" s="1"/>
  <c r="S681" i="21"/>
  <c r="U681" i="21" s="1"/>
  <c r="T286" i="21" l="1"/>
  <c r="Q46" i="13"/>
  <c r="J10" i="25"/>
  <c r="H421" i="3"/>
  <c r="N421" i="3"/>
  <c r="H373" i="3"/>
  <c r="N373" i="3"/>
  <c r="H422" i="3"/>
  <c r="N422" i="3"/>
  <c r="H423" i="3"/>
  <c r="N423" i="3"/>
  <c r="H374" i="3"/>
  <c r="N374" i="3"/>
  <c r="H376" i="3"/>
  <c r="N376" i="3"/>
  <c r="H379" i="3"/>
  <c r="N379" i="3"/>
  <c r="H383" i="3"/>
  <c r="N383" i="3"/>
  <c r="H385" i="3"/>
  <c r="N385" i="3"/>
  <c r="H306" i="3"/>
  <c r="N306" i="3"/>
  <c r="H375" i="3"/>
  <c r="N375" i="3"/>
  <c r="H377" i="3"/>
  <c r="N377" i="3"/>
  <c r="H380" i="3"/>
  <c r="N380" i="3"/>
  <c r="H384" i="3"/>
  <c r="N384" i="3"/>
  <c r="H386" i="3"/>
  <c r="N386" i="3"/>
  <c r="H389" i="3"/>
  <c r="H390" i="3"/>
  <c r="F246" i="10"/>
  <c r="H3416" i="10"/>
  <c r="H3417" i="10" s="1"/>
  <c r="S1284" i="21"/>
  <c r="U1284" i="21" s="1"/>
  <c r="S1291" i="21"/>
  <c r="U1291" i="21" s="1"/>
  <c r="S1199" i="21"/>
  <c r="U1199" i="21" s="1"/>
  <c r="S1200" i="21"/>
  <c r="U1200" i="21" s="1"/>
  <c r="S919" i="21"/>
  <c r="U919" i="21" s="1"/>
  <c r="S841" i="21"/>
  <c r="U841" i="21" s="1"/>
  <c r="S858" i="21"/>
  <c r="U858" i="21" s="1"/>
  <c r="S859" i="21"/>
  <c r="U859" i="21" s="1"/>
  <c r="F1995" i="10"/>
  <c r="G1995" i="10" s="1"/>
  <c r="O43" i="13"/>
  <c r="Q43" i="13" s="1"/>
  <c r="S580" i="21"/>
  <c r="U580" i="21" s="1"/>
  <c r="S576" i="21"/>
  <c r="U576" i="21" s="1"/>
  <c r="U511" i="21"/>
  <c r="S502" i="21"/>
  <c r="U502" i="21" s="1"/>
  <c r="S498" i="21"/>
  <c r="U498" i="21" s="1"/>
  <c r="S497" i="21"/>
  <c r="U497" i="21" s="1"/>
  <c r="S317" i="21"/>
  <c r="U317" i="21" s="1"/>
  <c r="S312" i="21"/>
  <c r="U312" i="21" s="1"/>
  <c r="S288" i="21"/>
  <c r="U288" i="21" s="1"/>
  <c r="S287" i="21"/>
  <c r="U287" i="21" s="1"/>
  <c r="T201" i="21"/>
  <c r="T200" i="21"/>
  <c r="T199" i="21"/>
  <c r="T197" i="21"/>
  <c r="T196" i="21"/>
  <c r="T195" i="21"/>
  <c r="T193" i="21"/>
  <c r="T192" i="21"/>
  <c r="S178" i="21"/>
  <c r="U178" i="21" s="1"/>
  <c r="S177" i="21"/>
  <c r="U177" i="21" s="1"/>
  <c r="S176" i="21"/>
  <c r="U176" i="21" s="1"/>
  <c r="S175" i="21"/>
  <c r="U175" i="21" s="1"/>
  <c r="S172" i="21"/>
  <c r="U172" i="21" s="1"/>
  <c r="S168" i="21"/>
  <c r="U168" i="21" s="1"/>
  <c r="S167" i="21"/>
  <c r="U167" i="21" s="1"/>
  <c r="S166" i="21"/>
  <c r="U166" i="21" s="1"/>
  <c r="S164" i="21"/>
  <c r="U164" i="21" s="1"/>
  <c r="S163" i="21"/>
  <c r="U163" i="21" s="1"/>
  <c r="S159" i="21"/>
  <c r="U159" i="21" s="1"/>
  <c r="S157" i="21"/>
  <c r="U157" i="21" s="1"/>
  <c r="S156" i="21"/>
  <c r="U156" i="21" s="1"/>
  <c r="S155" i="21"/>
  <c r="U155" i="21" s="1"/>
  <c r="S154" i="21"/>
  <c r="U154" i="21" s="1"/>
  <c r="S152" i="21"/>
  <c r="U152" i="21" s="1"/>
  <c r="S151" i="21"/>
  <c r="U151" i="21" s="1"/>
  <c r="S150" i="21"/>
  <c r="U150" i="21" s="1"/>
  <c r="S149" i="21"/>
  <c r="U149" i="21" s="1"/>
  <c r="S148" i="21"/>
  <c r="U148" i="21" s="1"/>
  <c r="S70" i="21"/>
  <c r="U70" i="21" s="1"/>
  <c r="T70" i="21" l="1"/>
  <c r="F2008" i="10"/>
  <c r="G2008" i="10" s="1"/>
  <c r="F2073" i="10"/>
  <c r="G2073" i="10" s="1"/>
  <c r="F2060" i="10"/>
  <c r="G2060" i="10" s="1"/>
  <c r="F2047" i="10"/>
  <c r="G2047" i="10" s="1"/>
  <c r="O83" i="13"/>
  <c r="Q83" i="13" s="1"/>
  <c r="T194" i="21"/>
  <c r="T198" i="21"/>
  <c r="H3418" i="10"/>
  <c r="B3418" i="10" s="1"/>
  <c r="D3418" i="10" s="1"/>
  <c r="G287" i="3" s="1"/>
  <c r="N287" i="3" s="1"/>
  <c r="O84" i="13" l="1"/>
  <c r="Q84" i="13" s="1"/>
  <c r="H287" i="3"/>
  <c r="R79" i="13"/>
  <c r="R196" i="13"/>
  <c r="O15" i="13"/>
  <c r="Q15" i="13" s="1"/>
  <c r="P517" i="13"/>
  <c r="P516" i="13"/>
  <c r="P515" i="13"/>
  <c r="P513" i="13"/>
  <c r="P512" i="13"/>
  <c r="P511" i="13"/>
  <c r="P510" i="13"/>
  <c r="P502" i="13"/>
  <c r="P501" i="13" s="1"/>
  <c r="P480" i="13"/>
  <c r="P390" i="13"/>
  <c r="P223" i="13"/>
  <c r="P222" i="13"/>
  <c r="P195" i="13"/>
  <c r="P194" i="13"/>
  <c r="P193" i="13"/>
  <c r="P192" i="13"/>
  <c r="P191" i="13"/>
  <c r="P190" i="13"/>
  <c r="P159" i="13"/>
  <c r="P137" i="13"/>
  <c r="P134" i="13"/>
  <c r="P109" i="13"/>
  <c r="P107" i="13"/>
  <c r="P102" i="13"/>
  <c r="P100" i="13"/>
  <c r="P94" i="13"/>
  <c r="P93" i="13"/>
  <c r="P84" i="13"/>
  <c r="P83" i="13"/>
  <c r="P57" i="13"/>
  <c r="P43" i="13"/>
  <c r="P14" i="13"/>
  <c r="P13" i="13"/>
  <c r="P12" i="13"/>
  <c r="P11" i="13"/>
  <c r="V50" i="21"/>
  <c r="F2356" i="10"/>
  <c r="F2340" i="10"/>
  <c r="T96" i="21"/>
  <c r="P17" i="13" s="1"/>
  <c r="F1208" i="10"/>
  <c r="F225" i="10"/>
  <c r="O93" i="13"/>
  <c r="Q93" i="13" s="1"/>
  <c r="P518" i="13" l="1"/>
  <c r="T709" i="21"/>
  <c r="T708" i="21"/>
  <c r="T707" i="21"/>
  <c r="O477" i="13" s="1"/>
  <c r="Q477" i="13" s="1"/>
  <c r="T706" i="21"/>
  <c r="O150" i="13" s="1"/>
  <c r="Q150" i="13" s="1"/>
  <c r="T705" i="21"/>
  <c r="T704" i="21"/>
  <c r="F17" i="10"/>
  <c r="F7" i="10"/>
  <c r="O532" i="13"/>
  <c r="Q532" i="13" s="1"/>
  <c r="O531" i="13"/>
  <c r="Q531" i="13" s="1"/>
  <c r="O530" i="13"/>
  <c r="Q530" i="13" s="1"/>
  <c r="O529" i="13"/>
  <c r="Q529" i="13" s="1"/>
  <c r="O528" i="13"/>
  <c r="Q528" i="13" s="1"/>
  <c r="O527" i="13"/>
  <c r="Q527" i="13" s="1"/>
  <c r="O526" i="13"/>
  <c r="Q526" i="13" s="1"/>
  <c r="O517" i="13"/>
  <c r="Q517" i="13" s="1"/>
  <c r="O516" i="13"/>
  <c r="Q516" i="13" s="1"/>
  <c r="O515" i="13"/>
  <c r="Q515" i="13" s="1"/>
  <c r="O390" i="13"/>
  <c r="Q390" i="13" s="1"/>
  <c r="O223" i="13"/>
  <c r="Q223" i="13" s="1"/>
  <c r="O222" i="13"/>
  <c r="Q222" i="13" s="1"/>
  <c r="O159" i="13"/>
  <c r="Q159" i="13" s="1"/>
  <c r="O151" i="13"/>
  <c r="Q151" i="13" s="1"/>
  <c r="O137" i="13"/>
  <c r="Q137" i="13" s="1"/>
  <c r="O134" i="13"/>
  <c r="Q134" i="13" s="1"/>
  <c r="O109" i="13"/>
  <c r="Q109" i="13" s="1"/>
  <c r="O107" i="13"/>
  <c r="Q107" i="13" s="1"/>
  <c r="O102" i="13"/>
  <c r="Q102" i="13" s="1"/>
  <c r="O100" i="13"/>
  <c r="Q100" i="13" s="1"/>
  <c r="O94" i="13"/>
  <c r="Q94" i="13" s="1"/>
  <c r="O57" i="13"/>
  <c r="Q57" i="13" s="1"/>
  <c r="O14" i="13"/>
  <c r="Q14" i="13" s="1"/>
  <c r="O13" i="13"/>
  <c r="Q13" i="13" s="1"/>
  <c r="O12" i="13"/>
  <c r="Q12" i="13" s="1"/>
  <c r="O11" i="13"/>
  <c r="Q11" i="13" s="1"/>
  <c r="F3749" i="10"/>
  <c r="F3748" i="10"/>
  <c r="T48" i="21"/>
  <c r="S710" i="21"/>
  <c r="U710" i="21" s="1"/>
  <c r="S695" i="21"/>
  <c r="U695" i="21" s="1"/>
  <c r="G450" i="23"/>
  <c r="H451" i="23" s="1"/>
  <c r="G448" i="23"/>
  <c r="G447" i="23"/>
  <c r="A444" i="23"/>
  <c r="G438" i="23"/>
  <c r="G437" i="23"/>
  <c r="G436" i="23"/>
  <c r="G435" i="23"/>
  <c r="G426" i="23"/>
  <c r="G425" i="23"/>
  <c r="G424" i="23"/>
  <c r="G423" i="23"/>
  <c r="A419" i="23"/>
  <c r="A432" i="23" s="1"/>
  <c r="G413" i="23"/>
  <c r="G412" i="23"/>
  <c r="G411" i="23"/>
  <c r="G410" i="23"/>
  <c r="A407" i="23"/>
  <c r="G400" i="23"/>
  <c r="H400" i="23" s="1"/>
  <c r="G399" i="23"/>
  <c r="G398" i="23"/>
  <c r="A395" i="23"/>
  <c r="G389" i="23"/>
  <c r="G388" i="23"/>
  <c r="G387" i="23"/>
  <c r="G386" i="23"/>
  <c r="A383" i="23"/>
  <c r="G377" i="23"/>
  <c r="G376" i="23"/>
  <c r="G375" i="23"/>
  <c r="G374" i="23"/>
  <c r="G364" i="23"/>
  <c r="G363" i="23"/>
  <c r="G362" i="23"/>
  <c r="G361" i="23"/>
  <c r="A358" i="23"/>
  <c r="G351" i="23"/>
  <c r="D356" i="23"/>
  <c r="E356" i="23" s="1"/>
  <c r="G350" i="23" s="1"/>
  <c r="G349" i="23"/>
  <c r="G348" i="23"/>
  <c r="G347" i="23"/>
  <c r="G346" i="23"/>
  <c r="A343" i="23"/>
  <c r="G336" i="23"/>
  <c r="G335" i="23"/>
  <c r="G334" i="23"/>
  <c r="G333" i="23"/>
  <c r="G332" i="23"/>
  <c r="G331" i="23"/>
  <c r="G330" i="23"/>
  <c r="G329" i="23"/>
  <c r="G328" i="23"/>
  <c r="A324" i="23"/>
  <c r="G317" i="23"/>
  <c r="G316" i="23"/>
  <c r="G315" i="23"/>
  <c r="G314" i="23"/>
  <c r="G313" i="23"/>
  <c r="G312" i="23"/>
  <c r="A309" i="23"/>
  <c r="G302" i="23"/>
  <c r="G301" i="23"/>
  <c r="G300" i="23"/>
  <c r="G299" i="23"/>
  <c r="G298" i="23"/>
  <c r="G297" i="23"/>
  <c r="G296" i="23"/>
  <c r="G295" i="23"/>
  <c r="A291" i="23"/>
  <c r="D284" i="23"/>
  <c r="G284" i="23" s="1"/>
  <c r="G283" i="23"/>
  <c r="G282" i="23"/>
  <c r="G281" i="23"/>
  <c r="G272" i="23"/>
  <c r="G271" i="23"/>
  <c r="G270" i="23"/>
  <c r="G269" i="23"/>
  <c r="G268" i="23"/>
  <c r="A264" i="23"/>
  <c r="A278" i="23" s="1"/>
  <c r="G257" i="23"/>
  <c r="G256" i="23"/>
  <c r="G255" i="23"/>
  <c r="G253" i="23"/>
  <c r="G252" i="23"/>
  <c r="G251" i="23"/>
  <c r="G250" i="23"/>
  <c r="G240" i="23"/>
  <c r="G239" i="23"/>
  <c r="G238" i="23"/>
  <c r="G237" i="23"/>
  <c r="G236" i="23"/>
  <c r="G235" i="23"/>
  <c r="G234" i="23"/>
  <c r="A230" i="23"/>
  <c r="A247" i="23" s="1"/>
  <c r="G224" i="23"/>
  <c r="G223" i="23"/>
  <c r="G222" i="23"/>
  <c r="G221" i="23"/>
  <c r="G220" i="23"/>
  <c r="A217" i="23"/>
  <c r="G210" i="23"/>
  <c r="H211" i="23" s="1"/>
  <c r="G209" i="23"/>
  <c r="G208" i="23"/>
  <c r="G197" i="23"/>
  <c r="G196" i="23"/>
  <c r="G195" i="23"/>
  <c r="G194" i="23"/>
  <c r="G193" i="23"/>
  <c r="H198" i="23" s="1"/>
  <c r="G192" i="23"/>
  <c r="G191" i="23"/>
  <c r="A186" i="23"/>
  <c r="G180" i="23"/>
  <c r="G179" i="23"/>
  <c r="G178" i="23"/>
  <c r="G177" i="23"/>
  <c r="G176" i="23"/>
  <c r="H181" i="23" s="1"/>
  <c r="G175" i="23"/>
  <c r="G174" i="23"/>
  <c r="A169" i="23"/>
  <c r="O518" i="13" l="1"/>
  <c r="Q518" i="13" s="1"/>
  <c r="H413" i="23"/>
  <c r="P18" i="13"/>
  <c r="O476" i="13"/>
  <c r="Q476" i="13" s="1"/>
  <c r="P150" i="13"/>
  <c r="P476" i="13"/>
  <c r="P477" i="13"/>
  <c r="P151" i="13"/>
  <c r="O18" i="13"/>
  <c r="Q18" i="13" s="1"/>
  <c r="P8" i="13"/>
  <c r="H364" i="23"/>
  <c r="H377" i="23"/>
  <c r="H438" i="23"/>
  <c r="O8" i="13"/>
  <c r="Q8" i="13" s="1"/>
  <c r="H303" i="23"/>
  <c r="H176" i="23"/>
  <c r="H313" i="23"/>
  <c r="H389" i="23"/>
  <c r="H272" i="23"/>
  <c r="H337" i="23"/>
  <c r="H346" i="23"/>
  <c r="H448" i="23"/>
  <c r="H452" i="23" s="1"/>
  <c r="H436" i="23"/>
  <c r="H439" i="23" s="1"/>
  <c r="H426" i="23"/>
  <c r="H424" i="23"/>
  <c r="H411" i="23"/>
  <c r="H414" i="23" s="1"/>
  <c r="H399" i="23"/>
  <c r="H401" i="23" s="1"/>
  <c r="H402" i="23" s="1"/>
  <c r="H403" i="23" s="1"/>
  <c r="B403" i="23" s="1"/>
  <c r="D403" i="23" s="1"/>
  <c r="H387" i="23"/>
  <c r="H375" i="23"/>
  <c r="H362" i="23"/>
  <c r="H351" i="23"/>
  <c r="H330" i="23"/>
  <c r="H317" i="23"/>
  <c r="H296" i="23"/>
  <c r="H304" i="23" s="1"/>
  <c r="H305" i="23" s="1"/>
  <c r="H306" i="23" s="1"/>
  <c r="B306" i="23" s="1"/>
  <c r="D306" i="23" s="1"/>
  <c r="H282" i="23"/>
  <c r="H285" i="23"/>
  <c r="H269" i="23"/>
  <c r="H251" i="23"/>
  <c r="H258" i="23"/>
  <c r="H235" i="23"/>
  <c r="H241" i="23"/>
  <c r="H224" i="23"/>
  <c r="H221" i="23"/>
  <c r="H209" i="23"/>
  <c r="H212" i="23" s="1"/>
  <c r="H193" i="23"/>
  <c r="H197" i="23"/>
  <c r="H180" i="23"/>
  <c r="H378" i="23" l="1"/>
  <c r="H379" i="23" s="1"/>
  <c r="H380" i="23" s="1"/>
  <c r="B380" i="23" s="1"/>
  <c r="D380" i="23" s="1"/>
  <c r="H182" i="23"/>
  <c r="H183" i="23" s="1"/>
  <c r="H184" i="23" s="1"/>
  <c r="B184" i="23" s="1"/>
  <c r="H365" i="23"/>
  <c r="H366" i="23" s="1"/>
  <c r="H367" i="23" s="1"/>
  <c r="B367" i="23" s="1"/>
  <c r="D367" i="23" s="1"/>
  <c r="H273" i="23"/>
  <c r="H338" i="23"/>
  <c r="H339" i="23" s="1"/>
  <c r="H340" i="23" s="1"/>
  <c r="B340" i="23" s="1"/>
  <c r="D340" i="23" s="1"/>
  <c r="H199" i="23"/>
  <c r="H200" i="23" s="1"/>
  <c r="H201" i="23" s="1"/>
  <c r="B201" i="23" s="1"/>
  <c r="H259" i="23"/>
  <c r="H260" i="23" s="1"/>
  <c r="H261" i="23" s="1"/>
  <c r="B261" i="23" s="1"/>
  <c r="D261" i="23" s="1"/>
  <c r="H440" i="23"/>
  <c r="H441" i="23" s="1"/>
  <c r="B441" i="23" s="1"/>
  <c r="D441" i="23" s="1"/>
  <c r="H318" i="23"/>
  <c r="H319" i="23" s="1"/>
  <c r="H320" i="23" s="1"/>
  <c r="B320" i="23" s="1"/>
  <c r="D320" i="23" s="1"/>
  <c r="H352" i="23"/>
  <c r="H353" i="23" s="1"/>
  <c r="H354" i="23" s="1"/>
  <c r="B354" i="23" s="1"/>
  <c r="D354" i="23" s="1"/>
  <c r="H390" i="23"/>
  <c r="H391" i="23" s="1"/>
  <c r="H392" i="23" s="1"/>
  <c r="B392" i="23" s="1"/>
  <c r="D392" i="23" s="1"/>
  <c r="H453" i="23"/>
  <c r="H454" i="23" s="1"/>
  <c r="B454" i="23" s="1"/>
  <c r="D454" i="23" s="1"/>
  <c r="H427" i="23"/>
  <c r="H415" i="23"/>
  <c r="H416" i="23" s="1"/>
  <c r="B416" i="23" s="1"/>
  <c r="D416" i="23" s="1"/>
  <c r="H286" i="23"/>
  <c r="H274" i="23"/>
  <c r="H275" i="23" s="1"/>
  <c r="B275" i="23" s="1"/>
  <c r="D275" i="23" s="1"/>
  <c r="H242" i="23"/>
  <c r="H243" i="23" s="1"/>
  <c r="H244" i="23" s="1"/>
  <c r="B244" i="23" s="1"/>
  <c r="D244" i="23" s="1"/>
  <c r="H225" i="23"/>
  <c r="H213" i="23"/>
  <c r="H214" i="23" s="1"/>
  <c r="B214" i="23" s="1"/>
  <c r="H226" i="23" l="1"/>
  <c r="H227" i="23" s="1"/>
  <c r="B227" i="23" s="1"/>
  <c r="H428" i="23"/>
  <c r="H429" i="23" s="1"/>
  <c r="B429" i="23" s="1"/>
  <c r="D429" i="23" s="1"/>
  <c r="H287" i="23"/>
  <c r="H288" i="23" s="1"/>
  <c r="B288" i="23" s="1"/>
  <c r="D288" i="23" s="1"/>
  <c r="G157" i="23"/>
  <c r="G156" i="23"/>
  <c r="G155" i="23"/>
  <c r="G154" i="23"/>
  <c r="G153" i="23"/>
  <c r="G152" i="23"/>
  <c r="G142" i="23"/>
  <c r="G141" i="23"/>
  <c r="G140" i="23"/>
  <c r="G139" i="23"/>
  <c r="A135" i="23"/>
  <c r="A148" i="23" s="1"/>
  <c r="G128" i="23"/>
  <c r="G127" i="23"/>
  <c r="G126" i="23"/>
  <c r="G125" i="23"/>
  <c r="A121" i="23"/>
  <c r="G114" i="23"/>
  <c r="G113" i="23"/>
  <c r="G112" i="23"/>
  <c r="G111" i="23"/>
  <c r="A107" i="23"/>
  <c r="G101" i="23"/>
  <c r="H101" i="23" s="1"/>
  <c r="G100" i="23"/>
  <c r="H100" i="23" s="1"/>
  <c r="G99" i="23"/>
  <c r="G98" i="23"/>
  <c r="A94" i="23"/>
  <c r="G89" i="23"/>
  <c r="G88" i="23"/>
  <c r="G87" i="23"/>
  <c r="G86" i="23"/>
  <c r="G85" i="23"/>
  <c r="G84" i="23"/>
  <c r="G83" i="23"/>
  <c r="G82" i="23"/>
  <c r="G81" i="23"/>
  <c r="G80" i="23"/>
  <c r="G79" i="23"/>
  <c r="A74" i="23"/>
  <c r="G69" i="23"/>
  <c r="G68" i="23"/>
  <c r="G67" i="23"/>
  <c r="G66" i="23"/>
  <c r="G65" i="23"/>
  <c r="G64" i="23"/>
  <c r="G63" i="23"/>
  <c r="A58" i="23"/>
  <c r="G52" i="23"/>
  <c r="G51" i="23"/>
  <c r="G50" i="23"/>
  <c r="G49" i="23"/>
  <c r="A46" i="23"/>
  <c r="G41" i="23"/>
  <c r="H41" i="23" s="1"/>
  <c r="G40" i="23"/>
  <c r="H40" i="23" s="1"/>
  <c r="G30" i="23"/>
  <c r="H30" i="23" s="1"/>
  <c r="G28" i="23"/>
  <c r="H28" i="23" s="1"/>
  <c r="G17" i="23"/>
  <c r="H17" i="23" s="1"/>
  <c r="A13" i="23"/>
  <c r="A24" i="23" s="1"/>
  <c r="A36" i="23" s="1"/>
  <c r="G6" i="23"/>
  <c r="H6" i="23" s="1"/>
  <c r="G35" i="22"/>
  <c r="G34" i="22"/>
  <c r="G32" i="22"/>
  <c r="G31" i="22"/>
  <c r="A28" i="22"/>
  <c r="G20" i="22"/>
  <c r="H21" i="22" s="1"/>
  <c r="D18" i="22"/>
  <c r="G18" i="22" s="1"/>
  <c r="D17" i="22"/>
  <c r="G17" i="22" s="1"/>
  <c r="A14" i="22"/>
  <c r="G7" i="22"/>
  <c r="H7" i="22" s="1"/>
  <c r="G5" i="22"/>
  <c r="G4" i="22"/>
  <c r="A1" i="22"/>
  <c r="F3426" i="10"/>
  <c r="F3442" i="10"/>
  <c r="H128" i="23" l="1"/>
  <c r="H153" i="23"/>
  <c r="H87" i="23"/>
  <c r="H31" i="23"/>
  <c r="H32" i="23" s="1"/>
  <c r="H52" i="23"/>
  <c r="H89" i="23"/>
  <c r="H142" i="23"/>
  <c r="H157" i="23"/>
  <c r="H140" i="23"/>
  <c r="H126" i="23"/>
  <c r="H114" i="23"/>
  <c r="H112" i="23"/>
  <c r="H99" i="23"/>
  <c r="H102" i="23" s="1"/>
  <c r="H80" i="23"/>
  <c r="H69" i="23"/>
  <c r="H64" i="23"/>
  <c r="H50" i="23"/>
  <c r="H42" i="23"/>
  <c r="H43" i="23" s="1"/>
  <c r="H44" i="23" s="1"/>
  <c r="B44" i="23" s="1"/>
  <c r="H18" i="23"/>
  <c r="H19" i="23" s="1"/>
  <c r="H7" i="23"/>
  <c r="H35" i="22"/>
  <c r="H32" i="22"/>
  <c r="H18" i="22"/>
  <c r="H22" i="22" s="1"/>
  <c r="H23" i="22" s="1"/>
  <c r="H24" i="22" s="1"/>
  <c r="B24" i="22" s="1"/>
  <c r="D24" i="22" s="1"/>
  <c r="H5" i="22"/>
  <c r="H8" i="22" s="1"/>
  <c r="H9" i="22" s="1"/>
  <c r="F2476" i="10"/>
  <c r="H129" i="23" l="1"/>
  <c r="H130" i="23" s="1"/>
  <c r="H36" i="22"/>
  <c r="H37" i="22" s="1"/>
  <c r="H38" i="22" s="1"/>
  <c r="B38" i="22" s="1"/>
  <c r="D38" i="22" s="1"/>
  <c r="H158" i="23"/>
  <c r="H159" i="23" s="1"/>
  <c r="H160" i="23" s="1"/>
  <c r="B160" i="23" s="1"/>
  <c r="D160" i="23" s="1"/>
  <c r="H33" i="23"/>
  <c r="B33" i="23" s="1"/>
  <c r="H53" i="23"/>
  <c r="H54" i="23" s="1"/>
  <c r="H55" i="23" s="1"/>
  <c r="B55" i="23" s="1"/>
  <c r="D55" i="23" s="1"/>
  <c r="H103" i="23"/>
  <c r="H104" i="23" s="1"/>
  <c r="B104" i="23" s="1"/>
  <c r="H90" i="23"/>
  <c r="H143" i="23"/>
  <c r="H115" i="23"/>
  <c r="H70" i="23"/>
  <c r="H20" i="23"/>
  <c r="H21" i="23" s="1"/>
  <c r="B22" i="23" s="1"/>
  <c r="H8" i="23"/>
  <c r="H9" i="23" s="1"/>
  <c r="B10" i="23" s="1"/>
  <c r="H10" i="22"/>
  <c r="B10" i="22" s="1"/>
  <c r="D10" i="22" s="1"/>
  <c r="F152" i="10"/>
  <c r="H131" i="23" l="1"/>
  <c r="B131" i="23" s="1"/>
  <c r="D131" i="23" s="1"/>
  <c r="H144" i="23"/>
  <c r="H145" i="23" s="1"/>
  <c r="B145" i="23" s="1"/>
  <c r="D145" i="23" s="1"/>
  <c r="H91" i="23"/>
  <c r="H92" i="23" s="1"/>
  <c r="B92" i="23" s="1"/>
  <c r="H116" i="23"/>
  <c r="H117" i="23" s="1"/>
  <c r="B117" i="23" s="1"/>
  <c r="H71" i="23"/>
  <c r="H72" i="23" s="1"/>
  <c r="B72" i="23" s="1"/>
  <c r="T1063" i="21"/>
  <c r="F1606" i="10"/>
  <c r="F1621" i="10" s="1"/>
  <c r="G1621" i="10" s="1"/>
  <c r="F1545" i="10"/>
  <c r="F1530" i="10"/>
  <c r="F1483" i="10"/>
  <c r="F1449" i="10"/>
  <c r="F1250" i="10"/>
  <c r="F955" i="10"/>
  <c r="F933" i="10"/>
  <c r="F884" i="10"/>
  <c r="F597" i="10"/>
  <c r="F596" i="10"/>
  <c r="B408" i="3"/>
  <c r="B407" i="3"/>
  <c r="B4648" i="10"/>
  <c r="B4638" i="10"/>
  <c r="T1087" i="21"/>
  <c r="T1088" i="21"/>
  <c r="T1089" i="21"/>
  <c r="T1090" i="21"/>
  <c r="T1091" i="21"/>
  <c r="T1092" i="21"/>
  <c r="T1086" i="21"/>
  <c r="T1085" i="21"/>
  <c r="D194" i="13"/>
  <c r="B387" i="3" s="1"/>
  <c r="D195" i="13"/>
  <c r="B388" i="3" s="1"/>
  <c r="D193" i="13"/>
  <c r="B378" i="3" s="1"/>
  <c r="D192" i="13"/>
  <c r="B4254" i="10" s="1"/>
  <c r="D191" i="13"/>
  <c r="B382" i="3" s="1"/>
  <c r="D190" i="13"/>
  <c r="B381" i="3" s="1"/>
  <c r="O195" i="13" l="1"/>
  <c r="O192" i="13"/>
  <c r="O191" i="13"/>
  <c r="O193" i="13"/>
  <c r="O190" i="13"/>
  <c r="Q190" i="13" s="1"/>
  <c r="O194" i="13"/>
  <c r="B4315" i="10"/>
  <c r="B4377" i="10"/>
  <c r="B4389" i="10"/>
  <c r="B4480" i="10"/>
  <c r="B4492" i="10"/>
  <c r="B372" i="3"/>
  <c r="Q194" i="13" l="1"/>
  <c r="R194" i="13" s="1"/>
  <c r="Q193" i="13"/>
  <c r="R193" i="13" s="1"/>
  <c r="Q192" i="13"/>
  <c r="R192" i="13" s="1"/>
  <c r="Q191" i="13"/>
  <c r="R191" i="13" s="1"/>
  <c r="Q195" i="13"/>
  <c r="R195" i="13" s="1"/>
  <c r="F4383" i="10"/>
  <c r="R190" i="13"/>
  <c r="F4497" i="10"/>
  <c r="F4395" i="10"/>
  <c r="F4485" i="10"/>
  <c r="F4320" i="10"/>
  <c r="F4259" i="10"/>
  <c r="R6" i="13" l="1"/>
  <c r="R22" i="13"/>
  <c r="R24" i="13"/>
  <c r="R27" i="13"/>
  <c r="R30" i="13"/>
  <c r="R43" i="13"/>
  <c r="R104" i="13"/>
  <c r="R105" i="13"/>
  <c r="R112" i="13"/>
  <c r="R118" i="13"/>
  <c r="R121" i="13"/>
  <c r="R124" i="13"/>
  <c r="R133" i="13"/>
  <c r="R154" i="13"/>
  <c r="R216" i="13"/>
  <c r="R217" i="13"/>
  <c r="R218" i="13"/>
  <c r="R237" i="13"/>
  <c r="R241" i="13"/>
  <c r="R248" i="13"/>
  <c r="R251" i="13"/>
  <c r="R255" i="13"/>
  <c r="R257" i="13"/>
  <c r="R258" i="13"/>
  <c r="R259" i="13"/>
  <c r="R260" i="13"/>
  <c r="R264" i="13"/>
  <c r="R268" i="13"/>
  <c r="R283" i="13"/>
  <c r="R297" i="13"/>
  <c r="R298" i="13"/>
  <c r="R299" i="13"/>
  <c r="R302" i="13"/>
  <c r="R304" i="13"/>
  <c r="R306" i="13"/>
  <c r="R330" i="13"/>
  <c r="R332" i="13"/>
  <c r="R341" i="13"/>
  <c r="R344" i="13"/>
  <c r="R347" i="13"/>
  <c r="R348" i="13"/>
  <c r="R349" i="13"/>
  <c r="R350" i="13"/>
  <c r="R351" i="13"/>
  <c r="R352" i="13"/>
  <c r="R353" i="13"/>
  <c r="R357" i="13"/>
  <c r="R360" i="13"/>
  <c r="R371" i="13"/>
  <c r="R372" i="13"/>
  <c r="R374" i="13"/>
  <c r="R375" i="13"/>
  <c r="R376" i="13"/>
  <c r="R377" i="13"/>
  <c r="R378" i="13"/>
  <c r="R379" i="13"/>
  <c r="R380" i="13"/>
  <c r="R381" i="13"/>
  <c r="R382" i="13"/>
  <c r="R383" i="13"/>
  <c r="R384" i="13"/>
  <c r="R386" i="13"/>
  <c r="R388" i="13"/>
  <c r="R389" i="13"/>
  <c r="R391" i="13"/>
  <c r="R399" i="13"/>
  <c r="R403" i="13"/>
  <c r="R404" i="13"/>
  <c r="R408" i="13"/>
  <c r="R412" i="13"/>
  <c r="R419" i="13"/>
  <c r="R426" i="13"/>
  <c r="R433" i="13"/>
  <c r="R440" i="13"/>
  <c r="R448" i="13"/>
  <c r="R449" i="13"/>
  <c r="R461" i="13"/>
  <c r="R462" i="13"/>
  <c r="R463" i="13"/>
  <c r="R471" i="13"/>
  <c r="R472" i="13"/>
  <c r="R473" i="13"/>
  <c r="R474" i="13"/>
  <c r="R475" i="13"/>
  <c r="R479" i="13"/>
  <c r="R487" i="13"/>
  <c r="R496" i="13"/>
  <c r="R500" i="13"/>
  <c r="R503" i="13"/>
  <c r="R509" i="13"/>
  <c r="R514" i="13"/>
  <c r="R5" i="13"/>
  <c r="R517" i="13"/>
  <c r="R516" i="13"/>
  <c r="R515" i="13"/>
  <c r="R14" i="13"/>
  <c r="R495" i="13"/>
  <c r="R478" i="13"/>
  <c r="R465" i="13"/>
  <c r="R358" i="13"/>
  <c r="T34" i="21"/>
  <c r="P19" i="13" l="1"/>
  <c r="P32" i="13" s="1"/>
  <c r="P20" i="13"/>
  <c r="P33" i="13" s="1"/>
  <c r="O392" i="13"/>
  <c r="Q392" i="13" s="1"/>
  <c r="O395" i="13"/>
  <c r="Q395" i="13" s="1"/>
  <c r="O394" i="13"/>
  <c r="Q394" i="13" s="1"/>
  <c r="O396" i="13"/>
  <c r="Q396" i="13" s="1"/>
  <c r="O393" i="13"/>
  <c r="Q393" i="13" s="1"/>
  <c r="O483" i="13"/>
  <c r="Q483" i="13" s="1"/>
  <c r="O488" i="13"/>
  <c r="Q488" i="13" s="1"/>
  <c r="O491" i="13"/>
  <c r="Q491" i="13" s="1"/>
  <c r="O485" i="13"/>
  <c r="Q485" i="13" s="1"/>
  <c r="O490" i="13"/>
  <c r="Q490" i="13" s="1"/>
  <c r="O19" i="13"/>
  <c r="Q19" i="13" s="1"/>
  <c r="O20" i="13"/>
  <c r="Q20" i="13" s="1"/>
  <c r="R109" i="13"/>
  <c r="R222" i="13"/>
  <c r="R502" i="13"/>
  <c r="R57" i="13"/>
  <c r="R107" i="13"/>
  <c r="R159" i="13"/>
  <c r="R137" i="13"/>
  <c r="R100" i="13"/>
  <c r="R223" i="13"/>
  <c r="R12" i="13"/>
  <c r="R11" i="13"/>
  <c r="R13" i="13"/>
  <c r="R94" i="13"/>
  <c r="R102" i="13"/>
  <c r="R134" i="13"/>
  <c r="R390" i="13"/>
  <c r="R501" i="13"/>
  <c r="O33" i="13" l="1"/>
  <c r="R20" i="13"/>
  <c r="O32" i="13"/>
  <c r="R19" i="13"/>
  <c r="F237" i="10"/>
  <c r="F247" i="10"/>
  <c r="R511" i="13"/>
  <c r="R510" i="13"/>
  <c r="Q32" i="13" l="1"/>
  <c r="R32" i="13" s="1"/>
  <c r="Q33" i="13"/>
  <c r="R33" i="13" s="1"/>
  <c r="R518" i="13"/>
  <c r="F7" i="20"/>
  <c r="T120" i="21"/>
  <c r="V92" i="21"/>
  <c r="T39" i="21"/>
  <c r="T1480" i="21"/>
  <c r="T1479" i="21"/>
  <c r="T1478" i="21"/>
  <c r="T1477" i="21"/>
  <c r="T1476" i="21"/>
  <c r="T1475" i="21"/>
  <c r="T1474" i="21"/>
  <c r="T1473" i="21"/>
  <c r="T1472" i="21"/>
  <c r="T1471" i="21"/>
  <c r="T1470" i="21"/>
  <c r="T1469" i="21"/>
  <c r="T1468" i="21"/>
  <c r="T1467" i="21"/>
  <c r="T1466" i="21"/>
  <c r="T1465" i="21"/>
  <c r="T1464" i="21"/>
  <c r="T1463" i="21"/>
  <c r="T1462" i="21"/>
  <c r="T1461" i="21"/>
  <c r="T1460" i="21"/>
  <c r="T1459" i="21"/>
  <c r="T1458" i="21"/>
  <c r="T1457" i="21"/>
  <c r="T1456" i="21"/>
  <c r="T1455" i="21"/>
  <c r="T1454" i="21"/>
  <c r="T1453" i="21"/>
  <c r="T1452" i="21"/>
  <c r="T1451" i="21"/>
  <c r="T1450" i="21"/>
  <c r="T1449" i="21"/>
  <c r="T1448" i="21"/>
  <c r="T1447" i="21"/>
  <c r="T1446" i="21"/>
  <c r="T1445" i="21"/>
  <c r="T1444" i="21"/>
  <c r="T1443" i="21"/>
  <c r="T1442" i="21"/>
  <c r="T1441" i="21"/>
  <c r="T1440" i="21"/>
  <c r="T1439" i="21"/>
  <c r="T1438" i="21"/>
  <c r="T1437" i="21"/>
  <c r="T1436" i="21"/>
  <c r="T1435" i="21"/>
  <c r="T1434" i="21"/>
  <c r="T1433" i="21"/>
  <c r="T1432" i="21"/>
  <c r="T1431" i="21"/>
  <c r="T1430" i="21"/>
  <c r="T1429" i="21"/>
  <c r="T1428" i="21"/>
  <c r="T1427" i="21"/>
  <c r="T1426" i="21"/>
  <c r="T1425" i="21"/>
  <c r="T1424" i="21"/>
  <c r="T1423" i="21"/>
  <c r="T1422" i="21"/>
  <c r="T1421" i="21"/>
  <c r="T1420" i="21"/>
  <c r="T1419" i="21"/>
  <c r="T1418" i="21"/>
  <c r="T1417" i="21"/>
  <c r="T1416" i="21"/>
  <c r="T1415" i="21"/>
  <c r="T1414" i="21"/>
  <c r="T1413" i="21"/>
  <c r="T1412" i="21"/>
  <c r="T1411" i="21"/>
  <c r="T1410" i="21"/>
  <c r="T1409" i="21"/>
  <c r="T1408" i="21"/>
  <c r="T1407" i="21"/>
  <c r="T1406" i="21"/>
  <c r="T1405" i="21"/>
  <c r="T1404" i="21"/>
  <c r="T1403" i="21"/>
  <c r="T1402" i="21"/>
  <c r="T1401" i="21"/>
  <c r="T1400" i="21"/>
  <c r="T1399" i="21"/>
  <c r="T1398" i="21"/>
  <c r="T1397" i="21"/>
  <c r="T1396" i="21"/>
  <c r="T1395" i="21"/>
  <c r="T1394" i="21"/>
  <c r="T1393" i="21"/>
  <c r="T1392" i="21"/>
  <c r="T1391" i="21"/>
  <c r="T1390" i="21"/>
  <c r="T1389" i="21"/>
  <c r="T1388" i="21"/>
  <c r="T1387" i="21"/>
  <c r="T1386" i="21"/>
  <c r="T1385" i="21"/>
  <c r="T1384" i="21"/>
  <c r="T1383" i="21"/>
  <c r="T1382" i="21"/>
  <c r="T1381" i="21"/>
  <c r="T1380" i="21"/>
  <c r="T1379" i="21"/>
  <c r="T1378" i="21"/>
  <c r="T1377" i="21"/>
  <c r="T1376" i="21"/>
  <c r="T1375" i="21"/>
  <c r="T1374" i="21"/>
  <c r="T1373" i="21"/>
  <c r="T1372" i="21"/>
  <c r="T1371" i="21"/>
  <c r="T1370" i="21"/>
  <c r="T1369" i="21"/>
  <c r="T1368" i="21"/>
  <c r="T1367" i="21"/>
  <c r="T1366" i="21"/>
  <c r="T1365" i="21"/>
  <c r="T1364" i="21"/>
  <c r="T1363" i="21"/>
  <c r="T1362" i="21"/>
  <c r="T1361" i="21"/>
  <c r="T1360" i="21"/>
  <c r="T1359" i="21"/>
  <c r="T1358" i="21"/>
  <c r="T1357" i="21"/>
  <c r="T1356" i="21"/>
  <c r="T1355" i="21"/>
  <c r="T1354" i="21"/>
  <c r="T1353" i="21"/>
  <c r="T1352" i="21"/>
  <c r="T1351" i="21"/>
  <c r="T1350" i="21"/>
  <c r="T1349" i="21"/>
  <c r="T1348" i="21"/>
  <c r="T1347" i="21"/>
  <c r="T1346" i="21"/>
  <c r="T1345" i="21"/>
  <c r="T1344" i="21"/>
  <c r="T1343" i="21"/>
  <c r="T1342" i="21"/>
  <c r="T1341" i="21"/>
  <c r="T1340" i="21"/>
  <c r="T1339" i="21"/>
  <c r="T1338" i="21"/>
  <c r="T1337" i="21"/>
  <c r="T1336" i="21"/>
  <c r="T1335" i="21"/>
  <c r="T1334" i="21"/>
  <c r="T1333" i="21"/>
  <c r="T1332" i="21"/>
  <c r="T1331" i="21"/>
  <c r="T1330" i="21"/>
  <c r="T1329" i="21"/>
  <c r="T1328" i="21"/>
  <c r="T1327" i="21"/>
  <c r="T1326" i="21"/>
  <c r="T1325" i="21"/>
  <c r="T1324" i="21"/>
  <c r="T1323" i="21"/>
  <c r="T1322" i="21"/>
  <c r="T1321" i="21"/>
  <c r="T1320" i="21"/>
  <c r="T1319" i="21"/>
  <c r="T1318" i="21"/>
  <c r="T1317" i="21"/>
  <c r="T1316" i="21"/>
  <c r="T1315" i="21"/>
  <c r="T1314" i="21"/>
  <c r="T1313" i="21"/>
  <c r="T1312" i="21"/>
  <c r="T1311" i="21"/>
  <c r="T1310" i="21"/>
  <c r="T1309" i="21"/>
  <c r="T1308" i="21"/>
  <c r="T1307" i="21"/>
  <c r="T1306" i="21"/>
  <c r="T1305" i="21"/>
  <c r="T1304" i="21"/>
  <c r="T1303" i="21"/>
  <c r="T1302" i="21"/>
  <c r="T1301" i="21"/>
  <c r="T1300" i="21"/>
  <c r="T1299" i="21"/>
  <c r="T1298" i="21"/>
  <c r="T1297" i="21"/>
  <c r="T1296" i="21"/>
  <c r="T1295" i="21"/>
  <c r="T1294" i="21"/>
  <c r="T1293" i="21"/>
  <c r="T1292" i="21"/>
  <c r="T1291" i="21"/>
  <c r="T1290" i="21"/>
  <c r="T1289" i="21"/>
  <c r="T1288" i="21"/>
  <c r="T1287" i="21"/>
  <c r="T1286" i="21"/>
  <c r="T1285" i="21"/>
  <c r="T1284" i="21"/>
  <c r="T1283" i="21"/>
  <c r="T1282" i="21"/>
  <c r="T1281" i="21"/>
  <c r="T1280" i="21"/>
  <c r="T1279" i="21"/>
  <c r="T1278" i="21"/>
  <c r="T1277" i="21"/>
  <c r="T1276" i="21"/>
  <c r="T1275" i="21"/>
  <c r="T1274" i="21"/>
  <c r="T1273" i="21"/>
  <c r="T1272" i="21"/>
  <c r="T1271" i="21"/>
  <c r="T1270" i="21"/>
  <c r="T1269" i="21"/>
  <c r="T1268" i="21"/>
  <c r="T1267" i="21"/>
  <c r="T1265" i="21"/>
  <c r="T1264" i="21"/>
  <c r="T1263" i="21"/>
  <c r="T1262" i="21"/>
  <c r="T1261" i="21"/>
  <c r="T1260" i="21"/>
  <c r="T1259" i="21"/>
  <c r="T1258" i="21"/>
  <c r="T1257" i="21"/>
  <c r="T1256" i="21"/>
  <c r="T1255" i="21"/>
  <c r="T1254" i="21"/>
  <c r="T1253" i="21"/>
  <c r="T1252" i="21"/>
  <c r="T1251" i="21"/>
  <c r="T1250" i="21"/>
  <c r="T1249" i="21"/>
  <c r="T1248" i="21"/>
  <c r="T1247" i="21"/>
  <c r="T1245" i="21"/>
  <c r="T1244" i="21"/>
  <c r="T1243" i="21"/>
  <c r="T1242" i="21"/>
  <c r="T1241" i="21"/>
  <c r="T1240" i="21"/>
  <c r="T1239" i="21"/>
  <c r="T1238" i="21"/>
  <c r="T1237" i="21"/>
  <c r="T1236" i="21"/>
  <c r="T1235" i="21"/>
  <c r="T1234" i="21"/>
  <c r="T1233" i="21"/>
  <c r="T1232" i="21"/>
  <c r="T1231" i="21"/>
  <c r="T1230" i="21"/>
  <c r="T1229" i="21"/>
  <c r="T1228" i="21"/>
  <c r="T1227" i="21"/>
  <c r="T1226" i="21"/>
  <c r="T1225" i="21"/>
  <c r="T1224" i="21"/>
  <c r="T1223" i="21"/>
  <c r="T1222" i="21"/>
  <c r="T1221" i="21"/>
  <c r="T1220" i="21"/>
  <c r="T1219" i="21"/>
  <c r="T1218" i="21"/>
  <c r="T1217" i="21"/>
  <c r="T1216" i="21"/>
  <c r="T1215" i="21"/>
  <c r="T1214" i="21"/>
  <c r="T1213" i="21"/>
  <c r="T1212" i="21"/>
  <c r="T1211" i="21"/>
  <c r="T1210" i="21"/>
  <c r="T1209" i="21"/>
  <c r="T1208" i="21"/>
  <c r="T1207" i="21"/>
  <c r="T1206" i="21"/>
  <c r="T1205" i="21"/>
  <c r="T1204" i="21"/>
  <c r="T1203" i="21"/>
  <c r="T1202" i="21"/>
  <c r="T1201" i="21"/>
  <c r="T1200" i="21"/>
  <c r="T1199" i="21"/>
  <c r="T1198" i="21"/>
  <c r="T1197" i="21"/>
  <c r="T1196" i="21"/>
  <c r="T1195" i="21"/>
  <c r="T1194" i="21"/>
  <c r="T1193" i="21"/>
  <c r="T1192" i="21"/>
  <c r="T1191" i="21"/>
  <c r="T1190" i="21"/>
  <c r="T1189" i="21"/>
  <c r="T1188" i="21"/>
  <c r="T1187" i="21"/>
  <c r="T1186" i="21"/>
  <c r="T1185" i="21"/>
  <c r="T1184" i="21"/>
  <c r="T1183" i="21"/>
  <c r="T1182" i="21"/>
  <c r="T1181" i="21"/>
  <c r="T1180" i="21"/>
  <c r="T1179" i="21"/>
  <c r="T1178" i="21"/>
  <c r="T1177" i="21"/>
  <c r="T1176" i="21"/>
  <c r="T1175" i="21"/>
  <c r="T1174" i="21"/>
  <c r="T1173" i="21"/>
  <c r="T1172" i="21"/>
  <c r="T1171" i="21"/>
  <c r="T1170" i="21"/>
  <c r="T1169" i="21"/>
  <c r="T1167" i="21"/>
  <c r="T1166" i="21"/>
  <c r="T1165" i="21"/>
  <c r="T1164" i="21"/>
  <c r="T1163" i="21"/>
  <c r="T1162" i="21"/>
  <c r="T1161" i="21"/>
  <c r="T1160" i="21"/>
  <c r="T1159" i="21"/>
  <c r="T1158" i="21"/>
  <c r="T1157" i="21"/>
  <c r="T1156" i="21"/>
  <c r="T1155" i="21"/>
  <c r="T1154" i="21"/>
  <c r="T1153" i="21"/>
  <c r="T1152" i="21"/>
  <c r="T1151" i="21"/>
  <c r="T1150" i="21"/>
  <c r="T1149" i="21"/>
  <c r="T1148" i="21"/>
  <c r="T1147" i="21"/>
  <c r="T1146" i="21"/>
  <c r="T1145" i="21"/>
  <c r="T1144" i="21"/>
  <c r="T1143" i="21"/>
  <c r="T1142" i="21"/>
  <c r="T1141" i="21"/>
  <c r="T1140" i="21"/>
  <c r="T1139" i="21"/>
  <c r="T1138" i="21"/>
  <c r="T1136" i="21"/>
  <c r="T1135" i="21"/>
  <c r="T1134" i="21"/>
  <c r="T1133" i="21"/>
  <c r="T1131" i="21"/>
  <c r="T1130" i="21"/>
  <c r="T1129" i="21"/>
  <c r="T1127" i="21"/>
  <c r="T1126" i="21"/>
  <c r="T1125" i="21"/>
  <c r="T1124" i="21"/>
  <c r="T1122" i="21"/>
  <c r="T1121" i="21"/>
  <c r="T1120" i="21"/>
  <c r="T1119" i="21"/>
  <c r="T1118" i="21"/>
  <c r="T1117" i="21"/>
  <c r="T1116" i="21"/>
  <c r="T1115" i="21"/>
  <c r="T1114" i="21"/>
  <c r="T1113" i="21"/>
  <c r="T1112" i="21"/>
  <c r="T1111" i="21"/>
  <c r="T1110" i="21"/>
  <c r="T1109" i="21"/>
  <c r="T1108" i="21"/>
  <c r="T1107" i="21"/>
  <c r="T1106" i="21"/>
  <c r="T1105" i="21"/>
  <c r="T1104" i="21"/>
  <c r="T1103" i="21"/>
  <c r="T1102" i="21"/>
  <c r="T1101" i="21"/>
  <c r="T1100" i="21"/>
  <c r="T1099" i="21"/>
  <c r="T1098" i="21"/>
  <c r="T1097" i="21"/>
  <c r="T1096" i="21"/>
  <c r="T1095" i="21"/>
  <c r="T1094" i="21"/>
  <c r="T1093" i="21"/>
  <c r="T1081" i="21"/>
  <c r="T1080" i="21"/>
  <c r="T1079" i="21"/>
  <c r="T1078" i="21"/>
  <c r="T1077" i="21"/>
  <c r="T1076" i="21"/>
  <c r="T1075" i="21"/>
  <c r="T1073" i="21"/>
  <c r="T1072" i="21"/>
  <c r="T1071" i="21"/>
  <c r="T1070" i="21"/>
  <c r="T1069" i="21"/>
  <c r="T1068" i="21"/>
  <c r="T1067" i="21"/>
  <c r="T1066" i="21"/>
  <c r="T1065" i="21"/>
  <c r="T1062" i="21"/>
  <c r="T1061" i="21"/>
  <c r="T1060" i="21"/>
  <c r="T1059" i="21"/>
  <c r="T1058" i="21"/>
  <c r="T1057" i="21"/>
  <c r="T1056" i="21"/>
  <c r="T1055" i="21"/>
  <c r="T1054" i="21"/>
  <c r="T1053" i="21"/>
  <c r="T1052" i="21"/>
  <c r="T1049" i="21"/>
  <c r="T1048" i="21"/>
  <c r="T1047" i="21"/>
  <c r="T1046" i="21"/>
  <c r="T1045" i="21"/>
  <c r="T1044" i="21"/>
  <c r="T1043" i="21"/>
  <c r="T1042" i="21"/>
  <c r="T1041" i="21"/>
  <c r="T1040" i="21"/>
  <c r="T1039" i="21"/>
  <c r="T1038" i="21"/>
  <c r="T1037" i="21"/>
  <c r="T1036" i="21"/>
  <c r="T1035" i="21"/>
  <c r="T1034" i="21"/>
  <c r="T1033" i="21"/>
  <c r="T1032" i="21"/>
  <c r="T1031" i="21"/>
  <c r="T1030" i="21"/>
  <c r="T1029" i="21"/>
  <c r="T1028" i="21"/>
  <c r="T1027" i="21"/>
  <c r="T1026" i="21"/>
  <c r="T1025" i="21"/>
  <c r="T1020" i="21"/>
  <c r="T1019" i="21"/>
  <c r="T1018" i="21"/>
  <c r="T1017" i="21"/>
  <c r="T1016" i="21"/>
  <c r="T1014" i="21"/>
  <c r="T1013" i="21"/>
  <c r="T1012" i="21"/>
  <c r="T1011" i="21"/>
  <c r="T1010" i="21"/>
  <c r="T1009" i="21"/>
  <c r="T1008" i="21"/>
  <c r="T1007" i="21"/>
  <c r="T1006" i="21"/>
  <c r="T1005" i="21"/>
  <c r="T1004" i="21"/>
  <c r="T1003" i="21"/>
  <c r="T1002" i="21"/>
  <c r="T1001" i="21"/>
  <c r="T1000" i="21"/>
  <c r="T999" i="21"/>
  <c r="T998" i="21"/>
  <c r="T997" i="21"/>
  <c r="T996" i="21"/>
  <c r="T995" i="21"/>
  <c r="T994" i="21"/>
  <c r="T993" i="21"/>
  <c r="T992" i="21"/>
  <c r="T991" i="21"/>
  <c r="T990" i="21"/>
  <c r="T989" i="21"/>
  <c r="T988" i="21"/>
  <c r="T987" i="21"/>
  <c r="T985" i="21"/>
  <c r="T983" i="21"/>
  <c r="T981" i="21"/>
  <c r="T980" i="21"/>
  <c r="T979" i="21"/>
  <c r="T962" i="21"/>
  <c r="T961" i="21"/>
  <c r="T960" i="21"/>
  <c r="T959" i="21"/>
  <c r="T958" i="21"/>
  <c r="T957" i="21"/>
  <c r="T948" i="21"/>
  <c r="T947" i="21"/>
  <c r="T946" i="21"/>
  <c r="V945" i="21"/>
  <c r="T945" i="21"/>
  <c r="T944" i="21"/>
  <c r="T943" i="21"/>
  <c r="T942" i="21"/>
  <c r="T941" i="21"/>
  <c r="T940" i="21"/>
  <c r="T939" i="21"/>
  <c r="T938" i="21"/>
  <c r="T937" i="21"/>
  <c r="T936" i="21"/>
  <c r="T935" i="21"/>
  <c r="T934" i="21"/>
  <c r="T933" i="21"/>
  <c r="T932" i="21"/>
  <c r="T931" i="21"/>
  <c r="T930" i="21"/>
  <c r="T929" i="21"/>
  <c r="T928" i="21"/>
  <c r="T927" i="21"/>
  <c r="T926" i="21"/>
  <c r="T925" i="21"/>
  <c r="T924" i="21"/>
  <c r="T923" i="21"/>
  <c r="T922" i="21"/>
  <c r="T921" i="21"/>
  <c r="T920" i="21"/>
  <c r="T919" i="21"/>
  <c r="T918" i="21"/>
  <c r="T917" i="21"/>
  <c r="T916" i="21"/>
  <c r="T915" i="21"/>
  <c r="T914" i="21"/>
  <c r="T913" i="21"/>
  <c r="T912" i="21"/>
  <c r="T911" i="21"/>
  <c r="T910" i="21"/>
  <c r="T909" i="21"/>
  <c r="T908" i="21"/>
  <c r="T907" i="21"/>
  <c r="T906" i="21"/>
  <c r="T905" i="21"/>
  <c r="T904" i="21"/>
  <c r="T903" i="21"/>
  <c r="T902" i="21"/>
  <c r="T901" i="21"/>
  <c r="T900" i="21"/>
  <c r="T899" i="21"/>
  <c r="T898" i="21"/>
  <c r="T897" i="21"/>
  <c r="T896" i="21"/>
  <c r="T895" i="21"/>
  <c r="T894" i="21"/>
  <c r="T893" i="21"/>
  <c r="T892" i="21"/>
  <c r="T891" i="21"/>
  <c r="T890" i="21"/>
  <c r="T889" i="21"/>
  <c r="T888" i="21"/>
  <c r="T887" i="21"/>
  <c r="T886" i="21"/>
  <c r="T885" i="21"/>
  <c r="T881" i="21"/>
  <c r="T880" i="21"/>
  <c r="T879" i="21"/>
  <c r="T877" i="21"/>
  <c r="T876" i="21"/>
  <c r="T874" i="21"/>
  <c r="T873" i="21"/>
  <c r="T872" i="21"/>
  <c r="T871" i="21"/>
  <c r="T870" i="21"/>
  <c r="T869" i="21"/>
  <c r="T868" i="21"/>
  <c r="T867" i="21"/>
  <c r="T866" i="21"/>
  <c r="T865" i="21"/>
  <c r="T864" i="21"/>
  <c r="T863" i="21"/>
  <c r="T862" i="21"/>
  <c r="T861" i="21"/>
  <c r="T860" i="21"/>
  <c r="T859" i="21"/>
  <c r="T858" i="21"/>
  <c r="T857" i="21"/>
  <c r="T856" i="21"/>
  <c r="T855" i="21"/>
  <c r="T854" i="21"/>
  <c r="T853" i="21"/>
  <c r="T852" i="21"/>
  <c r="T851" i="21"/>
  <c r="T850" i="21"/>
  <c r="T849" i="21"/>
  <c r="T848" i="21"/>
  <c r="T847" i="21"/>
  <c r="T846" i="21"/>
  <c r="T845" i="21"/>
  <c r="T844" i="21"/>
  <c r="T843" i="21"/>
  <c r="T842" i="21"/>
  <c r="T841" i="21"/>
  <c r="T840" i="21"/>
  <c r="T839" i="21"/>
  <c r="T838" i="21"/>
  <c r="T837" i="21"/>
  <c r="T836" i="21"/>
  <c r="T835" i="21"/>
  <c r="T834" i="21"/>
  <c r="T833" i="21"/>
  <c r="T832" i="21"/>
  <c r="T831" i="21"/>
  <c r="T830" i="21"/>
  <c r="T829" i="21"/>
  <c r="T828" i="21"/>
  <c r="T827" i="21"/>
  <c r="T826" i="21"/>
  <c r="T825" i="21"/>
  <c r="T824" i="21"/>
  <c r="T822" i="21"/>
  <c r="T821" i="21"/>
  <c r="T820" i="21"/>
  <c r="T819" i="21"/>
  <c r="T818" i="21"/>
  <c r="T817" i="21"/>
  <c r="T816" i="21"/>
  <c r="T814" i="21"/>
  <c r="T813" i="21"/>
  <c r="T812" i="21"/>
  <c r="T811" i="21"/>
  <c r="T810" i="21"/>
  <c r="T809" i="21"/>
  <c r="T808" i="21"/>
  <c r="T807" i="21"/>
  <c r="T806" i="21"/>
  <c r="T805" i="21"/>
  <c r="T804" i="21"/>
  <c r="T803" i="21"/>
  <c r="T802" i="21"/>
  <c r="T801" i="21"/>
  <c r="T800" i="21"/>
  <c r="T799" i="21"/>
  <c r="T798" i="21"/>
  <c r="T797" i="21"/>
  <c r="T796" i="21"/>
  <c r="T795" i="21"/>
  <c r="T794" i="21"/>
  <c r="T793" i="21"/>
  <c r="T792" i="21"/>
  <c r="T791" i="21"/>
  <c r="T790" i="21"/>
  <c r="T789" i="21"/>
  <c r="T788" i="21"/>
  <c r="T787" i="21"/>
  <c r="T786" i="21"/>
  <c r="T782" i="21"/>
  <c r="T781" i="21"/>
  <c r="T780" i="21"/>
  <c r="T779" i="21"/>
  <c r="T778" i="21"/>
  <c r="T776" i="21"/>
  <c r="T775" i="21"/>
  <c r="T774" i="21"/>
  <c r="T773" i="21"/>
  <c r="T772" i="21"/>
  <c r="T771" i="21"/>
  <c r="T770" i="21"/>
  <c r="T769" i="21"/>
  <c r="T768" i="21"/>
  <c r="T767" i="21"/>
  <c r="T766" i="21"/>
  <c r="T761" i="21"/>
  <c r="T760" i="21"/>
  <c r="T759" i="21"/>
  <c r="T758" i="21"/>
  <c r="T757" i="21"/>
  <c r="T756" i="21"/>
  <c r="T755" i="21"/>
  <c r="T754" i="21"/>
  <c r="T753" i="21"/>
  <c r="T752" i="21"/>
  <c r="T751" i="21"/>
  <c r="T749" i="21"/>
  <c r="T748" i="21"/>
  <c r="T747" i="21"/>
  <c r="T746" i="21"/>
  <c r="T745" i="21"/>
  <c r="T744" i="21"/>
  <c r="T743" i="21"/>
  <c r="T742" i="21"/>
  <c r="T739" i="21"/>
  <c r="T738" i="21"/>
  <c r="T737" i="21"/>
  <c r="T736" i="21"/>
  <c r="T735" i="21"/>
  <c r="T734" i="21"/>
  <c r="T733" i="21"/>
  <c r="T732" i="21"/>
  <c r="T731" i="21"/>
  <c r="T730" i="21"/>
  <c r="T729" i="21"/>
  <c r="T728" i="21"/>
  <c r="T727" i="21"/>
  <c r="T726" i="21"/>
  <c r="T725" i="21"/>
  <c r="T724" i="21"/>
  <c r="T723" i="21"/>
  <c r="T722" i="21"/>
  <c r="T721" i="21"/>
  <c r="T720" i="21"/>
  <c r="T719" i="21"/>
  <c r="T718" i="21"/>
  <c r="T717" i="21"/>
  <c r="T716" i="21"/>
  <c r="T715" i="21"/>
  <c r="T714" i="21"/>
  <c r="T713" i="21"/>
  <c r="T712" i="21"/>
  <c r="O486" i="13" s="1"/>
  <c r="Q486" i="13" s="1"/>
  <c r="T710" i="21"/>
  <c r="T703" i="21"/>
  <c r="T702" i="21"/>
  <c r="T701" i="21"/>
  <c r="T700" i="21"/>
  <c r="T699" i="21"/>
  <c r="T698" i="21"/>
  <c r="T697" i="21"/>
  <c r="T696" i="21"/>
  <c r="T695" i="21"/>
  <c r="T694" i="21"/>
  <c r="T693" i="21"/>
  <c r="T692" i="21"/>
  <c r="T691" i="21"/>
  <c r="T690" i="21"/>
  <c r="T689" i="21"/>
  <c r="T688" i="21"/>
  <c r="T687" i="21"/>
  <c r="T686" i="21"/>
  <c r="T685" i="21"/>
  <c r="T684" i="21"/>
  <c r="T683" i="21"/>
  <c r="T682" i="21"/>
  <c r="T681" i="21"/>
  <c r="T680" i="21"/>
  <c r="T679" i="21"/>
  <c r="T678" i="21"/>
  <c r="T677" i="21"/>
  <c r="T676" i="21"/>
  <c r="T675" i="21"/>
  <c r="T674" i="21"/>
  <c r="T673" i="21"/>
  <c r="T672" i="21"/>
  <c r="T671" i="21"/>
  <c r="T670" i="21"/>
  <c r="T669" i="21"/>
  <c r="T668" i="21"/>
  <c r="T667" i="21"/>
  <c r="T666" i="21"/>
  <c r="T665" i="21"/>
  <c r="T664" i="21"/>
  <c r="T663" i="21"/>
  <c r="T662" i="21"/>
  <c r="T661" i="21"/>
  <c r="T660" i="21"/>
  <c r="T659" i="21"/>
  <c r="T658" i="21"/>
  <c r="T657" i="21"/>
  <c r="T656" i="21"/>
  <c r="T655" i="21"/>
  <c r="T654" i="21"/>
  <c r="T653" i="21"/>
  <c r="T652" i="21"/>
  <c r="T651" i="21"/>
  <c r="T650" i="21"/>
  <c r="T649" i="21"/>
  <c r="T648" i="21"/>
  <c r="T647" i="21"/>
  <c r="T646" i="21"/>
  <c r="T645" i="21"/>
  <c r="T644" i="21"/>
  <c r="T643" i="21"/>
  <c r="T642" i="21"/>
  <c r="T641" i="21"/>
  <c r="T640" i="21"/>
  <c r="T639" i="21"/>
  <c r="T638" i="21"/>
  <c r="T637" i="21"/>
  <c r="T636" i="21"/>
  <c r="T635" i="21"/>
  <c r="T634" i="21"/>
  <c r="T633" i="21"/>
  <c r="T632" i="21"/>
  <c r="T631" i="21"/>
  <c r="T630" i="21"/>
  <c r="T629" i="21"/>
  <c r="T628" i="21"/>
  <c r="T627" i="21"/>
  <c r="T626" i="21"/>
  <c r="T625" i="21"/>
  <c r="T624" i="21"/>
  <c r="T623" i="21"/>
  <c r="T622" i="21"/>
  <c r="T621" i="21"/>
  <c r="T620" i="21"/>
  <c r="T619" i="21"/>
  <c r="T618" i="21"/>
  <c r="T617" i="21"/>
  <c r="T616" i="21"/>
  <c r="T615" i="21"/>
  <c r="T614" i="21"/>
  <c r="T613" i="21"/>
  <c r="T612" i="21"/>
  <c r="T611" i="21"/>
  <c r="T610" i="21"/>
  <c r="T609" i="21"/>
  <c r="T608" i="21"/>
  <c r="T607" i="21"/>
  <c r="T606" i="21"/>
  <c r="T605" i="21"/>
  <c r="T604" i="21"/>
  <c r="T603" i="21"/>
  <c r="T602" i="21"/>
  <c r="T601" i="21"/>
  <c r="T598" i="21"/>
  <c r="T597" i="21"/>
  <c r="T596" i="21"/>
  <c r="T595" i="21"/>
  <c r="T594" i="21"/>
  <c r="T593" i="21"/>
  <c r="T592" i="21"/>
  <c r="T591" i="21"/>
  <c r="T590" i="21"/>
  <c r="T589" i="21"/>
  <c r="T588" i="21"/>
  <c r="T587" i="21"/>
  <c r="T586" i="21"/>
  <c r="T585" i="21"/>
  <c r="T584" i="21"/>
  <c r="T583" i="21"/>
  <c r="T582" i="21"/>
  <c r="T581" i="21"/>
  <c r="T580" i="21"/>
  <c r="T576" i="21"/>
  <c r="T575" i="21"/>
  <c r="T574" i="21"/>
  <c r="T573" i="21"/>
  <c r="T572" i="21"/>
  <c r="T571" i="21"/>
  <c r="T570" i="21"/>
  <c r="T569" i="21"/>
  <c r="T568" i="21"/>
  <c r="T567" i="21"/>
  <c r="T566" i="21"/>
  <c r="T565" i="21"/>
  <c r="T564" i="21"/>
  <c r="T563" i="21"/>
  <c r="T562" i="21"/>
  <c r="T561" i="21"/>
  <c r="T560" i="21"/>
  <c r="T559" i="21"/>
  <c r="T558" i="21"/>
  <c r="T557" i="21"/>
  <c r="T556" i="21"/>
  <c r="T555" i="21"/>
  <c r="T554" i="21"/>
  <c r="T553" i="21"/>
  <c r="T552" i="21"/>
  <c r="T551" i="21"/>
  <c r="T550" i="21"/>
  <c r="T549" i="21"/>
  <c r="T548" i="21"/>
  <c r="T547" i="21"/>
  <c r="T546" i="21"/>
  <c r="T545" i="21"/>
  <c r="T544" i="21"/>
  <c r="T543" i="21"/>
  <c r="T542" i="21"/>
  <c r="T541" i="21"/>
  <c r="T540" i="21"/>
  <c r="T537" i="21"/>
  <c r="T536" i="21"/>
  <c r="T534" i="21"/>
  <c r="T533" i="21"/>
  <c r="T532" i="21"/>
  <c r="T531" i="21"/>
  <c r="T530" i="21"/>
  <c r="T529" i="21"/>
  <c r="T528" i="21"/>
  <c r="T527" i="21"/>
  <c r="T526" i="21"/>
  <c r="T525" i="21"/>
  <c r="T524" i="21"/>
  <c r="T523" i="21"/>
  <c r="T522" i="21"/>
  <c r="T521" i="21"/>
  <c r="T520" i="21"/>
  <c r="T519" i="21"/>
  <c r="T518" i="21"/>
  <c r="T517" i="21"/>
  <c r="T516" i="21"/>
  <c r="T515" i="21"/>
  <c r="T514" i="21"/>
  <c r="T513" i="21"/>
  <c r="T512" i="21"/>
  <c r="T511" i="21"/>
  <c r="T510" i="21"/>
  <c r="T509" i="21"/>
  <c r="T508" i="21"/>
  <c r="T507" i="21"/>
  <c r="T506" i="21"/>
  <c r="T505" i="21"/>
  <c r="T504" i="21"/>
  <c r="T502" i="21"/>
  <c r="T501" i="21"/>
  <c r="T500" i="21"/>
  <c r="T499" i="21"/>
  <c r="T498" i="21"/>
  <c r="T497" i="21"/>
  <c r="T496" i="21"/>
  <c r="T495" i="21"/>
  <c r="T494" i="21"/>
  <c r="T493" i="21"/>
  <c r="T492" i="21"/>
  <c r="T491" i="21"/>
  <c r="T489" i="21"/>
  <c r="T488" i="21"/>
  <c r="T487" i="21"/>
  <c r="T486" i="21"/>
  <c r="T485" i="21"/>
  <c r="T484" i="21"/>
  <c r="T483" i="21"/>
  <c r="T482" i="21"/>
  <c r="T481" i="21"/>
  <c r="T480" i="21"/>
  <c r="T479" i="21"/>
  <c r="T478" i="21"/>
  <c r="T477" i="21"/>
  <c r="T476" i="21"/>
  <c r="T475" i="21"/>
  <c r="T473" i="21"/>
  <c r="T472" i="21"/>
  <c r="T471" i="21"/>
  <c r="T470" i="21"/>
  <c r="T469" i="21"/>
  <c r="T468" i="21"/>
  <c r="T467" i="21"/>
  <c r="T466" i="21"/>
  <c r="T465" i="21"/>
  <c r="T464" i="21"/>
  <c r="T463" i="21"/>
  <c r="T462" i="21"/>
  <c r="T461" i="21"/>
  <c r="T460" i="21"/>
  <c r="T459" i="21"/>
  <c r="T458" i="21"/>
  <c r="T457" i="21"/>
  <c r="T456" i="21"/>
  <c r="T455" i="21"/>
  <c r="T454" i="21"/>
  <c r="T453" i="21"/>
  <c r="T452" i="21"/>
  <c r="T451" i="21"/>
  <c r="T450" i="21"/>
  <c r="T449" i="21"/>
  <c r="T448" i="21"/>
  <c r="T447" i="21"/>
  <c r="T446" i="21"/>
  <c r="T445" i="21"/>
  <c r="T444" i="21"/>
  <c r="T443" i="21"/>
  <c r="T442" i="21"/>
  <c r="T441" i="21"/>
  <c r="T440" i="21"/>
  <c r="T439" i="21"/>
  <c r="T438" i="21"/>
  <c r="T437" i="21"/>
  <c r="T436" i="21"/>
  <c r="T435" i="21"/>
  <c r="T434" i="21"/>
  <c r="T433" i="21"/>
  <c r="O117" i="13" s="1"/>
  <c r="F1141" i="10" s="1"/>
  <c r="T432" i="21"/>
  <c r="T431" i="21"/>
  <c r="T430" i="21"/>
  <c r="T429" i="21"/>
  <c r="T428" i="21"/>
  <c r="T427" i="21"/>
  <c r="T426" i="21"/>
  <c r="T425" i="21"/>
  <c r="T424" i="21"/>
  <c r="T423" i="21"/>
  <c r="T422" i="21"/>
  <c r="T421" i="21"/>
  <c r="T420" i="21"/>
  <c r="T419" i="21"/>
  <c r="T418" i="21"/>
  <c r="T417" i="21"/>
  <c r="T416" i="21"/>
  <c r="T415" i="21"/>
  <c r="T414" i="21"/>
  <c r="T413" i="21"/>
  <c r="T412" i="21"/>
  <c r="T411" i="21"/>
  <c r="T410" i="21"/>
  <c r="T409" i="21"/>
  <c r="T408" i="21"/>
  <c r="T407" i="21"/>
  <c r="T406" i="21"/>
  <c r="T405" i="21"/>
  <c r="T404" i="21"/>
  <c r="T403" i="21"/>
  <c r="T402" i="21"/>
  <c r="T401" i="21"/>
  <c r="T400" i="21"/>
  <c r="T399" i="21"/>
  <c r="T398" i="21"/>
  <c r="T397" i="21"/>
  <c r="T396" i="21"/>
  <c r="T395" i="21"/>
  <c r="T394" i="21"/>
  <c r="T368" i="21"/>
  <c r="T367" i="21"/>
  <c r="T366" i="21"/>
  <c r="T365" i="21"/>
  <c r="T364" i="21"/>
  <c r="T363" i="21"/>
  <c r="T362" i="21"/>
  <c r="T361" i="21"/>
  <c r="T360" i="21"/>
  <c r="T359" i="21"/>
  <c r="T358" i="21"/>
  <c r="T357" i="21"/>
  <c r="T356" i="21"/>
  <c r="T355" i="21"/>
  <c r="T354" i="21"/>
  <c r="T353" i="21"/>
  <c r="T352" i="21"/>
  <c r="T351" i="21"/>
  <c r="T350" i="21"/>
  <c r="T349" i="21"/>
  <c r="T348" i="21"/>
  <c r="T347" i="21"/>
  <c r="T346" i="21"/>
  <c r="T345" i="21"/>
  <c r="T344" i="21"/>
  <c r="T343" i="21"/>
  <c r="T342" i="21"/>
  <c r="T341" i="21"/>
  <c r="T340" i="21"/>
  <c r="T339" i="21"/>
  <c r="T338" i="21"/>
  <c r="T337" i="21"/>
  <c r="T336" i="21"/>
  <c r="T335" i="21"/>
  <c r="T334" i="21"/>
  <c r="T333" i="21"/>
  <c r="T332" i="21"/>
  <c r="T331" i="21"/>
  <c r="T330" i="21"/>
  <c r="T329" i="21"/>
  <c r="T328" i="21"/>
  <c r="T327" i="21"/>
  <c r="T326" i="21"/>
  <c r="T325" i="21"/>
  <c r="T324" i="21"/>
  <c r="T323" i="21"/>
  <c r="T322" i="21"/>
  <c r="T321" i="21"/>
  <c r="T320" i="21"/>
  <c r="T319" i="21"/>
  <c r="T318" i="21"/>
  <c r="T317" i="21"/>
  <c r="T316" i="21"/>
  <c r="T315" i="21"/>
  <c r="T314" i="21"/>
  <c r="T313" i="21"/>
  <c r="T312" i="21"/>
  <c r="T311" i="21"/>
  <c r="T310" i="21"/>
  <c r="T309" i="21"/>
  <c r="T308" i="21"/>
  <c r="T307" i="21"/>
  <c r="T306" i="21"/>
  <c r="T305" i="21"/>
  <c r="T304" i="21"/>
  <c r="T303" i="21"/>
  <c r="T302" i="21"/>
  <c r="T301" i="21"/>
  <c r="T300" i="21"/>
  <c r="T299" i="21"/>
  <c r="T298" i="21"/>
  <c r="T297" i="21"/>
  <c r="T296" i="21"/>
  <c r="T295" i="21"/>
  <c r="T294" i="21"/>
  <c r="T293" i="21"/>
  <c r="T292" i="21"/>
  <c r="T291" i="21"/>
  <c r="T290" i="21"/>
  <c r="T289" i="21"/>
  <c r="T288" i="21"/>
  <c r="T287" i="21"/>
  <c r="T285" i="21"/>
  <c r="T284" i="21"/>
  <c r="T283" i="21"/>
  <c r="T282" i="21"/>
  <c r="T281" i="21"/>
  <c r="T280" i="21"/>
  <c r="T279" i="21"/>
  <c r="T278" i="21"/>
  <c r="T277" i="21"/>
  <c r="T276" i="21"/>
  <c r="T275" i="21"/>
  <c r="T274" i="21"/>
  <c r="T273" i="21"/>
  <c r="T272" i="21"/>
  <c r="T271" i="21"/>
  <c r="T270" i="21"/>
  <c r="T269" i="21"/>
  <c r="T268" i="21"/>
  <c r="T267" i="21"/>
  <c r="T266" i="21"/>
  <c r="T265" i="21"/>
  <c r="T264" i="21"/>
  <c r="T263" i="21"/>
  <c r="T262" i="21"/>
  <c r="T261" i="21"/>
  <c r="T260" i="21"/>
  <c r="T259" i="21"/>
  <c r="T258" i="21"/>
  <c r="T257" i="21"/>
  <c r="T256" i="21"/>
  <c r="T255" i="21"/>
  <c r="T254" i="21"/>
  <c r="T253" i="21"/>
  <c r="T252" i="21"/>
  <c r="T251" i="21"/>
  <c r="T250" i="21"/>
  <c r="T249" i="21"/>
  <c r="T248" i="21"/>
  <c r="T247" i="21"/>
  <c r="T246" i="21"/>
  <c r="T245" i="21"/>
  <c r="T244" i="21"/>
  <c r="T243" i="21"/>
  <c r="T242" i="21"/>
  <c r="T241" i="21"/>
  <c r="T240" i="21"/>
  <c r="T239" i="21"/>
  <c r="T238" i="21"/>
  <c r="T237" i="21"/>
  <c r="T236" i="21"/>
  <c r="T235" i="21"/>
  <c r="T234" i="21"/>
  <c r="T233" i="21"/>
  <c r="T232" i="21"/>
  <c r="T231" i="21"/>
  <c r="T230" i="21"/>
  <c r="T229" i="21"/>
  <c r="T228" i="21"/>
  <c r="T227" i="21"/>
  <c r="T226" i="21"/>
  <c r="T225" i="21"/>
  <c r="T224" i="21"/>
  <c r="T223" i="21"/>
  <c r="T222" i="21"/>
  <c r="T221" i="21"/>
  <c r="T220" i="21"/>
  <c r="T219" i="21"/>
  <c r="T217" i="21"/>
  <c r="T216" i="21"/>
  <c r="T215" i="21"/>
  <c r="T214" i="21"/>
  <c r="T213" i="21"/>
  <c r="T212" i="21"/>
  <c r="T211" i="21"/>
  <c r="T210" i="21"/>
  <c r="T209" i="21"/>
  <c r="T208" i="21"/>
  <c r="T207" i="21"/>
  <c r="T206" i="21"/>
  <c r="T205" i="21"/>
  <c r="T204" i="21"/>
  <c r="T203" i="21"/>
  <c r="T191" i="21"/>
  <c r="T190" i="21"/>
  <c r="T189" i="21"/>
  <c r="T188" i="21"/>
  <c r="T187" i="21"/>
  <c r="T186" i="21"/>
  <c r="T185" i="21"/>
  <c r="T184" i="21"/>
  <c r="T183" i="21"/>
  <c r="T182" i="21"/>
  <c r="T181" i="21"/>
  <c r="T180" i="21"/>
  <c r="T178" i="21"/>
  <c r="T177" i="21"/>
  <c r="T176" i="21"/>
  <c r="T175" i="21"/>
  <c r="T174" i="21"/>
  <c r="T173" i="21"/>
  <c r="T172" i="21"/>
  <c r="T171" i="21"/>
  <c r="T170" i="21"/>
  <c r="T169" i="21"/>
  <c r="T168" i="21"/>
  <c r="T167" i="21"/>
  <c r="T166" i="21"/>
  <c r="T165" i="21"/>
  <c r="T164" i="21"/>
  <c r="T163" i="21"/>
  <c r="T162" i="21"/>
  <c r="T161" i="21"/>
  <c r="T160" i="21"/>
  <c r="T159" i="21"/>
  <c r="T158" i="21"/>
  <c r="T157" i="21"/>
  <c r="T156" i="21"/>
  <c r="T155" i="21"/>
  <c r="T154" i="21"/>
  <c r="T153" i="21"/>
  <c r="T152" i="21"/>
  <c r="T151" i="21"/>
  <c r="T150" i="21"/>
  <c r="T149" i="21"/>
  <c r="T148" i="21"/>
  <c r="T147" i="21"/>
  <c r="T146" i="21"/>
  <c r="T145" i="21"/>
  <c r="T144" i="21"/>
  <c r="T143" i="21"/>
  <c r="T142" i="21"/>
  <c r="T141" i="21"/>
  <c r="T140" i="21"/>
  <c r="T139" i="21"/>
  <c r="T138" i="21"/>
  <c r="T137" i="21"/>
  <c r="T136" i="21"/>
  <c r="T135" i="21"/>
  <c r="V135" i="21" s="1"/>
  <c r="T134" i="21"/>
  <c r="T133" i="21"/>
  <c r="T132" i="21"/>
  <c r="T131" i="21"/>
  <c r="T130" i="21"/>
  <c r="T129" i="21"/>
  <c r="T128" i="21"/>
  <c r="T127" i="21"/>
  <c r="T126" i="21"/>
  <c r="T125" i="21"/>
  <c r="T124" i="21"/>
  <c r="O45" i="13" s="1"/>
  <c r="Q45" i="13" s="1"/>
  <c r="T123" i="21"/>
  <c r="T122" i="21"/>
  <c r="T121" i="21"/>
  <c r="T119" i="21"/>
  <c r="T118" i="21"/>
  <c r="T108" i="21"/>
  <c r="T107" i="21"/>
  <c r="O467" i="13" s="1"/>
  <c r="Q467" i="13" s="1"/>
  <c r="T106" i="21"/>
  <c r="T105" i="21"/>
  <c r="T95" i="21"/>
  <c r="T93" i="21"/>
  <c r="T91" i="21"/>
  <c r="T90" i="21"/>
  <c r="T89" i="21"/>
  <c r="T88" i="21"/>
  <c r="T87" i="21"/>
  <c r="T86" i="21"/>
  <c r="T85" i="21"/>
  <c r="T83" i="21"/>
  <c r="T82" i="21"/>
  <c r="T81" i="21"/>
  <c r="T80" i="21"/>
  <c r="T79" i="21"/>
  <c r="T78" i="21"/>
  <c r="T77" i="21"/>
  <c r="T76" i="21"/>
  <c r="T75" i="21"/>
  <c r="T74" i="21"/>
  <c r="T73" i="21"/>
  <c r="T63" i="21"/>
  <c r="T62" i="21"/>
  <c r="T61" i="21"/>
  <c r="T60" i="21"/>
  <c r="T59" i="21"/>
  <c r="T58" i="21"/>
  <c r="T57" i="21"/>
  <c r="T55" i="21"/>
  <c r="T53" i="21"/>
  <c r="T52" i="21"/>
  <c r="T51" i="21"/>
  <c r="O36" i="13" s="1"/>
  <c r="Q36" i="13" s="1"/>
  <c r="T50" i="21"/>
  <c r="O38" i="13" s="1"/>
  <c r="Q38" i="13" s="1"/>
  <c r="T47" i="21"/>
  <c r="T46" i="21"/>
  <c r="T45" i="21"/>
  <c r="T43" i="21"/>
  <c r="T42" i="21"/>
  <c r="T41" i="21"/>
  <c r="T40" i="21"/>
  <c r="T37" i="21"/>
  <c r="T36" i="21"/>
  <c r="F1186" i="21"/>
  <c r="F1187" i="21"/>
  <c r="K945" i="21"/>
  <c r="F815" i="10" l="1"/>
  <c r="G815" i="10" s="1"/>
  <c r="H815" i="10" s="1"/>
  <c r="P265" i="13"/>
  <c r="O356" i="13"/>
  <c r="Q356" i="13" s="1"/>
  <c r="P356" i="13"/>
  <c r="P342" i="13"/>
  <c r="P345" i="13"/>
  <c r="P139" i="13"/>
  <c r="P140" i="13"/>
  <c r="P82" i="13"/>
  <c r="P226" i="13"/>
  <c r="P334" i="13"/>
  <c r="P336" i="13"/>
  <c r="P183" i="13"/>
  <c r="P447" i="13"/>
  <c r="P338" i="13"/>
  <c r="P340" i="13"/>
  <c r="P188" i="13"/>
  <c r="P97" i="13"/>
  <c r="P95" i="13"/>
  <c r="P116" i="13"/>
  <c r="P113" i="13"/>
  <c r="P111" i="13"/>
  <c r="P110" i="13"/>
  <c r="P106" i="13"/>
  <c r="P108" i="13"/>
  <c r="P519" i="13"/>
  <c r="P521" i="13"/>
  <c r="P523" i="13"/>
  <c r="P499" i="13"/>
  <c r="P525" i="13"/>
  <c r="P498" i="13"/>
  <c r="P527" i="13"/>
  <c r="R527" i="13" s="1"/>
  <c r="P529" i="13"/>
  <c r="R529" i="13" s="1"/>
  <c r="P531" i="13"/>
  <c r="R531" i="13" s="1"/>
  <c r="P51" i="13"/>
  <c r="P50" i="13"/>
  <c r="P182" i="13"/>
  <c r="P180" i="13"/>
  <c r="P181" i="13"/>
  <c r="P187" i="13"/>
  <c r="P221" i="13"/>
  <c r="P87" i="13"/>
  <c r="P88" i="13"/>
  <c r="P90" i="13"/>
  <c r="P120" i="13"/>
  <c r="P123" i="13"/>
  <c r="P126" i="13"/>
  <c r="P128" i="13"/>
  <c r="P62" i="13"/>
  <c r="P64" i="13"/>
  <c r="P66" i="13"/>
  <c r="P92" i="13"/>
  <c r="P67" i="13"/>
  <c r="P142" i="13"/>
  <c r="P59" i="13"/>
  <c r="P129" i="13"/>
  <c r="P166" i="13"/>
  <c r="P507" i="13"/>
  <c r="P132" i="13"/>
  <c r="P178" i="13"/>
  <c r="P219" i="13"/>
  <c r="P144" i="13"/>
  <c r="P243" i="13"/>
  <c r="P245" i="13"/>
  <c r="P504" i="13"/>
  <c r="P247" i="13"/>
  <c r="P39" i="13"/>
  <c r="P238" i="13"/>
  <c r="P535" i="13"/>
  <c r="P459" i="13"/>
  <c r="P135" i="13"/>
  <c r="P136" i="13"/>
  <c r="P262" i="13"/>
  <c r="P469" i="13"/>
  <c r="P224" i="13"/>
  <c r="P156" i="13"/>
  <c r="P175" i="13" s="1"/>
  <c r="P158" i="13"/>
  <c r="P162" i="13"/>
  <c r="P168" i="13"/>
  <c r="P145" i="13"/>
  <c r="P172" i="13"/>
  <c r="P171" i="13"/>
  <c r="P160" i="13"/>
  <c r="P173" i="13"/>
  <c r="P165" i="13"/>
  <c r="P398" i="13"/>
  <c r="P267" i="13"/>
  <c r="P233" i="13"/>
  <c r="P405" i="13"/>
  <c r="P406" i="13" s="1"/>
  <c r="P407" i="13" s="1"/>
  <c r="P252" i="13"/>
  <c r="P254" i="13"/>
  <c r="P366" i="13"/>
  <c r="P362" i="13"/>
  <c r="P370" i="13"/>
  <c r="P369" i="13"/>
  <c r="P364" i="13"/>
  <c r="P355" i="13"/>
  <c r="O359" i="13"/>
  <c r="Q359" i="13" s="1"/>
  <c r="P359" i="13"/>
  <c r="P197" i="13"/>
  <c r="P199" i="13"/>
  <c r="P201" i="13"/>
  <c r="P203" i="13"/>
  <c r="P205" i="13"/>
  <c r="P207" i="13"/>
  <c r="P209" i="13"/>
  <c r="P211" i="13"/>
  <c r="P450" i="13"/>
  <c r="P452" i="13"/>
  <c r="P454" i="13"/>
  <c r="P456" i="13"/>
  <c r="P458" i="13"/>
  <c r="P464" i="13"/>
  <c r="P176" i="13"/>
  <c r="P493" i="13"/>
  <c r="P494" i="13"/>
  <c r="P284" i="13"/>
  <c r="P286" i="13"/>
  <c r="P288" i="13"/>
  <c r="P290" i="13"/>
  <c r="P292" i="13"/>
  <c r="P294" i="13"/>
  <c r="P296" i="13"/>
  <c r="P300" i="13"/>
  <c r="P305" i="13"/>
  <c r="P307" i="13"/>
  <c r="P309" i="13"/>
  <c r="P311" i="13"/>
  <c r="P313" i="13"/>
  <c r="P315" i="13"/>
  <c r="P317" i="13"/>
  <c r="P319" i="13"/>
  <c r="P321" i="13"/>
  <c r="P324" i="13"/>
  <c r="P326" i="13"/>
  <c r="P327" i="13"/>
  <c r="P328" i="13"/>
  <c r="P343" i="13"/>
  <c r="P346" i="13"/>
  <c r="P86" i="13"/>
  <c r="P81" i="13"/>
  <c r="P85" i="13"/>
  <c r="P333" i="13"/>
  <c r="P335" i="13"/>
  <c r="P337" i="13"/>
  <c r="P184" i="13"/>
  <c r="P339" i="13"/>
  <c r="P397" i="13"/>
  <c r="P236" i="13"/>
  <c r="P98" i="13"/>
  <c r="P96" i="13"/>
  <c r="P115" i="13"/>
  <c r="P114" i="13"/>
  <c r="P99" i="13"/>
  <c r="P101" i="13"/>
  <c r="P103" i="13"/>
  <c r="P520" i="13"/>
  <c r="P522" i="13"/>
  <c r="P497" i="13"/>
  <c r="P524" i="13"/>
  <c r="P526" i="13"/>
  <c r="R526" i="13" s="1"/>
  <c r="P528" i="13"/>
  <c r="R528" i="13" s="1"/>
  <c r="P530" i="13"/>
  <c r="R530" i="13" s="1"/>
  <c r="P532" i="13"/>
  <c r="R532" i="13" s="1"/>
  <c r="P52" i="13"/>
  <c r="P185" i="13"/>
  <c r="P186" i="13"/>
  <c r="P189" i="13"/>
  <c r="P215" i="13"/>
  <c r="P89" i="13"/>
  <c r="P119" i="13"/>
  <c r="P122" i="13"/>
  <c r="P125" i="13"/>
  <c r="P127" i="13"/>
  <c r="P63" i="13"/>
  <c r="P65" i="13"/>
  <c r="P91" i="13"/>
  <c r="P68" i="13"/>
  <c r="P138" i="13"/>
  <c r="P61" i="13"/>
  <c r="P131" i="13"/>
  <c r="P130" i="13"/>
  <c r="P60" i="13"/>
  <c r="P141" i="13"/>
  <c r="P508" i="13"/>
  <c r="P170" i="13"/>
  <c r="P220" i="13"/>
  <c r="P143" i="13"/>
  <c r="P486" i="13"/>
  <c r="P242" i="13"/>
  <c r="P244" i="13"/>
  <c r="P246" i="13"/>
  <c r="P42" i="13"/>
  <c r="P534" i="13"/>
  <c r="P23" i="13"/>
  <c r="P460" i="13"/>
  <c r="P492" i="13"/>
  <c r="P261" i="13"/>
  <c r="P263" i="13"/>
  <c r="P225" i="13"/>
  <c r="P153" i="13"/>
  <c r="P157" i="13"/>
  <c r="P174" i="13"/>
  <c r="P164" i="13"/>
  <c r="P169" i="13"/>
  <c r="P163" i="13"/>
  <c r="P155" i="13"/>
  <c r="P161" i="13"/>
  <c r="P167" i="13"/>
  <c r="P152" i="13"/>
  <c r="P227" i="13"/>
  <c r="P266" i="13"/>
  <c r="P232" i="13"/>
  <c r="P228" i="13"/>
  <c r="P402" i="13"/>
  <c r="P409" i="13"/>
  <c r="P410" i="13" s="1"/>
  <c r="P411" i="13" s="1"/>
  <c r="P413" i="13"/>
  <c r="P414" i="13" s="1"/>
  <c r="P415" i="13" s="1"/>
  <c r="P416" i="13" s="1"/>
  <c r="P417" i="13" s="1"/>
  <c r="P418" i="13" s="1"/>
  <c r="P420" i="13"/>
  <c r="P421" i="13" s="1"/>
  <c r="P422" i="13" s="1"/>
  <c r="P423" i="13" s="1"/>
  <c r="P424" i="13" s="1"/>
  <c r="P425" i="13" s="1"/>
  <c r="P427" i="13"/>
  <c r="P428" i="13" s="1"/>
  <c r="P429" i="13" s="1"/>
  <c r="P430" i="13" s="1"/>
  <c r="P431" i="13" s="1"/>
  <c r="P432" i="13" s="1"/>
  <c r="P400" i="13"/>
  <c r="P434" i="13"/>
  <c r="P435" i="13" s="1"/>
  <c r="P436" i="13" s="1"/>
  <c r="P437" i="13" s="1"/>
  <c r="P438" i="13" s="1"/>
  <c r="P439" i="13" s="1"/>
  <c r="P441" i="13"/>
  <c r="P442" i="13" s="1"/>
  <c r="P443" i="13" s="1"/>
  <c r="P444" i="13" s="1"/>
  <c r="P445" i="13" s="1"/>
  <c r="P446" i="13" s="1"/>
  <c r="P401" i="13"/>
  <c r="P253" i="13"/>
  <c r="P256" i="13"/>
  <c r="P367" i="13"/>
  <c r="P361" i="13"/>
  <c r="P363" i="13"/>
  <c r="P368" i="13"/>
  <c r="P365" i="13"/>
  <c r="P354" i="13"/>
  <c r="P198" i="13"/>
  <c r="P200" i="13"/>
  <c r="P202" i="13"/>
  <c r="P204" i="13"/>
  <c r="P208" i="13"/>
  <c r="P210" i="13"/>
  <c r="P206" i="13"/>
  <c r="P212" i="13"/>
  <c r="P451" i="13"/>
  <c r="P453" i="13"/>
  <c r="P455" i="13"/>
  <c r="P457" i="13"/>
  <c r="P285" i="13"/>
  <c r="P287" i="13"/>
  <c r="P289" i="13"/>
  <c r="P291" i="13"/>
  <c r="P293" i="13"/>
  <c r="P295" i="13"/>
  <c r="P301" i="13"/>
  <c r="P303" i="13"/>
  <c r="P308" i="13"/>
  <c r="P310" i="13"/>
  <c r="P312" i="13"/>
  <c r="P314" i="13"/>
  <c r="P316" i="13"/>
  <c r="P318" i="13"/>
  <c r="P320" i="13"/>
  <c r="P322" i="13"/>
  <c r="P323" i="13"/>
  <c r="P325" i="13"/>
  <c r="P149" i="13"/>
  <c r="P329" i="13"/>
  <c r="P331" i="13"/>
  <c r="P25" i="13"/>
  <c r="P9" i="13"/>
  <c r="P10" i="13" s="1"/>
  <c r="P40" i="13"/>
  <c r="P48" i="13"/>
  <c r="P47" i="13" s="1"/>
  <c r="P31" i="13"/>
  <c r="P28" i="13"/>
  <c r="P35" i="13"/>
  <c r="P36" i="13"/>
  <c r="P37" i="13" s="1"/>
  <c r="P38" i="13" s="1"/>
  <c r="P21" i="13"/>
  <c r="P466" i="13"/>
  <c r="P49" i="13"/>
  <c r="P56" i="13"/>
  <c r="P54" i="13"/>
  <c r="P55" i="13" s="1"/>
  <c r="P506" i="13"/>
  <c r="P270" i="13"/>
  <c r="P272" i="13"/>
  <c r="P274" i="13"/>
  <c r="P276" i="13"/>
  <c r="P278" i="13"/>
  <c r="P280" i="13"/>
  <c r="P282" i="13"/>
  <c r="P250" i="13"/>
  <c r="P240" i="13"/>
  <c r="P71" i="13"/>
  <c r="P73" i="13"/>
  <c r="P74" i="13"/>
  <c r="P76" i="13"/>
  <c r="P77" i="13"/>
  <c r="P26" i="13"/>
  <c r="P16" i="13"/>
  <c r="P29" i="13"/>
  <c r="P34" i="13"/>
  <c r="P53" i="13"/>
  <c r="P505" i="13"/>
  <c r="P177" i="13"/>
  <c r="P269" i="13"/>
  <c r="P271" i="13"/>
  <c r="P273" i="13"/>
  <c r="P275" i="13"/>
  <c r="P213" i="13"/>
  <c r="P277" i="13"/>
  <c r="P214" i="13"/>
  <c r="P279" i="13"/>
  <c r="P281" i="13"/>
  <c r="P249" i="13"/>
  <c r="P239" i="13"/>
  <c r="P69" i="13"/>
  <c r="P70" i="13"/>
  <c r="P72" i="13"/>
  <c r="P75" i="13"/>
  <c r="P78" i="13"/>
  <c r="O513" i="13"/>
  <c r="O512" i="13"/>
  <c r="Q512" i="13" s="1"/>
  <c r="O25" i="13"/>
  <c r="Q25" i="13" s="1"/>
  <c r="O9" i="13"/>
  <c r="Q9" i="13" s="1"/>
  <c r="O34" i="13"/>
  <c r="Q34" i="13" s="1"/>
  <c r="O505" i="13"/>
  <c r="Q505" i="13" s="1"/>
  <c r="O177" i="13"/>
  <c r="Q177" i="13" s="1"/>
  <c r="O271" i="13"/>
  <c r="Q271" i="13" s="1"/>
  <c r="O275" i="13"/>
  <c r="Q275" i="13" s="1"/>
  <c r="O213" i="13"/>
  <c r="Q213" i="13" s="1"/>
  <c r="O279" i="13"/>
  <c r="Q279" i="13" s="1"/>
  <c r="O70" i="13"/>
  <c r="Q70" i="13" s="1"/>
  <c r="O75" i="13"/>
  <c r="Q75" i="13" s="1"/>
  <c r="O78" i="13"/>
  <c r="Q78" i="13" s="1"/>
  <c r="O343" i="13"/>
  <c r="Q343" i="13" s="1"/>
  <c r="O81" i="13"/>
  <c r="Q81" i="13" s="1"/>
  <c r="O333" i="13"/>
  <c r="Q333" i="13" s="1"/>
  <c r="O337" i="13"/>
  <c r="Q337" i="13" s="1"/>
  <c r="O184" i="13"/>
  <c r="Q184" i="13" s="1"/>
  <c r="O236" i="13"/>
  <c r="Q236" i="13" s="1"/>
  <c r="O98" i="13"/>
  <c r="O115" i="13"/>
  <c r="Q115" i="13" s="1"/>
  <c r="O99" i="13"/>
  <c r="Q99" i="13" s="1"/>
  <c r="O103" i="13"/>
  <c r="Q103" i="13" s="1"/>
  <c r="O520" i="13"/>
  <c r="Q520" i="13" s="1"/>
  <c r="O524" i="13"/>
  <c r="Q524" i="13" s="1"/>
  <c r="O497" i="13"/>
  <c r="Q497" i="13" s="1"/>
  <c r="O185" i="13"/>
  <c r="Q185" i="13" s="1"/>
  <c r="O186" i="13"/>
  <c r="Q186" i="13" s="1"/>
  <c r="O88" i="13"/>
  <c r="Q88" i="13" s="1"/>
  <c r="O120" i="13"/>
  <c r="Q120" i="13" s="1"/>
  <c r="O126" i="13"/>
  <c r="Q126" i="13" s="1"/>
  <c r="O62" i="13"/>
  <c r="Q62" i="13" s="1"/>
  <c r="O92" i="13"/>
  <c r="Q92" i="13" s="1"/>
  <c r="O67" i="13"/>
  <c r="Q67" i="13" s="1"/>
  <c r="O166" i="13"/>
  <c r="Q166" i="13" s="1"/>
  <c r="O132" i="13"/>
  <c r="Q132" i="13" s="1"/>
  <c r="O219" i="13"/>
  <c r="Q219" i="13" s="1"/>
  <c r="O245" i="13"/>
  <c r="Q245" i="13" s="1"/>
  <c r="O135" i="13"/>
  <c r="Q135" i="13" s="1"/>
  <c r="O459" i="13"/>
  <c r="Q459" i="13" s="1"/>
  <c r="O469" i="13"/>
  <c r="Q469" i="13" s="1"/>
  <c r="O157" i="13"/>
  <c r="Q157" i="13" s="1"/>
  <c r="O164" i="13"/>
  <c r="Q164" i="13" s="1"/>
  <c r="O163" i="13"/>
  <c r="Q163" i="13" s="1"/>
  <c r="O161" i="13"/>
  <c r="Q161" i="13" s="1"/>
  <c r="O152" i="13"/>
  <c r="Q152" i="13" s="1"/>
  <c r="O227" i="13"/>
  <c r="Q227" i="13" s="1"/>
  <c r="O266" i="13"/>
  <c r="Q266" i="13" s="1"/>
  <c r="O232" i="13"/>
  <c r="Q232" i="13" s="1"/>
  <c r="O402" i="13"/>
  <c r="Q402" i="13" s="1"/>
  <c r="O413" i="13"/>
  <c r="Q413" i="13" s="1"/>
  <c r="O427" i="13"/>
  <c r="Q427" i="13" s="1"/>
  <c r="O400" i="13"/>
  <c r="Q400" i="13" s="1"/>
  <c r="O441" i="13"/>
  <c r="Q441" i="13" s="1"/>
  <c r="O401" i="13"/>
  <c r="Q401" i="13" s="1"/>
  <c r="O253" i="13"/>
  <c r="Q253" i="13" s="1"/>
  <c r="O367" i="13"/>
  <c r="Q367" i="13" s="1"/>
  <c r="O363" i="13"/>
  <c r="Q363" i="13" s="1"/>
  <c r="O365" i="13"/>
  <c r="Q365" i="13" s="1"/>
  <c r="O198" i="13"/>
  <c r="Q198" i="13" s="1"/>
  <c r="O202" i="13"/>
  <c r="Q202" i="13" s="1"/>
  <c r="O210" i="13"/>
  <c r="Q210" i="13" s="1"/>
  <c r="O206" i="13"/>
  <c r="Q206" i="13" s="1"/>
  <c r="O453" i="13"/>
  <c r="Q453" i="13" s="1"/>
  <c r="O457" i="13"/>
  <c r="Q457" i="13" s="1"/>
  <c r="O285" i="13"/>
  <c r="Q285" i="13" s="1"/>
  <c r="O289" i="13"/>
  <c r="Q289" i="13" s="1"/>
  <c r="O293" i="13"/>
  <c r="Q293" i="13" s="1"/>
  <c r="O301" i="13"/>
  <c r="Q301" i="13" s="1"/>
  <c r="O310" i="13"/>
  <c r="Q310" i="13" s="1"/>
  <c r="O314" i="13"/>
  <c r="Q314" i="13" s="1"/>
  <c r="O318" i="13"/>
  <c r="Q318" i="13" s="1"/>
  <c r="O322" i="13"/>
  <c r="Q322" i="13" s="1"/>
  <c r="O325" i="13"/>
  <c r="Q325" i="13" s="1"/>
  <c r="O149" i="13"/>
  <c r="Q149" i="13" s="1"/>
  <c r="O16" i="13"/>
  <c r="Q16" i="13" s="1"/>
  <c r="O31" i="13"/>
  <c r="Q31" i="13" s="1"/>
  <c r="O35" i="13"/>
  <c r="Q35" i="13" s="1"/>
  <c r="O466" i="13"/>
  <c r="Q466" i="13" s="1"/>
  <c r="O49" i="13"/>
  <c r="Q49" i="13" s="1"/>
  <c r="O56" i="13"/>
  <c r="Q56" i="13" s="1"/>
  <c r="O54" i="13"/>
  <c r="Q54" i="13" s="1"/>
  <c r="O270" i="13"/>
  <c r="Q270" i="13" s="1"/>
  <c r="O274" i="13"/>
  <c r="Q274" i="13" s="1"/>
  <c r="O278" i="13"/>
  <c r="Q278" i="13" s="1"/>
  <c r="O282" i="13"/>
  <c r="Q282" i="13" s="1"/>
  <c r="O250" i="13"/>
  <c r="Q250" i="13" s="1"/>
  <c r="O240" i="13"/>
  <c r="Q240" i="13" s="1"/>
  <c r="O73" i="13"/>
  <c r="Q73" i="13" s="1"/>
  <c r="O77" i="13"/>
  <c r="Q77" i="13" s="1"/>
  <c r="O342" i="13"/>
  <c r="Q342" i="13" s="1"/>
  <c r="O140" i="13"/>
  <c r="Q140" i="13" s="1"/>
  <c r="O336" i="13"/>
  <c r="Q336" i="13" s="1"/>
  <c r="O183" i="13"/>
  <c r="Q183" i="13" s="1"/>
  <c r="O340" i="13"/>
  <c r="Q340" i="13" s="1"/>
  <c r="O188" i="13"/>
  <c r="Q188" i="13" s="1"/>
  <c r="O95" i="13"/>
  <c r="Q95" i="13" s="1"/>
  <c r="O116" i="13"/>
  <c r="Q116" i="13" s="1"/>
  <c r="O111" i="13"/>
  <c r="Q111" i="13" s="1"/>
  <c r="O110" i="13"/>
  <c r="Q110" i="13" s="1"/>
  <c r="O106" i="13"/>
  <c r="Q106" i="13" s="1"/>
  <c r="O519" i="13"/>
  <c r="Q519" i="13" s="1"/>
  <c r="O523" i="13"/>
  <c r="Q523" i="13" s="1"/>
  <c r="O499" i="13"/>
  <c r="Q499" i="13" s="1"/>
  <c r="O51" i="13"/>
  <c r="Q51" i="13" s="1"/>
  <c r="O181" i="13"/>
  <c r="Q181" i="13" s="1"/>
  <c r="O182" i="13"/>
  <c r="Q182" i="13" s="1"/>
  <c r="O180" i="13"/>
  <c r="Q180" i="13" s="1"/>
  <c r="O215" i="13"/>
  <c r="Q215" i="13" s="1"/>
  <c r="O119" i="13"/>
  <c r="Q119" i="13" s="1"/>
  <c r="O125" i="13"/>
  <c r="Q125" i="13" s="1"/>
  <c r="O63" i="13"/>
  <c r="Q63" i="13" s="1"/>
  <c r="O65" i="13"/>
  <c r="Q65" i="13" s="1"/>
  <c r="O130" i="13"/>
  <c r="Q130" i="13" s="1"/>
  <c r="O131" i="13"/>
  <c r="Q131" i="13" s="1"/>
  <c r="O60" i="13"/>
  <c r="Q60" i="13" s="1"/>
  <c r="O141" i="13"/>
  <c r="Q141" i="13" s="1"/>
  <c r="O508" i="13"/>
  <c r="Q508" i="13" s="1"/>
  <c r="O143" i="13"/>
  <c r="Q143" i="13" s="1"/>
  <c r="O244" i="13"/>
  <c r="Q244" i="13" s="1"/>
  <c r="O42" i="13"/>
  <c r="Q42" i="13" s="1"/>
  <c r="O23" i="13"/>
  <c r="Q23" i="13" s="1"/>
  <c r="O460" i="13"/>
  <c r="Q460" i="13" s="1"/>
  <c r="O263" i="13"/>
  <c r="Q263" i="13" s="1"/>
  <c r="O225" i="13"/>
  <c r="Q225" i="13" s="1"/>
  <c r="O158" i="13"/>
  <c r="Q158" i="13" s="1"/>
  <c r="O162" i="13"/>
  <c r="Q162" i="13" s="1"/>
  <c r="O145" i="13"/>
  <c r="Q145" i="13" s="1"/>
  <c r="O172" i="13"/>
  <c r="Q172" i="13" s="1"/>
  <c r="O160" i="13"/>
  <c r="Q160" i="13" s="1"/>
  <c r="O173" i="13"/>
  <c r="Q173" i="13" s="1"/>
  <c r="O398" i="13"/>
  <c r="Q398" i="13" s="1"/>
  <c r="O233" i="13"/>
  <c r="Q233" i="13" s="1"/>
  <c r="O252" i="13"/>
  <c r="Q252" i="13" s="1"/>
  <c r="O366" i="13"/>
  <c r="Q366" i="13" s="1"/>
  <c r="O362" i="13"/>
  <c r="Q362" i="13" s="1"/>
  <c r="O369" i="13"/>
  <c r="Q369" i="13" s="1"/>
  <c r="O364" i="13"/>
  <c r="Q364" i="13" s="1"/>
  <c r="O197" i="13"/>
  <c r="Q197" i="13" s="1"/>
  <c r="O201" i="13"/>
  <c r="Q201" i="13" s="1"/>
  <c r="O205" i="13"/>
  <c r="Q205" i="13" s="1"/>
  <c r="O209" i="13"/>
  <c r="Q209" i="13" s="1"/>
  <c r="O452" i="13"/>
  <c r="Q452" i="13" s="1"/>
  <c r="O456" i="13"/>
  <c r="Q456" i="13" s="1"/>
  <c r="O176" i="13"/>
  <c r="Q176" i="13" s="1"/>
  <c r="O493" i="13"/>
  <c r="Q493" i="13" s="1"/>
  <c r="O494" i="13"/>
  <c r="Q494" i="13" s="1"/>
  <c r="O284" i="13"/>
  <c r="Q284" i="13" s="1"/>
  <c r="O288" i="13"/>
  <c r="Q288" i="13" s="1"/>
  <c r="O292" i="13"/>
  <c r="Q292" i="13" s="1"/>
  <c r="O296" i="13"/>
  <c r="Q296" i="13" s="1"/>
  <c r="O300" i="13"/>
  <c r="Q300" i="13" s="1"/>
  <c r="O305" i="13"/>
  <c r="Q305" i="13" s="1"/>
  <c r="O309" i="13"/>
  <c r="Q309" i="13" s="1"/>
  <c r="O313" i="13"/>
  <c r="Q313" i="13" s="1"/>
  <c r="O317" i="13"/>
  <c r="Q317" i="13" s="1"/>
  <c r="O321" i="13"/>
  <c r="Q321" i="13" s="1"/>
  <c r="O324" i="13"/>
  <c r="Q324" i="13" s="1"/>
  <c r="O328" i="13"/>
  <c r="Q328" i="13" s="1"/>
  <c r="O29" i="13"/>
  <c r="Q29" i="13" s="1"/>
  <c r="O37" i="13"/>
  <c r="Q37" i="13" s="1"/>
  <c r="O40" i="13"/>
  <c r="Q40" i="13" s="1"/>
  <c r="O48" i="13"/>
  <c r="Q48" i="13" s="1"/>
  <c r="O53" i="13"/>
  <c r="Q53" i="13" s="1"/>
  <c r="O269" i="13"/>
  <c r="Q269" i="13" s="1"/>
  <c r="O273" i="13"/>
  <c r="Q273" i="13" s="1"/>
  <c r="O214" i="13"/>
  <c r="Q214" i="13" s="1"/>
  <c r="O277" i="13"/>
  <c r="Q277" i="13" s="1"/>
  <c r="O281" i="13"/>
  <c r="Q281" i="13" s="1"/>
  <c r="O249" i="13"/>
  <c r="Q249" i="13" s="1"/>
  <c r="O239" i="13"/>
  <c r="Q239" i="13" s="1"/>
  <c r="O69" i="13"/>
  <c r="Q69" i="13" s="1"/>
  <c r="O72" i="13"/>
  <c r="Q72" i="13" s="1"/>
  <c r="O346" i="13"/>
  <c r="Q346" i="13" s="1"/>
  <c r="O86" i="13"/>
  <c r="Q86" i="13" s="1"/>
  <c r="O85" i="13"/>
  <c r="Q85" i="13" s="1"/>
  <c r="O335" i="13"/>
  <c r="Q335" i="13" s="1"/>
  <c r="O339" i="13"/>
  <c r="Q339" i="13" s="1"/>
  <c r="O397" i="13"/>
  <c r="Q397" i="13" s="1"/>
  <c r="O96" i="13"/>
  <c r="Q96" i="13" s="1"/>
  <c r="O114" i="13"/>
  <c r="Q114" i="13" s="1"/>
  <c r="O101" i="13"/>
  <c r="Q101" i="13" s="1"/>
  <c r="O522" i="13"/>
  <c r="Q522" i="13" s="1"/>
  <c r="O52" i="13"/>
  <c r="Q52" i="13" s="1"/>
  <c r="O189" i="13"/>
  <c r="Q189" i="13" s="1"/>
  <c r="O87" i="13"/>
  <c r="Q87" i="13" s="1"/>
  <c r="O90" i="13"/>
  <c r="Q90" i="13" s="1"/>
  <c r="O123" i="13"/>
  <c r="Q123" i="13" s="1"/>
  <c r="O128" i="13"/>
  <c r="Q128" i="13" s="1"/>
  <c r="O64" i="13"/>
  <c r="Q64" i="13" s="1"/>
  <c r="O66" i="13"/>
  <c r="Q66" i="13" s="1"/>
  <c r="O142" i="13"/>
  <c r="Q142" i="13" s="1"/>
  <c r="O59" i="13"/>
  <c r="Q59" i="13" s="1"/>
  <c r="O129" i="13"/>
  <c r="Q129" i="13" s="1"/>
  <c r="O507" i="13"/>
  <c r="Q507" i="13" s="1"/>
  <c r="O178" i="13"/>
  <c r="Q178" i="13" s="1"/>
  <c r="O144" i="13"/>
  <c r="Q144" i="13" s="1"/>
  <c r="O243" i="13"/>
  <c r="Q243" i="13" s="1"/>
  <c r="O504" i="13"/>
  <c r="Q504" i="13" s="1"/>
  <c r="O247" i="13"/>
  <c r="Q247" i="13" s="1"/>
  <c r="O39" i="13"/>
  <c r="Q39" i="13" s="1"/>
  <c r="O238" i="13"/>
  <c r="Q238" i="13" s="1"/>
  <c r="O535" i="13"/>
  <c r="Q535" i="13" s="1"/>
  <c r="O136" i="13"/>
  <c r="Q136" i="13" s="1"/>
  <c r="O262" i="13"/>
  <c r="Q262" i="13" s="1"/>
  <c r="O224" i="13"/>
  <c r="Q224" i="13" s="1"/>
  <c r="O153" i="13"/>
  <c r="Q153" i="13" s="1"/>
  <c r="O174" i="13"/>
  <c r="Q174" i="13" s="1"/>
  <c r="O169" i="13"/>
  <c r="Q169" i="13" s="1"/>
  <c r="O155" i="13"/>
  <c r="Q155" i="13" s="1"/>
  <c r="O167" i="13"/>
  <c r="Q167" i="13" s="1"/>
  <c r="O265" i="13"/>
  <c r="Q265" i="13" s="1"/>
  <c r="O228" i="13"/>
  <c r="Q228" i="13" s="1"/>
  <c r="O409" i="13"/>
  <c r="Q409" i="13" s="1"/>
  <c r="O420" i="13"/>
  <c r="Q420" i="13" s="1"/>
  <c r="O434" i="13"/>
  <c r="Q434" i="13" s="1"/>
  <c r="O256" i="13"/>
  <c r="Q256" i="13" s="1"/>
  <c r="O361" i="13"/>
  <c r="Q361" i="13" s="1"/>
  <c r="O368" i="13"/>
  <c r="Q368" i="13" s="1"/>
  <c r="O354" i="13"/>
  <c r="Q354" i="13" s="1"/>
  <c r="O200" i="13"/>
  <c r="Q200" i="13" s="1"/>
  <c r="O204" i="13"/>
  <c r="Q204" i="13" s="1"/>
  <c r="O208" i="13"/>
  <c r="Q208" i="13" s="1"/>
  <c r="O212" i="13"/>
  <c r="Q212" i="13" s="1"/>
  <c r="O451" i="13"/>
  <c r="Q451" i="13" s="1"/>
  <c r="O455" i="13"/>
  <c r="Q455" i="13" s="1"/>
  <c r="O287" i="13"/>
  <c r="Q287" i="13" s="1"/>
  <c r="O291" i="13"/>
  <c r="Q291" i="13" s="1"/>
  <c r="O295" i="13"/>
  <c r="Q295" i="13" s="1"/>
  <c r="O303" i="13"/>
  <c r="Q303" i="13" s="1"/>
  <c r="O308" i="13"/>
  <c r="Q308" i="13" s="1"/>
  <c r="O312" i="13"/>
  <c r="Q312" i="13" s="1"/>
  <c r="O316" i="13"/>
  <c r="Q316" i="13" s="1"/>
  <c r="O320" i="13"/>
  <c r="Q320" i="13" s="1"/>
  <c r="O323" i="13"/>
  <c r="Q323" i="13" s="1"/>
  <c r="O329" i="13"/>
  <c r="Q329" i="13" s="1"/>
  <c r="O331" i="13"/>
  <c r="Q331" i="13" s="1"/>
  <c r="O17" i="13"/>
  <c r="Q17" i="13" s="1"/>
  <c r="O28" i="13"/>
  <c r="Q28" i="13" s="1"/>
  <c r="O21" i="13"/>
  <c r="O506" i="13"/>
  <c r="Q506" i="13" s="1"/>
  <c r="O272" i="13"/>
  <c r="Q272" i="13" s="1"/>
  <c r="O276" i="13"/>
  <c r="Q276" i="13" s="1"/>
  <c r="O280" i="13"/>
  <c r="Q280" i="13" s="1"/>
  <c r="O71" i="13"/>
  <c r="Q71" i="13" s="1"/>
  <c r="O74" i="13"/>
  <c r="Q74" i="13" s="1"/>
  <c r="O76" i="13"/>
  <c r="Q76" i="13" s="1"/>
  <c r="O345" i="13"/>
  <c r="Q345" i="13" s="1"/>
  <c r="O139" i="13"/>
  <c r="Q139" i="13" s="1"/>
  <c r="O82" i="13"/>
  <c r="Q82" i="13" s="1"/>
  <c r="O334" i="13"/>
  <c r="Q334" i="13" s="1"/>
  <c r="O226" i="13"/>
  <c r="Q226" i="13" s="1"/>
  <c r="O447" i="13"/>
  <c r="Q447" i="13" s="1"/>
  <c r="O338" i="13"/>
  <c r="Q338" i="13" s="1"/>
  <c r="O97" i="13"/>
  <c r="O113" i="13"/>
  <c r="O108" i="13"/>
  <c r="Q108" i="13" s="1"/>
  <c r="O521" i="13"/>
  <c r="Q521" i="13" s="1"/>
  <c r="O525" i="13"/>
  <c r="Q525" i="13" s="1"/>
  <c r="O498" i="13"/>
  <c r="Q498" i="13" s="1"/>
  <c r="O50" i="13"/>
  <c r="Q50" i="13" s="1"/>
  <c r="O187" i="13"/>
  <c r="Q187" i="13" s="1"/>
  <c r="O221" i="13"/>
  <c r="Q221" i="13" s="1"/>
  <c r="O89" i="13"/>
  <c r="Q89" i="13" s="1"/>
  <c r="O122" i="13"/>
  <c r="Q122" i="13" s="1"/>
  <c r="O127" i="13"/>
  <c r="Q127" i="13" s="1"/>
  <c r="O91" i="13"/>
  <c r="Q91" i="13" s="1"/>
  <c r="O68" i="13"/>
  <c r="Q68" i="13" s="1"/>
  <c r="O138" i="13"/>
  <c r="Q138" i="13" s="1"/>
  <c r="O61" i="13"/>
  <c r="Q61" i="13" s="1"/>
  <c r="O170" i="13"/>
  <c r="Q170" i="13" s="1"/>
  <c r="O220" i="13"/>
  <c r="Q220" i="13" s="1"/>
  <c r="O242" i="13"/>
  <c r="Q242" i="13" s="1"/>
  <c r="O246" i="13"/>
  <c r="Q246" i="13" s="1"/>
  <c r="O534" i="13"/>
  <c r="Q534" i="13" s="1"/>
  <c r="O492" i="13"/>
  <c r="Q492" i="13" s="1"/>
  <c r="O261" i="13"/>
  <c r="Q261" i="13" s="1"/>
  <c r="O156" i="13"/>
  <c r="Q156" i="13" s="1"/>
  <c r="O168" i="13"/>
  <c r="Q168" i="13" s="1"/>
  <c r="O171" i="13"/>
  <c r="Q171" i="13" s="1"/>
  <c r="O165" i="13"/>
  <c r="Q165" i="13" s="1"/>
  <c r="O267" i="13"/>
  <c r="Q267" i="13" s="1"/>
  <c r="O405" i="13"/>
  <c r="Q405" i="13" s="1"/>
  <c r="O254" i="13"/>
  <c r="Q254" i="13" s="1"/>
  <c r="O370" i="13"/>
  <c r="Q370" i="13" s="1"/>
  <c r="O355" i="13"/>
  <c r="Q355" i="13" s="1"/>
  <c r="O199" i="13"/>
  <c r="Q199" i="13" s="1"/>
  <c r="O203" i="13"/>
  <c r="Q203" i="13" s="1"/>
  <c r="O207" i="13"/>
  <c r="Q207" i="13" s="1"/>
  <c r="O211" i="13"/>
  <c r="Q211" i="13" s="1"/>
  <c r="O450" i="13"/>
  <c r="Q450" i="13" s="1"/>
  <c r="O454" i="13"/>
  <c r="Q454" i="13" s="1"/>
  <c r="O458" i="13"/>
  <c r="Q458" i="13" s="1"/>
  <c r="O464" i="13"/>
  <c r="Q464" i="13" s="1"/>
  <c r="O286" i="13"/>
  <c r="Q286" i="13" s="1"/>
  <c r="O290" i="13"/>
  <c r="Q290" i="13" s="1"/>
  <c r="O294" i="13"/>
  <c r="Q294" i="13" s="1"/>
  <c r="O307" i="13"/>
  <c r="Q307" i="13" s="1"/>
  <c r="O311" i="13"/>
  <c r="Q311" i="13" s="1"/>
  <c r="O315" i="13"/>
  <c r="Q315" i="13" s="1"/>
  <c r="O319" i="13"/>
  <c r="Q319" i="13" s="1"/>
  <c r="O326" i="13"/>
  <c r="Q326" i="13" s="1"/>
  <c r="O327" i="13"/>
  <c r="Q327" i="13" s="1"/>
  <c r="O26" i="13"/>
  <c r="Q26" i="13" s="1"/>
  <c r="R151" i="13"/>
  <c r="R58" i="13"/>
  <c r="Q21" i="13" l="1"/>
  <c r="F11" i="25"/>
  <c r="G11" i="25" s="1"/>
  <c r="Q113" i="13"/>
  <c r="G1141" i="10"/>
  <c r="Q98" i="13"/>
  <c r="F1048" i="10"/>
  <c r="G1048" i="10" s="1"/>
  <c r="Q97" i="13"/>
  <c r="F1035" i="10"/>
  <c r="Q513" i="13"/>
  <c r="R513" i="13" s="1"/>
  <c r="O406" i="13"/>
  <c r="Q406" i="13" s="1"/>
  <c r="R405" i="13"/>
  <c r="O421" i="13"/>
  <c r="Q421" i="13" s="1"/>
  <c r="R420" i="13"/>
  <c r="F3340" i="10"/>
  <c r="R153" i="13"/>
  <c r="O47" i="13"/>
  <c r="Q47" i="13" s="1"/>
  <c r="R47" i="13" s="1"/>
  <c r="R48" i="13"/>
  <c r="O414" i="13"/>
  <c r="Q414" i="13" s="1"/>
  <c r="O10" i="13"/>
  <c r="O175" i="13"/>
  <c r="R156" i="13"/>
  <c r="F1856" i="10"/>
  <c r="R17" i="13"/>
  <c r="F1265" i="10"/>
  <c r="R119" i="13"/>
  <c r="O55" i="13"/>
  <c r="Q55" i="13" s="1"/>
  <c r="R55" i="13" s="1"/>
  <c r="R54" i="13"/>
  <c r="O442" i="13"/>
  <c r="Q442" i="13" s="1"/>
  <c r="R441" i="13"/>
  <c r="F1623" i="10"/>
  <c r="G1623" i="10" s="1"/>
  <c r="R71" i="13"/>
  <c r="F484" i="10"/>
  <c r="R331" i="13"/>
  <c r="F3013" i="10"/>
  <c r="R512" i="13"/>
  <c r="O435" i="13"/>
  <c r="Q435" i="13" s="1"/>
  <c r="F629" i="10"/>
  <c r="R16" i="13"/>
  <c r="O428" i="13"/>
  <c r="Q428" i="13" s="1"/>
  <c r="R427" i="13"/>
  <c r="R459" i="13"/>
  <c r="F1577" i="10"/>
  <c r="G1577" i="10" s="1"/>
  <c r="O410" i="13"/>
  <c r="Q410" i="13" s="1"/>
  <c r="F2418" i="10"/>
  <c r="F3529" i="10"/>
  <c r="F3502" i="10"/>
  <c r="R336" i="13"/>
  <c r="P45" i="13"/>
  <c r="R45" i="13" s="1"/>
  <c r="P46" i="13"/>
  <c r="R250" i="13"/>
  <c r="R206" i="13"/>
  <c r="F4652" i="10"/>
  <c r="G4652" i="10" s="1"/>
  <c r="H4652" i="10" s="1"/>
  <c r="H4653" i="10" s="1"/>
  <c r="H4654" i="10" s="1"/>
  <c r="H4655" i="10" s="1"/>
  <c r="B4655" i="10" s="1"/>
  <c r="G408" i="3" s="1"/>
  <c r="N408" i="3" s="1"/>
  <c r="R525" i="13"/>
  <c r="R447" i="13"/>
  <c r="R497" i="13"/>
  <c r="R210" i="13"/>
  <c r="R477" i="13"/>
  <c r="R239" i="13"/>
  <c r="R277" i="13"/>
  <c r="R275" i="13"/>
  <c r="R334" i="13"/>
  <c r="R180" i="13"/>
  <c r="R498" i="13"/>
  <c r="R338" i="13"/>
  <c r="R183" i="13"/>
  <c r="R226" i="13"/>
  <c r="R240" i="13"/>
  <c r="R135" i="13"/>
  <c r="R249" i="13"/>
  <c r="R214" i="13"/>
  <c r="R213" i="13"/>
  <c r="R149" i="13"/>
  <c r="R323" i="13"/>
  <c r="R322" i="13"/>
  <c r="R320" i="13"/>
  <c r="R318" i="13"/>
  <c r="R316" i="13"/>
  <c r="R314" i="13"/>
  <c r="R310" i="13"/>
  <c r="R303" i="13"/>
  <c r="R295" i="13"/>
  <c r="R293" i="13"/>
  <c r="R291" i="13"/>
  <c r="R287" i="13"/>
  <c r="R457" i="13"/>
  <c r="R455" i="13"/>
  <c r="R453" i="13"/>
  <c r="R451" i="13"/>
  <c r="R212" i="13"/>
  <c r="R208" i="13"/>
  <c r="R204" i="13"/>
  <c r="R202" i="13"/>
  <c r="R200" i="13"/>
  <c r="R198" i="13"/>
  <c r="R355" i="13"/>
  <c r="R364" i="13"/>
  <c r="R369" i="13"/>
  <c r="R370" i="13"/>
  <c r="R362" i="13"/>
  <c r="R366" i="13"/>
  <c r="R254" i="13"/>
  <c r="R252" i="13"/>
  <c r="R228" i="13"/>
  <c r="R232" i="13"/>
  <c r="R266" i="13"/>
  <c r="R265" i="13"/>
  <c r="R227" i="13"/>
  <c r="R167" i="13"/>
  <c r="R155" i="13"/>
  <c r="R163" i="13"/>
  <c r="R164" i="13"/>
  <c r="R174" i="13"/>
  <c r="R224" i="13"/>
  <c r="R469" i="13"/>
  <c r="R262" i="13"/>
  <c r="R325" i="13"/>
  <c r="R522" i="13"/>
  <c r="R103" i="13"/>
  <c r="R101" i="13"/>
  <c r="R99" i="13"/>
  <c r="R114" i="13"/>
  <c r="R115" i="13"/>
  <c r="R96" i="13"/>
  <c r="R236" i="13"/>
  <c r="R397" i="13"/>
  <c r="R184" i="13"/>
  <c r="R337" i="13"/>
  <c r="R333" i="13"/>
  <c r="R85" i="13"/>
  <c r="R346" i="13"/>
  <c r="R343" i="13"/>
  <c r="R78" i="13"/>
  <c r="R72" i="13"/>
  <c r="R70" i="13"/>
  <c r="R69" i="13"/>
  <c r="R281" i="13"/>
  <c r="R279" i="13"/>
  <c r="R273" i="13"/>
  <c r="R271" i="13"/>
  <c r="R269" i="13"/>
  <c r="R177" i="13"/>
  <c r="R505" i="13"/>
  <c r="R53" i="13"/>
  <c r="R40" i="13"/>
  <c r="R34" i="13"/>
  <c r="R28" i="13"/>
  <c r="R31" i="13"/>
  <c r="R35" i="13"/>
  <c r="R25" i="13"/>
  <c r="R26" i="13"/>
  <c r="R328" i="13"/>
  <c r="R327" i="13"/>
  <c r="R326" i="13"/>
  <c r="R324" i="13"/>
  <c r="R319" i="13"/>
  <c r="R315" i="13"/>
  <c r="R311" i="13"/>
  <c r="R309" i="13"/>
  <c r="R307" i="13"/>
  <c r="R305" i="13"/>
  <c r="R300" i="13"/>
  <c r="R296" i="13"/>
  <c r="R294" i="13"/>
  <c r="R292" i="13"/>
  <c r="R290" i="13"/>
  <c r="R288" i="13"/>
  <c r="R494" i="13"/>
  <c r="R176" i="13"/>
  <c r="R464" i="13"/>
  <c r="R458" i="13"/>
  <c r="R454" i="13"/>
  <c r="R450" i="13"/>
  <c r="R211" i="13"/>
  <c r="R207" i="13"/>
  <c r="R203" i="13"/>
  <c r="R199" i="13"/>
  <c r="R359" i="13"/>
  <c r="R354" i="13"/>
  <c r="R365" i="13"/>
  <c r="R368" i="13"/>
  <c r="R361" i="13"/>
  <c r="R256" i="13"/>
  <c r="R253" i="13"/>
  <c r="R400" i="13"/>
  <c r="R402" i="13"/>
  <c r="R233" i="13"/>
  <c r="R267" i="13"/>
  <c r="R398" i="13"/>
  <c r="R160" i="13"/>
  <c r="R171" i="13"/>
  <c r="R172" i="13"/>
  <c r="R145" i="13"/>
  <c r="R168" i="13"/>
  <c r="R162" i="13"/>
  <c r="R142" i="13"/>
  <c r="R92" i="13"/>
  <c r="R66" i="13"/>
  <c r="R64" i="13"/>
  <c r="R62" i="13"/>
  <c r="R128" i="13"/>
  <c r="R126" i="13"/>
  <c r="R123" i="13"/>
  <c r="R120" i="13"/>
  <c r="R88" i="13"/>
  <c r="R87" i="13"/>
  <c r="R93" i="13"/>
  <c r="R189" i="13"/>
  <c r="R185" i="13"/>
  <c r="R535" i="13"/>
  <c r="R158" i="13"/>
  <c r="R225" i="13"/>
  <c r="R263" i="13"/>
  <c r="R261" i="13"/>
  <c r="R492" i="13"/>
  <c r="R534" i="13"/>
  <c r="R246" i="13"/>
  <c r="R136" i="13"/>
  <c r="R238" i="13"/>
  <c r="R39" i="13"/>
  <c r="R244" i="13"/>
  <c r="R242" i="13"/>
  <c r="R486" i="13"/>
  <c r="R143" i="13"/>
  <c r="R504" i="13"/>
  <c r="R245" i="13"/>
  <c r="R243" i="13"/>
  <c r="R219" i="13"/>
  <c r="R132" i="13"/>
  <c r="R166" i="13"/>
  <c r="R220" i="13"/>
  <c r="R170" i="13"/>
  <c r="R508" i="13"/>
  <c r="R141" i="13"/>
  <c r="R130" i="13"/>
  <c r="R61" i="13"/>
  <c r="R63" i="13"/>
  <c r="R125" i="13"/>
  <c r="R113" i="13"/>
  <c r="R140" i="13"/>
  <c r="R345" i="13"/>
  <c r="R56" i="13"/>
  <c r="R29" i="13"/>
  <c r="R339" i="13"/>
  <c r="R401" i="13"/>
  <c r="R434" i="13"/>
  <c r="R409" i="13"/>
  <c r="R182" i="13"/>
  <c r="R524" i="13"/>
  <c r="R83" i="13"/>
  <c r="R84" i="13"/>
  <c r="R9" i="13"/>
  <c r="R312" i="13"/>
  <c r="R321" i="13"/>
  <c r="R317" i="13"/>
  <c r="R313" i="13"/>
  <c r="R286" i="13"/>
  <c r="R284" i="13"/>
  <c r="R493" i="13"/>
  <c r="R456" i="13"/>
  <c r="R452" i="13"/>
  <c r="R209" i="13"/>
  <c r="R205" i="13"/>
  <c r="R201" i="13"/>
  <c r="R197" i="13"/>
  <c r="R363" i="13"/>
  <c r="R367" i="13"/>
  <c r="R413" i="13"/>
  <c r="R165" i="13"/>
  <c r="R173" i="13"/>
  <c r="R460" i="13"/>
  <c r="R23" i="13"/>
  <c r="R42" i="13"/>
  <c r="R150" i="13"/>
  <c r="R476" i="13"/>
  <c r="R18" i="13"/>
  <c r="R60" i="13"/>
  <c r="R131" i="13"/>
  <c r="R138" i="13"/>
  <c r="R68" i="13"/>
  <c r="R91" i="13"/>
  <c r="R65" i="13"/>
  <c r="R127" i="13"/>
  <c r="R122" i="13"/>
  <c r="R89" i="13"/>
  <c r="R215" i="13"/>
  <c r="R221" i="13"/>
  <c r="R187" i="13"/>
  <c r="R181" i="13"/>
  <c r="R50" i="13"/>
  <c r="R51" i="13"/>
  <c r="R523" i="13"/>
  <c r="R499" i="13"/>
  <c r="R521" i="13"/>
  <c r="R519" i="13"/>
  <c r="R108" i="13"/>
  <c r="R106" i="13"/>
  <c r="R110" i="13"/>
  <c r="R111" i="13"/>
  <c r="R116" i="13"/>
  <c r="R95" i="13"/>
  <c r="R97" i="13"/>
  <c r="R188" i="13"/>
  <c r="R340" i="13"/>
  <c r="R82" i="13"/>
  <c r="R139" i="13"/>
  <c r="R342" i="13"/>
  <c r="R77" i="13"/>
  <c r="R76" i="13"/>
  <c r="R74" i="13"/>
  <c r="R73" i="13"/>
  <c r="R282" i="13"/>
  <c r="R280" i="13"/>
  <c r="R278" i="13"/>
  <c r="R276" i="13"/>
  <c r="R274" i="13"/>
  <c r="R272" i="13"/>
  <c r="R270" i="13"/>
  <c r="R506" i="13"/>
  <c r="R49" i="13"/>
  <c r="R466" i="13"/>
  <c r="R21" i="13"/>
  <c r="R8" i="13"/>
  <c r="R329" i="13"/>
  <c r="R308" i="13"/>
  <c r="R301" i="13"/>
  <c r="R289" i="13"/>
  <c r="R285" i="13"/>
  <c r="R152" i="13"/>
  <c r="R161" i="13"/>
  <c r="R169" i="13"/>
  <c r="R157" i="13"/>
  <c r="R247" i="13"/>
  <c r="R144" i="13"/>
  <c r="R178" i="13"/>
  <c r="R507" i="13"/>
  <c r="R129" i="13"/>
  <c r="R59" i="13"/>
  <c r="R67" i="13"/>
  <c r="R90" i="13"/>
  <c r="R186" i="13"/>
  <c r="R52" i="13"/>
  <c r="R520" i="13"/>
  <c r="R98" i="13"/>
  <c r="R335" i="13"/>
  <c r="R81" i="13"/>
  <c r="R86" i="13"/>
  <c r="R75" i="13"/>
  <c r="R36" i="13"/>
  <c r="T84" i="21"/>
  <c r="F3350" i="10"/>
  <c r="H755" i="19"/>
  <c r="I756" i="19" s="1"/>
  <c r="I757" i="19" s="1"/>
  <c r="H745" i="19"/>
  <c r="I746" i="19" s="1"/>
  <c r="I747" i="19" s="1"/>
  <c r="H735" i="19"/>
  <c r="I736" i="19" s="1"/>
  <c r="I737" i="19" s="1"/>
  <c r="H725" i="19"/>
  <c r="I726" i="19" s="1"/>
  <c r="I727" i="19" s="1"/>
  <c r="R72" i="19"/>
  <c r="S72" i="19" s="1"/>
  <c r="T73" i="19" s="1"/>
  <c r="T74" i="19" s="1"/>
  <c r="M66" i="19"/>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F252" i="3"/>
  <c r="F253" i="3" s="1"/>
  <c r="F254" i="3" s="1"/>
  <c r="F255" i="3" s="1"/>
  <c r="B252" i="3"/>
  <c r="A9" i="3"/>
  <c r="A10" i="3" s="1"/>
  <c r="A11" i="3" s="1"/>
  <c r="A12" i="3" s="1"/>
  <c r="A13" i="3" s="1"/>
  <c r="A14" i="3" s="1"/>
  <c r="A15" i="3" s="1"/>
  <c r="A18" i="3" s="1"/>
  <c r="A19" i="3" s="1"/>
  <c r="A20" i="3" s="1"/>
  <c r="A21" i="3" s="1"/>
  <c r="A22" i="3" s="1"/>
  <c r="A23" i="3" s="1"/>
  <c r="A24" i="3" s="1"/>
  <c r="A25" i="3" s="1"/>
  <c r="A26" i="3" s="1"/>
  <c r="A27" i="3" s="1"/>
  <c r="A28" i="3" s="1"/>
  <c r="A29" i="3" s="1"/>
  <c r="A30" i="3" s="1"/>
  <c r="A31" i="3" s="1"/>
  <c r="A32" i="3" s="1"/>
  <c r="A35" i="3" s="1"/>
  <c r="A36" i="3" s="1"/>
  <c r="A37" i="3" s="1"/>
  <c r="A38" i="3" s="1"/>
  <c r="A39" i="3" s="1"/>
  <c r="A40" i="3" s="1"/>
  <c r="A41" i="3" s="1"/>
  <c r="A42" i="3" s="1"/>
  <c r="A43" i="3" s="1"/>
  <c r="A44" i="3" s="1"/>
  <c r="A45" i="3" s="1"/>
  <c r="D3351" i="10"/>
  <c r="D3350" i="10"/>
  <c r="J566" i="10"/>
  <c r="D3011" i="10"/>
  <c r="D3010" i="10"/>
  <c r="D2999" i="10"/>
  <c r="D2998" i="10"/>
  <c r="F4667" i="10"/>
  <c r="F4662" i="10"/>
  <c r="F418" i="3"/>
  <c r="F419" i="3" s="1"/>
  <c r="F420" i="3" s="1"/>
  <c r="F421" i="3" s="1"/>
  <c r="F422" i="3" s="1"/>
  <c r="F423" i="3" s="1"/>
  <c r="F424" i="3" s="1"/>
  <c r="F425" i="3" s="1"/>
  <c r="F426" i="3" s="1"/>
  <c r="F427" i="3" s="1"/>
  <c r="F428" i="3" s="1"/>
  <c r="F429" i="3" s="1"/>
  <c r="F430" i="3" s="1"/>
  <c r="F431" i="3" s="1"/>
  <c r="F432" i="3" s="1"/>
  <c r="F433" i="3" s="1"/>
  <c r="F434" i="3" s="1"/>
  <c r="F435" i="3" s="1"/>
  <c r="F436" i="3" s="1"/>
  <c r="D494" i="13"/>
  <c r="D469" i="13"/>
  <c r="O385" i="13"/>
  <c r="Q385" i="13" s="1"/>
  <c r="O387" i="13"/>
  <c r="Q387" i="13" s="1"/>
  <c r="D362" i="13"/>
  <c r="F1063" i="21"/>
  <c r="E247" i="13"/>
  <c r="B238" i="13"/>
  <c r="B219" i="13"/>
  <c r="B215" i="13"/>
  <c r="D209" i="13"/>
  <c r="D210" i="13"/>
  <c r="D211" i="13"/>
  <c r="D212" i="13"/>
  <c r="D198" i="13"/>
  <c r="D199" i="13"/>
  <c r="D200" i="13"/>
  <c r="D201" i="13"/>
  <c r="D202" i="13"/>
  <c r="D203" i="13"/>
  <c r="D204" i="13"/>
  <c r="D205" i="13"/>
  <c r="B4401" i="10" s="1"/>
  <c r="D206" i="13"/>
  <c r="D207" i="13"/>
  <c r="D208" i="13"/>
  <c r="D197" i="13"/>
  <c r="B179" i="13"/>
  <c r="B177" i="13"/>
  <c r="B176" i="13"/>
  <c r="B170" i="13"/>
  <c r="B166" i="13"/>
  <c r="Q10" i="13" l="1"/>
  <c r="R10" i="13" s="1"/>
  <c r="Q175" i="13"/>
  <c r="R175" i="13" s="1"/>
  <c r="R385" i="13"/>
  <c r="R387" i="13"/>
  <c r="O429" i="13"/>
  <c r="Q429" i="13" s="1"/>
  <c r="R428" i="13"/>
  <c r="O436" i="13"/>
  <c r="Q436" i="13" s="1"/>
  <c r="R435" i="13"/>
  <c r="O422" i="13"/>
  <c r="Q422" i="13" s="1"/>
  <c r="R421" i="13"/>
  <c r="O411" i="13"/>
  <c r="R410" i="13"/>
  <c r="O443" i="13"/>
  <c r="Q443" i="13" s="1"/>
  <c r="R442" i="13"/>
  <c r="O415" i="13"/>
  <c r="Q415" i="13" s="1"/>
  <c r="R414" i="13"/>
  <c r="O407" i="13"/>
  <c r="R406" i="13"/>
  <c r="H408" i="3"/>
  <c r="P7" i="13"/>
  <c r="P483" i="13"/>
  <c r="R483" i="13" s="1"/>
  <c r="P485" i="13"/>
  <c r="R485" i="13" s="1"/>
  <c r="P488" i="13"/>
  <c r="R488" i="13" s="1"/>
  <c r="P490" i="13"/>
  <c r="R490" i="13" s="1"/>
  <c r="P396" i="13"/>
  <c r="R396" i="13" s="1"/>
  <c r="P394" i="13"/>
  <c r="R394" i="13" s="1"/>
  <c r="P392" i="13"/>
  <c r="R392" i="13" s="1"/>
  <c r="P231" i="13"/>
  <c r="P235" i="13"/>
  <c r="P482" i="13"/>
  <c r="R482" i="13" s="1"/>
  <c r="P484" i="13"/>
  <c r="R484" i="13" s="1"/>
  <c r="P489" i="13"/>
  <c r="R489" i="13" s="1"/>
  <c r="P491" i="13"/>
  <c r="R491" i="13" s="1"/>
  <c r="P395" i="13"/>
  <c r="R395" i="13" s="1"/>
  <c r="P393" i="13"/>
  <c r="R393" i="13" s="1"/>
  <c r="P229" i="13"/>
  <c r="R46" i="13"/>
  <c r="R470" i="13"/>
  <c r="G3350" i="10"/>
  <c r="R38" i="13"/>
  <c r="R37" i="13"/>
  <c r="F184" i="10"/>
  <c r="R234" i="13"/>
  <c r="R356" i="13"/>
  <c r="F4661" i="10"/>
  <c r="F4669" i="10" s="1"/>
  <c r="R468" i="13"/>
  <c r="R15" i="13"/>
  <c r="R373" i="13"/>
  <c r="F2828" i="10"/>
  <c r="I758" i="19"/>
  <c r="I759" i="19" s="1"/>
  <c r="C759" i="19" s="1"/>
  <c r="I748" i="19"/>
  <c r="I749" i="19" s="1"/>
  <c r="C749" i="19" s="1"/>
  <c r="I738" i="19"/>
  <c r="I739" i="19" s="1"/>
  <c r="C739" i="19" s="1"/>
  <c r="I728" i="19"/>
  <c r="I729" i="19" s="1"/>
  <c r="C729" i="19" s="1"/>
  <c r="T76" i="19"/>
  <c r="N76" i="19" s="1"/>
  <c r="T75" i="19"/>
  <c r="F3011" i="10"/>
  <c r="G3011" i="10" s="1"/>
  <c r="F183" i="10"/>
  <c r="F3010" i="10"/>
  <c r="G3010" i="10" s="1"/>
  <c r="F3361" i="10"/>
  <c r="G3361" i="10" s="1"/>
  <c r="F3338" i="10"/>
  <c r="G3338" i="10" s="1"/>
  <c r="A46" i="3"/>
  <c r="A47" i="3" s="1"/>
  <c r="A48" i="3" s="1"/>
  <c r="A49" i="3" s="1"/>
  <c r="A53" i="3" s="1"/>
  <c r="A54" i="3" s="1"/>
  <c r="A55" i="3" s="1"/>
  <c r="A56" i="3" s="1"/>
  <c r="A57" i="3" s="1"/>
  <c r="A58" i="3" s="1"/>
  <c r="A62" i="3" s="1"/>
  <c r="A63" i="3" s="1"/>
  <c r="A64" i="3" s="1"/>
  <c r="A65" i="3" s="1"/>
  <c r="A66" i="3" s="1"/>
  <c r="A67" i="3" s="1"/>
  <c r="A68" i="3" s="1"/>
  <c r="A69" i="3" s="1"/>
  <c r="A70" i="3" s="1"/>
  <c r="A71" i="3" s="1"/>
  <c r="A72" i="3" s="1"/>
  <c r="A73" i="3" s="1"/>
  <c r="E4670" i="10"/>
  <c r="F4670" i="10" s="1"/>
  <c r="E4668" i="10"/>
  <c r="F4668" i="10"/>
  <c r="E4661" i="10"/>
  <c r="F1477" i="21"/>
  <c r="F1476" i="21"/>
  <c r="F1475" i="21"/>
  <c r="F1474" i="21"/>
  <c r="F1451" i="21"/>
  <c r="F1450" i="21"/>
  <c r="F1448" i="21"/>
  <c r="F1447" i="21"/>
  <c r="F1444" i="21"/>
  <c r="F1443" i="21"/>
  <c r="F1442" i="21"/>
  <c r="F1312" i="21"/>
  <c r="F1308" i="21"/>
  <c r="F1307" i="21"/>
  <c r="F1306" i="21"/>
  <c r="F1305" i="21"/>
  <c r="F1304" i="21"/>
  <c r="F1303" i="21"/>
  <c r="F1302" i="21"/>
  <c r="F1301" i="21"/>
  <c r="F1300" i="21"/>
  <c r="F1299" i="21"/>
  <c r="F1298" i="21"/>
  <c r="F1297" i="21"/>
  <c r="F1296" i="21"/>
  <c r="F1295" i="21"/>
  <c r="F1293" i="21"/>
  <c r="F1292" i="21"/>
  <c r="F1291" i="21"/>
  <c r="F1290" i="21"/>
  <c r="F1289" i="21"/>
  <c r="F1288" i="21"/>
  <c r="F1287" i="21"/>
  <c r="F1286" i="21"/>
  <c r="F1285" i="21"/>
  <c r="F1284" i="21"/>
  <c r="F1283" i="21"/>
  <c r="F1281" i="21"/>
  <c r="F1280" i="21"/>
  <c r="F1279" i="21"/>
  <c r="F1278" i="21"/>
  <c r="F1277" i="21"/>
  <c r="F1276" i="21"/>
  <c r="F1275" i="21"/>
  <c r="F1274" i="21"/>
  <c r="F1273" i="21"/>
  <c r="F1272" i="21"/>
  <c r="F1271" i="21"/>
  <c r="F1270" i="21"/>
  <c r="F1269" i="21"/>
  <c r="F1266" i="21"/>
  <c r="F1265" i="21"/>
  <c r="F1264" i="21"/>
  <c r="F1263" i="21"/>
  <c r="F1262" i="21"/>
  <c r="F1259" i="21"/>
  <c r="F1258" i="21"/>
  <c r="F1257" i="21"/>
  <c r="F1248" i="21"/>
  <c r="F1247" i="21"/>
  <c r="F1244" i="21"/>
  <c r="F1243" i="21"/>
  <c r="F1242" i="21"/>
  <c r="F1240" i="21"/>
  <c r="F1239" i="21"/>
  <c r="F1238" i="21"/>
  <c r="F1235" i="21"/>
  <c r="F1234" i="21"/>
  <c r="F1233" i="21"/>
  <c r="F1232" i="21"/>
  <c r="F1231" i="21"/>
  <c r="F1230" i="21"/>
  <c r="F1229" i="21"/>
  <c r="F1228" i="21"/>
  <c r="F1227" i="21"/>
  <c r="F1226" i="21"/>
  <c r="F1223" i="21"/>
  <c r="F1222" i="21"/>
  <c r="F1221" i="21"/>
  <c r="F1220" i="21"/>
  <c r="F1219" i="21"/>
  <c r="F1217" i="21"/>
  <c r="F1216" i="21"/>
  <c r="F1215" i="21"/>
  <c r="F1214" i="21"/>
  <c r="F1212" i="21"/>
  <c r="F1211" i="21"/>
  <c r="F1210" i="21"/>
  <c r="F1209" i="21"/>
  <c r="F1208" i="21"/>
  <c r="F1207" i="21"/>
  <c r="F1206" i="21"/>
  <c r="F1205" i="21"/>
  <c r="F1204" i="21"/>
  <c r="F1202" i="21"/>
  <c r="F1200" i="21"/>
  <c r="F1199" i="21"/>
  <c r="F1198" i="21"/>
  <c r="F1197" i="21"/>
  <c r="F1196" i="21"/>
  <c r="F1195" i="21"/>
  <c r="F1194" i="21"/>
  <c r="F1193" i="21"/>
  <c r="F1191" i="21"/>
  <c r="F1190" i="21"/>
  <c r="F1189" i="21"/>
  <c r="F1188" i="21"/>
  <c r="F1185" i="21"/>
  <c r="F1184" i="21"/>
  <c r="F1182" i="21"/>
  <c r="F1181" i="21"/>
  <c r="F1180" i="21"/>
  <c r="F1179" i="21"/>
  <c r="F1178" i="21"/>
  <c r="F1177" i="21"/>
  <c r="F1176" i="21"/>
  <c r="F1175" i="21"/>
  <c r="F1174" i="21"/>
  <c r="F1173" i="21"/>
  <c r="F1172" i="21"/>
  <c r="F1170" i="21"/>
  <c r="F1169" i="21"/>
  <c r="F1166" i="21"/>
  <c r="F1165" i="21"/>
  <c r="F1164" i="21"/>
  <c r="F1163" i="21"/>
  <c r="F1162" i="21"/>
  <c r="F1161" i="21"/>
  <c r="F1160" i="21"/>
  <c r="F1159" i="21"/>
  <c r="F1158" i="21"/>
  <c r="F1157" i="21"/>
  <c r="F1156" i="21"/>
  <c r="F1155" i="21"/>
  <c r="F1154" i="21"/>
  <c r="F881" i="21"/>
  <c r="F872" i="21"/>
  <c r="F864" i="21"/>
  <c r="F834" i="21"/>
  <c r="F833" i="21"/>
  <c r="F827" i="21"/>
  <c r="F826" i="21"/>
  <c r="F825" i="21"/>
  <c r="F824" i="21"/>
  <c r="F822" i="21"/>
  <c r="F821" i="21"/>
  <c r="F820" i="21"/>
  <c r="F819" i="21"/>
  <c r="F818" i="21"/>
  <c r="F817" i="21"/>
  <c r="F816" i="21"/>
  <c r="F815" i="21"/>
  <c r="F814" i="21"/>
  <c r="F813" i="21"/>
  <c r="F812" i="21"/>
  <c r="F811" i="21"/>
  <c r="F810" i="21"/>
  <c r="F809" i="21"/>
  <c r="F808" i="21"/>
  <c r="F807" i="21"/>
  <c r="F806" i="21"/>
  <c r="F805" i="21"/>
  <c r="F804" i="21"/>
  <c r="F803" i="21"/>
  <c r="F802" i="21"/>
  <c r="F801" i="21"/>
  <c r="F800" i="21"/>
  <c r="F799" i="21"/>
  <c r="F798" i="21"/>
  <c r="F797" i="21"/>
  <c r="F796" i="21"/>
  <c r="F795" i="21"/>
  <c r="F794" i="21"/>
  <c r="F793" i="21"/>
  <c r="F792" i="21"/>
  <c r="F791" i="21"/>
  <c r="F790" i="21"/>
  <c r="F789" i="21"/>
  <c r="F788" i="21"/>
  <c r="F787" i="21"/>
  <c r="F786" i="21"/>
  <c r="F785" i="21"/>
  <c r="T785" i="21" s="1"/>
  <c r="F784" i="21"/>
  <c r="T784" i="21" s="1"/>
  <c r="F783" i="21"/>
  <c r="T783" i="21" s="1"/>
  <c r="F537" i="21"/>
  <c r="F502" i="21"/>
  <c r="F501" i="21"/>
  <c r="F500" i="21"/>
  <c r="F499" i="21"/>
  <c r="F498" i="21"/>
  <c r="F497" i="21"/>
  <c r="F495" i="21"/>
  <c r="F494" i="21"/>
  <c r="F493" i="21"/>
  <c r="F492" i="21"/>
  <c r="F491" i="21"/>
  <c r="F489" i="21"/>
  <c r="F488" i="21"/>
  <c r="F487" i="21"/>
  <c r="F486" i="21"/>
  <c r="F485" i="21"/>
  <c r="F484" i="21"/>
  <c r="F483" i="21"/>
  <c r="F482" i="21"/>
  <c r="F481" i="21"/>
  <c r="F479" i="21"/>
  <c r="F478" i="21"/>
  <c r="F477" i="21"/>
  <c r="F476" i="21"/>
  <c r="F475" i="21"/>
  <c r="F473" i="21"/>
  <c r="F472" i="21"/>
  <c r="F471" i="21"/>
  <c r="F470" i="21"/>
  <c r="F469" i="21"/>
  <c r="F468" i="21"/>
  <c r="F467" i="21"/>
  <c r="F466" i="21"/>
  <c r="F465" i="21"/>
  <c r="F464" i="21"/>
  <c r="F462" i="21"/>
  <c r="F461" i="21"/>
  <c r="F460" i="21"/>
  <c r="F459" i="21"/>
  <c r="F458" i="21"/>
  <c r="F457" i="21"/>
  <c r="F456" i="21"/>
  <c r="F455" i="21"/>
  <c r="F454" i="21"/>
  <c r="F452" i="21"/>
  <c r="F451" i="21"/>
  <c r="F450" i="21"/>
  <c r="F449" i="21"/>
  <c r="F448" i="21"/>
  <c r="F447" i="21"/>
  <c r="F446" i="21"/>
  <c r="F445" i="21"/>
  <c r="F444" i="21"/>
  <c r="F443" i="21"/>
  <c r="F442" i="21"/>
  <c r="F441" i="21"/>
  <c r="F440" i="21"/>
  <c r="F438" i="21"/>
  <c r="F437" i="21"/>
  <c r="F436" i="21"/>
  <c r="F435" i="21"/>
  <c r="F434" i="21"/>
  <c r="F433" i="21"/>
  <c r="F432" i="21"/>
  <c r="F431" i="21"/>
  <c r="F430" i="21"/>
  <c r="F429" i="21"/>
  <c r="F428" i="21"/>
  <c r="F427" i="21"/>
  <c r="F426" i="21"/>
  <c r="F424" i="21"/>
  <c r="F423" i="21"/>
  <c r="F422" i="21"/>
  <c r="F421" i="21"/>
  <c r="F420" i="21"/>
  <c r="F419" i="21"/>
  <c r="F418" i="21"/>
  <c r="F417" i="21"/>
  <c r="F416" i="21"/>
  <c r="F415" i="21"/>
  <c r="F414" i="21"/>
  <c r="F413" i="21"/>
  <c r="F412" i="21"/>
  <c r="F319" i="21"/>
  <c r="F139" i="21"/>
  <c r="F138" i="21"/>
  <c r="F137" i="21"/>
  <c r="F135" i="21"/>
  <c r="F133" i="21"/>
  <c r="F132" i="21"/>
  <c r="F96" i="21"/>
  <c r="F84" i="21"/>
  <c r="F81" i="21"/>
  <c r="F80" i="21"/>
  <c r="F79" i="21"/>
  <c r="F78" i="21"/>
  <c r="F77" i="21"/>
  <c r="F76" i="21"/>
  <c r="F75" i="21"/>
  <c r="F73" i="21"/>
  <c r="F72" i="21"/>
  <c r="Q407" i="13" l="1"/>
  <c r="R407" i="13" s="1"/>
  <c r="Q411" i="13"/>
  <c r="R411" i="13" s="1"/>
  <c r="O416" i="13"/>
  <c r="Q416" i="13" s="1"/>
  <c r="R415" i="13"/>
  <c r="O437" i="13"/>
  <c r="Q437" i="13" s="1"/>
  <c r="R436" i="13"/>
  <c r="O444" i="13"/>
  <c r="Q444" i="13" s="1"/>
  <c r="R443" i="13"/>
  <c r="O423" i="13"/>
  <c r="Q423" i="13" s="1"/>
  <c r="R422" i="13"/>
  <c r="O430" i="13"/>
  <c r="Q430" i="13" s="1"/>
  <c r="R429" i="13"/>
  <c r="T1266" i="21"/>
  <c r="A74" i="3"/>
  <c r="A75" i="3" s="1"/>
  <c r="P148" i="13"/>
  <c r="P147" i="13"/>
  <c r="P146" i="13"/>
  <c r="O146" i="13"/>
  <c r="Q146" i="13" s="1"/>
  <c r="O148" i="13"/>
  <c r="Q148" i="13" s="1"/>
  <c r="O147" i="13"/>
  <c r="Q147" i="13" s="1"/>
  <c r="O231" i="13"/>
  <c r="Q231" i="13" s="1"/>
  <c r="O235" i="13"/>
  <c r="Q235" i="13" s="1"/>
  <c r="O229" i="13"/>
  <c r="Q229" i="13" s="1"/>
  <c r="R7" i="13"/>
  <c r="F99" i="10"/>
  <c r="R480" i="13"/>
  <c r="H3011" i="10"/>
  <c r="G4727" i="10"/>
  <c r="G4730" i="10" s="1"/>
  <c r="P44" i="13"/>
  <c r="P41" i="13"/>
  <c r="P179" i="13"/>
  <c r="A1043" i="21"/>
  <c r="A1044" i="21" s="1"/>
  <c r="A1045" i="21" s="1"/>
  <c r="A1046" i="21" s="1"/>
  <c r="A1047" i="21" s="1"/>
  <c r="A1048" i="21" s="1"/>
  <c r="A1049" i="21" s="1"/>
  <c r="A1039" i="21"/>
  <c r="A1037" i="21"/>
  <c r="A1035" i="21"/>
  <c r="A1027" i="21"/>
  <c r="A1028" i="21" s="1"/>
  <c r="A1029" i="21" s="1"/>
  <c r="A1030" i="21" s="1"/>
  <c r="A1031" i="21" s="1"/>
  <c r="A1032" i="21" s="1"/>
  <c r="A1033" i="21" s="1"/>
  <c r="R229" i="13" l="1"/>
  <c r="R231" i="13"/>
  <c r="F2634" i="10"/>
  <c r="R148" i="13"/>
  <c r="R235" i="13"/>
  <c r="O431" i="13"/>
  <c r="Q431" i="13" s="1"/>
  <c r="R430" i="13"/>
  <c r="O445" i="13"/>
  <c r="Q445" i="13" s="1"/>
  <c r="R444" i="13"/>
  <c r="O417" i="13"/>
  <c r="Q417" i="13" s="1"/>
  <c r="R416" i="13"/>
  <c r="O424" i="13"/>
  <c r="Q424" i="13" s="1"/>
  <c r="R423" i="13"/>
  <c r="O438" i="13"/>
  <c r="Q438" i="13" s="1"/>
  <c r="R437" i="13"/>
  <c r="T815" i="21"/>
  <c r="A76" i="3"/>
  <c r="A77" i="3" s="1"/>
  <c r="A80" i="3" s="1"/>
  <c r="A81" i="3" s="1"/>
  <c r="A82" i="3" s="1"/>
  <c r="A83" i="3" s="1"/>
  <c r="A84" i="3" s="1"/>
  <c r="A85" i="3" s="1"/>
  <c r="A86" i="3" s="1"/>
  <c r="A87" i="3" s="1"/>
  <c r="A88" i="3" s="1"/>
  <c r="A92" i="3" s="1"/>
  <c r="A93" i="3" s="1"/>
  <c r="A94" i="3" s="1"/>
  <c r="A95" i="3" s="1"/>
  <c r="A96" i="3" s="1"/>
  <c r="G4731" i="10"/>
  <c r="G4732" i="10" s="1"/>
  <c r="P230" i="13"/>
  <c r="R147" i="13"/>
  <c r="R146" i="13"/>
  <c r="R481" i="13"/>
  <c r="F3012" i="10"/>
  <c r="G3012" i="10" s="1"/>
  <c r="G3013" i="10"/>
  <c r="O179" i="13"/>
  <c r="Q179" i="13" s="1"/>
  <c r="G3340" i="10"/>
  <c r="O44" i="13"/>
  <c r="Q44" i="13" s="1"/>
  <c r="F4407" i="10"/>
  <c r="F4745" i="10"/>
  <c r="O41" i="13"/>
  <c r="Q41" i="13" s="1"/>
  <c r="B227" i="13"/>
  <c r="F4719" i="10"/>
  <c r="C502" i="13"/>
  <c r="C503" i="13" s="1"/>
  <c r="C504" i="13" s="1"/>
  <c r="C505" i="13" s="1"/>
  <c r="C506" i="13" s="1"/>
  <c r="C507" i="13" s="1"/>
  <c r="C508" i="13" s="1"/>
  <c r="C509" i="13" s="1"/>
  <c r="C510" i="13" s="1"/>
  <c r="C511" i="13" s="1"/>
  <c r="C512" i="13" s="1"/>
  <c r="C514" i="13" s="1"/>
  <c r="C519" i="13" s="1"/>
  <c r="C533" i="13" s="1"/>
  <c r="F2467" i="10"/>
  <c r="F4776" i="10"/>
  <c r="G4776" i="10" s="1"/>
  <c r="G4777" i="10" s="1"/>
  <c r="G4778" i="10" s="1"/>
  <c r="G4779" i="10" s="1"/>
  <c r="G420" i="3" s="1"/>
  <c r="N420" i="3" s="1"/>
  <c r="G4768" i="10"/>
  <c r="G4769" i="10" s="1"/>
  <c r="G4770" i="10" s="1"/>
  <c r="G4771" i="10" s="1"/>
  <c r="G419" i="3" s="1"/>
  <c r="N419" i="3" s="1"/>
  <c r="B4765" i="10"/>
  <c r="G4752" i="10"/>
  <c r="G4753" i="10" s="1"/>
  <c r="G4754" i="10" s="1"/>
  <c r="G4755" i="10" s="1"/>
  <c r="G417" i="3" s="1"/>
  <c r="N417" i="3" s="1"/>
  <c r="A97" i="3" l="1"/>
  <c r="A98" i="3" s="1"/>
  <c r="A99" i="3" s="1"/>
  <c r="R179" i="13"/>
  <c r="O439" i="13"/>
  <c r="R438" i="13"/>
  <c r="O418" i="13"/>
  <c r="R417" i="13"/>
  <c r="R44" i="13"/>
  <c r="R41" i="13"/>
  <c r="O425" i="13"/>
  <c r="R424" i="13"/>
  <c r="O446" i="13"/>
  <c r="R445" i="13"/>
  <c r="O432" i="13"/>
  <c r="R431" i="13"/>
  <c r="H420" i="3"/>
  <c r="H417" i="3"/>
  <c r="H419" i="3"/>
  <c r="B4773" i="10"/>
  <c r="B4780" i="10" s="1"/>
  <c r="B4786" i="10" s="1"/>
  <c r="B4792" i="10" s="1"/>
  <c r="B4798" i="10" s="1"/>
  <c r="B4804" i="10" s="1"/>
  <c r="B4810" i="10" s="1"/>
  <c r="B4816" i="10" s="1"/>
  <c r="B4822" i="10" s="1"/>
  <c r="B4828" i="10" s="1"/>
  <c r="B4834" i="10" s="1"/>
  <c r="B4840" i="10" s="1"/>
  <c r="B4846" i="10" s="1"/>
  <c r="B4852" i="10" s="1"/>
  <c r="B4858" i="10" s="1"/>
  <c r="B4864" i="10" s="1"/>
  <c r="B4870" i="10" s="1"/>
  <c r="O230" i="13"/>
  <c r="Q230" i="13" s="1"/>
  <c r="H3014" i="10"/>
  <c r="H3015" i="10" s="1"/>
  <c r="H3016" i="10" s="1"/>
  <c r="H3017" i="10" s="1"/>
  <c r="B3017" i="10" s="1"/>
  <c r="D3017" i="10" s="1"/>
  <c r="G252" i="3" s="1"/>
  <c r="N252" i="3" s="1"/>
  <c r="F1636" i="10"/>
  <c r="G4760" i="10"/>
  <c r="G4761" i="10" s="1"/>
  <c r="G4762" i="10" s="1"/>
  <c r="G4763" i="10" s="1"/>
  <c r="G418" i="3" s="1"/>
  <c r="N418" i="3" s="1"/>
  <c r="L4752" i="10"/>
  <c r="A100" i="3" l="1"/>
  <c r="A101" i="3" s="1"/>
  <c r="A102" i="3" s="1"/>
  <c r="A103" i="3" s="1"/>
  <c r="A104" i="3" s="1"/>
  <c r="A105" i="3" s="1"/>
  <c r="A106" i="3" s="1"/>
  <c r="A107" i="3" s="1"/>
  <c r="A108" i="3" s="1"/>
  <c r="A109" i="3" s="1"/>
  <c r="A110" i="3" s="1"/>
  <c r="A111" i="3" s="1"/>
  <c r="A112" i="3" s="1"/>
  <c r="Q432" i="13"/>
  <c r="R432" i="13" s="1"/>
  <c r="Q446" i="13"/>
  <c r="R446" i="13" s="1"/>
  <c r="Q425" i="13"/>
  <c r="R425" i="13" s="1"/>
  <c r="Q418" i="13"/>
  <c r="R418" i="13" s="1"/>
  <c r="Q439" i="13"/>
  <c r="R439" i="13" s="1"/>
  <c r="R230" i="13"/>
  <c r="H418" i="3"/>
  <c r="H252" i="3"/>
  <c r="M4909" i="20"/>
  <c r="M4914" i="20"/>
  <c r="M4918" i="20"/>
  <c r="N4917" i="20"/>
  <c r="N4918" i="20" s="1"/>
  <c r="N4913" i="20"/>
  <c r="N4914" i="20" s="1"/>
  <c r="M4338" i="20"/>
  <c r="D2447" i="10"/>
  <c r="A78" i="10"/>
  <c r="A94" i="10" s="1"/>
  <c r="A113" i="10" s="1"/>
  <c r="A125" i="10" s="1"/>
  <c r="A136" i="10" s="1"/>
  <c r="A148" i="10" s="1"/>
  <c r="F2447" i="10"/>
  <c r="F2445" i="10"/>
  <c r="G2445" i="10" s="1"/>
  <c r="F2444" i="10"/>
  <c r="G2444" i="10" s="1"/>
  <c r="G4745" i="10"/>
  <c r="G4746" i="10" s="1"/>
  <c r="G4747" i="10" s="1"/>
  <c r="G4748" i="10" s="1"/>
  <c r="G416" i="3" s="1"/>
  <c r="N416" i="3" s="1"/>
  <c r="G4737" i="10"/>
  <c r="G4738" i="10" s="1"/>
  <c r="G4739" i="10" s="1"/>
  <c r="G4740" i="10" s="1"/>
  <c r="G415" i="3" s="1"/>
  <c r="N415" i="3" s="1"/>
  <c r="G414" i="3"/>
  <c r="N414" i="3" s="1"/>
  <c r="G4719" i="10"/>
  <c r="G4720" i="10" s="1"/>
  <c r="K4336" i="20"/>
  <c r="Z4336" i="20"/>
  <c r="Y4335" i="20"/>
  <c r="N4339" i="20"/>
  <c r="M4337" i="20"/>
  <c r="N4337" i="20" s="1"/>
  <c r="Y4336" i="20"/>
  <c r="K4334" i="20"/>
  <c r="M4336" i="20"/>
  <c r="K4335" i="20"/>
  <c r="M4335" i="20"/>
  <c r="M4334" i="20"/>
  <c r="H414" i="3" l="1"/>
  <c r="H415" i="3"/>
  <c r="H416" i="3"/>
  <c r="N4336" i="20"/>
  <c r="A159" i="10"/>
  <c r="A169" i="10" s="1"/>
  <c r="A179" i="10" s="1"/>
  <c r="A191" i="10" s="1"/>
  <c r="A201" i="10" s="1"/>
  <c r="G2447" i="10"/>
  <c r="F98" i="10"/>
  <c r="F2446" i="10"/>
  <c r="G2446" i="10" s="1"/>
  <c r="H2445" i="10"/>
  <c r="G4721" i="10"/>
  <c r="G4722" i="10" s="1"/>
  <c r="G413" i="3" s="1"/>
  <c r="N413" i="3" s="1"/>
  <c r="N4334" i="20"/>
  <c r="N4335" i="20"/>
  <c r="N4331" i="20"/>
  <c r="N4332" i="20"/>
  <c r="F4894" i="20"/>
  <c r="N4894" i="20"/>
  <c r="N4907" i="20"/>
  <c r="N4908" i="20" s="1"/>
  <c r="N4909" i="20" s="1"/>
  <c r="N4902" i="20"/>
  <c r="N4904" i="20" s="1"/>
  <c r="N4905" i="20" s="1"/>
  <c r="N4895" i="20"/>
  <c r="N4893" i="20"/>
  <c r="F4893" i="20"/>
  <c r="M4055" i="20"/>
  <c r="Q4044" i="20"/>
  <c r="M4042" i="20"/>
  <c r="O1990" i="20"/>
  <c r="P1990" i="20" s="1"/>
  <c r="Q1992" i="20" s="1"/>
  <c r="O1988" i="20"/>
  <c r="P1988" i="20" s="1"/>
  <c r="O1972" i="20"/>
  <c r="P1972" i="20" s="1"/>
  <c r="O1977" i="20"/>
  <c r="P1977" i="20" s="1"/>
  <c r="O1976" i="20"/>
  <c r="P1976" i="20" s="1"/>
  <c r="O1975" i="20"/>
  <c r="P1975" i="20" s="1"/>
  <c r="O1973" i="20"/>
  <c r="P1973" i="20" s="1"/>
  <c r="O1970" i="20"/>
  <c r="P1970" i="20" s="1"/>
  <c r="J1967" i="20"/>
  <c r="C4956" i="20"/>
  <c r="F4954" i="20"/>
  <c r="G4954" i="20" s="1"/>
  <c r="F4937" i="20"/>
  <c r="G4937" i="20" s="1"/>
  <c r="F4936" i="20"/>
  <c r="F4953" i="20" s="1"/>
  <c r="G4953" i="20" s="1"/>
  <c r="F4935" i="20"/>
  <c r="F4952" i="20" s="1"/>
  <c r="G4952" i="20" s="1"/>
  <c r="C4924" i="20"/>
  <c r="F4923" i="20"/>
  <c r="G4923" i="20" s="1"/>
  <c r="C4923" i="20"/>
  <c r="F4907" i="20"/>
  <c r="G4907" i="20" s="1"/>
  <c r="F4906" i="20"/>
  <c r="F4922" i="20" s="1"/>
  <c r="G4922" i="20" s="1"/>
  <c r="F4905" i="20"/>
  <c r="F4921" i="20" s="1"/>
  <c r="G4921" i="20" s="1"/>
  <c r="F4895" i="20"/>
  <c r="F4559" i="20"/>
  <c r="G4559" i="20" s="1"/>
  <c r="F4557" i="20"/>
  <c r="G4557" i="20" s="1"/>
  <c r="F4556" i="20"/>
  <c r="G4556" i="20" s="1"/>
  <c r="F4555" i="20"/>
  <c r="G4555" i="20" s="1"/>
  <c r="F4554" i="20"/>
  <c r="G4554" i="20" s="1"/>
  <c r="F4553" i="20"/>
  <c r="G4553" i="20" s="1"/>
  <c r="F4541" i="20"/>
  <c r="G4541" i="20" s="1"/>
  <c r="F4539" i="20"/>
  <c r="G4539" i="20" s="1"/>
  <c r="F4538" i="20"/>
  <c r="G4538" i="20" s="1"/>
  <c r="F4537" i="20"/>
  <c r="G4537" i="20" s="1"/>
  <c r="F4536" i="20"/>
  <c r="G4536" i="20" s="1"/>
  <c r="F4535" i="20"/>
  <c r="G4535" i="20" s="1"/>
  <c r="G4518" i="20"/>
  <c r="G4517" i="20"/>
  <c r="F4516" i="20"/>
  <c r="G4516" i="20" s="1"/>
  <c r="F4515" i="20"/>
  <c r="G4515" i="20" s="1"/>
  <c r="F4514" i="20"/>
  <c r="G4514" i="20" s="1"/>
  <c r="F4513" i="20"/>
  <c r="G4513" i="20" s="1"/>
  <c r="G4503" i="20"/>
  <c r="G4502" i="20"/>
  <c r="F4501" i="20"/>
  <c r="G4501" i="20" s="1"/>
  <c r="F4500" i="20"/>
  <c r="G4500" i="20" s="1"/>
  <c r="F4499" i="20"/>
  <c r="G4499" i="20" s="1"/>
  <c r="G4489" i="20"/>
  <c r="G4488" i="20"/>
  <c r="F4487" i="20"/>
  <c r="G4487" i="20" s="1"/>
  <c r="F4486" i="20"/>
  <c r="G4486" i="20" s="1"/>
  <c r="F4485" i="20"/>
  <c r="G4485" i="20" s="1"/>
  <c r="F4484" i="20"/>
  <c r="G4484" i="20" s="1"/>
  <c r="F4474" i="20"/>
  <c r="G4474" i="20" s="1"/>
  <c r="F4473" i="20"/>
  <c r="G4473" i="20" s="1"/>
  <c r="F4472" i="20"/>
  <c r="G4472" i="20" s="1"/>
  <c r="F4471" i="20"/>
  <c r="G4471" i="20" s="1"/>
  <c r="F4470" i="20"/>
  <c r="G4470" i="20" s="1"/>
  <c r="F4469" i="20"/>
  <c r="G4469" i="20" s="1"/>
  <c r="F4468" i="20"/>
  <c r="G4468" i="20" s="1"/>
  <c r="F4458" i="20"/>
  <c r="G4458" i="20" s="1"/>
  <c r="F4457" i="20"/>
  <c r="G4457" i="20" s="1"/>
  <c r="F4456" i="20"/>
  <c r="G4456" i="20" s="1"/>
  <c r="F4455" i="20"/>
  <c r="G4455" i="20" s="1"/>
  <c r="F4454" i="20"/>
  <c r="G4454" i="20" s="1"/>
  <c r="F4439" i="20"/>
  <c r="G4439" i="20" s="1"/>
  <c r="H4439" i="20" s="1"/>
  <c r="H4440" i="20" s="1"/>
  <c r="F4429" i="20"/>
  <c r="G4429" i="20" s="1"/>
  <c r="H4429" i="20" s="1"/>
  <c r="F4428" i="20"/>
  <c r="G4428" i="20" s="1"/>
  <c r="F4427" i="20"/>
  <c r="G4427" i="20" s="1"/>
  <c r="F4414" i="20"/>
  <c r="G4414" i="20" s="1"/>
  <c r="H4414" i="20" s="1"/>
  <c r="F4413" i="20"/>
  <c r="G4413" i="20" s="1"/>
  <c r="F4412" i="20"/>
  <c r="G4412" i="20" s="1"/>
  <c r="F4399" i="20"/>
  <c r="G4399" i="20" s="1"/>
  <c r="F4398" i="20"/>
  <c r="G4398" i="20" s="1"/>
  <c r="F4397" i="20"/>
  <c r="G4397" i="20" s="1"/>
  <c r="F4396" i="20"/>
  <c r="G4396" i="20" s="1"/>
  <c r="F4375" i="20"/>
  <c r="G4375" i="20" s="1"/>
  <c r="F4373" i="20"/>
  <c r="G4373" i="20" s="1"/>
  <c r="F4372" i="20"/>
  <c r="G4372" i="20" s="1"/>
  <c r="F4371" i="20"/>
  <c r="G4371" i="20" s="1"/>
  <c r="F4370" i="20"/>
  <c r="G4370" i="20" s="1"/>
  <c r="F4357" i="20"/>
  <c r="G4357" i="20" s="1"/>
  <c r="F4356" i="20"/>
  <c r="F4374" i="20" s="1"/>
  <c r="G4374" i="20" s="1"/>
  <c r="F4355" i="20"/>
  <c r="G4355" i="20" s="1"/>
  <c r="F4353" i="20"/>
  <c r="G4353" i="20" s="1"/>
  <c r="F4352" i="20"/>
  <c r="G4352" i="20" s="1"/>
  <c r="F4351" i="20"/>
  <c r="G4351" i="20" s="1"/>
  <c r="F4338" i="20"/>
  <c r="G4338" i="20" s="1"/>
  <c r="H4339" i="20" s="1"/>
  <c r="F4332" i="20"/>
  <c r="G4332" i="20" s="1"/>
  <c r="F4331" i="20"/>
  <c r="G4331" i="20" s="1"/>
  <c r="F4319" i="20"/>
  <c r="G4319" i="20" s="1"/>
  <c r="F4318" i="20"/>
  <c r="G4318" i="20" s="1"/>
  <c r="F4317" i="20"/>
  <c r="G4317" i="20" s="1"/>
  <c r="F4316" i="20"/>
  <c r="G4316" i="20" s="1"/>
  <c r="F4303" i="20"/>
  <c r="G4303" i="20" s="1"/>
  <c r="H4305" i="20" s="1"/>
  <c r="F4302" i="20"/>
  <c r="G4302" i="20" s="1"/>
  <c r="F4301" i="20"/>
  <c r="G4301" i="20" s="1"/>
  <c r="F4290" i="20"/>
  <c r="G4290" i="20" s="1"/>
  <c r="H4291" i="20" s="1"/>
  <c r="H4292" i="20" s="1"/>
  <c r="F4279" i="20"/>
  <c r="G4279" i="20" s="1"/>
  <c r="H4279" i="20" s="1"/>
  <c r="H4281" i="20" s="1"/>
  <c r="F4267" i="20"/>
  <c r="G4267" i="20" s="1"/>
  <c r="H4268" i="20" s="1"/>
  <c r="H4269" i="20" s="1"/>
  <c r="F4257" i="20"/>
  <c r="G4257" i="20" s="1"/>
  <c r="H4258" i="20" s="1"/>
  <c r="H4259" i="20" s="1"/>
  <c r="F4245" i="20"/>
  <c r="G4245" i="20" s="1"/>
  <c r="H4246" i="20" s="1"/>
  <c r="F4243" i="20"/>
  <c r="G4243" i="20" s="1"/>
  <c r="F4242" i="20"/>
  <c r="G4242" i="20" s="1"/>
  <c r="F4228" i="20"/>
  <c r="G4228" i="20" s="1"/>
  <c r="F4227" i="20"/>
  <c r="G4227" i="20" s="1"/>
  <c r="F4226" i="20"/>
  <c r="G4226" i="20" s="1"/>
  <c r="F4225" i="20"/>
  <c r="G4225" i="20" s="1"/>
  <c r="F4211" i="20"/>
  <c r="G4211" i="20" s="1"/>
  <c r="H4212" i="20" s="1"/>
  <c r="H4213" i="20" s="1"/>
  <c r="F4200" i="20"/>
  <c r="G4200" i="20" s="1"/>
  <c r="H4201" i="20" s="1"/>
  <c r="H4202" i="20" s="1"/>
  <c r="F4189" i="20"/>
  <c r="G4189" i="20" s="1"/>
  <c r="H4190" i="20" s="1"/>
  <c r="H4191" i="20" s="1"/>
  <c r="F4178" i="20"/>
  <c r="G4178" i="20" s="1"/>
  <c r="F4177" i="20"/>
  <c r="G4177" i="20" s="1"/>
  <c r="F4167" i="20"/>
  <c r="G4167" i="20" s="1"/>
  <c r="H4167" i="20" s="1"/>
  <c r="H4168" i="20" s="1"/>
  <c r="F4158" i="20"/>
  <c r="G4158" i="20" s="1"/>
  <c r="H4158" i="20" s="1"/>
  <c r="H4159" i="20" s="1"/>
  <c r="F4148" i="20"/>
  <c r="G4148" i="20" s="1"/>
  <c r="H4148" i="20" s="1"/>
  <c r="H4149" i="20" s="1"/>
  <c r="F4137" i="20"/>
  <c r="G4137" i="20" s="1"/>
  <c r="F4136" i="20"/>
  <c r="G4136" i="20" s="1"/>
  <c r="F4125" i="20"/>
  <c r="G4125" i="20" s="1"/>
  <c r="F4124" i="20"/>
  <c r="G4124" i="20" s="1"/>
  <c r="F4113" i="20"/>
  <c r="G4113" i="20" s="1"/>
  <c r="F4112" i="20"/>
  <c r="G4112" i="20" s="1"/>
  <c r="F4100" i="20"/>
  <c r="G4100" i="20" s="1"/>
  <c r="F4099" i="20"/>
  <c r="G4099" i="20" s="1"/>
  <c r="F4087" i="20"/>
  <c r="G4087" i="20" s="1"/>
  <c r="F4086" i="20"/>
  <c r="G4086" i="20" s="1"/>
  <c r="F4075" i="20"/>
  <c r="G4075" i="20" s="1"/>
  <c r="F4074" i="20"/>
  <c r="G4074" i="20" s="1"/>
  <c r="F4060" i="20"/>
  <c r="G4060" i="20" s="1"/>
  <c r="F4059" i="20"/>
  <c r="G4059" i="20" s="1"/>
  <c r="D4056" i="20"/>
  <c r="H4045" i="20"/>
  <c r="D4043" i="20"/>
  <c r="F4031" i="20"/>
  <c r="F4058" i="20" s="1"/>
  <c r="G4058" i="20" s="1"/>
  <c r="F4030" i="20"/>
  <c r="F4043" i="20" s="1"/>
  <c r="O4056" i="20" s="1"/>
  <c r="P4056" i="20" s="1"/>
  <c r="Q4056" i="20" s="1"/>
  <c r="D4029" i="20"/>
  <c r="F4016" i="20"/>
  <c r="G4016" i="20" s="1"/>
  <c r="F4015" i="20"/>
  <c r="G4015" i="20" s="1"/>
  <c r="F4014" i="20"/>
  <c r="G4014" i="20" s="1"/>
  <c r="F4013" i="20"/>
  <c r="G4013" i="20" s="1"/>
  <c r="F4012" i="20"/>
  <c r="G4012" i="20" s="1"/>
  <c r="F4001" i="20"/>
  <c r="G4001" i="20" s="1"/>
  <c r="F4000" i="20"/>
  <c r="G4000" i="20" s="1"/>
  <c r="F3989" i="20"/>
  <c r="G3989" i="20" s="1"/>
  <c r="H3989" i="20" s="1"/>
  <c r="H3991" i="20" s="1"/>
  <c r="F3978" i="20"/>
  <c r="G3978" i="20" s="1"/>
  <c r="H3978" i="20" s="1"/>
  <c r="H3980" i="20" s="1"/>
  <c r="F3966" i="20"/>
  <c r="G3966" i="20" s="1"/>
  <c r="H3966" i="20" s="1"/>
  <c r="H3968" i="20" s="1"/>
  <c r="F3955" i="20"/>
  <c r="G3955" i="20" s="1"/>
  <c r="H3955" i="20" s="1"/>
  <c r="H3957" i="20" s="1"/>
  <c r="F3945" i="20"/>
  <c r="G3945" i="20" s="1"/>
  <c r="H3945" i="20" s="1"/>
  <c r="H3947" i="20" s="1"/>
  <c r="F3935" i="20"/>
  <c r="G3935" i="20" s="1"/>
  <c r="H3936" i="20" s="1"/>
  <c r="H3937" i="20" s="1"/>
  <c r="F3877" i="20"/>
  <c r="G3877" i="20" s="1"/>
  <c r="H3878" i="20" s="1"/>
  <c r="H3879" i="20" s="1"/>
  <c r="F3851" i="20"/>
  <c r="G3851" i="20" s="1"/>
  <c r="F3850" i="20"/>
  <c r="G3850" i="20" s="1"/>
  <c r="F3847" i="20"/>
  <c r="G3847" i="20" s="1"/>
  <c r="F3846" i="20"/>
  <c r="G3846" i="20" s="1"/>
  <c r="F3834" i="20"/>
  <c r="G3834" i="20" s="1"/>
  <c r="F3833" i="20"/>
  <c r="G3833" i="20" s="1"/>
  <c r="F3830" i="20"/>
  <c r="G3830" i="20" s="1"/>
  <c r="F3829" i="20"/>
  <c r="G3829" i="20" s="1"/>
  <c r="F3818" i="20"/>
  <c r="G3818" i="20" s="1"/>
  <c r="F3817" i="20"/>
  <c r="G3817" i="20" s="1"/>
  <c r="F3814" i="20"/>
  <c r="G3814" i="20" s="1"/>
  <c r="F3813" i="20"/>
  <c r="G3813" i="20" s="1"/>
  <c r="F3802" i="20"/>
  <c r="G3802" i="20" s="1"/>
  <c r="F3801" i="20"/>
  <c r="G3801" i="20" s="1"/>
  <c r="F3790" i="20"/>
  <c r="G3790" i="20" s="1"/>
  <c r="F3789" i="20"/>
  <c r="G3789" i="20" s="1"/>
  <c r="F3787" i="20"/>
  <c r="G3787" i="20" s="1"/>
  <c r="H3787" i="20" s="1"/>
  <c r="F3777" i="20"/>
  <c r="G3777" i="20" s="1"/>
  <c r="F3776" i="20"/>
  <c r="G3776" i="20" s="1"/>
  <c r="F3775" i="20"/>
  <c r="G3775" i="20" s="1"/>
  <c r="F3774" i="20"/>
  <c r="G3774" i="20" s="1"/>
  <c r="F3773" i="20"/>
  <c r="G3773" i="20" s="1"/>
  <c r="F3772" i="20"/>
  <c r="G3772" i="20" s="1"/>
  <c r="F3763" i="20"/>
  <c r="G3763" i="20" s="1"/>
  <c r="F3762" i="20"/>
  <c r="G3762" i="20" s="1"/>
  <c r="F3761" i="20"/>
  <c r="G3761" i="20" s="1"/>
  <c r="F3760" i="20"/>
  <c r="G3760" i="20" s="1"/>
  <c r="F3759" i="20"/>
  <c r="G3759" i="20" s="1"/>
  <c r="F3758" i="20"/>
  <c r="G3758" i="20" s="1"/>
  <c r="F3746" i="20"/>
  <c r="G3746" i="20" s="1"/>
  <c r="F3745" i="20"/>
  <c r="G3745" i="20" s="1"/>
  <c r="F3744" i="20"/>
  <c r="G3744" i="20" s="1"/>
  <c r="F3743" i="20"/>
  <c r="G3743" i="20" s="1"/>
  <c r="F3742" i="20"/>
  <c r="G3742" i="20" s="1"/>
  <c r="F3730" i="20"/>
  <c r="G3730" i="20" s="1"/>
  <c r="F3729" i="20"/>
  <c r="G3729" i="20" s="1"/>
  <c r="F3726" i="20"/>
  <c r="G3726" i="20" s="1"/>
  <c r="F3725" i="20"/>
  <c r="G3725" i="20" s="1"/>
  <c r="F3714" i="20"/>
  <c r="G3714" i="20" s="1"/>
  <c r="F3713" i="20"/>
  <c r="G3713" i="20" s="1"/>
  <c r="F3710" i="20"/>
  <c r="G3710" i="20" s="1"/>
  <c r="F3709" i="20"/>
  <c r="G3709" i="20" s="1"/>
  <c r="F3697" i="20"/>
  <c r="G3697" i="20" s="1"/>
  <c r="H3697" i="20" s="1"/>
  <c r="H3698" i="20" s="1"/>
  <c r="F3675" i="20"/>
  <c r="G3675" i="20" s="1"/>
  <c r="H3675" i="20" s="1"/>
  <c r="H3676" i="20" s="1"/>
  <c r="F3652" i="20"/>
  <c r="G3652" i="20" s="1"/>
  <c r="H3652" i="20" s="1"/>
  <c r="H3653" i="20" s="1"/>
  <c r="F3640" i="20"/>
  <c r="G3640" i="20" s="1"/>
  <c r="H3640" i="20" s="1"/>
  <c r="H3641" i="20" s="1"/>
  <c r="F3629" i="20"/>
  <c r="G3629" i="20" s="1"/>
  <c r="F3627" i="20"/>
  <c r="G3627" i="20" s="1"/>
  <c r="F3626" i="20"/>
  <c r="G3626" i="20" s="1"/>
  <c r="F3611" i="20"/>
  <c r="G3611" i="20" s="1"/>
  <c r="F3610" i="20"/>
  <c r="G3610" i="20" s="1"/>
  <c r="F3597" i="20"/>
  <c r="G3597" i="20" s="1"/>
  <c r="F3596" i="20"/>
  <c r="G3596" i="20" s="1"/>
  <c r="F3586" i="20"/>
  <c r="G3586" i="20" s="1"/>
  <c r="F3585" i="20"/>
  <c r="G3585" i="20" s="1"/>
  <c r="F3583" i="20"/>
  <c r="G3583" i="20" s="1"/>
  <c r="F3582" i="20"/>
  <c r="G3582" i="20" s="1"/>
  <c r="F3570" i="20"/>
  <c r="G3570" i="20" s="1"/>
  <c r="F3569" i="20"/>
  <c r="G3569" i="20" s="1"/>
  <c r="F3567" i="20"/>
  <c r="G3567" i="20" s="1"/>
  <c r="F3566" i="20"/>
  <c r="G3566" i="20" s="1"/>
  <c r="F3552" i="20"/>
  <c r="G3552" i="20" s="1"/>
  <c r="F3551" i="20"/>
  <c r="G3551" i="20" s="1"/>
  <c r="F3539" i="20"/>
  <c r="G3539" i="20" s="1"/>
  <c r="F3538" i="20"/>
  <c r="G3538" i="20" s="1"/>
  <c r="F3526" i="20"/>
  <c r="G3526" i="20" s="1"/>
  <c r="H3526" i="20" s="1"/>
  <c r="F3524" i="20"/>
  <c r="G3524" i="20" s="1"/>
  <c r="F3523" i="20"/>
  <c r="G3523" i="20" s="1"/>
  <c r="F3513" i="20"/>
  <c r="G3513" i="20" s="1"/>
  <c r="H3513" i="20" s="1"/>
  <c r="F3511" i="20"/>
  <c r="G3511" i="20" s="1"/>
  <c r="F3510" i="20"/>
  <c r="G3510" i="20" s="1"/>
  <c r="F3500" i="20"/>
  <c r="G3500" i="20" s="1"/>
  <c r="F3498" i="20"/>
  <c r="G3498" i="20" s="1"/>
  <c r="F3497" i="20"/>
  <c r="G3497" i="20" s="1"/>
  <c r="F3482" i="20"/>
  <c r="G3482" i="20" s="1"/>
  <c r="F3481" i="20"/>
  <c r="G3481" i="20" s="1"/>
  <c r="F3467" i="20"/>
  <c r="G3467" i="20" s="1"/>
  <c r="F3466" i="20"/>
  <c r="G3466" i="20" s="1"/>
  <c r="F3456" i="20"/>
  <c r="G3456" i="20" s="1"/>
  <c r="H3456" i="20" s="1"/>
  <c r="F3444" i="20"/>
  <c r="G3444" i="20" s="1"/>
  <c r="H3444" i="20" s="1"/>
  <c r="F3402" i="20"/>
  <c r="F3443" i="20" s="1"/>
  <c r="G3443" i="20" s="1"/>
  <c r="F3401" i="20"/>
  <c r="F3442" i="20" s="1"/>
  <c r="G3442" i="20" s="1"/>
  <c r="F3389" i="20"/>
  <c r="G3389" i="20" s="1"/>
  <c r="F3388" i="20"/>
  <c r="G3388" i="20" s="1"/>
  <c r="F3377" i="20"/>
  <c r="G3377" i="20" s="1"/>
  <c r="F3376" i="20"/>
  <c r="G3376" i="20" s="1"/>
  <c r="F3363" i="20"/>
  <c r="G3363" i="20" s="1"/>
  <c r="F3362" i="20"/>
  <c r="G3362" i="20" s="1"/>
  <c r="F3350" i="20"/>
  <c r="G3350" i="20" s="1"/>
  <c r="F3349" i="20"/>
  <c r="G3349" i="20" s="1"/>
  <c r="F3339" i="20"/>
  <c r="G3339" i="20" s="1"/>
  <c r="F3338" i="20"/>
  <c r="G3338" i="20" s="1"/>
  <c r="F3324" i="20"/>
  <c r="G3324" i="20" s="1"/>
  <c r="F3323" i="20"/>
  <c r="G3323" i="20" s="1"/>
  <c r="F3312" i="20"/>
  <c r="G3312" i="20" s="1"/>
  <c r="F3311" i="20"/>
  <c r="G3311" i="20" s="1"/>
  <c r="F3310" i="20"/>
  <c r="G3310" i="20" s="1"/>
  <c r="F3309" i="20"/>
  <c r="G3309" i="20" s="1"/>
  <c r="F3308" i="20"/>
  <c r="G3308" i="20" s="1"/>
  <c r="F3294" i="20"/>
  <c r="G3294" i="20" s="1"/>
  <c r="F3293" i="20"/>
  <c r="G3293" i="20" s="1"/>
  <c r="F3280" i="20"/>
  <c r="G3280" i="20" s="1"/>
  <c r="F3279" i="20"/>
  <c r="G3279" i="20" s="1"/>
  <c r="F3265" i="20"/>
  <c r="G3265" i="20" s="1"/>
  <c r="F3264" i="20"/>
  <c r="G3264" i="20" s="1"/>
  <c r="F3253" i="20"/>
  <c r="G3253" i="20" s="1"/>
  <c r="H3253" i="20" s="1"/>
  <c r="H3254" i="20" s="1"/>
  <c r="F3241" i="20"/>
  <c r="G3241" i="20" s="1"/>
  <c r="F3240" i="20"/>
  <c r="G3240" i="20" s="1"/>
  <c r="F3226" i="20"/>
  <c r="G3226" i="20" s="1"/>
  <c r="F3225" i="20"/>
  <c r="G3225" i="20" s="1"/>
  <c r="F3214" i="20"/>
  <c r="G3214" i="20" s="1"/>
  <c r="F3213" i="20"/>
  <c r="G3213" i="20" s="1"/>
  <c r="F3212" i="20"/>
  <c r="G3212" i="20" s="1"/>
  <c r="F3211" i="20"/>
  <c r="G3211" i="20" s="1"/>
  <c r="F3201" i="20"/>
  <c r="G3201" i="20" s="1"/>
  <c r="F3200" i="20"/>
  <c r="G3200" i="20" s="1"/>
  <c r="F3199" i="20"/>
  <c r="G3199" i="20" s="1"/>
  <c r="F3198" i="20"/>
  <c r="G3198" i="20" s="1"/>
  <c r="G3185" i="20"/>
  <c r="F3184" i="20"/>
  <c r="G3184" i="20" s="1"/>
  <c r="H3184" i="20" s="1"/>
  <c r="F3183" i="20"/>
  <c r="G3183" i="20" s="1"/>
  <c r="F3182" i="20"/>
  <c r="G3182" i="20" s="1"/>
  <c r="G3171" i="20"/>
  <c r="F3170" i="20"/>
  <c r="G3170" i="20" s="1"/>
  <c r="H3170" i="20" s="1"/>
  <c r="F3169" i="20"/>
  <c r="G3169" i="20" s="1"/>
  <c r="F3168" i="20"/>
  <c r="G3168" i="20" s="1"/>
  <c r="G3159" i="20"/>
  <c r="G3158" i="20"/>
  <c r="G3157" i="20"/>
  <c r="G3156" i="20"/>
  <c r="G3143" i="20"/>
  <c r="G3142" i="20"/>
  <c r="G3141" i="20"/>
  <c r="G3140" i="20"/>
  <c r="F3127" i="20"/>
  <c r="G3127" i="20" s="1"/>
  <c r="F3126" i="20"/>
  <c r="G3126" i="20" s="1"/>
  <c r="F3115" i="20"/>
  <c r="G3115" i="20" s="1"/>
  <c r="F3114" i="20"/>
  <c r="G3114" i="20" s="1"/>
  <c r="F3101" i="20"/>
  <c r="G3101" i="20" s="1"/>
  <c r="F3100" i="20"/>
  <c r="G3100" i="20" s="1"/>
  <c r="F3086" i="20"/>
  <c r="G3086" i="20" s="1"/>
  <c r="F3085" i="20"/>
  <c r="G3085" i="20" s="1"/>
  <c r="F3074" i="20"/>
  <c r="G3074" i="20" s="1"/>
  <c r="F3073" i="20"/>
  <c r="G3073" i="20" s="1"/>
  <c r="F3063" i="20"/>
  <c r="G3063" i="20" s="1"/>
  <c r="F3062" i="20"/>
  <c r="G3062" i="20" s="1"/>
  <c r="F3043" i="20"/>
  <c r="G3043" i="20" s="1"/>
  <c r="F3042" i="20"/>
  <c r="G3042" i="20" s="1"/>
  <c r="F3041" i="20"/>
  <c r="G3041" i="20" s="1"/>
  <c r="F3040" i="20"/>
  <c r="G3040" i="20" s="1"/>
  <c r="F3029" i="20"/>
  <c r="G3029" i="20" s="1"/>
  <c r="H3029" i="20" s="1"/>
  <c r="F3028" i="20"/>
  <c r="G3028" i="20" s="1"/>
  <c r="F3027" i="20"/>
  <c r="G3027" i="20" s="1"/>
  <c r="F3013" i="20"/>
  <c r="G3013" i="20" s="1"/>
  <c r="F3012" i="20"/>
  <c r="G3012" i="20" s="1"/>
  <c r="F3011" i="20"/>
  <c r="G3011" i="20" s="1"/>
  <c r="F3010" i="20"/>
  <c r="G3010" i="20" s="1"/>
  <c r="F2999" i="20"/>
  <c r="G2999" i="20" s="1"/>
  <c r="F2998" i="20"/>
  <c r="G2998" i="20" s="1"/>
  <c r="F2997" i="20"/>
  <c r="G2997" i="20" s="1"/>
  <c r="F2996" i="20"/>
  <c r="G2996" i="20" s="1"/>
  <c r="F2986" i="20"/>
  <c r="G2986" i="20" s="1"/>
  <c r="F2985" i="20"/>
  <c r="G2985" i="20" s="1"/>
  <c r="F2984" i="20"/>
  <c r="G2984" i="20" s="1"/>
  <c r="F2983" i="20"/>
  <c r="G2983" i="20" s="1"/>
  <c r="F2971" i="20"/>
  <c r="G2971" i="20" s="1"/>
  <c r="F2970" i="20"/>
  <c r="G2970" i="20" s="1"/>
  <c r="F2969" i="20"/>
  <c r="G2969" i="20" s="1"/>
  <c r="F2968" i="20"/>
  <c r="G2968" i="20" s="1"/>
  <c r="F2956" i="20"/>
  <c r="G2956" i="20" s="1"/>
  <c r="F2955" i="20"/>
  <c r="G2955" i="20" s="1"/>
  <c r="F2954" i="20"/>
  <c r="G2954" i="20" s="1"/>
  <c r="F2953" i="20"/>
  <c r="G2953" i="20" s="1"/>
  <c r="F2943" i="20"/>
  <c r="G2943" i="20" s="1"/>
  <c r="F2942" i="20"/>
  <c r="G2942" i="20" s="1"/>
  <c r="F2941" i="20"/>
  <c r="G2941" i="20" s="1"/>
  <c r="F2940" i="20"/>
  <c r="G2940" i="20" s="1"/>
  <c r="F2927" i="20"/>
  <c r="G2927" i="20" s="1"/>
  <c r="F2926" i="20"/>
  <c r="G2926" i="20" s="1"/>
  <c r="F2912" i="20"/>
  <c r="G2912" i="20" s="1"/>
  <c r="F2911" i="20"/>
  <c r="G2911" i="20" s="1"/>
  <c r="F2910" i="20"/>
  <c r="G2910" i="20" s="1"/>
  <c r="F2909" i="20"/>
  <c r="G2909" i="20" s="1"/>
  <c r="F2908" i="20"/>
  <c r="G2908" i="20" s="1"/>
  <c r="F2898" i="20"/>
  <c r="G2898" i="20" s="1"/>
  <c r="F2897" i="20"/>
  <c r="G2897" i="20" s="1"/>
  <c r="F2896" i="20"/>
  <c r="G2896" i="20" s="1"/>
  <c r="F2895" i="20"/>
  <c r="G2895" i="20" s="1"/>
  <c r="F2894" i="20"/>
  <c r="G2894" i="20" s="1"/>
  <c r="F2881" i="20"/>
  <c r="G2881" i="20" s="1"/>
  <c r="F2880" i="20"/>
  <c r="G2880" i="20" s="1"/>
  <c r="F2879" i="20"/>
  <c r="G2879" i="20" s="1"/>
  <c r="F2878" i="20"/>
  <c r="G2878" i="20" s="1"/>
  <c r="F2865" i="20"/>
  <c r="G2865" i="20" s="1"/>
  <c r="F2864" i="20"/>
  <c r="G2864" i="20" s="1"/>
  <c r="F2863" i="20"/>
  <c r="G2863" i="20" s="1"/>
  <c r="F2862" i="20"/>
  <c r="G2862" i="20" s="1"/>
  <c r="F2854" i="20"/>
  <c r="G2854" i="20" s="1"/>
  <c r="F2853" i="20"/>
  <c r="G2853" i="20" s="1"/>
  <c r="F2852" i="20"/>
  <c r="G2852" i="20" s="1"/>
  <c r="F2851" i="20"/>
  <c r="G2851" i="20" s="1"/>
  <c r="F2821" i="20"/>
  <c r="F2837" i="20" s="1"/>
  <c r="G2837" i="20" s="1"/>
  <c r="F2820" i="20"/>
  <c r="F2836" i="20" s="1"/>
  <c r="G2836" i="20" s="1"/>
  <c r="F2811" i="20"/>
  <c r="G2811" i="20" s="1"/>
  <c r="F2810" i="20"/>
  <c r="G2810" i="20" s="1"/>
  <c r="F2809" i="20"/>
  <c r="G2809" i="20" s="1"/>
  <c r="F2808" i="20"/>
  <c r="G2808" i="20" s="1"/>
  <c r="F2795" i="20"/>
  <c r="G2795" i="20" s="1"/>
  <c r="F2794" i="20"/>
  <c r="G2794" i="20" s="1"/>
  <c r="F2793" i="20"/>
  <c r="G2793" i="20" s="1"/>
  <c r="F2792" i="20"/>
  <c r="G2792" i="20" s="1"/>
  <c r="F2780" i="20"/>
  <c r="G2780" i="20" s="1"/>
  <c r="F2779" i="20"/>
  <c r="G2779" i="20" s="1"/>
  <c r="F2778" i="20"/>
  <c r="G2778" i="20" s="1"/>
  <c r="F2777" i="20"/>
  <c r="G2777" i="20" s="1"/>
  <c r="F2768" i="20"/>
  <c r="G2768" i="20" s="1"/>
  <c r="F2767" i="20"/>
  <c r="G2767" i="20" s="1"/>
  <c r="F2766" i="20"/>
  <c r="G2766" i="20" s="1"/>
  <c r="F2765" i="20"/>
  <c r="G2765" i="20" s="1"/>
  <c r="G2753" i="20"/>
  <c r="F2752" i="20"/>
  <c r="G2752" i="20" s="1"/>
  <c r="F2751" i="20"/>
  <c r="G2751" i="20" s="1"/>
  <c r="F2750" i="20"/>
  <c r="G2750" i="20" s="1"/>
  <c r="F2749" i="20"/>
  <c r="G2749" i="20" s="1"/>
  <c r="F2748" i="20"/>
  <c r="G2748" i="20" s="1"/>
  <c r="F2733" i="20"/>
  <c r="G2733" i="20" s="1"/>
  <c r="F2732" i="20"/>
  <c r="G2732" i="20" s="1"/>
  <c r="F2721" i="20"/>
  <c r="F2709" i="20"/>
  <c r="G2709" i="20" s="1"/>
  <c r="F2708" i="20"/>
  <c r="G2708" i="20" s="1"/>
  <c r="F2694" i="20"/>
  <c r="G2694" i="20" s="1"/>
  <c r="F2693" i="20"/>
  <c r="G2693" i="20" s="1"/>
  <c r="F2692" i="20"/>
  <c r="G2692" i="20" s="1"/>
  <c r="F2691" i="20"/>
  <c r="G2691" i="20" s="1"/>
  <c r="F2690" i="20"/>
  <c r="G2690" i="20" s="1"/>
  <c r="F2680" i="20"/>
  <c r="F2697" i="20" s="1"/>
  <c r="G2697" i="20" s="1"/>
  <c r="F2679" i="20"/>
  <c r="F2696" i="20" s="1"/>
  <c r="G2696" i="20" s="1"/>
  <c r="F2678" i="20"/>
  <c r="F2695" i="20" s="1"/>
  <c r="G2695" i="20" s="1"/>
  <c r="F2677" i="20"/>
  <c r="G2677" i="20" s="1"/>
  <c r="F2676" i="20"/>
  <c r="G2676" i="20" s="1"/>
  <c r="F2675" i="20"/>
  <c r="G2675" i="20" s="1"/>
  <c r="F2674" i="20"/>
  <c r="G2674" i="20" s="1"/>
  <c r="F2673" i="20"/>
  <c r="G2673" i="20" s="1"/>
  <c r="F2656" i="20"/>
  <c r="G2656" i="20" s="1"/>
  <c r="H2656" i="20" s="1"/>
  <c r="F2654" i="20"/>
  <c r="G2654" i="20" s="1"/>
  <c r="F2653" i="20"/>
  <c r="G2653" i="20" s="1"/>
  <c r="F2652" i="20"/>
  <c r="G2652" i="20" s="1"/>
  <c r="F2651" i="20"/>
  <c r="G2651" i="20" s="1"/>
  <c r="F2650" i="20"/>
  <c r="G2650" i="20" s="1"/>
  <c r="F2649" i="20"/>
  <c r="G2649" i="20" s="1"/>
  <c r="F2648" i="20"/>
  <c r="G2648" i="20" s="1"/>
  <c r="F2647" i="20"/>
  <c r="G2647" i="20" s="1"/>
  <c r="F2637" i="20"/>
  <c r="G2637" i="20" s="1"/>
  <c r="H2637" i="20" s="1"/>
  <c r="F2635" i="20"/>
  <c r="G2635" i="20" s="1"/>
  <c r="F2634" i="20"/>
  <c r="G2634" i="20" s="1"/>
  <c r="F2633" i="20"/>
  <c r="G2633" i="20" s="1"/>
  <c r="F2632" i="20"/>
  <c r="G2632" i="20" s="1"/>
  <c r="F2631" i="20"/>
  <c r="G2631" i="20" s="1"/>
  <c r="F2630" i="20"/>
  <c r="G2630" i="20" s="1"/>
  <c r="F2629" i="20"/>
  <c r="G2629" i="20" s="1"/>
  <c r="F2628" i="20"/>
  <c r="G2628" i="20" s="1"/>
  <c r="F2617" i="20"/>
  <c r="G2617" i="20" s="1"/>
  <c r="H2617" i="20" s="1"/>
  <c r="F2616" i="20"/>
  <c r="G2616" i="20" s="1"/>
  <c r="H2616" i="20" s="1"/>
  <c r="F2607" i="20"/>
  <c r="G2607" i="20" s="1"/>
  <c r="F2605" i="20"/>
  <c r="G2605" i="20" s="1"/>
  <c r="F2604" i="20"/>
  <c r="G2604" i="20" s="1"/>
  <c r="F2603" i="20"/>
  <c r="G2603" i="20" s="1"/>
  <c r="F2602" i="20"/>
  <c r="G2602" i="20" s="1"/>
  <c r="F2592" i="20"/>
  <c r="G2592" i="20" s="1"/>
  <c r="F2591" i="20"/>
  <c r="G2591" i="20" s="1"/>
  <c r="F2590" i="20"/>
  <c r="G2590" i="20" s="1"/>
  <c r="F2589" i="20"/>
  <c r="G2589" i="20" s="1"/>
  <c r="F2588" i="20"/>
  <c r="G2588" i="20" s="1"/>
  <c r="F2576" i="20"/>
  <c r="G2576" i="20" s="1"/>
  <c r="F2575" i="20"/>
  <c r="G2575" i="20" s="1"/>
  <c r="F2574" i="20"/>
  <c r="G2574" i="20" s="1"/>
  <c r="F2573" i="20"/>
  <c r="G2573" i="20" s="1"/>
  <c r="F2572" i="20"/>
  <c r="G2572" i="20" s="1"/>
  <c r="F2571" i="20"/>
  <c r="G2571" i="20" s="1"/>
  <c r="F2570" i="20"/>
  <c r="G2570" i="20" s="1"/>
  <c r="F2569" i="20"/>
  <c r="G2569" i="20" s="1"/>
  <c r="F2568" i="20"/>
  <c r="G2568" i="20" s="1"/>
  <c r="F2556" i="20"/>
  <c r="G2556" i="20" s="1"/>
  <c r="F2555" i="20"/>
  <c r="G2555" i="20" s="1"/>
  <c r="F2554" i="20"/>
  <c r="G2554" i="20" s="1"/>
  <c r="F2553" i="20"/>
  <c r="G2553" i="20" s="1"/>
  <c r="F2543" i="20"/>
  <c r="G2543" i="20" s="1"/>
  <c r="F2542" i="20"/>
  <c r="G2542" i="20" s="1"/>
  <c r="F2541" i="20"/>
  <c r="G2541" i="20" s="1"/>
  <c r="F2540" i="20"/>
  <c r="G2540" i="20" s="1"/>
  <c r="F2525" i="20"/>
  <c r="G2525" i="20" s="1"/>
  <c r="F2524" i="20"/>
  <c r="G2524" i="20" s="1"/>
  <c r="F2523" i="20"/>
  <c r="G2523" i="20" s="1"/>
  <c r="H2527" i="20" s="1"/>
  <c r="F2522" i="20"/>
  <c r="G2522" i="20" s="1"/>
  <c r="F2510" i="20"/>
  <c r="F2526" i="20" s="1"/>
  <c r="G2526" i="20" s="1"/>
  <c r="F2509" i="20"/>
  <c r="G2509" i="20" s="1"/>
  <c r="F2508" i="20"/>
  <c r="G2508" i="20" s="1"/>
  <c r="F2507" i="20"/>
  <c r="G2507" i="20" s="1"/>
  <c r="F2506" i="20"/>
  <c r="G2506" i="20" s="1"/>
  <c r="F2495" i="20"/>
  <c r="G2495" i="20" s="1"/>
  <c r="F2494" i="20"/>
  <c r="G2494" i="20" s="1"/>
  <c r="F2482" i="20"/>
  <c r="D2487" i="20" s="1"/>
  <c r="E2487" i="20" s="1"/>
  <c r="F2481" i="20" s="1"/>
  <c r="G2481" i="20" s="1"/>
  <c r="F2479" i="20"/>
  <c r="G2479" i="20" s="1"/>
  <c r="F2478" i="20"/>
  <c r="G2478" i="20" s="1"/>
  <c r="F2477" i="20"/>
  <c r="G2477" i="20" s="1"/>
  <c r="F2466" i="20"/>
  <c r="D2471" i="20" s="1"/>
  <c r="E2471" i="20" s="1"/>
  <c r="F2465" i="20" s="1"/>
  <c r="G2465" i="20" s="1"/>
  <c r="F2463" i="20"/>
  <c r="G2463" i="20" s="1"/>
  <c r="F2462" i="20"/>
  <c r="G2462" i="20" s="1"/>
  <c r="F2461" i="20"/>
  <c r="G2461" i="20" s="1"/>
  <c r="F2452" i="20"/>
  <c r="G2452" i="20" s="1"/>
  <c r="F2451" i="20"/>
  <c r="G2451" i="20" s="1"/>
  <c r="F2450" i="20"/>
  <c r="G2450" i="20" s="1"/>
  <c r="F2449" i="20"/>
  <c r="G2449" i="20" s="1"/>
  <c r="F2439" i="20"/>
  <c r="G2439" i="20" s="1"/>
  <c r="H2439" i="20" s="1"/>
  <c r="F2437" i="20"/>
  <c r="G2437" i="20" s="1"/>
  <c r="F2436" i="20"/>
  <c r="G2436" i="20" s="1"/>
  <c r="F2423" i="20"/>
  <c r="G2423" i="20" s="1"/>
  <c r="H2423" i="20" s="1"/>
  <c r="F2412" i="20"/>
  <c r="G2412" i="20" s="1"/>
  <c r="H2412" i="20" s="1"/>
  <c r="F2409" i="20"/>
  <c r="G2409" i="20" s="1"/>
  <c r="H2410" i="20" s="1"/>
  <c r="F2397" i="20"/>
  <c r="G2397" i="20" s="1"/>
  <c r="F2396" i="20"/>
  <c r="G2396" i="20" s="1"/>
  <c r="F2395" i="20"/>
  <c r="G2395" i="20" s="1"/>
  <c r="F2394" i="20"/>
  <c r="G2394" i="20" s="1"/>
  <c r="F2381" i="20"/>
  <c r="G2381" i="20" s="1"/>
  <c r="F2380" i="20"/>
  <c r="G2380" i="20" s="1"/>
  <c r="F2379" i="20"/>
  <c r="G2379" i="20" s="1"/>
  <c r="F2378" i="20"/>
  <c r="G2378" i="20" s="1"/>
  <c r="F2377" i="20"/>
  <c r="G2377" i="20" s="1"/>
  <c r="F2366" i="20"/>
  <c r="G2366" i="20" s="1"/>
  <c r="F2365" i="20"/>
  <c r="G2365" i="20" s="1"/>
  <c r="F2364" i="20"/>
  <c r="G2364" i="20" s="1"/>
  <c r="F2363" i="20"/>
  <c r="G2363" i="20" s="1"/>
  <c r="F2351" i="20"/>
  <c r="G2351" i="20" s="1"/>
  <c r="F2350" i="20"/>
  <c r="G2350" i="20" s="1"/>
  <c r="F2349" i="20"/>
  <c r="G2349" i="20" s="1"/>
  <c r="F2348" i="20"/>
  <c r="G2348" i="20" s="1"/>
  <c r="F2336" i="20"/>
  <c r="G2336" i="20" s="1"/>
  <c r="F2335" i="20"/>
  <c r="G2335" i="20" s="1"/>
  <c r="F2334" i="20"/>
  <c r="G2334" i="20" s="1"/>
  <c r="F2333" i="20"/>
  <c r="G2333" i="20" s="1"/>
  <c r="F2321" i="20"/>
  <c r="G2321" i="20" s="1"/>
  <c r="F2320" i="20"/>
  <c r="G2320" i="20" s="1"/>
  <c r="F2308" i="20"/>
  <c r="G2308" i="20" s="1"/>
  <c r="F2307" i="20"/>
  <c r="G2307" i="20" s="1"/>
  <c r="F2306" i="20"/>
  <c r="G2306" i="20" s="1"/>
  <c r="F2305" i="20"/>
  <c r="G2305" i="20" s="1"/>
  <c r="F2304" i="20"/>
  <c r="G2304" i="20" s="1"/>
  <c r="F2292" i="20"/>
  <c r="G2292" i="20" s="1"/>
  <c r="F2291" i="20"/>
  <c r="G2291" i="20" s="1"/>
  <c r="F2290" i="20"/>
  <c r="G2290" i="20" s="1"/>
  <c r="F2289" i="20"/>
  <c r="G2289" i="20" s="1"/>
  <c r="F2288" i="20"/>
  <c r="G2288" i="20" s="1"/>
  <c r="F2277" i="20"/>
  <c r="G2277" i="20" s="1"/>
  <c r="F2276" i="20"/>
  <c r="G2276" i="20" s="1"/>
  <c r="F2273" i="20"/>
  <c r="G2273" i="20" s="1"/>
  <c r="F2272" i="20"/>
  <c r="G2272" i="20" s="1"/>
  <c r="F2271" i="20"/>
  <c r="G2271" i="20" s="1"/>
  <c r="F2259" i="20"/>
  <c r="G2259" i="20" s="1"/>
  <c r="F2258" i="20"/>
  <c r="G2258" i="20" s="1"/>
  <c r="F2257" i="20"/>
  <c r="G2257" i="20" s="1"/>
  <c r="F2256" i="20"/>
  <c r="G2256" i="20" s="1"/>
  <c r="F2255" i="20"/>
  <c r="G2255" i="20" s="1"/>
  <c r="F2244" i="20"/>
  <c r="G2244" i="20" s="1"/>
  <c r="F2243" i="20"/>
  <c r="G2243" i="20" s="1"/>
  <c r="F2242" i="20"/>
  <c r="G2242" i="20" s="1"/>
  <c r="F2241" i="20"/>
  <c r="G2241" i="20" s="1"/>
  <c r="F2232" i="20"/>
  <c r="G2232" i="20" s="1"/>
  <c r="F2231" i="20"/>
  <c r="G2231" i="20" s="1"/>
  <c r="F2230" i="20"/>
  <c r="G2230" i="20" s="1"/>
  <c r="F2229" i="20"/>
  <c r="G2229" i="20" s="1"/>
  <c r="F2228" i="20"/>
  <c r="G2228" i="20" s="1"/>
  <c r="F2209" i="20"/>
  <c r="G2209" i="20" s="1"/>
  <c r="F2208" i="20"/>
  <c r="G2208" i="20" s="1"/>
  <c r="F2207" i="20"/>
  <c r="G2207" i="20" s="1"/>
  <c r="F2206" i="20"/>
  <c r="G2206" i="20" s="1"/>
  <c r="F2205" i="20"/>
  <c r="G2205" i="20" s="1"/>
  <c r="F2204" i="20"/>
  <c r="G2204" i="20" s="1"/>
  <c r="F2203" i="20"/>
  <c r="G2203" i="20" s="1"/>
  <c r="F2194" i="20"/>
  <c r="G2194" i="20" s="1"/>
  <c r="F2193" i="20"/>
  <c r="G2193" i="20" s="1"/>
  <c r="F2192" i="20"/>
  <c r="G2192" i="20" s="1"/>
  <c r="F2191" i="20"/>
  <c r="G2191" i="20" s="1"/>
  <c r="F2190" i="20"/>
  <c r="G2190" i="20" s="1"/>
  <c r="F2189" i="20"/>
  <c r="G2189" i="20" s="1"/>
  <c r="F2180" i="20"/>
  <c r="G2180" i="20" s="1"/>
  <c r="F2179" i="20"/>
  <c r="G2179" i="20" s="1"/>
  <c r="F2178" i="20"/>
  <c r="G2178" i="20" s="1"/>
  <c r="F2177" i="20"/>
  <c r="G2177" i="20" s="1"/>
  <c r="F2176" i="20"/>
  <c r="G2176" i="20" s="1"/>
  <c r="F2175" i="20"/>
  <c r="G2175" i="20" s="1"/>
  <c r="F2167" i="20"/>
  <c r="G2167" i="20" s="1"/>
  <c r="F2166" i="20"/>
  <c r="G2166" i="20" s="1"/>
  <c r="F2165" i="20"/>
  <c r="G2165" i="20" s="1"/>
  <c r="F2164" i="20"/>
  <c r="G2164" i="20" s="1"/>
  <c r="F2163" i="20"/>
  <c r="G2163" i="20" s="1"/>
  <c r="F2162" i="20"/>
  <c r="G2162" i="20" s="1"/>
  <c r="F2151" i="20"/>
  <c r="G2151" i="20" s="1"/>
  <c r="H2151" i="20" s="1"/>
  <c r="F2149" i="20"/>
  <c r="G2149" i="20" s="1"/>
  <c r="F2148" i="20"/>
  <c r="G2148" i="20" s="1"/>
  <c r="F2147" i="20"/>
  <c r="G2147" i="20" s="1"/>
  <c r="F2146" i="20"/>
  <c r="G2146" i="20" s="1"/>
  <c r="F2145" i="20"/>
  <c r="G2145" i="20" s="1"/>
  <c r="F2143" i="20"/>
  <c r="G2143" i="20" s="1"/>
  <c r="F2142" i="20"/>
  <c r="G2142" i="20" s="1"/>
  <c r="F2125" i="20"/>
  <c r="G2125" i="20" s="1"/>
  <c r="F2124" i="20"/>
  <c r="G2124" i="20" s="1"/>
  <c r="F2123" i="20"/>
  <c r="G2123" i="20" s="1"/>
  <c r="F2121" i="20"/>
  <c r="G2121" i="20" s="1"/>
  <c r="F2120" i="20"/>
  <c r="G2120" i="20" s="1"/>
  <c r="F2119" i="20"/>
  <c r="G2119" i="20" s="1"/>
  <c r="F2118" i="20"/>
  <c r="G2118" i="20" s="1"/>
  <c r="F2117" i="20"/>
  <c r="G2117" i="20" s="1"/>
  <c r="F2105" i="20"/>
  <c r="G2105" i="20" s="1"/>
  <c r="F2104" i="20"/>
  <c r="G2104" i="20" s="1"/>
  <c r="F2103" i="20"/>
  <c r="G2103" i="20" s="1"/>
  <c r="F2101" i="20"/>
  <c r="G2101" i="20" s="1"/>
  <c r="F2100" i="20"/>
  <c r="G2100" i="20" s="1"/>
  <c r="F2099" i="20"/>
  <c r="G2099" i="20" s="1"/>
  <c r="F2098" i="20"/>
  <c r="G2098" i="20" s="1"/>
  <c r="F2097" i="20"/>
  <c r="G2097" i="20" s="1"/>
  <c r="F2080" i="20"/>
  <c r="G2080" i="20" s="1"/>
  <c r="F2079" i="20"/>
  <c r="G2079" i="20" s="1"/>
  <c r="F2078" i="20"/>
  <c r="G2078" i="20" s="1"/>
  <c r="F2075" i="20"/>
  <c r="G2075" i="20" s="1"/>
  <c r="F2074" i="20"/>
  <c r="G2074" i="20" s="1"/>
  <c r="F2073" i="20"/>
  <c r="G2073" i="20" s="1"/>
  <c r="F2072" i="20"/>
  <c r="G2072" i="20" s="1"/>
  <c r="F2071" i="20"/>
  <c r="G2071" i="20" s="1"/>
  <c r="F2070" i="20"/>
  <c r="G2070" i="20" s="1"/>
  <c r="F2057" i="20"/>
  <c r="G2057" i="20" s="1"/>
  <c r="F2056" i="20"/>
  <c r="G2056" i="20" s="1"/>
  <c r="F2055" i="20"/>
  <c r="G2055" i="20" s="1"/>
  <c r="F2054" i="20"/>
  <c r="G2054" i="20" s="1"/>
  <c r="F2053" i="20"/>
  <c r="G2053" i="20" s="1"/>
  <c r="F2040" i="20"/>
  <c r="G2040" i="20" s="1"/>
  <c r="F2039" i="20"/>
  <c r="G2039" i="20" s="1"/>
  <c r="F2038" i="20"/>
  <c r="G2038" i="20" s="1"/>
  <c r="F2037" i="20"/>
  <c r="G2037" i="20" s="1"/>
  <c r="F2036" i="20"/>
  <c r="G2036" i="20" s="1"/>
  <c r="F2023" i="20"/>
  <c r="G2023" i="20" s="1"/>
  <c r="F2022" i="20"/>
  <c r="G2022" i="20" s="1"/>
  <c r="F2021" i="20"/>
  <c r="G2021" i="20" s="1"/>
  <c r="F2020" i="20"/>
  <c r="G2020" i="20" s="1"/>
  <c r="F2019" i="20"/>
  <c r="G2019" i="20" s="1"/>
  <c r="F2008" i="20"/>
  <c r="G2008" i="20" s="1"/>
  <c r="H2010" i="20" s="1"/>
  <c r="F2007" i="20"/>
  <c r="G2007" i="20" s="1"/>
  <c r="F2006" i="20"/>
  <c r="G2006" i="20" s="1"/>
  <c r="F1993" i="20"/>
  <c r="G1993" i="20" s="1"/>
  <c r="H1995" i="20" s="1"/>
  <c r="F1992" i="20"/>
  <c r="G1992" i="20" s="1"/>
  <c r="F1991" i="20"/>
  <c r="G1991" i="20" s="1"/>
  <c r="F1977" i="20"/>
  <c r="G1977" i="20" s="1"/>
  <c r="F1976" i="20"/>
  <c r="G1976" i="20" s="1"/>
  <c r="F1975" i="20"/>
  <c r="G1975" i="20" s="1"/>
  <c r="F1973" i="20"/>
  <c r="G1973" i="20" s="1"/>
  <c r="F1972" i="20"/>
  <c r="G1972" i="20" s="1"/>
  <c r="F1971" i="20"/>
  <c r="G1971" i="20" s="1"/>
  <c r="F1970" i="20"/>
  <c r="G1970" i="20" s="1"/>
  <c r="F1960" i="20"/>
  <c r="G1960" i="20" s="1"/>
  <c r="F1959" i="20"/>
  <c r="G1959" i="20" s="1"/>
  <c r="F1958" i="20"/>
  <c r="G1958" i="20" s="1"/>
  <c r="F1956" i="20"/>
  <c r="G1956" i="20" s="1"/>
  <c r="F1955" i="20"/>
  <c r="G1955" i="20" s="1"/>
  <c r="F1954" i="20"/>
  <c r="G1954" i="20" s="1"/>
  <c r="F1953" i="20"/>
  <c r="G1953" i="20" s="1"/>
  <c r="F1939" i="20"/>
  <c r="G1939" i="20" s="1"/>
  <c r="F1938" i="20"/>
  <c r="G1938" i="20" s="1"/>
  <c r="F1937" i="20"/>
  <c r="G1937" i="20" s="1"/>
  <c r="F1935" i="20"/>
  <c r="G1935" i="20" s="1"/>
  <c r="F1934" i="20"/>
  <c r="G1934" i="20" s="1"/>
  <c r="F1933" i="20"/>
  <c r="G1933" i="20" s="1"/>
  <c r="F1932" i="20"/>
  <c r="G1932" i="20" s="1"/>
  <c r="F1922" i="20"/>
  <c r="G1922" i="20" s="1"/>
  <c r="F1921" i="20"/>
  <c r="G1921" i="20" s="1"/>
  <c r="F1920" i="20"/>
  <c r="G1920" i="20" s="1"/>
  <c r="F1918" i="20"/>
  <c r="G1918" i="20" s="1"/>
  <c r="F1917" i="20"/>
  <c r="G1917" i="20" s="1"/>
  <c r="F1916" i="20"/>
  <c r="G1916" i="20" s="1"/>
  <c r="F1915" i="20"/>
  <c r="G1915" i="20" s="1"/>
  <c r="F1900" i="20"/>
  <c r="G1900" i="20" s="1"/>
  <c r="F1899" i="20"/>
  <c r="G1899" i="20" s="1"/>
  <c r="F1898" i="20"/>
  <c r="G1898" i="20" s="1"/>
  <c r="F1896" i="20"/>
  <c r="G1896" i="20" s="1"/>
  <c r="F1895" i="20"/>
  <c r="G1895" i="20" s="1"/>
  <c r="F1894" i="20"/>
  <c r="G1894" i="20" s="1"/>
  <c r="F1893" i="20"/>
  <c r="G1893" i="20" s="1"/>
  <c r="F1892" i="20"/>
  <c r="G1892" i="20" s="1"/>
  <c r="F1891" i="20"/>
  <c r="G1891" i="20" s="1"/>
  <c r="F1881" i="20"/>
  <c r="G1881" i="20" s="1"/>
  <c r="F1880" i="20"/>
  <c r="G1880" i="20" s="1"/>
  <c r="F1879" i="20"/>
  <c r="G1879" i="20" s="1"/>
  <c r="F1877" i="20"/>
  <c r="G1877" i="20" s="1"/>
  <c r="F1876" i="20"/>
  <c r="G1876" i="20" s="1"/>
  <c r="F1875" i="20"/>
  <c r="G1875" i="20" s="1"/>
  <c r="F1874" i="20"/>
  <c r="G1874" i="20" s="1"/>
  <c r="F1873" i="20"/>
  <c r="G1873" i="20" s="1"/>
  <c r="F1872" i="20"/>
  <c r="G1872" i="20" s="1"/>
  <c r="F1857" i="20"/>
  <c r="G1857" i="20" s="1"/>
  <c r="F1856" i="20"/>
  <c r="G1856" i="20" s="1"/>
  <c r="F1855" i="20"/>
  <c r="G1855" i="20" s="1"/>
  <c r="F1853" i="20"/>
  <c r="G1853" i="20" s="1"/>
  <c r="F1852" i="20"/>
  <c r="G1852" i="20" s="1"/>
  <c r="F1851" i="20"/>
  <c r="G1851" i="20" s="1"/>
  <c r="F1850" i="20"/>
  <c r="G1850" i="20" s="1"/>
  <c r="F1849" i="20"/>
  <c r="G1849" i="20" s="1"/>
  <c r="F1848" i="20"/>
  <c r="G1848" i="20" s="1"/>
  <c r="F1838" i="20"/>
  <c r="G1838" i="20" s="1"/>
  <c r="H1838" i="20" s="1"/>
  <c r="F1837" i="20"/>
  <c r="G1837" i="20" s="1"/>
  <c r="F1836" i="20"/>
  <c r="G1836" i="20" s="1"/>
  <c r="F1824" i="20"/>
  <c r="G1824" i="20" s="1"/>
  <c r="F1823" i="20"/>
  <c r="G1823" i="20" s="1"/>
  <c r="F1822" i="20"/>
  <c r="G1822" i="20" s="1"/>
  <c r="F1821" i="20"/>
  <c r="G1821" i="20" s="1"/>
  <c r="F1820" i="20"/>
  <c r="G1820" i="20" s="1"/>
  <c r="F1819" i="20"/>
  <c r="G1819" i="20" s="1"/>
  <c r="F1807" i="20"/>
  <c r="G1807" i="20" s="1"/>
  <c r="F1806" i="20"/>
  <c r="G1806" i="20" s="1"/>
  <c r="F1805" i="20"/>
  <c r="G1805" i="20" s="1"/>
  <c r="F1804" i="20"/>
  <c r="G1804" i="20" s="1"/>
  <c r="F1803" i="20"/>
  <c r="G1803" i="20" s="1"/>
  <c r="F1802" i="20"/>
  <c r="G1802" i="20" s="1"/>
  <c r="F1791" i="20"/>
  <c r="G1791" i="20" s="1"/>
  <c r="F1790" i="20"/>
  <c r="G1790" i="20" s="1"/>
  <c r="F1789" i="20"/>
  <c r="G1789" i="20" s="1"/>
  <c r="F1788" i="20"/>
  <c r="G1788" i="20" s="1"/>
  <c r="F1787" i="20"/>
  <c r="G1787" i="20" s="1"/>
  <c r="F1786" i="20"/>
  <c r="G1786" i="20" s="1"/>
  <c r="F1773" i="20"/>
  <c r="G1773" i="20" s="1"/>
  <c r="H1775" i="20" s="1"/>
  <c r="F1772" i="20"/>
  <c r="G1772" i="20" s="1"/>
  <c r="F1771" i="20"/>
  <c r="G1771" i="20" s="1"/>
  <c r="F1759" i="20"/>
  <c r="G1759" i="20" s="1"/>
  <c r="F1758" i="20"/>
  <c r="G1758" i="20" s="1"/>
  <c r="F1757" i="20"/>
  <c r="G1757" i="20" s="1"/>
  <c r="F1756" i="20"/>
  <c r="G1756" i="20" s="1"/>
  <c r="F1747" i="20"/>
  <c r="G1747" i="20" s="1"/>
  <c r="F1746" i="20"/>
  <c r="G1746" i="20" s="1"/>
  <c r="F1745" i="20"/>
  <c r="G1745" i="20" s="1"/>
  <c r="F1744" i="20"/>
  <c r="G1744" i="20" s="1"/>
  <c r="F1732" i="20"/>
  <c r="G1732" i="20" s="1"/>
  <c r="F1731" i="20"/>
  <c r="G1731" i="20" s="1"/>
  <c r="F1730" i="20"/>
  <c r="G1730" i="20" s="1"/>
  <c r="F1729" i="20"/>
  <c r="G1729" i="20" s="1"/>
  <c r="F1717" i="20"/>
  <c r="G1717" i="20" s="1"/>
  <c r="F1716" i="20"/>
  <c r="G1716" i="20" s="1"/>
  <c r="F1715" i="20"/>
  <c r="G1715" i="20" s="1"/>
  <c r="F1714" i="20"/>
  <c r="G1714" i="20" s="1"/>
  <c r="F1704" i="20"/>
  <c r="G1704" i="20" s="1"/>
  <c r="F1703" i="20"/>
  <c r="G1703" i="20" s="1"/>
  <c r="F1702" i="20"/>
  <c r="G1702" i="20" s="1"/>
  <c r="F1701" i="20"/>
  <c r="G1701" i="20" s="1"/>
  <c r="F1691" i="20"/>
  <c r="G1691" i="20" s="1"/>
  <c r="F1690" i="20"/>
  <c r="G1690" i="20" s="1"/>
  <c r="F1689" i="20"/>
  <c r="G1689" i="20" s="1"/>
  <c r="F1688" i="20"/>
  <c r="G1688" i="20" s="1"/>
  <c r="F1687" i="20"/>
  <c r="G1687" i="20" s="1"/>
  <c r="F1686" i="20"/>
  <c r="G1686" i="20" s="1"/>
  <c r="F1685" i="20"/>
  <c r="G1685" i="20" s="1"/>
  <c r="F1684" i="20"/>
  <c r="G1684" i="20" s="1"/>
  <c r="F1683" i="20"/>
  <c r="G1683" i="20" s="1"/>
  <c r="F1672" i="20"/>
  <c r="G1672" i="20" s="1"/>
  <c r="F1671" i="20"/>
  <c r="G1671" i="20" s="1"/>
  <c r="F1670" i="20"/>
  <c r="G1670" i="20" s="1"/>
  <c r="F1669" i="20"/>
  <c r="G1669" i="20" s="1"/>
  <c r="F1668" i="20"/>
  <c r="G1668" i="20" s="1"/>
  <c r="F1667" i="20"/>
  <c r="G1667" i="20" s="1"/>
  <c r="F1666" i="20"/>
  <c r="G1666" i="20" s="1"/>
  <c r="F1665" i="20"/>
  <c r="G1665" i="20" s="1"/>
  <c r="F1654" i="20"/>
  <c r="G1654" i="20" s="1"/>
  <c r="F1653" i="20"/>
  <c r="G1653" i="20" s="1"/>
  <c r="F1652" i="20"/>
  <c r="G1652" i="20" s="1"/>
  <c r="F1651" i="20"/>
  <c r="G1651" i="20" s="1"/>
  <c r="F1650" i="20"/>
  <c r="G1650" i="20" s="1"/>
  <c r="F1649" i="20"/>
  <c r="G1649" i="20" s="1"/>
  <c r="F1648" i="20"/>
  <c r="G1648" i="20" s="1"/>
  <c r="F1647" i="20"/>
  <c r="G1647" i="20" s="1"/>
  <c r="F1628" i="20"/>
  <c r="G1628" i="20" s="1"/>
  <c r="F1627" i="20"/>
  <c r="G1627" i="20" s="1"/>
  <c r="F1626" i="20"/>
  <c r="G1626" i="20" s="1"/>
  <c r="F1625" i="20"/>
  <c r="G1625" i="20" s="1"/>
  <c r="F1624" i="20"/>
  <c r="G1624" i="20" s="1"/>
  <c r="F1623" i="20"/>
  <c r="G1623" i="20" s="1"/>
  <c r="F1622" i="20"/>
  <c r="G1622" i="20" s="1"/>
  <c r="F1608" i="20"/>
  <c r="G1608" i="20" s="1"/>
  <c r="F1607" i="20"/>
  <c r="G1607" i="20" s="1"/>
  <c r="F1588" i="20"/>
  <c r="F1611" i="20" s="1"/>
  <c r="G1611" i="20" s="1"/>
  <c r="F1587" i="20"/>
  <c r="F1610" i="20" s="1"/>
  <c r="G1610" i="20" s="1"/>
  <c r="F1586" i="20"/>
  <c r="F1609" i="20" s="1"/>
  <c r="G1609" i="20" s="1"/>
  <c r="F1585" i="20"/>
  <c r="G1585" i="20" s="1"/>
  <c r="F1584" i="20"/>
  <c r="F1606" i="20" s="1"/>
  <c r="G1606" i="20" s="1"/>
  <c r="F1583" i="20"/>
  <c r="F1605" i="20" s="1"/>
  <c r="G1605" i="20" s="1"/>
  <c r="F1582" i="20"/>
  <c r="F1604" i="20" s="1"/>
  <c r="G1604" i="20" s="1"/>
  <c r="F1570" i="20"/>
  <c r="G1570" i="20" s="1"/>
  <c r="F1569" i="20"/>
  <c r="G1569" i="20" s="1"/>
  <c r="F1568" i="20"/>
  <c r="G1568" i="20" s="1"/>
  <c r="F1567" i="20"/>
  <c r="G1567" i="20" s="1"/>
  <c r="F1566" i="20"/>
  <c r="G1566" i="20" s="1"/>
  <c r="F1565" i="20"/>
  <c r="G1565" i="20" s="1"/>
  <c r="F1564" i="20"/>
  <c r="G1564" i="20" s="1"/>
  <c r="F1546" i="20"/>
  <c r="G1546" i="20" s="1"/>
  <c r="F1545" i="20"/>
  <c r="G1545" i="20" s="1"/>
  <c r="F1544" i="20"/>
  <c r="G1544" i="20" s="1"/>
  <c r="F1543" i="20"/>
  <c r="G1543" i="20" s="1"/>
  <c r="F1542" i="20"/>
  <c r="G1542" i="20" s="1"/>
  <c r="F1541" i="20"/>
  <c r="G1541" i="20" s="1"/>
  <c r="F1540" i="20"/>
  <c r="G1540" i="20" s="1"/>
  <c r="F1530" i="20"/>
  <c r="G1530" i="20" s="1"/>
  <c r="F1528" i="20"/>
  <c r="G1528" i="20" s="1"/>
  <c r="F1527" i="20"/>
  <c r="G1527" i="20" s="1"/>
  <c r="F1526" i="20"/>
  <c r="G1526" i="20" s="1"/>
  <c r="F1525" i="20"/>
  <c r="G1525" i="20" s="1"/>
  <c r="F1524" i="20"/>
  <c r="G1524" i="20" s="1"/>
  <c r="F1523" i="20"/>
  <c r="G1523" i="20" s="1"/>
  <c r="F1522" i="20"/>
  <c r="G1522" i="20" s="1"/>
  <c r="F1507" i="20"/>
  <c r="G1507" i="20" s="1"/>
  <c r="F1506" i="20"/>
  <c r="G1506" i="20" s="1"/>
  <c r="F1505" i="20"/>
  <c r="G1505" i="20" s="1"/>
  <c r="F1504" i="20"/>
  <c r="G1504" i="20" s="1"/>
  <c r="F1503" i="20"/>
  <c r="G1503" i="20" s="1"/>
  <c r="F1492" i="20"/>
  <c r="G1492" i="20" s="1"/>
  <c r="H1493" i="20" s="1"/>
  <c r="F1491" i="20"/>
  <c r="G1491" i="20" s="1"/>
  <c r="F1490" i="20"/>
  <c r="G1490" i="20" s="1"/>
  <c r="F1478" i="20"/>
  <c r="G1478" i="20" s="1"/>
  <c r="H1479" i="20" s="1"/>
  <c r="F1477" i="20"/>
  <c r="G1477" i="20" s="1"/>
  <c r="F1476" i="20"/>
  <c r="G1476" i="20" s="1"/>
  <c r="F1465" i="20"/>
  <c r="G1465" i="20" s="1"/>
  <c r="F1464" i="20"/>
  <c r="G1464" i="20" s="1"/>
  <c r="F1463" i="20"/>
  <c r="G1463" i="20" s="1"/>
  <c r="F1462" i="20"/>
  <c r="G1462" i="20" s="1"/>
  <c r="F1461" i="20"/>
  <c r="G1461" i="20" s="1"/>
  <c r="F1460" i="20"/>
  <c r="G1460" i="20" s="1"/>
  <c r="F1450" i="20"/>
  <c r="G1450" i="20" s="1"/>
  <c r="H1451" i="20" s="1"/>
  <c r="F1449" i="20"/>
  <c r="G1449" i="20" s="1"/>
  <c r="F1448" i="20"/>
  <c r="G1448" i="20" s="1"/>
  <c r="F1436" i="20"/>
  <c r="G1436" i="20" s="1"/>
  <c r="F1435" i="20"/>
  <c r="G1435" i="20" s="1"/>
  <c r="F1434" i="20"/>
  <c r="G1434" i="20" s="1"/>
  <c r="F1433" i="20"/>
  <c r="G1433" i="20" s="1"/>
  <c r="F1432" i="20"/>
  <c r="G1432" i="20" s="1"/>
  <c r="F1431" i="20"/>
  <c r="G1431" i="20" s="1"/>
  <c r="F1420" i="20"/>
  <c r="G1420" i="20" s="1"/>
  <c r="H1421" i="20" s="1"/>
  <c r="F1418" i="20"/>
  <c r="G1418" i="20" s="1"/>
  <c r="F1417" i="20"/>
  <c r="G1417" i="20" s="1"/>
  <c r="F1406" i="20"/>
  <c r="D1406" i="20"/>
  <c r="F1404" i="20"/>
  <c r="G1404" i="20" s="1"/>
  <c r="F1403" i="20"/>
  <c r="G1403" i="20" s="1"/>
  <c r="G1392" i="20"/>
  <c r="H1393" i="20" s="1"/>
  <c r="G1390" i="20"/>
  <c r="G1389" i="20"/>
  <c r="F1376" i="20"/>
  <c r="G1376" i="20" s="1"/>
  <c r="F1375" i="20"/>
  <c r="G1375" i="20" s="1"/>
  <c r="F1373" i="20"/>
  <c r="G1373" i="20" s="1"/>
  <c r="F1372" i="20"/>
  <c r="G1372" i="20" s="1"/>
  <c r="F1371" i="20"/>
  <c r="G1371" i="20" s="1"/>
  <c r="F1357" i="20"/>
  <c r="G1357" i="20" s="1"/>
  <c r="F1356" i="20"/>
  <c r="G1356" i="20" s="1"/>
  <c r="F1354" i="20"/>
  <c r="G1354" i="20" s="1"/>
  <c r="F1353" i="20"/>
  <c r="G1353" i="20" s="1"/>
  <c r="F1352" i="20"/>
  <c r="G1352" i="20" s="1"/>
  <c r="F1328" i="20"/>
  <c r="G1328" i="20" s="1"/>
  <c r="H1329" i="20" s="1"/>
  <c r="F1327" i="20"/>
  <c r="G1327" i="20" s="1"/>
  <c r="F1326" i="20"/>
  <c r="G1326" i="20" s="1"/>
  <c r="F1312" i="20"/>
  <c r="G1312" i="20" s="1"/>
  <c r="H1313" i="20" s="1"/>
  <c r="F1311" i="20"/>
  <c r="G1311" i="20" s="1"/>
  <c r="F1310" i="20"/>
  <c r="G1310" i="20" s="1"/>
  <c r="F1299" i="20"/>
  <c r="G1299" i="20" s="1"/>
  <c r="F1298" i="20"/>
  <c r="G1298" i="20" s="1"/>
  <c r="F1297" i="20"/>
  <c r="G1297" i="20" s="1"/>
  <c r="F1296" i="20"/>
  <c r="G1296" i="20" s="1"/>
  <c r="F1295" i="20"/>
  <c r="G1295" i="20" s="1"/>
  <c r="F1294" i="20"/>
  <c r="G1294" i="20" s="1"/>
  <c r="F1283" i="20"/>
  <c r="G1283" i="20" s="1"/>
  <c r="F1282" i="20"/>
  <c r="G1282" i="20" s="1"/>
  <c r="F1281" i="20"/>
  <c r="G1281" i="20" s="1"/>
  <c r="F1280" i="20"/>
  <c r="G1280" i="20" s="1"/>
  <c r="F1279" i="20"/>
  <c r="G1279" i="20" s="1"/>
  <c r="F1278" i="20"/>
  <c r="G1278" i="20" s="1"/>
  <c r="F1269" i="20"/>
  <c r="G1269" i="20" s="1"/>
  <c r="F1268" i="20"/>
  <c r="G1268" i="20" s="1"/>
  <c r="F1267" i="20"/>
  <c r="G1267" i="20" s="1"/>
  <c r="F1266" i="20"/>
  <c r="G1266" i="20" s="1"/>
  <c r="F1265" i="20"/>
  <c r="G1265" i="20" s="1"/>
  <c r="F1264" i="20"/>
  <c r="G1264" i="20" s="1"/>
  <c r="F1250" i="20"/>
  <c r="G1250" i="20" s="1"/>
  <c r="H1251" i="20" s="1"/>
  <c r="F1249" i="20"/>
  <c r="G1249" i="20" s="1"/>
  <c r="F1248" i="20"/>
  <c r="G1248" i="20" s="1"/>
  <c r="F1232" i="20"/>
  <c r="G1232" i="20" s="1"/>
  <c r="H1233" i="20" s="1"/>
  <c r="F1231" i="20"/>
  <c r="G1231" i="20" s="1"/>
  <c r="F1230" i="20"/>
  <c r="G1230" i="20" s="1"/>
  <c r="F1220" i="20"/>
  <c r="G1220" i="20" s="1"/>
  <c r="F1219" i="20"/>
  <c r="G1219" i="20" s="1"/>
  <c r="F1218" i="20"/>
  <c r="G1218" i="20" s="1"/>
  <c r="F1217" i="20"/>
  <c r="G1217" i="20" s="1"/>
  <c r="F1216" i="20"/>
  <c r="G1216" i="20" s="1"/>
  <c r="F1215" i="20"/>
  <c r="G1215" i="20" s="1"/>
  <c r="F1203" i="20"/>
  <c r="G1203" i="20" s="1"/>
  <c r="F1202" i="20"/>
  <c r="G1202" i="20" s="1"/>
  <c r="F1201" i="20"/>
  <c r="G1201" i="20" s="1"/>
  <c r="F1200" i="20"/>
  <c r="G1200" i="20" s="1"/>
  <c r="F1199" i="20"/>
  <c r="G1199" i="20" s="1"/>
  <c r="F1198" i="20"/>
  <c r="G1198" i="20" s="1"/>
  <c r="F1187" i="20"/>
  <c r="G1187" i="20" s="1"/>
  <c r="F1186" i="20"/>
  <c r="G1186" i="20" s="1"/>
  <c r="F1185" i="20"/>
  <c r="G1185" i="20" s="1"/>
  <c r="F1184" i="20"/>
  <c r="G1184" i="20" s="1"/>
  <c r="F1183" i="20"/>
  <c r="G1183" i="20" s="1"/>
  <c r="F1182" i="20"/>
  <c r="G1182" i="20" s="1"/>
  <c r="F1172" i="20"/>
  <c r="G1172" i="20" s="1"/>
  <c r="F1170" i="20"/>
  <c r="G1170" i="20" s="1"/>
  <c r="F1169" i="20"/>
  <c r="G1169" i="20" s="1"/>
  <c r="F1146" i="20"/>
  <c r="G1146" i="20" s="1"/>
  <c r="F1144" i="20"/>
  <c r="G1144" i="20" s="1"/>
  <c r="F1143" i="20"/>
  <c r="G1143" i="20" s="1"/>
  <c r="F1127" i="20"/>
  <c r="G1127" i="20" s="1"/>
  <c r="F1126" i="20"/>
  <c r="G1126" i="20" s="1"/>
  <c r="F1125" i="20"/>
  <c r="G1125" i="20" s="1"/>
  <c r="F1124" i="20"/>
  <c r="G1124" i="20" s="1"/>
  <c r="F1123" i="20"/>
  <c r="G1123" i="20" s="1"/>
  <c r="F1122" i="20"/>
  <c r="G1122" i="20" s="1"/>
  <c r="F1098" i="20"/>
  <c r="G1098" i="20" s="1"/>
  <c r="F1097" i="20"/>
  <c r="G1097" i="20" s="1"/>
  <c r="F1096" i="20"/>
  <c r="G1096" i="20" s="1"/>
  <c r="F1095" i="20"/>
  <c r="G1095" i="20" s="1"/>
  <c r="F1094" i="20"/>
  <c r="G1094" i="20" s="1"/>
  <c r="F1093" i="20"/>
  <c r="G1093" i="20" s="1"/>
  <c r="F1082" i="20"/>
  <c r="G1082" i="20" s="1"/>
  <c r="F1081" i="20"/>
  <c r="G1081" i="20" s="1"/>
  <c r="F1080" i="20"/>
  <c r="G1080" i="20" s="1"/>
  <c r="F1079" i="20"/>
  <c r="G1079" i="20" s="1"/>
  <c r="F1060" i="20"/>
  <c r="G1060" i="20" s="1"/>
  <c r="F1059" i="20"/>
  <c r="G1059" i="20" s="1"/>
  <c r="F1058" i="20"/>
  <c r="G1058" i="20" s="1"/>
  <c r="F1057" i="20"/>
  <c r="G1057" i="20" s="1"/>
  <c r="F1040" i="20"/>
  <c r="G1040" i="20" s="1"/>
  <c r="F1039" i="20"/>
  <c r="G1039" i="20" s="1"/>
  <c r="F1038" i="20"/>
  <c r="G1038" i="20" s="1"/>
  <c r="F1037" i="20"/>
  <c r="G1037" i="20" s="1"/>
  <c r="F1036" i="20"/>
  <c r="G1036" i="20" s="1"/>
  <c r="F1035" i="20"/>
  <c r="G1035" i="20" s="1"/>
  <c r="F1019" i="20"/>
  <c r="G1019" i="20" s="1"/>
  <c r="F1018" i="20"/>
  <c r="G1018" i="20" s="1"/>
  <c r="F1017" i="20"/>
  <c r="G1017" i="20" s="1"/>
  <c r="F1016" i="20"/>
  <c r="G1016" i="20" s="1"/>
  <c r="F1004" i="20"/>
  <c r="G1004" i="20" s="1"/>
  <c r="F1003" i="20"/>
  <c r="G1003" i="20" s="1"/>
  <c r="F1002" i="20"/>
  <c r="G1002" i="20" s="1"/>
  <c r="F1001" i="20"/>
  <c r="G1001" i="20" s="1"/>
  <c r="F991" i="20"/>
  <c r="G991" i="20" s="1"/>
  <c r="F990" i="20"/>
  <c r="G990" i="20" s="1"/>
  <c r="F989" i="20"/>
  <c r="G989" i="20" s="1"/>
  <c r="F988" i="20"/>
  <c r="G988" i="20" s="1"/>
  <c r="F976" i="20"/>
  <c r="G976" i="20" s="1"/>
  <c r="F974" i="20"/>
  <c r="G974" i="20" s="1"/>
  <c r="F973" i="20"/>
  <c r="G973" i="20" s="1"/>
  <c r="F972" i="20"/>
  <c r="G972" i="20" s="1"/>
  <c r="F971" i="20"/>
  <c r="G971" i="20" s="1"/>
  <c r="F970" i="20"/>
  <c r="G970" i="20" s="1"/>
  <c r="F969" i="20"/>
  <c r="G969" i="20" s="1"/>
  <c r="F959" i="20"/>
  <c r="G959" i="20" s="1"/>
  <c r="H959" i="20" s="1"/>
  <c r="F958" i="20"/>
  <c r="G958" i="20" s="1"/>
  <c r="F957" i="20"/>
  <c r="G957" i="20" s="1"/>
  <c r="F940" i="20"/>
  <c r="G940" i="20" s="1"/>
  <c r="F939" i="20"/>
  <c r="G939" i="20" s="1"/>
  <c r="F937" i="20"/>
  <c r="G937" i="20" s="1"/>
  <c r="F936" i="20"/>
  <c r="G936" i="20" s="1"/>
  <c r="F935" i="20"/>
  <c r="G935" i="20" s="1"/>
  <c r="F934" i="20"/>
  <c r="G934" i="20" s="1"/>
  <c r="F933" i="20"/>
  <c r="G933" i="20" s="1"/>
  <c r="F932" i="20"/>
  <c r="G932" i="20" s="1"/>
  <c r="F931" i="20"/>
  <c r="G931" i="20" s="1"/>
  <c r="F919" i="20"/>
  <c r="G919" i="20" s="1"/>
  <c r="F918" i="20"/>
  <c r="G918" i="20" s="1"/>
  <c r="F916" i="20"/>
  <c r="G916" i="20" s="1"/>
  <c r="F915" i="20"/>
  <c r="G915" i="20" s="1"/>
  <c r="F914" i="20"/>
  <c r="G914" i="20" s="1"/>
  <c r="F913" i="20"/>
  <c r="G913" i="20" s="1"/>
  <c r="F912" i="20"/>
  <c r="G912" i="20" s="1"/>
  <c r="F911" i="20"/>
  <c r="G911" i="20" s="1"/>
  <c r="F894" i="20"/>
  <c r="G894" i="20" s="1"/>
  <c r="F893" i="20"/>
  <c r="G893" i="20" s="1"/>
  <c r="F891" i="20"/>
  <c r="G891" i="20" s="1"/>
  <c r="F890" i="20"/>
  <c r="G890" i="20" s="1"/>
  <c r="F889" i="20"/>
  <c r="G889" i="20" s="1"/>
  <c r="F888" i="20"/>
  <c r="G888" i="20" s="1"/>
  <c r="F887" i="20"/>
  <c r="G887" i="20" s="1"/>
  <c r="F886" i="20"/>
  <c r="G886" i="20" s="1"/>
  <c r="F874" i="20"/>
  <c r="G874" i="20" s="1"/>
  <c r="F873" i="20"/>
  <c r="G873" i="20" s="1"/>
  <c r="F871" i="20"/>
  <c r="G871" i="20" s="1"/>
  <c r="F870" i="20"/>
  <c r="G870" i="20" s="1"/>
  <c r="F869" i="20"/>
  <c r="G869" i="20" s="1"/>
  <c r="F868" i="20"/>
  <c r="G868" i="20" s="1"/>
  <c r="F867" i="20"/>
  <c r="G867" i="20" s="1"/>
  <c r="F866" i="20"/>
  <c r="G866" i="20" s="1"/>
  <c r="F848" i="20"/>
  <c r="G848" i="20" s="1"/>
  <c r="F847" i="20"/>
  <c r="G847" i="20" s="1"/>
  <c r="F845" i="20"/>
  <c r="G845" i="20" s="1"/>
  <c r="F844" i="20"/>
  <c r="G844" i="20" s="1"/>
  <c r="F843" i="20"/>
  <c r="G843" i="20" s="1"/>
  <c r="F842" i="20"/>
  <c r="G842" i="20" s="1"/>
  <c r="F841" i="20"/>
  <c r="G841" i="20" s="1"/>
  <c r="F840" i="20"/>
  <c r="G840" i="20" s="1"/>
  <c r="F829" i="20"/>
  <c r="G829" i="20" s="1"/>
  <c r="F828" i="20"/>
  <c r="G828" i="20" s="1"/>
  <c r="F827" i="20"/>
  <c r="G827" i="20" s="1"/>
  <c r="F826" i="20"/>
  <c r="G826" i="20" s="1"/>
  <c r="F825" i="20"/>
  <c r="G825" i="20" s="1"/>
  <c r="F824" i="20"/>
  <c r="G824" i="20" s="1"/>
  <c r="F806" i="20"/>
  <c r="G806" i="20" s="1"/>
  <c r="F805" i="20"/>
  <c r="G805" i="20" s="1"/>
  <c r="F804" i="20"/>
  <c r="G804" i="20" s="1"/>
  <c r="F803" i="20"/>
  <c r="G803" i="20" s="1"/>
  <c r="F802" i="20"/>
  <c r="G802" i="20" s="1"/>
  <c r="F801" i="20"/>
  <c r="G801" i="20" s="1"/>
  <c r="F790" i="20"/>
  <c r="G790" i="20" s="1"/>
  <c r="F789" i="20"/>
  <c r="G789" i="20" s="1"/>
  <c r="F788" i="20"/>
  <c r="G788" i="20" s="1"/>
  <c r="F787" i="20"/>
  <c r="G787" i="20" s="1"/>
  <c r="F786" i="20"/>
  <c r="G786" i="20" s="1"/>
  <c r="F785" i="20"/>
  <c r="G785" i="20" s="1"/>
  <c r="F784" i="20"/>
  <c r="G784" i="20" s="1"/>
  <c r="F768" i="20"/>
  <c r="G768" i="20" s="1"/>
  <c r="F767" i="20"/>
  <c r="G767" i="20" s="1"/>
  <c r="F766" i="20"/>
  <c r="G766" i="20" s="1"/>
  <c r="F765" i="20"/>
  <c r="G765" i="20" s="1"/>
  <c r="F764" i="20"/>
  <c r="G764" i="20" s="1"/>
  <c r="F763" i="20"/>
  <c r="G763" i="20" s="1"/>
  <c r="F762" i="20"/>
  <c r="G762" i="20" s="1"/>
  <c r="F752" i="20"/>
  <c r="G752" i="20" s="1"/>
  <c r="F751" i="20"/>
  <c r="G751" i="20" s="1"/>
  <c r="F750" i="20"/>
  <c r="G750" i="20" s="1"/>
  <c r="F749" i="20"/>
  <c r="G749" i="20" s="1"/>
  <c r="F748" i="20"/>
  <c r="G748" i="20" s="1"/>
  <c r="F747" i="20"/>
  <c r="G747" i="20" s="1"/>
  <c r="F736" i="20"/>
  <c r="G736" i="20" s="1"/>
  <c r="F735" i="20"/>
  <c r="G735" i="20" s="1"/>
  <c r="F734" i="20"/>
  <c r="G734" i="20" s="1"/>
  <c r="F733" i="20"/>
  <c r="G733" i="20" s="1"/>
  <c r="F732" i="20"/>
  <c r="G732" i="20" s="1"/>
  <c r="F731" i="20"/>
  <c r="G731" i="20" s="1"/>
  <c r="F716" i="20"/>
  <c r="G716" i="20" s="1"/>
  <c r="F715" i="20"/>
  <c r="G715" i="20" s="1"/>
  <c r="F714" i="20"/>
  <c r="G714" i="20" s="1"/>
  <c r="F713" i="20"/>
  <c r="G713" i="20" s="1"/>
  <c r="F712" i="20"/>
  <c r="G712" i="20" s="1"/>
  <c r="F704" i="20"/>
  <c r="G704" i="20" s="1"/>
  <c r="F703" i="20"/>
  <c r="G703" i="20" s="1"/>
  <c r="F702" i="20"/>
  <c r="G702" i="20" s="1"/>
  <c r="H702" i="20" s="1"/>
  <c r="F673" i="20"/>
  <c r="G673" i="20" s="1"/>
  <c r="F672" i="20"/>
  <c r="G672" i="20" s="1"/>
  <c r="F671" i="20"/>
  <c r="G671" i="20" s="1"/>
  <c r="F670" i="20"/>
  <c r="G670" i="20" s="1"/>
  <c r="F669" i="20"/>
  <c r="G669" i="20" s="1"/>
  <c r="F659" i="20"/>
  <c r="G659" i="20" s="1"/>
  <c r="F658" i="20"/>
  <c r="G658" i="20" s="1"/>
  <c r="F657" i="20"/>
  <c r="G657" i="20" s="1"/>
  <c r="F656" i="20"/>
  <c r="G656" i="20" s="1"/>
  <c r="F645" i="20"/>
  <c r="G645" i="20" s="1"/>
  <c r="F644" i="20"/>
  <c r="G644" i="20" s="1"/>
  <c r="F643" i="20"/>
  <c r="G643" i="20" s="1"/>
  <c r="F642" i="20"/>
  <c r="G642" i="20" s="1"/>
  <c r="F641" i="20"/>
  <c r="G641" i="20" s="1"/>
  <c r="F640" i="20"/>
  <c r="G640" i="20" s="1"/>
  <c r="F629" i="20"/>
  <c r="G629" i="20" s="1"/>
  <c r="F628" i="20"/>
  <c r="G628" i="20" s="1"/>
  <c r="F627" i="20"/>
  <c r="G627" i="20" s="1"/>
  <c r="F626" i="20"/>
  <c r="G626" i="20" s="1"/>
  <c r="F625" i="20"/>
  <c r="G625" i="20" s="1"/>
  <c r="F624" i="20"/>
  <c r="G624" i="20" s="1"/>
  <c r="F612" i="20"/>
  <c r="G612" i="20" s="1"/>
  <c r="F611" i="20"/>
  <c r="G611" i="20" s="1"/>
  <c r="F610" i="20"/>
  <c r="G610" i="20" s="1"/>
  <c r="F609" i="20"/>
  <c r="G609" i="20" s="1"/>
  <c r="F608" i="20"/>
  <c r="G608" i="20" s="1"/>
  <c r="F607" i="20"/>
  <c r="G607" i="20" s="1"/>
  <c r="F587" i="20"/>
  <c r="G587" i="20" s="1"/>
  <c r="F586" i="20"/>
  <c r="G586" i="20" s="1"/>
  <c r="F585" i="20"/>
  <c r="G585" i="20" s="1"/>
  <c r="F584" i="20"/>
  <c r="G584" i="20" s="1"/>
  <c r="H589" i="20" s="1"/>
  <c r="F583" i="20"/>
  <c r="G583" i="20" s="1"/>
  <c r="F582" i="20"/>
  <c r="G582" i="20" s="1"/>
  <c r="F569" i="20"/>
  <c r="G569" i="20" s="1"/>
  <c r="F568" i="20"/>
  <c r="G568" i="20" s="1"/>
  <c r="F567" i="20"/>
  <c r="G567" i="20" s="1"/>
  <c r="F565" i="20"/>
  <c r="G565" i="20" s="1"/>
  <c r="H572" i="20" s="1"/>
  <c r="F564" i="20"/>
  <c r="G564" i="20" s="1"/>
  <c r="F563" i="20"/>
  <c r="G563" i="20" s="1"/>
  <c r="F547" i="20"/>
  <c r="G547" i="20" s="1"/>
  <c r="F546" i="20"/>
  <c r="G546" i="20" s="1"/>
  <c r="F545" i="20"/>
  <c r="G545" i="20" s="1"/>
  <c r="H549" i="20" s="1"/>
  <c r="F544" i="20"/>
  <c r="G544" i="20" s="1"/>
  <c r="F543" i="20"/>
  <c r="G543" i="20" s="1"/>
  <c r="F531" i="20"/>
  <c r="G531" i="20" s="1"/>
  <c r="F530" i="20"/>
  <c r="G530" i="20" s="1"/>
  <c r="F529" i="20"/>
  <c r="G529" i="20" s="1"/>
  <c r="F528" i="20"/>
  <c r="G528" i="20" s="1"/>
  <c r="H533" i="20" s="1"/>
  <c r="F527" i="20"/>
  <c r="G527" i="20" s="1"/>
  <c r="F526" i="20"/>
  <c r="G526" i="20" s="1"/>
  <c r="F506" i="20"/>
  <c r="G506" i="20" s="1"/>
  <c r="F505" i="20"/>
  <c r="G505" i="20" s="1"/>
  <c r="F504" i="20"/>
  <c r="G504" i="20" s="1"/>
  <c r="F503" i="20"/>
  <c r="G503" i="20" s="1"/>
  <c r="H508" i="20" s="1"/>
  <c r="F502" i="20"/>
  <c r="G502" i="20" s="1"/>
  <c r="F501" i="20"/>
  <c r="G501" i="20" s="1"/>
  <c r="F489" i="20"/>
  <c r="G489" i="20" s="1"/>
  <c r="F488" i="20"/>
  <c r="G488" i="20" s="1"/>
  <c r="F487" i="20"/>
  <c r="G487" i="20" s="1"/>
  <c r="F486" i="20"/>
  <c r="G486" i="20" s="1"/>
  <c r="H491" i="20" s="1"/>
  <c r="F485" i="20"/>
  <c r="G485" i="20" s="1"/>
  <c r="F484" i="20"/>
  <c r="G484" i="20" s="1"/>
  <c r="F465" i="20"/>
  <c r="G465" i="20" s="1"/>
  <c r="F464" i="20"/>
  <c r="G464" i="20" s="1"/>
  <c r="F463" i="20"/>
  <c r="G463" i="20" s="1"/>
  <c r="F462" i="20"/>
  <c r="G462" i="20" s="1"/>
  <c r="H467" i="20" s="1"/>
  <c r="F461" i="20"/>
  <c r="G461" i="20" s="1"/>
  <c r="F460" i="20"/>
  <c r="G460" i="20" s="1"/>
  <c r="F448" i="20"/>
  <c r="G448" i="20" s="1"/>
  <c r="F447" i="20"/>
  <c r="G447" i="20" s="1"/>
  <c r="F446" i="20"/>
  <c r="G446" i="20" s="1"/>
  <c r="F445" i="20"/>
  <c r="G445" i="20" s="1"/>
  <c r="H450" i="20" s="1"/>
  <c r="F444" i="20"/>
  <c r="G444" i="20" s="1"/>
  <c r="F443" i="20"/>
  <c r="G443" i="20" s="1"/>
  <c r="F425" i="20"/>
  <c r="G425" i="20" s="1"/>
  <c r="F424" i="20"/>
  <c r="G424" i="20" s="1"/>
  <c r="F423" i="20"/>
  <c r="G423" i="20" s="1"/>
  <c r="F422" i="20"/>
  <c r="G422" i="20" s="1"/>
  <c r="H427" i="20" s="1"/>
  <c r="F421" i="20"/>
  <c r="G421" i="20" s="1"/>
  <c r="F420" i="20"/>
  <c r="G420" i="20" s="1"/>
  <c r="F408" i="20"/>
  <c r="G408" i="20" s="1"/>
  <c r="F407" i="20"/>
  <c r="G407" i="20" s="1"/>
  <c r="F406" i="20"/>
  <c r="G406" i="20" s="1"/>
  <c r="F405" i="20"/>
  <c r="G405" i="20" s="1"/>
  <c r="H410" i="20" s="1"/>
  <c r="F404" i="20"/>
  <c r="G404" i="20" s="1"/>
  <c r="F403" i="20"/>
  <c r="G403" i="20" s="1"/>
  <c r="F383" i="20"/>
  <c r="G383" i="20" s="1"/>
  <c r="F382" i="20"/>
  <c r="G382" i="20" s="1"/>
  <c r="F381" i="20"/>
  <c r="G381" i="20" s="1"/>
  <c r="F380" i="20"/>
  <c r="G380" i="20" s="1"/>
  <c r="H385" i="20" s="1"/>
  <c r="F379" i="20"/>
  <c r="G379" i="20" s="1"/>
  <c r="F378" i="20"/>
  <c r="G378" i="20" s="1"/>
  <c r="F366" i="20"/>
  <c r="G366" i="20" s="1"/>
  <c r="F365" i="20"/>
  <c r="G365" i="20" s="1"/>
  <c r="F364" i="20"/>
  <c r="G364" i="20" s="1"/>
  <c r="F363" i="20"/>
  <c r="G363" i="20" s="1"/>
  <c r="H368" i="20" s="1"/>
  <c r="F362" i="20"/>
  <c r="G362" i="20" s="1"/>
  <c r="F361" i="20"/>
  <c r="G361" i="20" s="1"/>
  <c r="F341" i="20"/>
  <c r="G341" i="20" s="1"/>
  <c r="F340" i="20"/>
  <c r="G340" i="20" s="1"/>
  <c r="F339" i="20"/>
  <c r="G339" i="20" s="1"/>
  <c r="F338" i="20"/>
  <c r="G338" i="20" s="1"/>
  <c r="H343" i="20" s="1"/>
  <c r="F337" i="20"/>
  <c r="G337" i="20" s="1"/>
  <c r="F336" i="20"/>
  <c r="G336" i="20" s="1"/>
  <c r="F323" i="20"/>
  <c r="G323" i="20" s="1"/>
  <c r="F322" i="20"/>
  <c r="G322" i="20" s="1"/>
  <c r="F321" i="20"/>
  <c r="G321" i="20" s="1"/>
  <c r="F320" i="20"/>
  <c r="G320" i="20" s="1"/>
  <c r="H325" i="20" s="1"/>
  <c r="F319" i="20"/>
  <c r="G319" i="20" s="1"/>
  <c r="F318" i="20"/>
  <c r="G318" i="20" s="1"/>
  <c r="F296" i="20"/>
  <c r="G296" i="20" s="1"/>
  <c r="F295" i="20"/>
  <c r="G295" i="20" s="1"/>
  <c r="F294" i="20"/>
  <c r="G294" i="20" s="1"/>
  <c r="F293" i="20"/>
  <c r="G293" i="20" s="1"/>
  <c r="H298" i="20" s="1"/>
  <c r="F292" i="20"/>
  <c r="G292" i="20" s="1"/>
  <c r="F291" i="20"/>
  <c r="G291" i="20" s="1"/>
  <c r="F280" i="20"/>
  <c r="G280" i="20" s="1"/>
  <c r="H280" i="20" s="1"/>
  <c r="F269" i="20"/>
  <c r="G269" i="20" s="1"/>
  <c r="H269" i="20" s="1"/>
  <c r="F258" i="20"/>
  <c r="G258" i="20" s="1"/>
  <c r="H258" i="20" s="1"/>
  <c r="F235" i="20"/>
  <c r="G235" i="20" s="1"/>
  <c r="F226" i="20"/>
  <c r="G226" i="20" s="1"/>
  <c r="H226" i="20" s="1"/>
  <c r="F225" i="20"/>
  <c r="G225" i="20" s="1"/>
  <c r="H225" i="20" s="1"/>
  <c r="F214" i="20"/>
  <c r="G214" i="20" s="1"/>
  <c r="F213" i="20"/>
  <c r="G213" i="20" s="1"/>
  <c r="H213" i="20" s="1"/>
  <c r="F203" i="20"/>
  <c r="G203" i="20" s="1"/>
  <c r="H203" i="20" s="1"/>
  <c r="F202" i="20"/>
  <c r="G202" i="20" s="1"/>
  <c r="H202" i="20" s="1"/>
  <c r="F190" i="20"/>
  <c r="G190" i="20" s="1"/>
  <c r="H190" i="20" s="1"/>
  <c r="F180" i="20"/>
  <c r="G180" i="20" s="1"/>
  <c r="F179" i="20"/>
  <c r="G179" i="20" s="1"/>
  <c r="H179" i="20" s="1"/>
  <c r="F166" i="20"/>
  <c r="G166" i="20" s="1"/>
  <c r="H166" i="20" s="1"/>
  <c r="F151" i="20"/>
  <c r="G151" i="20" s="1"/>
  <c r="H151" i="20" s="1"/>
  <c r="F139" i="20"/>
  <c r="G139" i="20" s="1"/>
  <c r="H139" i="20" s="1"/>
  <c r="H123" i="20"/>
  <c r="H121" i="20"/>
  <c r="F118" i="20"/>
  <c r="G118" i="20" s="1"/>
  <c r="F117" i="20"/>
  <c r="G117" i="20" s="1"/>
  <c r="F116" i="20"/>
  <c r="G116" i="20" s="1"/>
  <c r="G115" i="20"/>
  <c r="H105" i="20"/>
  <c r="F104" i="20"/>
  <c r="G104" i="20" s="1"/>
  <c r="F103" i="20"/>
  <c r="G103" i="20" s="1"/>
  <c r="F101" i="20"/>
  <c r="G101" i="20" s="1"/>
  <c r="F100" i="20"/>
  <c r="G100" i="20" s="1"/>
  <c r="F99" i="20"/>
  <c r="G99" i="20" s="1"/>
  <c r="A95" i="20"/>
  <c r="A111" i="20" s="1"/>
  <c r="A135" i="20" s="1"/>
  <c r="A147" i="20" s="1"/>
  <c r="A162" i="20" s="1"/>
  <c r="A175" i="20" s="1"/>
  <c r="A199" i="20" s="1"/>
  <c r="A209" i="20" s="1"/>
  <c r="A221" i="20" s="1"/>
  <c r="A232" i="20" s="1"/>
  <c r="A244" i="20" s="1"/>
  <c r="A254" i="20" s="1"/>
  <c r="A265" i="20" s="1"/>
  <c r="A276" i="20" s="1"/>
  <c r="A286" i="20" s="1"/>
  <c r="A313" i="20" s="1"/>
  <c r="A331" i="20" s="1"/>
  <c r="A356" i="20" s="1"/>
  <c r="A373" i="20" s="1"/>
  <c r="A398" i="20" s="1"/>
  <c r="A415" i="20" s="1"/>
  <c r="A438" i="20" s="1"/>
  <c r="A455" i="20" s="1"/>
  <c r="A479" i="20" s="1"/>
  <c r="A496" i="20" s="1"/>
  <c r="A521" i="20" s="1"/>
  <c r="A538" i="20" s="1"/>
  <c r="A558" i="20" s="1"/>
  <c r="A577" i="20" s="1"/>
  <c r="A603" i="20" s="1"/>
  <c r="A620" i="20" s="1"/>
  <c r="A636" i="20" s="1"/>
  <c r="A652" i="20" s="1"/>
  <c r="A665" i="20" s="1"/>
  <c r="A681" i="20" s="1"/>
  <c r="A698" i="20" s="1"/>
  <c r="A708" i="20" s="1"/>
  <c r="A727" i="20" s="1"/>
  <c r="A742" i="20" s="1"/>
  <c r="A758" i="20" s="1"/>
  <c r="A780" i="20" s="1"/>
  <c r="A797" i="20" s="1"/>
  <c r="A820" i="20" s="1"/>
  <c r="A835" i="20" s="1"/>
  <c r="A861" i="20" s="1"/>
  <c r="A881" i="20" s="1"/>
  <c r="A906" i="20" s="1"/>
  <c r="A926" i="20" s="1"/>
  <c r="A953" i="20" s="1"/>
  <c r="A964" i="20" s="1"/>
  <c r="A984" i="20" s="1"/>
  <c r="A997" i="20" s="1"/>
  <c r="A1012" i="20" s="1"/>
  <c r="A1031" i="20" s="1"/>
  <c r="A1053" i="20" s="1"/>
  <c r="A1075" i="20" s="1"/>
  <c r="A1090" i="20" s="1"/>
  <c r="A1118" i="20" s="1"/>
  <c r="A1139" i="20" s="1"/>
  <c r="A1165" i="20" s="1"/>
  <c r="A1179" i="20" s="1"/>
  <c r="A1195" i="20" s="1"/>
  <c r="A1212" i="20" s="1"/>
  <c r="A1227" i="20" s="1"/>
  <c r="A1245" i="20" s="1"/>
  <c r="A1261" i="20" s="1"/>
  <c r="A1275" i="20" s="1"/>
  <c r="A1291" i="20" s="1"/>
  <c r="A1307" i="20" s="1"/>
  <c r="A1323" i="20" s="1"/>
  <c r="A1347" i="20" s="1"/>
  <c r="A1366" i="20" s="1"/>
  <c r="A1386" i="20" s="1"/>
  <c r="A1400" i="20" s="1"/>
  <c r="A1414" i="20" s="1"/>
  <c r="A1427" i="20" s="1"/>
  <c r="A1444" i="20" s="1"/>
  <c r="A1456" i="20" s="1"/>
  <c r="A1473" i="20" s="1"/>
  <c r="A1487" i="20" s="1"/>
  <c r="A1500" i="20" s="1"/>
  <c r="A1519" i="20" s="1"/>
  <c r="A1536" i="20" s="1"/>
  <c r="A1560" i="20" s="1"/>
  <c r="A1579" i="20" s="1"/>
  <c r="A1601" i="20" s="1"/>
  <c r="A1619" i="20" s="1"/>
  <c r="A1644" i="20" s="1"/>
  <c r="A1662" i="20" s="1"/>
  <c r="A1680" i="20" s="1"/>
  <c r="A1698" i="20" s="1"/>
  <c r="A1711" i="20" s="1"/>
  <c r="A1726" i="20" s="1"/>
  <c r="A1741" i="20" s="1"/>
  <c r="A1753" i="20" s="1"/>
  <c r="A1767" i="20" s="1"/>
  <c r="A1783" i="20" s="1"/>
  <c r="A1798" i="20" s="1"/>
  <c r="A1816" i="20" s="1"/>
  <c r="A1833" i="20" s="1"/>
  <c r="A1844" i="20" s="1"/>
  <c r="A1868" i="20" s="1"/>
  <c r="A1887" i="20" s="1"/>
  <c r="A1912" i="20" s="1"/>
  <c r="A1929" i="20" s="1"/>
  <c r="A1950" i="20" s="1"/>
  <c r="A1967" i="20" s="1"/>
  <c r="A1987" i="20" s="1"/>
  <c r="A2002" i="20" s="1"/>
  <c r="A2015" i="20" s="1"/>
  <c r="A2032" i="20" s="1"/>
  <c r="A2049" i="20" s="1"/>
  <c r="A2065" i="20" s="1"/>
  <c r="A2093" i="20" s="1"/>
  <c r="A2113" i="20" s="1"/>
  <c r="A2138" i="20" s="1"/>
  <c r="A2159" i="20" s="1"/>
  <c r="A2200" i="20" s="1"/>
  <c r="A2225" i="20" s="1"/>
  <c r="A2238" i="20" s="1"/>
  <c r="A2251" i="20" s="1"/>
  <c r="A2266" i="20" s="1"/>
  <c r="A2285" i="20" s="1"/>
  <c r="A2301" i="20" s="1"/>
  <c r="A2317" i="20" s="1"/>
  <c r="A2330" i="20" s="1"/>
  <c r="A2345" i="20" s="1"/>
  <c r="A2360" i="20" s="1"/>
  <c r="A2373" i="20" s="1"/>
  <c r="A2391" i="20" s="1"/>
  <c r="A2406" i="20" s="1"/>
  <c r="A2419" i="20" s="1"/>
  <c r="A2433" i="20" s="1"/>
  <c r="A2446" i="20" s="1"/>
  <c r="A2458" i="20" s="1"/>
  <c r="A2474" i="20" s="1"/>
  <c r="A2491" i="20" s="1"/>
  <c r="A2503" i="20" s="1"/>
  <c r="A2519" i="20" s="1"/>
  <c r="A2537" i="20" s="1"/>
  <c r="A2550" i="20" s="1"/>
  <c r="A2564" i="20" s="1"/>
  <c r="A2585" i="20" s="1"/>
  <c r="A2599" i="20" s="1"/>
  <c r="A2613" i="20" s="1"/>
  <c r="A2624" i="20" s="1"/>
  <c r="A2669" i="20" s="1"/>
  <c r="A2705" i="20" s="1"/>
  <c r="A2718" i="20" s="1"/>
  <c r="A2728" i="20" s="1"/>
  <c r="A2744" i="20" s="1"/>
  <c r="A2762" i="20" s="1"/>
  <c r="A2774" i="20" s="1"/>
  <c r="A2789" i="20" s="1"/>
  <c r="A2805" i="20" s="1"/>
  <c r="A2817" i="20" s="1"/>
  <c r="A2832" i="20" s="1"/>
  <c r="A2848" i="20" s="1"/>
  <c r="A2859" i="20" s="1"/>
  <c r="A2875" i="20" s="1"/>
  <c r="A2891" i="20" s="1"/>
  <c r="A2905" i="20" s="1"/>
  <c r="A2921" i="20" s="1"/>
  <c r="A2937" i="20" s="1"/>
  <c r="A2950" i="20" s="1"/>
  <c r="A2965" i="20" s="1"/>
  <c r="A2980" i="20" s="1"/>
  <c r="A2993" i="20" s="1"/>
  <c r="A3007" i="20" s="1"/>
  <c r="A3024" i="20" s="1"/>
  <c r="A3037" i="20" s="1"/>
  <c r="A3050" i="20" s="1"/>
  <c r="A3059" i="20" s="1"/>
  <c r="A3070" i="20" s="1"/>
  <c r="A3082" i="20" s="1"/>
  <c r="A3097" i="20" s="1"/>
  <c r="A3111" i="20" s="1"/>
  <c r="A3123" i="20" s="1"/>
  <c r="A3137" i="20" s="1"/>
  <c r="A3152" i="20" s="1"/>
  <c r="A3165" i="20" s="1"/>
  <c r="A3179" i="20" s="1"/>
  <c r="A3195" i="20" s="1"/>
  <c r="A3207" i="20" s="1"/>
  <c r="A3221" i="20" s="1"/>
  <c r="A3237" i="20" s="1"/>
  <c r="A3249" i="20" s="1"/>
  <c r="A3261" i="20" s="1"/>
  <c r="A3276" i="20" s="1"/>
  <c r="A3304" i="20" s="1"/>
  <c r="A3320" i="20" s="1"/>
  <c r="A3334" i="20" s="1"/>
  <c r="A3346" i="20" s="1"/>
  <c r="A3358" i="20" s="1"/>
  <c r="A3373" i="20" s="1"/>
  <c r="A3385" i="20" s="1"/>
  <c r="A3398" i="20" s="1"/>
  <c r="A3413" i="20" s="1"/>
  <c r="A3425" i="20" s="1"/>
  <c r="A3439" i="20" s="1"/>
  <c r="A3451" i="20" s="1"/>
  <c r="A3462" i="20" s="1"/>
  <c r="A3478" i="20" s="1"/>
  <c r="A3494" i="20" s="1"/>
  <c r="A3507" i="20" s="1"/>
  <c r="A3520" i="20" s="1"/>
  <c r="A3535" i="20" s="1"/>
  <c r="A3548" i="20" s="1"/>
  <c r="A3562" i="20" s="1"/>
  <c r="A3579" i="20" s="1"/>
  <c r="A3593" i="20" s="1"/>
  <c r="A3606" i="20" s="1"/>
  <c r="A3622" i="20" s="1"/>
  <c r="A3636" i="20" s="1"/>
  <c r="A3648" i="20" s="1"/>
  <c r="A3658" i="20" s="1"/>
  <c r="A3671" i="20" s="1"/>
  <c r="A3681" i="20" s="1"/>
  <c r="A3693" i="20" s="1"/>
  <c r="A3706" i="20" s="1"/>
  <c r="A3721" i="20" s="1"/>
  <c r="A3739" i="20" s="1"/>
  <c r="A3755" i="20" s="1"/>
  <c r="A3769" i="20" s="1"/>
  <c r="A3784" i="20" s="1"/>
  <c r="A3798" i="20" s="1"/>
  <c r="A3810" i="20" s="1"/>
  <c r="A3826" i="20" s="1"/>
  <c r="A3843" i="20" s="1"/>
  <c r="A3857" i="20" s="1"/>
  <c r="A3871" i="20" s="1"/>
  <c r="A3885" i="20" s="1"/>
  <c r="A3897" i="20" s="1"/>
  <c r="A3907" i="20" s="1"/>
  <c r="A3918" i="20" s="1"/>
  <c r="A3929" i="20" s="1"/>
  <c r="A3942" i="20" s="1"/>
  <c r="A3952" i="20" s="1"/>
  <c r="A3963" i="20" s="1"/>
  <c r="A3975" i="20" s="1"/>
  <c r="A3986" i="20" s="1"/>
  <c r="A3997" i="20" s="1"/>
  <c r="A4008" i="20" s="1"/>
  <c r="A4025" i="20" s="1"/>
  <c r="A4038" i="20" s="1"/>
  <c r="A4052" i="20" s="1"/>
  <c r="A4070" i="20" s="1"/>
  <c r="A4082" i="20" s="1"/>
  <c r="A4095" i="20" s="1"/>
  <c r="A4108" i="20" s="1"/>
  <c r="A4120" i="20" s="1"/>
  <c r="A4132" i="20" s="1"/>
  <c r="A4144" i="20" s="1"/>
  <c r="A4154" i="20" s="1"/>
  <c r="A4163" i="20" s="1"/>
  <c r="A4173" i="20" s="1"/>
  <c r="A4186" i="20" s="1"/>
  <c r="A4197" i="20" s="1"/>
  <c r="A4208" i="20" s="1"/>
  <c r="A4222" i="20" s="1"/>
  <c r="A4239" i="20" s="1"/>
  <c r="A4252" i="20" s="1"/>
  <c r="A4264" i="20" s="1"/>
  <c r="A4276" i="20" s="1"/>
  <c r="A4287" i="20" s="1"/>
  <c r="A4298" i="20" s="1"/>
  <c r="A4312" i="20" s="1"/>
  <c r="A4327" i="20" s="1"/>
  <c r="A4345" i="20" s="1"/>
  <c r="A4364" i="20" s="1"/>
  <c r="A4383" i="20" s="1"/>
  <c r="A4392" i="20" s="1"/>
  <c r="A4408" i="20" s="1"/>
  <c r="A4423" i="20" s="1"/>
  <c r="A4435" i="20" s="1"/>
  <c r="A4450" i="20" s="1"/>
  <c r="A4464" i="20" s="1"/>
  <c r="A4480" i="20" s="1"/>
  <c r="A4495" i="20" s="1"/>
  <c r="A4509" i="20" s="1"/>
  <c r="A4531" i="20" s="1"/>
  <c r="A4549" i="20" s="1"/>
  <c r="A4566" i="20" s="1"/>
  <c r="A4579" i="20" s="1"/>
  <c r="A4591" i="20" s="1"/>
  <c r="A4602" i="20" s="1"/>
  <c r="A4613" i="20" s="1"/>
  <c r="A4624" i="20" s="1"/>
  <c r="A4635" i="20" s="1"/>
  <c r="A4645" i="20" s="1"/>
  <c r="A4658" i="20" s="1"/>
  <c r="A4671" i="20" s="1"/>
  <c r="A4684" i="20" s="1"/>
  <c r="A4696" i="20" s="1"/>
  <c r="A4707" i="20" s="1"/>
  <c r="A4718" i="20" s="1"/>
  <c r="A4729" i="20" s="1"/>
  <c r="A4741" i="20" s="1"/>
  <c r="A4753" i="20" s="1"/>
  <c r="A4765" i="20" s="1"/>
  <c r="A4775" i="20" s="1"/>
  <c r="A4785" i="20" s="1"/>
  <c r="A4797" i="20" s="1"/>
  <c r="A4807" i="20" s="1"/>
  <c r="A4818" i="20" s="1"/>
  <c r="A4831" i="20" s="1"/>
  <c r="A4842" i="20" s="1"/>
  <c r="A4853" i="20" s="1"/>
  <c r="A4864" i="20" s="1"/>
  <c r="A4874" i="20" s="1"/>
  <c r="A4884" i="20" s="1"/>
  <c r="A4901" i="20" s="1"/>
  <c r="A4917" i="20" s="1"/>
  <c r="A4931" i="20" s="1"/>
  <c r="A4947" i="20" s="1"/>
  <c r="F88" i="20"/>
  <c r="G88" i="20" s="1"/>
  <c r="H88" i="20" s="1"/>
  <c r="F78" i="20"/>
  <c r="G78" i="20" s="1"/>
  <c r="F63" i="20"/>
  <c r="G63" i="20" s="1"/>
  <c r="F49" i="20"/>
  <c r="G49" i="20" s="1"/>
  <c r="F38" i="20"/>
  <c r="G38" i="20" s="1"/>
  <c r="F22" i="20"/>
  <c r="G22" i="20" s="1"/>
  <c r="G7" i="20"/>
  <c r="H413" i="3" l="1"/>
  <c r="F4896" i="20"/>
  <c r="F4897" i="20" s="1"/>
  <c r="F4898" i="20" s="1"/>
  <c r="H3143" i="20"/>
  <c r="H3159" i="20"/>
  <c r="H3141" i="20"/>
  <c r="H3157" i="20"/>
  <c r="A208" i="10"/>
  <c r="A213" i="10" s="1"/>
  <c r="A221" i="10" s="1"/>
  <c r="A232" i="10" s="1"/>
  <c r="A242" i="10" s="1"/>
  <c r="A252" i="10" s="1"/>
  <c r="A269" i="10" s="1"/>
  <c r="A287" i="10" s="1"/>
  <c r="A303" i="10" s="1"/>
  <c r="A320" i="10" s="1"/>
  <c r="A337" i="10" s="1"/>
  <c r="A354" i="10" s="1"/>
  <c r="A371" i="10" s="1"/>
  <c r="A388" i="10" s="1"/>
  <c r="A406" i="10" s="1"/>
  <c r="A423" i="10" s="1"/>
  <c r="A440" i="10" s="1"/>
  <c r="A457" i="10" s="1"/>
  <c r="A473" i="10" s="1"/>
  <c r="A492" i="10" s="1"/>
  <c r="A509" i="10" s="1"/>
  <c r="A525" i="10" s="1"/>
  <c r="A541" i="10" s="1"/>
  <c r="A555" i="10" s="1"/>
  <c r="A568" i="10" s="1"/>
  <c r="A582" i="10" s="1"/>
  <c r="A592" i="10" s="1"/>
  <c r="A608" i="10" s="1"/>
  <c r="A622" i="10" s="1"/>
  <c r="A638" i="10" s="1"/>
  <c r="A654" i="10" s="1"/>
  <c r="A670" i="10" s="1"/>
  <c r="A685" i="10" s="1"/>
  <c r="A699" i="10" s="1"/>
  <c r="A718" i="10" s="1"/>
  <c r="A737" i="10" s="1"/>
  <c r="A756" i="10" s="1"/>
  <c r="A776" i="10" s="1"/>
  <c r="A797" i="10" s="1"/>
  <c r="A820" i="10" s="1"/>
  <c r="A839" i="10" s="1"/>
  <c r="A851" i="10" s="1"/>
  <c r="A866" i="10" s="1"/>
  <c r="A879" i="10" s="1"/>
  <c r="A901" i="10" s="1"/>
  <c r="A914" i="10" s="1"/>
  <c r="A929" i="10" s="1"/>
  <c r="A950" i="10" s="1"/>
  <c r="A971" i="10" s="1"/>
  <c r="A988" i="10" s="1"/>
  <c r="A1002" i="10" s="1"/>
  <c r="A1016" i="10" s="1"/>
  <c r="A1030" i="10" s="1"/>
  <c r="A1043" i="10" s="1"/>
  <c r="A1058" i="10" s="1"/>
  <c r="H2448" i="10"/>
  <c r="H2449" i="10" s="1"/>
  <c r="H2450" i="10" s="1"/>
  <c r="H2451" i="10" s="1"/>
  <c r="B2451" i="10" s="1"/>
  <c r="D2451" i="10" s="1"/>
  <c r="G199" i="3" s="1"/>
  <c r="N199" i="3" s="1"/>
  <c r="O4335" i="20"/>
  <c r="H4061" i="20"/>
  <c r="H4075" i="20"/>
  <c r="H4076" i="20" s="1"/>
  <c r="H4077" i="20" s="1"/>
  <c r="H4087" i="20"/>
  <c r="H4088" i="20" s="1"/>
  <c r="H4089" i="20" s="1"/>
  <c r="H4100" i="20"/>
  <c r="H4101" i="20" s="1"/>
  <c r="H4102" i="20" s="1"/>
  <c r="H4113" i="20"/>
  <c r="H4114" i="20" s="1"/>
  <c r="H4115" i="20" s="1"/>
  <c r="H4125" i="20"/>
  <c r="H4126" i="20" s="1"/>
  <c r="H4127" i="20" s="1"/>
  <c r="H4137" i="20"/>
  <c r="H4138" i="20" s="1"/>
  <c r="H4139" i="20" s="1"/>
  <c r="H4226" i="20"/>
  <c r="H4229" i="20"/>
  <c r="H4243" i="20"/>
  <c r="H4247" i="20" s="1"/>
  <c r="H4248" i="20" s="1"/>
  <c r="H4249" i="20" s="1"/>
  <c r="B4249" i="20" s="1"/>
  <c r="D4249" i="20" s="1"/>
  <c r="H4317" i="20"/>
  <c r="H4320" i="20"/>
  <c r="H4332" i="20"/>
  <c r="H4340" i="20" s="1"/>
  <c r="H4341" i="20" s="1"/>
  <c r="H4342" i="20" s="1"/>
  <c r="B4342" i="20" s="1"/>
  <c r="D4342" i="20" s="1"/>
  <c r="F4354" i="20"/>
  <c r="G4354" i="20" s="1"/>
  <c r="H4371" i="20"/>
  <c r="H2098" i="20"/>
  <c r="H2143" i="20"/>
  <c r="H2334" i="20"/>
  <c r="H2336" i="20"/>
  <c r="H2437" i="20"/>
  <c r="H2440" i="20" s="1"/>
  <c r="H2554" i="20"/>
  <c r="H3074" i="20"/>
  <c r="H3086" i="20"/>
  <c r="H3101" i="20"/>
  <c r="H3115" i="20"/>
  <c r="H3127" i="20"/>
  <c r="H3169" i="20"/>
  <c r="H3172" i="20" s="1"/>
  <c r="H3183" i="20"/>
  <c r="H3186" i="20" s="1"/>
  <c r="H3199" i="20"/>
  <c r="H3201" i="20"/>
  <c r="H3212" i="20"/>
  <c r="H3214" i="20"/>
  <c r="H3226" i="20"/>
  <c r="H3241" i="20"/>
  <c r="H3324" i="20"/>
  <c r="H3350" i="20"/>
  <c r="H3377" i="20"/>
  <c r="H3443" i="20"/>
  <c r="H3445" i="20" s="1"/>
  <c r="H3446" i="20" s="1"/>
  <c r="H3447" i="20" s="1"/>
  <c r="B3447" i="20" s="1"/>
  <c r="D3447" i="20" s="1"/>
  <c r="H3524" i="20"/>
  <c r="H3527" i="20" s="1"/>
  <c r="H3528" i="20" s="1"/>
  <c r="H3529" i="20" s="1"/>
  <c r="B3529" i="20" s="1"/>
  <c r="D3529" i="20" s="1"/>
  <c r="H584" i="20"/>
  <c r="H625" i="20"/>
  <c r="H657" i="20"/>
  <c r="H659" i="20"/>
  <c r="H670" i="20"/>
  <c r="H3802" i="20"/>
  <c r="H204" i="20"/>
  <c r="H205" i="20" s="1"/>
  <c r="H206" i="20" s="1"/>
  <c r="B206" i="20" s="1"/>
  <c r="H320" i="20"/>
  <c r="H363" i="20"/>
  <c r="H405" i="20"/>
  <c r="H445" i="20"/>
  <c r="H486" i="20"/>
  <c r="H528" i="20"/>
  <c r="H748" i="20"/>
  <c r="H825" i="20"/>
  <c r="H867" i="20"/>
  <c r="H912" i="20"/>
  <c r="H1249" i="20"/>
  <c r="H1252" i="20" s="1"/>
  <c r="H1253" i="20" s="1"/>
  <c r="H1254" i="20" s="1"/>
  <c r="H1327" i="20"/>
  <c r="H1330" i="20" s="1"/>
  <c r="H1331" i="20" s="1"/>
  <c r="H1332" i="20" s="1"/>
  <c r="H1404" i="20"/>
  <c r="G1406" i="20"/>
  <c r="H1407" i="20" s="1"/>
  <c r="H1418" i="20"/>
  <c r="H1422" i="20" s="1"/>
  <c r="H1423" i="20" s="1"/>
  <c r="H1424" i="20" s="1"/>
  <c r="B1424" i="20" s="1"/>
  <c r="D1424" i="20" s="1"/>
  <c r="H1461" i="20"/>
  <c r="H1465" i="20"/>
  <c r="H1477" i="20"/>
  <c r="H1480" i="20" s="1"/>
  <c r="H1481" i="20" s="1"/>
  <c r="H1482" i="20" s="1"/>
  <c r="B1482" i="20" s="1"/>
  <c r="H1504" i="20"/>
  <c r="H1507" i="20"/>
  <c r="H1565" i="20"/>
  <c r="H1571" i="20"/>
  <c r="H1623" i="20"/>
  <c r="H1629" i="20"/>
  <c r="H1702" i="20"/>
  <c r="H1705" i="20"/>
  <c r="H1715" i="20"/>
  <c r="H1718" i="20"/>
  <c r="H1730" i="20"/>
  <c r="H1733" i="20"/>
  <c r="H1745" i="20"/>
  <c r="H1748" i="20"/>
  <c r="H1757" i="20"/>
  <c r="H1760" i="20"/>
  <c r="H1772" i="20"/>
  <c r="H1776" i="20" s="1"/>
  <c r="H1849" i="20"/>
  <c r="H1859" i="20"/>
  <c r="H1892" i="20"/>
  <c r="H1901" i="20"/>
  <c r="H1933" i="20"/>
  <c r="H1940" i="20"/>
  <c r="H1971" i="20"/>
  <c r="H1978" i="20"/>
  <c r="H2007" i="20"/>
  <c r="H2011" i="20" s="1"/>
  <c r="H2037" i="20"/>
  <c r="H2040" i="20"/>
  <c r="H2071" i="20"/>
  <c r="H2229" i="20"/>
  <c r="H2232" i="20"/>
  <c r="H2272" i="20"/>
  <c r="H2305" i="20"/>
  <c r="H2308" i="20"/>
  <c r="H2395" i="20"/>
  <c r="H2397" i="20"/>
  <c r="H2477" i="20"/>
  <c r="H2507" i="20"/>
  <c r="H2577" i="20"/>
  <c r="H2589" i="20"/>
  <c r="H2592" i="20"/>
  <c r="H2618" i="20"/>
  <c r="H2619" i="20" s="1"/>
  <c r="H2620" i="20" s="1"/>
  <c r="B2620" i="20" s="1"/>
  <c r="D2620" i="20" s="1"/>
  <c r="H2629" i="20"/>
  <c r="H2636" i="20"/>
  <c r="H2674" i="20"/>
  <c r="H2691" i="20"/>
  <c r="H2733" i="20"/>
  <c r="H2749" i="20"/>
  <c r="H2753" i="20"/>
  <c r="H2766" i="20"/>
  <c r="H2768" i="20"/>
  <c r="H2778" i="20"/>
  <c r="H2780" i="20"/>
  <c r="H2793" i="20"/>
  <c r="H2795" i="20"/>
  <c r="H2809" i="20"/>
  <c r="H2811" i="20"/>
  <c r="H2837" i="20"/>
  <c r="H2852" i="20"/>
  <c r="H2854" i="20"/>
  <c r="H2863" i="20"/>
  <c r="H2865" i="20"/>
  <c r="H2879" i="20"/>
  <c r="H2881" i="20"/>
  <c r="H2895" i="20"/>
  <c r="H2898" i="20"/>
  <c r="H2927" i="20"/>
  <c r="H2941" i="20"/>
  <c r="H2943" i="20"/>
  <c r="H2954" i="20"/>
  <c r="H2956" i="20"/>
  <c r="H2969" i="20"/>
  <c r="H2971" i="20"/>
  <c r="H2984" i="20"/>
  <c r="H2986" i="20"/>
  <c r="H2997" i="20"/>
  <c r="H2999" i="20"/>
  <c r="H3011" i="20"/>
  <c r="H3013" i="20"/>
  <c r="H3028" i="20"/>
  <c r="H3031" i="20" s="1"/>
  <c r="H3032" i="20" s="1"/>
  <c r="H3033" i="20" s="1"/>
  <c r="B3033" i="20" s="1"/>
  <c r="D3033" i="20" s="1"/>
  <c r="H3265" i="20"/>
  <c r="H3294" i="20"/>
  <c r="H3552" i="20"/>
  <c r="H3611" i="20"/>
  <c r="H3759" i="20"/>
  <c r="H3763" i="20"/>
  <c r="H3773" i="20"/>
  <c r="H3777" i="20"/>
  <c r="H4397" i="20"/>
  <c r="H4400" i="20"/>
  <c r="H4413" i="20"/>
  <c r="H4415" i="20" s="1"/>
  <c r="H4416" i="20" s="1"/>
  <c r="H4417" i="20" s="1"/>
  <c r="B4417" i="20" s="1"/>
  <c r="D4417" i="20" s="1"/>
  <c r="H4469" i="20"/>
  <c r="H4474" i="20"/>
  <c r="H4514" i="20"/>
  <c r="H4518" i="20"/>
  <c r="H4536" i="20"/>
  <c r="H4554" i="20"/>
  <c r="H4922" i="20"/>
  <c r="O4332" i="20"/>
  <c r="H227" i="20"/>
  <c r="H228" i="20" s="1"/>
  <c r="H229" i="20" s="1"/>
  <c r="B229" i="20" s="1"/>
  <c r="H293" i="20"/>
  <c r="H2349" i="20"/>
  <c r="H2351" i="20"/>
  <c r="H2364" i="20"/>
  <c r="H2366" i="20"/>
  <c r="H2378" i="20"/>
  <c r="H2381" i="20"/>
  <c r="H2450" i="20"/>
  <c r="H2452" i="20"/>
  <c r="H2461" i="20"/>
  <c r="H2495" i="20"/>
  <c r="H2523" i="20"/>
  <c r="H2541" i="20"/>
  <c r="H2570" i="20"/>
  <c r="H2603" i="20"/>
  <c r="H2607" i="20"/>
  <c r="H2648" i="20"/>
  <c r="H2655" i="20"/>
  <c r="H2709" i="20"/>
  <c r="H2710" i="20" s="1"/>
  <c r="H2711" i="20" s="1"/>
  <c r="H2712" i="20" s="1"/>
  <c r="B2712" i="20" s="1"/>
  <c r="D2712" i="20" s="1"/>
  <c r="H2909" i="20"/>
  <c r="H2912" i="20"/>
  <c r="H3041" i="20"/>
  <c r="H3063" i="20"/>
  <c r="H338" i="20"/>
  <c r="H380" i="20"/>
  <c r="H422" i="20"/>
  <c r="H462" i="20"/>
  <c r="H503" i="20"/>
  <c r="H545" i="20"/>
  <c r="H565" i="20"/>
  <c r="H608" i="20"/>
  <c r="H641" i="20"/>
  <c r="H704" i="20"/>
  <c r="H705" i="20" s="1"/>
  <c r="H706" i="20" s="1"/>
  <c r="H707" i="20" s="1"/>
  <c r="B707" i="20" s="1"/>
  <c r="H713" i="20"/>
  <c r="H732" i="20"/>
  <c r="H763" i="20"/>
  <c r="H785" i="20"/>
  <c r="H802" i="20"/>
  <c r="H841" i="20"/>
  <c r="H887" i="20"/>
  <c r="H932" i="20"/>
  <c r="H958" i="20"/>
  <c r="H970" i="20"/>
  <c r="H989" i="20"/>
  <c r="H991" i="20"/>
  <c r="H1002" i="20"/>
  <c r="H1004" i="20"/>
  <c r="H1017" i="20"/>
  <c r="H1019" i="20"/>
  <c r="H1036" i="20"/>
  <c r="H1040" i="20"/>
  <c r="H1058" i="20"/>
  <c r="H1060" i="20"/>
  <c r="H1080" i="20"/>
  <c r="H1082" i="20"/>
  <c r="H1094" i="20"/>
  <c r="H1098" i="20"/>
  <c r="H1123" i="20"/>
  <c r="H1127" i="20"/>
  <c r="H1144" i="20"/>
  <c r="H1170" i="20"/>
  <c r="H1183" i="20"/>
  <c r="H1187" i="20"/>
  <c r="H1199" i="20"/>
  <c r="H1203" i="20"/>
  <c r="H1216" i="20"/>
  <c r="H1220" i="20"/>
  <c r="H1231" i="20"/>
  <c r="H1234" i="20" s="1"/>
  <c r="H1235" i="20" s="1"/>
  <c r="H1236" i="20" s="1"/>
  <c r="H1265" i="20"/>
  <c r="H1269" i="20"/>
  <c r="H1279" i="20"/>
  <c r="H1283" i="20"/>
  <c r="H1295" i="20"/>
  <c r="H1299" i="20"/>
  <c r="H1311" i="20"/>
  <c r="H1314" i="20" s="1"/>
  <c r="H1315" i="20" s="1"/>
  <c r="H1316" i="20" s="1"/>
  <c r="H1353" i="20"/>
  <c r="H1372" i="20"/>
  <c r="H1390" i="20"/>
  <c r="H1394" i="20" s="1"/>
  <c r="H1395" i="20" s="1"/>
  <c r="H1396" i="20" s="1"/>
  <c r="B1395" i="20" s="1"/>
  <c r="D1395" i="20" s="1"/>
  <c r="H1432" i="20"/>
  <c r="H1436" i="20"/>
  <c r="H1449" i="20"/>
  <c r="H1452" i="20" s="1"/>
  <c r="H1453" i="20" s="1"/>
  <c r="H1454" i="20" s="1"/>
  <c r="B1454" i="20" s="1"/>
  <c r="D1454" i="20" s="1"/>
  <c r="H1491" i="20"/>
  <c r="H1494" i="20" s="1"/>
  <c r="H1523" i="20"/>
  <c r="H1531" i="20"/>
  <c r="H1541" i="20"/>
  <c r="H1547" i="20"/>
  <c r="H1605" i="20"/>
  <c r="H1612" i="20"/>
  <c r="H1648" i="20"/>
  <c r="H1655" i="20"/>
  <c r="H1666" i="20"/>
  <c r="H1673" i="20"/>
  <c r="H1684" i="20"/>
  <c r="H1692" i="20"/>
  <c r="H1787" i="20"/>
  <c r="H1791" i="20"/>
  <c r="H1803" i="20"/>
  <c r="H1807" i="20"/>
  <c r="H1820" i="20"/>
  <c r="H1824" i="20"/>
  <c r="H1837" i="20"/>
  <c r="H1839" i="20" s="1"/>
  <c r="H1840" i="20" s="1"/>
  <c r="H1841" i="20" s="1"/>
  <c r="B1841" i="20" s="1"/>
  <c r="H1873" i="20"/>
  <c r="H1882" i="20"/>
  <c r="H1916" i="20"/>
  <c r="H1923" i="20"/>
  <c r="H1954" i="20"/>
  <c r="H1961" i="20"/>
  <c r="H1992" i="20"/>
  <c r="H1996" i="20" s="1"/>
  <c r="H2020" i="20"/>
  <c r="H2023" i="20"/>
  <c r="H2054" i="20"/>
  <c r="H2057" i="20"/>
  <c r="H2118" i="20"/>
  <c r="H2163" i="20"/>
  <c r="H2167" i="20"/>
  <c r="H2176" i="20"/>
  <c r="H2180" i="20"/>
  <c r="H2190" i="20"/>
  <c r="H2194" i="20"/>
  <c r="H2204" i="20"/>
  <c r="H2209" i="20"/>
  <c r="H2242" i="20"/>
  <c r="H2244" i="20"/>
  <c r="H2256" i="20"/>
  <c r="H2259" i="20"/>
  <c r="H2289" i="20"/>
  <c r="H2292" i="20"/>
  <c r="H2321" i="20"/>
  <c r="H3280" i="20"/>
  <c r="Q1978" i="20"/>
  <c r="N4896" i="20"/>
  <c r="N4897" i="20" s="1"/>
  <c r="N4898" i="20" s="1"/>
  <c r="H3309" i="20"/>
  <c r="H3312" i="20"/>
  <c r="H3339" i="20"/>
  <c r="H3363" i="20"/>
  <c r="H3389" i="20"/>
  <c r="H3467" i="20"/>
  <c r="H3482" i="20"/>
  <c r="H3498" i="20"/>
  <c r="H3511" i="20"/>
  <c r="H3514" i="20" s="1"/>
  <c r="H3515" i="20" s="1"/>
  <c r="H3516" i="20" s="1"/>
  <c r="B3516" i="20" s="1"/>
  <c r="D3516" i="20" s="1"/>
  <c r="H3539" i="20"/>
  <c r="H3567" i="20"/>
  <c r="H3570" i="20"/>
  <c r="H3583" i="20"/>
  <c r="H3586" i="20"/>
  <c r="H3597" i="20"/>
  <c r="H3627" i="20"/>
  <c r="H3710" i="20"/>
  <c r="H3726" i="20"/>
  <c r="H3743" i="20"/>
  <c r="H3746" i="20"/>
  <c r="H3814" i="20"/>
  <c r="H3830" i="20"/>
  <c r="H3847" i="20"/>
  <c r="H4001" i="20"/>
  <c r="H4002" i="20" s="1"/>
  <c r="H4003" i="20" s="1"/>
  <c r="H4004" i="20" s="1"/>
  <c r="B4004" i="20" s="1"/>
  <c r="H4013" i="20"/>
  <c r="H4016" i="20"/>
  <c r="H4178" i="20"/>
  <c r="H4179" i="20" s="1"/>
  <c r="H4180" i="20" s="1"/>
  <c r="H4181" i="20" s="1"/>
  <c r="B4181" i="20" s="1"/>
  <c r="H4302" i="20"/>
  <c r="H4306" i="20" s="1"/>
  <c r="H4307" i="20" s="1"/>
  <c r="H4308" i="20" s="1"/>
  <c r="B4308" i="20" s="1"/>
  <c r="D4308" i="20" s="1"/>
  <c r="H4352" i="20"/>
  <c r="H4428" i="20"/>
  <c r="H4430" i="20" s="1"/>
  <c r="H4431" i="20" s="1"/>
  <c r="H4432" i="20" s="1"/>
  <c r="B4432" i="20" s="1"/>
  <c r="D4432" i="20" s="1"/>
  <c r="H4455" i="20"/>
  <c r="H4458" i="20"/>
  <c r="H4485" i="20"/>
  <c r="H4489" i="20"/>
  <c r="H4500" i="20"/>
  <c r="H4503" i="20"/>
  <c r="H4953" i="20"/>
  <c r="N4903" i="20"/>
  <c r="O1971" i="20"/>
  <c r="P1971" i="20" s="1"/>
  <c r="Q1971" i="20" s="1"/>
  <c r="O1989" i="20"/>
  <c r="P1989" i="20" s="1"/>
  <c r="Q1989" i="20" s="1"/>
  <c r="Q1993" i="20" s="1"/>
  <c r="O4042" i="20"/>
  <c r="P4042" i="20" s="1"/>
  <c r="Q4042" i="20" s="1"/>
  <c r="Q4045" i="20" s="1"/>
  <c r="Q4046" i="20" s="1"/>
  <c r="Q4047" i="20" s="1"/>
  <c r="K4047" i="20" s="1"/>
  <c r="M4047" i="20" s="1"/>
  <c r="O4057" i="20"/>
  <c r="P4057" i="20" s="1"/>
  <c r="O4058" i="20"/>
  <c r="P4058" i="20" s="1"/>
  <c r="O4059" i="20"/>
  <c r="P4059" i="20" s="1"/>
  <c r="O3401" i="20"/>
  <c r="P3401" i="20" s="1"/>
  <c r="O3402" i="20"/>
  <c r="P3402" i="20" s="1"/>
  <c r="H8" i="20"/>
  <c r="H7" i="20"/>
  <c r="H23" i="20"/>
  <c r="H22" i="20"/>
  <c r="H39" i="20"/>
  <c r="H38" i="20"/>
  <c r="H50" i="20"/>
  <c r="H49" i="20"/>
  <c r="H64" i="20"/>
  <c r="H63" i="20"/>
  <c r="H79" i="20"/>
  <c r="H78" i="20"/>
  <c r="H140" i="20"/>
  <c r="H141" i="20" s="1"/>
  <c r="H152" i="20"/>
  <c r="H153" i="20" s="1"/>
  <c r="H167" i="20"/>
  <c r="H168" i="20" s="1"/>
  <c r="H236" i="20"/>
  <c r="H235" i="20"/>
  <c r="H100" i="20"/>
  <c r="H118" i="20"/>
  <c r="H124" i="20" s="1"/>
  <c r="H2413" i="20"/>
  <c r="H2526" i="20"/>
  <c r="H3255" i="20"/>
  <c r="H3256" i="20" s="1"/>
  <c r="B3256" i="20" s="1"/>
  <c r="D3256" i="20" s="1"/>
  <c r="H3642" i="20"/>
  <c r="H3643" i="20" s="1"/>
  <c r="B3643" i="20" s="1"/>
  <c r="D3643" i="20" s="1"/>
  <c r="H3654" i="20"/>
  <c r="H3655" i="20" s="1"/>
  <c r="B3655" i="20" s="1"/>
  <c r="D3655" i="20" s="1"/>
  <c r="H3677" i="20"/>
  <c r="H3678" i="20" s="1"/>
  <c r="B3678" i="20" s="1"/>
  <c r="D3678" i="20" s="1"/>
  <c r="H3699" i="20"/>
  <c r="H3700" i="20" s="1"/>
  <c r="B3700" i="20" s="1"/>
  <c r="D3700" i="20" s="1"/>
  <c r="G1582" i="20"/>
  <c r="G1583" i="20"/>
  <c r="G1584" i="20"/>
  <c r="G1586" i="20"/>
  <c r="G1587" i="20"/>
  <c r="G1588" i="20"/>
  <c r="G2466" i="20"/>
  <c r="G2482" i="20"/>
  <c r="G2510" i="20"/>
  <c r="H2510" i="20" s="1"/>
  <c r="H2698" i="20"/>
  <c r="H3880" i="20"/>
  <c r="H3881" i="20" s="1"/>
  <c r="B3881" i="20" s="1"/>
  <c r="H3938" i="20"/>
  <c r="H3939" i="20" s="1"/>
  <c r="B3939" i="20" s="1"/>
  <c r="H3948" i="20"/>
  <c r="H3949" i="20" s="1"/>
  <c r="B3949" i="20" s="1"/>
  <c r="H3958" i="20"/>
  <c r="H3959" i="20" s="1"/>
  <c r="B3959" i="20" s="1"/>
  <c r="H3969" i="20"/>
  <c r="H3970" i="20" s="1"/>
  <c r="B3970" i="20" s="1"/>
  <c r="H3981" i="20"/>
  <c r="H3982" i="20" s="1"/>
  <c r="B3982" i="20" s="1"/>
  <c r="H3992" i="20"/>
  <c r="H3993" i="20" s="1"/>
  <c r="B3993" i="20" s="1"/>
  <c r="F4057" i="20"/>
  <c r="G4057" i="20" s="1"/>
  <c r="H4057" i="20" s="1"/>
  <c r="G4043" i="20"/>
  <c r="H4043" i="20" s="1"/>
  <c r="H4046" i="20" s="1"/>
  <c r="H4150" i="20"/>
  <c r="H4151" i="20" s="1"/>
  <c r="B4151" i="20" s="1"/>
  <c r="H4160" i="20"/>
  <c r="H4161" i="20" s="1"/>
  <c r="B4161" i="20" s="1"/>
  <c r="H4169" i="20"/>
  <c r="H4170" i="20" s="1"/>
  <c r="B4170" i="20" s="1"/>
  <c r="H4192" i="20"/>
  <c r="H4193" i="20" s="1"/>
  <c r="B4193" i="20" s="1"/>
  <c r="D4193" i="20" s="1"/>
  <c r="H4203" i="20"/>
  <c r="H4204" i="20" s="1"/>
  <c r="B4204" i="20" s="1"/>
  <c r="D4204" i="20" s="1"/>
  <c r="H4214" i="20"/>
  <c r="H4215" i="20" s="1"/>
  <c r="B4215" i="20" s="1"/>
  <c r="D4215" i="20" s="1"/>
  <c r="H4260" i="20"/>
  <c r="H4261" i="20" s="1"/>
  <c r="B4261" i="20" s="1"/>
  <c r="D4261" i="20" s="1"/>
  <c r="H4270" i="20"/>
  <c r="H4271" i="20" s="1"/>
  <c r="B4271" i="20" s="1"/>
  <c r="D4271" i="20" s="1"/>
  <c r="H4282" i="20"/>
  <c r="H4283" i="20" s="1"/>
  <c r="B4283" i="20" s="1"/>
  <c r="D4283" i="20" s="1"/>
  <c r="H4293" i="20"/>
  <c r="H4294" i="20" s="1"/>
  <c r="B4294" i="20" s="1"/>
  <c r="D4294" i="20" s="1"/>
  <c r="H4441" i="20"/>
  <c r="H4442" i="20" s="1"/>
  <c r="B4442" i="20" s="1"/>
  <c r="G2678" i="20"/>
  <c r="G2679" i="20"/>
  <c r="G2680" i="20"/>
  <c r="G2721" i="20"/>
  <c r="H2721" i="20" s="1"/>
  <c r="H2722" i="20" s="1"/>
  <c r="G2820" i="20"/>
  <c r="G2821" i="20"/>
  <c r="G3401" i="20"/>
  <c r="G3402" i="20"/>
  <c r="F3416" i="20"/>
  <c r="F3417" i="20"/>
  <c r="H4375" i="20"/>
  <c r="H4376" i="20" s="1"/>
  <c r="G4030" i="20"/>
  <c r="H4030" i="20" s="1"/>
  <c r="G4031" i="20"/>
  <c r="H4032" i="20" s="1"/>
  <c r="G4356" i="20"/>
  <c r="G4905" i="20"/>
  <c r="G4906" i="20"/>
  <c r="G4935" i="20"/>
  <c r="G4936" i="20"/>
  <c r="Q1979" i="20" l="1"/>
  <c r="Q1980" i="20" s="1"/>
  <c r="Q1981" i="20" s="1"/>
  <c r="K1981" i="20" s="1"/>
  <c r="M1981" i="20" s="1"/>
  <c r="H199" i="3"/>
  <c r="H3144" i="20"/>
  <c r="H3145" i="20" s="1"/>
  <c r="H3146" i="20" s="1"/>
  <c r="B3146" i="20" s="1"/>
  <c r="D3146" i="20" s="1"/>
  <c r="H3160" i="20"/>
  <c r="H3161" i="20" s="1"/>
  <c r="H3162" i="20" s="1"/>
  <c r="B3162" i="20" s="1"/>
  <c r="D3162" i="20" s="1"/>
  <c r="H2337" i="20"/>
  <c r="H2338" i="20" s="1"/>
  <c r="H2339" i="20" s="1"/>
  <c r="B2339" i="20" s="1"/>
  <c r="D2339" i="20" s="1"/>
  <c r="H4357" i="20"/>
  <c r="H4358" i="20" s="1"/>
  <c r="H4359" i="20" s="1"/>
  <c r="H4062" i="20"/>
  <c r="H4063" i="20" s="1"/>
  <c r="H4064" i="20" s="1"/>
  <c r="B4064" i="20" s="1"/>
  <c r="D4064" i="20" s="1"/>
  <c r="H2578" i="20"/>
  <c r="H2579" i="20" s="1"/>
  <c r="H2580" i="20" s="1"/>
  <c r="B2580" i="20" s="1"/>
  <c r="D2580" i="20" s="1"/>
  <c r="H1674" i="20"/>
  <c r="H1675" i="20" s="1"/>
  <c r="H1676" i="20" s="1"/>
  <c r="B1676" i="20" s="1"/>
  <c r="D1676" i="20" s="1"/>
  <c r="H2812" i="20"/>
  <c r="H2813" i="20" s="1"/>
  <c r="H2814" i="20" s="1"/>
  <c r="B2814" i="20" s="1"/>
  <c r="D2814" i="20" s="1"/>
  <c r="H1270" i="20"/>
  <c r="H1271" i="20" s="1"/>
  <c r="H1272" i="20" s="1"/>
  <c r="B1272" i="20" s="1"/>
  <c r="D1272" i="20" s="1"/>
  <c r="H2453" i="20"/>
  <c r="H2454" i="20" s="1"/>
  <c r="H2455" i="20" s="1"/>
  <c r="B2455" i="20" s="1"/>
  <c r="D2455" i="20" s="1"/>
  <c r="H3215" i="20"/>
  <c r="H3216" i="20" s="1"/>
  <c r="H3217" i="20" s="1"/>
  <c r="B3217" i="20" s="1"/>
  <c r="D3217" i="20" s="1"/>
  <c r="H2699" i="20"/>
  <c r="H2700" i="20" s="1"/>
  <c r="H2701" i="20" s="1"/>
  <c r="B2701" i="20" s="1"/>
  <c r="D2701" i="20" s="1"/>
  <c r="A1068" i="10"/>
  <c r="A1076" i="10" s="1"/>
  <c r="A1086" i="10" s="1"/>
  <c r="A1092" i="10" s="1"/>
  <c r="A1106" i="10" s="1"/>
  <c r="A1122" i="10" s="1"/>
  <c r="A1136" i="10" s="1"/>
  <c r="A1151" i="10" s="1"/>
  <c r="H2367" i="20"/>
  <c r="H2368" i="20" s="1"/>
  <c r="H2369" i="20" s="1"/>
  <c r="B2369" i="20" s="1"/>
  <c r="D2369" i="20" s="1"/>
  <c r="H3202" i="20"/>
  <c r="H3203" i="20" s="1"/>
  <c r="H3204" i="20" s="1"/>
  <c r="B3204" i="20" s="1"/>
  <c r="D3204" i="20" s="1"/>
  <c r="H4230" i="20"/>
  <c r="H4231" i="20" s="1"/>
  <c r="H4232" i="20" s="1"/>
  <c r="B4232" i="20" s="1"/>
  <c r="D4232" i="20" s="1"/>
  <c r="H4321" i="20"/>
  <c r="H4322" i="20" s="1"/>
  <c r="H4323" i="20" s="1"/>
  <c r="B4323" i="20" s="1"/>
  <c r="D4323" i="20" s="1"/>
  <c r="H660" i="20"/>
  <c r="H661" i="20" s="1"/>
  <c r="H662" i="20" s="1"/>
  <c r="B662" i="20" s="1"/>
  <c r="H2866" i="20"/>
  <c r="H2867" i="20" s="1"/>
  <c r="H2868" i="20" s="1"/>
  <c r="B2868" i="20" s="1"/>
  <c r="D2868" i="20" s="1"/>
  <c r="H2781" i="20"/>
  <c r="H2782" i="20" s="1"/>
  <c r="H2783" i="20" s="1"/>
  <c r="B2783" i="20" s="1"/>
  <c r="D2783" i="20" s="1"/>
  <c r="H1706" i="20"/>
  <c r="H1707" i="20" s="1"/>
  <c r="H1708" i="20" s="1"/>
  <c r="B1708" i="20" s="1"/>
  <c r="D1708" i="20" s="1"/>
  <c r="H1572" i="20"/>
  <c r="H1573" i="20" s="1"/>
  <c r="H1574" i="20" s="1"/>
  <c r="B1574" i="20" s="1"/>
  <c r="D1574" i="20" s="1"/>
  <c r="H1300" i="20"/>
  <c r="H1301" i="20" s="1"/>
  <c r="H1302" i="20" s="1"/>
  <c r="B1302" i="20" s="1"/>
  <c r="D1302" i="20" s="1"/>
  <c r="H2528" i="20"/>
  <c r="H2529" i="20" s="1"/>
  <c r="H2530" i="20" s="1"/>
  <c r="B2530" i="20" s="1"/>
  <c r="D2530" i="20" s="1"/>
  <c r="H1693" i="20"/>
  <c r="H1694" i="20" s="1"/>
  <c r="H1695" i="20" s="1"/>
  <c r="B1695" i="20" s="1"/>
  <c r="D1695" i="20" s="1"/>
  <c r="H1613" i="20"/>
  <c r="H1614" i="20" s="1"/>
  <c r="H1615" i="20" s="1"/>
  <c r="B1615" i="20" s="1"/>
  <c r="D1615" i="20" s="1"/>
  <c r="H1284" i="20"/>
  <c r="H1285" i="20" s="1"/>
  <c r="H1286" i="20" s="1"/>
  <c r="B1286" i="20" s="1"/>
  <c r="D1286" i="20" s="1"/>
  <c r="H2352" i="20"/>
  <c r="H2353" i="20" s="1"/>
  <c r="H2354" i="20" s="1"/>
  <c r="B2354" i="20" s="1"/>
  <c r="D2354" i="20" s="1"/>
  <c r="H4519" i="20"/>
  <c r="H4520" i="20" s="1"/>
  <c r="H4521" i="20" s="1"/>
  <c r="B4521" i="20" s="1"/>
  <c r="D4521" i="20" s="1"/>
  <c r="H4475" i="20"/>
  <c r="H4476" i="20" s="1"/>
  <c r="H4477" i="20" s="1"/>
  <c r="B4477" i="20" s="1"/>
  <c r="D4477" i="20" s="1"/>
  <c r="H3015" i="20"/>
  <c r="H3016" i="20" s="1"/>
  <c r="H3017" i="20" s="1"/>
  <c r="B3017" i="20" s="1"/>
  <c r="D3017" i="20" s="1"/>
  <c r="H3000" i="20"/>
  <c r="H3001" i="20" s="1"/>
  <c r="H3002" i="20" s="1"/>
  <c r="B3002" i="20" s="1"/>
  <c r="D3002" i="20" s="1"/>
  <c r="H2988" i="20"/>
  <c r="H2989" i="20" s="1"/>
  <c r="H2990" i="20" s="1"/>
  <c r="B2990" i="20" s="1"/>
  <c r="D2990" i="20" s="1"/>
  <c r="H2972" i="20"/>
  <c r="H2973" i="20" s="1"/>
  <c r="H2974" i="20" s="1"/>
  <c r="B2974" i="20" s="1"/>
  <c r="D2974" i="20" s="1"/>
  <c r="H2957" i="20"/>
  <c r="H2958" i="20" s="1"/>
  <c r="H2959" i="20" s="1"/>
  <c r="B2959" i="20" s="1"/>
  <c r="D2959" i="20" s="1"/>
  <c r="H2944" i="20"/>
  <c r="H2945" i="20" s="1"/>
  <c r="H2946" i="20" s="1"/>
  <c r="B2946" i="20" s="1"/>
  <c r="D2946" i="20" s="1"/>
  <c r="H2882" i="20"/>
  <c r="H2883" i="20" s="1"/>
  <c r="H2884" i="20" s="1"/>
  <c r="B2884" i="20" s="1"/>
  <c r="D2884" i="20" s="1"/>
  <c r="H2855" i="20"/>
  <c r="H2856" i="20" s="1"/>
  <c r="H2857" i="20" s="1"/>
  <c r="B2857" i="20" s="1"/>
  <c r="D2857" i="20" s="1"/>
  <c r="H2796" i="20"/>
  <c r="H2797" i="20" s="1"/>
  <c r="H2798" i="20" s="1"/>
  <c r="B2798" i="20" s="1"/>
  <c r="D2798" i="20" s="1"/>
  <c r="H2769" i="20"/>
  <c r="H2770" i="20" s="1"/>
  <c r="H2771" i="20" s="1"/>
  <c r="B2771" i="20" s="1"/>
  <c r="D2771" i="20" s="1"/>
  <c r="H2754" i="20"/>
  <c r="H2755" i="20" s="1"/>
  <c r="H2756" i="20" s="1"/>
  <c r="B2756" i="20" s="1"/>
  <c r="H2593" i="20"/>
  <c r="H2594" i="20" s="1"/>
  <c r="H2595" i="20" s="1"/>
  <c r="B2595" i="20" s="1"/>
  <c r="D2595" i="20" s="1"/>
  <c r="H2398" i="20"/>
  <c r="H2399" i="20" s="1"/>
  <c r="H2400" i="20" s="1"/>
  <c r="B2400" i="20" s="1"/>
  <c r="D2400" i="20" s="1"/>
  <c r="H2233" i="20"/>
  <c r="H2234" i="20" s="1"/>
  <c r="H2235" i="20" s="1"/>
  <c r="B2235" i="20" s="1"/>
  <c r="D2235" i="20" s="1"/>
  <c r="H1979" i="20"/>
  <c r="H1980" i="20" s="1"/>
  <c r="H1981" i="20" s="1"/>
  <c r="B1981" i="20" s="1"/>
  <c r="D1981" i="20" s="1"/>
  <c r="H1941" i="20"/>
  <c r="H1942" i="20" s="1"/>
  <c r="H1943" i="20" s="1"/>
  <c r="B1943" i="20" s="1"/>
  <c r="D1943" i="20" s="1"/>
  <c r="H1902" i="20"/>
  <c r="H1903" i="20" s="1"/>
  <c r="H1904" i="20" s="1"/>
  <c r="B1904" i="20" s="1"/>
  <c r="D1904" i="20" s="1"/>
  <c r="H1860" i="20"/>
  <c r="H1861" i="20" s="1"/>
  <c r="H1862" i="20" s="1"/>
  <c r="B1862" i="20" s="1"/>
  <c r="D1862" i="20" s="1"/>
  <c r="H1466" i="20"/>
  <c r="H1467" i="20" s="1"/>
  <c r="H1468" i="20" s="1"/>
  <c r="B1468" i="20" s="1"/>
  <c r="D1468" i="20" s="1"/>
  <c r="H2511" i="20"/>
  <c r="H2512" i="20" s="1"/>
  <c r="H2513" i="20" s="1"/>
  <c r="B2513" i="20" s="1"/>
  <c r="D2513" i="20" s="1"/>
  <c r="H4401" i="20"/>
  <c r="H4402" i="20" s="1"/>
  <c r="H4403" i="20" s="1"/>
  <c r="B4403" i="20" s="1"/>
  <c r="D4403" i="20" s="1"/>
  <c r="H3778" i="20"/>
  <c r="H3779" i="20" s="1"/>
  <c r="H3780" i="20" s="1"/>
  <c r="B3780" i="20" s="1"/>
  <c r="D3780" i="20" s="1"/>
  <c r="H3764" i="20"/>
  <c r="H3765" i="20" s="1"/>
  <c r="H3766" i="20" s="1"/>
  <c r="B3766" i="20" s="1"/>
  <c r="D3766" i="20" s="1"/>
  <c r="H2899" i="20"/>
  <c r="H2900" i="20" s="1"/>
  <c r="H2901" i="20" s="1"/>
  <c r="B2901" i="20" s="1"/>
  <c r="D2901" i="20" s="1"/>
  <c r="H2638" i="20"/>
  <c r="H2639" i="20" s="1"/>
  <c r="H2640" i="20" s="1"/>
  <c r="B2640" i="20" s="1"/>
  <c r="D2640" i="20" s="1"/>
  <c r="H2309" i="20"/>
  <c r="H2310" i="20" s="1"/>
  <c r="H2311" i="20" s="1"/>
  <c r="B2311" i="20" s="1"/>
  <c r="D2311" i="20" s="1"/>
  <c r="H2041" i="20"/>
  <c r="H2042" i="20" s="1"/>
  <c r="H2043" i="20" s="1"/>
  <c r="B2043" i="20" s="1"/>
  <c r="D2043" i="20" s="1"/>
  <c r="H1761" i="20"/>
  <c r="H1762" i="20" s="1"/>
  <c r="H1763" i="20" s="1"/>
  <c r="B1763" i="20" s="1"/>
  <c r="H1749" i="20"/>
  <c r="H1750" i="20" s="1"/>
  <c r="H1751" i="20" s="1"/>
  <c r="B1751" i="20" s="1"/>
  <c r="H1734" i="20"/>
  <c r="H1735" i="20" s="1"/>
  <c r="H1736" i="20" s="1"/>
  <c r="B1736" i="20" s="1"/>
  <c r="H1719" i="20"/>
  <c r="H1720" i="20" s="1"/>
  <c r="H1721" i="20" s="1"/>
  <c r="B1721" i="20" s="1"/>
  <c r="H1630" i="20"/>
  <c r="H1631" i="20" s="1"/>
  <c r="H1632" i="20" s="1"/>
  <c r="B1632" i="20" s="1"/>
  <c r="D1632" i="20" s="1"/>
  <c r="H1508" i="20"/>
  <c r="H1509" i="20" s="1"/>
  <c r="H1510" i="20" s="1"/>
  <c r="B1510" i="20" s="1"/>
  <c r="H1408" i="20"/>
  <c r="H1409" i="20" s="1"/>
  <c r="H1410" i="20" s="1"/>
  <c r="B1410" i="20" s="1"/>
  <c r="D1410" i="20" s="1"/>
  <c r="N4338" i="20"/>
  <c r="O4339" i="20" s="1"/>
  <c r="O4340" i="20" s="1"/>
  <c r="O4341" i="20" s="1"/>
  <c r="O4342" i="20" s="1"/>
  <c r="I4342" i="20" s="1"/>
  <c r="K4342" i="20" s="1"/>
  <c r="H2293" i="20"/>
  <c r="H2294" i="20" s="1"/>
  <c r="H2295" i="20" s="1"/>
  <c r="B2295" i="20" s="1"/>
  <c r="D2295" i="20" s="1"/>
  <c r="H2260" i="20"/>
  <c r="H2261" i="20" s="1"/>
  <c r="H2262" i="20" s="1"/>
  <c r="B2262" i="20" s="1"/>
  <c r="D2262" i="20" s="1"/>
  <c r="H2245" i="20"/>
  <c r="H2246" i="20" s="1"/>
  <c r="H2247" i="20" s="1"/>
  <c r="B2247" i="20" s="1"/>
  <c r="D2247" i="20" s="1"/>
  <c r="H2210" i="20"/>
  <c r="H2211" i="20" s="1"/>
  <c r="H2212" i="20" s="1"/>
  <c r="B2212" i="20" s="1"/>
  <c r="D2212" i="20" s="1"/>
  <c r="H2195" i="20"/>
  <c r="H2196" i="20" s="1"/>
  <c r="H2197" i="20" s="1"/>
  <c r="B2197" i="20" s="1"/>
  <c r="D2197" i="20" s="1"/>
  <c r="H2181" i="20"/>
  <c r="H2182" i="20" s="1"/>
  <c r="H2183" i="20" s="1"/>
  <c r="B2183" i="20" s="1"/>
  <c r="D2183" i="20" s="1"/>
  <c r="H2168" i="20"/>
  <c r="H2169" i="20" s="1"/>
  <c r="H2170" i="20" s="1"/>
  <c r="B2170" i="20" s="1"/>
  <c r="D2170" i="20" s="1"/>
  <c r="H1962" i="20"/>
  <c r="H1963" i="20" s="1"/>
  <c r="H1964" i="20" s="1"/>
  <c r="B1964" i="20" s="1"/>
  <c r="D1964" i="20" s="1"/>
  <c r="H1825" i="20"/>
  <c r="H1826" i="20" s="1"/>
  <c r="H1827" i="20" s="1"/>
  <c r="B1827" i="20" s="1"/>
  <c r="D1827" i="20" s="1"/>
  <c r="H1808" i="20"/>
  <c r="H1809" i="20" s="1"/>
  <c r="H1810" i="20" s="1"/>
  <c r="B1810" i="20" s="1"/>
  <c r="D1810" i="20" s="1"/>
  <c r="H1792" i="20"/>
  <c r="H1793" i="20" s="1"/>
  <c r="H1794" i="20" s="1"/>
  <c r="B1794" i="20" s="1"/>
  <c r="D1794" i="20" s="1"/>
  <c r="H1656" i="20"/>
  <c r="H1657" i="20" s="1"/>
  <c r="H1658" i="20" s="1"/>
  <c r="B1658" i="20" s="1"/>
  <c r="D1658" i="20" s="1"/>
  <c r="H1548" i="20"/>
  <c r="H1549" i="20" s="1"/>
  <c r="H1550" i="20" s="1"/>
  <c r="B1550" i="20" s="1"/>
  <c r="D1550" i="20" s="1"/>
  <c r="H1221" i="20"/>
  <c r="H1222" i="20" s="1"/>
  <c r="H1223" i="20" s="1"/>
  <c r="B1223" i="20" s="1"/>
  <c r="D1223" i="20" s="1"/>
  <c r="H1204" i="20"/>
  <c r="H1205" i="20" s="1"/>
  <c r="H1206" i="20" s="1"/>
  <c r="B1206" i="20" s="1"/>
  <c r="D1206" i="20" s="1"/>
  <c r="H1188" i="20"/>
  <c r="H1189" i="20" s="1"/>
  <c r="H1190" i="20" s="1"/>
  <c r="B1190" i="20" s="1"/>
  <c r="D1190" i="20" s="1"/>
  <c r="H1128" i="20"/>
  <c r="H1129" i="20" s="1"/>
  <c r="H1130" i="20" s="1"/>
  <c r="B1130" i="20" s="1"/>
  <c r="D1130" i="20" s="1"/>
  <c r="H1099" i="20"/>
  <c r="H1100" i="20" s="1"/>
  <c r="H1101" i="20" s="1"/>
  <c r="B1101" i="20" s="1"/>
  <c r="D1101" i="20" s="1"/>
  <c r="H1083" i="20"/>
  <c r="H1084" i="20" s="1"/>
  <c r="H1085" i="20" s="1"/>
  <c r="B1085" i="20" s="1"/>
  <c r="D1085" i="20" s="1"/>
  <c r="H1061" i="20"/>
  <c r="H1062" i="20" s="1"/>
  <c r="H1063" i="20" s="1"/>
  <c r="B1063" i="20" s="1"/>
  <c r="D1063" i="20" s="1"/>
  <c r="H2382" i="20"/>
  <c r="H2383" i="20" s="1"/>
  <c r="H2384" i="20" s="1"/>
  <c r="B2384" i="20" s="1"/>
  <c r="D2384" i="20" s="1"/>
  <c r="F2823" i="20"/>
  <c r="F570" i="20"/>
  <c r="G570" i="20" s="1"/>
  <c r="F2275" i="20"/>
  <c r="G2275" i="20" s="1"/>
  <c r="H2058" i="20"/>
  <c r="H2059" i="20" s="1"/>
  <c r="H2060" i="20" s="1"/>
  <c r="B2060" i="20" s="1"/>
  <c r="D2060" i="20" s="1"/>
  <c r="H2024" i="20"/>
  <c r="H2025" i="20" s="1"/>
  <c r="H2026" i="20" s="1"/>
  <c r="B2026" i="20" s="1"/>
  <c r="D2026" i="20" s="1"/>
  <c r="H1532" i="20"/>
  <c r="H1533" i="20" s="1"/>
  <c r="H1534" i="20" s="1"/>
  <c r="B1534" i="20" s="1"/>
  <c r="D1534" i="20" s="1"/>
  <c r="H1437" i="20"/>
  <c r="H1438" i="20" s="1"/>
  <c r="H1439" i="20" s="1"/>
  <c r="B1439" i="20" s="1"/>
  <c r="D1439" i="20" s="1"/>
  <c r="H2657" i="20"/>
  <c r="H2658" i="20" s="1"/>
  <c r="H2659" i="20" s="1"/>
  <c r="B2659" i="20" s="1"/>
  <c r="D2659" i="20" s="1"/>
  <c r="H2608" i="20"/>
  <c r="H2609" i="20" s="1"/>
  <c r="H2610" i="20" s="1"/>
  <c r="B2610" i="20" s="1"/>
  <c r="D2610" i="20" s="1"/>
  <c r="F2734" i="20"/>
  <c r="G2734" i="20" s="1"/>
  <c r="F2322" i="20"/>
  <c r="G2322" i="20" s="1"/>
  <c r="H2324" i="20" s="1"/>
  <c r="H2325" i="20" s="1"/>
  <c r="H2326" i="20" s="1"/>
  <c r="H2327" i="20" s="1"/>
  <c r="B2327" i="20" s="1"/>
  <c r="D2327" i="20" s="1"/>
  <c r="H4504" i="20"/>
  <c r="H4505" i="20" s="1"/>
  <c r="H4506" i="20" s="1"/>
  <c r="B4506" i="20" s="1"/>
  <c r="D4506" i="20" s="1"/>
  <c r="H4490" i="20"/>
  <c r="H4491" i="20" s="1"/>
  <c r="H4492" i="20" s="1"/>
  <c r="B4492" i="20" s="1"/>
  <c r="D4492" i="20" s="1"/>
  <c r="H4459" i="20"/>
  <c r="H4460" i="20" s="1"/>
  <c r="H4461" i="20" s="1"/>
  <c r="B4461" i="20" s="1"/>
  <c r="D4461" i="20" s="1"/>
  <c r="H4017" i="20"/>
  <c r="H4018" i="20" s="1"/>
  <c r="H4019" i="20" s="1"/>
  <c r="B4019" i="20" s="1"/>
  <c r="H3747" i="20"/>
  <c r="H3748" i="20" s="1"/>
  <c r="H3749" i="20" s="1"/>
  <c r="B3749" i="20" s="1"/>
  <c r="D3749" i="20" s="1"/>
  <c r="H3587" i="20"/>
  <c r="H3588" i="20" s="1"/>
  <c r="H3589" i="20" s="1"/>
  <c r="B3589" i="20" s="1"/>
  <c r="D3589" i="20" s="1"/>
  <c r="H3571" i="20"/>
  <c r="H3572" i="20" s="1"/>
  <c r="H3573" i="20" s="1"/>
  <c r="B3573" i="20" s="1"/>
  <c r="D3573" i="20" s="1"/>
  <c r="H3313" i="20"/>
  <c r="H3314" i="20" s="1"/>
  <c r="H3315" i="20" s="1"/>
  <c r="B3315" i="20" s="1"/>
  <c r="D3315" i="20" s="1"/>
  <c r="H1924" i="20"/>
  <c r="H1925" i="20" s="1"/>
  <c r="H1926" i="20" s="1"/>
  <c r="B1926" i="20" s="1"/>
  <c r="D1926" i="20" s="1"/>
  <c r="H1883" i="20"/>
  <c r="H1884" i="20" s="1"/>
  <c r="H1885" i="20" s="1"/>
  <c r="B1885" i="20" s="1"/>
  <c r="D1885" i="20" s="1"/>
  <c r="H1041" i="20"/>
  <c r="H1042" i="20" s="1"/>
  <c r="H1043" i="20" s="1"/>
  <c r="B1043" i="20" s="1"/>
  <c r="D1043" i="20" s="1"/>
  <c r="H1020" i="20"/>
  <c r="H1021" i="20" s="1"/>
  <c r="H1022" i="20" s="1"/>
  <c r="B1022" i="20" s="1"/>
  <c r="D1022" i="20" s="1"/>
  <c r="H1005" i="20"/>
  <c r="H1006" i="20" s="1"/>
  <c r="H1007" i="20" s="1"/>
  <c r="B1007" i="20" s="1"/>
  <c r="D1007" i="20" s="1"/>
  <c r="H992" i="20"/>
  <c r="H993" i="20" s="1"/>
  <c r="H994" i="20" s="1"/>
  <c r="B994" i="20" s="1"/>
  <c r="H2913" i="20"/>
  <c r="H2914" i="20" s="1"/>
  <c r="H2915" i="20" s="1"/>
  <c r="B2915" i="20" s="1"/>
  <c r="D2915" i="20" s="1"/>
  <c r="H2681" i="20"/>
  <c r="H2682" i="20" s="1"/>
  <c r="H2683" i="20" s="1"/>
  <c r="H2684" i="20" s="1"/>
  <c r="B2684" i="20" s="1"/>
  <c r="D2684" i="20" s="1"/>
  <c r="Q3402" i="20"/>
  <c r="Q4060" i="20"/>
  <c r="Q4061" i="20" s="1"/>
  <c r="Q4062" i="20" s="1"/>
  <c r="Q4063" i="20" s="1"/>
  <c r="K4063" i="20" s="1"/>
  <c r="M4063" i="20" s="1"/>
  <c r="Q1994" i="20"/>
  <c r="Q1995" i="20" s="1"/>
  <c r="K1995" i="20" s="1"/>
  <c r="H2723" i="20"/>
  <c r="H2724" i="20" s="1"/>
  <c r="B2724" i="20" s="1"/>
  <c r="D2724" i="20" s="1"/>
  <c r="H4140" i="20"/>
  <c r="H4141" i="20" s="1"/>
  <c r="B4141" i="20" s="1"/>
  <c r="H4128" i="20"/>
  <c r="H4129" i="20" s="1"/>
  <c r="B4129" i="20" s="1"/>
  <c r="H4116" i="20"/>
  <c r="H4117" i="20" s="1"/>
  <c r="B4117" i="20" s="1"/>
  <c r="H4103" i="20"/>
  <c r="H4104" i="20" s="1"/>
  <c r="B4104" i="20" s="1"/>
  <c r="D4104" i="20" s="1"/>
  <c r="H4090" i="20"/>
  <c r="H4091" i="20" s="1"/>
  <c r="B4091" i="20" s="1"/>
  <c r="D4091" i="20" s="1"/>
  <c r="H4078" i="20"/>
  <c r="H4079" i="20" s="1"/>
  <c r="B4079" i="20" s="1"/>
  <c r="D4079" i="20" s="1"/>
  <c r="B1334" i="20"/>
  <c r="D1334" i="20" s="1"/>
  <c r="B1331" i="20"/>
  <c r="D1331" i="20" s="1"/>
  <c r="B1318" i="20"/>
  <c r="D1318" i="20" s="1"/>
  <c r="B1315" i="20"/>
  <c r="D1315" i="20" s="1"/>
  <c r="B1256" i="20"/>
  <c r="D1256" i="20" s="1"/>
  <c r="B1253" i="20"/>
  <c r="D1253" i="20" s="1"/>
  <c r="B1238" i="20"/>
  <c r="D1238" i="20" s="1"/>
  <c r="B1235" i="20"/>
  <c r="D1235" i="20" s="1"/>
  <c r="H169" i="20"/>
  <c r="H170" i="20" s="1"/>
  <c r="B171" i="20" s="1"/>
  <c r="H154" i="20"/>
  <c r="H155" i="20" s="1"/>
  <c r="B156" i="20" s="1"/>
  <c r="H142" i="20"/>
  <c r="H143" i="20" s="1"/>
  <c r="B144" i="20" s="1"/>
  <c r="F3455" i="20"/>
  <c r="G3455" i="20" s="1"/>
  <c r="F3429" i="20"/>
  <c r="G3429" i="20" s="1"/>
  <c r="G3417" i="20"/>
  <c r="F2925" i="20"/>
  <c r="G2925" i="20" s="1"/>
  <c r="F3454" i="20"/>
  <c r="G3454" i="20" s="1"/>
  <c r="F3428" i="20"/>
  <c r="G3428" i="20" s="1"/>
  <c r="G3416" i="20"/>
  <c r="F2924" i="20"/>
  <c r="G2924" i="20" s="1"/>
  <c r="H4047" i="20"/>
  <c r="H4048" i="20" s="1"/>
  <c r="B4048" i="20" s="1"/>
  <c r="D4048" i="20" s="1"/>
  <c r="H3187" i="20"/>
  <c r="H3188" i="20" s="1"/>
  <c r="B3188" i="20" s="1"/>
  <c r="D3188" i="20" s="1"/>
  <c r="H3173" i="20"/>
  <c r="H3174" i="20" s="1"/>
  <c r="B3174" i="20" s="1"/>
  <c r="D3174" i="20" s="1"/>
  <c r="H2441" i="20"/>
  <c r="H2442" i="20" s="1"/>
  <c r="B2442" i="20" s="1"/>
  <c r="D2442" i="20" s="1"/>
  <c r="H2414" i="20"/>
  <c r="H2415" i="20" s="1"/>
  <c r="B2415" i="20" s="1"/>
  <c r="D2415" i="20" s="1"/>
  <c r="H2012" i="20"/>
  <c r="H2013" i="20" s="1"/>
  <c r="B2013" i="20" s="1"/>
  <c r="H1997" i="20"/>
  <c r="H1998" i="20" s="1"/>
  <c r="B1998" i="20" s="1"/>
  <c r="H1777" i="20"/>
  <c r="H1778" i="20" s="1"/>
  <c r="B1778" i="20" s="1"/>
  <c r="H1495" i="20"/>
  <c r="H1496" i="20" s="1"/>
  <c r="B1496" i="20" s="1"/>
  <c r="D1496" i="20" s="1"/>
  <c r="H125" i="20"/>
  <c r="H126" i="20" s="1"/>
  <c r="B126" i="20" s="1"/>
  <c r="H237" i="20"/>
  <c r="H238" i="20" s="1"/>
  <c r="H80" i="20"/>
  <c r="H81" i="20" s="1"/>
  <c r="B82" i="20" s="1"/>
  <c r="H65" i="20"/>
  <c r="H66" i="20" s="1"/>
  <c r="B67" i="20" s="1"/>
  <c r="H51" i="20"/>
  <c r="H52" i="20" s="1"/>
  <c r="B53" i="20" s="1"/>
  <c r="H40" i="20"/>
  <c r="H41" i="20" s="1"/>
  <c r="B42" i="20" s="1"/>
  <c r="H24" i="20"/>
  <c r="H25" i="20" s="1"/>
  <c r="B26" i="20" s="1"/>
  <c r="H9" i="20"/>
  <c r="H10" i="20" s="1"/>
  <c r="B11" i="20" s="1"/>
  <c r="H4936" i="20"/>
  <c r="H4906" i="20"/>
  <c r="H4033" i="20"/>
  <c r="H4377" i="20"/>
  <c r="H3402" i="20"/>
  <c r="H2821" i="20"/>
  <c r="H1589" i="20"/>
  <c r="H1583" i="20"/>
  <c r="G98" i="10"/>
  <c r="D1224" i="10"/>
  <c r="F1954" i="10"/>
  <c r="G1954" i="10" s="1"/>
  <c r="F1968" i="10"/>
  <c r="G1968" i="10" s="1"/>
  <c r="F45" i="13"/>
  <c r="F46" i="13"/>
  <c r="C4696" i="10"/>
  <c r="C4697" i="10"/>
  <c r="A524" i="13"/>
  <c r="A525" i="13" s="1"/>
  <c r="F4709" i="10"/>
  <c r="G4709" i="10" s="1"/>
  <c r="F4696" i="10"/>
  <c r="G4696" i="10" s="1"/>
  <c r="F4682" i="10"/>
  <c r="G4682" i="10" s="1"/>
  <c r="F518" i="13"/>
  <c r="F510" i="13"/>
  <c r="F358" i="13"/>
  <c r="A113" i="3"/>
  <c r="A114" i="3" s="1"/>
  <c r="A115" i="3" s="1"/>
  <c r="A116" i="3" s="1"/>
  <c r="A120" i="3" s="1"/>
  <c r="A121" i="3" s="1"/>
  <c r="D3733" i="10"/>
  <c r="D3720" i="10"/>
  <c r="D3707" i="10"/>
  <c r="F857" i="10"/>
  <c r="F832" i="10"/>
  <c r="H88" i="10"/>
  <c r="G71" i="10"/>
  <c r="H71" i="10" s="1"/>
  <c r="H104" i="10"/>
  <c r="G2578" i="10"/>
  <c r="F642" i="19"/>
  <c r="G642" i="19" s="1"/>
  <c r="H643" i="19" s="1"/>
  <c r="H644" i="19" s="1"/>
  <c r="F629" i="19"/>
  <c r="G629" i="19" s="1"/>
  <c r="H630" i="19" s="1"/>
  <c r="H631" i="19" s="1"/>
  <c r="I621" i="19"/>
  <c r="F617" i="19"/>
  <c r="G617" i="19" s="1"/>
  <c r="H618" i="19" s="1"/>
  <c r="H619" i="19" s="1"/>
  <c r="I607" i="19"/>
  <c r="F605" i="19"/>
  <c r="G605" i="19" s="1"/>
  <c r="H606" i="19" s="1"/>
  <c r="H607" i="19" s="1"/>
  <c r="F592" i="19"/>
  <c r="G592" i="19" s="1"/>
  <c r="H593" i="19" s="1"/>
  <c r="H594" i="19" s="1"/>
  <c r="F579" i="19"/>
  <c r="G579" i="19" s="1"/>
  <c r="H580" i="19" s="1"/>
  <c r="H581" i="19" s="1"/>
  <c r="G4156" i="10"/>
  <c r="G4155" i="10"/>
  <c r="G4142" i="10"/>
  <c r="G4141" i="10"/>
  <c r="G4129" i="10"/>
  <c r="G4128" i="10"/>
  <c r="F711" i="10"/>
  <c r="F731" i="10"/>
  <c r="F786" i="10"/>
  <c r="G786" i="10" s="1"/>
  <c r="C465" i="13"/>
  <c r="C466" i="13" s="1"/>
  <c r="C468" i="13" s="1"/>
  <c r="C469" i="13" s="1"/>
  <c r="C470" i="13" s="1"/>
  <c r="C471" i="13" s="1"/>
  <c r="C472" i="13" s="1"/>
  <c r="C473" i="13" s="1"/>
  <c r="C474" i="13" s="1"/>
  <c r="C475" i="13" s="1"/>
  <c r="C476" i="13" s="1"/>
  <c r="C477" i="13" s="1"/>
  <c r="C478" i="13" s="1"/>
  <c r="C479" i="13" s="1"/>
  <c r="C480" i="13" s="1"/>
  <c r="C481" i="13" s="1"/>
  <c r="C482" i="13" s="1"/>
  <c r="C483" i="13" s="1"/>
  <c r="F787" i="10"/>
  <c r="G787" i="10" s="1"/>
  <c r="F803" i="10"/>
  <c r="C485" i="13"/>
  <c r="C486" i="13" s="1"/>
  <c r="F2458" i="10"/>
  <c r="F2432" i="10"/>
  <c r="F4111" i="10"/>
  <c r="G4111" i="10" s="1"/>
  <c r="F4112" i="10"/>
  <c r="G4112" i="10" s="1"/>
  <c r="F4113" i="10"/>
  <c r="G4113" i="10" s="1"/>
  <c r="H3455" i="20" l="1"/>
  <c r="H3457" i="20" s="1"/>
  <c r="H3458" i="20" s="1"/>
  <c r="H3459" i="20" s="1"/>
  <c r="B3459" i="20" s="1"/>
  <c r="D3459" i="20" s="1"/>
  <c r="H3429" i="20"/>
  <c r="H2925" i="20"/>
  <c r="H2928" i="20" s="1"/>
  <c r="H2929" i="20" s="1"/>
  <c r="H2930" i="20" s="1"/>
  <c r="B2930" i="20" s="1"/>
  <c r="D2930" i="20" s="1"/>
  <c r="H3417" i="20"/>
  <c r="A1161" i="10"/>
  <c r="A1167" i="10" s="1"/>
  <c r="A1177" i="10" s="1"/>
  <c r="A1181" i="10" s="1"/>
  <c r="A1195" i="10" s="1"/>
  <c r="A1200" i="10" s="1"/>
  <c r="A1214" i="10" s="1"/>
  <c r="A1218" i="10" s="1"/>
  <c r="A1232" i="10" s="1"/>
  <c r="A1245" i="10" s="1"/>
  <c r="A1259" i="10" s="1"/>
  <c r="A1271" i="10" s="1"/>
  <c r="A1287" i="10" s="1"/>
  <c r="A1297" i="10" s="1"/>
  <c r="A1310" i="10" s="1"/>
  <c r="A1322" i="10" s="1"/>
  <c r="A1339" i="10" s="1"/>
  <c r="A1356" i="10" s="1"/>
  <c r="A1375" i="10" s="1"/>
  <c r="A1391" i="10" s="1"/>
  <c r="A1409" i="10" s="1"/>
  <c r="A1427" i="10" s="1"/>
  <c r="A1445" i="10" s="1"/>
  <c r="A1462" i="10" s="1"/>
  <c r="A1479" i="10" s="1"/>
  <c r="A1492" i="10" s="1"/>
  <c r="A1503" i="10" s="1"/>
  <c r="A1514" i="10" s="1"/>
  <c r="A1526" i="10" s="1"/>
  <c r="A1540" i="10" s="1"/>
  <c r="A1556" i="10" s="1"/>
  <c r="F4642" i="10"/>
  <c r="G4642" i="10" s="1"/>
  <c r="H4642" i="10" s="1"/>
  <c r="H4643" i="10" s="1"/>
  <c r="H4644" i="10" s="1"/>
  <c r="H4645" i="10" s="1"/>
  <c r="B4645" i="10" s="1"/>
  <c r="G407" i="3" s="1"/>
  <c r="N407" i="3" s="1"/>
  <c r="F4879" i="20"/>
  <c r="G4879" i="20" s="1"/>
  <c r="H4879" i="20" s="1"/>
  <c r="H4880" i="20" s="1"/>
  <c r="H4881" i="20" s="1"/>
  <c r="H4882" i="20" s="1"/>
  <c r="B4882" i="20" s="1"/>
  <c r="F4542" i="20"/>
  <c r="G4542" i="20" s="1"/>
  <c r="F4037" i="10"/>
  <c r="F4387" i="20"/>
  <c r="G4387" i="20" s="1"/>
  <c r="H4387" i="20" s="1"/>
  <c r="H4388" i="20" s="1"/>
  <c r="H4389" i="20" s="1"/>
  <c r="H4390" i="20" s="1"/>
  <c r="B4390" i="20" s="1"/>
  <c r="F695" i="10"/>
  <c r="F975" i="20"/>
  <c r="G975" i="20" s="1"/>
  <c r="H976" i="20" s="1"/>
  <c r="F892" i="20"/>
  <c r="G892" i="20" s="1"/>
  <c r="H894" i="20" s="1"/>
  <c r="F846" i="20"/>
  <c r="G846" i="20" s="1"/>
  <c r="H848" i="20" s="1"/>
  <c r="F807" i="20"/>
  <c r="G807" i="20" s="1"/>
  <c r="H807" i="20" s="1"/>
  <c r="H808" i="20" s="1"/>
  <c r="H809" i="20" s="1"/>
  <c r="H810" i="20" s="1"/>
  <c r="B810" i="20" s="1"/>
  <c r="F737" i="20"/>
  <c r="G737" i="20" s="1"/>
  <c r="H737" i="20" s="1"/>
  <c r="H738" i="20" s="1"/>
  <c r="H739" i="20" s="1"/>
  <c r="H740" i="20" s="1"/>
  <c r="B740" i="20" s="1"/>
  <c r="F674" i="20"/>
  <c r="G674" i="20" s="1"/>
  <c r="H674" i="20" s="1"/>
  <c r="H675" i="20" s="1"/>
  <c r="H676" i="20" s="1"/>
  <c r="H677" i="20" s="1"/>
  <c r="B677" i="20" s="1"/>
  <c r="F646" i="20"/>
  <c r="G646" i="20" s="1"/>
  <c r="H646" i="20" s="1"/>
  <c r="H647" i="20" s="1"/>
  <c r="H648" i="20" s="1"/>
  <c r="H649" i="20" s="1"/>
  <c r="B649" i="20" s="1"/>
  <c r="F613" i="20"/>
  <c r="G613" i="20" s="1"/>
  <c r="H613" i="20" s="1"/>
  <c r="H614" i="20" s="1"/>
  <c r="H615" i="20" s="1"/>
  <c r="H616" i="20" s="1"/>
  <c r="B616" i="20" s="1"/>
  <c r="F571" i="20"/>
  <c r="G571" i="20" s="1"/>
  <c r="F507" i="20"/>
  <c r="G507" i="20" s="1"/>
  <c r="H507" i="20" s="1"/>
  <c r="H509" i="20" s="1"/>
  <c r="H510" i="20" s="1"/>
  <c r="H511" i="20" s="1"/>
  <c r="B511" i="20" s="1"/>
  <c r="F466" i="20"/>
  <c r="G466" i="20" s="1"/>
  <c r="H466" i="20" s="1"/>
  <c r="H468" i="20" s="1"/>
  <c r="H469" i="20" s="1"/>
  <c r="H470" i="20" s="1"/>
  <c r="B470" i="20" s="1"/>
  <c r="F426" i="20"/>
  <c r="G426" i="20" s="1"/>
  <c r="H426" i="20" s="1"/>
  <c r="H428" i="20" s="1"/>
  <c r="H429" i="20" s="1"/>
  <c r="H430" i="20" s="1"/>
  <c r="B430" i="20" s="1"/>
  <c r="F384" i="20"/>
  <c r="G384" i="20" s="1"/>
  <c r="H384" i="20" s="1"/>
  <c r="H386" i="20" s="1"/>
  <c r="H387" i="20" s="1"/>
  <c r="H388" i="20" s="1"/>
  <c r="B388" i="20" s="1"/>
  <c r="F342" i="20"/>
  <c r="G342" i="20" s="1"/>
  <c r="H342" i="20" s="1"/>
  <c r="H344" i="20" s="1"/>
  <c r="H345" i="20" s="1"/>
  <c r="H346" i="20" s="1"/>
  <c r="B346" i="20" s="1"/>
  <c r="F938" i="20"/>
  <c r="G938" i="20" s="1"/>
  <c r="H940" i="20" s="1"/>
  <c r="F872" i="20"/>
  <c r="G872" i="20" s="1"/>
  <c r="H874" i="20" s="1"/>
  <c r="F830" i="20"/>
  <c r="G830" i="20" s="1"/>
  <c r="H830" i="20" s="1"/>
  <c r="H831" i="20" s="1"/>
  <c r="H832" i="20" s="1"/>
  <c r="H833" i="20" s="1"/>
  <c r="B833" i="20" s="1"/>
  <c r="F717" i="20"/>
  <c r="G717" i="20" s="1"/>
  <c r="H717" i="20" s="1"/>
  <c r="H718" i="20" s="1"/>
  <c r="H719" i="20" s="1"/>
  <c r="H720" i="20" s="1"/>
  <c r="B720" i="20" s="1"/>
  <c r="F630" i="20"/>
  <c r="G630" i="20" s="1"/>
  <c r="H630" i="20" s="1"/>
  <c r="H631" i="20" s="1"/>
  <c r="H632" i="20" s="1"/>
  <c r="H633" i="20" s="1"/>
  <c r="B633" i="20" s="1"/>
  <c r="F548" i="20"/>
  <c r="G548" i="20" s="1"/>
  <c r="H548" i="20" s="1"/>
  <c r="H550" i="20" s="1"/>
  <c r="H551" i="20" s="1"/>
  <c r="H552" i="20" s="1"/>
  <c r="B552" i="20" s="1"/>
  <c r="F532" i="20"/>
  <c r="G532" i="20" s="1"/>
  <c r="H532" i="20" s="1"/>
  <c r="H534" i="20" s="1"/>
  <c r="H535" i="20" s="1"/>
  <c r="H536" i="20" s="1"/>
  <c r="B536" i="20" s="1"/>
  <c r="F449" i="20"/>
  <c r="G449" i="20" s="1"/>
  <c r="H449" i="20" s="1"/>
  <c r="H451" i="20" s="1"/>
  <c r="H452" i="20" s="1"/>
  <c r="H453" i="20" s="1"/>
  <c r="B453" i="20" s="1"/>
  <c r="F367" i="20"/>
  <c r="G367" i="20" s="1"/>
  <c r="H367" i="20" s="1"/>
  <c r="H369" i="20" s="1"/>
  <c r="H370" i="20" s="1"/>
  <c r="H371" i="20" s="1"/>
  <c r="B371" i="20" s="1"/>
  <c r="F297" i="20"/>
  <c r="G297" i="20" s="1"/>
  <c r="H297" i="20" s="1"/>
  <c r="H299" i="20" s="1"/>
  <c r="H300" i="20" s="1"/>
  <c r="H301" i="20" s="1"/>
  <c r="B301" i="20" s="1"/>
  <c r="F192" i="20"/>
  <c r="G192" i="20" s="1"/>
  <c r="H192" i="20" s="1"/>
  <c r="H193" i="20" s="1"/>
  <c r="H194" i="20" s="1"/>
  <c r="H195" i="20" s="1"/>
  <c r="B195" i="20" s="1"/>
  <c r="F181" i="20"/>
  <c r="G181" i="20" s="1"/>
  <c r="H181" i="20" s="1"/>
  <c r="H182" i="20" s="1"/>
  <c r="H183" i="20" s="1"/>
  <c r="H184" i="20" s="1"/>
  <c r="B184" i="20" s="1"/>
  <c r="F324" i="20"/>
  <c r="G324" i="20" s="1"/>
  <c r="H324" i="20" s="1"/>
  <c r="H326" i="20" s="1"/>
  <c r="H327" i="20" s="1"/>
  <c r="H328" i="20" s="1"/>
  <c r="B328" i="20" s="1"/>
  <c r="F917" i="20"/>
  <c r="G917" i="20" s="1"/>
  <c r="H919" i="20" s="1"/>
  <c r="F791" i="20"/>
  <c r="G791" i="20" s="1"/>
  <c r="H791" i="20" s="1"/>
  <c r="H792" i="20" s="1"/>
  <c r="H793" i="20" s="1"/>
  <c r="H794" i="20" s="1"/>
  <c r="B794" i="20" s="1"/>
  <c r="F769" i="20"/>
  <c r="G769" i="20" s="1"/>
  <c r="H769" i="20" s="1"/>
  <c r="H770" i="20" s="1"/>
  <c r="H771" i="20" s="1"/>
  <c r="H772" i="20" s="1"/>
  <c r="B772" i="20" s="1"/>
  <c r="F753" i="20"/>
  <c r="G753" i="20" s="1"/>
  <c r="H753" i="20" s="1"/>
  <c r="H754" i="20" s="1"/>
  <c r="H755" i="20" s="1"/>
  <c r="H756" i="20" s="1"/>
  <c r="B756" i="20" s="1"/>
  <c r="F588" i="20"/>
  <c r="G588" i="20" s="1"/>
  <c r="H588" i="20" s="1"/>
  <c r="H590" i="20" s="1"/>
  <c r="H591" i="20" s="1"/>
  <c r="H592" i="20" s="1"/>
  <c r="B592" i="20" s="1"/>
  <c r="F490" i="20"/>
  <c r="G490" i="20" s="1"/>
  <c r="H490" i="20" s="1"/>
  <c r="H492" i="20" s="1"/>
  <c r="H493" i="20" s="1"/>
  <c r="H494" i="20" s="1"/>
  <c r="B494" i="20" s="1"/>
  <c r="F409" i="20"/>
  <c r="G409" i="20" s="1"/>
  <c r="H409" i="20" s="1"/>
  <c r="H411" i="20" s="1"/>
  <c r="H412" i="20" s="1"/>
  <c r="H413" i="20" s="1"/>
  <c r="B413" i="20" s="1"/>
  <c r="F215" i="20"/>
  <c r="G215" i="20" s="1"/>
  <c r="H215" i="20" s="1"/>
  <c r="H216" i="20" s="1"/>
  <c r="H217" i="20" s="1"/>
  <c r="H218" i="20" s="1"/>
  <c r="B218" i="20" s="1"/>
  <c r="G247" i="10"/>
  <c r="F270" i="20"/>
  <c r="G270" i="20" s="1"/>
  <c r="H270" i="20" s="1"/>
  <c r="H271" i="20" s="1"/>
  <c r="H272" i="20" s="1"/>
  <c r="H273" i="20" s="1"/>
  <c r="B273" i="20" s="1"/>
  <c r="F281" i="20"/>
  <c r="G281" i="20" s="1"/>
  <c r="H281" i="20" s="1"/>
  <c r="H282" i="20" s="1"/>
  <c r="H283" i="20" s="1"/>
  <c r="H284" i="20" s="1"/>
  <c r="B284" i="20" s="1"/>
  <c r="F216" i="10"/>
  <c r="F247" i="20"/>
  <c r="G247" i="20" s="1"/>
  <c r="H247" i="20" s="1"/>
  <c r="H248" i="20" s="1"/>
  <c r="H249" i="20" s="1"/>
  <c r="H250" i="20" s="1"/>
  <c r="B251" i="20" s="1"/>
  <c r="F4602" i="10"/>
  <c r="F4836" i="20"/>
  <c r="G4836" i="20" s="1"/>
  <c r="H4836" i="20" s="1"/>
  <c r="H4837" i="20" s="1"/>
  <c r="H4838" i="20" s="1"/>
  <c r="H4839" i="20" s="1"/>
  <c r="B4839" i="20" s="1"/>
  <c r="F4622" i="10"/>
  <c r="F4859" i="20"/>
  <c r="G4859" i="20" s="1"/>
  <c r="H4859" i="20" s="1"/>
  <c r="H4860" i="20" s="1"/>
  <c r="H4861" i="20" s="1"/>
  <c r="H4862" i="20" s="1"/>
  <c r="B4862" i="20" s="1"/>
  <c r="G4497" i="10"/>
  <c r="H4498" i="10" s="1"/>
  <c r="H4499" i="10" s="1"/>
  <c r="H4500" i="10" s="1"/>
  <c r="H4501" i="10" s="1"/>
  <c r="B4501" i="10" s="1"/>
  <c r="G388" i="3" s="1"/>
  <c r="N388" i="3" s="1"/>
  <c r="F4747" i="20"/>
  <c r="G4747" i="20" s="1"/>
  <c r="H4748" i="20" s="1"/>
  <c r="H4749" i="20" s="1"/>
  <c r="H4750" i="20" s="1"/>
  <c r="H4751" i="20" s="1"/>
  <c r="B4751" i="20" s="1"/>
  <c r="F89" i="20"/>
  <c r="G89" i="20" s="1"/>
  <c r="A526" i="13"/>
  <c r="A527" i="13" s="1"/>
  <c r="A528" i="13" s="1"/>
  <c r="A530" i="13" s="1"/>
  <c r="A531" i="13" s="1"/>
  <c r="A533" i="13"/>
  <c r="F4956" i="20"/>
  <c r="G4956" i="20" s="1"/>
  <c r="H4956" i="20" s="1"/>
  <c r="H4957" i="20" s="1"/>
  <c r="H4958" i="20" s="1"/>
  <c r="H4959" i="20" s="1"/>
  <c r="B4959" i="20" s="1"/>
  <c r="D4959" i="20" s="1"/>
  <c r="F4939" i="20"/>
  <c r="G4939" i="20" s="1"/>
  <c r="H4939" i="20" s="1"/>
  <c r="H4940" i="20" s="1"/>
  <c r="H4941" i="20" s="1"/>
  <c r="H4942" i="20" s="1"/>
  <c r="B4942" i="20" s="1"/>
  <c r="D4942" i="20" s="1"/>
  <c r="F4684" i="10"/>
  <c r="F4925" i="20"/>
  <c r="G4925" i="20" s="1"/>
  <c r="F4909" i="20"/>
  <c r="G4909" i="20" s="1"/>
  <c r="F1374" i="20"/>
  <c r="G1374" i="20" s="1"/>
  <c r="H1376" i="20" s="1"/>
  <c r="H1377" i="20" s="1"/>
  <c r="H1378" i="20" s="1"/>
  <c r="H1379" i="20" s="1"/>
  <c r="F1355" i="20"/>
  <c r="G1355" i="20" s="1"/>
  <c r="H1357" i="20" s="1"/>
  <c r="H1358" i="20" s="1"/>
  <c r="H1359" i="20" s="1"/>
  <c r="H1360" i="20" s="1"/>
  <c r="F713" i="10"/>
  <c r="F977" i="20"/>
  <c r="G977" i="20" s="1"/>
  <c r="F941" i="20"/>
  <c r="G941" i="20" s="1"/>
  <c r="F920" i="20"/>
  <c r="G920" i="20" s="1"/>
  <c r="F875" i="20"/>
  <c r="G875" i="20" s="1"/>
  <c r="F895" i="20"/>
  <c r="G895" i="20" s="1"/>
  <c r="F849" i="20"/>
  <c r="G849" i="20" s="1"/>
  <c r="F733" i="10"/>
  <c r="F896" i="20"/>
  <c r="G896" i="20" s="1"/>
  <c r="F850" i="20"/>
  <c r="G850" i="20" s="1"/>
  <c r="F921" i="20"/>
  <c r="G921" i="20" s="1"/>
  <c r="F978" i="20"/>
  <c r="G978" i="20" s="1"/>
  <c r="F960" i="20"/>
  <c r="G960" i="20" s="1"/>
  <c r="H960" i="20" s="1"/>
  <c r="H961" i="20" s="1"/>
  <c r="H962" i="20" s="1"/>
  <c r="H963" i="20" s="1"/>
  <c r="B963" i="20" s="1"/>
  <c r="F942" i="20"/>
  <c r="G942" i="20" s="1"/>
  <c r="F876" i="20"/>
  <c r="G876" i="20" s="1"/>
  <c r="F90" i="20"/>
  <c r="G90" i="20" s="1"/>
  <c r="F102" i="20"/>
  <c r="G102" i="20" s="1"/>
  <c r="H104" i="20" s="1"/>
  <c r="H106" i="20" s="1"/>
  <c r="H107" i="20" s="1"/>
  <c r="H108" i="20" s="1"/>
  <c r="B108" i="20" s="1"/>
  <c r="F226" i="10"/>
  <c r="G226" i="10" s="1"/>
  <c r="F259" i="20"/>
  <c r="G259" i="20" s="1"/>
  <c r="H259" i="20" s="1"/>
  <c r="H260" i="20" s="1"/>
  <c r="H261" i="20" s="1"/>
  <c r="H262" i="20" s="1"/>
  <c r="B262" i="20" s="1"/>
  <c r="F4592" i="10"/>
  <c r="F4824" i="20"/>
  <c r="G4824" i="20" s="1"/>
  <c r="H4824" i="20" s="1"/>
  <c r="H4825" i="20" s="1"/>
  <c r="H4826" i="20" s="1"/>
  <c r="H4827" i="20" s="1"/>
  <c r="B4827" i="20" s="1"/>
  <c r="F4612" i="10"/>
  <c r="F4847" i="20"/>
  <c r="G4847" i="20" s="1"/>
  <c r="H4847" i="20" s="1"/>
  <c r="H4848" i="20" s="1"/>
  <c r="H4849" i="20" s="1"/>
  <c r="H4850" i="20" s="1"/>
  <c r="B4850" i="20" s="1"/>
  <c r="F4632" i="10"/>
  <c r="F4869" i="20"/>
  <c r="G4869" i="20" s="1"/>
  <c r="H4869" i="20" s="1"/>
  <c r="H4870" i="20" s="1"/>
  <c r="H4871" i="20" s="1"/>
  <c r="H4872" i="20" s="1"/>
  <c r="B4872" i="20" s="1"/>
  <c r="F4418" i="10"/>
  <c r="G4418" i="10" s="1"/>
  <c r="H4418" i="10" s="1"/>
  <c r="H4419" i="10" s="1"/>
  <c r="H4420" i="10" s="1"/>
  <c r="H4421" i="10" s="1"/>
  <c r="B4421" i="10" s="1"/>
  <c r="F4713" i="20"/>
  <c r="G4713" i="20" s="1"/>
  <c r="H4713" i="20" s="1"/>
  <c r="H4714" i="20" s="1"/>
  <c r="H4715" i="20" s="1"/>
  <c r="H4716" i="20" s="1"/>
  <c r="B4716" i="20" s="1"/>
  <c r="G4532" i="10"/>
  <c r="H4533" i="10" s="1"/>
  <c r="H4534" i="10" s="1"/>
  <c r="H4535" i="10" s="1"/>
  <c r="H4536" i="10" s="1"/>
  <c r="B4536" i="10" s="1"/>
  <c r="F4759" i="20"/>
  <c r="G4759" i="20" s="1"/>
  <c r="H4760" i="20" s="1"/>
  <c r="H4761" i="20" s="1"/>
  <c r="H4762" i="20" s="1"/>
  <c r="H4763" i="20" s="1"/>
  <c r="B4763" i="20" s="1"/>
  <c r="F4955" i="20"/>
  <c r="F4908" i="20"/>
  <c r="F4938" i="20"/>
  <c r="F2839" i="20"/>
  <c r="G2839" i="20" s="1"/>
  <c r="G2823" i="20"/>
  <c r="B240" i="20"/>
  <c r="D240" i="20" s="1"/>
  <c r="B237" i="20"/>
  <c r="D237" i="20" s="1"/>
  <c r="H4378" i="20"/>
  <c r="H4379" i="20" s="1"/>
  <c r="B4379" i="20" s="1"/>
  <c r="D4379" i="20" s="1"/>
  <c r="H4034" i="20"/>
  <c r="H4035" i="20" s="1"/>
  <c r="B4035" i="20" s="1"/>
  <c r="D4035" i="20" s="1"/>
  <c r="H4360" i="20"/>
  <c r="H4361" i="20" s="1"/>
  <c r="B4361" i="20" s="1"/>
  <c r="D4361" i="20" s="1"/>
  <c r="H1590" i="20"/>
  <c r="A122" i="3"/>
  <c r="A123" i="3" s="1"/>
  <c r="A124" i="3" s="1"/>
  <c r="A125" i="3" s="1"/>
  <c r="A126" i="3" s="1"/>
  <c r="A127" i="3" s="1"/>
  <c r="A128" i="3" s="1"/>
  <c r="A129" i="3" s="1"/>
  <c r="A130" i="3" s="1"/>
  <c r="A131" i="3" s="1"/>
  <c r="A132" i="3" s="1"/>
  <c r="A133" i="3" s="1"/>
  <c r="A134" i="3" s="1"/>
  <c r="A135" i="3" s="1"/>
  <c r="A136" i="3" s="1"/>
  <c r="A137" i="3" s="1"/>
  <c r="A138" i="3" s="1"/>
  <c r="F4698" i="10"/>
  <c r="G4698" i="10" s="1"/>
  <c r="F601" i="10"/>
  <c r="F4683" i="10"/>
  <c r="F4710" i="10"/>
  <c r="F4711" i="10"/>
  <c r="G4711" i="10" s="1"/>
  <c r="H4711" i="10" s="1"/>
  <c r="F165" i="10"/>
  <c r="G165" i="10" s="1"/>
  <c r="H165" i="10" s="1"/>
  <c r="H596" i="19"/>
  <c r="B596" i="19" s="1"/>
  <c r="H595" i="19"/>
  <c r="H621" i="19"/>
  <c r="B621" i="19" s="1"/>
  <c r="H620" i="19"/>
  <c r="H646" i="19"/>
  <c r="B646" i="19" s="1"/>
  <c r="H645" i="19"/>
  <c r="H583" i="19"/>
  <c r="B583" i="19" s="1"/>
  <c r="H582" i="19"/>
  <c r="H609" i="19"/>
  <c r="B609" i="19" s="1"/>
  <c r="H608" i="19"/>
  <c r="H633" i="19"/>
  <c r="B633" i="19" s="1"/>
  <c r="H632" i="19"/>
  <c r="F4064" i="10"/>
  <c r="G4064" i="10" s="1"/>
  <c r="H4064" i="10" s="1"/>
  <c r="F4096" i="10"/>
  <c r="G4096" i="10" s="1"/>
  <c r="F85" i="10"/>
  <c r="F84" i="10"/>
  <c r="G84" i="10" s="1"/>
  <c r="G237" i="10"/>
  <c r="F834" i="10"/>
  <c r="F804" i="10"/>
  <c r="F816" i="10" s="1"/>
  <c r="G816" i="10" s="1"/>
  <c r="H816" i="10" s="1"/>
  <c r="F790" i="10"/>
  <c r="F792" i="10"/>
  <c r="F768" i="10"/>
  <c r="F770" i="10"/>
  <c r="F749" i="10"/>
  <c r="F751" i="10"/>
  <c r="F730" i="10"/>
  <c r="F732" i="10"/>
  <c r="F710" i="10"/>
  <c r="F712" i="10"/>
  <c r="F714" i="10"/>
  <c r="F680" i="10"/>
  <c r="F833" i="10"/>
  <c r="F789" i="10"/>
  <c r="F791" i="10"/>
  <c r="F769" i="10"/>
  <c r="F771" i="10"/>
  <c r="F750" i="10"/>
  <c r="F752" i="10"/>
  <c r="H407" i="3" l="1"/>
  <c r="H388" i="3"/>
  <c r="A1571" i="10"/>
  <c r="A1586" i="10" s="1"/>
  <c r="A1602" i="10" s="1"/>
  <c r="A139" i="3"/>
  <c r="A140" i="3" s="1"/>
  <c r="A141" i="3" s="1"/>
  <c r="A529" i="13"/>
  <c r="H90" i="20"/>
  <c r="H91" i="20" s="1"/>
  <c r="H92" i="20" s="1"/>
  <c r="H93" i="20" s="1"/>
  <c r="B93" i="20" s="1"/>
  <c r="H942" i="20"/>
  <c r="H943" i="20" s="1"/>
  <c r="H944" i="20" s="1"/>
  <c r="H945" i="20" s="1"/>
  <c r="B945" i="20" s="1"/>
  <c r="H876" i="20"/>
  <c r="H877" i="20" s="1"/>
  <c r="H878" i="20" s="1"/>
  <c r="H879" i="20" s="1"/>
  <c r="B879" i="20" s="1"/>
  <c r="B1378" i="20"/>
  <c r="D1378" i="20" s="1"/>
  <c r="B1381" i="20"/>
  <c r="D1381" i="20" s="1"/>
  <c r="F4924" i="20"/>
  <c r="G4924" i="20" s="1"/>
  <c r="H4926" i="20" s="1"/>
  <c r="H4927" i="20" s="1"/>
  <c r="H4928" i="20" s="1"/>
  <c r="H4929" i="20" s="1"/>
  <c r="B4929" i="20" s="1"/>
  <c r="D4929" i="20" s="1"/>
  <c r="G4908" i="20"/>
  <c r="H4910" i="20" s="1"/>
  <c r="H4911" i="20" s="1"/>
  <c r="H4912" i="20" s="1"/>
  <c r="H4913" i="20" s="1"/>
  <c r="B4913" i="20" s="1"/>
  <c r="D4913" i="20" s="1"/>
  <c r="H850" i="20"/>
  <c r="H851" i="20" s="1"/>
  <c r="H852" i="20" s="1"/>
  <c r="H853" i="20" s="1"/>
  <c r="B853" i="20" s="1"/>
  <c r="H896" i="20"/>
  <c r="H897" i="20" s="1"/>
  <c r="H898" i="20" s="1"/>
  <c r="H899" i="20" s="1"/>
  <c r="B899" i="20" s="1"/>
  <c r="H921" i="20"/>
  <c r="H922" i="20" s="1"/>
  <c r="H923" i="20" s="1"/>
  <c r="H924" i="20" s="1"/>
  <c r="B924" i="20" s="1"/>
  <c r="H978" i="20"/>
  <c r="H979" i="20" s="1"/>
  <c r="H980" i="20" s="1"/>
  <c r="H981" i="20" s="1"/>
  <c r="B981" i="20" s="1"/>
  <c r="B1359" i="20"/>
  <c r="D1359" i="20" s="1"/>
  <c r="B1362" i="20"/>
  <c r="D1362" i="20" s="1"/>
  <c r="H1591" i="20"/>
  <c r="H1592" i="20" s="1"/>
  <c r="B1592" i="20" s="1"/>
  <c r="D1592" i="20" s="1"/>
  <c r="F4697" i="10"/>
  <c r="G4697" i="10" s="1"/>
  <c r="H4699" i="10" s="1"/>
  <c r="G4683" i="10"/>
  <c r="H3722" i="10"/>
  <c r="A142" i="3" l="1"/>
  <c r="A143" i="3" s="1"/>
  <c r="A144" i="3" s="1"/>
  <c r="A145" i="3" s="1"/>
  <c r="A146" i="3" s="1"/>
  <c r="A147" i="3" s="1"/>
  <c r="A148" i="3" s="1"/>
  <c r="A149" i="3" s="1"/>
  <c r="A150" i="3" s="1"/>
  <c r="A151" i="3" s="1"/>
  <c r="A152" i="3" s="1"/>
  <c r="A155" i="3" s="1"/>
  <c r="A156" i="3" s="1"/>
  <c r="A157" i="3" s="1"/>
  <c r="A158" i="3" s="1"/>
  <c r="A159" i="3" s="1"/>
  <c r="A160" i="3" s="1"/>
  <c r="A161" i="3" s="1"/>
  <c r="A162" i="3" s="1"/>
  <c r="A163" i="3" s="1"/>
  <c r="A164" i="3" s="1"/>
  <c r="A165" i="3" s="1"/>
  <c r="A1617" i="10"/>
  <c r="A1631" i="10" s="1"/>
  <c r="A1641" i="10" s="1"/>
  <c r="A1662" i="10" s="1"/>
  <c r="A1681" i="10" s="1"/>
  <c r="A1701" i="10" s="1"/>
  <c r="A1718" i="10" s="1"/>
  <c r="A1735" i="10" s="1"/>
  <c r="A1752" i="10" s="1"/>
  <c r="A1770" i="10" s="1"/>
  <c r="A1785" i="10" s="1"/>
  <c r="A1798" i="10" s="1"/>
  <c r="A1815" i="10" s="1"/>
  <c r="A1832" i="10" s="1"/>
  <c r="A1846" i="10" s="1"/>
  <c r="A1874" i="10" s="1"/>
  <c r="A1894" i="10" s="1"/>
  <c r="A1912" i="10" s="1"/>
  <c r="A1933" i="10" s="1"/>
  <c r="A1946" i="10" s="1"/>
  <c r="A1960" i="10" s="1"/>
  <c r="A1974" i="10" s="1"/>
  <c r="G2458" i="10"/>
  <c r="H2458" i="10" s="1"/>
  <c r="G2432" i="10"/>
  <c r="G2418" i="10"/>
  <c r="G1265" i="10"/>
  <c r="H1266" i="10" s="1"/>
  <c r="F1156" i="10"/>
  <c r="G834" i="10"/>
  <c r="G833" i="10"/>
  <c r="G832" i="10"/>
  <c r="G804" i="10"/>
  <c r="H804" i="10" s="1"/>
  <c r="G803" i="10"/>
  <c r="H803" i="10" s="1"/>
  <c r="G792" i="10"/>
  <c r="G791" i="10"/>
  <c r="G790" i="10"/>
  <c r="G789" i="10"/>
  <c r="G771" i="10"/>
  <c r="G770" i="10"/>
  <c r="G769" i="10"/>
  <c r="G768" i="10"/>
  <c r="G752" i="10"/>
  <c r="G751" i="10"/>
  <c r="G750" i="10"/>
  <c r="G749" i="10"/>
  <c r="G712" i="10"/>
  <c r="G711" i="10"/>
  <c r="G710" i="10"/>
  <c r="G730" i="10"/>
  <c r="G731" i="10"/>
  <c r="G733" i="10"/>
  <c r="G732" i="10"/>
  <c r="G713" i="10"/>
  <c r="G714" i="10"/>
  <c r="H247" i="10"/>
  <c r="G246" i="10"/>
  <c r="H246" i="10" s="1"/>
  <c r="H237" i="10"/>
  <c r="G236" i="10"/>
  <c r="H236" i="10" s="1"/>
  <c r="H226" i="10"/>
  <c r="G99" i="10"/>
  <c r="H106" i="10"/>
  <c r="G85" i="10"/>
  <c r="F831" i="10"/>
  <c r="G831" i="10" s="1"/>
  <c r="F1251" i="10"/>
  <c r="G1251" i="10" s="1"/>
  <c r="F1277" i="10"/>
  <c r="G1277" i="10" s="1"/>
  <c r="F1081" i="10"/>
  <c r="G1081" i="10" s="1"/>
  <c r="H1082" i="10" s="1"/>
  <c r="F1063" i="10"/>
  <c r="G1063" i="10" s="1"/>
  <c r="H1064" i="10" s="1"/>
  <c r="F830" i="10"/>
  <c r="G830" i="10" s="1"/>
  <c r="F500" i="10"/>
  <c r="G500" i="10" s="1"/>
  <c r="F466" i="10"/>
  <c r="G466" i="10" s="1"/>
  <c r="F550" i="10"/>
  <c r="G550" i="10" s="1"/>
  <c r="G695" i="10"/>
  <c r="F828" i="10"/>
  <c r="G828" i="10" s="1"/>
  <c r="F784" i="10"/>
  <c r="G784" i="10" s="1"/>
  <c r="F196" i="10"/>
  <c r="F2511" i="10"/>
  <c r="G2511" i="10" s="1"/>
  <c r="F845" i="10"/>
  <c r="F846" i="10"/>
  <c r="G846" i="10" s="1"/>
  <c r="F1468" i="10"/>
  <c r="G1468" i="10" s="1"/>
  <c r="F1469" i="10"/>
  <c r="G1469" i="10" s="1"/>
  <c r="F347" i="19"/>
  <c r="G347" i="19" s="1"/>
  <c r="F1316" i="10"/>
  <c r="G1316" i="10" s="1"/>
  <c r="F1470" i="10"/>
  <c r="G1470" i="10" s="1"/>
  <c r="F1471" i="10"/>
  <c r="G1471" i="10" s="1"/>
  <c r="F4127" i="10"/>
  <c r="G4127" i="10" s="1"/>
  <c r="F4169" i="10"/>
  <c r="G4169" i="10" s="1"/>
  <c r="F4110" i="10"/>
  <c r="G4110" i="10" s="1"/>
  <c r="F1776" i="10"/>
  <c r="G1776" i="10" s="1"/>
  <c r="H1778" i="10" s="1"/>
  <c r="F1546" i="10"/>
  <c r="G1546" i="10" s="1"/>
  <c r="H1548" i="10" s="1"/>
  <c r="F1472" i="10"/>
  <c r="G1472" i="10" s="1"/>
  <c r="F1007" i="10"/>
  <c r="G1007" i="10" s="1"/>
  <c r="F1021" i="10"/>
  <c r="G1021" i="10" s="1"/>
  <c r="G1035" i="10"/>
  <c r="F1433" i="10"/>
  <c r="G1433" i="10" s="1"/>
  <c r="F1207" i="10"/>
  <c r="G1207" i="10" s="1"/>
  <c r="F1097" i="10"/>
  <c r="G1097" i="10" s="1"/>
  <c r="G4684" i="10"/>
  <c r="H4685" i="10" s="1"/>
  <c r="F958" i="10"/>
  <c r="G958" i="10" s="1"/>
  <c r="F1279" i="10"/>
  <c r="G1279" i="10" s="1"/>
  <c r="F1280" i="10"/>
  <c r="G1280" i="10" s="1"/>
  <c r="F2577" i="10"/>
  <c r="G2577" i="10" s="1"/>
  <c r="F1473" i="10"/>
  <c r="G1473" i="10" s="1"/>
  <c r="F2491" i="10"/>
  <c r="G2491" i="10" s="1"/>
  <c r="F2492" i="10"/>
  <c r="G2492" i="10" s="1"/>
  <c r="F2493" i="10"/>
  <c r="G2493" i="10" s="1"/>
  <c r="F485" i="10"/>
  <c r="G485" i="10" s="1"/>
  <c r="F2979" i="10"/>
  <c r="G2979" i="10" s="1"/>
  <c r="H2979" i="10" s="1"/>
  <c r="H2980" i="10" s="1"/>
  <c r="H2981" i="10" s="1"/>
  <c r="H2982" i="10" s="1"/>
  <c r="B2982" i="10" s="1"/>
  <c r="D2982" i="10" s="1"/>
  <c r="F207" i="19"/>
  <c r="G207" i="19" s="1"/>
  <c r="H209" i="19" s="1"/>
  <c r="H210" i="19" s="1"/>
  <c r="F220" i="19"/>
  <c r="G220" i="19" s="1"/>
  <c r="H222" i="19" s="1"/>
  <c r="H223" i="19" s="1"/>
  <c r="H224" i="19" s="1"/>
  <c r="H225" i="19" s="1"/>
  <c r="B225" i="19" s="1"/>
  <c r="D225" i="19" s="1"/>
  <c r="F34" i="19"/>
  <c r="G34" i="19" s="1"/>
  <c r="H37" i="19" s="1"/>
  <c r="H38" i="19" s="1"/>
  <c r="H39" i="19" s="1"/>
  <c r="H40" i="19" s="1"/>
  <c r="B40" i="19" s="1"/>
  <c r="F87" i="10"/>
  <c r="G87" i="10" s="1"/>
  <c r="F286" i="19"/>
  <c r="G286" i="19" s="1"/>
  <c r="F315" i="19"/>
  <c r="G315" i="19" s="1"/>
  <c r="F4049" i="10"/>
  <c r="G4049" i="10" s="1"/>
  <c r="F4048" i="10"/>
  <c r="F366" i="19"/>
  <c r="G366" i="19" s="1"/>
  <c r="H366" i="19" s="1"/>
  <c r="H367" i="19" s="1"/>
  <c r="H368" i="19" s="1"/>
  <c r="H369" i="19" s="1"/>
  <c r="B369" i="19" s="1"/>
  <c r="D369" i="19" s="1"/>
  <c r="F4085" i="10"/>
  <c r="G4085" i="10" s="1"/>
  <c r="H4085" i="10" s="1"/>
  <c r="H4086" i="10" s="1"/>
  <c r="H4087" i="10" s="1"/>
  <c r="H4088" i="10" s="1"/>
  <c r="B4088" i="10" s="1"/>
  <c r="G353" i="3" s="1"/>
  <c r="N353" i="3" s="1"/>
  <c r="G484" i="10"/>
  <c r="F3905" i="10"/>
  <c r="G3905" i="10" s="1"/>
  <c r="H3906" i="10" s="1"/>
  <c r="F3990" i="10"/>
  <c r="F4005" i="10" s="1"/>
  <c r="F3891" i="10"/>
  <c r="G3891" i="10" s="1"/>
  <c r="F238" i="19"/>
  <c r="G238" i="19" s="1"/>
  <c r="H239" i="19" s="1"/>
  <c r="H240" i="19" s="1"/>
  <c r="H241" i="19" s="1"/>
  <c r="H242" i="19" s="1"/>
  <c r="B242" i="19" s="1"/>
  <c r="F252" i="19"/>
  <c r="G252" i="19" s="1"/>
  <c r="H253" i="19" s="1"/>
  <c r="H254" i="19" s="1"/>
  <c r="H255" i="19" s="1"/>
  <c r="H256" i="19" s="1"/>
  <c r="B256" i="19" s="1"/>
  <c r="F388" i="19"/>
  <c r="G388" i="19" s="1"/>
  <c r="H388" i="19" s="1"/>
  <c r="H389" i="19" s="1"/>
  <c r="H390" i="19" s="1"/>
  <c r="H391" i="19" s="1"/>
  <c r="B391" i="19" s="1"/>
  <c r="D391" i="19" s="1"/>
  <c r="F399" i="19"/>
  <c r="G399" i="19" s="1"/>
  <c r="H399" i="19" s="1"/>
  <c r="H400" i="19" s="1"/>
  <c r="H401" i="19" s="1"/>
  <c r="H402" i="19" s="1"/>
  <c r="B402" i="19" s="1"/>
  <c r="D402" i="19" s="1"/>
  <c r="F4027" i="10"/>
  <c r="G4027" i="10" s="1"/>
  <c r="F13" i="16"/>
  <c r="G13" i="16" s="1"/>
  <c r="F14" i="16"/>
  <c r="G14" i="16" s="1"/>
  <c r="F17" i="16"/>
  <c r="G17" i="16" s="1"/>
  <c r="F18" i="16"/>
  <c r="G18" i="16" s="1"/>
  <c r="F19" i="16"/>
  <c r="F21" i="16"/>
  <c r="G21" i="16" s="1"/>
  <c r="F22" i="16"/>
  <c r="G22" i="16" s="1"/>
  <c r="F23" i="16"/>
  <c r="G23" i="16" s="1"/>
  <c r="F24" i="16"/>
  <c r="G24" i="16" s="1"/>
  <c r="F26" i="16"/>
  <c r="G26" i="16" s="1"/>
  <c r="F27" i="16"/>
  <c r="G27" i="16" s="1"/>
  <c r="F28" i="16"/>
  <c r="G28" i="16" s="1"/>
  <c r="F33" i="16"/>
  <c r="F34" i="16"/>
  <c r="G34" i="16" s="1"/>
  <c r="F35" i="16"/>
  <c r="G35" i="16" s="1"/>
  <c r="F36" i="16"/>
  <c r="G36" i="16" s="1"/>
  <c r="F38" i="16"/>
  <c r="G38" i="16" s="1"/>
  <c r="F39" i="16"/>
  <c r="G39" i="16" s="1"/>
  <c r="F40" i="16"/>
  <c r="G40" i="16" s="1"/>
  <c r="F41" i="16"/>
  <c r="G41" i="16" s="1"/>
  <c r="F44" i="16"/>
  <c r="F45" i="16"/>
  <c r="G45" i="16" s="1"/>
  <c r="F46" i="16"/>
  <c r="G46" i="16" s="1"/>
  <c r="F47" i="16"/>
  <c r="G47" i="16" s="1"/>
  <c r="F52" i="16"/>
  <c r="G52" i="16" s="1"/>
  <c r="F458" i="16"/>
  <c r="G458" i="16" s="1"/>
  <c r="F64" i="16"/>
  <c r="G64" i="16" s="1"/>
  <c r="F54" i="16"/>
  <c r="G54" i="16" s="1"/>
  <c r="A403" i="18"/>
  <c r="A404" i="18" s="1"/>
  <c r="A405" i="18" s="1"/>
  <c r="A406" i="18" s="1"/>
  <c r="A407" i="18" s="1"/>
  <c r="A408" i="18" s="1"/>
  <c r="A409" i="18" s="1"/>
  <c r="A410" i="18" s="1"/>
  <c r="A411" i="18" s="1"/>
  <c r="A412" i="18" s="1"/>
  <c r="A413" i="18" s="1"/>
  <c r="A414" i="18" s="1"/>
  <c r="A415" i="18" s="1"/>
  <c r="A416" i="18" s="1"/>
  <c r="A417" i="18" s="1"/>
  <c r="A418" i="18" s="1"/>
  <c r="A419" i="18" s="1"/>
  <c r="A420" i="18" s="1"/>
  <c r="A421" i="18" s="1"/>
  <c r="A422" i="18" s="1"/>
  <c r="A423" i="18" s="1"/>
  <c r="A424" i="18" s="1"/>
  <c r="A425" i="18" s="1"/>
  <c r="A426" i="18" s="1"/>
  <c r="A427" i="18" s="1"/>
  <c r="A428" i="18" s="1"/>
  <c r="A429" i="18" s="1"/>
  <c r="A430" i="18" s="1"/>
  <c r="A431" i="18" s="1"/>
  <c r="A432" i="18" s="1"/>
  <c r="A433" i="18" s="1"/>
  <c r="A434" i="18" s="1"/>
  <c r="A435" i="18" s="1"/>
  <c r="A436" i="18" s="1"/>
  <c r="A437" i="18" s="1"/>
  <c r="A438" i="18" s="1"/>
  <c r="A439" i="18" s="1"/>
  <c r="A440" i="18" s="1"/>
  <c r="A441" i="18" s="1"/>
  <c r="A442" i="18" s="1"/>
  <c r="A443" i="18" s="1"/>
  <c r="A444" i="18" s="1"/>
  <c r="A445" i="18" s="1"/>
  <c r="A446" i="18" s="1"/>
  <c r="A447" i="18" s="1"/>
  <c r="A448" i="18" s="1"/>
  <c r="A449" i="18" s="1"/>
  <c r="A450" i="18" s="1"/>
  <c r="A451" i="18" s="1"/>
  <c r="A452" i="18" s="1"/>
  <c r="A453" i="18" s="1"/>
  <c r="A454" i="18" s="1"/>
  <c r="A455" i="18" s="1"/>
  <c r="A456" i="18" s="1"/>
  <c r="A457" i="18" s="1"/>
  <c r="A458" i="18" s="1"/>
  <c r="A459" i="18" s="1"/>
  <c r="A460" i="18" s="1"/>
  <c r="A461" i="18" s="1"/>
  <c r="A462" i="18" s="1"/>
  <c r="A463" i="18" s="1"/>
  <c r="A464" i="18" s="1"/>
  <c r="A465" i="18" s="1"/>
  <c r="A466" i="18" s="1"/>
  <c r="A467" i="18" s="1"/>
  <c r="A468" i="18" s="1"/>
  <c r="A469" i="18" s="1"/>
  <c r="A470" i="18" s="1"/>
  <c r="A471" i="18" s="1"/>
  <c r="A472" i="18" s="1"/>
  <c r="A473" i="18" s="1"/>
  <c r="A474" i="18" s="1"/>
  <c r="A475" i="18" s="1"/>
  <c r="A476" i="18" s="1"/>
  <c r="A477" i="18" s="1"/>
  <c r="A478" i="18" s="1"/>
  <c r="A479" i="18" s="1"/>
  <c r="A480" i="18" s="1"/>
  <c r="A481" i="18" s="1"/>
  <c r="A482" i="18" s="1"/>
  <c r="A483" i="18" s="1"/>
  <c r="A484" i="18" s="1"/>
  <c r="A485" i="18" s="1"/>
  <c r="A486" i="18" s="1"/>
  <c r="A487" i="18" s="1"/>
  <c r="A488" i="18" s="1"/>
  <c r="A489" i="18" s="1"/>
  <c r="A490" i="18" s="1"/>
  <c r="A491" i="18" s="1"/>
  <c r="A492" i="18" s="1"/>
  <c r="A493" i="18" s="1"/>
  <c r="A494" i="18" s="1"/>
  <c r="A495" i="18" s="1"/>
  <c r="A496" i="18" s="1"/>
  <c r="A497" i="18" s="1"/>
  <c r="A498" i="18" s="1"/>
  <c r="A499" i="18" s="1"/>
  <c r="A500" i="18" s="1"/>
  <c r="A501" i="18" s="1"/>
  <c r="A502" i="18" s="1"/>
  <c r="A503" i="18" s="1"/>
  <c r="A504" i="18" s="1"/>
  <c r="A505" i="18" s="1"/>
  <c r="A506" i="18" s="1"/>
  <c r="A507" i="18" s="1"/>
  <c r="A508" i="18" s="1"/>
  <c r="A509" i="18" s="1"/>
  <c r="A510" i="18" s="1"/>
  <c r="A511" i="18" s="1"/>
  <c r="A512" i="18" s="1"/>
  <c r="A513" i="18" s="1"/>
  <c r="A514" i="18" s="1"/>
  <c r="A515" i="18" s="1"/>
  <c r="A516" i="18" s="1"/>
  <c r="A517" i="18" s="1"/>
  <c r="A518" i="18" s="1"/>
  <c r="A519" i="18" s="1"/>
  <c r="A520" i="18" s="1"/>
  <c r="A521" i="18" s="1"/>
  <c r="A522" i="18" s="1"/>
  <c r="A523" i="18" s="1"/>
  <c r="A524" i="18" s="1"/>
  <c r="A525" i="18" s="1"/>
  <c r="A526" i="18" s="1"/>
  <c r="A527" i="18" s="1"/>
  <c r="A528" i="18" s="1"/>
  <c r="A529" i="18" s="1"/>
  <c r="A530" i="18" s="1"/>
  <c r="A531" i="18" s="1"/>
  <c r="A532" i="18" s="1"/>
  <c r="A533" i="18" s="1"/>
  <c r="A534" i="18" s="1"/>
  <c r="A535" i="18" s="1"/>
  <c r="A536" i="18" s="1"/>
  <c r="A537" i="18" s="1"/>
  <c r="A538" i="18" s="1"/>
  <c r="A539" i="18" s="1"/>
  <c r="A540" i="18" s="1"/>
  <c r="A541" i="18" s="1"/>
  <c r="A542" i="18" s="1"/>
  <c r="A543" i="18" s="1"/>
  <c r="A544" i="18" s="1"/>
  <c r="A545" i="18" s="1"/>
  <c r="A546" i="18" s="1"/>
  <c r="A547" i="18" s="1"/>
  <c r="A548" i="18" s="1"/>
  <c r="A549" i="18" s="1"/>
  <c r="A550" i="18" s="1"/>
  <c r="A551" i="18" s="1"/>
  <c r="A552" i="18" s="1"/>
  <c r="A553" i="18" s="1"/>
  <c r="A554" i="18" s="1"/>
  <c r="A555" i="18" s="1"/>
  <c r="A556" i="18" s="1"/>
  <c r="A557" i="18" s="1"/>
  <c r="A558" i="18" s="1"/>
  <c r="A559" i="18" s="1"/>
  <c r="A946" i="18"/>
  <c r="A947" i="18" s="1"/>
  <c r="A948" i="18" s="1"/>
  <c r="A949" i="18" s="1"/>
  <c r="A950" i="18" s="1"/>
  <c r="A951" i="18" s="1"/>
  <c r="A952" i="18" s="1"/>
  <c r="A953" i="18" s="1"/>
  <c r="A954" i="18" s="1"/>
  <c r="A955" i="18" s="1"/>
  <c r="A956" i="18" s="1"/>
  <c r="A957" i="18" s="1"/>
  <c r="A958" i="18" s="1"/>
  <c r="A959" i="18" s="1"/>
  <c r="A960" i="18" s="1"/>
  <c r="A961" i="18" s="1"/>
  <c r="A962" i="18" s="1"/>
  <c r="A963" i="18" s="1"/>
  <c r="A964" i="18" s="1"/>
  <c r="A965" i="18" s="1"/>
  <c r="A966" i="18" s="1"/>
  <c r="A967" i="18" s="1"/>
  <c r="A968" i="18" s="1"/>
  <c r="A969" i="18" s="1"/>
  <c r="A970" i="18" s="1"/>
  <c r="A971" i="18" s="1"/>
  <c r="A972" i="18" s="1"/>
  <c r="A973" i="18" s="1"/>
  <c r="A974" i="18" s="1"/>
  <c r="A975" i="18" s="1"/>
  <c r="A976" i="18" s="1"/>
  <c r="A977" i="18" s="1"/>
  <c r="A978" i="18" s="1"/>
  <c r="A979" i="18" s="1"/>
  <c r="A980" i="18" s="1"/>
  <c r="A981" i="18" s="1"/>
  <c r="A982" i="18" s="1"/>
  <c r="A983" i="18" s="1"/>
  <c r="A984" i="18" s="1"/>
  <c r="A985" i="18" s="1"/>
  <c r="A986" i="18" s="1"/>
  <c r="A987" i="18" s="1"/>
  <c r="A988" i="18" s="1"/>
  <c r="A942" i="18"/>
  <c r="A943" i="18" s="1"/>
  <c r="A936" i="18"/>
  <c r="A937" i="18" s="1"/>
  <c r="A938" i="18" s="1"/>
  <c r="A939" i="18" s="1"/>
  <c r="A928" i="18"/>
  <c r="A929" i="18" s="1"/>
  <c r="A930" i="18" s="1"/>
  <c r="A931" i="18" s="1"/>
  <c r="A932" i="18" s="1"/>
  <c r="A933" i="18" s="1"/>
  <c r="A922" i="18"/>
  <c r="A923" i="18" s="1"/>
  <c r="A924" i="18" s="1"/>
  <c r="A925" i="18" s="1"/>
  <c r="A913" i="18"/>
  <c r="A914" i="18" s="1"/>
  <c r="A915" i="18" s="1"/>
  <c r="A916" i="18" s="1"/>
  <c r="A917" i="18" s="1"/>
  <c r="A918" i="18" s="1"/>
  <c r="A906" i="18"/>
  <c r="A907" i="18" s="1"/>
  <c r="A908" i="18" s="1"/>
  <c r="A909" i="18" s="1"/>
  <c r="A898" i="18"/>
  <c r="A899" i="18" s="1"/>
  <c r="A900" i="18" s="1"/>
  <c r="A901" i="18" s="1"/>
  <c r="A902" i="18" s="1"/>
  <c r="A893" i="18"/>
  <c r="A894" i="18" s="1"/>
  <c r="A866" i="18"/>
  <c r="A867" i="18" s="1"/>
  <c r="A868" i="18" s="1"/>
  <c r="A869" i="18" s="1"/>
  <c r="A870" i="18" s="1"/>
  <c r="A871" i="18" s="1"/>
  <c r="A872" i="18" s="1"/>
  <c r="A873" i="18" s="1"/>
  <c r="A874" i="18" s="1"/>
  <c r="A875" i="18" s="1"/>
  <c r="A876" i="18" s="1"/>
  <c r="A877" i="18" s="1"/>
  <c r="A878" i="18" s="1"/>
  <c r="A879" i="18" s="1"/>
  <c r="A880" i="18" s="1"/>
  <c r="A881" i="18" s="1"/>
  <c r="A882" i="18" s="1"/>
  <c r="A883" i="18" s="1"/>
  <c r="A884" i="18" s="1"/>
  <c r="A885" i="18" s="1"/>
  <c r="A886" i="18" s="1"/>
  <c r="A887" i="18" s="1"/>
  <c r="A857" i="18"/>
  <c r="A858" i="18" s="1"/>
  <c r="A859" i="18" s="1"/>
  <c r="A860" i="18" s="1"/>
  <c r="A861" i="18" s="1"/>
  <c r="A862" i="18" s="1"/>
  <c r="A863" i="18" s="1"/>
  <c r="A848" i="18"/>
  <c r="A849" i="18" s="1"/>
  <c r="A850" i="18" s="1"/>
  <c r="A851" i="18" s="1"/>
  <c r="A852" i="18" s="1"/>
  <c r="A853" i="18" s="1"/>
  <c r="A854" i="18" s="1"/>
  <c r="A838" i="18"/>
  <c r="A839" i="18" s="1"/>
  <c r="A840" i="18" s="1"/>
  <c r="A841" i="18" s="1"/>
  <c r="A842" i="18" s="1"/>
  <c r="A843" i="18" s="1"/>
  <c r="A844" i="18" s="1"/>
  <c r="A845" i="18" s="1"/>
  <c r="A828" i="18"/>
  <c r="A829" i="18" s="1"/>
  <c r="A830" i="18" s="1"/>
  <c r="A831" i="18" s="1"/>
  <c r="A832" i="18" s="1"/>
  <c r="A833" i="18" s="1"/>
  <c r="A834" i="18" s="1"/>
  <c r="A835" i="18" s="1"/>
  <c r="A819" i="18"/>
  <c r="A820" i="18" s="1"/>
  <c r="A821" i="18" s="1"/>
  <c r="A822" i="18" s="1"/>
  <c r="A823" i="18" s="1"/>
  <c r="A824" i="18" s="1"/>
  <c r="A825" i="18" s="1"/>
  <c r="A812" i="18"/>
  <c r="A813" i="18" s="1"/>
  <c r="A814" i="18" s="1"/>
  <c r="A815" i="18" s="1"/>
  <c r="A816" i="18" s="1"/>
  <c r="A794" i="18"/>
  <c r="A795" i="18" s="1"/>
  <c r="A796" i="18" s="1"/>
  <c r="A797" i="18" s="1"/>
  <c r="A798" i="18" s="1"/>
  <c r="A799" i="18" s="1"/>
  <c r="A800" i="18" s="1"/>
  <c r="A801" i="18" s="1"/>
  <c r="A802" i="18" s="1"/>
  <c r="A803" i="18" s="1"/>
  <c r="A804" i="18" s="1"/>
  <c r="A805" i="18" s="1"/>
  <c r="A806" i="18" s="1"/>
  <c r="A807" i="18" s="1"/>
  <c r="A808" i="18" s="1"/>
  <c r="A809" i="18" s="1"/>
  <c r="A773" i="18"/>
  <c r="A774" i="18" s="1"/>
  <c r="A775" i="18" s="1"/>
  <c r="A776" i="18" s="1"/>
  <c r="A777" i="18" s="1"/>
  <c r="A778" i="18" s="1"/>
  <c r="A779" i="18" s="1"/>
  <c r="A780" i="18" s="1"/>
  <c r="A781" i="18" s="1"/>
  <c r="A782" i="18" s="1"/>
  <c r="A783" i="18" s="1"/>
  <c r="A784" i="18" s="1"/>
  <c r="A785" i="18" s="1"/>
  <c r="A786" i="18" s="1"/>
  <c r="A787" i="18" s="1"/>
  <c r="A788" i="18" s="1"/>
  <c r="A789" i="18" s="1"/>
  <c r="A790" i="18" s="1"/>
  <c r="A791" i="18" s="1"/>
  <c r="A760" i="18"/>
  <c r="A761" i="18" s="1"/>
  <c r="A762" i="18" s="1"/>
  <c r="A763" i="18" s="1"/>
  <c r="A764" i="18" s="1"/>
  <c r="A765" i="18" s="1"/>
  <c r="A766" i="18" s="1"/>
  <c r="A767" i="18" s="1"/>
  <c r="A768" i="18" s="1"/>
  <c r="A769" i="18" s="1"/>
  <c r="A770" i="18" s="1"/>
  <c r="F1171" i="10"/>
  <c r="G1171" i="10" s="1"/>
  <c r="G7" i="10"/>
  <c r="H8" i="10" s="1"/>
  <c r="F1170" i="10"/>
  <c r="G1170" i="10" s="1"/>
  <c r="F3328" i="10"/>
  <c r="G3328" i="10" s="1"/>
  <c r="F3329" i="10"/>
  <c r="F3326" i="10"/>
  <c r="G3326" i="10" s="1"/>
  <c r="F3327" i="10"/>
  <c r="F2399" i="10"/>
  <c r="G2399" i="10" s="1"/>
  <c r="F2401" i="10"/>
  <c r="G2401" i="10" s="1"/>
  <c r="F2404" i="10"/>
  <c r="G2404" i="10" s="1"/>
  <c r="F3373" i="10"/>
  <c r="G3373" i="10" s="1"/>
  <c r="H3373" i="10" s="1"/>
  <c r="H3374" i="10" s="1"/>
  <c r="H3375" i="10" s="1"/>
  <c r="H3376" i="10" s="1"/>
  <c r="B3376" i="10" s="1"/>
  <c r="D3376" i="10" s="1"/>
  <c r="G281" i="3" s="1"/>
  <c r="N281" i="3" s="1"/>
  <c r="F3382" i="10"/>
  <c r="G3382" i="10" s="1"/>
  <c r="H3382" i="10" s="1"/>
  <c r="H3383" i="10" s="1"/>
  <c r="H3384" i="10" s="1"/>
  <c r="H3385" i="10" s="1"/>
  <c r="B3385" i="10" s="1"/>
  <c r="D3385" i="10" s="1"/>
  <c r="G282" i="3" s="1"/>
  <c r="N282" i="3" s="1"/>
  <c r="F3392" i="10"/>
  <c r="G3392" i="10" s="1"/>
  <c r="H3392" i="10" s="1"/>
  <c r="H3393" i="10" s="1"/>
  <c r="H3394" i="10" s="1"/>
  <c r="H3395" i="10" s="1"/>
  <c r="B3395" i="10" s="1"/>
  <c r="D3395" i="10" s="1"/>
  <c r="G283" i="3" s="1"/>
  <c r="N283" i="3" s="1"/>
  <c r="F3402" i="10"/>
  <c r="G3402" i="10" s="1"/>
  <c r="H3402" i="10" s="1"/>
  <c r="H3403" i="10" s="1"/>
  <c r="H3404" i="10" s="1"/>
  <c r="H3405" i="10" s="1"/>
  <c r="B3405" i="10" s="1"/>
  <c r="D3405" i="10" s="1"/>
  <c r="G284" i="3" s="1"/>
  <c r="N284" i="3" s="1"/>
  <c r="E312" i="18"/>
  <c r="E313" i="18"/>
  <c r="E315" i="18"/>
  <c r="F2352" i="10"/>
  <c r="G2352" i="10" s="1"/>
  <c r="F2353" i="10"/>
  <c r="G2353" i="10" s="1"/>
  <c r="H2357" i="10" s="1"/>
  <c r="F2354" i="10"/>
  <c r="G2354" i="10" s="1"/>
  <c r="F2355" i="10"/>
  <c r="G2355" i="10" s="1"/>
  <c r="G2356" i="10"/>
  <c r="F2370" i="10"/>
  <c r="G2370" i="10" s="1"/>
  <c r="F2371" i="10"/>
  <c r="G2371" i="10" s="1"/>
  <c r="F2372" i="10"/>
  <c r="G2372" i="10" s="1"/>
  <c r="F2373" i="10"/>
  <c r="G2373" i="10" s="1"/>
  <c r="F2374" i="10"/>
  <c r="G2374" i="10" s="1"/>
  <c r="F2383" i="10"/>
  <c r="G2383" i="10" s="1"/>
  <c r="F2384" i="10"/>
  <c r="G2384" i="10" s="1"/>
  <c r="F2385" i="10"/>
  <c r="G2385" i="10" s="1"/>
  <c r="F2386" i="10"/>
  <c r="G2386" i="10" s="1"/>
  <c r="A216" i="18"/>
  <c r="A217" i="18" s="1"/>
  <c r="A218" i="18" s="1"/>
  <c r="A219" i="18" s="1"/>
  <c r="A220" i="18" s="1"/>
  <c r="A221" i="18" s="1"/>
  <c r="A222" i="18" s="1"/>
  <c r="A224" i="18" s="1"/>
  <c r="A225" i="18" s="1"/>
  <c r="A226" i="18" s="1"/>
  <c r="A227" i="18" s="1"/>
  <c r="A228" i="18" s="1"/>
  <c r="A229" i="18" s="1"/>
  <c r="A230" i="18" s="1"/>
  <c r="A231" i="18" s="1"/>
  <c r="A232" i="18" s="1"/>
  <c r="A233" i="18" s="1"/>
  <c r="A234" i="18" s="1"/>
  <c r="A235" i="18" s="1"/>
  <c r="A236" i="18" s="1"/>
  <c r="A237" i="18" s="1"/>
  <c r="A238" i="18" s="1"/>
  <c r="A239" i="18" s="1"/>
  <c r="A240" i="18" s="1"/>
  <c r="A241" i="18" s="1"/>
  <c r="A242" i="18" s="1"/>
  <c r="A243" i="18" s="1"/>
  <c r="A244" i="18" s="1"/>
  <c r="A245" i="18" s="1"/>
  <c r="A246" i="18" s="1"/>
  <c r="A247" i="18" s="1"/>
  <c r="A248" i="18" s="1"/>
  <c r="A249" i="18" s="1"/>
  <c r="A250" i="18" s="1"/>
  <c r="A251" i="18" s="1"/>
  <c r="F4166" i="10"/>
  <c r="G4166" i="10" s="1"/>
  <c r="F4167" i="10"/>
  <c r="G4167" i="10" s="1"/>
  <c r="F1313" i="10"/>
  <c r="G1313" i="10" s="1"/>
  <c r="F1314" i="10"/>
  <c r="G1314" i="10" s="1"/>
  <c r="F1315" i="10"/>
  <c r="G1315" i="10" s="1"/>
  <c r="F1317" i="10"/>
  <c r="G1317" i="10" s="1"/>
  <c r="F4170" i="10"/>
  <c r="G4170" i="10" s="1"/>
  <c r="F4171" i="10"/>
  <c r="G4171" i="10" s="1"/>
  <c r="F4172" i="10"/>
  <c r="G4172" i="10" s="1"/>
  <c r="G4173" i="10"/>
  <c r="F4184" i="10"/>
  <c r="G4184" i="10" s="1"/>
  <c r="F4185" i="10"/>
  <c r="G4185" i="10" s="1"/>
  <c r="F4187" i="10"/>
  <c r="G4187" i="10" s="1"/>
  <c r="F4188" i="10"/>
  <c r="G4188" i="10" s="1"/>
  <c r="F4189" i="10"/>
  <c r="G4189" i="10" s="1"/>
  <c r="F4190" i="10"/>
  <c r="G4190" i="10" s="1"/>
  <c r="G4191" i="10"/>
  <c r="F4008" i="10"/>
  <c r="F4026" i="10" s="1"/>
  <c r="G4026" i="10" s="1"/>
  <c r="F3890" i="10"/>
  <c r="G3890" i="10" s="1"/>
  <c r="G4037" i="10"/>
  <c r="F1774" i="10"/>
  <c r="G1774" i="10" s="1"/>
  <c r="F1775" i="10"/>
  <c r="G1775" i="10" s="1"/>
  <c r="F1791" i="10"/>
  <c r="G1791" i="10" s="1"/>
  <c r="H1793" i="10" s="1"/>
  <c r="F1789" i="10"/>
  <c r="G1789" i="10" s="1"/>
  <c r="F1790" i="10"/>
  <c r="G1790" i="10" s="1"/>
  <c r="F1704" i="10"/>
  <c r="G1704" i="10" s="1"/>
  <c r="F1705" i="10"/>
  <c r="G1705" i="10" s="1"/>
  <c r="F1706" i="10"/>
  <c r="G1706" i="10" s="1"/>
  <c r="F1707" i="10"/>
  <c r="G1707" i="10" s="1"/>
  <c r="F1709" i="10"/>
  <c r="G1709" i="10" s="1"/>
  <c r="F1710" i="10"/>
  <c r="G1710" i="10" s="1"/>
  <c r="F1711" i="10"/>
  <c r="G1711" i="10" s="1"/>
  <c r="F1721" i="10"/>
  <c r="G1721" i="10" s="1"/>
  <c r="F1722" i="10"/>
  <c r="G1722" i="10" s="1"/>
  <c r="F1723" i="10"/>
  <c r="G1723" i="10" s="1"/>
  <c r="F1724" i="10"/>
  <c r="G1724" i="10" s="1"/>
  <c r="F1726" i="10"/>
  <c r="G1726" i="10" s="1"/>
  <c r="F1727" i="10"/>
  <c r="G1727" i="10" s="1"/>
  <c r="F1728" i="10"/>
  <c r="G1728" i="10" s="1"/>
  <c r="F1738" i="10"/>
  <c r="G1738" i="10" s="1"/>
  <c r="F1739" i="10"/>
  <c r="G1739" i="10" s="1"/>
  <c r="F1740" i="10"/>
  <c r="G1740" i="10" s="1"/>
  <c r="F1741" i="10"/>
  <c r="G1741" i="10" s="1"/>
  <c r="F1743" i="10"/>
  <c r="G1743" i="10" s="1"/>
  <c r="F1744" i="10"/>
  <c r="G1744" i="10" s="1"/>
  <c r="F1745" i="10"/>
  <c r="G1745" i="10" s="1"/>
  <c r="F1755" i="10"/>
  <c r="G1755" i="10" s="1"/>
  <c r="F1756" i="10"/>
  <c r="G1756" i="10" s="1"/>
  <c r="F1757" i="10"/>
  <c r="G1757" i="10" s="1"/>
  <c r="F1758" i="10"/>
  <c r="G1758" i="10" s="1"/>
  <c r="F1760" i="10"/>
  <c r="G1760" i="10" s="1"/>
  <c r="F1761" i="10"/>
  <c r="G1761" i="10" s="1"/>
  <c r="F1762" i="10"/>
  <c r="G1762" i="10" s="1"/>
  <c r="F1645" i="10"/>
  <c r="G1645" i="10" s="1"/>
  <c r="F1646" i="10"/>
  <c r="G1646" i="10" s="1"/>
  <c r="F1647" i="10"/>
  <c r="G1647" i="10" s="1"/>
  <c r="F1648" i="10"/>
  <c r="G1648" i="10" s="1"/>
  <c r="F1649" i="10"/>
  <c r="G1649" i="10" s="1"/>
  <c r="F1652" i="10"/>
  <c r="G1652" i="10" s="1"/>
  <c r="F1653" i="10"/>
  <c r="G1653" i="10" s="1"/>
  <c r="F1654" i="10"/>
  <c r="G1654" i="10" s="1"/>
  <c r="F1666" i="10"/>
  <c r="G1666" i="10" s="1"/>
  <c r="F1667" i="10"/>
  <c r="G1667" i="10" s="1"/>
  <c r="F1668" i="10"/>
  <c r="G1668" i="10" s="1"/>
  <c r="F1669" i="10"/>
  <c r="G1669" i="10" s="1"/>
  <c r="F1670" i="10"/>
  <c r="G1670" i="10" s="1"/>
  <c r="F1673" i="10"/>
  <c r="G1673" i="10" s="1"/>
  <c r="F1674" i="10"/>
  <c r="G1674" i="10" s="1"/>
  <c r="F1675" i="10"/>
  <c r="G1675" i="10" s="1"/>
  <c r="F1685" i="10"/>
  <c r="G1685" i="10" s="1"/>
  <c r="F1686" i="10"/>
  <c r="G1686" i="10" s="1"/>
  <c r="F1687" i="10"/>
  <c r="G1687" i="10" s="1"/>
  <c r="F1688" i="10"/>
  <c r="G1688" i="10" s="1"/>
  <c r="F1689" i="10"/>
  <c r="G1689" i="10" s="1"/>
  <c r="F1692" i="10"/>
  <c r="G1692" i="10" s="1"/>
  <c r="F1693" i="10"/>
  <c r="G1693" i="10" s="1"/>
  <c r="F1694" i="10"/>
  <c r="G1694" i="10" s="1"/>
  <c r="E281" i="18"/>
  <c r="E282" i="18"/>
  <c r="E275" i="18"/>
  <c r="E276" i="18"/>
  <c r="E277" i="18"/>
  <c r="G4592" i="10"/>
  <c r="H4592" i="10" s="1"/>
  <c r="H4593" i="10" s="1"/>
  <c r="H4594" i="10" s="1"/>
  <c r="H4595" i="10" s="1"/>
  <c r="B4595" i="10" s="1"/>
  <c r="E278" i="18"/>
  <c r="E279" i="18"/>
  <c r="G4622" i="10"/>
  <c r="H4622" i="10" s="1"/>
  <c r="H4623" i="10" s="1"/>
  <c r="H4624" i="10" s="1"/>
  <c r="H4625" i="10" s="1"/>
  <c r="B4625" i="10" s="1"/>
  <c r="E280" i="18"/>
  <c r="G1250" i="10"/>
  <c r="F3709" i="10"/>
  <c r="G3709" i="10" s="1"/>
  <c r="F3736" i="10"/>
  <c r="G3736" i="10" s="1"/>
  <c r="F3737" i="10"/>
  <c r="G3737" i="10" s="1"/>
  <c r="E258" i="18"/>
  <c r="G2828" i="10"/>
  <c r="H2829" i="10" s="1"/>
  <c r="H2830" i="10" s="1"/>
  <c r="H2831" i="10" s="1"/>
  <c r="H2832" i="10" s="1"/>
  <c r="B2832" i="10" s="1"/>
  <c r="E265" i="18"/>
  <c r="E266" i="18"/>
  <c r="F3427" i="10"/>
  <c r="G3427" i="10" s="1"/>
  <c r="F3428" i="10"/>
  <c r="G3428" i="10" s="1"/>
  <c r="F3429" i="10"/>
  <c r="G3429" i="10" s="1"/>
  <c r="F3430" i="10"/>
  <c r="G3430" i="10" s="1"/>
  <c r="F3425" i="10"/>
  <c r="G3425" i="10" s="1"/>
  <c r="G3426" i="10"/>
  <c r="F3446" i="10"/>
  <c r="G3446" i="10" s="1"/>
  <c r="F3441" i="10"/>
  <c r="G3441" i="10" s="1"/>
  <c r="G3442" i="10"/>
  <c r="E269" i="18"/>
  <c r="F3568" i="10"/>
  <c r="G3568" i="10" s="1"/>
  <c r="H3569" i="10" s="1"/>
  <c r="H3570" i="10" s="1"/>
  <c r="H3571" i="10" s="1"/>
  <c r="H3572" i="10" s="1"/>
  <c r="B3572" i="10" s="1"/>
  <c r="F3917" i="10"/>
  <c r="G3917" i="10" s="1"/>
  <c r="H3918" i="10" s="1"/>
  <c r="H3919" i="10" s="1"/>
  <c r="H3920" i="10" s="1"/>
  <c r="H3921" i="10" s="1"/>
  <c r="B3921" i="10" s="1"/>
  <c r="D3921" i="10" s="1"/>
  <c r="F2336" i="10"/>
  <c r="G2336" i="10" s="1"/>
  <c r="F2337" i="10"/>
  <c r="G2337" i="10" s="1"/>
  <c r="F2338" i="10"/>
  <c r="G2338" i="10" s="1"/>
  <c r="F2339" i="10"/>
  <c r="G2339" i="10" s="1"/>
  <c r="G2340" i="10"/>
  <c r="E274" i="18"/>
  <c r="F1249" i="10"/>
  <c r="G1249" i="10" s="1"/>
  <c r="F1252" i="10"/>
  <c r="G1252" i="10" s="1"/>
  <c r="F1253" i="10"/>
  <c r="G1253" i="10" s="1"/>
  <c r="F1254" i="10"/>
  <c r="G1254" i="10" s="1"/>
  <c r="F1263" i="10"/>
  <c r="G1263" i="10" s="1"/>
  <c r="F1264" i="10"/>
  <c r="G1264" i="10" s="1"/>
  <c r="F4025" i="10"/>
  <c r="G4025" i="10" s="1"/>
  <c r="F3986" i="10"/>
  <c r="G3986" i="10" s="1"/>
  <c r="F3987" i="10"/>
  <c r="G3987" i="10" s="1"/>
  <c r="E235" i="18"/>
  <c r="E236" i="18"/>
  <c r="E237" i="18"/>
  <c r="F3182" i="10"/>
  <c r="G3182" i="10" s="1"/>
  <c r="F3183" i="10"/>
  <c r="G3183" i="10" s="1"/>
  <c r="G3184" i="10"/>
  <c r="G3185" i="10"/>
  <c r="F3195" i="10"/>
  <c r="G3195" i="10" s="1"/>
  <c r="F3196" i="10"/>
  <c r="G3196" i="10" s="1"/>
  <c r="F3197" i="10"/>
  <c r="G3197" i="10" s="1"/>
  <c r="G3198" i="10"/>
  <c r="F3221" i="10"/>
  <c r="G3221" i="10" s="1"/>
  <c r="F3222" i="10"/>
  <c r="G3222" i="10" s="1"/>
  <c r="F3224" i="10"/>
  <c r="G3224" i="10" s="1"/>
  <c r="H3224" i="10" s="1"/>
  <c r="F3232" i="10"/>
  <c r="G3232" i="10" s="1"/>
  <c r="F3233" i="10"/>
  <c r="G3233" i="10" s="1"/>
  <c r="F3235" i="10"/>
  <c r="G3235" i="10" s="1"/>
  <c r="H3235" i="10" s="1"/>
  <c r="F3243" i="10"/>
  <c r="G3243" i="10" s="1"/>
  <c r="F3244" i="10"/>
  <c r="G3244" i="10" s="1"/>
  <c r="F3246" i="10"/>
  <c r="G3246" i="10" s="1"/>
  <c r="H3246" i="10" s="1"/>
  <c r="F3256" i="10"/>
  <c r="G3256" i="10" s="1"/>
  <c r="F3257" i="10"/>
  <c r="G3257" i="10" s="1"/>
  <c r="F3259" i="10"/>
  <c r="G3259" i="10" s="1"/>
  <c r="H3260" i="10" s="1"/>
  <c r="F3269" i="10"/>
  <c r="G3269" i="10" s="1"/>
  <c r="F3270" i="10"/>
  <c r="G3270" i="10" s="1"/>
  <c r="F3272" i="10"/>
  <c r="G3272" i="10" s="1"/>
  <c r="F3273" i="10"/>
  <c r="G3273" i="10" s="1"/>
  <c r="F3282" i="10"/>
  <c r="G3282" i="10" s="1"/>
  <c r="F3283" i="10"/>
  <c r="G3283" i="10" s="1"/>
  <c r="F3286" i="10"/>
  <c r="G3286" i="10" s="1"/>
  <c r="F3296" i="10"/>
  <c r="G3296" i="10" s="1"/>
  <c r="F3297" i="10"/>
  <c r="G3297" i="10" s="1"/>
  <c r="F3299" i="10"/>
  <c r="G3299" i="10" s="1"/>
  <c r="H3299" i="10" s="1"/>
  <c r="F3310" i="10"/>
  <c r="G3310" i="10" s="1"/>
  <c r="F3311" i="10"/>
  <c r="G3311" i="10" s="1"/>
  <c r="F3313" i="10"/>
  <c r="G3313" i="10" s="1"/>
  <c r="H3313" i="10" s="1"/>
  <c r="F4007" i="10"/>
  <c r="F4006" i="10" s="1"/>
  <c r="G4006" i="10" s="1"/>
  <c r="F4009" i="10"/>
  <c r="G4009" i="10" s="1"/>
  <c r="F3878" i="10"/>
  <c r="G3878" i="10" s="1"/>
  <c r="H3879" i="10" s="1"/>
  <c r="H3880" i="10" s="1"/>
  <c r="H3881" i="10" s="1"/>
  <c r="H3882" i="10" s="1"/>
  <c r="B3882" i="10" s="1"/>
  <c r="D3882" i="10" s="1"/>
  <c r="F3867" i="10"/>
  <c r="G3867" i="10" s="1"/>
  <c r="H3868" i="10" s="1"/>
  <c r="H3869" i="10" s="1"/>
  <c r="H3870" i="10" s="1"/>
  <c r="H3871" i="10" s="1"/>
  <c r="B3871" i="10" s="1"/>
  <c r="D3871" i="10" s="1"/>
  <c r="F3939" i="10"/>
  <c r="G3939" i="10" s="1"/>
  <c r="H3939" i="10" s="1"/>
  <c r="H3941" i="10" s="1"/>
  <c r="H3942" i="10" s="1"/>
  <c r="H3943" i="10" s="1"/>
  <c r="B3943" i="10" s="1"/>
  <c r="D3943" i="10" s="1"/>
  <c r="F3927" i="10"/>
  <c r="G3927" i="10" s="1"/>
  <c r="H3928" i="10" s="1"/>
  <c r="H3929" i="10" s="1"/>
  <c r="H3930" i="10" s="1"/>
  <c r="H3931" i="10" s="1"/>
  <c r="B3931" i="10" s="1"/>
  <c r="D3931" i="10" s="1"/>
  <c r="F3948" i="10"/>
  <c r="G3948" i="10" s="1"/>
  <c r="H3949" i="10" s="1"/>
  <c r="H3950" i="10" s="1"/>
  <c r="H3951" i="10" s="1"/>
  <c r="H3952" i="10" s="1"/>
  <c r="B3952" i="10" s="1"/>
  <c r="D3952" i="10" s="1"/>
  <c r="F3959" i="10"/>
  <c r="G3959" i="10" s="1"/>
  <c r="F3960" i="10"/>
  <c r="G3960" i="10" s="1"/>
  <c r="F3961" i="10"/>
  <c r="G3961" i="10" s="1"/>
  <c r="H3963" i="10" s="1"/>
  <c r="F3972" i="10"/>
  <c r="G3972" i="10" s="1"/>
  <c r="F3973" i="10"/>
  <c r="G3973" i="10" s="1"/>
  <c r="F3975" i="10"/>
  <c r="G3975" i="10" s="1"/>
  <c r="F3974" i="10"/>
  <c r="G3974" i="10" s="1"/>
  <c r="F3858" i="10"/>
  <c r="G3858" i="10" s="1"/>
  <c r="H3859" i="10" s="1"/>
  <c r="H3860" i="10" s="1"/>
  <c r="H3861" i="10" s="1"/>
  <c r="H3862" i="10" s="1"/>
  <c r="B3862" i="10" s="1"/>
  <c r="D3862" i="10" s="1"/>
  <c r="F3208" i="10"/>
  <c r="G3208" i="10" s="1"/>
  <c r="F3209" i="10"/>
  <c r="G3209" i="10" s="1"/>
  <c r="F3210" i="10"/>
  <c r="G3210" i="10" s="1"/>
  <c r="F3211" i="10"/>
  <c r="G3211" i="10" s="1"/>
  <c r="F3672" i="10"/>
  <c r="G3672" i="10" s="1"/>
  <c r="H3672" i="10" s="1"/>
  <c r="H3674" i="10" s="1"/>
  <c r="H3675" i="10" s="1"/>
  <c r="H3676" i="10" s="1"/>
  <c r="B3676" i="10" s="1"/>
  <c r="F3683" i="10"/>
  <c r="G3683" i="10" s="1"/>
  <c r="F3684" i="10"/>
  <c r="G3684" i="10" s="1"/>
  <c r="F3630" i="10"/>
  <c r="G3630" i="10" s="1"/>
  <c r="H3630" i="10" s="1"/>
  <c r="H3632" i="10" s="1"/>
  <c r="H3633" i="10" s="1"/>
  <c r="H3634" i="10" s="1"/>
  <c r="B3634" i="10" s="1"/>
  <c r="F3640" i="10"/>
  <c r="G3640" i="10" s="1"/>
  <c r="H3640" i="10" s="1"/>
  <c r="H3642" i="10" s="1"/>
  <c r="H3643" i="10" s="1"/>
  <c r="H3644" i="10" s="1"/>
  <c r="B3644" i="10" s="1"/>
  <c r="F3649" i="10"/>
  <c r="G3649" i="10" s="1"/>
  <c r="H3649" i="10" s="1"/>
  <c r="H3651" i="10" s="1"/>
  <c r="H3652" i="10" s="1"/>
  <c r="H3653" i="10" s="1"/>
  <c r="B3653" i="10" s="1"/>
  <c r="F3661" i="10"/>
  <c r="G3661" i="10" s="1"/>
  <c r="H3661" i="10" s="1"/>
  <c r="H3663" i="10" s="1"/>
  <c r="H3664" i="10" s="1"/>
  <c r="H3665" i="10" s="1"/>
  <c r="B3665" i="10" s="1"/>
  <c r="F3692" i="10"/>
  <c r="G3692" i="10" s="1"/>
  <c r="F3693" i="10"/>
  <c r="G3693" i="10" s="1"/>
  <c r="F3694" i="10"/>
  <c r="G3694" i="10" s="1"/>
  <c r="F3695" i="10"/>
  <c r="G3695" i="10" s="1"/>
  <c r="F3696" i="10"/>
  <c r="G3696" i="10" s="1"/>
  <c r="F3470" i="10"/>
  <c r="G3470" i="10" s="1"/>
  <c r="F3471" i="10"/>
  <c r="G3471" i="10" s="1"/>
  <c r="F3472" i="10"/>
  <c r="G3472" i="10" s="1"/>
  <c r="F3473" i="10"/>
  <c r="G3473" i="10" s="1"/>
  <c r="F3474" i="10"/>
  <c r="G3474" i="10" s="1"/>
  <c r="F3475" i="10"/>
  <c r="G3475" i="10" s="1"/>
  <c r="F3484" i="10"/>
  <c r="G3484" i="10" s="1"/>
  <c r="F3485" i="10"/>
  <c r="G3485" i="10" s="1"/>
  <c r="F3486" i="10"/>
  <c r="G3486" i="10" s="1"/>
  <c r="F3487" i="10"/>
  <c r="G3487" i="10" s="1"/>
  <c r="F3489" i="10"/>
  <c r="G3489" i="10" s="1"/>
  <c r="F3499" i="10"/>
  <c r="G3499" i="10" s="1"/>
  <c r="H3499" i="10" s="1"/>
  <c r="F3500" i="10"/>
  <c r="G3500" i="10" s="1"/>
  <c r="F3501" i="10"/>
  <c r="G3501" i="10" s="1"/>
  <c r="G3502" i="10"/>
  <c r="F3513" i="10"/>
  <c r="G3513" i="10" s="1"/>
  <c r="F3514" i="10"/>
  <c r="G3514" i="10" s="1"/>
  <c r="F3515" i="10"/>
  <c r="G3515" i="10" s="1"/>
  <c r="H3515" i="10" s="1"/>
  <c r="F3527" i="10"/>
  <c r="G3527" i="10" s="1"/>
  <c r="F3528" i="10"/>
  <c r="G3528" i="10" s="1"/>
  <c r="G3529" i="10"/>
  <c r="F3530" i="10"/>
  <c r="G3530" i="10" s="1"/>
  <c r="F3525" i="10"/>
  <c r="G3525" i="10" s="1"/>
  <c r="F3526" i="10"/>
  <c r="G3526" i="10" s="1"/>
  <c r="F3540" i="10"/>
  <c r="G3540" i="10" s="1"/>
  <c r="F3541" i="10"/>
  <c r="G3541" i="10" s="1"/>
  <c r="F3542" i="10"/>
  <c r="G3542" i="10" s="1"/>
  <c r="F3543" i="10"/>
  <c r="G3543" i="10" s="1"/>
  <c r="F3538" i="10"/>
  <c r="G3538" i="10" s="1"/>
  <c r="F3539" i="10"/>
  <c r="G3539" i="10" s="1"/>
  <c r="F3553" i="10"/>
  <c r="G3553" i="10" s="1"/>
  <c r="F3554" i="10"/>
  <c r="G3554" i="10" s="1"/>
  <c r="F3555" i="10"/>
  <c r="G3555" i="10" s="1"/>
  <c r="F3556" i="10"/>
  <c r="G3556" i="10" s="1"/>
  <c r="F3551" i="10"/>
  <c r="G3551" i="10" s="1"/>
  <c r="F3552" i="10"/>
  <c r="G3552" i="10" s="1"/>
  <c r="F3458" i="10"/>
  <c r="G3458" i="10" s="1"/>
  <c r="F3459" i="10"/>
  <c r="G3459" i="10" s="1"/>
  <c r="F3460" i="10"/>
  <c r="G3460" i="10" s="1"/>
  <c r="F3461" i="10"/>
  <c r="G3461" i="10" s="1"/>
  <c r="F2802" i="10"/>
  <c r="G2802" i="10" s="1"/>
  <c r="F2803" i="10"/>
  <c r="G2803" i="10" s="1"/>
  <c r="F2804" i="10"/>
  <c r="G2804" i="10" s="1"/>
  <c r="H2804" i="10" s="1"/>
  <c r="F2728" i="10"/>
  <c r="G2728" i="10" s="1"/>
  <c r="F2729" i="10"/>
  <c r="G2729" i="10" s="1"/>
  <c r="F2730" i="10"/>
  <c r="G2730" i="10" s="1"/>
  <c r="F2731" i="10"/>
  <c r="G2731" i="10" s="1"/>
  <c r="F2741" i="10"/>
  <c r="G2741" i="10" s="1"/>
  <c r="F2742" i="10"/>
  <c r="G2742" i="10" s="1"/>
  <c r="F2743" i="10"/>
  <c r="G2743" i="10" s="1"/>
  <c r="F2744" i="10"/>
  <c r="G2744" i="10" s="1"/>
  <c r="F2753" i="10"/>
  <c r="G2753" i="10" s="1"/>
  <c r="F2754" i="10"/>
  <c r="G2754" i="10" s="1"/>
  <c r="F2755" i="10"/>
  <c r="G2755" i="10" s="1"/>
  <c r="F2756" i="10"/>
  <c r="G2756" i="10" s="1"/>
  <c r="F2764" i="10"/>
  <c r="G2764" i="10" s="1"/>
  <c r="F2765" i="10"/>
  <c r="G2765" i="10" s="1"/>
  <c r="F2766" i="10"/>
  <c r="G2766" i="10" s="1"/>
  <c r="F2767" i="10"/>
  <c r="G2767" i="10" s="1"/>
  <c r="F2777" i="10"/>
  <c r="G2777" i="10" s="1"/>
  <c r="F2778" i="10"/>
  <c r="G2778" i="10" s="1"/>
  <c r="F2779" i="10"/>
  <c r="G2779" i="10" s="1"/>
  <c r="F2780" i="10"/>
  <c r="G2780" i="10" s="1"/>
  <c r="F2789" i="10"/>
  <c r="G2789" i="10" s="1"/>
  <c r="F2790" i="10"/>
  <c r="G2790" i="10" s="1"/>
  <c r="F2791" i="10"/>
  <c r="G2791" i="10" s="1"/>
  <c r="F2792" i="10"/>
  <c r="G2792" i="10" s="1"/>
  <c r="F3123" i="10"/>
  <c r="F3124" i="10"/>
  <c r="F2718" i="10"/>
  <c r="G2718" i="10" s="1"/>
  <c r="F2719" i="10"/>
  <c r="G2719" i="10" s="1"/>
  <c r="F2862" i="10"/>
  <c r="G2862" i="10" s="1"/>
  <c r="F2863" i="10"/>
  <c r="G2863" i="10" s="1"/>
  <c r="F2860" i="10"/>
  <c r="G2860" i="10" s="1"/>
  <c r="F2861" i="10"/>
  <c r="G2861" i="10" s="1"/>
  <c r="F2873" i="10"/>
  <c r="G2873" i="10" s="1"/>
  <c r="F2874" i="10"/>
  <c r="G2874" i="10" s="1"/>
  <c r="F2871" i="10"/>
  <c r="G2871" i="10" s="1"/>
  <c r="F2872" i="10"/>
  <c r="G2872" i="10" s="1"/>
  <c r="F2884" i="10"/>
  <c r="G2884" i="10" s="1"/>
  <c r="F2885" i="10"/>
  <c r="G2885" i="10" s="1"/>
  <c r="F2882" i="10"/>
  <c r="G2882" i="10" s="1"/>
  <c r="F2883" i="10"/>
  <c r="G2883" i="10" s="1"/>
  <c r="F2895" i="10"/>
  <c r="G2895" i="10" s="1"/>
  <c r="F2896" i="10"/>
  <c r="G2896" i="10" s="1"/>
  <c r="F2893" i="10"/>
  <c r="G2893" i="10" s="1"/>
  <c r="F2894" i="10"/>
  <c r="G2894" i="10" s="1"/>
  <c r="F2906" i="10"/>
  <c r="G2906" i="10" s="1"/>
  <c r="H2906" i="10" s="1"/>
  <c r="F2904" i="10"/>
  <c r="G2904" i="10" s="1"/>
  <c r="F2905" i="10"/>
  <c r="G2905" i="10" s="1"/>
  <c r="F2917" i="10"/>
  <c r="G2917" i="10" s="1"/>
  <c r="H2917" i="10" s="1"/>
  <c r="F2915" i="10"/>
  <c r="G2915" i="10" s="1"/>
  <c r="F2916" i="10"/>
  <c r="G2916" i="10" s="1"/>
  <c r="F2929" i="10"/>
  <c r="G2929" i="10" s="1"/>
  <c r="F2930" i="10"/>
  <c r="G2930" i="10" s="1"/>
  <c r="F2927" i="10"/>
  <c r="G2927" i="10" s="1"/>
  <c r="F2928" i="10"/>
  <c r="G2928" i="10" s="1"/>
  <c r="F2943" i="10"/>
  <c r="G2943" i="10" s="1"/>
  <c r="F2940" i="10"/>
  <c r="G2940" i="10" s="1"/>
  <c r="F2941" i="10"/>
  <c r="G2941" i="10" s="1"/>
  <c r="F2956" i="10"/>
  <c r="G2956" i="10" s="1"/>
  <c r="F2957" i="10"/>
  <c r="G2957" i="10" s="1"/>
  <c r="F2954" i="10"/>
  <c r="G2954" i="10" s="1"/>
  <c r="F2955" i="10"/>
  <c r="G2955" i="10" s="1"/>
  <c r="F2968" i="10"/>
  <c r="G2968" i="10" s="1"/>
  <c r="F2969" i="10"/>
  <c r="G2969" i="10" s="1"/>
  <c r="F2966" i="10"/>
  <c r="G2966" i="10" s="1"/>
  <c r="F2967" i="10"/>
  <c r="F2987" i="10"/>
  <c r="G2987" i="10" s="1"/>
  <c r="F2990" i="10"/>
  <c r="G2990" i="10" s="1"/>
  <c r="H2990" i="10" s="1"/>
  <c r="F2998" i="10"/>
  <c r="G2998" i="10" s="1"/>
  <c r="F3037" i="10"/>
  <c r="G3037" i="10" s="1"/>
  <c r="F3038" i="10"/>
  <c r="G3038" i="10" s="1"/>
  <c r="F3040" i="10"/>
  <c r="G3040" i="10" s="1"/>
  <c r="F3041" i="10"/>
  <c r="G3041" i="10" s="1"/>
  <c r="F3049" i="10"/>
  <c r="G3049" i="10" s="1"/>
  <c r="F3050" i="10"/>
  <c r="G3050" i="10" s="1"/>
  <c r="F3051" i="10"/>
  <c r="G3051" i="10" s="1"/>
  <c r="H3051" i="10" s="1"/>
  <c r="F3064" i="10"/>
  <c r="G3064" i="10" s="1"/>
  <c r="F3065" i="10"/>
  <c r="G3065" i="10" s="1"/>
  <c r="F3066" i="10"/>
  <c r="G3066" i="10" s="1"/>
  <c r="H3066" i="10" s="1"/>
  <c r="F3075" i="10"/>
  <c r="G3075" i="10" s="1"/>
  <c r="F3076" i="10"/>
  <c r="G3076" i="10" s="1"/>
  <c r="F3077" i="10"/>
  <c r="G3077" i="10" s="1"/>
  <c r="H3077" i="10" s="1"/>
  <c r="F3088" i="10"/>
  <c r="G3088" i="10" s="1"/>
  <c r="F3089" i="10"/>
  <c r="G3089" i="10" s="1"/>
  <c r="F3101" i="10"/>
  <c r="G3101" i="10" s="1"/>
  <c r="F3098" i="10"/>
  <c r="G3098" i="10" s="1"/>
  <c r="F3099" i="10"/>
  <c r="G3099" i="10" s="1"/>
  <c r="F3113" i="10"/>
  <c r="G3113" i="10" s="1"/>
  <c r="F3110" i="10"/>
  <c r="G3110" i="10" s="1"/>
  <c r="F3111" i="10"/>
  <c r="G3111" i="10" s="1"/>
  <c r="F3125" i="10"/>
  <c r="G3125" i="10" s="1"/>
  <c r="F3126" i="10"/>
  <c r="G3126" i="10" s="1"/>
  <c r="F3138" i="10"/>
  <c r="G3139" i="10" s="1"/>
  <c r="H3139" i="10" s="1"/>
  <c r="F2850" i="10"/>
  <c r="G2850" i="10" s="1"/>
  <c r="F2851" i="10"/>
  <c r="G2851" i="10" s="1"/>
  <c r="F2848" i="10"/>
  <c r="G2848" i="10" s="1"/>
  <c r="F2849" i="10"/>
  <c r="G2849" i="10" s="1"/>
  <c r="F2599" i="10"/>
  <c r="G2599" i="10" s="1"/>
  <c r="F2600" i="10"/>
  <c r="G2600" i="10" s="1"/>
  <c r="F2597" i="10"/>
  <c r="G2597" i="10" s="1"/>
  <c r="F2598" i="10"/>
  <c r="G2598" i="10" s="1"/>
  <c r="F2611" i="10"/>
  <c r="G2611" i="10" s="1"/>
  <c r="F2612" i="10"/>
  <c r="G2612" i="10" s="1"/>
  <c r="F2609" i="10"/>
  <c r="G2609" i="10" s="1"/>
  <c r="F2610" i="10"/>
  <c r="G2610" i="10" s="1"/>
  <c r="F2622" i="10"/>
  <c r="G2622" i="10" s="1"/>
  <c r="F2623" i="10"/>
  <c r="G2623" i="10" s="1"/>
  <c r="F2620" i="10"/>
  <c r="G2620" i="10" s="1"/>
  <c r="F2621" i="10"/>
  <c r="G2621" i="10" s="1"/>
  <c r="G2634" i="10"/>
  <c r="F2635" i="10"/>
  <c r="F2648" i="10" s="1"/>
  <c r="G2648" i="10" s="1"/>
  <c r="F2632" i="10"/>
  <c r="G2632" i="10" s="1"/>
  <c r="F2633" i="10"/>
  <c r="G2633" i="10" s="1"/>
  <c r="F2658" i="10"/>
  <c r="G2658" i="10" s="1"/>
  <c r="F2659" i="10"/>
  <c r="G2659" i="10" s="1"/>
  <c r="F2656" i="10"/>
  <c r="G2656" i="10" s="1"/>
  <c r="F2657" i="10"/>
  <c r="G2657" i="10" s="1"/>
  <c r="F2669" i="10"/>
  <c r="G2669" i="10" s="1"/>
  <c r="F2670" i="10"/>
  <c r="G2670" i="10" s="1"/>
  <c r="F2667" i="10"/>
  <c r="G2667" i="10" s="1"/>
  <c r="F2668" i="10"/>
  <c r="G2668" i="10" s="1"/>
  <c r="F2680" i="10"/>
  <c r="G2680" i="10" s="1"/>
  <c r="F2681" i="10"/>
  <c r="G2681" i="10" s="1"/>
  <c r="F2678" i="10"/>
  <c r="G2678" i="10" s="1"/>
  <c r="F2679" i="10"/>
  <c r="G2679" i="10" s="1"/>
  <c r="F2690" i="10"/>
  <c r="G2690" i="10" s="1"/>
  <c r="F2691" i="10"/>
  <c r="G2691" i="10" s="1"/>
  <c r="F2692" i="10"/>
  <c r="G2692" i="10" s="1"/>
  <c r="F2693" i="10"/>
  <c r="G2693" i="10" s="1"/>
  <c r="F2694" i="10"/>
  <c r="G2694" i="10" s="1"/>
  <c r="F2704" i="10"/>
  <c r="G2704" i="10" s="1"/>
  <c r="F2705" i="10"/>
  <c r="G2705" i="10" s="1"/>
  <c r="F2706" i="10"/>
  <c r="G2706" i="10" s="1"/>
  <c r="F2708" i="10"/>
  <c r="G2708" i="10" s="1"/>
  <c r="F2587" i="10"/>
  <c r="G2587" i="10" s="1"/>
  <c r="F2588" i="10"/>
  <c r="G2588" i="10" s="1"/>
  <c r="F2585" i="10"/>
  <c r="G2585" i="10" s="1"/>
  <c r="F2586" i="10"/>
  <c r="G2586" i="10" s="1"/>
  <c r="F1819" i="10"/>
  <c r="G1819" i="10" s="1"/>
  <c r="F1820" i="10"/>
  <c r="G1820" i="10" s="1"/>
  <c r="F1821" i="10"/>
  <c r="G1821" i="10" s="1"/>
  <c r="F1822" i="10"/>
  <c r="G1822" i="10" s="1"/>
  <c r="F1836" i="10"/>
  <c r="G1836" i="10" s="1"/>
  <c r="F1837" i="10"/>
  <c r="G1837" i="10" s="1"/>
  <c r="F1838" i="10"/>
  <c r="G1838" i="10" s="1"/>
  <c r="F1839" i="10"/>
  <c r="G1839" i="10" s="1"/>
  <c r="F1851" i="10"/>
  <c r="G1851" i="10" s="1"/>
  <c r="F1852" i="10"/>
  <c r="G1852" i="10" s="1"/>
  <c r="F1853" i="10"/>
  <c r="G1853" i="10" s="1"/>
  <c r="F1854" i="10"/>
  <c r="G1854" i="10" s="1"/>
  <c r="F1855" i="10"/>
  <c r="G1855" i="10" s="1"/>
  <c r="G1856" i="10"/>
  <c r="F1857" i="10"/>
  <c r="G1857" i="10" s="1"/>
  <c r="F1859" i="10"/>
  <c r="G1859" i="10" s="1"/>
  <c r="F1860" i="10"/>
  <c r="G1860" i="10" s="1"/>
  <c r="F1861" i="10"/>
  <c r="G1861" i="10" s="1"/>
  <c r="F1878" i="10"/>
  <c r="G1878" i="10" s="1"/>
  <c r="F1879" i="10"/>
  <c r="G1879" i="10" s="1"/>
  <c r="F1880" i="10"/>
  <c r="G1880" i="10" s="1"/>
  <c r="F1881" i="10"/>
  <c r="G1881" i="10" s="1"/>
  <c r="F1883" i="10"/>
  <c r="G1883" i="10" s="1"/>
  <c r="F1884" i="10"/>
  <c r="G1884" i="10" s="1"/>
  <c r="F1885" i="10"/>
  <c r="G1885" i="10" s="1"/>
  <c r="F1886" i="10"/>
  <c r="G1886" i="10" s="1"/>
  <c r="F1898" i="10"/>
  <c r="G1898" i="10" s="1"/>
  <c r="F1899" i="10"/>
  <c r="G1899" i="10" s="1"/>
  <c r="F1900" i="10"/>
  <c r="G1900" i="10" s="1"/>
  <c r="F1901" i="10"/>
  <c r="G1901" i="10" s="1"/>
  <c r="F1902" i="10"/>
  <c r="G1902" i="10" s="1"/>
  <c r="F1903" i="10"/>
  <c r="G1903" i="10" s="1"/>
  <c r="F1904" i="10"/>
  <c r="G1904" i="10" s="1"/>
  <c r="F1905" i="10"/>
  <c r="G1905" i="10" s="1"/>
  <c r="F1906" i="10"/>
  <c r="G1906" i="10" s="1"/>
  <c r="F1916" i="10"/>
  <c r="G1916" i="10" s="1"/>
  <c r="F1917" i="10"/>
  <c r="G1917" i="10" s="1"/>
  <c r="F1918" i="10"/>
  <c r="G1918" i="10" s="1"/>
  <c r="F1919" i="10"/>
  <c r="G1919" i="10" s="1"/>
  <c r="F1920" i="10"/>
  <c r="G1920" i="10" s="1"/>
  <c r="F1921" i="10"/>
  <c r="G1921" i="10" s="1"/>
  <c r="F1922" i="10"/>
  <c r="G1922" i="10" s="1"/>
  <c r="F1923" i="10"/>
  <c r="G1923" i="10" s="1"/>
  <c r="F1925" i="10"/>
  <c r="G1925" i="10" s="1"/>
  <c r="H1925" i="10" s="1"/>
  <c r="G2467" i="10"/>
  <c r="F2468" i="10"/>
  <c r="G2468" i="10" s="1"/>
  <c r="F2469" i="10"/>
  <c r="G2469" i="10" s="1"/>
  <c r="F2470" i="10"/>
  <c r="G2470" i="10" s="1"/>
  <c r="F2471" i="10"/>
  <c r="G2471" i="10" s="1"/>
  <c r="F2472" i="10"/>
  <c r="G2472" i="10" s="1"/>
  <c r="F2473" i="10"/>
  <c r="G2473" i="10" s="1"/>
  <c r="F2474" i="10"/>
  <c r="G2474" i="10" s="1"/>
  <c r="G2476" i="10"/>
  <c r="H2476" i="10" s="1"/>
  <c r="F1936" i="10"/>
  <c r="G1936" i="10" s="1"/>
  <c r="F1937" i="10"/>
  <c r="G1937" i="10" s="1"/>
  <c r="F1938" i="10"/>
  <c r="G1938" i="10" s="1"/>
  <c r="F1939" i="10"/>
  <c r="G1939" i="10" s="1"/>
  <c r="F1941" i="10"/>
  <c r="G1941" i="10" s="1"/>
  <c r="F1977" i="10"/>
  <c r="G1977" i="10" s="1"/>
  <c r="F1978" i="10"/>
  <c r="F1979" i="10"/>
  <c r="F1980" i="10"/>
  <c r="F1982" i="10"/>
  <c r="G1982" i="10" s="1"/>
  <c r="F2082" i="10"/>
  <c r="G2082" i="10" s="1"/>
  <c r="F2083" i="10"/>
  <c r="G2083" i="10" s="1"/>
  <c r="F2084" i="10"/>
  <c r="G2084" i="10" s="1"/>
  <c r="F2085" i="10"/>
  <c r="G2085" i="10" s="1"/>
  <c r="F2086" i="10"/>
  <c r="G2086" i="10" s="1"/>
  <c r="F2095" i="10"/>
  <c r="G2095" i="10" s="1"/>
  <c r="F2096" i="10"/>
  <c r="G2096" i="10" s="1"/>
  <c r="F2097" i="10"/>
  <c r="G2097" i="10" s="1"/>
  <c r="F2098" i="10"/>
  <c r="G2098" i="10" s="1"/>
  <c r="F2291" i="10"/>
  <c r="G2291" i="10" s="1"/>
  <c r="F2292" i="10"/>
  <c r="G2292" i="10" s="1"/>
  <c r="F2293" i="10"/>
  <c r="G2293" i="10" s="1"/>
  <c r="F2307" i="10"/>
  <c r="G2307" i="10" s="1"/>
  <c r="F2308" i="10"/>
  <c r="G2308" i="10" s="1"/>
  <c r="F2309" i="10"/>
  <c r="G2309" i="10" s="1"/>
  <c r="F2312" i="10"/>
  <c r="F2109" i="10"/>
  <c r="G2109" i="10" s="1"/>
  <c r="F2110" i="10"/>
  <c r="G2110" i="10" s="1"/>
  <c r="F2111" i="10"/>
  <c r="G2111" i="10" s="1"/>
  <c r="F2112" i="10"/>
  <c r="G2112" i="10" s="1"/>
  <c r="F2113" i="10"/>
  <c r="G2113" i="10" s="1"/>
  <c r="F2125" i="10"/>
  <c r="G2125" i="10" s="1"/>
  <c r="F2126" i="10"/>
  <c r="G2126" i="10" s="1"/>
  <c r="F2127" i="10"/>
  <c r="G2127" i="10" s="1"/>
  <c r="F2128" i="10"/>
  <c r="G2128" i="10" s="1"/>
  <c r="F2129" i="10"/>
  <c r="G2129" i="10" s="1"/>
  <c r="F2130" i="10"/>
  <c r="G2130" i="10" s="1"/>
  <c r="F2131" i="10"/>
  <c r="G2131" i="10" s="1"/>
  <c r="F2142" i="10"/>
  <c r="G2142" i="10" s="1"/>
  <c r="F2143" i="10"/>
  <c r="G2143" i="10" s="1"/>
  <c r="F2144" i="10"/>
  <c r="G2144" i="10" s="1"/>
  <c r="F2145" i="10"/>
  <c r="G2145" i="10" s="1"/>
  <c r="F2146" i="10"/>
  <c r="G2146" i="10" s="1"/>
  <c r="F2158" i="10"/>
  <c r="G2158" i="10" s="1"/>
  <c r="F2159" i="10"/>
  <c r="G2159" i="10" s="1"/>
  <c r="F2160" i="10"/>
  <c r="G2160" i="10" s="1"/>
  <c r="F2161" i="10"/>
  <c r="G2161" i="10" s="1"/>
  <c r="F2162" i="10"/>
  <c r="G2162" i="10" s="1"/>
  <c r="F2185" i="10"/>
  <c r="G2185" i="10" s="1"/>
  <c r="F2186" i="10"/>
  <c r="G2186" i="10" s="1"/>
  <c r="F2183" i="10"/>
  <c r="G2183" i="10" s="1"/>
  <c r="F2184" i="10"/>
  <c r="G2184" i="10" s="1"/>
  <c r="F2197" i="10"/>
  <c r="G2197" i="10" s="1"/>
  <c r="F2198" i="10"/>
  <c r="G2198" i="10" s="1"/>
  <c r="F2195" i="10"/>
  <c r="G2195" i="10" s="1"/>
  <c r="F2196" i="10"/>
  <c r="G2196" i="10" s="1"/>
  <c r="F2208" i="10"/>
  <c r="G2208" i="10" s="1"/>
  <c r="F2209" i="10"/>
  <c r="G2209" i="10" s="1"/>
  <c r="F2206" i="10"/>
  <c r="G2206" i="10" s="1"/>
  <c r="F2207" i="10"/>
  <c r="G2207" i="10" s="1"/>
  <c r="F2220" i="10"/>
  <c r="G2220" i="10" s="1"/>
  <c r="F2221" i="10"/>
  <c r="G2221" i="10" s="1"/>
  <c r="F2222" i="10"/>
  <c r="G2222" i="10" s="1"/>
  <c r="F2223" i="10"/>
  <c r="G2223" i="10" s="1"/>
  <c r="F2224" i="10"/>
  <c r="G2224" i="10" s="1"/>
  <c r="F2235" i="10"/>
  <c r="G2235" i="10" s="1"/>
  <c r="F2236" i="10"/>
  <c r="G2236" i="10" s="1"/>
  <c r="F2233" i="10"/>
  <c r="G2233" i="10" s="1"/>
  <c r="F2234" i="10"/>
  <c r="G2234" i="10" s="1"/>
  <c r="F2247" i="10"/>
  <c r="G2247" i="10" s="1"/>
  <c r="H2247" i="10" s="1"/>
  <c r="F2244" i="10"/>
  <c r="G2244" i="10" s="1"/>
  <c r="H2245" i="10" s="1"/>
  <c r="F2256" i="10"/>
  <c r="G2256" i="10" s="1"/>
  <c r="H2256" i="10" s="1"/>
  <c r="F2258" i="10"/>
  <c r="G2258" i="10" s="1"/>
  <c r="H2258" i="10" s="1"/>
  <c r="F2269" i="10"/>
  <c r="G2269" i="10" s="1"/>
  <c r="H2269" i="10" s="1"/>
  <c r="F2266" i="10"/>
  <c r="G2266" i="10" s="1"/>
  <c r="F2267" i="10"/>
  <c r="G2267" i="10" s="1"/>
  <c r="F2327" i="10"/>
  <c r="G2327" i="10" s="1"/>
  <c r="H2327" i="10" s="1"/>
  <c r="F2324" i="10"/>
  <c r="G2324" i="10" s="1"/>
  <c r="F2325" i="10"/>
  <c r="G2325" i="10" s="1"/>
  <c r="F2281" i="10"/>
  <c r="G2281" i="10" s="1"/>
  <c r="F2282" i="10"/>
  <c r="G2282" i="10" s="1"/>
  <c r="F2279" i="10"/>
  <c r="G2279" i="10" s="1"/>
  <c r="F2280" i="10"/>
  <c r="G2280" i="10" s="1"/>
  <c r="F1802" i="10"/>
  <c r="G1802" i="10" s="1"/>
  <c r="F1803" i="10"/>
  <c r="G1803" i="10" s="1"/>
  <c r="F1804" i="10"/>
  <c r="G1804" i="10" s="1"/>
  <c r="F1805" i="10"/>
  <c r="G1805" i="10" s="1"/>
  <c r="F1806" i="10"/>
  <c r="G1806" i="10" s="1"/>
  <c r="F1325" i="10"/>
  <c r="G1325" i="10" s="1"/>
  <c r="F1326" i="10"/>
  <c r="G1326" i="10" s="1"/>
  <c r="F1327" i="10"/>
  <c r="G1327" i="10" s="1"/>
  <c r="F1328" i="10"/>
  <c r="G1328" i="10" s="1"/>
  <c r="F1329" i="10"/>
  <c r="G1329" i="10" s="1"/>
  <c r="F1330" i="10"/>
  <c r="G1330" i="10" s="1"/>
  <c r="F1331" i="10"/>
  <c r="G1331" i="10" s="1"/>
  <c r="F1333" i="10"/>
  <c r="G1333" i="10" s="1"/>
  <c r="F1343" i="10"/>
  <c r="G1343" i="10" s="1"/>
  <c r="F1344" i="10"/>
  <c r="G1344" i="10" s="1"/>
  <c r="F1345" i="10"/>
  <c r="G1345" i="10" s="1"/>
  <c r="F1346" i="10"/>
  <c r="G1346" i="10" s="1"/>
  <c r="F1348" i="10"/>
  <c r="G1348" i="10" s="1"/>
  <c r="F1362" i="10"/>
  <c r="G1362" i="10" s="1"/>
  <c r="F1363" i="10"/>
  <c r="G1363" i="10" s="1"/>
  <c r="F1364" i="10"/>
  <c r="G1364" i="10" s="1"/>
  <c r="F1365" i="10"/>
  <c r="G1365" i="10" s="1"/>
  <c r="F1366" i="10"/>
  <c r="G1366" i="10" s="1"/>
  <c r="F1360" i="10"/>
  <c r="G1360" i="10" s="1"/>
  <c r="F1361" i="10"/>
  <c r="G1361" i="10" s="1"/>
  <c r="F1380" i="10"/>
  <c r="G1380" i="10" s="1"/>
  <c r="F1381" i="10"/>
  <c r="G1381" i="10" s="1"/>
  <c r="F1382" i="10"/>
  <c r="G1382" i="10" s="1"/>
  <c r="F1383" i="10"/>
  <c r="G1383" i="10" s="1"/>
  <c r="F1384" i="10"/>
  <c r="G1384" i="10" s="1"/>
  <c r="F1378" i="10"/>
  <c r="G1378" i="10" s="1"/>
  <c r="F1379" i="10"/>
  <c r="G1379" i="10" s="1"/>
  <c r="F1397" i="10"/>
  <c r="G1397" i="10" s="1"/>
  <c r="F1398" i="10"/>
  <c r="G1398" i="10" s="1"/>
  <c r="F1412" i="10"/>
  <c r="G1412" i="10" s="1"/>
  <c r="F1413" i="10"/>
  <c r="G1413" i="10" s="1"/>
  <c r="F1414" i="10"/>
  <c r="G1414" i="10" s="1"/>
  <c r="F1415" i="10"/>
  <c r="G1415" i="10" s="1"/>
  <c r="F1416" i="10"/>
  <c r="G1416" i="10" s="1"/>
  <c r="F1417" i="10"/>
  <c r="G1417" i="10" s="1"/>
  <c r="F1418" i="10"/>
  <c r="G1418" i="10" s="1"/>
  <c r="F1430" i="10"/>
  <c r="G1430" i="10" s="1"/>
  <c r="F1431" i="10"/>
  <c r="G1431" i="10" s="1"/>
  <c r="F1434" i="10"/>
  <c r="G1434" i="10" s="1"/>
  <c r="F1435" i="10"/>
  <c r="G1435" i="10" s="1"/>
  <c r="F1436" i="10"/>
  <c r="G1436" i="10" s="1"/>
  <c r="F1437" i="10"/>
  <c r="G1437" i="10" s="1"/>
  <c r="F1450" i="10"/>
  <c r="G1450" i="10" s="1"/>
  <c r="F1451" i="10"/>
  <c r="G1451" i="10" s="1"/>
  <c r="F1452" i="10"/>
  <c r="G1452" i="10" s="1"/>
  <c r="F1453" i="10"/>
  <c r="G1453" i="10" s="1"/>
  <c r="F1454" i="10"/>
  <c r="G1454" i="10" s="1"/>
  <c r="F1455" i="10"/>
  <c r="G1455" i="10" s="1"/>
  <c r="F1448" i="10"/>
  <c r="G1448" i="10" s="1"/>
  <c r="G1449" i="10"/>
  <c r="F1484" i="10"/>
  <c r="G1484" i="10" s="1"/>
  <c r="F1485" i="10"/>
  <c r="G1485" i="10" s="1"/>
  <c r="F1482" i="10"/>
  <c r="G1482" i="10" s="1"/>
  <c r="G1483" i="10"/>
  <c r="F1495" i="10"/>
  <c r="G1495" i="10" s="1"/>
  <c r="F1496" i="10"/>
  <c r="G1496" i="10" s="1"/>
  <c r="F1497" i="10"/>
  <c r="G1497" i="10" s="1"/>
  <c r="F1498" i="10"/>
  <c r="G1498" i="10" s="1"/>
  <c r="F1506" i="10"/>
  <c r="G1506" i="10" s="1"/>
  <c r="F1507" i="10"/>
  <c r="G1507" i="10" s="1"/>
  <c r="F1508" i="10"/>
  <c r="G1508" i="10" s="1"/>
  <c r="F1509" i="10"/>
  <c r="G1509" i="10" s="1"/>
  <c r="F1517" i="10"/>
  <c r="G1517" i="10" s="1"/>
  <c r="F1518" i="10"/>
  <c r="G1518" i="10" s="1"/>
  <c r="F1520" i="10"/>
  <c r="G1520" i="10" s="1"/>
  <c r="F1529" i="10"/>
  <c r="G1529" i="10" s="1"/>
  <c r="G1530" i="10"/>
  <c r="F1531" i="10"/>
  <c r="G1531" i="10" s="1"/>
  <c r="F1532" i="10"/>
  <c r="G1532" i="10" s="1"/>
  <c r="F1544" i="10"/>
  <c r="G1544" i="10" s="1"/>
  <c r="G1545" i="10"/>
  <c r="F1559" i="10"/>
  <c r="F1560" i="10"/>
  <c r="F1561" i="10"/>
  <c r="F1563" i="10"/>
  <c r="F1564" i="10"/>
  <c r="F1590" i="10"/>
  <c r="G1590" i="10" s="1"/>
  <c r="F1591" i="10"/>
  <c r="G1591" i="10" s="1"/>
  <c r="F1592" i="10"/>
  <c r="G1592" i="10" s="1"/>
  <c r="F1593" i="10"/>
  <c r="G1593" i="10" s="1"/>
  <c r="F1594" i="10"/>
  <c r="G1594" i="10" s="1"/>
  <c r="F1595" i="10"/>
  <c r="G1595" i="10" s="1"/>
  <c r="F1605" i="10"/>
  <c r="G1606" i="10"/>
  <c r="F1607" i="10"/>
  <c r="F1609" i="10"/>
  <c r="F1610" i="10"/>
  <c r="F1290" i="10"/>
  <c r="G1290" i="10" s="1"/>
  <c r="F1291" i="10"/>
  <c r="G1291" i="10" s="1"/>
  <c r="F1292" i="10"/>
  <c r="G1292" i="10" s="1"/>
  <c r="H1293" i="10" s="1"/>
  <c r="F1302" i="10"/>
  <c r="G1302" i="10" s="1"/>
  <c r="H1303" i="10" s="1"/>
  <c r="F1300" i="10"/>
  <c r="G1300" i="10" s="1"/>
  <c r="F1301" i="10"/>
  <c r="G1301" i="10" s="1"/>
  <c r="F1634" i="10"/>
  <c r="G1634" i="10" s="1"/>
  <c r="F1635" i="10"/>
  <c r="G1635" i="10" s="1"/>
  <c r="G1636" i="10"/>
  <c r="H1636" i="10" s="1"/>
  <c r="F1221" i="10"/>
  <c r="G1221" i="10" s="1"/>
  <c r="F1222" i="10"/>
  <c r="G1222" i="10" s="1"/>
  <c r="F1224" i="10"/>
  <c r="G1224" i="10" s="1"/>
  <c r="H1225" i="10" s="1"/>
  <c r="F1235" i="10"/>
  <c r="G1235" i="10" s="1"/>
  <c r="F1236" i="10"/>
  <c r="G1236" i="10" s="1"/>
  <c r="F1238" i="10"/>
  <c r="G1238" i="10" s="1"/>
  <c r="H1239" i="10" s="1"/>
  <c r="F1033" i="10"/>
  <c r="F1034" i="10"/>
  <c r="F1036" i="10"/>
  <c r="F1037" i="10"/>
  <c r="F1038" i="10"/>
  <c r="F1111" i="10"/>
  <c r="G1111" i="10" s="1"/>
  <c r="F1112" i="10"/>
  <c r="G1112" i="10" s="1"/>
  <c r="F1113" i="10"/>
  <c r="G1113" i="10" s="1"/>
  <c r="F1114" i="10"/>
  <c r="G1114" i="10" s="1"/>
  <c r="F1109" i="10"/>
  <c r="G1109" i="10" s="1"/>
  <c r="F1110" i="10"/>
  <c r="G1110" i="10" s="1"/>
  <c r="F1127" i="10"/>
  <c r="G1127" i="10" s="1"/>
  <c r="F1128" i="10"/>
  <c r="F1129" i="10"/>
  <c r="F1130" i="10"/>
  <c r="F1125" i="10"/>
  <c r="F1126" i="10"/>
  <c r="F1154" i="10"/>
  <c r="G1154" i="10" s="1"/>
  <c r="F1155" i="10"/>
  <c r="G1155" i="10" s="1"/>
  <c r="F1186" i="10"/>
  <c r="G1186" i="10" s="1"/>
  <c r="F1187" i="10"/>
  <c r="G1187" i="10" s="1"/>
  <c r="F1005" i="10"/>
  <c r="G1005" i="10" s="1"/>
  <c r="F1006" i="10"/>
  <c r="G1006" i="10" s="1"/>
  <c r="F1008" i="10"/>
  <c r="G1008" i="10" s="1"/>
  <c r="F1009" i="10"/>
  <c r="G1009" i="10" s="1"/>
  <c r="F1010" i="10"/>
  <c r="G1010" i="10" s="1"/>
  <c r="F870" i="10"/>
  <c r="G870" i="10" s="1"/>
  <c r="F871" i="10"/>
  <c r="G871" i="10" s="1"/>
  <c r="F872" i="10"/>
  <c r="G872" i="10" s="1"/>
  <c r="F873" i="10"/>
  <c r="G873" i="10" s="1"/>
  <c r="F883" i="10"/>
  <c r="G883" i="10" s="1"/>
  <c r="G884" i="10"/>
  <c r="F885" i="10"/>
  <c r="G885" i="10" s="1"/>
  <c r="F887" i="10"/>
  <c r="G887" i="10" s="1"/>
  <c r="F888" i="10"/>
  <c r="G888" i="10" s="1"/>
  <c r="F905" i="10"/>
  <c r="G905" i="10" s="1"/>
  <c r="F906" i="10"/>
  <c r="G906" i="10" s="1"/>
  <c r="F908" i="10"/>
  <c r="G908" i="10" s="1"/>
  <c r="F918" i="10"/>
  <c r="G918" i="10" s="1"/>
  <c r="F919" i="10"/>
  <c r="G919" i="10" s="1"/>
  <c r="F920" i="10"/>
  <c r="G920" i="10" s="1"/>
  <c r="F921" i="10"/>
  <c r="G921" i="10" s="1"/>
  <c r="F932" i="10"/>
  <c r="G932" i="10" s="1"/>
  <c r="G933" i="10"/>
  <c r="F936" i="10"/>
  <c r="G936" i="10" s="1"/>
  <c r="F937" i="10"/>
  <c r="G937" i="10" s="1"/>
  <c r="F954" i="10"/>
  <c r="G954" i="10" s="1"/>
  <c r="G955" i="10"/>
  <c r="G956" i="10"/>
  <c r="F957" i="10"/>
  <c r="G957" i="10" s="1"/>
  <c r="F959" i="10"/>
  <c r="G959" i="10" s="1"/>
  <c r="F975" i="10"/>
  <c r="G975" i="10" s="1"/>
  <c r="F976" i="10"/>
  <c r="G976" i="10" s="1"/>
  <c r="F977" i="10"/>
  <c r="G977" i="10" s="1"/>
  <c r="F978" i="10"/>
  <c r="G978" i="10" s="1"/>
  <c r="F992" i="10"/>
  <c r="G992" i="10" s="1"/>
  <c r="F993" i="10"/>
  <c r="G993" i="10" s="1"/>
  <c r="F994" i="10"/>
  <c r="G994" i="10" s="1"/>
  <c r="F855" i="10"/>
  <c r="G855" i="10" s="1"/>
  <c r="F856" i="10"/>
  <c r="G856" i="10" s="1"/>
  <c r="G857" i="10"/>
  <c r="F858" i="10"/>
  <c r="G858" i="10" s="1"/>
  <c r="F843" i="10"/>
  <c r="G843" i="10" s="1"/>
  <c r="F844" i="10"/>
  <c r="G844" i="10" s="1"/>
  <c r="F614" i="10"/>
  <c r="G614" i="10" s="1"/>
  <c r="F615" i="10"/>
  <c r="G615" i="10" s="1"/>
  <c r="F616" i="10"/>
  <c r="G616" i="10" s="1"/>
  <c r="F612" i="10"/>
  <c r="G612" i="10" s="1"/>
  <c r="F613" i="10"/>
  <c r="G613" i="10" s="1"/>
  <c r="G629" i="10"/>
  <c r="F630" i="10"/>
  <c r="G630" i="10" s="1"/>
  <c r="F627" i="10"/>
  <c r="G627" i="10" s="1"/>
  <c r="F628" i="10"/>
  <c r="G628" i="10" s="1"/>
  <c r="F644" i="10"/>
  <c r="G644" i="10" s="1"/>
  <c r="F645" i="10"/>
  <c r="G645" i="10" s="1"/>
  <c r="F647" i="10"/>
  <c r="G647" i="10" s="1"/>
  <c r="F642" i="10"/>
  <c r="G642" i="10" s="1"/>
  <c r="F643" i="10"/>
  <c r="G643" i="10" s="1"/>
  <c r="F660" i="10"/>
  <c r="G660" i="10" s="1"/>
  <c r="F661" i="10"/>
  <c r="G661" i="10" s="1"/>
  <c r="F662" i="10"/>
  <c r="G662" i="10" s="1"/>
  <c r="F663" i="10"/>
  <c r="G663" i="10" s="1"/>
  <c r="F658" i="10"/>
  <c r="G658" i="10" s="1"/>
  <c r="F659" i="10"/>
  <c r="G659" i="10" s="1"/>
  <c r="F676" i="10"/>
  <c r="G676" i="10" s="1"/>
  <c r="F677" i="10"/>
  <c r="G677" i="10" s="1"/>
  <c r="F678" i="10"/>
  <c r="G678" i="10" s="1"/>
  <c r="G680" i="10"/>
  <c r="F674" i="10"/>
  <c r="G674" i="10" s="1"/>
  <c r="F675" i="10"/>
  <c r="G675" i="10" s="1"/>
  <c r="F689" i="10"/>
  <c r="G689" i="10" s="1"/>
  <c r="F690" i="10"/>
  <c r="G690" i="10" s="1"/>
  <c r="F691" i="10"/>
  <c r="G691" i="10" s="1"/>
  <c r="F693" i="10"/>
  <c r="G693" i="10" s="1"/>
  <c r="F531" i="10"/>
  <c r="G531" i="10" s="1"/>
  <c r="F532" i="10"/>
  <c r="G532" i="10" s="1"/>
  <c r="F533" i="10"/>
  <c r="G533" i="10" s="1"/>
  <c r="F529" i="10"/>
  <c r="G529" i="10" s="1"/>
  <c r="F530" i="10"/>
  <c r="G530" i="10" s="1"/>
  <c r="F547" i="10"/>
  <c r="G547" i="10" s="1"/>
  <c r="F548" i="10"/>
  <c r="G548" i="10" s="1"/>
  <c r="F549" i="10"/>
  <c r="G549" i="10" s="1"/>
  <c r="F545" i="10"/>
  <c r="G545" i="10" s="1"/>
  <c r="F546" i="10"/>
  <c r="G546" i="10" s="1"/>
  <c r="F559" i="10"/>
  <c r="G559" i="10" s="1"/>
  <c r="F560" i="10"/>
  <c r="G560" i="10" s="1"/>
  <c r="F562" i="10"/>
  <c r="G562" i="10" s="1"/>
  <c r="F572" i="10"/>
  <c r="G572" i="10" s="1"/>
  <c r="F573" i="10"/>
  <c r="G573" i="10" s="1"/>
  <c r="F575" i="10"/>
  <c r="G575" i="10" s="1"/>
  <c r="F586" i="10"/>
  <c r="G586" i="10" s="1"/>
  <c r="H586" i="10" s="1"/>
  <c r="F588" i="10"/>
  <c r="G588" i="10" s="1"/>
  <c r="F274" i="10"/>
  <c r="G274" i="10" s="1"/>
  <c r="F275" i="10"/>
  <c r="G275" i="10" s="1"/>
  <c r="F276" i="10"/>
  <c r="G276" i="10" s="1"/>
  <c r="H281" i="10" s="1"/>
  <c r="F277" i="10"/>
  <c r="G277" i="10" s="1"/>
  <c r="F278" i="10"/>
  <c r="G278" i="10" s="1"/>
  <c r="F292" i="10"/>
  <c r="G292" i="10" s="1"/>
  <c r="F293" i="10"/>
  <c r="G293" i="10" s="1"/>
  <c r="F294" i="10"/>
  <c r="G294" i="10" s="1"/>
  <c r="H299" i="10" s="1"/>
  <c r="F295" i="10"/>
  <c r="G295" i="10" s="1"/>
  <c r="F296" i="10"/>
  <c r="G296" i="10" s="1"/>
  <c r="F308" i="10"/>
  <c r="G308" i="10" s="1"/>
  <c r="F309" i="10"/>
  <c r="G309" i="10" s="1"/>
  <c r="F310" i="10"/>
  <c r="G310" i="10" s="1"/>
  <c r="H315" i="10" s="1"/>
  <c r="F311" i="10"/>
  <c r="G311" i="10" s="1"/>
  <c r="F312" i="10"/>
  <c r="G312" i="10" s="1"/>
  <c r="F313" i="10"/>
  <c r="G313" i="10" s="1"/>
  <c r="F325" i="10"/>
  <c r="G325" i="10" s="1"/>
  <c r="F326" i="10"/>
  <c r="G326" i="10" s="1"/>
  <c r="F327" i="10"/>
  <c r="G327" i="10" s="1"/>
  <c r="H332" i="10" s="1"/>
  <c r="F328" i="10"/>
  <c r="G328" i="10" s="1"/>
  <c r="F329" i="10"/>
  <c r="G329" i="10" s="1"/>
  <c r="F342" i="10"/>
  <c r="G342" i="10" s="1"/>
  <c r="F343" i="10"/>
  <c r="G343" i="10" s="1"/>
  <c r="F344" i="10"/>
  <c r="G344" i="10" s="1"/>
  <c r="H349" i="10" s="1"/>
  <c r="F345" i="10"/>
  <c r="G345" i="10" s="1"/>
  <c r="F346" i="10"/>
  <c r="G346" i="10" s="1"/>
  <c r="F359" i="10"/>
  <c r="G359" i="10" s="1"/>
  <c r="F360" i="10"/>
  <c r="G360" i="10" s="1"/>
  <c r="F361" i="10"/>
  <c r="G361" i="10" s="1"/>
  <c r="H366" i="10" s="1"/>
  <c r="F362" i="10"/>
  <c r="G362" i="10" s="1"/>
  <c r="F363" i="10"/>
  <c r="G363" i="10" s="1"/>
  <c r="F376" i="10"/>
  <c r="G376" i="10" s="1"/>
  <c r="F377" i="10"/>
  <c r="G377" i="10" s="1"/>
  <c r="F378" i="10"/>
  <c r="G378" i="10" s="1"/>
  <c r="H383" i="10" s="1"/>
  <c r="F379" i="10"/>
  <c r="G379" i="10" s="1"/>
  <c r="F380" i="10"/>
  <c r="G380" i="10" s="1"/>
  <c r="F393" i="10"/>
  <c r="G393" i="10" s="1"/>
  <c r="F394" i="10"/>
  <c r="G394" i="10" s="1"/>
  <c r="F395" i="10"/>
  <c r="G395" i="10" s="1"/>
  <c r="H400" i="10" s="1"/>
  <c r="F396" i="10"/>
  <c r="G396" i="10" s="1"/>
  <c r="F397" i="10"/>
  <c r="G397" i="10" s="1"/>
  <c r="F411" i="10"/>
  <c r="G411" i="10" s="1"/>
  <c r="F412" i="10"/>
  <c r="G412" i="10" s="1"/>
  <c r="F413" i="10"/>
  <c r="G413" i="10" s="1"/>
  <c r="H418" i="10" s="1"/>
  <c r="F414" i="10"/>
  <c r="G414" i="10" s="1"/>
  <c r="F415" i="10"/>
  <c r="G415" i="10" s="1"/>
  <c r="F428" i="10"/>
  <c r="G428" i="10" s="1"/>
  <c r="F429" i="10"/>
  <c r="G429" i="10" s="1"/>
  <c r="F430" i="10"/>
  <c r="G430" i="10" s="1"/>
  <c r="H435" i="10" s="1"/>
  <c r="F431" i="10"/>
  <c r="G431" i="10" s="1"/>
  <c r="F432" i="10"/>
  <c r="G432" i="10" s="1"/>
  <c r="F445" i="10"/>
  <c r="G445" i="10" s="1"/>
  <c r="F446" i="10"/>
  <c r="G446" i="10" s="1"/>
  <c r="F447" i="10"/>
  <c r="G447" i="10" s="1"/>
  <c r="H452" i="10" s="1"/>
  <c r="F448" i="10"/>
  <c r="G448" i="10" s="1"/>
  <c r="F449" i="10"/>
  <c r="G449" i="10" s="1"/>
  <c r="F462" i="10"/>
  <c r="G462" i="10" s="1"/>
  <c r="F463" i="10"/>
  <c r="G463" i="10" s="1"/>
  <c r="F464" i="10"/>
  <c r="G464" i="10" s="1"/>
  <c r="H468" i="10" s="1"/>
  <c r="F465" i="10"/>
  <c r="G465" i="10" s="1"/>
  <c r="F259" i="10"/>
  <c r="G259" i="10" s="1"/>
  <c r="H264" i="10" s="1"/>
  <c r="F260" i="10"/>
  <c r="G260" i="10" s="1"/>
  <c r="F261" i="10"/>
  <c r="G261" i="10" s="1"/>
  <c r="F129" i="10"/>
  <c r="G129" i="10" s="1"/>
  <c r="H129" i="10" s="1"/>
  <c r="H130" i="10" s="1"/>
  <c r="H131" i="10" s="1"/>
  <c r="H132" i="10" s="1"/>
  <c r="H133" i="10" s="1"/>
  <c r="B134" i="10" s="1"/>
  <c r="G152" i="10"/>
  <c r="H152" i="10" s="1"/>
  <c r="F172" i="10"/>
  <c r="G172" i="10" s="1"/>
  <c r="H172" i="10" s="1"/>
  <c r="F204" i="10"/>
  <c r="G204" i="10" s="1"/>
  <c r="G216" i="10"/>
  <c r="H216" i="10" s="1"/>
  <c r="F117" i="10"/>
  <c r="G117" i="10" s="1"/>
  <c r="H117" i="10" s="1"/>
  <c r="F28" i="10"/>
  <c r="G28" i="10" s="1"/>
  <c r="H29" i="10" s="1"/>
  <c r="H30" i="10" s="1"/>
  <c r="H31" i="10" s="1"/>
  <c r="B32" i="10" s="1"/>
  <c r="G10" i="3" s="1"/>
  <c r="F49" i="10"/>
  <c r="G49" i="10" s="1"/>
  <c r="A126" i="18"/>
  <c r="A127" i="18" s="1"/>
  <c r="A128" i="18" s="1"/>
  <c r="A129" i="18" s="1"/>
  <c r="A130" i="18" s="1"/>
  <c r="A131" i="18" s="1"/>
  <c r="A132" i="18" s="1"/>
  <c r="A133" i="18" s="1"/>
  <c r="A134" i="18" s="1"/>
  <c r="A135" i="18" s="1"/>
  <c r="A136" i="18" s="1"/>
  <c r="A137" i="18" s="1"/>
  <c r="A138" i="18" s="1"/>
  <c r="A139" i="18" s="1"/>
  <c r="A141" i="18" s="1"/>
  <c r="A142" i="18" s="1"/>
  <c r="A143" i="18" s="1"/>
  <c r="A144" i="18" s="1"/>
  <c r="A145" i="18" s="1"/>
  <c r="A148" i="18"/>
  <c r="A149" i="18" s="1"/>
  <c r="A150" i="18" s="1"/>
  <c r="A151" i="18" s="1"/>
  <c r="A153" i="18" s="1"/>
  <c r="A154" i="18" s="1"/>
  <c r="A155" i="18" s="1"/>
  <c r="A156" i="18" s="1"/>
  <c r="A157" i="18" s="1"/>
  <c r="A158" i="18" s="1"/>
  <c r="A159" i="18" s="1"/>
  <c r="A160" i="18" s="1"/>
  <c r="A161" i="18" s="1"/>
  <c r="A162" i="18" s="1"/>
  <c r="A163" i="18" s="1"/>
  <c r="A164" i="18" s="1"/>
  <c r="A165" i="18" s="1"/>
  <c r="A166" i="18" s="1"/>
  <c r="A167" i="18" s="1"/>
  <c r="A168" i="18" s="1"/>
  <c r="A169" i="18" s="1"/>
  <c r="A170" i="18" s="1"/>
  <c r="A171" i="18" s="1"/>
  <c r="A172" i="18" s="1"/>
  <c r="A173" i="18" s="1"/>
  <c r="A174" i="18" s="1"/>
  <c r="A175" i="18" s="1"/>
  <c r="A176" i="18" s="1"/>
  <c r="A177" i="18" s="1"/>
  <c r="A178" i="18" s="1"/>
  <c r="A179" i="18" s="1"/>
  <c r="A181" i="18" s="1"/>
  <c r="A182" i="18" s="1"/>
  <c r="A183" i="18" s="1"/>
  <c r="A184" i="18" s="1"/>
  <c r="A185" i="18" s="1"/>
  <c r="A186" i="18" s="1"/>
  <c r="A187" i="18" s="1"/>
  <c r="A188" i="18" s="1"/>
  <c r="A189" i="18" s="1"/>
  <c r="A190" i="18" s="1"/>
  <c r="A191" i="18" s="1"/>
  <c r="A192" i="18" s="1"/>
  <c r="A193" i="18" s="1"/>
  <c r="A194" i="18" s="1"/>
  <c r="A195" i="18" s="1"/>
  <c r="A197" i="18" s="1"/>
  <c r="A198" i="18" s="1"/>
  <c r="A199" i="18" s="1"/>
  <c r="A200" i="18" s="1"/>
  <c r="A201" i="18" s="1"/>
  <c r="A202" i="18" s="1"/>
  <c r="A203" i="18" s="1"/>
  <c r="A204" i="18" s="1"/>
  <c r="A206" i="18" s="1"/>
  <c r="A207" i="18" s="1"/>
  <c r="A208" i="18" s="1"/>
  <c r="A209" i="18" s="1"/>
  <c r="A210" i="18" s="1"/>
  <c r="A211" i="18" s="1"/>
  <c r="A212" i="18" s="1"/>
  <c r="A213" i="18" s="1"/>
  <c r="F175" i="16"/>
  <c r="G175" i="16" s="1"/>
  <c r="F2310" i="10"/>
  <c r="G2310" i="10" s="1"/>
  <c r="C334" i="13"/>
  <c r="C335" i="13" s="1"/>
  <c r="C336" i="13" s="1"/>
  <c r="C337" i="13" s="1"/>
  <c r="C338" i="13" s="1"/>
  <c r="C339" i="13" s="1"/>
  <c r="C340" i="13" s="1"/>
  <c r="C342" i="13" s="1"/>
  <c r="C343" i="13" s="1"/>
  <c r="C345" i="13" s="1"/>
  <c r="C346" i="13" s="1"/>
  <c r="C347" i="13" s="1"/>
  <c r="C350" i="13" s="1"/>
  <c r="C352" i="13" s="1"/>
  <c r="C357" i="13" s="1"/>
  <c r="C359" i="13" s="1"/>
  <c r="C361" i="13" s="1"/>
  <c r="C362" i="13" s="1"/>
  <c r="C363" i="13" s="1"/>
  <c r="C364" i="13" s="1"/>
  <c r="C365" i="13" s="1"/>
  <c r="C366" i="13" s="1"/>
  <c r="C367" i="13" s="1"/>
  <c r="C368" i="13" s="1"/>
  <c r="C369" i="13" s="1"/>
  <c r="C370" i="13" s="1"/>
  <c r="C372" i="13" s="1"/>
  <c r="C373" i="13" s="1"/>
  <c r="C374" i="13" s="1"/>
  <c r="C375" i="13" s="1"/>
  <c r="C376" i="13" s="1"/>
  <c r="C377" i="13" s="1"/>
  <c r="C378" i="13" s="1"/>
  <c r="C379" i="13" s="1"/>
  <c r="C381" i="13" s="1"/>
  <c r="C382" i="13" s="1"/>
  <c r="C383" i="13" s="1"/>
  <c r="C384" i="13" s="1"/>
  <c r="C385" i="13" s="1"/>
  <c r="C386" i="13" s="1"/>
  <c r="C387" i="13" s="1"/>
  <c r="C392" i="13" s="1"/>
  <c r="C393" i="13" s="1"/>
  <c r="C394" i="13" s="1"/>
  <c r="C395" i="13" s="1"/>
  <c r="C396" i="13" s="1"/>
  <c r="C397" i="13" s="1"/>
  <c r="C398" i="13" s="1"/>
  <c r="C399" i="13" s="1"/>
  <c r="C402" i="13" s="1"/>
  <c r="C403" i="13" s="1"/>
  <c r="C447" i="13" s="1"/>
  <c r="C448" i="13" s="1"/>
  <c r="C285" i="13"/>
  <c r="C286" i="13" s="1"/>
  <c r="C287" i="13" s="1"/>
  <c r="C288" i="13" s="1"/>
  <c r="C289" i="13" s="1"/>
  <c r="C290" i="13" s="1"/>
  <c r="C291" i="13" s="1"/>
  <c r="C292" i="13" s="1"/>
  <c r="C293" i="13" s="1"/>
  <c r="C294" i="13" s="1"/>
  <c r="C295" i="13" s="1"/>
  <c r="C296" i="13" s="1"/>
  <c r="C297" i="13" s="1"/>
  <c r="C298" i="13" s="1"/>
  <c r="C299" i="13" s="1"/>
  <c r="C300" i="13" s="1"/>
  <c r="C301" i="13" s="1"/>
  <c r="C302" i="13" s="1"/>
  <c r="C303" i="13" s="1"/>
  <c r="C304" i="13" s="1"/>
  <c r="C305" i="13" s="1"/>
  <c r="C306" i="13" s="1"/>
  <c r="C307" i="13" s="1"/>
  <c r="C308" i="13" s="1"/>
  <c r="C309" i="13" s="1"/>
  <c r="C310" i="13" s="1"/>
  <c r="C311" i="13" s="1"/>
  <c r="C312" i="13" s="1"/>
  <c r="C313" i="13" s="1"/>
  <c r="C314" i="13" s="1"/>
  <c r="C315" i="13" s="1"/>
  <c r="C316" i="13" s="1"/>
  <c r="C317" i="13" s="1"/>
  <c r="C318" i="13" s="1"/>
  <c r="C319" i="13" s="1"/>
  <c r="C320" i="13" s="1"/>
  <c r="C321" i="13" s="1"/>
  <c r="C322" i="13" s="1"/>
  <c r="C323" i="13" s="1"/>
  <c r="C324" i="13" s="1"/>
  <c r="C325" i="13" s="1"/>
  <c r="C326" i="13" s="1"/>
  <c r="C327" i="13" s="1"/>
  <c r="C328" i="13" s="1"/>
  <c r="C329" i="13" s="1"/>
  <c r="C330" i="13" s="1"/>
  <c r="C331" i="13" s="1"/>
  <c r="C270" i="13"/>
  <c r="C271" i="13" s="1"/>
  <c r="C272" i="13" s="1"/>
  <c r="C273" i="13" s="1"/>
  <c r="C274" i="13" s="1"/>
  <c r="C275" i="13" s="1"/>
  <c r="C276" i="13" s="1"/>
  <c r="C277" i="13" s="1"/>
  <c r="C278" i="13" s="1"/>
  <c r="C279" i="13" s="1"/>
  <c r="C280" i="13" s="1"/>
  <c r="C281" i="13" s="1"/>
  <c r="C282" i="13" s="1"/>
  <c r="C266" i="13"/>
  <c r="C267" i="13" s="1"/>
  <c r="C259" i="13"/>
  <c r="C260" i="13" s="1"/>
  <c r="C261" i="13" s="1"/>
  <c r="C262" i="13" s="1"/>
  <c r="C263" i="13" s="1"/>
  <c r="C253" i="13"/>
  <c r="C254" i="13" s="1"/>
  <c r="C255" i="13" s="1"/>
  <c r="C256" i="13" s="1"/>
  <c r="C250" i="13"/>
  <c r="G4612" i="10"/>
  <c r="H4612" i="10" s="1"/>
  <c r="H4613" i="10" s="1"/>
  <c r="H4614" i="10" s="1"/>
  <c r="H4615" i="10" s="1"/>
  <c r="B4615" i="10" s="1"/>
  <c r="G4602" i="10"/>
  <c r="H4602" i="10" s="1"/>
  <c r="H4603" i="10" s="1"/>
  <c r="H4604" i="10" s="1"/>
  <c r="H4605" i="10" s="1"/>
  <c r="B4605" i="10" s="1"/>
  <c r="G4632" i="10"/>
  <c r="H4632" i="10" s="1"/>
  <c r="H4633" i="10" s="1"/>
  <c r="H4634" i="10" s="1"/>
  <c r="H4635" i="10" s="1"/>
  <c r="B4635" i="10" s="1"/>
  <c r="F650" i="16"/>
  <c r="G650" i="16" s="1"/>
  <c r="F646" i="16"/>
  <c r="G646" i="16" s="1"/>
  <c r="F643" i="16"/>
  <c r="G643" i="16" s="1"/>
  <c r="F642" i="16"/>
  <c r="G642" i="16" s="1"/>
  <c r="F641" i="16"/>
  <c r="G641" i="16" s="1"/>
  <c r="F461" i="16"/>
  <c r="G461" i="16" s="1"/>
  <c r="F12" i="16"/>
  <c r="G12" i="16" s="1"/>
  <c r="G19" i="16"/>
  <c r="G33" i="16"/>
  <c r="G44" i="16"/>
  <c r="F56" i="16"/>
  <c r="G56" i="16" s="1"/>
  <c r="F57" i="16"/>
  <c r="G57" i="16" s="1"/>
  <c r="F58" i="16"/>
  <c r="G58" i="16" s="1"/>
  <c r="F59" i="16"/>
  <c r="G59" i="16" s="1"/>
  <c r="F60" i="16"/>
  <c r="G60" i="16" s="1"/>
  <c r="F61" i="16"/>
  <c r="G61" i="16" s="1"/>
  <c r="F67" i="16"/>
  <c r="G67" i="16" s="1"/>
  <c r="F68" i="16"/>
  <c r="G68" i="16" s="1"/>
  <c r="F70" i="16"/>
  <c r="G70" i="16" s="1"/>
  <c r="F71" i="16"/>
  <c r="G71" i="16" s="1"/>
  <c r="F72" i="16"/>
  <c r="G72" i="16" s="1"/>
  <c r="F74" i="16"/>
  <c r="G74" i="16" s="1"/>
  <c r="F75" i="16"/>
  <c r="G75" i="16" s="1"/>
  <c r="F76" i="16"/>
  <c r="G76" i="16" s="1"/>
  <c r="F77" i="16"/>
  <c r="G77" i="16" s="1"/>
  <c r="F79" i="16"/>
  <c r="G79" i="16" s="1"/>
  <c r="F80" i="16"/>
  <c r="G80" i="16" s="1"/>
  <c r="F81" i="16"/>
  <c r="G81" i="16" s="1"/>
  <c r="F83" i="16"/>
  <c r="G83" i="16" s="1"/>
  <c r="F84" i="16"/>
  <c r="G84" i="16" s="1"/>
  <c r="F85" i="16"/>
  <c r="G85" i="16" s="1"/>
  <c r="F86" i="16"/>
  <c r="G86" i="16" s="1"/>
  <c r="F87" i="16"/>
  <c r="G87" i="16" s="1"/>
  <c r="G88" i="16"/>
  <c r="F90" i="16"/>
  <c r="G90" i="16" s="1"/>
  <c r="F91" i="16"/>
  <c r="G91" i="16" s="1"/>
  <c r="F92" i="16"/>
  <c r="G92" i="16" s="1"/>
  <c r="F93" i="16"/>
  <c r="G93" i="16" s="1"/>
  <c r="G89" i="16"/>
  <c r="F95" i="16"/>
  <c r="G95" i="16" s="1"/>
  <c r="F96" i="16"/>
  <c r="G96" i="16" s="1"/>
  <c r="F97" i="16"/>
  <c r="G97" i="16" s="1"/>
  <c r="G94" i="16"/>
  <c r="F99" i="16"/>
  <c r="G99" i="16" s="1"/>
  <c r="F100" i="16"/>
  <c r="G100" i="16" s="1"/>
  <c r="F102" i="16"/>
  <c r="G102" i="16" s="1"/>
  <c r="F103" i="16"/>
  <c r="G103" i="16" s="1"/>
  <c r="F104" i="16"/>
  <c r="G104" i="16" s="1"/>
  <c r="F105" i="16"/>
  <c r="G105" i="16" s="1"/>
  <c r="F106" i="16"/>
  <c r="G106" i="16" s="1"/>
  <c r="F107" i="16"/>
  <c r="G107" i="16" s="1"/>
  <c r="F108" i="16"/>
  <c r="G108" i="16" s="1"/>
  <c r="F109" i="16"/>
  <c r="G109" i="16" s="1"/>
  <c r="F110" i="16"/>
  <c r="G110" i="16" s="1"/>
  <c r="F111" i="16"/>
  <c r="G111" i="16" s="1"/>
  <c r="F112" i="16"/>
  <c r="G112" i="16" s="1"/>
  <c r="F113" i="16"/>
  <c r="G113" i="16" s="1"/>
  <c r="F114" i="16"/>
  <c r="G114" i="16" s="1"/>
  <c r="F115" i="16"/>
  <c r="G115" i="16" s="1"/>
  <c r="F116" i="16"/>
  <c r="G116" i="16" s="1"/>
  <c r="F117" i="16"/>
  <c r="G117" i="16" s="1"/>
  <c r="F118" i="16"/>
  <c r="G118" i="16" s="1"/>
  <c r="F119" i="16"/>
  <c r="G119" i="16" s="1"/>
  <c r="G120" i="16"/>
  <c r="F121" i="16"/>
  <c r="G121" i="16" s="1"/>
  <c r="F122" i="16"/>
  <c r="G122" i="16" s="1"/>
  <c r="G123" i="16"/>
  <c r="G124" i="16"/>
  <c r="F125" i="16"/>
  <c r="G125" i="16" s="1"/>
  <c r="F126" i="16"/>
  <c r="G126" i="16" s="1"/>
  <c r="F127" i="16"/>
  <c r="G127" i="16" s="1"/>
  <c r="F128" i="16"/>
  <c r="G128" i="16" s="1"/>
  <c r="F129" i="16"/>
  <c r="G129" i="16" s="1"/>
  <c r="F130" i="16"/>
  <c r="G130" i="16" s="1"/>
  <c r="F131" i="16"/>
  <c r="G131" i="16" s="1"/>
  <c r="F132" i="16"/>
  <c r="G132" i="16" s="1"/>
  <c r="F133" i="16"/>
  <c r="G133" i="16" s="1"/>
  <c r="F134" i="16"/>
  <c r="G134" i="16" s="1"/>
  <c r="F135" i="16"/>
  <c r="G135" i="16" s="1"/>
  <c r="F136" i="16"/>
  <c r="G136" i="16" s="1"/>
  <c r="G137" i="16"/>
  <c r="F138" i="16"/>
  <c r="G138" i="16" s="1"/>
  <c r="F139" i="16"/>
  <c r="G139" i="16" s="1"/>
  <c r="F140" i="16"/>
  <c r="G140" i="16" s="1"/>
  <c r="F141" i="16"/>
  <c r="G141" i="16" s="1"/>
  <c r="F142" i="16"/>
  <c r="G142" i="16" s="1"/>
  <c r="F143" i="16"/>
  <c r="G143" i="16" s="1"/>
  <c r="F144" i="16"/>
  <c r="G144" i="16" s="1"/>
  <c r="F145" i="16"/>
  <c r="G145" i="16" s="1"/>
  <c r="F146" i="16"/>
  <c r="G146" i="16" s="1"/>
  <c r="F147" i="16"/>
  <c r="G147" i="16" s="1"/>
  <c r="F148" i="16"/>
  <c r="G148" i="16" s="1"/>
  <c r="F149" i="16"/>
  <c r="G149" i="16" s="1"/>
  <c r="G150" i="16"/>
  <c r="F151" i="16"/>
  <c r="G151" i="16" s="1"/>
  <c r="F152" i="16"/>
  <c r="G152" i="16" s="1"/>
  <c r="F153" i="16"/>
  <c r="G153" i="16" s="1"/>
  <c r="F154" i="16"/>
  <c r="G154" i="16" s="1"/>
  <c r="F155" i="16"/>
  <c r="G155" i="16" s="1"/>
  <c r="F156" i="16"/>
  <c r="G156" i="16" s="1"/>
  <c r="F157" i="16"/>
  <c r="G157" i="16" s="1"/>
  <c r="F158" i="16"/>
  <c r="G158" i="16" s="1"/>
  <c r="F159" i="16"/>
  <c r="G159" i="16" s="1"/>
  <c r="F160" i="16"/>
  <c r="G160" i="16" s="1"/>
  <c r="F161" i="16"/>
  <c r="G161" i="16" s="1"/>
  <c r="F162" i="16"/>
  <c r="G162" i="16" s="1"/>
  <c r="G163" i="16"/>
  <c r="G164" i="16"/>
  <c r="G165" i="16"/>
  <c r="G166" i="16"/>
  <c r="G167" i="16"/>
  <c r="G168" i="16"/>
  <c r="G169" i="16"/>
  <c r="G170" i="16"/>
  <c r="G171" i="16"/>
  <c r="F172" i="16"/>
  <c r="G172" i="16" s="1"/>
  <c r="F173" i="16"/>
  <c r="G173" i="16" s="1"/>
  <c r="F174" i="16"/>
  <c r="G174" i="16" s="1"/>
  <c r="F176" i="16"/>
  <c r="G176" i="16" s="1"/>
  <c r="F177" i="16"/>
  <c r="G177" i="16" s="1"/>
  <c r="G178" i="16"/>
  <c r="F179" i="16"/>
  <c r="G179" i="16" s="1"/>
  <c r="F180" i="16"/>
  <c r="G180" i="16" s="1"/>
  <c r="F181" i="16"/>
  <c r="G181" i="16" s="1"/>
  <c r="F182" i="16"/>
  <c r="G182" i="16" s="1"/>
  <c r="F183" i="16"/>
  <c r="G183" i="16" s="1"/>
  <c r="F184" i="16"/>
  <c r="G184" i="16" s="1"/>
  <c r="G185" i="16"/>
  <c r="F186" i="16"/>
  <c r="G186" i="16" s="1"/>
  <c r="F187" i="16"/>
  <c r="G187" i="16" s="1"/>
  <c r="F188" i="16"/>
  <c r="G188" i="16" s="1"/>
  <c r="G189" i="16"/>
  <c r="F190" i="16"/>
  <c r="G190" i="16" s="1"/>
  <c r="F191" i="16"/>
  <c r="G191" i="16" s="1"/>
  <c r="F192" i="16"/>
  <c r="G192" i="16" s="1"/>
  <c r="F193" i="16"/>
  <c r="G193" i="16" s="1"/>
  <c r="G194" i="16"/>
  <c r="F195" i="16"/>
  <c r="G195" i="16" s="1"/>
  <c r="F196" i="16"/>
  <c r="G196" i="16" s="1"/>
  <c r="F197" i="16"/>
  <c r="G197" i="16" s="1"/>
  <c r="F198" i="16"/>
  <c r="G198" i="16" s="1"/>
  <c r="F199" i="16"/>
  <c r="G199" i="16" s="1"/>
  <c r="F200" i="16"/>
  <c r="G200" i="16" s="1"/>
  <c r="F201" i="16"/>
  <c r="G201" i="16" s="1"/>
  <c r="F202" i="16"/>
  <c r="G202" i="16" s="1"/>
  <c r="F203" i="16"/>
  <c r="G203" i="16" s="1"/>
  <c r="G204" i="16"/>
  <c r="G205" i="16"/>
  <c r="G206" i="16"/>
  <c r="F207" i="16"/>
  <c r="G207" i="16" s="1"/>
  <c r="F208" i="16"/>
  <c r="G208" i="16" s="1"/>
  <c r="F213" i="16"/>
  <c r="G213" i="16" s="1"/>
  <c r="F214" i="16"/>
  <c r="G214" i="16" s="1"/>
  <c r="F215" i="16"/>
  <c r="G215" i="16" s="1"/>
  <c r="F216" i="16"/>
  <c r="G216" i="16" s="1"/>
  <c r="F217" i="16"/>
  <c r="G217" i="16" s="1"/>
  <c r="F218" i="16"/>
  <c r="G218" i="16" s="1"/>
  <c r="F219" i="16"/>
  <c r="G219" i="16" s="1"/>
  <c r="F220" i="16"/>
  <c r="G220" i="16" s="1"/>
  <c r="F221" i="16"/>
  <c r="G221" i="16" s="1"/>
  <c r="G222" i="16"/>
  <c r="G223" i="16"/>
  <c r="F224" i="16"/>
  <c r="G224" i="16" s="1"/>
  <c r="F225" i="16"/>
  <c r="G225" i="16" s="1"/>
  <c r="F226" i="16"/>
  <c r="G226" i="16" s="1"/>
  <c r="F227" i="16"/>
  <c r="G227" i="16" s="1"/>
  <c r="F228" i="16"/>
  <c r="G228" i="16" s="1"/>
  <c r="F229" i="16"/>
  <c r="G229" i="16" s="1"/>
  <c r="G230" i="16"/>
  <c r="F231" i="16"/>
  <c r="G231" i="16" s="1"/>
  <c r="F232" i="16"/>
  <c r="G232" i="16" s="1"/>
  <c r="F233" i="16"/>
  <c r="G233" i="16" s="1"/>
  <c r="F234" i="16"/>
  <c r="G234" i="16" s="1"/>
  <c r="F235" i="16"/>
  <c r="G235" i="16" s="1"/>
  <c r="G236" i="16"/>
  <c r="G237" i="16"/>
  <c r="F238" i="16"/>
  <c r="G238" i="16" s="1"/>
  <c r="F239" i="16"/>
  <c r="G239" i="16" s="1"/>
  <c r="F240" i="16"/>
  <c r="G240" i="16" s="1"/>
  <c r="G241" i="16"/>
  <c r="G242" i="16"/>
  <c r="G243" i="16"/>
  <c r="G244" i="16"/>
  <c r="G245" i="16"/>
  <c r="G246" i="16"/>
  <c r="G247" i="16"/>
  <c r="G248" i="16"/>
  <c r="G249" i="16"/>
  <c r="G250" i="16"/>
  <c r="G251" i="16"/>
  <c r="F252" i="16"/>
  <c r="G252" i="16" s="1"/>
  <c r="F253" i="16"/>
  <c r="G253" i="16" s="1"/>
  <c r="F254" i="16"/>
  <c r="G254" i="16" s="1"/>
  <c r="F255" i="16"/>
  <c r="G255" i="16" s="1"/>
  <c r="G256" i="16"/>
  <c r="F257" i="16"/>
  <c r="G257" i="16" s="1"/>
  <c r="F258" i="16"/>
  <c r="G258" i="16" s="1"/>
  <c r="F259" i="16"/>
  <c r="G259" i="16" s="1"/>
  <c r="F260" i="16"/>
  <c r="G260" i="16" s="1"/>
  <c r="G261" i="16"/>
  <c r="F262" i="16"/>
  <c r="G262" i="16" s="1"/>
  <c r="F263" i="16"/>
  <c r="G263" i="16" s="1"/>
  <c r="F264" i="16"/>
  <c r="G264" i="16" s="1"/>
  <c r="F265" i="16"/>
  <c r="G265" i="16" s="1"/>
  <c r="G266" i="16"/>
  <c r="F267" i="16"/>
  <c r="G267" i="16" s="1"/>
  <c r="F268" i="16"/>
  <c r="G268" i="16" s="1"/>
  <c r="F269" i="16"/>
  <c r="G269" i="16" s="1"/>
  <c r="F270" i="16"/>
  <c r="G270" i="16" s="1"/>
  <c r="G271" i="16"/>
  <c r="F272" i="16"/>
  <c r="G272" i="16" s="1"/>
  <c r="F273" i="16"/>
  <c r="G273" i="16" s="1"/>
  <c r="F274" i="16"/>
  <c r="G274" i="16" s="1"/>
  <c r="F275" i="16"/>
  <c r="G275" i="16" s="1"/>
  <c r="F276" i="16"/>
  <c r="G276" i="16" s="1"/>
  <c r="F277" i="16"/>
  <c r="G277" i="16" s="1"/>
  <c r="G278" i="16"/>
  <c r="F279" i="16"/>
  <c r="G279" i="16" s="1"/>
  <c r="F280" i="16"/>
  <c r="G280" i="16" s="1"/>
  <c r="F281" i="16"/>
  <c r="G281" i="16" s="1"/>
  <c r="G282" i="16"/>
  <c r="F283" i="16"/>
  <c r="G283" i="16" s="1"/>
  <c r="F284" i="16"/>
  <c r="G284" i="16" s="1"/>
  <c r="F285" i="16"/>
  <c r="G285" i="16" s="1"/>
  <c r="F286" i="16"/>
  <c r="G286" i="16" s="1"/>
  <c r="G287" i="16"/>
  <c r="F288" i="16"/>
  <c r="G288" i="16" s="1"/>
  <c r="F289" i="16"/>
  <c r="G289" i="16" s="1"/>
  <c r="F290" i="16"/>
  <c r="G290" i="16" s="1"/>
  <c r="F291" i="16"/>
  <c r="G291" i="16" s="1"/>
  <c r="G292" i="16"/>
  <c r="G293" i="16"/>
  <c r="F294" i="16"/>
  <c r="G294" i="16" s="1"/>
  <c r="F295" i="16"/>
  <c r="G295" i="16" s="1"/>
  <c r="G296" i="16"/>
  <c r="G297" i="16"/>
  <c r="F298" i="16"/>
  <c r="G298" i="16" s="1"/>
  <c r="F299" i="16"/>
  <c r="G299" i="16" s="1"/>
  <c r="F300" i="16"/>
  <c r="G300" i="16" s="1"/>
  <c r="F301" i="16"/>
  <c r="G301" i="16" s="1"/>
  <c r="G302" i="16"/>
  <c r="F303" i="16"/>
  <c r="G303" i="16" s="1"/>
  <c r="F304" i="16"/>
  <c r="G304" i="16" s="1"/>
  <c r="G305" i="16"/>
  <c r="F306" i="16"/>
  <c r="G306" i="16" s="1"/>
  <c r="G307" i="16"/>
  <c r="F308" i="16"/>
  <c r="G308" i="16" s="1"/>
  <c r="F309" i="16"/>
  <c r="G309" i="16" s="1"/>
  <c r="F310" i="16"/>
  <c r="G310" i="16" s="1"/>
  <c r="F311" i="16"/>
  <c r="G311" i="16" s="1"/>
  <c r="F312" i="16"/>
  <c r="G312" i="16" s="1"/>
  <c r="F313" i="16"/>
  <c r="G313" i="16" s="1"/>
  <c r="F314" i="16"/>
  <c r="G314" i="16" s="1"/>
  <c r="G315" i="16"/>
  <c r="F316" i="16"/>
  <c r="G316" i="16" s="1"/>
  <c r="G317" i="16"/>
  <c r="F318" i="16"/>
  <c r="G318" i="16" s="1"/>
  <c r="G319" i="16"/>
  <c r="F320" i="16"/>
  <c r="G320" i="16" s="1"/>
  <c r="G321" i="16"/>
  <c r="G322" i="16"/>
  <c r="F323" i="16"/>
  <c r="G323" i="16" s="1"/>
  <c r="F324" i="16"/>
  <c r="G324" i="16" s="1"/>
  <c r="F325" i="16"/>
  <c r="G325" i="16" s="1"/>
  <c r="F326" i="16"/>
  <c r="G326" i="16" s="1"/>
  <c r="F327" i="16"/>
  <c r="G327" i="16" s="1"/>
  <c r="F328" i="16"/>
  <c r="G328" i="16" s="1"/>
  <c r="G329" i="16"/>
  <c r="G330" i="16"/>
  <c r="G331" i="16"/>
  <c r="F332" i="16"/>
  <c r="G332" i="16" s="1"/>
  <c r="F333" i="16"/>
  <c r="G333" i="16" s="1"/>
  <c r="F334" i="16"/>
  <c r="G334" i="16" s="1"/>
  <c r="F335" i="16"/>
  <c r="G335" i="16" s="1"/>
  <c r="G336" i="16"/>
  <c r="F337" i="16"/>
  <c r="G337" i="16" s="1"/>
  <c r="F338" i="16"/>
  <c r="G338" i="16" s="1"/>
  <c r="F339" i="16"/>
  <c r="G339" i="16" s="1"/>
  <c r="G340" i="16"/>
  <c r="G341" i="16"/>
  <c r="F342" i="16"/>
  <c r="G342" i="16" s="1"/>
  <c r="F343" i="16"/>
  <c r="G343" i="16" s="1"/>
  <c r="F344" i="16"/>
  <c r="G344" i="16" s="1"/>
  <c r="F345" i="16"/>
  <c r="G345" i="16" s="1"/>
  <c r="F346" i="16"/>
  <c r="G346" i="16" s="1"/>
  <c r="F347" i="16"/>
  <c r="G347" i="16" s="1"/>
  <c r="G348" i="16"/>
  <c r="F349" i="16"/>
  <c r="G349" i="16" s="1"/>
  <c r="F350" i="16"/>
  <c r="G350" i="16" s="1"/>
  <c r="G351" i="16"/>
  <c r="G352" i="16"/>
  <c r="F353" i="16"/>
  <c r="G353" i="16" s="1"/>
  <c r="F354" i="16"/>
  <c r="G354" i="16" s="1"/>
  <c r="F355" i="16"/>
  <c r="G355" i="16" s="1"/>
  <c r="F356" i="16"/>
  <c r="G356" i="16" s="1"/>
  <c r="F357" i="16"/>
  <c r="G357" i="16" s="1"/>
  <c r="F358" i="16"/>
  <c r="G358" i="16" s="1"/>
  <c r="F359" i="16"/>
  <c r="G359" i="16" s="1"/>
  <c r="F360" i="16"/>
  <c r="G360" i="16" s="1"/>
  <c r="F361" i="16"/>
  <c r="G361" i="16" s="1"/>
  <c r="G362" i="16"/>
  <c r="F363" i="16"/>
  <c r="G363" i="16" s="1"/>
  <c r="F364" i="16"/>
  <c r="G364" i="16" s="1"/>
  <c r="F365" i="16"/>
  <c r="G365" i="16" s="1"/>
  <c r="F366" i="16"/>
  <c r="G366" i="16" s="1"/>
  <c r="F367" i="16"/>
  <c r="G367" i="16" s="1"/>
  <c r="F368" i="16"/>
  <c r="G368" i="16" s="1"/>
  <c r="G369" i="16"/>
  <c r="F370" i="16"/>
  <c r="G370" i="16" s="1"/>
  <c r="F371" i="16"/>
  <c r="G371" i="16" s="1"/>
  <c r="F372" i="16"/>
  <c r="G372" i="16" s="1"/>
  <c r="F373" i="16"/>
  <c r="G373" i="16" s="1"/>
  <c r="G374" i="16"/>
  <c r="G375" i="16"/>
  <c r="G376" i="16"/>
  <c r="G377" i="16"/>
  <c r="G378" i="16"/>
  <c r="G379" i="16"/>
  <c r="G380" i="16"/>
  <c r="G381" i="16"/>
  <c r="G382" i="16"/>
  <c r="G383" i="16"/>
  <c r="G384" i="16"/>
  <c r="G385" i="16"/>
  <c r="G386" i="16"/>
  <c r="G387" i="16"/>
  <c r="G388" i="16"/>
  <c r="G389" i="16"/>
  <c r="G390" i="16"/>
  <c r="G391" i="16"/>
  <c r="G392" i="16"/>
  <c r="G393" i="16"/>
  <c r="G394" i="16"/>
  <c r="G395" i="16"/>
  <c r="G396" i="16"/>
  <c r="G397" i="16"/>
  <c r="F398" i="16"/>
  <c r="G398" i="16" s="1"/>
  <c r="F399" i="16"/>
  <c r="G399" i="16" s="1"/>
  <c r="F400" i="16"/>
  <c r="G400" i="16" s="1"/>
  <c r="G401" i="16"/>
  <c r="F402" i="16"/>
  <c r="G402" i="16" s="1"/>
  <c r="F403" i="16"/>
  <c r="G403" i="16" s="1"/>
  <c r="G404" i="16"/>
  <c r="F405" i="16"/>
  <c r="G405" i="16" s="1"/>
  <c r="G406" i="16"/>
  <c r="F407" i="16"/>
  <c r="G407" i="16" s="1"/>
  <c r="F408" i="16"/>
  <c r="G408" i="16" s="1"/>
  <c r="F409" i="16"/>
  <c r="G409" i="16" s="1"/>
  <c r="G410" i="16"/>
  <c r="F411" i="16"/>
  <c r="G411" i="16" s="1"/>
  <c r="F412" i="16"/>
  <c r="G412" i="16" s="1"/>
  <c r="G413" i="16"/>
  <c r="F414" i="16"/>
  <c r="G414" i="16" s="1"/>
  <c r="F415" i="16"/>
  <c r="G415" i="16" s="1"/>
  <c r="F416" i="16"/>
  <c r="G416" i="16" s="1"/>
  <c r="F417" i="16"/>
  <c r="G417" i="16" s="1"/>
  <c r="F418" i="16"/>
  <c r="G418" i="16" s="1"/>
  <c r="F419" i="16"/>
  <c r="G419" i="16" s="1"/>
  <c r="G420" i="16"/>
  <c r="G421" i="16"/>
  <c r="F422" i="16"/>
  <c r="G422" i="16" s="1"/>
  <c r="F423" i="16"/>
  <c r="G423" i="16" s="1"/>
  <c r="F424" i="16"/>
  <c r="G424" i="16" s="1"/>
  <c r="F425" i="16"/>
  <c r="G425" i="16" s="1"/>
  <c r="F426" i="16"/>
  <c r="G426" i="16" s="1"/>
  <c r="F427" i="16"/>
  <c r="G427" i="16" s="1"/>
  <c r="G428" i="16"/>
  <c r="F429" i="16"/>
  <c r="G429" i="16" s="1"/>
  <c r="F430" i="16"/>
  <c r="G430" i="16" s="1"/>
  <c r="G431" i="16"/>
  <c r="F432" i="16"/>
  <c r="G432" i="16" s="1"/>
  <c r="F433" i="16"/>
  <c r="G433" i="16" s="1"/>
  <c r="F434" i="16"/>
  <c r="G434" i="16" s="1"/>
  <c r="F435" i="16"/>
  <c r="G435" i="16" s="1"/>
  <c r="F436" i="16"/>
  <c r="G436" i="16" s="1"/>
  <c r="G437" i="16"/>
  <c r="F438" i="16"/>
  <c r="G438" i="16" s="1"/>
  <c r="F439" i="16"/>
  <c r="G439" i="16" s="1"/>
  <c r="F440" i="16"/>
  <c r="G440" i="16" s="1"/>
  <c r="F441" i="16"/>
  <c r="G441" i="16" s="1"/>
  <c r="F442" i="16"/>
  <c r="G442" i="16" s="1"/>
  <c r="F443" i="16"/>
  <c r="G443" i="16" s="1"/>
  <c r="F444" i="16"/>
  <c r="G444" i="16" s="1"/>
  <c r="F445" i="16"/>
  <c r="G445" i="16" s="1"/>
  <c r="F446" i="16"/>
  <c r="G446" i="16" s="1"/>
  <c r="F447" i="16"/>
  <c r="G447" i="16" s="1"/>
  <c r="F448" i="16"/>
  <c r="G448" i="16" s="1"/>
  <c r="F449" i="16"/>
  <c r="G449" i="16" s="1"/>
  <c r="F450" i="16"/>
  <c r="G450" i="16" s="1"/>
  <c r="F451" i="16"/>
  <c r="G451" i="16" s="1"/>
  <c r="F452" i="16"/>
  <c r="G452" i="16" s="1"/>
  <c r="F453" i="16"/>
  <c r="G453" i="16" s="1"/>
  <c r="F454" i="16"/>
  <c r="G454" i="16" s="1"/>
  <c r="F455" i="16"/>
  <c r="G455" i="16" s="1"/>
  <c r="F456" i="16"/>
  <c r="G456" i="16" s="1"/>
  <c r="F457" i="16"/>
  <c r="G457" i="16" s="1"/>
  <c r="G459" i="16"/>
  <c r="F460" i="16"/>
  <c r="G460" i="16" s="1"/>
  <c r="F462" i="16"/>
  <c r="G462" i="16" s="1"/>
  <c r="G463" i="16"/>
  <c r="G464" i="16"/>
  <c r="F465" i="16"/>
  <c r="G465" i="16" s="1"/>
  <c r="F466" i="16"/>
  <c r="G466" i="16" s="1"/>
  <c r="F467" i="16"/>
  <c r="G467" i="16" s="1"/>
  <c r="F468" i="16"/>
  <c r="G468" i="16" s="1"/>
  <c r="F469" i="16"/>
  <c r="G469" i="16" s="1"/>
  <c r="F470" i="16"/>
  <c r="G470" i="16" s="1"/>
  <c r="F471" i="16"/>
  <c r="G471" i="16" s="1"/>
  <c r="F472" i="16"/>
  <c r="G472" i="16" s="1"/>
  <c r="F473" i="16"/>
  <c r="G473" i="16" s="1"/>
  <c r="F474" i="16"/>
  <c r="G474" i="16" s="1"/>
  <c r="F475" i="16"/>
  <c r="G475" i="16" s="1"/>
  <c r="F476" i="16"/>
  <c r="G476" i="16" s="1"/>
  <c r="F477" i="16"/>
  <c r="G477" i="16" s="1"/>
  <c r="G478" i="16"/>
  <c r="F479" i="16"/>
  <c r="G479" i="16" s="1"/>
  <c r="F480" i="16"/>
  <c r="G480" i="16" s="1"/>
  <c r="F481" i="16"/>
  <c r="G481" i="16" s="1"/>
  <c r="F482" i="16"/>
  <c r="G482" i="16" s="1"/>
  <c r="F483" i="16"/>
  <c r="G483" i="16" s="1"/>
  <c r="F484" i="16"/>
  <c r="G484" i="16" s="1"/>
  <c r="F485" i="16"/>
  <c r="G485" i="16" s="1"/>
  <c r="F486" i="16"/>
  <c r="G486" i="16" s="1"/>
  <c r="F487" i="16"/>
  <c r="G487" i="16" s="1"/>
  <c r="F488" i="16"/>
  <c r="G488" i="16" s="1"/>
  <c r="F489" i="16"/>
  <c r="G489" i="16" s="1"/>
  <c r="F490" i="16"/>
  <c r="G490" i="16" s="1"/>
  <c r="F491" i="16"/>
  <c r="G491" i="16" s="1"/>
  <c r="G492" i="16"/>
  <c r="F493" i="16"/>
  <c r="G493" i="16" s="1"/>
  <c r="F494" i="16"/>
  <c r="G494" i="16" s="1"/>
  <c r="F495" i="16"/>
  <c r="G495" i="16" s="1"/>
  <c r="F496" i="16"/>
  <c r="G496" i="16" s="1"/>
  <c r="G497" i="16"/>
  <c r="F498" i="16"/>
  <c r="G498" i="16" s="1"/>
  <c r="G499" i="16"/>
  <c r="F500" i="16"/>
  <c r="G500" i="16" s="1"/>
  <c r="F501" i="16"/>
  <c r="G501" i="16" s="1"/>
  <c r="F502" i="16"/>
  <c r="G502" i="16" s="1"/>
  <c r="F503" i="16"/>
  <c r="G503" i="16" s="1"/>
  <c r="F504" i="16"/>
  <c r="G504" i="16" s="1"/>
  <c r="F505" i="16"/>
  <c r="G505" i="16" s="1"/>
  <c r="F506" i="16"/>
  <c r="G506" i="16" s="1"/>
  <c r="G507" i="16"/>
  <c r="F508" i="16"/>
  <c r="G508" i="16" s="1"/>
  <c r="F509" i="16"/>
  <c r="G509" i="16" s="1"/>
  <c r="F510" i="16"/>
  <c r="G510" i="16" s="1"/>
  <c r="F511" i="16"/>
  <c r="G511" i="16" s="1"/>
  <c r="F512" i="16"/>
  <c r="G512" i="16" s="1"/>
  <c r="F513" i="16"/>
  <c r="G513" i="16" s="1"/>
  <c r="F514" i="16"/>
  <c r="G514" i="16" s="1"/>
  <c r="F515" i="16"/>
  <c r="G515" i="16" s="1"/>
  <c r="F516" i="16"/>
  <c r="G516" i="16" s="1"/>
  <c r="F517" i="16"/>
  <c r="G517" i="16" s="1"/>
  <c r="F518" i="16"/>
  <c r="G518" i="16" s="1"/>
  <c r="F519" i="16"/>
  <c r="G519" i="16" s="1"/>
  <c r="F520" i="16"/>
  <c r="G520" i="16" s="1"/>
  <c r="F521" i="16"/>
  <c r="G521" i="16" s="1"/>
  <c r="F522" i="16"/>
  <c r="G522" i="16" s="1"/>
  <c r="F523" i="16"/>
  <c r="G523" i="16" s="1"/>
  <c r="F524" i="16"/>
  <c r="G524" i="16" s="1"/>
  <c r="F525" i="16"/>
  <c r="G525" i="16" s="1"/>
  <c r="F526" i="16"/>
  <c r="G526" i="16" s="1"/>
  <c r="F527" i="16"/>
  <c r="G527" i="16" s="1"/>
  <c r="F528" i="16"/>
  <c r="G528" i="16" s="1"/>
  <c r="F529" i="16"/>
  <c r="G529" i="16" s="1"/>
  <c r="F530" i="16"/>
  <c r="G530" i="16" s="1"/>
  <c r="F531" i="16"/>
  <c r="G531" i="16" s="1"/>
  <c r="F532" i="16"/>
  <c r="G532" i="16" s="1"/>
  <c r="F533" i="16"/>
  <c r="G533" i="16" s="1"/>
  <c r="F534" i="16"/>
  <c r="G534" i="16" s="1"/>
  <c r="F535" i="16"/>
  <c r="G535" i="16" s="1"/>
  <c r="F536" i="16"/>
  <c r="G536" i="16" s="1"/>
  <c r="F537" i="16"/>
  <c r="G537" i="16" s="1"/>
  <c r="F538" i="16"/>
  <c r="G538" i="16" s="1"/>
  <c r="F539" i="16"/>
  <c r="G539" i="16" s="1"/>
  <c r="F540" i="16"/>
  <c r="G540" i="16" s="1"/>
  <c r="F541" i="16"/>
  <c r="G541" i="16" s="1"/>
  <c r="G542" i="16"/>
  <c r="F543" i="16"/>
  <c r="G543" i="16" s="1"/>
  <c r="F544" i="16"/>
  <c r="G544" i="16" s="1"/>
  <c r="F545" i="16"/>
  <c r="G545" i="16" s="1"/>
  <c r="F546" i="16"/>
  <c r="G546" i="16" s="1"/>
  <c r="F547" i="16"/>
  <c r="G547" i="16" s="1"/>
  <c r="F548" i="16"/>
  <c r="G548" i="16" s="1"/>
  <c r="F549" i="16"/>
  <c r="G549" i="16" s="1"/>
  <c r="G550" i="16"/>
  <c r="F551" i="16"/>
  <c r="G551" i="16" s="1"/>
  <c r="F552" i="16"/>
  <c r="G552" i="16" s="1"/>
  <c r="F553" i="16"/>
  <c r="G553" i="16" s="1"/>
  <c r="F554" i="16"/>
  <c r="G554" i="16" s="1"/>
  <c r="F555" i="16"/>
  <c r="G555" i="16" s="1"/>
  <c r="F562" i="16"/>
  <c r="G562" i="16" s="1"/>
  <c r="F563" i="16"/>
  <c r="G563" i="16" s="1"/>
  <c r="F564" i="16"/>
  <c r="G564" i="16" s="1"/>
  <c r="F565" i="16"/>
  <c r="G565" i="16" s="1"/>
  <c r="F566" i="16"/>
  <c r="G566" i="16" s="1"/>
  <c r="G567" i="16"/>
  <c r="G568" i="16"/>
  <c r="G569" i="16"/>
  <c r="G570" i="16"/>
  <c r="G571" i="16"/>
  <c r="G572" i="16"/>
  <c r="G573" i="16"/>
  <c r="G574" i="16"/>
  <c r="F575" i="16"/>
  <c r="G575" i="16" s="1"/>
  <c r="G576" i="16"/>
  <c r="F577" i="16"/>
  <c r="G577" i="16" s="1"/>
  <c r="F578" i="16"/>
  <c r="G578" i="16" s="1"/>
  <c r="F579" i="16"/>
  <c r="G579" i="16" s="1"/>
  <c r="G580" i="16"/>
  <c r="F581" i="16"/>
  <c r="G581" i="16" s="1"/>
  <c r="F582" i="16"/>
  <c r="G582" i="16" s="1"/>
  <c r="F583" i="16"/>
  <c r="G583" i="16" s="1"/>
  <c r="G584" i="16"/>
  <c r="F585" i="16"/>
  <c r="G585" i="16" s="1"/>
  <c r="F586" i="16"/>
  <c r="G586" i="16" s="1"/>
  <c r="F587" i="16"/>
  <c r="G587" i="16" s="1"/>
  <c r="F588" i="16"/>
  <c r="G588" i="16" s="1"/>
  <c r="F589" i="16"/>
  <c r="G589" i="16" s="1"/>
  <c r="F590" i="16"/>
  <c r="G590" i="16" s="1"/>
  <c r="G591" i="16"/>
  <c r="F592" i="16"/>
  <c r="G592" i="16" s="1"/>
  <c r="F593" i="16"/>
  <c r="G593" i="16" s="1"/>
  <c r="F594" i="16"/>
  <c r="G594" i="16" s="1"/>
  <c r="F595" i="16"/>
  <c r="G595" i="16" s="1"/>
  <c r="F596" i="16"/>
  <c r="G596" i="16" s="1"/>
  <c r="F597" i="16"/>
  <c r="G597" i="16" s="1"/>
  <c r="G598" i="16"/>
  <c r="F599" i="16"/>
  <c r="G599" i="16" s="1"/>
  <c r="F600" i="16"/>
  <c r="G600" i="16" s="1"/>
  <c r="F601" i="16"/>
  <c r="G601" i="16" s="1"/>
  <c r="F602" i="16"/>
  <c r="G602" i="16" s="1"/>
  <c r="F603" i="16"/>
  <c r="G603" i="16" s="1"/>
  <c r="F604" i="16"/>
  <c r="G604" i="16" s="1"/>
  <c r="G605" i="16"/>
  <c r="F606" i="16"/>
  <c r="G606" i="16" s="1"/>
  <c r="F607" i="16"/>
  <c r="G607" i="16" s="1"/>
  <c r="F608" i="16"/>
  <c r="G608" i="16" s="1"/>
  <c r="F609" i="16"/>
  <c r="G609" i="16" s="1"/>
  <c r="F610" i="16"/>
  <c r="G610" i="16" s="1"/>
  <c r="F611" i="16"/>
  <c r="G611" i="16" s="1"/>
  <c r="G612" i="16"/>
  <c r="F613" i="16"/>
  <c r="G613" i="16" s="1"/>
  <c r="F614" i="16"/>
  <c r="G614" i="16" s="1"/>
  <c r="F615" i="16"/>
  <c r="G615" i="16" s="1"/>
  <c r="F616" i="16"/>
  <c r="G616" i="16" s="1"/>
  <c r="F617" i="16"/>
  <c r="G617" i="16" s="1"/>
  <c r="F618" i="16"/>
  <c r="G618" i="16" s="1"/>
  <c r="G619" i="16"/>
  <c r="F620" i="16"/>
  <c r="G620" i="16" s="1"/>
  <c r="F621" i="16"/>
  <c r="G621" i="16" s="1"/>
  <c r="F622" i="16"/>
  <c r="G622" i="16" s="1"/>
  <c r="F623" i="16"/>
  <c r="G623" i="16" s="1"/>
  <c r="F624" i="16"/>
  <c r="G624" i="16" s="1"/>
  <c r="F625" i="16"/>
  <c r="G625" i="16" s="1"/>
  <c r="G626" i="16"/>
  <c r="F627" i="16"/>
  <c r="G627" i="16" s="1"/>
  <c r="F628" i="16"/>
  <c r="G628" i="16" s="1"/>
  <c r="F629" i="16"/>
  <c r="G629" i="16" s="1"/>
  <c r="F630" i="16"/>
  <c r="G630" i="16" s="1"/>
  <c r="F631" i="16"/>
  <c r="G631" i="16" s="1"/>
  <c r="F638" i="16"/>
  <c r="G638" i="16" s="1"/>
  <c r="F639" i="16"/>
  <c r="G639" i="16" s="1"/>
  <c r="G640" i="16"/>
  <c r="F644" i="16"/>
  <c r="G644" i="16" s="1"/>
  <c r="F645" i="16"/>
  <c r="G645" i="16" s="1"/>
  <c r="G647" i="16"/>
  <c r="G648" i="16"/>
  <c r="F649" i="16"/>
  <c r="G649" i="16" s="1"/>
  <c r="G651" i="16"/>
  <c r="G652" i="16"/>
  <c r="G653" i="16"/>
  <c r="G654" i="16"/>
  <c r="G655" i="16"/>
  <c r="G656" i="16"/>
  <c r="G657" i="16"/>
  <c r="G658" i="16"/>
  <c r="G659" i="16"/>
  <c r="F660" i="16"/>
  <c r="G660" i="16" s="1"/>
  <c r="G661" i="16"/>
  <c r="F662" i="16"/>
  <c r="G662" i="16" s="1"/>
  <c r="F663" i="16"/>
  <c r="G663" i="16" s="1"/>
  <c r="F664" i="16"/>
  <c r="G664" i="16" s="1"/>
  <c r="F665" i="16"/>
  <c r="G665" i="16" s="1"/>
  <c r="F666" i="16"/>
  <c r="G666" i="16" s="1"/>
  <c r="F667" i="16"/>
  <c r="G667" i="16" s="1"/>
  <c r="F668" i="16"/>
  <c r="G668" i="16" s="1"/>
  <c r="F669" i="16"/>
  <c r="G669" i="16" s="1"/>
  <c r="F670" i="16"/>
  <c r="G670" i="16" s="1"/>
  <c r="F671" i="16"/>
  <c r="G671" i="16" s="1"/>
  <c r="F672" i="16"/>
  <c r="G672" i="16" s="1"/>
  <c r="F673" i="16"/>
  <c r="G673" i="16" s="1"/>
  <c r="F674" i="16"/>
  <c r="G674" i="16" s="1"/>
  <c r="F675" i="16"/>
  <c r="G675" i="16" s="1"/>
  <c r="G676" i="16"/>
  <c r="F677" i="16"/>
  <c r="G677" i="16" s="1"/>
  <c r="F678" i="16"/>
  <c r="G678" i="16" s="1"/>
  <c r="F679" i="16"/>
  <c r="G679" i="16" s="1"/>
  <c r="F680" i="16"/>
  <c r="G680" i="16" s="1"/>
  <c r="F681" i="16"/>
  <c r="G681" i="16" s="1"/>
  <c r="F682" i="16"/>
  <c r="G682" i="16" s="1"/>
  <c r="F683" i="16"/>
  <c r="G683" i="16" s="1"/>
  <c r="F684" i="16"/>
  <c r="G684" i="16" s="1"/>
  <c r="F685" i="16"/>
  <c r="G685" i="16" s="1"/>
  <c r="F686" i="16"/>
  <c r="G686" i="16" s="1"/>
  <c r="F687" i="16"/>
  <c r="G687" i="16" s="1"/>
  <c r="F688" i="16"/>
  <c r="G688" i="16" s="1"/>
  <c r="F689" i="16"/>
  <c r="G689" i="16" s="1"/>
  <c r="G690" i="16"/>
  <c r="G691" i="16"/>
  <c r="G692" i="16"/>
  <c r="F693" i="16"/>
  <c r="G693" i="16" s="1"/>
  <c r="F694" i="16"/>
  <c r="G694" i="16" s="1"/>
  <c r="G695" i="16"/>
  <c r="G696" i="16"/>
  <c r="G697" i="16"/>
  <c r="F698" i="16"/>
  <c r="G698" i="16" s="1"/>
  <c r="G699" i="16"/>
  <c r="F700" i="16"/>
  <c r="G700" i="16" s="1"/>
  <c r="F701" i="16"/>
  <c r="G701" i="16" s="1"/>
  <c r="F702" i="16"/>
  <c r="G702" i="16" s="1"/>
  <c r="F703" i="16"/>
  <c r="G703" i="16" s="1"/>
  <c r="F704" i="16"/>
  <c r="G704" i="16" s="1"/>
  <c r="F705" i="16"/>
  <c r="G705" i="16" s="1"/>
  <c r="F706" i="16"/>
  <c r="G706" i="16" s="1"/>
  <c r="F707" i="16"/>
  <c r="G707" i="16" s="1"/>
  <c r="F708" i="16"/>
  <c r="G708" i="16" s="1"/>
  <c r="F709" i="16"/>
  <c r="G709" i="16" s="1"/>
  <c r="F710" i="16"/>
  <c r="G710" i="16" s="1"/>
  <c r="F711" i="16"/>
  <c r="G711" i="16" s="1"/>
  <c r="F712" i="16"/>
  <c r="G712" i="16" s="1"/>
  <c r="F713" i="16"/>
  <c r="G713" i="16" s="1"/>
  <c r="F714" i="16"/>
  <c r="G714" i="16" s="1"/>
  <c r="F715" i="16"/>
  <c r="G715" i="16" s="1"/>
  <c r="F716" i="16"/>
  <c r="G716" i="16" s="1"/>
  <c r="F717" i="16"/>
  <c r="G717" i="16" s="1"/>
  <c r="F718" i="16"/>
  <c r="G718" i="16" s="1"/>
  <c r="F719" i="16"/>
  <c r="G719" i="16" s="1"/>
  <c r="F720" i="16"/>
  <c r="G720" i="16" s="1"/>
  <c r="F721" i="16"/>
  <c r="G721" i="16" s="1"/>
  <c r="F722" i="16"/>
  <c r="G722" i="16" s="1"/>
  <c r="G723" i="16"/>
  <c r="F724" i="16"/>
  <c r="G724" i="16" s="1"/>
  <c r="G725" i="16"/>
  <c r="G726" i="16"/>
  <c r="G727" i="16"/>
  <c r="F728" i="16"/>
  <c r="G728" i="16" s="1"/>
  <c r="F729" i="16"/>
  <c r="G729" i="16" s="1"/>
  <c r="F730" i="16"/>
  <c r="G730" i="16" s="1"/>
  <c r="F731" i="16"/>
  <c r="G731" i="16" s="1"/>
  <c r="F732" i="16"/>
  <c r="G732" i="16" s="1"/>
  <c r="F733" i="16"/>
  <c r="G733" i="16" s="1"/>
  <c r="F734" i="16"/>
  <c r="G734" i="16" s="1"/>
  <c r="G735" i="16"/>
  <c r="F736" i="16"/>
  <c r="G736" i="16" s="1"/>
  <c r="F737" i="16"/>
  <c r="G737" i="16" s="1"/>
  <c r="F738" i="16"/>
  <c r="G738" i="16" s="1"/>
  <c r="F739" i="16"/>
  <c r="G739" i="16" s="1"/>
  <c r="F740" i="16"/>
  <c r="G740" i="16" s="1"/>
  <c r="F741" i="16"/>
  <c r="G741" i="16" s="1"/>
  <c r="F742" i="16"/>
  <c r="G742" i="16" s="1"/>
  <c r="G743" i="16"/>
  <c r="G744" i="16"/>
  <c r="F745" i="16"/>
  <c r="G745" i="16" s="1"/>
  <c r="F746" i="16"/>
  <c r="G746" i="16" s="1"/>
  <c r="F747" i="16"/>
  <c r="G747" i="16" s="1"/>
  <c r="F748" i="16"/>
  <c r="G748" i="16" s="1"/>
  <c r="F749" i="16"/>
  <c r="G749" i="16" s="1"/>
  <c r="G750" i="16"/>
  <c r="G751" i="16"/>
  <c r="F752" i="16"/>
  <c r="G752" i="16" s="1"/>
  <c r="F753" i="16"/>
  <c r="G753" i="16" s="1"/>
  <c r="F754" i="16"/>
  <c r="G754" i="16" s="1"/>
  <c r="F755" i="16"/>
  <c r="G755" i="16" s="1"/>
  <c r="F756" i="16"/>
  <c r="G756" i="16" s="1"/>
  <c r="F757" i="16"/>
  <c r="G757" i="16" s="1"/>
  <c r="F758" i="16"/>
  <c r="G758" i="16" s="1"/>
  <c r="F759" i="16"/>
  <c r="G759" i="16" s="1"/>
  <c r="G760" i="16"/>
  <c r="F761" i="16"/>
  <c r="G761" i="16" s="1"/>
  <c r="F762" i="16"/>
  <c r="G762" i="16" s="1"/>
  <c r="F763" i="16"/>
  <c r="G763" i="16" s="1"/>
  <c r="F764" i="16"/>
  <c r="G764" i="16" s="1"/>
  <c r="F765" i="16"/>
  <c r="G765" i="16" s="1"/>
  <c r="F766" i="16"/>
  <c r="G766" i="16" s="1"/>
  <c r="F767" i="16"/>
  <c r="G767" i="16" s="1"/>
  <c r="F768" i="16"/>
  <c r="G768" i="16" s="1"/>
  <c r="G769" i="16"/>
  <c r="G770" i="16"/>
  <c r="F771" i="16"/>
  <c r="G771" i="16" s="1"/>
  <c r="F772" i="16"/>
  <c r="G772" i="16" s="1"/>
  <c r="F773" i="16"/>
  <c r="G773" i="16" s="1"/>
  <c r="F774" i="16"/>
  <c r="G774" i="16" s="1"/>
  <c r="F775" i="16"/>
  <c r="G775" i="16" s="1"/>
  <c r="F776" i="16"/>
  <c r="G776" i="16" s="1"/>
  <c r="F777" i="16"/>
  <c r="G777" i="16" s="1"/>
  <c r="F778" i="16"/>
  <c r="G778" i="16" s="1"/>
  <c r="F779" i="16"/>
  <c r="G779" i="16" s="1"/>
  <c r="F780" i="16"/>
  <c r="G780" i="16" s="1"/>
  <c r="G781" i="16"/>
  <c r="F782" i="16"/>
  <c r="G782" i="16" s="1"/>
  <c r="F783" i="16"/>
  <c r="G783" i="16" s="1"/>
  <c r="F784" i="16"/>
  <c r="G784" i="16" s="1"/>
  <c r="F785" i="16"/>
  <c r="G785" i="16" s="1"/>
  <c r="F786" i="16"/>
  <c r="G786" i="16" s="1"/>
  <c r="F787" i="16"/>
  <c r="G787" i="16" s="1"/>
  <c r="F788" i="16"/>
  <c r="G788" i="16" s="1"/>
  <c r="F789" i="16"/>
  <c r="G789" i="16" s="1"/>
  <c r="F790" i="16"/>
  <c r="G790" i="16" s="1"/>
  <c r="F791" i="16"/>
  <c r="G791" i="16" s="1"/>
  <c r="G792" i="16"/>
  <c r="G793" i="16"/>
  <c r="F794" i="16"/>
  <c r="G794" i="16" s="1"/>
  <c r="F795" i="16"/>
  <c r="G795" i="16" s="1"/>
  <c r="F796" i="16"/>
  <c r="G796" i="16" s="1"/>
  <c r="F797" i="16"/>
  <c r="G797" i="16" s="1"/>
  <c r="G798" i="16"/>
  <c r="F799" i="16"/>
  <c r="G799" i="16" s="1"/>
  <c r="F800" i="16"/>
  <c r="G800" i="16" s="1"/>
  <c r="F801" i="16"/>
  <c r="G801" i="16" s="1"/>
  <c r="F802" i="16"/>
  <c r="G802" i="16" s="1"/>
  <c r="G803" i="16"/>
  <c r="G804" i="16"/>
  <c r="F805" i="16"/>
  <c r="G805" i="16" s="1"/>
  <c r="F806" i="16"/>
  <c r="G806" i="16" s="1"/>
  <c r="F807" i="16"/>
  <c r="G807" i="16" s="1"/>
  <c r="F808" i="16"/>
  <c r="G808" i="16" s="1"/>
  <c r="G809" i="16"/>
  <c r="F810" i="16"/>
  <c r="G810" i="16" s="1"/>
  <c r="F811" i="16"/>
  <c r="G811" i="16" s="1"/>
  <c r="F812" i="16"/>
  <c r="G812" i="16" s="1"/>
  <c r="F813" i="16"/>
  <c r="G813" i="16" s="1"/>
  <c r="F814" i="16"/>
  <c r="G814" i="16" s="1"/>
  <c r="F815" i="16"/>
  <c r="G815" i="16" s="1"/>
  <c r="F816" i="16"/>
  <c r="G816" i="16" s="1"/>
  <c r="F817" i="16"/>
  <c r="G817" i="16" s="1"/>
  <c r="F818" i="16"/>
  <c r="G818" i="16" s="1"/>
  <c r="F819" i="16"/>
  <c r="G819" i="16" s="1"/>
  <c r="F820" i="16"/>
  <c r="G820" i="16" s="1"/>
  <c r="F821" i="16"/>
  <c r="G821" i="16" s="1"/>
  <c r="G822" i="16"/>
  <c r="G823" i="16"/>
  <c r="G824" i="16"/>
  <c r="G825" i="16"/>
  <c r="G826" i="16"/>
  <c r="G827" i="16"/>
  <c r="G828" i="16"/>
  <c r="G829" i="16"/>
  <c r="G830" i="16"/>
  <c r="G831" i="16"/>
  <c r="G832" i="16"/>
  <c r="G833" i="16"/>
  <c r="G834" i="16"/>
  <c r="G835" i="16"/>
  <c r="G836" i="16"/>
  <c r="G837" i="16"/>
  <c r="G838" i="16"/>
  <c r="G839" i="16"/>
  <c r="G840" i="16"/>
  <c r="G841" i="16"/>
  <c r="G842" i="16"/>
  <c r="G843" i="16"/>
  <c r="G844" i="16"/>
  <c r="G845" i="16"/>
  <c r="F846" i="16"/>
  <c r="G846" i="16" s="1"/>
  <c r="F847" i="16"/>
  <c r="G847" i="16" s="1"/>
  <c r="F848" i="16"/>
  <c r="G848" i="16" s="1"/>
  <c r="G849" i="16"/>
  <c r="F850" i="16"/>
  <c r="G850" i="16" s="1"/>
  <c r="F851" i="16"/>
  <c r="G851" i="16" s="1"/>
  <c r="F854" i="16"/>
  <c r="G854" i="16" s="1"/>
  <c r="F855" i="16"/>
  <c r="G855" i="16" s="1"/>
  <c r="F856" i="16"/>
  <c r="G856" i="16" s="1"/>
  <c r="F857" i="16"/>
  <c r="G857" i="16" s="1"/>
  <c r="F858" i="16"/>
  <c r="G858" i="16" s="1"/>
  <c r="F859" i="16"/>
  <c r="G859" i="16" s="1"/>
  <c r="F860" i="16"/>
  <c r="G860" i="16" s="1"/>
  <c r="F861" i="16"/>
  <c r="G861" i="16" s="1"/>
  <c r="G862" i="16"/>
  <c r="F863" i="16"/>
  <c r="G863" i="16" s="1"/>
  <c r="F864" i="16"/>
  <c r="G864" i="16" s="1"/>
  <c r="F865" i="16"/>
  <c r="G865" i="16" s="1"/>
  <c r="F866" i="16"/>
  <c r="G866" i="16" s="1"/>
  <c r="G867" i="16"/>
  <c r="G868" i="16"/>
  <c r="G869" i="16"/>
  <c r="F870" i="16"/>
  <c r="G870" i="16" s="1"/>
  <c r="F871" i="16"/>
  <c r="G871" i="16" s="1"/>
  <c r="F872" i="16"/>
  <c r="G872" i="16" s="1"/>
  <c r="G873" i="16"/>
  <c r="F874" i="16"/>
  <c r="G874" i="16" s="1"/>
  <c r="F875" i="16"/>
  <c r="G875" i="16" s="1"/>
  <c r="F876" i="16"/>
  <c r="G876" i="16" s="1"/>
  <c r="F877" i="16"/>
  <c r="G877" i="16" s="1"/>
  <c r="F878" i="16"/>
  <c r="G878" i="16" s="1"/>
  <c r="G879" i="16"/>
  <c r="F880" i="16"/>
  <c r="G880" i="16" s="1"/>
  <c r="F881" i="16"/>
  <c r="G881" i="16" s="1"/>
  <c r="F882" i="16"/>
  <c r="G882" i="16" s="1"/>
  <c r="F883" i="16"/>
  <c r="G883" i="16" s="1"/>
  <c r="F884" i="16"/>
  <c r="G884" i="16" s="1"/>
  <c r="G885" i="16"/>
  <c r="G886" i="16"/>
  <c r="G887" i="16"/>
  <c r="F888" i="16"/>
  <c r="G888" i="16" s="1"/>
  <c r="G889" i="16"/>
  <c r="F890" i="16"/>
  <c r="G890" i="16" s="1"/>
  <c r="G891" i="16"/>
  <c r="F892" i="16"/>
  <c r="G892" i="16" s="1"/>
  <c r="G893" i="16"/>
  <c r="F894" i="16"/>
  <c r="G894" i="16" s="1"/>
  <c r="G895" i="16"/>
  <c r="F896" i="16"/>
  <c r="G896" i="16" s="1"/>
  <c r="G897" i="16"/>
  <c r="F898" i="16"/>
  <c r="G898" i="16" s="1"/>
  <c r="G899" i="16"/>
  <c r="F900" i="16"/>
  <c r="G900" i="16" s="1"/>
  <c r="G901" i="16"/>
  <c r="F902" i="16"/>
  <c r="G902" i="16" s="1"/>
  <c r="G903" i="16"/>
  <c r="F904" i="16"/>
  <c r="G904" i="16" s="1"/>
  <c r="G905" i="16"/>
  <c r="F906" i="16"/>
  <c r="G906" i="16" s="1"/>
  <c r="G907" i="16"/>
  <c r="F908" i="16"/>
  <c r="G908" i="16" s="1"/>
  <c r="G909" i="16"/>
  <c r="F910" i="16"/>
  <c r="G910" i="16" s="1"/>
  <c r="G911" i="16"/>
  <c r="F912" i="16"/>
  <c r="G912" i="16" s="1"/>
  <c r="G913" i="16"/>
  <c r="F914" i="16"/>
  <c r="G914" i="16" s="1"/>
  <c r="G915" i="16"/>
  <c r="F916" i="16"/>
  <c r="G916" i="16" s="1"/>
  <c r="G917" i="16"/>
  <c r="F918" i="16"/>
  <c r="G918" i="16" s="1"/>
  <c r="G919" i="16"/>
  <c r="F920" i="16"/>
  <c r="G920" i="16" s="1"/>
  <c r="G921" i="16"/>
  <c r="G922" i="16"/>
  <c r="F923" i="16"/>
  <c r="G923" i="16" s="1"/>
  <c r="G924" i="16"/>
  <c r="F925" i="16"/>
  <c r="G925" i="16" s="1"/>
  <c r="G926" i="16"/>
  <c r="G927" i="16"/>
  <c r="F928" i="16"/>
  <c r="G928" i="16" s="1"/>
  <c r="G929" i="16"/>
  <c r="G930" i="16"/>
  <c r="G931" i="16"/>
  <c r="G932" i="16"/>
  <c r="G933" i="16"/>
  <c r="G934" i="16"/>
  <c r="G935" i="16"/>
  <c r="G936" i="16"/>
  <c r="G937" i="16"/>
  <c r="G938" i="16"/>
  <c r="G939" i="16"/>
  <c r="G940" i="16"/>
  <c r="G941" i="16"/>
  <c r="G942" i="16"/>
  <c r="G943" i="16"/>
  <c r="G944" i="16"/>
  <c r="G945" i="16"/>
  <c r="G946" i="16"/>
  <c r="G947" i="16"/>
  <c r="G948" i="16"/>
  <c r="G949" i="16"/>
  <c r="G950" i="16"/>
  <c r="G951" i="16"/>
  <c r="G952" i="16"/>
  <c r="G953" i="16"/>
  <c r="G954" i="16"/>
  <c r="G955" i="16"/>
  <c r="F956" i="16"/>
  <c r="G956" i="16" s="1"/>
  <c r="F957" i="16"/>
  <c r="G957" i="16" s="1"/>
  <c r="F958" i="16"/>
  <c r="G958" i="16" s="1"/>
  <c r="F959" i="16"/>
  <c r="G959" i="16" s="1"/>
  <c r="F960" i="16"/>
  <c r="G960" i="16" s="1"/>
  <c r="F961" i="16"/>
  <c r="G961" i="16" s="1"/>
  <c r="F962" i="16"/>
  <c r="G962" i="16" s="1"/>
  <c r="F963" i="16"/>
  <c r="G963" i="16" s="1"/>
  <c r="F964" i="16"/>
  <c r="G964" i="16" s="1"/>
  <c r="G965" i="16"/>
  <c r="G966" i="16"/>
  <c r="G967" i="16"/>
  <c r="G968" i="16"/>
  <c r="G969" i="16"/>
  <c r="G970" i="16"/>
  <c r="G971" i="16"/>
  <c r="G972" i="16"/>
  <c r="G973" i="16"/>
  <c r="F974" i="16"/>
  <c r="G974" i="16" s="1"/>
  <c r="F975" i="16"/>
  <c r="G975" i="16" s="1"/>
  <c r="F976" i="16"/>
  <c r="G976" i="16" s="1"/>
  <c r="F977" i="16"/>
  <c r="G977" i="16" s="1"/>
  <c r="G978" i="16"/>
  <c r="F979" i="16"/>
  <c r="G979" i="16" s="1"/>
  <c r="F980" i="16"/>
  <c r="G980" i="16" s="1"/>
  <c r="F981" i="16"/>
  <c r="G981" i="16" s="1"/>
  <c r="F982" i="16"/>
  <c r="G982" i="16" s="1"/>
  <c r="F983" i="16"/>
  <c r="G983" i="16" s="1"/>
  <c r="G984" i="16"/>
  <c r="F985" i="16"/>
  <c r="G985" i="16" s="1"/>
  <c r="F986" i="16"/>
  <c r="G986" i="16" s="1"/>
  <c r="F987" i="16"/>
  <c r="G987" i="16" s="1"/>
  <c r="F988" i="16"/>
  <c r="G988" i="16" s="1"/>
  <c r="G989" i="16"/>
  <c r="G990" i="16"/>
  <c r="G991" i="16"/>
  <c r="G992" i="16"/>
  <c r="G993" i="16"/>
  <c r="G994" i="16"/>
  <c r="G995" i="16"/>
  <c r="G996" i="16"/>
  <c r="G997" i="16"/>
  <c r="F998" i="16"/>
  <c r="G998" i="16" s="1"/>
  <c r="G999" i="16"/>
  <c r="G1000" i="16"/>
  <c r="G1001" i="16"/>
  <c r="G1002" i="16"/>
  <c r="G1003" i="16"/>
  <c r="G1004" i="16"/>
  <c r="G1005" i="16"/>
  <c r="G1006" i="16"/>
  <c r="G1007" i="16"/>
  <c r="F1008" i="16"/>
  <c r="G1008" i="16" s="1"/>
  <c r="F1009" i="16"/>
  <c r="G1009" i="16" s="1"/>
  <c r="G1010" i="16"/>
  <c r="G1011" i="16"/>
  <c r="G1012" i="16"/>
  <c r="G1013" i="16"/>
  <c r="F1014" i="16"/>
  <c r="G1014" i="16" s="1"/>
  <c r="F1015" i="16"/>
  <c r="G1015" i="16" s="1"/>
  <c r="F1016" i="16"/>
  <c r="G1016" i="16" s="1"/>
  <c r="F1017" i="16"/>
  <c r="G1017" i="16" s="1"/>
  <c r="F1018" i="16"/>
  <c r="G1018" i="16" s="1"/>
  <c r="G1019" i="16"/>
  <c r="G1020" i="16"/>
  <c r="F1021" i="16"/>
  <c r="G1021" i="16" s="1"/>
  <c r="F1022" i="16"/>
  <c r="G1022" i="16" s="1"/>
  <c r="F1023" i="16"/>
  <c r="G1023" i="16" s="1"/>
  <c r="F1024" i="16"/>
  <c r="G1024" i="16" s="1"/>
  <c r="F1025" i="16"/>
  <c r="G1025" i="16" s="1"/>
  <c r="F1026" i="16"/>
  <c r="G1026" i="16" s="1"/>
  <c r="F1027" i="16"/>
  <c r="G1027" i="16" s="1"/>
  <c r="F1028" i="16"/>
  <c r="G1028" i="16" s="1"/>
  <c r="G1029" i="16"/>
  <c r="F1030" i="16"/>
  <c r="G1030" i="16" s="1"/>
  <c r="F1031" i="16"/>
  <c r="G1031" i="16" s="1"/>
  <c r="F1032" i="16"/>
  <c r="G1032" i="16" s="1"/>
  <c r="F1033" i="16"/>
  <c r="G1033" i="16" s="1"/>
  <c r="F1034" i="16"/>
  <c r="G1034" i="16" s="1"/>
  <c r="F1035" i="16"/>
  <c r="G1035" i="16" s="1"/>
  <c r="F1036" i="16"/>
  <c r="G1036" i="16" s="1"/>
  <c r="F1037" i="16"/>
  <c r="G1037" i="16" s="1"/>
  <c r="G1038" i="16"/>
  <c r="F1039" i="16"/>
  <c r="G1039" i="16" s="1"/>
  <c r="F1040" i="16"/>
  <c r="G1040" i="16" s="1"/>
  <c r="F1041" i="16"/>
  <c r="G1041" i="16" s="1"/>
  <c r="F1042" i="16"/>
  <c r="G1042" i="16" s="1"/>
  <c r="F1043" i="16"/>
  <c r="G1043" i="16" s="1"/>
  <c r="F1044" i="16"/>
  <c r="G1044" i="16" s="1"/>
  <c r="F1045" i="16"/>
  <c r="G1045" i="16" s="1"/>
  <c r="F1046" i="16"/>
  <c r="G1046" i="16" s="1"/>
  <c r="G1047" i="16"/>
  <c r="F1048" i="16"/>
  <c r="G1048" i="16" s="1"/>
  <c r="F1049" i="16"/>
  <c r="G1049" i="16" s="1"/>
  <c r="F1050" i="16"/>
  <c r="G1050" i="16" s="1"/>
  <c r="F1051" i="16"/>
  <c r="G1051" i="16" s="1"/>
  <c r="F1052" i="16"/>
  <c r="G1052" i="16" s="1"/>
  <c r="F1053" i="16"/>
  <c r="G1053" i="16" s="1"/>
  <c r="F1054" i="16"/>
  <c r="G1054" i="16" s="1"/>
  <c r="F1055" i="16"/>
  <c r="G1055" i="16" s="1"/>
  <c r="G1056" i="16"/>
  <c r="F1057" i="16"/>
  <c r="G1057" i="16" s="1"/>
  <c r="F1058" i="16"/>
  <c r="G1058" i="16" s="1"/>
  <c r="F1059" i="16"/>
  <c r="G1059" i="16" s="1"/>
  <c r="F1060" i="16"/>
  <c r="G1060" i="16" s="1"/>
  <c r="F1061" i="16"/>
  <c r="G1061" i="16" s="1"/>
  <c r="F1062" i="16"/>
  <c r="G1062" i="16" s="1"/>
  <c r="F1063" i="16"/>
  <c r="G1063" i="16" s="1"/>
  <c r="F1064" i="16"/>
  <c r="G1064" i="16" s="1"/>
  <c r="F1065" i="16"/>
  <c r="G1065" i="16" s="1"/>
  <c r="F1066" i="16"/>
  <c r="G1066" i="16" s="1"/>
  <c r="F1067" i="16"/>
  <c r="G1067" i="16" s="1"/>
  <c r="F1068" i="16"/>
  <c r="G1068" i="16" s="1"/>
  <c r="G1069" i="16"/>
  <c r="F1070" i="16"/>
  <c r="G1070" i="16" s="1"/>
  <c r="F1071" i="16"/>
  <c r="G1071" i="16" s="1"/>
  <c r="F1072" i="16"/>
  <c r="G1072" i="16" s="1"/>
  <c r="F1073" i="16"/>
  <c r="G1073" i="16" s="1"/>
  <c r="F1074" i="16"/>
  <c r="G1074" i="16" s="1"/>
  <c r="F1075" i="16"/>
  <c r="G1075" i="16" s="1"/>
  <c r="G1076" i="16"/>
  <c r="G1077" i="16"/>
  <c r="G1078" i="16"/>
  <c r="G1079" i="16"/>
  <c r="G1080" i="16"/>
  <c r="G1081" i="16"/>
  <c r="G1082" i="16"/>
  <c r="G1083" i="16"/>
  <c r="G1084" i="16"/>
  <c r="G1085" i="16"/>
  <c r="F1086" i="16"/>
  <c r="G1086" i="16" s="1"/>
  <c r="F1087" i="16"/>
  <c r="G1087" i="16" s="1"/>
  <c r="F1088" i="16"/>
  <c r="G1088" i="16" s="1"/>
  <c r="F1089" i="16"/>
  <c r="G1089" i="16" s="1"/>
  <c r="F1090" i="16"/>
  <c r="G1090" i="16" s="1"/>
  <c r="F1091" i="16"/>
  <c r="G1091" i="16" s="1"/>
  <c r="F1092" i="16"/>
  <c r="G1092" i="16" s="1"/>
  <c r="F1093" i="16"/>
  <c r="G1093" i="16" s="1"/>
  <c r="F1094" i="16"/>
  <c r="G1094" i="16" s="1"/>
  <c r="F1095" i="16"/>
  <c r="G1095" i="16" s="1"/>
  <c r="G1096" i="16"/>
  <c r="F1097" i="16"/>
  <c r="G1097" i="16" s="1"/>
  <c r="F1098" i="16"/>
  <c r="G1098" i="16" s="1"/>
  <c r="F1099" i="16"/>
  <c r="G1099" i="16" s="1"/>
  <c r="F1100" i="16"/>
  <c r="G1100" i="16" s="1"/>
  <c r="F1101" i="16"/>
  <c r="G1101" i="16" s="1"/>
  <c r="F1102" i="16"/>
  <c r="G1102" i="16" s="1"/>
  <c r="F1103" i="16"/>
  <c r="G1103" i="16" s="1"/>
  <c r="G1104" i="16"/>
  <c r="F1105" i="16"/>
  <c r="G1105" i="16" s="1"/>
  <c r="F1106" i="16"/>
  <c r="G1106" i="16" s="1"/>
  <c r="F1107" i="16"/>
  <c r="G1107" i="16" s="1"/>
  <c r="G1108" i="16"/>
  <c r="F1109" i="16"/>
  <c r="G1109" i="16" s="1"/>
  <c r="F1110" i="16"/>
  <c r="G1110" i="16" s="1"/>
  <c r="F1111" i="16"/>
  <c r="G1111" i="16" s="1"/>
  <c r="F1112" i="16"/>
  <c r="G1112" i="16" s="1"/>
  <c r="F1113" i="16"/>
  <c r="G1113" i="16" s="1"/>
  <c r="F1114" i="16"/>
  <c r="G1114" i="16" s="1"/>
  <c r="F1115" i="16"/>
  <c r="G1115" i="16" s="1"/>
  <c r="F1116" i="16"/>
  <c r="G1116" i="16" s="1"/>
  <c r="F1117" i="16"/>
  <c r="G1117" i="16" s="1"/>
  <c r="F1118" i="16"/>
  <c r="G1118" i="16" s="1"/>
  <c r="F1119" i="16"/>
  <c r="G1119" i="16" s="1"/>
  <c r="F1120" i="16"/>
  <c r="G1120" i="16" s="1"/>
  <c r="F1121" i="16"/>
  <c r="G1121" i="16" s="1"/>
  <c r="F1122" i="16"/>
  <c r="G1122" i="16" s="1"/>
  <c r="F1123" i="16"/>
  <c r="G1123" i="16" s="1"/>
  <c r="F1124" i="16"/>
  <c r="G1124" i="16" s="1"/>
  <c r="F1125" i="16"/>
  <c r="G1125" i="16" s="1"/>
  <c r="F1126" i="16"/>
  <c r="G1126" i="16" s="1"/>
  <c r="F1127" i="16"/>
  <c r="G1127" i="16" s="1"/>
  <c r="F1128" i="16"/>
  <c r="G1128" i="16" s="1"/>
  <c r="F1129" i="16"/>
  <c r="G1129" i="16" s="1"/>
  <c r="F1130" i="16"/>
  <c r="G1130" i="16" s="1"/>
  <c r="F1131" i="16"/>
  <c r="G1131" i="16" s="1"/>
  <c r="F1132" i="16"/>
  <c r="G1132" i="16" s="1"/>
  <c r="F1133" i="16"/>
  <c r="G1133" i="16" s="1"/>
  <c r="F1134" i="16"/>
  <c r="G1134" i="16" s="1"/>
  <c r="F1135" i="16"/>
  <c r="G1135" i="16" s="1"/>
  <c r="F1136" i="16"/>
  <c r="G1136" i="16" s="1"/>
  <c r="F1137" i="16"/>
  <c r="G1137" i="16" s="1"/>
  <c r="F1138" i="16"/>
  <c r="G1138" i="16" s="1"/>
  <c r="F1139" i="16"/>
  <c r="G1139" i="16" s="1"/>
  <c r="F1140" i="16"/>
  <c r="G1140" i="16" s="1"/>
  <c r="F1141" i="16"/>
  <c r="G1141" i="16" s="1"/>
  <c r="F1142" i="16"/>
  <c r="G1142" i="16" s="1"/>
  <c r="F1143" i="16"/>
  <c r="G1143" i="16" s="1"/>
  <c r="F1144" i="16"/>
  <c r="G1144" i="16" s="1"/>
  <c r="F1145" i="16"/>
  <c r="G1145" i="16" s="1"/>
  <c r="F1146" i="16"/>
  <c r="G1146" i="16" s="1"/>
  <c r="F1147" i="16"/>
  <c r="G1147" i="16" s="1"/>
  <c r="F1148" i="16"/>
  <c r="G1148" i="16" s="1"/>
  <c r="F1149" i="16"/>
  <c r="G1149" i="16" s="1"/>
  <c r="F1150" i="16"/>
  <c r="G1150" i="16" s="1"/>
  <c r="F1151" i="16"/>
  <c r="G1151" i="16" s="1"/>
  <c r="F1152" i="16"/>
  <c r="G1152" i="16" s="1"/>
  <c r="F1153" i="16"/>
  <c r="G1153" i="16" s="1"/>
  <c r="F1154" i="16"/>
  <c r="G1154" i="16" s="1"/>
  <c r="F1155" i="16"/>
  <c r="G1155" i="16" s="1"/>
  <c r="F1156" i="16"/>
  <c r="G1156" i="16" s="1"/>
  <c r="F1157" i="16"/>
  <c r="G1157" i="16" s="1"/>
  <c r="F1158" i="16"/>
  <c r="G1158" i="16" s="1"/>
  <c r="F1159" i="16"/>
  <c r="G1159" i="16" s="1"/>
  <c r="F1160" i="16"/>
  <c r="G1160" i="16" s="1"/>
  <c r="F1161" i="16"/>
  <c r="G1161" i="16" s="1"/>
  <c r="F1162" i="16"/>
  <c r="G1162" i="16" s="1"/>
  <c r="F1163" i="16"/>
  <c r="G1163" i="16" s="1"/>
  <c r="F1164" i="16"/>
  <c r="G1164" i="16" s="1"/>
  <c r="F1165" i="16"/>
  <c r="G1165" i="16" s="1"/>
  <c r="F1166" i="16"/>
  <c r="G1166" i="16" s="1"/>
  <c r="F1167" i="16"/>
  <c r="G1167" i="16" s="1"/>
  <c r="F1168" i="16"/>
  <c r="G1168" i="16" s="1"/>
  <c r="G1169" i="16"/>
  <c r="F1170" i="16"/>
  <c r="G1170" i="16" s="1"/>
  <c r="F1171" i="16"/>
  <c r="G1171" i="16" s="1"/>
  <c r="F1172" i="16"/>
  <c r="G1172" i="16" s="1"/>
  <c r="F1173" i="16"/>
  <c r="G1173" i="16" s="1"/>
  <c r="F1174" i="16"/>
  <c r="G1174" i="16" s="1"/>
  <c r="F1175" i="16"/>
  <c r="G1175" i="16" s="1"/>
  <c r="F1176" i="16"/>
  <c r="G1176" i="16" s="1"/>
  <c r="F1177" i="16"/>
  <c r="G1177" i="16" s="1"/>
  <c r="F1178" i="16"/>
  <c r="G1178" i="16" s="1"/>
  <c r="F1179" i="16"/>
  <c r="G1179" i="16" s="1"/>
  <c r="F1180" i="16"/>
  <c r="G1180" i="16" s="1"/>
  <c r="F1181" i="16"/>
  <c r="G1181" i="16" s="1"/>
  <c r="F1182" i="16"/>
  <c r="G1182" i="16" s="1"/>
  <c r="F1183" i="16"/>
  <c r="G1183" i="16" s="1"/>
  <c r="F1184" i="16"/>
  <c r="G1184" i="16" s="1"/>
  <c r="F1186" i="16"/>
  <c r="G1186" i="16" s="1"/>
  <c r="G1187" i="16"/>
  <c r="F1188" i="16"/>
  <c r="G1188" i="16" s="1"/>
  <c r="F1189" i="16"/>
  <c r="G1189" i="16" s="1"/>
  <c r="F1190" i="16"/>
  <c r="G1190" i="16" s="1"/>
  <c r="F1191" i="16"/>
  <c r="G1191" i="16" s="1"/>
  <c r="F1192" i="16"/>
  <c r="G1192" i="16" s="1"/>
  <c r="F1193" i="16"/>
  <c r="G1193" i="16" s="1"/>
  <c r="F1194" i="16"/>
  <c r="G1194" i="16" s="1"/>
  <c r="F1195" i="16"/>
  <c r="G1195" i="16" s="1"/>
  <c r="F1196" i="16"/>
  <c r="G1196" i="16" s="1"/>
  <c r="F1197" i="16"/>
  <c r="G1197" i="16" s="1"/>
  <c r="F1198" i="16"/>
  <c r="G1198" i="16" s="1"/>
  <c r="F1200" i="16"/>
  <c r="G1200" i="16" s="1"/>
  <c r="F1201" i="16"/>
  <c r="G1201" i="16" s="1"/>
  <c r="F1202" i="16"/>
  <c r="G1202" i="16" s="1"/>
  <c r="F1203" i="16"/>
  <c r="G1203" i="16" s="1"/>
  <c r="F1204" i="16"/>
  <c r="G1204" i="16" s="1"/>
  <c r="F1205" i="16"/>
  <c r="G1205" i="16" s="1"/>
  <c r="F1206" i="16"/>
  <c r="G1206" i="16" s="1"/>
  <c r="F1207" i="16"/>
  <c r="G1207" i="16" s="1"/>
  <c r="F1208" i="16"/>
  <c r="G1208" i="16" s="1"/>
  <c r="F1209" i="16"/>
  <c r="G1209" i="16" s="1"/>
  <c r="F1210" i="16"/>
  <c r="G1210" i="16" s="1"/>
  <c r="F1211" i="16"/>
  <c r="G1211" i="16" s="1"/>
  <c r="C6" i="13"/>
  <c r="F1185" i="16"/>
  <c r="G2918" i="10"/>
  <c r="G2907" i="10"/>
  <c r="F3462" i="10"/>
  <c r="G3462" i="10" s="1"/>
  <c r="F3488" i="10"/>
  <c r="G3488" i="10" s="1"/>
  <c r="F3444" i="10"/>
  <c r="G3444" i="10" s="1"/>
  <c r="F3090" i="10"/>
  <c r="G3090" i="10" s="1"/>
  <c r="H3090" i="10" s="1"/>
  <c r="F2403" i="10"/>
  <c r="G2403" i="10" s="1"/>
  <c r="F3039" i="10"/>
  <c r="G3039" i="10" s="1"/>
  <c r="F2942" i="10"/>
  <c r="G2942" i="10" s="1"/>
  <c r="F2402" i="10"/>
  <c r="G2402" i="10" s="1"/>
  <c r="F2296" i="10"/>
  <c r="F587" i="10"/>
  <c r="G587" i="10" s="1"/>
  <c r="F574" i="10"/>
  <c r="G574" i="10" s="1"/>
  <c r="F561" i="10"/>
  <c r="G561" i="10" s="1"/>
  <c r="F692" i="10"/>
  <c r="G692" i="10" s="1"/>
  <c r="F646" i="10"/>
  <c r="G646" i="10" s="1"/>
  <c r="F631" i="10"/>
  <c r="G631" i="10" s="1"/>
  <c r="F995" i="10"/>
  <c r="G995" i="10" s="1"/>
  <c r="F935" i="10"/>
  <c r="G935" i="10" s="1"/>
  <c r="G934" i="10"/>
  <c r="F907" i="10"/>
  <c r="G907" i="10" s="1"/>
  <c r="F886" i="10"/>
  <c r="G886" i="10" s="1"/>
  <c r="F1349" i="10"/>
  <c r="G1349" i="10" s="1"/>
  <c r="F1347" i="10"/>
  <c r="G1347" i="10" s="1"/>
  <c r="F1981" i="10"/>
  <c r="F1940" i="10"/>
  <c r="G1940" i="10" s="1"/>
  <c r="F1882" i="10"/>
  <c r="G1882" i="10" s="1"/>
  <c r="F2707" i="10"/>
  <c r="G2707" i="10" s="1"/>
  <c r="E314" i="18"/>
  <c r="E306" i="18"/>
  <c r="F3285" i="10"/>
  <c r="G3285" i="10" s="1"/>
  <c r="F3445" i="10"/>
  <c r="G3445" i="10" s="1"/>
  <c r="F3443" i="10"/>
  <c r="G3443" i="10" s="1"/>
  <c r="E303" i="18"/>
  <c r="F2400" i="10"/>
  <c r="G2400" i="10" s="1"/>
  <c r="E76" i="18"/>
  <c r="E77" i="18"/>
  <c r="E72" i="18"/>
  <c r="E73" i="18"/>
  <c r="E74" i="18"/>
  <c r="E75" i="18"/>
  <c r="E224" i="18"/>
  <c r="E225" i="18"/>
  <c r="G1126" i="10" l="1"/>
  <c r="F1140" i="10"/>
  <c r="G1140" i="10" s="1"/>
  <c r="G1130" i="10"/>
  <c r="F1144" i="10"/>
  <c r="G1144" i="10" s="1"/>
  <c r="G1128" i="10"/>
  <c r="F1142" i="10"/>
  <c r="G1142" i="10" s="1"/>
  <c r="G1125" i="10"/>
  <c r="H1126" i="10" s="1"/>
  <c r="F1139" i="10"/>
  <c r="G1139" i="10" s="1"/>
  <c r="H1140" i="10" s="1"/>
  <c r="G1129" i="10"/>
  <c r="H1130" i="10" s="1"/>
  <c r="F1143" i="10"/>
  <c r="G1143" i="10" s="1"/>
  <c r="G1036" i="10"/>
  <c r="H1038" i="10" s="1"/>
  <c r="F1049" i="10"/>
  <c r="G1049" i="10" s="1"/>
  <c r="G1038" i="10"/>
  <c r="F1051" i="10"/>
  <c r="G1051" i="10" s="1"/>
  <c r="G1033" i="10"/>
  <c r="F1046" i="10"/>
  <c r="G1046" i="10" s="1"/>
  <c r="G1037" i="10"/>
  <c r="F1050" i="10"/>
  <c r="G1050" i="10" s="1"/>
  <c r="G1034" i="10"/>
  <c r="F1047" i="10"/>
  <c r="G1047" i="10" s="1"/>
  <c r="H10" i="3"/>
  <c r="N10" i="3"/>
  <c r="G3990" i="10"/>
  <c r="H3991" i="10" s="1"/>
  <c r="H281" i="3"/>
  <c r="H353" i="3"/>
  <c r="H284" i="3"/>
  <c r="H283" i="3"/>
  <c r="H282" i="3"/>
  <c r="A166" i="3"/>
  <c r="A167" i="3" s="1"/>
  <c r="A168" i="3" s="1"/>
  <c r="A169" i="3" s="1"/>
  <c r="A170" i="3" s="1"/>
  <c r="A171" i="3" s="1"/>
  <c r="A172" i="3" s="1"/>
  <c r="A173" i="3" s="1"/>
  <c r="A174" i="3" s="1"/>
  <c r="A175" i="3" s="1"/>
  <c r="A176" i="3" s="1"/>
  <c r="A177" i="3" s="1"/>
  <c r="A178" i="3" s="1"/>
  <c r="A179" i="3" s="1"/>
  <c r="A180" i="3" s="1"/>
  <c r="A181" i="3" s="1"/>
  <c r="A182" i="3" s="1"/>
  <c r="A183" i="3" s="1"/>
  <c r="A184" i="3" s="1"/>
  <c r="A185" i="3" s="1"/>
  <c r="A186" i="3" s="1"/>
  <c r="A187" i="3" s="1"/>
  <c r="A188" i="3" s="1"/>
  <c r="A189" i="3" s="1"/>
  <c r="A190" i="3" s="1"/>
  <c r="A191" i="3" s="1"/>
  <c r="A192" i="3" s="1"/>
  <c r="G1980" i="10"/>
  <c r="F1993" i="10"/>
  <c r="G1978" i="10"/>
  <c r="H1978" i="10" s="1"/>
  <c r="F1991" i="10"/>
  <c r="G1981" i="10"/>
  <c r="F1994" i="10"/>
  <c r="G1979" i="10"/>
  <c r="F1992" i="10"/>
  <c r="A1987" i="10"/>
  <c r="A2000" i="10" s="1"/>
  <c r="A2013" i="10" s="1"/>
  <c r="A2026" i="10" s="1"/>
  <c r="A2039" i="10" s="1"/>
  <c r="A2052" i="10" s="1"/>
  <c r="A2065" i="10" s="1"/>
  <c r="A2079" i="10" s="1"/>
  <c r="A2092" i="10" s="1"/>
  <c r="A2105" i="10" s="1"/>
  <c r="A2120" i="10" s="1"/>
  <c r="A2139" i="10" s="1"/>
  <c r="A2155" i="10" s="1"/>
  <c r="A2167" i="10" s="1"/>
  <c r="A2180" i="10" s="1"/>
  <c r="A2192" i="10" s="1"/>
  <c r="A2203" i="10" s="1"/>
  <c r="A2216" i="10" s="1"/>
  <c r="A2230" i="10" s="1"/>
  <c r="A2241" i="10" s="1"/>
  <c r="A2252" i="10" s="1"/>
  <c r="A2263" i="10" s="1"/>
  <c r="A2276" i="10" s="1"/>
  <c r="A2288" i="10" s="1"/>
  <c r="A2304" i="10" s="1"/>
  <c r="A2321" i="10" s="1"/>
  <c r="A2333" i="10" s="1"/>
  <c r="A2349" i="10" s="1"/>
  <c r="A2367" i="10" s="1"/>
  <c r="G1609" i="10"/>
  <c r="F1624" i="10"/>
  <c r="G1624" i="10" s="1"/>
  <c r="G1610" i="10"/>
  <c r="F1625" i="10"/>
  <c r="G1625" i="10" s="1"/>
  <c r="G1607" i="10"/>
  <c r="F1622" i="10"/>
  <c r="G1622" i="10" s="1"/>
  <c r="G1605" i="10"/>
  <c r="H1606" i="10" s="1"/>
  <c r="F1620" i="10"/>
  <c r="G1620" i="10" s="1"/>
  <c r="H1621" i="10" s="1"/>
  <c r="G1564" i="10"/>
  <c r="F1579" i="10"/>
  <c r="G1579" i="10" s="1"/>
  <c r="G1561" i="10"/>
  <c r="F1576" i="10"/>
  <c r="G1576" i="10" s="1"/>
  <c r="G1559" i="10"/>
  <c r="F1574" i="10"/>
  <c r="G1574" i="10" s="1"/>
  <c r="G1563" i="10"/>
  <c r="F1578" i="10"/>
  <c r="G1578" i="10" s="1"/>
  <c r="G1560" i="10"/>
  <c r="F1575" i="10"/>
  <c r="G1575" i="10" s="1"/>
  <c r="H3502" i="10"/>
  <c r="H3503" i="10" s="1"/>
  <c r="H3504" i="10" s="1"/>
  <c r="H3505" i="10" s="1"/>
  <c r="B3505" i="10" s="1"/>
  <c r="D3505" i="10" s="1"/>
  <c r="E5" i="18"/>
  <c r="H628" i="10"/>
  <c r="G2967" i="10"/>
  <c r="H2967" i="10" s="1"/>
  <c r="F2988" i="10"/>
  <c r="G249" i="3"/>
  <c r="N249" i="3" s="1"/>
  <c r="G3327" i="10"/>
  <c r="H3327" i="10" s="1"/>
  <c r="F3339" i="10"/>
  <c r="G3329" i="10"/>
  <c r="H3329" i="10" s="1"/>
  <c r="F3341" i="10"/>
  <c r="G4005" i="10"/>
  <c r="F4024" i="10"/>
  <c r="G4024" i="10" s="1"/>
  <c r="H4027" i="10" s="1"/>
  <c r="H4028" i="10" s="1"/>
  <c r="K4005" i="10"/>
  <c r="C7" i="13"/>
  <c r="C8" i="13" s="1"/>
  <c r="C9" i="13" s="1"/>
  <c r="C10" i="13" s="1"/>
  <c r="C11" i="13" s="1"/>
  <c r="C12" i="13" s="1"/>
  <c r="C13" i="13" s="1"/>
  <c r="C14" i="13" s="1"/>
  <c r="C15" i="13" s="1"/>
  <c r="C16" i="13" s="1"/>
  <c r="C17" i="13" s="1"/>
  <c r="C18" i="13" s="1"/>
  <c r="C19" i="13" s="1"/>
  <c r="C20" i="13" s="1"/>
  <c r="C21" i="13" s="1"/>
  <c r="C459" i="13"/>
  <c r="C460" i="13" s="1"/>
  <c r="C461" i="13" s="1"/>
  <c r="F687" i="19"/>
  <c r="G687" i="19" s="1"/>
  <c r="H688" i="19" s="1"/>
  <c r="H689" i="19" s="1"/>
  <c r="H690" i="19" s="1"/>
  <c r="H691" i="19" s="1"/>
  <c r="B691" i="19" s="1"/>
  <c r="F565" i="19"/>
  <c r="G565" i="19" s="1"/>
  <c r="H566" i="19" s="1"/>
  <c r="H567" i="19" s="1"/>
  <c r="H568" i="19" s="1"/>
  <c r="H569" i="19" s="1"/>
  <c r="B569" i="19" s="1"/>
  <c r="F516" i="19"/>
  <c r="G516" i="19" s="1"/>
  <c r="H517" i="19" s="1"/>
  <c r="H518" i="19" s="1"/>
  <c r="H519" i="19" s="1"/>
  <c r="H520" i="19" s="1"/>
  <c r="B520" i="19" s="1"/>
  <c r="F467" i="19"/>
  <c r="G467" i="19" s="1"/>
  <c r="H468" i="19" s="1"/>
  <c r="H469" i="19" s="1"/>
  <c r="H470" i="19" s="1"/>
  <c r="H471" i="19" s="1"/>
  <c r="B471" i="19" s="1"/>
  <c r="F2544" i="20"/>
  <c r="G2544" i="20" s="1"/>
  <c r="H2544" i="20" s="1"/>
  <c r="H2545" i="20" s="1"/>
  <c r="H2546" i="20" s="1"/>
  <c r="H2547" i="20" s="1"/>
  <c r="B2547" i="20" s="1"/>
  <c r="D2547" i="20" s="1"/>
  <c r="G3609" i="10"/>
  <c r="H3610" i="10" s="1"/>
  <c r="H3611" i="10" s="1"/>
  <c r="H3612" i="10" s="1"/>
  <c r="H3613" i="10" s="1"/>
  <c r="B3613" i="10" s="1"/>
  <c r="G305" i="3" s="1"/>
  <c r="N305" i="3" s="1"/>
  <c r="F3922" i="20"/>
  <c r="G3922" i="20" s="1"/>
  <c r="H3923" i="20" s="1"/>
  <c r="H3924" i="20" s="1"/>
  <c r="H3925" i="20" s="1"/>
  <c r="H3926" i="20" s="1"/>
  <c r="B3926" i="20" s="1"/>
  <c r="G3579" i="10"/>
  <c r="H3580" i="10" s="1"/>
  <c r="H3581" i="10" s="1"/>
  <c r="H3582" i="10" s="1"/>
  <c r="H3583" i="10" s="1"/>
  <c r="B3583" i="10" s="1"/>
  <c r="G302" i="3" s="1"/>
  <c r="N302" i="3" s="1"/>
  <c r="F3889" i="20"/>
  <c r="G3889" i="20" s="1"/>
  <c r="H3890" i="20" s="1"/>
  <c r="H3891" i="20" s="1"/>
  <c r="H3892" i="20" s="1"/>
  <c r="H3893" i="20" s="1"/>
  <c r="B3893" i="20" s="1"/>
  <c r="F4583" i="10"/>
  <c r="G4583" i="10" s="1"/>
  <c r="H4583" i="10" s="1"/>
  <c r="H4584" i="10" s="1"/>
  <c r="H4585" i="10" s="1"/>
  <c r="H4586" i="10" s="1"/>
  <c r="B4586" i="10" s="1"/>
  <c r="G398" i="3" s="1"/>
  <c r="N398" i="3" s="1"/>
  <c r="F4813" i="20"/>
  <c r="G4813" i="20" s="1"/>
  <c r="H4813" i="20" s="1"/>
  <c r="H4814" i="20" s="1"/>
  <c r="H4815" i="20" s="1"/>
  <c r="H4816" i="20" s="1"/>
  <c r="B4816" i="20" s="1"/>
  <c r="F4564" i="10"/>
  <c r="G4564" i="10" s="1"/>
  <c r="H4564" i="10" s="1"/>
  <c r="H4565" i="10" s="1"/>
  <c r="H4566" i="10" s="1"/>
  <c r="H4567" i="10" s="1"/>
  <c r="B4567" i="10" s="1"/>
  <c r="G396" i="3" s="1"/>
  <c r="N396" i="3" s="1"/>
  <c r="F4791" i="20"/>
  <c r="G4791" i="20" s="1"/>
  <c r="H4791" i="20" s="1"/>
  <c r="H4792" i="20" s="1"/>
  <c r="H4793" i="20" s="1"/>
  <c r="H4794" i="20" s="1"/>
  <c r="B4794" i="20" s="1"/>
  <c r="F4543" i="10"/>
  <c r="G4543" i="10" s="1"/>
  <c r="H4543" i="10" s="1"/>
  <c r="H4544" i="10" s="1"/>
  <c r="H4545" i="10" s="1"/>
  <c r="H4546" i="10" s="1"/>
  <c r="F4770" i="20"/>
  <c r="G4770" i="20" s="1"/>
  <c r="H4770" i="20" s="1"/>
  <c r="H4771" i="20" s="1"/>
  <c r="H4772" i="20" s="1"/>
  <c r="H4773" i="20" s="1"/>
  <c r="B4773" i="20" s="1"/>
  <c r="F409" i="19"/>
  <c r="G409" i="19" s="1"/>
  <c r="H409" i="19" s="1"/>
  <c r="H410" i="19" s="1"/>
  <c r="H411" i="19" s="1"/>
  <c r="H412" i="19" s="1"/>
  <c r="B412" i="19" s="1"/>
  <c r="D412" i="19" s="1"/>
  <c r="F481" i="10"/>
  <c r="G481" i="10" s="1"/>
  <c r="F566" i="20"/>
  <c r="G566" i="20" s="1"/>
  <c r="H571" i="20" s="1"/>
  <c r="H573" i="20" s="1"/>
  <c r="H574" i="20" s="1"/>
  <c r="H575" i="20" s="1"/>
  <c r="B575" i="20" s="1"/>
  <c r="F3685" i="20"/>
  <c r="G3685" i="20" s="1"/>
  <c r="H3685" i="20" s="1"/>
  <c r="H3686" i="20" s="1"/>
  <c r="H3687" i="20" s="1"/>
  <c r="H3688" i="20" s="1"/>
  <c r="B3688" i="20" s="1"/>
  <c r="D3688" i="20" s="1"/>
  <c r="F3863" i="20"/>
  <c r="G3863" i="20" s="1"/>
  <c r="H3864" i="20" s="1"/>
  <c r="H3865" i="20" s="1"/>
  <c r="H3866" i="20" s="1"/>
  <c r="H3867" i="20" s="1"/>
  <c r="B3867" i="20" s="1"/>
  <c r="F156" i="19"/>
  <c r="G156" i="19" s="1"/>
  <c r="H157" i="19" s="1"/>
  <c r="H158" i="19" s="1"/>
  <c r="H159" i="19" s="1"/>
  <c r="H160" i="19" s="1"/>
  <c r="B160" i="19" s="1"/>
  <c r="F4597" i="20"/>
  <c r="G4597" i="20" s="1"/>
  <c r="H4597" i="20" s="1"/>
  <c r="H4598" i="20" s="1"/>
  <c r="H4599" i="20" s="1"/>
  <c r="H4600" i="20" s="1"/>
  <c r="B4600" i="20" s="1"/>
  <c r="F4572" i="20"/>
  <c r="G4572" i="20" s="1"/>
  <c r="H4572" i="20" s="1"/>
  <c r="H4573" i="20" s="1"/>
  <c r="H4574" i="20" s="1"/>
  <c r="H4575" i="20" s="1"/>
  <c r="B4575" i="20" s="1"/>
  <c r="F2497" i="20"/>
  <c r="G2497" i="20" s="1"/>
  <c r="H2497" i="20" s="1"/>
  <c r="H2498" i="20" s="1"/>
  <c r="H2499" i="20" s="1"/>
  <c r="H2500" i="20" s="1"/>
  <c r="B2500" i="20" s="1"/>
  <c r="D2500" i="20" s="1"/>
  <c r="F3053" i="20"/>
  <c r="G3053" i="20" s="1"/>
  <c r="H3054" i="20" s="1"/>
  <c r="H3055" i="20" s="1"/>
  <c r="H3056" i="20" s="1"/>
  <c r="H3057" i="20" s="1"/>
  <c r="B3057" i="20" s="1"/>
  <c r="F51" i="19"/>
  <c r="G51" i="19" s="1"/>
  <c r="H55" i="19" s="1"/>
  <c r="H56" i="19" s="1"/>
  <c r="H57" i="19" s="1"/>
  <c r="H58" i="19" s="1"/>
  <c r="B58" i="19" s="1"/>
  <c r="F4429" i="10"/>
  <c r="G4429" i="10" s="1"/>
  <c r="H4430" i="10" s="1"/>
  <c r="H4431" i="10" s="1"/>
  <c r="H4432" i="10" s="1"/>
  <c r="H4433" i="10" s="1"/>
  <c r="B4433" i="10" s="1"/>
  <c r="F4724" i="20"/>
  <c r="G4724" i="20" s="1"/>
  <c r="H4725" i="20" s="1"/>
  <c r="H4726" i="20" s="1"/>
  <c r="H4727" i="20" s="1"/>
  <c r="H4728" i="20" s="1"/>
  <c r="B4728" i="20" s="1"/>
  <c r="G4395" i="10"/>
  <c r="H4396" i="10" s="1"/>
  <c r="H4397" i="10" s="1"/>
  <c r="H4398" i="10" s="1"/>
  <c r="H4399" i="10" s="1"/>
  <c r="B4399" i="10" s="1"/>
  <c r="G382" i="3" s="1"/>
  <c r="N382" i="3" s="1"/>
  <c r="F4690" i="20"/>
  <c r="G4690" i="20" s="1"/>
  <c r="H4691" i="20" s="1"/>
  <c r="H4692" i="20" s="1"/>
  <c r="H4693" i="20" s="1"/>
  <c r="H4694" i="20" s="1"/>
  <c r="B4694" i="20" s="1"/>
  <c r="F4345" i="10"/>
  <c r="G4345" i="10" s="1"/>
  <c r="H4346" i="10" s="1"/>
  <c r="H4347" i="10" s="1"/>
  <c r="H4348" i="10" s="1"/>
  <c r="H4349" i="10" s="1"/>
  <c r="B4349" i="10" s="1"/>
  <c r="F4665" i="20"/>
  <c r="G4665" i="20" s="1"/>
  <c r="H4666" i="20" s="1"/>
  <c r="H4667" i="20" s="1"/>
  <c r="H4668" i="20" s="1"/>
  <c r="H4669" i="20" s="1"/>
  <c r="B4669" i="20" s="1"/>
  <c r="F4640" i="20"/>
  <c r="F3848" i="20"/>
  <c r="G3848" i="20" s="1"/>
  <c r="F3831" i="20"/>
  <c r="G3831" i="20" s="1"/>
  <c r="F3815" i="20"/>
  <c r="G3815" i="20" s="1"/>
  <c r="F3404" i="20"/>
  <c r="F3403" i="20"/>
  <c r="F3788" i="20"/>
  <c r="G3788" i="20" s="1"/>
  <c r="H3790" i="20" s="1"/>
  <c r="H3791" i="20" s="1"/>
  <c r="H3792" i="20" s="1"/>
  <c r="H3793" i="20" s="1"/>
  <c r="B3793" i="20" s="1"/>
  <c r="D3793" i="20" s="1"/>
  <c r="F3391" i="20"/>
  <c r="G3391" i="20" s="1"/>
  <c r="H3391" i="20" s="1"/>
  <c r="H3392" i="20" s="1"/>
  <c r="H3393" i="20" s="1"/>
  <c r="H3394" i="20" s="1"/>
  <c r="B3394" i="20" s="1"/>
  <c r="D3394" i="20" s="1"/>
  <c r="F3379" i="20"/>
  <c r="G3379" i="20" s="1"/>
  <c r="H3379" i="20" s="1"/>
  <c r="H3380" i="20" s="1"/>
  <c r="H3381" i="20" s="1"/>
  <c r="H3382" i="20" s="1"/>
  <c r="B3382" i="20" s="1"/>
  <c r="D3382" i="20" s="1"/>
  <c r="F3499" i="20"/>
  <c r="G3499" i="20" s="1"/>
  <c r="H3500" i="20" s="1"/>
  <c r="H3502" i="20" s="1"/>
  <c r="H3503" i="20" s="1"/>
  <c r="H3504" i="20" s="1"/>
  <c r="B3504" i="20" s="1"/>
  <c r="D3504" i="20" s="1"/>
  <c r="F3340" i="20"/>
  <c r="G3340" i="20" s="1"/>
  <c r="H3340" i="20" s="1"/>
  <c r="H3341" i="20" s="1"/>
  <c r="H3342" i="20" s="1"/>
  <c r="H3343" i="20" s="1"/>
  <c r="B3343" i="20" s="1"/>
  <c r="D3343" i="20" s="1"/>
  <c r="F3325" i="20"/>
  <c r="G3325" i="20" s="1"/>
  <c r="H3325" i="20" s="1"/>
  <c r="H3326" i="20" s="1"/>
  <c r="H3327" i="20" s="1"/>
  <c r="H3328" i="20" s="1"/>
  <c r="B3328" i="20" s="1"/>
  <c r="D3328" i="20" s="1"/>
  <c r="F3599" i="20"/>
  <c r="G3599" i="20" s="1"/>
  <c r="H3599" i="20" s="1"/>
  <c r="H3600" i="20" s="1"/>
  <c r="H3601" i="20" s="1"/>
  <c r="H3602" i="20" s="1"/>
  <c r="B3602" i="20" s="1"/>
  <c r="D3602" i="20" s="1"/>
  <c r="F3613" i="20"/>
  <c r="G3613" i="20" s="1"/>
  <c r="H3613" i="20" s="1"/>
  <c r="H3614" i="20" s="1"/>
  <c r="H3615" i="20" s="1"/>
  <c r="H3616" i="20" s="1"/>
  <c r="B3616" i="20" s="1"/>
  <c r="D3616" i="20" s="1"/>
  <c r="F3028" i="10"/>
  <c r="G3028" i="10" s="1"/>
  <c r="F3296" i="20"/>
  <c r="G3296" i="20" s="1"/>
  <c r="F3282" i="20"/>
  <c r="G3282" i="20" s="1"/>
  <c r="H3283" i="20" s="1"/>
  <c r="H3284" i="20" s="1"/>
  <c r="H3285" i="20" s="1"/>
  <c r="H3286" i="20" s="1"/>
  <c r="B3286" i="20" s="1"/>
  <c r="D3286" i="20" s="1"/>
  <c r="F3267" i="20"/>
  <c r="G3267" i="20" s="1"/>
  <c r="H3267" i="20" s="1"/>
  <c r="H3268" i="20" s="1"/>
  <c r="H3269" i="20" s="1"/>
  <c r="H3270" i="20" s="1"/>
  <c r="B3270" i="20" s="1"/>
  <c r="D3270" i="20" s="1"/>
  <c r="F3628" i="20"/>
  <c r="G3628" i="20" s="1"/>
  <c r="H3629" i="20" s="1"/>
  <c r="H3630" i="20" s="1"/>
  <c r="H3631" i="20" s="1"/>
  <c r="H3632" i="20" s="1"/>
  <c r="B3632" i="20" s="1"/>
  <c r="D3632" i="20" s="1"/>
  <c r="F3242" i="20"/>
  <c r="G3242" i="20" s="1"/>
  <c r="F3227" i="20"/>
  <c r="G3227" i="20" s="1"/>
  <c r="F3295" i="20"/>
  <c r="G3295" i="20" s="1"/>
  <c r="F1171" i="20"/>
  <c r="G1171" i="20" s="1"/>
  <c r="H1173" i="20" s="1"/>
  <c r="H1174" i="20" s="1"/>
  <c r="H1175" i="20" s="1"/>
  <c r="H1176" i="20" s="1"/>
  <c r="B1176" i="20" s="1"/>
  <c r="D1176" i="20" s="1"/>
  <c r="F1145" i="20"/>
  <c r="G1145" i="20" s="1"/>
  <c r="H1147" i="20" s="1"/>
  <c r="H1148" i="20" s="1"/>
  <c r="H1149" i="20" s="1"/>
  <c r="H1150" i="20" s="1"/>
  <c r="B1150" i="20" s="1"/>
  <c r="D1150" i="20" s="1"/>
  <c r="F2144" i="20"/>
  <c r="G2144" i="20" s="1"/>
  <c r="H2150" i="20" s="1"/>
  <c r="H2152" i="20" s="1"/>
  <c r="H2153" i="20" s="1"/>
  <c r="H2154" i="20" s="1"/>
  <c r="B2154" i="20" s="1"/>
  <c r="D2154" i="20" s="1"/>
  <c r="F2102" i="20"/>
  <c r="G2102" i="20" s="1"/>
  <c r="H2106" i="20" s="1"/>
  <c r="H2107" i="20" s="1"/>
  <c r="H2108" i="20" s="1"/>
  <c r="H2109" i="20" s="1"/>
  <c r="B2109" i="20" s="1"/>
  <c r="D2109" i="20" s="1"/>
  <c r="F2122" i="20"/>
  <c r="G2122" i="20" s="1"/>
  <c r="H2126" i="20" s="1"/>
  <c r="H2127" i="20" s="1"/>
  <c r="H2128" i="20" s="1"/>
  <c r="H2129" i="20" s="1"/>
  <c r="B2129" i="20" s="1"/>
  <c r="D2129" i="20" s="1"/>
  <c r="F2076" i="20"/>
  <c r="G2076" i="20" s="1"/>
  <c r="H2081" i="20" s="1"/>
  <c r="H2082" i="20" s="1"/>
  <c r="H2083" i="20" s="1"/>
  <c r="H2084" i="20" s="1"/>
  <c r="B2084" i="20" s="1"/>
  <c r="D2084" i="20" s="1"/>
  <c r="F2425" i="20"/>
  <c r="G2425" i="20" s="1"/>
  <c r="H2425" i="20" s="1"/>
  <c r="H2426" i="20" s="1"/>
  <c r="H2427" i="20" s="1"/>
  <c r="H2428" i="20" s="1"/>
  <c r="B2428" i="20" s="1"/>
  <c r="D2428" i="20" s="1"/>
  <c r="F704" i="19"/>
  <c r="G704" i="19" s="1"/>
  <c r="H705" i="19" s="1"/>
  <c r="H706" i="19" s="1"/>
  <c r="H707" i="19" s="1"/>
  <c r="H708" i="19" s="1"/>
  <c r="B708" i="19" s="1"/>
  <c r="F670" i="19"/>
  <c r="G670" i="19" s="1"/>
  <c r="H671" i="19" s="1"/>
  <c r="H672" i="19" s="1"/>
  <c r="H673" i="19" s="1"/>
  <c r="H674" i="19" s="1"/>
  <c r="B674" i="19" s="1"/>
  <c r="F548" i="19"/>
  <c r="G548" i="19" s="1"/>
  <c r="H549" i="19" s="1"/>
  <c r="H550" i="19" s="1"/>
  <c r="H551" i="19" s="1"/>
  <c r="H552" i="19" s="1"/>
  <c r="B552" i="19" s="1"/>
  <c r="F499" i="19"/>
  <c r="G499" i="19" s="1"/>
  <c r="H500" i="19" s="1"/>
  <c r="H501" i="19" s="1"/>
  <c r="H502" i="19" s="1"/>
  <c r="H503" i="19" s="1"/>
  <c r="B503" i="19" s="1"/>
  <c r="F450" i="19"/>
  <c r="G450" i="19" s="1"/>
  <c r="H451" i="19" s="1"/>
  <c r="H452" i="19" s="1"/>
  <c r="H453" i="19" s="1"/>
  <c r="H454" i="19" s="1"/>
  <c r="B454" i="19" s="1"/>
  <c r="F2480" i="20"/>
  <c r="G2480" i="20" s="1"/>
  <c r="H2482" i="20" s="1"/>
  <c r="H2483" i="20" s="1"/>
  <c r="H2484" i="20" s="1"/>
  <c r="H2485" i="20" s="1"/>
  <c r="B2485" i="20" s="1"/>
  <c r="D2485" i="20" s="1"/>
  <c r="F2294" i="10"/>
  <c r="G2294" i="10" s="1"/>
  <c r="F2464" i="20"/>
  <c r="G2464" i="20" s="1"/>
  <c r="H2466" i="20" s="1"/>
  <c r="H2467" i="20" s="1"/>
  <c r="H2468" i="20" s="1"/>
  <c r="H2469" i="20" s="1"/>
  <c r="B2469" i="20" s="1"/>
  <c r="D2469" i="20" s="1"/>
  <c r="F2387" i="10"/>
  <c r="G2387" i="10" s="1"/>
  <c r="H2387" i="10" s="1"/>
  <c r="F2557" i="20"/>
  <c r="G2557" i="20" s="1"/>
  <c r="H2557" i="20" s="1"/>
  <c r="H2558" i="20" s="1"/>
  <c r="H2559" i="20" s="1"/>
  <c r="H2560" i="20" s="1"/>
  <c r="B2560" i="20" s="1"/>
  <c r="D2560" i="20" s="1"/>
  <c r="F3064" i="20"/>
  <c r="G3064" i="20" s="1"/>
  <c r="H3064" i="20" s="1"/>
  <c r="H3065" i="20" s="1"/>
  <c r="H3066" i="20" s="1"/>
  <c r="H3067" i="20" s="1"/>
  <c r="B3067" i="20" s="1"/>
  <c r="D3067" i="20" s="1"/>
  <c r="G3598" i="10"/>
  <c r="H3599" i="10" s="1"/>
  <c r="H3600" i="10" s="1"/>
  <c r="H3601" i="10" s="1"/>
  <c r="H3602" i="10" s="1"/>
  <c r="B3602" i="10" s="1"/>
  <c r="G304" i="3" s="1"/>
  <c r="N304" i="3" s="1"/>
  <c r="F3911" i="20"/>
  <c r="G3911" i="20" s="1"/>
  <c r="H3912" i="20" s="1"/>
  <c r="H3913" i="20" s="1"/>
  <c r="H3914" i="20" s="1"/>
  <c r="H3915" i="20" s="1"/>
  <c r="B3915" i="20" s="1"/>
  <c r="G3588" i="10"/>
  <c r="H3589" i="10" s="1"/>
  <c r="H3590" i="10" s="1"/>
  <c r="H3591" i="10" s="1"/>
  <c r="H3592" i="10" s="1"/>
  <c r="B3592" i="10" s="1"/>
  <c r="G303" i="3" s="1"/>
  <c r="N303" i="3" s="1"/>
  <c r="F3901" i="20"/>
  <c r="G3901" i="20" s="1"/>
  <c r="H3902" i="20" s="1"/>
  <c r="H3903" i="20" s="1"/>
  <c r="H3904" i="20" s="1"/>
  <c r="H3905" i="20" s="1"/>
  <c r="B3905" i="20" s="1"/>
  <c r="G2819" i="10"/>
  <c r="F3044" i="20"/>
  <c r="G3044" i="20" s="1"/>
  <c r="H3044" i="20" s="1"/>
  <c r="H3045" i="20" s="1"/>
  <c r="H3046" i="20" s="1"/>
  <c r="H3047" i="20" s="1"/>
  <c r="B3047" i="20" s="1"/>
  <c r="F4573" i="10"/>
  <c r="G4573" i="10" s="1"/>
  <c r="H4573" i="10" s="1"/>
  <c r="H4574" i="10" s="1"/>
  <c r="H4575" i="10" s="1"/>
  <c r="H4576" i="10" s="1"/>
  <c r="B4576" i="10" s="1"/>
  <c r="G397" i="3" s="1"/>
  <c r="N397" i="3" s="1"/>
  <c r="F4802" i="20"/>
  <c r="G4802" i="20" s="1"/>
  <c r="H4802" i="20" s="1"/>
  <c r="H4803" i="20" s="1"/>
  <c r="H4804" i="20" s="1"/>
  <c r="H4805" i="20" s="1"/>
  <c r="B4805" i="20" s="1"/>
  <c r="F4553" i="10"/>
  <c r="G4553" i="10" s="1"/>
  <c r="H4553" i="10" s="1"/>
  <c r="H4554" i="10" s="1"/>
  <c r="H4555" i="10" s="1"/>
  <c r="H4556" i="10" s="1"/>
  <c r="B4556" i="10" s="1"/>
  <c r="G395" i="3" s="1"/>
  <c r="N395" i="3" s="1"/>
  <c r="F4780" i="20"/>
  <c r="G4780" i="20" s="1"/>
  <c r="H4780" i="20" s="1"/>
  <c r="H4781" i="20" s="1"/>
  <c r="H4782" i="20" s="1"/>
  <c r="H4783" i="20" s="1"/>
  <c r="B4783" i="20" s="1"/>
  <c r="F4619" i="20"/>
  <c r="G4619" i="20" s="1"/>
  <c r="H4619" i="20" s="1"/>
  <c r="H4620" i="20" s="1"/>
  <c r="H4621" i="20" s="1"/>
  <c r="H4622" i="20" s="1"/>
  <c r="B4622" i="20" s="1"/>
  <c r="F377" i="19"/>
  <c r="G377" i="19" s="1"/>
  <c r="H377" i="19" s="1"/>
  <c r="H378" i="19" s="1"/>
  <c r="H379" i="19" s="1"/>
  <c r="H380" i="19" s="1"/>
  <c r="B380" i="19" s="1"/>
  <c r="D380" i="19" s="1"/>
  <c r="F3662" i="20"/>
  <c r="G3662" i="20" s="1"/>
  <c r="H3662" i="20" s="1"/>
  <c r="H3663" i="20" s="1"/>
  <c r="H3664" i="20" s="1"/>
  <c r="H3665" i="20" s="1"/>
  <c r="B3665" i="20" s="1"/>
  <c r="D3665" i="20" s="1"/>
  <c r="F184" i="19"/>
  <c r="G184" i="19" s="1"/>
  <c r="H185" i="19" s="1"/>
  <c r="H186" i="19" s="1"/>
  <c r="H187" i="19" s="1"/>
  <c r="H188" i="19" s="1"/>
  <c r="B188" i="19" s="1"/>
  <c r="F169" i="19"/>
  <c r="G169" i="19" s="1"/>
  <c r="H170" i="19" s="1"/>
  <c r="H171" i="19" s="1"/>
  <c r="H172" i="19" s="1"/>
  <c r="H173" i="19" s="1"/>
  <c r="B173" i="19" s="1"/>
  <c r="F4608" i="20"/>
  <c r="G4608" i="20" s="1"/>
  <c r="H4608" i="20" s="1"/>
  <c r="H4609" i="20" s="1"/>
  <c r="H4610" i="20" s="1"/>
  <c r="H4611" i="20" s="1"/>
  <c r="B4611" i="20" s="1"/>
  <c r="F4585" i="20"/>
  <c r="G4585" i="20" s="1"/>
  <c r="H4585" i="20" s="1"/>
  <c r="H4586" i="20" s="1"/>
  <c r="H4587" i="20" s="1"/>
  <c r="H4588" i="20" s="1"/>
  <c r="B4588" i="20" s="1"/>
  <c r="F3727" i="20"/>
  <c r="G3727" i="20" s="1"/>
  <c r="F3711" i="20"/>
  <c r="G3711" i="20" s="1"/>
  <c r="F70" i="19"/>
  <c r="G70" i="19" s="1"/>
  <c r="H73" i="19" s="1"/>
  <c r="H74" i="19" s="1"/>
  <c r="H75" i="19" s="1"/>
  <c r="H76" i="19" s="1"/>
  <c r="B76" i="19" s="1"/>
  <c r="G4485" i="10"/>
  <c r="H4486" i="10" s="1"/>
  <c r="H4487" i="10" s="1"/>
  <c r="H4488" i="10" s="1"/>
  <c r="H4489" i="10" s="1"/>
  <c r="B4489" i="10" s="1"/>
  <c r="G387" i="3" s="1"/>
  <c r="N387" i="3" s="1"/>
  <c r="F4735" i="20"/>
  <c r="G4735" i="20" s="1"/>
  <c r="H4736" i="20" s="1"/>
  <c r="H4737" i="20" s="1"/>
  <c r="H4738" i="20" s="1"/>
  <c r="H4739" i="20" s="1"/>
  <c r="B4739" i="20" s="1"/>
  <c r="G4407" i="10"/>
  <c r="H4407" i="10" s="1"/>
  <c r="H4408" i="10" s="1"/>
  <c r="H4409" i="10" s="1"/>
  <c r="H4410" i="10" s="1"/>
  <c r="B4410" i="10" s="1"/>
  <c r="F4702" i="20"/>
  <c r="G4702" i="20" s="1"/>
  <c r="H4702" i="20" s="1"/>
  <c r="H4703" i="20" s="1"/>
  <c r="H4704" i="20" s="1"/>
  <c r="H4705" i="20" s="1"/>
  <c r="B4705" i="20" s="1"/>
  <c r="G4383" i="10"/>
  <c r="H4384" i="10" s="1"/>
  <c r="H4385" i="10" s="1"/>
  <c r="H4386" i="10" s="1"/>
  <c r="H4387" i="10" s="1"/>
  <c r="B4387" i="10" s="1"/>
  <c r="G381" i="3" s="1"/>
  <c r="N381" i="3" s="1"/>
  <c r="F4678" i="20"/>
  <c r="G4678" i="20" s="1"/>
  <c r="H4679" i="20" s="1"/>
  <c r="H4680" i="20" s="1"/>
  <c r="H4681" i="20" s="1"/>
  <c r="H4682" i="20" s="1"/>
  <c r="B4682" i="20" s="1"/>
  <c r="F4331" i="10"/>
  <c r="G4331" i="10" s="1"/>
  <c r="H4331" i="10" s="1"/>
  <c r="H4333" i="10" s="1"/>
  <c r="H4334" i="10" s="1"/>
  <c r="H4335" i="10" s="1"/>
  <c r="B4335" i="10" s="1"/>
  <c r="F4651" i="20"/>
  <c r="G4651" i="20" s="1"/>
  <c r="H4651" i="20" s="1"/>
  <c r="H4653" i="20" s="1"/>
  <c r="H4654" i="20" s="1"/>
  <c r="H4655" i="20" s="1"/>
  <c r="B4655" i="20" s="1"/>
  <c r="G4259" i="10"/>
  <c r="H4260" i="10" s="1"/>
  <c r="H4261" i="10" s="1"/>
  <c r="H4262" i="10" s="1"/>
  <c r="H4263" i="10" s="1"/>
  <c r="B4263" i="10" s="1"/>
  <c r="G372" i="3" s="1"/>
  <c r="N372" i="3" s="1"/>
  <c r="F4629" i="20"/>
  <c r="G4629" i="20" s="1"/>
  <c r="H4630" i="20" s="1"/>
  <c r="H4631" i="20" s="1"/>
  <c r="H4632" i="20" s="1"/>
  <c r="H4633" i="20" s="1"/>
  <c r="B4633" i="20" s="1"/>
  <c r="F3803" i="20"/>
  <c r="G3803" i="20" s="1"/>
  <c r="H3803" i="20" s="1"/>
  <c r="H3804" i="20" s="1"/>
  <c r="H3805" i="20" s="1"/>
  <c r="H3806" i="20" s="1"/>
  <c r="B3806" i="20" s="1"/>
  <c r="D3806" i="20" s="1"/>
  <c r="F3483" i="20"/>
  <c r="G3483" i="20" s="1"/>
  <c r="F3849" i="20"/>
  <c r="G3849" i="20" s="1"/>
  <c r="F3832" i="20"/>
  <c r="G3832" i="20" s="1"/>
  <c r="F3816" i="20"/>
  <c r="G3816" i="20" s="1"/>
  <c r="F3728" i="20"/>
  <c r="G3728" i="20" s="1"/>
  <c r="F3712" i="20"/>
  <c r="G3712" i="20" s="1"/>
  <c r="F3364" i="20"/>
  <c r="G3364" i="20" s="1"/>
  <c r="H3364" i="20" s="1"/>
  <c r="H3365" i="20" s="1"/>
  <c r="H3366" i="20" s="1"/>
  <c r="H3367" i="20" s="1"/>
  <c r="B3367" i="20" s="1"/>
  <c r="D3367" i="20" s="1"/>
  <c r="F3351" i="20"/>
  <c r="G3351" i="20" s="1"/>
  <c r="H3351" i="20" s="1"/>
  <c r="H3352" i="20" s="1"/>
  <c r="H3353" i="20" s="1"/>
  <c r="H3354" i="20" s="1"/>
  <c r="B3354" i="20" s="1"/>
  <c r="D3354" i="20" s="1"/>
  <c r="F3418" i="20"/>
  <c r="F3541" i="20"/>
  <c r="G3541" i="20" s="1"/>
  <c r="H3541" i="20" s="1"/>
  <c r="H3542" i="20" s="1"/>
  <c r="H3543" i="20" s="1"/>
  <c r="H3544" i="20" s="1"/>
  <c r="B3544" i="20" s="1"/>
  <c r="D3544" i="20" s="1"/>
  <c r="F3554" i="20"/>
  <c r="G3554" i="20" s="1"/>
  <c r="H3555" i="20" s="1"/>
  <c r="H3556" i="20" s="1"/>
  <c r="H3557" i="20" s="1"/>
  <c r="H3558" i="20" s="1"/>
  <c r="B3558" i="20" s="1"/>
  <c r="D3558" i="20" s="1"/>
  <c r="F3243" i="20"/>
  <c r="G3243" i="20" s="1"/>
  <c r="F3228" i="20"/>
  <c r="G3228" i="20" s="1"/>
  <c r="F4558" i="20"/>
  <c r="G4558" i="20" s="1"/>
  <c r="F4540" i="20"/>
  <c r="G4540" i="20" s="1"/>
  <c r="H4542" i="20" s="1"/>
  <c r="H4543" i="20" s="1"/>
  <c r="H4544" i="20" s="1"/>
  <c r="H4545" i="20" s="1"/>
  <c r="B4545" i="20" s="1"/>
  <c r="D4545" i="20" s="1"/>
  <c r="F3484" i="20"/>
  <c r="G3484" i="20" s="1"/>
  <c r="F3469" i="20"/>
  <c r="G3469" i="20" s="1"/>
  <c r="F3129" i="20"/>
  <c r="G3129" i="20" s="1"/>
  <c r="F3117" i="20"/>
  <c r="G3117" i="20" s="1"/>
  <c r="F3103" i="20"/>
  <c r="G3103" i="20" s="1"/>
  <c r="F3088" i="20"/>
  <c r="G3088" i="20" s="1"/>
  <c r="F3076" i="20"/>
  <c r="G3076" i="20" s="1"/>
  <c r="F2735" i="20"/>
  <c r="G2735" i="20" s="1"/>
  <c r="H2735" i="20" s="1"/>
  <c r="H2736" i="20" s="1"/>
  <c r="H2737" i="20" s="1"/>
  <c r="H2738" i="20" s="1"/>
  <c r="B2738" i="20" s="1"/>
  <c r="D2738" i="20" s="1"/>
  <c r="F3468" i="20"/>
  <c r="G3468" i="20" s="1"/>
  <c r="F3128" i="20"/>
  <c r="G3128" i="20" s="1"/>
  <c r="F3116" i="20"/>
  <c r="G3116" i="20" s="1"/>
  <c r="F3102" i="20"/>
  <c r="G3102" i="20" s="1"/>
  <c r="F3087" i="20"/>
  <c r="G3087" i="20" s="1"/>
  <c r="F3075" i="20"/>
  <c r="G3075" i="20" s="1"/>
  <c r="F2822" i="20"/>
  <c r="F2274" i="20"/>
  <c r="G2274" i="20" s="1"/>
  <c r="H2277" i="20" s="1"/>
  <c r="H2278" i="20" s="1"/>
  <c r="H2279" i="20" s="1"/>
  <c r="H2280" i="20" s="1"/>
  <c r="B2280" i="20" s="1"/>
  <c r="D2280" i="20" s="1"/>
  <c r="F4560" i="20"/>
  <c r="G4560" i="20" s="1"/>
  <c r="F82" i="16"/>
  <c r="G82" i="16" s="1"/>
  <c r="F25" i="16"/>
  <c r="G25" i="16" s="1"/>
  <c r="F2490" i="10"/>
  <c r="G2490" i="10" s="1"/>
  <c r="F2528" i="10"/>
  <c r="G2528" i="10" s="1"/>
  <c r="F1967" i="10"/>
  <c r="G1967" i="10" s="1"/>
  <c r="F1953" i="10"/>
  <c r="G1953" i="10" s="1"/>
  <c r="F1965" i="10"/>
  <c r="G1965" i="10" s="1"/>
  <c r="F1951" i="10"/>
  <c r="G1951" i="10" s="1"/>
  <c r="F600" i="10"/>
  <c r="F1966" i="10"/>
  <c r="G1966" i="10" s="1"/>
  <c r="F1952" i="10"/>
  <c r="G1952" i="10" s="1"/>
  <c r="F2489" i="10"/>
  <c r="G2489" i="10" s="1"/>
  <c r="F2527" i="10"/>
  <c r="G2527" i="10" s="1"/>
  <c r="F1963" i="10"/>
  <c r="G1963" i="10" s="1"/>
  <c r="F1949" i="10"/>
  <c r="G1949" i="10" s="1"/>
  <c r="F2486" i="10"/>
  <c r="G2486" i="10" s="1"/>
  <c r="F2524" i="10"/>
  <c r="G2524" i="10" s="1"/>
  <c r="F4707" i="10"/>
  <c r="F4680" i="10"/>
  <c r="F4694" i="10" s="1"/>
  <c r="G4694" i="10" s="1"/>
  <c r="F163" i="10"/>
  <c r="G163" i="10" s="1"/>
  <c r="H163" i="10" s="1"/>
  <c r="H166" i="10" s="1"/>
  <c r="H167" i="10" s="1"/>
  <c r="H168" i="10" s="1"/>
  <c r="B168" i="10" s="1"/>
  <c r="F1964" i="10"/>
  <c r="G1964" i="10" s="1"/>
  <c r="F1950" i="10"/>
  <c r="G1950" i="10" s="1"/>
  <c r="F2495" i="10"/>
  <c r="G2495" i="10" s="1"/>
  <c r="H2495" i="10" s="1"/>
  <c r="F2487" i="10"/>
  <c r="G2487" i="10" s="1"/>
  <c r="F2525" i="10"/>
  <c r="G2525" i="10" s="1"/>
  <c r="F4708" i="10"/>
  <c r="F4681" i="10"/>
  <c r="F599" i="10"/>
  <c r="F2488" i="10"/>
  <c r="G2488" i="10" s="1"/>
  <c r="F2526" i="10"/>
  <c r="G2526" i="10" s="1"/>
  <c r="F269" i="19"/>
  <c r="G269" i="19" s="1"/>
  <c r="F3027" i="10"/>
  <c r="G3027" i="10" s="1"/>
  <c r="H3028" i="10" s="1"/>
  <c r="F3025" i="10"/>
  <c r="G3025" i="10" s="1"/>
  <c r="F3026" i="10"/>
  <c r="G3026" i="10" s="1"/>
  <c r="F22" i="19"/>
  <c r="G22" i="19" s="1"/>
  <c r="H22" i="19" s="1"/>
  <c r="H23" i="19" s="1"/>
  <c r="H24" i="19" s="1"/>
  <c r="H25" i="19" s="1"/>
  <c r="B25" i="19" s="1"/>
  <c r="G4320" i="10"/>
  <c r="H4320" i="10" s="1"/>
  <c r="H4321" i="10" s="1"/>
  <c r="H4322" i="10" s="1"/>
  <c r="H4323" i="10" s="1"/>
  <c r="B4323" i="10" s="1"/>
  <c r="G378" i="3" s="1"/>
  <c r="N378" i="3" s="1"/>
  <c r="F4098" i="10"/>
  <c r="G4098" i="10" s="1"/>
  <c r="F344" i="19"/>
  <c r="G344" i="19" s="1"/>
  <c r="F1432" i="10"/>
  <c r="G1432" i="10" s="1"/>
  <c r="H1438" i="10" s="1"/>
  <c r="F829" i="10"/>
  <c r="G829" i="10" s="1"/>
  <c r="F1840" i="10"/>
  <c r="G1840" i="10" s="1"/>
  <c r="H1840" i="10" s="1"/>
  <c r="F1823" i="10"/>
  <c r="G1823" i="10" s="1"/>
  <c r="H1823" i="10" s="1"/>
  <c r="F1519" i="10"/>
  <c r="G1519" i="10" s="1"/>
  <c r="H1521" i="10" s="1"/>
  <c r="F1608" i="10"/>
  <c r="G1608" i="10" s="1"/>
  <c r="G196" i="10"/>
  <c r="H196" i="10" s="1"/>
  <c r="H1746" i="10"/>
  <c r="H1763" i="10"/>
  <c r="H1705" i="10"/>
  <c r="H1712" i="10"/>
  <c r="H2861" i="10"/>
  <c r="H1314" i="10"/>
  <c r="H908" i="10"/>
  <c r="G2296" i="10"/>
  <c r="D2301" i="10"/>
  <c r="E2301" i="10" s="1"/>
  <c r="F2295" i="10" s="1"/>
  <c r="G2295" i="10" s="1"/>
  <c r="G2312" i="10"/>
  <c r="D2317" i="10"/>
  <c r="E2317" i="10" s="1"/>
  <c r="F2311" i="10" s="1"/>
  <c r="G2311" i="10" s="1"/>
  <c r="H834" i="10"/>
  <c r="G400" i="3"/>
  <c r="N400" i="3" s="1"/>
  <c r="E219" i="18"/>
  <c r="G338" i="3"/>
  <c r="N338" i="3" s="1"/>
  <c r="E232" i="18"/>
  <c r="E230" i="18"/>
  <c r="E228" i="18"/>
  <c r="G399" i="3"/>
  <c r="N399" i="3" s="1"/>
  <c r="G403" i="3"/>
  <c r="N403" i="3" s="1"/>
  <c r="G401" i="3"/>
  <c r="N401" i="3" s="1"/>
  <c r="E220" i="18"/>
  <c r="G340" i="3"/>
  <c r="N340" i="3" s="1"/>
  <c r="E218" i="18"/>
  <c r="G339" i="3"/>
  <c r="N339" i="3" s="1"/>
  <c r="E216" i="18"/>
  <c r="G334" i="3"/>
  <c r="N334" i="3" s="1"/>
  <c r="E231" i="18"/>
  <c r="E229" i="18"/>
  <c r="E271" i="18"/>
  <c r="G337" i="3"/>
  <c r="N337" i="3" s="1"/>
  <c r="G402" i="3"/>
  <c r="N402" i="3" s="1"/>
  <c r="E310" i="18"/>
  <c r="E212" i="18"/>
  <c r="G312" i="3"/>
  <c r="N312" i="3" s="1"/>
  <c r="E210" i="18"/>
  <c r="G310" i="3"/>
  <c r="N310" i="3" s="1"/>
  <c r="E215" i="18"/>
  <c r="G332" i="3"/>
  <c r="N332" i="3" s="1"/>
  <c r="E217" i="18"/>
  <c r="G333" i="3"/>
  <c r="N333" i="3" s="1"/>
  <c r="E270" i="18"/>
  <c r="G298" i="3"/>
  <c r="N298" i="3" s="1"/>
  <c r="E308" i="18"/>
  <c r="E213" i="18"/>
  <c r="G313" i="3"/>
  <c r="N313" i="3" s="1"/>
  <c r="E211" i="18"/>
  <c r="G311" i="3"/>
  <c r="N311" i="3" s="1"/>
  <c r="E208" i="18"/>
  <c r="G314" i="3"/>
  <c r="N314" i="3" s="1"/>
  <c r="E260" i="18"/>
  <c r="G233" i="3"/>
  <c r="N233" i="3" s="1"/>
  <c r="E317" i="18"/>
  <c r="E311" i="18"/>
  <c r="E309" i="18"/>
  <c r="E307" i="18"/>
  <c r="G20" i="3"/>
  <c r="F303" i="19"/>
  <c r="G303" i="19" s="1"/>
  <c r="H303" i="19" s="1"/>
  <c r="H304" i="19" s="1"/>
  <c r="H305" i="19" s="1"/>
  <c r="H306" i="19" s="1"/>
  <c r="B306" i="19" s="1"/>
  <c r="D306" i="19" s="1"/>
  <c r="E300" i="18" s="1"/>
  <c r="F2839" i="10"/>
  <c r="G2839" i="10" s="1"/>
  <c r="H2839" i="10" s="1"/>
  <c r="F4250" i="10"/>
  <c r="G4250" i="10" s="1"/>
  <c r="H4250" i="10" s="1"/>
  <c r="H4251" i="10" s="1"/>
  <c r="H4252" i="10" s="1"/>
  <c r="H4253" i="10" s="1"/>
  <c r="B4253" i="10" s="1"/>
  <c r="G368" i="3" s="1"/>
  <c r="N368" i="3" s="1"/>
  <c r="F419" i="19"/>
  <c r="G419" i="19" s="1"/>
  <c r="H419" i="19" s="1"/>
  <c r="H420" i="19" s="1"/>
  <c r="H421" i="19" s="1"/>
  <c r="H422" i="19" s="1"/>
  <c r="B422" i="19" s="1"/>
  <c r="D422" i="19" s="1"/>
  <c r="E316" i="18" s="1"/>
  <c r="F2172" i="10"/>
  <c r="G2172" i="10" s="1"/>
  <c r="H2174" i="10" s="1"/>
  <c r="F2562" i="10"/>
  <c r="G2562" i="10" s="1"/>
  <c r="F356" i="19"/>
  <c r="G356" i="19" s="1"/>
  <c r="H356" i="19" s="1"/>
  <c r="H357" i="19" s="1"/>
  <c r="H358" i="19" s="1"/>
  <c r="H359" i="19" s="1"/>
  <c r="B359" i="19" s="1"/>
  <c r="D359" i="19" s="1"/>
  <c r="E305" i="18" s="1"/>
  <c r="F4239" i="10"/>
  <c r="G4239" i="10" s="1"/>
  <c r="H4239" i="10" s="1"/>
  <c r="H4240" i="10" s="1"/>
  <c r="H4241" i="10" s="1"/>
  <c r="H4242" i="10" s="1"/>
  <c r="B4242" i="10" s="1"/>
  <c r="G367" i="3" s="1"/>
  <c r="N367" i="3" s="1"/>
  <c r="F130" i="19"/>
  <c r="G130" i="19" s="1"/>
  <c r="H131" i="19" s="1"/>
  <c r="H132" i="19" s="1"/>
  <c r="H133" i="19" s="1"/>
  <c r="H134" i="19" s="1"/>
  <c r="B134" i="19" s="1"/>
  <c r="E263" i="18" s="1"/>
  <c r="F4216" i="10"/>
  <c r="G4216" i="10" s="1"/>
  <c r="H4216" i="10" s="1"/>
  <c r="H4217" i="10" s="1"/>
  <c r="H4218" i="10" s="1"/>
  <c r="H4219" i="10" s="1"/>
  <c r="B4219" i="10" s="1"/>
  <c r="G365" i="3" s="1"/>
  <c r="N365" i="3" s="1"/>
  <c r="F104" i="19"/>
  <c r="G104" i="19" s="1"/>
  <c r="H105" i="19" s="1"/>
  <c r="H106" i="19" s="1"/>
  <c r="H107" i="19" s="1"/>
  <c r="H108" i="19" s="1"/>
  <c r="B108" i="19" s="1"/>
  <c r="E261" i="18" s="1"/>
  <c r="F2563" i="10"/>
  <c r="G2563" i="10" s="1"/>
  <c r="F316" i="19"/>
  <c r="G316" i="19" s="1"/>
  <c r="H316" i="19" s="1"/>
  <c r="F2513" i="10"/>
  <c r="F288" i="19"/>
  <c r="G288" i="19" s="1"/>
  <c r="F4154" i="10"/>
  <c r="G4154" i="10" s="1"/>
  <c r="F345" i="19"/>
  <c r="G345" i="19" s="1"/>
  <c r="F4075" i="10"/>
  <c r="G4075" i="10" s="1"/>
  <c r="H4075" i="10" s="1"/>
  <c r="F327" i="19"/>
  <c r="G327" i="19" s="1"/>
  <c r="F827" i="10"/>
  <c r="G827" i="10" s="1"/>
  <c r="F284" i="19"/>
  <c r="G284" i="19" s="1"/>
  <c r="G596" i="10"/>
  <c r="F342" i="19"/>
  <c r="G342" i="19" s="1"/>
  <c r="F325" i="19"/>
  <c r="G325" i="19" s="1"/>
  <c r="F313" i="19"/>
  <c r="G313" i="19" s="1"/>
  <c r="F282" i="19"/>
  <c r="G282" i="19" s="1"/>
  <c r="F267" i="19"/>
  <c r="G267" i="19" s="1"/>
  <c r="F4228" i="10"/>
  <c r="G4228" i="10" s="1"/>
  <c r="H4228" i="10" s="1"/>
  <c r="H4229" i="10" s="1"/>
  <c r="H4230" i="10" s="1"/>
  <c r="H4231" i="10" s="1"/>
  <c r="B4231" i="10" s="1"/>
  <c r="G366" i="3" s="1"/>
  <c r="N366" i="3" s="1"/>
  <c r="F143" i="19"/>
  <c r="G143" i="19" s="1"/>
  <c r="H144" i="19" s="1"/>
  <c r="H145" i="19" s="1"/>
  <c r="H146" i="19" s="1"/>
  <c r="H147" i="19" s="1"/>
  <c r="B147" i="19" s="1"/>
  <c r="E264" i="18" s="1"/>
  <c r="F4203" i="10"/>
  <c r="G4203" i="10" s="1"/>
  <c r="H4203" i="10" s="1"/>
  <c r="H4204" i="10" s="1"/>
  <c r="H4205" i="10" s="1"/>
  <c r="H4206" i="10" s="1"/>
  <c r="B4206" i="10" s="1"/>
  <c r="G364" i="3" s="1"/>
  <c r="N364" i="3" s="1"/>
  <c r="F117" i="19"/>
  <c r="G117" i="19" s="1"/>
  <c r="H118" i="19" s="1"/>
  <c r="H119" i="19" s="1"/>
  <c r="H120" i="19" s="1"/>
  <c r="H121" i="19" s="1"/>
  <c r="B121" i="19" s="1"/>
  <c r="E262" i="18" s="1"/>
  <c r="H211" i="19"/>
  <c r="H212" i="19" s="1"/>
  <c r="B212" i="19" s="1"/>
  <c r="D212" i="19" s="1"/>
  <c r="E273" i="18" s="1"/>
  <c r="F3001" i="10"/>
  <c r="G3001" i="10" s="1"/>
  <c r="H3002" i="10" s="1"/>
  <c r="F270" i="19"/>
  <c r="G270" i="19" s="1"/>
  <c r="F2514" i="10"/>
  <c r="F289" i="19"/>
  <c r="G289" i="19" s="1"/>
  <c r="F2512" i="10"/>
  <c r="F287" i="19"/>
  <c r="G287" i="19" s="1"/>
  <c r="F1671" i="10"/>
  <c r="G1671" i="10" s="1"/>
  <c r="H1676" i="10" s="1"/>
  <c r="F346" i="19"/>
  <c r="G346" i="19" s="1"/>
  <c r="F1690" i="10"/>
  <c r="G1690" i="10" s="1"/>
  <c r="H1695" i="10" s="1"/>
  <c r="F1650" i="10"/>
  <c r="G1650" i="10" s="1"/>
  <c r="H1656" i="10" s="1"/>
  <c r="F694" i="10"/>
  <c r="G694" i="10" s="1"/>
  <c r="H695" i="10" s="1"/>
  <c r="F285" i="19"/>
  <c r="G285" i="19" s="1"/>
  <c r="F283" i="19"/>
  <c r="G283" i="19" s="1"/>
  <c r="F268" i="19"/>
  <c r="G268" i="19" s="1"/>
  <c r="F1466" i="10"/>
  <c r="G1466" i="10" s="1"/>
  <c r="G597" i="10"/>
  <c r="F343" i="19"/>
  <c r="G343" i="19" s="1"/>
  <c r="F326" i="19"/>
  <c r="G326" i="19" s="1"/>
  <c r="F314" i="19"/>
  <c r="G314" i="19" s="1"/>
  <c r="F291" i="19"/>
  <c r="G291" i="19" s="1"/>
  <c r="H291" i="19" s="1"/>
  <c r="F4114" i="10"/>
  <c r="G4114" i="10" s="1"/>
  <c r="H4114" i="10" s="1"/>
  <c r="F4097" i="10"/>
  <c r="G4097" i="10" s="1"/>
  <c r="F1467" i="10"/>
  <c r="G1467" i="10" s="1"/>
  <c r="H1474" i="10" s="1"/>
  <c r="F4186" i="10"/>
  <c r="F4153" i="10"/>
  <c r="G4153" i="10" s="1"/>
  <c r="F4126" i="10"/>
  <c r="G4126" i="10" s="1"/>
  <c r="H4129" i="10" s="1"/>
  <c r="F4168" i="10"/>
  <c r="F4140" i="10"/>
  <c r="G4140" i="10" s="1"/>
  <c r="H4142" i="10" s="1"/>
  <c r="F4074" i="10"/>
  <c r="G4074" i="10" s="1"/>
  <c r="F4047" i="10"/>
  <c r="G4047" i="10" s="1"/>
  <c r="F4023" i="10"/>
  <c r="G4023" i="10" s="1"/>
  <c r="F4004" i="10"/>
  <c r="G4004" i="10" s="1"/>
  <c r="F4152" i="10"/>
  <c r="G4152" i="10" s="1"/>
  <c r="F4139" i="10"/>
  <c r="G4139" i="10" s="1"/>
  <c r="F4125" i="10"/>
  <c r="G4125" i="10" s="1"/>
  <c r="F4109" i="10"/>
  <c r="G4109" i="10" s="1"/>
  <c r="F4095" i="10"/>
  <c r="G4095" i="10" s="1"/>
  <c r="F4063" i="10"/>
  <c r="G4063" i="10" s="1"/>
  <c r="F10" i="19"/>
  <c r="G10" i="19" s="1"/>
  <c r="G4048" i="10"/>
  <c r="H4050" i="10" s="1"/>
  <c r="F4151" i="10"/>
  <c r="G4151" i="10" s="1"/>
  <c r="F4138" i="10"/>
  <c r="G4138" i="10" s="1"/>
  <c r="F4124" i="10"/>
  <c r="G4124" i="10" s="1"/>
  <c r="F4108" i="10"/>
  <c r="G4108" i="10" s="1"/>
  <c r="F4094" i="10"/>
  <c r="G4094" i="10" s="1"/>
  <c r="F4062" i="10"/>
  <c r="G4062" i="10" s="1"/>
  <c r="F4073" i="10"/>
  <c r="G4073" i="10" s="1"/>
  <c r="F4046" i="10"/>
  <c r="G4046" i="10" s="1"/>
  <c r="F4022" i="10"/>
  <c r="G4022" i="10" s="1"/>
  <c r="F4003" i="10"/>
  <c r="G4003" i="10" s="1"/>
  <c r="H4167" i="10"/>
  <c r="H1486" i="10"/>
  <c r="H3696" i="10"/>
  <c r="H1722" i="10"/>
  <c r="G4008" i="10"/>
  <c r="H2708" i="10"/>
  <c r="H1941" i="10"/>
  <c r="F1401" i="10"/>
  <c r="G1401" i="10" s="1"/>
  <c r="G1208" i="10"/>
  <c r="F86" i="10"/>
  <c r="G86" i="10" s="1"/>
  <c r="H87" i="10" s="1"/>
  <c r="F1278" i="10"/>
  <c r="G1278" i="10" s="1"/>
  <c r="H1280" i="10" s="1"/>
  <c r="F11" i="19"/>
  <c r="G11" i="19" s="1"/>
  <c r="F3172" i="10"/>
  <c r="G3172" i="10" s="1"/>
  <c r="H3172" i="10" s="1"/>
  <c r="F3160" i="10"/>
  <c r="G3160" i="10" s="1"/>
  <c r="H3160" i="10" s="1"/>
  <c r="F1465" i="10"/>
  <c r="G1465" i="10" s="1"/>
  <c r="F7" i="19"/>
  <c r="G7" i="19" s="1"/>
  <c r="F3902" i="10"/>
  <c r="G3902" i="10" s="1"/>
  <c r="F3888" i="10"/>
  <c r="G3888" i="10" s="1"/>
  <c r="F3849" i="10"/>
  <c r="G3849" i="10" s="1"/>
  <c r="F3809" i="10"/>
  <c r="G3809" i="10" s="1"/>
  <c r="F3797" i="10"/>
  <c r="G3797" i="10" s="1"/>
  <c r="F3785" i="10"/>
  <c r="G3785" i="10" s="1"/>
  <c r="F3772" i="10"/>
  <c r="G3772" i="10" s="1"/>
  <c r="F3759" i="10"/>
  <c r="G3759" i="10" s="1"/>
  <c r="G3748" i="10"/>
  <c r="G70" i="10"/>
  <c r="H70" i="10" s="1"/>
  <c r="H73" i="10" s="1"/>
  <c r="F8" i="19"/>
  <c r="G8" i="19" s="1"/>
  <c r="F3903" i="10"/>
  <c r="G3903" i="10" s="1"/>
  <c r="F3889" i="10"/>
  <c r="G3889" i="10" s="1"/>
  <c r="F3850" i="10"/>
  <c r="G3850" i="10" s="1"/>
  <c r="F3839" i="10"/>
  <c r="G3839" i="10" s="1"/>
  <c r="H3839" i="10" s="1"/>
  <c r="H3840" i="10" s="1"/>
  <c r="H3841" i="10" s="1"/>
  <c r="H3842" i="10" s="1"/>
  <c r="B3842" i="10" s="1"/>
  <c r="G328" i="3" s="1"/>
  <c r="N328" i="3" s="1"/>
  <c r="F3830" i="10"/>
  <c r="G3830" i="10" s="1"/>
  <c r="H3830" i="10" s="1"/>
  <c r="H3831" i="10" s="1"/>
  <c r="H3832" i="10" s="1"/>
  <c r="H3833" i="10" s="1"/>
  <c r="B3833" i="10" s="1"/>
  <c r="G327" i="3" s="1"/>
  <c r="N327" i="3" s="1"/>
  <c r="F3821" i="10"/>
  <c r="G3821" i="10" s="1"/>
  <c r="H3821" i="10" s="1"/>
  <c r="H3822" i="10" s="1"/>
  <c r="H3823" i="10" s="1"/>
  <c r="H3824" i="10" s="1"/>
  <c r="F3810" i="10"/>
  <c r="G3810" i="10" s="1"/>
  <c r="F3798" i="10"/>
  <c r="G3798" i="10" s="1"/>
  <c r="F3786" i="10"/>
  <c r="G3786" i="10" s="1"/>
  <c r="F3773" i="10"/>
  <c r="G3773" i="10" s="1"/>
  <c r="F3760" i="10"/>
  <c r="G3760" i="10" s="1"/>
  <c r="G3749" i="10"/>
  <c r="F3708" i="10"/>
  <c r="F2170" i="10"/>
  <c r="G2170" i="10" s="1"/>
  <c r="F2171" i="10"/>
  <c r="G2171" i="10" s="1"/>
  <c r="F2398" i="10"/>
  <c r="G2398" i="10" s="1"/>
  <c r="F2397" i="10"/>
  <c r="G2397" i="10" s="1"/>
  <c r="F2396" i="10"/>
  <c r="G2396" i="10" s="1"/>
  <c r="F2416" i="10"/>
  <c r="G2416" i="10" s="1"/>
  <c r="F2417" i="10"/>
  <c r="G2417" i="10" s="1"/>
  <c r="F2420" i="10"/>
  <c r="G2420" i="10" s="1"/>
  <c r="F2419" i="10"/>
  <c r="G2419" i="10" s="1"/>
  <c r="F2430" i="10"/>
  <c r="G2430" i="10" s="1"/>
  <c r="F2431" i="10"/>
  <c r="G2431" i="10" s="1"/>
  <c r="F2435" i="10"/>
  <c r="G2435" i="10" s="1"/>
  <c r="F2433" i="10"/>
  <c r="G2433" i="10" s="1"/>
  <c r="F2457" i="10"/>
  <c r="G2457" i="10" s="1"/>
  <c r="H2457" i="10" s="1"/>
  <c r="H2459" i="10" s="1"/>
  <c r="F2507" i="10"/>
  <c r="G2507" i="10" s="1"/>
  <c r="F2508" i="10"/>
  <c r="G2508" i="10" s="1"/>
  <c r="F2509" i="10"/>
  <c r="G2509" i="10" s="1"/>
  <c r="F2510" i="10"/>
  <c r="G2510" i="10" s="1"/>
  <c r="F2542" i="10"/>
  <c r="G2542" i="10" s="1"/>
  <c r="F2543" i="10"/>
  <c r="G2543" i="10" s="1"/>
  <c r="F2551" i="10"/>
  <c r="G2551" i="10" s="1"/>
  <c r="F2560" i="10"/>
  <c r="G2560" i="10" s="1"/>
  <c r="F2561" i="10"/>
  <c r="G2561" i="10" s="1"/>
  <c r="F2573" i="10"/>
  <c r="G2573" i="10" s="1"/>
  <c r="F2574" i="10"/>
  <c r="G2574" i="10" s="1"/>
  <c r="F2575" i="10"/>
  <c r="G2575" i="10" s="1"/>
  <c r="F2576" i="10"/>
  <c r="G2576" i="10" s="1"/>
  <c r="F2815" i="10"/>
  <c r="G2815" i="10" s="1"/>
  <c r="F2816" i="10"/>
  <c r="G2816" i="10" s="1"/>
  <c r="F2817" i="10"/>
  <c r="G2817" i="10" s="1"/>
  <c r="F2818" i="10"/>
  <c r="G2818" i="10" s="1"/>
  <c r="F2837" i="10"/>
  <c r="G2837" i="10" s="1"/>
  <c r="F2838" i="10"/>
  <c r="G2838" i="10" s="1"/>
  <c r="H2803" i="10"/>
  <c r="H2806" i="10" s="1"/>
  <c r="H1756" i="10"/>
  <c r="H2670" i="10"/>
  <c r="H1924" i="10"/>
  <c r="H2694" i="10"/>
  <c r="H3892" i="10"/>
  <c r="H3041" i="10"/>
  <c r="H2356" i="10"/>
  <c r="H1646" i="10"/>
  <c r="H1739" i="10"/>
  <c r="H3539" i="10"/>
  <c r="H4037" i="10"/>
  <c r="H4038" i="10" s="1"/>
  <c r="H1595" i="10"/>
  <c r="H1419" i="10"/>
  <c r="H1334" i="10"/>
  <c r="H2742" i="10"/>
  <c r="H1264" i="10"/>
  <c r="H1267" i="10" s="1"/>
  <c r="H1729" i="10"/>
  <c r="H3286" i="10"/>
  <c r="F1399" i="10"/>
  <c r="G1399" i="10" s="1"/>
  <c r="G2635" i="10"/>
  <c r="H2635" i="10" s="1"/>
  <c r="H3489" i="10"/>
  <c r="H2883" i="10"/>
  <c r="H2778" i="10"/>
  <c r="H2729" i="10"/>
  <c r="H3471" i="10"/>
  <c r="H2468" i="10"/>
  <c r="H2691" i="10"/>
  <c r="H3244" i="10"/>
  <c r="H3247" i="10" s="1"/>
  <c r="H3248" i="10" s="1"/>
  <c r="H3249" i="10" s="1"/>
  <c r="B3249" i="10" s="1"/>
  <c r="D3249" i="10" s="1"/>
  <c r="G271" i="3" s="1"/>
  <c r="N271" i="3" s="1"/>
  <c r="H2209" i="10"/>
  <c r="H3442" i="10"/>
  <c r="H933" i="10"/>
  <c r="H1507" i="10"/>
  <c r="H1456" i="10"/>
  <c r="H1367" i="10"/>
  <c r="H1806" i="10"/>
  <c r="H3556" i="10"/>
  <c r="H3543" i="10"/>
  <c r="F2645" i="10"/>
  <c r="G2645" i="10" s="1"/>
  <c r="F1400" i="10"/>
  <c r="G1400" i="10" s="1"/>
  <c r="H3462" i="10"/>
  <c r="F3136" i="10"/>
  <c r="F3158" i="10"/>
  <c r="G3158" i="10" s="1"/>
  <c r="F3137" i="10"/>
  <c r="F3149" i="10" s="1"/>
  <c r="G3149" i="10" s="1"/>
  <c r="F3159" i="10"/>
  <c r="G3159" i="10" s="1"/>
  <c r="F3150" i="10"/>
  <c r="G3150" i="10" s="1"/>
  <c r="H3150" i="10" s="1"/>
  <c r="E184" i="18"/>
  <c r="H858" i="10"/>
  <c r="H976" i="10"/>
  <c r="H906" i="10"/>
  <c r="H1518" i="10"/>
  <c r="H996" i="10"/>
  <c r="H28" i="10"/>
  <c r="H2405" i="10"/>
  <c r="G1156" i="10"/>
  <c r="H1157" i="10" s="1"/>
  <c r="F1172" i="10"/>
  <c r="G1172" i="10" s="1"/>
  <c r="H1173" i="10" s="1"/>
  <c r="G845" i="10"/>
  <c r="H846" i="10" s="1"/>
  <c r="F82" i="10"/>
  <c r="G82" i="10" s="1"/>
  <c r="F83" i="10"/>
  <c r="G83" i="10" s="1"/>
  <c r="F100" i="10"/>
  <c r="G100" i="10" s="1"/>
  <c r="F101" i="10"/>
  <c r="G101" i="10" s="1"/>
  <c r="F140" i="10"/>
  <c r="G140" i="10" s="1"/>
  <c r="H140" i="10" s="1"/>
  <c r="H141" i="10" s="1"/>
  <c r="H142" i="10" s="1"/>
  <c r="F153" i="10"/>
  <c r="G153" i="10" s="1"/>
  <c r="F154" i="10"/>
  <c r="G154" i="10" s="1"/>
  <c r="F173" i="10"/>
  <c r="G173" i="10" s="1"/>
  <c r="H173" i="10" s="1"/>
  <c r="H174" i="10" s="1"/>
  <c r="H175" i="10" s="1"/>
  <c r="H176" i="10" s="1"/>
  <c r="B176" i="10" s="1"/>
  <c r="G183" i="10"/>
  <c r="H183" i="10" s="1"/>
  <c r="F185" i="10"/>
  <c r="G185" i="10" s="1"/>
  <c r="F195" i="10"/>
  <c r="G195" i="10" s="1"/>
  <c r="H195" i="10" s="1"/>
  <c r="G225" i="10"/>
  <c r="H225" i="10" s="1"/>
  <c r="H227" i="10" s="1"/>
  <c r="H228" i="10" s="1"/>
  <c r="H229" i="10" s="1"/>
  <c r="B229" i="10" s="1"/>
  <c r="G30" i="3" s="1"/>
  <c r="N30" i="3" s="1"/>
  <c r="F258" i="10"/>
  <c r="G258" i="10" s="1"/>
  <c r="F257" i="10"/>
  <c r="G257" i="10" s="1"/>
  <c r="F262" i="10"/>
  <c r="G262" i="10" s="1"/>
  <c r="F263" i="10"/>
  <c r="G263" i="10" s="1"/>
  <c r="F280" i="10"/>
  <c r="G280" i="10" s="1"/>
  <c r="F298" i="10"/>
  <c r="G298" i="10" s="1"/>
  <c r="F314" i="10"/>
  <c r="G314" i="10" s="1"/>
  <c r="H314" i="10" s="1"/>
  <c r="F331" i="10"/>
  <c r="G331" i="10" s="1"/>
  <c r="F348" i="10"/>
  <c r="G348" i="10" s="1"/>
  <c r="F365" i="10"/>
  <c r="G365" i="10" s="1"/>
  <c r="F382" i="10"/>
  <c r="G382" i="10" s="1"/>
  <c r="F399" i="10"/>
  <c r="G399" i="10" s="1"/>
  <c r="F417" i="10"/>
  <c r="G417" i="10" s="1"/>
  <c r="F434" i="10"/>
  <c r="G434" i="10" s="1"/>
  <c r="F451" i="10"/>
  <c r="G451" i="10" s="1"/>
  <c r="F467" i="10"/>
  <c r="G467" i="10" s="1"/>
  <c r="H467" i="10" s="1"/>
  <c r="F486" i="10"/>
  <c r="G486" i="10" s="1"/>
  <c r="F482" i="10"/>
  <c r="G482" i="10" s="1"/>
  <c r="F517" i="10"/>
  <c r="G517" i="10" s="1"/>
  <c r="F516" i="10"/>
  <c r="G516" i="10" s="1"/>
  <c r="F515" i="10"/>
  <c r="G515" i="10" s="1"/>
  <c r="F514" i="10"/>
  <c r="G514" i="10" s="1"/>
  <c r="F513" i="10"/>
  <c r="G513" i="10" s="1"/>
  <c r="F478" i="10"/>
  <c r="G478" i="10" s="1"/>
  <c r="F479" i="10"/>
  <c r="G479" i="10" s="1"/>
  <c r="F480" i="10"/>
  <c r="G480" i="10" s="1"/>
  <c r="H487" i="10" s="1"/>
  <c r="F497" i="10"/>
  <c r="G497" i="10" s="1"/>
  <c r="F498" i="10"/>
  <c r="G498" i="10" s="1"/>
  <c r="F499" i="10"/>
  <c r="G499" i="10" s="1"/>
  <c r="H504" i="10" s="1"/>
  <c r="F501" i="10"/>
  <c r="G501" i="10" s="1"/>
  <c r="F503" i="10"/>
  <c r="G503" i="10" s="1"/>
  <c r="F518" i="10"/>
  <c r="G518" i="10" s="1"/>
  <c r="F519" i="10"/>
  <c r="G519" i="10" s="1"/>
  <c r="F534" i="10"/>
  <c r="G534" i="10" s="1"/>
  <c r="F535" i="10"/>
  <c r="G535" i="10" s="1"/>
  <c r="F551" i="10"/>
  <c r="G551" i="10" s="1"/>
  <c r="H551" i="10" s="1"/>
  <c r="F577" i="10"/>
  <c r="G577" i="10" s="1"/>
  <c r="F576" i="10"/>
  <c r="G576" i="10" s="1"/>
  <c r="G598" i="10"/>
  <c r="F618" i="10"/>
  <c r="G618" i="10" s="1"/>
  <c r="F633" i="10"/>
  <c r="G633" i="10" s="1"/>
  <c r="F649" i="10"/>
  <c r="G649" i="10" s="1"/>
  <c r="F648" i="10"/>
  <c r="G648" i="10" s="1"/>
  <c r="F632" i="10"/>
  <c r="G632" i="10" s="1"/>
  <c r="F617" i="10"/>
  <c r="G617" i="10" s="1"/>
  <c r="F502" i="10"/>
  <c r="G502" i="10" s="1"/>
  <c r="F483" i="10"/>
  <c r="G483" i="10" s="1"/>
  <c r="F450" i="10"/>
  <c r="G450" i="10" s="1"/>
  <c r="F433" i="10"/>
  <c r="G433" i="10" s="1"/>
  <c r="F416" i="10"/>
  <c r="G416" i="10" s="1"/>
  <c r="F398" i="10"/>
  <c r="G398" i="10" s="1"/>
  <c r="F381" i="10"/>
  <c r="G381" i="10" s="1"/>
  <c r="F364" i="10"/>
  <c r="G364" i="10" s="1"/>
  <c r="F347" i="10"/>
  <c r="G347" i="10" s="1"/>
  <c r="F330" i="10"/>
  <c r="G330" i="10" s="1"/>
  <c r="F297" i="10"/>
  <c r="G297" i="10" s="1"/>
  <c r="F279" i="10"/>
  <c r="G279" i="10" s="1"/>
  <c r="G184" i="10"/>
  <c r="F664" i="10"/>
  <c r="G664" i="10" s="1"/>
  <c r="F665" i="10"/>
  <c r="F679" i="10"/>
  <c r="G679" i="10" s="1"/>
  <c r="H680" i="10" s="1"/>
  <c r="F704" i="10"/>
  <c r="G704" i="10" s="1"/>
  <c r="F705" i="10"/>
  <c r="G705" i="10" s="1"/>
  <c r="F706" i="10"/>
  <c r="G706" i="10" s="1"/>
  <c r="F707" i="10"/>
  <c r="G707" i="10" s="1"/>
  <c r="F708" i="10"/>
  <c r="G708" i="10" s="1"/>
  <c r="F723" i="10"/>
  <c r="G723" i="10" s="1"/>
  <c r="F724" i="10"/>
  <c r="G724" i="10" s="1"/>
  <c r="F725" i="10"/>
  <c r="G725" i="10" s="1"/>
  <c r="F726" i="10"/>
  <c r="G726" i="10" s="1"/>
  <c r="F727" i="10"/>
  <c r="G727" i="10" s="1"/>
  <c r="F729" i="10"/>
  <c r="G729" i="10" s="1"/>
  <c r="F742" i="10"/>
  <c r="G742" i="10" s="1"/>
  <c r="F743" i="10"/>
  <c r="G743" i="10" s="1"/>
  <c r="F744" i="10"/>
  <c r="G744" i="10" s="1"/>
  <c r="F745" i="10"/>
  <c r="G745" i="10" s="1"/>
  <c r="F746" i="10"/>
  <c r="G746" i="10" s="1"/>
  <c r="F748" i="10"/>
  <c r="G748" i="10" s="1"/>
  <c r="F761" i="10"/>
  <c r="G761" i="10" s="1"/>
  <c r="F762" i="10"/>
  <c r="G762" i="10" s="1"/>
  <c r="F763" i="10"/>
  <c r="G763" i="10" s="1"/>
  <c r="F764" i="10"/>
  <c r="G764" i="10" s="1"/>
  <c r="F765" i="10"/>
  <c r="G765" i="10" s="1"/>
  <c r="F766" i="10"/>
  <c r="G766" i="10" s="1"/>
  <c r="F747" i="10"/>
  <c r="G747" i="10" s="1"/>
  <c r="F728" i="10"/>
  <c r="G728" i="10" s="1"/>
  <c r="F709" i="10"/>
  <c r="G709" i="10" s="1"/>
  <c r="F767" i="10"/>
  <c r="G767" i="10" s="1"/>
  <c r="F781" i="10"/>
  <c r="G781" i="10" s="1"/>
  <c r="F782" i="10"/>
  <c r="G782" i="10" s="1"/>
  <c r="F783" i="10"/>
  <c r="G783" i="10" s="1"/>
  <c r="F785" i="10"/>
  <c r="G785" i="10" s="1"/>
  <c r="F788" i="10"/>
  <c r="G788" i="10" s="1"/>
  <c r="F801" i="10"/>
  <c r="F802" i="10"/>
  <c r="F825" i="10"/>
  <c r="G825" i="10" s="1"/>
  <c r="F826" i="10"/>
  <c r="G826" i="10" s="1"/>
  <c r="F1023" i="10"/>
  <c r="G1023" i="10" s="1"/>
  <c r="F1024" i="10"/>
  <c r="G1024" i="10" s="1"/>
  <c r="F1019" i="10"/>
  <c r="G1019" i="10" s="1"/>
  <c r="F1020" i="10"/>
  <c r="G1020" i="10" s="1"/>
  <c r="F1022" i="10"/>
  <c r="G1022" i="10" s="1"/>
  <c r="F1062" i="10"/>
  <c r="G1062" i="10" s="1"/>
  <c r="F1061" i="10"/>
  <c r="G1061" i="10" s="1"/>
  <c r="F1079" i="10"/>
  <c r="G1079" i="10" s="1"/>
  <c r="F1080" i="10"/>
  <c r="G1080" i="10" s="1"/>
  <c r="F1095" i="10"/>
  <c r="G1095" i="10" s="1"/>
  <c r="F1096" i="10"/>
  <c r="G1096" i="10" s="1"/>
  <c r="F1098" i="10"/>
  <c r="G1098" i="10" s="1"/>
  <c r="F1099" i="10"/>
  <c r="G1099" i="10" s="1"/>
  <c r="F1100" i="10"/>
  <c r="G1100" i="10" s="1"/>
  <c r="G1189" i="10"/>
  <c r="F1190" i="10"/>
  <c r="G1190" i="10" s="1"/>
  <c r="F1191" i="10"/>
  <c r="G1191" i="10" s="1"/>
  <c r="F1188" i="10"/>
  <c r="G1188" i="10" s="1"/>
  <c r="F1205" i="10"/>
  <c r="G1205" i="10" s="1"/>
  <c r="F1206" i="10"/>
  <c r="G1206" i="10" s="1"/>
  <c r="F1209" i="10"/>
  <c r="G1209" i="10" s="1"/>
  <c r="F1210" i="10"/>
  <c r="G1210" i="10" s="1"/>
  <c r="F1275" i="10"/>
  <c r="G1275" i="10" s="1"/>
  <c r="F1276" i="10"/>
  <c r="G1276" i="10" s="1"/>
  <c r="F1562" i="10"/>
  <c r="G1562" i="10" s="1"/>
  <c r="H1291" i="10"/>
  <c r="H1250" i="10"/>
  <c r="H690" i="10"/>
  <c r="H1449" i="10"/>
  <c r="H613" i="10"/>
  <c r="H979" i="10"/>
  <c r="H921" i="10"/>
  <c r="H1496" i="10"/>
  <c r="H294" i="10"/>
  <c r="H1431" i="10"/>
  <c r="H2679" i="10"/>
  <c r="H2657" i="10"/>
  <c r="H959" i="10"/>
  <c r="H1114" i="10"/>
  <c r="H2224" i="10"/>
  <c r="H2146" i="10"/>
  <c r="H2475" i="10"/>
  <c r="H1907" i="10"/>
  <c r="H2969" i="10"/>
  <c r="H2896" i="10"/>
  <c r="H2874" i="10"/>
  <c r="H2792" i="10"/>
  <c r="H2767" i="10"/>
  <c r="H2756" i="10"/>
  <c r="F2646" i="10"/>
  <c r="G2646" i="10" s="1"/>
  <c r="H888" i="10"/>
  <c r="H562" i="10"/>
  <c r="H588" i="10"/>
  <c r="H589" i="10" s="1"/>
  <c r="H590" i="10" s="1"/>
  <c r="H591" i="10" s="1"/>
  <c r="B591" i="10" s="1"/>
  <c r="H2943" i="10"/>
  <c r="G3124" i="10"/>
  <c r="H752" i="10"/>
  <c r="H1171" i="10"/>
  <c r="F1395" i="10"/>
  <c r="G1395" i="10" s="1"/>
  <c r="F1396" i="10"/>
  <c r="G1396" i="10" s="1"/>
  <c r="H2863" i="10"/>
  <c r="H2719" i="10"/>
  <c r="H714" i="10"/>
  <c r="H792" i="10"/>
  <c r="H771" i="10"/>
  <c r="H733" i="10"/>
  <c r="H3257" i="10"/>
  <c r="H3261" i="10" s="1"/>
  <c r="H3262" i="10" s="1"/>
  <c r="H3263" i="10" s="1"/>
  <c r="B3263" i="10" s="1"/>
  <c r="D3263" i="10" s="1"/>
  <c r="G272" i="3" s="1"/>
  <c r="N272" i="3" s="1"/>
  <c r="H3273" i="10"/>
  <c r="H3297" i="10"/>
  <c r="H3300" i="10" s="1"/>
  <c r="H3301" i="10" s="1"/>
  <c r="H3302" i="10" s="1"/>
  <c r="B3302" i="10" s="1"/>
  <c r="D3302" i="10" s="1"/>
  <c r="G275" i="3" s="1"/>
  <c r="N275" i="3" s="1"/>
  <c r="H1254" i="10"/>
  <c r="H2340" i="10"/>
  <c r="F4671" i="10"/>
  <c r="F4672" i="10" s="1"/>
  <c r="F4673" i="10" s="1"/>
  <c r="H2885" i="10"/>
  <c r="H248" i="10"/>
  <c r="H249" i="10" s="1"/>
  <c r="H250" i="10" s="1"/>
  <c r="B250" i="10" s="1"/>
  <c r="G32" i="3" s="1"/>
  <c r="N32" i="3" s="1"/>
  <c r="H2894" i="10"/>
  <c r="H238" i="10"/>
  <c r="H239" i="10" s="1"/>
  <c r="H240" i="10" s="1"/>
  <c r="B240" i="10" s="1"/>
  <c r="G31" i="3" s="1"/>
  <c r="N31" i="3" s="1"/>
  <c r="H2872" i="10"/>
  <c r="H2957" i="10"/>
  <c r="H2790" i="10"/>
  <c r="H3211" i="10"/>
  <c r="F3735" i="10"/>
  <c r="G3735" i="10" s="1"/>
  <c r="H3738" i="10" s="1"/>
  <c r="H3430" i="10"/>
  <c r="H937" i="10"/>
  <c r="H2780" i="10"/>
  <c r="H2765" i="10"/>
  <c r="H3710" i="10"/>
  <c r="H2248" i="10"/>
  <c r="H2249" i="10" s="1"/>
  <c r="H2250" i="10" s="1"/>
  <c r="B2250" i="10" s="1"/>
  <c r="D2250" i="10" s="1"/>
  <c r="G185" i="3" s="1"/>
  <c r="H2905" i="10"/>
  <c r="H2908" i="10" s="1"/>
  <c r="H2909" i="10" s="1"/>
  <c r="H2910" i="10" s="1"/>
  <c r="B2910" i="10" s="1"/>
  <c r="D2910" i="10" s="1"/>
  <c r="G243" i="3" s="1"/>
  <c r="H3126" i="10"/>
  <c r="H2754" i="10"/>
  <c r="H2744" i="10"/>
  <c r="E186" i="18"/>
  <c r="E182" i="18"/>
  <c r="H3485" i="10"/>
  <c r="H3976" i="10"/>
  <c r="H560" i="10"/>
  <c r="H643" i="10"/>
  <c r="F1394" i="10"/>
  <c r="G1394" i="10" s="1"/>
  <c r="E253" i="18"/>
  <c r="E254" i="18"/>
  <c r="H2236" i="10"/>
  <c r="H1879" i="10"/>
  <c r="H1852" i="10"/>
  <c r="H1385" i="10"/>
  <c r="H1862" i="10"/>
  <c r="H1887" i="10"/>
  <c r="H1413" i="10"/>
  <c r="H1361" i="10"/>
  <c r="H2282" i="10"/>
  <c r="H2325" i="10"/>
  <c r="H2328" i="10" s="1"/>
  <c r="H2329" i="10" s="1"/>
  <c r="H2330" i="10" s="1"/>
  <c r="B2330" i="10" s="1"/>
  <c r="D2330" i="10" s="1"/>
  <c r="H2207" i="10"/>
  <c r="H1917" i="10"/>
  <c r="H2586" i="10"/>
  <c r="H1350" i="10"/>
  <c r="H310" i="10"/>
  <c r="H2705" i="10"/>
  <c r="H3076" i="10"/>
  <c r="H3078" i="10" s="1"/>
  <c r="H3079" i="10" s="1"/>
  <c r="H3080" i="10" s="1"/>
  <c r="B3080" i="10" s="1"/>
  <c r="D3080" i="10" s="1"/>
  <c r="H2384" i="10"/>
  <c r="H2353" i="10"/>
  <c r="H2159" i="10"/>
  <c r="H2126" i="10"/>
  <c r="H205" i="10"/>
  <c r="H206" i="10" s="1"/>
  <c r="H207" i="10" s="1"/>
  <c r="B206" i="10" s="1"/>
  <c r="D206" i="10" s="1"/>
  <c r="H204" i="10"/>
  <c r="H2307" i="10"/>
  <c r="H3530" i="10"/>
  <c r="H50" i="10"/>
  <c r="H49" i="10"/>
  <c r="H276" i="10"/>
  <c r="H2131" i="10"/>
  <c r="H2291" i="10"/>
  <c r="H2098" i="10"/>
  <c r="H1803" i="10"/>
  <c r="H2184" i="10"/>
  <c r="H2621" i="10"/>
  <c r="H2623" i="10"/>
  <c r="H2610" i="10"/>
  <c r="H2612" i="10"/>
  <c r="H2598" i="10"/>
  <c r="H2600" i="10"/>
  <c r="H2849" i="10"/>
  <c r="H3065" i="10"/>
  <c r="H3067" i="10" s="1"/>
  <c r="H2928" i="10"/>
  <c r="H2916" i="10"/>
  <c r="H2919" i="10" s="1"/>
  <c r="H2920" i="10" s="1"/>
  <c r="H2921" i="10" s="1"/>
  <c r="B2921" i="10" s="1"/>
  <c r="D2921" i="10" s="1"/>
  <c r="G244" i="3" s="1"/>
  <c r="H3311" i="10"/>
  <c r="H3314" i="10" s="1"/>
  <c r="H1667" i="10"/>
  <c r="H2371" i="10"/>
  <c r="H118" i="10"/>
  <c r="H119" i="10" s="1"/>
  <c r="H120" i="10" s="1"/>
  <c r="H121" i="10" s="1"/>
  <c r="B122" i="10" s="1"/>
  <c r="H430" i="10"/>
  <c r="H361" i="10"/>
  <c r="H464" i="10"/>
  <c r="H395" i="10"/>
  <c r="H327" i="10"/>
  <c r="H573" i="10"/>
  <c r="H447" i="10"/>
  <c r="H413" i="10"/>
  <c r="H378" i="10"/>
  <c r="H344" i="10"/>
  <c r="H675" i="10"/>
  <c r="H856" i="10"/>
  <c r="H1222" i="10"/>
  <c r="H1226" i="10" s="1"/>
  <c r="H1227" i="10" s="1"/>
  <c r="H1228" i="10" s="1"/>
  <c r="B1228" i="10" s="1"/>
  <c r="D1228" i="10" s="1"/>
  <c r="H1820" i="10"/>
  <c r="H2588" i="10"/>
  <c r="H2731" i="10"/>
  <c r="H1790" i="10"/>
  <c r="H1794" i="10" s="1"/>
  <c r="H3446" i="10"/>
  <c r="H7" i="10"/>
  <c r="H546" i="10"/>
  <c r="H919" i="10"/>
  <c r="H873" i="10"/>
  <c r="H1010" i="10"/>
  <c r="H1530" i="10"/>
  <c r="H1510" i="10"/>
  <c r="H2083" i="10"/>
  <c r="H2851" i="10"/>
  <c r="H2930" i="10"/>
  <c r="H3514" i="10"/>
  <c r="H3516" i="10" s="1"/>
  <c r="H3517" i="10" s="1"/>
  <c r="H3518" i="10" s="1"/>
  <c r="B3518" i="10" s="1"/>
  <c r="D3518" i="10" s="1"/>
  <c r="H2374" i="10"/>
  <c r="H1034" i="10"/>
  <c r="H1635" i="10"/>
  <c r="H1637" i="10" s="1"/>
  <c r="H1591" i="10"/>
  <c r="H1545" i="10"/>
  <c r="H1379" i="10"/>
  <c r="H1937" i="10"/>
  <c r="H1899" i="10"/>
  <c r="H2681" i="10"/>
  <c r="H2659" i="10"/>
  <c r="H3113" i="10"/>
  <c r="H3099" i="10"/>
  <c r="H3089" i="10"/>
  <c r="H3091" i="10" s="1"/>
  <c r="H3050" i="10"/>
  <c r="H3052" i="10" s="1"/>
  <c r="H3038" i="10"/>
  <c r="H2955" i="10"/>
  <c r="E194" i="18"/>
  <c r="H3459" i="10"/>
  <c r="H3526" i="10"/>
  <c r="H3693" i="10"/>
  <c r="H3684" i="10"/>
  <c r="H3685" i="10" s="1"/>
  <c r="H3973" i="10"/>
  <c r="H3283" i="10"/>
  <c r="H3222" i="10"/>
  <c r="H3225" i="10" s="1"/>
  <c r="H3196" i="10"/>
  <c r="H3187" i="10"/>
  <c r="H3426" i="10"/>
  <c r="E259" i="18"/>
  <c r="H1775" i="10"/>
  <c r="H1779" i="10" s="1"/>
  <c r="H659" i="10"/>
  <c r="H1187" i="10"/>
  <c r="H1155" i="10"/>
  <c r="H1110" i="10"/>
  <c r="H1236" i="10"/>
  <c r="H1240" i="10" s="1"/>
  <c r="H1241" i="10" s="1"/>
  <c r="H1242" i="10" s="1"/>
  <c r="B1242" i="10" s="1"/>
  <c r="D1242" i="10" s="1"/>
  <c r="H1301" i="10"/>
  <c r="H1304" i="10" s="1"/>
  <c r="H1305" i="10" s="1"/>
  <c r="H1306" i="10" s="1"/>
  <c r="B1306" i="10" s="1"/>
  <c r="D1306" i="10" s="1"/>
  <c r="H2196" i="10"/>
  <c r="H2113" i="10"/>
  <c r="F2647" i="10"/>
  <c r="G2647" i="10" s="1"/>
  <c r="H2648" i="10" s="1"/>
  <c r="G3123" i="10"/>
  <c r="H3200" i="10"/>
  <c r="H3183" i="10"/>
  <c r="H2337" i="10"/>
  <c r="H1686" i="10"/>
  <c r="H9" i="10"/>
  <c r="H10" i="10" s="1"/>
  <c r="B11" i="10" s="1"/>
  <c r="G8" i="3" s="1"/>
  <c r="H217" i="10"/>
  <c r="H844" i="10"/>
  <c r="H993" i="10"/>
  <c r="H955" i="10"/>
  <c r="H884" i="10"/>
  <c r="H871" i="10"/>
  <c r="H1006" i="10"/>
  <c r="H1533" i="10"/>
  <c r="H1499" i="10"/>
  <c r="H1483" i="10"/>
  <c r="H530" i="10"/>
  <c r="H1344" i="10"/>
  <c r="H1326" i="10"/>
  <c r="H2234" i="10"/>
  <c r="H2221" i="10"/>
  <c r="H2198" i="10"/>
  <c r="H2162" i="10"/>
  <c r="H2143" i="10"/>
  <c r="H2086" i="10"/>
  <c r="H3475" i="10"/>
  <c r="H3233" i="10"/>
  <c r="H3236" i="10" s="1"/>
  <c r="H3987" i="10"/>
  <c r="H1317" i="10"/>
  <c r="A253" i="18"/>
  <c r="A254" i="18" s="1"/>
  <c r="A255" i="18" s="1"/>
  <c r="A256" i="18" s="1"/>
  <c r="A257" i="18" s="1"/>
  <c r="A258" i="18" s="1"/>
  <c r="A259" i="18" s="1"/>
  <c r="A260" i="18" s="1"/>
  <c r="A261" i="18" s="1"/>
  <c r="A262" i="18" s="1"/>
  <c r="A263" i="18" s="1"/>
  <c r="A264" i="18" s="1"/>
  <c r="A265" i="18" s="1"/>
  <c r="A266" i="18" s="1"/>
  <c r="A267" i="18" s="1"/>
  <c r="A268" i="18" s="1"/>
  <c r="A269" i="18" s="1"/>
  <c r="A270" i="18" s="1"/>
  <c r="A271" i="18" s="1"/>
  <c r="A272" i="18" s="1"/>
  <c r="A273" i="18" s="1"/>
  <c r="A274" i="18" s="1"/>
  <c r="A275" i="18" s="1"/>
  <c r="A276" i="18" s="1"/>
  <c r="A277" i="18" s="1"/>
  <c r="A278" i="18" s="1"/>
  <c r="A279" i="18" s="1"/>
  <c r="A280" i="18" s="1"/>
  <c r="A281" i="18" s="1"/>
  <c r="A282" i="18" s="1"/>
  <c r="A283" i="18" s="1"/>
  <c r="A284" i="18" s="1"/>
  <c r="A285" i="18" s="1"/>
  <c r="A286" i="18" s="1"/>
  <c r="A287" i="18" s="1"/>
  <c r="A288" i="18" s="1"/>
  <c r="A289" i="18" s="1"/>
  <c r="A290" i="18" s="1"/>
  <c r="A291" i="18" s="1"/>
  <c r="A292" i="18" s="1"/>
  <c r="A293" i="18" s="1"/>
  <c r="A294" i="18" s="1"/>
  <c r="A295" i="18" s="1"/>
  <c r="A296" i="18" s="1"/>
  <c r="A297" i="18" s="1"/>
  <c r="A298" i="18" s="1"/>
  <c r="A299" i="18" s="1"/>
  <c r="A300" i="18" s="1"/>
  <c r="A301" i="18" s="1"/>
  <c r="A302" i="18" s="1"/>
  <c r="A303" i="18" s="1"/>
  <c r="A304" i="18" s="1"/>
  <c r="A305" i="18" s="1"/>
  <c r="A306" i="18" s="1"/>
  <c r="A307" i="18" s="1"/>
  <c r="A308" i="18" s="1"/>
  <c r="A309" i="18" s="1"/>
  <c r="A310" i="18" s="1"/>
  <c r="A311" i="18" s="1"/>
  <c r="A312" i="18" s="1"/>
  <c r="A313" i="18" s="1"/>
  <c r="A314" i="18" s="1"/>
  <c r="A315" i="18" s="1"/>
  <c r="A316" i="18" s="1"/>
  <c r="A317" i="18" s="1"/>
  <c r="A318" i="18" s="1"/>
  <c r="A319" i="18" s="1"/>
  <c r="A320" i="18" s="1"/>
  <c r="A252" i="18"/>
  <c r="H2280" i="10"/>
  <c r="H2267" i="10"/>
  <c r="H2270" i="10" s="1"/>
  <c r="H2259" i="10"/>
  <c r="H2186" i="10"/>
  <c r="H2110" i="10"/>
  <c r="H2096" i="10"/>
  <c r="H1837" i="10"/>
  <c r="H2668" i="10"/>
  <c r="H2633" i="10"/>
  <c r="H3111" i="10"/>
  <c r="H3101" i="10"/>
  <c r="H2941" i="10"/>
  <c r="H3552" i="10"/>
  <c r="H3209" i="10"/>
  <c r="H3960" i="10"/>
  <c r="H3964" i="10" s="1"/>
  <c r="H3270" i="10"/>
  <c r="H4185" i="10"/>
  <c r="G4007" i="10"/>
  <c r="G17" i="10"/>
  <c r="H17" i="10" s="1"/>
  <c r="F39" i="10"/>
  <c r="G39" i="10" s="1"/>
  <c r="H40" i="10" s="1"/>
  <c r="F60" i="10"/>
  <c r="G60" i="10" s="1"/>
  <c r="H61" i="10" s="1"/>
  <c r="G599" i="10" l="1"/>
  <c r="F9" i="25"/>
  <c r="G9" i="25" s="1"/>
  <c r="G665" i="10"/>
  <c r="F13" i="25"/>
  <c r="G13" i="25" s="1"/>
  <c r="G600" i="10"/>
  <c r="F10" i="25"/>
  <c r="G10" i="25" s="1"/>
  <c r="H1144" i="10"/>
  <c r="H1145" i="10" s="1"/>
  <c r="H1146" i="10" s="1"/>
  <c r="H1147" i="10" s="1"/>
  <c r="B1147" i="10" s="1"/>
  <c r="D1147" i="10" s="1"/>
  <c r="G100" i="3" s="1"/>
  <c r="H1047" i="10"/>
  <c r="H1051" i="10"/>
  <c r="H185" i="3"/>
  <c r="N185" i="3"/>
  <c r="H20" i="3"/>
  <c r="N20" i="3"/>
  <c r="H249" i="3"/>
  <c r="H8" i="3"/>
  <c r="N8" i="3"/>
  <c r="H244" i="3"/>
  <c r="N244" i="3"/>
  <c r="H243" i="3"/>
  <c r="N243" i="3"/>
  <c r="H3992" i="10"/>
  <c r="H233" i="3"/>
  <c r="H403" i="3"/>
  <c r="H30" i="3"/>
  <c r="H271" i="3"/>
  <c r="H314" i="3"/>
  <c r="H313" i="3"/>
  <c r="H398" i="3"/>
  <c r="H305" i="3"/>
  <c r="H327" i="3"/>
  <c r="H368" i="3"/>
  <c r="H402" i="3"/>
  <c r="H272" i="3"/>
  <c r="H366" i="3"/>
  <c r="H367" i="3"/>
  <c r="H333" i="3"/>
  <c r="H310" i="3"/>
  <c r="H339" i="3"/>
  <c r="H401" i="3"/>
  <c r="H400" i="3"/>
  <c r="H372" i="3"/>
  <c r="H381" i="3"/>
  <c r="H387" i="3"/>
  <c r="H395" i="3"/>
  <c r="H304" i="3"/>
  <c r="H382" i="3"/>
  <c r="H311" i="3"/>
  <c r="H396" i="3"/>
  <c r="H302" i="3"/>
  <c r="H275" i="3"/>
  <c r="H328" i="3"/>
  <c r="H364" i="3"/>
  <c r="H365" i="3"/>
  <c r="H298" i="3"/>
  <c r="H332" i="3"/>
  <c r="H312" i="3"/>
  <c r="H337" i="3"/>
  <c r="H334" i="3"/>
  <c r="H340" i="3"/>
  <c r="H399" i="3"/>
  <c r="H338" i="3"/>
  <c r="H378" i="3"/>
  <c r="H397" i="3"/>
  <c r="H303" i="3"/>
  <c r="H32" i="3"/>
  <c r="H31" i="3"/>
  <c r="H1982" i="10"/>
  <c r="H1983" i="10" s="1"/>
  <c r="H1984" i="10" s="1"/>
  <c r="H1985" i="10" s="1"/>
  <c r="B1985" i="10" s="1"/>
  <c r="D1985" i="10" s="1"/>
  <c r="G165" i="3" s="1"/>
  <c r="H1564" i="10"/>
  <c r="H1610" i="10"/>
  <c r="H1611" i="10" s="1"/>
  <c r="H1612" i="10" s="1"/>
  <c r="H1613" i="10" s="1"/>
  <c r="B1613" i="10" s="1"/>
  <c r="D1613" i="10" s="1"/>
  <c r="H1625" i="10"/>
  <c r="H1626" i="10" s="1"/>
  <c r="H1627" i="10" s="1"/>
  <c r="H1628" i="10" s="1"/>
  <c r="B1628" i="10" s="1"/>
  <c r="D1628" i="10" s="1"/>
  <c r="G142" i="3" s="1"/>
  <c r="H1560" i="10"/>
  <c r="A195" i="3"/>
  <c r="A196" i="3" s="1"/>
  <c r="A197" i="3" s="1"/>
  <c r="A198" i="3" s="1"/>
  <c r="A199" i="3" s="1"/>
  <c r="A200" i="3" s="1"/>
  <c r="A201" i="3" s="1"/>
  <c r="A202" i="3" s="1"/>
  <c r="A203" i="3" s="1"/>
  <c r="A204" i="3" s="1"/>
  <c r="A205" i="3" s="1"/>
  <c r="A206" i="3" s="1"/>
  <c r="A207" i="3" s="1"/>
  <c r="A208" i="3" s="1"/>
  <c r="A213" i="3" s="1"/>
  <c r="A214" i="3" s="1"/>
  <c r="A215" i="3" s="1"/>
  <c r="A216" i="3" s="1"/>
  <c r="A217" i="3" s="1"/>
  <c r="A218" i="3" s="1"/>
  <c r="A219" i="3" s="1"/>
  <c r="A220" i="3" s="1"/>
  <c r="A221" i="3" s="1"/>
  <c r="A222" i="3" s="1"/>
  <c r="A223" i="3" s="1"/>
  <c r="A224" i="3" s="1"/>
  <c r="A225" i="3" s="1"/>
  <c r="A226" i="3" s="1"/>
  <c r="A227" i="3" s="1"/>
  <c r="A228" i="3" s="1"/>
  <c r="A229" i="3" s="1"/>
  <c r="A230" i="3" s="1"/>
  <c r="A231" i="3" s="1"/>
  <c r="A232" i="3" s="1"/>
  <c r="A233" i="3" s="1"/>
  <c r="A234" i="3" s="1"/>
  <c r="A238" i="3" s="1"/>
  <c r="A239" i="3" s="1"/>
  <c r="A240" i="3" s="1"/>
  <c r="A241" i="3" s="1"/>
  <c r="A242" i="3" s="1"/>
  <c r="A243" i="3" s="1"/>
  <c r="A244" i="3" s="1"/>
  <c r="A245" i="3" s="1"/>
  <c r="A246" i="3" s="1"/>
  <c r="A247" i="3" s="1"/>
  <c r="A248" i="3" s="1"/>
  <c r="A249" i="3" s="1"/>
  <c r="A250" i="3" s="1"/>
  <c r="A251" i="3" s="1"/>
  <c r="A252" i="3" s="1"/>
  <c r="A253" i="3" s="1"/>
  <c r="A254" i="3" s="1"/>
  <c r="A255" i="3" s="1"/>
  <c r="A256" i="3" s="1"/>
  <c r="A257" i="3" s="1"/>
  <c r="A258" i="3" s="1"/>
  <c r="A259" i="3" s="1"/>
  <c r="A260" i="3" s="1"/>
  <c r="A261" i="3" s="1"/>
  <c r="A262" i="3" s="1"/>
  <c r="A263" i="3" s="1"/>
  <c r="A264" i="3" s="1"/>
  <c r="A265" i="3" s="1"/>
  <c r="A266" i="3" s="1"/>
  <c r="A267" i="3" s="1"/>
  <c r="A268" i="3" s="1"/>
  <c r="A269" i="3" s="1"/>
  <c r="A270" i="3" s="1"/>
  <c r="A271" i="3" s="1"/>
  <c r="A272" i="3" s="1"/>
  <c r="A273" i="3" s="1"/>
  <c r="A274" i="3" s="1"/>
  <c r="A275" i="3" s="1"/>
  <c r="A276" i="3" s="1"/>
  <c r="A277" i="3" s="1"/>
  <c r="A278" i="3" s="1"/>
  <c r="A279" i="3" s="1"/>
  <c r="A193" i="3"/>
  <c r="A194" i="3" s="1"/>
  <c r="A2380" i="10"/>
  <c r="A2392" i="10" s="1"/>
  <c r="A2413" i="10" s="1"/>
  <c r="A2427" i="10" s="1"/>
  <c r="A2441" i="10" s="1"/>
  <c r="A2454" i="10" s="1"/>
  <c r="A2463" i="10" s="1"/>
  <c r="A2482" i="10" s="1"/>
  <c r="A2503" i="10" s="1"/>
  <c r="A2520" i="10" s="1"/>
  <c r="A2539" i="10" s="1"/>
  <c r="A2548" i="10" s="1"/>
  <c r="A2556" i="10" s="1"/>
  <c r="A2569" i="10" s="1"/>
  <c r="A2582" i="10" s="1"/>
  <c r="A2594" i="10" s="1"/>
  <c r="A2606" i="10" s="1"/>
  <c r="A2617" i="10" s="1"/>
  <c r="A2629" i="10" s="1"/>
  <c r="A2641" i="10" s="1"/>
  <c r="A2653" i="10" s="1"/>
  <c r="A2664" i="10" s="1"/>
  <c r="A2675" i="10" s="1"/>
  <c r="A2687" i="10" s="1"/>
  <c r="A2701" i="10" s="1"/>
  <c r="A2713" i="10" s="1"/>
  <c r="A2725" i="10" s="1"/>
  <c r="A2738" i="10" s="1"/>
  <c r="A2750" i="10" s="1"/>
  <c r="A2761" i="10" s="1"/>
  <c r="A2774" i="10" s="1"/>
  <c r="A2786" i="10" s="1"/>
  <c r="A2799" i="10" s="1"/>
  <c r="A2812" i="10" s="1"/>
  <c r="A2825" i="10" s="1"/>
  <c r="A2834" i="10" s="1"/>
  <c r="A2845" i="10" s="1"/>
  <c r="A2857" i="10" s="1"/>
  <c r="A2868" i="10" s="1"/>
  <c r="A2879" i="10" s="1"/>
  <c r="A2890" i="10" s="1"/>
  <c r="A2901" i="10" s="1"/>
  <c r="A2912" i="10" s="1"/>
  <c r="A2924" i="10" s="1"/>
  <c r="A2936" i="10" s="1"/>
  <c r="A2950" i="10" s="1"/>
  <c r="A2963" i="10" s="1"/>
  <c r="A2975" i="10" s="1"/>
  <c r="A2984" i="10" s="1"/>
  <c r="A2995" i="10" s="1"/>
  <c r="A3007" i="10" s="1"/>
  <c r="A3021" i="10" s="1"/>
  <c r="A3033" i="10" s="1"/>
  <c r="A3046" i="10" s="1"/>
  <c r="A3060" i="10" s="1"/>
  <c r="A3072" i="10" s="1"/>
  <c r="A3084" i="10" s="1"/>
  <c r="A3095" i="10" s="1"/>
  <c r="A3107" i="10" s="1"/>
  <c r="A3120" i="10" s="1"/>
  <c r="A3133" i="10" s="1"/>
  <c r="A3145" i="10" s="1"/>
  <c r="A3155" i="10" s="1"/>
  <c r="A3167" i="10" s="1"/>
  <c r="A3178" i="10" s="1"/>
  <c r="A3192" i="10" s="1"/>
  <c r="A3205" i="10" s="1"/>
  <c r="A3218" i="10" s="1"/>
  <c r="A3229" i="10" s="1"/>
  <c r="A3240" i="10" s="1"/>
  <c r="A3253" i="10" s="1"/>
  <c r="A3265" i="10" s="1"/>
  <c r="A3279" i="10" s="1"/>
  <c r="A3293" i="10" s="1"/>
  <c r="A3306" i="10" s="1"/>
  <c r="A3322" i="10" s="1"/>
  <c r="A3334" i="10" s="1"/>
  <c r="A3346" i="10" s="1"/>
  <c r="A3357" i="10" s="1"/>
  <c r="F2005" i="10"/>
  <c r="G1992" i="10"/>
  <c r="F2007" i="10"/>
  <c r="G1994" i="10"/>
  <c r="G1991" i="10"/>
  <c r="H1991" i="10" s="1"/>
  <c r="F2004" i="10"/>
  <c r="F2006" i="10"/>
  <c r="G1993" i="10"/>
  <c r="H1575" i="10"/>
  <c r="H1579" i="10"/>
  <c r="G802" i="10"/>
  <c r="F814" i="10"/>
  <c r="G814" i="10" s="1"/>
  <c r="G801" i="10"/>
  <c r="F813" i="10"/>
  <c r="G813" i="10" s="1"/>
  <c r="E3" i="18"/>
  <c r="E160" i="18"/>
  <c r="E13" i="18"/>
  <c r="E161" i="18"/>
  <c r="E135" i="18"/>
  <c r="E166" i="18"/>
  <c r="H2819" i="10"/>
  <c r="H633" i="10"/>
  <c r="H634" i="10" s="1"/>
  <c r="H635" i="10" s="1"/>
  <c r="H636" i="10" s="1"/>
  <c r="B636" i="10" s="1"/>
  <c r="F2999" i="10"/>
  <c r="G2999" i="10" s="1"/>
  <c r="H2999" i="10" s="1"/>
  <c r="H3003" i="10" s="1"/>
  <c r="H3004" i="10" s="1"/>
  <c r="H3005" i="10" s="1"/>
  <c r="B3005" i="10" s="1"/>
  <c r="D3005" i="10" s="1"/>
  <c r="G251" i="3" s="1"/>
  <c r="G2988" i="10"/>
  <c r="H2988" i="10" s="1"/>
  <c r="H2991" i="10" s="1"/>
  <c r="H2992" i="10" s="1"/>
  <c r="H2993" i="10" s="1"/>
  <c r="B2993" i="10" s="1"/>
  <c r="D2993" i="10" s="1"/>
  <c r="G250" i="3" s="1"/>
  <c r="H3088" i="20"/>
  <c r="H3089" i="20" s="1"/>
  <c r="H3090" i="20" s="1"/>
  <c r="H3091" i="20" s="1"/>
  <c r="B3091" i="20" s="1"/>
  <c r="D3091" i="20" s="1"/>
  <c r="H3471" i="20"/>
  <c r="H3472" i="20" s="1"/>
  <c r="H3473" i="20" s="1"/>
  <c r="H3474" i="20" s="1"/>
  <c r="B3474" i="20" s="1"/>
  <c r="D3474" i="20" s="1"/>
  <c r="H3117" i="20"/>
  <c r="H3118" i="20" s="1"/>
  <c r="H3119" i="20" s="1"/>
  <c r="H3120" i="20" s="1"/>
  <c r="B3120" i="20" s="1"/>
  <c r="D3120" i="20" s="1"/>
  <c r="H3076" i="20"/>
  <c r="H3077" i="20" s="1"/>
  <c r="H3078" i="20" s="1"/>
  <c r="H3079" i="20" s="1"/>
  <c r="B3079" i="20" s="1"/>
  <c r="D3079" i="20" s="1"/>
  <c r="H3129" i="20"/>
  <c r="H3130" i="20" s="1"/>
  <c r="H3131" i="20" s="1"/>
  <c r="H3132" i="20" s="1"/>
  <c r="B3132" i="20" s="1"/>
  <c r="D3132" i="20" s="1"/>
  <c r="H3103" i="20"/>
  <c r="H3104" i="20" s="1"/>
  <c r="H3105" i="20" s="1"/>
  <c r="H3106" i="20" s="1"/>
  <c r="B3106" i="20" s="1"/>
  <c r="D3106" i="20" s="1"/>
  <c r="H271" i="19"/>
  <c r="E173" i="18"/>
  <c r="G257" i="3"/>
  <c r="N257" i="3" s="1"/>
  <c r="G3341" i="10"/>
  <c r="H3341" i="10" s="1"/>
  <c r="F3352" i="10"/>
  <c r="G3339" i="10"/>
  <c r="H3339" i="10" s="1"/>
  <c r="F3351" i="10"/>
  <c r="C23" i="13"/>
  <c r="C24" i="13" s="1"/>
  <c r="C25" i="13" s="1"/>
  <c r="C26" i="13" s="1"/>
  <c r="C27" i="13" s="1"/>
  <c r="C28" i="13" s="1"/>
  <c r="C29" i="13" s="1"/>
  <c r="C30" i="13" s="1"/>
  <c r="C31" i="13" s="1"/>
  <c r="C32" i="13" s="1"/>
  <c r="C33" i="13" s="1"/>
  <c r="C34" i="13" s="1"/>
  <c r="C35" i="13" s="1"/>
  <c r="C36" i="13" s="1"/>
  <c r="C37" i="13" s="1"/>
  <c r="C38" i="13" s="1"/>
  <c r="C39" i="13" s="1"/>
  <c r="C40" i="13" s="1"/>
  <c r="C41" i="13" s="1"/>
  <c r="C42" i="13" s="1"/>
  <c r="C43" i="13" s="1"/>
  <c r="C44" i="13" s="1"/>
  <c r="C45" i="13" s="1"/>
  <c r="C46" i="13" s="1"/>
  <c r="C47" i="13" s="1"/>
  <c r="C48" i="13" s="1"/>
  <c r="C49" i="13" s="1"/>
  <c r="C50" i="13" s="1"/>
  <c r="C51" i="13" s="1"/>
  <c r="C52" i="13" s="1"/>
  <c r="C53" i="13" s="1"/>
  <c r="C54" i="13" s="1"/>
  <c r="C55" i="13" s="1"/>
  <c r="C56" i="13" s="1"/>
  <c r="C57" i="13" s="1"/>
  <c r="C58" i="13" s="1"/>
  <c r="C59" i="13" s="1"/>
  <c r="C60" i="13" s="1"/>
  <c r="C61" i="13" s="1"/>
  <c r="C62" i="13" s="1"/>
  <c r="C63" i="13" s="1"/>
  <c r="C64" i="13" s="1"/>
  <c r="C65" i="13" s="1"/>
  <c r="C66" i="13" s="1"/>
  <c r="C67" i="13" s="1"/>
  <c r="C68" i="13" s="1"/>
  <c r="C69" i="13" s="1"/>
  <c r="C70" i="13" s="1"/>
  <c r="C71" i="13" s="1"/>
  <c r="C72" i="13" s="1"/>
  <c r="C73" i="13" s="1"/>
  <c r="C74" i="13" s="1"/>
  <c r="C75" i="13" s="1"/>
  <c r="C76" i="13" s="1"/>
  <c r="C77" i="13" s="1"/>
  <c r="C78" i="13" s="1"/>
  <c r="C79" i="13" s="1"/>
  <c r="C80" i="13" s="1"/>
  <c r="C81" i="13" s="1"/>
  <c r="C82" i="13" s="1"/>
  <c r="C83" i="13" s="1"/>
  <c r="C84" i="13" s="1"/>
  <c r="C85" i="13" s="1"/>
  <c r="C86" i="13" s="1"/>
  <c r="C87" i="13" s="1"/>
  <c r="C88" i="13" s="1"/>
  <c r="C89" i="13" s="1"/>
  <c r="C90" i="13" s="1"/>
  <c r="C91" i="13" s="1"/>
  <c r="C92" i="13" s="1"/>
  <c r="C93" i="13" s="1"/>
  <c r="C94" i="13" s="1"/>
  <c r="C95" i="13" s="1"/>
  <c r="C96" i="13" s="1"/>
  <c r="C97" i="13" s="1"/>
  <c r="C98" i="13" s="1"/>
  <c r="C99" i="13" s="1"/>
  <c r="C22" i="13"/>
  <c r="H347" i="19"/>
  <c r="H3296" i="20"/>
  <c r="H3297" i="20" s="1"/>
  <c r="H3298" i="20" s="1"/>
  <c r="H3299" i="20" s="1"/>
  <c r="B3299" i="20" s="1"/>
  <c r="D3299" i="20" s="1"/>
  <c r="F2838" i="20"/>
  <c r="G2838" i="20" s="1"/>
  <c r="H2839" i="20" s="1"/>
  <c r="H2840" i="20" s="1"/>
  <c r="H2841" i="20" s="1"/>
  <c r="H2842" i="20" s="1"/>
  <c r="B2842" i="20" s="1"/>
  <c r="D2842" i="20" s="1"/>
  <c r="G2822" i="20"/>
  <c r="H2823" i="20" s="1"/>
  <c r="H2824" i="20" s="1"/>
  <c r="H2825" i="20" s="1"/>
  <c r="H2826" i="20" s="1"/>
  <c r="B2826" i="20" s="1"/>
  <c r="D2826" i="20" s="1"/>
  <c r="F3430" i="20"/>
  <c r="G3430" i="20" s="1"/>
  <c r="H3430" i="20" s="1"/>
  <c r="H3431" i="20" s="1"/>
  <c r="H3432" i="20" s="1"/>
  <c r="H3433" i="20" s="1"/>
  <c r="B3433" i="20" s="1"/>
  <c r="D3433" i="20" s="1"/>
  <c r="G3419" i="20"/>
  <c r="H3419" i="20" s="1"/>
  <c r="H3420" i="20" s="1"/>
  <c r="H3421" i="20" s="1"/>
  <c r="H3422" i="20" s="1"/>
  <c r="B3422" i="20" s="1"/>
  <c r="D3422" i="20" s="1"/>
  <c r="H3714" i="20"/>
  <c r="H3715" i="20" s="1"/>
  <c r="H3716" i="20" s="1"/>
  <c r="H3717" i="20" s="1"/>
  <c r="B3717" i="20" s="1"/>
  <c r="D3717" i="20" s="1"/>
  <c r="H3228" i="20"/>
  <c r="H3229" i="20" s="1"/>
  <c r="H3230" i="20" s="1"/>
  <c r="H3231" i="20" s="1"/>
  <c r="B3231" i="20" s="1"/>
  <c r="D3231" i="20" s="1"/>
  <c r="G3403" i="20"/>
  <c r="O3403" i="20"/>
  <c r="P3403" i="20" s="1"/>
  <c r="G3404" i="20"/>
  <c r="O3404" i="20"/>
  <c r="P3404" i="20" s="1"/>
  <c r="H3818" i="20"/>
  <c r="H3819" i="20" s="1"/>
  <c r="H3820" i="20" s="1"/>
  <c r="H3821" i="20" s="1"/>
  <c r="B3821" i="20" s="1"/>
  <c r="D3821" i="20" s="1"/>
  <c r="H3851" i="20"/>
  <c r="H3852" i="20" s="1"/>
  <c r="H3853" i="20" s="1"/>
  <c r="H3854" i="20" s="1"/>
  <c r="B3854" i="20" s="1"/>
  <c r="D3854" i="20" s="1"/>
  <c r="G4640" i="20"/>
  <c r="H4640" i="20" s="1"/>
  <c r="H4641" i="20" s="1"/>
  <c r="H4642" i="20" s="1"/>
  <c r="H4643" i="20" s="1"/>
  <c r="B4643" i="20" s="1"/>
  <c r="N4640" i="20"/>
  <c r="O4640" i="20" s="1"/>
  <c r="P4640" i="20" s="1"/>
  <c r="P4641" i="20" s="1"/>
  <c r="P4642" i="20" s="1"/>
  <c r="P4643" i="20" s="1"/>
  <c r="J4643" i="20" s="1"/>
  <c r="H4560" i="20"/>
  <c r="H4561" i="20" s="1"/>
  <c r="H4562" i="20" s="1"/>
  <c r="H4563" i="20" s="1"/>
  <c r="B4563" i="20" s="1"/>
  <c r="D4563" i="20" s="1"/>
  <c r="H3486" i="20"/>
  <c r="H3487" i="20" s="1"/>
  <c r="H3488" i="20" s="1"/>
  <c r="H3489" i="20" s="1"/>
  <c r="B3489" i="20" s="1"/>
  <c r="D3489" i="20" s="1"/>
  <c r="H3730" i="20"/>
  <c r="H3731" i="20" s="1"/>
  <c r="H3732" i="20" s="1"/>
  <c r="H3733" i="20" s="1"/>
  <c r="B3733" i="20" s="1"/>
  <c r="D3733" i="20" s="1"/>
  <c r="H3243" i="20"/>
  <c r="H3244" i="20" s="1"/>
  <c r="H3245" i="20" s="1"/>
  <c r="H3246" i="20" s="1"/>
  <c r="B3246" i="20" s="1"/>
  <c r="D3246" i="20" s="1"/>
  <c r="H3834" i="20"/>
  <c r="H3835" i="20" s="1"/>
  <c r="H3836" i="20" s="1"/>
  <c r="H3837" i="20" s="1"/>
  <c r="B3837" i="20" s="1"/>
  <c r="D3837" i="20" s="1"/>
  <c r="H12" i="19"/>
  <c r="H832" i="10"/>
  <c r="H365" i="10"/>
  <c r="H367" i="10" s="1"/>
  <c r="H368" i="10" s="1"/>
  <c r="H369" i="10" s="1"/>
  <c r="B369" i="10" s="1"/>
  <c r="G41" i="3" s="1"/>
  <c r="H348" i="10"/>
  <c r="H350" i="10" s="1"/>
  <c r="H351" i="10" s="1"/>
  <c r="H352" i="10" s="1"/>
  <c r="B352" i="10" s="1"/>
  <c r="H417" i="10"/>
  <c r="H419" i="10" s="1"/>
  <c r="H434" i="10"/>
  <c r="H436" i="10" s="1"/>
  <c r="H437" i="10" s="1"/>
  <c r="H438" i="10" s="1"/>
  <c r="B438" i="10" s="1"/>
  <c r="H18" i="10"/>
  <c r="H19" i="10" s="1"/>
  <c r="H20" i="10" s="1"/>
  <c r="B21" i="10" s="1"/>
  <c r="G9" i="3" s="1"/>
  <c r="H2886" i="10"/>
  <c r="H2887" i="10" s="1"/>
  <c r="H2888" i="10" s="1"/>
  <c r="B2888" i="10" s="1"/>
  <c r="D2888" i="10" s="1"/>
  <c r="G241" i="3" s="1"/>
  <c r="H331" i="10"/>
  <c r="H333" i="10" s="1"/>
  <c r="H334" i="10" s="1"/>
  <c r="H335" i="10" s="1"/>
  <c r="B335" i="10" s="1"/>
  <c r="H399" i="10"/>
  <c r="H401" i="10" s="1"/>
  <c r="H402" i="10" s="1"/>
  <c r="H403" i="10" s="1"/>
  <c r="B403" i="10" s="1"/>
  <c r="G43" i="3" s="1"/>
  <c r="H2494" i="10"/>
  <c r="H4098" i="10"/>
  <c r="H4009" i="10"/>
  <c r="H4010" i="10" s="1"/>
  <c r="H382" i="10"/>
  <c r="H384" i="10" s="1"/>
  <c r="H451" i="10"/>
  <c r="H453" i="10" s="1"/>
  <c r="H454" i="10" s="1"/>
  <c r="H455" i="10" s="1"/>
  <c r="B455" i="10" s="1"/>
  <c r="G46" i="3" s="1"/>
  <c r="G4680" i="10"/>
  <c r="G23" i="3"/>
  <c r="N23" i="3" s="1"/>
  <c r="F4695" i="10"/>
  <c r="G4695" i="10" s="1"/>
  <c r="H4695" i="10" s="1"/>
  <c r="H4700" i="10" s="1"/>
  <c r="H4701" i="10" s="1"/>
  <c r="H4702" i="10" s="1"/>
  <c r="B4702" i="10" s="1"/>
  <c r="D4702" i="10" s="1"/>
  <c r="G411" i="3" s="1"/>
  <c r="N411" i="3" s="1"/>
  <c r="G4681" i="10"/>
  <c r="G4708" i="10"/>
  <c r="G4707" i="10"/>
  <c r="H2525" i="10"/>
  <c r="H2487" i="10"/>
  <c r="H1950" i="10"/>
  <c r="H1964" i="10"/>
  <c r="H1954" i="10"/>
  <c r="H1968" i="10"/>
  <c r="G2512" i="10"/>
  <c r="F2529" i="10"/>
  <c r="G2529" i="10" s="1"/>
  <c r="G2514" i="10"/>
  <c r="F2531" i="10"/>
  <c r="G2531" i="10" s="1"/>
  <c r="G2513" i="10"/>
  <c r="F2530" i="10"/>
  <c r="G2530" i="10" s="1"/>
  <c r="G601" i="10"/>
  <c r="H601" i="10" s="1"/>
  <c r="H3026" i="10"/>
  <c r="H3029" i="10" s="1"/>
  <c r="H3030" i="10" s="1"/>
  <c r="H3031" i="10" s="1"/>
  <c r="B3031" i="10" s="1"/>
  <c r="D3031" i="10" s="1"/>
  <c r="G253" i="3" s="1"/>
  <c r="N253" i="3" s="1"/>
  <c r="B3824" i="10"/>
  <c r="G326" i="3" s="1"/>
  <c r="N326" i="3" s="1"/>
  <c r="H1318" i="10"/>
  <c r="H1319" i="10" s="1"/>
  <c r="H1320" i="10" s="1"/>
  <c r="B1320" i="10" s="1"/>
  <c r="H2864" i="10"/>
  <c r="H2865" i="10" s="1"/>
  <c r="H2866" i="10" s="1"/>
  <c r="B2866" i="10" s="1"/>
  <c r="D2866" i="10" s="1"/>
  <c r="G239" i="3" s="1"/>
  <c r="H503" i="10"/>
  <c r="H197" i="10"/>
  <c r="H198" i="10" s="1"/>
  <c r="H199" i="10" s="1"/>
  <c r="B199" i="10" s="1"/>
  <c r="G26" i="3" s="1"/>
  <c r="N26" i="3" s="1"/>
  <c r="H2563" i="10"/>
  <c r="H2312" i="10"/>
  <c r="H2313" i="10" s="1"/>
  <c r="H2314" i="10" s="1"/>
  <c r="H2315" i="10" s="1"/>
  <c r="B2315" i="10" s="1"/>
  <c r="D2315" i="10" s="1"/>
  <c r="G190" i="3" s="1"/>
  <c r="N190" i="3" s="1"/>
  <c r="H3287" i="10"/>
  <c r="H3288" i="10" s="1"/>
  <c r="H3289" i="10" s="1"/>
  <c r="B3289" i="10" s="1"/>
  <c r="D3289" i="10" s="1"/>
  <c r="G274" i="3" s="1"/>
  <c r="N274" i="3" s="1"/>
  <c r="H1888" i="10"/>
  <c r="H1889" i="10" s="1"/>
  <c r="H1890" i="10" s="1"/>
  <c r="B1890" i="10" s="1"/>
  <c r="D1890" i="10" s="1"/>
  <c r="G159" i="3" s="1"/>
  <c r="H74" i="10"/>
  <c r="H75" i="10" s="1"/>
  <c r="B75" i="10" s="1"/>
  <c r="G14" i="3" s="1"/>
  <c r="H2671" i="10"/>
  <c r="H2672" i="10" s="1"/>
  <c r="H2673" i="10" s="1"/>
  <c r="B2673" i="10" s="1"/>
  <c r="D2673" i="10" s="1"/>
  <c r="G220" i="3" s="1"/>
  <c r="H3476" i="10"/>
  <c r="H3477" i="10" s="1"/>
  <c r="H3478" i="10" s="1"/>
  <c r="B3478" i="10" s="1"/>
  <c r="D3478" i="10" s="1"/>
  <c r="H909" i="10"/>
  <c r="H910" i="10" s="1"/>
  <c r="H911" i="10" s="1"/>
  <c r="B911" i="10" s="1"/>
  <c r="D911" i="10" s="1"/>
  <c r="G83" i="3" s="1"/>
  <c r="H1747" i="10"/>
  <c r="H1748" i="10" s="1"/>
  <c r="H1749" i="10" s="1"/>
  <c r="B1749" i="10" s="1"/>
  <c r="D1749" i="10" s="1"/>
  <c r="E288" i="18" s="1"/>
  <c r="H2660" i="10"/>
  <c r="H2661" i="10" s="1"/>
  <c r="H2662" i="10" s="1"/>
  <c r="B2662" i="10" s="1"/>
  <c r="D2662" i="10" s="1"/>
  <c r="G219" i="3" s="1"/>
  <c r="H2358" i="10"/>
  <c r="H2359" i="10" s="1"/>
  <c r="H2360" i="10" s="1"/>
  <c r="B2360" i="10" s="1"/>
  <c r="D2360" i="10" s="1"/>
  <c r="E318" i="18" s="1"/>
  <c r="E227" i="18"/>
  <c r="E226" i="18"/>
  <c r="H826" i="10"/>
  <c r="G409" i="3"/>
  <c r="N409" i="3" s="1"/>
  <c r="B4546" i="10"/>
  <c r="G394" i="3" s="1"/>
  <c r="N394" i="3" s="1"/>
  <c r="G121" i="3"/>
  <c r="N121" i="3" s="1"/>
  <c r="E246" i="18"/>
  <c r="E243" i="18"/>
  <c r="G113" i="3"/>
  <c r="N113" i="3" s="1"/>
  <c r="E201" i="18"/>
  <c r="G294" i="3"/>
  <c r="N294" i="3" s="1"/>
  <c r="G112" i="3"/>
  <c r="N112" i="3" s="1"/>
  <c r="E138" i="18"/>
  <c r="G191" i="3"/>
  <c r="N191" i="3" s="1"/>
  <c r="E242" i="18"/>
  <c r="E200" i="18"/>
  <c r="G293" i="3"/>
  <c r="N293" i="3" s="1"/>
  <c r="G24" i="3"/>
  <c r="G19" i="3"/>
  <c r="G27" i="3"/>
  <c r="N27" i="3" s="1"/>
  <c r="G58" i="3"/>
  <c r="H1677" i="10"/>
  <c r="H1678" i="10" s="1"/>
  <c r="H1679" i="10" s="1"/>
  <c r="B1679" i="10" s="1"/>
  <c r="D1679" i="10" s="1"/>
  <c r="H3490" i="10"/>
  <c r="H3491" i="10" s="1"/>
  <c r="H3492" i="10" s="1"/>
  <c r="B3492" i="10" s="1"/>
  <c r="D3492" i="10" s="1"/>
  <c r="H2551" i="10"/>
  <c r="H2552" i="10" s="1"/>
  <c r="H2553" i="10" s="1"/>
  <c r="H2554" i="10" s="1"/>
  <c r="B2554" i="10" s="1"/>
  <c r="D2554" i="10" s="1"/>
  <c r="G206" i="3" s="1"/>
  <c r="N206" i="3" s="1"/>
  <c r="H1764" i="10"/>
  <c r="H1765" i="10" s="1"/>
  <c r="H1766" i="10" s="1"/>
  <c r="B1766" i="10" s="1"/>
  <c r="D1766" i="10" s="1"/>
  <c r="H2816" i="10"/>
  <c r="H2417" i="10"/>
  <c r="H2398" i="10"/>
  <c r="H2406" i="10" s="1"/>
  <c r="H2407" i="10" s="1"/>
  <c r="H2408" i="10" s="1"/>
  <c r="B2408" i="10" s="1"/>
  <c r="D2408" i="10" s="1"/>
  <c r="H4004" i="10"/>
  <c r="H3557" i="10"/>
  <c r="H3558" i="10" s="1"/>
  <c r="H3559" i="10" s="1"/>
  <c r="B3559" i="10" s="1"/>
  <c r="D3559" i="10" s="1"/>
  <c r="H1487" i="10"/>
  <c r="H1488" i="10" s="1"/>
  <c r="H1489" i="10" s="1"/>
  <c r="B1489" i="10" s="1"/>
  <c r="D1489" i="10" s="1"/>
  <c r="H1596" i="10"/>
  <c r="H1597" i="10" s="1"/>
  <c r="H1598" i="10" s="1"/>
  <c r="B1598" i="10" s="1"/>
  <c r="D1598" i="10" s="1"/>
  <c r="H980" i="10"/>
  <c r="H981" i="10" s="1"/>
  <c r="H982" i="10" s="1"/>
  <c r="B982" i="10" s="1"/>
  <c r="D982" i="10" s="1"/>
  <c r="G87" i="3" s="1"/>
  <c r="H1466" i="10"/>
  <c r="H1475" i="10" s="1"/>
  <c r="H1476" i="10" s="1"/>
  <c r="H1477" i="10" s="1"/>
  <c r="B1477" i="10" s="1"/>
  <c r="D1477" i="10" s="1"/>
  <c r="G131" i="3" s="1"/>
  <c r="N131" i="3" s="1"/>
  <c r="E159" i="18"/>
  <c r="H2420" i="10"/>
  <c r="H2709" i="10"/>
  <c r="H2710" i="10" s="1"/>
  <c r="H2711" i="10" s="1"/>
  <c r="B2711" i="10" s="1"/>
  <c r="D2711" i="10" s="1"/>
  <c r="H1730" i="10"/>
  <c r="H1731" i="10" s="1"/>
  <c r="H1713" i="10"/>
  <c r="H1714" i="10" s="1"/>
  <c r="H1715" i="10" s="1"/>
  <c r="B1715" i="10" s="1"/>
  <c r="D1715" i="10" s="1"/>
  <c r="H2794" i="10"/>
  <c r="H2795" i="10" s="1"/>
  <c r="H2796" i="10" s="1"/>
  <c r="B2796" i="10" s="1"/>
  <c r="D2796" i="10" s="1"/>
  <c r="H3544" i="10"/>
  <c r="H3545" i="10" s="1"/>
  <c r="H3546" i="10" s="1"/>
  <c r="B3546" i="10" s="1"/>
  <c r="D3546" i="10" s="1"/>
  <c r="H1657" i="10"/>
  <c r="H1658" i="10" s="1"/>
  <c r="H1659" i="10" s="1"/>
  <c r="B1659" i="10" s="1"/>
  <c r="D1659" i="10" s="1"/>
  <c r="H101" i="10"/>
  <c r="H107" i="10" s="1"/>
  <c r="H2695" i="10"/>
  <c r="H2696" i="10" s="1"/>
  <c r="H2697" i="10" s="1"/>
  <c r="B2697" i="10" s="1"/>
  <c r="D2697" i="10" s="1"/>
  <c r="H4156" i="10"/>
  <c r="H597" i="10"/>
  <c r="H4047" i="10"/>
  <c r="H4051" i="10" s="1"/>
  <c r="H268" i="19"/>
  <c r="H314" i="19"/>
  <c r="H317" i="19" s="1"/>
  <c r="H318" i="19" s="1"/>
  <c r="H319" i="19" s="1"/>
  <c r="B319" i="19" s="1"/>
  <c r="D319" i="19" s="1"/>
  <c r="E301" i="18" s="1"/>
  <c r="H343" i="19"/>
  <c r="H290" i="19"/>
  <c r="H326" i="19"/>
  <c r="H328" i="19"/>
  <c r="H283" i="19"/>
  <c r="H2838" i="10"/>
  <c r="H2840" i="10" s="1"/>
  <c r="H2841" i="10" s="1"/>
  <c r="H2842" i="10" s="1"/>
  <c r="B2842" i="10" s="1"/>
  <c r="D2842" i="10" s="1"/>
  <c r="G234" i="3" s="1"/>
  <c r="N234" i="3" s="1"/>
  <c r="H2543" i="10"/>
  <c r="H2544" i="10" s="1"/>
  <c r="H2545" i="10" s="1"/>
  <c r="H2546" i="10" s="1"/>
  <c r="B2546" i="10" s="1"/>
  <c r="D2546" i="10" s="1"/>
  <c r="G205" i="3" s="1"/>
  <c r="N205" i="3" s="1"/>
  <c r="H2508" i="10"/>
  <c r="H2435" i="10"/>
  <c r="H2431" i="10"/>
  <c r="H2171" i="10"/>
  <c r="H2175" i="10" s="1"/>
  <c r="H2176" i="10" s="1"/>
  <c r="H2177" i="10" s="1"/>
  <c r="B2177" i="10" s="1"/>
  <c r="D2177" i="10" s="1"/>
  <c r="G179" i="3" s="1"/>
  <c r="N179" i="3" s="1"/>
  <c r="H3903" i="10"/>
  <c r="H3907" i="10" s="1"/>
  <c r="H3908" i="10" s="1"/>
  <c r="H3909" i="10" s="1"/>
  <c r="B3909" i="10" s="1"/>
  <c r="D3909" i="10" s="1"/>
  <c r="H4023" i="10"/>
  <c r="H4029" i="10" s="1"/>
  <c r="H4030" i="10" s="1"/>
  <c r="H4031" i="10" s="1"/>
  <c r="B4031" i="10" s="1"/>
  <c r="D4031" i="10" s="1"/>
  <c r="H3213" i="10"/>
  <c r="H3214" i="10" s="1"/>
  <c r="H3215" i="10" s="1"/>
  <c r="B3215" i="10" s="1"/>
  <c r="D3215" i="10" s="1"/>
  <c r="G268" i="3" s="1"/>
  <c r="N268" i="3" s="1"/>
  <c r="H2636" i="10"/>
  <c r="H2637" i="10" s="1"/>
  <c r="H2638" i="10" s="1"/>
  <c r="B2638" i="10" s="1"/>
  <c r="D2638" i="10" s="1"/>
  <c r="G217" i="3" s="1"/>
  <c r="H1158" i="10"/>
  <c r="H1159" i="10" s="1"/>
  <c r="H1160" i="10" s="1"/>
  <c r="B1159" i="10" s="1"/>
  <c r="D1159" i="10" s="1"/>
  <c r="G104" i="3" s="1"/>
  <c r="N104" i="3" s="1"/>
  <c r="H3697" i="10"/>
  <c r="H3698" i="10" s="1"/>
  <c r="H3699" i="10" s="1"/>
  <c r="B3699" i="10" s="1"/>
  <c r="G316" i="3" s="1"/>
  <c r="N316" i="3" s="1"/>
  <c r="H3042" i="10"/>
  <c r="H3043" i="10" s="1"/>
  <c r="H3044" i="10" s="1"/>
  <c r="B3044" i="10" s="1"/>
  <c r="D3044" i="10" s="1"/>
  <c r="H1942" i="10"/>
  <c r="H1943" i="10" s="1"/>
  <c r="H1944" i="10" s="1"/>
  <c r="B1944" i="10" s="1"/>
  <c r="D1944" i="10" s="1"/>
  <c r="G162" i="3" s="1"/>
  <c r="H1420" i="10"/>
  <c r="H1421" i="10" s="1"/>
  <c r="H1422" i="10" s="1"/>
  <c r="B1422" i="10" s="1"/>
  <c r="D1422" i="10" s="1"/>
  <c r="H2745" i="10"/>
  <c r="H2746" i="10" s="1"/>
  <c r="H2747" i="10" s="1"/>
  <c r="B2747" i="10" s="1"/>
  <c r="D2747" i="10" s="1"/>
  <c r="E158" i="18"/>
  <c r="H3749" i="10"/>
  <c r="H3750" i="10" s="1"/>
  <c r="H3751" i="10" s="1"/>
  <c r="H3752" i="10" s="1"/>
  <c r="H3753" i="10" s="1"/>
  <c r="B3753" i="10" s="1"/>
  <c r="D3753" i="10" s="1"/>
  <c r="G320" i="3" s="1"/>
  <c r="N320" i="3" s="1"/>
  <c r="H4074" i="10"/>
  <c r="H4076" i="10" s="1"/>
  <c r="H4077" i="10" s="1"/>
  <c r="H4078" i="10" s="1"/>
  <c r="B4078" i="10" s="1"/>
  <c r="H2578" i="10"/>
  <c r="H2574" i="10"/>
  <c r="H2561" i="10"/>
  <c r="H1549" i="10"/>
  <c r="H1550" i="10" s="1"/>
  <c r="H1551" i="10" s="1"/>
  <c r="B1551" i="10" s="1"/>
  <c r="H1100" i="10"/>
  <c r="H4095" i="10"/>
  <c r="H4125" i="10"/>
  <c r="H4130" i="10" s="1"/>
  <c r="H4131" i="10" s="1"/>
  <c r="H4132" i="10" s="1"/>
  <c r="B4132" i="10" s="1"/>
  <c r="D4132" i="10" s="1"/>
  <c r="G359" i="3" s="1"/>
  <c r="N359" i="3" s="1"/>
  <c r="H4152" i="10"/>
  <c r="H4063" i="10"/>
  <c r="H4065" i="10" s="1"/>
  <c r="H4066" i="10" s="1"/>
  <c r="H4067" i="10" s="1"/>
  <c r="B4067" i="10" s="1"/>
  <c r="H4109" i="10"/>
  <c r="H4115" i="10" s="1"/>
  <c r="H4116" i="10" s="1"/>
  <c r="H4117" i="10" s="1"/>
  <c r="B4117" i="10" s="1"/>
  <c r="D4117" i="10" s="1"/>
  <c r="G358" i="3" s="1"/>
  <c r="N358" i="3" s="1"/>
  <c r="H4139" i="10"/>
  <c r="H4143" i="10" s="1"/>
  <c r="H4144" i="10" s="1"/>
  <c r="H4145" i="10" s="1"/>
  <c r="B4145" i="10" s="1"/>
  <c r="D4145" i="10" s="1"/>
  <c r="G360" i="3" s="1"/>
  <c r="N360" i="3" s="1"/>
  <c r="H2807" i="10"/>
  <c r="H2808" i="10" s="1"/>
  <c r="B2808" i="10" s="1"/>
  <c r="D2808" i="10" s="1"/>
  <c r="H486" i="10"/>
  <c r="H3760" i="10"/>
  <c r="H3761" i="10" s="1"/>
  <c r="H3762" i="10" s="1"/>
  <c r="H3763" i="10" s="1"/>
  <c r="H3764" i="10" s="1"/>
  <c r="B3764" i="10" s="1"/>
  <c r="D3764" i="10" s="1"/>
  <c r="G321" i="3" s="1"/>
  <c r="N321" i="3" s="1"/>
  <c r="H3773" i="10"/>
  <c r="H3774" i="10" s="1"/>
  <c r="H3775" i="10" s="1"/>
  <c r="H3776" i="10" s="1"/>
  <c r="H3777" i="10" s="1"/>
  <c r="B3777" i="10" s="1"/>
  <c r="D3777" i="10" s="1"/>
  <c r="G322" i="3" s="1"/>
  <c r="N322" i="3" s="1"/>
  <c r="H3786" i="10"/>
  <c r="H3798" i="10"/>
  <c r="H3799" i="10" s="1"/>
  <c r="H3800" i="10" s="1"/>
  <c r="H3801" i="10" s="1"/>
  <c r="H3802" i="10" s="1"/>
  <c r="H3810" i="10"/>
  <c r="H3811" i="10" s="1"/>
  <c r="H3812" i="10" s="1"/>
  <c r="H3813" i="10" s="1"/>
  <c r="H3814" i="10" s="1"/>
  <c r="H3850" i="10"/>
  <c r="H3851" i="10" s="1"/>
  <c r="H3852" i="10" s="1"/>
  <c r="H3853" i="10" s="1"/>
  <c r="B3853" i="10" s="1"/>
  <c r="G329" i="3" s="1"/>
  <c r="N329" i="3" s="1"/>
  <c r="H3889" i="10"/>
  <c r="H3893" i="10" s="1"/>
  <c r="H3894" i="10" s="1"/>
  <c r="H3895" i="10" s="1"/>
  <c r="B3895" i="10" s="1"/>
  <c r="D3895" i="10" s="1"/>
  <c r="H8" i="19"/>
  <c r="H2970" i="10"/>
  <c r="H2971" i="10" s="1"/>
  <c r="H2972" i="10" s="1"/>
  <c r="B2972" i="10" s="1"/>
  <c r="D2972" i="10" s="1"/>
  <c r="G248" i="3" s="1"/>
  <c r="H2225" i="10"/>
  <c r="H2226" i="10" s="1"/>
  <c r="H2227" i="10" s="1"/>
  <c r="B2227" i="10" s="1"/>
  <c r="D2227" i="10" s="1"/>
  <c r="G183" i="3" s="1"/>
  <c r="H1335" i="10"/>
  <c r="H1336" i="10" s="1"/>
  <c r="H1337" i="10" s="1"/>
  <c r="B1337" i="10" s="1"/>
  <c r="D1337" i="10" s="1"/>
  <c r="H889" i="10"/>
  <c r="H890" i="10" s="1"/>
  <c r="H891" i="10" s="1"/>
  <c r="B891" i="10" s="1"/>
  <c r="D891" i="10" s="1"/>
  <c r="G82" i="3" s="1"/>
  <c r="H997" i="10"/>
  <c r="H998" i="10" s="1"/>
  <c r="H999" i="10" s="1"/>
  <c r="B999" i="10" s="1"/>
  <c r="D999" i="10" s="1"/>
  <c r="G88" i="3" s="1"/>
  <c r="H1115" i="10"/>
  <c r="H1116" i="10" s="1"/>
  <c r="H1117" i="10" s="1"/>
  <c r="B1117" i="10" s="1"/>
  <c r="D1117" i="10" s="1"/>
  <c r="H2732" i="10"/>
  <c r="H2733" i="10" s="1"/>
  <c r="H2734" i="10" s="1"/>
  <c r="B2734" i="10" s="1"/>
  <c r="D2734" i="10" s="1"/>
  <c r="H1807" i="10"/>
  <c r="H1808" i="10" s="1"/>
  <c r="H1809" i="10" s="1"/>
  <c r="B1809" i="10" s="1"/>
  <c r="D1809" i="10" s="1"/>
  <c r="G155" i="3" s="1"/>
  <c r="H1926" i="10"/>
  <c r="H1927" i="10" s="1"/>
  <c r="H2781" i="10"/>
  <c r="H2782" i="10" s="1"/>
  <c r="H2783" i="10" s="1"/>
  <c r="B2783" i="10" s="1"/>
  <c r="D2783" i="10" s="1"/>
  <c r="H563" i="10"/>
  <c r="H564" i="10" s="1"/>
  <c r="H565" i="10" s="1"/>
  <c r="B565" i="10" s="1"/>
  <c r="G56" i="3" s="1"/>
  <c r="H2187" i="10"/>
  <c r="H2188" i="10" s="1"/>
  <c r="H2189" i="10" s="1"/>
  <c r="B2189" i="10" s="1"/>
  <c r="D2189" i="10" s="1"/>
  <c r="H1011" i="10"/>
  <c r="H1012" i="10" s="1"/>
  <c r="H1013" i="10" s="1"/>
  <c r="B1013" i="10" s="1"/>
  <c r="D1013" i="10" s="1"/>
  <c r="G92" i="3" s="1"/>
  <c r="H2375" i="10"/>
  <c r="H2376" i="10" s="1"/>
  <c r="H2377" i="10" s="1"/>
  <c r="B2377" i="10" s="1"/>
  <c r="D2377" i="10" s="1"/>
  <c r="H2931" i="10"/>
  <c r="H2932" i="10" s="1"/>
  <c r="H2933" i="10" s="1"/>
  <c r="B2933" i="10" s="1"/>
  <c r="D2933" i="10" s="1"/>
  <c r="G245" i="3" s="1"/>
  <c r="H2852" i="10"/>
  <c r="H2853" i="10" s="1"/>
  <c r="H2854" i="10" s="1"/>
  <c r="B2854" i="10" s="1"/>
  <c r="D2854" i="10" s="1"/>
  <c r="G238" i="3" s="1"/>
  <c r="H2099" i="10"/>
  <c r="H2100" i="10" s="1"/>
  <c r="H2101" i="10" s="1"/>
  <c r="B2101" i="10" s="1"/>
  <c r="D2101" i="10" s="1"/>
  <c r="G174" i="3" s="1"/>
  <c r="H2757" i="10"/>
  <c r="H2758" i="10" s="1"/>
  <c r="H2759" i="10" s="1"/>
  <c r="B2759" i="10" s="1"/>
  <c r="D2759" i="10" s="1"/>
  <c r="E296" i="18"/>
  <c r="H298" i="10"/>
  <c r="H300" i="10" s="1"/>
  <c r="H301" i="10" s="1"/>
  <c r="H302" i="10" s="1"/>
  <c r="B302" i="10" s="1"/>
  <c r="G37" i="3" s="1"/>
  <c r="H769" i="10"/>
  <c r="H743" i="10"/>
  <c r="H1841" i="10"/>
  <c r="H1842" i="10" s="1"/>
  <c r="H1843" i="10" s="1"/>
  <c r="B1843" i="10" s="1"/>
  <c r="D1843" i="10" s="1"/>
  <c r="G157" i="3" s="1"/>
  <c r="H2283" i="10"/>
  <c r="H2284" i="10" s="1"/>
  <c r="H2285" i="10" s="1"/>
  <c r="B2285" i="10" s="1"/>
  <c r="D2285" i="10" s="1"/>
  <c r="G188" i="3" s="1"/>
  <c r="H1824" i="10"/>
  <c r="H1825" i="10" s="1"/>
  <c r="H1826" i="10" s="1"/>
  <c r="B1826" i="10" s="1"/>
  <c r="D1826" i="10" s="1"/>
  <c r="G156" i="3" s="1"/>
  <c r="H2237" i="10"/>
  <c r="H2238" i="10" s="1"/>
  <c r="H2239" i="10" s="1"/>
  <c r="B2239" i="10" s="1"/>
  <c r="D2239" i="10" s="1"/>
  <c r="G184" i="3" s="1"/>
  <c r="H1351" i="10"/>
  <c r="H1352" i="10" s="1"/>
  <c r="H1353" i="10" s="1"/>
  <c r="B1353" i="10" s="1"/>
  <c r="D1353" i="10" s="1"/>
  <c r="H3531" i="10"/>
  <c r="H3532" i="10" s="1"/>
  <c r="H3533" i="10" s="1"/>
  <c r="B3533" i="10" s="1"/>
  <c r="D3533" i="10" s="1"/>
  <c r="H1386" i="10"/>
  <c r="H1387" i="10" s="1"/>
  <c r="H1388" i="10" s="1"/>
  <c r="B1388" i="10" s="1"/>
  <c r="D1388" i="10" s="1"/>
  <c r="H1511" i="10"/>
  <c r="H1512" i="10" s="1"/>
  <c r="H1513" i="10" s="1"/>
  <c r="B1513" i="10" s="1"/>
  <c r="H2388" i="10"/>
  <c r="H2389" i="10" s="1"/>
  <c r="H2390" i="10" s="1"/>
  <c r="B2390" i="10" s="1"/>
  <c r="H2589" i="10"/>
  <c r="H2590" i="10" s="1"/>
  <c r="H2591" i="10" s="1"/>
  <c r="B2591" i="10" s="1"/>
  <c r="D2591" i="10" s="1"/>
  <c r="G213" i="3" s="1"/>
  <c r="H1368" i="10"/>
  <c r="H1369" i="10" s="1"/>
  <c r="H1370" i="10" s="1"/>
  <c r="B1370" i="10" s="1"/>
  <c r="D1370" i="10" s="1"/>
  <c r="H1080" i="10"/>
  <c r="H1083" i="10" s="1"/>
  <c r="H1084" i="10" s="1"/>
  <c r="H1085" i="10" s="1"/>
  <c r="H2477" i="10"/>
  <c r="H2478" i="10" s="1"/>
  <c r="H2479" i="10" s="1"/>
  <c r="B2479" i="10" s="1"/>
  <c r="D2479" i="10" s="1"/>
  <c r="H1020" i="10"/>
  <c r="H782" i="10"/>
  <c r="H705" i="10"/>
  <c r="H316" i="10"/>
  <c r="H317" i="10" s="1"/>
  <c r="H318" i="10" s="1"/>
  <c r="B318" i="10" s="1"/>
  <c r="G38" i="3" s="1"/>
  <c r="H2944" i="10"/>
  <c r="H2945" i="10" s="1"/>
  <c r="H2946" i="10" s="1"/>
  <c r="B2946" i="10" s="1"/>
  <c r="D2946" i="10" s="1"/>
  <c r="G246" i="3" s="1"/>
  <c r="H2147" i="10"/>
  <c r="H2148" i="10" s="1"/>
  <c r="H2149" i="10" s="1"/>
  <c r="B2149" i="10" s="1"/>
  <c r="D2149" i="10" s="1"/>
  <c r="G177" i="3" s="1"/>
  <c r="H2682" i="10"/>
  <c r="H2683" i="10" s="1"/>
  <c r="H2684" i="10" s="1"/>
  <c r="B2684" i="10" s="1"/>
  <c r="D2684" i="10" s="1"/>
  <c r="G221" i="3" s="1"/>
  <c r="H1522" i="10"/>
  <c r="H1523" i="10" s="1"/>
  <c r="H1524" i="10" s="1"/>
  <c r="B1524" i="10" s="1"/>
  <c r="H922" i="10"/>
  <c r="H923" i="10" s="1"/>
  <c r="H924" i="10" s="1"/>
  <c r="B924" i="10" s="1"/>
  <c r="D924" i="10" s="1"/>
  <c r="G84" i="3" s="1"/>
  <c r="H3447" i="10"/>
  <c r="H3448" i="10" s="1"/>
  <c r="H681" i="10"/>
  <c r="H682" i="10" s="1"/>
  <c r="H683" i="10" s="1"/>
  <c r="B683" i="10" s="1"/>
  <c r="H469" i="10"/>
  <c r="H470" i="10" s="1"/>
  <c r="H471" i="10" s="1"/>
  <c r="B471" i="10" s="1"/>
  <c r="G47" i="3" s="1"/>
  <c r="H2613" i="10"/>
  <c r="H2614" i="10" s="1"/>
  <c r="H2615" i="10" s="1"/>
  <c r="B2615" i="10" s="1"/>
  <c r="D2615" i="10" s="1"/>
  <c r="G215" i="3" s="1"/>
  <c r="H2210" i="10"/>
  <c r="H2211" i="10" s="1"/>
  <c r="H2212" i="10" s="1"/>
  <c r="B2212" i="10" s="1"/>
  <c r="D2212" i="10" s="1"/>
  <c r="H750" i="10"/>
  <c r="H724" i="10"/>
  <c r="H649" i="10"/>
  <c r="H650" i="10" s="1"/>
  <c r="H651" i="10" s="1"/>
  <c r="H652" i="10" s="1"/>
  <c r="B652" i="10" s="1"/>
  <c r="H480" i="10"/>
  <c r="H514" i="10"/>
  <c r="H83" i="10"/>
  <c r="H2646" i="10"/>
  <c r="H2649" i="10" s="1"/>
  <c r="H2650" i="10" s="1"/>
  <c r="H2651" i="10" s="1"/>
  <c r="B2651" i="10" s="1"/>
  <c r="D2651" i="10" s="1"/>
  <c r="G218" i="3" s="1"/>
  <c r="H1457" i="10"/>
  <c r="H1458" i="10" s="1"/>
  <c r="H1459" i="10" s="1"/>
  <c r="B1459" i="10" s="1"/>
  <c r="D1459" i="10" s="1"/>
  <c r="G130" i="3" s="1"/>
  <c r="H3114" i="10"/>
  <c r="H3115" i="10" s="1"/>
  <c r="H3116" i="10" s="1"/>
  <c r="B3116" i="10" s="1"/>
  <c r="D3116" i="10" s="1"/>
  <c r="H2087" i="10"/>
  <c r="H2088" i="10" s="1"/>
  <c r="H2089" i="10" s="1"/>
  <c r="B2089" i="10" s="1"/>
  <c r="D2089" i="10" s="1"/>
  <c r="G173" i="3" s="1"/>
  <c r="H1039" i="10"/>
  <c r="H1040" i="10" s="1"/>
  <c r="H1041" i="10" s="1"/>
  <c r="B1041" i="10" s="1"/>
  <c r="D1041" i="10" s="1"/>
  <c r="H2341" i="10"/>
  <c r="H2342" i="10" s="1"/>
  <c r="H2343" i="10" s="1"/>
  <c r="B2343" i="10" s="1"/>
  <c r="D2343" i="10" s="1"/>
  <c r="H1908" i="10"/>
  <c r="H1909" i="10" s="1"/>
  <c r="H1910" i="10" s="1"/>
  <c r="B1910" i="10" s="1"/>
  <c r="D1910" i="10" s="1"/>
  <c r="G160" i="3" s="1"/>
  <c r="H552" i="10"/>
  <c r="H553" i="10" s="1"/>
  <c r="H554" i="10" s="1"/>
  <c r="B554" i="10" s="1"/>
  <c r="G55" i="3" s="1"/>
  <c r="H859" i="10"/>
  <c r="H860" i="10" s="1"/>
  <c r="H861" i="10" s="1"/>
  <c r="B861" i="10" s="1"/>
  <c r="D861" i="10" s="1"/>
  <c r="G80" i="3" s="1"/>
  <c r="H938" i="10"/>
  <c r="H939" i="10" s="1"/>
  <c r="H940" i="10" s="1"/>
  <c r="B940" i="10" s="1"/>
  <c r="D940" i="10" s="1"/>
  <c r="G85" i="3" s="1"/>
  <c r="H2875" i="10"/>
  <c r="H2876" i="10" s="1"/>
  <c r="H2877" i="10" s="1"/>
  <c r="B2877" i="10" s="1"/>
  <c r="D2877" i="10" s="1"/>
  <c r="G240" i="3" s="1"/>
  <c r="G3137" i="10"/>
  <c r="H185" i="10"/>
  <c r="H186" i="10" s="1"/>
  <c r="H187" i="10" s="1"/>
  <c r="H188" i="10" s="1"/>
  <c r="B188" i="10" s="1"/>
  <c r="G25" i="3" s="1"/>
  <c r="N25" i="3" s="1"/>
  <c r="H1439" i="10"/>
  <c r="H1440" i="10" s="1"/>
  <c r="H1441" i="10" s="1"/>
  <c r="B1441" i="10" s="1"/>
  <c r="D1441" i="10" s="1"/>
  <c r="H790" i="10"/>
  <c r="H762" i="10"/>
  <c r="H665" i="10"/>
  <c r="H666" i="10" s="1"/>
  <c r="H667" i="10" s="1"/>
  <c r="H668" i="10" s="1"/>
  <c r="B668" i="10" s="1"/>
  <c r="H1395" i="10"/>
  <c r="H1402" i="10"/>
  <c r="H696" i="10"/>
  <c r="H697" i="10" s="1"/>
  <c r="H698" i="10" s="1"/>
  <c r="B698" i="10" s="1"/>
  <c r="H731" i="10"/>
  <c r="H712" i="10"/>
  <c r="H618" i="10"/>
  <c r="H619" i="10" s="1"/>
  <c r="H620" i="10" s="1"/>
  <c r="H621" i="10" s="1"/>
  <c r="B621" i="10" s="1"/>
  <c r="H577" i="10"/>
  <c r="H578" i="10" s="1"/>
  <c r="H535" i="10"/>
  <c r="H536" i="10" s="1"/>
  <c r="H537" i="10" s="1"/>
  <c r="H538" i="10" s="1"/>
  <c r="B538" i="10" s="1"/>
  <c r="G54" i="3" s="1"/>
  <c r="H499" i="10"/>
  <c r="H519" i="10"/>
  <c r="H280" i="10"/>
  <c r="H282" i="10" s="1"/>
  <c r="H283" i="10" s="1"/>
  <c r="H284" i="10" s="1"/>
  <c r="B284" i="10" s="1"/>
  <c r="G36" i="3" s="1"/>
  <c r="H263" i="10"/>
  <c r="H259" i="10"/>
  <c r="H3274" i="10"/>
  <c r="H3275" i="10" s="1"/>
  <c r="H3276" i="10" s="1"/>
  <c r="B3276" i="10" s="1"/>
  <c r="D3276" i="10" s="1"/>
  <c r="G273" i="3" s="1"/>
  <c r="N273" i="3" s="1"/>
  <c r="H2163" i="10"/>
  <c r="H2164" i="10" s="1"/>
  <c r="H2165" i="10" s="1"/>
  <c r="B2165" i="10" s="1"/>
  <c r="D2165" i="10" s="1"/>
  <c r="G178" i="3" s="1"/>
  <c r="H1500" i="10"/>
  <c r="H1501" i="10" s="1"/>
  <c r="H1502" i="10" s="1"/>
  <c r="B1502" i="10" s="1"/>
  <c r="H960" i="10"/>
  <c r="H961" i="10" s="1"/>
  <c r="H962" i="10" s="1"/>
  <c r="B962" i="10" s="1"/>
  <c r="D962" i="10" s="1"/>
  <c r="G86" i="3" s="1"/>
  <c r="H1696" i="10"/>
  <c r="H1697" i="10" s="1"/>
  <c r="H1698" i="10" s="1"/>
  <c r="B1698" i="10" s="1"/>
  <c r="D1698" i="10" s="1"/>
  <c r="H3124" i="10"/>
  <c r="H3127" i="10" s="1"/>
  <c r="H3128" i="10" s="1"/>
  <c r="H3129" i="10" s="1"/>
  <c r="B3129" i="10" s="1"/>
  <c r="D3129" i="10" s="1"/>
  <c r="H3431" i="10"/>
  <c r="H3432" i="10" s="1"/>
  <c r="H3433" i="10" s="1"/>
  <c r="B3433" i="10" s="1"/>
  <c r="D3433" i="10" s="1"/>
  <c r="H3977" i="10"/>
  <c r="H3978" i="10" s="1"/>
  <c r="H3979" i="10" s="1"/>
  <c r="B3979" i="10" s="1"/>
  <c r="D3979" i="10" s="1"/>
  <c r="H3463" i="10"/>
  <c r="H3464" i="10" s="1"/>
  <c r="H3465" i="10" s="1"/>
  <c r="B3465" i="10" s="1"/>
  <c r="D3465" i="10" s="1"/>
  <c r="H2958" i="10"/>
  <c r="H2959" i="10" s="1"/>
  <c r="H2960" i="10" s="1"/>
  <c r="B2960" i="10" s="1"/>
  <c r="D2960" i="10" s="1"/>
  <c r="G247" i="3" s="1"/>
  <c r="H1131" i="10"/>
  <c r="H1132" i="10" s="1"/>
  <c r="H1133" i="10" s="1"/>
  <c r="B1133" i="10" s="1"/>
  <c r="D1133" i="10" s="1"/>
  <c r="H2769" i="10"/>
  <c r="H2770" i="10" s="1"/>
  <c r="H2771" i="10" s="1"/>
  <c r="B2771" i="10" s="1"/>
  <c r="D2771" i="10" s="1"/>
  <c r="H1255" i="10"/>
  <c r="H3330" i="10"/>
  <c r="H3331" i="10" s="1"/>
  <c r="H3332" i="10" s="1"/>
  <c r="B3332" i="10" s="1"/>
  <c r="D3332" i="10" s="1"/>
  <c r="G277" i="3" s="1"/>
  <c r="N277" i="3" s="1"/>
  <c r="F3171" i="10"/>
  <c r="G3171" i="10" s="1"/>
  <c r="F2717" i="10"/>
  <c r="G2717" i="10" s="1"/>
  <c r="F3170" i="10"/>
  <c r="G3170" i="10" s="1"/>
  <c r="F3148" i="10"/>
  <c r="G3148" i="10" s="1"/>
  <c r="G3136" i="10"/>
  <c r="F2716" i="10"/>
  <c r="G2716" i="10" s="1"/>
  <c r="H3159" i="10"/>
  <c r="H3161" i="10" s="1"/>
  <c r="H874" i="10"/>
  <c r="H875" i="10" s="1"/>
  <c r="H876" i="10" s="1"/>
  <c r="B876" i="10" s="1"/>
  <c r="D876" i="10" s="1"/>
  <c r="G81" i="3" s="1"/>
  <c r="H3102" i="10"/>
  <c r="H3103" i="10" s="1"/>
  <c r="H3104" i="10" s="1"/>
  <c r="B3104" i="10" s="1"/>
  <c r="D3104" i="10" s="1"/>
  <c r="H1534" i="10"/>
  <c r="H1535" i="10" s="1"/>
  <c r="H1536" i="10" s="1"/>
  <c r="B1536" i="10" s="1"/>
  <c r="H2460" i="10"/>
  <c r="H2461" i="10" s="1"/>
  <c r="B2461" i="10" s="1"/>
  <c r="D2461" i="10" s="1"/>
  <c r="G200" i="3" s="1"/>
  <c r="N200" i="3" s="1"/>
  <c r="H2199" i="10"/>
  <c r="H2200" i="10" s="1"/>
  <c r="H2201" i="10" s="1"/>
  <c r="B2201" i="10" s="1"/>
  <c r="D2201" i="10" s="1"/>
  <c r="H1276" i="10"/>
  <c r="H1281" i="10" s="1"/>
  <c r="H1282" i="10" s="1"/>
  <c r="H1283" i="10" s="1"/>
  <c r="B1283" i="10" s="1"/>
  <c r="D1283" i="10" s="1"/>
  <c r="G116" i="3" s="1"/>
  <c r="N116" i="3" s="1"/>
  <c r="H1096" i="10"/>
  <c r="H1206" i="10"/>
  <c r="H1062" i="10"/>
  <c r="H1065" i="10" s="1"/>
  <c r="H1066" i="10" s="1"/>
  <c r="H1024" i="10"/>
  <c r="H2897" i="10"/>
  <c r="H2898" i="10" s="1"/>
  <c r="H2899" i="10" s="1"/>
  <c r="B2899" i="10" s="1"/>
  <c r="D2899" i="10" s="1"/>
  <c r="G242" i="3" s="1"/>
  <c r="H1210" i="10"/>
  <c r="H1191" i="10"/>
  <c r="H1192" i="10" s="1"/>
  <c r="H1193" i="10" s="1"/>
  <c r="H1194" i="10" s="1"/>
  <c r="H1174" i="10"/>
  <c r="H154" i="10"/>
  <c r="H155" i="10" s="1"/>
  <c r="H156" i="10" s="1"/>
  <c r="H157" i="10" s="1"/>
  <c r="B157" i="10" s="1"/>
  <c r="H847" i="10"/>
  <c r="H848" i="10" s="1"/>
  <c r="H849" i="10" s="1"/>
  <c r="B849" i="10" s="1"/>
  <c r="H2114" i="10"/>
  <c r="H2115" i="10" s="1"/>
  <c r="H2116" i="10" s="1"/>
  <c r="B2116" i="10" s="1"/>
  <c r="D2116" i="10" s="1"/>
  <c r="B209" i="10"/>
  <c r="D209" i="10" s="1"/>
  <c r="H3188" i="10"/>
  <c r="H3189" i="10" s="1"/>
  <c r="H3190" i="10" s="1"/>
  <c r="B3190" i="10" s="1"/>
  <c r="D3190" i="10" s="1"/>
  <c r="G266" i="3" s="1"/>
  <c r="N266" i="3" s="1"/>
  <c r="H2132" i="10"/>
  <c r="H2133" i="10" s="1"/>
  <c r="H2134" i="10" s="1"/>
  <c r="B2134" i="10" s="1"/>
  <c r="D2134" i="10" s="1"/>
  <c r="H1863" i="10"/>
  <c r="H1864" i="10" s="1"/>
  <c r="H1865" i="10" s="1"/>
  <c r="B1865" i="10" s="1"/>
  <c r="D1865" i="10" s="1"/>
  <c r="G158" i="3" s="1"/>
  <c r="E189" i="18"/>
  <c r="F3720" i="10"/>
  <c r="G3708" i="10"/>
  <c r="H3708" i="10" s="1"/>
  <c r="H3711" i="10" s="1"/>
  <c r="H143" i="10"/>
  <c r="H144" i="10" s="1"/>
  <c r="B145" i="10" s="1"/>
  <c r="G21" i="3" s="1"/>
  <c r="N21" i="3" s="1"/>
  <c r="E185" i="18"/>
  <c r="H2601" i="10"/>
  <c r="H2602" i="10" s="1"/>
  <c r="H2603" i="10" s="1"/>
  <c r="B2603" i="10" s="1"/>
  <c r="D2603" i="10" s="1"/>
  <c r="G214" i="3" s="1"/>
  <c r="H2624" i="10"/>
  <c r="H2625" i="10" s="1"/>
  <c r="H2626" i="10" s="1"/>
  <c r="B2626" i="10" s="1"/>
  <c r="D2626" i="10" s="1"/>
  <c r="G216" i="3" s="1"/>
  <c r="H1268" i="10"/>
  <c r="H1269" i="10" s="1"/>
  <c r="B1269" i="10" s="1"/>
  <c r="D1269" i="10" s="1"/>
  <c r="H51" i="10"/>
  <c r="H52" i="10" s="1"/>
  <c r="B53" i="10" s="1"/>
  <c r="G12" i="3" s="1"/>
  <c r="H39" i="10"/>
  <c r="H3092" i="10"/>
  <c r="H3093" i="10" s="1"/>
  <c r="B3093" i="10" s="1"/>
  <c r="D3093" i="10" s="1"/>
  <c r="H1780" i="10"/>
  <c r="H1781" i="10" s="1"/>
  <c r="B1781" i="10" s="1"/>
  <c r="H3053" i="10"/>
  <c r="H3054" i="10" s="1"/>
  <c r="B3054" i="10" s="1"/>
  <c r="D3054" i="10" s="1"/>
  <c r="H3201" i="10"/>
  <c r="H3202" i="10" s="1"/>
  <c r="H3203" i="10" s="1"/>
  <c r="B3203" i="10" s="1"/>
  <c r="D3203" i="10" s="1"/>
  <c r="G267" i="3" s="1"/>
  <c r="N267" i="3" s="1"/>
  <c r="H3315" i="10"/>
  <c r="H3316" i="10" s="1"/>
  <c r="B3316" i="10" s="1"/>
  <c r="D3316" i="10" s="1"/>
  <c r="G276" i="3" s="1"/>
  <c r="N276" i="3" s="1"/>
  <c r="H3686" i="10"/>
  <c r="H3687" i="10" s="1"/>
  <c r="B3687" i="10" s="1"/>
  <c r="H3068" i="10"/>
  <c r="H3069" i="10" s="1"/>
  <c r="B3069" i="10" s="1"/>
  <c r="D3069" i="10" s="1"/>
  <c r="H1795" i="10"/>
  <c r="H1796" i="10" s="1"/>
  <c r="B1796" i="10" s="1"/>
  <c r="H1294" i="10"/>
  <c r="H1295" i="10" s="1"/>
  <c r="H1296" i="10" s="1"/>
  <c r="B1296" i="10" s="1"/>
  <c r="G4168" i="10"/>
  <c r="G4186" i="10"/>
  <c r="H4191" i="10" s="1"/>
  <c r="H4192" i="10" s="1"/>
  <c r="H3226" i="10"/>
  <c r="H3227" i="10" s="1"/>
  <c r="B3227" i="10" s="1"/>
  <c r="D3227" i="10" s="1"/>
  <c r="G269" i="3" s="1"/>
  <c r="N269" i="3" s="1"/>
  <c r="H1638" i="10"/>
  <c r="H1639" i="10" s="1"/>
  <c r="B1639" i="10" s="1"/>
  <c r="H4039" i="10"/>
  <c r="H4040" i="10" s="1"/>
  <c r="B4040" i="10" s="1"/>
  <c r="H3965" i="10"/>
  <c r="H3966" i="10" s="1"/>
  <c r="B3966" i="10" s="1"/>
  <c r="D3966" i="10" s="1"/>
  <c r="H2271" i="10"/>
  <c r="H2272" i="10" s="1"/>
  <c r="B2272" i="10" s="1"/>
  <c r="D2272" i="10" s="1"/>
  <c r="G187" i="3" s="1"/>
  <c r="H3993" i="10"/>
  <c r="H3994" i="10" s="1"/>
  <c r="B3994" i="10" s="1"/>
  <c r="D3994" i="10" s="1"/>
  <c r="H3237" i="10"/>
  <c r="H3238" i="10" s="1"/>
  <c r="B3238" i="10" s="1"/>
  <c r="D3238" i="10" s="1"/>
  <c r="G270" i="3" s="1"/>
  <c r="N270" i="3" s="1"/>
  <c r="H218" i="10"/>
  <c r="H219" i="10" s="1"/>
  <c r="H60" i="10"/>
  <c r="E304" i="18"/>
  <c r="E193" i="18"/>
  <c r="E170" i="18"/>
  <c r="H2260" i="10"/>
  <c r="H2261" i="10" s="1"/>
  <c r="B2261" i="10" s="1"/>
  <c r="D2261" i="10" s="1"/>
  <c r="G186" i="3" s="1"/>
  <c r="H62" i="10"/>
  <c r="H63" i="10" s="1"/>
  <c r="B64" i="10" s="1"/>
  <c r="G13" i="3" s="1"/>
  <c r="H41" i="10"/>
  <c r="H42" i="10" s="1"/>
  <c r="B43" i="10" s="1"/>
  <c r="G11" i="3" s="1"/>
  <c r="H100" i="3" l="1"/>
  <c r="N100" i="3"/>
  <c r="H13" i="25"/>
  <c r="H14" i="25" s="1"/>
  <c r="H15" i="25" s="1"/>
  <c r="H16" i="25" s="1"/>
  <c r="H1052" i="10"/>
  <c r="H1053" i="10" s="1"/>
  <c r="H1054" i="10" s="1"/>
  <c r="B1054" i="10" s="1"/>
  <c r="D1054" i="10" s="1"/>
  <c r="G95" i="3" s="1"/>
  <c r="H11" i="3"/>
  <c r="N11" i="3"/>
  <c r="H186" i="3"/>
  <c r="N186" i="3"/>
  <c r="H187" i="3"/>
  <c r="N187" i="3"/>
  <c r="H214" i="3"/>
  <c r="N214" i="3"/>
  <c r="H158" i="3"/>
  <c r="N158" i="3"/>
  <c r="H242" i="3"/>
  <c r="N242" i="3"/>
  <c r="H81" i="3"/>
  <c r="N81" i="3"/>
  <c r="H247" i="3"/>
  <c r="N247" i="3"/>
  <c r="H86" i="3"/>
  <c r="N86" i="3"/>
  <c r="H178" i="3"/>
  <c r="N178" i="3"/>
  <c r="H36" i="3"/>
  <c r="N36" i="3"/>
  <c r="H85" i="3"/>
  <c r="N85" i="3"/>
  <c r="H55" i="3"/>
  <c r="N55" i="3"/>
  <c r="H173" i="3"/>
  <c r="N173" i="3"/>
  <c r="H130" i="3"/>
  <c r="N130" i="3"/>
  <c r="H47" i="3"/>
  <c r="N47" i="3"/>
  <c r="H177" i="3"/>
  <c r="N177" i="3"/>
  <c r="H38" i="3"/>
  <c r="N38" i="3"/>
  <c r="H156" i="3"/>
  <c r="N156" i="3"/>
  <c r="H157" i="3"/>
  <c r="N157" i="3"/>
  <c r="H174" i="3"/>
  <c r="N174" i="3"/>
  <c r="H245" i="3"/>
  <c r="N245" i="3"/>
  <c r="H92" i="3"/>
  <c r="N92" i="3"/>
  <c r="H56" i="3"/>
  <c r="N56" i="3"/>
  <c r="H88" i="3"/>
  <c r="N88" i="3"/>
  <c r="H248" i="3"/>
  <c r="N248" i="3"/>
  <c r="H87" i="3"/>
  <c r="N87" i="3"/>
  <c r="H58" i="3"/>
  <c r="N58" i="3"/>
  <c r="H19" i="3"/>
  <c r="N19" i="3"/>
  <c r="H219" i="3"/>
  <c r="N219" i="3"/>
  <c r="H83" i="3"/>
  <c r="N83" i="3"/>
  <c r="H220" i="3"/>
  <c r="N220" i="3"/>
  <c r="H159" i="3"/>
  <c r="N159" i="3"/>
  <c r="H239" i="3"/>
  <c r="N239" i="3"/>
  <c r="H43" i="3"/>
  <c r="N43" i="3"/>
  <c r="H241" i="3"/>
  <c r="N241" i="3"/>
  <c r="H250" i="3"/>
  <c r="N250" i="3"/>
  <c r="H142" i="3"/>
  <c r="N142" i="3"/>
  <c r="H13" i="3"/>
  <c r="N13" i="3"/>
  <c r="H12" i="3"/>
  <c r="N12" i="3"/>
  <c r="H216" i="3"/>
  <c r="N216" i="3"/>
  <c r="H54" i="3"/>
  <c r="N54" i="3"/>
  <c r="H240" i="3"/>
  <c r="N240" i="3"/>
  <c r="H80" i="3"/>
  <c r="N80" i="3"/>
  <c r="H160" i="3"/>
  <c r="N160" i="3"/>
  <c r="H218" i="3"/>
  <c r="N218" i="3"/>
  <c r="H215" i="3"/>
  <c r="N215" i="3"/>
  <c r="H84" i="3"/>
  <c r="N84" i="3"/>
  <c r="H221" i="3"/>
  <c r="N221" i="3"/>
  <c r="H246" i="3"/>
  <c r="N246" i="3"/>
  <c r="H213" i="3"/>
  <c r="N213" i="3"/>
  <c r="H184" i="3"/>
  <c r="N184" i="3"/>
  <c r="H188" i="3"/>
  <c r="N188" i="3"/>
  <c r="H37" i="3"/>
  <c r="N37" i="3"/>
  <c r="H238" i="3"/>
  <c r="N238" i="3"/>
  <c r="H155" i="3"/>
  <c r="N155" i="3"/>
  <c r="H82" i="3"/>
  <c r="N82" i="3"/>
  <c r="H183" i="3"/>
  <c r="N183" i="3"/>
  <c r="H162" i="3"/>
  <c r="N162" i="3"/>
  <c r="H217" i="3"/>
  <c r="N217" i="3"/>
  <c r="H24" i="3"/>
  <c r="N24" i="3"/>
  <c r="H14" i="3"/>
  <c r="N14" i="3"/>
  <c r="H46" i="3"/>
  <c r="N46" i="3"/>
  <c r="H9" i="3"/>
  <c r="N9" i="3"/>
  <c r="H41" i="3"/>
  <c r="N41" i="3"/>
  <c r="H251" i="3"/>
  <c r="N251" i="3"/>
  <c r="H165" i="3"/>
  <c r="N165" i="3"/>
  <c r="H2717" i="10"/>
  <c r="H2720" i="10" s="1"/>
  <c r="H2721" i="10" s="1"/>
  <c r="H2722" i="10" s="1"/>
  <c r="B2722" i="10" s="1"/>
  <c r="D2722" i="10" s="1"/>
  <c r="G224" i="3" s="1"/>
  <c r="H104" i="3"/>
  <c r="H270" i="3"/>
  <c r="H21" i="3"/>
  <c r="H200" i="3"/>
  <c r="H273" i="3"/>
  <c r="H113" i="3"/>
  <c r="H26" i="3"/>
  <c r="H326" i="3"/>
  <c r="H269" i="3"/>
  <c r="H267" i="3"/>
  <c r="H266" i="3"/>
  <c r="H329" i="3"/>
  <c r="H322" i="3"/>
  <c r="H360" i="3"/>
  <c r="H359" i="3"/>
  <c r="H320" i="3"/>
  <c r="H179" i="3"/>
  <c r="H205" i="3"/>
  <c r="H206" i="3"/>
  <c r="H27" i="3"/>
  <c r="H112" i="3"/>
  <c r="H409" i="3"/>
  <c r="H274" i="3"/>
  <c r="H253" i="3"/>
  <c r="H276" i="3"/>
  <c r="H293" i="3"/>
  <c r="H394" i="3"/>
  <c r="H116" i="3"/>
  <c r="H25" i="3"/>
  <c r="H321" i="3"/>
  <c r="H358" i="3"/>
  <c r="H268" i="3"/>
  <c r="H234" i="3"/>
  <c r="H294" i="3"/>
  <c r="H190" i="3"/>
  <c r="H411" i="3"/>
  <c r="H277" i="3"/>
  <c r="H316" i="3"/>
  <c r="H131" i="3"/>
  <c r="H191" i="3"/>
  <c r="H121" i="3"/>
  <c r="H23" i="3"/>
  <c r="H257" i="3"/>
  <c r="H802" i="10"/>
  <c r="H805" i="10" s="1"/>
  <c r="H806" i="10" s="1"/>
  <c r="H807" i="10" s="1"/>
  <c r="B807" i="10" s="1"/>
  <c r="G74" i="3" s="1"/>
  <c r="N74" i="3" s="1"/>
  <c r="H1565" i="10"/>
  <c r="H1566" i="10" s="1"/>
  <c r="H1567" i="10" s="1"/>
  <c r="B1567" i="10" s="1"/>
  <c r="D1567" i="10" s="1"/>
  <c r="G138" i="3" s="1"/>
  <c r="H814" i="10"/>
  <c r="H817" i="10" s="1"/>
  <c r="H818" i="10" s="1"/>
  <c r="H819" i="10" s="1"/>
  <c r="B819" i="10" s="1"/>
  <c r="G75" i="3" s="1"/>
  <c r="A3369" i="10"/>
  <c r="A281" i="3" s="1"/>
  <c r="A280" i="3"/>
  <c r="G2006" i="10"/>
  <c r="F2019" i="10"/>
  <c r="G2007" i="10"/>
  <c r="F2020" i="10"/>
  <c r="G2005" i="10"/>
  <c r="F2018" i="10"/>
  <c r="G2004" i="10"/>
  <c r="H2004" i="10" s="1"/>
  <c r="F2017" i="10"/>
  <c r="H1995" i="10"/>
  <c r="H1996" i="10" s="1"/>
  <c r="H1997" i="10" s="1"/>
  <c r="H1998" i="10" s="1"/>
  <c r="B1998" i="10" s="1"/>
  <c r="D1998" i="10" s="1"/>
  <c r="G166" i="3" s="1"/>
  <c r="H109" i="10"/>
  <c r="B109" i="10" s="1"/>
  <c r="H1580" i="10"/>
  <c r="H1581" i="10" s="1"/>
  <c r="H1582" i="10" s="1"/>
  <c r="B1582" i="10" s="1"/>
  <c r="D1582" i="10" s="1"/>
  <c r="G139" i="3" s="1"/>
  <c r="E6" i="18"/>
  <c r="E8" i="18"/>
  <c r="E7" i="18"/>
  <c r="E59" i="18"/>
  <c r="E164" i="18"/>
  <c r="E93" i="18"/>
  <c r="E62" i="18"/>
  <c r="E163" i="18"/>
  <c r="E123" i="18"/>
  <c r="E162" i="18"/>
  <c r="E40" i="18"/>
  <c r="E66" i="18"/>
  <c r="E165" i="18"/>
  <c r="E65" i="18"/>
  <c r="E43" i="18"/>
  <c r="E12" i="18"/>
  <c r="E61" i="18"/>
  <c r="E168" i="18"/>
  <c r="E136" i="18"/>
  <c r="E58" i="18"/>
  <c r="E139" i="18"/>
  <c r="E9" i="18"/>
  <c r="E4" i="18"/>
  <c r="E167" i="18"/>
  <c r="E157" i="18"/>
  <c r="E154" i="18"/>
  <c r="E156" i="18"/>
  <c r="E155" i="18"/>
  <c r="E153" i="18"/>
  <c r="E146" i="18"/>
  <c r="E145" i="18"/>
  <c r="E64" i="18"/>
  <c r="E68" i="18"/>
  <c r="E63" i="18"/>
  <c r="E60" i="18"/>
  <c r="E142" i="18"/>
  <c r="E144" i="18"/>
  <c r="E129" i="18"/>
  <c r="E122" i="18"/>
  <c r="E143" i="18"/>
  <c r="E149" i="18"/>
  <c r="E113" i="18"/>
  <c r="E114" i="18"/>
  <c r="E147" i="18"/>
  <c r="E148" i="18"/>
  <c r="E116" i="18"/>
  <c r="E137" i="18"/>
  <c r="E115" i="18"/>
  <c r="E117" i="18"/>
  <c r="E121" i="18"/>
  <c r="E128" i="18"/>
  <c r="E141" i="18"/>
  <c r="E134" i="18"/>
  <c r="E112" i="18"/>
  <c r="E133" i="18"/>
  <c r="E120" i="18"/>
  <c r="E16" i="18"/>
  <c r="E38" i="18"/>
  <c r="E21" i="18"/>
  <c r="E39" i="18"/>
  <c r="E30" i="18"/>
  <c r="E34" i="18"/>
  <c r="E23" i="18"/>
  <c r="E22" i="18"/>
  <c r="E33" i="18"/>
  <c r="E28" i="18"/>
  <c r="C101" i="13"/>
  <c r="C103" i="13" s="1"/>
  <c r="C104" i="13" s="1"/>
  <c r="C105" i="13" s="1"/>
  <c r="C106" i="13" s="1"/>
  <c r="C108" i="13" s="1"/>
  <c r="C110" i="13" s="1"/>
  <c r="C111" i="13" s="1"/>
  <c r="C112" i="13" s="1"/>
  <c r="C113" i="13" s="1"/>
  <c r="C114" i="13" s="1"/>
  <c r="C115" i="13" s="1"/>
  <c r="C116" i="13" s="1"/>
  <c r="H272" i="19"/>
  <c r="H273" i="19" s="1"/>
  <c r="H274" i="19" s="1"/>
  <c r="B274" i="19" s="1"/>
  <c r="D274" i="19" s="1"/>
  <c r="H348" i="19"/>
  <c r="H349" i="19" s="1"/>
  <c r="H350" i="19" s="1"/>
  <c r="B350" i="19" s="1"/>
  <c r="D350" i="19" s="1"/>
  <c r="E174" i="18"/>
  <c r="G258" i="3"/>
  <c r="N258" i="3" s="1"/>
  <c r="E177" i="18"/>
  <c r="G261" i="3"/>
  <c r="N261" i="3" s="1"/>
  <c r="E172" i="18"/>
  <c r="G256" i="3"/>
  <c r="N256" i="3" s="1"/>
  <c r="E171" i="18"/>
  <c r="G255" i="3"/>
  <c r="N255" i="3" s="1"/>
  <c r="E175" i="18"/>
  <c r="G259" i="3"/>
  <c r="N259" i="3" s="1"/>
  <c r="E176" i="18"/>
  <c r="G260" i="3"/>
  <c r="N260" i="3" s="1"/>
  <c r="E169" i="18"/>
  <c r="G254" i="3"/>
  <c r="N254" i="3" s="1"/>
  <c r="H3342" i="10"/>
  <c r="H3343" i="10" s="1"/>
  <c r="H3344" i="10" s="1"/>
  <c r="B3344" i="10" s="1"/>
  <c r="D3344" i="10" s="1"/>
  <c r="G278" i="3" s="1"/>
  <c r="N278" i="3" s="1"/>
  <c r="F3362" i="10"/>
  <c r="G3362" i="10" s="1"/>
  <c r="H3362" i="10" s="1"/>
  <c r="G3351" i="10"/>
  <c r="H3351" i="10" s="1"/>
  <c r="G3352" i="10"/>
  <c r="H3352" i="10" s="1"/>
  <c r="F3364" i="10"/>
  <c r="G3364" i="10" s="1"/>
  <c r="H3364" i="10" s="1"/>
  <c r="Q3404" i="20"/>
  <c r="Q3405" i="20" s="1"/>
  <c r="Q3406" i="20" s="1"/>
  <c r="Q3407" i="20" s="1"/>
  <c r="K3407" i="20" s="1"/>
  <c r="M3407" i="20" s="1"/>
  <c r="H3404" i="20"/>
  <c r="H3405" i="20" s="1"/>
  <c r="H3406" i="20" s="1"/>
  <c r="H3407" i="20" s="1"/>
  <c r="B3407" i="20" s="1"/>
  <c r="D3407" i="20" s="1"/>
  <c r="H292" i="19"/>
  <c r="H293" i="19" s="1"/>
  <c r="H294" i="19" s="1"/>
  <c r="B294" i="19" s="1"/>
  <c r="D294" i="19" s="1"/>
  <c r="H13" i="19"/>
  <c r="H14" i="19" s="1"/>
  <c r="H15" i="19" s="1"/>
  <c r="B15" i="19" s="1"/>
  <c r="D15" i="19" s="1"/>
  <c r="E233" i="18" s="1"/>
  <c r="H835" i="10"/>
  <c r="H836" i="10" s="1"/>
  <c r="H837" i="10" s="1"/>
  <c r="B837" i="10" s="1"/>
  <c r="G76" i="3" s="1"/>
  <c r="N76" i="3" s="1"/>
  <c r="H4681" i="10"/>
  <c r="H4686" i="10" s="1"/>
  <c r="H4687" i="10" s="1"/>
  <c r="H4688" i="10" s="1"/>
  <c r="B4688" i="10" s="1"/>
  <c r="D4688" i="10" s="1"/>
  <c r="G410" i="3" s="1"/>
  <c r="N410" i="3" s="1"/>
  <c r="H4157" i="10"/>
  <c r="H4158" i="10" s="1"/>
  <c r="H4159" i="10" s="1"/>
  <c r="B4159" i="10" s="1"/>
  <c r="D4159" i="10" s="1"/>
  <c r="G361" i="3" s="1"/>
  <c r="N361" i="3" s="1"/>
  <c r="H2496" i="10"/>
  <c r="H2497" i="10" s="1"/>
  <c r="H2498" i="10" s="1"/>
  <c r="B2498" i="10" s="1"/>
  <c r="D2498" i="10" s="1"/>
  <c r="G202" i="3" s="1"/>
  <c r="N202" i="3" s="1"/>
  <c r="H4708" i="10"/>
  <c r="H4712" i="10" s="1"/>
  <c r="H4713" i="10" s="1"/>
  <c r="H4714" i="10" s="1"/>
  <c r="B4714" i="10" s="1"/>
  <c r="D4714" i="10" s="1"/>
  <c r="G412" i="3" s="1"/>
  <c r="N412" i="3" s="1"/>
  <c r="H602" i="10"/>
  <c r="H603" i="10" s="1"/>
  <c r="H604" i="10" s="1"/>
  <c r="B604" i="10" s="1"/>
  <c r="G62" i="3" s="1"/>
  <c r="H2820" i="10"/>
  <c r="H2821" i="10" s="1"/>
  <c r="H2822" i="10" s="1"/>
  <c r="B2822" i="10" s="1"/>
  <c r="G232" i="3" s="1"/>
  <c r="N232" i="3" s="1"/>
  <c r="G193" i="3"/>
  <c r="N193" i="3" s="1"/>
  <c r="H2515" i="10"/>
  <c r="H2516" i="10" s="1"/>
  <c r="H2517" i="10" s="1"/>
  <c r="H2518" i="10" s="1"/>
  <c r="B2518" i="10" s="1"/>
  <c r="D2518" i="10" s="1"/>
  <c r="B1162" i="10"/>
  <c r="D1162" i="10" s="1"/>
  <c r="G105" i="3" s="1"/>
  <c r="H4099" i="10"/>
  <c r="H4100" i="10" s="1"/>
  <c r="H4101" i="10" s="1"/>
  <c r="B4101" i="10" s="1"/>
  <c r="D4101" i="10" s="1"/>
  <c r="G354" i="3" s="1"/>
  <c r="N354" i="3" s="1"/>
  <c r="H1955" i="10"/>
  <c r="H1956" i="10" s="1"/>
  <c r="H1957" i="10" s="1"/>
  <c r="B1957" i="10" s="1"/>
  <c r="D1957" i="10" s="1"/>
  <c r="G163" i="3" s="1"/>
  <c r="N163" i="3" s="1"/>
  <c r="H1969" i="10"/>
  <c r="H1970" i="10" s="1"/>
  <c r="H1971" i="10" s="1"/>
  <c r="B1971" i="10" s="1"/>
  <c r="D1971" i="10" s="1"/>
  <c r="G164" i="3" s="1"/>
  <c r="N164" i="3" s="1"/>
  <c r="H2532" i="10"/>
  <c r="H2533" i="10" s="1"/>
  <c r="H2534" i="10" s="1"/>
  <c r="H2535" i="10" s="1"/>
  <c r="B2535" i="10" s="1"/>
  <c r="D2535" i="10" s="1"/>
  <c r="G204" i="3" s="1"/>
  <c r="N204" i="3" s="1"/>
  <c r="B3814" i="10"/>
  <c r="G325" i="3" s="1"/>
  <c r="N325" i="3" s="1"/>
  <c r="B3802" i="10"/>
  <c r="G324" i="3" s="1"/>
  <c r="N324" i="3" s="1"/>
  <c r="D4067" i="10"/>
  <c r="G351" i="3" s="1"/>
  <c r="N351" i="3" s="1"/>
  <c r="D4078" i="10"/>
  <c r="G352" i="3" s="1"/>
  <c r="N352" i="3" s="1"/>
  <c r="H4011" i="10"/>
  <c r="H4012" i="10" s="1"/>
  <c r="H4013" i="10" s="1"/>
  <c r="B4013" i="10" s="1"/>
  <c r="D4013" i="10" s="1"/>
  <c r="H2564" i="10"/>
  <c r="H2565" i="10" s="1"/>
  <c r="H2566" i="10" s="1"/>
  <c r="B2566" i="10" s="1"/>
  <c r="D2566" i="10" s="1"/>
  <c r="G207" i="3" s="1"/>
  <c r="N207" i="3" s="1"/>
  <c r="G149" i="3"/>
  <c r="E17" i="18"/>
  <c r="G28" i="3"/>
  <c r="N28" i="3" s="1"/>
  <c r="H1211" i="10"/>
  <c r="H1212" i="10" s="1"/>
  <c r="H1213" i="10" s="1"/>
  <c r="B1215" i="10" s="1"/>
  <c r="D1215" i="10" s="1"/>
  <c r="G111" i="3" s="1"/>
  <c r="N111" i="3" s="1"/>
  <c r="H3149" i="10"/>
  <c r="H3151" i="10" s="1"/>
  <c r="H3152" i="10" s="1"/>
  <c r="H3153" i="10" s="1"/>
  <c r="B3153" i="10" s="1"/>
  <c r="D3153" i="10" s="1"/>
  <c r="H753" i="10"/>
  <c r="H754" i="10" s="1"/>
  <c r="H755" i="10" s="1"/>
  <c r="B755" i="10" s="1"/>
  <c r="G71" i="3" s="1"/>
  <c r="H89" i="10"/>
  <c r="H90" i="10" s="1"/>
  <c r="H91" i="10" s="1"/>
  <c r="B91" i="10" s="1"/>
  <c r="G15" i="3" s="1"/>
  <c r="N15" i="3" s="1"/>
  <c r="E234" i="18"/>
  <c r="G343" i="3"/>
  <c r="N343" i="3" s="1"/>
  <c r="E221" i="18"/>
  <c r="G341" i="3"/>
  <c r="N341" i="3" s="1"/>
  <c r="E294" i="18"/>
  <c r="G335" i="3"/>
  <c r="N335" i="3" s="1"/>
  <c r="E249" i="18"/>
  <c r="G348" i="3"/>
  <c r="N348" i="3" s="1"/>
  <c r="E295" i="18"/>
  <c r="G349" i="3"/>
  <c r="N349" i="3" s="1"/>
  <c r="E222" i="18"/>
  <c r="G342" i="3"/>
  <c r="N342" i="3" s="1"/>
  <c r="E250" i="18"/>
  <c r="G336" i="3"/>
  <c r="N336" i="3" s="1"/>
  <c r="E241" i="18"/>
  <c r="E198" i="18"/>
  <c r="G291" i="3"/>
  <c r="N291" i="3" s="1"/>
  <c r="E207" i="18"/>
  <c r="G123" i="3"/>
  <c r="G143" i="3"/>
  <c r="N143" i="3" s="1"/>
  <c r="E240" i="18"/>
  <c r="E83" i="18"/>
  <c r="G122" i="3"/>
  <c r="G120" i="3"/>
  <c r="E291" i="18"/>
  <c r="G152" i="3"/>
  <c r="N152" i="3" s="1"/>
  <c r="E209" i="18"/>
  <c r="G315" i="3"/>
  <c r="N315" i="3" s="1"/>
  <c r="E239" i="18"/>
  <c r="E290" i="18"/>
  <c r="G151" i="3"/>
  <c r="N151" i="3" s="1"/>
  <c r="E245" i="18"/>
  <c r="E252" i="18"/>
  <c r="G115" i="3"/>
  <c r="N115" i="3" s="1"/>
  <c r="E127" i="18"/>
  <c r="G176" i="3"/>
  <c r="G181" i="3"/>
  <c r="G136" i="3"/>
  <c r="G103" i="3"/>
  <c r="N103" i="3" s="1"/>
  <c r="E197" i="18"/>
  <c r="G290" i="3"/>
  <c r="N290" i="3" s="1"/>
  <c r="E267" i="18"/>
  <c r="G288" i="3"/>
  <c r="N288" i="3" s="1"/>
  <c r="E285" i="18"/>
  <c r="G146" i="3"/>
  <c r="G133" i="3"/>
  <c r="E244" i="18"/>
  <c r="G129" i="3"/>
  <c r="E272" i="18"/>
  <c r="G192" i="3"/>
  <c r="N192" i="3" s="1"/>
  <c r="E119" i="18"/>
  <c r="G201" i="3"/>
  <c r="N201" i="3" s="1"/>
  <c r="G134" i="3"/>
  <c r="E202" i="18"/>
  <c r="G295" i="3"/>
  <c r="N295" i="3" s="1"/>
  <c r="E188" i="18"/>
  <c r="G227" i="3"/>
  <c r="N227" i="3" s="1"/>
  <c r="E183" i="18"/>
  <c r="G225" i="3"/>
  <c r="N225" i="3" s="1"/>
  <c r="G137" i="3"/>
  <c r="G128" i="3"/>
  <c r="G222" i="3"/>
  <c r="N222" i="3" s="1"/>
  <c r="E283" i="18"/>
  <c r="G144" i="3"/>
  <c r="E192" i="18"/>
  <c r="G230" i="3"/>
  <c r="N230" i="3" s="1"/>
  <c r="G140" i="3"/>
  <c r="E204" i="18"/>
  <c r="G297" i="3"/>
  <c r="N297" i="3" s="1"/>
  <c r="E284" i="18"/>
  <c r="G145" i="3"/>
  <c r="E247" i="18"/>
  <c r="G135" i="3"/>
  <c r="E319" i="18"/>
  <c r="G194" i="3"/>
  <c r="N194" i="3" s="1"/>
  <c r="E238" i="18"/>
  <c r="E126" i="18"/>
  <c r="G175" i="3"/>
  <c r="E84" i="18"/>
  <c r="G141" i="3"/>
  <c r="E299" i="18"/>
  <c r="G196" i="3"/>
  <c r="N196" i="3" s="1"/>
  <c r="E181" i="18"/>
  <c r="E297" i="18"/>
  <c r="E190" i="18"/>
  <c r="G228" i="3"/>
  <c r="N228" i="3" s="1"/>
  <c r="G94" i="3"/>
  <c r="G182" i="3"/>
  <c r="N182" i="3" s="1"/>
  <c r="G125" i="3"/>
  <c r="D2390" i="10"/>
  <c r="G195" i="3" s="1"/>
  <c r="N195" i="3" s="1"/>
  <c r="G126" i="3"/>
  <c r="G124" i="3"/>
  <c r="E130" i="18"/>
  <c r="G180" i="3"/>
  <c r="E191" i="18"/>
  <c r="G229" i="3"/>
  <c r="N229" i="3" s="1"/>
  <c r="G102" i="3"/>
  <c r="N102" i="3" s="1"/>
  <c r="E195" i="18"/>
  <c r="G231" i="3"/>
  <c r="N231" i="3" s="1"/>
  <c r="E187" i="18"/>
  <c r="G226" i="3"/>
  <c r="N226" i="3" s="1"/>
  <c r="E206" i="18"/>
  <c r="E203" i="18"/>
  <c r="G296" i="3"/>
  <c r="N296" i="3" s="1"/>
  <c r="E286" i="18"/>
  <c r="G147" i="3"/>
  <c r="G223" i="3"/>
  <c r="E94" i="18"/>
  <c r="G132" i="3"/>
  <c r="E289" i="18"/>
  <c r="G150" i="3"/>
  <c r="N150" i="3" s="1"/>
  <c r="E199" i="18"/>
  <c r="G292" i="3"/>
  <c r="N292" i="3" s="1"/>
  <c r="E14" i="18"/>
  <c r="G22" i="3"/>
  <c r="G68" i="3"/>
  <c r="G66" i="3"/>
  <c r="N66" i="3" s="1"/>
  <c r="G64" i="3"/>
  <c r="E26" i="18"/>
  <c r="G39" i="3"/>
  <c r="G67" i="3"/>
  <c r="E27" i="18"/>
  <c r="G40" i="3"/>
  <c r="G77" i="3"/>
  <c r="N77" i="3" s="1"/>
  <c r="G63" i="3"/>
  <c r="N63" i="3" s="1"/>
  <c r="G65" i="3"/>
  <c r="G45" i="3"/>
  <c r="H2421" i="10"/>
  <c r="H2422" i="10" s="1"/>
  <c r="H2423" i="10" s="1"/>
  <c r="B2423" i="10" s="1"/>
  <c r="D2423" i="10" s="1"/>
  <c r="G197" i="3" s="1"/>
  <c r="N197" i="3" s="1"/>
  <c r="H1101" i="10"/>
  <c r="H1102" i="10" s="1"/>
  <c r="H1103" i="10" s="1"/>
  <c r="B1103" i="10" s="1"/>
  <c r="D1103" i="10" s="1"/>
  <c r="G101" i="3" s="1"/>
  <c r="N101" i="3" s="1"/>
  <c r="H1928" i="10"/>
  <c r="B1928" i="10" s="1"/>
  <c r="H488" i="10"/>
  <c r="H489" i="10" s="1"/>
  <c r="H490" i="10" s="1"/>
  <c r="B490" i="10" s="1"/>
  <c r="G48" i="3" s="1"/>
  <c r="H1732" i="10"/>
  <c r="B1732" i="10" s="1"/>
  <c r="D1732" i="10" s="1"/>
  <c r="H715" i="10"/>
  <c r="H716" i="10" s="1"/>
  <c r="H717" i="10" s="1"/>
  <c r="B717" i="10" s="1"/>
  <c r="G69" i="3" s="1"/>
  <c r="H2436" i="10"/>
  <c r="H2437" i="10" s="1"/>
  <c r="H2438" i="10" s="1"/>
  <c r="B2438" i="10" s="1"/>
  <c r="D2438" i="10" s="1"/>
  <c r="G198" i="3" s="1"/>
  <c r="N198" i="3" s="1"/>
  <c r="H329" i="19"/>
  <c r="H330" i="19" s="1"/>
  <c r="H331" i="19" s="1"/>
  <c r="B331" i="19" s="1"/>
  <c r="D331" i="19" s="1"/>
  <c r="E302" i="18" s="1"/>
  <c r="H2579" i="10"/>
  <c r="H2580" i="10" s="1"/>
  <c r="H2581" i="10" s="1"/>
  <c r="B2581" i="10" s="1"/>
  <c r="G208" i="3" s="1"/>
  <c r="N208" i="3" s="1"/>
  <c r="H3137" i="10"/>
  <c r="H3140" i="10" s="1"/>
  <c r="H3141" i="10" s="1"/>
  <c r="H3142" i="10" s="1"/>
  <c r="B3142" i="10" s="1"/>
  <c r="D3142" i="10" s="1"/>
  <c r="H520" i="10"/>
  <c r="H521" i="10" s="1"/>
  <c r="H522" i="10" s="1"/>
  <c r="B522" i="10" s="1"/>
  <c r="G53" i="3" s="1"/>
  <c r="H505" i="10"/>
  <c r="H506" i="10" s="1"/>
  <c r="H507" i="10" s="1"/>
  <c r="B507" i="10" s="1"/>
  <c r="G49" i="3" s="1"/>
  <c r="N49" i="3" s="1"/>
  <c r="H793" i="10"/>
  <c r="H794" i="10" s="1"/>
  <c r="H795" i="10" s="1"/>
  <c r="B795" i="10" s="1"/>
  <c r="G73" i="3" s="1"/>
  <c r="N73" i="3" s="1"/>
  <c r="H734" i="10"/>
  <c r="H735" i="10" s="1"/>
  <c r="H736" i="10" s="1"/>
  <c r="B736" i="10" s="1"/>
  <c r="G70" i="3" s="1"/>
  <c r="H772" i="10"/>
  <c r="H773" i="10" s="1"/>
  <c r="H774" i="10" s="1"/>
  <c r="B774" i="10" s="1"/>
  <c r="G72" i="3" s="1"/>
  <c r="E298" i="18"/>
  <c r="H4173" i="10"/>
  <c r="H4174" i="10" s="1"/>
  <c r="H4175" i="10" s="1"/>
  <c r="H4176" i="10" s="1"/>
  <c r="B4176" i="10" s="1"/>
  <c r="D4176" i="10" s="1"/>
  <c r="H4052" i="10"/>
  <c r="H4053" i="10" s="1"/>
  <c r="B4053" i="10" s="1"/>
  <c r="H3787" i="10"/>
  <c r="H3788" i="10" s="1"/>
  <c r="H3789" i="10" s="1"/>
  <c r="H3790" i="10" s="1"/>
  <c r="H1025" i="10"/>
  <c r="H1026" i="10" s="1"/>
  <c r="H1027" i="10" s="1"/>
  <c r="B1027" i="10" s="1"/>
  <c r="D1027" i="10" s="1"/>
  <c r="G93" i="3" s="1"/>
  <c r="H3449" i="10"/>
  <c r="B3449" i="10" s="1"/>
  <c r="D3449" i="10" s="1"/>
  <c r="H1403" i="10"/>
  <c r="H1404" i="10" s="1"/>
  <c r="H1405" i="10" s="1"/>
  <c r="B1405" i="10" s="1"/>
  <c r="D1405" i="10" s="1"/>
  <c r="H265" i="10"/>
  <c r="H1256" i="10"/>
  <c r="H1257" i="10" s="1"/>
  <c r="B1257" i="10" s="1"/>
  <c r="D1257" i="10" s="1"/>
  <c r="H3171" i="10"/>
  <c r="H3173" i="10" s="1"/>
  <c r="H3174" i="10" s="1"/>
  <c r="H3175" i="10" s="1"/>
  <c r="B3175" i="10" s="1"/>
  <c r="D3175" i="10" s="1"/>
  <c r="G265" i="3" s="1"/>
  <c r="N265" i="3" s="1"/>
  <c r="H3162" i="10"/>
  <c r="H3163" i="10" s="1"/>
  <c r="B3163" i="10" s="1"/>
  <c r="D3163" i="10" s="1"/>
  <c r="G264" i="3" s="1"/>
  <c r="N264" i="3" s="1"/>
  <c r="H1067" i="10"/>
  <c r="H1175" i="10"/>
  <c r="H1176" i="10" s="1"/>
  <c r="B1087" i="10"/>
  <c r="D1087" i="10" s="1"/>
  <c r="G99" i="3" s="1"/>
  <c r="N99" i="3" s="1"/>
  <c r="B1084" i="10"/>
  <c r="D1084" i="10" s="1"/>
  <c r="G98" i="3" s="1"/>
  <c r="N98" i="3" s="1"/>
  <c r="B220" i="10"/>
  <c r="B1193" i="10"/>
  <c r="D1193" i="10" s="1"/>
  <c r="G108" i="3" s="1"/>
  <c r="N108" i="3" s="1"/>
  <c r="B1196" i="10"/>
  <c r="D1196" i="10" s="1"/>
  <c r="G109" i="3" s="1"/>
  <c r="N109" i="3" s="1"/>
  <c r="F3734" i="10"/>
  <c r="G3734" i="10" s="1"/>
  <c r="H3734" i="10" s="1"/>
  <c r="H3739" i="10" s="1"/>
  <c r="H3740" i="10" s="1"/>
  <c r="H3741" i="10" s="1"/>
  <c r="B3741" i="10" s="1"/>
  <c r="D3741" i="10" s="1"/>
  <c r="G3720" i="10"/>
  <c r="H3720" i="10" s="1"/>
  <c r="H3723" i="10" s="1"/>
  <c r="H3724" i="10" s="1"/>
  <c r="H3725" i="10" s="1"/>
  <c r="B3725" i="10" s="1"/>
  <c r="D3725" i="10" s="1"/>
  <c r="H3712" i="10"/>
  <c r="H3713" i="10" s="1"/>
  <c r="B3713" i="10" s="1"/>
  <c r="D3713" i="10" s="1"/>
  <c r="H579" i="10"/>
  <c r="H580" i="10" s="1"/>
  <c r="B580" i="10" s="1"/>
  <c r="G57" i="3" s="1"/>
  <c r="H385" i="10"/>
  <c r="H386" i="10" s="1"/>
  <c r="B386" i="10" s="1"/>
  <c r="G42" i="3" s="1"/>
  <c r="H420" i="10"/>
  <c r="H421" i="10" s="1"/>
  <c r="B421" i="10" s="1"/>
  <c r="G44" i="3" s="1"/>
  <c r="H4193" i="10"/>
  <c r="H4194" i="10" s="1"/>
  <c r="B4194" i="10" s="1"/>
  <c r="D4194" i="10" s="1"/>
  <c r="C117" i="13" l="1"/>
  <c r="C118" i="13" s="1"/>
  <c r="C121" i="13" s="1"/>
  <c r="C124" i="13" s="1"/>
  <c r="C130" i="13" s="1"/>
  <c r="C131" i="13" s="1"/>
  <c r="C132" i="13" s="1"/>
  <c r="C133" i="13" s="1"/>
  <c r="C134" i="13" s="1"/>
  <c r="C135" i="13" s="1"/>
  <c r="C136" i="13" s="1"/>
  <c r="C137" i="13" s="1"/>
  <c r="C138" i="13" s="1"/>
  <c r="C139" i="13" s="1"/>
  <c r="H95" i="3"/>
  <c r="N95" i="3"/>
  <c r="B16" i="25"/>
  <c r="H17" i="25"/>
  <c r="H18" i="25" s="1"/>
  <c r="H44" i="3"/>
  <c r="N44" i="3"/>
  <c r="H65" i="3"/>
  <c r="N65" i="3"/>
  <c r="H39" i="3"/>
  <c r="N39" i="3"/>
  <c r="H42" i="3"/>
  <c r="N42" i="3"/>
  <c r="H93" i="3"/>
  <c r="N93" i="3"/>
  <c r="H70" i="3"/>
  <c r="N70" i="3"/>
  <c r="H69" i="3"/>
  <c r="N69" i="3"/>
  <c r="H48" i="3"/>
  <c r="N48" i="3"/>
  <c r="H45" i="3"/>
  <c r="N45" i="3"/>
  <c r="H40" i="3"/>
  <c r="N40" i="3"/>
  <c r="H67" i="3"/>
  <c r="N67" i="3"/>
  <c r="H22" i="3"/>
  <c r="N22" i="3"/>
  <c r="H132" i="3"/>
  <c r="N132" i="3"/>
  <c r="H223" i="3"/>
  <c r="N223" i="3"/>
  <c r="H126" i="3"/>
  <c r="N126" i="3"/>
  <c r="H125" i="3"/>
  <c r="N125" i="3"/>
  <c r="H94" i="3"/>
  <c r="N94" i="3"/>
  <c r="H135" i="3"/>
  <c r="N135" i="3"/>
  <c r="H145" i="3"/>
  <c r="N145" i="3"/>
  <c r="H140" i="3"/>
  <c r="N140" i="3"/>
  <c r="H128" i="3"/>
  <c r="N128" i="3"/>
  <c r="H134" i="3"/>
  <c r="N134" i="3"/>
  <c r="H146" i="3"/>
  <c r="N146" i="3"/>
  <c r="H181" i="3"/>
  <c r="N181" i="3"/>
  <c r="H122" i="3"/>
  <c r="N122" i="3"/>
  <c r="H123" i="3"/>
  <c r="N123" i="3"/>
  <c r="H71" i="3"/>
  <c r="N71" i="3"/>
  <c r="H105" i="3"/>
  <c r="N105" i="3"/>
  <c r="H62" i="3"/>
  <c r="N62" i="3"/>
  <c r="H139" i="3"/>
  <c r="N139" i="3"/>
  <c r="H166" i="3"/>
  <c r="N166" i="3"/>
  <c r="H138" i="3"/>
  <c r="N138" i="3"/>
  <c r="H57" i="3"/>
  <c r="N57" i="3"/>
  <c r="H72" i="3"/>
  <c r="N72" i="3"/>
  <c r="H53" i="3"/>
  <c r="N53" i="3"/>
  <c r="H64" i="3"/>
  <c r="N64" i="3"/>
  <c r="H68" i="3"/>
  <c r="N68" i="3"/>
  <c r="H147" i="3"/>
  <c r="N147" i="3"/>
  <c r="H180" i="3"/>
  <c r="N180" i="3"/>
  <c r="H124" i="3"/>
  <c r="N124" i="3"/>
  <c r="H141" i="3"/>
  <c r="N141" i="3"/>
  <c r="H175" i="3"/>
  <c r="N175" i="3"/>
  <c r="H144" i="3"/>
  <c r="N144" i="3"/>
  <c r="H137" i="3"/>
  <c r="N137" i="3"/>
  <c r="H129" i="3"/>
  <c r="N129" i="3"/>
  <c r="H133" i="3"/>
  <c r="N133" i="3"/>
  <c r="H136" i="3"/>
  <c r="N136" i="3"/>
  <c r="H176" i="3"/>
  <c r="N176" i="3"/>
  <c r="H120" i="3"/>
  <c r="N120" i="3"/>
  <c r="H149" i="3"/>
  <c r="N149" i="3"/>
  <c r="H75" i="3"/>
  <c r="N75" i="3"/>
  <c r="H224" i="3"/>
  <c r="N224" i="3"/>
  <c r="H265" i="3"/>
  <c r="H208" i="3"/>
  <c r="H66" i="3"/>
  <c r="H230" i="3"/>
  <c r="H198" i="3"/>
  <c r="H150" i="3"/>
  <c r="H231" i="3"/>
  <c r="H201" i="3"/>
  <c r="H315" i="3"/>
  <c r="H143" i="3"/>
  <c r="H291" i="3"/>
  <c r="H111" i="3"/>
  <c r="H207" i="3"/>
  <c r="H324" i="3"/>
  <c r="H163" i="3"/>
  <c r="H193" i="3"/>
  <c r="H202" i="3"/>
  <c r="H278" i="3"/>
  <c r="H109" i="3"/>
  <c r="E49" i="18"/>
  <c r="H292" i="3"/>
  <c r="H226" i="3"/>
  <c r="H222" i="3"/>
  <c r="H98" i="3"/>
  <c r="H264" i="3"/>
  <c r="H101" i="3"/>
  <c r="H63" i="3"/>
  <c r="H195" i="3"/>
  <c r="H228" i="3"/>
  <c r="H194" i="3"/>
  <c r="H225" i="3"/>
  <c r="H295" i="3"/>
  <c r="H288" i="3"/>
  <c r="H103" i="3"/>
  <c r="H151" i="3"/>
  <c r="H342" i="3"/>
  <c r="H348" i="3"/>
  <c r="H341" i="3"/>
  <c r="H15" i="3"/>
  <c r="H28" i="3"/>
  <c r="H325" i="3"/>
  <c r="H354" i="3"/>
  <c r="H232" i="3"/>
  <c r="H361" i="3"/>
  <c r="H254" i="3"/>
  <c r="H259" i="3"/>
  <c r="H256" i="3"/>
  <c r="H258" i="3"/>
  <c r="H74" i="3"/>
  <c r="H192" i="3"/>
  <c r="H115" i="3"/>
  <c r="H152" i="3"/>
  <c r="H352" i="3"/>
  <c r="H204" i="3"/>
  <c r="H410" i="3"/>
  <c r="H99" i="3"/>
  <c r="H197" i="3"/>
  <c r="H102" i="3"/>
  <c r="H196" i="3"/>
  <c r="H108" i="3"/>
  <c r="H49" i="3"/>
  <c r="H77" i="3"/>
  <c r="H296" i="3"/>
  <c r="H229" i="3"/>
  <c r="H182" i="3"/>
  <c r="H297" i="3"/>
  <c r="H227" i="3"/>
  <c r="H290" i="3"/>
  <c r="H336" i="3"/>
  <c r="H349" i="3"/>
  <c r="H335" i="3"/>
  <c r="H343" i="3"/>
  <c r="H351" i="3"/>
  <c r="H164" i="3"/>
  <c r="H412" i="3"/>
  <c r="H260" i="3"/>
  <c r="H255" i="3"/>
  <c r="H261" i="3"/>
  <c r="H76" i="3"/>
  <c r="H73" i="3"/>
  <c r="H2008" i="10"/>
  <c r="H2009" i="10" s="1"/>
  <c r="H2010" i="10" s="1"/>
  <c r="H2011" i="10" s="1"/>
  <c r="B2011" i="10" s="1"/>
  <c r="D2011" i="10" s="1"/>
  <c r="G167" i="3" s="1"/>
  <c r="A3378" i="10"/>
  <c r="A282" i="3" s="1"/>
  <c r="G2017" i="10"/>
  <c r="H2017" i="10" s="1"/>
  <c r="F2030" i="10"/>
  <c r="G2018" i="10"/>
  <c r="F2031" i="10"/>
  <c r="G2020" i="10"/>
  <c r="F2033" i="10"/>
  <c r="G2019" i="10"/>
  <c r="F2032" i="10"/>
  <c r="G18" i="3"/>
  <c r="N18" i="3" s="1"/>
  <c r="B110" i="10"/>
  <c r="E108" i="18"/>
  <c r="E131" i="18"/>
  <c r="E87" i="18"/>
  <c r="E98" i="18"/>
  <c r="E106" i="18"/>
  <c r="E102" i="18"/>
  <c r="E91" i="18"/>
  <c r="E97" i="18"/>
  <c r="E107" i="18"/>
  <c r="E132" i="18"/>
  <c r="E85" i="18"/>
  <c r="E86" i="18"/>
  <c r="E101" i="18"/>
  <c r="E110" i="18"/>
  <c r="E95" i="18"/>
  <c r="E89" i="18"/>
  <c r="E88" i="18"/>
  <c r="E103" i="18"/>
  <c r="E105" i="18"/>
  <c r="E100" i="18"/>
  <c r="E92" i="18"/>
  <c r="E96" i="18"/>
  <c r="E99" i="18"/>
  <c r="E82" i="18"/>
  <c r="E78" i="18"/>
  <c r="E104" i="18"/>
  <c r="E69" i="18"/>
  <c r="E70" i="18"/>
  <c r="E150" i="18"/>
  <c r="E124" i="18"/>
  <c r="E125" i="18"/>
  <c r="E151" i="18"/>
  <c r="E31" i="18"/>
  <c r="E41" i="18"/>
  <c r="E55" i="18"/>
  <c r="E56" i="18" s="1"/>
  <c r="E37" i="18"/>
  <c r="E48" i="18"/>
  <c r="E25" i="18"/>
  <c r="E50" i="18"/>
  <c r="E15" i="18"/>
  <c r="E29" i="18"/>
  <c r="E53" i="18"/>
  <c r="E52" i="18"/>
  <c r="E35" i="18"/>
  <c r="E32" i="18"/>
  <c r="E24" i="18"/>
  <c r="E46" i="18"/>
  <c r="E51" i="18"/>
  <c r="E54" i="18"/>
  <c r="E44" i="18"/>
  <c r="D1928" i="10"/>
  <c r="G161" i="3" s="1"/>
  <c r="H3365" i="10"/>
  <c r="H3366" i="10" s="1"/>
  <c r="H3367" i="10" s="1"/>
  <c r="B3367" i="10" s="1"/>
  <c r="D3367" i="10" s="1"/>
  <c r="G280" i="3" s="1"/>
  <c r="N280" i="3" s="1"/>
  <c r="E178" i="18"/>
  <c r="G262" i="3"/>
  <c r="N262" i="3" s="1"/>
  <c r="E179" i="18"/>
  <c r="G263" i="3"/>
  <c r="N263" i="3" s="1"/>
  <c r="H3353" i="10"/>
  <c r="H3354" i="10" s="1"/>
  <c r="H3355" i="10" s="1"/>
  <c r="B3355" i="10" s="1"/>
  <c r="D3355" i="10" s="1"/>
  <c r="G279" i="3" s="1"/>
  <c r="N279" i="3" s="1"/>
  <c r="G203" i="3"/>
  <c r="N203" i="3" s="1"/>
  <c r="B3790" i="10"/>
  <c r="G323" i="3" s="1"/>
  <c r="N323" i="3" s="1"/>
  <c r="D4053" i="10"/>
  <c r="G350" i="3" s="1"/>
  <c r="N350" i="3" s="1"/>
  <c r="B1212" i="10"/>
  <c r="D1212" i="10" s="1"/>
  <c r="G110" i="3" s="1"/>
  <c r="N110" i="3" s="1"/>
  <c r="E223" i="18"/>
  <c r="E248" i="18"/>
  <c r="G347" i="3"/>
  <c r="N347" i="3" s="1"/>
  <c r="E293" i="18"/>
  <c r="G363" i="3"/>
  <c r="N363" i="3" s="1"/>
  <c r="E292" i="18"/>
  <c r="G362" i="3"/>
  <c r="N362" i="3" s="1"/>
  <c r="E320" i="18"/>
  <c r="E255" i="18"/>
  <c r="G317" i="3"/>
  <c r="N317" i="3" s="1"/>
  <c r="E257" i="18"/>
  <c r="G319" i="3"/>
  <c r="N319" i="3" s="1"/>
  <c r="E268" i="18"/>
  <c r="G289" i="3"/>
  <c r="N289" i="3" s="1"/>
  <c r="E287" i="18"/>
  <c r="G148" i="3"/>
  <c r="E256" i="18"/>
  <c r="G318" i="3"/>
  <c r="N318" i="3" s="1"/>
  <c r="E251" i="18"/>
  <c r="G114" i="3"/>
  <c r="N114" i="3" s="1"/>
  <c r="G127" i="3"/>
  <c r="E18" i="18"/>
  <c r="G29" i="3"/>
  <c r="N29" i="3" s="1"/>
  <c r="H266" i="10"/>
  <c r="H267" i="10" s="1"/>
  <c r="B267" i="10" s="1"/>
  <c r="G35" i="3" s="1"/>
  <c r="B1066" i="10"/>
  <c r="D1066" i="10" s="1"/>
  <c r="G96" i="3" s="1"/>
  <c r="N96" i="3" s="1"/>
  <c r="B1069" i="10"/>
  <c r="D1069" i="10" s="1"/>
  <c r="G97" i="3" s="1"/>
  <c r="N97" i="3" s="1"/>
  <c r="B1178" i="10"/>
  <c r="D1178" i="10" s="1"/>
  <c r="G107" i="3" s="1"/>
  <c r="B1175" i="10"/>
  <c r="D1175" i="10" s="1"/>
  <c r="G106" i="3" s="1"/>
  <c r="A3388" i="10" l="1"/>
  <c r="C141" i="13"/>
  <c r="C142" i="13" s="1"/>
  <c r="C143" i="13" s="1"/>
  <c r="C144" i="13" s="1"/>
  <c r="C145" i="13" s="1"/>
  <c r="C146" i="13" s="1"/>
  <c r="C147" i="13" s="1"/>
  <c r="C148" i="13" s="1"/>
  <c r="C149" i="13" s="1"/>
  <c r="C150" i="13" s="1"/>
  <c r="C151" i="13" s="1"/>
  <c r="C152" i="13" s="1"/>
  <c r="C153" i="13" s="1"/>
  <c r="C154" i="13" s="1"/>
  <c r="C155" i="13" s="1"/>
  <c r="C156" i="13" s="1"/>
  <c r="C157" i="13" s="1"/>
  <c r="C158" i="13" s="1"/>
  <c r="C159" i="13" s="1"/>
  <c r="C160" i="13" s="1"/>
  <c r="C161" i="13" s="1"/>
  <c r="C162" i="13" s="1"/>
  <c r="C163" i="13" s="1"/>
  <c r="C164" i="13" s="1"/>
  <c r="C165" i="13" s="1"/>
  <c r="C166" i="13" s="1"/>
  <c r="C167" i="13" s="1"/>
  <c r="C168" i="13" s="1"/>
  <c r="C169" i="13" s="1"/>
  <c r="C170" i="13" s="1"/>
  <c r="C171" i="13" s="1"/>
  <c r="C172" i="13" s="1"/>
  <c r="C173" i="13" s="1"/>
  <c r="C174" i="13" s="1"/>
  <c r="C175" i="13" s="1"/>
  <c r="C176" i="13" s="1"/>
  <c r="C177" i="13" s="1"/>
  <c r="C178" i="13" s="1"/>
  <c r="C179" i="13" s="1"/>
  <c r="C180" i="13" s="1"/>
  <c r="C181" i="13" s="1"/>
  <c r="C182" i="13" s="1"/>
  <c r="C183" i="13" s="1"/>
  <c r="C184" i="13" s="1"/>
  <c r="C185" i="13" s="1"/>
  <c r="C186" i="13" s="1"/>
  <c r="C187" i="13" s="1"/>
  <c r="C188" i="13" s="1"/>
  <c r="C189" i="13" s="1"/>
  <c r="C190" i="13" s="1"/>
  <c r="C140" i="13"/>
  <c r="H107" i="3"/>
  <c r="N107" i="3"/>
  <c r="H127" i="3"/>
  <c r="N127" i="3"/>
  <c r="H161" i="3"/>
  <c r="N161" i="3"/>
  <c r="H106" i="3"/>
  <c r="N106" i="3"/>
  <c r="H35" i="3"/>
  <c r="N35" i="3"/>
  <c r="H148" i="3"/>
  <c r="N148" i="3"/>
  <c r="H167" i="3"/>
  <c r="N167" i="3"/>
  <c r="H96" i="3"/>
  <c r="H362" i="3"/>
  <c r="H347" i="3"/>
  <c r="H350" i="3"/>
  <c r="H97" i="3"/>
  <c r="H289" i="3"/>
  <c r="H317" i="3"/>
  <c r="H323" i="3"/>
  <c r="H263" i="3"/>
  <c r="H280" i="3"/>
  <c r="H18" i="3"/>
  <c r="H363" i="3"/>
  <c r="H203" i="3"/>
  <c r="H318" i="3"/>
  <c r="H114" i="3"/>
  <c r="H319" i="3"/>
  <c r="H110" i="3"/>
  <c r="H279" i="3"/>
  <c r="H262" i="3"/>
  <c r="H29" i="3"/>
  <c r="E11" i="18"/>
  <c r="G2031" i="10"/>
  <c r="F2044" i="10"/>
  <c r="G2032" i="10"/>
  <c r="F2045" i="10"/>
  <c r="G2033" i="10"/>
  <c r="F2046" i="10"/>
  <c r="G2030" i="10"/>
  <c r="H2030" i="10" s="1"/>
  <c r="F2043" i="10"/>
  <c r="H2021" i="10"/>
  <c r="H2022" i="10" s="1"/>
  <c r="H2023" i="10" s="1"/>
  <c r="H2024" i="10" s="1"/>
  <c r="B2024" i="10" s="1"/>
  <c r="D2024" i="10" s="1"/>
  <c r="G168" i="3" s="1"/>
  <c r="E90" i="18"/>
  <c r="E80" i="18"/>
  <c r="E79" i="18"/>
  <c r="E109" i="18"/>
  <c r="E118" i="18"/>
  <c r="E20" i="18"/>
  <c r="C197" i="13"/>
  <c r="C213" i="13" s="1"/>
  <c r="C214" i="13" s="1"/>
  <c r="C215" i="13" s="1"/>
  <c r="C216" i="13" s="1"/>
  <c r="C217" i="13" s="1"/>
  <c r="C218" i="13" s="1"/>
  <c r="C219" i="13" s="1"/>
  <c r="C220" i="13" s="1"/>
  <c r="C221" i="13" s="1"/>
  <c r="C222" i="13" s="1"/>
  <c r="C223" i="13" s="1"/>
  <c r="C224" i="13" s="1"/>
  <c r="C225" i="13" s="1"/>
  <c r="C226" i="13" s="1"/>
  <c r="C227" i="13" s="1"/>
  <c r="C228" i="13" s="1"/>
  <c r="C229" i="13" s="1"/>
  <c r="C230" i="13" s="1"/>
  <c r="C231" i="13" s="1"/>
  <c r="C232" i="13" s="1"/>
  <c r="C233" i="13" s="1"/>
  <c r="C234" i="13" s="1"/>
  <c r="C235" i="13" s="1"/>
  <c r="C236" i="13" s="1"/>
  <c r="C237" i="13" s="1"/>
  <c r="C238" i="13" s="1"/>
  <c r="C239" i="13" s="1"/>
  <c r="C242" i="13" s="1"/>
  <c r="C243" i="13" s="1"/>
  <c r="C244" i="13" s="1"/>
  <c r="C245" i="13" s="1"/>
  <c r="C246" i="13" s="1"/>
  <c r="A3398" i="10"/>
  <c r="A3409" i="10" s="1"/>
  <c r="A3422" i="10" s="1"/>
  <c r="A283" i="3"/>
  <c r="E71" i="18"/>
  <c r="E45" i="18"/>
  <c r="E42" i="18"/>
  <c r="H168" i="3" l="1"/>
  <c r="N168" i="3"/>
  <c r="H2034" i="10"/>
  <c r="H2035" i="10" s="1"/>
  <c r="H2036" i="10" s="1"/>
  <c r="H2037" i="10" s="1"/>
  <c r="B2037" i="10" s="1"/>
  <c r="D2037" i="10" s="1"/>
  <c r="G169" i="3" s="1"/>
  <c r="G2043" i="10"/>
  <c r="H2043" i="10" s="1"/>
  <c r="F2056" i="10"/>
  <c r="G2046" i="10"/>
  <c r="F2059" i="10"/>
  <c r="G2045" i="10"/>
  <c r="F2058" i="10"/>
  <c r="G2044" i="10"/>
  <c r="F2057" i="10"/>
  <c r="A284" i="3"/>
  <c r="A287" i="3" s="1"/>
  <c r="A288" i="3" s="1"/>
  <c r="A573" i="19"/>
  <c r="A586" i="19" s="1"/>
  <c r="A599" i="19" s="1"/>
  <c r="A611" i="19" s="1"/>
  <c r="A623" i="19" s="1"/>
  <c r="A636" i="19" s="1"/>
  <c r="A231" i="19" s="1"/>
  <c r="A245" i="19" s="1"/>
  <c r="H169" i="3" l="1"/>
  <c r="N169" i="3"/>
  <c r="H2047" i="10"/>
  <c r="H2048" i="10" s="1"/>
  <c r="H2049" i="10" s="1"/>
  <c r="H2050" i="10" s="1"/>
  <c r="B2050" i="10" s="1"/>
  <c r="D2050" i="10" s="1"/>
  <c r="G170" i="3" s="1"/>
  <c r="G2057" i="10"/>
  <c r="F2070" i="10"/>
  <c r="G2070" i="10" s="1"/>
  <c r="G2058" i="10"/>
  <c r="F2071" i="10"/>
  <c r="G2071" i="10" s="1"/>
  <c r="G2059" i="10"/>
  <c r="F2072" i="10"/>
  <c r="G2072" i="10" s="1"/>
  <c r="G2056" i="10"/>
  <c r="H2056" i="10" s="1"/>
  <c r="F2069" i="10"/>
  <c r="G2069" i="10" s="1"/>
  <c r="H2069" i="10" s="1"/>
  <c r="A204" i="19"/>
  <c r="A217" i="19" s="1"/>
  <c r="H170" i="3" l="1"/>
  <c r="N170" i="3"/>
  <c r="H2060" i="10"/>
  <c r="H2061" i="10" s="1"/>
  <c r="H2062" i="10" s="1"/>
  <c r="H2063" i="10" s="1"/>
  <c r="B2063" i="10" s="1"/>
  <c r="D2063" i="10" s="1"/>
  <c r="G171" i="3" s="1"/>
  <c r="H2073" i="10"/>
  <c r="H2074" i="10" s="1"/>
  <c r="A3437" i="10"/>
  <c r="A299" i="19"/>
  <c r="A310" i="19" s="1"/>
  <c r="A322" i="19" s="1"/>
  <c r="A338" i="19" s="1"/>
  <c r="A352" i="19" s="1"/>
  <c r="A362" i="19" s="1"/>
  <c r="H171" i="3" l="1"/>
  <c r="N171" i="3"/>
  <c r="H2075" i="10"/>
  <c r="H2076" i="10" s="1"/>
  <c r="B2076" i="10" s="1"/>
  <c r="D2076" i="10" s="1"/>
  <c r="G172" i="3" s="1"/>
  <c r="A3455" i="10"/>
  <c r="A3467" i="10" s="1"/>
  <c r="A3481" i="10" s="1"/>
  <c r="A3496" i="10" s="1"/>
  <c r="A3510" i="10" s="1"/>
  <c r="A3522" i="10" s="1"/>
  <c r="A3535" i="10" s="1"/>
  <c r="A3548" i="10" s="1"/>
  <c r="A3562" i="10" s="1"/>
  <c r="A3575" i="10" s="1"/>
  <c r="A3584" i="10" s="1"/>
  <c r="A3594" i="10" s="1"/>
  <c r="A3605" i="10" s="1"/>
  <c r="A289" i="3"/>
  <c r="A290" i="3" s="1"/>
  <c r="A291" i="3" s="1"/>
  <c r="A292" i="3" s="1"/>
  <c r="A293" i="3" s="1"/>
  <c r="A294" i="3" s="1"/>
  <c r="A295" i="3" s="1"/>
  <c r="A296" i="3" s="1"/>
  <c r="A297" i="3" s="1"/>
  <c r="A298" i="3" s="1"/>
  <c r="A302" i="3" s="1"/>
  <c r="A303" i="3" s="1"/>
  <c r="A304" i="3" s="1"/>
  <c r="A305" i="3" s="1"/>
  <c r="A97" i="19"/>
  <c r="A110" i="19" s="1"/>
  <c r="A123" i="19" s="1"/>
  <c r="A136" i="19" s="1"/>
  <c r="A149" i="19" s="1"/>
  <c r="A162" i="19" s="1"/>
  <c r="H172" i="3" l="1"/>
  <c r="N172" i="3"/>
  <c r="A3615" i="10"/>
  <c r="A3627" i="10" s="1"/>
  <c r="A3637" i="10" s="1"/>
  <c r="A3646" i="10" s="1"/>
  <c r="A3658" i="10" s="1"/>
  <c r="A3669" i="10" s="1"/>
  <c r="A3680" i="10" s="1"/>
  <c r="A3688" i="10" s="1"/>
  <c r="A3703" i="10" s="1"/>
  <c r="A3715" i="10" s="1"/>
  <c r="A3729" i="10" s="1"/>
  <c r="A3744" i="10" s="1"/>
  <c r="A3755" i="10" s="1"/>
  <c r="A3768" i="10" s="1"/>
  <c r="A3781" i="10" s="1"/>
  <c r="A3793" i="10" s="1"/>
  <c r="A3805" i="10" s="1"/>
  <c r="A3817" i="10" s="1"/>
  <c r="A3826" i="10" s="1"/>
  <c r="A3835" i="10" s="1"/>
  <c r="A3845" i="10" s="1"/>
  <c r="A3855" i="10" s="1"/>
  <c r="A3864" i="10" s="1"/>
  <c r="A3875" i="10" s="1"/>
  <c r="A3885" i="10" s="1"/>
  <c r="A3899" i="10" s="1"/>
  <c r="A3912" i="10" s="1"/>
  <c r="A3924" i="10" s="1"/>
  <c r="A3936" i="10" s="1"/>
  <c r="A3945" i="10" s="1"/>
  <c r="A3956" i="10" s="1"/>
  <c r="A3968" i="10" s="1"/>
  <c r="A3982" i="10" s="1"/>
  <c r="A3997" i="10" s="1"/>
  <c r="A4016" i="10" s="1"/>
  <c r="A4033" i="10" s="1"/>
  <c r="A4042" i="10" s="1"/>
  <c r="A4058" i="10" s="1"/>
  <c r="A4069" i="10" s="1"/>
  <c r="A4081" i="10" s="1"/>
  <c r="A4090" i="10" s="1"/>
  <c r="A4104" i="10" s="1"/>
  <c r="A4120" i="10" s="1"/>
  <c r="A4134" i="10" s="1"/>
  <c r="A4147" i="10" s="1"/>
  <c r="A4162" i="10" s="1"/>
  <c r="A4180" i="10" s="1"/>
  <c r="A4197" i="10" s="1"/>
  <c r="A4210" i="10" s="1"/>
  <c r="A4222" i="10" s="1"/>
  <c r="A4233" i="10" s="1"/>
  <c r="A4244" i="10" s="1"/>
  <c r="A4254" i="10" s="1"/>
  <c r="A4264" i="10" s="1"/>
  <c r="A4274" i="10" s="1"/>
  <c r="A4284" i="10" s="1"/>
  <c r="A4294" i="10" s="1"/>
  <c r="A4304" i="10" s="1"/>
  <c r="A4315" i="10" s="1"/>
  <c r="A306" i="3"/>
  <c r="A310" i="3" s="1"/>
  <c r="A311" i="3" s="1"/>
  <c r="A312" i="3" s="1"/>
  <c r="A313" i="3" s="1"/>
  <c r="A314" i="3" s="1"/>
  <c r="A315" i="3" s="1"/>
  <c r="A316" i="3" s="1"/>
  <c r="A317" i="3" s="1"/>
  <c r="A318" i="3" s="1"/>
  <c r="A319" i="3" s="1"/>
  <c r="A320" i="3" s="1"/>
  <c r="A321" i="3" s="1"/>
  <c r="A322" i="3" s="1"/>
  <c r="A323" i="3" s="1"/>
  <c r="A324" i="3" s="1"/>
  <c r="A325" i="3" s="1"/>
  <c r="A326" i="3" s="1"/>
  <c r="A327" i="3" s="1"/>
  <c r="A328" i="3" s="1"/>
  <c r="A329" i="3" s="1"/>
  <c r="A332" i="3" s="1"/>
  <c r="A333" i="3" s="1"/>
  <c r="A334" i="3" s="1"/>
  <c r="A335" i="3" s="1"/>
  <c r="A336" i="3" s="1"/>
  <c r="A337" i="3" s="1"/>
  <c r="A338" i="3" s="1"/>
  <c r="A339" i="3" s="1"/>
  <c r="A340" i="3" s="1"/>
  <c r="A341" i="3" s="1"/>
  <c r="A342" i="3" s="1"/>
  <c r="A343" i="3" s="1"/>
  <c r="A347" i="3" s="1"/>
  <c r="A348" i="3" s="1"/>
  <c r="A349" i="3" s="1"/>
  <c r="A350" i="3" s="1"/>
  <c r="A351" i="3" s="1"/>
  <c r="A352" i="3" s="1"/>
  <c r="A353" i="3" s="1"/>
  <c r="A354" i="3" s="1"/>
  <c r="A358" i="3" s="1"/>
  <c r="A359" i="3" s="1"/>
  <c r="A360" i="3" s="1"/>
  <c r="A361" i="3" s="1"/>
  <c r="A362" i="3" s="1"/>
  <c r="A363" i="3" s="1"/>
  <c r="A364" i="3" s="1"/>
  <c r="A365" i="3" s="1"/>
  <c r="A366" i="3" s="1"/>
  <c r="A367" i="3" s="1"/>
  <c r="A368" i="3" s="1"/>
  <c r="A372" i="3" s="1"/>
  <c r="A373" i="19"/>
  <c r="A384" i="19" s="1"/>
  <c r="A395" i="19" s="1"/>
  <c r="A405" i="19" s="1"/>
  <c r="A415" i="19" s="1"/>
  <c r="A278" i="19"/>
  <c r="A4351" i="10" l="1"/>
  <c r="A4364" i="10" s="1"/>
  <c r="A4376" i="10" s="1"/>
  <c r="A4389" i="10" s="1"/>
  <c r="A373" i="3"/>
  <c r="A374" i="3" s="1"/>
  <c r="A375" i="3" s="1"/>
  <c r="A376" i="3" s="1"/>
  <c r="A377" i="3" s="1"/>
  <c r="A378" i="3" s="1"/>
  <c r="A379" i="3" s="1"/>
  <c r="A380" i="3" s="1"/>
  <c r="A381" i="3" s="1"/>
  <c r="A4325" i="10"/>
  <c r="A4338" i="10" s="1"/>
  <c r="A177" i="19"/>
  <c r="A4401" i="10" l="1"/>
  <c r="A4412" i="10" s="1"/>
  <c r="A4423" i="10" s="1"/>
  <c r="A4434" i="10"/>
  <c r="A4445" i="10" s="1"/>
  <c r="A4456" i="10" s="1"/>
  <c r="A4467" i="10" s="1"/>
  <c r="A4479" i="10" s="1"/>
  <c r="A4491" i="10" s="1"/>
  <c r="A4502" i="10" s="1"/>
  <c r="A4514" i="10" s="1"/>
  <c r="A4538" i="10" s="1"/>
  <c r="A382" i="3"/>
  <c r="A383" i="3" s="1"/>
  <c r="A30" i="19"/>
  <c r="A44" i="19" s="1"/>
  <c r="A62" i="19" s="1"/>
  <c r="A384" i="3" l="1"/>
  <c r="A385" i="3" s="1"/>
  <c r="A4526" i="10"/>
  <c r="A4548" i="10"/>
  <c r="A4558" i="10" s="1"/>
  <c r="A4568" i="10" s="1"/>
  <c r="A4577" i="10" s="1"/>
  <c r="A4587" i="10" s="1"/>
  <c r="A4597" i="10" s="1"/>
  <c r="A4607" i="10" s="1"/>
  <c r="A4616" i="10" s="1"/>
  <c r="A4627" i="10" s="1"/>
  <c r="A4637" i="10" s="1"/>
  <c r="A4647" i="10" s="1"/>
  <c r="A4659" i="10" s="1"/>
  <c r="A4676" i="10" s="1"/>
  <c r="A4690" i="10" s="1"/>
  <c r="A4704" i="10" s="1"/>
  <c r="A4716" i="10" s="1"/>
  <c r="A4724" i="10" s="1"/>
  <c r="A4734" i="10" s="1"/>
  <c r="A4742" i="10" s="1"/>
  <c r="A4749" i="10" s="1"/>
  <c r="A264" i="19"/>
  <c r="A386" i="3" l="1"/>
  <c r="A387" i="3" s="1"/>
  <c r="A388" i="3" s="1"/>
  <c r="A4757" i="10"/>
  <c r="A4765" i="10" s="1"/>
  <c r="A3" i="19"/>
  <c r="H2296" i="10"/>
  <c r="H2297" i="10" s="1"/>
  <c r="H2298" i="10" s="1"/>
  <c r="H2299" i="10" s="1"/>
  <c r="B2299" i="10" s="1"/>
  <c r="D2299" i="10" s="1"/>
  <c r="G189" i="3" s="1"/>
  <c r="N189" i="3" s="1"/>
  <c r="H189" i="3" l="1"/>
  <c r="A4773" i="10"/>
  <c r="A4780" i="10" s="1"/>
  <c r="A4786" i="10" s="1"/>
  <c r="A4792" i="10" s="1"/>
  <c r="A4798" i="10" s="1"/>
  <c r="A4804" i="10" s="1"/>
  <c r="A4810" i="10" s="1"/>
  <c r="A4816" i="10" s="1"/>
  <c r="A4822" i="10" s="1"/>
  <c r="A4828" i="10" s="1"/>
  <c r="A4834" i="10" s="1"/>
  <c r="A4840" i="10" s="1"/>
  <c r="A4846" i="10" s="1"/>
  <c r="A4852" i="10" s="1"/>
  <c r="A4858" i="10" s="1"/>
  <c r="A4864" i="10" s="1"/>
  <c r="A4870" i="10" s="1"/>
  <c r="A389" i="3"/>
  <c r="A390" i="3" s="1"/>
  <c r="A394" i="3" s="1"/>
  <c r="A395" i="3" s="1"/>
  <c r="A396" i="3" s="1"/>
  <c r="A397" i="3" s="1"/>
  <c r="A398" i="3" s="1"/>
  <c r="A399" i="3" s="1"/>
  <c r="A400" i="3" s="1"/>
  <c r="A401" i="3" s="1"/>
  <c r="A402" i="3" s="1"/>
  <c r="A403" i="3" s="1"/>
  <c r="A407" i="3" s="1"/>
  <c r="A408" i="3" s="1"/>
  <c r="A409" i="3" s="1"/>
  <c r="A410" i="3" s="1"/>
  <c r="A411" i="3" s="1"/>
  <c r="A412" i="3" s="1"/>
  <c r="A413" i="3" s="1"/>
  <c r="A414" i="3" s="1"/>
  <c r="A415" i="3" s="1"/>
  <c r="A416" i="3" s="1"/>
  <c r="A417" i="3" s="1"/>
  <c r="A443" i="19"/>
  <c r="A460" i="19" s="1"/>
  <c r="A492" i="19" s="1"/>
  <c r="A509" i="19" s="1"/>
  <c r="A541" i="19" s="1"/>
  <c r="A558" i="19" s="1"/>
  <c r="A663" i="19" s="1"/>
  <c r="A680" i="19" s="1"/>
  <c r="A697" i="19" s="1"/>
  <c r="A418" i="3" l="1"/>
  <c r="A419" i="3" s="1"/>
  <c r="A420" i="3" l="1"/>
  <c r="A421" i="3" s="1"/>
  <c r="A422" i="3" s="1"/>
  <c r="A423" i="3" s="1"/>
  <c r="A424" i="3" s="1"/>
  <c r="A425" i="3" s="1"/>
  <c r="A426" i="3" s="1"/>
  <c r="A427" i="3" s="1"/>
  <c r="A428" i="3" s="1"/>
  <c r="A429" i="3" s="1"/>
  <c r="A430" i="3" s="1"/>
  <c r="A431" i="3" s="1"/>
  <c r="A432" i="3" s="1"/>
  <c r="A433" i="3" s="1"/>
  <c r="A434" i="3" s="1"/>
  <c r="A435" i="3" s="1"/>
  <c r="A436" i="3" s="1"/>
</calcChain>
</file>

<file path=xl/sharedStrings.xml><?xml version="1.0" encoding="utf-8"?>
<sst xmlns="http://schemas.openxmlformats.org/spreadsheetml/2006/main" count="33427" uniqueCount="5928">
  <si>
    <t>sfo{ ;d"x …`Ú M– Knfi6/sf] sfd</t>
  </si>
  <si>
    <t>sfo{ ;d"x …6Ú M– /+u /f]ugsf] sfd</t>
  </si>
  <si>
    <t xml:space="preserve">Ps </t>
  </si>
  <si>
    <t>Carbon Fibre UPVC Roofing Sheet including the cost of material and labour  fitting, fixing, all complete job (3mm Thick)</t>
  </si>
  <si>
    <t>3mm th.Carbon fibre UPVC Roofing sheet</t>
  </si>
  <si>
    <t>Carbon Fibre UPVC Roofing Sheet including the cost of material and labour  fitting, fixing, all complete job (2mm Thick)</t>
  </si>
  <si>
    <t>2mm th.Carbon fibre UPVC Roofing sheet</t>
  </si>
  <si>
    <r>
      <t xml:space="preserve"> dfj{n #) </t>
    </r>
    <r>
      <rPr>
        <sz val="14"/>
        <rFont val="Arial"/>
        <family val="2"/>
      </rPr>
      <t>x</t>
    </r>
    <r>
      <rPr>
        <sz val="14"/>
        <rFont val="Preeti"/>
      </rPr>
      <t xml:space="preserve"> #) ;]=ld=;fO{h</t>
    </r>
    <r>
      <rPr>
        <sz val="14"/>
        <rFont val="Arial"/>
        <family val="2"/>
      </rPr>
      <t>(classic)</t>
    </r>
  </si>
  <si>
    <r>
      <t>Classic</t>
    </r>
    <r>
      <rPr>
        <sz val="16"/>
        <rFont val="Preeti"/>
      </rPr>
      <t xml:space="preserve"> dfj{n  -</t>
    </r>
    <r>
      <rPr>
        <i/>
        <sz val="16"/>
        <rFont val="Preeti"/>
      </rPr>
      <t>#</t>
    </r>
    <r>
      <rPr>
        <sz val="16"/>
        <rFont val="Preeti"/>
      </rPr>
      <t xml:space="preserve">)) </t>
    </r>
    <r>
      <rPr>
        <sz val="10"/>
        <rFont val="Arial"/>
        <family val="2"/>
      </rPr>
      <t>X</t>
    </r>
    <r>
      <rPr>
        <sz val="16"/>
        <rFont val="Preeti"/>
      </rPr>
      <t xml:space="preserve"> #)) dL=dL=_ </t>
    </r>
  </si>
  <si>
    <r>
      <t>Classic</t>
    </r>
    <r>
      <rPr>
        <sz val="13"/>
        <rFont val="Preeti"/>
      </rPr>
      <t xml:space="preserve"> dfj{n</t>
    </r>
  </si>
  <si>
    <t>Ruled pointing work in  (1:1) cement sand mortar on boulder stone work.</t>
  </si>
  <si>
    <t>Ruled pointing work in  (1:2) cement sand mortar on boulder stone work with good finish including curing as per instruciton all complete.</t>
  </si>
  <si>
    <t>Ruled pointing work in  (1:2) cement sand mortar on boulder stone work with.</t>
  </si>
  <si>
    <t>Ruled pointing work in  (1:3) cement sand mortar on boulder stone work with good finish including curing as per instruciton all complete.</t>
  </si>
  <si>
    <t>c:t/ jfx]s Pssf]6 tof/L Ogfd]n k]G6 ug]{ sfd .</t>
  </si>
  <si>
    <t>c:t/ jfx]s Ps sf]6 cfNd'lgod k]G6 ug]{ sfd .</t>
  </si>
  <si>
    <t>! Jff]/f dfj{n lrK; j/fj/ !=) 3=lkm= dfg]sf] .</t>
  </si>
  <si>
    <t>b/ ljZn]if0fsf] nflu !) 3=dL= lnOPsf]</t>
  </si>
  <si>
    <t>ljleGg ;fO{hsf]] cfO{ ljdx?</t>
  </si>
  <si>
    <t xml:space="preserve">Supply and fixing of 75X100mm Sisam wood handrail including fittings as per drawing and instructions all complete </t>
  </si>
  <si>
    <t>Supplying and fitting of railing with 20mm X 20mm M.S. square pipe and 75mm X 100mm Sal/Sisam handrail with brass cap including welding, joints and primer painting as per drawing and instructions all complete</t>
  </si>
  <si>
    <t>Supplying and fitting of railing with 20mm X 20mm M.S. square pipe and 75mm X 100mm Sal/Sisam handrail .</t>
  </si>
  <si>
    <t>Supplying and fitting of railing with 20mm X 20mm M.S. squire pipe and 40mm black pipe  handrail including welding, joints and primer painting as per drawing and instructions all complete</t>
  </si>
  <si>
    <t>20mm X 20mm M.S. squire pipe and 40mm black pipe  handrail including welding, joints and primer painting.</t>
  </si>
  <si>
    <t>1 coats of white washing without primer Painting over old Surkhey plastered surface surface all complete</t>
  </si>
  <si>
    <t>1 coats Ramtilak paint over porperly cleaned outer surface of old Durbar wall surface all complete</t>
  </si>
  <si>
    <t>1. coats Ramtilak paint over porperly cleaned outer surface of old Durbar wall surface all complete</t>
  </si>
  <si>
    <t>1 coats of ready made enamel paint of approved colour without primer Painting over porperly sanded surface all complete</t>
  </si>
  <si>
    <t>1 coats of ready made enamel paint of approved colour without primer Painting over porperly sanded surface.</t>
  </si>
  <si>
    <t>2 coats of ready made enamel paint without primer Painting over porperly sanded surface all complete</t>
  </si>
  <si>
    <t>2 coats of ready made enamel paint of approved colour without primer Painting over porperly sanded surface.</t>
  </si>
  <si>
    <t>1 coats of Plastic emulsion paint of approved colour without primer Painting over porperly cleaned surface all complete</t>
  </si>
  <si>
    <t>1 coats of Plastic emulsion paint of approved colour without primer Painting over porperly cleaned surface .</t>
  </si>
  <si>
    <t>2 coats of Plastic emulsion paint of approved colour without primer Painting over porperly cleaned surface all complete</t>
  </si>
  <si>
    <t>2 coats of Plastic emulsion paint of approved colour without primer Painting over porperly cleaned surface.</t>
  </si>
  <si>
    <t>1 coat almunium paint without primer Painting over porperly cleaned surface all complete</t>
  </si>
  <si>
    <t>Machine made  Brickwork in 1:3 C/S mortar in superstructure.</t>
  </si>
  <si>
    <t xml:space="preserve">Machine made  Brickwork in 1:4 C/S mortar up to ground floor in perfect line level finish including wetting the bricks, racking the joints and curing the work for at least 7 days all complete. </t>
  </si>
  <si>
    <t>Fixing /laying 140 mm dia Plastic Water Gutter pipe ( Half Round) with necessary fittings  all complete.</t>
  </si>
  <si>
    <t xml:space="preserve">140 mm dia Plastic Water Gutter pipe ( Half Round) with necessary fittings. </t>
  </si>
  <si>
    <t>180 mm dia Plastic Water Gutter pipe ( Half Round)  with necessary fittings.</t>
  </si>
  <si>
    <r>
      <t xml:space="preserve">x\of08/]n </t>
    </r>
    <r>
      <rPr>
        <sz val="13"/>
        <color indexed="10"/>
        <rFont val="Preeti"/>
      </rPr>
      <t>Pj+</t>
    </r>
  </si>
  <si>
    <r>
      <t>/ kf]i6</t>
    </r>
    <r>
      <rPr>
        <sz val="12"/>
        <color indexed="10"/>
        <rFont val="Preeti"/>
      </rPr>
      <t xml:space="preserve"> </t>
    </r>
    <r>
      <rPr>
        <sz val="13"/>
        <color indexed="10"/>
        <rFont val="Preeti"/>
      </rPr>
      <t>;d]t</t>
    </r>
  </si>
  <si>
    <t xml:space="preserve">Machine made  Brickwork in 1:6 C/S mortar in superstructure in perfect line level finish including wetting the bricks, racking the joints and curing the work for at least 7 days all complete. </t>
  </si>
  <si>
    <t xml:space="preserve">Machine made  Brickwork in 1:6 C/S mortar in superstructure. </t>
  </si>
  <si>
    <t>2 Pole MCB Box</t>
  </si>
  <si>
    <t>Dome Light 6" Milky Type Heavy Carrier(decorative)</t>
  </si>
  <si>
    <t>Dome Light 6" Brace Base</t>
  </si>
  <si>
    <t>Dome Light 8" Milky Type Heavy Carrier</t>
  </si>
  <si>
    <t>Dinning Lamp Decorative Medium</t>
  </si>
  <si>
    <t>Chandlers Lamp 3-5 Lamp Medium</t>
  </si>
  <si>
    <t>Chandlers Lamp 6-8 Lamp Medium</t>
  </si>
  <si>
    <t>15-100 Watt Bulb (ISI)</t>
  </si>
  <si>
    <t>Festival Light</t>
  </si>
  <si>
    <t>4 way Indicator With Bell</t>
  </si>
  <si>
    <t>6 way Indicator With Bell</t>
  </si>
  <si>
    <t>3/22 PVC Coper Wire Nepal, Prakash etc.</t>
  </si>
  <si>
    <r>
      <t>#</t>
    </r>
    <r>
      <rPr>
        <sz val="14"/>
        <color indexed="10"/>
        <rFont val="Preeti"/>
      </rPr>
      <t>÷</t>
    </r>
    <r>
      <rPr>
        <vertAlign val="subscript"/>
        <sz val="14"/>
        <color indexed="10"/>
        <rFont val="Preeti"/>
      </rPr>
      <t>$</t>
    </r>
    <r>
      <rPr>
        <sz val="10"/>
        <color indexed="10"/>
        <rFont val="Arial"/>
        <family val="2"/>
      </rPr>
      <t xml:space="preserve">" X </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Æ;fO{hsf] :Sjfo/ kfO{kaf6 @Ú–^Æ b]lv #Ú–)Æ ;Dd prfO{ ePsf] /]lnË jgfO{ </t>
    </r>
  </si>
  <si>
    <r>
      <t>#Æ</t>
    </r>
    <r>
      <rPr>
        <sz val="10"/>
        <color indexed="10"/>
        <rFont val="Arial"/>
        <family val="2"/>
      </rPr>
      <t>x</t>
    </r>
    <r>
      <rPr>
        <sz val="16"/>
        <color indexed="10"/>
        <rFont val="Preeti"/>
      </rPr>
      <t>$Æ ;fO{hsf] ;fn jf lzzf}sf] x\of08/]n agfO{ k|fOd/ k]G6 ;lxt h8fg ug]{ sfd .</t>
    </r>
  </si>
  <si>
    <r>
      <t>#</t>
    </r>
    <r>
      <rPr>
        <sz val="12"/>
        <color indexed="10"/>
        <rFont val="Preeti"/>
      </rPr>
      <t>÷</t>
    </r>
    <r>
      <rPr>
        <vertAlign val="subscript"/>
        <sz val="12"/>
        <color indexed="10"/>
        <rFont val="Preeti"/>
      </rPr>
      <t>$</t>
    </r>
    <r>
      <rPr>
        <sz val="12"/>
        <color indexed="10"/>
        <rFont val="Preeti"/>
      </rPr>
      <t xml:space="preserve">Æ </t>
    </r>
    <r>
      <rPr>
        <sz val="10"/>
        <color indexed="10"/>
        <rFont val="Arial"/>
        <family val="2"/>
      </rPr>
      <t>x</t>
    </r>
    <r>
      <rPr>
        <sz val="12"/>
        <color indexed="10"/>
        <rFont val="Preeti"/>
      </rPr>
      <t xml:space="preserve"> </t>
    </r>
    <r>
      <rPr>
        <vertAlign val="superscript"/>
        <sz val="12"/>
        <color indexed="10"/>
        <rFont val="Preeti"/>
      </rPr>
      <t>#</t>
    </r>
    <r>
      <rPr>
        <sz val="12"/>
        <color indexed="10"/>
        <rFont val="Preeti"/>
      </rPr>
      <t>÷</t>
    </r>
    <r>
      <rPr>
        <vertAlign val="subscript"/>
        <sz val="12"/>
        <color indexed="10"/>
        <rFont val="Preeti"/>
      </rPr>
      <t>$</t>
    </r>
    <r>
      <rPr>
        <vertAlign val="subscript"/>
        <sz val="16"/>
        <color indexed="10"/>
        <rFont val="Preeti"/>
      </rPr>
      <t>Æ</t>
    </r>
    <r>
      <rPr>
        <sz val="12"/>
        <color indexed="10"/>
        <rFont val="Preeti"/>
      </rPr>
      <t xml:space="preserve"> kmnfd]</t>
    </r>
  </si>
  <si>
    <t>Supplying and fixing Armstrong Mineral Board for suspended false ceiling with necessary frames and hooks all complete</t>
  </si>
  <si>
    <t>Elastocrete cementitious elastomeric water proofing coating 2 components capacity per kg. 6 sq.ft 2 coat including supply and applying all complete work</t>
  </si>
  <si>
    <t xml:space="preserve"> Supplying &amp; fixing of spiral staircase with 100mm  black pipe post, 20mm squire pipe railing , 32mm handrail, width of staircase 75cm including red oxide primer coat and necessary fittings</t>
  </si>
  <si>
    <t xml:space="preserve"> Supplying &amp; fixing of spiral staircase with 100mm  black pipe post, 20mm squire pipe railing , 32mm handrail, width of staircase 75cm .</t>
  </si>
  <si>
    <t>Annex-1</t>
  </si>
  <si>
    <t xml:space="preserve">Colouring with two coat white washing in new ceiling surface to give uniform colouring after rendering the surface all complete. </t>
  </si>
  <si>
    <t>Colouring with two coat white washing in new ceiling surface.</t>
  </si>
  <si>
    <r>
      <t>ª_ @</t>
    </r>
    <r>
      <rPr>
        <vertAlign val="superscript"/>
        <sz val="14"/>
        <rFont val="Preeti"/>
      </rPr>
      <t>!</t>
    </r>
    <r>
      <rPr>
        <sz val="14"/>
        <rFont val="Preeti"/>
      </rPr>
      <t>÷</t>
    </r>
    <r>
      <rPr>
        <vertAlign val="subscript"/>
        <sz val="14"/>
        <rFont val="Preeti"/>
      </rPr>
      <t>@</t>
    </r>
    <r>
      <rPr>
        <sz val="14"/>
        <rFont val="Preeti"/>
      </rPr>
      <t xml:space="preserve">Æ – #Æ  ;Dd afSnf] 9'Ëf  ,,      ,,    </t>
    </r>
  </si>
  <si>
    <t>5HP Electric motor Pump monoblock ( crompton)</t>
  </si>
  <si>
    <t xml:space="preserve"> Porecelene clay toilet paper holder Recessed type american standard  with necessary accessories all complete.</t>
  </si>
  <si>
    <t>Porecelene clay toilet paper holder  Recessed type american standard with necessary accessories.</t>
  </si>
  <si>
    <t xml:space="preserve"> Porecelene clay toilet paper holder  Recessed type with necessary accessories all complete.</t>
  </si>
  <si>
    <t>cGbfh</t>
  </si>
  <si>
    <r>
      <t xml:space="preserve">c) 26 </t>
    </r>
    <r>
      <rPr>
        <sz val="14"/>
        <rFont val="Preeti"/>
      </rPr>
      <t>u]h</t>
    </r>
    <r>
      <rPr>
        <sz val="12"/>
        <rFont val="Times New Roman"/>
        <family val="1"/>
      </rPr>
      <t xml:space="preserve"> Heavy     </t>
    </r>
  </si>
  <si>
    <r>
      <t xml:space="preserve">$ lkm6 </t>
    </r>
    <r>
      <rPr>
        <b/>
        <sz val="14"/>
        <rFont val="Times New Roman"/>
        <family val="1"/>
      </rPr>
      <t xml:space="preserve">* </t>
    </r>
    <r>
      <rPr>
        <b/>
        <sz val="14"/>
        <rFont val="Preeti"/>
      </rPr>
      <t xml:space="preserve">* lkm6 sf] lh=cfO{= Kn]g l;6 </t>
    </r>
  </si>
  <si>
    <t xml:space="preserve">Rubble masonry work in inclined level in 1:3 C/S mortar in perfect line level finish including, racking the joints and curing the work for at least 7 days all complete. </t>
  </si>
  <si>
    <t>Supply and fixing 16/18 gauge M.S. Rolling shutter with all necessary accessories, all complete.</t>
  </si>
  <si>
    <t>Supply and fixing 16/18 gauge M.S. Rolling shutter.</t>
  </si>
  <si>
    <r>
      <t>xiv) Steel wire Rope (Right hand ordinary lay,WSC wire strand core,Tensile strength of wire 1570 N/mm</t>
    </r>
    <r>
      <rPr>
        <vertAlign val="superscript"/>
        <sz val="10"/>
        <rFont val="Arial"/>
        <family val="2"/>
      </rPr>
      <t>2</t>
    </r>
    <r>
      <rPr>
        <sz val="10"/>
        <rFont val="Arial"/>
        <family val="2"/>
      </rPr>
      <t>, Performed, 'A' Heavy Galvanized coating Nondrying lubrication oil and prestretched</t>
    </r>
  </si>
  <si>
    <r>
      <t>m</t>
    </r>
    <r>
      <rPr>
        <vertAlign val="superscript"/>
        <sz val="10"/>
        <rFont val="Arial"/>
        <family val="2"/>
      </rPr>
      <t>2</t>
    </r>
  </si>
  <si>
    <t>-a_ /ftf] df6f] -u]? /+u_</t>
  </si>
  <si>
    <t>-e_ rk|f kfln;</t>
  </si>
  <si>
    <t>-d_ tof/L jf;]jn l8:t]Dk/</t>
  </si>
  <si>
    <t>o_ tof/L Knfl:6S; OdN;g k]G6</t>
  </si>
  <si>
    <t>-j_ :yfgLo :k|L6</t>
  </si>
  <si>
    <t>-;_ df]ljsn÷km]ljsn</t>
  </si>
  <si>
    <t>-x_ u§f r'g -O{08Log_</t>
  </si>
  <si>
    <t>Ready made Premix Concrete</t>
  </si>
  <si>
    <t>M 15</t>
  </si>
  <si>
    <t>3= ld</t>
  </si>
  <si>
    <t>M 25</t>
  </si>
  <si>
    <t>M 30</t>
  </si>
  <si>
    <t>M 35</t>
  </si>
  <si>
    <t>M 40</t>
  </si>
  <si>
    <t>/Truck</t>
  </si>
  <si>
    <r>
      <t xml:space="preserve">ii) </t>
    </r>
    <r>
      <rPr>
        <sz val="14"/>
        <rFont val="Preeti"/>
      </rPr>
      <t xml:space="preserve">;8s sfnf]kq] ubf{ lj6'dLg gpKsLgsf] nfuL k|of]u ug]{ ;fdfg </t>
    </r>
    <r>
      <rPr>
        <sz val="12"/>
        <rFont val="Times New Roman"/>
        <family val="1"/>
      </rPr>
      <t>Anti stripping</t>
    </r>
  </si>
  <si>
    <t>Salwood for roofing, of first class finish free from cracks and wrought including hoisting and fitting with necessary nails, bolts nuts etc. to fix the false ceiling all complete work.</t>
  </si>
  <si>
    <t>Salwood for roofing.</t>
  </si>
  <si>
    <t xml:space="preserve"> Fitting of 25mm thick well seasoned salwood evesboard with necessary nails, screws, metal brackets etc as per drawing and instruction all complete.</t>
  </si>
  <si>
    <t>25mm thick well seasoned salwood evesboard.</t>
  </si>
  <si>
    <t xml:space="preserve">16-20 mm dia bar fixing in window chaukhat </t>
  </si>
  <si>
    <t>0.50mm Colour GI plain sheet for gutter on roofing including fixing in proper shape &amp; size with all necessary rails, screws, bolts &amp; nuts washers, J &amp; L hocks etc as per drawing &amp; instruction all complete.</t>
  </si>
  <si>
    <t>Making and fitting fixing Plywood Panel partition of 75 x 75 mm size sal wood frame with 12 mm thick commercial ply  on midle and 4mm thick teak ply lamination on both sides including all necessary hardware fitting all complete.</t>
  </si>
  <si>
    <t>Plywood panelled partition with 12mm.commercial plywood and both sides  teak ply lamination</t>
  </si>
  <si>
    <t>Making and fitting fixing of 12 x 12 mm,solid core squar rod Grill on the frame of 4.5 x 20 mm. M.S.plate with painting all complete.</t>
  </si>
  <si>
    <t>12x12mm.solid core square rod grill work.</t>
  </si>
  <si>
    <t>Making and fitting fixing of stainless steel pipe railling with 38mm.dia.stainless steel pipe handrail 2 row 25mm.dia.stainless steel pipe in between handrail and floor and 38mm.dia.stainless stell pipe for vertical post @ 2m. c/c including welding , cutt</t>
  </si>
  <si>
    <t>Stainless stell handrail work</t>
  </si>
  <si>
    <t>Additional items</t>
  </si>
  <si>
    <r>
      <t xml:space="preserve">b/ ljZn]if0fsf] nflu (=&amp;% </t>
    </r>
    <r>
      <rPr>
        <sz val="8"/>
        <rFont val="Arial"/>
        <family val="2"/>
      </rPr>
      <t>X</t>
    </r>
    <r>
      <rPr>
        <sz val="11"/>
        <rFont val="Preeti"/>
      </rPr>
      <t xml:space="preserve"> #=^% Ö #%=%* j=ld= lnOPsf]</t>
    </r>
  </si>
  <si>
    <r>
      <t xml:space="preserve">b/ ljZn]if0fsf] nflu !=)(@ </t>
    </r>
    <r>
      <rPr>
        <sz val="8"/>
        <rFont val="Arial"/>
        <family val="2"/>
      </rPr>
      <t xml:space="preserve">X </t>
    </r>
    <r>
      <rPr>
        <sz val="11"/>
        <rFont val="Preeti"/>
      </rPr>
      <t>@=)%* Ö @=@$% j=ld= lnOPsf]</t>
    </r>
  </si>
  <si>
    <t xml:space="preserve"> kmf]/dfO{sf n]ldg]zg u/L </t>
  </si>
  <si>
    <t xml:space="preserve"> ;gdfO{sf n]ldg]zg u/L </t>
  </si>
  <si>
    <t>b/ k|lt s]]=hL=sf]</t>
  </si>
  <si>
    <t>!#–% v,u</t>
  </si>
  <si>
    <t>!@=% dL=dL= afSnf] l;d]G6 afn'jf -!M^_ df  sfd ug]{ .</t>
  </si>
  <si>
    <t>g^ jf]N^ -1 s]=hL=df 6 j^F dfg]sf]_</t>
  </si>
  <si>
    <t>g^ jf]N^ %ffgfsf] nflu</t>
  </si>
  <si>
    <t>Amp. Meter (0-500)</t>
  </si>
  <si>
    <t>6-32 Amp SP MCB</t>
  </si>
  <si>
    <t>6-32 Amp DP MCB</t>
  </si>
  <si>
    <t>6-32 Amp TP MCB</t>
  </si>
  <si>
    <t>6-32 Amp TPN MCB</t>
  </si>
  <si>
    <t>40-60 Amp SP MCB</t>
  </si>
  <si>
    <t>40-60 AmpDP MCB</t>
  </si>
  <si>
    <t>40-60 Amp TP MCB</t>
  </si>
  <si>
    <t>40-60 Amp TPN MCB</t>
  </si>
  <si>
    <t>40Amp DP MCB</t>
  </si>
  <si>
    <t>63 Amp DP MCB</t>
  </si>
  <si>
    <t>40Amp TP MCB</t>
  </si>
  <si>
    <t>50 Amp TP MCB</t>
  </si>
  <si>
    <t>63 Amp TP MCB</t>
  </si>
  <si>
    <t>4 Way SPN DB Double Cover</t>
  </si>
  <si>
    <t>6 Way SPN DB Double Cover</t>
  </si>
  <si>
    <t>8Way SPN DB Double Cover</t>
  </si>
  <si>
    <t>12 Way SPN DB Double Cover</t>
  </si>
  <si>
    <t>16 Way SPN DB Double Cover</t>
  </si>
  <si>
    <t>3/4 Way TPN DB Double Cover</t>
  </si>
  <si>
    <t>6 Way TPN DB Double Cover</t>
  </si>
  <si>
    <t>8 Way TPN DB Double Cover</t>
  </si>
  <si>
    <t>50 Pair Telephone DB with Crown tag</t>
  </si>
  <si>
    <t>4 wayTPN DB 14"x16"x5"</t>
  </si>
  <si>
    <t>6 wayTPN DB 16"x18"x5"</t>
  </si>
  <si>
    <t>8 wayTPN DB 18"x20"x5"</t>
  </si>
  <si>
    <t>10 wayTPN DB 20"x22"x5"</t>
  </si>
  <si>
    <t>12 wayTPN DB 22"x24"x5"</t>
  </si>
  <si>
    <t>14-16 wayTPN DB 24"x26"x5"</t>
  </si>
  <si>
    <t>4 Pole MCB Box</t>
  </si>
  <si>
    <t>36" Ceiling Fan</t>
  </si>
  <si>
    <t>42" Ceiling Fan</t>
  </si>
  <si>
    <t>48" Ceiling Fan</t>
  </si>
  <si>
    <t>56" Ceiling Fan</t>
  </si>
  <si>
    <t>16" Wall Fan</t>
  </si>
  <si>
    <t>6 " Exhaust fan</t>
  </si>
  <si>
    <t>9" Exhaust Fan</t>
  </si>
  <si>
    <t>12" Exhaust Fan</t>
  </si>
  <si>
    <t>Dome Light 8" Brass Base (decorative)</t>
  </si>
  <si>
    <t>1*10 Watt FCL Down Light (conceal light)</t>
  </si>
  <si>
    <t>Wall Bracket/Spot Light/Mirror Light ( ordinary)</t>
  </si>
  <si>
    <t>Bulk head Single Direct Ord. Decon</t>
  </si>
  <si>
    <t>dfn;fdfg pknAw u/L %) dL=dL= df]6f] x]eL 8o"6L OG6/nls+u s+lqm6Ans %) dL=dL=df]6fOsf] qm;/ 8:6 dfyL /fvL la5ofpg]] sfd k'/f .</t>
  </si>
  <si>
    <t xml:space="preserve">vfgLsf] afn'jf </t>
  </si>
  <si>
    <t xml:space="preserve">^f^f '/]* cS;fO* k]G^ </t>
  </si>
  <si>
    <t>b/ ljZn]if0fsf] nflu ! /=dL= lnOPsf]</t>
  </si>
  <si>
    <t>Supplying and fitting Ready made Teak wood Doors,special (Seasoned and Poisoned treated ,one side teak and other side water proof ply fitting)  with all neccessary hardware all complete.</t>
  </si>
  <si>
    <t>Earth filling in 150 mm thick layer, watering, ramming including supply of filling materials within 6 km distance all complete.</t>
  </si>
  <si>
    <t>Earth filling in 150 mm thick layer, watering, ramming including supply of filling materials within 6 km distance.</t>
  </si>
  <si>
    <t>Earth filling including supply of filling materials within 10 m distance all complete.</t>
  </si>
  <si>
    <t>Earth filling including supply of filling materials within 10 m distance.</t>
  </si>
  <si>
    <t xml:space="preserve">Pumping out of water from foundation or pit. </t>
  </si>
  <si>
    <t>per hour</t>
  </si>
  <si>
    <t>Sand filling including supply of filling materials, watering, ramming etc. all complete</t>
  </si>
  <si>
    <t>Sand filling including supply of filling materials.</t>
  </si>
  <si>
    <t>Machine made  Brickwork in 1:3 C/S mortar up to ground floor in perfect line level finish including wetting the bricks, racking the joints and curing the work for at least 7 days all complete.</t>
  </si>
  <si>
    <t>Machine made  Brickwork in 1:3 C/S mortar up to ground floor.</t>
  </si>
  <si>
    <t xml:space="preserve">Machine made  Brickwork in 1:3 C/S mortar in superstructure in perfect line level finish including wetting the bricks, racking the joints and curing the work for at least 7 days all complete. </t>
  </si>
  <si>
    <r>
      <t xml:space="preserve"> </t>
    </r>
    <r>
      <rPr>
        <sz val="16"/>
        <color indexed="10"/>
        <rFont val="Preeti"/>
      </rPr>
      <t xml:space="preserve">sfnf] kmnfd] kfO{ksf] 6«; agfO{ k|fOd/ k]G6 ;lxt ;fO6df </t>
    </r>
  </si>
  <si>
    <t>Supplying and fitting Ready made Teak wood Doors,ordinary (Seasoned and Poisoned treated ,one side teak and other side water proof ply fitting)  with all neccessary hardware all complete.</t>
  </si>
  <si>
    <t xml:space="preserve">  tof/L 6Ls vfkf Psftkm{ jf6/k|'km KnfO ePsf]</t>
  </si>
  <si>
    <t xml:space="preserve">  tof/L 6Ls vfkf </t>
  </si>
  <si>
    <r>
      <t xml:space="preserve"> </t>
    </r>
    <r>
      <rPr>
        <sz val="14"/>
        <rFont val="Times New Roman"/>
        <family val="1"/>
      </rPr>
      <t>White putty</t>
    </r>
  </si>
  <si>
    <t>@) dL=dL= l;d]G6 afn'jf -!M#_ Knfi6/ =======================================================================</t>
  </si>
  <si>
    <t>af]N8/ 9'+ufsf] uf/f]df ˆn; ?N8 l6Ksf/ ug]{ sfd .</t>
  </si>
  <si>
    <t>af]N8/ 9'+ufsf] uf/f]df l;d]G6 afn'jf -!M@_ df ˆn; ?N8 l6Ksf/ ug]{ sfd .</t>
  </si>
  <si>
    <t>PZn/ sfddf ˆn; ?N8 l6Ksf/ l;d]G6 afn'jf -!M#_ sfo{ .</t>
  </si>
  <si>
    <r>
      <t xml:space="preserve">$% ;]=dL= </t>
    </r>
    <r>
      <rPr>
        <sz val="8"/>
        <rFont val="Arial"/>
        <family val="2"/>
      </rPr>
      <t>X</t>
    </r>
    <r>
      <rPr>
        <sz val="16"/>
        <rFont val="Preeti"/>
      </rPr>
      <t xml:space="preserve"> $% ;]=dL= r]K6f] 9'+uf 5fk]sf]df -!M#_ l;d]G6 afn'jfsf] l6Ksf/ .</t>
    </r>
  </si>
  <si>
    <r>
      <t>!)</t>
    </r>
    <r>
      <rPr>
        <sz val="14"/>
        <rFont val="Times New Roman"/>
        <family val="1"/>
      </rPr>
      <t>×</t>
    </r>
    <r>
      <rPr>
        <sz val="14"/>
        <rFont val="Preeti"/>
      </rPr>
      <t>!@</t>
    </r>
    <r>
      <rPr>
        <sz val="14"/>
        <rFont val="Times New Roman"/>
        <family val="1"/>
      </rPr>
      <t>/</t>
    </r>
    <r>
      <rPr>
        <sz val="14"/>
        <rFont val="Preeti"/>
      </rPr>
      <t>@=&amp;</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</si>
  <si>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t>
    </r>
  </si>
  <si>
    <r>
      <t xml:space="preserve">5_ </t>
    </r>
    <r>
      <rPr>
        <b/>
        <sz val="12"/>
        <rFont val="Times New Roman"/>
        <family val="1"/>
      </rPr>
      <t>WMN/ZN/PVC</t>
    </r>
  </si>
  <si>
    <t>df]l^{; ns ;fwf/)f</t>
  </si>
  <si>
    <t>P]gf 4 dL=dL=</t>
  </si>
  <si>
    <t>P]gf 5 dL=dL=</t>
  </si>
  <si>
    <t>P]gf 6 dL=dL=</t>
  </si>
  <si>
    <t>sAhf 100 dL=dL=</t>
  </si>
  <si>
    <t>sAhf 75 dL=dL=</t>
  </si>
  <si>
    <t>%]l:sgL 100 dL=dL=</t>
  </si>
  <si>
    <t>Supplying and fitting Ready made Teak wood Doors,special (Seasoned and Poisoned treated ,one side teak)  with all neccessary hardware all complete.</t>
  </si>
  <si>
    <r>
      <t>b/ ljZn]if0fsf] nflu !=</t>
    </r>
    <r>
      <rPr>
        <sz val="11"/>
        <rFont val="Preeti"/>
      </rPr>
      <t xml:space="preserve"> j=ld= lnOPsf]</t>
    </r>
  </si>
  <si>
    <t>20/40  Watt FTL Rod  Philips or equivalent</t>
  </si>
  <si>
    <t>150  Watt SV Bulb Philips or equivalent</t>
  </si>
  <si>
    <t>250  Watt SV Bulb Philips or equivalent</t>
  </si>
  <si>
    <t xml:space="preserve"> 2" PVC Listy</t>
  </si>
  <si>
    <t xml:space="preserve"> 1.5" PVC Listy</t>
  </si>
  <si>
    <t>0.75" PVC Listy</t>
  </si>
  <si>
    <t>0.5" PVC Listy</t>
  </si>
  <si>
    <t>6 Amp Uni Socket Switch Combined With Shutter F</t>
  </si>
  <si>
    <t>Dimmer Single 400 Watt F</t>
  </si>
  <si>
    <t>Dimmer Single 800 Watt F</t>
  </si>
  <si>
    <t>DP Switch 16-32 Amp F</t>
  </si>
  <si>
    <t>Telephone Socket Single F</t>
  </si>
  <si>
    <t>Buzzer</t>
  </si>
  <si>
    <t>Musical Bell</t>
  </si>
  <si>
    <t>Ceiling Rose</t>
  </si>
  <si>
    <t>16 Amp 415 Volt DP Main Switch S</t>
  </si>
  <si>
    <t>32 Amp 415 Volt DP Main Switch S</t>
  </si>
  <si>
    <t>63 Amp 415 Volt DP Main Switch S</t>
  </si>
  <si>
    <t>100 Amp 415 Volt DP Main Switch</t>
  </si>
  <si>
    <t>16 Amp 415 Volt TP Main Switch</t>
  </si>
  <si>
    <t>32 Amp 415 Volt TP Main Switch</t>
  </si>
  <si>
    <t>63 Amp 415 Volt TP Main Switch</t>
  </si>
  <si>
    <t>100 Amp 415 Volt TP Main Switch</t>
  </si>
  <si>
    <t>16 Amp 415 Volt TP Main Switch HRC</t>
  </si>
  <si>
    <t>32 Amp 415 Volt TP Main Switch HRC</t>
  </si>
  <si>
    <t>63 Amp 415 Volt TP Main Switch HRC</t>
  </si>
  <si>
    <t>100 Amp 415 Volt TP Main Switch HRC</t>
  </si>
  <si>
    <t>200 Amp 415 Volt TP Switch HRC</t>
  </si>
  <si>
    <t>16 Amp 415 Volt Change over Switch</t>
  </si>
  <si>
    <t>32 Amp 415 Volt Change over Switch</t>
  </si>
  <si>
    <t>63 Amp 415 Volt Change over Switch</t>
  </si>
  <si>
    <t>100 Amp 415 Volt Change over Switch</t>
  </si>
  <si>
    <t>63 Amp Bus Bar Chamber</t>
  </si>
  <si>
    <t>100 Amp Bus Bar Chamber</t>
  </si>
  <si>
    <t>200 Amp Bus Bar Chamber</t>
  </si>
  <si>
    <t>60/100 Panel Board with Suitable color,Floor Mounted Double cover,pushTypeSwitch, Size 9"x36"x48"</t>
  </si>
  <si>
    <t>60/100 Panel Board with Suitable color,Floor Mounted Double cover,pushTypeSwitch, Size 12"x36"x48"</t>
  </si>
  <si>
    <t>150/200 Panel Board with Suitable color,Floor Mounted Double cover,Push Type Switch Size 9"x38"x52"</t>
  </si>
  <si>
    <t>250/300 Panel Board with Suitable color,Floor Mounted Double cover,Push Type Switch Size 12"x48"x60"</t>
  </si>
  <si>
    <t>400 Panel Board with Suitable color,Floor Mounted Double cover,Push Type Switch Size 12"x52"x66"</t>
  </si>
  <si>
    <t>60 Amp MCCB Siemens made</t>
  </si>
  <si>
    <t>100 Amp MCCB Siemens made</t>
  </si>
  <si>
    <t>125 Amp MCCB Siemens made</t>
  </si>
  <si>
    <t>160  Amp MCCB Siemens made</t>
  </si>
  <si>
    <t>200-250 Amp MCCB Siemens made</t>
  </si>
  <si>
    <t>Fencing with 62mm X 62mm size mesh made up of 7mm Ø rods framed on 25X25X4 mm angles and 50mm Ø M.S. blackpipe post in 2m interval including jointting , fixing, erection and primer painting with all necessary M.S. grills and plates as per drawing and inst</t>
  </si>
  <si>
    <t>Fabrication and fixing of  I.S. or B.S. Standard iron section with one coat primer painting all complete</t>
  </si>
  <si>
    <t>Fabrication and fixing of  I.S. or B.S. Standard iron section with one coat primer painting.</t>
  </si>
  <si>
    <t>Ruled pointing work in  (1:3) cement sand mortar on boulder stone work.</t>
  </si>
  <si>
    <t>Ruled pointing work in  (1:3) cement sand mortar on Asler work with good finish including curing as per instruciton all complete.</t>
  </si>
  <si>
    <t>Ruled pointing work in  (1:3) cement sand mortar on Asler work.</t>
  </si>
  <si>
    <t>75 mm dia UPVC cross tee.</t>
  </si>
  <si>
    <t xml:space="preserve">75 mm dia UPVC pipe clip. </t>
  </si>
  <si>
    <t>110 mm dia UPVC vent  cowl.</t>
  </si>
  <si>
    <t>110 mm dia UPVC  plain Tee.</t>
  </si>
  <si>
    <t>110 mm dia UPVC Door Tee</t>
  </si>
  <si>
    <t>110 mm dia UPVC 90 degree bend.</t>
  </si>
  <si>
    <t>110 mm dia UPVC Door bend.</t>
  </si>
  <si>
    <t xml:space="preserve">110 mm dia UPVC 45 degree bend </t>
  </si>
  <si>
    <t xml:space="preserve">110 mm dia UPVC Y branch </t>
  </si>
  <si>
    <t>110 mm dia UPVC cross tee</t>
  </si>
  <si>
    <t>110 mm dia UPVC pipe clip</t>
  </si>
  <si>
    <t xml:space="preserve">110 mm dia UPVC gully trap </t>
  </si>
  <si>
    <t>50 mm dia CI 90 degee bend</t>
  </si>
  <si>
    <t>50 mm dia CI Vent Cowl.</t>
  </si>
  <si>
    <t>Earth filling in 150 mm thick layer, watering, ramming including supply of filling materials within 10 m distance all complete.</t>
  </si>
  <si>
    <t xml:space="preserve">Earth filling in 150 mm thick layer with  watering and ramming </t>
  </si>
  <si>
    <t>Well seasoned salwood chaukhats for fixed/openable door/windows with good finish of approved quality incuding fixing in postion with necessary M.S. hold fasts as per drawing and instruction all complete.</t>
  </si>
  <si>
    <t>Well seasoned salwood chaukhats for fixed/openable door/windows.</t>
  </si>
  <si>
    <t>Making and fitting fixing sal wood Panelled door shutter with 38 mm thick sal wood frame including all necessary hardware fitting all complete.</t>
  </si>
  <si>
    <t>Making and fitting fixing sal wood Panelled door shutter with 38 mm thick sal wood frame.</t>
  </si>
  <si>
    <t xml:space="preserve">Fixing of glazed shutter in 38x75 mm thick sal wood frame with 3mm thick  plain glass fitted including all necessary hardware fittings all complete. </t>
  </si>
  <si>
    <t xml:space="preserve"> white glazed wash basin 55X40mm with brackets 32mm bottle trap,   ½"x18" pipe connector etc  all complete.</t>
  </si>
  <si>
    <t xml:space="preserve"> white glazed wash basin 55X40mm </t>
  </si>
  <si>
    <r>
      <t xml:space="preserve">%) dL=dL= </t>
    </r>
    <r>
      <rPr>
        <sz val="12"/>
        <rFont val="Arial"/>
        <family val="2"/>
      </rPr>
      <t>Ø</t>
    </r>
    <r>
      <rPr>
        <sz val="12"/>
        <rFont val="Preeti"/>
      </rPr>
      <t xml:space="preserve"> sf] sfnf] kmnfd] kfO{k kf]i6 @ dL6/ b"/Ldf @)</t>
    </r>
    <r>
      <rPr>
        <sz val="10"/>
        <rFont val="Arial"/>
        <family val="2"/>
      </rPr>
      <t>x</t>
    </r>
    <r>
      <rPr>
        <sz val="12"/>
        <rFont val="Preeti"/>
      </rPr>
      <t>@)</t>
    </r>
    <r>
      <rPr>
        <sz val="10"/>
        <rFont val="Arial"/>
        <family val="2"/>
      </rPr>
      <t>x</t>
    </r>
    <r>
      <rPr>
        <sz val="12"/>
        <rFont val="Preeti"/>
      </rPr>
      <t>$ dL=dL=/</t>
    </r>
  </si>
  <si>
    <r>
      <t>@)</t>
    </r>
    <r>
      <rPr>
        <sz val="9"/>
        <rFont val="Arial"/>
        <family val="2"/>
      </rPr>
      <t>x</t>
    </r>
    <r>
      <rPr>
        <sz val="11"/>
        <rFont val="Preeti"/>
      </rPr>
      <t>@)</t>
    </r>
    <r>
      <rPr>
        <sz val="9"/>
        <rFont val="Arial"/>
        <family val="2"/>
      </rPr>
      <t>x</t>
    </r>
    <r>
      <rPr>
        <sz val="11"/>
        <rFont val="Preeti"/>
      </rPr>
      <t>$ dL=dL=PËn</t>
    </r>
  </si>
  <si>
    <r>
      <t>@%</t>
    </r>
    <r>
      <rPr>
        <sz val="9"/>
        <rFont val="Arial"/>
        <family val="2"/>
      </rPr>
      <t>x</t>
    </r>
    <r>
      <rPr>
        <sz val="11"/>
        <rFont val="Preeti"/>
      </rPr>
      <t>@%</t>
    </r>
    <r>
      <rPr>
        <sz val="9"/>
        <rFont val="Arial"/>
        <family val="2"/>
      </rPr>
      <t>x</t>
    </r>
    <r>
      <rPr>
        <sz val="11"/>
        <rFont val="Preeti"/>
      </rPr>
      <t>$ dL=dL= PËn</t>
    </r>
  </si>
  <si>
    <r>
      <t xml:space="preserve">!) </t>
    </r>
    <r>
      <rPr>
        <sz val="7"/>
        <rFont val="Arial"/>
        <family val="2"/>
      </rPr>
      <t xml:space="preserve">S.W.G.G. I. Chain </t>
    </r>
    <r>
      <rPr>
        <sz val="8"/>
        <rFont val="Arial"/>
        <family val="2"/>
      </rPr>
      <t xml:space="preserve">Link  </t>
    </r>
    <r>
      <rPr>
        <sz val="11"/>
        <rFont val="Preeti"/>
      </rPr>
      <t>@Æ</t>
    </r>
    <r>
      <rPr>
        <sz val="8"/>
        <rFont val="Arial"/>
        <family val="2"/>
      </rPr>
      <t>x</t>
    </r>
    <r>
      <rPr>
        <sz val="11"/>
        <rFont val="Preeti"/>
      </rPr>
      <t>@Æ sf] d]; ;fOh</t>
    </r>
  </si>
  <si>
    <r>
      <t>kmnfd] kftfsf] lu|n #</t>
    </r>
    <r>
      <rPr>
        <sz val="8"/>
        <rFont val="Arial"/>
        <family val="2"/>
      </rPr>
      <t>x</t>
    </r>
    <r>
      <rPr>
        <sz val="11"/>
        <rFont val="Preeti"/>
      </rPr>
      <t>@) dL=dL=</t>
    </r>
  </si>
  <si>
    <t xml:space="preserve"> 40mm dia galvanized Iron (GI) pipe  necessary hardware  all complete.</t>
  </si>
  <si>
    <t>Flush door shutter of 38 x 100 mm size sal wood frame with 4 mm teak ply on both side.</t>
  </si>
  <si>
    <t>Making and fitting flush door shutter of 38 x 100 mm size sal wood frame with 28gauge G.I thick G.I  plain sheet on both side including all necessary hardware fitting all complete.</t>
  </si>
  <si>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</si>
  <si>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r>
      <t>6mmm th Flex-O Board</t>
    </r>
    <r>
      <rPr>
        <sz val="13"/>
        <rFont val="Preeti"/>
      </rPr>
      <t xml:space="preserve"> sf] tof/L </t>
    </r>
    <r>
      <rPr>
        <sz val="10"/>
        <rFont val="Arial"/>
        <family val="2"/>
      </rPr>
      <t>false ceiling</t>
    </r>
  </si>
  <si>
    <t>Fittings for Tiles on stairs</t>
  </si>
  <si>
    <t>Dendrite for tiles</t>
  </si>
  <si>
    <t>Wall Paper</t>
  </si>
  <si>
    <t>Wall paper (10m.x 0.53m)</t>
  </si>
  <si>
    <t xml:space="preserve">/f]n  </t>
  </si>
  <si>
    <t>Fittings for wall paper</t>
  </si>
  <si>
    <t>White glue for wall paper</t>
  </si>
  <si>
    <t xml:space="preserve">Water proofing chemical </t>
  </si>
  <si>
    <t xml:space="preserve"> i) 2 coat of tape crete</t>
  </si>
  <si>
    <t>ii) Water  proofing treatment in grouting</t>
  </si>
  <si>
    <t>iii) Waterproofing treatment in seal wall</t>
  </si>
  <si>
    <t>iv) Pre construction anti termite treatment</t>
  </si>
  <si>
    <t xml:space="preserve">Waterproofing treatment </t>
  </si>
  <si>
    <t xml:space="preserve"> i) Wall guard (Interior wall coating )</t>
  </si>
  <si>
    <t>ii) Seal on roof, water proof coating work</t>
  </si>
  <si>
    <t>iii) Seal, long life exterior  coating on plastered surface</t>
  </si>
  <si>
    <t>iv) Water repellent on exposed bricks and stones</t>
  </si>
  <si>
    <t>s'lbPsf] sf7sf] sfd tof/L</t>
  </si>
  <si>
    <t>k/Dk/fut lgdf{0f ;fdfu|Lx? M–</t>
  </si>
  <si>
    <t xml:space="preserve">#_ blrckf 7"nf]sf] s'+ </t>
  </si>
  <si>
    <t xml:space="preserve">$_ blrckf ;fgf]sf] s'F ckf </t>
  </si>
  <si>
    <t xml:space="preserve">(G.M.) check valve 100mm dia medium quality with flange </t>
  </si>
  <si>
    <t>PVC floor trap 11x7.5 cm  all complete.</t>
  </si>
  <si>
    <t>20mm thick cement sand plaster in (1:4) ratio on floor.</t>
  </si>
  <si>
    <t>20mm thick cement sand plaster in (1:6) ratio on floor of good finish including racking the joint, wetting of surfaces &amp; curing the work all complete.</t>
  </si>
  <si>
    <t>20mm thick cement sand plaster in (1:6) ratio on floor .</t>
  </si>
  <si>
    <t>25mm thick Leon plaster in wall of good finish including racking the joint, wetting of surfaces &amp; curing the work all complete.</t>
  </si>
  <si>
    <t>25mm thick Leon plaster in wall.</t>
  </si>
  <si>
    <t>12mm thick Leon plaster in wall of good finish including racking the joint, wetting of surfaces &amp; curing the work all complete.</t>
  </si>
  <si>
    <t>12mm thick Leon plaster in wall.</t>
  </si>
  <si>
    <t xml:space="preserve"> 110 mm dia CI  P or S Trap</t>
  </si>
  <si>
    <t>110 mm dia CI  Plain Tee</t>
  </si>
  <si>
    <t>110 mm dia CI  Y-Branch</t>
  </si>
  <si>
    <t>110 mm dia CI Door bend</t>
  </si>
  <si>
    <t>Hard Soil Cutting (for Well)</t>
  </si>
  <si>
    <t>Cu.m.</t>
  </si>
  <si>
    <t>4' Ø R.C.C. Ring for Well fitting</t>
  </si>
  <si>
    <t>3'6" Ø R.C.C. Ring for Well fitting</t>
  </si>
  <si>
    <t>3' Ø R.C.C. Ring for Well fitting</t>
  </si>
  <si>
    <t>2'6" Ø R.C.C. Ring for Well fitting</t>
  </si>
  <si>
    <t>150 mm dia CI Vent Cowl.</t>
  </si>
  <si>
    <t>IPWC comode with cistern and comode seat cover all complete set (European pattern)</t>
  </si>
  <si>
    <t>IPWC comode with cistern and comode seat cover all complete set (Eoropean pattern)</t>
  </si>
  <si>
    <t>Under counter wash basin  all complete set (European pattern)</t>
  </si>
  <si>
    <t>Under counter wash basin  all complete set (Eoropean pattern)</t>
  </si>
  <si>
    <t>C P Towel ring  (European pattern)</t>
  </si>
  <si>
    <t>C P Towel ring  (Eoropean pattern)</t>
  </si>
  <si>
    <t>C P High flow divertor with single lever  (European pattern)</t>
  </si>
  <si>
    <t>1 coats of bitumen (Alkatra) painting over porperly cleaned surface all complete</t>
  </si>
  <si>
    <t>2 coats of bitumen (Alkatra) painting over porperly cleaned surface all complete</t>
  </si>
  <si>
    <t>Three coats of chapra polishing in wood surfaces with approved colour in properly sanded surface including sealing voids with putting all complete.</t>
  </si>
  <si>
    <t>1 coats of Tata red oxide painting over porperly cleaned surface all complete</t>
  </si>
  <si>
    <t>Two coats of tata red oxide painting with approved colour in properly cleaned surface including sealing voids with putting all complete.</t>
  </si>
  <si>
    <t xml:space="preserve">Two coats of tata red oxide painting with approved colour in properly cleaned surface </t>
  </si>
  <si>
    <t>Flush pointing work in  (1:1) cement sand mortar on brick works with good finish including curing as per instruciton all complete.</t>
  </si>
  <si>
    <t>Flush pointing work in  (1:1) cement sand mortar on brick works.</t>
  </si>
  <si>
    <t>Ruled pointing work in  (1:1) cement sand mortar on brick works with good finish including curing as per instruciton all complete.</t>
  </si>
  <si>
    <t>Ruled pointing work in  (1:1) cement sand mortar on brick works.</t>
  </si>
  <si>
    <t xml:space="preserve"> 500 lit capacity PVC water tank HilTake or equivalent</t>
  </si>
  <si>
    <t>500 lit capacity PVC water tank HilTake or equivalent</t>
  </si>
  <si>
    <t xml:space="preserve"> 2000 lit capacity PVC water tank HilTake or equivalent</t>
  </si>
  <si>
    <t>2000 lit capacity PVC water tank HilTake or equivalent</t>
  </si>
  <si>
    <t xml:space="preserve"> 1HPChinese Water Pump</t>
  </si>
  <si>
    <t>1HPChinese Water Pump</t>
  </si>
  <si>
    <t>#÷$Æ Jof; ePsf] @=^% dL=dL= </t>
  </si>
  <si>
    <t>!Æ Jof; ePsf] @=^% dL=dL= </t>
  </si>
  <si>
    <t>! !÷$Æ Jof; ePsf] @=^% dL=dL= </t>
  </si>
  <si>
    <t>! !÷@Æ Jof; ePsf] @=^% dL=dL= </t>
  </si>
  <si>
    <t xml:space="preserve"> @Æ Jof; ePsf] @=^% dL=dL= </t>
  </si>
  <si>
    <t>#÷$Æ Jof; ePsf]  !^ u]h df]6fO{</t>
  </si>
  <si>
    <t>!Æ Jof; ePsf]  !^ u]h df]6fO{</t>
  </si>
  <si>
    <t>! !÷$Æ Jof; ePsf] !^ u]h df]6fO{</t>
  </si>
  <si>
    <t>! !÷@Æ Jof; ePsf] !^ u]h df]6fO{</t>
  </si>
  <si>
    <t xml:space="preserve"> @Æ Jof; ePsf] !^ u]h df]6fO{</t>
  </si>
  <si>
    <t xml:space="preserve">l;d]G6df, afn'jf, lu§L cflbsf] sfd tyf ;fdfgx? ;DaGwL </t>
  </si>
  <si>
    <t>Flush pointing work in  (1:2) cement sand mortar on brick works with good finish including curing as per instruciton all complete.</t>
  </si>
  <si>
    <t>Flush pointing work in  (1:2) cement sand mortar on brick works.</t>
  </si>
  <si>
    <t>12.5mm thick cement sand plaster in (1:6) ratio on wall.</t>
  </si>
  <si>
    <t>2 Gang  one way Switch F</t>
  </si>
  <si>
    <t>2Gang one way Switch S</t>
  </si>
  <si>
    <t>3 Gang  one way Switch F</t>
  </si>
  <si>
    <t>3 Gang one way Switch S</t>
  </si>
  <si>
    <t>4 Gang  one way Switch F</t>
  </si>
  <si>
    <t>4 Gang one way Switch S</t>
  </si>
  <si>
    <t>6 Gang  one way Switch F</t>
  </si>
  <si>
    <t>6 Gang  one way Switch S</t>
  </si>
  <si>
    <t>8 Gang  one way Switch F</t>
  </si>
  <si>
    <t>8 Gang  one way Switch S</t>
  </si>
  <si>
    <t>1 Gang  one Bell Push F</t>
  </si>
  <si>
    <t>1 Gang  one Bell Push S</t>
  </si>
  <si>
    <t>16/6 Amp Combined S/Socket With Safety Shutter F</t>
  </si>
  <si>
    <t>16/6 Amp Combined S/Socket With Safety ShutterS</t>
  </si>
  <si>
    <t>16 Amp 3 pin Plug Top</t>
  </si>
  <si>
    <t>20/25 Amp SP AC motor starter with 6/16 Amp Power socket</t>
  </si>
  <si>
    <t>1 Gang 1 one way Switch F</t>
  </si>
  <si>
    <t>1 Gang 2 way Switch F</t>
  </si>
  <si>
    <t>2 Gang 2 one way Switch F</t>
  </si>
  <si>
    <t>3 Gang 3 one way Switch F</t>
  </si>
  <si>
    <t>4 Gang 4 one way Switch F</t>
  </si>
  <si>
    <t>5 Gang 5 one way Switch F</t>
  </si>
  <si>
    <t>12.5mm thick lime surki plaster in (1:2) ratio on wall and ceiling.</t>
  </si>
  <si>
    <t>20mm thick lime surki plaster in (1:2) ratio on wall and ceiling of good finish including racking the joint, wetting of surfaces &amp; curing the work all complete.</t>
  </si>
  <si>
    <t>20mm thick lime surki plaster in (1:2) ratio on wall and ceiling of good finish.</t>
  </si>
  <si>
    <t>20mm thick cement sand plaster in (1:3) ratio on wall of good finish including racking the joint, wetting of surfaces &amp; curing the work all complete.</t>
  </si>
  <si>
    <t>20mm thick cement sand plaster in (1:3) ratio on wall.</t>
  </si>
  <si>
    <t>-Hofnf ;lxt_</t>
  </si>
  <si>
    <t>cfNd'lgodsf</t>
  </si>
  <si>
    <t>b/ /]6 k|lt j= dL=sf]</t>
  </si>
  <si>
    <t>b/ ljZn]if0fsf] nflu !) Jf=dL= lnOPsf]</t>
  </si>
  <si>
    <t>b/ ljZn]if0fsf] nflu ! Jf=dL= lnOPsf]</t>
  </si>
  <si>
    <t>df]l6{; ns                                                             -;fwf/0f_</t>
  </si>
  <si>
    <t xml:space="preserve"> ^ dL=dL= jf6/k|'km KnfO{p8</t>
  </si>
  <si>
    <t>sfaf]{/)*d ('+uf</t>
  </si>
  <si>
    <t>^]/fhf] ^fOn 20 dL=dL=</t>
  </si>
  <si>
    <t xml:space="preserve">channel fixing 9.0-12.5mm thick MPL (metalised polyster laminated) board or MPL boral  </t>
  </si>
  <si>
    <t>UPVC</t>
  </si>
  <si>
    <t>df]ljsn</t>
  </si>
  <si>
    <t>-</t>
  </si>
  <si>
    <t>$ dL=dL= 6Ls KnfOp8</t>
  </si>
  <si>
    <t xml:space="preserve">d;nfdf nufO{ 3f]6\g] / kflnz ug]{ . </t>
  </si>
  <si>
    <t>km\nf]l/Ë sfo{sf nflu afn'jfn] eg]{ sfd .</t>
  </si>
  <si>
    <t>sf]?u]^]* /+lug ss{t kftf 0=41 ld=ld</t>
  </si>
  <si>
    <t>lgdf{0f ;fdu|L / lkml6Ë sfo{ ;d]t</t>
  </si>
  <si>
    <t xml:space="preserve"> nufpg] sfd, O{+6f pknAw ug]{, d;nf tof/ u/L d;nfdf uf/f]</t>
  </si>
  <si>
    <t xml:space="preserve">Good quality local chimney made  Brickwork in 1:4 C/S mortar up to ground floor in perfect line level finishe including wetting the bricks, racking the joints and curing the work for at least 7 days all complete. </t>
  </si>
  <si>
    <t>Good quality local chimney made  Brickwork in 1:4 C/S mortar up to ground floor .</t>
  </si>
  <si>
    <t xml:space="preserve">Good quality local chimney made  Brickwork in 1:4 C/S mortar in superstructure in perfect line level finish including wetting the bricks, racking the joints and curing the work for at least 7 days all complete. </t>
  </si>
  <si>
    <t>Good quality local chimney made  Brickwork in 1:4 C/S mortar in superstructure.</t>
  </si>
  <si>
    <t xml:space="preserve">Good quality local chimney made  Brickwork in 1:6 C/S mortar up to ground floor in perfect line level finishe including wetting the bricks, racking the joints and curing the work for at least 7 days all complete. </t>
  </si>
  <si>
    <t>Good quality local chimney made  Brickwork in 1:6 C/S mortar up to ground floor.</t>
  </si>
  <si>
    <t xml:space="preserve">Good quality local chimney made  Brickwork in 1:6 C/S mortar in superstructure in perfect line level finish including wetting the bricks, racking the joints and curing the work for at least 7 days all complete. </t>
  </si>
  <si>
    <t>Good quality local chimney made  Brickwork in 1:6 C/S mortar in superstructure.</t>
  </si>
  <si>
    <t xml:space="preserve">Local chimney made  Brickwork in mud mortar for up to ground floor in perfect line level finish including wetting the bricks and racking the joints all complete. </t>
  </si>
  <si>
    <t>Local chimney made  Brickwork in mud mortar for up to ground floor .</t>
  </si>
  <si>
    <t xml:space="preserve">Local chimney made  Brickwork in mud mortar for superstructure in perfect line level finish including wetting the bricks and racking the joints all complete. </t>
  </si>
  <si>
    <t>t]lnof O{6f 5fk]sf]df l;d]G6 afn'jf -!M!_ l6Ksf/ .</t>
  </si>
  <si>
    <t xml:space="preserve">Good quality local chimney made  Brickwork in 1:3 C/S mortar up to ground floor in perfect line level finishe including wetting the bricks, racking the joints and curing the work for at least 7 days all complete. </t>
  </si>
  <si>
    <t>Good quality local chimney made  Brickwork in 1:3 C/S mortar up to ground floor.</t>
  </si>
  <si>
    <t xml:space="preserve">Good quality local chimney made  Brickwork in 1:3 C/S mortar in superstructure in perfect line level finish including wetting the bricks, racking the joints and curing the work for at least 7 days all complete. </t>
  </si>
  <si>
    <t>Good quality local chimney made  Brickwork in 1:3 C/S mortar in superstructure.</t>
  </si>
  <si>
    <t>Making and fitting fixing Plywood Panel door shutter of 38 x 100 mm size sal wood frame with 8 mm thick commercial ply on midle and 4mm thick teak ply on both sides including all necessary hardware fitting all complete.</t>
  </si>
  <si>
    <t>13  Amp Round Elat Switch Socket F</t>
  </si>
  <si>
    <t>Two Switch + Socket</t>
  </si>
  <si>
    <t>T.V Socket Single</t>
  </si>
  <si>
    <t>Telephone Socket Single</t>
  </si>
  <si>
    <t>50-60mm thick flag stone paving work in (1:4) C/S mortar .</t>
  </si>
  <si>
    <t>50-62mm thick flag stone paving work in (1:4) C/S mortar  including curing etc all complete.</t>
  </si>
  <si>
    <t>50-62mm thick flag stone paving work in (1:4) C/S mortar .</t>
  </si>
  <si>
    <t>60mm thick inter locking concrete block paving with 50mm.th. Stone dust all complete</t>
  </si>
  <si>
    <t>60mm thick flag stone paving work on stone dust.</t>
  </si>
  <si>
    <t>70mm thick inter locking concrete block paving with 50mm.th. Stone dust all complete</t>
  </si>
  <si>
    <t>70mm thick flag stone paving work on stone dust.</t>
  </si>
  <si>
    <t>25-37.5 mm thick flag stone paving work in (1:4) C/S mortar  including curing etc all complete.</t>
  </si>
  <si>
    <t>25-37.5 mm thick flag stone paving work in (1:4) C/S mortar.</t>
  </si>
  <si>
    <t>25 mm thick Telia brick paving work in (1:2) surki mortar and pointing the joints with 1:1 C/S mortar including curing etc all complete.</t>
  </si>
  <si>
    <t>25 mm thick Telia brick paving work in (1:2) surki mortar and pointing the joints with 1:1 C/S mortar.</t>
  </si>
  <si>
    <t>Local flat brick soiling work in (1:6) Cement Sand mortar and pointing joint in (1:2)cement sand .</t>
  </si>
  <si>
    <t>Local brick on edge soiling work in (1:6) Cement Sand mortar and pointing joint in (1:2)cement sand .</t>
  </si>
  <si>
    <t>Local flat brick soiling work with sand filling.</t>
  </si>
  <si>
    <t>Dry brick soling brick on edge in foundation and floor.</t>
  </si>
  <si>
    <t>Dry stone soling in foundation and floor including sand filling in joints, leveling, watering etc. all complete.</t>
  </si>
  <si>
    <t>Flat dry brick soling on flat in foundation and floor including sand filling in joints, leveling, ramming etc. all complete</t>
  </si>
  <si>
    <t>1x20 Watt F.T.L Patti fitting Phillips/Wipro/GE  or equivalent</t>
  </si>
  <si>
    <t>1x40 Watt F.T.L Patti fitting Phillips/Wipro/GE  or equivalent</t>
  </si>
  <si>
    <t>1x20 Watt F.T.L Mirrolta FMC 200/140 Phillips or equivalent</t>
  </si>
  <si>
    <t>1x40 Watt F.T.L Mirrolta FMC 200/140 Phillips or equivalent</t>
  </si>
  <si>
    <t>2*18 watt CFL recessed / surface mounting mirror optic</t>
  </si>
  <si>
    <t>1*11 watt CFL mirror optic</t>
  </si>
  <si>
    <t>1x40  Watt F.T.L Box Fitting TMC 501/136 HPF Phillips/Wipro/GE or equivalent</t>
  </si>
  <si>
    <t>1x40 Watt FTL IndustrialChannel Stove Enamelled Reflector Phillips/Wipro/GE  or eqv</t>
  </si>
  <si>
    <t>2x40 Watt FTL IndustrialChannel Stove Enamelled Reflector Phillips/Wipro/GE  or eqv</t>
  </si>
  <si>
    <t>1x40  Watt F.T.L Opalite with Acrylic Difuser TCS 19/136 Philips or equivalent</t>
  </si>
  <si>
    <t>2x40  Watt F.T.L Opalite with Acrylic Difuser TCS 19/236 Philips or equivalent</t>
  </si>
  <si>
    <t xml:space="preserve">4x18/20  Watt F.T.L Dished Opal  Acrylic Cover/mirror optic TBC 71/420 HPF, 72/420 Philips </t>
  </si>
  <si>
    <t>6'qmf O{6fn] eg]{ sfd ===================================================================================</t>
  </si>
  <si>
    <t xml:space="preserve"> all complete work.</t>
  </si>
  <si>
    <t>O{n]:6«f]qm]6 l;d]G6Llgo;\ O{n]:6f]d]l6«s jf6/ k|'lkmËsf</t>
  </si>
  <si>
    <t>kmnfd] 3'Dg] e¥ofË</t>
  </si>
  <si>
    <t>k'/fgf] ;km]{;df XjfO{6jfz ug]{ sfd =======================================================================</t>
  </si>
  <si>
    <t>BOQ, Abstract and Item Rates of F.Y. 2064/65</t>
  </si>
  <si>
    <t>S.N.</t>
  </si>
  <si>
    <t>Description for BOQ</t>
  </si>
  <si>
    <t>Description for Abstract and Comparative chart</t>
  </si>
  <si>
    <t>Unit</t>
  </si>
  <si>
    <t>Rate</t>
  </si>
  <si>
    <t>300-400 Amp MCCB Siemens made</t>
  </si>
  <si>
    <t>Voltmeter (0-500)</t>
  </si>
  <si>
    <t>Indicator</t>
  </si>
  <si>
    <t>Slector Switch</t>
  </si>
  <si>
    <t>C.T.Coil</t>
  </si>
  <si>
    <t>Energy meter</t>
  </si>
  <si>
    <t>Join Box Metal 4"x6"</t>
  </si>
  <si>
    <t>Join Box Metal 6"x8"</t>
  </si>
  <si>
    <t>Join Box Metal 8"x12"</t>
  </si>
  <si>
    <t>Join Box Metal 8"x10"</t>
  </si>
  <si>
    <t>Join Box PVC 4"x6"</t>
  </si>
  <si>
    <t>Join Box PVC 8"x10"</t>
  </si>
  <si>
    <t>NP2 RCC Hume pie with collar including 1:4 cement sand mortar 150 mm dia</t>
  </si>
  <si>
    <t>NP2 RCC Hume pie with collar including 1:4 cement sand mortar 200 mm dia</t>
  </si>
  <si>
    <t>2 coat of polymer coat for under ground water tank</t>
  </si>
  <si>
    <t>C,P spreader</t>
  </si>
  <si>
    <t>e) Double casement window</t>
  </si>
  <si>
    <t>sf&amp; ;fnsf] -8kmL^eGbf dflysf]_</t>
  </si>
  <si>
    <t>ud -df]ljsn÷km]ljsn_</t>
  </si>
  <si>
    <t>1 g+= sf] O{^f lrDgL e§f_</t>
  </si>
  <si>
    <t>s|]hL dfj{n</t>
  </si>
  <si>
    <t>sf&amp; ;fnsf] -8kmL^ ;Ddsf]]_</t>
  </si>
  <si>
    <t>xfl)*n -:k]zn_</t>
  </si>
  <si>
    <t>kln{g -cfO/g AnfskfOk_</t>
  </si>
  <si>
    <t>d]lzg d]* ^fon -%Fgf %fpg]_</t>
  </si>
  <si>
    <t>/+uLg r'gf -ef/lto_</t>
  </si>
  <si>
    <t>c:t/ -l;d]G^ k|fOd/ ;]tf]_</t>
  </si>
  <si>
    <t>k|fOd/ k]G^ -p* k|fOd/_</t>
  </si>
  <si>
    <t>afg]{; -tof/L afg]{; sd{l;on_</t>
  </si>
  <si>
    <t>cnsqf -?lkmª u|]*_</t>
  </si>
  <si>
    <t xml:space="preserve">Knf:^/ ckm k]l/; 5 " rf}*f sfg]{; / df]*lnª ug{] </t>
  </si>
  <si>
    <t>b/ /]6 k|lt /=dL=sf]</t>
  </si>
  <si>
    <t xml:space="preserve">gf]6 M ut cf=j=sf] b//]6 cg';f/ </t>
  </si>
  <si>
    <t>ljleGg ;fOhsf] kmnfd] *)*L</t>
  </si>
  <si>
    <t>lhk jf]*{ ;fwf/)f</t>
  </si>
  <si>
    <t>d]^fnfO{H* kf][ln:^/ jf]*{ kmN;l;ln+u -Kn]g_</t>
  </si>
  <si>
    <t>lhk jf]*{ l*hfOg</t>
  </si>
  <si>
    <t>11.11/6x0.90=1.65</t>
  </si>
  <si>
    <t>50 dL=dL= uf]nfOsf] kmnfd] sfnf] kfO{ksf] k|f]k       -3=5 dL= nfdf]_</t>
  </si>
  <si>
    <t>/fh:yfgL dfj{n 16 dL=dL=</t>
  </si>
  <si>
    <t>!^ dL=dL= dfj{n</t>
  </si>
  <si>
    <t>g) ,,       ,,       ,,     with centre &amp; bottom fixed</t>
  </si>
  <si>
    <t>h) Single casement window with side fixed</t>
  </si>
  <si>
    <t>Supplying and installation of UPVC Profile Casement Door frame 60x60 mm , Casement door sash 104x60 mm, Casement window mullion 72x60 mm, door panel 100x25 mm  white colour with galvanized steel reinforcement of 1.5 mm, 5 mm thick clear glass, insect net,</t>
  </si>
  <si>
    <t>Casement door with half glass &amp; panel</t>
  </si>
  <si>
    <r>
      <t>UPVC</t>
    </r>
    <r>
      <rPr>
        <b/>
        <sz val="12"/>
        <color indexed="10"/>
        <rFont val="Preeti"/>
      </rPr>
      <t xml:space="preserve"> sf]] ‰ofn, 9f]sf tyf </t>
    </r>
    <r>
      <rPr>
        <b/>
        <sz val="10"/>
        <color indexed="10"/>
        <rFont val="Arial"/>
        <family val="2"/>
      </rPr>
      <t>wall partition</t>
    </r>
    <r>
      <rPr>
        <b/>
        <sz val="12"/>
        <color indexed="10"/>
        <rFont val="Preeti"/>
      </rPr>
      <t xml:space="preserve"> sf lgdf{0f ;fdfu|Lx? </t>
    </r>
    <r>
      <rPr>
        <b/>
        <sz val="10"/>
        <color indexed="10"/>
        <rFont val="Arial"/>
        <family val="2"/>
      </rPr>
      <t>(Certified by ISO 9001-2000, ISO 14001:2004, ISO 527-2:1993, ISO 178:2001, iec 60695-2-11:2001, ASTM D4226-00, 91/338/EEC) Asper approved District rate of 068-069 page no.27 to 28</t>
    </r>
  </si>
  <si>
    <r>
      <t>150 mm dia NP</t>
    </r>
    <r>
      <rPr>
        <vertAlign val="superscript"/>
        <sz val="10"/>
        <rFont val="Arial"/>
        <family val="2"/>
      </rPr>
      <t xml:space="preserve">2 </t>
    </r>
    <r>
      <rPr>
        <sz val="10"/>
        <rFont val="Arial"/>
        <family val="2"/>
      </rPr>
      <t>RCC Hume pipe including collar with all complete.</t>
    </r>
  </si>
  <si>
    <r>
      <t>Fixing /laying 200 mm dia NP</t>
    </r>
    <r>
      <rPr>
        <vertAlign val="superscript"/>
        <sz val="10"/>
        <rFont val="Arial"/>
        <family val="2"/>
      </rPr>
      <t xml:space="preserve">2 </t>
    </r>
    <r>
      <rPr>
        <sz val="10"/>
        <rFont val="Arial"/>
        <family val="2"/>
      </rPr>
      <t>RCC Hume pipe with collar including 1:4 cement sand mortar all complete.</t>
    </r>
  </si>
  <si>
    <t xml:space="preserve"> of Kitchen sink stainless steel 90 cm long  and instruction all complete. EXCEPT PILLER COCK</t>
  </si>
  <si>
    <t xml:space="preserve"> Kitchen sink stainless steel 90 cm long. EXCEPT PILLER COCK</t>
  </si>
  <si>
    <t xml:space="preserve"> 500lit with 5panel(1800x900mm) solar panel with 4 K.W electric booster complete set.</t>
  </si>
  <si>
    <t xml:space="preserve"> of 110 PVC pipe of 6 kg/cm2  and instruction all complete.</t>
  </si>
  <si>
    <t xml:space="preserve"> of 150 PVC pipe of 4 kg/cm2  and instruction all complete.</t>
  </si>
  <si>
    <t>C.P.  Wash basin Hot and Cold 15 mm dia. Basin mixer</t>
  </si>
  <si>
    <t>15mm dia galvanized Iron (GI) pipe  with necessary hardware  all complete.(Heavy)</t>
  </si>
  <si>
    <t xml:space="preserve"> 20mm dia galvanized Iron (GI) pipe with necessary hardware  all complete.(Heavy)</t>
  </si>
  <si>
    <t xml:space="preserve"> 25mm dia galvanized Iron (GI) pipe  with necessary hardware  all complete.(Heavy)</t>
  </si>
  <si>
    <t xml:space="preserve"> 32mm dia galvanized Iron (GI) pipe  with necessary hardware  all complete.(Heavy)</t>
  </si>
  <si>
    <t>8" Globe type Post top lamp complete set Homedec,DECON or ISI eqv..</t>
  </si>
  <si>
    <t>10" Globe type Post top lamp complete set Homedec,DECON or ISI eqv..</t>
  </si>
  <si>
    <t>Exit Light safty sign</t>
  </si>
  <si>
    <t>IS 3043 Copper Plate 80x80x3.15</t>
  </si>
  <si>
    <t>IS 3043 Copper Plate 65x65x3.15</t>
  </si>
  <si>
    <t>G.NO 8 Plastic Coated Cu. Wire</t>
  </si>
  <si>
    <t>9 Meter Steel Tubelar Pole ( Bottom 134mm dia,3300mm ht,155mm dia 2250mm ht,90mm dia 2250 ht and 76mm dia 1650mm ht with over lapping of 200mm,150mm,100mm respectively)</t>
  </si>
  <si>
    <t>7 Meter Steel Tubelar Pole ( Bottom 115mm dia,3300mm ht,90mm dia 2400mm ht, and 76mm dia 1650mm ht with over lapping of 200mm,150mm,100mm respectively)</t>
  </si>
  <si>
    <t>7 Meter Steel Tubelar Pole ( Bottom 115mm dia,3100mm ht,90mm dia 2300mm ht, and 76mm dia 1600mm ht with WELDED joints.</t>
  </si>
  <si>
    <t>Concelled Wiring</t>
  </si>
  <si>
    <t>1.5mm2 PVC insulated copper wire</t>
  </si>
  <si>
    <t>2.5mm2 PVC insulated copper wire</t>
  </si>
  <si>
    <t>4.0mm2 PVC insulated copper wire</t>
  </si>
  <si>
    <t>6.0mm2 PVC insulated copper wire</t>
  </si>
  <si>
    <t>10.0mm2PVC insulated copper wire</t>
  </si>
  <si>
    <t>Surface Wiring</t>
  </si>
  <si>
    <t>Multistrand Flexible wire( 1 coil=91.44M)</t>
  </si>
  <si>
    <t>4mm2 4 core Nepal, Prakash Or NS</t>
  </si>
  <si>
    <t>6 mm2 4 core Nepal, Prakash Or NS</t>
  </si>
  <si>
    <t>10 mm2 4 core Nepal, Prakash Or NS</t>
  </si>
  <si>
    <t>16 mm2 4 core Nepal, Prakash Or NS</t>
  </si>
  <si>
    <t>25 mm2 4 core Nepal, Prakash Or NS</t>
  </si>
  <si>
    <t>4 mm22 core Nepal, Prakash Or NS</t>
  </si>
  <si>
    <t>16 mm2 Cable Shoe</t>
  </si>
  <si>
    <t>1 Gang 1 Two way Switch F.</t>
  </si>
  <si>
    <t>3 Gang one way Switch  F</t>
  </si>
  <si>
    <t xml:space="preserve">Supplying and laying of Godawari(30cm.x30cm) marbal in cement sand motar (1:2) ratio with approved colour on floors, skirting and wall s all complete. </t>
  </si>
  <si>
    <t xml:space="preserve">Supplying and laying of 16mm thick granite in cement sand motar (1:2) ratio with approved colour on floors, skirting and wall s all complete. </t>
  </si>
  <si>
    <t>Supplying and applying white cement putty on ceiling and wall with line and level all complete</t>
  </si>
  <si>
    <t>Supplying and laying 100mm long 12mmthick parquate skirting in line and level with painting all complete.</t>
  </si>
  <si>
    <t>Supplying and fitting 100x75mm sal/sisau hand rail on 150x150mm special post,75x75mm sal wood baluster for railling all complete.</t>
  </si>
  <si>
    <t>nufpg] sfd O{+6f pknAw ug]{, d;nf tof/ u/L d;nfdf uf/f] nufpg] sfd</t>
  </si>
  <si>
    <t>#) dL6/;Dd 9'jfgL ;lxt</t>
  </si>
  <si>
    <t>s_ l;kfn'</t>
  </si>
  <si>
    <t>6f/km]N6</t>
  </si>
  <si>
    <t>b'O{ tx 6f/km]N6 nufpg] sfd .</t>
  </si>
  <si>
    <t>8]Dk k|'km u|]8 6f/km]N8 Ps tx nufpg] .</t>
  </si>
  <si>
    <t xml:space="preserve">&gt;lds </t>
  </si>
  <si>
    <t>HofdL</t>
  </si>
  <si>
    <t>!)–!@</t>
  </si>
  <si>
    <t>6fOn 5fgf eTsfO{ To;af6 ePsf] 6fOn sf7 cflb !) dL= k/ ;fg{ nufO{</t>
  </si>
  <si>
    <t>/fd|/L yGsfpg] sfd .</t>
  </si>
  <si>
    <t>x6fpg] sfd .</t>
  </si>
  <si>
    <t>xv) Special addittive CZ-500</t>
  </si>
  <si>
    <t>Bridge  Materials</t>
  </si>
  <si>
    <t>i) Structural Steel with Fabrication</t>
  </si>
  <si>
    <t>Kg</t>
  </si>
  <si>
    <t xml:space="preserve">ii) Reinforcement Steel </t>
  </si>
  <si>
    <t>iii) Cutting and Bending</t>
  </si>
  <si>
    <t>iv) Φ 13 mm thimble</t>
  </si>
  <si>
    <t>Pc</t>
  </si>
  <si>
    <t>v) Φ 26 mm thimble</t>
  </si>
  <si>
    <t>vi) Φ 32 mm thimble</t>
  </si>
  <si>
    <t>vii) Φ 36 mm thimble</t>
  </si>
  <si>
    <t>viii) Φ 40 mm thimble</t>
  </si>
  <si>
    <t>ix) Φ 13 mm Bulldog grip</t>
  </si>
  <si>
    <t>x) Φ 26 mm Bulldog grip</t>
  </si>
  <si>
    <t>xi) Φ 32 mm Bulldog grip</t>
  </si>
  <si>
    <t>xii) Φ 36 mm Bulldog grip</t>
  </si>
  <si>
    <t>xiii) Φ 40 mm Bulldog grip</t>
  </si>
  <si>
    <t>a) Φ 13 mm Wire rope</t>
  </si>
  <si>
    <t>m</t>
  </si>
  <si>
    <t>&gt;lds cfO6d g+= !)–!&amp;cg';f/ lnOPsf]</t>
  </si>
  <si>
    <t>Ps sf]6 c:t/ u/L b'O{ sf]6 Pk]S; k]G6 ug]{ sfd .</t>
  </si>
  <si>
    <t>%]l:sgL 150 dL=dL=</t>
  </si>
  <si>
    <t xml:space="preserve">9'Ëfsf] uf/f] l;d]G6 d;nf -!M$_ df  =============================================================================================   </t>
  </si>
  <si>
    <t xml:space="preserve">9'Ëfsf] uf/f] l;d]G6 d;nf -!M^_ df  =============================================================================================   </t>
  </si>
  <si>
    <t>Ps tx Knfli6s km]N6 nufpg] sfd .</t>
  </si>
  <si>
    <t>Knfli6s km]N6</t>
  </si>
  <si>
    <t>?lkmË u|]8lj6'ldg</t>
  </si>
  <si>
    <t>v&gt;f] afn'jf vf]nfsf]</t>
  </si>
  <si>
    <t>b'O{ tx Knfli6s km]N6 nufpg] sfd .</t>
  </si>
  <si>
    <t>cfd{:6«f]Ë ldlg/n kmfOj/ af]8{</t>
  </si>
  <si>
    <t>$) dL=dL=9'+uf -qm;\8_ /f]8f</t>
  </si>
  <si>
    <t>@) dL=dL=9'+uf -qm;\8_ /f]8f</t>
  </si>
  <si>
    <t>!) dL=dL=9'+uf -qm;\8_ /f]8f</t>
  </si>
  <si>
    <t>b/ ljZn]if0fsf] nflu !) /=ld= lnOPsf]</t>
  </si>
  <si>
    <t xml:space="preserve"> s]=hL=</t>
  </si>
  <si>
    <t xml:space="preserve"> /=dL=</t>
  </si>
  <si>
    <t xml:space="preserve"> kfs]6</t>
  </si>
  <si>
    <t xml:space="preserve">cu|fv sf7sf] rf}s; agfO hf]8\g] sfd . </t>
  </si>
  <si>
    <t>k'/fgf] ;txdf lnG;L8 cfonn] k'5L tof/L Ogfd]n k]G6 ! sf]6 nufpg] sfd .</t>
  </si>
  <si>
    <t>l;d]G6 jf jh|df hf]8]sf] uf/f] eTsfO{ To;af6 cfPsf] ;fdfu+|L !) dL= x6fpg] sfd .</t>
  </si>
  <si>
    <t>af]8/ 6fOn</t>
  </si>
  <si>
    <t>!!–&amp; s</t>
  </si>
  <si>
    <t>A very effective water proof polymer based coating for heavy duty jobs. Two coats are recommended with a fiber mesh layer in between, to enhance strength and bond.</t>
  </si>
  <si>
    <t>sq.ft.</t>
  </si>
  <si>
    <t>WAPCOT</t>
  </si>
  <si>
    <t>A silicone based water repellant. It is to be sprayed on dry walls to check seepage, fungus growth, salt-peter actions etc. Remains effective over the years.</t>
  </si>
  <si>
    <t>OPAL – GROUT</t>
  </si>
  <si>
    <t>An excellent grouting material for injection grouting under pressure through nozzles using a 30 psi pump. Very effective in concrete /masonary works.</t>
  </si>
  <si>
    <t>OPAL – PROOF:</t>
  </si>
  <si>
    <t>It is a concrete/mortar admixture in liquid form that acts as a highly efficient plasticizer and water proofing compound. It conforms to IS:2645:1975</t>
  </si>
  <si>
    <t>ltr.</t>
  </si>
  <si>
    <t>OPAL – XCEL</t>
  </si>
  <si>
    <t>Rubble masonry work in inclined level in 1:3 C/S mortar.</t>
  </si>
  <si>
    <t xml:space="preserve">;Nnf] s' sf&amp; </t>
  </si>
  <si>
    <t xml:space="preserve"> ('+ufsf] #"nf]</t>
  </si>
  <si>
    <t>-jfF;, e¥ofË, 8f]/L cflb_</t>
  </si>
  <si>
    <r>
      <t xml:space="preserve">k'/fgf] b/jf/sf] jflx/L efudf Pssf]6 /fdltnsn] kf]Tg] sfd . </t>
    </r>
    <r>
      <rPr>
        <sz val="12"/>
        <rFont val="Arial"/>
        <family val="2"/>
      </rPr>
      <t/>
    </r>
  </si>
  <si>
    <t>tof/L OdN;g</t>
  </si>
  <si>
    <t>c:t/ jfx]s b'O{ sf]6 Knfli6s OdN;g k]G6 ug]{ sfd .</t>
  </si>
  <si>
    <t>c:t/ jfx]s b'O{sf]6 tof/L Ogfd]n k]G6 ug]{ sfd .</t>
  </si>
  <si>
    <t>Ruled pointing work in  (1:2) cement sand mortar on brick works with good finish including curing as per instruciton all complete.</t>
  </si>
  <si>
    <t>Ruled pointing work in  (1:2) cement sand mortar on brick works.</t>
  </si>
  <si>
    <t>Flush pointing work in  (1:3) cement sand mortar on brick works with good finish including curing as per instruciton all complete.</t>
  </si>
  <si>
    <t>Flush pointing work in  (1:3) cement sand mortar on brick works.</t>
  </si>
  <si>
    <t>Ruled pointing work in  (1:3) cement sand mortar on brick works with good finish including curing as per instruciton all complete.</t>
  </si>
  <si>
    <t>Ruled pointing work in  (1:3) cement sand mortar on brick works.</t>
  </si>
  <si>
    <t>Ruled pointing work in  (1:1) cement sand mortar on boulder stone work with good finish including curing as per instruciton all complete.</t>
  </si>
  <si>
    <t>40 dL=dL= /f]*f</t>
  </si>
  <si>
    <t>20 dL=dL= /f]*f</t>
  </si>
  <si>
    <r>
      <t>i)</t>
    </r>
    <r>
      <rPr>
        <sz val="14"/>
        <rFont val="Times New Roman"/>
        <family val="1"/>
      </rPr>
      <t xml:space="preserve"> </t>
    </r>
    <r>
      <rPr>
        <sz val="12"/>
        <rFont val="Preeti"/>
      </rPr>
      <t xml:space="preserve"> e¥ofËsf] /]lnË tyf afb{nL cflbdf s'FlbPsf] :yfgLo ;L;f} sf7sf] x'Ssf </t>
    </r>
    <r>
      <rPr>
        <sz val="12"/>
        <rFont val="Times New Roman"/>
        <family val="1"/>
      </rPr>
      <t>(2'-6"x3"x3")</t>
    </r>
  </si>
  <si>
    <r>
      <t>ii)</t>
    </r>
    <r>
      <rPr>
        <sz val="14"/>
        <rFont val="Times New Roman"/>
        <family val="1"/>
      </rPr>
      <t xml:space="preserve"> </t>
    </r>
    <r>
      <rPr>
        <sz val="12"/>
        <rFont val="Preeti"/>
      </rPr>
      <t xml:space="preserve"> e¥ofËsf] /]lnË tyf afb{nL cflbdf s'FlbPsf] h+unL :k]zn ;L;f} sf7sf] x'Ssf </t>
    </r>
    <r>
      <rPr>
        <sz val="12"/>
        <rFont val="Times New Roman"/>
        <family val="1"/>
      </rPr>
      <t>(2'-6"x3"x3")</t>
    </r>
  </si>
  <si>
    <r>
      <t>iii)</t>
    </r>
    <r>
      <rPr>
        <sz val="14"/>
        <rFont val="Times New Roman"/>
        <family val="1"/>
      </rPr>
      <t xml:space="preserve"> </t>
    </r>
    <r>
      <rPr>
        <sz val="12"/>
        <rFont val="Preeti"/>
      </rPr>
      <t xml:space="preserve"> e¥ofËsf] /]lnË tyf afb{nL cflbdf s'FlbPsf] ;L;f} sf7sf] x]08 /]n </t>
    </r>
    <r>
      <rPr>
        <sz val="12"/>
        <rFont val="Times New Roman"/>
        <family val="1"/>
      </rPr>
      <t>(3"x4")</t>
    </r>
  </si>
  <si>
    <r>
      <t>iv)</t>
    </r>
    <r>
      <rPr>
        <sz val="14"/>
        <rFont val="Times New Roman"/>
        <family val="1"/>
      </rPr>
      <t xml:space="preserve"> </t>
    </r>
    <r>
      <rPr>
        <sz val="12"/>
        <rFont val="Preeti"/>
      </rPr>
      <t xml:space="preserve"> e¥ofËsf] /]lnËsf] 3'Dg] 7fpFdf s'FlbPsf] ;L;f} sf7sf] uf]nf] x]08 /]n </t>
    </r>
    <r>
      <rPr>
        <sz val="12"/>
        <rFont val="Times New Roman"/>
        <family val="1"/>
      </rPr>
      <t>(3"x4")</t>
    </r>
  </si>
  <si>
    <r>
      <t>v)</t>
    </r>
    <r>
      <rPr>
        <sz val="14"/>
        <rFont val="Preeti"/>
      </rPr>
      <t xml:space="preserve"> </t>
    </r>
    <r>
      <rPr>
        <sz val="12"/>
        <rFont val="Preeti"/>
      </rPr>
      <t>b]jL b]jtfsf] d'lt{ s'FlbPsf]  $… b]lv %… nfdf]  -#Æ</t>
    </r>
    <r>
      <rPr>
        <sz val="12"/>
        <rFont val="Times New Roman"/>
        <family val="1"/>
      </rPr>
      <t>x</t>
    </r>
    <r>
      <rPr>
        <sz val="12"/>
        <rFont val="Preeti"/>
      </rPr>
      <t xml:space="preserve"> *Æ_ ;fn sf7df 6'F8fn agfpg] sfd</t>
    </r>
  </si>
  <si>
    <t xml:space="preserve">Dry wall partition with metal stud providing, fixing, fitting G.I. under frame using GYP steel branded channel and 12.5 mm th . GYP board on both side finishing of joints with compound tape all complete, overall thickness 75 mm  </t>
  </si>
  <si>
    <t>Pressure Grouting</t>
  </si>
  <si>
    <t>i) Providing material &amp; applying pressure grouting on Rcc roof slab.</t>
  </si>
  <si>
    <t xml:space="preserve">Rubble masonry work in inclined level in 1:6 C/S mortar in perfect line level finish including, racking the joints and curing the work for at least 7 days all complete. </t>
  </si>
  <si>
    <t>Rubble masonry work in inclined level in 1:6 C/S mortar.</t>
  </si>
  <si>
    <t xml:space="preserve">Dressed stone masonry in 1:6 C/S mortar in perfect line level finish including, racking the joints and curing the work for at least 7 days all complete. </t>
  </si>
  <si>
    <t>Dressed stone masonry in 1:6 C/S mortar.</t>
  </si>
  <si>
    <t>PVC floor trap 11x7.5 cm.</t>
  </si>
  <si>
    <t>Alumium Gratting 100 mm dia  all complete.</t>
  </si>
  <si>
    <t>CP Gratting 125 mm dia  all complete.</t>
  </si>
  <si>
    <t>CP Gratting 125 mm dia.</t>
  </si>
  <si>
    <t>CP Gratting 110 mm dia  all complete.</t>
  </si>
  <si>
    <t>CP Gratting 110 mm dia.</t>
  </si>
  <si>
    <t>Fixing or laying 150mm dia cast iron (CI) pipe with necessary hardware  all complete.</t>
  </si>
  <si>
    <t>Fixing or laying 150mm dia cast iron (CI) pipe.</t>
  </si>
  <si>
    <t>50 mm dia CI Door Tee</t>
  </si>
  <si>
    <t>50 mm dia CI  P or S Trap</t>
  </si>
  <si>
    <t xml:space="preserve"> 50 mm dia CI  P or S Trap</t>
  </si>
  <si>
    <t>50 mm dia CI  Plain Tee</t>
  </si>
  <si>
    <t xml:space="preserve"> 50 mm dia CI  Plain Tee</t>
  </si>
  <si>
    <t>50 mm dia CI  Y-Branch</t>
  </si>
  <si>
    <t>50 mm dia CI Door bend</t>
  </si>
  <si>
    <t>75 mm dia CI 90 degee bend</t>
  </si>
  <si>
    <t>75 mm dia CI Vent Cowl.</t>
  </si>
  <si>
    <t>75 mm dia CI Door Tee</t>
  </si>
  <si>
    <t xml:space="preserve"> 75 mm dia CI Door Tee</t>
  </si>
  <si>
    <t>75 mm dia CI  P or S Trap</t>
  </si>
  <si>
    <t xml:space="preserve">  75 mm dia CI  P or S Trap</t>
  </si>
  <si>
    <t>75 mm dia CI  Plain Tee</t>
  </si>
  <si>
    <t xml:space="preserve">  75 mm dia CI  Plain Tee</t>
  </si>
  <si>
    <t>75 mm dia CI  Y-Branch</t>
  </si>
  <si>
    <t xml:space="preserve">  75 mm dia CI  Y-Branch</t>
  </si>
  <si>
    <t>75 mm dia CI Door bend</t>
  </si>
  <si>
    <t xml:space="preserve">  75 mm dia CI Door bend</t>
  </si>
  <si>
    <t>110 mm dia CI 90 degee bend</t>
  </si>
  <si>
    <t>110 mm dia CI Vent Cowl.</t>
  </si>
  <si>
    <t>110 mm dia CI Door Tee</t>
  </si>
  <si>
    <t>110 mm dia CI  P or S Trap</t>
  </si>
  <si>
    <t>Fixing/laying 32mm dia  (GI) pipe medium class.</t>
  </si>
  <si>
    <t>40mm dia galvanized Iron (GI) pipe medium class includes fixing/laying with necessary hardware  all complete.</t>
  </si>
  <si>
    <t>Fixing/laying 40mm dia  (GI) pipe medium class.</t>
  </si>
  <si>
    <t>50mm dia galvanized Iron (GI) pipe medium class includes fixing/laying with necessary hardware  all complete.</t>
  </si>
  <si>
    <t>Fixing/laying 50mm dia  (GI) pipe medium class.</t>
  </si>
  <si>
    <t>80mm dia galvanized Iron (GI) pipe medium class includes fixing/laying with necessary hardware  all complete.</t>
  </si>
  <si>
    <t>Fixing/laying 80mm dia  (GI) pipe medium class.</t>
  </si>
  <si>
    <t>Filling 50mm lead caulked joint @ 3 lbs per joint  all complete.</t>
  </si>
  <si>
    <t>50mm lead caulked joint @ 3 lbs per joint.</t>
  </si>
  <si>
    <t>Filling 75mm lead caulked joint @ 3 lbs per joint  all complete.</t>
  </si>
  <si>
    <t>One layer damp proof grade Tarfelt laying over evenly spread roofing grade bitumen with river sand on cleaned surface.</t>
  </si>
  <si>
    <t>Taking out damaged brick from the wall and replacing new in1:6 CM</t>
  </si>
  <si>
    <t>50 lit electric water heater (Geyser).</t>
  </si>
  <si>
    <r>
      <t>@%</t>
    </r>
    <r>
      <rPr>
        <sz val="12"/>
        <rFont val="Arial"/>
        <family val="2"/>
      </rPr>
      <t xml:space="preserve"> x</t>
    </r>
    <r>
      <rPr>
        <sz val="12"/>
        <rFont val="Preeti"/>
      </rPr>
      <t xml:space="preserve"> @% </t>
    </r>
    <r>
      <rPr>
        <sz val="12"/>
        <rFont val="Arial"/>
        <family val="2"/>
      </rPr>
      <t>x</t>
    </r>
    <r>
      <rPr>
        <sz val="12"/>
        <rFont val="Preeti"/>
      </rPr>
      <t xml:space="preserve"> $ dL=dL= ;fO{hsf] kmnfd] PËn k|m]dsf] ljrdf !) </t>
    </r>
    <r>
      <rPr>
        <sz val="9"/>
        <rFont val="Arial"/>
        <family val="2"/>
      </rPr>
      <t>S.W.G.G. I. Chain Link</t>
    </r>
    <r>
      <rPr>
        <sz val="12"/>
        <rFont val="Preeti"/>
      </rPr>
      <t xml:space="preserve">  @Æ</t>
    </r>
    <r>
      <rPr>
        <sz val="8"/>
        <rFont val="Arial"/>
        <family val="2"/>
      </rPr>
      <t>x</t>
    </r>
    <r>
      <rPr>
        <sz val="12"/>
        <rFont val="Preeti"/>
      </rPr>
      <t xml:space="preserve">@Æ sf] d]; ;fOh hfnL </t>
    </r>
  </si>
  <si>
    <r>
      <t xml:space="preserve">h8fg ug]{ / # </t>
    </r>
    <r>
      <rPr>
        <sz val="9"/>
        <rFont val="Arial"/>
        <family val="2"/>
      </rPr>
      <t>x</t>
    </r>
    <r>
      <rPr>
        <sz val="11"/>
        <rFont val="Arial"/>
        <family val="2"/>
      </rPr>
      <t xml:space="preserve"> </t>
    </r>
    <r>
      <rPr>
        <sz val="12"/>
        <rFont val="Preeti"/>
      </rPr>
      <t>@) sf] kmnfd] kftfsf] lu|n )=!% dL= cUnf] agfO{ dfly h8fg u/L</t>
    </r>
  </si>
  <si>
    <t>15 lit electric water heater (Geyser) Aeroston American Standard, all complete.</t>
  </si>
  <si>
    <t>25 lit electric water heater (Geyser) all complete.</t>
  </si>
  <si>
    <t>25 lit electric water heater (Geyser)</t>
  </si>
  <si>
    <t>35 lit electric water heater (Geyser) all complete.</t>
  </si>
  <si>
    <t>35 lit electric water heater (Geyser).</t>
  </si>
  <si>
    <t>Small Lavoratary Sink 45X30x15cm with brackets 32mm bottle trap, 32mm CP waste coupling with CP chain and rubber plug, 15mm fancy type piller cock and  ½"x18" pipe connector etc  all complete.</t>
  </si>
  <si>
    <t>Small Lavoratary Sink 45X30x15cm complete set.</t>
  </si>
  <si>
    <t>Lavoratary Sink 53X43x18cm with brackets 32mm bottle trap, 32mm CP waste coupling with CP chain and rubber plug, 15mm fancy type piller cock and  ½"x18" pipe connector etc  all complete.</t>
  </si>
  <si>
    <t>Lavoratary Sink 53X43x18cm complete set.</t>
  </si>
  <si>
    <t>Kitchen sink 60X45X25cm  with brackets,32mm bottle trap, 32mm CP waste coupling all complete set .</t>
  </si>
  <si>
    <t>Kitchen sink 60X45X25cm complete set .</t>
  </si>
  <si>
    <t>Urinal 46.5X35.5X26.5cm constallation type with necessary accessories all complete set .</t>
  </si>
  <si>
    <t>Urinal 46.5X35.5X26.5cm White glazed constallation type with complete set .</t>
  </si>
  <si>
    <t>Urinal 46.5X31.5X26.5cm  first color constallation type with necessary accessories all complete set .</t>
  </si>
  <si>
    <t>Urinal 46.5X35.5X26.5cm first color constallation type with complete set .</t>
  </si>
  <si>
    <t>White glazed Urinal 46.5X31.5X26.5cm   with necessary accessories all complete set .</t>
  </si>
  <si>
    <t>50 mm2 4 core Nepal, Prakash Or NS</t>
  </si>
  <si>
    <t>16 Amp big button switch Socket.</t>
  </si>
  <si>
    <t>Bell push 6 Amp( Net West)</t>
  </si>
  <si>
    <t>Socket 16 A &amp; 6 A- 6 pin(shutter- Net West)</t>
  </si>
  <si>
    <t>One gang module plate</t>
  </si>
  <si>
    <t>Two gang module plate</t>
  </si>
  <si>
    <t>Three gang module plate</t>
  </si>
  <si>
    <t>Four gang module plate</t>
  </si>
  <si>
    <t xml:space="preserve">Dimmer 300 /500 watt. </t>
  </si>
  <si>
    <t>4 Way single phaseDB double door.</t>
  </si>
  <si>
    <t>4 Way single phase DB Single door.</t>
  </si>
  <si>
    <t>12 Way single phase DB Double Door.</t>
  </si>
  <si>
    <t>12 Way single phase DB Single Door.</t>
  </si>
  <si>
    <t>4 WayThree phaseDB double door.</t>
  </si>
  <si>
    <t>4 WayThree phaseDBSingle door.</t>
  </si>
  <si>
    <t>6 WayThree phaseDB Double door.</t>
  </si>
  <si>
    <t>6 WayThreephaseDB Singledoor.</t>
  </si>
  <si>
    <t>1x40 Box Type Tube Light. Orant lighting</t>
  </si>
  <si>
    <t>2x40 Box Type Tube Light. Orant lighting</t>
  </si>
  <si>
    <t>1x40 Mirror Optic Tube Light. Orant lighting</t>
  </si>
  <si>
    <t>2x40 Mirror Optic Tube Light. Orant lighting</t>
  </si>
  <si>
    <t>0.02885/1.1/6x0.75=0.039</t>
  </si>
  <si>
    <t>8/15x0.75=0.40</t>
  </si>
  <si>
    <t xml:space="preserve">uf/f]sf] df]x8fdf lju|]sf] O{6f lgsfnL l;d]G6 afn'jf -!M^_ df </t>
  </si>
  <si>
    <t>uf/f] dd{t ug]{ sfd .</t>
  </si>
  <si>
    <t>l;kfn'</t>
  </si>
  <si>
    <t>! Gf+ sf] O{6f</t>
  </si>
  <si>
    <t>GI barbed wire fencing work</t>
  </si>
  <si>
    <t>Placing salwood Post @ 3m and 5 layer + 2layer diagonal barbed wire fencing work</t>
  </si>
  <si>
    <t xml:space="preserve">M.S.black pipe roof truss with I.S. or B.S. section including jointing, fixing, erection and primer painting with all necessary M.S. bed plates, shoe angles anchor bolts leas sheeting or cement grouting as per drawing and instructions, all complete . </t>
  </si>
  <si>
    <t>M.S.black pipe roof truss with primer painting with all necessary M.S. bed plates, shoe angles anchor bolts leas.</t>
  </si>
  <si>
    <t>Dry wall partition with metal stud :</t>
  </si>
  <si>
    <t>@ s</t>
  </si>
  <si>
    <t>Providing fitting, fixing G.I. under frame, using GYPSTEEL branded</t>
  </si>
  <si>
    <t xml:space="preserve">k|lt !))) ln=÷! 3=dL= </t>
  </si>
  <si>
    <t xml:space="preserve">k|lt 3G6f </t>
  </si>
  <si>
    <t>afn'jf vf]nfsf]</t>
  </si>
  <si>
    <t>v6sf] ;ffdfg</t>
  </si>
  <si>
    <t>uf]6f</t>
  </si>
  <si>
    <t>d]=6=</t>
  </si>
  <si>
    <t>!–&amp;</t>
  </si>
  <si>
    <t>e'O{tNnfdf d]lzgåf/f agfOPsf] O{6f pknAw ug]{,</t>
  </si>
  <si>
    <t>tof/L /+u</t>
  </si>
  <si>
    <t>sfo{ ;d'x</t>
  </si>
  <si>
    <t>sfdsf] ljj/)f</t>
  </si>
  <si>
    <t>v</t>
  </si>
  <si>
    <t>u</t>
  </si>
  <si>
    <t>#</t>
  </si>
  <si>
    <t>ª</t>
  </si>
  <si>
    <t>r</t>
  </si>
  <si>
    <t>%</t>
  </si>
  <si>
    <t>h</t>
  </si>
  <si>
    <t>em</t>
  </si>
  <si>
    <t>`</t>
  </si>
  <si>
    <t>^</t>
  </si>
  <si>
    <t>&amp;</t>
  </si>
  <si>
    <t>*</t>
  </si>
  <si>
    <t>(</t>
  </si>
  <si>
    <t>)f</t>
  </si>
  <si>
    <t>t</t>
  </si>
  <si>
    <t xml:space="preserve"> s </t>
  </si>
  <si>
    <t>df6f] sf6\g] / k'g]{ sfd</t>
  </si>
  <si>
    <t>O{+6fsf] sfd</t>
  </si>
  <si>
    <t>9'Ëfsf] sfd</t>
  </si>
  <si>
    <t>l;d]G6 s+qmL6sf] sfd</t>
  </si>
  <si>
    <t>kmdf{sf] sfd</t>
  </si>
  <si>
    <t>5fgfsf] sfd</t>
  </si>
  <si>
    <t>sf7sf] sfd</t>
  </si>
  <si>
    <t>ˆnf]l/Ësf] sfd</t>
  </si>
  <si>
    <t>/+u /f]ugsf] sfd</t>
  </si>
  <si>
    <t>l6Ksf/ ug]{ sfd</t>
  </si>
  <si>
    <t>jf6/ k|'lkm+u ug]{ sfd</t>
  </si>
  <si>
    <t>dd{t ;DaGwL sfd</t>
  </si>
  <si>
    <t>kmnfdsf] sfd</t>
  </si>
  <si>
    <t>gofF sfd</t>
  </si>
  <si>
    <t>*–!#</t>
  </si>
  <si>
    <t>!$–@(</t>
  </si>
  <si>
    <t>#)–#(</t>
  </si>
  <si>
    <t>$)–$&amp;</t>
  </si>
  <si>
    <t>$*–%#</t>
  </si>
  <si>
    <t>%$–^!</t>
  </si>
  <si>
    <t>^@–*^</t>
  </si>
  <si>
    <t>*&amp;–!!$</t>
  </si>
  <si>
    <t>!!%–!@$</t>
  </si>
  <si>
    <t>!@%–!%!</t>
  </si>
  <si>
    <t>!%@–!^^</t>
  </si>
  <si>
    <t>!^&amp;–!&amp;$</t>
  </si>
  <si>
    <t>!&amp;%–!*@</t>
  </si>
  <si>
    <t>!*#–!()</t>
  </si>
  <si>
    <t>km\n]u:^f]g (+'uf 62=5 dL=dL= ;km]{; *|];</t>
  </si>
  <si>
    <t>#=dL=</t>
  </si>
  <si>
    <t xml:space="preserve"> 3HP Electric motor Pump monoblock ( crompton)</t>
  </si>
  <si>
    <t>3HP Electric motor Pump monoblock ( crompton)</t>
  </si>
  <si>
    <t xml:space="preserve"> 5HP Electric motor Pump monoblock ( crompton)</t>
  </si>
  <si>
    <t>Supply and fixing of  C.P. Flush Valve Americand Standard</t>
  </si>
  <si>
    <t>Supply and fixing of Sensor Flush Valve for Urinal Americand Standard</t>
  </si>
  <si>
    <t>C.P. Bibcock 15mm dia heavy type</t>
  </si>
  <si>
    <t>Ordinary type C.P. Bibcock 15mm dia.</t>
  </si>
  <si>
    <t>0.50mm GI plain sheet for gutter on roofing including fixing in proper shape &amp; size with all necessary rails, screws, bolts &amp; nuts washers, J &amp; L hocks etc as per drawing &amp; instruction all complete.</t>
  </si>
  <si>
    <t>1.2 mm corrugated fiber glass sheet roofing including fixing in proper shape &amp; size with all necessary rails, screws, bolts &amp; nuts washers, J &amp; L hocks etc as per drawing &amp; instruction all complete.</t>
  </si>
  <si>
    <t>1.2 mm corrugated fiber glass sheet roofing.</t>
  </si>
  <si>
    <t xml:space="preserve"> OVAL  wash basin 55X40mm with brackets 32mm bottle trap, 32mm CP waste coupling with CP chain and rubber plug,  and  ½"x18" pipe connector etc  all complete.(super constellation type , colour)</t>
  </si>
  <si>
    <t>C P soap tray, Towel rod, toilet paper holder  heavy type(Jaquar)</t>
  </si>
  <si>
    <t>CP comode hygenic spray heavy type(Jaquar)</t>
  </si>
  <si>
    <t>CP Angle  valve heavy type(Jaquar)</t>
  </si>
  <si>
    <t xml:space="preserve"> beveled edge looking mirror of high quality with boarder, </t>
  </si>
  <si>
    <t>CP wash basin mixer  hot and cold heavy type(Jaquar)</t>
  </si>
  <si>
    <t xml:space="preserve">Porcelain clay white galzed European pattern american standard Comode (Cotto or eq.) with 10 lts. low level cistern and seat cover </t>
  </si>
  <si>
    <t>Cleaning old surface with linsid oil and ready made enamel painting work</t>
  </si>
  <si>
    <t>Dismentaling of old lime surkhi / cement Sand plaster including disposal of the debris out of site.</t>
  </si>
  <si>
    <t>Dismantling of roof tile in cement mortar including disposal of the debris out of site .</t>
  </si>
  <si>
    <t>Dismantling of roof tile in cement mortar including disposal of the debris out of site.</t>
  </si>
  <si>
    <t>Dismantling of existing brickwork in mud mortar including disposal of the debris out of site .</t>
  </si>
  <si>
    <t>Dismantling of existing brickwork in mud mortar including disposal of the debris out of site.</t>
  </si>
  <si>
    <t>Dismantling of existing brickwork in cement / lime surkhi mortar including disposal of the debris out of site .</t>
  </si>
  <si>
    <t>Dismantling of existing brickwork in cement / lime surkhi mortar including disposal of the debris out of site.</t>
  </si>
  <si>
    <t xml:space="preserve">Dismantling of  RCC work including disposal of the debris out of site . </t>
  </si>
  <si>
    <t>Dismantling of  RCC work including disposal of the debris out of site.</t>
  </si>
  <si>
    <t>!@=% dL=dL= r'gf ;'sL{ Knfi6/ -!M@_ efudf sfd ug]{ .</t>
  </si>
  <si>
    <t>Boarder tile</t>
  </si>
  <si>
    <t>C P Shower rail (Eoropean pattern)</t>
  </si>
  <si>
    <t>C P shower rose (Eoropean pattern)</t>
  </si>
  <si>
    <t>Dismelting existing soil pipe and waste pipe</t>
  </si>
  <si>
    <t>IPWC comode with cistern and comode seat cover all complete set (Constellation)</t>
  </si>
  <si>
    <t>M.S cover 24"x24" with locling arrangement</t>
  </si>
  <si>
    <t>25mm dia G I pipe</t>
  </si>
  <si>
    <t xml:space="preserve">25mm socket </t>
  </si>
  <si>
    <t>25mm Union</t>
  </si>
  <si>
    <t>Construction of manhole as per drawing and specification</t>
  </si>
  <si>
    <t>Ordanary type mortise lock</t>
  </si>
  <si>
    <t>Cistern cell</t>
  </si>
  <si>
    <t>Pvc bottle trap</t>
  </si>
  <si>
    <t>1100.0 Ltr horizantal pvc water tank</t>
  </si>
  <si>
    <t>Hydraulic door closer</t>
  </si>
  <si>
    <t>C.p . Spreader</t>
  </si>
  <si>
    <t>Name plate (Toilet) in plain sheet</t>
  </si>
  <si>
    <t>Basin mirror</t>
  </si>
  <si>
    <t>1gang 1way switch</t>
  </si>
  <si>
    <t>Chicken wire mesh</t>
  </si>
  <si>
    <t>1x40  Watt F.T.L Mirror Optic HPF Phillips/Wipro/GE  or equivalent</t>
  </si>
  <si>
    <t xml:space="preserve">Machine made  Brickwork in 1:5 C/S mortar up to ground floor in perfect line level finish including wetting the bricks, racking the joints and curing the work for at least 7 days all complete. </t>
  </si>
  <si>
    <t>Machine made  Brickwork in 1:5 C/S mortar up to ground floor.</t>
  </si>
  <si>
    <t xml:space="preserve">Machine made  Brickwork in 1:5 C/S mortar in superstructure in perfect line level finish including wetting the bricks, racking the joints and curing the work for at least 7 days all complete. </t>
  </si>
  <si>
    <t>Machine made  Brickwork in 1:5 C/S mortar in superstructure.</t>
  </si>
  <si>
    <t>Dismantling of P.C.C./L.C.C. work  including disposal of the debris out of site.</t>
  </si>
  <si>
    <t xml:space="preserve"> 3x20mm size M.S. grill with almunium paints as per design and instruction all complete.</t>
  </si>
  <si>
    <t xml:space="preserve"> 3x20mm size M.S. grill with almunium paints.</t>
  </si>
  <si>
    <t>Acrylic type bath tub 5'6"x2'6" size all complete.</t>
  </si>
  <si>
    <t>Acrylic type bath tub 5'6"x2'6" size.</t>
  </si>
  <si>
    <t>CP telephonic shower with mixer all complete.</t>
  </si>
  <si>
    <t>CP telephonic shower with mixer.</t>
  </si>
  <si>
    <t>Acrylic type shower tray all complete.</t>
  </si>
  <si>
    <t>Acrylic type shower tray.</t>
  </si>
  <si>
    <t>Euro guard filter.</t>
  </si>
  <si>
    <t>Kitchen sink stainless steel 90 cm long all complete.</t>
  </si>
  <si>
    <t>Kitchen sink stainless steel 90 cm long.</t>
  </si>
  <si>
    <t>Kitchen sink stainless steel 150 cm long all complete.</t>
  </si>
  <si>
    <t>Kitchen sink stainless steel 150 cm long.</t>
  </si>
  <si>
    <t>$ dL=dL= P]gf</t>
  </si>
  <si>
    <t>2x40  Watt F.T.L Mirror Optic HPFPhillips/Wipro/GE  or equivalent</t>
  </si>
  <si>
    <t>300/500 Watt Halogen Phillips/Wipro/GE  or equivalent</t>
  </si>
  <si>
    <t>1000 Watt Halogen Phillips/Wipro/GE  or equivalent</t>
  </si>
  <si>
    <t>3 mm thick cement sand punning on floor, skriting, dado etc, including mixing laying and rubbing with steel trowel to a hard, smooth and shining surface and curing all complete.</t>
  </si>
  <si>
    <t>3 mm thick cement sand punning on floor, skriting, dado etc.</t>
  </si>
  <si>
    <t>Chrome plated 15mm dia x450mm long heavy quality towel rod</t>
  </si>
  <si>
    <t>C p 15mm dia x450mm long  towel rod.</t>
  </si>
  <si>
    <t>Supply and fixing of 60 cm CP Glass Shelf</t>
  </si>
  <si>
    <t>60 cm CP Glass Shelf</t>
  </si>
  <si>
    <t>Supply and fixing of Porceline Clay Glass Shelf European Pattern, American Standard.</t>
  </si>
  <si>
    <t xml:space="preserve"> 55X40cm beveled edge looking mirror of high quality,</t>
  </si>
  <si>
    <t>55X40cm beveled edge looking mirror of high quality, standard brand.</t>
  </si>
  <si>
    <t xml:space="preserve"> 60X45cm beveled edge looking mirror of high quality modiguard or standard brand.</t>
  </si>
  <si>
    <t>60X 45cm beveled edge looking mirror of high quality, modiguard or standard brand.</t>
  </si>
  <si>
    <t xml:space="preserve"> 50X40cm beveled edge  looking mirror of high quality </t>
  </si>
  <si>
    <t xml:space="preserve"> 50X40cm beveled edge  looking mirror of high quality modiguard or eq.</t>
  </si>
  <si>
    <t xml:space="preserve">  50X40cm Beveled edge  looking mirror of high quality European Pattern, American Standard</t>
  </si>
  <si>
    <t xml:space="preserve">Chrome plate shower rose 7.5 cm dia of standard brand </t>
  </si>
  <si>
    <t>Chrome plate shower rose 7.5 cm dia of standard brand.</t>
  </si>
  <si>
    <t>Pressure Adjustable Shower rose</t>
  </si>
  <si>
    <t xml:space="preserve">Supply and fixing of Ordinary type C.P. shower rose </t>
  </si>
  <si>
    <t xml:space="preserve">M/F suspended ceiling with MPL board for CGI roofing </t>
  </si>
  <si>
    <t>White glazed earthenware Indian pattern W C  530mm Orissa Pan with 3.0gallons low level flushing cistern with complete accessories including bracket, flushing pipe,pipe connector etc. all complete set</t>
  </si>
  <si>
    <t>White glazed earthenware Indian pattern W C  530mm Orissa Pan with 10 liter low level flushing cistern .</t>
  </si>
  <si>
    <t>White glazed earthenware Indian pattern W C  580mm Orissa Pan  complete set</t>
  </si>
  <si>
    <t>580mm Orissa pan complete set</t>
  </si>
  <si>
    <t xml:space="preserve"> 10.0 lit. low level Porceline clay cistern complete set</t>
  </si>
  <si>
    <t>10.0 lit. low level Porceline clay cistern</t>
  </si>
  <si>
    <t xml:space="preserve"> 10.0 lit. low level PVC cistern complete set</t>
  </si>
  <si>
    <t>10.0 lit. low level PVC cistern</t>
  </si>
  <si>
    <t>Porcelain clay white glazed indian pattern Comode(Hindustan, Parryware, Classica or eq.) with 10 lts. low level cistern and seat cover</t>
  </si>
  <si>
    <t>Porcelain clay white glazed indian pattern Comode with 10 lts. low level cistern</t>
  </si>
  <si>
    <t>Porcelain clay first color indian pattern Comode(Hindustan, Parryware, Classica or eq.) with 10 lts. low level cistern and seat cover constallation type</t>
  </si>
  <si>
    <r>
      <t>xii)</t>
    </r>
    <r>
      <rPr>
        <sz val="14"/>
        <rFont val="Preeti"/>
      </rPr>
      <t xml:space="preserve"> </t>
    </r>
    <r>
      <rPr>
        <sz val="12"/>
        <rFont val="Preeti"/>
      </rPr>
      <t>#Æ</t>
    </r>
    <r>
      <rPr>
        <sz val="12"/>
        <rFont val="Times New Roman"/>
        <family val="1"/>
      </rPr>
      <t>x</t>
    </r>
    <r>
      <rPr>
        <sz val="12"/>
        <rFont val="Preeti"/>
      </rPr>
      <t xml:space="preserve"> !=%Æ ;fOhsf] ;fnsf] sf7sf] s'FlbPsf] knL tof/L ug]{ sfd</t>
    </r>
  </si>
  <si>
    <r>
      <t>xiii)</t>
    </r>
    <r>
      <rPr>
        <sz val="14"/>
        <rFont val="Times New Roman"/>
        <family val="1"/>
      </rPr>
      <t xml:space="preserve"> </t>
    </r>
    <r>
      <rPr>
        <sz val="12"/>
        <rFont val="Preeti"/>
      </rPr>
      <t>sF'lbPsf] ljleGg a'§f /fvL agfPsf] ;fn sf7sf] $Æ</t>
    </r>
    <r>
      <rPr>
        <sz val="12"/>
        <rFont val="Times New Roman"/>
        <family val="1"/>
      </rPr>
      <t>x</t>
    </r>
    <r>
      <rPr>
        <sz val="12"/>
        <rFont val="Preeti"/>
      </rPr>
      <t xml:space="preserve"> %Æsf] sfg]{; lad cflb tof/L ug]{ sfo{</t>
    </r>
  </si>
  <si>
    <r>
      <t>75 mm th. , (600×2100)mm</t>
    </r>
    <r>
      <rPr>
        <vertAlign val="superscript"/>
        <sz val="12"/>
        <rFont val="Times New Roman"/>
        <family val="1"/>
      </rPr>
      <t>2</t>
    </r>
    <r>
      <rPr>
        <sz val="12"/>
        <rFont val="Times New Roman"/>
        <family val="1"/>
      </rPr>
      <t>(12×7 ft)</t>
    </r>
  </si>
  <si>
    <r>
      <t>75 mm th. , (600×1800)mm</t>
    </r>
    <r>
      <rPr>
        <vertAlign val="superscript"/>
        <sz val="12"/>
        <rFont val="Times New Roman"/>
        <family val="1"/>
      </rPr>
      <t>2</t>
    </r>
    <r>
      <rPr>
        <sz val="12"/>
        <rFont val="Times New Roman"/>
        <family val="1"/>
      </rPr>
      <t>(12×6) ft</t>
    </r>
  </si>
  <si>
    <r>
      <t>75 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</si>
  <si>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9, 8 fit size )</t>
    </r>
  </si>
  <si>
    <r>
      <t>40mm th. , (600×1500)mm</t>
    </r>
    <r>
      <rPr>
        <vertAlign val="superscript"/>
        <sz val="12"/>
        <rFont val="Times New Roman"/>
        <family val="1"/>
      </rPr>
      <t>2</t>
    </r>
    <r>
      <rPr>
        <sz val="12"/>
        <rFont val="Times New Roman"/>
        <family val="1"/>
      </rPr>
      <t>(12×5) fit</t>
    </r>
  </si>
  <si>
    <t xml:space="preserve">e'O{+tNnfdf lrDgL e§fsf] O{+6fsf] uf/f] df6f]df nufpg] sfd  =============================================================================================   </t>
  </si>
  <si>
    <t>!) dL= k/ x6fpg] sfd .</t>
  </si>
  <si>
    <t>hf]8\g]</t>
  </si>
  <si>
    <t>Porcelain clay first color indian pattern Comode with 10 lts. low level cistern constallation type.</t>
  </si>
  <si>
    <t>Porcelain clay white glazed indian pattern Comode(Hindustan, Parryware, Classica or eq.) with 10 lts. low level cistern and seat cover constallation type.</t>
  </si>
  <si>
    <t>Porcelain clay white glazed indian pattern Comode with 10 lts. low level cistern constallation type.</t>
  </si>
  <si>
    <t>1.2 mm fiber glass sheet for ridge including fixing in proper shape &amp; size with all necessary nails, screws, bolts &amp; nuts washers, J &amp; L hocks etc as per drawing &amp; instruction all complete.</t>
  </si>
  <si>
    <t>1.2 mm fiber glass sheet for ridge.</t>
  </si>
  <si>
    <t>R.m.</t>
  </si>
  <si>
    <t>Cleaning and rubbing old marble floor and wall with oxalic acid</t>
  </si>
  <si>
    <t xml:space="preserve">Cleaning and Polishing old Parket floor </t>
  </si>
  <si>
    <t>Cleaning, rubbing and Polishing of Old mossaic floor</t>
  </si>
  <si>
    <t>12.5mm thick cement sand rainwater protection plaster line in (1:4) ratio including wetting of surfaces &amp; curing the work all complete.</t>
  </si>
  <si>
    <t>12.5mm thick cement sand rainwater protection plaster line in (1:4) ratio</t>
  </si>
  <si>
    <t>Dismanlting of old CGI sheet roofing work including stagging in proper place .</t>
  </si>
  <si>
    <t>Dismanlting of old CGI sheet roofing work including stagging in proper place.</t>
  </si>
  <si>
    <t>1" thick Roofing Tile Shape cutting work in 1:4 CM</t>
  </si>
  <si>
    <t>Fitting &amp; fixing suspended Plain ceiling of water resistance gypsum board with all necessary hanger, angles, hooks nut bolt all complete.</t>
  </si>
  <si>
    <t>Fitting &amp; fixing suspended Plain ceiling of water resistance gypsum board.</t>
  </si>
  <si>
    <t>Fitting &amp; fixing suspended design ceiling of water resistance gypsum board with all necessary hanger, angles, hooks nut bolt all complete.</t>
  </si>
  <si>
    <t>Fitting &amp; fixing suspended design ceiling of water resistance gypsum board.</t>
  </si>
  <si>
    <t>$ dL=dL= 6Ls KnfO{p8 b'j} tkm{ 7f]sL ˆnz vfkf agfO{ hf]8\g] .</t>
  </si>
  <si>
    <t>$ dL=dL=l6s Knfp8</t>
  </si>
  <si>
    <t>rf}sf];df $ dL=dL= sdl;{on KnfO{p8 sf7sf] lni6L nufO{ hf]8\g] .</t>
  </si>
  <si>
    <t>$ dL=dL= KnfOp8</t>
  </si>
  <si>
    <t>Providing and applying Dustban/Permise chemicals for Anti Termite Treatment all complete.</t>
  </si>
  <si>
    <t>3x36 CFL concil/surface.Orant Light</t>
  </si>
  <si>
    <t>250 Watt MHL set.Orant Light</t>
  </si>
  <si>
    <t>3 Watt to 13 Watt PL Orant Tube</t>
  </si>
  <si>
    <t xml:space="preserve">60 Amp MCCB Tengen </t>
  </si>
  <si>
    <t xml:space="preserve">100 Amp MCCB Tengen </t>
  </si>
  <si>
    <t xml:space="preserve">200 Amp MCCB Tengen </t>
  </si>
  <si>
    <t xml:space="preserve">300 Amp MCCB Tengen </t>
  </si>
  <si>
    <t>1x/40 Watt F.T.L Box fitting Crompton,Anchor,Bajaj  or equivalent</t>
  </si>
  <si>
    <t xml:space="preserve">e'O{+tNnfdf lrDgL e§fsf] O{+6fsf] uf/f] l;d]G6 d;nf -!M^_ df  =============================================================================================   </t>
  </si>
  <si>
    <t>kmnfd] /f]lnË ;6/ agfO{ h8fg ug]{ , k]G6LË / Hofnf ;d]t .</t>
  </si>
  <si>
    <t xml:space="preserve">9'Ëfsf] uf/f] l;d]G6 d;nf -!M#_ df  =============================================================================================   </t>
  </si>
  <si>
    <r>
      <t>#</t>
    </r>
    <r>
      <rPr>
        <sz val="16"/>
        <rFont val="Preeti"/>
      </rPr>
      <t>÷</t>
    </r>
    <r>
      <rPr>
        <vertAlign val="subscript"/>
        <sz val="16"/>
        <rFont val="Preeti"/>
      </rPr>
      <t>$</t>
    </r>
    <r>
      <rPr>
        <sz val="16"/>
        <rFont val="Preeti"/>
      </rPr>
      <t>Æ</t>
    </r>
    <r>
      <rPr>
        <sz val="11"/>
        <rFont val="Arial"/>
        <family val="2"/>
      </rPr>
      <t>x</t>
    </r>
    <r>
      <rPr>
        <vertAlign val="superscript"/>
        <sz val="16"/>
        <rFont val="Preeti"/>
      </rPr>
      <t>#</t>
    </r>
    <r>
      <rPr>
        <sz val="16"/>
        <rFont val="Preeti"/>
      </rPr>
      <t>÷</t>
    </r>
    <r>
      <rPr>
        <vertAlign val="subscript"/>
        <sz val="16"/>
        <rFont val="Preeti"/>
      </rPr>
      <t>$</t>
    </r>
    <r>
      <rPr>
        <sz val="16"/>
        <rFont val="Preeti"/>
      </rPr>
      <t>Æ sf] :Sjfo/ kfO{k df !</t>
    </r>
    <r>
      <rPr>
        <vertAlign val="superscript"/>
        <sz val="16"/>
        <rFont val="Preeti"/>
      </rPr>
      <t>!</t>
    </r>
    <r>
      <rPr>
        <sz val="16"/>
        <rFont val="Preeti"/>
      </rPr>
      <t>÷</t>
    </r>
    <r>
      <rPr>
        <vertAlign val="subscript"/>
        <sz val="16"/>
        <rFont val="Preeti"/>
      </rPr>
      <t>$</t>
    </r>
    <r>
      <rPr>
        <sz val="16"/>
        <rFont val="Preeti"/>
      </rPr>
      <t>Æ</t>
    </r>
    <r>
      <rPr>
        <sz val="11"/>
        <rFont val="Arial"/>
        <family val="2"/>
      </rPr>
      <t>Ø</t>
    </r>
    <r>
      <rPr>
        <sz val="16"/>
        <rFont val="Preeti"/>
      </rPr>
      <t xml:space="preserve"> sf] dWod &gt;]0fLsf] sfnf] kfO{ksf] x\of08/]n</t>
    </r>
  </si>
  <si>
    <r>
      <t xml:space="preserve">kmnfd] 3'Dg] e¥ofË M $Æ–^Æ </t>
    </r>
    <r>
      <rPr>
        <sz val="10"/>
        <rFont val="Arial"/>
        <family val="2"/>
      </rPr>
      <t>Ø</t>
    </r>
    <r>
      <rPr>
        <sz val="16"/>
        <rFont val="Preeti"/>
      </rPr>
      <t xml:space="preserve"> ;Ddsf] dWod &gt;]0fLsf] sfnf] kfO{k kf]i6 k|of]u u/L </t>
    </r>
  </si>
  <si>
    <t xml:space="preserve">M.S. blackpipe purlin with I.S. or B.S. section including jointting , fixing, erection and primer painting with all necessary M.S. bed plates, shoe angles, anchor bolts leas sheeting or cement grouting as per drawing and instructions all complete . </t>
  </si>
  <si>
    <t>M.S. blackpipe purlin with primer painting with all necessary M.S. bed plates, shoe angles, anchor bolts leas sheeting .</t>
  </si>
  <si>
    <t>Flush pointing work in  (1:3) cement sand mortar on 45 x 45 cm flag stone paving works with good finish including curing as per instruciton all complete.</t>
  </si>
  <si>
    <t>Flush pointing work in  (1:3) cement sand mortar on 45 x 45 cm flag stone paving works.</t>
  </si>
  <si>
    <t>1:1 cement sand pointing work in Telia floor tile with good finishing including curing  all complete</t>
  </si>
  <si>
    <t>Pointing work in  (1:1) cement sand mortar for Telia flooring.</t>
  </si>
  <si>
    <t>3 mm thick cement sand punning (1:1) on floor, skriting, dado etc, including mixing laying and rubbing with steel trowel to a hard, smooth and shining surface and curing all complete.</t>
  </si>
  <si>
    <t>3 mm thick cement sand punning (1:1) on floor, skriting, dado etc.</t>
  </si>
  <si>
    <t>3 mm thick lime plastering work including mixing laying and rubbing with steel trowel to a hard, smooth and shining surface and curing all complete.</t>
  </si>
  <si>
    <t>3 mm thick lime plastering work.</t>
  </si>
  <si>
    <t>3 mm thick cement plastering work including mixing laying and rubbing with steel trowel to a hard, smooth and shining surface and curing all complete.</t>
  </si>
  <si>
    <t>3mm thick cement plastering work.</t>
  </si>
  <si>
    <t>2 cm thick (1:2) cement sand mortar DPC work with water proof compound including mixing laying and rubbing with steel trowel to a hard, smooth and shining surface and curing all complete.</t>
  </si>
  <si>
    <t>2 cm thick (1:2) cement sand mortar DPC work with water proof compound.</t>
  </si>
  <si>
    <t>2.5 cm thick (1:1.5:3) concrete DPC work with water proof compound including mixing laying and rubbing with steel trowel to a hard, smooth and shining surface and curing all complete.</t>
  </si>
  <si>
    <t>2.5 cm thick (1:1.5:3) concrete DPC work with water proof compound.</t>
  </si>
  <si>
    <t>3.8 cm thick (1:2:4) concrete DPC work with water proof compound including mixing laying and rubbing with steel trowel to a hard, smooth and shining surface and curing all complete.</t>
  </si>
  <si>
    <t>3.8 cm thick (1:2:4) concrete DPC work with water proof compound.</t>
  </si>
  <si>
    <t>1 coats of bitumen (Alkatra) painting over DPC course and covering porperly with river sand .</t>
  </si>
  <si>
    <t xml:space="preserve">Supplying and laying of one layer of 500 gauge Polythene sheet on prepared surface </t>
  </si>
  <si>
    <t>3/20 PVC Coper Wire Nepal, Prakash etc.</t>
  </si>
  <si>
    <t>7/22 PVC Coper Wire Nepal, Prakash etc.</t>
  </si>
  <si>
    <t>7/20 PVC Coper Wire Nepal, Prakash etc.</t>
  </si>
  <si>
    <t>7/18 PVC Coper Wire Nepal, Prakash etc.</t>
  </si>
  <si>
    <t>7/16 PVC Coper Wire Nepal, Prakash etc.</t>
  </si>
  <si>
    <t>1/18 PVC Coper Wire Nepal, Prakash etc.</t>
  </si>
  <si>
    <t>1 Pole MCB Box</t>
  </si>
  <si>
    <t>35 mm2 4 core Nepal, Prakash Or NS</t>
  </si>
  <si>
    <t>Supplying and fitting Ready made Teak wood Doors,ordinary (Seasoned and Poisoned treated ,one side teak)  with all neccessary hardware all complete.</t>
  </si>
  <si>
    <t>Fitting &amp; fixing of water resistance gypsum board design false ceiling.</t>
  </si>
  <si>
    <t>Dry wall partition work with metal stud: Providing and fixing Gypboard on both side thickness of 75mm all complete work</t>
  </si>
  <si>
    <t>Gypsum or Boral plaster board wall panelling : Providing and fixing Gypboard or boral plaster board finishing all complete work</t>
  </si>
  <si>
    <t>One layer Plastic felt laying over evenly spread roofing grade bitumen with river sand on cleaned surface.</t>
  </si>
  <si>
    <t>Two layer Plastic felt laying over evenly spread roofing grade bitumen with river sand on cleaned surface.</t>
  </si>
  <si>
    <r>
      <t>600 mm dia NP</t>
    </r>
    <r>
      <rPr>
        <vertAlign val="superscript"/>
        <sz val="10"/>
        <rFont val="Arial"/>
        <family val="2"/>
      </rPr>
      <t xml:space="preserve">2 </t>
    </r>
    <r>
      <rPr>
        <sz val="10"/>
        <rFont val="Arial"/>
        <family val="2"/>
      </rPr>
      <t>RCC Hume pipe including collar with all complete.</t>
    </r>
  </si>
  <si>
    <r>
      <t>150 mm dia NP</t>
    </r>
    <r>
      <rPr>
        <vertAlign val="superscript"/>
        <sz val="10"/>
        <rFont val="Arial"/>
        <family val="2"/>
      </rPr>
      <t xml:space="preserve">3 </t>
    </r>
    <r>
      <rPr>
        <sz val="10"/>
        <rFont val="Arial"/>
        <family val="2"/>
      </rPr>
      <t>RCC Hume pipe including collar with all complete.</t>
    </r>
  </si>
  <si>
    <r>
      <t>Fixing /laying 200 mm dia NP</t>
    </r>
    <r>
      <rPr>
        <vertAlign val="superscript"/>
        <sz val="10"/>
        <rFont val="Arial"/>
        <family val="2"/>
      </rPr>
      <t xml:space="preserve">3 </t>
    </r>
    <r>
      <rPr>
        <sz val="10"/>
        <rFont val="Arial"/>
        <family val="2"/>
      </rPr>
      <t>RCC Hume pipe with collar including 1:4 cement sand mortar all complete.</t>
    </r>
  </si>
  <si>
    <r>
      <t>200 mm dia NP</t>
    </r>
    <r>
      <rPr>
        <vertAlign val="superscript"/>
        <sz val="10"/>
        <rFont val="Arial"/>
        <family val="2"/>
      </rPr>
      <t xml:space="preserve">3 </t>
    </r>
    <r>
      <rPr>
        <sz val="10"/>
        <rFont val="Arial"/>
        <family val="2"/>
      </rPr>
      <t>RCC Hume pipe including collar with all complete.</t>
    </r>
  </si>
  <si>
    <r>
      <t>Fixing /laying 300 mm dia NP</t>
    </r>
    <r>
      <rPr>
        <vertAlign val="superscript"/>
        <sz val="10"/>
        <rFont val="Arial"/>
        <family val="2"/>
      </rPr>
      <t xml:space="preserve">3 </t>
    </r>
    <r>
      <rPr>
        <sz val="10"/>
        <rFont val="Arial"/>
        <family val="2"/>
      </rPr>
      <t>RCC Hume pipe with collar including 1:4 cement sand mortar all complete.</t>
    </r>
  </si>
  <si>
    <r>
      <t>300 mm dia NP</t>
    </r>
    <r>
      <rPr>
        <vertAlign val="superscript"/>
        <sz val="10"/>
        <rFont val="Arial"/>
        <family val="2"/>
      </rPr>
      <t xml:space="preserve">3 </t>
    </r>
    <r>
      <rPr>
        <sz val="10"/>
        <rFont val="Arial"/>
        <family val="2"/>
      </rPr>
      <t>RCC Hume pipe including collar with all complete.</t>
    </r>
  </si>
  <si>
    <r>
      <t>Fixing /laying 400 mm dia NP</t>
    </r>
    <r>
      <rPr>
        <vertAlign val="superscript"/>
        <sz val="10"/>
        <rFont val="Arial"/>
        <family val="2"/>
      </rPr>
      <t xml:space="preserve">3 </t>
    </r>
    <r>
      <rPr>
        <sz val="10"/>
        <rFont val="Arial"/>
        <family val="2"/>
      </rPr>
      <t>RCC Hume pipe with collar including 1:4 cement sand mortar all complete.</t>
    </r>
  </si>
  <si>
    <r>
      <t>400mm dia NP</t>
    </r>
    <r>
      <rPr>
        <vertAlign val="superscript"/>
        <sz val="10"/>
        <rFont val="Arial"/>
        <family val="2"/>
      </rPr>
      <t xml:space="preserve">3 </t>
    </r>
    <r>
      <rPr>
        <sz val="10"/>
        <rFont val="Arial"/>
        <family val="2"/>
      </rPr>
      <t>RCC Hume pipe including collar with all complete.</t>
    </r>
  </si>
  <si>
    <r>
      <t>Fixing /laying 600 mm dia NP</t>
    </r>
    <r>
      <rPr>
        <vertAlign val="superscript"/>
        <sz val="10"/>
        <rFont val="Arial"/>
        <family val="2"/>
      </rPr>
      <t xml:space="preserve">3 </t>
    </r>
    <r>
      <rPr>
        <sz val="10"/>
        <rFont val="Arial"/>
        <family val="2"/>
      </rPr>
      <t>RCC Hume pipe with collar including 1:4 cement sand mortar all complete.</t>
    </r>
  </si>
  <si>
    <r>
      <t>600 mm dia NP</t>
    </r>
    <r>
      <rPr>
        <vertAlign val="superscript"/>
        <sz val="10"/>
        <rFont val="Arial"/>
        <family val="2"/>
      </rPr>
      <t xml:space="preserve">3 </t>
    </r>
    <r>
      <rPr>
        <sz val="10"/>
        <rFont val="Arial"/>
        <family val="2"/>
      </rPr>
      <t>RCC Hume pipe including collar with all complete.</t>
    </r>
  </si>
  <si>
    <r>
      <t>NP</t>
    </r>
    <r>
      <rPr>
        <vertAlign val="superscript"/>
        <sz val="10"/>
        <rFont val="Arial"/>
        <family val="2"/>
      </rPr>
      <t xml:space="preserve">2 </t>
    </r>
    <r>
      <rPr>
        <sz val="10"/>
        <rFont val="Arial"/>
        <family val="2"/>
      </rPr>
      <t>RCC Hume pie with collar including 1:4 cement sand mortar 150 mm dia</t>
    </r>
  </si>
  <si>
    <r>
      <t>NP</t>
    </r>
    <r>
      <rPr>
        <vertAlign val="superscript"/>
        <sz val="10"/>
        <rFont val="Arial"/>
        <family val="2"/>
      </rPr>
      <t xml:space="preserve">3 </t>
    </r>
    <r>
      <rPr>
        <sz val="10"/>
        <rFont val="Arial"/>
        <family val="2"/>
      </rPr>
      <t>RCC Hume pie with collar including 1:4 cement sand mortar 150 mm dia</t>
    </r>
  </si>
  <si>
    <r>
      <t xml:space="preserve"> 110 PVC pipe of 6 kg/cm</t>
    </r>
    <r>
      <rPr>
        <vertAlign val="superscript"/>
        <sz val="10"/>
        <rFont val="Arial"/>
        <family val="2"/>
      </rPr>
      <t>2</t>
    </r>
    <r>
      <rPr>
        <sz val="10"/>
        <rFont val="Arial"/>
        <family val="2"/>
      </rPr>
      <t xml:space="preserve"> </t>
    </r>
  </si>
  <si>
    <t>b/ k|lt d]=6=sf]</t>
  </si>
  <si>
    <r>
      <t xml:space="preserve">kmnfdsf] kfOk </t>
    </r>
    <r>
      <rPr>
        <sz val="9"/>
        <rFont val="Arial"/>
        <family val="2"/>
      </rPr>
      <t>(Prop),</t>
    </r>
    <r>
      <rPr>
        <sz val="16"/>
        <rFont val="Preeti"/>
      </rPr>
      <t xml:space="preserve"> KnfOjf]8{ k|of]u u/L km;{ / :nfjsf] nflu kmdf{ agfpg] sfd . </t>
    </r>
  </si>
  <si>
    <t>:k|LË</t>
  </si>
  <si>
    <t>s) Mini Dumper    (1 CUM+)</t>
  </si>
  <si>
    <t>t) Excavator, Wheel    (Upto 110 HP)</t>
  </si>
  <si>
    <t>u) Excavator, Track    (Upto 110 HP)</t>
  </si>
  <si>
    <t>v) Fork Lift Truck    (Upto 2.5 ton)</t>
  </si>
  <si>
    <t>x) Generator*   (10+ to 30 KVA)</t>
  </si>
  <si>
    <t>y) Generator*   (250 KVA)</t>
  </si>
  <si>
    <t>z) Generator*   (420 KVA)</t>
  </si>
  <si>
    <t>aa) Grador motor   (80 to 145 HP)</t>
  </si>
  <si>
    <t>bb) Hopper Gritter</t>
  </si>
  <si>
    <t>cc) Chips spreader tail gate mounted</t>
  </si>
  <si>
    <t>dd) Bitumin heater   (Upto 2 KL)</t>
  </si>
  <si>
    <r>
      <t>75 mm th. , (600×3000)mm</t>
    </r>
    <r>
      <rPr>
        <vertAlign val="superscript"/>
        <sz val="12"/>
        <rFont val="Times New Roman"/>
        <family val="1"/>
      </rPr>
      <t>2</t>
    </r>
    <r>
      <rPr>
        <sz val="12"/>
        <rFont val="Times New Roman"/>
        <family val="1"/>
      </rPr>
      <t>(12×10 ft)</t>
    </r>
  </si>
  <si>
    <t xml:space="preserve">a) Providing, fitting &amp; fixing in position G.I. under frame using GYP  steel-branded channel and fixing 9-12 mm th. GYP. board ( Or Boral Plaster Board) finishing of joints with compound tape all complete work </t>
  </si>
  <si>
    <t>b) Do but for design ceiling</t>
  </si>
  <si>
    <t>s'FlbPsf] ;fn sf7sf] em\ofn 9f]sf h8fg ;d]t k'/f</t>
  </si>
  <si>
    <t xml:space="preserve">s'FlbPsf] ;fn sf7 </t>
  </si>
  <si>
    <t xml:space="preserve">s'+lbPsf] ;fn sf7 </t>
  </si>
  <si>
    <t>;'Vvf 9+'uf 5fKg] sfd .</t>
  </si>
  <si>
    <t>9'+uf -kmf]?jf_</t>
  </si>
  <si>
    <t xml:space="preserve">;'Vvf 9'Ëfsf] uf/f] nufpg] sfd  =============================================================================================    </t>
  </si>
  <si>
    <t>vfkf c*\ofpg] x's</t>
  </si>
  <si>
    <t>sf]?u]^]* /+lug ss{t kftf 0=5 ld=ld</t>
  </si>
  <si>
    <t>af; 18 b]lv 20 lkm^ nfdf]</t>
  </si>
  <si>
    <t>/=ld</t>
  </si>
  <si>
    <r>
      <t xml:space="preserve">#Æ </t>
    </r>
    <r>
      <rPr>
        <sz val="10"/>
        <rFont val="Arial"/>
        <family val="2"/>
      </rPr>
      <t>x</t>
    </r>
    <r>
      <rPr>
        <sz val="14"/>
        <rFont val="Preeti"/>
      </rPr>
      <t xml:space="preserve"> $Æ sf] lzzf} sf7sf] x\of08/]n</t>
    </r>
  </si>
  <si>
    <t>sfo{ ;d"x …hÚ M– sf7sf] sfd</t>
  </si>
  <si>
    <t>kmnfd] sf]nfK;Lan u]6 k]lG6Ë / h8fg ;d]t ug]{ .</t>
  </si>
  <si>
    <t>iii)Wall partation</t>
  </si>
  <si>
    <t>iv)Wall paneling</t>
  </si>
  <si>
    <t>b/ ljZn]if0fsf] nflu !) Jf=ld= lnOPsf]</t>
  </si>
  <si>
    <t>b/ k|lt ! ?vsf]</t>
  </si>
  <si>
    <t>kmnfd] u]6</t>
  </si>
  <si>
    <t>;6/</t>
  </si>
  <si>
    <t>%)) u]hsf] kf]lnlyg zL6 Ps tx lj5\ofpg] .</t>
  </si>
  <si>
    <t xml:space="preserve">12.5mm thick Gypsum Board False ceiling including all necessary material </t>
  </si>
  <si>
    <t xml:space="preserve">:6]gn]; :6Ln kfOk </t>
  </si>
  <si>
    <t>!Æ×#Æ ;fOhsf] -!=$_ efusf] ld&gt;0fsf] d;nf tof/ ul/ v6 /flv jiff{bsf] kfgL k§L agfpg] sfd -tof/L_</t>
  </si>
  <si>
    <t>/=dL</t>
  </si>
  <si>
    <t xml:space="preserve">j=lkm </t>
  </si>
  <si>
    <t>e) Curb stone M-30 grade.</t>
  </si>
  <si>
    <t>/=ld=</t>
  </si>
  <si>
    <t>25 mm thick C.C. Tile (Grey color)</t>
  </si>
  <si>
    <t xml:space="preserve">Burfi Checker </t>
  </si>
  <si>
    <t>e'O{tNnfeGbf dfly d]lzgåf/f agfOPsf] O{6fsf] uf/f]sf] l;d]G6 d;nf -!M#_ df</t>
  </si>
  <si>
    <t>tf/ lsnf</t>
  </si>
  <si>
    <t>!@% dL=dL= afSnf] 7f8f] O{6f ;f]lnË u/L hf]gL{df afn'jfn] eg]{ tyf</t>
  </si>
  <si>
    <t>!( dL=dL= KnfO{sf] sf]nddf kmdf{ nufpg] sfd =================================================================</t>
  </si>
  <si>
    <t xml:space="preserve">)=%) dL=dL= afSnf] ;L=hL=cfO{= 5fgf 5fpg] sfd  ===============================================  </t>
  </si>
  <si>
    <t>@) dL=dL= afSnf] l;d]G6 afn'jf Knfi6/ -!M#_ efudf sfd ug]{ .</t>
  </si>
  <si>
    <t>XoflG8n</t>
  </si>
  <si>
    <t>!!–#</t>
  </si>
  <si>
    <t>!M! l;d]G6 afn'jfdf l6Ksf/ ug]{ sfd .</t>
  </si>
  <si>
    <t>t]lnof O{6f</t>
  </si>
  <si>
    <t>;'sL{</t>
  </si>
  <si>
    <t>!!–!@</t>
  </si>
  <si>
    <r>
      <t xml:space="preserve">-!)=)) /=dL= Ö !)=)) </t>
    </r>
    <r>
      <rPr>
        <u/>
        <sz val="10"/>
        <rFont val="Arial"/>
        <family val="2"/>
      </rPr>
      <t>x</t>
    </r>
    <r>
      <rPr>
        <u/>
        <sz val="10"/>
        <rFont val="Preeti"/>
      </rPr>
      <t xml:space="preserve"> )=^) Ö ^=)) j=dL=_</t>
    </r>
  </si>
  <si>
    <t xml:space="preserve">!%_ sf]]k" ;fgf] </t>
  </si>
  <si>
    <t xml:space="preserve">!^_ uf]+urf </t>
  </si>
  <si>
    <t>s_;fgf</t>
  </si>
  <si>
    <t>v_7'nf]</t>
  </si>
  <si>
    <t xml:space="preserve">!&amp;_ k]6Lsf]nflu 9'Ëf </t>
  </si>
  <si>
    <t xml:space="preserve"> !*_ gfuf]n O{6f </t>
  </si>
  <si>
    <t xml:space="preserve"> @^_ a'§]bf/L slg{z O6f -sfzLdf]x?_</t>
  </si>
  <si>
    <t>r]K6f] O{+6f -!M^_ l;=af=df 5fKg] sfd =======================================================================</t>
  </si>
  <si>
    <t xml:space="preserve">ljleGg lsl;dsf] O{+6f </t>
  </si>
  <si>
    <t>s_ d]lzgaf6 pTkflbt O+{6f -5fg]sf]_</t>
  </si>
  <si>
    <t xml:space="preserve">xhf/ </t>
  </si>
  <si>
    <t>v_ d]lzgaf6 pTkflbt O+{6f -!–g+=_</t>
  </si>
  <si>
    <t>,,</t>
  </si>
  <si>
    <t xml:space="preserve">u_ lrDgL e§fsf] O{+6f </t>
  </si>
  <si>
    <t xml:space="preserve">5fgf 5fpg] 6fonx? </t>
  </si>
  <si>
    <t xml:space="preserve">s_ d]lzgaf6 pTkflbt 6fon </t>
  </si>
  <si>
    <t xml:space="preserve">uf]6f </t>
  </si>
  <si>
    <t xml:space="preserve">v_ lrDgL e§fsf] 6fon </t>
  </si>
  <si>
    <t xml:space="preserve">,, </t>
  </si>
  <si>
    <t xml:space="preserve">u_ d]lzgaf6 pTkflbt w'/L </t>
  </si>
  <si>
    <t xml:space="preserve">3_ lrDgL e§fsf] w'/L </t>
  </si>
  <si>
    <t>e'O{df÷ sf};Ldf 5fKg] 6fonM</t>
  </si>
  <si>
    <t>$ dL=dL= P]gf vfkf agfO{ h8fg ug]{ .</t>
  </si>
  <si>
    <t>$ dL=dL=P]gf</t>
  </si>
  <si>
    <t>km\n]u:^f]g (+'uf25dL=dL=-1 O_;km]{; *|];</t>
  </si>
  <si>
    <t>km\n]u:^f]g (+'uf25dL=dL=-1 O_d]l;g s^L*0</t>
  </si>
  <si>
    <t>kf]/l;lng Un]h ^Fon</t>
  </si>
  <si>
    <t>km\n]u:^f]g (+'uf 50 dL=dL=</t>
  </si>
  <si>
    <t>t]lnof O{^F</t>
  </si>
  <si>
    <t>@) dL=dL= l;d]G6 afn'jf -!M$_ Knfi6/ =======================================================================</t>
  </si>
  <si>
    <t>lgb]{zfg';f/ h8fg ug]{ sfd .</t>
  </si>
  <si>
    <t>sfnf] kfO{k</t>
  </si>
  <si>
    <r>
      <t xml:space="preserve">Providing and applying Perma treat or Perma clear seal (colorless solvent silicon based liquid) for </t>
    </r>
    <r>
      <rPr>
        <b/>
        <sz val="12"/>
        <rFont val="Times New Roman"/>
        <family val="1"/>
      </rPr>
      <t>water repellant</t>
    </r>
    <r>
      <rPr>
        <sz val="12"/>
        <rFont val="Times New Roman"/>
        <family val="1"/>
      </rPr>
      <t xml:space="preserve"> on bricks, tiles from fungus and algae growth (exposed surface).</t>
    </r>
  </si>
  <si>
    <r>
      <t xml:space="preserve">d]lzgaf6 a'lgPsf, </t>
    </r>
    <r>
      <rPr>
        <b/>
        <sz val="12"/>
        <rFont val="Arial"/>
        <family val="2"/>
      </rPr>
      <t xml:space="preserve">mechanically selvedged double Twist wire mesh </t>
    </r>
    <r>
      <rPr>
        <b/>
        <sz val="14"/>
        <rFont val="Preeti"/>
      </rPr>
      <t>sf] u]ljog jfs;</t>
    </r>
  </si>
  <si>
    <r>
      <t xml:space="preserve">s_ </t>
    </r>
    <r>
      <rPr>
        <b/>
        <sz val="12"/>
        <rFont val="Times New Roman"/>
        <family val="1"/>
      </rPr>
      <t>MBG/10x12/3.0/3.9/2.4/ZN</t>
    </r>
  </si>
  <si>
    <r>
      <t>!=%</t>
    </r>
    <r>
      <rPr>
        <sz val="14"/>
        <rFont val="Times New Roman"/>
        <family val="1"/>
      </rPr>
      <t>×</t>
    </r>
    <r>
      <rPr>
        <sz val="14"/>
        <rFont val="Preeti"/>
      </rPr>
      <t>!</t>
    </r>
    <r>
      <rPr>
        <sz val="14"/>
        <rFont val="Times New Roman"/>
        <family val="1"/>
      </rPr>
      <t>×</t>
    </r>
    <r>
      <rPr>
        <sz val="14"/>
        <rFont val="Preeti"/>
      </rPr>
      <t>)=%÷)</t>
    </r>
  </si>
  <si>
    <r>
      <t xml:space="preserve"> @</t>
    </r>
    <r>
      <rPr>
        <sz val="14"/>
        <rFont val="Times New Roman"/>
        <family val="1"/>
      </rPr>
      <t>×</t>
    </r>
    <r>
      <rPr>
        <sz val="14"/>
        <rFont val="Preeti"/>
      </rPr>
      <t>!</t>
    </r>
    <r>
      <rPr>
        <sz val="14"/>
        <rFont val="Times New Roman"/>
        <family val="1"/>
      </rPr>
      <t>×</t>
    </r>
    <r>
      <rPr>
        <sz val="12"/>
        <rFont val="Times New Roman"/>
        <family val="1"/>
      </rPr>
      <t>0.</t>
    </r>
    <r>
      <rPr>
        <sz val="14"/>
        <rFont val="Preeti"/>
      </rPr>
      <t>%÷)</t>
    </r>
    <r>
      <rPr>
        <sz val="11"/>
        <rFont val="Arial"/>
        <family val="2"/>
      </rPr>
      <t xml:space="preserve"> </t>
    </r>
  </si>
  <si>
    <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</si>
  <si>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</si>
  <si>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</si>
  <si>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</si>
  <si>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</si>
  <si>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</si>
  <si>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v_ </t>
    </r>
    <r>
      <rPr>
        <b/>
        <sz val="12"/>
        <rFont val="Times New Roman"/>
        <family val="1"/>
      </rPr>
      <t>MBG/10x12/2.7/3.4/2.2/ZN</t>
    </r>
  </si>
  <si>
    <r>
      <t>!=%</t>
    </r>
    <r>
      <rPr>
        <sz val="14"/>
        <rFont val="Times New Roman"/>
        <family val="1"/>
      </rPr>
      <t>×</t>
    </r>
    <r>
      <rPr>
        <sz val="14"/>
        <rFont val="Preeti"/>
      </rPr>
      <t>!</t>
    </r>
    <r>
      <rPr>
        <sz val="14"/>
        <rFont val="Times New Roman"/>
        <family val="1"/>
      </rPr>
      <t>×</t>
    </r>
    <r>
      <rPr>
        <sz val="14"/>
        <rFont val="Preeti"/>
      </rPr>
      <t>)=%)</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</si>
  <si>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</si>
  <si>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</si>
  <si>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</si>
  <si>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</si>
  <si>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</si>
  <si>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</si>
  <si>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</si>
  <si>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u_ </t>
    </r>
    <r>
      <rPr>
        <b/>
        <sz val="12"/>
        <rFont val="Times New Roman"/>
        <family val="1"/>
      </rPr>
      <t>MJG/10x12/3.0/3.9/2.4/ZN</t>
    </r>
  </si>
  <si>
    <r>
      <t>#</t>
    </r>
    <r>
      <rPr>
        <sz val="14"/>
        <rFont val="Times New Roman"/>
        <family val="1"/>
      </rPr>
      <t>×</t>
    </r>
    <r>
      <rPr>
        <sz val="14"/>
        <rFont val="Preeti"/>
      </rPr>
      <t>@</t>
    </r>
    <r>
      <rPr>
        <sz val="14"/>
        <rFont val="Times New Roman"/>
        <family val="1"/>
      </rPr>
      <t>×</t>
    </r>
    <r>
      <rPr>
        <sz val="14"/>
        <rFont val="Preeti"/>
      </rPr>
      <t>)=%)</t>
    </r>
  </si>
  <si>
    <t>kf]/l;lng Un]H8 6fO{n !M$ l;d]G6 afn'jfdf 5fKg] sfd af]8/ ;lxt .</t>
  </si>
  <si>
    <t>;]tf r'gf</t>
  </si>
  <si>
    <t>l;d]G6df # dL=dL= afSnf] ˆnl;+u Knfi6/ nufpg] sfd .</t>
  </si>
  <si>
    <t>s_ HofdL</t>
  </si>
  <si>
    <t>kf]lnlyg zL6 %)) u]h</t>
  </si>
  <si>
    <t xml:space="preserve">!@=% dL=dL= afSnf] l;d]G6 afn'jf Knfi6/ -!M$_ efudf l;lnËdf ug]{ . </t>
  </si>
  <si>
    <t xml:space="preserve">!@=% dL=dL= afSnf] l;d]G6 afn'jf -!M$_ df </t>
  </si>
  <si>
    <t xml:space="preserve">l;lnË jfx]s cGoq Knfi6/ ug]{ . </t>
  </si>
  <si>
    <t>sd{l;on KnfOp* 8 dL=dL=</t>
  </si>
  <si>
    <t>jf^/ k|'km KnfOp* 8 dL=dL=</t>
  </si>
  <si>
    <t>jf^/ k|'km KnfOp* 12 dL=dL=</t>
  </si>
  <si>
    <t>!@=% dL=dL= l;d]G6 afn'jf -!M#_ Knfi6/ l;ln+udf =======================================================================</t>
  </si>
  <si>
    <r>
      <t>a)</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2"/>
        <rFont val="Preeti"/>
      </rPr>
      <t xml:space="preserve"> </t>
    </r>
    <r>
      <rPr>
        <sz val="12"/>
        <rFont val="Times New Roman"/>
        <family val="1"/>
      </rPr>
      <t>passage</t>
    </r>
    <r>
      <rPr>
        <sz val="12"/>
        <rFont val="Arial"/>
        <family val="2"/>
      </rPr>
      <t xml:space="preserve"> </t>
    </r>
    <r>
      <rPr>
        <sz val="14"/>
        <rFont val="Preeti"/>
      </rPr>
      <t>df 5fgfsf] nflu</t>
    </r>
    <r>
      <rPr>
        <sz val="12"/>
        <rFont val="Preeti"/>
      </rPr>
      <t xml:space="preserve"> </t>
    </r>
  </si>
  <si>
    <r>
      <t>b)</t>
    </r>
    <r>
      <rPr>
        <sz val="7"/>
        <rFont val="Times New Roman"/>
        <family val="1"/>
      </rPr>
      <t xml:space="preserve">       </t>
    </r>
    <r>
      <rPr>
        <sz val="11"/>
        <rFont val="Times New Roman"/>
        <family val="1"/>
      </rPr>
      <t>70 mm inter locking cement conc. Block   M- 30 grade</t>
    </r>
    <r>
      <rPr>
        <sz val="12"/>
        <rFont val="Times New Roman"/>
        <family val="1"/>
      </rPr>
      <t xml:space="preserve"> </t>
    </r>
  </si>
  <si>
    <r>
      <t>c)</t>
    </r>
    <r>
      <rPr>
        <sz val="7"/>
        <rFont val="Times New Roman"/>
        <family val="1"/>
      </rPr>
      <t xml:space="preserve">       </t>
    </r>
    <r>
      <rPr>
        <sz val="11"/>
        <rFont val="Times New Roman"/>
        <family val="1"/>
      </rPr>
      <t>60 mm  inter locking cement concrete block  M- 30 grade</t>
    </r>
    <r>
      <rPr>
        <sz val="11"/>
        <rFont val="Arial"/>
        <family val="2"/>
      </rPr>
      <t xml:space="preserve"> </t>
    </r>
    <r>
      <rPr>
        <sz val="14"/>
        <rFont val="Preeti"/>
      </rPr>
      <t>3/sf]</t>
    </r>
    <r>
      <rPr>
        <sz val="11"/>
        <rFont val="Arial"/>
        <family val="2"/>
      </rPr>
      <t xml:space="preserve"> </t>
    </r>
    <r>
      <rPr>
        <sz val="11"/>
        <rFont val="Times New Roman"/>
        <family val="1"/>
      </rPr>
      <t>passage</t>
    </r>
    <r>
      <rPr>
        <sz val="11"/>
        <rFont val="Arial"/>
        <family val="2"/>
      </rPr>
      <t xml:space="preserve"> </t>
    </r>
    <r>
      <rPr>
        <sz val="14"/>
        <rFont val="Preeti"/>
      </rPr>
      <t>df 5fgfsf] nflu</t>
    </r>
  </si>
  <si>
    <r>
      <t xml:space="preserve">d)   </t>
    </r>
    <r>
      <rPr>
        <sz val="11"/>
        <rFont val="Times New Roman"/>
        <family val="1"/>
      </rPr>
      <t>70 mm inter locking cement conc. Block   M- 30 grade</t>
    </r>
  </si>
  <si>
    <r>
      <t>ii) Parquet size 1</t>
    </r>
    <r>
      <rPr>
        <vertAlign val="superscript"/>
        <sz val="12"/>
        <rFont val="Times New Roman"/>
        <family val="1"/>
      </rPr>
      <t>3</t>
    </r>
    <r>
      <rPr>
        <sz val="12"/>
        <rFont val="Times New Roman"/>
        <family val="1"/>
      </rPr>
      <t>/</t>
    </r>
    <r>
      <rPr>
        <vertAlign val="subscript"/>
        <sz val="12"/>
        <rFont val="Times New Roman"/>
        <family val="1"/>
      </rPr>
      <t xml:space="preserve">4 </t>
    </r>
    <r>
      <rPr>
        <sz val="12"/>
        <rFont val="Times New Roman"/>
        <family val="1"/>
      </rPr>
      <t>"×9"size</t>
    </r>
  </si>
  <si>
    <r>
      <t>iii) Parquet  size 2</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"×12" size</t>
    </r>
  </si>
  <si>
    <r>
      <t xml:space="preserve">v) Old parquet flooring </t>
    </r>
    <r>
      <rPr>
        <sz val="14"/>
        <rFont val="Preeti"/>
      </rPr>
      <t xml:space="preserve">df u|fOl8Ë ug{} kfln; ug{} cflb sfd </t>
    </r>
  </si>
  <si>
    <t>b/ ljZn]if0fsf] nflu $=@) j=ld= lnOPsf]</t>
  </si>
  <si>
    <t>c:t/ jfx]s b'O{ sf]6 /]8 cS;fO8 k]G6 ug]{ sfd .</t>
  </si>
  <si>
    <r>
      <t xml:space="preserve">%) dL=dL= </t>
    </r>
    <r>
      <rPr>
        <sz val="11"/>
        <rFont val="Arial"/>
        <family val="2"/>
      </rPr>
      <t>Ø</t>
    </r>
    <r>
      <rPr>
        <sz val="14"/>
        <rFont val="Preeti"/>
      </rPr>
      <t xml:space="preserve"> sf] sfnf] kmnfd] kfO{k kf]i6 @ dL6/ b"/Ldf </t>
    </r>
  </si>
  <si>
    <r>
      <t>@%</t>
    </r>
    <r>
      <rPr>
        <sz val="11"/>
        <rFont val="Arial"/>
        <family val="2"/>
      </rPr>
      <t xml:space="preserve"> x</t>
    </r>
    <r>
      <rPr>
        <sz val="14"/>
        <rFont val="Preeti"/>
      </rPr>
      <t xml:space="preserve"> @% </t>
    </r>
    <r>
      <rPr>
        <sz val="11"/>
        <rFont val="Arial"/>
        <family val="2"/>
      </rPr>
      <t>x</t>
    </r>
    <r>
      <rPr>
        <sz val="14"/>
        <rFont val="Preeti"/>
      </rPr>
      <t xml:space="preserve"> $ dL=dL= ;fO{hsf] kmnfd] PËn k|m]ddf &amp; dL=dL=</t>
    </r>
    <r>
      <rPr>
        <sz val="10"/>
        <rFont val="Arial"/>
        <family val="2"/>
      </rPr>
      <t>Ø</t>
    </r>
    <r>
      <rPr>
        <sz val="14"/>
        <rFont val="Preeti"/>
      </rPr>
      <t xml:space="preserve"> kmnfd] 808Lsf] 8fouf]gnL hfnL</t>
    </r>
  </si>
  <si>
    <r>
      <t xml:space="preserve">^@ </t>
    </r>
    <r>
      <rPr>
        <sz val="11"/>
        <rFont val="Arial"/>
        <family val="2"/>
      </rPr>
      <t>x</t>
    </r>
    <r>
      <rPr>
        <sz val="12"/>
        <rFont val="Preeti"/>
      </rPr>
      <t xml:space="preserve"> ^@ dL=dL= ;fOhdf h8fg ug]{ / #</t>
    </r>
    <r>
      <rPr>
        <sz val="11"/>
        <rFont val="Arial"/>
        <family val="2"/>
      </rPr>
      <t>x</t>
    </r>
    <r>
      <rPr>
        <sz val="12"/>
        <rFont val="Preeti"/>
      </rPr>
      <t>@) sf] kmnfd] kftfsf] lu|n )=!% dL= cUnf] agfO{ dfly h8fg u/L</t>
    </r>
  </si>
  <si>
    <t>km]lj|s]zg u/L k|fOd/ k]G6 ;lxt ;Dk"0f{ sfo{ .</t>
  </si>
  <si>
    <r>
      <t>%) dL=dL=</t>
    </r>
    <r>
      <rPr>
        <sz val="10"/>
        <rFont val="Arial"/>
        <family val="2"/>
      </rPr>
      <t>Ø</t>
    </r>
    <r>
      <rPr>
        <sz val="13"/>
        <rFont val="Preeti"/>
      </rPr>
      <t xml:space="preserve"> kf]i6</t>
    </r>
  </si>
  <si>
    <r>
      <t>@%</t>
    </r>
    <r>
      <rPr>
        <sz val="11"/>
        <rFont val="Arial"/>
        <family val="2"/>
      </rPr>
      <t>x</t>
    </r>
    <r>
      <rPr>
        <sz val="11"/>
        <rFont val="Preeti"/>
      </rPr>
      <t>@%</t>
    </r>
    <r>
      <rPr>
        <sz val="11"/>
        <rFont val="Arial"/>
        <family val="2"/>
      </rPr>
      <t>x</t>
    </r>
    <r>
      <rPr>
        <sz val="11"/>
        <rFont val="Preeti"/>
      </rPr>
      <t>$ dL=dL= PËn</t>
    </r>
  </si>
  <si>
    <r>
      <t>kmnfd] kftfsf] lu|n #</t>
    </r>
    <r>
      <rPr>
        <sz val="11"/>
        <rFont val="Arial"/>
        <family val="2"/>
      </rPr>
      <t>x</t>
    </r>
    <r>
      <rPr>
        <sz val="13"/>
        <rFont val="Preeti"/>
      </rPr>
      <t>@) dL=dL=</t>
    </r>
  </si>
  <si>
    <t>&amp; dL=dL= kmnfd] 808L</t>
  </si>
  <si>
    <t>k|mflj|s]zg !%Ü</t>
  </si>
  <si>
    <t>ljleGg ;fO{hsf] kmnfd] PËn km]lj|s]zg u/L k|fOd/ k]G6 ;lxt ug]{ sfd .</t>
  </si>
  <si>
    <t xml:space="preserve">;fnsf] sf7n] qm; kfl6{;g u/L !@ dL=dL=sdl;{on KnfO{p8df b'a}tkm{ $ dL=dL=sf]  </t>
  </si>
  <si>
    <t>tof/L l*:^]Dk/ -jf;]jn_</t>
  </si>
  <si>
    <t>kmf]?jf ('+uf- vf]nfsf]_</t>
  </si>
  <si>
    <t>kmf]?jf ('+uf-vfgLsf]_</t>
  </si>
  <si>
    <t xml:space="preserve">jLddf kmdf{ agfpg] sfd -jLdsf] prfO{ )=# dL= ;Dd_  =============================================================================================   </t>
  </si>
  <si>
    <t xml:space="preserve">e'O{+tNnfdf lrDgL e§fsf] O{+6fsf] uf/f] l;d]G6 d;nf -!M#_ df  =============================================================================================   </t>
  </si>
  <si>
    <t>!) dL= k/ x6fpg] .</t>
  </si>
  <si>
    <t>lni6L</t>
  </si>
  <si>
    <t>White glazed wash basin 55X40cm with brackets 32mm bottle trap, 32mm CP waste coupling with CP chain and rubber plug, 15mm basin mixer ( jaquar or essco or eqv.) with pedestal  and  ½"x18" pipe connector etc  all complete.</t>
  </si>
  <si>
    <t>White glazed 55X40 cm  size Indian pattern wash basin  with pedestal and basin mixer etc  all complete.</t>
  </si>
  <si>
    <t>White glazed  wash basin 55X40cm with brackets 32mm bottle trap, 32mm CP waste coupling with CP chain and rubber plug, 15mm fancy type piller cock and  ½"x18" pipe connector etc  all complete.</t>
  </si>
  <si>
    <t>White glazed  wash basin 55X40cm all complete set.</t>
  </si>
  <si>
    <t>White glazed  Corner wash basin 40X40cm with brackets 32mm bottle trap, 32mm CP waste coupling with CP chain and rubber plug, 15mm fancy type piller cock and  ½"x18" pipe connector etc  all complete.</t>
  </si>
  <si>
    <t>White glazed  Corner wash basin 40X40cm all complete set.</t>
  </si>
  <si>
    <t>9'jfgL ug]{ ;tx ;kmf ug{] kfgLn] lehfpg] / Knfi6/ ug]{ .</t>
  </si>
  <si>
    <t>e';f</t>
  </si>
  <si>
    <t>uf]a/</t>
  </si>
  <si>
    <t xml:space="preserve">uf/f]df !@ dL=dL= afSnf] df6f]sf] Knfi6/ -lnpg_ nufpg] sfd, d;nf tof/ kf/L </t>
  </si>
  <si>
    <t>#) dL= ;Dd 9'jfgL ug]{, ;tx ;kmf kfg]{, kfgLn] lehfpg] / Knfi6/ ug]{ .</t>
  </si>
  <si>
    <t>gofF ;km]{;df XjfO{6jf; b'O{sf]6 ug]{ sfd -l;ln+udf_</t>
  </si>
  <si>
    <t>;]tf] r'gf</t>
  </si>
  <si>
    <t># dL=dL= df]6fO{ d;Lgf] l;d]G6 3f]6\g] sfd ========================================================</t>
  </si>
  <si>
    <t>Functional and High builds epoxy coating on floor 400 micron(for pharmaceutical and hospitals floor)</t>
  </si>
  <si>
    <t>Urinal 46.5X35.5X26.5cm White glazed with complete set .</t>
  </si>
  <si>
    <t>White glazed 61X41X38cm  large flat back Urinal all complete set.</t>
  </si>
  <si>
    <t xml:space="preserve"> 45X35X27.5cm Angle back Urinal  all complete set .</t>
  </si>
  <si>
    <t>45X35X27.5cm Angle back Urinal  all complete set.</t>
  </si>
  <si>
    <t xml:space="preserve"> 45X35cm Squating Plate Urinal  all complete set .</t>
  </si>
  <si>
    <t>45X35cm Squating Plate Urinal  all complete set.</t>
  </si>
  <si>
    <t xml:space="preserve"> 68X30cm size Urinal  partation all complete set .</t>
  </si>
  <si>
    <t xml:space="preserve"> 300 lit. 3 panel solar heater  fixing with electric booster all complete.</t>
  </si>
  <si>
    <t xml:space="preserve"> 900 lit. G.I water tank fixing  all complete.</t>
  </si>
  <si>
    <t>900 lit. G.I water tank fixing all complete.</t>
  </si>
  <si>
    <t>nos</t>
  </si>
  <si>
    <t xml:space="preserve"> 1350 lit. G.I water tank fixing  all complete.</t>
  </si>
  <si>
    <t>1350 lit. G.I water tank fixing all complete.</t>
  </si>
  <si>
    <t>Recess type Soap Dish , American Standard with necessary accessories.</t>
  </si>
  <si>
    <t xml:space="preserve"> Porecelene clay Soap Tray 6"x6"  Recessed type with necessary accessories all complete.</t>
  </si>
  <si>
    <t>Porecelene clay Soap Tray 6"x6"  Recessed type with necessary accessories all complete.</t>
  </si>
  <si>
    <t xml:space="preserve">Chrome plated soap tray 6"x6" with necessary accessories </t>
  </si>
  <si>
    <t>lh=cfO{ afWg] tf/</t>
  </si>
  <si>
    <t>lj^'ldg jf;/</t>
  </si>
  <si>
    <t>:n]^</t>
  </si>
  <si>
    <t>d]lzg d]* w'/L</t>
  </si>
  <si>
    <t>xfl)*n ;fwf/)f</t>
  </si>
  <si>
    <r>
      <t>CGI</t>
    </r>
    <r>
      <rPr>
        <sz val="13"/>
        <rFont val="Preeti"/>
      </rPr>
      <t xml:space="preserve"> </t>
    </r>
    <r>
      <rPr>
        <sz val="10"/>
        <rFont val="Preeti"/>
      </rPr>
      <t xml:space="preserve">kftf @$ u]h </t>
    </r>
    <r>
      <rPr>
        <sz val="8"/>
        <rFont val="Arial"/>
        <family val="2"/>
      </rPr>
      <t>(0.50mm)</t>
    </r>
  </si>
  <si>
    <t xml:space="preserve">channels, fixing 9.0-12.5mm thick MPL (metalised polyster laminated) board or MPL boral  </t>
  </si>
  <si>
    <t>-Ps sf]6 k|fO{d/ ;lxt_</t>
  </si>
  <si>
    <t>-Ps sf]6 c:t/ ;lxt_</t>
  </si>
  <si>
    <t>Knf:^/ ckm k]l/; 8 " rf}*f sfg]{; / df]*lnª ug{]</t>
  </si>
  <si>
    <t>lhk;d af]*{ jfn Kofglnª</t>
  </si>
  <si>
    <t xml:space="preserve">Knf:^/ ckm k]l/; </t>
  </si>
  <si>
    <t>ljleGg k|sf/sf] Rofgnx?</t>
  </si>
  <si>
    <t>* dLdL= g6 af]N6</t>
  </si>
  <si>
    <t>cfjZos g6 af]N6</t>
  </si>
  <si>
    <r>
      <t>l;len sfo{x? -</t>
    </r>
    <r>
      <rPr>
        <b/>
        <sz val="20"/>
        <rFont val="Arial"/>
        <family val="2"/>
      </rPr>
      <t xml:space="preserve">Civil works </t>
    </r>
    <r>
      <rPr>
        <b/>
        <sz val="20"/>
        <rFont val="Preeti"/>
      </rPr>
      <t>_</t>
    </r>
  </si>
  <si>
    <r>
      <t xml:space="preserve">9'+ufsf] sfd </t>
    </r>
    <r>
      <rPr>
        <b/>
        <sz val="12"/>
        <rFont val="Times New Roman"/>
        <family val="1"/>
      </rPr>
      <t>(Rubble Stone)</t>
    </r>
  </si>
  <si>
    <r>
      <t xml:space="preserve">-s_ 7'nf] ;fOhsf] vfgLsf] 9'+uf </t>
    </r>
    <r>
      <rPr>
        <sz val="13"/>
        <rFont val="Preeti"/>
      </rPr>
      <t>-</t>
    </r>
    <r>
      <rPr>
        <sz val="11"/>
        <rFont val="Times New Roman"/>
        <family val="1"/>
      </rPr>
      <t>Quarry  stone)</t>
    </r>
  </si>
  <si>
    <r>
      <t xml:space="preserve">-v_ 7'nf] ;fOhsf] vf]nfsf] 9'+uf </t>
    </r>
    <r>
      <rPr>
        <sz val="12"/>
        <rFont val="Times New Roman"/>
        <family val="1"/>
      </rPr>
      <t>(River Stone)</t>
    </r>
  </si>
  <si>
    <r>
      <t xml:space="preserve"> -v_ :yfgLo 9'Ëf </t>
    </r>
    <r>
      <rPr>
        <sz val="12"/>
        <rFont val="Times New Roman"/>
        <family val="1"/>
      </rPr>
      <t xml:space="preserve">(Av. Lead 500 m. </t>
    </r>
    <r>
      <rPr>
        <sz val="14"/>
        <rFont val="Preeti"/>
      </rPr>
      <t>;Ddsf]</t>
    </r>
    <r>
      <rPr>
        <sz val="14"/>
        <rFont val="Times New Roman"/>
        <family val="1"/>
      </rPr>
      <t>)</t>
    </r>
  </si>
  <si>
    <r>
      <t xml:space="preserve">;8ssf] </t>
    </r>
    <r>
      <rPr>
        <b/>
        <sz val="14"/>
        <rFont val="Times New Roman"/>
        <family val="1"/>
      </rPr>
      <t>Sub-base/base course</t>
    </r>
    <r>
      <rPr>
        <b/>
        <sz val="14"/>
        <rFont val="Preeti"/>
      </rPr>
      <t xml:space="preserve"> sf nflu k|of]u ul/g] lgdf{0f ;fdfu|L</t>
    </r>
  </si>
  <si>
    <r>
      <t xml:space="preserve">-s_ :yfgLo vf]nfsf] u|fe]n </t>
    </r>
    <r>
      <rPr>
        <sz val="12"/>
        <rFont val="Times New Roman"/>
        <family val="1"/>
      </rPr>
      <t>(Local)</t>
    </r>
  </si>
  <si>
    <r>
      <t xml:space="preserve"> -ª_ </t>
    </r>
    <r>
      <rPr>
        <sz val="12"/>
        <rFont val="Times New Roman"/>
        <family val="1"/>
      </rPr>
      <t>Granular Sub-base material</t>
    </r>
  </si>
  <si>
    <t xml:space="preserve">  !@ dL=dL= jfSnf] !)) dL=dL=prfO{sf] sf7sf] kfs]{6n] sf]7fx?df </t>
  </si>
  <si>
    <t xml:space="preserve"> Supply and fixing of  Iron gate made up of 16 gauge black sheet on 50 X 50 X 4 mm M.S. angle frame including with all necessary accessories, all complete. </t>
  </si>
  <si>
    <t xml:space="preserve"> Supply and fixing of  Iron gate made up of 16 gauge black sheet on 50 X 50 X 4 mm M.S. angle frame.</t>
  </si>
  <si>
    <t>40mm ball cock</t>
  </si>
  <si>
    <t xml:space="preserve"> white glazed OVAL  wash basin 55X40mm with brackets 32mm bottle trap, 32mm CP waste coupling with CP chain and rubber plug, 15mm fancy type Mixer and  ½"x18" pipe connector etc  all complete.</t>
  </si>
  <si>
    <t xml:space="preserve"> Kitchen sink stainless steel 90 cm long  with sink mixer and instruction all complete.</t>
  </si>
  <si>
    <t>Kitchen sink stainless steel 90 cm long  with sink mixer and instruction all complete.</t>
  </si>
  <si>
    <t xml:space="preserve"> white glazed   wash basin 55X40mm with brackets 32mm bottle trap, 32mm CP waste coupling with CP chain and rubber plug, and  ½"x18" pipe connector etc  all complete. Except piller cock</t>
  </si>
  <si>
    <t xml:space="preserve"> white glazed   wash basin 55X40mm with brackets 32mm bottle trap, 32mm CP waste coupling with CP chain and rubber plug, and  ½"x18" pipe connector etc  all complete. With mixer</t>
  </si>
  <si>
    <t>Construction of 20 user septic tank  all complete work as per drawing and specification.</t>
  </si>
  <si>
    <t>site clearance</t>
  </si>
  <si>
    <t>Ls</t>
  </si>
  <si>
    <t>Earth work in excavtion in Well (Hard soil) and pumping  water and soil by electric equipment</t>
  </si>
  <si>
    <t>cu.m</t>
  </si>
  <si>
    <t>4'-0"  dia. Rcc Ring for well</t>
  </si>
  <si>
    <t>3' -6"  dia. Rcc Ring for well</t>
  </si>
  <si>
    <t>15mm dia brass bib cock</t>
  </si>
  <si>
    <t>15mm dia  Flexiable pipe</t>
  </si>
  <si>
    <t xml:space="preserve"> White galze Porcelain clay 500 mm Indian pan  with P or S trap all complete set</t>
  </si>
  <si>
    <t>dfn;fdfg pknAw u/L )=$! dL=dL= afSnf] ;L=hL=cfO{= zL6 -h:tf kftfsf]_ 5fgf 5fpg] sfd k'/f .</t>
  </si>
  <si>
    <r>
      <t xml:space="preserve">!) </t>
    </r>
    <r>
      <rPr>
        <sz val="10"/>
        <rFont val="Arial"/>
        <family val="2"/>
      </rPr>
      <t>S.W.G.G. I. Chain Link</t>
    </r>
    <r>
      <rPr>
        <sz val="14"/>
        <rFont val="Preeti"/>
      </rPr>
      <t xml:space="preserve">  @Æ</t>
    </r>
    <r>
      <rPr>
        <sz val="8"/>
        <rFont val="Arial"/>
        <family val="2"/>
      </rPr>
      <t>x</t>
    </r>
    <r>
      <rPr>
        <sz val="14"/>
        <rFont val="Preeti"/>
      </rPr>
      <t>@Æ sf] d]; ;fOh</t>
    </r>
  </si>
  <si>
    <t xml:space="preserve"> sf7sf] k|m]ddf d:SjL6f] k|'km hfnL lnli6åf/f h8fg ug]{ sfo{ .</t>
  </si>
  <si>
    <r>
      <t>b/ ljZn]if0fsf] nflu !</t>
    </r>
    <r>
      <rPr>
        <sz val="11"/>
        <rFont val="Preeti"/>
      </rPr>
      <t xml:space="preserve"> j=ld= lnOPsf]</t>
    </r>
  </si>
  <si>
    <t>sf7sf] lni6L</t>
  </si>
  <si>
    <t>d:SjL6f] k|'km hfnL</t>
  </si>
  <si>
    <r>
      <t xml:space="preserve">%) </t>
    </r>
    <r>
      <rPr>
        <sz val="10"/>
        <rFont val="Arial"/>
        <family val="2"/>
      </rPr>
      <t>X</t>
    </r>
    <r>
      <rPr>
        <sz val="16"/>
        <rFont val="Preeti"/>
      </rPr>
      <t xml:space="preserve"> &amp;% dL=dL= ;fO{hsf] ;Nnf] s' sf7sf] ^)) </t>
    </r>
    <r>
      <rPr>
        <sz val="10"/>
        <rFont val="Arial"/>
        <family val="2"/>
      </rPr>
      <t>X</t>
    </r>
    <r>
      <rPr>
        <sz val="16"/>
        <rFont val="Preeti"/>
      </rPr>
      <t xml:space="preserve"> ()) dL= dL= sf] </t>
    </r>
  </si>
  <si>
    <t>;Nnf] s' sf7</t>
  </si>
  <si>
    <t>lzzf} sf7sf]</t>
  </si>
  <si>
    <t>sf] agfO{</t>
  </si>
  <si>
    <t>lkml6Ë ug]{</t>
  </si>
  <si>
    <t>1.5 cm CP flush cock with sreader all complete.</t>
  </si>
  <si>
    <t>1.5 cm CP flush cock with sreader.</t>
  </si>
  <si>
    <t>Flange 80 mm dia size</t>
  </si>
  <si>
    <t>Flange 100 mm dia size</t>
  </si>
  <si>
    <t>Motor starter switch all complete.</t>
  </si>
  <si>
    <t>Motor starter switch.</t>
  </si>
  <si>
    <t xml:space="preserve"> Pressure sensor switch all complete.</t>
  </si>
  <si>
    <t>Pressure sensor switch.</t>
  </si>
  <si>
    <t>Fire post all complete.</t>
  </si>
  <si>
    <t>Fire post.</t>
  </si>
  <si>
    <t>20 HP electric motor pump all complete.</t>
  </si>
  <si>
    <t>20 HP electric motor pump.</t>
  </si>
  <si>
    <t>Fire hose reel all complete.</t>
  </si>
  <si>
    <t>Fire hose reel.</t>
  </si>
  <si>
    <t>G.M. 25 mm Float Valve</t>
  </si>
  <si>
    <t>Grab Bar American Standard</t>
  </si>
  <si>
    <t>Euro guard filter all complete.</t>
  </si>
  <si>
    <t>OPAL RMP</t>
  </si>
  <si>
    <t>ROAD MARKING PAINTS</t>
  </si>
  <si>
    <t>Road marking paints are versatile for marking on the metalled and concrete surface of roads, air stripe etc. They are two type water based and sprit based white and golden yellow colour.</t>
  </si>
  <si>
    <t>Aluminium Door &amp; Windos</t>
  </si>
  <si>
    <t>Mention rates are including supplying of necessary chemicals, materials,fittings, labours as per manufacturer's specifications all complete or as per consultant's direction.</t>
  </si>
  <si>
    <t>Aluminum fixed panel window without ventilator from section. (88×38×1.30) mm and 5 mm glass.</t>
  </si>
  <si>
    <t>Making and fitting flush door shutter of 38 x 100 mm size sal wood frame with 28gauge G.I thick G.I  plain sheet on both side.</t>
  </si>
  <si>
    <t xml:space="preserve">Making and fitting of G.I. Mosquito net shutter with diamond chicken wire mesh with 38mm thick seasoned salwood frame including hinges, towerbolts, handles, locking set etc all complete. </t>
  </si>
  <si>
    <t>(G.M.) check valve 15mm dia</t>
  </si>
  <si>
    <t xml:space="preserve">(G.M.) check valve 20mm dia medium quality </t>
  </si>
  <si>
    <t>(G.M.) check valve 20mm dia</t>
  </si>
  <si>
    <t xml:space="preserve">(G.M.) check valve 25mm dia medium quality </t>
  </si>
  <si>
    <t>(G.M.) check valve 25mm dia</t>
  </si>
  <si>
    <t xml:space="preserve">(G.M.) check valve 32mm dia medium quality </t>
  </si>
  <si>
    <t>(G.M.) check valve 32mm dia</t>
  </si>
  <si>
    <t xml:space="preserve">(G.M.) check valve 50mm dia medium quality </t>
  </si>
  <si>
    <t>(G.M.) check valve 50mm dia</t>
  </si>
  <si>
    <t xml:space="preserve">(G.M.) check valve 65mm dia medium quality </t>
  </si>
  <si>
    <t>(G.M.) check valve 65mm dia</t>
  </si>
  <si>
    <t xml:space="preserve">(G.M.) check valve 80mm dia medium quality </t>
  </si>
  <si>
    <t>(G.M.) check valve 80mm dia</t>
  </si>
  <si>
    <t>Ordinary type C.P. Pillar cock 15mm dia.</t>
  </si>
  <si>
    <t xml:space="preserve"> 15mm dia concealed valve ordinary type </t>
  </si>
  <si>
    <t>15mm dia concealed valve ordinary type.</t>
  </si>
  <si>
    <t xml:space="preserve"> (G.M.) gate valve 15mm dia full way medium </t>
  </si>
  <si>
    <t xml:space="preserve">G.M. gate valve 15mm dia </t>
  </si>
  <si>
    <t xml:space="preserve"> (G.M.) gate valve 20mm dia full way medium </t>
  </si>
  <si>
    <t xml:space="preserve">G.M.gate valve 20mm dia </t>
  </si>
  <si>
    <t xml:space="preserve">(G.M.) gate valve 25mm dia full way medium  </t>
  </si>
  <si>
    <t>G.M. gate valve 25mm dia</t>
  </si>
  <si>
    <t xml:space="preserve">(G.M.) gate valve 32mm dia full way medium  </t>
  </si>
  <si>
    <t>G.M. gate valve 32mm dia</t>
  </si>
  <si>
    <t xml:space="preserve">(G.M.) gate valve 40mm dia full way medium  </t>
  </si>
  <si>
    <t>G.M.gate valve 40mm dia</t>
  </si>
  <si>
    <t xml:space="preserve">(G.M.) gate valve 50mm dia full way medium  </t>
  </si>
  <si>
    <t>G.M.gate valve 50mm dia</t>
  </si>
  <si>
    <t xml:space="preserve">(G.M.) gate valve 65mm dia full way medium  </t>
  </si>
  <si>
    <t>G.M.gate valve 65mm dia</t>
  </si>
  <si>
    <t xml:space="preserve">(G.M.) gate valve 80mm dia full way medium  </t>
  </si>
  <si>
    <t>G.M.gate valve 80mm dia</t>
  </si>
  <si>
    <t xml:space="preserve">(G.M.) gate valve 100mm dia full way medium  </t>
  </si>
  <si>
    <t>G.M.gate valve 100mm dia</t>
  </si>
  <si>
    <t xml:space="preserve">(G.M.) check valve 15mm dia medium quality </t>
  </si>
  <si>
    <t xml:space="preserve"> 1800 lit. G.I water tank fixing  all complete.</t>
  </si>
  <si>
    <t>1800 lit. G.I water tank fixing.</t>
  </si>
  <si>
    <t xml:space="preserve"> 2250 lit. G.I water tank fixing  all complete.</t>
  </si>
  <si>
    <t>2250 lit. G.I water tank fixing.</t>
  </si>
  <si>
    <t xml:space="preserve"> 1000 lit capacity PVC water tank HilTake or equivalent</t>
  </si>
  <si>
    <t>1000 lit capacity PVC water tank HilTake or equivalent</t>
  </si>
  <si>
    <t xml:space="preserve"> 1HPChinese Submersible Water Pump</t>
  </si>
  <si>
    <t>1HPChinese Submersible Water Pump</t>
  </si>
  <si>
    <t xml:space="preserve"> 1HP Electric motor  Submersible Water Pump Italian</t>
  </si>
  <si>
    <t>C P High flow divertor with single lever  (Eoropean pattern)</t>
  </si>
  <si>
    <t>15mm C P bath spout  (European pattern)</t>
  </si>
  <si>
    <t>15mm C P bath spout  (Eoropean pattern)</t>
  </si>
  <si>
    <t>C P Telephonic shower  (European pattern)</t>
  </si>
  <si>
    <t>C P Telephonic shower  (Eoropean pattern)</t>
  </si>
  <si>
    <t>C P Basin mixer  (European pattern)</t>
  </si>
  <si>
    <t>C P Basin mixer  (Eoropean pattern)</t>
  </si>
  <si>
    <t>C P hygenic spray  (European pattern)</t>
  </si>
  <si>
    <t>C P hygenic spray  (Eoropean pattern)</t>
  </si>
  <si>
    <t>CP corner shelf  (European pattern)</t>
  </si>
  <si>
    <t>CP corner shelf  (Eoropean pattern)</t>
  </si>
  <si>
    <t>C P Grab bar (European pattern)</t>
  </si>
  <si>
    <t>C P Grab bar (Eoropean pattern)</t>
  </si>
  <si>
    <t>C P Towel rack (European pattern)</t>
  </si>
  <si>
    <t>C P Towel rack (Eoropean pattern)</t>
  </si>
  <si>
    <t>15mm Insulation</t>
  </si>
  <si>
    <t>C P Soap dish (Eoropean pattern)</t>
  </si>
  <si>
    <t>15 mm CP Bath Spout European Pattern American Standard all complete.</t>
  </si>
  <si>
    <t>Sensor Mixer for basin Battery Operating all complete.</t>
  </si>
  <si>
    <t xml:space="preserve"> CP sink mixer all complete.</t>
  </si>
  <si>
    <t>CP sink mixer.</t>
  </si>
  <si>
    <t>CI cover 45x45 cm size (medium) all complete.</t>
  </si>
  <si>
    <t>CI cover 45x45 cm size (medium).</t>
  </si>
  <si>
    <t>CI cover 55x55 cm size ( medium) all complete.</t>
  </si>
  <si>
    <t>CI cover 55x55 cm size    ( medium).</t>
  </si>
  <si>
    <r>
      <t>2x</t>
    </r>
    <r>
      <rPr>
        <vertAlign val="superscript"/>
        <sz val="12"/>
        <color indexed="10"/>
        <rFont val="Arial"/>
        <family val="2"/>
      </rPr>
      <t>3/20</t>
    </r>
    <r>
      <rPr>
        <vertAlign val="superscript"/>
        <sz val="14"/>
        <color indexed="10"/>
        <rFont val="Arial"/>
        <family val="2"/>
      </rPr>
      <t xml:space="preserve"> pvc copper wire for light</t>
    </r>
  </si>
  <si>
    <t>0.41 mm CGI sheet roofing with proper shape &amp; size, all necessary nails, screws, bolts, nuts washers, J or L hooks etc as per drawing &amp; instruction all complete.</t>
  </si>
  <si>
    <t>Sanitary Works</t>
  </si>
  <si>
    <t>White glazed earthenware Indian pattern W C  580mm Orissa Pan with 3.0gallons low level flushing cistern with complete accessories including bracket, flushing pipe,pipe connector etc. all complete set</t>
  </si>
  <si>
    <t>Local chimney made  Brickwork in mud mortar for superstructure .</t>
  </si>
  <si>
    <t xml:space="preserve">Rubble masonry in 1:3 C/S mortar in perfect line level finish including, racking the joints and curing the work for at least 7 days all complete. </t>
  </si>
  <si>
    <t xml:space="preserve">Rubble masonry in 1:3 C/S mortar </t>
  </si>
  <si>
    <t xml:space="preserve">Rubble masonry in 1:4 C/S mortar in perfect line level finish including, racking the joints and curing the work for at least 7 days all complete. </t>
  </si>
  <si>
    <t xml:space="preserve">Rubble masonry in 1:4 C/S mortar. </t>
  </si>
  <si>
    <t>20mm thick cement sand plaster in (1:4) ratio on floor of good finish including racking the joint, wetting of surfaces &amp; curing the work all complete.</t>
  </si>
  <si>
    <t>Wall Bracket/Spot Light/Mirror Light best quality Homedec,Decon or ISI eqv.</t>
  </si>
  <si>
    <t>Dome light 8" Silver Cast Milky Base Decorative set Homedec,DECON or ISI Eqv.</t>
  </si>
  <si>
    <t>Dome light 8" Black Cast Milky Base Decorative set Homedec,DECON or ISI Eqv.</t>
  </si>
  <si>
    <t>Bollard Graden light Medium size Homedec,DECON or ISI eqv.</t>
  </si>
  <si>
    <t>Bollard Graden light Full size Homedec,DECON or ISI eqv.</t>
  </si>
  <si>
    <r>
      <t>!</t>
    </r>
    <r>
      <rPr>
        <vertAlign val="superscript"/>
        <sz val="16"/>
        <color indexed="10"/>
        <rFont val="Preeti"/>
      </rPr>
      <t>!</t>
    </r>
    <r>
      <rPr>
        <sz val="16"/>
        <color indexed="10"/>
        <rFont val="Preeti"/>
      </rPr>
      <t>÷</t>
    </r>
    <r>
      <rPr>
        <vertAlign val="subscript"/>
        <sz val="16"/>
        <color indexed="10"/>
        <rFont val="Preeti"/>
      </rPr>
      <t>@</t>
    </r>
    <r>
      <rPr>
        <sz val="16"/>
        <color indexed="10"/>
        <rFont val="Preeti"/>
      </rPr>
      <t xml:space="preserve">Æ Jof;sf] sfnf] kfO{ksf] x\of0/]n jgfO{ ;KnfO{, h8fg Pj+ k|fO{d/ k]G6 </t>
    </r>
  </si>
  <si>
    <t>RJ 45 Computer Socket</t>
  </si>
  <si>
    <t>20 Amp heavy load switch with indicator</t>
  </si>
  <si>
    <t>1x20 Watt F.T.L Patti fitting Crompton,Anchor,Bajaj  or equivalent</t>
  </si>
  <si>
    <t>1x40 Watt F.T.L Patti fitting Crompton,Anchor,Bajaj  or equivalent</t>
  </si>
  <si>
    <t>1x/20 Watt F.T.L Box fitting Crompton,Anchor,Bajaj  or equivalent</t>
  </si>
  <si>
    <t>Garden Post lamp HL 2220 width 165mm height 765mm mild steel post with PL lamp,Homedec or eqv.</t>
  </si>
  <si>
    <r>
      <t xml:space="preserve">b/ ljZn]if0fsf] nflu !=*@( </t>
    </r>
    <r>
      <rPr>
        <sz val="8"/>
        <rFont val="Arial"/>
        <family val="2"/>
      </rPr>
      <t>X</t>
    </r>
    <r>
      <rPr>
        <sz val="11"/>
        <rFont val="Preeti"/>
      </rPr>
      <t xml:space="preserve"> !=@@ Ö @=@# j=ld= lnOPsf]</t>
    </r>
  </si>
  <si>
    <t>b'a}tkm{ $ dL=dL= l6sKnfO{p8 n]ldg]6 u/L KnfO{sf] l8nfvfkf agfO{ h8fg ug]{ .</t>
  </si>
  <si>
    <t xml:space="preserve">Supplying and laying of good quality marbal in cement sand motar (1:2) ratio with approved colour on floors, skirting and wall s all complete. </t>
  </si>
  <si>
    <t>Marbal in cement sand motar (1:2) ratio with approved colour on floors, skirting and wall.</t>
  </si>
  <si>
    <r>
      <t xml:space="preserve"> 8_ -^)</t>
    </r>
    <r>
      <rPr>
        <sz val="12"/>
        <rFont val="Times New Roman"/>
        <family val="1"/>
      </rPr>
      <t>×</t>
    </r>
    <r>
      <rPr>
        <sz val="12"/>
        <rFont val="Preeti"/>
      </rPr>
      <t xml:space="preserve">()_ ;]=ld   </t>
    </r>
  </si>
  <si>
    <r>
      <t xml:space="preserve">!^ dL=dL afSnf] /fh:yfgL </t>
    </r>
    <r>
      <rPr>
        <sz val="12"/>
        <rFont val="Times New Roman"/>
        <family val="1"/>
      </rPr>
      <t>wonder marble</t>
    </r>
  </si>
  <si>
    <r>
      <t xml:space="preserve">Un]h 6foN; - !@  Æ </t>
    </r>
    <r>
      <rPr>
        <sz val="12"/>
        <rFont val="Times New Roman"/>
        <family val="1"/>
      </rPr>
      <t xml:space="preserve">x  </t>
    </r>
    <r>
      <rPr>
        <sz val="12"/>
        <rFont val="Preeti"/>
      </rPr>
      <t>* Æ _ ;Ddsf] .</t>
    </r>
  </si>
  <si>
    <r>
      <t xml:space="preserve">Un]h 6foN; - !@  Æ </t>
    </r>
    <r>
      <rPr>
        <sz val="12"/>
        <rFont val="Times New Roman"/>
        <family val="1"/>
      </rPr>
      <t xml:space="preserve">x  </t>
    </r>
    <r>
      <rPr>
        <sz val="12"/>
        <rFont val="Preeti"/>
      </rPr>
      <t>!@ Æ _ dflfysf] .</t>
    </r>
  </si>
  <si>
    <r>
      <t>Border Tile</t>
    </r>
    <r>
      <rPr>
        <sz val="12"/>
        <rFont val="Preeti"/>
      </rPr>
      <t xml:space="preserve"> - @  Æ </t>
    </r>
    <r>
      <rPr>
        <sz val="12"/>
        <rFont val="Times New Roman"/>
        <family val="1"/>
      </rPr>
      <t xml:space="preserve">x  </t>
    </r>
    <r>
      <rPr>
        <sz val="12"/>
        <rFont val="Preeti"/>
      </rPr>
      <t>* Æ _</t>
    </r>
  </si>
  <si>
    <t>0.50mm colour GI plain sheet for ridge cover on roofing.</t>
  </si>
  <si>
    <t>0.5mm GI colour sheet for gutter on roofing.</t>
  </si>
  <si>
    <t>0.5mm GI plain sheet for gutter on roofing.</t>
  </si>
  <si>
    <t>0.41mm CGI sheet roofing.</t>
  </si>
  <si>
    <t>Colouring with 1 coats waterproof cement paint of approved colour to give uniform colouring after rendering the surface all complete.</t>
  </si>
  <si>
    <t>Colouring with 1 coats waterproof cement paint of approved colour.</t>
  </si>
  <si>
    <t>Colouring with 2 coats waterproof cement paint of approved colour to give uniform colouring after rendering the surface all complete.</t>
  </si>
  <si>
    <t>Colouring with 2 coats waterproof cement paint of approved colour.</t>
  </si>
  <si>
    <t>1 coats of ready made enamel paint of approved colour over 1 coats of primer Painting over porperly sanded wooden surface all complete</t>
  </si>
  <si>
    <t>1 coats of ready made enamel paint of approved colour over 1 coats of primer.</t>
  </si>
  <si>
    <t>2 coats of ready made enamel paint of approved colour over 1 coats of primer Painting over porperly sanded wooden surface all complete</t>
  </si>
  <si>
    <t>2 coats of ready made enamel paint of approved colour over 1 coats of primer.</t>
  </si>
  <si>
    <t>Commercial Plywood Panelled door shutter with  both sides Teak ply Lamination</t>
  </si>
  <si>
    <t>Making and fitting fixing Plywood Panel door shutter of 38 x 100 mm size sal wood frame with 8 mm thick water proofl ply on midle and 4mm thick teak ply on one side including all necessary hardware fitting all complete.</t>
  </si>
  <si>
    <t>Water proof Plywood Panelled door shutter with  one side Teak ply Lamination</t>
  </si>
  <si>
    <t>Supply and lamination of Sunmica on hardboard and other partition surface with glue</t>
  </si>
  <si>
    <t>Sunmica Lamination on hard board or partition</t>
  </si>
  <si>
    <t>Supply and lamination of Formica on hardboard and other partition surface with glue</t>
  </si>
  <si>
    <t xml:space="preserve">Supplying and laying of glazed or non glazed tiles in cement sand mortar (1:4) ratio with approved colour on wall and floor  all complete. </t>
  </si>
  <si>
    <t>Glazed or non glazed tiles in cement sand mortar (1:4) ratio with approved colour on wall and floor.</t>
  </si>
  <si>
    <t xml:space="preserve">Supplying and laying of glazed or non glazed tiles in cement sand mortar (1:4) ratio with Boarder approved colour on wall and floor  all complete. </t>
  </si>
  <si>
    <t>Glazed or non glazed tiles in cement sand mortar (1:4) ratio with Boarder approved colour on wall and floor.</t>
  </si>
  <si>
    <t>50-60mm thick flag stone paving work in (1:4) C/S mortar  including curing etc all complete.</t>
  </si>
  <si>
    <r>
      <t xml:space="preserve">           </t>
    </r>
    <r>
      <rPr>
        <sz val="12"/>
        <rFont val="Times New Roman"/>
        <family val="1"/>
      </rPr>
      <t>ii.</t>
    </r>
    <r>
      <rPr>
        <sz val="7"/>
        <rFont val="Times New Roman"/>
        <family val="1"/>
      </rPr>
      <t xml:space="preserve">      </t>
    </r>
    <r>
      <rPr>
        <sz val="12"/>
        <rFont val="Times New Roman"/>
        <family val="1"/>
      </rPr>
      <t xml:space="preserve">Glossy Finish </t>
    </r>
    <r>
      <rPr>
        <sz val="14"/>
        <rFont val="Times New Roman"/>
        <family val="1"/>
      </rPr>
      <t>(</t>
    </r>
    <r>
      <rPr>
        <sz val="14"/>
        <rFont val="Preeti"/>
      </rPr>
      <t>rlDsnf] agfpg]</t>
    </r>
    <r>
      <rPr>
        <sz val="14"/>
        <rFont val="Times New Roman"/>
        <family val="1"/>
      </rPr>
      <t>)</t>
    </r>
  </si>
  <si>
    <r>
      <t xml:space="preserve">Poly Carbonate Sheet  (6mm thick ) UV resistance. </t>
    </r>
    <r>
      <rPr>
        <sz val="14"/>
        <rFont val="Preeti"/>
      </rPr>
      <t>:sfO{nfO{6 k|of]u ug{sf] nflu</t>
    </r>
  </si>
  <si>
    <r>
      <t xml:space="preserve">Ready made Teak wood Doors (Seasoned and Poisoned treated )  </t>
    </r>
    <r>
      <rPr>
        <sz val="8"/>
        <rFont val="Times New Roman"/>
        <family val="1"/>
      </rPr>
      <t>( excluding the cost of fitting, transportation, Painting)</t>
    </r>
  </si>
  <si>
    <t>Supplying and installation of UPVC Bay Window frame 60x60 mm , Casement window sash 78x60 mm, sliding window sash 55x36 mm, corner connector 41x23 mm  white colour with galvanized steel reinforcement of 1.5 mm, 5 mm thick clear glass, insect net, patented</t>
  </si>
  <si>
    <t>Bay window centre sliding</t>
  </si>
  <si>
    <t>Bay window side sliding</t>
  </si>
  <si>
    <t>Bay window with top hung</t>
  </si>
  <si>
    <t>Bay window side casement window</t>
  </si>
  <si>
    <t xml:space="preserve">!)_ w'/L rfFË ;fgf] </t>
  </si>
  <si>
    <t xml:space="preserve"> !!_ lemu6L gofF *–#÷$Æ×$Æ</t>
  </si>
  <si>
    <t xml:space="preserve"> !@_ lemu+6L k"/fgf] </t>
  </si>
  <si>
    <t xml:space="preserve"> !#_ 9's' </t>
  </si>
  <si>
    <t xml:space="preserve">!^ – @) dL=dL= Jof;sf] kmnfd] 808L sf+6L em\ofnsf] rf}s;df </t>
  </si>
  <si>
    <t>Kjfn vf]kL h8fg ug]{ sfd .</t>
  </si>
  <si>
    <t>808L</t>
  </si>
  <si>
    <t xml:space="preserve">l;d]G6 </t>
  </si>
  <si>
    <t>jfn'jf</t>
  </si>
  <si>
    <t>!@ dL=dL /f]8f</t>
  </si>
  <si>
    <t>hu leQf kvf{ndf l;d]G6 s+lqm6 ug]{ sfd dfn;fdfg pknAw ug]{</t>
  </si>
  <si>
    <t xml:space="preserve">#) dL6/;Dd 9'jfgL ;lxt </t>
  </si>
  <si>
    <t>-lk=;L=;L= !M$M*_</t>
  </si>
  <si>
    <t>v;|f] afn'jf</t>
  </si>
  <si>
    <t>-lk=;L=;L= !M#M^_</t>
  </si>
  <si>
    <t>-lk=;L=;L= !M@M$_</t>
  </si>
  <si>
    <t>;'k/ :6«Sr/, 8]s :n]a ljdx?df l;d]G6 s+lqm6 ug]{ sfd</t>
  </si>
  <si>
    <t>dfn;fdfg pknAw ug]{ #) dL6/;Dd 9'jfgL ;d]t</t>
  </si>
  <si>
    <t>-lk=;L=;L= !M!M@_</t>
  </si>
  <si>
    <t>@ ;]=dL= df]6fO{sf] l;d]G6 afn'jf !M@ efudf jf6/ k|'km sDkfp08</t>
  </si>
  <si>
    <t>b/ ljZn]if0fsf] nflu !) j=dL= lnOPsf</t>
  </si>
  <si>
    <t>1 coats of ready made plastic emulsion paint of approved colour over 1 coats of primer Painting.</t>
  </si>
  <si>
    <t>2 coats of plastic emulsion paint paint of approved colour over 1 coats of primer Painting over porperly cleaned surface all complete</t>
  </si>
  <si>
    <t>2 coats of plastic emulsion paint paint of approved colour over 1 coats of primer Painting over porperly cleaned surface.</t>
  </si>
  <si>
    <t>Colouring with duracel paint of approved colour on brick wall face to give uniform colouring after rendering the surface all complete.</t>
  </si>
  <si>
    <t>1 coats of apex paint(weather coat) of approved colour without primer Painting over porperly cleaned surface all complete</t>
  </si>
  <si>
    <t>2 coats of apex paint(weather coat) of approved colour without primer Painting over porperly cleaned surface all complete</t>
  </si>
  <si>
    <t>Two coats of aluminium paint over one coat of primer in metal surface to give uniform colouring after rendering the surface all complete.</t>
  </si>
  <si>
    <t>Two coats of aluminium paint over one coat of primer in metal surface to give uniform colouring after rendering the surface.</t>
  </si>
  <si>
    <t>Two coats of red oxide painting in metal surfaces in properly sanded surface including sealing voids with putting all complete.</t>
  </si>
  <si>
    <t>Two coats of red oxide painting in metal surfaces in properly sanded surface.</t>
  </si>
  <si>
    <t>1 coats of double boiled linsid oil painting over porperly cleaned surface all complete</t>
  </si>
  <si>
    <t>2 coats of double boiled linsid oil painting over porperly cleaned surface all complete</t>
  </si>
  <si>
    <t>1 coats of commercial varnesh painting over porperly cleaned surface all complete</t>
  </si>
  <si>
    <t>2 coats of commercial varnesh painting over porperly cleaned surface all complete</t>
  </si>
  <si>
    <t>e'O{tNnfdf d]lzgåf/f agfOPsf] O{6fsf] uf/f]sf] l;d]G6 d;nf -!M#_ df</t>
  </si>
  <si>
    <t>-hfd'g_</t>
  </si>
  <si>
    <t>b/ k|lt /=dL=sf]</t>
  </si>
  <si>
    <t xml:space="preserve">!$_ sf]k' 7"nf] </t>
  </si>
  <si>
    <r>
      <t>r_ @</t>
    </r>
    <r>
      <rPr>
        <vertAlign val="superscript"/>
        <sz val="14"/>
        <rFont val="Preeti"/>
      </rPr>
      <t>!</t>
    </r>
    <r>
      <rPr>
        <sz val="14"/>
        <rFont val="Preeti"/>
      </rPr>
      <t>÷</t>
    </r>
    <r>
      <rPr>
        <vertAlign val="subscript"/>
        <sz val="14"/>
        <rFont val="Preeti"/>
      </rPr>
      <t>@</t>
    </r>
    <r>
      <rPr>
        <sz val="14"/>
        <rFont val="Preeti"/>
      </rPr>
      <t>Æ – #Æ ;Dd afSnf] 9'Ëf d]l;gn] sf6]sf]</t>
    </r>
  </si>
  <si>
    <r>
      <t xml:space="preserve">3_ vfgL÷vf]nf÷gbLsf] afn'jf </t>
    </r>
    <r>
      <rPr>
        <sz val="10"/>
        <rFont val="Times New Roman"/>
        <family val="1"/>
      </rPr>
      <t xml:space="preserve">(free from all kind of impurities as per mentioned in specification) </t>
    </r>
  </si>
  <si>
    <r>
      <t xml:space="preserve">ª_ ejgsf] e"FO{+ sf]7fdf k'g{, ;f]lnËsf] </t>
    </r>
    <r>
      <rPr>
        <sz val="14"/>
        <rFont val="Times New Roman"/>
        <family val="1"/>
      </rPr>
      <t xml:space="preserve">Void filling </t>
    </r>
    <r>
      <rPr>
        <sz val="14"/>
        <rFont val="Preeti"/>
      </rPr>
      <t>ug{</t>
    </r>
    <r>
      <rPr>
        <sz val="14"/>
        <rFont val="Times New Roman"/>
        <family val="1"/>
      </rPr>
      <t xml:space="preserve"> </t>
    </r>
    <r>
      <rPr>
        <sz val="14"/>
        <rFont val="Preeti"/>
      </rPr>
      <t>k|of]u ul/g] afn'jf</t>
    </r>
  </si>
  <si>
    <r>
      <t>i)</t>
    </r>
    <r>
      <rPr>
        <sz val="14"/>
        <rFont val="Preeti"/>
      </rPr>
      <t xml:space="preserve"> *)÷!)) u|]8sf] lj6'dLg </t>
    </r>
  </si>
  <si>
    <r>
      <t>A)</t>
    </r>
    <r>
      <rPr>
        <sz val="7"/>
        <rFont val="Times New Roman"/>
        <family val="1"/>
      </rPr>
      <t xml:space="preserve">    </t>
    </r>
    <r>
      <rPr>
        <sz val="12"/>
        <rFont val="Times New Roman"/>
        <family val="1"/>
      </rPr>
      <t xml:space="preserve">Floor to wall (for pharmaceutical and hospitals floor) </t>
    </r>
  </si>
  <si>
    <r>
      <t>B)</t>
    </r>
    <r>
      <rPr>
        <sz val="7"/>
        <rFont val="Times New Roman"/>
        <family val="1"/>
      </rPr>
      <t xml:space="preserve">     </t>
    </r>
    <r>
      <rPr>
        <sz val="12"/>
        <rFont val="Times New Roman"/>
        <family val="1"/>
      </rPr>
      <t xml:space="preserve">Ceiling to wall (for pharmaceutical and hospitals floor) </t>
    </r>
  </si>
  <si>
    <t>150 Watt HPSV HPF Phillips/Wipro/GE  or equivalent</t>
  </si>
  <si>
    <t>250  Watt HPSV HPF Phillips/Wipro/GE  or equivalent</t>
  </si>
  <si>
    <t>8 to 11 watt CFL lamp</t>
  </si>
  <si>
    <t>13 to22 watt CFL lamp</t>
  </si>
  <si>
    <t>20/40  Watt 220 Volt FTL Ballast Philips or equivalent</t>
  </si>
  <si>
    <t>Rm.</t>
  </si>
  <si>
    <t>1 Gang  one way Switch F</t>
  </si>
  <si>
    <t>1 Gang  one way Switch S</t>
  </si>
  <si>
    <t>1 Gang 2  way Switch F</t>
  </si>
  <si>
    <t>1 Gang 2  way Switch S</t>
  </si>
  <si>
    <t>Providing and applying SBR Mortar on the RCC slab minor crack with making "V" shaped groove cutting and polymer coating of 1 ft wide area from groove all complete.</t>
  </si>
  <si>
    <t>/=lkm</t>
  </si>
  <si>
    <t xml:space="preserve"> Perma Clear seal coating</t>
  </si>
  <si>
    <t>Supplying and applying perma or Beck Brand Self leveling Epoxy coating on floor 2mm thick as per specification all complete. (for pharmaceutical and hospitals floor)</t>
  </si>
  <si>
    <t>d]l;gd]8 Sn] 6fon !M$ l;d]G6 afn'jfdf :nf]k ?km ;km]{;df 6f+:g] sfo{</t>
  </si>
  <si>
    <t>HofdLsf] #Ü n]</t>
  </si>
  <si>
    <t>Making and fitting MS grill including red oxide paint all complete</t>
  </si>
  <si>
    <t>k.g.</t>
  </si>
  <si>
    <t>6 Gang 6 one way Switch F</t>
  </si>
  <si>
    <t>5 Amp Pqwer Socket</t>
  </si>
  <si>
    <t>13-15 Amp Power Socket</t>
  </si>
  <si>
    <t>T.V Socket</t>
  </si>
  <si>
    <t>T.Phone Socket</t>
  </si>
  <si>
    <t>Bell Push</t>
  </si>
  <si>
    <t>-l;=af=-!M!_ df_</t>
  </si>
  <si>
    <t>/+lug ss{6 kftf</t>
  </si>
  <si>
    <t>30 u]h sn/ Kn]gl;^</t>
  </si>
  <si>
    <t>30 u]h Kn]gl;^</t>
  </si>
  <si>
    <t>1.2 mm Plain fiber glass sheet roofing.</t>
  </si>
  <si>
    <t>;fx|f] k|sf/sf] Sn], g/d d'/d 9'+uf -#) ;]=dL=;Dd_ ld;]sf] df6f] ;a} lsl;dsf]</t>
  </si>
  <si>
    <t xml:space="preserve">sf7sf] lni6L </t>
  </si>
  <si>
    <t>rf}sf];df $ dL=dL= df]6fO{sf] P]gf sf7sf] lni6L nufO{ hf]8\g] .</t>
  </si>
  <si>
    <t>@% dL=dL= afSnf] cu|fvsf7sf] ˆn]s 5fKg] sfd ======================================================</t>
  </si>
  <si>
    <t>b'O{ sf]6 Ogfd]n k]G6 nufpg] sfd -k|fOd/ ;lxt_ ====================================================</t>
  </si>
  <si>
    <t>Ps sf]6 Knfli6s O{dNzg k]G6 nufpg] sfd -k|fOd/ ;lxt_ ====================================</t>
  </si>
  <si>
    <t>;fdu|L</t>
  </si>
  <si>
    <t>h:tfkftfsf] 5fgf eTsfO{ To;af6 lg:s]sf sf7 tyf kmnfd] lgdf{0f ;fdu|Lx?</t>
  </si>
  <si>
    <t xml:space="preserve"> k|of]u u/L @Ú–)Æ b]lv @Ú–^Æ rf}8fO{;Ddsf] kmnfd] 3'Dg] e¥ofË cfjZos ;fdu|Lx? ;lxt</t>
  </si>
  <si>
    <t>l6Ksf/ ug]{ .</t>
  </si>
  <si>
    <r>
      <t>$^ ;]=dL=</t>
    </r>
    <r>
      <rPr>
        <sz val="10"/>
        <rFont val="Arial"/>
        <family val="2"/>
      </rPr>
      <t>X</t>
    </r>
    <r>
      <rPr>
        <sz val="16"/>
        <rFont val="Preeti"/>
      </rPr>
      <t xml:space="preserve"> $^ ;]=dL= 9'+uf 5fk]sf]df l;d]G6 afn'jf !M! n] </t>
    </r>
  </si>
  <si>
    <t>6'qmf O{6f</t>
  </si>
  <si>
    <t>b/ ljZn]if0fsf] nflu ! J.=dL= lnOPsf]</t>
  </si>
  <si>
    <t>b/ ljZn]if0fsf] nflu !)) J.=dL= lnOPsf]</t>
  </si>
  <si>
    <t>b/ ljZn]if0fsf] nflu !)) j=dL= lnOPsf]</t>
  </si>
  <si>
    <t>b/ ljZn]if0fsf] nflu !)) j=dL=lnOPsf]</t>
  </si>
  <si>
    <t>b/ ljZn]if0fsf] nflu !) j=dL= lnOPsf]</t>
  </si>
  <si>
    <t>!) dL=dL=9'+uf /f]8f</t>
  </si>
  <si>
    <t>hL=cfO{=afFWg] tf/</t>
  </si>
  <si>
    <t>#* dL=dL= afSnf] lr/fg cu|fv sf7sf] k|m]d xfnL l8nfvfkf agfO{ h8fg ug]{ .</t>
  </si>
  <si>
    <r>
      <t>-vfkfsf] gfk !=)&amp; dL=</t>
    </r>
    <r>
      <rPr>
        <sz val="9"/>
        <rFont val="Arial"/>
        <family val="2"/>
      </rPr>
      <t>X</t>
    </r>
    <r>
      <rPr>
        <sz val="16"/>
        <rFont val="Preeti"/>
      </rPr>
      <t xml:space="preserve"> !=(*@ dL=</t>
    </r>
    <r>
      <rPr>
        <sz val="9"/>
        <rFont val="Arial"/>
        <family val="2"/>
      </rPr>
      <t>=</t>
    </r>
    <r>
      <rPr>
        <sz val="16"/>
        <rFont val="Preeti"/>
      </rPr>
      <t xml:space="preserve"> @=!!$ j= dL=_ </t>
    </r>
  </si>
  <si>
    <r>
      <t xml:space="preserve">#* </t>
    </r>
    <r>
      <rPr>
        <sz val="9"/>
        <rFont val="Arial"/>
        <family val="2"/>
      </rPr>
      <t xml:space="preserve">X </t>
    </r>
    <r>
      <rPr>
        <sz val="16"/>
        <rFont val="Preeti"/>
      </rPr>
      <t>&amp;% dL=dL=lr/fg ;fn sf7sf] k|m]d agfO{</t>
    </r>
  </si>
  <si>
    <t>@) dL=dL= 6]/fhf] 6fO{n</t>
  </si>
  <si>
    <t>cShflns P;L8</t>
  </si>
  <si>
    <r>
      <t xml:space="preserve">%) dL=dL= </t>
    </r>
    <r>
      <rPr>
        <sz val="10"/>
        <rFont val="Arial"/>
        <family val="2"/>
      </rPr>
      <t>X</t>
    </r>
    <r>
      <rPr>
        <sz val="16"/>
        <rFont val="Preeti"/>
      </rPr>
      <t xml:space="preserve"> &amp;% dL=dL= cu|fvsf] k|m]d ^)) dL=dL= </t>
    </r>
    <r>
      <rPr>
        <sz val="10"/>
        <rFont val="Arial"/>
        <family val="2"/>
      </rPr>
      <t>X</t>
    </r>
    <r>
      <rPr>
        <sz val="16"/>
        <rFont val="Preeti"/>
      </rPr>
      <t xml:space="preserve"> ^)) dL=dL= df xfnL</t>
    </r>
  </si>
  <si>
    <t>b/ ljZn]if0fsf] nflu !)) /=dL= lnOPsf]</t>
  </si>
  <si>
    <t>b/ ljZn]if0fsf] nflu ! Jf= dL= lnOPsf]</t>
  </si>
  <si>
    <t>KnfO{ af]8{</t>
  </si>
  <si>
    <t>sf7 nf]sn</t>
  </si>
  <si>
    <t>kmnfd] k|k</t>
  </si>
  <si>
    <t>dfn;fdfg pknAw u/L )=%) dL=dL= afSnf] ;L=hL=cfO{= zL6 -h:tf kftfsf]_ 5fgf 5fpg] sfd k'/f .</t>
  </si>
  <si>
    <r>
      <t>UPVC</t>
    </r>
    <r>
      <rPr>
        <b/>
        <sz val="14"/>
        <rFont val="Preeti"/>
      </rPr>
      <t xml:space="preserve"> </t>
    </r>
    <r>
      <rPr>
        <b/>
        <sz val="14"/>
        <rFont val="Times New Roman"/>
        <family val="1"/>
      </rPr>
      <t>Profile</t>
    </r>
    <r>
      <rPr>
        <b/>
        <sz val="14"/>
        <rFont val="Preeti"/>
      </rPr>
      <t xml:space="preserve"> </t>
    </r>
    <r>
      <rPr>
        <b/>
        <sz val="14"/>
        <rFont val="Times New Roman"/>
        <family val="1"/>
      </rPr>
      <t xml:space="preserve">Door and Window/ Wall partition </t>
    </r>
  </si>
  <si>
    <r>
      <t xml:space="preserve">Alternative Profile Company </t>
    </r>
    <r>
      <rPr>
        <b/>
        <sz val="12"/>
        <rFont val="Preeti"/>
      </rPr>
      <t xml:space="preserve">sf] </t>
    </r>
    <r>
      <rPr>
        <b/>
        <sz val="12"/>
        <rFont val="Times New Roman"/>
        <family val="1"/>
      </rPr>
      <t>UPVC</t>
    </r>
    <r>
      <rPr>
        <b/>
        <sz val="12"/>
        <rFont val="Preeti"/>
      </rPr>
      <t xml:space="preserve"> sf]] ‰ofn, 9f]sf tyf</t>
    </r>
    <r>
      <rPr>
        <b/>
        <sz val="12"/>
        <rFont val="Times New Roman"/>
        <family val="1"/>
      </rPr>
      <t xml:space="preserve"> wall partition</t>
    </r>
    <r>
      <rPr>
        <b/>
        <sz val="12"/>
        <rFont val="Preeti"/>
      </rPr>
      <t xml:space="preserve"> sf lgdf{0f ;fdfu|Lx? </t>
    </r>
    <r>
      <rPr>
        <b/>
        <sz val="12"/>
        <rFont val="Times New Roman"/>
        <family val="1"/>
      </rPr>
      <t>(Certified by ISO 9001-2000, ISO 14001:2004, ISO 527-2:1993, ISO 178:2001, iec 60695-2-11:2001, ASTM D4226-00, 91/338/EEC)</t>
    </r>
  </si>
  <si>
    <r>
      <t>50mm th. , (600×3000)mm</t>
    </r>
    <r>
      <rPr>
        <vertAlign val="superscript"/>
        <sz val="12"/>
        <rFont val="Times New Roman"/>
        <family val="1"/>
      </rPr>
      <t xml:space="preserve">2 </t>
    </r>
    <r>
      <rPr>
        <sz val="12"/>
        <rFont val="Times New Roman"/>
        <family val="1"/>
      </rPr>
      <t>(12×10 ft. )</t>
    </r>
  </si>
  <si>
    <r>
      <t>50mm th. , (600×2100)mm</t>
    </r>
    <r>
      <rPr>
        <vertAlign val="superscript"/>
        <sz val="12"/>
        <rFont val="Times New Roman"/>
        <family val="1"/>
      </rPr>
      <t>2</t>
    </r>
    <r>
      <rPr>
        <sz val="12"/>
        <rFont val="Times New Roman"/>
        <family val="1"/>
      </rPr>
      <t>(12×7 ft)</t>
    </r>
  </si>
  <si>
    <t>vii) Thermoplastic road paint</t>
  </si>
  <si>
    <t>Kg.</t>
  </si>
  <si>
    <t>viii) Glass bead</t>
  </si>
  <si>
    <t>ix) Geo-textile</t>
  </si>
  <si>
    <t>x) Traffic Jacket</t>
  </si>
  <si>
    <t>xi) Traffic cone</t>
  </si>
  <si>
    <t>xii) Planting Board</t>
  </si>
  <si>
    <t>xiii) Traffic reflective signage (Price without stand pipe)</t>
  </si>
  <si>
    <t>gf]6 M d]lzg k|of]u gu/L HofdL ;+Vof !#½ j9fpg] x'g] hDdf b/ ?= ==========÷========= k}= jf:tljs b//]6 ?= ===========÷===========k}=</t>
  </si>
  <si>
    <r>
      <t>Poly propylene polymer compound waterprofing membrane</t>
    </r>
    <r>
      <rPr>
        <sz val="12"/>
        <rFont val="Times New Roman"/>
        <family val="1"/>
      </rPr>
      <t xml:space="preserve"> (</t>
    </r>
    <r>
      <rPr>
        <b/>
        <sz val="12"/>
        <rFont val="Times New Roman"/>
        <family val="1"/>
      </rPr>
      <t>PPPCWM</t>
    </r>
    <r>
      <rPr>
        <sz val="12"/>
        <rFont val="Times New Roman"/>
        <family val="1"/>
      </rPr>
      <t>)series 115,400 grades (400 grams/ Sqm..)for basement . Shear wall, tunnels, top roof, terrace gradening.</t>
    </r>
  </si>
  <si>
    <r>
      <t xml:space="preserve">BASF </t>
    </r>
    <r>
      <rPr>
        <sz val="12"/>
        <rFont val="Times New Roman"/>
        <family val="1"/>
      </rPr>
      <t>Waterproofing protection tretment with application of polyurethane floor epoxy coating system(Two coats) of Mastertop TC-467-C over the mosaic / Marble finishing floor topping.</t>
    </r>
  </si>
  <si>
    <r>
      <t xml:space="preserve">BASF (Inland coating) </t>
    </r>
    <r>
      <rPr>
        <sz val="12"/>
        <rFont val="Times New Roman"/>
        <family val="1"/>
      </rPr>
      <t>Waterproofing protection tretment with 100% Synthetic Rubber coating system of RC 2000/2200 thermally stable and resists cracking and peeling due to weather extremes and ultra violent exposer : for concrete / metallic roof surfaces a</t>
    </r>
  </si>
  <si>
    <r>
      <t>Epoxy bounding agent</t>
    </r>
    <r>
      <rPr>
        <sz val="12"/>
        <rFont val="Times New Roman"/>
        <family val="1"/>
      </rPr>
      <t>Concressive - 1414: Two component epoxy bonding agent old to new concrete</t>
    </r>
  </si>
  <si>
    <r>
      <t xml:space="preserve">D) </t>
    </r>
    <r>
      <rPr>
        <b/>
        <sz val="12"/>
        <rFont val="Times New Roman"/>
        <family val="1"/>
      </rPr>
      <t>Glnium - sky 584</t>
    </r>
    <r>
      <rPr>
        <sz val="12"/>
        <rFont val="Times New Roman"/>
        <family val="1"/>
      </rPr>
      <t xml:space="preserve">:New Generation , Polycarboxylic Eather (PCE) baced superplastisiser for High grade ready mix concrete using total A performance control </t>
    </r>
  </si>
  <si>
    <r>
      <t xml:space="preserve">E) </t>
    </r>
    <r>
      <rPr>
        <b/>
        <sz val="12"/>
        <rFont val="Times New Roman"/>
        <family val="1"/>
      </rPr>
      <t>Glnium - stream- 2</t>
    </r>
    <r>
      <rPr>
        <sz val="12"/>
        <rFont val="Times New Roman"/>
        <family val="1"/>
      </rPr>
      <t>: Viscosity modifying agent for producing self compacting , pumpable concrete</t>
    </r>
  </si>
  <si>
    <r>
      <t xml:space="preserve">kfgL r'x]sf] :yfgdf </t>
    </r>
    <r>
      <rPr>
        <b/>
        <sz val="12"/>
        <rFont val="Times New Roman"/>
        <family val="1"/>
      </rPr>
      <t>water proofing</t>
    </r>
    <r>
      <rPr>
        <b/>
        <sz val="14"/>
        <rFont val="Preeti"/>
      </rPr>
      <t xml:space="preserve"> ug{ </t>
    </r>
    <r>
      <rPr>
        <b/>
        <sz val="12"/>
        <rFont val="Times New Roman"/>
        <family val="1"/>
      </rPr>
      <t>OPAL</t>
    </r>
    <r>
      <rPr>
        <b/>
        <sz val="14"/>
        <rFont val="Preeti"/>
      </rPr>
      <t xml:space="preserve"> – af6 pTkflbt lgdf{0f ;fdfu|Lx?</t>
    </r>
  </si>
  <si>
    <t>k'/fgf] ;km]{;df XjfO{6jf; ug]{ sfd .</t>
  </si>
  <si>
    <t>l8:6]Dk/ nufpg] sfd Ps sf]6 .</t>
  </si>
  <si>
    <t>c:t/</t>
  </si>
  <si>
    <t>l8:6]Dk/ kfp8/</t>
  </si>
  <si>
    <t>l8:6]Dk/ nufpg] sfd b'O{ sf]6 .</t>
  </si>
  <si>
    <t>jf6/ k|'km l;d]G6 k]G6 Ps sf]6 nufpg] sfd .</t>
  </si>
  <si>
    <t>l;d]G6 k]G6</t>
  </si>
  <si>
    <t>jf6/ k|'km l;d]G6 k]G6 b'O{ sf]6 nufpg] sfd .</t>
  </si>
  <si>
    <t>tof/L Ogfd]n k]G6 Ps sf]6 nufpg] .</t>
  </si>
  <si>
    <t>jfn'jf vf]nfsf]</t>
  </si>
  <si>
    <t>Ogfd]n k]G6</t>
  </si>
  <si>
    <t>l;d]G6 jf jh| Knfi6/ eTsfO{ To;af6 cfPsf] w'nf] !) dL=k/ x6fpg] sfd .</t>
  </si>
  <si>
    <t>;+Vof</t>
  </si>
  <si>
    <t>e'O{tNnf eGbf dfly d]lzgåf/f agfOPsf] O{6f pknAw ug]{,</t>
  </si>
  <si>
    <t>% -@_ v</t>
  </si>
  <si>
    <t>% -@_ s</t>
  </si>
  <si>
    <t>v_ HofdL</t>
  </si>
  <si>
    <t>u_ HofdL</t>
  </si>
  <si>
    <t xml:space="preserve">O{6f </t>
  </si>
  <si>
    <t>l;d]G6</t>
  </si>
  <si>
    <t>leQf Pj+ l;lnËdf Kn]g XjfO{6 kl§ Knf:6/ ug]{ sfo{ .</t>
  </si>
  <si>
    <t>p) Mild Steel Props for Concreting 2" dia 3.5 mm thick 3.5 m- 4.0 m length</t>
  </si>
  <si>
    <t>q) Wrought Iron</t>
  </si>
  <si>
    <t>ljleGg lsl;dsf sf7x?</t>
  </si>
  <si>
    <t xml:space="preserve"> -s_ #… b]lv *Ú ;Ddsf] ;fnsf7 </t>
  </si>
  <si>
    <t xml:space="preserve">3= lkm </t>
  </si>
  <si>
    <t xml:space="preserve"> -v_ *… b]lv !$Ú ;Ddsf] ;fnsf7</t>
  </si>
  <si>
    <t xml:space="preserve"> -u_ !$ lkm6 b]lv dflysf] ;fn sf7  </t>
  </si>
  <si>
    <t xml:space="preserve"> -3_ ;fem sf7 tyf :yfgLo s'sf7 </t>
  </si>
  <si>
    <t xml:space="preserve"> -ª_ hfd'g sf7 </t>
  </si>
  <si>
    <t xml:space="preserve"> -r_ ;Nnfsf] sf7 </t>
  </si>
  <si>
    <t>a) Balcony sliding door</t>
  </si>
  <si>
    <t>b) Sliding door</t>
  </si>
  <si>
    <t>cf_ )=%% ld=ld df]6fO{sf</t>
  </si>
  <si>
    <t>O_ ) =^@ ld=ld df]6fO{sf</t>
  </si>
  <si>
    <t>O{_ )=&amp;% ld=ld df]6fO{sf</t>
  </si>
  <si>
    <t>p_ )=*) ld=ld df]6fO{sf</t>
  </si>
  <si>
    <t>pm_)=() ld=ld df]6fO{sf</t>
  </si>
  <si>
    <t>c_ )=%) ld=ld df]6fO{sf</t>
  </si>
  <si>
    <t>O_ )=^@ ld=ld df]6fO{sf</t>
  </si>
  <si>
    <r>
      <t xml:space="preserve">cfNd'lgodsf] </t>
    </r>
    <r>
      <rPr>
        <sz val="12"/>
        <rFont val="Arial"/>
        <family val="2"/>
      </rPr>
      <t xml:space="preserve">Fixed Partition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</si>
  <si>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Fixed Curtain </t>
    </r>
    <r>
      <rPr>
        <sz val="12"/>
        <rFont val="Preeti"/>
      </rPr>
      <t xml:space="preserve">-*@=!) </t>
    </r>
    <r>
      <rPr>
        <sz val="12"/>
        <rFont val="Arial"/>
        <family val="2"/>
      </rPr>
      <t>x</t>
    </r>
    <r>
      <rPr>
        <sz val="12"/>
        <rFont val="Preeti"/>
      </rPr>
      <t xml:space="preserve"> %)=^) </t>
    </r>
    <r>
      <rPr>
        <sz val="12"/>
        <rFont val="Arial"/>
        <family val="2"/>
      </rPr>
      <t>X</t>
    </r>
    <r>
      <rPr>
        <sz val="12"/>
        <rFont val="Preeti"/>
      </rPr>
      <t xml:space="preserve"> !=#) dL=dL=_ </t>
    </r>
  </si>
  <si>
    <r>
      <t xml:space="preserve">cfNd'lgodsf] </t>
    </r>
    <r>
      <rPr>
        <sz val="12"/>
        <rFont val="Arial"/>
        <family val="2"/>
      </rPr>
      <t xml:space="preserve">Structure Glazing </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</si>
  <si>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M/F suspended ceiling with GYP. board for RCC ceiling.</t>
    </r>
    <r>
      <rPr>
        <sz val="12"/>
        <rFont val="Times New Roman"/>
        <family val="1"/>
      </rPr>
      <t xml:space="preserve"> </t>
    </r>
  </si>
  <si>
    <t>b/ ljZn]if0fsf] nflu !) s]=lh== lnOPsf]</t>
  </si>
  <si>
    <r>
      <t xml:space="preserve">Providing and applying Dustban/Permise chemicals for </t>
    </r>
    <r>
      <rPr>
        <b/>
        <sz val="12"/>
        <rFont val="Times New Roman"/>
        <family val="1"/>
      </rPr>
      <t>Anti Termite Treatment</t>
    </r>
    <r>
      <rPr>
        <sz val="12"/>
        <rFont val="Times New Roman"/>
        <family val="1"/>
      </rPr>
      <t xml:space="preserve"> all complete.</t>
    </r>
  </si>
  <si>
    <r>
      <t xml:space="preserve">Providing and applying of </t>
    </r>
    <r>
      <rPr>
        <b/>
        <sz val="12"/>
        <rFont val="Times New Roman"/>
        <family val="1"/>
      </rPr>
      <t>Perma Wall Guard Coating</t>
    </r>
    <r>
      <rPr>
        <sz val="12"/>
        <rFont val="Times New Roman"/>
        <family val="1"/>
      </rPr>
      <t xml:space="preserve"> ( for colorful flexi exterior waterproof coating) all complete</t>
    </r>
  </si>
  <si>
    <r>
      <t xml:space="preserve">Providing and applying </t>
    </r>
    <r>
      <rPr>
        <b/>
        <sz val="12"/>
        <rFont val="Times New Roman"/>
        <family val="1"/>
      </rPr>
      <t xml:space="preserve">Water Proofing Membrane </t>
    </r>
    <r>
      <rPr>
        <sz val="12"/>
        <rFont val="Times New Roman"/>
        <family val="1"/>
      </rPr>
      <t xml:space="preserve">with mixing of bonding agent </t>
    </r>
    <r>
      <rPr>
        <b/>
        <sz val="12"/>
        <rFont val="Times New Roman"/>
        <family val="1"/>
      </rPr>
      <t xml:space="preserve">(Perma Bond SBR) </t>
    </r>
    <r>
      <rPr>
        <sz val="12"/>
        <rFont val="Times New Roman"/>
        <family val="1"/>
      </rPr>
      <t>fresh grey cement and fine sand paste for basement floor and wall , rooftop waterproofing as per specifications  all complete</t>
    </r>
  </si>
  <si>
    <r>
      <t>$</t>
    </r>
    <r>
      <rPr>
        <sz val="14"/>
        <rFont val="Times New Roman"/>
        <family val="1"/>
      </rPr>
      <t>×</t>
    </r>
    <r>
      <rPr>
        <sz val="14"/>
        <rFont val="Preeti"/>
      </rPr>
      <t>@</t>
    </r>
    <r>
      <rPr>
        <sz val="14"/>
        <rFont val="Times New Roman"/>
        <family val="1"/>
      </rPr>
      <t>×</t>
    </r>
    <r>
      <rPr>
        <sz val="14"/>
        <rFont val="Preeti"/>
      </rPr>
      <t>)=%)</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</si>
  <si>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</si>
  <si>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 </t>
    </r>
  </si>
  <si>
    <t>b/ ljZn]if0fsf] nflu ! 3=dL= lnOPsf]</t>
  </si>
  <si>
    <t>l;=g+=</t>
  </si>
  <si>
    <t>l;d]G^</t>
  </si>
  <si>
    <t>df^f]</t>
  </si>
  <si>
    <t>tfp</t>
  </si>
  <si>
    <t xml:space="preserve">!%Ü 7]s]bf/ cf]e/x]8 </t>
  </si>
  <si>
    <t>!%Ü 7]s]bf/ cf]e/x]8</t>
  </si>
  <si>
    <t>cnsqf k]G6 b'O{ sf]6 nufpg] sfd .</t>
  </si>
  <si>
    <t>rk|f kflnz tLg sf]6 nufpg] sfd .</t>
  </si>
  <si>
    <t>rk|f</t>
  </si>
  <si>
    <t>l:k/L6</t>
  </si>
  <si>
    <t>O{6fsf] uf/f]df l;d]G6 afn'jf -!M!_ df ˆn; l6Ksf/ ug]{ sfd .</t>
  </si>
  <si>
    <t>dfn;fdfg pknAw u/L ^) dL=dL= df]6f] x]eL 8o"6L OG6/nls+u s+lqm6Ans %) dL=dL=df]6fOsf] qm;/ 8:6 dfyL /fvL la5ofpg]] sfd k'/f .</t>
  </si>
  <si>
    <t>v_ HofdL @-$@-</t>
  </si>
  <si>
    <t>9'+ufsf] 3"nf]</t>
  </si>
  <si>
    <t>finishing of joints with compound &amp; tape all complete.</t>
  </si>
  <si>
    <t>lhK;d\ jf jf]/n Knfi6/ jf]8{sf] jfn kfglnË</t>
  </si>
  <si>
    <t>Providing fitting, fixing in position Armstrong Mineral board (fine fissured ANF)</t>
  </si>
  <si>
    <t>for suspended false ceiling with necessary frames &amp; hooks</t>
  </si>
  <si>
    <t xml:space="preserve"> all complete.</t>
  </si>
  <si>
    <t>cfd{:6«f]Ë ldlg/n kmfO{j/ af]8{sf</t>
  </si>
  <si>
    <t>k|To]s ;|f]t ;fwgsf] hDdf</t>
  </si>
  <si>
    <t>&gt;lds</t>
  </si>
  <si>
    <t>Hofld</t>
  </si>
  <si>
    <t>hjfg</t>
  </si>
  <si>
    <t>jf:tljs b//]6</t>
  </si>
  <si>
    <t>!%Ü 7]s]bf/sf] cf]e/x]8</t>
  </si>
  <si>
    <t>b/ k|lt j=dL=sf]</t>
  </si>
  <si>
    <t>hDdf b/ /]6</t>
  </si>
  <si>
    <t>!@=% dL=dL= l;d]G6 afn'jf -!M$_ Knfi6/ l;ln+udf =======================================================================</t>
  </si>
  <si>
    <t>!@=% dL=dL= l;d]G6 afn'jf -!M$_ Knfi6/ =======================================================================</t>
  </si>
  <si>
    <t>!@=% dL=dL= l;d]G6 afn'jf -!M^_ Knfi6/ =======================================================================</t>
  </si>
  <si>
    <t>Dry wall partition with metal stud</t>
  </si>
  <si>
    <t>O{6fsf] uf/f]df l;d]G6 afn'jf -!M@_ df ˆn; l6Ksf/ ug]{ sfd .</t>
  </si>
  <si>
    <r>
      <t>o) Supplying and fixing 25×25×3 mm thick set angle and 1</t>
    </r>
    <r>
      <rPr>
        <sz val="12"/>
        <rFont val="Arial"/>
        <family val="2"/>
      </rPr>
      <t>¾"</t>
    </r>
    <r>
      <rPr>
        <sz val="12"/>
        <rFont val="Times New Roman"/>
        <family val="1"/>
      </rPr>
      <t>×</t>
    </r>
    <r>
      <rPr>
        <sz val="12"/>
        <rFont val="Arial"/>
        <family val="2"/>
      </rPr>
      <t>2"</t>
    </r>
    <r>
      <rPr>
        <sz val="12"/>
        <rFont val="Times New Roman"/>
        <family val="1"/>
      </rPr>
      <t>×5 mm thick Mulium angle frame including glass shutter with necessary lock, handle, putting primer all complete</t>
    </r>
  </si>
  <si>
    <r>
      <t xml:space="preserve"> -s_ # dL =dL </t>
    </r>
    <r>
      <rPr>
        <sz val="12"/>
        <rFont val="Times New Roman"/>
        <family val="1"/>
      </rPr>
      <t/>
    </r>
  </si>
  <si>
    <r>
      <t xml:space="preserve"> -s_ ;gdfO{sf </t>
    </r>
    <r>
      <rPr>
        <sz val="14"/>
        <rFont val="Times New Roman"/>
        <family val="1"/>
      </rPr>
      <t>(4' x 8')</t>
    </r>
  </si>
  <si>
    <r>
      <t xml:space="preserve"> -u_ xf8{jf]8{  </t>
    </r>
    <r>
      <rPr>
        <sz val="12"/>
        <rFont val="Times New Roman"/>
        <family val="1"/>
      </rPr>
      <t>(Hard board) 12 mm thick</t>
    </r>
  </si>
  <si>
    <r>
      <t>Glass</t>
    </r>
    <r>
      <rPr>
        <b/>
        <sz val="14"/>
        <rFont val="Preeti"/>
      </rPr>
      <t xml:space="preserve"> ;L;f </t>
    </r>
  </si>
  <si>
    <r>
      <t xml:space="preserve">Plain </t>
    </r>
    <r>
      <rPr>
        <b/>
        <sz val="14"/>
        <rFont val="Preeti"/>
      </rPr>
      <t>;fbf -;]tf]_</t>
    </r>
  </si>
  <si>
    <r>
      <t>Printed Glass (</t>
    </r>
    <r>
      <rPr>
        <b/>
        <sz val="14"/>
        <rFont val="Preeti"/>
      </rPr>
      <t>a'§]bf/ l;;f</t>
    </r>
    <r>
      <rPr>
        <b/>
        <sz val="14"/>
        <rFont val="Times New Roman"/>
        <family val="1"/>
      </rPr>
      <t>)</t>
    </r>
    <r>
      <rPr>
        <b/>
        <sz val="14"/>
        <rFont val="Preeti"/>
      </rPr>
      <t xml:space="preserve"> </t>
    </r>
  </si>
  <si>
    <r>
      <t>Tinted Float glass</t>
    </r>
    <r>
      <rPr>
        <sz val="14"/>
        <rFont val="Preeti"/>
      </rPr>
      <t xml:space="preserve"> </t>
    </r>
    <r>
      <rPr>
        <b/>
        <sz val="14"/>
        <rFont val="Preeti"/>
      </rPr>
      <t>aflx/ af6 gb]lvg] leqaf6 b]lvg]</t>
    </r>
  </si>
  <si>
    <r>
      <t xml:space="preserve">5fgfdf k|of]u ul/g] a'§]bf/ P]gf </t>
    </r>
    <r>
      <rPr>
        <b/>
        <sz val="12"/>
        <rFont val="Times New Roman"/>
        <family val="1"/>
      </rPr>
      <t>Itching</t>
    </r>
    <r>
      <rPr>
        <b/>
        <sz val="14"/>
        <rFont val="Preeti"/>
      </rPr>
      <t xml:space="preserve"> </t>
    </r>
    <r>
      <rPr>
        <b/>
        <sz val="12"/>
        <rFont val="Times New Roman"/>
        <family val="1"/>
      </rPr>
      <t>Glass with simple shade and texture</t>
    </r>
  </si>
  <si>
    <r>
      <t xml:space="preserve">ljleGg /+usf] </t>
    </r>
    <r>
      <rPr>
        <b/>
        <sz val="14"/>
        <rFont val="Times New Roman"/>
        <family val="1"/>
      </rPr>
      <t>Reflector Glass</t>
    </r>
    <r>
      <rPr>
        <b/>
        <sz val="14"/>
        <rFont val="Preeti"/>
      </rPr>
      <t xml:space="preserve"> -lzzf_</t>
    </r>
  </si>
  <si>
    <r>
      <t xml:space="preserve"> </t>
    </r>
    <r>
      <rPr>
        <sz val="10"/>
        <rFont val="Times New Roman"/>
        <family val="1"/>
      </rPr>
      <t xml:space="preserve">Note: </t>
    </r>
    <r>
      <rPr>
        <sz val="10"/>
        <rFont val="Preeti"/>
      </rPr>
      <t xml:space="preserve">$ lkm6 </t>
    </r>
    <r>
      <rPr>
        <sz val="10"/>
        <rFont val="Times New Roman"/>
        <family val="1"/>
      </rPr>
      <t xml:space="preserve">* </t>
    </r>
    <r>
      <rPr>
        <sz val="10"/>
        <rFont val="Preeti"/>
      </rPr>
      <t>* lkm6 eGbf a9L ;fOhsf] l;;f ePdf %) Ü yk /sd nfUg] 5 .</t>
    </r>
  </si>
  <si>
    <r>
      <t xml:space="preserve"> -s_ )=* dL= dL= df]6f]    </t>
    </r>
    <r>
      <rPr>
        <sz val="14"/>
        <rFont val="Times New Roman"/>
        <family val="1"/>
      </rPr>
      <t>(P.F.G Sheet)</t>
    </r>
  </si>
  <si>
    <r>
      <t xml:space="preserve"> -ª_ </t>
    </r>
    <r>
      <rPr>
        <sz val="12"/>
        <rFont val="Times New Roman"/>
        <family val="1"/>
      </rPr>
      <t xml:space="preserve">Fiber Glass </t>
    </r>
    <r>
      <rPr>
        <sz val="12"/>
        <rFont val="Preeti"/>
      </rPr>
      <t xml:space="preserve">5fgfsf] nflu </t>
    </r>
    <r>
      <rPr>
        <sz val="12"/>
        <rFont val="Times New Roman"/>
        <family val="1"/>
      </rPr>
      <t>Alumunium strip (25 mm x 1.5 mm)</t>
    </r>
  </si>
  <si>
    <r>
      <t xml:space="preserve"> -r_ </t>
    </r>
    <r>
      <rPr>
        <sz val="12"/>
        <rFont val="Times New Roman"/>
        <family val="1"/>
      </rPr>
      <t xml:space="preserve">Fiber Glass </t>
    </r>
    <r>
      <rPr>
        <sz val="12"/>
        <rFont val="Preeti"/>
      </rPr>
      <t xml:space="preserve">5fgfsf] nflu </t>
    </r>
    <r>
      <rPr>
        <sz val="12"/>
        <rFont val="Times New Roman"/>
        <family val="1"/>
      </rPr>
      <t>Ribet nut</t>
    </r>
  </si>
  <si>
    <r>
      <t>em\ofn 9f]sfdf nfUg]</t>
    </r>
    <r>
      <rPr>
        <b/>
        <sz val="14"/>
        <rFont val="Times New Roman"/>
        <family val="1"/>
      </rPr>
      <t xml:space="preserve"> Fixture </t>
    </r>
    <r>
      <rPr>
        <b/>
        <sz val="14"/>
        <rFont val="Preeti"/>
      </rPr>
      <t>x?</t>
    </r>
  </si>
  <si>
    <r>
      <t>Iron</t>
    </r>
    <r>
      <rPr>
        <b/>
        <sz val="14"/>
        <rFont val="Preeti"/>
      </rPr>
      <t xml:space="preserve"> af6 ag]sf </t>
    </r>
  </si>
  <si>
    <r>
      <t>Hinge (</t>
    </r>
    <r>
      <rPr>
        <b/>
        <sz val="12"/>
        <rFont val="Preeti"/>
      </rPr>
      <t>sAhf</t>
    </r>
    <r>
      <rPr>
        <b/>
        <sz val="12"/>
        <rFont val="Times New Roman"/>
        <family val="1"/>
      </rPr>
      <t>)</t>
    </r>
  </si>
  <si>
    <r>
      <t>Aluminum</t>
    </r>
    <r>
      <rPr>
        <b/>
        <sz val="14"/>
        <rFont val="Preeti"/>
      </rPr>
      <t xml:space="preserve"> af6 ag]sf </t>
    </r>
  </si>
  <si>
    <r>
      <t xml:space="preserve">Towerbolt </t>
    </r>
    <r>
      <rPr>
        <b/>
        <sz val="12"/>
        <rFont val="Preeti"/>
      </rPr>
      <t>-5]:sLgL_</t>
    </r>
  </si>
  <si>
    <r>
      <t>Handle (</t>
    </r>
    <r>
      <rPr>
        <b/>
        <sz val="12"/>
        <rFont val="Preeti"/>
      </rPr>
      <t>xtsn</t>
    </r>
    <r>
      <rPr>
        <b/>
        <sz val="12"/>
        <rFont val="Times New Roman"/>
        <family val="1"/>
      </rPr>
      <t>)</t>
    </r>
  </si>
  <si>
    <r>
      <t>Brass</t>
    </r>
    <r>
      <rPr>
        <b/>
        <sz val="14"/>
        <rFont val="Preeti"/>
      </rPr>
      <t xml:space="preserve"> af6 ag]sf </t>
    </r>
  </si>
  <si>
    <r>
      <t xml:space="preserve">2"× </t>
    </r>
    <r>
      <rPr>
        <vertAlign val="superscript"/>
        <sz val="12"/>
        <rFont val="Times New Roman"/>
        <family val="1"/>
      </rPr>
      <t>1</t>
    </r>
    <r>
      <rPr>
        <sz val="12"/>
        <rFont val="Times New Roman"/>
        <family val="1"/>
      </rPr>
      <t>/</t>
    </r>
    <r>
      <rPr>
        <vertAlign val="subscript"/>
        <sz val="12"/>
        <rFont val="Times New Roman"/>
        <family val="1"/>
      </rPr>
      <t xml:space="preserve">2 </t>
    </r>
    <r>
      <rPr>
        <vertAlign val="superscript"/>
        <sz val="12"/>
        <rFont val="Times New Roman"/>
        <family val="1"/>
      </rPr>
      <t xml:space="preserve">" </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</si>
  <si>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</si>
  <si>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 xml:space="preserve">3" × </t>
    </r>
    <r>
      <rPr>
        <vertAlign val="superscript"/>
        <sz val="12"/>
        <rFont val="Times New Roman"/>
        <family val="1"/>
      </rPr>
      <t>3</t>
    </r>
    <r>
      <rPr>
        <sz val="12"/>
        <rFont val="Times New Roman"/>
        <family val="1"/>
      </rPr>
      <t>/</t>
    </r>
    <r>
      <rPr>
        <vertAlign val="subscript"/>
        <sz val="12"/>
        <rFont val="Times New Roman"/>
        <family val="1"/>
      </rPr>
      <t xml:space="preserve">4 </t>
    </r>
    <r>
      <rPr>
        <vertAlign val="superscript"/>
        <sz val="12"/>
        <rFont val="Times New Roman"/>
        <family val="1"/>
      </rPr>
      <t>"</t>
    </r>
  </si>
  <si>
    <r>
      <t>2" ×</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</si>
  <si>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2</t>
    </r>
    <r>
      <rPr>
        <vertAlign val="superscript"/>
        <sz val="12"/>
        <rFont val="Times New Roman"/>
        <family val="1"/>
      </rPr>
      <t>1</t>
    </r>
    <r>
      <rPr>
        <sz val="12"/>
        <rFont val="Times New Roman"/>
        <family val="1"/>
      </rPr>
      <t>/</t>
    </r>
    <r>
      <rPr>
        <vertAlign val="subscript"/>
        <sz val="12"/>
        <rFont val="Times New Roman"/>
        <family val="1"/>
      </rPr>
      <t>2</t>
    </r>
    <r>
      <rPr>
        <sz val="12"/>
        <rFont val="Times New Roman"/>
        <family val="1"/>
      </rPr>
      <t>"×</t>
    </r>
    <r>
      <rPr>
        <vertAlign val="superscript"/>
        <sz val="12"/>
        <rFont val="Times New Roman"/>
        <family val="1"/>
      </rPr>
      <t>3</t>
    </r>
    <r>
      <rPr>
        <sz val="12"/>
        <rFont val="Times New Roman"/>
        <family val="1"/>
      </rPr>
      <t>/</t>
    </r>
    <r>
      <rPr>
        <vertAlign val="subscript"/>
        <sz val="12"/>
        <rFont val="Times New Roman"/>
        <family val="1"/>
      </rPr>
      <t>4</t>
    </r>
    <r>
      <rPr>
        <vertAlign val="superscript"/>
        <sz val="12"/>
        <rFont val="Times New Roman"/>
        <family val="1"/>
      </rPr>
      <t>"</t>
    </r>
  </si>
  <si>
    <r>
      <t>3"×</t>
    </r>
    <r>
      <rPr>
        <vertAlign val="superscript"/>
        <sz val="12"/>
        <rFont val="Times New Roman"/>
        <family val="1"/>
      </rPr>
      <t>3</t>
    </r>
    <r>
      <rPr>
        <sz val="12"/>
        <rFont val="Times New Roman"/>
        <family val="1"/>
      </rPr>
      <t>/</t>
    </r>
    <r>
      <rPr>
        <vertAlign val="subscript"/>
        <sz val="12"/>
        <rFont val="Times New Roman"/>
        <family val="1"/>
      </rPr>
      <t>4</t>
    </r>
    <r>
      <rPr>
        <sz val="12"/>
        <rFont val="Times New Roman"/>
        <family val="1"/>
      </rPr>
      <t>"</t>
    </r>
  </si>
  <si>
    <r>
      <t xml:space="preserve">Sandpaper </t>
    </r>
    <r>
      <rPr>
        <sz val="12"/>
        <rFont val="Preeti"/>
      </rPr>
      <t>-vfU;L_</t>
    </r>
  </si>
  <si>
    <r>
      <t xml:space="preserve"> </t>
    </r>
    <r>
      <rPr>
        <sz val="14"/>
        <rFont val="Preeti"/>
      </rPr>
      <t xml:space="preserve">lj6'dLg jf;/ </t>
    </r>
  </si>
  <si>
    <r>
      <t xml:space="preserve"> </t>
    </r>
    <r>
      <rPr>
        <sz val="12"/>
        <rFont val="Times New Roman"/>
        <family val="1"/>
      </rPr>
      <t xml:space="preserve">Roofing  bitumen </t>
    </r>
    <r>
      <rPr>
        <sz val="14"/>
        <rFont val="Preeti"/>
      </rPr>
      <t>-?lkmË cnsqf_</t>
    </r>
  </si>
  <si>
    <r>
      <t xml:space="preserve"> </t>
    </r>
    <r>
      <rPr>
        <sz val="14"/>
        <rFont val="Preeti"/>
      </rPr>
      <t>%)) u]h Knfli6s l;6</t>
    </r>
  </si>
  <si>
    <r>
      <t xml:space="preserve"> </t>
    </r>
    <r>
      <rPr>
        <sz val="12"/>
        <rFont val="Times New Roman"/>
        <family val="1"/>
      </rPr>
      <t xml:space="preserve">ISI Mark Trafelt  </t>
    </r>
    <r>
      <rPr>
        <sz val="14"/>
        <rFont val="Preeti"/>
      </rPr>
      <t xml:space="preserve">-@)dL= </t>
    </r>
    <r>
      <rPr>
        <sz val="14"/>
        <rFont val="Times New Roman"/>
        <family val="1"/>
      </rPr>
      <t>×</t>
    </r>
    <r>
      <rPr>
        <sz val="14"/>
        <rFont val="Preeti"/>
      </rPr>
      <t xml:space="preserve"> !dL=_</t>
    </r>
  </si>
  <si>
    <r>
      <t xml:space="preserve"> </t>
    </r>
    <r>
      <rPr>
        <sz val="12"/>
        <rFont val="Times New Roman"/>
        <family val="1"/>
      </rPr>
      <t xml:space="preserve">Plasticfelt  </t>
    </r>
    <r>
      <rPr>
        <sz val="14"/>
        <rFont val="Preeti"/>
      </rPr>
      <t xml:space="preserve">-@)dL= </t>
    </r>
    <r>
      <rPr>
        <sz val="14"/>
        <rFont val="Times New Roman"/>
        <family val="1"/>
      </rPr>
      <t>×</t>
    </r>
    <r>
      <rPr>
        <sz val="14"/>
        <rFont val="Preeti"/>
      </rPr>
      <t xml:space="preserve"> !dL=_</t>
    </r>
  </si>
  <si>
    <t>c:t/ jfx]s Ps sf]6 /]8 cS;fO8 k]G6 ug]{ sfd .</t>
  </si>
  <si>
    <t xml:space="preserve"> iv) Access Controller without record using Card and Pin ( with 5 piece RFID Card.)</t>
  </si>
  <si>
    <t xml:space="preserve"> v) Finger print access system with software</t>
  </si>
  <si>
    <t>ii) Do but on basement</t>
  </si>
  <si>
    <t>iii) Providing material and applying pressure grouting on Rcc slab, basement and water tank 2 coats</t>
  </si>
  <si>
    <t>iii) Do but sealing Rcc slab crack</t>
  </si>
  <si>
    <t>iv) Do but Rcc column</t>
  </si>
  <si>
    <t>Point</t>
  </si>
  <si>
    <t>Eradication of peepal &amp; other plants</t>
  </si>
  <si>
    <t>Miscellaneous Item</t>
  </si>
  <si>
    <t>Water proof of terrace &amp; roof garden</t>
  </si>
  <si>
    <t xml:space="preserve">Supplying and laying of 2 pack polymer modified cementious water proofing coatings (Acrocote) all complete. </t>
  </si>
  <si>
    <t>j=ld</t>
  </si>
  <si>
    <t>Pabbles cladding work</t>
  </si>
  <si>
    <t>Particle Board Partition wall</t>
  </si>
  <si>
    <t>Double skin partition in wood frame of 3"×3" and 2"×2" with 4mm. thick Medium density particle board (one side laminate) both side cladding.</t>
  </si>
  <si>
    <t>Single skin partition in wood frame of 3"×3" and 3"×4" with 9mm (both side laminated) particle board fixed in middle all complete.</t>
  </si>
  <si>
    <t>Carbon Fibre UPVC Roofing Sheet</t>
  </si>
  <si>
    <t>Carbon Fibre UPVC Roofing Sheet including the cost of material and labour  fitting, fixing, all complete job</t>
  </si>
  <si>
    <t>3mm</t>
  </si>
  <si>
    <t>2mm</t>
  </si>
  <si>
    <t>Ready made Door</t>
  </si>
  <si>
    <t xml:space="preserve">38 mm th. solid flush door (Both side teak ) </t>
  </si>
  <si>
    <t xml:space="preserve">38 mm th. solid flush door (One side teak) </t>
  </si>
  <si>
    <t>Readymade door shutter Recon, ordinary (1 side teak)</t>
  </si>
  <si>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</si>
  <si>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</si>
  <si>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</si>
  <si>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 dL=dL= 6]/fhf] 6fO{n @) dL=dL= afSnf] !M$ efudf l;d]G6 afn'jf</t>
  </si>
  <si>
    <t>3f]6\g] HofdL</t>
  </si>
  <si>
    <t>!!–^</t>
  </si>
  <si>
    <t>!M@ efusf] l;d]G6 d;nfdf 5fkL 3f]6\g] / kflnz ;d]t ug]{ .</t>
  </si>
  <si>
    <t>cShflns Pl;8</t>
  </si>
  <si>
    <t>!!–&amp;</t>
  </si>
  <si>
    <t>kf]/l;lng Un]H8 6fO{n !M$ l;d]G6 afn'jfdf 5fKg] sfd .</t>
  </si>
  <si>
    <t>!!–* s</t>
  </si>
  <si>
    <t>d;nfdf nufpg] .</t>
  </si>
  <si>
    <t>%) dL=dL= 9'+uf</t>
  </si>
  <si>
    <t>!!–* v</t>
  </si>
  <si>
    <t>!!–(</t>
  </si>
  <si>
    <t>#&amp;=% dL=dL= 9'+uf</t>
  </si>
  <si>
    <t>!!–!!</t>
  </si>
  <si>
    <t>alkm{ hfnL</t>
  </si>
  <si>
    <t>g/d k|sf/sf] Sn] / l;N6L df6f]df ;j} lsl;dsf] vGg] sfd !) dL6/</t>
  </si>
  <si>
    <t>;Dd jf]sgL l8:kf]hn / !=% dL6/;Dd lnˆ6 ;d]t</t>
  </si>
  <si>
    <t>lh=cfO{=sf9]tf/ -jf/ j]8 jfo/_ nufpg] .</t>
  </si>
  <si>
    <t>lh=cfO{=sfF9]tf/</t>
  </si>
  <si>
    <t>-jf/j]8 jfo/_</t>
  </si>
  <si>
    <t>Supplying, making, fixing suspended ceiling (for R.C.C.) design ceiling.</t>
  </si>
  <si>
    <t>! v</t>
  </si>
  <si>
    <t>lhk af]8{ l8hfOg kmN;\l;lnËsf</t>
  </si>
  <si>
    <t>Supplying, making, fixing ceiling with MPL board (for CGI roofing ceiling) plain ceiling.</t>
  </si>
  <si>
    <t>! Uf</t>
  </si>
  <si>
    <t>Fixing or laying 110mm dia cast iron (CI) pipe with necessary hardware  all complete.</t>
  </si>
  <si>
    <t>Fixing or laying 110mm dia cast iron (CI) pipe.</t>
  </si>
  <si>
    <t>Fixing or laying 75mm dia cast iron (CI) pipe with necessary hardware  all complete.</t>
  </si>
  <si>
    <t>Fixing or laying 75mm dia cast iron (CI) pipe.</t>
  </si>
  <si>
    <t>Fixing or laying 50mm dia cast iron (CI) pipe with necessary hardware  all complete.</t>
  </si>
  <si>
    <t>Fixing or laying 50mm dia cast iron (CI) pipe.</t>
  </si>
  <si>
    <t>15mm dia galvanized Iron (GI) pipe medium class includes fixing/laying with necessary hardware  all complete.</t>
  </si>
  <si>
    <t>Fixing/laying 15mm dia  (GI) pipe medium class.</t>
  </si>
  <si>
    <t>75mm lead caulked joint @ 3 lbs per joint.</t>
  </si>
  <si>
    <t>50 lit electric water heater (Geyser) all complete.</t>
  </si>
  <si>
    <t>20mm dia galvanized Iron (GI) pipe medium class includes fixing/laying with necessary hardware  all complete.</t>
  </si>
  <si>
    <t>Fixing/laying 20mm dia  (GI) pipe medium class.</t>
  </si>
  <si>
    <t>25mm dia galvanized Iron (GI) pipe medium class includes fixing/laying with necessary hardware  all complete.</t>
  </si>
  <si>
    <t>Fixing/laying 25mm dia  (GI) pipe medium class.</t>
  </si>
  <si>
    <t>32mm dia galvanized Iron (GI) pipe medium class includes fixing/laying with necessary hardware  all complete.</t>
  </si>
  <si>
    <t>^ dL=dL=jf6/k|'km Knfp8</t>
  </si>
  <si>
    <r>
      <t>a)</t>
    </r>
    <r>
      <rPr>
        <sz val="7"/>
        <rFont val="Times New Roman"/>
        <family val="1"/>
      </rPr>
      <t xml:space="preserve">          </t>
    </r>
    <r>
      <rPr>
        <sz val="12"/>
        <rFont val="Times New Roman"/>
        <family val="1"/>
      </rPr>
      <t>Stem up to 1" thickness</t>
    </r>
  </si>
  <si>
    <r>
      <t>b)</t>
    </r>
    <r>
      <rPr>
        <sz val="7"/>
        <rFont val="Times New Roman"/>
        <family val="1"/>
      </rPr>
      <t xml:space="preserve">          </t>
    </r>
    <r>
      <rPr>
        <sz val="12"/>
        <rFont val="Times New Roman"/>
        <family val="1"/>
      </rPr>
      <t>Stem up to 1"–2" thickness</t>
    </r>
  </si>
  <si>
    <r>
      <t>c)</t>
    </r>
    <r>
      <rPr>
        <sz val="7"/>
        <rFont val="Times New Roman"/>
        <family val="1"/>
      </rPr>
      <t xml:space="preserve">          </t>
    </r>
    <r>
      <rPr>
        <sz val="12"/>
        <rFont val="Times New Roman"/>
        <family val="1"/>
      </rPr>
      <t>Stem up to 2"–3" thickness</t>
    </r>
  </si>
  <si>
    <r>
      <t>d)</t>
    </r>
    <r>
      <rPr>
        <sz val="7"/>
        <rFont val="Times New Roman"/>
        <family val="1"/>
      </rPr>
      <t xml:space="preserve">          </t>
    </r>
    <r>
      <rPr>
        <sz val="12"/>
        <rFont val="Times New Roman"/>
        <family val="1"/>
      </rPr>
      <t>Stem up to 3"–4" thickness</t>
    </r>
  </si>
  <si>
    <r>
      <t>lzzf} sf7sf] #Æ</t>
    </r>
    <r>
      <rPr>
        <sz val="10"/>
        <rFont val="Arial"/>
        <family val="2"/>
      </rPr>
      <t>x</t>
    </r>
    <r>
      <rPr>
        <sz val="16"/>
        <rFont val="Preeti"/>
      </rPr>
      <t>$Æ ;fO{hsf] x\of08/]n agfO{ lkml6Ë ug]{ sfd .</t>
    </r>
  </si>
  <si>
    <r>
      <t xml:space="preserve">x\of08/]n </t>
    </r>
    <r>
      <rPr>
        <sz val="13"/>
        <rFont val="Preeti"/>
      </rPr>
      <t>#Æ</t>
    </r>
    <r>
      <rPr>
        <sz val="9"/>
        <rFont val="Arial"/>
        <family val="2"/>
      </rPr>
      <t>x</t>
    </r>
    <r>
      <rPr>
        <sz val="13"/>
        <rFont val="Preeti"/>
      </rPr>
      <t>$Æ+</t>
    </r>
  </si>
  <si>
    <t>lsnf, ud -df]ljns_</t>
  </si>
  <si>
    <t xml:space="preserve">!( dL=dL= jf]8{ </t>
  </si>
  <si>
    <t>lsnf sfF6L</t>
  </si>
  <si>
    <t>ixAluminium partition with 5 mm thick glass and 9 mm thick laminated board of section (64 x38x1.1)</t>
  </si>
  <si>
    <t>tof/L Ogfd]n k]G6 b'O{ sf]6 nufpg] .</t>
  </si>
  <si>
    <t>tof/L Knfli6s Odn\;g k]G6 Ps sf]6 nufpg] .</t>
  </si>
  <si>
    <r>
      <t xml:space="preserve">gf]6 M 6fonsf] ;fOh @@=&amp;% </t>
    </r>
    <r>
      <rPr>
        <sz val="10"/>
        <rFont val="Arial"/>
        <family val="2"/>
      </rPr>
      <t>x</t>
    </r>
    <r>
      <rPr>
        <sz val="10"/>
        <rFont val="Preeti"/>
      </rPr>
      <t xml:space="preserve"> &amp;=) ;]=dL= </t>
    </r>
    <r>
      <rPr>
        <sz val="9"/>
        <rFont val="Arial"/>
        <family val="2"/>
      </rPr>
      <t>=</t>
    </r>
    <r>
      <rPr>
        <sz val="10"/>
        <rFont val="Preeti"/>
      </rPr>
      <t xml:space="preserve"> )=)!%( j=dL=</t>
    </r>
  </si>
  <si>
    <t>*f]/ :k|Lªu ;fwf/)F</t>
  </si>
  <si>
    <t>tof/L Ogfd]n k]G^</t>
  </si>
  <si>
    <t>!^dL=dL=u|]gfO{6</t>
  </si>
  <si>
    <t xml:space="preserve">!^ dL=dL=u|]gfO{6, @) dL=dL= afSnf] </t>
  </si>
  <si>
    <t xml:space="preserve">XjfO{6 kl§ Knf:6/ </t>
  </si>
  <si>
    <t>tof/L kfs]{6</t>
  </si>
  <si>
    <t>:sl6ª ug]{ sfd .</t>
  </si>
  <si>
    <t>1.2 mm plain fiber glass sheet roofing including almunium strip at the joints and fixing in proper shape &amp; size with all necessary rails, screws, bolts &amp; nuts washers, J &amp; L hocks etc as per drawing &amp; instruction all complete.</t>
  </si>
  <si>
    <r>
      <t xml:space="preserve">#* </t>
    </r>
    <r>
      <rPr>
        <sz val="9"/>
        <rFont val="Arial"/>
        <family val="2"/>
      </rPr>
      <t xml:space="preserve">X </t>
    </r>
    <r>
      <rPr>
        <sz val="16"/>
        <rFont val="Preeti"/>
      </rPr>
      <t>&amp;% dL=dL= ;fn sf7sf] k|m]d agfO{</t>
    </r>
  </si>
  <si>
    <t>;fn sf7</t>
  </si>
  <si>
    <t>&amp;% dL=dL= sAhf</t>
  </si>
  <si>
    <t>!)) dL=dL= 5]:sLgL</t>
  </si>
  <si>
    <t>Kn]g /+lug kftf 0=75 ld=ld</t>
  </si>
  <si>
    <t>Supplying, making, fixing suspended ceilling (for R.C.C.) plain ceiling.</t>
  </si>
  <si>
    <t>! s</t>
  </si>
  <si>
    <t>Do but with ventilator from section (88×38×1.30) mm and 5 mm glass.</t>
  </si>
  <si>
    <t xml:space="preserve">Aluminum sliding windows without ventilator from section (101×45×1.50) mm and 5 mm glass. </t>
  </si>
  <si>
    <t xml:space="preserve">Do but with ventilator from section (101×45×1.50)mm and 5 mm glass. </t>
  </si>
  <si>
    <t xml:space="preserve">Siding door with naturally anodized color section of (101×45×1.50)mm  (40×45×1.5)mm &amp; 5 mm glass. </t>
  </si>
  <si>
    <t>Plain cement Concrete (PCC) in 1:2:4 ratio  for foundations, flooring and walls with approved quality of cement and sand and crushed stone aggregate including mixing, laying, curing etc all complete in approval of site engineer.</t>
  </si>
  <si>
    <t>Plain cement Concrete (PCC) in 1:2:4 ratio  for foundations, flooring and walls .</t>
  </si>
  <si>
    <t>Plain cement Concrete (PCC) for RCC works (1:2:4) for slab/lintels with approved quality of cement and sand and crushed stone aggregate including mixing, laying, curing etc all complete in approval of site engineer.</t>
  </si>
  <si>
    <t>Plain cement Concrete (PCC) for RCC works (1:2:4) for slab/lintels</t>
  </si>
  <si>
    <t>Plain cement Concrete (PCC) for RCC works (1:1.5:3) for slab/lintels with approved quality of cement and sand and crushed stone aggregate including mixing, laying, curing etc all complete in approval of site engineer.</t>
  </si>
  <si>
    <t>Plain cement Concrete (PCC) for RCC works (1:1.5:3) for slab/lintels</t>
  </si>
  <si>
    <t xml:space="preserve">@% dL=dL= afSnf] df]hfos ˆnf]l/Ë @) dL=dL= -!M@M$_ l;d]G6 s+qmL6 u/L </t>
  </si>
  <si>
    <t xml:space="preserve">To; dfly % dL=dL= afSnf] !M! efudf ;]tf] l;d]G6 / </t>
  </si>
  <si>
    <t>dfj{n lrK; nufO{ 3f]6\g] / kflnz ;d]t ug]{ sfd .</t>
  </si>
  <si>
    <t>!@=% dL=dL= /f]8f</t>
  </si>
  <si>
    <t xml:space="preserve"> 15mm dia. Auto Closing  Bibcock with aerator</t>
  </si>
  <si>
    <t xml:space="preserve"> 15mm dia. Urinal  Auto Closing Valve with built in Control Cock</t>
  </si>
  <si>
    <t>C.P. 15mm dia  Angle valve European Pattern</t>
  </si>
  <si>
    <t>C.P. 15mm dia  Angle valve  Ordinary type</t>
  </si>
  <si>
    <t xml:space="preserve">15mm dia two way angle valve  </t>
  </si>
  <si>
    <t xml:space="preserve"> 0.5HP Electric motor Pump monoblock     ( crompton)</t>
  </si>
  <si>
    <t>0.5HP Electric motor Pump monoblock     ( crompton)</t>
  </si>
  <si>
    <t xml:space="preserve"> 1HP Electric motor Pump  monoblock   ( crompton)</t>
  </si>
  <si>
    <t>1HP Electric motor Pump  monoblock   ( crompton)</t>
  </si>
  <si>
    <t xml:space="preserve"> 1HP Electric motor Pump Multi Stage coupled  ( crompton)</t>
  </si>
  <si>
    <t xml:space="preserve"> 2HP Electric motor Pump multi stage coupled ( crompton)</t>
  </si>
  <si>
    <t>Flat dry brick soling on flat in foundation and floor including sand filling in joints.</t>
  </si>
  <si>
    <t>Pointing in flat stone paving</t>
  </si>
  <si>
    <t>Sand filling in flooring including supply of filling materials, watering, ramming etc. all complete</t>
  </si>
  <si>
    <t xml:space="preserve">Sand filling in flooring including watering, ramming etc. </t>
  </si>
  <si>
    <t>Brick bat filling work</t>
  </si>
  <si>
    <t>Porecelene clay toilet paper holder Recessed type with necessary accessories.</t>
  </si>
  <si>
    <t>Chrome plated toilet paper holder with necessary accessories.</t>
  </si>
  <si>
    <t>Colouring with three coat white washing in new ceiling surface.</t>
  </si>
  <si>
    <t xml:space="preserve">Colouring with three coat white washing in new wall surface to give uniform colouring after rendering the surface all complete. </t>
  </si>
  <si>
    <t>Colouring with three coat white washing in new wall surface.</t>
  </si>
  <si>
    <t xml:space="preserve">Rubble masonry in 1:6 C/S mortar in perfect line level finish including, racking the joints and curing the work for at least 7 days all complete. </t>
  </si>
  <si>
    <t>Rubble masonry in 1:6 C/S mortar.</t>
  </si>
  <si>
    <t xml:space="preserve">Dry rubble masonry work in perfect line level finish all complete. </t>
  </si>
  <si>
    <t>Dry rubble masonry work.</t>
  </si>
  <si>
    <t xml:space="preserve">Rubble masonry in mud mortar in perfect line level finish including, racking the joints  all complete. </t>
  </si>
  <si>
    <t>Rubble masonry in mud mortar.</t>
  </si>
  <si>
    <t>12.5mm thick lime surki plaster in (1:2) ratio on wall and ceiling of good finish including racking the joint, wetting of surfaces &amp; curing the work all complete.</t>
  </si>
  <si>
    <t>Hand pump with nut and bolt with flange</t>
  </si>
  <si>
    <t>Construction of 100 user septic tank  all complete work as per drawing and specification.</t>
  </si>
  <si>
    <t>Construction of 1.2  m dia (Rcc ring) soak pit  all complete work as per drawing and specification.</t>
  </si>
  <si>
    <t>6 lit electric water heater (Geyser)  and instruction all complete.</t>
  </si>
  <si>
    <t xml:space="preserve"> white glazed wash basin 55X40mm with brackets 32mm bottle trap, 15mm basin mixer with pedestal and   all complete.</t>
  </si>
  <si>
    <t xml:space="preserve"> Kitchen sink stainless steel 90 cm long with mixer and instruction all complete.</t>
  </si>
  <si>
    <t>Under counter wash basin  with trap, flexiable pipe and (hot&amp;cold) mixer all complete set</t>
  </si>
  <si>
    <t>Construction of 12 cu.m Under ground rcc water tank  all complete work as per drawing and specification.</t>
  </si>
  <si>
    <t xml:space="preserve"> Fixing Sal wood frame size 50x75 mm  with 6 mm thick water proof ply in Falce ceiling work</t>
  </si>
  <si>
    <t>sq. m</t>
  </si>
  <si>
    <t>Labour cost of fixing 2000 lit.Pvc water tank and site clearance as per instruction</t>
  </si>
  <si>
    <t>Labour cost of Removing door and re fixing after complete floor tile</t>
  </si>
  <si>
    <t xml:space="preserve"> Porcelain clay white glaze indian pattern Comode(Hindustan, Parryware, Classica or eq.) with FLUSH valve and seat cover</t>
  </si>
  <si>
    <t>set</t>
  </si>
  <si>
    <t xml:space="preserve"> Kitchen sink stainless steel 150 cm long . Except sink cock</t>
  </si>
  <si>
    <t>Construction of 50  user septic tank  all complete work as per drawing and specification.</t>
  </si>
  <si>
    <t>Construction of 200 user septic tank  all complete work as per drawing and specification.</t>
  </si>
  <si>
    <t>Construction of 2.0 m dia soak pit  all complete work as per drawing and specification.</t>
  </si>
  <si>
    <t>Construction of Pump house  all complete work as per drawing and specification.</t>
  </si>
  <si>
    <t xml:space="preserve">  White glaze Wash basin pedeatal</t>
  </si>
  <si>
    <t>Wash basin pedeatal</t>
  </si>
  <si>
    <t>40mm ball cock(Float valve)</t>
  </si>
  <si>
    <t>15 mm CP water spray all complete.</t>
  </si>
  <si>
    <t>15 mm CP water spray.</t>
  </si>
  <si>
    <t>Hand drayer Chinese</t>
  </si>
  <si>
    <t>4 kg/cm2 (50 mm) HDP pipe  all complete.</t>
  </si>
  <si>
    <t>4 kg/cm2 (50 mm) HDP pipe .</t>
  </si>
  <si>
    <t>4 kg/cm2 (110 mm) HDP pipe  all complete.</t>
  </si>
  <si>
    <t>4 kg/cm2 (125 mm) HDP pipe  all complete.</t>
  </si>
  <si>
    <t xml:space="preserve">Rubble masonry  filling  work in foundation   . </t>
  </si>
  <si>
    <t xml:space="preserve">Rubble masonry  filling  work in foundation  . </t>
  </si>
  <si>
    <t>Plain cement Concrete (PCC) in 1:5:10 ratio  for foundations, flooring and walls with approved quality of cement and sand and crushed stone aggregate including mixing, laying, curing etc all complete in approval of site engineer.</t>
  </si>
  <si>
    <t>Plain cement Concrete (PCC) in 1:5:10 ratio  for foundations, flooring and walls.</t>
  </si>
  <si>
    <t>Supply and fixing of  shower head with arm and flange European Pattern, Americand Standard</t>
  </si>
  <si>
    <t>Supplying and installation of UPVC Profile Casement Window frame 60x60 mm , Casement window sash 78x60 mm, Casement window mullion 72x60 mm white colour with galvanized steel reinforcement of 1.5 mm, 5 mm thick clear glass, insect net, patented standard h</t>
  </si>
  <si>
    <t>a) Single casement</t>
  </si>
  <si>
    <t>White glazed earthenware Indian pattern W C  500mm Orissa Pan with 3.0gallons low level flushing cistern with complete accessories including bracket, flushing pipe,pipe connector etc. all complete set</t>
  </si>
  <si>
    <t>White glazed earthenware Indian pattern W C  500mm Indian Pan with 10 liter low level flushing cistern .</t>
  </si>
  <si>
    <t>Double swing casement door with half glass &amp; laminated particle board</t>
  </si>
  <si>
    <t>Full panel double swing casement door</t>
  </si>
  <si>
    <t>Full laminated particle board double swing casement door</t>
  </si>
  <si>
    <t>i) Double glazing</t>
  </si>
  <si>
    <t>!@=% dL=dL= r'gf ;'sL{ -!M@_ Knfi6/ =======================================================================</t>
  </si>
  <si>
    <t xml:space="preserve">/]* cS;fO* k]G^ </t>
  </si>
  <si>
    <t>u]?</t>
  </si>
  <si>
    <t>s'v'/] hfln</t>
  </si>
  <si>
    <t>!) dL= k/ nlu ldnfO{ yfs nufpg] sfo{ .</t>
  </si>
  <si>
    <t>gf]6 M pk/f]Qm HofdL ;+Vof cf=g+= !( -^_ df lbOPsf] kl/df0fsf] %)Ü cg'dfg ul/P{sf] .</t>
  </si>
  <si>
    <t xml:space="preserve">!Æ afSnf] ?lkmË 6fon a'§f Knfi6/ </t>
  </si>
  <si>
    <t>l;d]G6 d;nf -!M$_ tof/ u/L nufpg] sfo{ .</t>
  </si>
  <si>
    <t>!Æ afSnf] ?lkmË /flkmË 6fon a'§f agfpg] ;Dk"0f{ sfo{</t>
  </si>
  <si>
    <t>a=dL=</t>
  </si>
  <si>
    <t>One side lamination Melamined faced (Exteriors Grade)</t>
  </si>
  <si>
    <t>Both side lamination Melamined faced (Exteriors Grade)</t>
  </si>
  <si>
    <t>tof/L 6Ls p8 kfs]{6</t>
  </si>
  <si>
    <t>tof/L lzzf} sf7 k}g]n</t>
  </si>
  <si>
    <t>tof/L x]l.6]h</t>
  </si>
  <si>
    <r>
      <t xml:space="preserve">$) ld=ld=afSnf] </t>
    </r>
    <r>
      <rPr>
        <sz val="10"/>
        <rFont val="Arial"/>
        <family val="2"/>
      </rPr>
      <t>Prefab</t>
    </r>
    <r>
      <rPr>
        <sz val="13"/>
        <rFont val="Preeti"/>
      </rPr>
      <t xml:space="preserve"> sf] </t>
    </r>
    <r>
      <rPr>
        <sz val="10"/>
        <rFont val="Arial"/>
        <family val="2"/>
      </rPr>
      <t xml:space="preserve">cubical </t>
    </r>
    <r>
      <rPr>
        <sz val="13"/>
        <rFont val="Preeti"/>
      </rPr>
      <t>tof/L kfl6{;g</t>
    </r>
  </si>
  <si>
    <r>
      <t xml:space="preserve">&amp;% ld=ld=afSnf] </t>
    </r>
    <r>
      <rPr>
        <sz val="10"/>
        <rFont val="Arial"/>
        <family val="2"/>
      </rPr>
      <t>Prefab</t>
    </r>
    <r>
      <rPr>
        <sz val="13"/>
        <rFont val="Preeti"/>
      </rPr>
      <t xml:space="preserve"> sf] </t>
    </r>
    <r>
      <rPr>
        <sz val="10"/>
        <rFont val="Arial"/>
        <family val="2"/>
      </rPr>
      <t xml:space="preserve"> </t>
    </r>
    <r>
      <rPr>
        <sz val="13"/>
        <rFont val="Preeti"/>
      </rPr>
      <t>tof/L kfl6{;g</t>
    </r>
  </si>
  <si>
    <r>
      <t xml:space="preserve">%) ld=ld=afSnf] </t>
    </r>
    <r>
      <rPr>
        <sz val="10"/>
        <rFont val="Arial"/>
        <family val="2"/>
      </rPr>
      <t>Prefab</t>
    </r>
    <r>
      <rPr>
        <sz val="13"/>
        <rFont val="Preeti"/>
      </rPr>
      <t xml:space="preserve"> sf] </t>
    </r>
    <r>
      <rPr>
        <sz val="10"/>
        <rFont val="Arial"/>
        <family val="2"/>
      </rPr>
      <t xml:space="preserve"> </t>
    </r>
    <r>
      <rPr>
        <sz val="13"/>
        <rFont val="Preeti"/>
      </rPr>
      <t>tof/L kfl6{;g</t>
    </r>
  </si>
  <si>
    <t>8.04.01</t>
  </si>
  <si>
    <t>F</t>
  </si>
  <si>
    <t>Mini Truck Rent(Per Hour/3cum)</t>
  </si>
  <si>
    <t>R</t>
  </si>
  <si>
    <t xml:space="preserve">Unskilled man </t>
  </si>
  <si>
    <t>LR</t>
  </si>
  <si>
    <t>Speed for Kathmandu valley</t>
  </si>
  <si>
    <t>V1</t>
  </si>
  <si>
    <t>20km/hour</t>
  </si>
  <si>
    <t>v1</t>
  </si>
  <si>
    <t>D1</t>
  </si>
  <si>
    <t>d1</t>
  </si>
  <si>
    <t>Labour</t>
  </si>
  <si>
    <t>0.4xL R</t>
  </si>
  <si>
    <t>3.2xTx F</t>
  </si>
  <si>
    <t>Equipment</t>
  </si>
  <si>
    <t>Total Rate for 10km/cum</t>
  </si>
  <si>
    <t>15% overheadcharge</t>
  </si>
  <si>
    <t>% ls=dL= ;Ddsf] b'/L # 6g Sofkfl;6Ls] 6«såf/f vlg elTs cfPsf tyf sfd gnfUg] a:t' tyf ;fdfg yGsfpg] sfd .</t>
  </si>
  <si>
    <t>b/ k|lt 3=dL= sf]</t>
  </si>
  <si>
    <t xml:space="preserve">Fixing of 5 mm thick glass on existing fixed frames of windows, ventilators with wooden beading &amp; putty s all complete.  </t>
  </si>
  <si>
    <t>Fixing of 5 mm thick glass on existing fixed frames.</t>
  </si>
  <si>
    <t>50 mm dia CPVC Pipe  SDR 13.5 CTS, includes fixing/laying with necessary fittings  all complete.</t>
  </si>
  <si>
    <t>15 mm dia CPVC Ball Valve, CTS Socket  all complete.</t>
  </si>
  <si>
    <t>Nos</t>
  </si>
  <si>
    <t>20 mm dia CPVC Ball Valve, CTS Socket  all complete.</t>
  </si>
  <si>
    <t>25 mm dia CPVC Ball Valve, CTS Socket  all complete.</t>
  </si>
  <si>
    <t>32 mm dia CPVC Ball Valve, CTS Socket  all complete.</t>
  </si>
  <si>
    <t>40 mm dia CPVC Ball Valve, CTS Socket  all complete.</t>
  </si>
  <si>
    <t>50 mm dia CPVC Ball Valve, CTS Socket  all complete.</t>
  </si>
  <si>
    <t>16 mm dia multi-layer PAP Composite pipe  includes fixing/laying with necessary fittings  all complete.</t>
  </si>
  <si>
    <t xml:space="preserve">16 mm dia multi-layer PAP Composite pipe  </t>
  </si>
  <si>
    <t>20 mm dia multi-layer PAP Composite pipe  includes fixing/laying with necessary fittings  all complete.</t>
  </si>
  <si>
    <t xml:space="preserve">20 mm dia multi-layer PAP Composite pipe  </t>
  </si>
  <si>
    <t>25 mm dia multi-layer PAP Composite pipe  includes fixing/laying with necessary fittings  all complete.</t>
  </si>
  <si>
    <t xml:space="preserve">25 mm dia multi-layer PAP Composite pipe  </t>
  </si>
  <si>
    <t>32 mm dia multi-layer PAP Composite pipe  includes fixing/laying with necessary fittings  all complete.</t>
  </si>
  <si>
    <t xml:space="preserve">32 mm dia multi-layer PAP Composite pipe  </t>
  </si>
  <si>
    <t>40 mm dia multi-layer PAP Composite pipe  includes fixing/laying with necessary fittings  all complete.</t>
  </si>
  <si>
    <t xml:space="preserve">40 mm dia multi-layer PAP Composite pipe  </t>
  </si>
  <si>
    <t>50 mm dia multi-layer PAP Composite pipe  includes fixing/laying with necessary fittings  all complete.</t>
  </si>
  <si>
    <t xml:space="preserve">50 mm dia multi-layer PAP Composite pipe  </t>
  </si>
  <si>
    <t>25mm thick sal wood planking work with salwood frame (size 50x75mm)  making 60x90cm room size.</t>
  </si>
  <si>
    <t>12-30 cm dia tree cutting work</t>
  </si>
  <si>
    <t>Nos.</t>
  </si>
  <si>
    <t>137 cm dia tree cutting work</t>
  </si>
  <si>
    <t>Removing roots of tree</t>
  </si>
  <si>
    <t>Thick bush and plant cutting  work</t>
  </si>
  <si>
    <t>sq.m.</t>
  </si>
  <si>
    <t>Surface dressing work</t>
  </si>
  <si>
    <t>Upper earth cutting work</t>
  </si>
  <si>
    <t>Site preparation work with cleaning and disposal of debrises, uprooting roots, solid wastes etc. all complete .</t>
  </si>
  <si>
    <t xml:space="preserve">Site preparation work </t>
  </si>
  <si>
    <t xml:space="preserve">Earthwork in excavation in ordinary soils </t>
  </si>
  <si>
    <t>cu.m.</t>
  </si>
  <si>
    <t>Earthwork in excavation in hard/boulder mix soils in foundation including 10m hauling distance and 1.5 m. lift all complete.</t>
  </si>
  <si>
    <t xml:space="preserve">Earthwork in excavation in hard/boulder mix soils </t>
  </si>
  <si>
    <t>Gun metal two way collection head with 63mm dia. Insteintaneous type inlet including built in check valve for Fire Bridgade connection to under ground water tank or hose reel</t>
  </si>
  <si>
    <t>12.5mm thick cement sand plaster in (1:4) ratio on ceiling of good finish including racking the joint, wetting of surfaces &amp; curing the work all complete.</t>
  </si>
  <si>
    <t>12.5mm thick cement sand plaster in (1:4) ratio on ceiling.</t>
  </si>
  <si>
    <r>
      <t>v_ !</t>
    </r>
    <r>
      <rPr>
        <vertAlign val="superscript"/>
        <sz val="14"/>
        <rFont val="Preeti"/>
      </rPr>
      <t>!</t>
    </r>
    <r>
      <rPr>
        <sz val="14"/>
        <rFont val="Preeti"/>
      </rPr>
      <t>÷</t>
    </r>
    <r>
      <rPr>
        <vertAlign val="subscript"/>
        <sz val="14"/>
        <rFont val="Preeti"/>
      </rPr>
      <t>@</t>
    </r>
    <r>
      <rPr>
        <sz val="14"/>
        <rFont val="Preeti"/>
      </rPr>
      <t>Æ ;Dd afSnf      ,,       ,,</t>
    </r>
  </si>
  <si>
    <r>
      <t>3_ @</t>
    </r>
    <r>
      <rPr>
        <vertAlign val="superscript"/>
        <sz val="14"/>
        <rFont val="Preeti"/>
      </rPr>
      <t>!</t>
    </r>
    <r>
      <rPr>
        <sz val="14"/>
        <rFont val="Preeti"/>
      </rPr>
      <t>÷</t>
    </r>
    <r>
      <rPr>
        <vertAlign val="subscript"/>
        <sz val="14"/>
        <rFont val="Preeti"/>
      </rPr>
      <t>@</t>
    </r>
    <r>
      <rPr>
        <sz val="14"/>
        <rFont val="Preeti"/>
      </rPr>
      <t xml:space="preserve">Æ ;Dd afSnf] 9'Ëf  ,,         ,,    </t>
    </r>
  </si>
  <si>
    <t>OPAL JOINT SET PRIMER</t>
  </si>
  <si>
    <t>It is a recommended for surface namely concrete, brick work, cement, gypsum board, natural and artificial stone, glass ceramics, anodized aluminium, timer and rigid PVC etc.</t>
  </si>
  <si>
    <t>gofF ;km]{;df XjfO{6jfz ug]{ sfd -l;ln+udf_ b'O{ sf]6 =======================================================================</t>
  </si>
  <si>
    <t>UPVC Double Glazing Casement Window 60*60 mm Frame White Colour With 5mm Glass</t>
  </si>
  <si>
    <t>UPVC Sliding Window With 50*80 mm White Colour And 5mm Glass With Aluminium Sliding Track</t>
  </si>
  <si>
    <t>UPVC Casement Window 60*60 mm Frame White Colour With 5mm Glass With UPVC Panel Luever Fixed</t>
  </si>
  <si>
    <t>16-20 mm dia bar fixing in window chaukhat.</t>
  </si>
  <si>
    <t>38mm thick (1:2:4) P.C.C. for flooring with approved quality of O.P. cement &amp; sand and crushed stone aggregate including mixing, laying, punning, rubbing in hard surface curing etc all complete.</t>
  </si>
  <si>
    <t>38mm thick (1:2:4) P.C.C. for flooring with punning, rubbing in hard surface curing.</t>
  </si>
  <si>
    <t>50mm thick (1:2:4) P.C.C. for flooring with approved quality of O.P. cement &amp; sand and crushed stone aggregate including mixing, laying, punning, rubbing in hard surface curing etc all complete.</t>
  </si>
  <si>
    <t>50mm thick (1:2:4) P.C.C. for flooring with punning, rubbing in hard surface curing.</t>
  </si>
  <si>
    <t>75mm thick (1:2:4) P.C.C. for flooring with approved quality of O.P. cement &amp; sand and crushed stone aggregate including mixing, laying, punning, rubbing in hard surface curing etc all complete.</t>
  </si>
  <si>
    <t>75mm thick (1:2:4) P.C.C. for flooring with approved quality of O.P. cement &amp; sand and crushed stone aggregate.</t>
  </si>
  <si>
    <t>25mm thick mosaic flooring- 5mm thick white cement and marble chips(1:1) on 20mm (1:2:4) cement conc. Rubbing and polishing properly.</t>
  </si>
  <si>
    <t>25mm thick mosaic flooring- 5mm thick white cement and marble chips(1:1) on 20mm (1:2:4) cement conc.</t>
  </si>
  <si>
    <t>ld;fO{ 8]Dk k|'lkm+Ë ug]{ .</t>
  </si>
  <si>
    <t>79==116</t>
  </si>
  <si>
    <t>!(!–@*^</t>
  </si>
  <si>
    <t>12.5mm thick cement sand plaster in (1:4) ratio on wall of good finish including racking the joint, wetting of surfaces &amp; curing the work all complete.</t>
  </si>
  <si>
    <t>12.5mm thick cement sand plaster in (1:4) ratio on wall .</t>
  </si>
  <si>
    <t>12.5mm thick cement sand plaster in (1:6) ratio on wall of good finish including racking the joint, wetting of surfaces &amp; curing the work all complete.</t>
  </si>
  <si>
    <t>25mm thick mosaic flooring-  6mm thick white cement and marble chips(1:2) on 19mm thick cement plastering (1:2) and rubbing and polishing properly.</t>
  </si>
  <si>
    <t xml:space="preserve">Supplying and laying of 20mm thick Terrazzo tiles in 20mm thick cement sand motar (1:4) ratio on floors, skirting and wall s all complete. </t>
  </si>
  <si>
    <t>ii)Water resistant false ceiling</t>
  </si>
  <si>
    <r>
      <t>Fixing /laying 150 mm dia NP</t>
    </r>
    <r>
      <rPr>
        <vertAlign val="superscript"/>
        <sz val="10"/>
        <rFont val="Arial"/>
        <family val="2"/>
      </rPr>
      <t xml:space="preserve">2 </t>
    </r>
    <r>
      <rPr>
        <sz val="10"/>
        <rFont val="Arial"/>
        <family val="2"/>
      </rPr>
      <t>RCC Hume pipe with collar including 1:4 cement sand mortar all complete.</t>
    </r>
  </si>
  <si>
    <t>20mm thick Terrazzo tiles in 20mm thick cement sand motar (1:4) ratio on floors, skirting and wall.</t>
  </si>
  <si>
    <r>
      <t>ix)</t>
    </r>
    <r>
      <rPr>
        <sz val="14"/>
        <rFont val="Preeti"/>
      </rPr>
      <t xml:space="preserve"> </t>
    </r>
    <r>
      <rPr>
        <sz val="12"/>
        <rFont val="Preeti"/>
      </rPr>
      <t>;fdfGo k|sf/sf]</t>
    </r>
    <r>
      <rPr>
        <sz val="14"/>
        <rFont val="Preeti"/>
      </rPr>
      <t xml:space="preserve"> </t>
    </r>
    <r>
      <rPr>
        <sz val="12"/>
        <rFont val="Preeti"/>
      </rPr>
      <t xml:space="preserve">s'FlbPsf] ;fnsf] sf7sf] cfFvL em\ofn tof/L </t>
    </r>
  </si>
  <si>
    <r>
      <t>x)</t>
    </r>
    <r>
      <rPr>
        <sz val="14"/>
        <rFont val="Preeti"/>
      </rPr>
      <t xml:space="preserve"> </t>
    </r>
    <r>
      <rPr>
        <sz val="12"/>
        <rFont val="Preeti"/>
      </rPr>
      <t>dWod k|sf/sf]</t>
    </r>
    <r>
      <rPr>
        <sz val="14"/>
        <rFont val="Preeti"/>
      </rPr>
      <t xml:space="preserve"> </t>
    </r>
    <r>
      <rPr>
        <sz val="12"/>
        <rFont val="Preeti"/>
      </rPr>
      <t>s'FlbPsf] ;fnsf] sf7sf] cfFvL em\ofn tof/L</t>
    </r>
  </si>
  <si>
    <r>
      <t>200 mm dia NP</t>
    </r>
    <r>
      <rPr>
        <vertAlign val="superscript"/>
        <sz val="10"/>
        <rFont val="Arial"/>
        <family val="2"/>
      </rPr>
      <t xml:space="preserve">2 </t>
    </r>
    <r>
      <rPr>
        <sz val="10"/>
        <rFont val="Arial"/>
        <family val="2"/>
      </rPr>
      <t>RCC Hume pipe including collar with all complete.</t>
    </r>
  </si>
  <si>
    <r>
      <t>Fixing /laying 300 mm dia NP</t>
    </r>
    <r>
      <rPr>
        <vertAlign val="superscript"/>
        <sz val="10"/>
        <rFont val="Arial"/>
        <family val="2"/>
      </rPr>
      <t xml:space="preserve">2 </t>
    </r>
    <r>
      <rPr>
        <sz val="10"/>
        <rFont val="Arial"/>
        <family val="2"/>
      </rPr>
      <t>RCC Hume pipe with collar including 1:4 cement sand mortar all complete.</t>
    </r>
  </si>
  <si>
    <r>
      <t>300 mm dia NP</t>
    </r>
    <r>
      <rPr>
        <vertAlign val="superscript"/>
        <sz val="10"/>
        <rFont val="Arial"/>
        <family val="2"/>
      </rPr>
      <t xml:space="preserve">2 </t>
    </r>
    <r>
      <rPr>
        <sz val="10"/>
        <rFont val="Arial"/>
        <family val="2"/>
      </rPr>
      <t>RCC Hume pipe including collar with all complete.</t>
    </r>
  </si>
  <si>
    <r>
      <t>400mm dia NP</t>
    </r>
    <r>
      <rPr>
        <vertAlign val="superscript"/>
        <sz val="10"/>
        <rFont val="Arial"/>
        <family val="2"/>
      </rPr>
      <t xml:space="preserve">2 </t>
    </r>
    <r>
      <rPr>
        <sz val="10"/>
        <rFont val="Arial"/>
        <family val="2"/>
      </rPr>
      <t>RCC Hume pipe including collar with all complete.</t>
    </r>
  </si>
  <si>
    <t>xf]N*kmf:^ k|lt s]=hL= 7 j^f</t>
  </si>
  <si>
    <r>
      <t>cfNd'lgod s};d]G6 em\ofn 6fOk–</t>
    </r>
    <r>
      <rPr>
        <sz val="12"/>
        <rFont val="Arial"/>
        <family val="2"/>
      </rPr>
      <t xml:space="preserve">B </t>
    </r>
    <r>
      <rPr>
        <sz val="12"/>
        <rFont val="Preeti"/>
      </rPr>
      <t xml:space="preserve">-$@=&amp;) </t>
    </r>
    <r>
      <rPr>
        <sz val="12"/>
        <rFont val="Arial"/>
        <family val="2"/>
      </rPr>
      <t xml:space="preserve">x </t>
    </r>
    <r>
      <rPr>
        <sz val="12"/>
        <rFont val="Preeti"/>
      </rPr>
      <t xml:space="preserve">#* </t>
    </r>
    <r>
      <rPr>
        <sz val="12"/>
        <rFont val="Arial"/>
        <family val="2"/>
      </rPr>
      <t xml:space="preserve">X </t>
    </r>
    <r>
      <rPr>
        <sz val="12"/>
        <rFont val="Preeti"/>
      </rPr>
      <t xml:space="preserve">@=!@ dL=dL=_ </t>
    </r>
  </si>
  <si>
    <r>
      <t xml:space="preserve">cfNd'lgod lkmS; e]G6Ln];g ;lxtsf] s};d]G6 em\ofn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</si>
  <si>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b'O{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</si>
  <si>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tof/L 9f]sf l;+un k}g]n ePsf] </t>
    </r>
    <r>
      <rPr>
        <sz val="12"/>
        <rFont val="Arial"/>
        <family val="2"/>
      </rPr>
      <t>Hinge Door</t>
    </r>
    <r>
      <rPr>
        <sz val="12"/>
        <rFont val="Preeti"/>
      </rPr>
      <t xml:space="preserve"> -&amp;@=@) </t>
    </r>
    <r>
      <rPr>
        <sz val="12"/>
        <rFont val="Arial"/>
        <family val="2"/>
      </rPr>
      <t>x</t>
    </r>
    <r>
      <rPr>
        <sz val="12"/>
        <rFont val="Preeti"/>
      </rPr>
      <t xml:space="preserve"> %) </t>
    </r>
    <r>
      <rPr>
        <sz val="12"/>
        <rFont val="Arial"/>
        <family val="2"/>
      </rPr>
      <t>X</t>
    </r>
    <r>
      <rPr>
        <sz val="12"/>
        <rFont val="Preeti"/>
      </rPr>
      <t xml:space="preserve"> !=%) dL=dL=_ </t>
    </r>
  </si>
  <si>
    <r>
      <t xml:space="preserve">cfNd'lgodsf] b'O{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</si>
  <si>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r>
      <t xml:space="preserve">cfNd'lgodsf] l;+un k}g]n ePsf] </t>
    </r>
    <r>
      <rPr>
        <sz val="12"/>
        <rFont val="Arial"/>
        <family val="2"/>
      </rPr>
      <t>Swing Door</t>
    </r>
    <r>
      <rPr>
        <sz val="12"/>
        <rFont val="Preeti"/>
      </rPr>
      <t xml:space="preserve">     -!)!=^) </t>
    </r>
    <r>
      <rPr>
        <sz val="12"/>
        <rFont val="Arial"/>
        <family val="2"/>
      </rPr>
      <t>x</t>
    </r>
    <r>
      <rPr>
        <sz val="12"/>
        <rFont val="Preeti"/>
      </rPr>
      <t xml:space="preserve"> $$=%) </t>
    </r>
    <r>
      <rPr>
        <sz val="12"/>
        <rFont val="Arial"/>
        <family val="2"/>
      </rPr>
      <t>X</t>
    </r>
    <r>
      <rPr>
        <sz val="12"/>
        <rFont val="Preeti"/>
      </rPr>
      <t xml:space="preserve"> !=*) dL=dL=_ </t>
    </r>
  </si>
  <si>
    <t>a) Providing, fitting &amp; fixing in position G.I under frame using GYP steel branded channel with 9-12 mm th. MPL (Moralized Polyester Laminated) board finishing of joints with compound tape  all complete work</t>
  </si>
  <si>
    <t>ˆnf]l/Ëdf afn'jf eg]{ sfd =========================================================================================</t>
  </si>
  <si>
    <t>viii) Aluminium partition with 5 mm thick glass and 9 mm thick laminated board of section (101 x45x1.1)</t>
  </si>
  <si>
    <t>Iron Square Pipe/Black Pipe/Channel/ Angle/I-Beam/Black Sheet/MS Plate</t>
  </si>
  <si>
    <t xml:space="preserve">i) Iron Square Pipe </t>
  </si>
  <si>
    <t>G.I. Wire</t>
  </si>
  <si>
    <t>i)  a) 8 gauge light class</t>
  </si>
  <si>
    <t xml:space="preserve">    b) 8 gauge medium class   </t>
  </si>
  <si>
    <r>
      <t>Fixing /laying 600 mm dia NP</t>
    </r>
    <r>
      <rPr>
        <vertAlign val="superscript"/>
        <sz val="10"/>
        <rFont val="Arial"/>
        <family val="2"/>
      </rPr>
      <t xml:space="preserve">2 </t>
    </r>
    <r>
      <rPr>
        <sz val="10"/>
        <rFont val="Arial"/>
        <family val="2"/>
      </rPr>
      <t>RCC Hume pipe with collar including 1:4 cement sand mortar all complete.</t>
    </r>
  </si>
  <si>
    <r>
      <t>Fixing /laying 150 mm dia NP</t>
    </r>
    <r>
      <rPr>
        <vertAlign val="superscript"/>
        <sz val="10"/>
        <rFont val="Arial"/>
        <family val="2"/>
      </rPr>
      <t xml:space="preserve">3 </t>
    </r>
    <r>
      <rPr>
        <sz val="10"/>
        <rFont val="Arial"/>
        <family val="2"/>
      </rPr>
      <t>RCC Hume pipe with collar including 1:4 cement sand mortar all complete.</t>
    </r>
  </si>
  <si>
    <t>Fixing /laying 180 mm dia Plastic Water Gutter pipe ( Half Round)  with necessary fittings  all complete.</t>
  </si>
  <si>
    <r>
      <t xml:space="preserve">3_ </t>
    </r>
    <r>
      <rPr>
        <b/>
        <sz val="12"/>
        <rFont val="Times New Roman"/>
        <family val="1"/>
      </rPr>
      <t>MJG/10x12/2.7/3.4/2.2/ZN</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</si>
  <si>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</si>
  <si>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</si>
  <si>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ª_ </t>
    </r>
    <r>
      <rPr>
        <b/>
        <sz val="12"/>
        <rFont val="Times New Roman"/>
        <family val="1"/>
      </rPr>
      <t>MRM/6x8/2.2/2.7/2.2/ZN</t>
    </r>
  </si>
  <si>
    <r>
      <t xml:space="preserve">  #</t>
    </r>
    <r>
      <rPr>
        <sz val="14"/>
        <rFont val="Times New Roman"/>
        <family val="1"/>
      </rPr>
      <t>×</t>
    </r>
    <r>
      <rPr>
        <sz val="14"/>
        <rFont val="Preeti"/>
      </rPr>
      <t>@</t>
    </r>
    <r>
      <rPr>
        <sz val="14"/>
        <rFont val="Times New Roman"/>
        <family val="1"/>
      </rPr>
      <t>×</t>
    </r>
    <r>
      <rPr>
        <sz val="14"/>
        <rFont val="Preeti"/>
      </rPr>
      <t>)=!&amp;</t>
    </r>
  </si>
  <si>
    <r>
      <t xml:space="preserve">  $</t>
    </r>
    <r>
      <rPr>
        <sz val="14"/>
        <rFont val="Times New Roman"/>
        <family val="1"/>
      </rPr>
      <t>×</t>
    </r>
    <r>
      <rPr>
        <sz val="14"/>
        <rFont val="Preeti"/>
      </rPr>
      <t>@</t>
    </r>
    <r>
      <rPr>
        <sz val="14"/>
        <rFont val="Times New Roman"/>
        <family val="1"/>
      </rPr>
      <t>×</t>
    </r>
    <r>
      <rPr>
        <sz val="14"/>
        <rFont val="Preeti"/>
      </rPr>
      <t>)=!&amp;</t>
    </r>
    <r>
      <rPr>
        <sz val="11"/>
        <rFont val="Arial"/>
        <family val="2"/>
      </rPr>
      <t xml:space="preserve"> </t>
    </r>
  </si>
  <si>
    <r>
      <t xml:space="preserve">     </t>
    </r>
    <r>
      <rPr>
        <sz val="14"/>
        <rFont val="Preeti"/>
      </rPr>
      <t>%</t>
    </r>
    <r>
      <rPr>
        <sz val="14"/>
        <rFont val="Times New Roman"/>
        <family val="1"/>
      </rPr>
      <t>×</t>
    </r>
    <r>
      <rPr>
        <sz val="14"/>
        <rFont val="Preeti"/>
      </rPr>
      <t>@</t>
    </r>
    <r>
      <rPr>
        <sz val="14"/>
        <rFont val="Times New Roman"/>
        <family val="1"/>
      </rPr>
      <t>×</t>
    </r>
    <r>
      <rPr>
        <sz val="14"/>
        <rFont val="Preeti"/>
      </rPr>
      <t>)=!&amp;</t>
    </r>
  </si>
  <si>
    <r>
      <t xml:space="preserve">     </t>
    </r>
    <r>
      <rPr>
        <sz val="14"/>
        <rFont val="Preeti"/>
      </rPr>
      <t>^</t>
    </r>
    <r>
      <rPr>
        <sz val="14"/>
        <rFont val="Times New Roman"/>
        <family val="1"/>
      </rPr>
      <t>×</t>
    </r>
    <r>
      <rPr>
        <sz val="14"/>
        <rFont val="Preeti"/>
      </rPr>
      <t>@</t>
    </r>
    <r>
      <rPr>
        <sz val="14"/>
        <rFont val="Times New Roman"/>
        <family val="1"/>
      </rPr>
      <t>×</t>
    </r>
    <r>
      <rPr>
        <sz val="14"/>
        <rFont val="Preeti"/>
      </rPr>
      <t xml:space="preserve">)=!&amp; </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</si>
  <si>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</si>
  <si>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</si>
  <si>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</si>
  <si>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</si>
  <si>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</si>
  <si>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</si>
  <si>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</si>
  <si>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</si>
  <si>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r>
      <t xml:space="preserve">r_ </t>
    </r>
    <r>
      <rPr>
        <b/>
        <sz val="12"/>
        <rFont val="Times New Roman"/>
        <family val="1"/>
      </rPr>
      <t>WMN/ZN</t>
    </r>
  </si>
  <si>
    <r>
      <t>^</t>
    </r>
    <r>
      <rPr>
        <sz val="14"/>
        <rFont val="Times New Roman"/>
        <family val="1"/>
      </rPr>
      <t>×</t>
    </r>
    <r>
      <rPr>
        <sz val="14"/>
        <rFont val="Preeti"/>
      </rPr>
      <t>*</t>
    </r>
    <r>
      <rPr>
        <sz val="14"/>
        <rFont val="Times New Roman"/>
        <family val="1"/>
      </rPr>
      <t>/</t>
    </r>
    <r>
      <rPr>
        <sz val="14"/>
        <rFont val="Preeti"/>
      </rPr>
      <t>@=@</t>
    </r>
    <r>
      <rPr>
        <sz val="14"/>
        <rFont val="Times New Roman"/>
        <family val="1"/>
      </rPr>
      <t>/</t>
    </r>
    <r>
      <rPr>
        <sz val="14"/>
        <rFont val="Preeti"/>
      </rPr>
      <t>@=&amp;</t>
    </r>
  </si>
  <si>
    <t>e'O{tNnfeGbf dfly lrDgL e§fsf] O{6f pknAw ug]{,</t>
  </si>
  <si>
    <t>r'gf</t>
  </si>
  <si>
    <t xml:space="preserve">afn'jf </t>
  </si>
  <si>
    <t>df6f]sf] d;nf tof/ u/L uf/f] nufpg] sfd</t>
  </si>
  <si>
    <t xml:space="preserve"> #) dL6/;Dd 9'jfgL ;lxt </t>
  </si>
  <si>
    <t>df6f]</t>
  </si>
  <si>
    <t>df6f]sf] d;nf tof/ u/L uf/f] nufpg]</t>
  </si>
  <si>
    <t>9'+ufsf] -/a'n_ uf/f]sf] sfd ;fx|f] Ans:6f]g pknAw ug]{,</t>
  </si>
  <si>
    <t>l;d]G6 d;nf !M# tof/ u/L uf/f] nufpg]</t>
  </si>
  <si>
    <t>ljdsf] nflu !( dL=dL KnfO{sf] kmdf{ agfpg] sfd,dfn;fdfgsf] pknlAw, 5gf}6 ug]{, gS;f cg';f/ kmdf{ /fVg]</t>
  </si>
  <si>
    <t xml:space="preserve">lsnf / cGt/ nufpg] kmdf{ lemSg], x6fpg] #) ld6/;Dd 9'jfgL ;lxt . </t>
  </si>
  <si>
    <t>0.155/6x0.75=0.019</t>
  </si>
  <si>
    <t>10.68/15x0.75=0.54</t>
  </si>
  <si>
    <t>d]l;gd]8 Sn] 6fon !M$ l;d]G6 afn'jfdf jfn ;km]{;df 6f+:g] sfo{</t>
  </si>
  <si>
    <t>Providing fitting, fixing in posiotion G.I. Under frame, using GYPSTEEL branded</t>
  </si>
  <si>
    <t xml:space="preserve">channel fixing 9.0-12.5mm thick Gyp board or Boral Plaster board finishing </t>
  </si>
  <si>
    <t>of joints with compound &amp; tape all complete.</t>
  </si>
  <si>
    <t>lhk af]8{ kmN;\l;lnËsf</t>
  </si>
  <si>
    <t xml:space="preserve"> </t>
  </si>
  <si>
    <t xml:space="preserve">kmnfd]sf] kfOk / KnfOaf]8{af6 kmdf{ agfpg] sfd   =============================================================================================   </t>
  </si>
  <si>
    <t xml:space="preserve">Supplying and laying Teak wood Parqueting on floor polishing </t>
  </si>
  <si>
    <t xml:space="preserve">Supplying and fixing 6mm.waterproof ply false ceiling </t>
  </si>
  <si>
    <t>gofF ;km]{;df XjfO{6jfz tLg sf]6 ug]{ sfd =======================================================================</t>
  </si>
  <si>
    <t xml:space="preserve"> -!=$_ efusf] ld&gt;0fsf] l;d]G6 d;nf tof/ ul/ v6 /flv !ÆjfSnf] Knfi6/df ?lkmª 6fOnsf] j'§f sf6\g] ;fdfg ;lxt -tof/L_ </t>
  </si>
  <si>
    <t>j=ld=</t>
  </si>
  <si>
    <t>A unique single component compound for fixing tiles, marbles, granite etc. on any plain surface (walls as well as floor). Highly economical and easy to use. A very thin coating is required.</t>
  </si>
  <si>
    <t>OPAL – TILE MASTER</t>
  </si>
  <si>
    <r>
      <t>k)</t>
    </r>
    <r>
      <rPr>
        <sz val="12"/>
        <rFont val="Preeti"/>
      </rPr>
      <t xml:space="preserve"> /f]lnË ;6/ ck/];gsf] nflu Xof08Ln /f]lnË u]o/</t>
    </r>
  </si>
  <si>
    <r>
      <t>l)</t>
    </r>
    <r>
      <rPr>
        <sz val="12"/>
        <rFont val="Preeti"/>
      </rPr>
      <t xml:space="preserve"> /f]lnË ;6/ ck/];gsf] nflu On]S6«Ls /f]lnË u]o/ k'; j6g l;:6d</t>
    </r>
  </si>
  <si>
    <r>
      <t>m)</t>
    </r>
    <r>
      <rPr>
        <sz val="12"/>
        <rFont val="Preeti"/>
      </rPr>
      <t xml:space="preserve"> !* u]h kftfaf6 sDkfp08 jfnsf] u]6 agfO{ h8fg ug]{ -%) </t>
    </r>
    <r>
      <rPr>
        <sz val="12"/>
        <rFont val="Times New Roman"/>
        <family val="1"/>
      </rPr>
      <t xml:space="preserve">x </t>
    </r>
    <r>
      <rPr>
        <sz val="12"/>
        <rFont val="Preeti"/>
      </rPr>
      <t>%)</t>
    </r>
    <r>
      <rPr>
        <sz val="12"/>
        <rFont val="Times New Roman"/>
        <family val="1"/>
      </rPr>
      <t xml:space="preserve">x </t>
    </r>
    <r>
      <rPr>
        <sz val="12"/>
        <rFont val="Preeti"/>
      </rPr>
      <t>%</t>
    </r>
    <r>
      <rPr>
        <sz val="12"/>
        <rFont val="Times New Roman"/>
        <family val="1"/>
      </rPr>
      <t xml:space="preserve"> mm)</t>
    </r>
    <r>
      <rPr>
        <sz val="12"/>
        <rFont val="Preeti"/>
      </rPr>
      <t xml:space="preserve"> sf] k|m]d ;d]t_</t>
    </r>
  </si>
  <si>
    <r>
      <t>n)</t>
    </r>
    <r>
      <rPr>
        <sz val="12"/>
        <rFont val="Preeti"/>
      </rP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</si>
  <si>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r>
      <t>i)</t>
    </r>
    <r>
      <rPr>
        <sz val="12"/>
        <rFont val="Preeti"/>
      </rPr>
      <t xml:space="preserve"> kmnfd] /f]lnË ;6/ 808L k|of]u u/L agfOsf] ;fy} h8fg ug]{ ;d]t</t>
    </r>
  </si>
  <si>
    <r>
      <t>j)</t>
    </r>
    <r>
      <rPr>
        <sz val="12"/>
        <rFont val="Preeti"/>
      </rPr>
      <t xml:space="preserve"> lk=le=;L= /f]lnË ;6/ agfO{ h8fg ;d]t</t>
    </r>
  </si>
  <si>
    <t>oflGqs pks/0f</t>
  </si>
  <si>
    <t xml:space="preserve"> Hofldsf] Hofnfsf] #Ü n]</t>
  </si>
  <si>
    <t>@) dL=dL= r'gf ;'sL{ -!M@_ Knfi6/ =======================================================================</t>
  </si>
  <si>
    <t xml:space="preserve">sf7df kmdf{ agfpg] sfd  =============================================================================================   </t>
  </si>
  <si>
    <t xml:space="preserve">sf]nddf kmdf{ nuffpg] sfd  =============================================================================================   </t>
  </si>
  <si>
    <t>:Sjfo/ kfO{k</t>
  </si>
  <si>
    <t xml:space="preserve"> /]lnË agfO{</t>
  </si>
  <si>
    <t>;fn jf lzzf} sf7sf]</t>
  </si>
  <si>
    <t>a|f; SoflkË</t>
  </si>
  <si>
    <t>c:t/ jfx]s b'O{ sf]6 cfNd'lgod k]G6 ug]{ sfd .</t>
  </si>
  <si>
    <t xml:space="preserve">/]8 </t>
  </si>
  <si>
    <t>cS;fO8 k]G6</t>
  </si>
  <si>
    <t>nn) Roller, Vib Pedestrain  (Upto 0.5 ton)</t>
  </si>
  <si>
    <t>oo) Roller, Vib Sheep Foot   (Upto 10 ton)</t>
  </si>
  <si>
    <t>pp) Roller, Vib, Self Prop   (Upto 3 ton)</t>
  </si>
  <si>
    <t>qq) Roller, Vib, Self Prop   (3 ton+)</t>
  </si>
  <si>
    <t>rr) Roller, Vib, towed   (Upto 7 ton)</t>
  </si>
  <si>
    <t>ss) Spreader chips, Self propeeled</t>
  </si>
  <si>
    <t>tt) Sprayer, Emulsion    (Upto 1 KL)</t>
  </si>
  <si>
    <t>uu) Truck, Flat Bed/ Crane   (Upto 7 ton)</t>
  </si>
  <si>
    <t>vv) Truck, Flat Bed   (Upto 159 HP)</t>
  </si>
  <si>
    <t>ww) Truck, Tipper   (Upto 159 HP)</t>
  </si>
  <si>
    <t>xx) Truck Tipper   (From 150 HP+)</t>
  </si>
  <si>
    <t>yy) Mini Truck</t>
  </si>
  <si>
    <t>bbb) Water Tanker    (Upto 16 KL)</t>
  </si>
  <si>
    <t>ccc) Trailer</t>
  </si>
  <si>
    <t>ddd) Tractor    (Upto 85 HP)</t>
  </si>
  <si>
    <t>eee) Vibrator (Engine)</t>
  </si>
  <si>
    <t>fff) Compactor, Hand Towed   (Upto 200 Kg)</t>
  </si>
  <si>
    <t>ggg) Compactor, Hand Towed   (350 to 450 Kg)</t>
  </si>
  <si>
    <t>hhh) Welking, Arc   (10 to 30 KVA)</t>
  </si>
  <si>
    <t>Road furniture/goods/other materials from DoR</t>
  </si>
  <si>
    <t>It is a single component white liquid acrylic polymer admixture for water proofing, cementitious coating in slurry form as well as cement mortar form. It is to be mixed with cement/mortar for excellent water proof coating.</t>
  </si>
  <si>
    <t>sq.ft</t>
  </si>
  <si>
    <t>OPAL – GUARD</t>
  </si>
  <si>
    <t>!%) dL=dL=5]:sLgL</t>
  </si>
  <si>
    <t>#))dL=dL= 5]:sLgL</t>
  </si>
  <si>
    <t>Xofl8n</t>
  </si>
  <si>
    <t>It is a polymer, based on styrene-butadiene rubber, specially formulated for use with cement formulations. Highly recommended for structural rehabilitation, concrete repair etc.</t>
  </si>
  <si>
    <t>OPAL – SEAL</t>
  </si>
  <si>
    <t>An excellent admixture for water proofing sunken portions in buildings such as bath rooms, terraces etc.</t>
  </si>
  <si>
    <t>OPAL – FEX</t>
  </si>
  <si>
    <t xml:space="preserve"> -s_ # dL =dL  </t>
  </si>
  <si>
    <t xml:space="preserve"> -v_ ^ dL =dL  </t>
  </si>
  <si>
    <t>Both side lamination Melamined faced (Interiors Grade)MDF</t>
  </si>
  <si>
    <t>Other Hard Board/Sunmica &amp; Formaica)</t>
  </si>
  <si>
    <t xml:space="preserve">kftf </t>
  </si>
  <si>
    <t xml:space="preserve"> -v_ kmf]/dfO{sf </t>
  </si>
  <si>
    <t xml:space="preserve"> -s_ # dL=dL= </t>
  </si>
  <si>
    <t xml:space="preserve">j=lkm= </t>
  </si>
  <si>
    <t xml:space="preserve"> -v_ $ dL=dL=</t>
  </si>
  <si>
    <t xml:space="preserve"> -u_ % dL=dL=   Æ        </t>
  </si>
  <si>
    <t xml:space="preserve"> -3_ ^ dL=dL=   Æ  </t>
  </si>
  <si>
    <t>husf] vf8ndf 9'+uf eg]{ / n]en ug]{ sfd</t>
  </si>
  <si>
    <t xml:space="preserve"> HofdL</t>
  </si>
  <si>
    <t>v;|f] afn'jf vf]nfsf]</t>
  </si>
  <si>
    <t>cu|fv sf7</t>
  </si>
  <si>
    <t>k]r lsnf</t>
  </si>
  <si>
    <t>7f8f] O{+6f -!M^_ l;=af=df 5fKg] sfd =======================================================================</t>
  </si>
  <si>
    <t>^ dL=dL= KnfOp8</t>
  </si>
  <si>
    <t>kmn]s -hfd'g_</t>
  </si>
  <si>
    <r>
      <t xml:space="preserve"> -~_ -#)</t>
    </r>
    <r>
      <rPr>
        <sz val="12"/>
        <rFont val="Times New Roman"/>
        <family val="1"/>
      </rPr>
      <t>×</t>
    </r>
    <r>
      <rPr>
        <sz val="12"/>
        <rFont val="Preeti"/>
      </rPr>
      <t xml:space="preserve">#)_ ;]=ld= </t>
    </r>
  </si>
  <si>
    <r>
      <t xml:space="preserve"> 6_ -#)</t>
    </r>
    <r>
      <rPr>
        <sz val="12"/>
        <rFont val="Times New Roman"/>
        <family val="1"/>
      </rPr>
      <t>×</t>
    </r>
    <r>
      <rPr>
        <sz val="12"/>
        <rFont val="Preeti"/>
      </rPr>
      <t xml:space="preserve">^)_ ;]=ld    </t>
    </r>
  </si>
  <si>
    <r>
      <t xml:space="preserve"> 7_ -^)</t>
    </r>
    <r>
      <rPr>
        <sz val="12"/>
        <rFont val="Times New Roman"/>
        <family val="1"/>
      </rPr>
      <t>×</t>
    </r>
    <r>
      <rPr>
        <sz val="12"/>
        <rFont val="Preeti"/>
      </rPr>
      <t xml:space="preserve">^)_ ;]=ld   </t>
    </r>
  </si>
  <si>
    <t>b'O{ sf]6 Knfli6s O{dNzg k]G6 nufpg] sfd -k|fOd/ ;lxt_ ====================================</t>
  </si>
  <si>
    <t xml:space="preserve">A)   Rheobuild sp -1  :High range water reducing superplsticsizer for concrete  </t>
  </si>
  <si>
    <t>B)   Rheobuild sp -1i : High range water reducing &amp; retarding superplastisizer for ready mix concrete</t>
  </si>
  <si>
    <t>C)   Rheobuild sp -1100  High performance , range water reducing superplastisizer:</t>
  </si>
  <si>
    <t xml:space="preserve">OPAL -  KREET </t>
  </si>
  <si>
    <t xml:space="preserve">Fixing of glazed shutter in 38x75 mm thick sal wood frame with 6mm thick  plain glass fitting including all necessary hardware fittings all complete. </t>
  </si>
  <si>
    <t>Fixing of glazed shutter in 38x75 mm thick sal wood frame with 6mm thick  plain glass.</t>
  </si>
  <si>
    <t>Making and fitting flush door shutter of 38 x 100 mm size sal wood frame with 4 mm thick commercial plywood on both side including all necessary hardware fitting all complete.</t>
  </si>
  <si>
    <t>p_)=() ld=ld df]6fO{sf</t>
  </si>
  <si>
    <t>PNd'lgod Kn]g l;6</t>
  </si>
  <si>
    <t xml:space="preserve"> -s_ @^ u]h </t>
  </si>
  <si>
    <t>j=lkm=</t>
  </si>
  <si>
    <t xml:space="preserve"> -v_ #) u]h </t>
  </si>
  <si>
    <t>-v_ jfn'jf rfNg] hfnL</t>
  </si>
  <si>
    <t xml:space="preserve">-3_ a|f; qml;Ë hfnL </t>
  </si>
  <si>
    <t>kmnfdaf6 lgld{t ;fdfgx?</t>
  </si>
  <si>
    <t xml:space="preserve">s]=hL  </t>
  </si>
  <si>
    <t xml:space="preserve">Uff]6f </t>
  </si>
  <si>
    <t>;]6</t>
  </si>
  <si>
    <t>/=lkm=</t>
  </si>
  <si>
    <r>
      <t xml:space="preserve">-3_ l;d]G6 k]G6 </t>
    </r>
    <r>
      <rPr>
        <sz val="12"/>
        <rFont val="Times New Roman"/>
        <family val="1"/>
      </rPr>
      <t>(Cement Paints)</t>
    </r>
  </si>
  <si>
    <r>
      <t xml:space="preserve">5_ p8 k|fOd/ </t>
    </r>
    <r>
      <rPr>
        <sz val="12"/>
        <rFont val="Times New Roman"/>
        <family val="1"/>
      </rPr>
      <t>(Wood Primer)</t>
    </r>
  </si>
  <si>
    <r>
      <t xml:space="preserve">-h_ sf]?u]6]8 ?km </t>
    </r>
    <r>
      <rPr>
        <sz val="12"/>
        <rFont val="Times New Roman"/>
        <family val="1"/>
      </rPr>
      <t>Paint</t>
    </r>
  </si>
  <si>
    <r>
      <t xml:space="preserve">-w_ /]8 cs;fO8 k]G6 </t>
    </r>
    <r>
      <rPr>
        <sz val="12"/>
        <rFont val="Times New Roman"/>
        <family val="1"/>
      </rPr>
      <t>(Red oxide Paint)</t>
    </r>
  </si>
  <si>
    <r>
      <t xml:space="preserve"> -k_ </t>
    </r>
    <r>
      <rPr>
        <sz val="12"/>
        <rFont val="Times New Roman"/>
        <family val="1"/>
      </rPr>
      <t>Black Span Paint</t>
    </r>
  </si>
  <si>
    <r>
      <t xml:space="preserve">-/_ </t>
    </r>
    <r>
      <rPr>
        <sz val="12"/>
        <rFont val="Times New Roman"/>
        <family val="1"/>
      </rPr>
      <t>Road Marking Paint</t>
    </r>
  </si>
  <si>
    <r>
      <t xml:space="preserve">-n_ lngl;8 cfon </t>
    </r>
    <r>
      <rPr>
        <sz val="12"/>
        <rFont val="Times New Roman"/>
        <family val="1"/>
      </rPr>
      <t>(linsed Oil)</t>
    </r>
  </si>
  <si>
    <r>
      <t xml:space="preserve">-if_ </t>
    </r>
    <r>
      <rPr>
        <sz val="12"/>
        <rFont val="Times New Roman"/>
        <family val="1"/>
      </rPr>
      <t>Tata Red Oxide Paint</t>
    </r>
  </si>
  <si>
    <r>
      <t xml:space="preserve"> -If_ </t>
    </r>
    <r>
      <rPr>
        <sz val="14"/>
        <rFont val="Times New Roman"/>
        <family val="1"/>
      </rPr>
      <t>White putty</t>
    </r>
  </si>
  <si>
    <r>
      <t xml:space="preserve"> </t>
    </r>
    <r>
      <rPr>
        <sz val="14"/>
        <rFont val="Preeti"/>
      </rPr>
      <t>-q_</t>
    </r>
    <r>
      <rPr>
        <sz val="12"/>
        <rFont val="Times New Roman"/>
        <family val="1"/>
      </rPr>
      <t xml:space="preserve"> Plaster of Parish (POP) </t>
    </r>
  </si>
  <si>
    <r>
      <t xml:space="preserve"> </t>
    </r>
    <r>
      <rPr>
        <sz val="12"/>
        <rFont val="Times New Roman"/>
        <family val="1"/>
      </rPr>
      <t>M 20</t>
    </r>
  </si>
  <si>
    <r>
      <t xml:space="preserve"> </t>
    </r>
    <r>
      <rPr>
        <sz val="12"/>
        <rFont val="Times New Roman"/>
        <family val="1"/>
      </rPr>
      <t>Transportation and pouring of Premix Concrete upto10 km and 5</t>
    </r>
    <r>
      <rPr>
        <vertAlign val="superscript"/>
        <sz val="12"/>
        <rFont val="Times New Roman"/>
        <family val="1"/>
      </rPr>
      <t>th</t>
    </r>
    <r>
      <rPr>
        <sz val="12"/>
        <rFont val="Times New Roman"/>
        <family val="1"/>
      </rPr>
      <t xml:space="preserve"> floors</t>
    </r>
  </si>
  <si>
    <r>
      <t xml:space="preserve">Thai gypsum board </t>
    </r>
    <r>
      <rPr>
        <b/>
        <sz val="14"/>
        <rFont val="Preeti"/>
      </rPr>
      <t xml:space="preserve">af6 pTkfbg ePsf] ;fdfgx? </t>
    </r>
  </si>
  <si>
    <r>
      <t xml:space="preserve">i) </t>
    </r>
    <r>
      <rPr>
        <sz val="14"/>
        <rFont val="Preeti"/>
      </rPr>
      <t>kmN; l;lnË ug{}</t>
    </r>
  </si>
  <si>
    <r>
      <t>I</t>
    </r>
    <r>
      <rPr>
        <b/>
        <sz val="11"/>
        <rFont val="Arial"/>
        <family val="2"/>
      </rPr>
      <t>nterlocking Cement Concrete Block</t>
    </r>
  </si>
  <si>
    <t>6 mm thick Flex-O- Board (Water proof cement board) 6mm thick for false ceiling</t>
  </si>
  <si>
    <t>d]=^=</t>
  </si>
  <si>
    <t>!% dL=dL= b]lv !%) dL=dL= 6'qmf O{6fn] eg]{ sfd .</t>
  </si>
  <si>
    <t>!( dL=dL= KnfO{sf] kmdf{ nufpg] sfd -ljddf_ ===========================================================</t>
  </si>
  <si>
    <t xml:space="preserve"> Æ</t>
  </si>
  <si>
    <t xml:space="preserve">Supplying and laying Sisam wood wall panelling on wall(with wood frame) polishing all complete(75mm*16mm) </t>
  </si>
  <si>
    <t xml:space="preserve">Supplying and laying Teak wood Parqueting on floor polishing all complete(150mm*30mm*8mm) </t>
  </si>
  <si>
    <t xml:space="preserve">Supplying and fitting Ready made Teak wood Doors,ordinary (Seasoned and Poisoned treated ,one side teak and other side water proof ply fitting)  with all neccessary hardware all complete. </t>
  </si>
  <si>
    <t xml:space="preserve">Supplying and fitting Ready made Teak wood Doors,special (Seasoned and Poisoned treated ,one side teak and other side water proof ply fitting)  with all neccessary hardware all complete. </t>
  </si>
  <si>
    <t>Carbon Fibre UPVC Roofing Sheet including the cost of material and labour  fitting, fixing, all complete job (2mm Thick) .</t>
  </si>
  <si>
    <t xml:space="preserve">Carbon Fibre UPVC Roofing Sheet including the cost of material and labour  fitting, fixing, all complete job (3mm Thick) </t>
  </si>
  <si>
    <t xml:space="preserve">UPVC (60x60)mm size white colour swing door with 5mm glass pannel fixing all complete; </t>
  </si>
  <si>
    <t xml:space="preserve">Supplying and fixing of (80x50) mm th. White color casement windows(double glazing glass), etc all complete. </t>
  </si>
  <si>
    <t xml:space="preserve">UPVC (60x60)mm size,9mm th.  white colour partition board /5mm glass pannel fixing all complete </t>
  </si>
  <si>
    <t xml:space="preserve">UPVC (100x60)mm,9mm th. Board and 5 mm th glass white color doors with necessary accessories all complete; </t>
  </si>
  <si>
    <t xml:space="preserve">UPVC (60x60)mm size white colour casement window with 5mm glass pannel fixing all complete </t>
  </si>
  <si>
    <t xml:space="preserve">UPVC (80x50)mm size sliding white colour window with 5mm glass pannel fixing all complete </t>
  </si>
  <si>
    <r>
      <t xml:space="preserve"> -u_ ljleGg ;fOhsf] </t>
    </r>
    <r>
      <rPr>
        <b/>
        <sz val="14"/>
        <rFont val="Times New Roman"/>
        <family val="1"/>
      </rPr>
      <t>Torcaree</t>
    </r>
  </si>
  <si>
    <r>
      <t xml:space="preserve"> -3_ </t>
    </r>
    <r>
      <rPr>
        <b/>
        <sz val="14"/>
        <rFont val="Times New Roman"/>
        <family val="1"/>
      </rPr>
      <t xml:space="preserve">Binding Wire </t>
    </r>
    <r>
      <rPr>
        <b/>
        <sz val="14"/>
        <rFont val="Preeti"/>
      </rPr>
      <t>-808L afFWg]tf/_</t>
    </r>
  </si>
  <si>
    <r>
      <t>ii)</t>
    </r>
    <r>
      <rPr>
        <sz val="12"/>
        <rFont val="Preeti"/>
      </rPr>
      <t xml:space="preserve"> ljleGg ;fOhsf]</t>
    </r>
    <r>
      <rPr>
        <sz val="12"/>
        <rFont val="Times New Roman"/>
        <family val="1"/>
      </rPr>
      <t xml:space="preserve"> MS Angle</t>
    </r>
  </si>
  <si>
    <r>
      <t xml:space="preserve">iii) </t>
    </r>
    <r>
      <rPr>
        <sz val="12"/>
        <rFont val="Preeti"/>
      </rPr>
      <t>ljleGg ;fOhsf]</t>
    </r>
    <r>
      <rPr>
        <sz val="12"/>
        <rFont val="Times New Roman"/>
        <family val="1"/>
      </rPr>
      <t xml:space="preserve"> Black Pipe</t>
    </r>
  </si>
  <si>
    <r>
      <t xml:space="preserve">iv) </t>
    </r>
    <r>
      <rPr>
        <sz val="12"/>
        <rFont val="Preeti"/>
      </rPr>
      <t xml:space="preserve">ljleGg ;fOhsf] </t>
    </r>
    <r>
      <rPr>
        <sz val="12"/>
        <rFont val="Times New Roman"/>
        <family val="1"/>
      </rPr>
      <t>Channel</t>
    </r>
  </si>
  <si>
    <r>
      <t xml:space="preserve">v) </t>
    </r>
    <r>
      <rPr>
        <sz val="12"/>
        <rFont val="Preeti"/>
      </rPr>
      <t>ljleGg ;fOhsf]</t>
    </r>
    <r>
      <rPr>
        <sz val="12"/>
        <rFont val="Times New Roman"/>
        <family val="1"/>
      </rPr>
      <t xml:space="preserve"> I-Beam</t>
    </r>
  </si>
  <si>
    <r>
      <t xml:space="preserve">vi) </t>
    </r>
    <r>
      <rPr>
        <sz val="12"/>
        <rFont val="Preeti"/>
      </rPr>
      <t>ljleGg ;fOhsf]</t>
    </r>
    <r>
      <rPr>
        <sz val="12"/>
        <rFont val="Times New Roman"/>
        <family val="1"/>
      </rPr>
      <t xml:space="preserve"> MS plate </t>
    </r>
  </si>
  <si>
    <r>
      <t xml:space="preserve">vii) </t>
    </r>
    <r>
      <rPr>
        <sz val="12"/>
        <rFont val="Preeti"/>
      </rPr>
      <t>ljleGg ;fOhsf]</t>
    </r>
    <r>
      <rPr>
        <sz val="12"/>
        <rFont val="Times New Roman"/>
        <family val="1"/>
      </rPr>
      <t xml:space="preserve"> MS Square solid bar up to 16mm</t>
    </r>
  </si>
  <si>
    <r>
      <t xml:space="preserve">viii) </t>
    </r>
    <r>
      <rPr>
        <sz val="12"/>
        <rFont val="Preeti"/>
      </rPr>
      <t>ljleGg df]6fOsf]</t>
    </r>
    <r>
      <rPr>
        <sz val="12"/>
        <rFont val="Times New Roman"/>
        <family val="1"/>
      </rPr>
      <t xml:space="preserve"> Black sheet</t>
    </r>
  </si>
  <si>
    <r>
      <t>Barbed Wire</t>
    </r>
    <r>
      <rPr>
        <b/>
        <sz val="14"/>
        <rFont val="Preeti"/>
      </rPr>
      <t xml:space="preserve"> -sfF9]tf/_</t>
    </r>
  </si>
  <si>
    <r>
      <t>a</t>
    </r>
    <r>
      <rPr>
        <sz val="14"/>
        <rFont val="Preeti"/>
      </rPr>
      <t>_</t>
    </r>
    <r>
      <rPr>
        <sz val="12"/>
        <rFont val="Times New Roman"/>
        <family val="1"/>
      </rPr>
      <t xml:space="preserve"> 12 guage commercial ,Medium duty  </t>
    </r>
  </si>
  <si>
    <r>
      <t xml:space="preserve"> ;fbf tyf /+lug h:tf kftf </t>
    </r>
    <r>
      <rPr>
        <b/>
        <sz val="14"/>
        <rFont val="Times New Roman"/>
        <family val="1"/>
      </rPr>
      <t>(Plain/Corrugated Galvanized/Colour Iron Sheet)</t>
    </r>
  </si>
  <si>
    <r>
      <t xml:space="preserve"> -s_ ;]tf] ;fbf  h:tfkftf </t>
    </r>
    <r>
      <rPr>
        <b/>
        <sz val="14"/>
        <rFont val="Times New Roman"/>
        <family val="1"/>
      </rPr>
      <t>(G P Sheet)</t>
    </r>
  </si>
  <si>
    <r>
      <t>a)</t>
    </r>
    <r>
      <rPr>
        <sz val="14"/>
        <rFont val="Times New Roman"/>
        <family val="1"/>
      </rPr>
      <t xml:space="preserve"> </t>
    </r>
    <r>
      <rPr>
        <sz val="13"/>
        <rFont val="Times New Roman"/>
        <family val="1"/>
      </rPr>
      <t>30</t>
    </r>
    <r>
      <rPr>
        <sz val="14"/>
        <rFont val="Preeti"/>
      </rPr>
      <t xml:space="preserve"> u]h</t>
    </r>
    <r>
      <rPr>
        <sz val="14"/>
        <rFont val="Times New Roman"/>
        <family val="1"/>
      </rPr>
      <t xml:space="preserve"> </t>
    </r>
    <r>
      <rPr>
        <sz val="12"/>
        <rFont val="Times New Roman"/>
        <family val="1"/>
      </rPr>
      <t>Light (0.2 mm)</t>
    </r>
  </si>
  <si>
    <r>
      <t>b) 30</t>
    </r>
    <r>
      <rPr>
        <sz val="14"/>
        <rFont val="Preeti"/>
      </rPr>
      <t xml:space="preserve"> u]h</t>
    </r>
    <r>
      <rPr>
        <sz val="11"/>
        <rFont val="Times New Roman"/>
        <family val="1"/>
      </rPr>
      <t xml:space="preserve"> Medium</t>
    </r>
    <r>
      <rPr>
        <sz val="12"/>
        <rFont val="Times New Roman"/>
        <family val="1"/>
      </rPr>
      <t xml:space="preserve"> (0.22 mm)</t>
    </r>
    <r>
      <rPr>
        <sz val="14"/>
        <rFont val="Times New Roman"/>
        <family val="1"/>
      </rPr>
      <t xml:space="preserve">  </t>
    </r>
  </si>
  <si>
    <r>
      <t>c) 30</t>
    </r>
    <r>
      <rPr>
        <sz val="14"/>
        <rFont val="Preeti"/>
      </rPr>
      <t xml:space="preserve"> u]h</t>
    </r>
    <r>
      <rPr>
        <sz val="14"/>
        <rFont val="Times New Roman"/>
        <family val="1"/>
      </rPr>
      <t xml:space="preserve"> </t>
    </r>
    <r>
      <rPr>
        <sz val="12"/>
        <rFont val="Times New Roman"/>
        <family val="1"/>
      </rPr>
      <t>Heavy (0.24 mm)</t>
    </r>
    <r>
      <rPr>
        <sz val="14"/>
        <rFont val="Times New Roman"/>
        <family val="1"/>
      </rPr>
      <t xml:space="preserve">  </t>
    </r>
  </si>
  <si>
    <t xml:space="preserve">Chrome plated Towel Rod 15mm dia x450mm long American Standard  with necessary accessories </t>
  </si>
  <si>
    <t>Chrome plated 15mm dia x600mm long heavy quality towel rod</t>
  </si>
  <si>
    <t>C p 15mm dia x600mm long heavy quality towel rod.</t>
  </si>
  <si>
    <t>10 dL=dL= /f]*f</t>
  </si>
  <si>
    <t>sf7df kmdf{ agfpg] sfd, dfn;fdfgsf] pknlAw, 5gf}6 ug]{, gS;f cg';f/ kmdf{ /fVg]</t>
  </si>
  <si>
    <t>lsnf / cGt/ nufpg] kmdf{ lemSg], x6fpg] #) ld6/;Dd 9'jfgL ;lxt</t>
  </si>
  <si>
    <t>kmz{ / :n]j h:tf sfd</t>
  </si>
  <si>
    <t>lsnf</t>
  </si>
  <si>
    <t>;]tf] l;d]G6</t>
  </si>
  <si>
    <t>-cShflns_ P;L8</t>
  </si>
  <si>
    <t>d}g kflnz</t>
  </si>
  <si>
    <t>tf/k]G6fOg</t>
  </si>
  <si>
    <t>ud cflb</t>
  </si>
  <si>
    <t>gofF ;km]{;df XjfO{6jf; b'O{sf]6 ug]{ sfd -cGoq_</t>
  </si>
  <si>
    <t>gofF l;lnË ;km]{;df XjfO{6jf; tLgsf]6 ug]{ sfd .</t>
  </si>
  <si>
    <r>
      <t>Slope, flat roof,</t>
    </r>
    <r>
      <rPr>
        <b/>
        <sz val="14"/>
        <rFont val="Preeti"/>
      </rPr>
      <t xml:space="preserve"> </t>
    </r>
    <r>
      <rPr>
        <b/>
        <sz val="14"/>
        <rFont val="Times New Roman"/>
        <family val="1"/>
      </rPr>
      <t>sunken slab</t>
    </r>
    <r>
      <rPr>
        <b/>
        <sz val="14"/>
        <rFont val="Preeti"/>
      </rPr>
      <t xml:space="preserve"> / </t>
    </r>
    <r>
      <rPr>
        <b/>
        <sz val="14"/>
        <rFont val="Times New Roman"/>
        <family val="1"/>
      </rPr>
      <t>basement</t>
    </r>
    <r>
      <rPr>
        <b/>
        <sz val="14"/>
        <rFont val="Preeti"/>
      </rPr>
      <t xml:space="preserve"> df kfgL r'x]sf] :yfgdf </t>
    </r>
    <r>
      <rPr>
        <b/>
        <sz val="14"/>
        <rFont val="Times New Roman"/>
        <family val="1"/>
      </rPr>
      <t>Perma Construction Co</t>
    </r>
    <r>
      <rPr>
        <b/>
        <sz val="14"/>
        <rFont val="Preeti"/>
      </rPr>
      <t xml:space="preserve"> – af6 pTkflbt lgdf{0f ;fdfu|Lx?</t>
    </r>
  </si>
  <si>
    <r>
      <t xml:space="preserve">Water proofing treatment by </t>
    </r>
    <r>
      <rPr>
        <b/>
        <sz val="12"/>
        <rFont val="Times New Roman"/>
        <family val="1"/>
      </rPr>
      <t>Injection and Pressure Grouting System</t>
    </r>
    <r>
      <rPr>
        <sz val="12"/>
        <rFont val="Times New Roman"/>
        <family val="1"/>
      </rPr>
      <t xml:space="preserve"> using perma Grout 500 with mixing fresh gray cement slurry all complete. (slope roof, sunk slab, basement )</t>
    </r>
  </si>
  <si>
    <r>
      <t xml:space="preserve">Water proofing treatment by Perma Guard coating </t>
    </r>
    <r>
      <rPr>
        <b/>
        <sz val="12"/>
        <rFont val="Times New Roman"/>
        <family val="1"/>
      </rPr>
      <t>(Elastomoric Polymer Coating)</t>
    </r>
    <r>
      <rPr>
        <sz val="12"/>
        <rFont val="Times New Roman"/>
        <family val="1"/>
      </rPr>
      <t xml:space="preserve"> all complete. (roof top, sunken slab, basement, terrace)</t>
    </r>
  </si>
  <si>
    <r>
      <t xml:space="preserve">Water proofing treatment by using perma </t>
    </r>
    <r>
      <rPr>
        <b/>
        <sz val="12"/>
        <rFont val="Times New Roman"/>
        <family val="1"/>
      </rPr>
      <t>Shield</t>
    </r>
    <r>
      <rPr>
        <sz val="12"/>
        <rFont val="Times New Roman"/>
        <family val="1"/>
      </rPr>
      <t xml:space="preserve"> / AR coating ( </t>
    </r>
    <r>
      <rPr>
        <b/>
        <sz val="12"/>
        <rFont val="Times New Roman"/>
        <family val="1"/>
      </rPr>
      <t>Semi Flexible Polymer Coating</t>
    </r>
    <r>
      <rPr>
        <sz val="12"/>
        <rFont val="Times New Roman"/>
        <family val="1"/>
      </rPr>
      <t xml:space="preserve"> </t>
    </r>
    <r>
      <rPr>
        <b/>
        <sz val="12"/>
        <rFont val="Times New Roman"/>
        <family val="1"/>
      </rPr>
      <t>System</t>
    </r>
    <r>
      <rPr>
        <sz val="12"/>
        <rFont val="Times New Roman"/>
        <family val="1"/>
      </rPr>
      <t>) all Complete (roof top, sunk slab, basement)</t>
    </r>
  </si>
  <si>
    <r>
      <t xml:space="preserve">Waterproofing treatment by </t>
    </r>
    <r>
      <rPr>
        <b/>
        <sz val="12"/>
        <rFont val="Times New Roman"/>
        <family val="1"/>
      </rPr>
      <t>Crystallization</t>
    </r>
    <r>
      <rPr>
        <sz val="12"/>
        <rFont val="Times New Roman"/>
        <family val="1"/>
      </rPr>
      <t xml:space="preserve"> Process by applying two coats of perma Seal all complete. (watertank basement)</t>
    </r>
  </si>
  <si>
    <r>
      <t xml:space="preserve">Major  crack treatment on Rcc slab by </t>
    </r>
    <r>
      <rPr>
        <b/>
        <sz val="12"/>
        <rFont val="Times New Roman"/>
        <family val="1"/>
      </rPr>
      <t>Perma Polyseal</t>
    </r>
  </si>
  <si>
    <t xml:space="preserve"> kmnfd] lu|n agfO{ vfS;L nufO{ /]8cS;fO8 k]G6 ;d]t u/L hf]8\g]</t>
  </si>
  <si>
    <t>kmnfd] lu|n agfO{</t>
  </si>
  <si>
    <t>b/ ljZn]if0fsf] nflu !) s]=hL= lnOPsf]</t>
  </si>
  <si>
    <t xml:space="preserve">kmnfd] lu|n agfO{ hf]*g]   </t>
  </si>
  <si>
    <t>b/ k|lt s]=hL=sf]</t>
  </si>
  <si>
    <r>
      <t xml:space="preserve"> $$_ </t>
    </r>
    <r>
      <rPr>
        <sz val="12"/>
        <rFont val="Times New Roman"/>
        <family val="1"/>
      </rPr>
      <t>Lime for traditional work</t>
    </r>
  </si>
  <si>
    <t>kmnfd] u]^ 16 u]h -h*Fg ;d]t_</t>
  </si>
  <si>
    <r>
      <t xml:space="preserve"> </t>
    </r>
    <r>
      <rPr>
        <b/>
        <sz val="12"/>
        <rFont val="Preeti"/>
      </rPr>
      <t>ljleGg ;fOhsf]</t>
    </r>
    <r>
      <rPr>
        <b/>
        <sz val="12"/>
        <rFont val="Times New Roman"/>
        <family val="1"/>
      </rPr>
      <t xml:space="preserve"> MS Square solid bar up to 16mm</t>
    </r>
  </si>
  <si>
    <t>e) Curb stone M-30 grade.(45*38*15cm/piece)</t>
  </si>
  <si>
    <r>
      <t xml:space="preserve"> </t>
    </r>
    <r>
      <rPr>
        <sz val="12"/>
        <rFont val="Preeti"/>
      </rPr>
      <t>ljleGg ;fOhsf]</t>
    </r>
    <r>
      <rPr>
        <sz val="12"/>
        <rFont val="Times New Roman"/>
        <family val="1"/>
      </rPr>
      <t xml:space="preserve"> MS plate </t>
    </r>
  </si>
  <si>
    <t>It is a super plasticizer for concrete. It is a high range water reducing admixture for concrete. It is based on sulphonated naphthalene formaldehyde and is used for reducing the water to cement ratio, increasing compressive strength &amp; producing free flow</t>
  </si>
  <si>
    <t>OPAL – RETARDPLAST</t>
  </si>
  <si>
    <r>
      <t xml:space="preserve">c_ )=%) ld=ld df]6fO{sf </t>
    </r>
    <r>
      <rPr>
        <sz val="12"/>
        <rFont val="Times New Roman"/>
        <family val="1"/>
      </rPr>
      <t>(12.05 Kg</t>
    </r>
    <r>
      <rPr>
        <sz val="14"/>
        <rFont val="Times New Roman"/>
        <family val="1"/>
      </rPr>
      <t>.)</t>
    </r>
  </si>
  <si>
    <r>
      <t xml:space="preserve">$ lkm6 </t>
    </r>
    <r>
      <rPr>
        <b/>
        <sz val="14"/>
        <rFont val="Times New Roman"/>
        <family val="1"/>
      </rPr>
      <t xml:space="preserve">* </t>
    </r>
    <r>
      <rPr>
        <b/>
        <sz val="14"/>
        <rFont val="Preeti"/>
      </rPr>
      <t xml:space="preserve">* lkm6 sf] /lËg Kn]g l;6 </t>
    </r>
  </si>
  <si>
    <r>
      <t xml:space="preserve"> -u_ </t>
    </r>
    <r>
      <rPr>
        <sz val="12"/>
        <rFont val="Times New Roman"/>
        <family val="1"/>
      </rPr>
      <t xml:space="preserve"> 3mm thick Aluminium Composite Pannel</t>
    </r>
  </si>
  <si>
    <r>
      <t xml:space="preserve">ljleGg k|sf/sf] hfnLx? </t>
    </r>
    <r>
      <rPr>
        <b/>
        <sz val="12"/>
        <rFont val="Times New Roman"/>
        <family val="1"/>
      </rPr>
      <t xml:space="preserve">(Netting) </t>
    </r>
  </si>
  <si>
    <r>
      <t xml:space="preserve"> -s_ dl;gf] vfnsf] </t>
    </r>
    <r>
      <rPr>
        <sz val="14"/>
        <rFont val="Times New Roman"/>
        <family val="1"/>
      </rPr>
      <t>Mosquito proof</t>
    </r>
    <r>
      <rPr>
        <sz val="14"/>
        <rFont val="Preeti"/>
      </rPr>
      <t xml:space="preserve"> hfnL</t>
    </r>
  </si>
  <si>
    <r>
      <t xml:space="preserve">-u_ s'v'/] hfnL </t>
    </r>
    <r>
      <rPr>
        <sz val="12"/>
        <rFont val="Times New Roman"/>
        <family val="1"/>
      </rPr>
      <t>(Chicken wire mesh)</t>
    </r>
  </si>
  <si>
    <r>
      <t>a)</t>
    </r>
    <r>
      <rPr>
        <sz val="10"/>
        <rFont val="Preeti"/>
      </rPr>
      <t xml:space="preserve"> </t>
    </r>
    <r>
      <rPr>
        <sz val="10"/>
        <rFont val="Times New Roman"/>
        <family val="1"/>
      </rPr>
      <t xml:space="preserve">M.S. Grill </t>
    </r>
    <r>
      <rPr>
        <sz val="10"/>
        <rFont val="Preeti"/>
      </rPr>
      <t xml:space="preserve">agfO{   h8fg ug]{ sfd </t>
    </r>
  </si>
  <si>
    <r>
      <t xml:space="preserve">b) </t>
    </r>
    <r>
      <rPr>
        <sz val="10"/>
        <rFont val="Preeti"/>
      </rPr>
      <t>sDkfp08 jfn dfyL !Æ</t>
    </r>
    <r>
      <rPr>
        <sz val="10"/>
        <rFont val="Times New Roman"/>
        <family val="1"/>
      </rPr>
      <t>×</t>
    </r>
    <r>
      <rPr>
        <sz val="10"/>
        <rFont val="Preeti"/>
      </rPr>
      <t xml:space="preserve">!Æ sf] kmnfd] PËndf * dL=dL= 808L @Æ </t>
    </r>
    <r>
      <rPr>
        <sz val="10"/>
        <rFont val="Times New Roman"/>
        <family val="1"/>
      </rPr>
      <t>c/c</t>
    </r>
    <r>
      <rPr>
        <sz val="10"/>
        <rFont val="Preeti"/>
      </rPr>
      <t xml:space="preserve"> df /fvL agfpg] sfd</t>
    </r>
  </si>
  <si>
    <r>
      <t xml:space="preserve">c) 1 ½ " Black Pipe </t>
    </r>
    <r>
      <rPr>
        <sz val="10"/>
        <rFont val="Preeti"/>
      </rPr>
      <t>sf6\g] / h8fg ug{} sfd     -nDafO !=@% dL=, sDkfp08 jfn dfly Sofk ;lxtsf] u|Ln h8fg ug{ _</t>
    </r>
  </si>
  <si>
    <r>
      <t>d) </t>
    </r>
    <r>
      <rPr>
        <sz val="12"/>
        <rFont val="Preeti"/>
      </rPr>
      <t>sf]NofK;Lan u]6 agfO{ h8fg ug]{</t>
    </r>
  </si>
  <si>
    <r>
      <t>e) </t>
    </r>
    <r>
      <rPr>
        <sz val="12"/>
        <rFont val="Preeti"/>
      </rPr>
      <t>!</t>
    </r>
    <r>
      <rPr>
        <sz val="12"/>
        <rFont val="Arial"/>
        <family val="2"/>
      </rPr>
      <t xml:space="preserve">" </t>
    </r>
    <r>
      <rPr>
        <sz val="12"/>
        <rFont val="Preeti"/>
      </rPr>
      <t xml:space="preserve">:Sjfo/ kfOk /]lnË agfO{ To;df ;fn  jf l;;f} sf7sf] </t>
    </r>
    <r>
      <rPr>
        <sz val="12"/>
        <rFont val="Times New Roman"/>
        <family val="1"/>
      </rPr>
      <t xml:space="preserve">Hand rail </t>
    </r>
    <r>
      <rPr>
        <sz val="12"/>
        <rFont val="Preeti"/>
      </rPr>
      <t xml:space="preserve">/fvL h8fg ug]{ </t>
    </r>
  </si>
  <si>
    <r>
      <t>f)</t>
    </r>
    <r>
      <rPr>
        <sz val="12"/>
        <rFont val="Preeti"/>
      </rPr>
      <t xml:space="preserve">  P]=P]= t/ sf7sf] </t>
    </r>
    <r>
      <rPr>
        <sz val="12"/>
        <rFont val="Times New Roman"/>
        <family val="1"/>
      </rPr>
      <t xml:space="preserve">hand rail </t>
    </r>
    <r>
      <rPr>
        <sz val="12"/>
        <rFont val="Preeti"/>
      </rPr>
      <t xml:space="preserve">sf] ;§f </t>
    </r>
    <r>
      <rPr>
        <sz val="12"/>
        <rFont val="Times New Roman"/>
        <family val="1"/>
      </rPr>
      <t xml:space="preserve">Black Pipe 1½" </t>
    </r>
    <r>
      <rPr>
        <sz val="12"/>
        <rFont val="Preeti"/>
      </rPr>
      <t xml:space="preserve">sf] </t>
    </r>
    <r>
      <rPr>
        <sz val="12"/>
        <rFont val="Times New Roman"/>
        <family val="1"/>
      </rPr>
      <t>hand rail</t>
    </r>
    <r>
      <rPr>
        <sz val="12"/>
        <rFont val="Preeti"/>
      </rPr>
      <t xml:space="preserve"> /flv h8fg ug]{ sfd</t>
    </r>
  </si>
  <si>
    <r>
      <t>g)</t>
    </r>
    <r>
      <rPr>
        <sz val="12"/>
        <rFont val="Preeti"/>
      </rPr>
      <t xml:space="preserve"> !^–!* u]hsf] kmnfd] /f]lnË ;6/ agfO{ h8fg ug]{ </t>
    </r>
  </si>
  <si>
    <r>
      <t xml:space="preserve">h) </t>
    </r>
    <r>
      <rPr>
        <sz val="12"/>
        <rFont val="Preeti"/>
      </rPr>
      <t xml:space="preserve">kmnfd] /f]lnË ;6/ !^–!* u]h h8fg ;lxt :6«Lk ;6/ Kjfn ePsf] </t>
    </r>
  </si>
  <si>
    <t>Machine made  Brickwork in 1:4 C/S mortar up to ground floor.</t>
  </si>
  <si>
    <r>
      <t xml:space="preserve">kftfsf] 5fgf 5fpg] sfd k'/f . </t>
    </r>
    <r>
      <rPr>
        <sz val="14"/>
        <rFont val="Preeti"/>
      </rPr>
      <t>-)=$% dL=dL=afSnf] _</t>
    </r>
  </si>
  <si>
    <t>k'/fgf] dfj{n ˆnf]/ tyf leQfdf HofdLåf/f dfj{n ;tx cShflns Pl;8 xfnL</t>
  </si>
  <si>
    <t>3f]6\g], ;kmf ug]{ sfo{  .</t>
  </si>
  <si>
    <t xml:space="preserve">Machine made  Brickwork in 1:6 C/S mortar up to ground floor in perfect line level finish including wetting the bricks, racking the joints and curing the work for at least 7 days all complete. </t>
  </si>
  <si>
    <t>Machine made  Brickwork in 1:6 C/S mortar up to ground floor .</t>
  </si>
  <si>
    <t>clV;*fOh/ Pl;* kfp*/ cShflns</t>
  </si>
  <si>
    <t>d}g kfln;</t>
  </si>
  <si>
    <t>tf/k]G^fO{g</t>
  </si>
  <si>
    <t>kln{+u tyf :6«6x?</t>
  </si>
  <si>
    <t>To; dfly ^ dL=dL= ;]tf] l;d]G6 dfj{n lrK; !M! efudf nufO{</t>
  </si>
  <si>
    <t>!!–%</t>
  </si>
  <si>
    <t>lgdf{0f ;fdu|L</t>
  </si>
  <si>
    <t xml:space="preserve">df6f]df hf]8]sf] uf/f] eTsfO{ To;af6 cfPsf] ;fdu|L !) dL=;Dd </t>
  </si>
  <si>
    <t>cf/=l;=l;= jf cf/=lj=l;= sfd eTsfO{ To;af6 cfPsf] ;fdu|L</t>
  </si>
  <si>
    <t>Kn]g l;d]G6 sqmL6 jf jh| s+qmL6 eTsfO{ To;af6 cfPsf] ;fdu|L</t>
  </si>
  <si>
    <t>b/ ljZn]if0fsf] nflu !) J.=dL= lnOPsf]</t>
  </si>
  <si>
    <t>glbsf] afn'jf</t>
  </si>
  <si>
    <t>d]=6</t>
  </si>
  <si>
    <t>3=dL</t>
  </si>
  <si>
    <t>j=dL</t>
  </si>
  <si>
    <t>sf ;fdfg</t>
  </si>
  <si>
    <t>sf ;/;fdfg</t>
  </si>
  <si>
    <t>b/ ljZn]if0fsf] nflu %(=#$ s]=hL= lnOPsf]</t>
  </si>
  <si>
    <t>kmnfd]</t>
  </si>
  <si>
    <t>;;fgf g6 jf]N6;</t>
  </si>
  <si>
    <t>k|fOd/ k]G6</t>
  </si>
  <si>
    <t>b/ ljZn]if0fsf] nflu !*=($ s]=hL= lnOPsf]</t>
  </si>
  <si>
    <t>;j} k|sf/sf]</t>
  </si>
  <si>
    <t>b/ ljZn]if0fsf] nflu @=!!$ j=ld= lnOPsf]</t>
  </si>
  <si>
    <t>!)) dL=dL= sAhf</t>
  </si>
  <si>
    <t>2 coat almunium paint without primer Painting over porperly cleaned surface all complete</t>
  </si>
  <si>
    <t>1 coat Red oxide paint without primer Painting over porperly sanded  surface all complete</t>
  </si>
  <si>
    <t>1 coat Red oxide paint without primer Painting over porperly sanded surface all complete</t>
  </si>
  <si>
    <t>2 coat Red oxide paint without primer Painting over porperly sanded surface all complete</t>
  </si>
  <si>
    <t>Plain cement Concrete (PCC) in 1:4:8 ratio  for foundations, flooring and walls with approved quality of cement and sand and crushed stone aggregate including mixing, laying, curing etc all complete in approval of site engineer.</t>
  </si>
  <si>
    <t>Plain cement Concrete (PCC) in 1:4:8 ratio  for foundations, flooring and walls.</t>
  </si>
  <si>
    <t>Plain cement Concrete (PCC) in 1:3:6 ratio  for foundations, flooring and walls with approved quality of cement and sand and crushed stone aggregate including mixing, laying, curing etc all complete in approval of site engineer.</t>
  </si>
  <si>
    <t>Plain cement Concrete (PCC) in 1:3:6 ratio  for foundations, flooring and walls.</t>
  </si>
  <si>
    <t>Under counter wash basin  with basin mixer  all complete set (European pattern)</t>
  </si>
  <si>
    <t xml:space="preserve"> 6.0 lit electric water heater (Geyser) </t>
  </si>
  <si>
    <t>8mm thick water proof plywood false ceiling with salwood frame</t>
  </si>
  <si>
    <t>White glaze Flat back urinal ,Natasha, all complete set (European pattern) "Cotto"</t>
  </si>
  <si>
    <t>European pattern touch flush for Urinal</t>
  </si>
  <si>
    <t>Construction of 12 cu.m Under ground water tank  tank  all complete work as per drawing and specification.</t>
  </si>
  <si>
    <t>Angle and fabrication work for water tank stand 2000.0 lit</t>
  </si>
  <si>
    <t xml:space="preserve"> Kitchen sink stainless steel 150 cm long  and instruction all complete. Except sink cock</t>
  </si>
  <si>
    <t xml:space="preserve">sfd k'/f !) dL6/;Dd 9'jfgL ;lxt </t>
  </si>
  <si>
    <t>afn'jf</t>
  </si>
  <si>
    <t>Ans :6f]g</t>
  </si>
  <si>
    <t>jG8 :6f]g</t>
  </si>
  <si>
    <t xml:space="preserve"> # dL= eGbf j9L ulx/fO{df .</t>
  </si>
  <si>
    <t xml:space="preserve">#* dL=dL= afSnf] cu|fv sf7sf] k|m]ddf </t>
  </si>
  <si>
    <t>!)–&amp;</t>
  </si>
  <si>
    <t>!%) dL=dL= 5]:sLgL</t>
  </si>
  <si>
    <t>b/ ljZn]if0fsf] nflu ?v ;+Vof ! lnOPsf]</t>
  </si>
  <si>
    <t>-Ps sf]6 k|fOd/ ;lxt_</t>
  </si>
  <si>
    <t xml:space="preserve">!% dL6/ b"/L;Dd af]sfgL ug]{ </t>
  </si>
  <si>
    <t>l*:^]Dk/ kfp*/</t>
  </si>
  <si>
    <t>l;d]G^ k]G^</t>
  </si>
  <si>
    <t>OdN;g k]G^</t>
  </si>
  <si>
    <t>PNd'lgod k]G^</t>
  </si>
  <si>
    <t>lnG;L* cfO{n</t>
  </si>
  <si>
    <t>l:kl/^</t>
  </si>
  <si>
    <t>jf^/k|'km sDkfp)*</t>
  </si>
  <si>
    <t>kf]lnlyg lz^ 500 u]h</t>
  </si>
  <si>
    <t>b/ ljZn]if0fsf] nflu !*=($ s]=hL== lnOPsf]</t>
  </si>
  <si>
    <t xml:space="preserve">;j} k|sf/sf] </t>
  </si>
  <si>
    <t>kmnfd] PËn</t>
  </si>
  <si>
    <t>b/ k|lt s]=hL= sf]</t>
  </si>
  <si>
    <t>Formica Lamination on hard board or partition</t>
  </si>
  <si>
    <t>Making and fitting fixing Plywood Panel partition of 75 x 75 mm size sal wood frame with 12 mm thick commercial ply on midle and 4mm thick teak ply lamination on one side including all necessary hardware fitting all complete.</t>
  </si>
  <si>
    <t>Plywood panelled partition with 12mm.commercial plywood and one side  teak ply lamination</t>
  </si>
  <si>
    <t>BASF Waterproofing protection tretment  and sealing of building expansion joint /construction joint with hiugh  performance flexible tape Masterflex-3000: for all types of wide expantion joint  specially for irregular building expantion/ construction join</t>
  </si>
  <si>
    <t>Porcelain clay white glazed European pattern american standard Comode with 10 lts. low level cistern.</t>
  </si>
  <si>
    <t xml:space="preserve">Porcelain clay white galzed European pattern american standard  one piece Comode (Cotto or eq.) with  slow falling seat cover </t>
  </si>
  <si>
    <t>Porcelain clay white glazed European pattern american standard one piece Comode with slow falling seat cover.</t>
  </si>
  <si>
    <t>White glazed  oval wash basin 55X40cm with brackets 32mm bottle trap, 32mm CP waste coupling with CP chain and rubber plug, 15mm fancy type piller cock and  ½"x18" pipe connector etc  all complete.</t>
  </si>
  <si>
    <t xml:space="preserve">Rubble masonry work in inclined level in 1:4 C/S mortar in perfect line level finish including, racking the joints and curing the work for at least 7 days all complete. </t>
  </si>
  <si>
    <t>Rubble masonry work in inclined level in 1:4 C/S mortar.</t>
  </si>
  <si>
    <r>
      <t>50mm PVC pipe of 4 kg/cm</t>
    </r>
    <r>
      <rPr>
        <vertAlign val="superscript"/>
        <sz val="10"/>
        <rFont val="Arial"/>
        <family val="2"/>
      </rPr>
      <t>2</t>
    </r>
  </si>
  <si>
    <r>
      <t>75mm PVC pipe of 4 kg/cm</t>
    </r>
    <r>
      <rPr>
        <vertAlign val="superscript"/>
        <sz val="10"/>
        <rFont val="Arial"/>
        <family val="2"/>
      </rPr>
      <t>2</t>
    </r>
  </si>
  <si>
    <r>
      <t>110mm PVC pipe of 4 kg/cm</t>
    </r>
    <r>
      <rPr>
        <vertAlign val="superscript"/>
        <sz val="10"/>
        <rFont val="Arial"/>
        <family val="2"/>
      </rPr>
      <t>2</t>
    </r>
  </si>
  <si>
    <r>
      <t>4 kg/cm</t>
    </r>
    <r>
      <rPr>
        <vertAlign val="superscript"/>
        <sz val="10"/>
        <rFont val="Arial"/>
        <family val="2"/>
      </rPr>
      <t xml:space="preserve">2 </t>
    </r>
    <r>
      <rPr>
        <sz val="10"/>
        <rFont val="Arial"/>
        <family val="2"/>
      </rPr>
      <t>(110 mm) HDP pipe.</t>
    </r>
  </si>
  <si>
    <r>
      <t>4 kg/cm</t>
    </r>
    <r>
      <rPr>
        <vertAlign val="superscript"/>
        <sz val="10"/>
        <rFont val="Arial"/>
        <family val="2"/>
      </rPr>
      <t xml:space="preserve">2 </t>
    </r>
    <r>
      <rPr>
        <sz val="10"/>
        <rFont val="Arial"/>
        <family val="2"/>
      </rPr>
      <t>(125 mm) HDP pipe.</t>
    </r>
  </si>
  <si>
    <r>
      <t>4 kg/cm</t>
    </r>
    <r>
      <rPr>
        <vertAlign val="superscript"/>
        <sz val="10"/>
        <rFont val="Arial"/>
        <family val="2"/>
      </rPr>
      <t xml:space="preserve">2 </t>
    </r>
    <r>
      <rPr>
        <sz val="10"/>
        <rFont val="Arial"/>
        <family val="2"/>
      </rPr>
      <t>(140 mm) HDP pipe.</t>
    </r>
  </si>
  <si>
    <r>
      <t>4 kg/cm</t>
    </r>
    <r>
      <rPr>
        <vertAlign val="superscript"/>
        <sz val="10"/>
        <rFont val="Arial"/>
        <family val="2"/>
      </rPr>
      <t xml:space="preserve">2 </t>
    </r>
    <r>
      <rPr>
        <sz val="10"/>
        <rFont val="Arial"/>
        <family val="2"/>
      </rPr>
      <t>(150 mm) HDP pipe.</t>
    </r>
  </si>
  <si>
    <r>
      <t>4 kg/cm</t>
    </r>
    <r>
      <rPr>
        <vertAlign val="superscript"/>
        <sz val="10"/>
        <rFont val="Arial"/>
        <family val="2"/>
      </rPr>
      <t xml:space="preserve">2 </t>
    </r>
    <r>
      <rPr>
        <sz val="10"/>
        <rFont val="Arial"/>
        <family val="2"/>
      </rPr>
      <t>(180 mm) HDP pipe.</t>
    </r>
  </si>
  <si>
    <r>
      <t>4 kg/cm</t>
    </r>
    <r>
      <rPr>
        <vertAlign val="superscript"/>
        <sz val="10"/>
        <rFont val="Arial"/>
        <family val="2"/>
      </rPr>
      <t xml:space="preserve">2 </t>
    </r>
    <r>
      <rPr>
        <sz val="10"/>
        <rFont val="Arial"/>
        <family val="2"/>
      </rPr>
      <t>(200 mm) HDP pipe.</t>
    </r>
  </si>
  <si>
    <t>32 mm dia CPVC Pipe  SDR 13.5 CTS, 22.5 kg/cm2 includes fixing/laying with necessary fittings  all complete.</t>
  </si>
  <si>
    <t>40 mm dia CPVC Pipe  SDR 13.5 CTS, 22.5 kg/cm2 includes fixing/laying with necessary fittings  all complete.</t>
  </si>
  <si>
    <t>40 mm dia CPVC Pipe  SDR 13.5 CTS, includes fixing/laying with necessary fittings  all complete.</t>
  </si>
  <si>
    <t>50 mm dia CPVC Pipe  SDR 13.5 CTS, 22.5 kg/cm2 includes fixing/laying with necessary fittings  all complete.</t>
  </si>
  <si>
    <t>0.45mm colour CGI sheet roofing with proper shape &amp; size, all necessary nails, screws, bolts, nuts washers, J or L hooks etc as per drawing &amp; instruction all complete.</t>
  </si>
  <si>
    <t>0.45 mm colour CGI sheet roofing.</t>
  </si>
  <si>
    <t>0.50mm colour CGI sheet roofing including fixing in proper shape &amp; size with all necessary rails, screws, bolts &amp; nuts washers, J &amp; L hocks etc as per drawing &amp; instruction all complete.</t>
  </si>
  <si>
    <t>0.50mm colour CGI sheet roofing.</t>
  </si>
  <si>
    <t>r.m.</t>
  </si>
  <si>
    <t>Slate roofing work .</t>
  </si>
  <si>
    <t>Machine made clay tiles on roofing including fixing in proper shape &amp; size as per drawing &amp; instruction all complete.</t>
  </si>
  <si>
    <t>Machine made clay tiles on roofing .</t>
  </si>
  <si>
    <t>Clay tile ridge roofing work .</t>
  </si>
  <si>
    <t>Fixing /laying 250 mm dia Plastic Water Gutter pipe ( Half Round)  with necessary fittings  all complete.</t>
  </si>
  <si>
    <t xml:space="preserve">250 mm dia Plastic Water Gutter pipe ( Half Round)  with necessary fittings. </t>
  </si>
  <si>
    <t>50 mm mm dia UPVC  plain Tee.</t>
  </si>
  <si>
    <t xml:space="preserve">  50 mm mm dia UPVC  plain Tee.</t>
  </si>
  <si>
    <t xml:space="preserve">50 mm mm dia UPVC 90 degree bend </t>
  </si>
  <si>
    <t xml:space="preserve"> 50 mm mm dia UPVC 90 degree bend </t>
  </si>
  <si>
    <t>50 mm mm dia UPVC 45 degree bend.</t>
  </si>
  <si>
    <t xml:space="preserve">75 mm dia UPVC vent  cowl </t>
  </si>
  <si>
    <t>75 mm dia UPVC  plain Tee.</t>
  </si>
  <si>
    <t>75 mm dia UPVC  door tee.</t>
  </si>
  <si>
    <t>75 mm dia UPVC  90 degree  bend.</t>
  </si>
  <si>
    <t xml:space="preserve">75 mm dia UPVC door  bend. </t>
  </si>
  <si>
    <t>75 mm dia UPVC 45 degree bend.</t>
  </si>
  <si>
    <t xml:space="preserve">75 mm dia UPVC Y branch.  </t>
  </si>
  <si>
    <t>0.50mm colour GI plain sheet for ridge cover on roofing including fixing in proper shape &amp; size with all necessary rails, screws, bolts &amp; nuts washers, J &amp; L hocks etc as per drawing &amp; instruction all complete.</t>
  </si>
  <si>
    <r>
      <t xml:space="preserve">cfNd'lgod lkmS; e]G6Ln];g ;lxtsf] s};d]G6 em\ofn -#&amp; </t>
    </r>
    <r>
      <rPr>
        <sz val="12"/>
        <rFont val="Arial"/>
        <family val="2"/>
      </rPr>
      <t xml:space="preserve">x </t>
    </r>
    <r>
      <rPr>
        <sz val="12"/>
        <rFont val="Preeti"/>
      </rPr>
      <t>#*=%)</t>
    </r>
    <r>
      <rPr>
        <sz val="12"/>
        <rFont val="Arial"/>
        <family val="2"/>
      </rPr>
      <t>X</t>
    </r>
    <r>
      <rPr>
        <sz val="12"/>
        <rFont val="Preeti"/>
      </rPr>
      <t xml:space="preserve">!=&amp;) dL=dL=_ </t>
    </r>
  </si>
  <si>
    <t>lhk;d af]*{af^ jfn kfl^{zg</t>
  </si>
  <si>
    <t>kmNofs hfd'g -1Æ afSnf]_</t>
  </si>
  <si>
    <t xml:space="preserve">   M kfO{k M !% k6s;Dd k|of]u ug{ ;lsg] To;kl5 @%Ü d"No afFsL /xg] lx;fan] ul/Psf] </t>
  </si>
  <si>
    <t>88/15x0.75 =4.4</t>
  </si>
  <si>
    <t>kmnfd] af]N6</t>
  </si>
  <si>
    <t>Construction of pump house as per drawing and specification</t>
  </si>
  <si>
    <t>Angle and fabrication work for water tank stand</t>
  </si>
  <si>
    <t>Construction of Manhole, Inner side 450x450mm,height 450mm ,  Wall thick thickness 230mm with brick work with 1:6 cement sand mortar, inner side plaster ,base 1:2:4 Pcc , Brick soling all complete work as per drawing and specification.</t>
  </si>
  <si>
    <t xml:space="preserve"> white glazed  Under counter wash basin 55X40mm with g, and  ½"x18" pipe connector etc  all complete.</t>
  </si>
  <si>
    <t xml:space="preserve"> white glazed  Under counter wash basin 55X40mm</t>
  </si>
  <si>
    <t>15mm dia. 6.0mm thickness section Insulation</t>
  </si>
  <si>
    <t>20mm dia. 6.0mm thickness section Insulation</t>
  </si>
  <si>
    <t>25mm dia. 6.0mm thickness section Insulation</t>
  </si>
  <si>
    <t>32mm dia. 6.0mm thickness section Insulation</t>
  </si>
  <si>
    <t>White glazed Oval wash basin 55X40cm European pattern (american Standard) with mixer and semi pedestal all complete set.</t>
  </si>
  <si>
    <t>First color glazed wash basin 55X40 cm  size Indian pattern  with brackets 32mm bottle trap, 32mm CP waste coupling with CP chain and rubber plug, cascade type with pedestal and 15mm fancy type piller cock and ½"x18" pipe connector etc  all complete.</t>
  </si>
  <si>
    <t>First color glazed wash basin 55X40 cm  size Indian pattern, cascade type with pedestal etc  all complete.</t>
  </si>
  <si>
    <t>One layer Tarfelt laying over evenly spread roofing grade bitumen with river sand on cleaned surface.</t>
  </si>
  <si>
    <t>Two layer Tarfelt laying over evenly spread roofing grade bitumen with river sand on cleaned surface.</t>
  </si>
  <si>
    <t>cf=j= )^^÷^&amp;</t>
  </si>
  <si>
    <t>sf&amp;df*f} tyf eStk'/ lhNnfsf] cf=j=2066.067 sf] b//]^</t>
  </si>
  <si>
    <t>b) U Hook for bar bed Wire Fencing</t>
  </si>
  <si>
    <r>
      <t>c) 28</t>
    </r>
    <r>
      <rPr>
        <sz val="14"/>
        <rFont val="Preeti"/>
      </rPr>
      <t xml:space="preserve"> u]h</t>
    </r>
    <r>
      <rPr>
        <sz val="14"/>
        <rFont val="Times New Roman"/>
        <family val="1"/>
      </rPr>
      <t xml:space="preserve"> </t>
    </r>
    <r>
      <rPr>
        <sz val="12"/>
        <rFont val="Times New Roman"/>
        <family val="1"/>
      </rPr>
      <t>Heavy (.30 mm)</t>
    </r>
    <r>
      <rPr>
        <sz val="14"/>
        <rFont val="Times New Roman"/>
        <family val="1"/>
      </rPr>
      <t xml:space="preserve"> </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</si>
  <si>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(0.38 mm)</t>
    </r>
  </si>
  <si>
    <t>w) Generator*    (Upto 10 KVA)</t>
  </si>
  <si>
    <t>jj) Water Pump   (Upto 4" DIA)</t>
  </si>
  <si>
    <t>zz) Trailer, Tractor   (10+ to 25 ton)</t>
  </si>
  <si>
    <t>aaa) Trailer, Tractor   (25 ton+)</t>
  </si>
  <si>
    <t>-3_ ef/taf6 pTkflbt l;d]G6 -;a}_</t>
  </si>
  <si>
    <t xml:space="preserve">-ª_ ;]tf] l;d]G6 </t>
  </si>
  <si>
    <t xml:space="preserve">kmnfdsf] 808Lx? M </t>
  </si>
  <si>
    <t xml:space="preserve"> a) 4.75, 7 mm dia</t>
  </si>
  <si>
    <t xml:space="preserve"> b) 8 mm dia</t>
  </si>
  <si>
    <t xml:space="preserve"> c) 10,12,16,20, 25mm dia </t>
  </si>
  <si>
    <t xml:space="preserve"> d) 28,32 mm dia </t>
  </si>
  <si>
    <t xml:space="preserve"> b) 10-25mm TOR steel</t>
  </si>
  <si>
    <t xml:space="preserve"> c) 28-32mm  TOR steel</t>
  </si>
  <si>
    <t>ee) Loader, Wheel   (1 to 1.75 CUM)</t>
  </si>
  <si>
    <t>ff) Loader, Wheel   (!.75+ to 2.5 C)</t>
  </si>
  <si>
    <t>gg) Back Hoe Loader   (Upto 85 HP)</t>
  </si>
  <si>
    <t>hh) Mizer Concrete</t>
  </si>
  <si>
    <t>ii) Maintainer   (Upto 75 HP)</t>
  </si>
  <si>
    <t>kk) Pile Driver*</t>
  </si>
  <si>
    <t>ll) Roller 3, Wheel   (Upto 12 ton)</t>
  </si>
  <si>
    <t>mm) Roller, Pneumatic   (Upto 20 ton)</t>
  </si>
  <si>
    <t>White glazed Cval wash basin 55X40cm  size European pattern american standard with brackets 32mm bottle trap, 32mm CP waste coupling with CP chain and rubber plug, Basin mixer (jaquar, essco or eqv.) semi pedestal and  ½"x18" pipe connector etc  all complete.</t>
  </si>
  <si>
    <r>
      <t>Fixing /laying 400 mm dia NP</t>
    </r>
    <r>
      <rPr>
        <vertAlign val="superscript"/>
        <sz val="10"/>
        <rFont val="Arial"/>
        <family val="2"/>
      </rPr>
      <t xml:space="preserve">2 </t>
    </r>
    <r>
      <rPr>
        <sz val="10"/>
        <rFont val="Arial"/>
        <family val="2"/>
      </rPr>
      <t>RCC Hume pipe with collar including 1:4 cement sand mortar all complete.</t>
    </r>
  </si>
  <si>
    <t>Supplying and installation of UPVC Partition frame 60x60 mm with 5 mm thick clear glass or with 9 mm thick both side laminated particle board all complete with all accessorie as per specification of Korean Standard.</t>
  </si>
  <si>
    <t>Full glass partition</t>
  </si>
  <si>
    <t>Full partition with half glass and laminated particle board</t>
  </si>
  <si>
    <t>Full ht. partition with top and bottom laminated particle board and centre with glass</t>
  </si>
  <si>
    <t xml:space="preserve">Full ht. partition with top and bottom laminated particle board </t>
  </si>
  <si>
    <t>UPVC Casement Window 60*60 mm White Colour With 5mm Glass</t>
  </si>
  <si>
    <t>sf]?u]^]* /+lug ss{t kftf 0=75 ld=ld</t>
  </si>
  <si>
    <t>cfjZos g6 jf]N6</t>
  </si>
  <si>
    <t>@% dL=dL=–#&amp;=% dL=dL= afSnf] 5fKg] 9'+uf -ˆn}u:6f]g_ !M$ l;d]G6 afn'jfdf 5fKg] sfd .</t>
  </si>
  <si>
    <t xml:space="preserve">HofdL </t>
  </si>
  <si>
    <t>kDk ef++*f</t>
  </si>
  <si>
    <t>#G^f</t>
  </si>
  <si>
    <t># dL=dL= df]6fO{ d;Lgf] l;d]G6 3f]6\g] sfd .</t>
  </si>
  <si>
    <t>!!–@!</t>
  </si>
  <si>
    <t>@% dL=dL= afSnf] cu|fvsf] sf7sf] ˆn]s 5fKg] sfd .</t>
  </si>
  <si>
    <t>lsnf sf+6L</t>
  </si>
  <si>
    <t xml:space="preserve">!@–#) ;]=dL= uf]nfO{sf] ?v 9fNg] sfo{ xfFufx? sf6L ?vsf] 6'qmf kf/L lgdf{0f :ynaf6 </t>
  </si>
  <si>
    <t xml:space="preserve">!@–#) ;]=dL= uf]nfO{sf] ?v h/f lemSg] sfo{ h/f p7fpg] / lgdf{0f :ynaf6 </t>
  </si>
  <si>
    <t>kDk</t>
  </si>
  <si>
    <t xml:space="preserve"> nufpg] sfd #) dL6/;Dd 9'jfgL ;lxt</t>
  </si>
  <si>
    <t>l;d]G6 d;nf -!M$_ tof/ u/L uf/f] nufpg]</t>
  </si>
  <si>
    <t xml:space="preserve">sfd #) dL6/;Dd 9'jfgL ;lxt </t>
  </si>
  <si>
    <t>Full glass casement door</t>
  </si>
  <si>
    <t>Casement door with half glass &amp; laminated board</t>
  </si>
  <si>
    <t>Full panel casement door</t>
  </si>
  <si>
    <t>Full board casement door</t>
  </si>
  <si>
    <t>Double swing casement door with half glass &amp; panel</t>
  </si>
  <si>
    <t xml:space="preserve">Double swing casement door with full glass </t>
  </si>
  <si>
    <t>e'O{tNnfeGbf dfly d]lzgåf/f agfOPsf] O{6f pknAw ug]{,</t>
  </si>
  <si>
    <t>d]^fnfO{H* kf][ln:^/ jf]*{ kmN;l;ln+u-l*hfOg_</t>
  </si>
  <si>
    <t>h] x's,o" x's-1 s]=hL=df 14 j^F dfg]sf]_</t>
  </si>
  <si>
    <t>r'gf /+uLg -sfrf] r'gf_</t>
  </si>
  <si>
    <t>g) Air compressor 150 to 275 CPM</t>
  </si>
  <si>
    <t>h) Crane Mobile  5 to 10 ton</t>
  </si>
  <si>
    <t>i) Crane Mobile   (10+ to 15 ton)</t>
  </si>
  <si>
    <t>j) Crusher Stone   (50 to 100HP)</t>
  </si>
  <si>
    <t>k) Cutter Concrete</t>
  </si>
  <si>
    <t>l) Dozer Wheel    (150+ to 225 HP)</t>
  </si>
  <si>
    <t>m) Dozer, Track   (120 to 180 HP)</t>
  </si>
  <si>
    <t>b/ ljZn]if0fsf] nflu ! 3=ld= lnOPsf]</t>
  </si>
  <si>
    <t>3=dL=</t>
  </si>
  <si>
    <t xml:space="preserve">s_ ^ dL= dL= ;fOhsf] 9'Ëf sf] /f]8f </t>
  </si>
  <si>
    <t>3=lkm</t>
  </si>
  <si>
    <t>v_ !@ dL=dL  ,,   ,,</t>
  </si>
  <si>
    <t xml:space="preserve">u_ #–$ dL= dL= ,,   ,, </t>
  </si>
  <si>
    <t>3_ ;a} ;fOhsf] lu§L</t>
  </si>
  <si>
    <t xml:space="preserve">lkmN6/ ;fdfu|L </t>
  </si>
  <si>
    <t>/ P]gf</t>
  </si>
  <si>
    <t>Psftkm{ $ dL=dL= l6sKnfO{p8 n]ldg]6 u/L jf6/k|'km KnfO{p8sf] l8nfvfkf agfO{ h8fg ug]{ .</t>
  </si>
  <si>
    <t>8 dL=dL=jf^/k|'km KnfO{p*</t>
  </si>
  <si>
    <r>
      <t xml:space="preserve">b/ ljZn]if0fsf] nflu !=)(@ </t>
    </r>
    <r>
      <rPr>
        <sz val="8"/>
        <rFont val="Arial"/>
        <family val="2"/>
      </rPr>
      <t>X</t>
    </r>
    <r>
      <rPr>
        <sz val="11"/>
        <rFont val="Preeti"/>
      </rPr>
      <t xml:space="preserve"> @=)%* Ö @=@$% j=ld= lnOPsf]</t>
    </r>
  </si>
  <si>
    <r>
      <t xml:space="preserve">Expansion Joint Works: -                         </t>
    </r>
    <r>
      <rPr>
        <sz val="12"/>
        <rFont val="Times New Roman"/>
        <family val="1"/>
      </rPr>
      <t xml:space="preserve"> </t>
    </r>
    <r>
      <rPr>
        <sz val="8"/>
        <rFont val="Times New Roman"/>
        <family val="1"/>
      </rPr>
      <t xml:space="preserve">Providing and chipping and plaster with mixing  </t>
    </r>
    <r>
      <rPr>
        <b/>
        <sz val="8"/>
        <rFont val="Times New Roman"/>
        <family val="1"/>
      </rPr>
      <t>Perma Bond SBR</t>
    </r>
    <r>
      <rPr>
        <sz val="8"/>
        <rFont val="Times New Roman"/>
        <family val="1"/>
      </rPr>
      <t xml:space="preserve"> modified mortar up to 40 mm wide on levelling all complete. Providing and laying thermacol in the hole, Providing masking tape on thermacol  a</t>
    </r>
  </si>
  <si>
    <r>
      <t>Epoxy Coving</t>
    </r>
    <r>
      <rPr>
        <sz val="12"/>
        <rFont val="Times New Roman"/>
        <family val="1"/>
      </rPr>
      <t xml:space="preserve"> </t>
    </r>
  </si>
  <si>
    <t>Plain plaster of paris in wall and ceiling including mixing laying and rubbing to a hard, smooth and shining surface all complete</t>
  </si>
  <si>
    <t>Plain plaster of paris in wall and ceiling</t>
  </si>
  <si>
    <t>25mm thick sal wood planking work with salwood frame (size 50x75mm)  making 60x90cm room size  all complete.</t>
  </si>
  <si>
    <t xml:space="preserve">0f_ r'gf k]G6 ug{ /fVg] ud </t>
  </si>
  <si>
    <t>t_ g]kfnL lyg/</t>
  </si>
  <si>
    <t>-y_ l;d]G6 k|fOd/ ;]tf]</t>
  </si>
  <si>
    <t>-b_ tf/lkg t]n</t>
  </si>
  <si>
    <t>-g_ p8 lk|h/ d]l6Ë k]G6</t>
  </si>
  <si>
    <t xml:space="preserve"> Æ </t>
  </si>
  <si>
    <t>-km_ /fd ltns</t>
  </si>
  <si>
    <r>
      <t>CGI</t>
    </r>
    <r>
      <rPr>
        <sz val="13"/>
        <rFont val="Preeti"/>
      </rPr>
      <t xml:space="preserve"> </t>
    </r>
    <r>
      <rPr>
        <sz val="10"/>
        <rFont val="Preeti"/>
      </rPr>
      <t xml:space="preserve">kftf @^ u]h </t>
    </r>
    <r>
      <rPr>
        <sz val="8"/>
        <rFont val="Arial"/>
        <family val="2"/>
      </rPr>
      <t>(0.41mm)</t>
    </r>
  </si>
  <si>
    <t>4mm 0.25 black core</t>
  </si>
  <si>
    <t>Aluminium composit panel 4mm 0.30 black core sheet supplying and fitting all complete work.</t>
  </si>
  <si>
    <t>4mm 0.30 black core</t>
  </si>
  <si>
    <t>Aluminium composit panel 4mm 0.50 black core sheet supplying and fitting all complete work.</t>
  </si>
  <si>
    <t>4mm 0.50 black core</t>
  </si>
  <si>
    <t>Aluminium composit panel 4mm.0.25 Vergin core sheet supplying and fitting all complete work.</t>
  </si>
  <si>
    <t>Aluminium composit panel 4mm.0.30 Vergin core sheet supplying and fitting all complete work.</t>
  </si>
  <si>
    <t>Aluminium composit panel 4mm.0.50 Vergin core sheet supplying and fitting all complete work.</t>
  </si>
  <si>
    <t xml:space="preserve">UPVC Casement Window 60*60 mm Frame White Colour With 5mm Glass With Adjustable Glass Panel Luever </t>
  </si>
  <si>
    <t>UPVC Sliding Window With 50*80 mm White Colour With Aluminium Sliding Track And 5mm Glass With Adjustable Glass Panel Luever</t>
  </si>
  <si>
    <t>UPVC Door 100mm*60mm White Colour With Top Glass 5mm And Bottom UPVC Panel</t>
  </si>
  <si>
    <t>UPVC Door 100mm*60mm White Colour With Top Glass 5mm Glass And Bottom 9mm Nepal Board</t>
  </si>
  <si>
    <t>UPVC Door 100mm*60mm White Colour With Top And Bottom UPVC Panel</t>
  </si>
  <si>
    <t>UPVC 60*60 mm Partition With Half Board 9mm And Other Half 5mm Glass</t>
  </si>
  <si>
    <t>UPVC 100mm*60mm Swing Door With Top 5mm Glass And Bottom UPVC Panel</t>
  </si>
  <si>
    <t>Aerocon/Rapicon prefab Panel for Partition wall</t>
  </si>
  <si>
    <t>a) supply and erection with aerocon p5 wall partition.</t>
  </si>
  <si>
    <t>b)supply and erection with aerocon p5 wall partition</t>
  </si>
  <si>
    <r>
      <t>iii)</t>
    </r>
    <r>
      <rPr>
        <sz val="14"/>
        <rFont val="Preeti"/>
      </rPr>
      <t xml:space="preserve"> sfnf]kq]df lj6'dLg sd k|of]u ug{sf] nfuL /flvg] </t>
    </r>
    <r>
      <rPr>
        <sz val="12"/>
        <rFont val="Times New Roman"/>
        <family val="1"/>
      </rPr>
      <t>Rubber Asphalt Modifier</t>
    </r>
  </si>
  <si>
    <r>
      <t>iv) Packed bitumen emulsion</t>
    </r>
    <r>
      <rPr>
        <sz val="12"/>
        <rFont val="Preeti"/>
      </rPr>
      <t xml:space="preserve"> </t>
    </r>
    <r>
      <rPr>
        <sz val="14"/>
        <rFont val="Preeti"/>
      </rPr>
      <t>sf] sfd</t>
    </r>
  </si>
  <si>
    <r>
      <t>l56f] hDg]</t>
    </r>
    <r>
      <rPr>
        <sz val="12"/>
        <rFont val="Times New Roman"/>
        <family val="1"/>
      </rPr>
      <t xml:space="preserve"> (RS60%)</t>
    </r>
  </si>
  <si>
    <r>
      <t xml:space="preserve">  </t>
    </r>
    <r>
      <rPr>
        <sz val="14"/>
        <rFont val="Preeti"/>
      </rPr>
      <t>dWod hDg]</t>
    </r>
    <r>
      <rPr>
        <sz val="12"/>
        <rFont val="Times New Roman"/>
        <family val="1"/>
      </rPr>
      <t xml:space="preserve"> (MS 65%)</t>
    </r>
  </si>
  <si>
    <r>
      <t xml:space="preserve">  </t>
    </r>
    <r>
      <rPr>
        <sz val="14"/>
        <rFont val="Preeti"/>
      </rPr>
      <t>9Lnf] hDg]</t>
    </r>
    <r>
      <rPr>
        <sz val="12"/>
        <rFont val="Times New Roman"/>
        <family val="1"/>
      </rPr>
      <t xml:space="preserve"> (SS60%)</t>
    </r>
  </si>
  <si>
    <r>
      <t>xiv)</t>
    </r>
    <r>
      <rPr>
        <sz val="14"/>
        <rFont val="Times New Roman"/>
        <family val="1"/>
      </rPr>
      <t xml:space="preserve"> </t>
    </r>
    <r>
      <rPr>
        <sz val="12"/>
        <rFont val="Preeti"/>
      </rPr>
      <t>$Æ</t>
    </r>
    <r>
      <rPr>
        <sz val="12"/>
        <rFont val="Times New Roman"/>
        <family val="1"/>
      </rPr>
      <t>x</t>
    </r>
    <r>
      <rPr>
        <sz val="12"/>
        <rFont val="Preeti"/>
      </rPr>
      <t xml:space="preserve"> %Æsf] ;fn sf7sf] gfu a'§f sF'lb tof/L u/L h8fg ug]{ sfo{</t>
    </r>
  </si>
  <si>
    <r>
      <t>!_ blr ckf 7"nf] *Æ</t>
    </r>
    <r>
      <rPr>
        <sz val="14"/>
        <rFont val="Times New Roman"/>
        <family val="1"/>
      </rPr>
      <t>×</t>
    </r>
    <r>
      <rPr>
        <sz val="14"/>
        <rFont val="Preeti"/>
      </rPr>
      <t>@–#÷*Æ</t>
    </r>
    <r>
      <rPr>
        <sz val="14"/>
        <rFont val="Times New Roman"/>
        <family val="1"/>
      </rPr>
      <t>×</t>
    </r>
    <r>
      <rPr>
        <sz val="14"/>
        <rFont val="Preeti"/>
      </rPr>
      <t>%Æ</t>
    </r>
  </si>
  <si>
    <r>
      <t>@_ blr ckf ;fgf] *#÷*Æ</t>
    </r>
    <r>
      <rPr>
        <sz val="14"/>
        <rFont val="Times New Roman"/>
        <family val="1"/>
      </rPr>
      <t>×</t>
    </r>
    <r>
      <rPr>
        <sz val="14"/>
        <rFont val="Preeti"/>
      </rPr>
      <t>@–!÷*Æ</t>
    </r>
    <r>
      <rPr>
        <sz val="14"/>
        <rFont val="Times New Roman"/>
        <family val="1"/>
      </rPr>
      <t>×</t>
    </r>
    <r>
      <rPr>
        <sz val="14"/>
        <rFont val="Preeti"/>
      </rPr>
      <t>$–!÷$Æ</t>
    </r>
  </si>
  <si>
    <r>
      <t>%_ dfF ckf 7'nf] *–&amp;÷*Æ</t>
    </r>
    <r>
      <rPr>
        <sz val="14"/>
        <rFont val="Times New Roman"/>
        <family val="1"/>
      </rPr>
      <t>×</t>
    </r>
    <r>
      <rPr>
        <sz val="14"/>
        <rFont val="Preeti"/>
      </rPr>
      <t>@–!÷$Æ</t>
    </r>
    <r>
      <rPr>
        <sz val="14"/>
        <rFont val="Times New Roman"/>
        <family val="1"/>
      </rPr>
      <t>×</t>
    </r>
    <r>
      <rPr>
        <sz val="14"/>
        <rFont val="Preeti"/>
      </rPr>
      <t>%–#÷$Æ</t>
    </r>
  </si>
  <si>
    <r>
      <t xml:space="preserve">^_ dfF ckf 7'nf] </t>
    </r>
    <r>
      <rPr>
        <sz val="12"/>
        <rFont val="Times New Roman"/>
        <family val="1"/>
      </rPr>
      <t>241x60x158 mm</t>
    </r>
  </si>
  <si>
    <r>
      <t>&amp;_ df ckf ;fgf] *–#÷*Æ</t>
    </r>
    <r>
      <rPr>
        <sz val="14"/>
        <rFont val="Times New Roman"/>
        <family val="1"/>
      </rPr>
      <t>×</t>
    </r>
    <r>
      <rPr>
        <sz val="14"/>
        <rFont val="Preeti"/>
      </rPr>
      <t>@Æ</t>
    </r>
    <r>
      <rPr>
        <sz val="14"/>
        <rFont val="Times New Roman"/>
        <family val="1"/>
      </rPr>
      <t>×</t>
    </r>
    <r>
      <rPr>
        <sz val="14"/>
        <rFont val="Preeti"/>
      </rPr>
      <t>%Æ</t>
    </r>
  </si>
  <si>
    <r>
      <t>*_ w'/L rfË 7"nf] (–#÷*Æ%–!÷@Æ</t>
    </r>
    <r>
      <rPr>
        <sz val="14"/>
        <rFont val="Times New Roman"/>
        <family val="1"/>
      </rPr>
      <t>×</t>
    </r>
    <r>
      <rPr>
        <sz val="14"/>
        <rFont val="Preeti"/>
      </rPr>
      <t>#÷$</t>
    </r>
  </si>
  <si>
    <r>
      <t xml:space="preserve">(_ w'/L </t>
    </r>
    <r>
      <rPr>
        <sz val="12"/>
        <rFont val="Times New Roman"/>
        <family val="1"/>
      </rPr>
      <t>230x295x25 mm</t>
    </r>
  </si>
  <si>
    <r>
      <t>s_ !*Æ</t>
    </r>
    <r>
      <rPr>
        <sz val="14"/>
        <rFont val="Times New Roman"/>
        <family val="1"/>
      </rPr>
      <t>×</t>
    </r>
    <r>
      <rPr>
        <sz val="14"/>
        <rFont val="Preeti"/>
      </rPr>
      <t>!)Æ</t>
    </r>
    <r>
      <rPr>
        <sz val="14"/>
        <rFont val="Times New Roman"/>
        <family val="1"/>
      </rPr>
      <t>×</t>
    </r>
    <r>
      <rPr>
        <sz val="14"/>
        <rFont val="Preeti"/>
      </rPr>
      <t>%Æ</t>
    </r>
  </si>
  <si>
    <r>
      <t>Vf_  !*Æ</t>
    </r>
    <r>
      <rPr>
        <sz val="14"/>
        <rFont val="Times New Roman"/>
        <family val="1"/>
      </rPr>
      <t>×</t>
    </r>
    <r>
      <rPr>
        <sz val="14"/>
        <rFont val="Preeti"/>
      </rPr>
      <t>!)Æ</t>
    </r>
    <r>
      <rPr>
        <sz val="14"/>
        <rFont val="Times New Roman"/>
        <family val="1"/>
      </rPr>
      <t>×</t>
    </r>
    <r>
      <rPr>
        <sz val="14"/>
        <rFont val="Preeti"/>
      </rPr>
      <t>$Æ</t>
    </r>
  </si>
  <si>
    <r>
      <t xml:space="preserve"> !(_ Nxf]x ckf !%Æ</t>
    </r>
    <r>
      <rPr>
        <sz val="14"/>
        <rFont val="Times New Roman"/>
        <family val="1"/>
      </rPr>
      <t>×</t>
    </r>
    <r>
      <rPr>
        <sz val="14"/>
        <rFont val="Preeti"/>
      </rPr>
      <t>(Æ</t>
    </r>
    <r>
      <rPr>
        <sz val="14"/>
        <rFont val="Times New Roman"/>
        <family val="1"/>
      </rPr>
      <t>×</t>
    </r>
    <r>
      <rPr>
        <sz val="14"/>
        <rFont val="Preeti"/>
      </rPr>
      <t>#Æ</t>
    </r>
  </si>
  <si>
    <r>
      <t xml:space="preserve"> @)_ kmMNxf]x ckf 7'nf] </t>
    </r>
    <r>
      <rPr>
        <sz val="11"/>
        <rFont val="Times New Roman"/>
        <family val="1"/>
      </rPr>
      <t>375x225x100mm</t>
    </r>
  </si>
  <si>
    <r>
      <t xml:space="preserve"> @!_ kmMNxf]x ckf ;fgf] </t>
    </r>
    <r>
      <rPr>
        <sz val="11"/>
        <rFont val="Times New Roman"/>
        <family val="1"/>
      </rPr>
      <t>254x229x102mm</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</si>
  <si>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</si>
  <si>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tLgs'g}  t]lnof O{+6f  -^Æ</t>
    </r>
    <r>
      <rPr>
        <sz val="14"/>
        <rFont val="Times New Roman"/>
        <family val="1"/>
      </rPr>
      <t>×</t>
    </r>
    <r>
      <rPr>
        <sz val="14"/>
        <rFont val="Preeti"/>
      </rPr>
      <t>^Æ</t>
    </r>
    <r>
      <rPr>
        <sz val="14"/>
        <rFont val="Times New Roman"/>
        <family val="1"/>
      </rPr>
      <t>×</t>
    </r>
    <r>
      <rPr>
        <sz val="14"/>
        <rFont val="Preeti"/>
      </rPr>
      <t>@–!÷$Æ</t>
    </r>
  </si>
  <si>
    <r>
      <t xml:space="preserve"> @$_ rf/s'g}  t]lnof O{+6f  -*Æ</t>
    </r>
    <r>
      <rPr>
        <sz val="14"/>
        <rFont val="Times New Roman"/>
        <family val="1"/>
      </rPr>
      <t>×</t>
    </r>
    <r>
      <rPr>
        <sz val="14"/>
        <rFont val="Preeti"/>
      </rPr>
      <t>*Æ</t>
    </r>
  </si>
  <si>
    <r>
      <t xml:space="preserve"> @%_ t]lnof O{+6f  -^Æ</t>
    </r>
    <r>
      <rPr>
        <sz val="14"/>
        <rFont val="Times New Roman"/>
        <family val="1"/>
      </rPr>
      <t>×</t>
    </r>
    <r>
      <rPr>
        <sz val="14"/>
        <rFont val="Preeti"/>
      </rPr>
      <t>^Æ</t>
    </r>
    <r>
      <rPr>
        <sz val="14"/>
        <rFont val="Times New Roman"/>
        <family val="1"/>
      </rPr>
      <t/>
    </r>
  </si>
  <si>
    <r>
      <t>50mm th. , (600×1800)mm</t>
    </r>
    <r>
      <rPr>
        <vertAlign val="superscript"/>
        <sz val="12"/>
        <rFont val="Times New Roman"/>
        <family val="1"/>
      </rPr>
      <t>2</t>
    </r>
    <r>
      <rPr>
        <sz val="12"/>
        <rFont val="Times New Roman"/>
        <family val="1"/>
      </rPr>
      <t>(12×6) ft</t>
    </r>
  </si>
  <si>
    <r>
      <t>50mm th. , (600×1500)mm</t>
    </r>
    <r>
      <rPr>
        <vertAlign val="superscript"/>
        <sz val="12"/>
        <rFont val="Times New Roman"/>
        <family val="1"/>
      </rPr>
      <t>2</t>
    </r>
    <r>
      <rPr>
        <sz val="12"/>
        <rFont val="Times New Roman"/>
        <family val="1"/>
      </rPr>
      <t>(12×5) ft</t>
    </r>
  </si>
  <si>
    <r>
      <t>40mm th. , (600×3000)mm</t>
    </r>
    <r>
      <rPr>
        <vertAlign val="superscript"/>
        <sz val="12"/>
        <rFont val="Times New Roman"/>
        <family val="1"/>
      </rPr>
      <t>2</t>
    </r>
    <r>
      <rPr>
        <sz val="12"/>
        <rFont val="Times New Roman"/>
        <family val="1"/>
      </rPr>
      <t>(12×10 ft )</t>
    </r>
  </si>
  <si>
    <r>
      <t>40mm th. , (600×2100)mm</t>
    </r>
    <r>
      <rPr>
        <vertAlign val="superscript"/>
        <sz val="12"/>
        <rFont val="Times New Roman"/>
        <family val="1"/>
      </rPr>
      <t>2</t>
    </r>
    <r>
      <rPr>
        <sz val="12"/>
        <rFont val="Times New Roman"/>
        <family val="1"/>
      </rPr>
      <t>(12×7 ft)</t>
    </r>
  </si>
  <si>
    <t>2 coats of  readymade washable distemper paint of approved colour with one coat primer Painting over porperly cleaned surface all complete</t>
  </si>
  <si>
    <t>2 coats of weather coat (Apex) paint of approved colour with one coat primer Painting over porperly cleaned surface all complete</t>
  </si>
  <si>
    <t>i) Retro-reflective traffic sign</t>
  </si>
  <si>
    <t>ii) Painted traffic sign</t>
  </si>
  <si>
    <t>iii) Normal cats eye</t>
  </si>
  <si>
    <t>iv) Solar power road stud</t>
  </si>
  <si>
    <t>v) Traffic signal (Circular or Arrow )</t>
  </si>
  <si>
    <t>vi) Traffic signal control unit</t>
  </si>
  <si>
    <t xml:space="preserve">Heritage Wall Surface Texture (Interior and Exterior) including the cost supplying and fitting (Heritage granular) </t>
  </si>
  <si>
    <t>;fn jf lzzf} sf7sf] snfTds kf]i6,an':6/ tyf Xof08/]n tof/ u/L h8fg ;d]t ug]{ .</t>
  </si>
  <si>
    <t>tof/L Knfli6s Odn\;g k]G6 b'O{ sf]6 nufpg] .</t>
  </si>
  <si>
    <t>Pno"ldlgod k]G6</t>
  </si>
  <si>
    <t>8an af]O{N8 lnlG;8 cfon Ps sf]6 nufpg] .</t>
  </si>
  <si>
    <t>lnG;L8 cfon</t>
  </si>
  <si>
    <t>8an af]O{N8 lnlG;8 cfon b'O{ sf]6 nufpg] .</t>
  </si>
  <si>
    <t>afg]{;</t>
  </si>
  <si>
    <r>
      <t xml:space="preserve">kftfsf] 5fgf 5fpg] sfd k'/f . </t>
    </r>
    <r>
      <rPr>
        <sz val="14"/>
        <rFont val="Preeti"/>
      </rPr>
      <t>-)=%) dL=dL=afSnf] _</t>
    </r>
  </si>
  <si>
    <t>b/ ljZn]if0fsf] nflu !) /=dL= lnOPsf]</t>
  </si>
  <si>
    <t>b/ ljZn]if0fsf] nflu ! j=ld= lnOPsf]</t>
  </si>
  <si>
    <t>Æ</t>
  </si>
  <si>
    <t>;'Vvf O{6f RofK6f] 5fKg] sfd .</t>
  </si>
  <si>
    <t>O{6f</t>
  </si>
  <si>
    <t xml:space="preserve">jfn'jf vf]nfsf] </t>
  </si>
  <si>
    <t>;'Vvf O{6f 7f8f] 5fKg] sfd .</t>
  </si>
  <si>
    <t>hf]gL{sf] dfly tNnf] efudf !M# l;d]G6 afn'jfsf] d;nfsf] ˆnz l6Ksf/ ug]{ sfd .</t>
  </si>
  <si>
    <t>h8fg ug]{ sfd k'/f .</t>
  </si>
  <si>
    <t># dL=dL= dfj{n lrK;</t>
  </si>
  <si>
    <t>!!–$</t>
  </si>
  <si>
    <t xml:space="preserve">@) dL=dL= afSnf] df]hfos ˆnf]l/Ë ug]{ !@+=% dL=dL= l;d]G6 Knfi6/ !M@ efudf nufO{ </t>
  </si>
  <si>
    <t>vi) Aluminium swing door of section (101x45x1.1)</t>
  </si>
  <si>
    <t>vii) Aluminium sliding windows of section (88 x38 x1.1)</t>
  </si>
  <si>
    <t xml:space="preserve">    c) 8 gauge heavy duty</t>
  </si>
  <si>
    <t>ii)  a) 10 gauge light class</t>
  </si>
  <si>
    <t xml:space="preserve">    b) 10 gauge medium class   </t>
  </si>
  <si>
    <t xml:space="preserve">    c) 10 gauge heavy duty</t>
  </si>
  <si>
    <t>iii)  a) 12 gauge light class</t>
  </si>
  <si>
    <t xml:space="preserve">    b) 12 gauge medium class   </t>
  </si>
  <si>
    <t xml:space="preserve">    c) 12 gauge heavy duty</t>
  </si>
  <si>
    <t>a08n</t>
  </si>
  <si>
    <t>-v_ /+lug h:tfkftf</t>
  </si>
  <si>
    <t xml:space="preserve">;fbf  h:tf kftf </t>
  </si>
  <si>
    <t>lk;</t>
  </si>
  <si>
    <t>sfo{ ;d"x …emÚ M– ˆnf]l/Ësf] sfd</t>
  </si>
  <si>
    <t>plater board finishing of joints with compound &amp; tape all complete.</t>
  </si>
  <si>
    <t>d]6fnfO{H8 kf]ln:6/ jf]8{ kmN;\l;lnËsf</t>
  </si>
  <si>
    <t>Supplying, making, fixing ceiling with MPL board (for CGI roofing ceiling) design ceiling.</t>
  </si>
  <si>
    <t>! 3</t>
  </si>
  <si>
    <t xml:space="preserve">Aluminium partition with 5 mm thick glass and 9 mm thick laminated board of section (64 x38x1.1) </t>
  </si>
  <si>
    <t xml:space="preserve">Aluminium partition with 5 mm thick glass and 9 mm thick laminated board of section (101 x45x1.1) </t>
  </si>
  <si>
    <t xml:space="preserve">Aluminium sliding windows of section (88 x38 x1.1) </t>
  </si>
  <si>
    <t xml:space="preserve">Aluminium swing door of section (101x45x1.1) </t>
  </si>
  <si>
    <t xml:space="preserve">Aluminium casement door of section (101 x45 x1.1) </t>
  </si>
  <si>
    <t xml:space="preserve">Aluminium casement windows of section (54 x38 x1.1) </t>
  </si>
  <si>
    <t xml:space="preserve"> Aluminium sliding door of section (101 x45x1.1) </t>
  </si>
  <si>
    <t xml:space="preserve"> Aluminium sliding window with fixed panels without fly mesh shutter of section (88 x38.1x1.1) </t>
  </si>
  <si>
    <t xml:space="preserve"> Aluminium fix panel at sliding windows of section (88 x38.1x1.1) </t>
  </si>
  <si>
    <t>UPVC (100x60)mm,9mm th. Board and 5 mm th glass white color doors with necessary accessories all complete;</t>
  </si>
  <si>
    <t xml:space="preserve">2 coats of weather coat (Apex) paint with one coat primer Painting </t>
  </si>
  <si>
    <t xml:space="preserve">2 coats of  readymade washable distemper paint  with one coat primer </t>
  </si>
  <si>
    <t>Supplying and laying of Godawari(30cm.x30cm) marbal in cement sand motar</t>
  </si>
  <si>
    <t xml:space="preserve">Supplying and laying of 16mm thick granite in cement sand motar </t>
  </si>
  <si>
    <t xml:space="preserve">Supplying and applying white cement putty on ceiling and wall </t>
  </si>
  <si>
    <t>Supply and fixing of (40mm thick)aerocon/rapicon prefab panel  cubical partition wall all complete</t>
  </si>
  <si>
    <t xml:space="preserve">Supply and errection of (40mm thick) aerocon/rapicon prefab panel in partition wall. All complete </t>
  </si>
  <si>
    <t xml:space="preserve">Supply and errection of (50mm thick) aerocon/rapicon prefab panel in partition wall. All complete </t>
  </si>
  <si>
    <t xml:space="preserve">Supply and errection of (75mm thick) aerocon/rapicon prefab panel in partition wall.all complete </t>
  </si>
  <si>
    <t>cnsqf k]G6 Ps sf]6 nufpg] sfd .</t>
  </si>
  <si>
    <t>cnsqf k]G6</t>
  </si>
  <si>
    <t>sf]?u]^]* /+lug ss{t kftf 0=52 ld=ld</t>
  </si>
  <si>
    <t>g]kfnL lyg/</t>
  </si>
  <si>
    <t xml:space="preserve">Supplying and laying 100mm long 12mmthick parquate skirting </t>
  </si>
  <si>
    <t xml:space="preserve">Supplying and fitting  sal/sisau hand rail on  special post, sal wood baluster for railling </t>
  </si>
  <si>
    <t xml:space="preserve">Supplying &amp; Painting minium 2 coats of Japanees Texture paint over cement plastered surface </t>
  </si>
  <si>
    <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</si>
  <si>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t>Formwork, shuttering, centering with 19mm thick waterproof ply board and steel post</t>
  </si>
  <si>
    <t>Formwork, shuttering, centering with approved materials for  beam upto 0.30 m necessary propping, scaffolding, staging, supporting inclusive of wedging and cutting holes for utilization till the support if fully unyielding nett.</t>
  </si>
  <si>
    <t>Formwork, shuttering, centering with approved materials for  beam upto 0.30 m depth.</t>
  </si>
  <si>
    <t>Formwork, shuttering, centering with approved materials for  0.30m to 0.80 m deep beam necessary propping, scaffolding, staging, supporting inclusive of wedging and cutting holes for utilization till the support if fully unyielding nett.</t>
  </si>
  <si>
    <t>Formwork, shuttering, centering with approved materials for   0.30 to 0.80 m.deep beam.</t>
  </si>
  <si>
    <t>eTsfpg] / x6fpg] / #) ld6/;Dd 9'jfgL ug]{ cflb ;d]t</t>
  </si>
  <si>
    <t>;lxt ;Dk"0f{ sfd .</t>
  </si>
  <si>
    <t>af/ / sfnf] kfO{ksf]</t>
  </si>
  <si>
    <r>
      <t xml:space="preserve">k'/fgf] b/jf/sf] jflx/L efudf Pssf]6 r'gf kf]Tg] sfd </t>
    </r>
    <r>
      <rPr>
        <sz val="16"/>
        <rFont val="Preeti"/>
      </rPr>
      <t>.</t>
    </r>
  </si>
  <si>
    <t>8o'/fl;n k]G6 O{6fsf] ufx|f] km];df nufpg] sfd .</t>
  </si>
  <si>
    <t xml:space="preserve">8o'/fl;n k]G6 </t>
  </si>
  <si>
    <t>lgdf{0f ;fdu|L nufpg] Hofnf ;d]t</t>
  </si>
  <si>
    <r>
      <t>b/ ljZn]if0fsf] nflu !)ld=</t>
    </r>
    <r>
      <rPr>
        <sz val="12"/>
        <rFont val="Arial"/>
        <family val="2"/>
      </rPr>
      <t>x</t>
    </r>
    <r>
      <rPr>
        <sz val="12"/>
        <rFont val="Preeti"/>
      </rPr>
      <t xml:space="preserve"> )=() ld=Ö( a=ld= lnOPsf]</t>
    </r>
  </si>
  <si>
    <t>Np3 RCC Hume pie with collar including 1:4 cement sand mortar 200 mm dia</t>
  </si>
  <si>
    <t>15.0 Ltr electric geyser with all complete set</t>
  </si>
  <si>
    <t>fixing .50mm plain g.I. Sheet for duct.</t>
  </si>
  <si>
    <t>C.P wall mixer with bend pipe Jaquar</t>
  </si>
  <si>
    <t>Construction of 30 user septic tank  all complete work as per drawing and specification.</t>
  </si>
  <si>
    <t>kmdf{sf] sfd @ ld= ;Dd uf]nfO{sf] sf]nd .</t>
  </si>
  <si>
    <t xml:space="preserve"> -v_ $ dL=dL   Æ      Æ </t>
  </si>
  <si>
    <t>Poly Fibre Glass</t>
  </si>
  <si>
    <t xml:space="preserve"> -s_ )^ dL=dL= </t>
  </si>
  <si>
    <t>Black Color Glass</t>
  </si>
  <si>
    <t xml:space="preserve">-s_ # dL=dL= </t>
  </si>
  <si>
    <t xml:space="preserve">-v_ $ dL=dL= </t>
  </si>
  <si>
    <t xml:space="preserve">-u_ % dL=dL=   </t>
  </si>
  <si>
    <t xml:space="preserve">-3_ ^ dL=dL=   </t>
  </si>
  <si>
    <t xml:space="preserve">-ª_ * dL=dL= </t>
  </si>
  <si>
    <t xml:space="preserve">-r_ !) dL=dL   </t>
  </si>
  <si>
    <t xml:space="preserve">-5_ !@ dL=dL    </t>
  </si>
  <si>
    <t xml:space="preserve"> -s_ % ld=ld afSnf] </t>
  </si>
  <si>
    <t xml:space="preserve"> -s_ ================== dL=dL= afSnf] </t>
  </si>
  <si>
    <t xml:space="preserve">j=ld= </t>
  </si>
  <si>
    <t xml:space="preserve"> % dL=dL+ df]6f]</t>
  </si>
  <si>
    <t>Corrugated/Plain Fiber Glass Sheet</t>
  </si>
  <si>
    <t xml:space="preserve"> -v_ !=@ dL=dL= df]6f]      Æ     Æ</t>
  </si>
  <si>
    <t xml:space="preserve">  Æ</t>
  </si>
  <si>
    <r>
      <t xml:space="preserve">Heritage Wall Surface Texture (Interior and Exterior) including the cost supplying and fitting </t>
    </r>
    <r>
      <rPr>
        <b/>
        <sz val="12"/>
        <rFont val="Times New Roman"/>
        <family val="1"/>
      </rPr>
      <t>(Heritage Top coat plastic lamination)</t>
    </r>
  </si>
  <si>
    <r>
      <t xml:space="preserve">Supplying and fixing </t>
    </r>
    <r>
      <rPr>
        <b/>
        <sz val="12"/>
        <rFont val="Times New Roman"/>
        <family val="1"/>
      </rPr>
      <t>6 mm thick Flex-O- Board (Water proof cement board)</t>
    </r>
    <r>
      <rPr>
        <sz val="12"/>
        <rFont val="Times New Roman"/>
        <family val="1"/>
      </rPr>
      <t xml:space="preserve"> for false ceiling all complete</t>
    </r>
  </si>
  <si>
    <r>
      <t xml:space="preserve">Supply and fixing of </t>
    </r>
    <r>
      <rPr>
        <b/>
        <sz val="12"/>
        <rFont val="Times New Roman"/>
        <family val="1"/>
      </rPr>
      <t>(40mm thick)aerocon/rapicon prefab panel  cubical partition wall</t>
    </r>
    <r>
      <rPr>
        <sz val="12"/>
        <rFont val="Times New Roman"/>
        <family val="1"/>
      </rPr>
      <t xml:space="preserve"> all complete.</t>
    </r>
  </si>
  <si>
    <r>
      <t xml:space="preserve">Heritage Wall Surface Texture (Interior and Exterior) including the cost supplying and fitting </t>
    </r>
    <r>
      <rPr>
        <b/>
        <sz val="12"/>
        <rFont val="Times New Roman"/>
        <family val="1"/>
      </rPr>
      <t>(Heritage granular)</t>
    </r>
  </si>
  <si>
    <r>
      <t xml:space="preserve">Heritage Wall Surface Texture (Interior and Exterior) including the cost supplying and fitting </t>
    </r>
    <r>
      <rPr>
        <b/>
        <sz val="12"/>
        <rFont val="Times New Roman"/>
        <family val="1"/>
      </rPr>
      <t>(Heritage flakes)</t>
    </r>
  </si>
  <si>
    <t>25 mm thick C.C. Tile (Red color) paving in 1:4 cement mortar</t>
  </si>
  <si>
    <t>25 mm thick C.C. Tile (Grey color) paving in 1:4 cement mortar</t>
  </si>
  <si>
    <r>
      <t xml:space="preserve">Steel Security Gate supply Rainbow Elasto Company </t>
    </r>
    <r>
      <rPr>
        <b/>
        <sz val="12"/>
        <rFont val="Preeti"/>
      </rPr>
      <t>af6</t>
    </r>
    <r>
      <rPr>
        <b/>
        <sz val="12"/>
        <rFont val="Times New Roman"/>
        <family val="1"/>
      </rPr>
      <t xml:space="preserve"> Supply </t>
    </r>
    <r>
      <rPr>
        <b/>
        <sz val="12"/>
        <rFont val="Preeti"/>
      </rPr>
      <t>x'g]</t>
    </r>
  </si>
  <si>
    <r>
      <t xml:space="preserve"> i) Short range wireless intruder Alarm (including Host Unit-1, PIR moton detector-1, Door Sensor-1, Remote Controller -2) (</t>
    </r>
    <r>
      <rPr>
        <sz val="12"/>
        <rFont val="Preeti"/>
      </rPr>
      <t>3/ sDkfp08 ;'/Iff k|lalw</t>
    </r>
    <r>
      <rPr>
        <sz val="10"/>
        <rFont val="Arial"/>
        <family val="2"/>
      </rPr>
      <t>)</t>
    </r>
  </si>
  <si>
    <r>
      <t xml:space="preserve"> ii)Long range distance wireless intruder Alarm system(including Host Unit-1, PIR moton detector-3,  Remote Controller -2) (</t>
    </r>
    <r>
      <rPr>
        <sz val="12"/>
        <rFont val="Preeti"/>
      </rPr>
      <t>clkm; tyf Aofkfl/s ;'/Iff k|lalw</t>
    </r>
    <r>
      <rPr>
        <sz val="10"/>
        <rFont val="Arial"/>
        <family val="2"/>
      </rPr>
      <t>)</t>
    </r>
  </si>
  <si>
    <r>
      <t xml:space="preserve"> viii) Automatic motor operator for water mo pump (</t>
    </r>
    <r>
      <rPr>
        <sz val="12"/>
        <rFont val="Preeti"/>
      </rPr>
      <t xml:space="preserve">kfgL el/Pkl5 :jrflnt ?kdf </t>
    </r>
    <r>
      <rPr>
        <sz val="12"/>
        <rFont val="Times New Roman"/>
        <family val="1"/>
      </rPr>
      <t>on/off</t>
    </r>
    <r>
      <rPr>
        <sz val="12"/>
        <rFont val="Preeti"/>
      </rPr>
      <t xml:space="preserve"> x'g] k|0ffnL</t>
    </r>
    <r>
      <rPr>
        <sz val="12"/>
        <rFont val="Times New Roman"/>
        <family val="1"/>
      </rPr>
      <t>)</t>
    </r>
  </si>
  <si>
    <t>#=ld</t>
  </si>
  <si>
    <t>O{^f  -d]l;g d]]*_</t>
  </si>
  <si>
    <t>Ps</t>
  </si>
  <si>
    <t>l;d]G6 s+qmL6 ˆnf]l/Ë -!M@M$_ -#* dL=dL=_ =======================================================================</t>
  </si>
  <si>
    <t>sf]7f agfO{ ljleGg lsl;dsf] kmN; l;lnË 7f]Sg]</t>
  </si>
  <si>
    <t xml:space="preserve">!)–!^ s </t>
  </si>
  <si>
    <t>OdN;g k]G6</t>
  </si>
  <si>
    <t xml:space="preserve">jLddf kmdf{ agfpg] sfd -jLdsf] prfO{ )=# dL= b]lv )=* dL= ;Dd_  =============================================================================================    </t>
  </si>
  <si>
    <t xml:space="preserve">6]«Grdf jflnËsf] sfd -ulx/fO{ !=% dL= b]lv # dL= ;Dd_  =============================================================================================   </t>
  </si>
  <si>
    <t>Aluminium casement windows of section (54 x38 x1.1)</t>
  </si>
  <si>
    <r>
      <t xml:space="preserve">%) </t>
    </r>
    <r>
      <rPr>
        <sz val="10"/>
        <rFont val="Arial"/>
        <family val="2"/>
      </rPr>
      <t>X</t>
    </r>
    <r>
      <rPr>
        <sz val="16"/>
        <rFont val="Preeti"/>
      </rPr>
      <t xml:space="preserve"> &amp;% dL=dL= ;fO{hsf] cu|fv sf7sf] ^)) </t>
    </r>
    <r>
      <rPr>
        <sz val="10"/>
        <rFont val="Arial"/>
        <family val="2"/>
      </rPr>
      <t>X</t>
    </r>
    <r>
      <rPr>
        <sz val="16"/>
        <rFont val="Preeti"/>
      </rPr>
      <t xml:space="preserve"> ()) dL= dL= sf] </t>
    </r>
  </si>
  <si>
    <t>b) Φ 26 mm Wire rope</t>
  </si>
  <si>
    <t>c) Φ 32 mm Wire rope</t>
  </si>
  <si>
    <t>d) Φ 36 mm Wire rope</t>
  </si>
  <si>
    <t>e) Φ 40 mm Wire rope</t>
  </si>
  <si>
    <t xml:space="preserve">xv) Wire mesh netting </t>
  </si>
  <si>
    <t>xvi) Sign Board with Fittings (Size - 30cm X 6cm)</t>
  </si>
  <si>
    <t>xvii) Bolts, Nuts &amp; Washers (Galvanised 4.6 grade)</t>
  </si>
  <si>
    <t>xviii) Hot Dip Galvanization</t>
  </si>
  <si>
    <t>xix) Truck Metalled Road</t>
  </si>
  <si>
    <t>KgxKm</t>
  </si>
  <si>
    <t>xx) Truck Non-Metalled Road</t>
  </si>
  <si>
    <t>xxi) Coaltar</t>
  </si>
  <si>
    <t>Lit</t>
  </si>
  <si>
    <t>BASF Concrete Admixtures</t>
  </si>
  <si>
    <t xml:space="preserve"> d]lzgaf6 pTkflbt O+{6f -s / v b'j}sf] Pe/]h</t>
  </si>
  <si>
    <t>Supplying and fixing 6mm.waterproof ply false ceiling on 50x75mm size sal wood of 600x900 panelling all complete</t>
  </si>
  <si>
    <t>Supplying and laying machine made clay tile in 1:4 cement mortar on slope roof properly in line and level all complete.</t>
  </si>
  <si>
    <t xml:space="preserve">Supplying and fixing 6 mm thick Flex-O- Board (Water proof cement board) for false ceiling all complete </t>
  </si>
  <si>
    <t>d]6fnfO{H8 kf]ln:6/ jf]8{ l8hfO{h kmN;\l;lnËsf</t>
  </si>
  <si>
    <t>af6/ k|'km sDkfp08</t>
  </si>
  <si>
    <t>vGg] sfd !) dL6/ af]sgL l8:kf]hn / !=% dL6/;Dd lnˆ6 ;d]t</t>
  </si>
  <si>
    <t>It is an organic based polymer in liquid form which acts as a plasticizer cum accelerator for concrete/mortar. Higher strength is achieved in a shorter time. It conform IS: 9103:1979 and ASTM C494. Excellent in winter or cold climate.</t>
  </si>
  <si>
    <t>ltr</t>
  </si>
  <si>
    <t>OPAL – PLASTMASTER</t>
  </si>
  <si>
    <t>It is an additive for plaster of walls. Gives excellent workability and smooth finish. Check seepage of water/moisture.</t>
  </si>
  <si>
    <t>OPAL – SP101</t>
  </si>
  <si>
    <t>hu jf vf8naf6 kfgL kDk ug]{ .</t>
  </si>
  <si>
    <t>gf]6 M o;df kl/df0f kDksf] Ifdtf cg';f/ /fVg] .</t>
  </si>
  <si>
    <t>s"lbPsf] ;fn sf&amp;sf] cflv em\ofn jf (f]sf h*fg ;lxt</t>
  </si>
  <si>
    <t>Pk]S; k]G6</t>
  </si>
  <si>
    <t>gS:ff cg';f/ 7fpFdf /fvL afFWg] sfd</t>
  </si>
  <si>
    <t>b/ ljZn]if0fsf] nflu !) j=ld= lnOPsf]</t>
  </si>
  <si>
    <t>b/ ljZn]if0fsf] nflu #) /=dL= lnOPsf]</t>
  </si>
  <si>
    <t>gf]6 M ! s]=hL= sfF8]tf/df !) /=dL= x'g] lx;fj ul/Psf] .</t>
  </si>
  <si>
    <t>swing door</t>
  </si>
  <si>
    <t xml:space="preserve">sf ;/;fdfgx? </t>
  </si>
  <si>
    <t>Aluminium composit panel sheet supplying and fitting all complete work.</t>
  </si>
  <si>
    <t>ALTRONG BRAND</t>
  </si>
  <si>
    <t>3mm. 0.20 Black core</t>
  </si>
  <si>
    <t>3mm.0.25 Black core</t>
  </si>
  <si>
    <t>3mm.0.30 Black core</t>
  </si>
  <si>
    <t>4mm.0.25 Black core</t>
  </si>
  <si>
    <t>4mm.0.30 Black core</t>
  </si>
  <si>
    <t>4mm.0.50Black core</t>
  </si>
  <si>
    <t>4mm.0.25 Vergin core</t>
  </si>
  <si>
    <t>4mm.0.30 Vergin core</t>
  </si>
  <si>
    <t>4mm.0.50 Vergin core</t>
  </si>
  <si>
    <t>Aluminium composit panel 3mm 0.20 black core sheet supplying and fitting all complete work.</t>
  </si>
  <si>
    <t>3mm 0.25 black core</t>
  </si>
  <si>
    <t>Aluminium composit panel 3mm 0.25 black core sheet supplying and fitting all complete work.</t>
  </si>
  <si>
    <t>3mm 0.20 black core</t>
  </si>
  <si>
    <t>Aluminium composit panel 3mm 0.30 black core sheet supplying and fitting all complete work.</t>
  </si>
  <si>
    <t>3mm 0.30 black core</t>
  </si>
  <si>
    <t>Aluminium composit panel 4mm 0.20 black core sheet supplying and fitting all complete work.</t>
  </si>
  <si>
    <t xml:space="preserve">;fdfGo df6f]n] k'g]{ sfd !%, !% ;]=dL= sf] txdf km}nfpg], kfgL 5g]{ / </t>
  </si>
  <si>
    <t>;fdfGo df6f]n] kfgL g5l/sg k'g]{ sfd</t>
  </si>
  <si>
    <t>306f</t>
  </si>
  <si>
    <t>One side lamination Melamined faced (Interiors Grade)</t>
  </si>
  <si>
    <t>Wall panelling ( with wood frame) sisam wood. (75mm*16mm)</t>
  </si>
  <si>
    <t xml:space="preserve">LG Floors Tiles </t>
  </si>
  <si>
    <t xml:space="preserve">L.G. Deco Wood (100x920x3mm) </t>
  </si>
  <si>
    <t xml:space="preserve">Fittings for Tiles </t>
  </si>
  <si>
    <t>c) supply and erection with aerocon p5 wall partition</t>
  </si>
  <si>
    <t>Supply and fixing of aerocon prefab panel. 4ft to 5ft cubical partition etc. all complete.</t>
  </si>
  <si>
    <t>b/ ljZn]if0fsf] nflu ! d]=6g= lnOPsf]</t>
  </si>
  <si>
    <t>b/ k|lt d]=6g= sf]</t>
  </si>
  <si>
    <t xml:space="preserve"> Ordinary type C.P. Pillar cock 15mm dia </t>
  </si>
  <si>
    <t>Plain cement Concrete (PCC) for RCC works (1:1:2) for super structure with approved quality of cement and sand and crushed stone aggregate including mixing, laying, curing etc all complete in approval of site engineer.</t>
  </si>
  <si>
    <t>Plain cement Concrete (PCC) for RCC works (1:1:2) for super structure.</t>
  </si>
  <si>
    <t xml:space="preserve">Tor steel reinforcement bar of fe 415/500 grade including straightening, cleaning, cutting, binding &amp; fixing in position with annealed tying binding wire as per drawing, design &amp; instruction all complete. </t>
  </si>
  <si>
    <t>Tor steel reinforcement bar of fe 415/500 grade.</t>
  </si>
  <si>
    <t>MT</t>
  </si>
  <si>
    <t>Formwork, shuttering, centering with approved materials for all works necessary propping, scaffolding, staging, supporting inclusive of wedging and cutting holes for utilization till the support if fully unyielding nett.</t>
  </si>
  <si>
    <t>Formwork, shuttering, centering with approved materials.</t>
  </si>
  <si>
    <t>Formwork, shuttering, centering with approved materials for column and beam necessary propping, scaffolding, staging, supporting inclusive of wedging and cutting holes for utilization till the support if fully unyielding nett.</t>
  </si>
  <si>
    <t>Formwork, shuttering, centering with approved materials for column and beam .</t>
  </si>
  <si>
    <t>Formwork, shuttering, centering with 19mm thick waterproof ply board and steel post for all works necessary propping, scaffolding, staging, supporting inclusive of wedging and cutting holes for utilization till the support if fully unyielding nett.</t>
  </si>
  <si>
    <t>Fixing wall light single</t>
  </si>
  <si>
    <t>2 gang two way switch</t>
  </si>
  <si>
    <t>point</t>
  </si>
  <si>
    <t>Porcalain clay Comode with cistern with seat cover all complete set.(super constellation type , colour)</t>
  </si>
  <si>
    <t xml:space="preserve"> OVAL  wash basin 55X40mm and  ½"x18" pipe connector etc  all complete. (super constellation type , colour)</t>
  </si>
  <si>
    <t>Construction of 15 user septic tank  all complete work as per drawing and specification.</t>
  </si>
  <si>
    <t>Construction of Rcc ring for soak pit all complete work as per drawing and specification.</t>
  </si>
  <si>
    <t>Electtrical works</t>
  </si>
  <si>
    <t>2x40  Watt F.T.L Box Fitting TMC 501/236 HPF Phillips/Wipro/GE or equivalent</t>
  </si>
  <si>
    <t>Formwork, shuttering, centering with 19mm thick waterproof ply for  beam with steel pipe propping, scaffolding, staging, supporting inclusive of wedging and cutting holes for utilization till the support if fully unyielding nett.</t>
  </si>
  <si>
    <t>Formwork, shuttering, centering with 19mm thick waterproof ply for  beam with steel pipe propping.</t>
  </si>
  <si>
    <t>Formwork, shuttering, centering with 19mm thick waterproof ply for column, necessary propping, scaffolding, staging, supporting inclusive of wedging and cutting holes for utilization till the support if fully unyielding nett.</t>
  </si>
  <si>
    <t>Formwork, shuttering, centering with 19mm thick waterproof ply for column.</t>
  </si>
  <si>
    <t xml:space="preserve">Wooden plank bracingwork  in trench with approved materials for  depth from 1.5 m to less than 3.0m </t>
  </si>
  <si>
    <t>Wooden plank bracing work in 1.5m to 3.0m deep trench.</t>
  </si>
  <si>
    <t xml:space="preserve">Wooden plank bracing work in trench  with approved materials for  depth more than 3.0m </t>
  </si>
  <si>
    <t>Wooden plank bracing work in trench deeper than 3.0m.</t>
  </si>
  <si>
    <t>0.5 mm CGI sheet roofing with proper shape &amp; size, all necessary nails, screws, bolts, nuts washers, J or L hooks etc as per drawing &amp; instruction all complete.</t>
  </si>
  <si>
    <t>0.50mm CGI sheet roofing.</t>
  </si>
  <si>
    <t>:6«Sr/sf] jLdsf] nflu kmdf{ agfpg] sfd 5gf}6 ug]{ h8fg ug]{</t>
  </si>
  <si>
    <t>lsnf nufpg] cfO{lnË eTsfpg] x6fpg] #) dL= ;Dd 9'jfgL ;lxt</t>
  </si>
  <si>
    <t>jLdsf] prfO{ )=#) dL= ;Dd .</t>
  </si>
  <si>
    <t>lsnf nufpg] cfO{lnË eTsfpg] x6fpg] #) dL= ;Dd 9'jfgL ug]{ ;d]t .</t>
  </si>
  <si>
    <t>Providing fitting, fixing in position G.I. under frame, using GYPSTEEL branded</t>
  </si>
  <si>
    <t>sfaf]{/08d 9'+uf</t>
  </si>
  <si>
    <t>nL=</t>
  </si>
  <si>
    <t>sfo{ ;d"x …sÚ M– ;fO{6 ;kmf ug]{ sfd</t>
  </si>
  <si>
    <t>sfo{ ;d"x …vÚ M– df6f] sf6\g] / k'g]{ sfd</t>
  </si>
  <si>
    <t>20 mm thick salwood false ceiling fiting woth 40mmx 20mm bidding joint</t>
  </si>
  <si>
    <t xml:space="preserve">Fixing of glazed shutter in 38x75 mm thick sal wood frame with 5mm thick  plain glass fitting including all necessary hardware fittings all complete. </t>
  </si>
  <si>
    <t>Fixing of glazed shutter in 38x75 mm thick sal wood frame with 5mm thick  plain glass.</t>
  </si>
  <si>
    <t>1 coats of ready made plastic emulsion paint of approved colour over 1 coats of primer Painting over porperly cleaned surface all complete</t>
  </si>
  <si>
    <t>4 kg/cm2 (140 mm) HDP pipe  all complete.</t>
  </si>
  <si>
    <t>4 kg/cm2 (150 mm) HDP pipe  all complete.</t>
  </si>
  <si>
    <t>4 kg/cm2 (180 mm) HDP pipe  all complete.</t>
  </si>
  <si>
    <t>4 kg/cm2 (200 mm) HDP pipe  all complete.</t>
  </si>
  <si>
    <t xml:space="preserve">5 kg fire extinguiser </t>
  </si>
  <si>
    <t>5 kg fire extinguiser.</t>
  </si>
  <si>
    <t xml:space="preserve">560 mm dia 228 kg CI heavy cover </t>
  </si>
  <si>
    <t>560 mm dia 228 kg CI heavy cover.</t>
  </si>
  <si>
    <t>15mm dia Aeroflex Pipe insulation for hot water pipe all complete.</t>
  </si>
  <si>
    <t>25mm dia Aeroflex Pipe insulation for hot water pipe all complete.</t>
  </si>
  <si>
    <t>32mm dia Aeroflex Pipe insulation for hot water pipe all complete.</t>
  </si>
  <si>
    <t>15mm dia CPVC Pipe  SDR 13.5 CTS, 22.5 kg/cm2 includes fixing/laying with necessary fittings  all complete.</t>
  </si>
  <si>
    <t>15mm dia CPVC Pipe  SDR 13.5 CTS includes fixing/laying with necessary fittings  all complete.</t>
  </si>
  <si>
    <t>20 mm dia CPVC Pipe  SDR 13.5 CTS, 22.5 kg/cm2 includes fixing/laying with necessary fittings all complete.</t>
  </si>
  <si>
    <t>15mm dia CPVC Pipe  SDR 13.5 CTS, includes fixing/laying with necessary fittings  all complete.</t>
  </si>
  <si>
    <t>25 mm dia CPVC Pipe  SDR 13.5 CTS, 22.5 kg/cm2 includes fixing/laying with necessary fittings  all complete.</t>
  </si>
  <si>
    <t>15mm dia CPVC Pipe  SDR 13.5 CTS,  includes fixing/laying with necessary fittings  all complete.</t>
  </si>
  <si>
    <t>Making and fitting fixing Plywood Panel door shutter of 38 x 100 mm size sal wood frame with 8 mm thick commercial ply on midle and 4mm thick teak ply on one side including all necessary hardware fitting all complete.</t>
  </si>
  <si>
    <t>Commercial Plywood Panelled door shutter with  one side Teak ply Lamination</t>
  </si>
  <si>
    <t>Indian Godrej Company</t>
  </si>
  <si>
    <t>Door Spring (Door Closer)</t>
  </si>
  <si>
    <t>hydraulic</t>
  </si>
  <si>
    <t>Other Door/Windows fixtures</t>
  </si>
  <si>
    <t>Window I-hook</t>
  </si>
  <si>
    <t>Gate Hook</t>
  </si>
  <si>
    <t>4"</t>
  </si>
  <si>
    <t>5"</t>
  </si>
  <si>
    <t>Door stopper</t>
  </si>
  <si>
    <t>Diamond</t>
  </si>
  <si>
    <t>Butterfly</t>
  </si>
  <si>
    <t>Bell catch 2" size</t>
  </si>
  <si>
    <t>C.P. handle</t>
  </si>
  <si>
    <t xml:space="preserve">Power coated  handle </t>
  </si>
  <si>
    <t>G.I. Mosquito net shutter with diamond chicken wire mesh on 38mm thick seasoned salwood frame.</t>
  </si>
  <si>
    <t xml:space="preserve">Making and fitting of G.I. Mosquito net shutter over existing salwood frame including listi  all complete. </t>
  </si>
  <si>
    <t xml:space="preserve"> G.I. Mosquito net over existing salwood frame.</t>
  </si>
  <si>
    <t xml:space="preserve">Making and fitting of G.I. Mosquito net shutter with 38mm thick seasoned salwood frame including hinges, towerbolts, handles, locking set etc all complete. </t>
  </si>
  <si>
    <t xml:space="preserve"> G.I. Mosquito net shutter with 38mm thick seasoned salwood frame.</t>
  </si>
  <si>
    <t xml:space="preserve">Fixing of 3 mm thick glass on existing fixed frames of windows, ventilators with wooden beading &amp; putty s all complete.  </t>
  </si>
  <si>
    <t>Fixing of 3 mm thick glass on existing fixed frames.</t>
  </si>
  <si>
    <t xml:space="preserve">Fixing of 4 mm thick glass on existing fixed frames of windows, ventilators with wooden beading &amp; putty s all complete.  </t>
  </si>
  <si>
    <t>Fixing of 4 mm thick glass on existing fixed frames.</t>
  </si>
  <si>
    <t xml:space="preserve">xf8{af]8{ tyf cGo kf6L{zgdf $ dL=dL= 6Ls KnfOp8 n]ldg]zg u/L </t>
  </si>
  <si>
    <t>hf]8\g] sfd Pstkm{ dfq .</t>
  </si>
  <si>
    <t>b/ ljZn]if0fsf] nflu ! j=dL= lnOPsf] .</t>
  </si>
  <si>
    <t xml:space="preserve"> l;kfn'</t>
  </si>
  <si>
    <t xml:space="preserve">@% dL=dL= afSnf] df]hfos ˆnf]l/Ë !( dL=dL= l;d]G6 Knfi6/ !M@ efudf u/L </t>
  </si>
  <si>
    <t>To; dfly ^ dL=dL= dfj{n lrK; ;]tf] l;d]G6 !M! efudf nufO{</t>
  </si>
  <si>
    <t xml:space="preserve"> 3f]6\g] / kflnz ug]{ .</t>
  </si>
  <si>
    <t>sf]?u]^]* jf Kn]g kmfO{j/ Unf; kftf 3 ld=ld</t>
  </si>
  <si>
    <t>lh=cfO{= sf+(]tf/ -jf/ j]* jfo/ 7 dL= j/fj/ 1 s]]]hL dfg]sf]_ ldl*od</t>
  </si>
  <si>
    <t>k|dfl)ft b//]^</t>
  </si>
  <si>
    <r>
      <t>3.5</t>
    </r>
    <r>
      <rPr>
        <b/>
        <sz val="10"/>
        <rFont val="Arial"/>
        <family val="2"/>
      </rPr>
      <t xml:space="preserve">% </t>
    </r>
    <r>
      <rPr>
        <b/>
        <sz val="10"/>
        <rFont val="FONTASY_ HIMALI_ TT"/>
        <family val="5"/>
      </rPr>
      <t>('jfgL yk ;lxt</t>
    </r>
  </si>
  <si>
    <t>b/ ljZn]if)fsf] nflu</t>
  </si>
  <si>
    <t>;]7</t>
  </si>
  <si>
    <t>ljleGg ;fO{hs]f h]–x's, o'–x's !s]=lh=df !$ j6f dfg]sf]</t>
  </si>
  <si>
    <t xml:space="preserve"> -s_ ^–!) dL= dL= ;fOhsf </t>
  </si>
  <si>
    <t xml:space="preserve"> -v_ !)–@) dL= dL= ;fOhsf </t>
  </si>
  <si>
    <t xml:space="preserve">Fixing of 6 mm thick glass on existing fixed frames of windows, ventilators with wooden beading &amp; putty s all complete.  </t>
  </si>
  <si>
    <t>Fixing of 6 mm thick glass on existing fixed frames.</t>
  </si>
  <si>
    <t>Fitting up the 4mm thick plywood false ceiling in existing wooden frame  all complete.</t>
  </si>
  <si>
    <t>4mm thick plywood false ceiling in existing wooden frame.</t>
  </si>
  <si>
    <t>Partition work with 4mm thick plywood fixed on both side with salwood frame (size 50x75mm)  making 60x90cm room size  all complete.</t>
  </si>
  <si>
    <t>Partition work with 4mm thick plywood fixed on both side with salwood frame (size 50x75mm)  making 60x90cm room size.</t>
  </si>
  <si>
    <t>Partition work with 12mm thick plywood fixed on both side with salwood frame (size 38x75mm)  making 61x91.5cm room size and listi  all complete.</t>
  </si>
  <si>
    <t>Fitting &amp; fixing of water resistance gypsum board false ceiling with all necessary hanger, angles, hooks nut bolt all complete.</t>
  </si>
  <si>
    <t>Fitting &amp; fixing of water resistance gypsum board false ceiling.</t>
  </si>
  <si>
    <t>Fitting &amp; fixing of water resistance gypsum board design false ceiling with all necessary hanger, angles, hooks nut bolt all complete.</t>
  </si>
  <si>
    <r>
      <t xml:space="preserve">Supply and errection of </t>
    </r>
    <r>
      <rPr>
        <b/>
        <sz val="12"/>
        <rFont val="Times New Roman"/>
        <family val="1"/>
      </rPr>
      <t>(75mm thick) aerocon/rapicon prefab panel</t>
    </r>
    <r>
      <rPr>
        <sz val="12"/>
        <rFont val="Times New Roman"/>
        <family val="1"/>
      </rPr>
      <t xml:space="preserve"> in partition wall.all complete</t>
    </r>
  </si>
  <si>
    <r>
      <t xml:space="preserve">Supply and errection of </t>
    </r>
    <r>
      <rPr>
        <b/>
        <sz val="12"/>
        <rFont val="Times New Roman"/>
        <family val="1"/>
      </rPr>
      <t>(50mm thick) aerocon/rapicon prefab panel</t>
    </r>
    <r>
      <rPr>
        <sz val="12"/>
        <rFont val="Times New Roman"/>
        <family val="1"/>
      </rPr>
      <t xml:space="preserve"> in partition wall. All complete</t>
    </r>
  </si>
  <si>
    <r>
      <t xml:space="preserve">Supply and errection of </t>
    </r>
    <r>
      <rPr>
        <b/>
        <sz val="12"/>
        <rFont val="Times New Roman"/>
        <family val="1"/>
      </rPr>
      <t>(40mm thick) aerocon/rapicon prefab panel</t>
    </r>
    <r>
      <rPr>
        <sz val="12"/>
        <rFont val="Times New Roman"/>
        <family val="1"/>
      </rPr>
      <t xml:space="preserve"> in partition wall. All complete</t>
    </r>
  </si>
  <si>
    <r>
      <t xml:space="preserve"> -r_ </t>
    </r>
    <r>
      <rPr>
        <sz val="12"/>
        <rFont val="Times New Roman"/>
        <family val="1"/>
      </rPr>
      <t>Base-course</t>
    </r>
    <r>
      <rPr>
        <sz val="14"/>
        <rFont val="Preeti"/>
      </rPr>
      <t xml:space="preserve"> sf] nflu ldS; ;f]lnË </t>
    </r>
    <r>
      <rPr>
        <sz val="12"/>
        <rFont val="Times New Roman"/>
        <family val="1"/>
      </rPr>
      <t>(WBM)</t>
    </r>
    <r>
      <rPr>
        <sz val="14"/>
        <rFont val="Times New Roman"/>
        <family val="1"/>
      </rPr>
      <t xml:space="preserve"> </t>
    </r>
    <r>
      <rPr>
        <sz val="14"/>
        <rFont val="Preeti"/>
      </rPr>
      <t>ug]{ sfo{</t>
    </r>
  </si>
  <si>
    <r>
      <t xml:space="preserve"> -5_ 9'uf+sf] w'nf] </t>
    </r>
    <r>
      <rPr>
        <sz val="12"/>
        <rFont val="Times New Roman"/>
        <family val="1"/>
      </rPr>
      <t>(Stone dust)</t>
    </r>
  </si>
  <si>
    <r>
      <t xml:space="preserve"> -3_  ^ ld=ld= </t>
    </r>
    <r>
      <rPr>
        <sz val="14"/>
        <rFont val="Times New Roman"/>
        <family val="1"/>
      </rPr>
      <t>down</t>
    </r>
  </si>
  <si>
    <r>
      <t xml:space="preserve">ljleGg ;fOhsf vf]nfsf] </t>
    </r>
    <r>
      <rPr>
        <b/>
        <sz val="14"/>
        <rFont val="Times New Roman"/>
        <family val="1"/>
      </rPr>
      <t xml:space="preserve">Screening </t>
    </r>
    <r>
      <rPr>
        <b/>
        <sz val="14"/>
        <rFont val="Preeti"/>
      </rPr>
      <t xml:space="preserve">u/]sf] </t>
    </r>
    <r>
      <rPr>
        <b/>
        <sz val="14"/>
        <rFont val="Times New Roman"/>
        <family val="1"/>
      </rPr>
      <t>Gravel</t>
    </r>
  </si>
  <si>
    <r>
      <t>5fKg] 9'Ëf -</t>
    </r>
    <r>
      <rPr>
        <b/>
        <sz val="13"/>
        <rFont val="Times New Roman"/>
        <family val="1"/>
      </rPr>
      <t>Flag stone</t>
    </r>
    <r>
      <rPr>
        <b/>
        <sz val="14"/>
        <rFont val="Preeti"/>
      </rPr>
      <t>_</t>
    </r>
  </si>
  <si>
    <r>
      <t xml:space="preserve">        </t>
    </r>
    <r>
      <rPr>
        <sz val="14"/>
        <rFont val="Preeti"/>
      </rPr>
      <t>^</t>
    </r>
    <r>
      <rPr>
        <sz val="14"/>
        <rFont val="Times New Roman"/>
        <family val="1"/>
      </rPr>
      <t>×</t>
    </r>
    <r>
      <rPr>
        <sz val="14"/>
        <rFont val="Preeti"/>
      </rPr>
      <t>@</t>
    </r>
    <r>
      <rPr>
        <sz val="14"/>
        <rFont val="Times New Roman"/>
        <family val="1"/>
      </rPr>
      <t>×</t>
    </r>
    <r>
      <rPr>
        <sz val="14"/>
        <rFont val="Preeti"/>
      </rPr>
      <t>!</t>
    </r>
  </si>
  <si>
    <t>12.5mm thick cement sand plaster in (1:3) ratio on ceiling of good finish including racking the joint, wetting of surfaces &amp; curing the work all complete.</t>
  </si>
  <si>
    <t>12.5mm thick cement sand plaster in (1:3) ratio on ceiling.</t>
  </si>
  <si>
    <t xml:space="preserve">@% dL=dL= afSnf] t]lnof O{6f !M@ ;'sL{ d;nfdf 5fKg] / </t>
  </si>
  <si>
    <t>gf]6 M ! 3=dL= Ö ^$) s]=hL=</t>
  </si>
  <si>
    <t xml:space="preserve">!!–@) </t>
  </si>
  <si>
    <t>Supplying &amp; Painting minium 2 coats of Japanees Texture paint over cement plastered surface including cleaning the surface, preparation all complete an aproved colour as per office.</t>
  </si>
  <si>
    <t>l;d]G6 d;nf -!M^_ tof/ u/L uf/f] nufpg]</t>
  </si>
  <si>
    <t>tof/L Ogfd]n k]G6</t>
  </si>
  <si>
    <t>/=dL=</t>
  </si>
  <si>
    <r>
      <t>a)</t>
    </r>
    <r>
      <rPr>
        <sz val="14"/>
        <rFont val="Times New Roman"/>
        <family val="1"/>
      </rPr>
      <t xml:space="preserve"> </t>
    </r>
    <r>
      <rPr>
        <sz val="13"/>
        <rFont val="Times New Roman"/>
        <family val="1"/>
      </rPr>
      <t>28</t>
    </r>
    <r>
      <rPr>
        <sz val="14"/>
        <rFont val="Preeti"/>
      </rPr>
      <t xml:space="preserve"> u]h</t>
    </r>
    <r>
      <rPr>
        <sz val="14"/>
        <rFont val="Times New Roman"/>
        <family val="1"/>
      </rPr>
      <t xml:space="preserve"> </t>
    </r>
    <r>
      <rPr>
        <sz val="12"/>
        <rFont val="Times New Roman"/>
        <family val="1"/>
      </rPr>
      <t>Light (0.26 mm)</t>
    </r>
  </si>
  <si>
    <r>
      <t>b) 28</t>
    </r>
    <r>
      <rPr>
        <sz val="14"/>
        <rFont val="Preeti"/>
      </rPr>
      <t xml:space="preserve"> u]h</t>
    </r>
    <r>
      <rPr>
        <sz val="11"/>
        <rFont val="Times New Roman"/>
        <family val="1"/>
      </rPr>
      <t xml:space="preserve"> Medium (0.28 mm)</t>
    </r>
    <r>
      <rPr>
        <sz val="12"/>
        <rFont val="Times New Roman"/>
        <family val="1"/>
      </rPr>
      <t xml:space="preserve"> </t>
    </r>
    <r>
      <rPr>
        <sz val="14"/>
        <rFont val="Times New Roman"/>
        <family val="1"/>
      </rPr>
      <t xml:space="preserve">  </t>
    </r>
  </si>
  <si>
    <r>
      <t>c) 28</t>
    </r>
    <r>
      <rPr>
        <sz val="14"/>
        <rFont val="Preeti"/>
      </rPr>
      <t xml:space="preserve"> u]h</t>
    </r>
    <r>
      <rPr>
        <sz val="14"/>
        <rFont val="Times New Roman"/>
        <family val="1"/>
      </rPr>
      <t xml:space="preserve"> </t>
    </r>
    <r>
      <rPr>
        <sz val="12"/>
        <rFont val="Times New Roman"/>
        <family val="1"/>
      </rPr>
      <t>Heavy (.030 mm)</t>
    </r>
    <r>
      <rPr>
        <sz val="14"/>
        <rFont val="Times New Roman"/>
        <family val="1"/>
      </rPr>
      <t xml:space="preserve"> </t>
    </r>
  </si>
  <si>
    <r>
      <t>a)</t>
    </r>
    <r>
      <rPr>
        <sz val="14"/>
        <rFont val="Times New Roman"/>
        <family val="1"/>
      </rPr>
      <t xml:space="preserve"> </t>
    </r>
    <r>
      <rPr>
        <sz val="13"/>
        <rFont val="Times New Roman"/>
        <family val="1"/>
      </rPr>
      <t>26</t>
    </r>
    <r>
      <rPr>
        <sz val="14"/>
        <rFont val="Preeti"/>
      </rPr>
      <t xml:space="preserve"> u]h</t>
    </r>
    <r>
      <rPr>
        <sz val="14"/>
        <rFont val="Times New Roman"/>
        <family val="1"/>
      </rPr>
      <t xml:space="preserve"> </t>
    </r>
    <r>
      <rPr>
        <sz val="12"/>
        <rFont val="Times New Roman"/>
        <family val="1"/>
      </rPr>
      <t>Light (0.35 mm)</t>
    </r>
  </si>
  <si>
    <r>
      <t>b) 26</t>
    </r>
    <r>
      <rPr>
        <sz val="14"/>
        <rFont val="Preeti"/>
      </rPr>
      <t xml:space="preserve"> u]h</t>
    </r>
    <r>
      <rPr>
        <sz val="14"/>
        <rFont val="Times New Roman"/>
        <family val="1"/>
      </rPr>
      <t xml:space="preserve"> </t>
    </r>
    <r>
      <rPr>
        <sz val="11"/>
        <rFont val="Times New Roman"/>
        <family val="1"/>
      </rPr>
      <t>Medium</t>
    </r>
    <r>
      <rPr>
        <sz val="12"/>
        <rFont val="Times New Roman"/>
        <family val="1"/>
      </rPr>
      <t xml:space="preserve"> (0.36 mm)</t>
    </r>
  </si>
  <si>
    <r>
      <t>c) 26</t>
    </r>
    <r>
      <rPr>
        <sz val="14"/>
        <rFont val="Preeti"/>
      </rPr>
      <t xml:space="preserve"> u]h</t>
    </r>
    <r>
      <rPr>
        <sz val="14"/>
        <rFont val="Times New Roman"/>
        <family val="1"/>
      </rPr>
      <t xml:space="preserve"> </t>
    </r>
    <r>
      <rPr>
        <sz val="12"/>
        <rFont val="Times New Roman"/>
        <family val="1"/>
      </rPr>
      <t>Heavy (0.41 mm)</t>
    </r>
    <r>
      <rPr>
        <sz val="14"/>
        <rFont val="Times New Roman"/>
        <family val="1"/>
      </rPr>
      <t xml:space="preserve">  </t>
    </r>
  </si>
  <si>
    <r>
      <t>a)</t>
    </r>
    <r>
      <rPr>
        <sz val="14"/>
        <rFont val="Times New Roman"/>
        <family val="1"/>
      </rPr>
      <t xml:space="preserve"> </t>
    </r>
    <r>
      <rPr>
        <sz val="13"/>
        <rFont val="Times New Roman"/>
        <family val="1"/>
      </rPr>
      <t>24</t>
    </r>
    <r>
      <rPr>
        <sz val="14"/>
        <rFont val="Preeti"/>
      </rPr>
      <t xml:space="preserve"> u]h</t>
    </r>
    <r>
      <rPr>
        <sz val="14"/>
        <rFont val="Times New Roman"/>
        <family val="1"/>
      </rPr>
      <t xml:space="preserve"> </t>
    </r>
    <r>
      <rPr>
        <sz val="12"/>
        <rFont val="Times New Roman"/>
        <family val="1"/>
      </rPr>
      <t>Light (0.45 mm)</t>
    </r>
  </si>
  <si>
    <r>
      <t>b) 24</t>
    </r>
    <r>
      <rPr>
        <sz val="14"/>
        <rFont val="Preeti"/>
      </rPr>
      <t xml:space="preserve"> u]h</t>
    </r>
    <r>
      <rPr>
        <sz val="14"/>
        <rFont val="Times New Roman"/>
        <family val="1"/>
      </rPr>
      <t xml:space="preserve"> </t>
    </r>
    <r>
      <rPr>
        <sz val="11"/>
        <rFont val="Times New Roman"/>
        <family val="1"/>
      </rPr>
      <t>Medium (0.50 mm)</t>
    </r>
  </si>
  <si>
    <r>
      <t>c) 24</t>
    </r>
    <r>
      <rPr>
        <sz val="14"/>
        <rFont val="Preeti"/>
      </rPr>
      <t xml:space="preserve"> u|]h </t>
    </r>
    <r>
      <rPr>
        <sz val="14"/>
        <rFont val="Times New Roman"/>
        <family val="1"/>
      </rPr>
      <t xml:space="preserve"> </t>
    </r>
    <r>
      <rPr>
        <sz val="12"/>
        <rFont val="Times New Roman"/>
        <family val="1"/>
      </rPr>
      <t>Heavy</t>
    </r>
    <r>
      <rPr>
        <sz val="14"/>
        <rFont val="Times New Roman"/>
        <family val="1"/>
      </rPr>
      <t xml:space="preserve"> </t>
    </r>
    <r>
      <rPr>
        <sz val="12"/>
        <rFont val="Times New Roman"/>
        <family val="1"/>
      </rPr>
      <t>(0.52 mm)</t>
    </r>
  </si>
  <si>
    <r>
      <t xml:space="preserve"> -u_ UofNefgfOH8 sf]?u]6]8 h:tfkftf </t>
    </r>
    <r>
      <rPr>
        <b/>
        <sz val="14"/>
        <rFont val="Times New Roman"/>
        <family val="1"/>
      </rPr>
      <t>(G C Sheet)</t>
    </r>
  </si>
  <si>
    <r>
      <t>h:tf kftf sf] w'/L</t>
    </r>
    <r>
      <rPr>
        <sz val="14"/>
        <rFont val="Preeti"/>
      </rPr>
      <t xml:space="preserve"> </t>
    </r>
    <r>
      <rPr>
        <sz val="14"/>
        <rFont val="Times New Roman"/>
        <family val="1"/>
      </rPr>
      <t>(Ridge Cover) Specified  thickness are thickness of base metal.</t>
    </r>
  </si>
  <si>
    <r>
      <t xml:space="preserve">a) 28 </t>
    </r>
    <r>
      <rPr>
        <sz val="14"/>
        <rFont val="Preeti"/>
      </rPr>
      <t>u]h</t>
    </r>
    <r>
      <rPr>
        <sz val="12"/>
        <rFont val="Times New Roman"/>
        <family val="1"/>
      </rPr>
      <t xml:space="preserve"> Light  </t>
    </r>
  </si>
  <si>
    <r>
      <t xml:space="preserve">b) 28 </t>
    </r>
    <r>
      <rPr>
        <sz val="14"/>
        <rFont val="Preeti"/>
      </rPr>
      <t>u]h</t>
    </r>
    <r>
      <rPr>
        <sz val="12"/>
        <rFont val="Times New Roman"/>
        <family val="1"/>
      </rPr>
      <t xml:space="preserve"> Medium</t>
    </r>
  </si>
  <si>
    <r>
      <t xml:space="preserve">c) 28 </t>
    </r>
    <r>
      <rPr>
        <sz val="14"/>
        <rFont val="Preeti"/>
      </rPr>
      <t>u]h</t>
    </r>
    <r>
      <rPr>
        <sz val="12"/>
        <rFont val="Times New Roman"/>
        <family val="1"/>
      </rPr>
      <t xml:space="preserve"> Heavy</t>
    </r>
    <r>
      <rPr>
        <sz val="14"/>
        <rFont val="Times New Roman"/>
        <family val="1"/>
      </rPr>
      <t xml:space="preserve">      </t>
    </r>
  </si>
  <si>
    <r>
      <t xml:space="preserve">a) 26 </t>
    </r>
    <r>
      <rPr>
        <sz val="14"/>
        <rFont val="Preeti"/>
      </rPr>
      <t>u]h</t>
    </r>
    <r>
      <rPr>
        <sz val="12"/>
        <rFont val="Times New Roman"/>
        <family val="1"/>
      </rPr>
      <t xml:space="preserve"> Light</t>
    </r>
  </si>
  <si>
    <r>
      <t xml:space="preserve">b) 26 </t>
    </r>
    <r>
      <rPr>
        <sz val="14"/>
        <rFont val="Preeti"/>
      </rPr>
      <t>u]h</t>
    </r>
    <r>
      <rPr>
        <sz val="12"/>
        <rFont val="Times New Roman"/>
        <family val="1"/>
      </rPr>
      <t xml:space="preserve"> Medium</t>
    </r>
  </si>
  <si>
    <t xml:space="preserve">Supply and fixing of Flex-O Board , False Ceiling  Materials without framing  and fitting charge etc. </t>
  </si>
  <si>
    <t>1220×610×6mm th, 100% water proof cement  board for false ceiling purpose.</t>
  </si>
  <si>
    <t>Supply and errection of aerocon/rapicon prefab panel in partition wall.</t>
  </si>
  <si>
    <t>75 mm thick</t>
  </si>
  <si>
    <t>50 mm thick</t>
  </si>
  <si>
    <t>40 mm thick</t>
  </si>
  <si>
    <t>Supply and fixing of aerocon/rapicon prefab panel  cubical partition wall all complete.</t>
  </si>
  <si>
    <t xml:space="preserve">   M kmnfd] af]N6 M !% k6s;dd k|of]u ug{ ;lsg] To;kl5 @%Ü d"No afFsL /xg] lx;fan] ul/Psf] </t>
  </si>
  <si>
    <t>4.62/6x0.90=0.693</t>
  </si>
  <si>
    <t>gf]6M !=)) j=dL= Ö !^=!$ s]]=hL=</t>
  </si>
  <si>
    <t>gf]6 M ! Jf=dL= Ö @!=%) s]=hL= lnPsf] .</t>
  </si>
  <si>
    <t>kmf]dfO{sf</t>
  </si>
  <si>
    <t>;gdfO{sf</t>
  </si>
  <si>
    <t>l6s KnfO{p8 n]ldg];g u/L hf]lt{df sf7sf] lni6L nufO{ kfl6{;g ug]{ .</t>
  </si>
  <si>
    <t>$ dL=dL=l6s KnfO{</t>
  </si>
  <si>
    <t>s]=hL</t>
  </si>
  <si>
    <r>
      <t xml:space="preserve">$=% </t>
    </r>
    <r>
      <rPr>
        <sz val="10"/>
        <rFont val="Arial"/>
        <family val="2"/>
      </rPr>
      <t>X</t>
    </r>
    <r>
      <rPr>
        <sz val="13"/>
        <rFont val="Preeti"/>
      </rPr>
      <t xml:space="preserve"> @) dL=dL kmnfd] kQL] </t>
    </r>
  </si>
  <si>
    <r>
      <t xml:space="preserve">!@ </t>
    </r>
    <r>
      <rPr>
        <sz val="13"/>
        <rFont val="Arial"/>
        <family val="2"/>
      </rPr>
      <t>x</t>
    </r>
    <r>
      <rPr>
        <sz val="13"/>
        <rFont val="Preeti"/>
      </rPr>
      <t xml:space="preserve"> !@ dL=dL=;f]ln8 sf]/ :Sjfo/ /8sf]</t>
    </r>
  </si>
  <si>
    <t>sf] tof/L /]lnË</t>
  </si>
  <si>
    <t>b/ /]6 k|lt j=dL=sf]</t>
  </si>
  <si>
    <t>Liquid additive and bonding agent for water resistant cement mortar. It is specially formulated liquid polymer additive for use with cement and sand for form mortars having high bond strength and water proofing proportions for the laying of ceramic, mosai</t>
  </si>
  <si>
    <t>OPAL – CONCOAT</t>
  </si>
  <si>
    <t>Protective Coating for reinforced concrete. It is protective coating, which in extremely useful in increasing the life of reinforced cement concrete structures. It protects the RCC from CO2, oxygen, water and other damaging elements in the air.</t>
  </si>
  <si>
    <t>OPAL JOINT SET</t>
  </si>
  <si>
    <t>POLY - SULPHIDE SEALANT</t>
  </si>
  <si>
    <r>
      <t xml:space="preserve">)=%) </t>
    </r>
    <r>
      <rPr>
        <sz val="12"/>
        <rFont val="Arial"/>
        <family val="2"/>
      </rPr>
      <t xml:space="preserve">Plain </t>
    </r>
    <r>
      <rPr>
        <sz val="12"/>
        <rFont val="Preeti"/>
      </rPr>
      <t>zL6</t>
    </r>
  </si>
  <si>
    <r>
      <t>xi)</t>
    </r>
    <r>
      <rPr>
        <sz val="14"/>
        <rFont val="Preeti"/>
      </rPr>
      <t xml:space="preserve"> </t>
    </r>
    <r>
      <rPr>
        <sz val="12"/>
        <rFont val="Preeti"/>
      </rPr>
      <t>ljz]if k|sf/sf]</t>
    </r>
    <r>
      <rPr>
        <sz val="14"/>
        <rFont val="Preeti"/>
      </rPr>
      <t xml:space="preserve"> </t>
    </r>
    <r>
      <rPr>
        <sz val="12"/>
        <rFont val="Preeti"/>
      </rPr>
      <t>s'FlbPsf] ;fnsf] sf7sf] cfFvL em\ofn tof/L</t>
    </r>
  </si>
  <si>
    <t>Mention rates are including supplying of necessary chemicals, labour and applying as per manufacturer specifications or as per consultant's direction.</t>
  </si>
  <si>
    <t>Psftkm{ $ dL=dL= l6sKnfO{p8 n]ldg]6 u/L KnfO{sf] l8nfvfkf agfO{ h8fg ug]{ .</t>
  </si>
  <si>
    <t>e'O{tNnfdf lrDgL e§fsf] O{6f pknAw ug]{,</t>
  </si>
  <si>
    <t>l;d]G6 d;nf -!M#_ tof/ u/L uf/f] nufpg]</t>
  </si>
  <si>
    <r>
      <t xml:space="preserve">b/ ljZn]if0fsf] nflu !) </t>
    </r>
    <r>
      <rPr>
        <sz val="11"/>
        <rFont val="Arial"/>
        <family val="2"/>
      </rPr>
      <t>x</t>
    </r>
    <r>
      <rPr>
        <sz val="11"/>
        <rFont val="Preeti"/>
      </rPr>
      <t xml:space="preserve"> )=(!%</t>
    </r>
    <r>
      <rPr>
        <sz val="10"/>
        <rFont val="Arial"/>
        <family val="2"/>
      </rPr>
      <t>=</t>
    </r>
    <r>
      <rPr>
        <sz val="11"/>
        <rFont val="Preeti"/>
      </rPr>
      <t xml:space="preserve"> (=!% j=dL= lnOPsf]</t>
    </r>
  </si>
  <si>
    <t>r]K6f] O{6f -!M^_ l;d]G6 afn'jfdf 5fkL !M@ l;d]G6, afn'jf</t>
  </si>
  <si>
    <t>hf]gL{df l6Ksf/ ug]{ sfd .</t>
  </si>
  <si>
    <t xml:space="preserve"> O{6f</t>
  </si>
  <si>
    <t>gf]6 M lrDgL e§fsf] O{6f .</t>
  </si>
  <si>
    <t>!!–!#</t>
  </si>
  <si>
    <t>7f8f] O{6f -!M^_ l;d]G6 afn'jfdf 5fkL !M@ l;d]G6, afn'jf</t>
  </si>
  <si>
    <t>vfS;L</t>
  </si>
  <si>
    <t>Ps sf]6 c:t/ u/L b'O{ sf]6 tof/L PNo"ldlgod k]G6 ug]{ .</t>
  </si>
  <si>
    <t xml:space="preserve">jf;]jn l8:6]Dk/ </t>
  </si>
  <si>
    <t xml:space="preserve"> Ps sf]6 k|fO{d/ ;lxt b'O{ sf]6 tof/L jf;]jn l8:6]Dk/ nufpg] sfd .</t>
  </si>
  <si>
    <t>Decorative epoxy coating with perma plaster putty on celing and wall all complete 200 micron. (for pharmaceutical and hospitals floor)</t>
  </si>
  <si>
    <t xml:space="preserve">6]«Grdf jflnËsf] sfd -ulx/fO{ # dL= eGbf j9L_  =============================================================================================   </t>
  </si>
  <si>
    <t>cfNd'lgod k]G6</t>
  </si>
  <si>
    <t xml:space="preserve">e'O{+tNnfdf lrDgL e§fsf] O{+6fsf] uf/f] l;d]G6 d;nf -!M$_ df  =============================================================================================   </t>
  </si>
  <si>
    <t>Ps sf]6 jf6/ k|'km l;d]G6 sf]6 nufpg] sfd =======================================================================</t>
  </si>
  <si>
    <t>b'O{ sf]6 jf6/ k|'km l;d]G6 sf]6 nufpg] sfd =======================================================================</t>
  </si>
  <si>
    <t xml:space="preserve">$)Ü lu§L ^)Ü afn'jf ld&gt;0fsf] lkmN6/ k|of]hg </t>
  </si>
  <si>
    <t>Brass coated handle</t>
  </si>
  <si>
    <t>Door stopper, single brass stopper</t>
  </si>
  <si>
    <t>Door stopper double brass stopper</t>
  </si>
  <si>
    <t>lalaw ;fdfu|Lx?</t>
  </si>
  <si>
    <t>Hold fast different sizes (7 nos./Kg.)</t>
  </si>
  <si>
    <t>Nails (different sizes)</t>
  </si>
  <si>
    <t xml:space="preserve">Nut and Bolts </t>
  </si>
  <si>
    <t>Nut and Bolts (different sizes)</t>
  </si>
  <si>
    <t>Wooden Listy 3/4" wide</t>
  </si>
  <si>
    <t>Wooden Listy 3/4" wide decorative</t>
  </si>
  <si>
    <t xml:space="preserve">s]hL </t>
  </si>
  <si>
    <t xml:space="preserve"> @Æ ;fOh ?lkmË g]N; </t>
  </si>
  <si>
    <t>#Æ ;fOh ?lkmË g]N;</t>
  </si>
  <si>
    <t>Screw  Brass</t>
  </si>
  <si>
    <t>20mm</t>
  </si>
  <si>
    <t>25mm</t>
  </si>
  <si>
    <t>35mm</t>
  </si>
  <si>
    <t>50mm</t>
  </si>
  <si>
    <t>75mm</t>
  </si>
  <si>
    <t>Screw  Steel</t>
  </si>
  <si>
    <t>/f]n</t>
  </si>
  <si>
    <t>!*–@) lkm6 nfdf] afF;</t>
  </si>
  <si>
    <t>h'6 jf kf]lnlygsf] vfnL af]/f</t>
  </si>
  <si>
    <t xml:space="preserve">uf]6f  </t>
  </si>
  <si>
    <t>Dff6f]</t>
  </si>
  <si>
    <t>3=ld=</t>
  </si>
  <si>
    <t>e';</t>
  </si>
  <si>
    <t>uf]j/</t>
  </si>
  <si>
    <t>Marble Chips</t>
  </si>
  <si>
    <t xml:space="preserve"> -s_ ;]tf] /+usf] dfa{n lrK; -@% s]=lh= k|lt af]/f_</t>
  </si>
  <si>
    <t>af]/f</t>
  </si>
  <si>
    <t xml:space="preserve"> -v_ /+uLg dfa{n lrK; -@% s]=lh=_ k|lt af]/f</t>
  </si>
  <si>
    <t xml:space="preserve"> -u_ qm]hL dfa{n -^ ju{ lkm6 k|lt af]/f_</t>
  </si>
  <si>
    <t xml:space="preserve"> -3_ dfa{n kfp8/ -@% s]=lh= k|lt af]/f_</t>
  </si>
  <si>
    <t xml:space="preserve">Æ </t>
  </si>
  <si>
    <t>Godabari Marble in different sizes</t>
  </si>
  <si>
    <t>kfln; u/]sf] . -ld// kf]ln:8 _</t>
  </si>
  <si>
    <t xml:space="preserve"> -ª_  -!%×!%_ ;]=ld= </t>
  </si>
  <si>
    <t>kfln; gu/]sf] . - Snfl;s dfj{n _</t>
  </si>
  <si>
    <t>Marble Rajasthani</t>
  </si>
  <si>
    <t>!^ dL=dL afSnf] /fh:yfgL</t>
  </si>
  <si>
    <t>a=lkm=</t>
  </si>
  <si>
    <t>!^ dL=dL afSnf] u]|gfO6</t>
  </si>
  <si>
    <t>!( dL=dL afSnf] u]|gfO6</t>
  </si>
  <si>
    <t>Porcelain Glazed/Terrazo Mosaic Tiles</t>
  </si>
  <si>
    <t>Terrazo Mosaic Tiles</t>
  </si>
  <si>
    <t>Porcelain Glazed Tiles</t>
  </si>
  <si>
    <t>Spainish Ceramic Wall Tile (31*45cm)</t>
  </si>
  <si>
    <t>Spainish Ceramic Border Tile (31*45cm)</t>
  </si>
  <si>
    <t>Spainish Ceramic Floor Tile (31*45cm)</t>
  </si>
  <si>
    <t>/+u/f]ugsf ;fdfgx?</t>
  </si>
  <si>
    <t>-s_ s[lif r'gaf6 pTkflbt ;]tf] r'g</t>
  </si>
  <si>
    <t>-v_ ljleGg k|sf/sf] /+lug r'g</t>
  </si>
  <si>
    <t>-u_ ljleGg k|sf/sf] ef/lto r'g /+lug</t>
  </si>
  <si>
    <t>-ª_ ;fwf/0f ;]Gy]l6s Ogfd]n k]G6</t>
  </si>
  <si>
    <t>ln6/</t>
  </si>
  <si>
    <t>r_ g]kfn /]8sf] Dof6 lkmlgl;Ë</t>
  </si>
  <si>
    <t>-em_ tof/L cNd'lgod k]G6</t>
  </si>
  <si>
    <t>-`_ tof/L jfg]{;</t>
  </si>
  <si>
    <t>-6_ tof/L jfg]{/ ;]Gy]l6s</t>
  </si>
  <si>
    <t>-7_ ef/lto lyg/</t>
  </si>
  <si>
    <t xml:space="preserve">8_ p8 P08 Unf; k'l6g </t>
  </si>
  <si>
    <t xml:space="preserve">9_ d]6n k'l6g </t>
  </si>
  <si>
    <t xml:space="preserve">!)–!@ </t>
  </si>
  <si>
    <t>l;d]G6 3f]6L tof/ ug]{ .</t>
  </si>
  <si>
    <t xml:space="preserve">%) dL=dL= -@Æ_ afSnf] l;d]G6 s+qmL6 -!M@M$_ ˆnf]/ 9nfg u/L </t>
  </si>
  <si>
    <r>
      <t>#* dL=dL= -!</t>
    </r>
    <r>
      <rPr>
        <sz val="16"/>
        <rFont val="Sama"/>
        <family val="5"/>
      </rPr>
      <t>½</t>
    </r>
    <r>
      <rPr>
        <sz val="16"/>
        <rFont val="Preeti"/>
      </rPr>
      <t xml:space="preserve">Æ_ afSnf] l;d]G6 s+qmL6 -!M@M$_ ˆnf]/ 9nfg u/L </t>
    </r>
  </si>
  <si>
    <t>!!–! 3</t>
  </si>
  <si>
    <t xml:space="preserve">&amp;% dL=dL= -#Æ_ afSnf] l;d]G6 s+qmL6 -!M@M$_ ˆnf]/ 9nfg u/L </t>
  </si>
  <si>
    <t>!!–@</t>
  </si>
  <si>
    <t>It is as polymer modified cementitious coating acrylic water proofing system for a varied number of applications in water proofing and corrosion control. This is two pack systems, which when applied after mixing, gives a flexible coating. Very effective h</t>
  </si>
  <si>
    <t>OPAL – BOND REPAIR</t>
  </si>
  <si>
    <t xml:space="preserve">s_ d]lzgaf6 pTkflbt Sn] 6fon </t>
  </si>
  <si>
    <t xml:space="preserve">v_ lrDgL e§fsf] Sn] 6fon </t>
  </si>
  <si>
    <t>L.G. Deluxe Tiles (300x300x2mm)</t>
  </si>
  <si>
    <t>L.G. Deco Tiles (450x450x3mm)</t>
  </si>
  <si>
    <t>3=lkm=</t>
  </si>
  <si>
    <t>-v_ e};]kf6L, dxfb]j j];Lsf] vf]nfsf] u|fe]n</t>
  </si>
  <si>
    <t>-u_ vfgLsf] u|fe]n -l6sfe}/j_ cfbL</t>
  </si>
  <si>
    <t xml:space="preserve"> -3_ vf]nf÷vfgLsf] :yfgLo u|fe]n</t>
  </si>
  <si>
    <t>qm;/af6 pTkflbt /f]8f</t>
  </si>
  <si>
    <t>s]=hL=</t>
  </si>
  <si>
    <t>sf]nd -kf]i6_ kmdf{ nufpgnfO{ v8f ug]{, sfd ldnfpg], lsnf nufpg]</t>
  </si>
  <si>
    <t xml:space="preserve">   b)  Do but for design ceiling</t>
  </si>
  <si>
    <t xml:space="preserve"> -u_ @)–$) dL= dL= ;fOhsf] </t>
  </si>
  <si>
    <t xml:space="preserve"> -ª_ #–^ dL= dL= ;fOhsf] </t>
  </si>
  <si>
    <t xml:space="preserve">s_ $)– *) dL=dL </t>
  </si>
  <si>
    <t xml:space="preserve">3=lkm </t>
  </si>
  <si>
    <t xml:space="preserve">v_ @)– $) dL=dL </t>
  </si>
  <si>
    <t xml:space="preserve">u_ !)– @)  dL=dL </t>
  </si>
  <si>
    <t xml:space="preserve">3_ %– !)  dL=dL </t>
  </si>
  <si>
    <t>km'6fn]sf] 9'Ëfsf] lu§L</t>
  </si>
  <si>
    <t xml:space="preserve">;fnsf] sf7n] qm; kfl6{;g u/L !@ dL=dL=sdl;{on KnfO{p8df Psftkm{ $ dL=dL=sf]  </t>
  </si>
  <si>
    <r>
      <t>@=% ;]=dL= df]6fO{ l;d]G6 s+qmL6 -!M!</t>
    </r>
    <r>
      <rPr>
        <sz val="16"/>
        <rFont val="Sama"/>
        <family val="5"/>
      </rPr>
      <t>½</t>
    </r>
    <r>
      <rPr>
        <sz val="16"/>
        <rFont val="Preeti"/>
      </rPr>
      <t>M#_ 8]Dk k|'kmLË ug]{ .</t>
    </r>
  </si>
  <si>
    <t>!@ dL=dL= /f]8f</t>
  </si>
  <si>
    <t>#=* ;]=dL= df]6fO{ l;d]G6 s+qmL6 -!M@M$_ 8]Dk k|'kmLË ug]{ .</t>
  </si>
  <si>
    <t>Ps sf]6 lj6'ldg k]G6 8]Dk k|'km sf];{df nufO{ afn'jfn] 5f]Kg] .</t>
  </si>
  <si>
    <t>lj6'ldg</t>
  </si>
  <si>
    <t>v&gt;f] afn'jf vf]nf</t>
  </si>
  <si>
    <t>bfp/f</t>
  </si>
  <si>
    <t>Ps tx 6f/km]N6 nufpg] sfd .</t>
  </si>
  <si>
    <t>Hofldåf/f sDk}S6 ug]{ sfd ;d]t !) dL= b"/Laf6 9'jfgL ug]{ ;fy} l/Ë/f]8;Ddsf] df6f]sf] d"No ;d]t</t>
  </si>
  <si>
    <t>gf]6 M o;df Kn]gl;6sf] rf}8fO @Ú cGbfh ul/Psf] ._</t>
  </si>
  <si>
    <t>-&gt;lds (–@ cg';f/ lnOPsf] o;df Kn]g l;6sf] rf}8fO{ )=^) dL= cGbfh ul/Psf] _</t>
  </si>
  <si>
    <t>v6sf] ;fdfg</t>
  </si>
  <si>
    <t xml:space="preserve">tof/L </t>
  </si>
  <si>
    <t>It is modified sulphonated naphthalene formaldehyde plasticize-cum-retarder for concrete. It is a dark brown liquid. Water reducing up to 25% can be achieved.</t>
  </si>
  <si>
    <t>Sq.ft.</t>
  </si>
  <si>
    <t>OPAL – CEMCURE</t>
  </si>
  <si>
    <t>It is water based emulsion to be applied by brush or spray on fresh concrete surface to remain water in concrete. Suitable for use where curing by water in not possible, or in hot climate.</t>
  </si>
  <si>
    <t>OPAL – AE PLAST</t>
  </si>
  <si>
    <t>An air entraining concrete admixture used for increasing crack resistance, frost resistance etc.</t>
  </si>
  <si>
    <t>OPAL – TILEBOND LIQUID</t>
  </si>
  <si>
    <t>-o;df b/ ljZn]if0f gd{;sf] qm=;+= !! -^_ kfgf g+= !)@ df pNn]lvt ljj/0fnfO{ cfwf/ dfgL ljZn]if0f ul/Psf] 5 ._</t>
  </si>
  <si>
    <t xml:space="preserve">cShflns Pl;8 </t>
  </si>
  <si>
    <t>sfjf]{/]08d 9'+uf</t>
  </si>
  <si>
    <t>b/ k|lt !) j=dL=sf]</t>
  </si>
  <si>
    <t>k'/fgf] kfs]{6 lj5\ofPsf] 7fpFdf 3f]6L kfln; ug]{ sfo{ .</t>
  </si>
  <si>
    <t xml:space="preserve">k'/fgf] df]hfos ˆnf]l/Ë u/]sf] 7fpFdf 3f]6L ;kmf u/L </t>
  </si>
  <si>
    <t>d}g kfln; ;d]t ug]{ sfo{ .</t>
  </si>
  <si>
    <t>ln=</t>
  </si>
  <si>
    <t>sfjf]{/]08d 9'Ëf</t>
  </si>
  <si>
    <t>ljleGg k|sf/sf] P+unx?</t>
  </si>
  <si>
    <t>sd{l;on KnfOp* 12 dL=dL=</t>
  </si>
  <si>
    <t>sd{l;on KnfOp* 19 dL=dL=</t>
  </si>
  <si>
    <t>jf^/ k|'km KnfOp* 6 dL=dL=</t>
  </si>
  <si>
    <t>kmf]/ dfO{sf</t>
  </si>
  <si>
    <t>xf*{ jf]*{</t>
  </si>
  <si>
    <t>%]l:sgL 300 dL=dL=</t>
  </si>
  <si>
    <t>nlsª ;]^ 300 dL=dL=</t>
  </si>
  <si>
    <t>P]gf 3 dL=dL=</t>
  </si>
  <si>
    <t>sd{l;on KnfOp* 6 dL=dL=</t>
  </si>
  <si>
    <t>12 dL=dL= /f]*f</t>
  </si>
  <si>
    <t>12=5 dL=dL= /f]*f</t>
  </si>
  <si>
    <t>;]tf] l;d]G^</t>
  </si>
  <si>
    <r>
      <t>Staircase</t>
    </r>
    <r>
      <rPr>
        <sz val="12"/>
        <rFont val="Preeti"/>
      </rPr>
      <t xml:space="preserve"> sf] </t>
    </r>
    <r>
      <rPr>
        <sz val="12"/>
        <rFont val="Times New Roman"/>
        <family val="1"/>
      </rPr>
      <t>3/4" x 3/4" square pipe</t>
    </r>
    <r>
      <rPr>
        <sz val="12"/>
        <rFont val="Preeti"/>
      </rPr>
      <t xml:space="preserve"> df nufpg] </t>
    </r>
    <r>
      <rPr>
        <sz val="12"/>
        <rFont val="Times New Roman"/>
        <family val="1"/>
      </rPr>
      <t>Brass cap</t>
    </r>
  </si>
  <si>
    <r>
      <t>Staircase</t>
    </r>
    <r>
      <rPr>
        <sz val="12"/>
        <rFont val="Preeti"/>
      </rPr>
      <t xml:space="preserve"> sf] </t>
    </r>
    <r>
      <rPr>
        <sz val="12"/>
        <rFont val="Times New Roman"/>
        <family val="1"/>
      </rPr>
      <t>1" x 1" square pipe</t>
    </r>
    <r>
      <rPr>
        <sz val="12"/>
        <rFont val="Preeti"/>
      </rPr>
      <t xml:space="preserve"> df nufpg] </t>
    </r>
    <r>
      <rPr>
        <sz val="12"/>
        <rFont val="Times New Roman"/>
        <family val="1"/>
      </rPr>
      <t>Brass cap</t>
    </r>
  </si>
  <si>
    <r>
      <t xml:space="preserve">Tarpoline sheet </t>
    </r>
    <r>
      <rPr>
        <sz val="14"/>
        <rFont val="Preeti"/>
      </rPr>
      <t>-tf/kf]lng l;6_</t>
    </r>
  </si>
  <si>
    <r>
      <t xml:space="preserve"> -s_ !)</t>
    </r>
    <r>
      <rPr>
        <sz val="12"/>
        <rFont val="Times New Roman"/>
        <family val="1"/>
      </rPr>
      <t>×</t>
    </r>
    <r>
      <rPr>
        <sz val="12"/>
        <rFont val="Preeti"/>
      </rPr>
      <t xml:space="preserve">!) ;]=ld= </t>
    </r>
  </si>
  <si>
    <r>
      <t xml:space="preserve"> -v_ -!)</t>
    </r>
    <r>
      <rPr>
        <sz val="12"/>
        <rFont val="Times New Roman"/>
        <family val="1"/>
      </rPr>
      <t>×</t>
    </r>
    <r>
      <rPr>
        <sz val="12"/>
        <rFont val="Preeti"/>
      </rPr>
      <t>!%_ ;]=ld=</t>
    </r>
  </si>
  <si>
    <r>
      <t xml:space="preserve"> -u_ -!)</t>
    </r>
    <r>
      <rPr>
        <sz val="12"/>
        <rFont val="Times New Roman"/>
        <family val="1"/>
      </rPr>
      <t>×</t>
    </r>
    <r>
      <rPr>
        <sz val="12"/>
        <rFont val="Preeti"/>
      </rPr>
      <t>@)_ ;]=ld=</t>
    </r>
  </si>
  <si>
    <r>
      <t xml:space="preserve"> -3_ -!)</t>
    </r>
    <r>
      <rPr>
        <sz val="12"/>
        <rFont val="Times New Roman"/>
        <family val="1"/>
      </rPr>
      <t>×</t>
    </r>
    <r>
      <rPr>
        <sz val="12"/>
        <rFont val="Preeti"/>
      </rPr>
      <t>#)_ ;]=ld=</t>
    </r>
  </si>
  <si>
    <r>
      <t xml:space="preserve"> -r_ -!%</t>
    </r>
    <r>
      <rPr>
        <sz val="12"/>
        <rFont val="Times New Roman"/>
        <family val="1"/>
      </rPr>
      <t>×</t>
    </r>
    <r>
      <rPr>
        <sz val="12"/>
        <rFont val="Preeti"/>
      </rPr>
      <t>@)_ ;]=ld=</t>
    </r>
  </si>
  <si>
    <r>
      <t xml:space="preserve"> -5_ -!%</t>
    </r>
    <r>
      <rPr>
        <sz val="12"/>
        <rFont val="Times New Roman"/>
        <family val="1"/>
      </rPr>
      <t>×</t>
    </r>
    <r>
      <rPr>
        <sz val="12"/>
        <rFont val="Preeti"/>
      </rPr>
      <t>#)_ ;]=ld=</t>
    </r>
  </si>
  <si>
    <r>
      <t xml:space="preserve"> -h_ -@)</t>
    </r>
    <r>
      <rPr>
        <sz val="12"/>
        <rFont val="Times New Roman"/>
        <family val="1"/>
      </rPr>
      <t>×</t>
    </r>
    <r>
      <rPr>
        <sz val="12"/>
        <rFont val="Preeti"/>
      </rPr>
      <t xml:space="preserve">@)_ ;]=ld= </t>
    </r>
  </si>
  <si>
    <r>
      <t xml:space="preserve"> -em_ -@)</t>
    </r>
    <r>
      <rPr>
        <sz val="12"/>
        <rFont val="Times New Roman"/>
        <family val="1"/>
      </rPr>
      <t>×</t>
    </r>
    <r>
      <rPr>
        <sz val="12"/>
        <rFont val="Preeti"/>
      </rPr>
      <t xml:space="preserve">#)_ ;]=ld=  </t>
    </r>
  </si>
  <si>
    <t>6«]Grsf] sfddf cfjZos kg]{ v'nf lsl;dsf] sf7sf] sfd pknlAw tyf h8fg ;d]t</t>
  </si>
  <si>
    <t>!=% dL= b]lv # dL= eGbf sd ulx/fO{df .</t>
  </si>
  <si>
    <t>jfln+u tyf :6«6x?</t>
  </si>
  <si>
    <t>b/ ljZn]if0fsf] nflu !)) j=ld= lnOPsf]</t>
  </si>
  <si>
    <t>* dL=dL= jf]N6 g6</t>
  </si>
  <si>
    <t>h] x's</t>
  </si>
  <si>
    <t>lj6'ldg jfz/</t>
  </si>
  <si>
    <t>j=dL=</t>
  </si>
  <si>
    <t>cGbfhL</t>
  </si>
  <si>
    <t>dL6/</t>
  </si>
  <si>
    <t>–</t>
  </si>
  <si>
    <t>Flush door shutter of 38 x 100 mm size sal wood frame with 4 mm thick commercial plywood on both side.</t>
  </si>
  <si>
    <t>Making and fitting fixing flush door shutter of 38 x 100 mm size sal wood frame with 6 mm thick waterproof ply on one side and 4mm thick commercial ply on other side including all necessary hardware fitting all complete.</t>
  </si>
  <si>
    <t>Flush door shutter of 38 x 100 mm size sal wood frame with 6 mm thick waterproof ply on one side and 4mm thick commercial ply on other side</t>
  </si>
  <si>
    <t>Making and fitting fixing flush door shutter of 38 x 100 mm size sal wood frame with 4 mm teak ply on both side including all necessary hardware fitting all complete.</t>
  </si>
  <si>
    <t xml:space="preserve">Supplying and laying Sisam wood wall panelling on wall(with wood frame) </t>
  </si>
  <si>
    <t xml:space="preserve">Aluminium partition with 5 mm thick glass and 9 mm </t>
  </si>
  <si>
    <t xml:space="preserve">Colouring with two coat white washing in new wall surface to give uniform colouring after rendering the surface all complete. </t>
  </si>
  <si>
    <t>Colouring with two coat white washing in new wall surface.</t>
  </si>
  <si>
    <t xml:space="preserve">Colouring with three coat white washing in new ceiling surface to give uniform colouring after rendering the surface all complete. </t>
  </si>
  <si>
    <t xml:space="preserve"> -3_ * dL=dL </t>
  </si>
  <si>
    <t xml:space="preserve"> -ª_ !@ dL=dL </t>
  </si>
  <si>
    <t xml:space="preserve"> -r_ !( dL=dL</t>
  </si>
  <si>
    <t>Water Proof</t>
  </si>
  <si>
    <t xml:space="preserve">s_ $ dL=dL  </t>
  </si>
  <si>
    <t xml:space="preserve">s_ ^ dL=dL  </t>
  </si>
  <si>
    <t xml:space="preserve">v_ * dL=dL= </t>
  </si>
  <si>
    <t xml:space="preserve">u_ !@ dL=dL </t>
  </si>
  <si>
    <t xml:space="preserve">3_ !( dL=dL </t>
  </si>
  <si>
    <t>Natural Teak Plywood</t>
  </si>
  <si>
    <t>One side lamination</t>
  </si>
  <si>
    <t xml:space="preserve"> -v_ $ dL= dL=] </t>
  </si>
  <si>
    <t xml:space="preserve"> -u_ ^ dL=dL=]  </t>
  </si>
  <si>
    <t>Both side lamination</t>
  </si>
  <si>
    <t xml:space="preserve"> -s_ ^ dL=dL=] </t>
  </si>
  <si>
    <t xml:space="preserve"> -v_ ^ dL=dL=] </t>
  </si>
  <si>
    <t xml:space="preserve"> -u_ * dL=dL </t>
  </si>
  <si>
    <t xml:space="preserve"> -3_ !@ dL=dL </t>
  </si>
  <si>
    <t xml:space="preserve"> -ª_ !( dL=dL</t>
  </si>
  <si>
    <t>Prelaminated Particle Board</t>
  </si>
  <si>
    <t>Plain Particle Board (Exteriors Grade)</t>
  </si>
  <si>
    <t xml:space="preserve"> -s_ ( dL =dL  </t>
  </si>
  <si>
    <t xml:space="preserve"> -v_ !@ dL= dL=] </t>
  </si>
  <si>
    <t xml:space="preserve"> -u_ !* dL=dL=]  </t>
  </si>
  <si>
    <t xml:space="preserve"> -3_ @% dL=dL </t>
  </si>
  <si>
    <t xml:space="preserve"> -3_ *Æ  nfdf]  </t>
  </si>
  <si>
    <t xml:space="preserve"> -ª_ !)Æ nfdf]  </t>
  </si>
  <si>
    <t xml:space="preserve"> -r_ !@Æ nfdf] </t>
  </si>
  <si>
    <t xml:space="preserve">Ordinary </t>
  </si>
  <si>
    <t>Special</t>
  </si>
  <si>
    <t>3"×1"</t>
  </si>
  <si>
    <t>4"×1"</t>
  </si>
  <si>
    <t>5"×1"</t>
  </si>
  <si>
    <t>6"</t>
  </si>
  <si>
    <t>8"</t>
  </si>
  <si>
    <t>10"</t>
  </si>
  <si>
    <t>12"</t>
  </si>
  <si>
    <t xml:space="preserve"> -s_ *Æ  nfdf]  </t>
  </si>
  <si>
    <t xml:space="preserve"> -v_ !)Æ nfdf]  </t>
  </si>
  <si>
    <t xml:space="preserve"> -u_ !@Æ nfdf] </t>
  </si>
  <si>
    <t>Special Fittings</t>
  </si>
  <si>
    <t>Pn 8«k M–</t>
  </si>
  <si>
    <t>*Æ nfdf] ============</t>
  </si>
  <si>
    <t>!)Æ nfdf] ===========</t>
  </si>
  <si>
    <t>!@Æ nfdf] ===========</t>
  </si>
  <si>
    <t>x\of08n M –</t>
  </si>
  <si>
    <t>*Æ nfdf] ===========</t>
  </si>
  <si>
    <t>6fj/ af]N6 M –</t>
  </si>
  <si>
    <t>^Æ nfdf] ============</t>
  </si>
  <si>
    <t>8an sn/  -uf]N8 l;Ne/÷ANofs l;Ne/_</t>
  </si>
  <si>
    <t>Mortice Lock</t>
  </si>
  <si>
    <t>Ordinary</t>
  </si>
  <si>
    <t>Chinese</t>
  </si>
  <si>
    <r>
      <t xml:space="preserve">Heritage Wall Surface Texture (Interior and Exterior) including the cost supplying and fitting </t>
    </r>
    <r>
      <rPr>
        <b/>
        <sz val="12"/>
        <rFont val="Times New Roman"/>
        <family val="1"/>
      </rPr>
      <t>(Heritage roller coat)</t>
    </r>
  </si>
  <si>
    <t>l;d]G6 s+qmL6 ˆnf]l/Ë -!M@M$_ -%) dL=dL=_ =======================================================================</t>
  </si>
  <si>
    <t>l;d]G6 s+qmL6 ˆnf]l/Ë -!M@M$_ -&amp;% dL=dL=_ =======================================================================</t>
  </si>
  <si>
    <t>!@ dL=dL= KnfO{p8</t>
  </si>
  <si>
    <t>lsnf x's cflb</t>
  </si>
  <si>
    <t>ld=</t>
  </si>
  <si>
    <t># ld6/ b"/Ldf vDaf ufl8 % tx tyf @ j6f 8fouf]gn sf9]tf/ nufpg] sfd .</t>
  </si>
  <si>
    <t>;fnsf] sf7</t>
  </si>
  <si>
    <t>sfF9]tf/</t>
  </si>
  <si>
    <t>o" x's</t>
  </si>
  <si>
    <t>dL=</t>
  </si>
  <si>
    <r>
      <t>-u_ sf] 3</t>
    </r>
    <r>
      <rPr>
        <sz val="10"/>
        <rFont val="Preeti"/>
      </rPr>
      <t>Ü</t>
    </r>
    <r>
      <rPr>
        <sz val="10"/>
        <rFont val="FONTASY_ HIMALI_ TT"/>
        <family val="5"/>
      </rPr>
      <t xml:space="preserve"> n]</t>
    </r>
  </si>
  <si>
    <t>Fixing machinemade clay tile on 1:4 cement sand mortar over wall surface</t>
  </si>
  <si>
    <t>Carved salwood door/wondow fitting</t>
  </si>
  <si>
    <t>Carved salwood Ankhi jhyal dhoka fitting</t>
  </si>
  <si>
    <t>C) Wall to wall (for pharmaceutical and hospitals floor)</t>
  </si>
  <si>
    <t>Water proofing &amp; add Concrete mixture (BASF)</t>
  </si>
  <si>
    <t>xiv) Super bond XS ( Anti-strpping agent)</t>
  </si>
  <si>
    <t>ljifo ;"lr !</t>
  </si>
  <si>
    <t xml:space="preserve"> k]h= g+=</t>
  </si>
  <si>
    <t>ljZn]if)f lstfasf]</t>
  </si>
  <si>
    <t>cfO^d g+=</t>
  </si>
  <si>
    <t>Sqft</t>
  </si>
  <si>
    <t>Round Checker</t>
  </si>
  <si>
    <t>Boby Checker</t>
  </si>
  <si>
    <t>25 mm thick C.C. Tile (Red color)</t>
  </si>
  <si>
    <t>50 mm thick CC Block (Grey color)</t>
  </si>
  <si>
    <t>Cosmix</t>
  </si>
  <si>
    <t>Hexagon</t>
  </si>
  <si>
    <t>Threehex</t>
  </si>
  <si>
    <t>Royal tone Interlock</t>
  </si>
  <si>
    <t>I-Interlock</t>
  </si>
  <si>
    <t>Plus Interlock</t>
  </si>
  <si>
    <t>50 mm thick CC Block (Red color)</t>
  </si>
  <si>
    <t>60 mm thick CC Block (Grey color)</t>
  </si>
  <si>
    <t>60 mm thick CC Block (Red color)</t>
  </si>
  <si>
    <t>70 mm thick CC Block (Grey color)</t>
  </si>
  <si>
    <t>70 mm thick CC Block (Red color)</t>
  </si>
  <si>
    <t xml:space="preserve">Heritage Wall Surface Texture (Interior and Exterior) including the cost supplying and fitting </t>
  </si>
  <si>
    <t xml:space="preserve">i) Heritage granular </t>
  </si>
  <si>
    <t>ii) Heritage flakes</t>
  </si>
  <si>
    <t>iii) Heritage granite finish</t>
  </si>
  <si>
    <t>iv) Heritage roller coat,</t>
  </si>
  <si>
    <t>v) Heritage Top coat (plastic lamination)</t>
  </si>
  <si>
    <t xml:space="preserve">Wooden Parquet Flooring </t>
  </si>
  <si>
    <t>i) Parquet size 1"×6" size</t>
  </si>
  <si>
    <t>iv) Parquet skirting 4 " ×12mm th.</t>
  </si>
  <si>
    <t xml:space="preserve">Teak wood 150mm*30mm*8mm </t>
  </si>
  <si>
    <t xml:space="preserve">* dL=dL= g6 jf]N6 </t>
  </si>
  <si>
    <t>xf]N8 kf:6</t>
  </si>
  <si>
    <t>% dL=dL=P]gf</t>
  </si>
  <si>
    <t>;fdfg</t>
  </si>
  <si>
    <t>b/ ljZn]if0fsf] nflu !) 3=ld= lnOPsf]</t>
  </si>
  <si>
    <t xml:space="preserve"> l;d]G6 </t>
  </si>
  <si>
    <r>
      <t>v)</t>
    </r>
    <r>
      <rPr>
        <sz val="14"/>
        <rFont val="Preeti"/>
      </rPr>
      <t xml:space="preserve"> sfn]kq] ;8s </t>
    </r>
    <r>
      <rPr>
        <sz val="12"/>
        <rFont val="Times New Roman"/>
        <family val="1"/>
      </rPr>
      <t>Pot hole</t>
    </r>
    <r>
      <rPr>
        <sz val="14"/>
        <rFont val="Preeti"/>
      </rPr>
      <t xml:space="preserve"> 6fNgsf] nfuL k|of]u ul/g] </t>
    </r>
    <r>
      <rPr>
        <sz val="12"/>
        <rFont val="Times New Roman"/>
        <family val="1"/>
      </rPr>
      <t>Pre-coated Aggregate</t>
    </r>
    <r>
      <rPr>
        <sz val="14"/>
        <rFont val="Preeti"/>
      </rPr>
      <t xml:space="preserve"> ;fdfu|L</t>
    </r>
  </si>
  <si>
    <r>
      <t xml:space="preserve">ª_ sfnf]kq] ;8sdf /]vf+sg ug{ k|of]u ul/g] </t>
    </r>
    <r>
      <rPr>
        <sz val="12"/>
        <rFont val="Times New Roman"/>
        <family val="1"/>
      </rPr>
      <t xml:space="preserve">Therom Plastic Road marking </t>
    </r>
    <r>
      <rPr>
        <sz val="14"/>
        <rFont val="Preeti"/>
      </rPr>
      <t>;fdfu|L</t>
    </r>
  </si>
  <si>
    <r>
      <t xml:space="preserve"> -s_ ljleGg ;fOhsf</t>
    </r>
    <r>
      <rPr>
        <b/>
        <sz val="12"/>
        <rFont val="Times New Roman"/>
        <family val="1"/>
      </rPr>
      <t xml:space="preserve"> TMT Bar</t>
    </r>
  </si>
  <si>
    <r>
      <t xml:space="preserve"> -v_ ljleGg ;fOhsf] </t>
    </r>
    <r>
      <rPr>
        <b/>
        <sz val="12"/>
        <rFont val="Times New Roman"/>
        <family val="1"/>
      </rPr>
      <t>TOR Steel</t>
    </r>
    <r>
      <rPr>
        <sz val="12"/>
        <rFont val="Times New Roman"/>
        <family val="1"/>
      </rPr>
      <t xml:space="preserve"> </t>
    </r>
  </si>
  <si>
    <r>
      <t xml:space="preserve"> a)</t>
    </r>
    <r>
      <rPr>
        <sz val="14"/>
        <rFont val="Preeti"/>
      </rPr>
      <t xml:space="preserve"> </t>
    </r>
    <r>
      <rPr>
        <sz val="12"/>
        <rFont val="Times New Roman"/>
        <family val="1"/>
      </rPr>
      <t>8mm dia TOR steel</t>
    </r>
    <r>
      <rPr>
        <sz val="14"/>
        <rFont val="Preeti"/>
      </rPr>
      <t xml:space="preserve"> </t>
    </r>
  </si>
  <si>
    <r>
      <t>yk b/ ljZn]if0</t>
    </r>
    <r>
      <rPr>
        <sz val="20"/>
        <rFont val="Preeti"/>
      </rPr>
      <t>f</t>
    </r>
  </si>
  <si>
    <r>
      <t xml:space="preserve">#* </t>
    </r>
    <r>
      <rPr>
        <sz val="9"/>
        <rFont val="Arial"/>
        <family val="2"/>
      </rPr>
      <t xml:space="preserve">X  </t>
    </r>
    <r>
      <rPr>
        <sz val="16"/>
        <rFont val="Preeti"/>
      </rPr>
      <t xml:space="preserve">!)) dL=dL= ;fn sf7sf] k|m]dsf] Kofgnx?df * dL=dL=sf] sdl;{on KnfO{p8 /fvL </t>
    </r>
  </si>
  <si>
    <r>
      <t xml:space="preserve">#* </t>
    </r>
    <r>
      <rPr>
        <sz val="9"/>
        <rFont val="Arial"/>
        <family val="2"/>
      </rPr>
      <t xml:space="preserve">X  </t>
    </r>
    <r>
      <rPr>
        <sz val="16"/>
        <rFont val="Preeti"/>
      </rPr>
      <t xml:space="preserve">!)) dL=dL= ;fn sf7sf] k|m]dsf] Kofgnx?df * dL=dL=sf] jf6/k|'km KnfO{p8 /fvL </t>
    </r>
  </si>
  <si>
    <r>
      <t xml:space="preserve">&amp;% </t>
    </r>
    <r>
      <rPr>
        <sz val="10"/>
        <rFont val="Arial"/>
        <family val="2"/>
      </rPr>
      <t>X</t>
    </r>
    <r>
      <rPr>
        <sz val="16"/>
        <rFont val="Preeti"/>
      </rPr>
      <t xml:space="preserve"> &amp;% dL=dL= ;fO{hsf] cu|fv sf7sf] !=&amp;! </t>
    </r>
    <r>
      <rPr>
        <sz val="10"/>
        <rFont val="Arial"/>
        <family val="2"/>
      </rPr>
      <t>X</t>
    </r>
    <r>
      <rPr>
        <sz val="16"/>
        <rFont val="Preeti"/>
      </rPr>
      <t xml:space="preserve"> !=*^ dL=sf] sf]7fdf %) </t>
    </r>
    <r>
      <rPr>
        <sz val="10"/>
        <rFont val="Arial"/>
        <family val="2"/>
      </rPr>
      <t>X</t>
    </r>
    <r>
      <rPr>
        <sz val="16"/>
        <rFont val="Preeti"/>
      </rPr>
      <t xml:space="preserve"> &amp;% dL=dL= ;fO{hsf]</t>
    </r>
  </si>
  <si>
    <r>
      <t xml:space="preserve">$=% </t>
    </r>
    <r>
      <rPr>
        <sz val="10"/>
        <rFont val="Arial"/>
        <family val="2"/>
      </rPr>
      <t>X</t>
    </r>
    <r>
      <rPr>
        <sz val="16"/>
        <rFont val="Preeti"/>
      </rPr>
      <t xml:space="preserve"> @) dL=dL= kmnfd] kftfsf] k|m]ddf !@ </t>
    </r>
    <r>
      <rPr>
        <sz val="16"/>
        <rFont val="Arial"/>
        <family val="2"/>
      </rPr>
      <t>x</t>
    </r>
    <r>
      <rPr>
        <sz val="16"/>
        <rFont val="Preeti"/>
      </rPr>
      <t xml:space="preserve"> !@ dL=dL=;f]ln8 sf]/ :Sjfo/ /8sf] lu|n agfO{ vfS;L nufO{ /]8cS;fO8 tyf cNd'lgod k]G6 ;d]t u/L hf]8\g]</t>
    </r>
  </si>
  <si>
    <r>
      <t xml:space="preserve">gf]6 M !=)) j08n h:tf nDafO{{ &amp;@Ú–)Æ / rf}8fO{ @Ú–&amp;=%Æ dfg]sf] . -&amp;@Ú </t>
    </r>
    <r>
      <rPr>
        <sz val="10"/>
        <rFont val="Arial"/>
        <family val="2"/>
      </rPr>
      <t>x</t>
    </r>
    <r>
      <rPr>
        <sz val="10"/>
        <rFont val="Preeti"/>
      </rPr>
      <t xml:space="preserve"> @Ú–&amp;=%</t>
    </r>
    <r>
      <rPr>
        <sz val="10"/>
        <rFont val="Arial"/>
        <family val="2"/>
      </rPr>
      <t>=</t>
    </r>
    <r>
      <rPr>
        <sz val="10"/>
        <rFont val="Preeti"/>
      </rPr>
      <t>+ !&amp;=%^ j=dL=_</t>
    </r>
  </si>
  <si>
    <r>
      <t>vi)</t>
    </r>
    <r>
      <rPr>
        <sz val="14"/>
        <rFont val="Preeti"/>
      </rPr>
      <t xml:space="preserve"> </t>
    </r>
    <r>
      <rPr>
        <sz val="12"/>
        <rFont val="Preeti"/>
      </rPr>
      <t>b]jL b]jtfsf] d'lt{ s'FlbPsf]  ^… b]lv &amp;… nfdf]  -#Æ</t>
    </r>
    <r>
      <rPr>
        <sz val="12"/>
        <rFont val="Times New Roman"/>
        <family val="1"/>
      </rPr>
      <t>x</t>
    </r>
    <r>
      <rPr>
        <sz val="12"/>
        <rFont val="Preeti"/>
      </rPr>
      <t xml:space="preserve"> *Æ_ ;fn sf7df 6'F8fn agfpg] sfd</t>
    </r>
  </si>
  <si>
    <r>
      <t>vii)</t>
    </r>
    <r>
      <rPr>
        <sz val="14"/>
        <rFont val="Preeti"/>
      </rPr>
      <t xml:space="preserve"> </t>
    </r>
    <r>
      <rPr>
        <sz val="12"/>
        <rFont val="Preeti"/>
      </rPr>
      <t>ljleGg a'§f tyf b]jL b]jtfsf] d'lt{ s'FlbPsf] ;fn sf7sf] em\ofn 9f]sf agfpg] sfd -vfkfsf] df6fO{ $) ld=ld= b]lv %) ld=ld= ;Dd _</t>
    </r>
  </si>
  <si>
    <r>
      <t>viii)</t>
    </r>
    <r>
      <rPr>
        <sz val="14"/>
        <rFont val="Preeti"/>
      </rPr>
      <t xml:space="preserve"> </t>
    </r>
    <r>
      <rPr>
        <sz val="12"/>
        <rFont val="Preeti"/>
      </rPr>
      <t>3f]8fsf] cfs[lt ul/ s'FlbPsf] $Æ</t>
    </r>
    <r>
      <rPr>
        <sz val="12"/>
        <rFont val="Times New Roman"/>
        <family val="1"/>
      </rPr>
      <t>x</t>
    </r>
    <r>
      <rPr>
        <sz val="12"/>
        <rFont val="Preeti"/>
      </rPr>
      <t xml:space="preserve"> %Æ ;fOhsf] #… b]lv $… nfdf] ;fn sf7sf] tof/L 6'F8fn agfpg] sfd .</t>
    </r>
  </si>
  <si>
    <t>#)) dL=dL=nlsË ;]6</t>
  </si>
  <si>
    <t>df]l6{; ns -;fwf/0f_</t>
  </si>
  <si>
    <t xml:space="preserve"> k]r lsnf</t>
  </si>
  <si>
    <t xml:space="preserve">df]l6{; ns </t>
  </si>
  <si>
    <t xml:space="preserve"> $ dL=dL= sdl;{on KnfO{p8</t>
  </si>
  <si>
    <t xml:space="preserve"> ^ dL=dL= sdl;{on KnfO{p8</t>
  </si>
  <si>
    <t xml:space="preserve">!!–! v </t>
  </si>
  <si>
    <t>!!–! Uf</t>
  </si>
  <si>
    <t>!)–!&amp;</t>
  </si>
  <si>
    <t>@% dL=dL= cu|fv sf7sf] O{E; -d'7n_ agfO{ hf]8\g] .</t>
  </si>
  <si>
    <t>on both side, finishing of joints with compound &amp; tape all complete overall thickness 75mm</t>
  </si>
  <si>
    <t>d]6n :68sf] jfn kf6]{;g</t>
  </si>
  <si>
    <t>Gypsum or Boral plaster board wall panelling :</t>
  </si>
  <si>
    <t>@ v</t>
  </si>
  <si>
    <t>9'Ëf 5fKf]sf]df l6Ksf/ ug]{ sfd =======================================================================</t>
  </si>
  <si>
    <t>leQf Pj+ l;lnËdf Kn]g Knf:6/ ckm k]l/; ug]{ sfo{ .</t>
  </si>
  <si>
    <t>Knf:6/ ckm k]l/;</t>
  </si>
  <si>
    <t>@) dL=dL= r'gf ;'sL{ Knfi6/ -!M@_ efudf sfd ug]{ .</t>
  </si>
  <si>
    <t>6f6f /]8 cS;fO8 k]G6 Ps sf]6 nufpg] sfd .</t>
  </si>
  <si>
    <t>6f6f /]8 cS;fO8</t>
  </si>
  <si>
    <t>6f6f /]8 cS;fO8 k]G6 b'O{ sf]6 nufpg] sfd .</t>
  </si>
  <si>
    <t>It is a two pack poly sulphide base sealant with available grades. It provides strong and highly elastic sealant through cross linking process. Joint Set (G) gun applied for non – sag type for vertical and inclined expansion contraction joints and (P) pou</t>
  </si>
  <si>
    <t>kg</t>
  </si>
  <si>
    <r>
      <t>40mm th. , (600×1800)mm</t>
    </r>
    <r>
      <rPr>
        <vertAlign val="superscript"/>
        <sz val="12"/>
        <rFont val="Times New Roman"/>
        <family val="1"/>
      </rPr>
      <t>2</t>
    </r>
    <r>
      <rPr>
        <sz val="12"/>
        <rFont val="Times New Roman"/>
        <family val="1"/>
      </rPr>
      <t>(12×6) ft</t>
    </r>
  </si>
  <si>
    <r>
      <t>40mm th. , (600×1500)mm</t>
    </r>
    <r>
      <rPr>
        <vertAlign val="superscript"/>
        <sz val="12"/>
        <rFont val="Times New Roman"/>
        <family val="1"/>
      </rPr>
      <t>2</t>
    </r>
    <r>
      <rPr>
        <sz val="12"/>
        <rFont val="Times New Roman"/>
        <family val="1"/>
      </rPr>
      <t>(12×5) ft</t>
    </r>
  </si>
  <si>
    <r>
      <t xml:space="preserve"> @Ú–^Æ b]lv #Ú–)Æ ;Dd prfO{ ePsf] ^Æ</t>
    </r>
    <r>
      <rPr>
        <sz val="16"/>
        <rFont val="Arial"/>
        <family val="2"/>
      </rPr>
      <t xml:space="preserve">x </t>
    </r>
    <r>
      <rPr>
        <sz val="16"/>
        <rFont val="Preeti"/>
      </rPr>
      <t>^Æ ;fO{hsf] ;fn jf lzzf} sf7sf] snfTds kf]i6 tyf #Æ</t>
    </r>
    <r>
      <rPr>
        <sz val="16"/>
        <rFont val="Arial"/>
        <family val="2"/>
      </rPr>
      <t>x</t>
    </r>
    <r>
      <rPr>
        <sz val="16"/>
        <rFont val="Preeti"/>
      </rPr>
      <t xml:space="preserve"> #Æ;fO{hsf] snfTds an':6/ /fvL #Æ</t>
    </r>
    <r>
      <rPr>
        <sz val="16"/>
        <rFont val="Arial"/>
        <family val="2"/>
      </rPr>
      <t>x</t>
    </r>
    <r>
      <rPr>
        <sz val="16"/>
        <rFont val="Preeti"/>
      </rPr>
      <t>$Æ ;fO{hsf] ;fn jf lzzf}sf] x\of08/]n agfO{ h8fg ug]{ sfd .</t>
    </r>
  </si>
  <si>
    <t>sf]7f agfO{ ljleGg lsl;dsf] kmN; l;lnË 7f]Sg] $ dL=dL= sdl;{on KnfO{p8</t>
  </si>
  <si>
    <t>s'+b]sf] ('+uf</t>
  </si>
  <si>
    <t>8 dL=dL=sdl;{on KnfO{</t>
  </si>
  <si>
    <t>@) dL=dL= l;d]G6 afn'jf -!M^_ Knfi6/ =======================================================================</t>
  </si>
  <si>
    <t>;|f]t ;fwg</t>
  </si>
  <si>
    <t>tx÷lsl;d</t>
  </si>
  <si>
    <t>kl/df0f</t>
  </si>
  <si>
    <t>PsfO{</t>
  </si>
  <si>
    <t>b/ k|lt PsfO{</t>
  </si>
  <si>
    <t>/sd</t>
  </si>
  <si>
    <t xml:space="preserve">s_ !Æ ;Dd afSnf] ;km{]; 8]«; u/]sf] 5fKg] 9'Ëf </t>
  </si>
  <si>
    <t>j=lkm</t>
  </si>
  <si>
    <t xml:space="preserve">u_@Æ ;Dd afSnf] 9'Ëf     ,,          ,,      </t>
  </si>
  <si>
    <t xml:space="preserve">ljleGg k|sf/sf] afn'jf </t>
  </si>
  <si>
    <t xml:space="preserve">s_ vf]nfsf] grfn]sf] v;\f] afn'[jf </t>
  </si>
  <si>
    <t xml:space="preserve">v_ vfgLsf] grfn]sf] afn'jf </t>
  </si>
  <si>
    <t xml:space="preserve">u_ vfgLsf] rfn]sf] / kvfn]sf] afn'jf </t>
  </si>
  <si>
    <t>;8s sfnf] kq] ug]{ sfdsf] nfuL</t>
  </si>
  <si>
    <t xml:space="preserve">s]=hL </t>
  </si>
  <si>
    <t>s]=lh=</t>
  </si>
  <si>
    <t>i)   B.S. Grade</t>
  </si>
  <si>
    <t>s]=lh</t>
  </si>
  <si>
    <t>ii)  Most Grade</t>
  </si>
  <si>
    <t>iii) Glass beads</t>
  </si>
  <si>
    <t xml:space="preserve">ljleGg sDkgLaf6 pTkflbt l;d]G6x? </t>
  </si>
  <si>
    <t xml:space="preserve">s_ x]6f}+8f l;d]G6 </t>
  </si>
  <si>
    <t>Aofu</t>
  </si>
  <si>
    <t>v_ pbok'/ l;d]G6</t>
  </si>
  <si>
    <t>Filling 110mm lead caulked joint @ 4 lbs per joint  all complete.</t>
  </si>
  <si>
    <t>110mm lead caulked joint @ 4 lbs per joint.</t>
  </si>
  <si>
    <t>Filling 150mm lead caulked joint @ 4lbs per joint  all complete.</t>
  </si>
  <si>
    <t>150mm lead caulked joint @ 4lbs per joint .</t>
  </si>
  <si>
    <t>50mm PVC pipe of 4 kg/cm2  and instruction all complete.</t>
  </si>
  <si>
    <t>75mm PVC pipe of 4 kg/cm2  and instruction all complete.</t>
  </si>
  <si>
    <t>110mm PVC pipe of 4 kg/cm2  and instruction all complete.</t>
  </si>
  <si>
    <t>gofF ;km]{;df XjfO{6jfz b'O{ sf]6 ug]{ sfd =======================================================================</t>
  </si>
  <si>
    <t>gofF ;km]{;df XjfO{6jfz tLg sf]6 ug]{ sfd -l;ln+udf_ =======================================================================</t>
  </si>
  <si>
    <t>@) dL=dL= afSnf] l;d]G6 afn'jf Knfi6/ -!M$_ efudf  .</t>
  </si>
  <si>
    <t>@) dL=dL= afSnf] l;d]G6 afn'jf Knfi6/ -!M^_ efudf  .</t>
  </si>
  <si>
    <t>dfn;fdfg pknAw u/L sf]?u]6]8 /+lug ss{6</t>
  </si>
  <si>
    <t>d]lzg d]8 6fO{n</t>
  </si>
  <si>
    <t>d]lzg d]8 w'/L</t>
  </si>
  <si>
    <t xml:space="preserve">-;fwf/0f_ </t>
  </si>
  <si>
    <t>Xofl8n ;fwf/0f</t>
  </si>
  <si>
    <t>Xof08n -;fwf/0f_</t>
  </si>
  <si>
    <t>?=</t>
  </si>
  <si>
    <t>k}=</t>
  </si>
  <si>
    <t>%=) dL=dL= P]gf vfkf agfO{ h8fg ug]{ .</t>
  </si>
  <si>
    <t>kmnfd] sf]nfK;Lan u]^ -h*Fg ;d]t_</t>
  </si>
  <si>
    <t>;^/ 16.18 u]h -h*Fg ;d]t_</t>
  </si>
  <si>
    <r>
      <t>Knf:^Ls km]N^ -20</t>
    </r>
    <r>
      <rPr>
        <sz val="12"/>
        <rFont val="Arial"/>
        <family val="2"/>
      </rPr>
      <t>x</t>
    </r>
    <r>
      <rPr>
        <sz val="12"/>
        <rFont val="FONTASY_ HIMALI_ TT"/>
        <family val="5"/>
      </rPr>
      <t>1 dL= sf] /f]n_</t>
    </r>
  </si>
  <si>
    <t>$ dL=dL= l6s KnfO{</t>
  </si>
  <si>
    <r>
      <t xml:space="preserve">vfgL÷vf]nf÷gbLsf] afn'jf </t>
    </r>
    <r>
      <rPr>
        <sz val="10"/>
        <rFont val="Times New Roman"/>
        <family val="1"/>
      </rPr>
      <t xml:space="preserve">(free from all kind of impurities as per mentioned in specification) </t>
    </r>
  </si>
  <si>
    <r>
      <t xml:space="preserve">ejgsf] e"FO{+ sf]7fdf k'g{, ;f]lnËsf] </t>
    </r>
    <r>
      <rPr>
        <sz val="14"/>
        <rFont val="Times New Roman"/>
        <family val="1"/>
      </rPr>
      <t xml:space="preserve">Void filling </t>
    </r>
    <r>
      <rPr>
        <sz val="14"/>
        <rFont val="Preeti"/>
      </rPr>
      <t>ug{</t>
    </r>
    <r>
      <rPr>
        <sz val="14"/>
        <rFont val="Times New Roman"/>
        <family val="1"/>
      </rPr>
      <t xml:space="preserve"> </t>
    </r>
    <r>
      <rPr>
        <sz val="14"/>
        <rFont val="Preeti"/>
      </rPr>
      <t>k|of]u ul/g] afn'jf</t>
    </r>
  </si>
  <si>
    <t>sf]?u]^]* /+lug ss{t kftf 0=45 ld=ld</t>
  </si>
  <si>
    <t>Supplying and laying Teak wood Parqueting on floor polishing all complete(150mm*30mm*8mm)</t>
  </si>
  <si>
    <t>Supplying and laying Sisam wood wall panelling on wall(with wood frame) polishing all complete(75mm*16mm)</t>
  </si>
  <si>
    <t>Elastocrete cementitious elastomeric water proofing coating 2 components</t>
  </si>
  <si>
    <r>
      <t>gf]6 M d]lzg k|of]u gu/L HofdL ;+Vof !#</t>
    </r>
    <r>
      <rPr>
        <sz val="10"/>
        <rFont val="Sama"/>
        <family val="5"/>
      </rPr>
      <t>½</t>
    </r>
    <r>
      <rPr>
        <sz val="10"/>
        <rFont val="Preeti"/>
      </rPr>
      <t xml:space="preserve"> j9fpg] x'g] hDdf b/ ?= ==========÷========= k}= jf:tljs b//]6 ?= ===========÷===========k}=</t>
    </r>
  </si>
  <si>
    <t>:yfgLo sdl;{on afg]{; Ps sf]6 nufpg] sfd .</t>
  </si>
  <si>
    <t>:yfgLo sdl;{on afg]{; b'O{ sf]6 nufpg] sfd .</t>
  </si>
  <si>
    <t>-gf]6M !^–!* u]hsf] :6«Lk k|of]u ug]{ u/L lx;fj ul/Psf]_</t>
  </si>
  <si>
    <t>c:t/ jfx]s Ps sf]6 Knfli6s OdN;g k]G6 ug]{ sfd .</t>
  </si>
  <si>
    <t>rf}sf];df % dL=dL= df]6fO{sf] P]gf sf7sf] lni6L nufO{ hf]8\g] .</t>
  </si>
  <si>
    <t>% dL=dL= P]gf</t>
  </si>
  <si>
    <t xml:space="preserve">!@=% dL=dL= afSnf] l;d]G6 afn'jf Knfi6/ -!M#_ efudf l;lnËdf ug]{ . </t>
  </si>
  <si>
    <t>White glazed  Oval wash basin 55X40cm all complete set.</t>
  </si>
  <si>
    <t>White glazed Cval wash basin 55X40cm  size European pattern american standard with brackets 32mm bottle trap, 32mm CP waste coupling with CP chain and rubber plug, Basin mixer (jaquar, essco or eqv.) and  ½"x18" pipe connector etc  all complete.</t>
  </si>
  <si>
    <t>White glazed Oval wash basin 55X40cm European pattern (american Standard) with mixer all complete set.</t>
  </si>
  <si>
    <t xml:space="preserve"> @&amp;_ a'§]bf/L slg{z O6f s'gf</t>
  </si>
  <si>
    <t xml:space="preserve"> @(_  ‰ofn dflysf] slg{z O{6f a'§]bf/L </t>
  </si>
  <si>
    <t xml:space="preserve"> #$_ ef} Kjf</t>
  </si>
  <si>
    <t xml:space="preserve"> #%_ tfdf kftf</t>
  </si>
  <si>
    <t>s]lh</t>
  </si>
  <si>
    <t xml:space="preserve"> #^_ lkQn kftf</t>
  </si>
  <si>
    <t xml:space="preserve"> #&amp;_ kf/f]</t>
  </si>
  <si>
    <t>Tff]nf</t>
  </si>
  <si>
    <t xml:space="preserve"> #*_ ;"ls{ O6f s'l6 w'nf] agfPsf] .</t>
  </si>
  <si>
    <t>6g</t>
  </si>
  <si>
    <t>1==3</t>
  </si>
  <si>
    <t>3==5</t>
  </si>
  <si>
    <t>5==13</t>
  </si>
  <si>
    <t>13==18</t>
  </si>
  <si>
    <t>18==22</t>
  </si>
  <si>
    <t>22==26</t>
  </si>
  <si>
    <t>27==30</t>
  </si>
  <si>
    <t>31==42</t>
  </si>
  <si>
    <t>43==53</t>
  </si>
  <si>
    <t>54==57</t>
  </si>
  <si>
    <t>57==66</t>
  </si>
  <si>
    <t>66==71</t>
  </si>
  <si>
    <t>71==74</t>
  </si>
  <si>
    <t>74==76</t>
  </si>
  <si>
    <t>76==79</t>
  </si>
  <si>
    <t>Knfi6/sf] sfd</t>
  </si>
  <si>
    <t>;fO{6 ;kmf ug]{ sfd</t>
  </si>
  <si>
    <r>
      <t xml:space="preserve">Supplying and fixing of 8mm medium density </t>
    </r>
    <r>
      <rPr>
        <b/>
        <sz val="12"/>
        <rFont val="Times New Roman"/>
        <family val="1"/>
      </rPr>
      <t>fiber board</t>
    </r>
    <r>
      <rPr>
        <sz val="12"/>
        <rFont val="Times New Roman"/>
        <family val="1"/>
      </rPr>
      <t xml:space="preserve"> of merhok fiter. Malaysian vertical wall paneling</t>
    </r>
  </si>
  <si>
    <r>
      <t xml:space="preserve">Structural strengthening and </t>
    </r>
    <r>
      <rPr>
        <b/>
        <sz val="12"/>
        <rFont val="Times New Roman"/>
        <family val="1"/>
      </rPr>
      <t>Retrofitting</t>
    </r>
    <r>
      <rPr>
        <sz val="12"/>
        <rFont val="Times New Roman"/>
        <family val="1"/>
      </rPr>
      <t xml:space="preserve"> works using Carbonex fiber wrap including material, labour all complete</t>
    </r>
  </si>
  <si>
    <r>
      <t xml:space="preserve">Washable </t>
    </r>
    <r>
      <rPr>
        <b/>
        <sz val="12"/>
        <rFont val="Times New Roman"/>
        <family val="1"/>
      </rPr>
      <t>Wall Paper</t>
    </r>
    <r>
      <rPr>
        <sz val="12"/>
        <rFont val="Times New Roman"/>
        <family val="1"/>
      </rPr>
      <t xml:space="preserve"> on cement wall with one coat of primer all complete.</t>
    </r>
  </si>
  <si>
    <r>
      <t xml:space="preserve">!@=% dL=dL  df]6fOsf] </t>
    </r>
    <r>
      <rPr>
        <sz val="12"/>
        <rFont val="Times New Roman"/>
        <family val="1"/>
      </rPr>
      <t>Perforated board</t>
    </r>
    <r>
      <rPr>
        <sz val="12"/>
        <rFont val="Preeti"/>
      </rPr>
      <t xml:space="preserve"> </t>
    </r>
    <r>
      <rPr>
        <sz val="14"/>
        <rFont val="Preeti"/>
      </rPr>
      <t xml:space="preserve">sf] sfd </t>
    </r>
  </si>
  <si>
    <t xml:space="preserve">sfd k'/f #) dL6/;Dd 9'jfgL ;lxt </t>
  </si>
  <si>
    <r>
      <t>b'O{÷tLg k}g]n ePsf] :nfOl8ª em\ofn -*%</t>
    </r>
    <r>
      <rPr>
        <sz val="12"/>
        <rFont val="Arial"/>
        <family val="2"/>
      </rPr>
      <t>x</t>
    </r>
    <r>
      <rPr>
        <sz val="12"/>
        <rFont val="Preeti"/>
      </rPr>
      <t>%)</t>
    </r>
    <r>
      <rPr>
        <sz val="12"/>
        <rFont val="Arial"/>
        <family val="2"/>
      </rPr>
      <t>X</t>
    </r>
    <r>
      <rPr>
        <sz val="12"/>
        <rFont val="Preeti"/>
      </rPr>
      <t>!=#) dL=dL=_ lzzf % dL=dL=;d]t ;fbf</t>
    </r>
  </si>
  <si>
    <r>
      <t>b'O{÷tLg k}g]n ePsf] :nfOl8ª em\ofn -*%</t>
    </r>
    <r>
      <rPr>
        <sz val="12"/>
        <rFont val="Arial"/>
        <family val="2"/>
      </rPr>
      <t>x</t>
    </r>
    <r>
      <rPr>
        <sz val="12"/>
        <rFont val="Preeti"/>
      </rPr>
      <t>%)</t>
    </r>
    <r>
      <rPr>
        <sz val="12"/>
        <rFont val="Arial"/>
        <family val="2"/>
      </rPr>
      <t>X</t>
    </r>
    <r>
      <rPr>
        <sz val="12"/>
        <rFont val="Preeti"/>
      </rPr>
      <t>!=#) dL=dL=_ lzzf % dL=dL= hfnL vfkf ;d]t ePsf] .</t>
    </r>
  </si>
  <si>
    <r>
      <t>b'O{÷tLg k}g]n ePsf] :nfOl8ª em\ofn lkmS; e]G6Ln];g ePsf] -*%</t>
    </r>
    <r>
      <rPr>
        <sz val="12"/>
        <rFont val="Arial"/>
        <family val="2"/>
      </rPr>
      <t>x</t>
    </r>
    <r>
      <rPr>
        <sz val="12"/>
        <rFont val="Preeti"/>
      </rPr>
      <t>%)</t>
    </r>
    <r>
      <rPr>
        <sz val="12"/>
        <rFont val="Arial"/>
        <family val="2"/>
      </rPr>
      <t>X</t>
    </r>
    <r>
      <rPr>
        <sz val="12"/>
        <rFont val="Preeti"/>
      </rPr>
      <t>!=#) dL=dL=_ lzzf % dL=dL= ;lxt -;fbf_</t>
    </r>
  </si>
  <si>
    <r>
      <t>b'O{÷tLg k}g]n ePsf] :nfOl8ª em\ofn lkmS; e]G6Ln];g ePsf] -*%</t>
    </r>
    <r>
      <rPr>
        <sz val="12"/>
        <rFont val="Arial"/>
        <family val="2"/>
      </rPr>
      <t>x</t>
    </r>
    <r>
      <rPr>
        <sz val="12"/>
        <rFont val="Preeti"/>
      </rPr>
      <t>%)</t>
    </r>
    <r>
      <rPr>
        <sz val="12"/>
        <rFont val="Arial"/>
        <family val="2"/>
      </rPr>
      <t>X</t>
    </r>
    <r>
      <rPr>
        <sz val="12"/>
        <rFont val="Preeti"/>
      </rPr>
      <t>!=#) dL=dL=_ lzzf % dL=dL= hfnL vfkf ;lxt ePsf] .</t>
    </r>
  </si>
  <si>
    <r>
      <t>cfNd'lgod s};d]G6 em\ofn 6fOk–</t>
    </r>
    <r>
      <rPr>
        <sz val="12"/>
        <rFont val="Arial"/>
        <family val="2"/>
      </rPr>
      <t xml:space="preserve">A </t>
    </r>
    <r>
      <rPr>
        <sz val="12"/>
        <rFont val="Preeti"/>
      </rPr>
      <t>-#&amp;</t>
    </r>
    <r>
      <rPr>
        <sz val="12"/>
        <rFont val="Arial"/>
        <family val="2"/>
      </rPr>
      <t>x</t>
    </r>
    <r>
      <rPr>
        <sz val="12"/>
        <rFont val="Preeti"/>
      </rPr>
      <t>#*=%)</t>
    </r>
    <r>
      <rPr>
        <sz val="12"/>
        <rFont val="Arial"/>
        <family val="2"/>
      </rPr>
      <t>X</t>
    </r>
    <r>
      <rPr>
        <sz val="12"/>
        <rFont val="Preeti"/>
      </rPr>
      <t xml:space="preserve">!=&amp;) dL=dL=_ </t>
    </r>
  </si>
  <si>
    <t xml:space="preserve"> -u_ @ dL=dL= df]6f]        Æ     Æ</t>
  </si>
  <si>
    <t xml:space="preserve"> -3_ # dL= dL=  df]6f]      Æ    Æ</t>
  </si>
  <si>
    <t>Rm</t>
  </si>
  <si>
    <t>no.</t>
  </si>
  <si>
    <t xml:space="preserve"> -s_ #Æ  ;fOh </t>
  </si>
  <si>
    <t xml:space="preserve"> -v_ $Æ ;fOh </t>
  </si>
  <si>
    <t xml:space="preserve"> -u_ %Æ ;fOh </t>
  </si>
  <si>
    <t xml:space="preserve"> -3_ ^Æ ;fOh </t>
  </si>
  <si>
    <t>Locking Set (L-drop)</t>
  </si>
  <si>
    <t>300 mm</t>
  </si>
  <si>
    <t>225 mm</t>
  </si>
  <si>
    <t>150 mm</t>
  </si>
  <si>
    <t xml:space="preserve"> -s_ #Æ  nfdf] </t>
  </si>
  <si>
    <t xml:space="preserve"> -v_ $Æ  nfdf] </t>
  </si>
  <si>
    <t xml:space="preserve"> -u_ ^Æ   nfdf]   </t>
  </si>
  <si>
    <t>/fd ltns</t>
  </si>
  <si>
    <t>ud</t>
  </si>
  <si>
    <t>gf]6 M !Æ j/fj/ @=%$ ;]=dL= kmn]ssf] lx;fj ul/Psf] sf7x? ^ k6s;Dd k|of]u u/L;s]kl5 @%Ü d"No afFsL x'g] u/L lx;fj ul/Psf]]_</t>
  </si>
  <si>
    <t>sfo{ ;d"x …uÚ M– O{+6fsf] sfd</t>
  </si>
  <si>
    <t>sfo{ ;d"x …3Ú M– 9'Ëfsf] sfd</t>
  </si>
  <si>
    <t>sfo{ ;d"x …ªÚ M– l;d]G6 s+qmL6sf] sfd</t>
  </si>
  <si>
    <t>sfo{ ;d"x …rÚ M– kmdf{sf] sfd</t>
  </si>
  <si>
    <t>sfo{ ;d"x …5Ú M– 5fgfsf] sfd</t>
  </si>
  <si>
    <t>Fixing of glazed shutter in 38x75 mm thick sal wood frame with 3mm thick  plain glass fitted.</t>
  </si>
  <si>
    <t xml:space="preserve">Fixing of glazed shutter in 38x75 mm thick sal wood frame with 4mm thick  plain glass fitted including all necessary hardware fittings all complete. </t>
  </si>
  <si>
    <t>Fixing of glazed shutter in 38x75 mm thick sal wood frame with 4mm thick  plain glass fitted.</t>
  </si>
  <si>
    <t xml:space="preserve"> 50mm dia galvanized Iron (GI) pipe with necessary hardware  all complete.(Heavy)</t>
  </si>
  <si>
    <t xml:space="preserve"> 80mm dia galvanized Iron (GI) pipe  necessary hardware  all complete.(Heavy)</t>
  </si>
  <si>
    <r>
      <t xml:space="preserve">b/ ljZn]if0fsf] nflu (=&amp;% </t>
    </r>
    <r>
      <rPr>
        <sz val="8"/>
        <rFont val="Arial"/>
        <family val="2"/>
      </rPr>
      <t>X</t>
    </r>
    <r>
      <rPr>
        <sz val="10"/>
        <rFont val="Preeti"/>
      </rPr>
      <t xml:space="preserve"> #=^% Ö #%=%* j=ld= lnOPsf]</t>
    </r>
  </si>
  <si>
    <t>b) Top hung window with bottom fixed</t>
  </si>
  <si>
    <t>c) Single casement with bottom fixed</t>
  </si>
  <si>
    <t>d) Double casement  with bottom fixed</t>
  </si>
  <si>
    <t>!@ dL=dL= lnpg Knfi6/ ==============================================================================</t>
  </si>
  <si>
    <t>f)    ,,       ,,       ,,     with centre  fixed</t>
  </si>
  <si>
    <t>cf/=;L=;L= nflu kmnfd] 808L sf6\g], df]8\g]</t>
  </si>
  <si>
    <t>kmn]s hfd"g</t>
  </si>
  <si>
    <t>/fdltns</t>
  </si>
  <si>
    <r>
      <t>-lk=;L=;L= ! M !</t>
    </r>
    <r>
      <rPr>
        <vertAlign val="superscript"/>
        <sz val="16"/>
        <rFont val="Preeti"/>
      </rPr>
      <t>!</t>
    </r>
    <r>
      <rPr>
        <sz val="16"/>
        <rFont val="Preeti"/>
      </rPr>
      <t>÷</t>
    </r>
    <r>
      <rPr>
        <vertAlign val="subscript"/>
        <sz val="16"/>
        <rFont val="Preeti"/>
      </rPr>
      <t xml:space="preserve">@ </t>
    </r>
    <r>
      <rPr>
        <sz val="16"/>
        <rFont val="Preeti"/>
      </rPr>
      <t>M #_</t>
    </r>
  </si>
  <si>
    <t>b/ ljZn]if0fsf] nflu ! Df]=6= lnOPsf]</t>
  </si>
  <si>
    <r>
      <t>!@ dL=dL= df]6fOsf]</t>
    </r>
    <r>
      <rPr>
        <sz val="12"/>
        <rFont val="Preeti"/>
      </rPr>
      <t xml:space="preserve">] </t>
    </r>
    <r>
      <rPr>
        <sz val="12"/>
        <rFont val="Times New Roman"/>
        <family val="1"/>
      </rPr>
      <t xml:space="preserve">Soft board </t>
    </r>
    <r>
      <rPr>
        <sz val="14"/>
        <rFont val="Preeti"/>
      </rPr>
      <t>sf] sfd</t>
    </r>
  </si>
  <si>
    <r>
      <t>Supplying and providing water proof treatment with poly magic treatment. Water membrane 3 kg/m</t>
    </r>
    <r>
      <rPr>
        <vertAlign val="superscript"/>
        <sz val="12"/>
        <rFont val="Times New Roman"/>
        <family val="1"/>
      </rPr>
      <t>2</t>
    </r>
    <r>
      <rPr>
        <sz val="12"/>
        <rFont val="Times New Roman"/>
        <family val="1"/>
      </rPr>
      <t xml:space="preserve"> including coating of surface with comfortable Multiplas polymer force application with 10cm. over lap all complete.</t>
    </r>
  </si>
  <si>
    <r>
      <t xml:space="preserve">rfOlgh O{6f, 9'Ëfsf] ufx|f]df kfgL gl5g{] u/L </t>
    </r>
    <r>
      <rPr>
        <sz val="12"/>
        <rFont val="Times New Roman"/>
        <family val="1"/>
      </rPr>
      <t>treatment</t>
    </r>
    <r>
      <rPr>
        <sz val="14"/>
        <rFont val="Preeti"/>
      </rPr>
      <t xml:space="preserve"> ug{] sfd . </t>
    </r>
  </si>
  <si>
    <r>
      <t xml:space="preserve">            </t>
    </r>
    <r>
      <rPr>
        <sz val="12"/>
        <rFont val="Times New Roman"/>
        <family val="1"/>
      </rPr>
      <t>i.</t>
    </r>
    <r>
      <rPr>
        <sz val="7"/>
        <rFont val="Times New Roman"/>
        <family val="1"/>
      </rPr>
      <t xml:space="preserve">      </t>
    </r>
    <r>
      <rPr>
        <sz val="12"/>
        <rFont val="Times New Roman"/>
        <family val="1"/>
      </rPr>
      <t xml:space="preserve"> Matt  Finish</t>
    </r>
  </si>
  <si>
    <t>-u_ g]kfn af6 pTkfbLt l;d]G6x? -;a}_</t>
  </si>
  <si>
    <t>channel fixing 12.5mm thick Gypboard or  boral  plater board</t>
  </si>
  <si>
    <t xml:space="preserve"> -5_ :yfgLo l;;f}+ sf7 </t>
  </si>
  <si>
    <t xml:space="preserve"> -h_ h+unL l;;f}+ sf7 ,,</t>
  </si>
  <si>
    <t xml:space="preserve"> -em_ sf7 bfp/f </t>
  </si>
  <si>
    <t xml:space="preserve">ljleGg df]6fO{sf] KnfOp8x? </t>
  </si>
  <si>
    <t>Commercial</t>
  </si>
  <si>
    <t xml:space="preserve"> -s_ # dL=dL </t>
  </si>
  <si>
    <t xml:space="preserve"> -v_ $ dL=dL </t>
  </si>
  <si>
    <t xml:space="preserve"> -u_ ^ dL=dL </t>
  </si>
  <si>
    <r>
      <t xml:space="preserve">Heritage Wall Surface Texture (Interior and Exterior) including the cost supplying and fitting </t>
    </r>
    <r>
      <rPr>
        <b/>
        <sz val="12"/>
        <rFont val="Times New Roman"/>
        <family val="1"/>
      </rPr>
      <t>(Heritage granite finishing)</t>
    </r>
  </si>
  <si>
    <t>Both side lamination Melamined faced (Interiors Grade)</t>
  </si>
  <si>
    <t>One side lamination Melamined faced (Interiors Grade)MDF</t>
  </si>
  <si>
    <t xml:space="preserve"> -v_ $ dL =dL  </t>
  </si>
  <si>
    <t xml:space="preserve"> -u_ ^ dL =dL  </t>
  </si>
  <si>
    <t xml:space="preserve"> -3_ ( dL =dL  </t>
  </si>
  <si>
    <r>
      <t xml:space="preserve">Plaster of Parish (POP) </t>
    </r>
    <r>
      <rPr>
        <sz val="12"/>
        <rFont val="Times New Roman"/>
        <family val="1"/>
      </rPr>
      <t>cornice and molding making die, casting of cornice as per design and drawing including fixing in position using steel screws on resin glue finishing all complete.</t>
    </r>
  </si>
  <si>
    <r>
      <t>a)</t>
    </r>
    <r>
      <rPr>
        <sz val="7"/>
        <rFont val="Times New Roman"/>
        <family val="1"/>
      </rPr>
      <t xml:space="preserve">      </t>
    </r>
    <r>
      <rPr>
        <sz val="12"/>
        <rFont val="Times New Roman"/>
        <family val="1"/>
      </rPr>
      <t>POP Molding 1" to 1½"</t>
    </r>
  </si>
  <si>
    <r>
      <t>b)</t>
    </r>
    <r>
      <rPr>
        <sz val="7"/>
        <rFont val="Times New Roman"/>
        <family val="1"/>
      </rPr>
      <t xml:space="preserve">      </t>
    </r>
    <r>
      <rPr>
        <sz val="12"/>
        <rFont val="Times New Roman"/>
        <family val="1"/>
      </rPr>
      <t>Up to 5" wide</t>
    </r>
  </si>
  <si>
    <r>
      <t>c)</t>
    </r>
    <r>
      <rPr>
        <sz val="7"/>
        <rFont val="Times New Roman"/>
        <family val="1"/>
      </rPr>
      <t xml:space="preserve">      </t>
    </r>
    <r>
      <rPr>
        <sz val="12"/>
        <rFont val="Times New Roman"/>
        <family val="1"/>
      </rPr>
      <t>Up to 8" wide</t>
    </r>
  </si>
  <si>
    <r>
      <t>d)</t>
    </r>
    <r>
      <rPr>
        <sz val="7"/>
        <rFont val="Times New Roman"/>
        <family val="1"/>
      </rPr>
      <t xml:space="preserve">      </t>
    </r>
    <r>
      <rPr>
        <sz val="12"/>
        <rFont val="Times New Roman"/>
        <family val="1"/>
      </rPr>
      <t>Above 8" wide</t>
    </r>
  </si>
  <si>
    <t>25mm thick mosaic flooring-  6mm thick white cement and marble chips(1:2) on 19mm thick cement plastering (1:2).</t>
  </si>
  <si>
    <t>20mm thick mosaic flooring(1:2) with12.5mm thick cement sand plaster(1:4)</t>
  </si>
  <si>
    <t xml:space="preserve">!)–! </t>
  </si>
  <si>
    <t xml:space="preserve">   M KNffO{ M ^ k6s;dd k|of]u ug{ ;lsg] To;kl5 !)Ü d"No afFsL /xg] lx;fan] ul/Psf] </t>
  </si>
  <si>
    <t>100x1.1x0.9/6=16.5</t>
  </si>
  <si>
    <t>1.6875x1.1x0.7516= 0.232</t>
  </si>
  <si>
    <r>
      <t>gf]6</t>
    </r>
    <r>
      <rPr>
        <sz val="11"/>
        <rFont val="Preeti"/>
      </rPr>
      <t xml:space="preserve"> M sf7 M ^ k6s;dd k|of]u ug{ ;lsg] To;kl5 @%Ü d"No afFsL /xg] lx;fan] ul/Psf] </t>
    </r>
  </si>
  <si>
    <t>n) Dozer, Track   (180+ to 240 H)</t>
  </si>
  <si>
    <t>o) Bitumin Distributer   (4 to 6 KL)</t>
  </si>
  <si>
    <t>p) Rock Drill (Engine)</t>
  </si>
  <si>
    <t>q) Rock Drill (Pneumatic)</t>
  </si>
  <si>
    <t>r) Mini Dumper    (Upto 1CUM)</t>
  </si>
  <si>
    <t xml:space="preserve"> !( dL=dL KnfO{ af]8{sf] kmdf{ sf]nd -kf]i6_df nufpg],{ v8f ug]{, sfd ldnfpg], lsnf nufpg]</t>
  </si>
  <si>
    <t>;km]{;nfO{ 8«]l;Ë ug]{ sfo{ vfN6f] k'g]{, p7]sf] df6f] sf6\g], ;tx ldnfpg]</t>
  </si>
  <si>
    <t>cflb sfo{ ;d]t -;le{;/f]8 cflb_</t>
  </si>
  <si>
    <t xml:space="preserve"> vi) Securty from Panic Alarm</t>
  </si>
  <si>
    <t xml:space="preserve"> vii) GPS (Global Positioning System) Device with software</t>
  </si>
  <si>
    <t>Up to 1/2 H.P.</t>
  </si>
  <si>
    <t>1.0 H.P.</t>
  </si>
  <si>
    <t>5 H.P.</t>
  </si>
  <si>
    <t>&amp; dL=dL= jf]N6 g6</t>
  </si>
  <si>
    <t>* dL=dL= h] x's</t>
  </si>
  <si>
    <t>dfn;fdfg pknAw u/L :n]6 5fgf 5fpg] sfd .</t>
  </si>
  <si>
    <t>:n]6</t>
  </si>
  <si>
    <t>dfn;fdfg pknAw u/L Sn] 6fO{n 5fgf 5fpg] sfd .</t>
  </si>
  <si>
    <t>dfn;fdfg pknAw u/L Sn] 6fO{nsf] w'/L nufpg] sfd</t>
  </si>
  <si>
    <t>b/ ljZn]if0fsf] nflu %))) ln6/ lnOPsf]</t>
  </si>
  <si>
    <t>Partition work with 12mm thick plywood fixed on both side with salwood frame (size 38x75mm)  making 61x91.5cm room size and listi.</t>
  </si>
  <si>
    <t>Supply and fixing of one side laminated 18 mm thick partition board</t>
  </si>
  <si>
    <t>Supply and lamination of 4 mm teak ply on hardboard and other partition surface with glue</t>
  </si>
  <si>
    <t>4mm thick plywood false ceiling work with salwood frame (size 50x75mm)  making 60x90cm room size  all complete.</t>
  </si>
  <si>
    <t>4mm thick plywood false ceiling work with salwood frame (size 50x75mm)  making 60x90cm room size.</t>
  </si>
  <si>
    <t>6mm thick plywood false ceiling work with salwood frame (size 50x75mm)  making 60x90cm room size  all complete.</t>
  </si>
  <si>
    <t>6mm thick plywood false ceiling work with salwood frame (size 50x75mm)  making 60x90cm room size.</t>
  </si>
  <si>
    <t>4mm thick plywood false ceiling work with pinewood frame (size 50x75mm)  making 60x90cm room size  all complete.</t>
  </si>
  <si>
    <t>4mm thick plywood false ceiling work with pinewood frame (size 50x75mm)  making 60x90cm room size.</t>
  </si>
  <si>
    <t>Readymade door shutter Recon, Special (1 side teak)</t>
  </si>
  <si>
    <t xml:space="preserve">If Oneside water proof  ply fitting </t>
  </si>
  <si>
    <t>Note:</t>
  </si>
  <si>
    <t>MBG = Maccaferi Box Gabion</t>
  </si>
  <si>
    <t>MJG = Maccaferi Jumbo Gabion</t>
  </si>
  <si>
    <t>MRM = Maccaferi Reno Mettress</t>
  </si>
  <si>
    <t>WMN = Wire Mesh Netting</t>
  </si>
  <si>
    <t>10x12/3.0/3.9/2.4/ZN = Mesh type/Mesh wire dia./Selvedge wire dia./Lacing wire dia./Type of coating</t>
  </si>
  <si>
    <t>ZN = Heavy galvanized</t>
  </si>
  <si>
    <t>PVC = PVC coated</t>
  </si>
  <si>
    <t>Security System</t>
  </si>
  <si>
    <t>Metal detector (black Scorpian Company)</t>
  </si>
  <si>
    <t>Walk through gate class 1 (,,  ,,  ,, )</t>
  </si>
  <si>
    <t>Walk through gate class 2  (,,  ,,  ,, )</t>
  </si>
  <si>
    <t>Walk through gate class 3  (,,  ,,  ,, )</t>
  </si>
  <si>
    <t>Access Controller   (Taiwanese )</t>
  </si>
  <si>
    <t>Access Controller   (Chainese )</t>
  </si>
  <si>
    <t>Steel Security Door</t>
  </si>
  <si>
    <t>Single leaf :-  50 mm, 70 mm, 100mm</t>
  </si>
  <si>
    <t>Half leaf : -  50 mm, 70 mm, 100mm</t>
  </si>
  <si>
    <t>Double leaf : -  50 mm, 70 mm, 100mm</t>
  </si>
  <si>
    <t xml:space="preserve"> iii) Access Controller with record using Card and Pin ( with 10 piece RFID Card.)</t>
  </si>
  <si>
    <t>sf]?u]^]* jf Kn]g kmfO{j/ Unf; kftf 1=2 ld=ld</t>
  </si>
  <si>
    <t>sf]?u]^]* jf Kn]g kmfO{j/ Unf; kftf 2 ld=ld</t>
  </si>
  <si>
    <t xml:space="preserve">Supplying and installation of UPVC Profile Sliding Window frame 80x50 mm white colour, sliding window sash 55x36 mm with galvanized steel reinforcement of 1.5 mm, 5 mm thick clear glass, insect net, patented standard hardware like: rollers, gaskets,brush </t>
  </si>
  <si>
    <t>i) Single glazing</t>
  </si>
  <si>
    <t xml:space="preserve">a) Two slider sliding window </t>
  </si>
  <si>
    <t>Sqm</t>
  </si>
  <si>
    <t>b) ,,       ,,       ,,       ,,  with centre fixed</t>
  </si>
  <si>
    <t>c) ,,       ,,        ,,      ,, with bottom fixed</t>
  </si>
  <si>
    <t>d) ,,      ,,     ,,    ,,  with centre &amp; bottom fixed</t>
  </si>
  <si>
    <t>e) ,,      ,,     ,,    ,,  with top &amp; bottom fixed</t>
  </si>
  <si>
    <t>f) ,,    ,,   ,,   ,,  with centre, top &amp; bottom fixed</t>
  </si>
  <si>
    <t>g) Vertical sliding</t>
  </si>
  <si>
    <t>ii) Double glazing</t>
  </si>
  <si>
    <t>Supplying and installation of UPVC Profile Sliding Door frame 80x50 mm white colour, sliding window sash 66x36 mm with galvanized steel reinforcement of 1.5 mm, 5 mm thick clear glass, insect net, patented standard hardware like: rollers, gaskets,brush se</t>
  </si>
  <si>
    <t>Plain Particle Board (Interiors Grade)</t>
  </si>
  <si>
    <t>Equipment Hired  Rate Based on DoR</t>
  </si>
  <si>
    <t>a) Asphalt Plant*   (Upto 10 ton)</t>
  </si>
  <si>
    <t>Per hr.</t>
  </si>
  <si>
    <t>b) Asphalt Plant*  (40 ton/ hour)</t>
  </si>
  <si>
    <t>c) Asphalt Paver</t>
  </si>
  <si>
    <t>d) Asphalt, Mixer (Bel mix)</t>
  </si>
  <si>
    <t>e) Broom Road, Towed</t>
  </si>
  <si>
    <t>f) Boring Rig</t>
  </si>
  <si>
    <r>
      <t xml:space="preserve"> @*_ a'§]bf/L slg{z O6f 7"nf] </t>
    </r>
    <r>
      <rPr>
        <sz val="12"/>
        <rFont val="Times New Roman"/>
        <family val="1"/>
      </rPr>
      <t>222x273x76mm</t>
    </r>
  </si>
  <si>
    <r>
      <t xml:space="preserve"> #)_ sf7sf] slg{z dflysf] O6f !!</t>
    </r>
    <r>
      <rPr>
        <sz val="14"/>
        <rFont val="Times New Roman"/>
        <family val="1"/>
      </rPr>
      <t>×</t>
    </r>
    <r>
      <rPr>
        <sz val="14"/>
        <rFont val="Preeti"/>
      </rPr>
      <t>^</t>
    </r>
    <r>
      <rPr>
        <sz val="14"/>
        <rFont val="Times New Roman"/>
        <family val="1"/>
      </rPr>
      <t>×</t>
    </r>
    <r>
      <rPr>
        <sz val="14"/>
        <rFont val="Preeti"/>
      </rPr>
      <t>@=%Æ</t>
    </r>
  </si>
  <si>
    <r>
      <t xml:space="preserve"> #!_ sg{/ :6f]g M !)Æ</t>
    </r>
    <r>
      <rPr>
        <sz val="14"/>
        <rFont val="Times New Roman"/>
        <family val="1"/>
      </rPr>
      <t>×</t>
    </r>
    <r>
      <rPr>
        <sz val="14"/>
        <rFont val="Preeti"/>
      </rPr>
      <t>!)Æ</t>
    </r>
    <r>
      <rPr>
        <sz val="14"/>
        <rFont val="Times New Roman"/>
        <family val="1"/>
      </rPr>
      <t>×</t>
    </r>
    <r>
      <rPr>
        <sz val="14"/>
        <rFont val="Preeti"/>
      </rPr>
      <t xml:space="preserve">!$Æ] </t>
    </r>
  </si>
  <si>
    <r>
      <t xml:space="preserve"> #@_ s_  ljrsf] GofxfsNxF !)Æ</t>
    </r>
    <r>
      <rPr>
        <sz val="14"/>
        <rFont val="Times New Roman"/>
        <family val="1"/>
      </rPr>
      <t>×</t>
    </r>
    <r>
      <rPr>
        <sz val="14"/>
        <rFont val="Preeti"/>
      </rPr>
      <t>&amp;Æ</t>
    </r>
    <r>
      <rPr>
        <sz val="14"/>
        <rFont val="Times New Roman"/>
        <family val="1"/>
      </rPr>
      <t>×</t>
    </r>
    <r>
      <rPr>
        <sz val="14"/>
        <rFont val="Preeti"/>
      </rPr>
      <t>!$Æ</t>
    </r>
  </si>
  <si>
    <r>
      <t xml:space="preserve"> ##_ gfuf]n 9'Ëf !*Æ</t>
    </r>
    <r>
      <rPr>
        <sz val="14"/>
        <rFont val="Times New Roman"/>
        <family val="1"/>
      </rPr>
      <t>×</t>
    </r>
    <r>
      <rPr>
        <sz val="14"/>
        <rFont val="Preeti"/>
      </rPr>
      <t>!)Æ</t>
    </r>
    <r>
      <rPr>
        <sz val="14"/>
        <rFont val="Times New Roman"/>
        <family val="1"/>
      </rPr>
      <t>×</t>
    </r>
    <r>
      <rPr>
        <sz val="14"/>
        <rFont val="Preeti"/>
      </rPr>
      <t>%</t>
    </r>
  </si>
  <si>
    <r>
      <t xml:space="preserve"> #(_ </t>
    </r>
    <r>
      <rPr>
        <sz val="12"/>
        <rFont val="Times New Roman"/>
        <family val="1"/>
      </rPr>
      <t>Wind bell</t>
    </r>
    <r>
      <rPr>
        <sz val="14"/>
        <rFont val="Preeti"/>
      </rPr>
      <t xml:space="preserve"> xjf 306L $Æ</t>
    </r>
  </si>
  <si>
    <r>
      <t xml:space="preserve"> </t>
    </r>
    <r>
      <rPr>
        <sz val="12"/>
        <rFont val="Preeti"/>
      </rPr>
      <t xml:space="preserve"> $)_ </t>
    </r>
    <r>
      <rPr>
        <sz val="12"/>
        <rFont val="Times New Roman"/>
        <family val="1"/>
      </rPr>
      <t>Snake body brick traditional</t>
    </r>
  </si>
  <si>
    <r>
      <t xml:space="preserve"> $!_ </t>
    </r>
    <r>
      <rPr>
        <sz val="12"/>
        <rFont val="Times New Roman"/>
        <family val="1"/>
      </rPr>
      <t>Snake neck brick ,,</t>
    </r>
  </si>
  <si>
    <r>
      <t xml:space="preserve"> $@_ </t>
    </r>
    <r>
      <rPr>
        <sz val="12"/>
        <rFont val="Times New Roman"/>
        <family val="1"/>
      </rPr>
      <t>Snake head brick ,,</t>
    </r>
  </si>
  <si>
    <r>
      <t xml:space="preserve"> $#_ </t>
    </r>
    <r>
      <rPr>
        <sz val="12"/>
        <rFont val="Times New Roman"/>
        <family val="1"/>
      </rPr>
      <t>Yellow mud (clay) for roofing/B/W</t>
    </r>
  </si>
  <si>
    <t>l;d]G6 d;nf !M$ tof/ u/L uf/f] nufpg]</t>
  </si>
  <si>
    <t>l;d]G6 d;nf !M^ tof/ u/L uf/f] nufpg]</t>
  </si>
  <si>
    <t xml:space="preserve">Heritage Wall Surface Texture (Interior and Exterior) including the cost supplying and fitting (Heritage roller coat) </t>
  </si>
  <si>
    <t xml:space="preserve">Heritage Wall Surface Texture (Interior and Exterior) including the cost supplying and fitting (Heritage granite finishing) </t>
  </si>
  <si>
    <t xml:space="preserve">Heritage Wall Surface Texture (Interior and Exterior) including the cost supplying and fitting (Heritage flakes) </t>
  </si>
  <si>
    <t xml:space="preserve">Machine made  Brickwork in 1:4 C/S mortar in superstructure in perfect line level finish including wetting the bricks, racking the joints and curing the work for at least 7 days all complete. </t>
  </si>
  <si>
    <t>Machine made  Brickwork in 1:4 C/S mortar in superstructure.</t>
  </si>
  <si>
    <t xml:space="preserve">Heritage Wall Surface Texture (Interior and Exterior) including the cost supplying and fitting (Heritage Top coat plastic lamination) </t>
  </si>
  <si>
    <t>UPVC/glass</t>
  </si>
  <si>
    <r>
      <t xml:space="preserve">yk ('jfgL b/ </t>
    </r>
    <r>
      <rPr>
        <b/>
        <sz val="14"/>
        <color indexed="21"/>
        <rFont val="Arial"/>
        <family val="2"/>
      </rPr>
      <t>% =</t>
    </r>
    <r>
      <rPr>
        <b/>
        <sz val="14"/>
        <color indexed="21"/>
        <rFont val="FONTASY_ HIMALI_ TT"/>
        <family val="5"/>
      </rPr>
      <t xml:space="preserve">  </t>
    </r>
  </si>
  <si>
    <t>s'FlbPsf] ;fn sf7sf] cfFvL em\ofn jf 9f]sf h8fg ;d]t k'/f</t>
  </si>
  <si>
    <t>sf] cfFvL em\ofn</t>
  </si>
  <si>
    <t>Casement double panel aluminum windows with ventilation. Section size (54×33×1.50)mm, (38×34×1.50)mm &amp;  5 mm glass.</t>
  </si>
  <si>
    <t xml:space="preserve">Casement door of aluminum section in naturally anodized color. Section size (101×45×1.50) mm and 5 mm glass.  </t>
  </si>
  <si>
    <t xml:space="preserve">Swing door door of aluminum section in naturally anodized color. Section size (101×45×1.50) mm and 5 mm glass.   </t>
  </si>
  <si>
    <t xml:space="preserve">Siding windows 2 track in naturally anodized color section of (88×38×1.30)mm  5 mm glass. </t>
  </si>
  <si>
    <t>Fixed windows &amp; partitions with fixed ventilators from 9mm board and section (101×45×1.50)mm</t>
  </si>
  <si>
    <t>i) Aluminium fix panel at sliding windows of section (88 x38.1x1.1)</t>
  </si>
  <si>
    <t>ii) Aluminium sliding window with fixed panels without fly mesh shutter of section (88 x38.1x1.1)</t>
  </si>
  <si>
    <t>iii) Aluminium sliding door of section (101 x45x1.1)</t>
  </si>
  <si>
    <t>iv) Aluminium casement windows of section (54 x38 x1.1)</t>
  </si>
  <si>
    <t>v) Aluminium casement door of section (101 x45 x1.1)</t>
  </si>
  <si>
    <t>Fencing with 10 S.W.G.G.I chain link 2"X2" mesh sized framed on 25X25X4 mm angles and 50mm Ø M.S. blackpipe post in 2m interval including jointting , fixing, erection and primer painting with all necessary M.S. grills and plates as per drawing and instruc</t>
  </si>
  <si>
    <t xml:space="preserve"> Fencing with 10 S.W.G.G.I chain link 2"X2" mesh sized framed on 25X25X4 mm angles and 50mm Ø M.S. blackpipe post in 2m interval including jointting , fixing, erection and primer painting with all necessary M.S. grills and plates as per drawing and instru</t>
  </si>
  <si>
    <t>-u_ sf] #Ü n]</t>
  </si>
  <si>
    <t>afn'jf vf]nf</t>
  </si>
  <si>
    <t>9'+uf</t>
  </si>
  <si>
    <t>b/ k|lt 3=dL=sf]</t>
  </si>
  <si>
    <t>s'+b]sf] 9'+ufsf] sfd l;d]G6 afn'jf -!M^_ df</t>
  </si>
  <si>
    <t>s'+b]sf] 9'+uf</t>
  </si>
  <si>
    <t xml:space="preserve">Colouring with one coat white washing in old  surface to give uniform colouring after rendering the surface all complete. </t>
  </si>
  <si>
    <t>Colouring with one coat white washing in old  surface.</t>
  </si>
  <si>
    <t xml:space="preserve">Colouring with one coat distemper paint with one coat primer to give uniform colouring after rendering the surface all complete. </t>
  </si>
  <si>
    <t>Colouring with one coat distemper paint with one coat primer.</t>
  </si>
  <si>
    <t>White glazed earthenware Indian pattern W C  580mm Orissa Pan with 10 liter low level flushing cistern .</t>
  </si>
  <si>
    <t>Set</t>
  </si>
  <si>
    <t xml:space="preserve"> 4.5x20mm size M.S. grill with almunium paints as per design and instruction all complete.</t>
  </si>
  <si>
    <t xml:space="preserve"> 4.5x20mm size M.S. grill with almunium paints.</t>
  </si>
  <si>
    <t xml:space="preserve"> Supply and fixing of M.S. collapsible gate including with primer painting and all necessary accessories all complete</t>
  </si>
  <si>
    <t xml:space="preserve"> Supply and fixing of M.S. collapsible gate including with primer peinting.</t>
  </si>
  <si>
    <t xml:space="preserve"> -u_ ( dL =dL  </t>
  </si>
  <si>
    <t xml:space="preserve"> -3_ !@ dL= dL=] </t>
  </si>
  <si>
    <t xml:space="preserve"> -ª_ !* dL=dL=]  </t>
  </si>
  <si>
    <t xml:space="preserve"> -r_ @% dL=dL </t>
  </si>
  <si>
    <t xml:space="preserve">Colouring with two coat distemper paint with one coat primer to give uniform colouring after rendering the surface all complete. </t>
  </si>
  <si>
    <t>Colouring with two coat distemper paint with one coat primer.</t>
  </si>
  <si>
    <t>1sq=1kg</t>
  </si>
  <si>
    <t>km\n]u:^f]g (+'uf62=5-75dL=dL=d]l;g s^L*0</t>
  </si>
  <si>
    <r>
      <t>1</t>
    </r>
    <r>
      <rPr>
        <sz val="11"/>
        <rFont val="Arial"/>
        <family val="2"/>
      </rPr>
      <t xml:space="preserve">" </t>
    </r>
    <r>
      <rPr>
        <b/>
        <sz val="13"/>
        <rFont val="Preeti"/>
      </rPr>
      <t xml:space="preserve"> </t>
    </r>
    <r>
      <rPr>
        <b/>
        <sz val="10"/>
        <rFont val="Arial"/>
        <family val="2"/>
      </rPr>
      <t xml:space="preserve">Square Pipe </t>
    </r>
    <r>
      <rPr>
        <sz val="10"/>
        <rFont val="FONTASY_HIMALI_TT"/>
        <family val="5"/>
      </rPr>
      <t xml:space="preserve">sf] </t>
    </r>
    <r>
      <rPr>
        <sz val="10"/>
        <rFont val="Arial"/>
        <family val="2"/>
      </rPr>
      <t>Railing</t>
    </r>
    <r>
      <rPr>
        <sz val="10"/>
        <rFont val="FONTASY_HIMALI_TT"/>
        <family val="5"/>
      </rPr>
      <t xml:space="preserve">  agfO ;fn  l;;f}sf] xfG*/]n agfO{ h*fg ug]{</t>
    </r>
  </si>
  <si>
    <r>
      <t xml:space="preserve">1" </t>
    </r>
    <r>
      <rPr>
        <b/>
        <sz val="10"/>
        <rFont val="Arial"/>
        <family val="2"/>
      </rPr>
      <t xml:space="preserve">Square Pipe </t>
    </r>
    <r>
      <rPr>
        <b/>
        <sz val="10"/>
        <rFont val="FONTASY_HIMALI_TT"/>
        <family val="5"/>
      </rPr>
      <t xml:space="preserve">sf] </t>
    </r>
    <r>
      <rPr>
        <b/>
        <sz val="10"/>
        <rFont val="Arial"/>
        <family val="2"/>
      </rPr>
      <t>Railing</t>
    </r>
    <r>
      <rPr>
        <b/>
        <sz val="10"/>
        <rFont val="FONTASY_ HIMALI_ TT"/>
        <family val="5"/>
      </rPr>
      <t xml:space="preserve">  </t>
    </r>
    <r>
      <rPr>
        <b/>
        <sz val="10"/>
        <rFont val="FONTASY_HIMALI_TT"/>
        <family val="5"/>
      </rPr>
      <t>agfO 1.5 Aof;sf]sfnf] kfOksf xfG*/]n agfO{ h*fg ug]{</t>
    </r>
  </si>
  <si>
    <t>a=ld</t>
  </si>
  <si>
    <r>
      <t xml:space="preserve">ljleGg ;fOhsf] kmnfd] *)*L </t>
    </r>
    <r>
      <rPr>
        <sz val="12"/>
        <rFont val="Arial"/>
        <family val="2"/>
      </rPr>
      <t>TOR</t>
    </r>
  </si>
  <si>
    <r>
      <t xml:space="preserve">ljleGg ;fOhsf] kmnfd] *)*L </t>
    </r>
    <r>
      <rPr>
        <sz val="12"/>
        <rFont val="Arial"/>
        <family val="2"/>
      </rPr>
      <t>TMT</t>
    </r>
  </si>
  <si>
    <t>Ps a^^f</t>
  </si>
  <si>
    <r>
      <t>l;=lh=cfO{=kftf 24 u]h 0.5</t>
    </r>
    <r>
      <rPr>
        <sz val="12"/>
        <rFont val="Arial"/>
        <family val="2"/>
      </rPr>
      <t>mm</t>
    </r>
  </si>
  <si>
    <r>
      <t>l;=lh=cfO{=kftf 24 u]h 0.45</t>
    </r>
    <r>
      <rPr>
        <sz val="12"/>
        <rFont val="Arial"/>
        <family val="2"/>
      </rPr>
      <t>mm</t>
    </r>
  </si>
  <si>
    <r>
      <t>l;=lh=cfO{=kftf 26 u]h 0.4</t>
    </r>
    <r>
      <rPr>
        <sz val="12"/>
        <rFont val="Arial"/>
        <family val="2"/>
      </rPr>
      <t>1mm</t>
    </r>
  </si>
  <si>
    <r>
      <t xml:space="preserve">24 u]h lh cfO Kn]gl;^ </t>
    </r>
    <r>
      <rPr>
        <sz val="10"/>
        <rFont val="FONTASY_HIMALI_TT"/>
        <family val="5"/>
      </rPr>
      <t>0.5</t>
    </r>
    <r>
      <rPr>
        <sz val="10"/>
        <rFont val="Arial"/>
        <family val="2"/>
      </rPr>
      <t>mm</t>
    </r>
  </si>
  <si>
    <r>
      <rPr>
        <sz val="12"/>
        <rFont val="Arial"/>
        <family val="2"/>
      </rPr>
      <t>Fiber Glass</t>
    </r>
    <r>
      <rPr>
        <sz val="12"/>
        <rFont val="FONTASY_HIMALI_TT"/>
        <family val="5"/>
      </rPr>
      <t xml:space="preserve"> %fgfsf] nflu </t>
    </r>
    <r>
      <rPr>
        <sz val="12"/>
        <rFont val="Arial"/>
        <family val="2"/>
      </rPr>
      <t>Alumunium strip (25 mm x 1.5 mm)</t>
    </r>
  </si>
  <si>
    <r>
      <rPr>
        <sz val="12"/>
        <rFont val="Arial"/>
        <family val="2"/>
      </rPr>
      <t>Fiber Glass</t>
    </r>
    <r>
      <rPr>
        <sz val="12"/>
        <rFont val="FONTASY_HIMALI_TT"/>
        <family val="5"/>
      </rPr>
      <t xml:space="preserve"> %fgfsf] nflu </t>
    </r>
    <r>
      <rPr>
        <sz val="12"/>
        <rFont val="Arial"/>
        <family val="2"/>
      </rPr>
      <t>Ribet nut</t>
    </r>
  </si>
  <si>
    <r>
      <t xml:space="preserve">24 u]h lh cfO Kn]gl;^ </t>
    </r>
    <r>
      <rPr>
        <sz val="10"/>
        <rFont val="FONTASY_HIMALI_TT"/>
        <family val="5"/>
      </rPr>
      <t>0.45</t>
    </r>
    <r>
      <rPr>
        <sz val="10"/>
        <rFont val="Arial"/>
        <family val="2"/>
      </rPr>
      <t>mm</t>
    </r>
  </si>
  <si>
    <t>24 u]h sn/ Kn]gl;^-0=35 Pd=Pd_</t>
  </si>
  <si>
    <r>
      <t xml:space="preserve">24u]h lh cfO Kn]gl;^ </t>
    </r>
    <r>
      <rPr>
        <sz val="10"/>
        <rFont val="FONTASY_HIMALI_TT"/>
        <family val="5"/>
      </rPr>
      <t>0.5</t>
    </r>
    <r>
      <rPr>
        <sz val="10"/>
        <rFont val="Arial"/>
        <family val="2"/>
      </rPr>
      <t>mm(Width=2ft)</t>
    </r>
  </si>
  <si>
    <r>
      <t xml:space="preserve">24 u]h lh cfO Kn]gl;^ </t>
    </r>
    <r>
      <rPr>
        <sz val="10"/>
        <rFont val="FONTASY_HIMALI_TT"/>
        <family val="5"/>
      </rPr>
      <t>0.45</t>
    </r>
    <r>
      <rPr>
        <sz val="10"/>
        <rFont val="Arial"/>
        <family val="2"/>
      </rPr>
      <t>mm(Width=2ft)</t>
    </r>
  </si>
  <si>
    <t>Plain</t>
  </si>
  <si>
    <t>Corrugated</t>
  </si>
  <si>
    <t>ln^/</t>
  </si>
  <si>
    <t>q^f</t>
  </si>
  <si>
    <r>
      <t xml:space="preserve">cnsqf k]G^    </t>
    </r>
    <r>
      <rPr>
        <sz val="12"/>
        <rFont val="Arial"/>
        <family val="2"/>
      </rPr>
      <t>(Black Japan)</t>
    </r>
  </si>
  <si>
    <t>kmnfd] sf]nfK;Lan u]^ -h*Fg Hofnf_</t>
  </si>
  <si>
    <t xml:space="preserve">Sisam wood 150mm*30mm*8mm </t>
  </si>
  <si>
    <t>Diesel</t>
  </si>
  <si>
    <t>Petrol</t>
  </si>
  <si>
    <t>Superplastisizer</t>
  </si>
  <si>
    <t>Micro Silica</t>
  </si>
  <si>
    <t>Chatai</t>
  </si>
  <si>
    <t>PVC plug</t>
  </si>
  <si>
    <t>Rubber Bidding</t>
  </si>
  <si>
    <t>Wheel Runner</t>
  </si>
  <si>
    <t>Chemicalrodhi Cement</t>
  </si>
  <si>
    <t>Bhusa</t>
  </si>
  <si>
    <t>Gobar</t>
  </si>
  <si>
    <t>Water proofing</t>
  </si>
  <si>
    <t>Rainseal Paint</t>
  </si>
  <si>
    <t>Borehole helper</t>
  </si>
  <si>
    <t>8-10 Tonne Roller</t>
  </si>
  <si>
    <t>1Tonne Roller</t>
  </si>
  <si>
    <t>Excavator - 0.8 m3 capacity</t>
  </si>
  <si>
    <t>Water</t>
  </si>
  <si>
    <t>Litre</t>
  </si>
  <si>
    <t>!% dL6/ b"/L;Dd af]sfgL ug]{ sfo{ ;d]t -?vsf] uf]nfO{ hdLg b]lv ! dL6/ dfly gfKg]_ .</t>
  </si>
  <si>
    <t xml:space="preserve">^!–!@) ;]=dL= uf]nfO{sf] ?v 9fNg] sfo{ xfFufx? sf6L ?vsf] 6'qmf kf/L lgdf{0f :ynaf6 </t>
  </si>
  <si>
    <t xml:space="preserve">^!–!@) ;]=dL= uf]nfO{sf] ?v h/f lemSg] sfo{ h/f p7fpg] / lgdf{0f :ynaf6 </t>
  </si>
  <si>
    <t>3fF; sf6\g] To;sf] h/f lemSg], l9:sf] k'm6fpg] / n]en u/L :yn ;kmf ug]{ ;a} jf]sgL ;d]t</t>
  </si>
  <si>
    <t xml:space="preserve">3fF;sf] rk/L nufpg] sfd rk/L sf6\g], af]sfgL ug]{, kfgL / dn 5g]{ </t>
  </si>
  <si>
    <t>cflb af]sfgL ;d]t -;le{;/f]8 cflb_</t>
  </si>
  <si>
    <t>/;folgs dn</t>
  </si>
  <si>
    <t>hfnL /fvL ! dL6/ cUnf] 6«L uf8{ agfO{ ;'/lIft ug]{, kfgL / dn 5g]{ cflb af]sfgL ;d]t</t>
  </si>
  <si>
    <t>b/ ljZn]if0fsf] nflu !) ?v lnOPsf]</t>
  </si>
  <si>
    <t>lj?jf</t>
  </si>
  <si>
    <r>
      <t>#</t>
    </r>
    <r>
      <rPr>
        <sz val="13"/>
        <rFont val="Calibri"/>
        <family val="2"/>
        <scheme val="minor"/>
      </rPr>
      <t>x</t>
    </r>
    <r>
      <rPr>
        <sz val="13"/>
        <rFont val="Preeti"/>
      </rPr>
      <t>@) dLdL sf] kmnfd] kftf</t>
    </r>
  </si>
  <si>
    <t>-b/ ljZn]if0fsf] nflu g/d df6f] / ulx/fO{ !@ dL6/ lnOPsf]_</t>
  </si>
  <si>
    <t>df6f] k/LIf0f ug]{ sfd af]/ xf]n vGg], gd"gf ;+sng tyf k|of]uzfnf k/LIf0f ug]{, k|ltj]bg tof/ ug]{ ;d]t</t>
  </si>
  <si>
    <t>b/ ljZn]if0fsf] nflu k|lt af]/ xf]n lnOPsf]</t>
  </si>
  <si>
    <t>lj1</t>
  </si>
  <si>
    <t>;xfos</t>
  </si>
  <si>
    <t>A3</t>
  </si>
  <si>
    <t>A4</t>
  </si>
  <si>
    <t>A5</t>
  </si>
  <si>
    <t>A6</t>
  </si>
  <si>
    <t>A7</t>
  </si>
  <si>
    <t xml:space="preserve">lj:kmf]6g ljgf dWod k|sf/ 9'Ëfdf </t>
  </si>
  <si>
    <t>kfgL</t>
  </si>
  <si>
    <t>nL6/</t>
  </si>
  <si>
    <t>jfn'jf eg]{, kfgL 5g]{ / HofdLåf/f sDk]s ug]{ sfd</t>
  </si>
  <si>
    <t>-!) dL6/ 9'jfgL ;d]t_</t>
  </si>
  <si>
    <t>b/ ljZn]if0fsf] nflu ! 3= ld= lnOPsf]</t>
  </si>
  <si>
    <t>hudf u|fen e/L HofdLåf/f w'd{'; sDKofS6 ug]{ sfd</t>
  </si>
  <si>
    <t>@)÷@) ;]=dL= txdf k'l/Psf] df6f]nfO{ /f]n/åf/f sDKofS6 ug]{ sfd</t>
  </si>
  <si>
    <t>b/ ljZn]if0fsf] nflu !)) 3=ld= lnOPsf]</t>
  </si>
  <si>
    <t>/f]n/ -*–!) d]=6=_</t>
  </si>
  <si>
    <t>@)÷@) ;]=dL= txdf k'l/Psf] df6f]nfO{ Ps 6gsf] xft] /f]n/åf/f sDKofS6 ug]{ sfd</t>
  </si>
  <si>
    <t>b/ ljZn]if0fsf] nflu !)) 3= ld= lnOPsf]</t>
  </si>
  <si>
    <t>/f]n/ -! 6g_</t>
  </si>
  <si>
    <t>l8h]n</t>
  </si>
  <si>
    <t>PS;fe]6/ -)=* 3=dL= Ifdtf_</t>
  </si>
  <si>
    <t>B5</t>
  </si>
  <si>
    <t>B6</t>
  </si>
  <si>
    <t>B7</t>
  </si>
  <si>
    <t>C3</t>
  </si>
  <si>
    <t>uf/f]sf] aflx/L ;txdf brL ckf k|of]u u/L l;d]G6 jfn'jf -!M$_</t>
  </si>
  <si>
    <t>d;nfdf uf/f] nufO{ r'gf;'sL{n] l6Ksf/ ;d]t ug]{ sfd</t>
  </si>
  <si>
    <t>O{6f -brL ckf_</t>
  </si>
  <si>
    <t>C4</t>
  </si>
  <si>
    <t>O{6f uf/f]sf] sfd O{6f pknAw ug]{, l;d]G6, jfn'jf -!M^_ d;nf tof/ u/L ¥of6 6«ofk</t>
  </si>
  <si>
    <t xml:space="preserve">af]08df uf/f] nufpg] sfd k"/f </t>
  </si>
  <si>
    <t>s+lqm6 xf]nf] Anssf] uf/f] l;d]G6, jfn'jf -!M$_ df nufpg] sfd</t>
  </si>
  <si>
    <t>#) dL= ;Dd 9'jfgL ;d]t</t>
  </si>
  <si>
    <t>D3</t>
  </si>
  <si>
    <t>d]lzgsf] k|of]u u/L hu leQf kvf{ndf l;d]G6 s+lqm6 ug]{ sfd dfn;fdfg pknAw ug]{</t>
  </si>
  <si>
    <t>ldS;/</t>
  </si>
  <si>
    <t>efOa]|6/</t>
  </si>
  <si>
    <t>k]6«f]n</t>
  </si>
  <si>
    <t>d]lzgsf] k|of]u u/L ;'k/ :6«Sr/df l;d]G6 s+lqm6 ug]{ sfd dfn;fdfg pknAw ug]{</t>
  </si>
  <si>
    <t>-lk=;L=;L= !M!=%M#_</t>
  </si>
  <si>
    <t xml:space="preserve">dfn;fdfg pknAw #) dL6/;Dd 9'jfgL ;lxt </t>
  </si>
  <si>
    <t>;'k/ Knfli6;fOh/</t>
  </si>
  <si>
    <t>dfOqmf] l;lnsf</t>
  </si>
  <si>
    <t xml:space="preserve">d]lzgsf] k|of]u u/L ;'k/ :6«Sr/df dfOqmf] l;lnsf tyf Knfli6;fOh/sf] k|of]u u/L l;d]G6 s+lqm6 ug]{ sfd </t>
  </si>
  <si>
    <t>!)–@) dL=dL=9'+uf -qm;\8_ /f]8f</t>
  </si>
  <si>
    <t>D5</t>
  </si>
  <si>
    <t>D4</t>
  </si>
  <si>
    <t>D6</t>
  </si>
  <si>
    <t>D7</t>
  </si>
  <si>
    <t xml:space="preserve">hudf cf/=l;=l;= sf] l;Ën c08//Ld kfOn 9nfg ug]{ sfd </t>
  </si>
  <si>
    <t xml:space="preserve">dfn;fdfg pknAw ug]{ /  #) dL6/;Dd 9'jfgL ;lxt </t>
  </si>
  <si>
    <r>
      <t xml:space="preserve">-ljZn]if0fsf] nflu #&amp;% ld=ld= Jof; / ^ ld6/ nDafOsf] kfO{k / </t>
    </r>
    <r>
      <rPr>
        <sz val="10"/>
        <rFont val="Calibri"/>
        <family val="2"/>
        <scheme val="minor"/>
      </rPr>
      <t>M20</t>
    </r>
    <r>
      <rPr>
        <sz val="12"/>
        <rFont val="Preeti"/>
      </rPr>
      <t xml:space="preserve"> s+lqm6 lnOPsf]_</t>
    </r>
  </si>
  <si>
    <t>jf]/f</t>
  </si>
  <si>
    <r>
      <t xml:space="preserve">gf]6 M ^ k6s;Dd k|of]u ug{ ;lsg] To; kl5 kmdf{sf] d"No @%Ü afFls /xg] lx;fj ul/Psf] -)=&amp;% </t>
    </r>
    <r>
      <rPr>
        <sz val="10"/>
        <color theme="1"/>
        <rFont val="Arial"/>
        <family val="2"/>
      </rPr>
      <t>X</t>
    </r>
    <r>
      <rPr>
        <sz val="10"/>
        <color theme="1"/>
        <rFont val="Preeti"/>
      </rPr>
      <t xml:space="preserve"> )=%@^Ö)=)&amp; 3=dL=_</t>
    </r>
  </si>
  <si>
    <r>
      <t>jLdsf] prfO{ )=#) dL=</t>
    </r>
    <r>
      <rPr>
        <sz val="16"/>
        <color theme="1"/>
        <rFont val="Arial"/>
        <family val="2"/>
      </rPr>
      <t>~</t>
    </r>
    <r>
      <rPr>
        <sz val="16"/>
        <color theme="1"/>
        <rFont val="Preeti"/>
      </rPr>
      <t xml:space="preserve"> )=*) ld= ;Dd .</t>
    </r>
  </si>
  <si>
    <r>
      <t>gf]6</t>
    </r>
    <r>
      <rPr>
        <sz val="11"/>
        <color theme="1"/>
        <rFont val="Preeti"/>
      </rPr>
      <t xml:space="preserve"> M sf7 M ^ k6s;dd k|of]u ug{ ;lsg] To;kl5 @%Ü d"No afFsL /xg] lx;fan] ul/Psf] </t>
    </r>
  </si>
  <si>
    <t>dfn;fdfg pknAw u/L )=$% dL=dL= afSnf] ;L=hL=cfO{= zL6 -h:tf kftfsf]_ 5fgf 5fpg] sfd k'/f .</t>
  </si>
  <si>
    <r>
      <t>CGI</t>
    </r>
    <r>
      <rPr>
        <sz val="13"/>
        <rFont val="Preeti"/>
      </rPr>
      <t xml:space="preserve"> </t>
    </r>
    <r>
      <rPr>
        <sz val="10"/>
        <rFont val="Preeti"/>
      </rPr>
      <t xml:space="preserve">kftf @$ u]h </t>
    </r>
    <r>
      <rPr>
        <sz val="8"/>
        <rFont val="Arial"/>
        <family val="2"/>
      </rPr>
      <t>(0.45 mm)</t>
    </r>
  </si>
  <si>
    <r>
      <t xml:space="preserve">dfn;fdfg pknAw u/L )=%) dL=dL= </t>
    </r>
    <r>
      <rPr>
        <sz val="12"/>
        <rFont val="Arial"/>
        <family val="2"/>
      </rPr>
      <t>Plain</t>
    </r>
    <r>
      <rPr>
        <sz val="14"/>
        <rFont val="Preeti"/>
      </rPr>
      <t xml:space="preserve"> hL=cfO{= zL6sf] @ lkm6 rf}8fO{sf] w'/L agfO{ </t>
    </r>
  </si>
  <si>
    <r>
      <t xml:space="preserve">dfn;fdfg pknAw u/L )=$% dL=dL= </t>
    </r>
    <r>
      <rPr>
        <sz val="12"/>
        <rFont val="Arial"/>
        <family val="2"/>
      </rPr>
      <t>Plain</t>
    </r>
    <r>
      <rPr>
        <sz val="14"/>
        <rFont val="Preeti"/>
      </rPr>
      <t xml:space="preserve"> hL=cfO{= zL6sf] @ lkm6 rf}8fO{sf] w'/L agfO{ </t>
    </r>
  </si>
  <si>
    <r>
      <t xml:space="preserve">kftfsf] 5fgf 5fpg] sfd k'/f . </t>
    </r>
    <r>
      <rPr>
        <sz val="14"/>
        <rFont val="Preeti"/>
      </rPr>
      <t>-)=$! dL=dL=afSnf] _</t>
    </r>
  </si>
  <si>
    <t xml:space="preserve">dfn;fdfg pknAw u/L )=$% dL=dL= /+lug =hL=cfO{= zL6sf] w'/L agfO{ </t>
  </si>
  <si>
    <t xml:space="preserve">dfn;fdfg pknAw u/L )=%) dL=dL=  /+uLg hL=cfO{= zL6sf] w'/L agfO{ </t>
  </si>
  <si>
    <t>)=%) /+uLg zL6</t>
  </si>
  <si>
    <t>)=$% /+lug zL6</t>
  </si>
  <si>
    <t xml:space="preserve">0=5 dL=dL Kn]g /+lug kftf -rf}*fO{ 2 lkm^_ </t>
  </si>
  <si>
    <r>
      <t xml:space="preserve">0=45 dL=dL Kn]g /+lug kftf </t>
    </r>
    <r>
      <rPr>
        <sz val="12"/>
        <rFont val="HIMALAYA TT FONT"/>
        <family val="5"/>
      </rPr>
      <t>-rf}*fO{ 2 lkm^_</t>
    </r>
  </si>
  <si>
    <r>
      <t>0=5 dL=dL Kn]g /+lug kftf -4</t>
    </r>
    <r>
      <rPr>
        <sz val="12"/>
        <rFont val="Calibri"/>
        <family val="2"/>
        <scheme val="minor"/>
      </rPr>
      <t>'</t>
    </r>
    <r>
      <rPr>
        <sz val="12"/>
        <rFont val="Arial"/>
        <family val="2"/>
      </rPr>
      <t>x</t>
    </r>
    <r>
      <rPr>
        <sz val="12"/>
        <rFont val="FONTASY_HIMALI_TT"/>
        <family val="5"/>
      </rPr>
      <t xml:space="preserve"> 8</t>
    </r>
    <r>
      <rPr>
        <sz val="12"/>
        <rFont val="Calibri"/>
        <family val="2"/>
        <scheme val="minor"/>
      </rPr>
      <t>'</t>
    </r>
    <r>
      <rPr>
        <sz val="12"/>
        <rFont val="FONTASY_HIMALI_TT"/>
        <family val="5"/>
      </rPr>
      <t>_</t>
    </r>
  </si>
  <si>
    <r>
      <t>0=45 dL=dL Kn]g /+lug kftf -4</t>
    </r>
    <r>
      <rPr>
        <sz val="12"/>
        <rFont val="Calibri"/>
        <family val="2"/>
        <scheme val="minor"/>
      </rPr>
      <t>'</t>
    </r>
    <r>
      <rPr>
        <sz val="12"/>
        <rFont val="Arial"/>
        <family val="2"/>
      </rPr>
      <t>x</t>
    </r>
    <r>
      <rPr>
        <sz val="12"/>
        <rFont val="FONTASY_HIMALI_TT"/>
        <family val="5"/>
      </rPr>
      <t xml:space="preserve"> 8</t>
    </r>
    <r>
      <rPr>
        <sz val="12"/>
        <rFont val="Calibri"/>
        <family val="2"/>
        <scheme val="minor"/>
      </rPr>
      <t>'</t>
    </r>
    <r>
      <rPr>
        <sz val="12"/>
        <rFont val="FONTASY_HIMALI_TT"/>
        <family val="5"/>
      </rPr>
      <t>_</t>
    </r>
  </si>
  <si>
    <r>
      <t xml:space="preserve">dfn;fdfg pknAw u/L </t>
    </r>
    <r>
      <rPr>
        <sz val="12"/>
        <rFont val="Arial"/>
        <family val="2"/>
      </rPr>
      <t>0.50mm</t>
    </r>
    <r>
      <rPr>
        <sz val="16"/>
        <rFont val="Preeti"/>
      </rPr>
      <t xml:space="preserve">  Kn]g zL6sf] !%) ld=ld= rf}8fO{, $%) ld=ld= ;Ddsf] </t>
    </r>
    <r>
      <rPr>
        <b/>
        <sz val="12"/>
        <rFont val="Arial"/>
        <family val="2"/>
      </rPr>
      <t/>
    </r>
  </si>
  <si>
    <r>
      <t>u6/ agfO{ $)</t>
    </r>
    <r>
      <rPr>
        <sz val="12"/>
        <rFont val="Calibri"/>
        <family val="2"/>
        <scheme val="minor"/>
      </rPr>
      <t>X</t>
    </r>
    <r>
      <rPr>
        <sz val="16"/>
        <rFont val="Preeti"/>
      </rPr>
      <t># ld=ld= sf] kmnfd] a|fs]6, g6af]N6, jf;/ nufpg] ;d]t sfd k'/f .</t>
    </r>
  </si>
  <si>
    <r>
      <t xml:space="preserve">   </t>
    </r>
    <r>
      <rPr>
        <sz val="14"/>
        <rFont val="Preeti"/>
      </rPr>
      <t xml:space="preserve">;fbf </t>
    </r>
    <r>
      <rPr>
        <sz val="12"/>
        <rFont val="Calibri"/>
        <family val="2"/>
        <scheme val="minor"/>
      </rPr>
      <t xml:space="preserve">0.50mm </t>
    </r>
    <r>
      <rPr>
        <sz val="14"/>
        <rFont val="Preeti"/>
      </rPr>
      <t>sf] Kn]g l;6</t>
    </r>
  </si>
  <si>
    <t>a|fs]6</t>
  </si>
  <si>
    <t>jf;/</t>
  </si>
  <si>
    <t>af]N6</t>
  </si>
  <si>
    <r>
      <t xml:space="preserve">dfn;fdfg pknAw u/L </t>
    </r>
    <r>
      <rPr>
        <sz val="12"/>
        <rFont val="Arial"/>
        <family val="2"/>
      </rPr>
      <t>0.50mm</t>
    </r>
    <r>
      <rPr>
        <sz val="16"/>
        <rFont val="Preeti"/>
      </rPr>
      <t xml:space="preserve">  /+uLg Kn]g zL6sf] !%) ld=ld= rf}8fO{, $%) ld=ld= ;Ddsf] </t>
    </r>
    <r>
      <rPr>
        <b/>
        <sz val="12"/>
        <rFont val="Arial"/>
        <family val="2"/>
      </rPr>
      <t/>
    </r>
  </si>
  <si>
    <r>
      <t xml:space="preserve">   </t>
    </r>
    <r>
      <rPr>
        <sz val="12"/>
        <rFont val="Calibri"/>
        <family val="2"/>
        <scheme val="minor"/>
      </rPr>
      <t xml:space="preserve">0.50mm </t>
    </r>
    <r>
      <rPr>
        <sz val="14"/>
        <rFont val="Preeti"/>
      </rPr>
      <t>sf] /+uLg Kn]g l;6</t>
    </r>
  </si>
  <si>
    <t>F7</t>
  </si>
  <si>
    <t>F14</t>
  </si>
  <si>
    <t xml:space="preserve">kmfOj/ Unf; Kn]g  !=@ dLdL= afSnf] </t>
  </si>
  <si>
    <t>dfn;fdfg pknAw u/L !=@ ld=ld= sf]?u]6]8 kmfO{j/ Unf; kftfn] 5fgf 5fpg] sfd .</t>
  </si>
  <si>
    <t>dfn;fdfg pknAw u/L !=@ ld=ld= Kn]g kmfO{j/ Unf; kftfn] 5fgf 5fpg] sfd .</t>
  </si>
  <si>
    <t xml:space="preserve">kmfOj/ Unf; sf]?u]6]8  !=@ dLdL= afSnf] </t>
  </si>
  <si>
    <t>cu|fv sf7sf] jLd blng cflb agfO{ hf]8\g] .</t>
  </si>
  <si>
    <t># ld=ld= kftf</t>
  </si>
  <si>
    <r>
      <t xml:space="preserve">gf]6 M -#* </t>
    </r>
    <r>
      <rPr>
        <sz val="8"/>
        <rFont val="Arial"/>
        <family val="2"/>
      </rPr>
      <t>X</t>
    </r>
    <r>
      <rPr>
        <sz val="11"/>
        <rFont val="Preeti"/>
      </rPr>
      <t xml:space="preserve"> &amp;% dL=dL= lr/fg ;fn sf7af6 k|m]d tof/ u/L P]gf vfkf jgfpg] u/L lx;fj ul/Psf] _</t>
    </r>
  </si>
  <si>
    <t># dL=dL= sdl;{on KnfO{p8 b'j} tkm{ 7f]sL ˆn; vfkf agfO{ hf]8\g] .</t>
  </si>
  <si>
    <t># dL=dL=sdl;{on Knfp8</t>
  </si>
  <si>
    <t>sd{l;on KnfOp* 3=dL=dL=</t>
  </si>
  <si>
    <t>^ dL=dL= jf6/k|'km KnfO{p8 Pstkm{ / csf]{tkm{ # dL=dL= sdl;{on KnfOp8 7f]sL ˆn; vfkf agfO{ hf]8\g] .</t>
  </si>
  <si>
    <t># dL=dL= sdl;{on KnfOp8</t>
  </si>
  <si>
    <t>lh=cfO{ d:SjL6f] k|'km hfnL</t>
  </si>
  <si>
    <t>sd{l;on KnfOp* 4=dL=dL=</t>
  </si>
  <si>
    <t>F15</t>
  </si>
  <si>
    <t>)=% dL=dL=hL=cfO{= Kn]g lz6</t>
  </si>
  <si>
    <t>)=% dL=dL= hL=cfO{= Kn]g zL6 b'j} k§L vfkf agfO{ hf]8\g] .</t>
  </si>
  <si>
    <t xml:space="preserve"> hL=cfO{= d:SjL6f] k|'km jfo/ d]z / 8fod08 qm; hfnL ;lxt 7f]sL vfkf agfO{ hf]8\g] .</t>
  </si>
  <si>
    <t>8fod08 qm; hfnL</t>
  </si>
  <si>
    <t xml:space="preserve"> hL=cfO{= d:SjL6f] k|'km jfo/ d]z ;lxt 7f]sL vfkf agfO{ hf]8\g] .</t>
  </si>
  <si>
    <t>hr</t>
  </si>
  <si>
    <t>Uria</t>
  </si>
  <si>
    <t>Polytheen bag</t>
  </si>
  <si>
    <t>No</t>
  </si>
  <si>
    <t>Mixture mechin</t>
  </si>
  <si>
    <t>Anti-slip Tile</t>
  </si>
  <si>
    <t>Vetri-Fied Tile</t>
  </si>
  <si>
    <t>40x3mm MS Bracket(704Gram)</t>
  </si>
  <si>
    <t>Powder coating Fixer</t>
  </si>
  <si>
    <t>Self Taping Screw 3"</t>
  </si>
  <si>
    <t>Carbon Fibre UPVC</t>
  </si>
  <si>
    <t>sqm</t>
  </si>
  <si>
    <t xml:space="preserve">%) dL=dL= afSnf] 5fKg] 9'+uf -ˆn}u:6f]g_ !M$ l;d]G6 afn'jf </t>
  </si>
  <si>
    <t>%) dL=dL= ;Ddsf] 5fkf] 9'+uf afn'jf 5fKg] .</t>
  </si>
  <si>
    <t>kfs]6 lj5\ofpg] / vfS;L nufO{ kfln; ug]{ sfd .</t>
  </si>
  <si>
    <t>kfs]{6</t>
  </si>
  <si>
    <t>u|] OG6/nls+u Ans</t>
  </si>
  <si>
    <t>Sn] 6fon -!a=dL a/fa/ ^# j6f_</t>
  </si>
  <si>
    <t>C.C. Tile (Red)</t>
  </si>
  <si>
    <t>@% dL=dL= l;d]G6 s+lqm6 6fon -/ftf] /+usf]_ !M$ l;d]G6 d;nfdf 5fKg] sfd .</t>
  </si>
  <si>
    <t>@% dL=dL= l;d]G6 s+lqm6 6fon -v}/f] /+usf]_ !M$ l;d]G6 d;nfdf 5fKg] sfd .</t>
  </si>
  <si>
    <t>C.C. Tile (Grey)</t>
  </si>
  <si>
    <t>H25</t>
  </si>
  <si>
    <t>u_ 3f]6\g] HofdL</t>
  </si>
  <si>
    <t>PlG6l:nk l;d]G6 6fOn</t>
  </si>
  <si>
    <r>
      <t xml:space="preserve">#)) </t>
    </r>
    <r>
      <rPr>
        <sz val="10"/>
        <rFont val="Arial"/>
        <family val="2"/>
      </rPr>
      <t>X</t>
    </r>
    <r>
      <rPr>
        <sz val="14"/>
        <rFont val="Preeti"/>
      </rPr>
      <t xml:space="preserve"> #)) dL=dL= @% dL=dL= afSnf] PlG6l:nk l;d]G6 6fOn l;d]G6 jfn'jfdf -!M$_ nufpg] sfd .</t>
    </r>
  </si>
  <si>
    <r>
      <t xml:space="preserve">#)) </t>
    </r>
    <r>
      <rPr>
        <sz val="10"/>
        <rFont val="Arial"/>
        <family val="2"/>
      </rPr>
      <t>X</t>
    </r>
    <r>
      <rPr>
        <sz val="14"/>
        <rFont val="Preeti"/>
      </rPr>
      <t xml:space="preserve"> #)) dL=dL= ;fOhsf] !) dL=dL= afSnf] Pl;8 jf PNsfnL k|lt/f]ws 6fOn l;d]G6 jfn'jfdf -!M$_ nufpg] sfd .</t>
    </r>
  </si>
  <si>
    <t>s]ldSn/f]wL l;d]G6</t>
  </si>
  <si>
    <t>/a/ j]:8 P8]l;edf lk=le=l;=6fOn nufpg] /f]lnË ug]{ ;d]t sfo{ .</t>
  </si>
  <si>
    <t>lk=le=;L= 6fOn</t>
  </si>
  <si>
    <t xml:space="preserve">!^ dL=dL= dfj{n  @) dL=dL= afSnf] </t>
  </si>
  <si>
    <t>!^ dL=dL= dfj{n  !@=% dL=dL= afSnf] !M# efusf] l;d]G6 d;nfdf</t>
  </si>
  <si>
    <t xml:space="preserve"> e¥ofÍ v'8\lsnf, :sl6{Ë, leQf, lkn/ cflbdf 5fkL 3f]6\g] / kflnz ;d]t ug]{ .</t>
  </si>
  <si>
    <t>H36</t>
  </si>
  <si>
    <t>e¥ofËsf] v'8\lsnfdf dfj{n gf]lhË ug{sf nflu yk &gt;lds</t>
  </si>
  <si>
    <t>dfj{n kf]ln; dfq ug{sf nflu cfjZos &gt;lds</t>
  </si>
  <si>
    <t xml:space="preserve">!@ dL=dL= afSnf] !)) dL=dL= prfO{sf] sf7sf] kfs]{6n] </t>
  </si>
  <si>
    <t>sf]7fx?df :sl6{Ë ug]{ sfd .</t>
  </si>
  <si>
    <t>!@ dL=dL= afSnf] l;d]G6 jfn'jf -!M^_ df gg\Un]H8 6fOnsf]</t>
  </si>
  <si>
    <t>!)) dL=dL= cUnf] :sl6{Ë ug]{ sfd .</t>
  </si>
  <si>
    <t>b/ ljZn]if0fsf] nflu /=dL= lnOPsf]</t>
  </si>
  <si>
    <t>Okf]S;L u|fp6, lkUd]G6</t>
  </si>
  <si>
    <t>Knfi6/ dfly @) dL=dL= afSnf] emNn/ jf kfgL k§L agfpg] sfd .</t>
  </si>
  <si>
    <t>b/ ljZn]if0fsf] nflu ! /=dL=lnOPsf]</t>
  </si>
  <si>
    <t>jf6/k|'lkmË</t>
  </si>
  <si>
    <t>leQf Pjd\ l;lnËdf @ ld=ld= Kn]g XjfO{6 k'§L Knfi6/ ug]{ sfo{ .</t>
  </si>
  <si>
    <t>XjfO{6 k§L</t>
  </si>
  <si>
    <t>gofF ;km]{;df XjfO{6jf; tLgsf]6 ug]{ sfd -cGoq_ .</t>
  </si>
  <si>
    <t>Knf:6/ ;km]{;df XjfO6 l;d]G6 Ps sf]6 nufpg] sfd .</t>
  </si>
  <si>
    <t>XjfO6 l;d]G6</t>
  </si>
  <si>
    <t>Knf:6/ ;km]{;df XjfO6 l;d]G6 b'O{ sf]6 nufpg] sfd .</t>
  </si>
  <si>
    <t>Providing material &amp; applying pressure grouting on RCC Roof slab</t>
  </si>
  <si>
    <t>k|]z/ u|fpl6ª</t>
  </si>
  <si>
    <t>Providing material &amp; applying pressure grouting on basement slab</t>
  </si>
  <si>
    <t>Providing material &amp; applying pressure grouting and sealing RCC slab crack</t>
  </si>
  <si>
    <t xml:space="preserve">Providing material &amp; applying pressure grouting on RCC Column </t>
  </si>
  <si>
    <t>b/ ljZn]if0fsf] nflu ! KjfOG6 lnOPsf]</t>
  </si>
  <si>
    <t>KjfOG6</t>
  </si>
  <si>
    <t>b/ /]6 k|lt KjfOG6sf]</t>
  </si>
  <si>
    <t xml:space="preserve">Waterproofing treatment by Crystallization Process by applying </t>
  </si>
  <si>
    <t xml:space="preserve">two coats of perma Seal or equivalent all complete. </t>
  </si>
  <si>
    <t>lqm:6LnfOh]zg l;n</t>
  </si>
  <si>
    <r>
      <t xml:space="preserve">Expansion Joint Works: -                          </t>
    </r>
    <r>
      <rPr>
        <sz val="8"/>
        <rFont val="Times New Roman"/>
        <family val="1"/>
      </rPr>
      <t>Providing and chipping and plaster with mixing  Perma Bond SBR modified mortar up to 40 mm wide on levelling all complete. Providing and laying thermacol in the hole, Providing masking tape on thermacol  a</t>
    </r>
  </si>
  <si>
    <t xml:space="preserve">Expansion Joint Works: -  Chipping  and laying thermacol in the hole,  masking tape on </t>
  </si>
  <si>
    <t xml:space="preserve">mortar up to 40 mm wide and  levelling all complete. </t>
  </si>
  <si>
    <t xml:space="preserve">the  thermacol and plaster with mixing  Perma Bond SBR or eqv.  modified </t>
  </si>
  <si>
    <t>PSkfG;g HjfOG6</t>
  </si>
  <si>
    <t>tyf k'gM k|of]u ug]{ ;lsg] u/L yGsfpg] sfd .</t>
  </si>
  <si>
    <t xml:space="preserve">df6f]sf] d;nfsf] uf/f]af6 O{6f lemls nfu]sf] d;nf ;kmf ug]{ </t>
  </si>
  <si>
    <t>b/ ljZn]if0fsf] nflu !))) uf]6f lnOPsf]</t>
  </si>
  <si>
    <t>8f]/L cflb</t>
  </si>
  <si>
    <t>b/ k|lt uf]6fsf]</t>
  </si>
  <si>
    <t xml:space="preserve">r'gf ;'sL{sf] d;nfsf] uf/f]af6 O{6f lemls nfu]sf] d;nf ;kmf ug]{ </t>
  </si>
  <si>
    <t xml:space="preserve">l;d]G6 d;nfsf] uf/f]af6 O{6f lemls nfu]sf] d;nf ;kmf ug]{ </t>
  </si>
  <si>
    <t>s'+b]sf] 9'Ëf, dfj{n jf lk|sfi6 s+lqm6 -r'gf, ;'sL{ d;nfdf_ eTsfpg] sfd .</t>
  </si>
  <si>
    <t>s'+b]sf] 9'Ëf, dfj{n jf lk|sfi6 s+lqm6 -l;d]G6 d;nfdf_ eTsfpg] sfd .</t>
  </si>
  <si>
    <t xml:space="preserve">b/ ljZn]if0fsf] nflu ! 3=dL= lnOPsf] </t>
  </si>
  <si>
    <t xml:space="preserve">b/ ljZn]if0fsf] nflu ! D]f=6= lnOPsf] </t>
  </si>
  <si>
    <t xml:space="preserve"> UofF;, UofF; s6/ / 8f]/L cflb</t>
  </si>
  <si>
    <t>kmnfd] sfd -Rofgn PËn 6L cflb_ x6fpg] sfo{ lemSg], 5'6\ofpg] / /fd|/L yGsfpg] ;d]t</t>
  </si>
  <si>
    <t>cf/=l;=l;=km]G;sf] sfd x6fpg] df6f] vGg] / vfN8f]df df6f] ;Dofpg] ;d]t sfd .</t>
  </si>
  <si>
    <t xml:space="preserve">b/ ljZn]if0fsf] nflu ! j=dL= lnOPsf] </t>
  </si>
  <si>
    <t>kmnfd] km]G;sf] sfd x6fpg] df6f] vGg] / vfN8f]df df6f] ;Dofpg] ;d]t sfd .</t>
  </si>
  <si>
    <t>sf7] km]G;sf] sfd x6fpg] df6f] vGg] / vfN8f]df df6f] ;Dofpg] ;d]t sfd .</t>
  </si>
  <si>
    <r>
      <t xml:space="preserve">$=% </t>
    </r>
    <r>
      <rPr>
        <sz val="10"/>
        <rFont val="Arial"/>
        <family val="2"/>
      </rPr>
      <t>X</t>
    </r>
    <r>
      <rPr>
        <sz val="16"/>
        <rFont val="Preeti"/>
      </rPr>
      <t xml:space="preserve"> @) dL=dL= kmnfd] lu|n agfO{ vfS;L nufO{ /]8cS;fO8 k]G6 ;d]t u/L hf]8\g]</t>
    </r>
  </si>
  <si>
    <r>
      <t xml:space="preserve"># </t>
    </r>
    <r>
      <rPr>
        <sz val="9"/>
        <rFont val="Arial"/>
        <family val="2"/>
      </rPr>
      <t>X</t>
    </r>
    <r>
      <rPr>
        <sz val="16"/>
        <rFont val="Preeti"/>
      </rPr>
      <t xml:space="preserve"> @) dL=dL= kmnfd] lu|n agfO{ vfS;L nufO{ /]8cS;fO8 k]G6 ;d]t u/L hf]8\g]</t>
    </r>
  </si>
  <si>
    <r>
      <t xml:space="preserve"># </t>
    </r>
    <r>
      <rPr>
        <sz val="8"/>
        <rFont val="Arial"/>
        <family val="2"/>
      </rPr>
      <t>X</t>
    </r>
    <r>
      <rPr>
        <sz val="13"/>
        <rFont val="Preeti"/>
      </rPr>
      <t xml:space="preserve"> @) dL=dL= kmnfd] lu|n agfO{</t>
    </r>
  </si>
  <si>
    <r>
      <t xml:space="preserve">$=% </t>
    </r>
    <r>
      <rPr>
        <sz val="10"/>
        <rFont val="Arial"/>
        <family val="2"/>
      </rPr>
      <t>X</t>
    </r>
    <r>
      <rPr>
        <sz val="13"/>
        <rFont val="Preeti"/>
      </rPr>
      <t xml:space="preserve"> @) dL=dL= kmnfd] lu|n agfO{ hf]8\g]</t>
    </r>
  </si>
  <si>
    <t>lu|n agfO{ hf]8\g]</t>
  </si>
  <si>
    <r>
      <t xml:space="preserve">b/ ljZn]if0fsf] nflu !=)) /=ld= lnOPsf]-e¥ofªsf] gfkL ubf{ </t>
    </r>
    <r>
      <rPr>
        <sz val="11"/>
        <rFont val="Arial"/>
        <family val="2"/>
      </rPr>
      <t xml:space="preserve">floor to floor height </t>
    </r>
    <r>
      <rPr>
        <sz val="14"/>
        <rFont val="Preeti"/>
      </rPr>
      <t>lng]_</t>
    </r>
  </si>
  <si>
    <r>
      <t>kmnfd] u]6 !^ u]h -%)</t>
    </r>
    <r>
      <rPr>
        <sz val="12"/>
        <rFont val="Arial"/>
        <family val="2"/>
      </rPr>
      <t>X</t>
    </r>
    <r>
      <rPr>
        <sz val="16"/>
        <rFont val="Preeti"/>
      </rPr>
      <t>%)</t>
    </r>
    <r>
      <rPr>
        <sz val="12"/>
        <rFont val="Arial"/>
        <family val="2"/>
      </rPr>
      <t>X</t>
    </r>
    <r>
      <rPr>
        <sz val="16"/>
        <rFont val="Preeti"/>
      </rPr>
      <t>% dL=dL=sf] k|m]d ;lxt_ agfO{ hf]8\g] /]8 cS;fO8 k]lG6Ë / Hofnf ;d]t .</t>
    </r>
  </si>
  <si>
    <r>
      <t xml:space="preserve">&amp;% dL=dL= </t>
    </r>
    <r>
      <rPr>
        <sz val="10"/>
        <rFont val="Arial"/>
        <family val="2"/>
      </rPr>
      <t>X</t>
    </r>
    <r>
      <rPr>
        <sz val="16"/>
        <rFont val="Preeti"/>
      </rPr>
      <t xml:space="preserve"> !)) dL=dL= </t>
    </r>
    <r>
      <rPr>
        <sz val="10"/>
        <rFont val="Arial"/>
        <family val="2"/>
      </rPr>
      <t>X</t>
    </r>
    <r>
      <rPr>
        <sz val="16"/>
        <rFont val="Preeti"/>
      </rPr>
      <t xml:space="preserve"> @=! dL= nfdf] ;fnsf7sf] vDaf k|of]u ug]{ .</t>
    </r>
  </si>
  <si>
    <t xml:space="preserve"> jgfO{ hf]8\g]</t>
  </si>
  <si>
    <r>
      <t xml:space="preserve"> </t>
    </r>
    <r>
      <rPr>
        <sz val="16"/>
        <rFont val="Preeti"/>
      </rPr>
      <t xml:space="preserve">sfnf] kmnfd] kfO{ksf] 6«; agfO{ h8fg ug]{ sfd -k|fOd/ k]G6 ;lxt_  </t>
    </r>
  </si>
  <si>
    <r>
      <t>k]r lsnf</t>
    </r>
    <r>
      <rPr>
        <sz val="12"/>
        <rFont val="Arial"/>
        <family val="2"/>
      </rPr>
      <t>( Steel Screw nail 35mm)</t>
    </r>
  </si>
  <si>
    <r>
      <t>Kn]g kftf 16 u]h -4</t>
    </r>
    <r>
      <rPr>
        <sz val="12"/>
        <rFont val="Arial"/>
        <family val="2"/>
      </rPr>
      <t>'</t>
    </r>
    <r>
      <rPr>
        <sz val="12"/>
        <rFont val="FONTASY_HIMALI_TT"/>
        <family val="5"/>
      </rPr>
      <t xml:space="preserve"> </t>
    </r>
    <r>
      <rPr>
        <sz val="12"/>
        <rFont val="Arial"/>
        <family val="2"/>
      </rPr>
      <t>x</t>
    </r>
    <r>
      <rPr>
        <sz val="12"/>
        <rFont val="FONTASY_HIMALI_TT"/>
        <family val="5"/>
      </rPr>
      <t xml:space="preserve"> 8</t>
    </r>
    <r>
      <rPr>
        <sz val="12"/>
        <rFont val="Arial"/>
        <family val="2"/>
      </rPr>
      <t>'</t>
    </r>
    <r>
      <rPr>
        <sz val="12"/>
        <rFont val="FONTASY_HIMALI_TT"/>
        <family val="5"/>
      </rPr>
      <t>_</t>
    </r>
  </si>
  <si>
    <r>
      <t>^f/km]N^ 1</t>
    </r>
    <r>
      <rPr>
        <sz val="12"/>
        <rFont val="Arial"/>
        <family val="2"/>
      </rPr>
      <t>x</t>
    </r>
    <r>
      <rPr>
        <sz val="12"/>
        <rFont val="FONTASY_HIMALI_TT"/>
        <family val="5"/>
      </rPr>
      <t>20 dL= -cfO{=P;=cfO{= dfs{_</t>
    </r>
  </si>
  <si>
    <r>
      <t>kmnfd] lu|n 3</t>
    </r>
    <r>
      <rPr>
        <sz val="11"/>
        <rFont val="Arial"/>
        <family val="2"/>
      </rPr>
      <t>x</t>
    </r>
    <r>
      <rPr>
        <sz val="11"/>
        <rFont val="FONTASY_HIMALI_TT"/>
        <family val="5"/>
      </rPr>
      <t xml:space="preserve">20 dL=dL= -k|lt jld 16=14 s]hL_ </t>
    </r>
  </si>
  <si>
    <r>
      <t>kmnfd] lu|n 4=5</t>
    </r>
    <r>
      <rPr>
        <sz val="10.5"/>
        <rFont val="Arial"/>
        <family val="2"/>
      </rPr>
      <t>x</t>
    </r>
    <r>
      <rPr>
        <sz val="10.5"/>
        <rFont val="FONTASY_HIMALI_TT"/>
        <family val="5"/>
      </rPr>
      <t xml:space="preserve">20 dL=dL=-k|lt jld 21=50 s]hL_   </t>
    </r>
  </si>
  <si>
    <r>
      <t xml:space="preserve">s"lbPsf] ;fn sf&amp;sf] (f]sf h*fg ;lxt       </t>
    </r>
    <r>
      <rPr>
        <sz val="11"/>
        <rFont val="Arial"/>
        <family val="2"/>
      </rPr>
      <t>( Different type of God,Goddes statue-Thickness of shutter=40mm to 50mm)</t>
    </r>
  </si>
  <si>
    <t>gram</t>
  </si>
  <si>
    <t>cum</t>
  </si>
  <si>
    <t xml:space="preserve"> Supply laying and fixing PVC Tile</t>
  </si>
  <si>
    <t>Readymix Concrete M20grade</t>
  </si>
  <si>
    <t>Vibrator with needle</t>
  </si>
  <si>
    <t>Supply and laying Carpet Dubo</t>
  </si>
  <si>
    <t>Plant(without fruite)</t>
  </si>
  <si>
    <t>3mm Carbon Fibre UPVC Roofing Sheet including the cost of material and labour  fitting, fixing, all complete job</t>
  </si>
  <si>
    <t xml:space="preserve">3mm Carbon Fibre UPVC Roofing Sheet </t>
  </si>
  <si>
    <t>n=;=</t>
  </si>
  <si>
    <t>u|fe]n</t>
  </si>
  <si>
    <r>
      <t xml:space="preserve">vfgL÷vf]nf÷u|fe]n </t>
    </r>
    <r>
      <rPr>
        <sz val="12"/>
        <rFont val="Arial"/>
        <family val="2"/>
      </rPr>
      <t>(free from all kind of impurities as per mentioned in specification</t>
    </r>
    <r>
      <rPr>
        <sz val="12"/>
        <rFont val="FONTASY_HIMALI_TT"/>
        <family val="5"/>
      </rPr>
      <t xml:space="preserve">) </t>
    </r>
  </si>
  <si>
    <t>%) dL=dL=Aof;sf] :6]Gn];l:6nsf] x\of08/]ndf @ ld6/sf] b"/Ldf %) dL=dL=Aof;sf] :6]Gn];l:6ns} 7f8f] kf]i6 /fvL x\of08/]n / e"O+sf] aLrdf tLg tx t];f]{ @% dL=dL=Aof;sf] :6]Gn];l:6nsf] d]Da/ /fvL @Ú–^Æ b]lv #Ú–)Æ ;Dd prfO{ ePsf] /]lnË pknAw u/fO{ h8fg u/L /+u ;d]t nufpg] sfd .</t>
  </si>
  <si>
    <t>%) dL=dL=Aof;sf] :6]Gn];l:6nsf] kfO{ksf] Xof08/]n h8fg ug]{ sfo{</t>
  </si>
  <si>
    <t>rm</t>
  </si>
  <si>
    <t>#* dL=dL=Aof;sf] :6]Gn];l:6nsf] x\of08/]ndf @ ld6/sf] b"/Ldf #* dL=dL=Aof;sf] :6]Gn];l:6ns} 7f8f] kf]i6 /fvL x\of08/]n / e"O+sf] aLrdf b'O{ tx t];f]{ @% dL=dL=Aof;sf] :6]Gn];l:6nsf] d]Da/ /fvL /]lnË agfO{ h8fg u/L /+u ;d]t nufpg] sfd .</t>
  </si>
  <si>
    <t>@% dL=dL= :6Ln kfO{k</t>
  </si>
  <si>
    <t>b/ ljZn]if0fsf] nflu ( j=dL= lnOPsf]</t>
  </si>
  <si>
    <t>b/ ljZn]if0fsf] nflu ! dL= lnOPsf]</t>
  </si>
  <si>
    <r>
      <t xml:space="preserve">e¥ofËsf] /]lnË tyf afb{nL cflbdf s'FlbPsf] ;L;f} sf7sf] x]08 /]n </t>
    </r>
    <r>
      <rPr>
        <sz val="11"/>
        <rFont val="Fantci"/>
      </rPr>
      <t>(3"x4")</t>
    </r>
  </si>
  <si>
    <r>
      <t>lzzf} sf7sf] #Æ</t>
    </r>
    <r>
      <rPr>
        <sz val="11"/>
        <rFont val="Arial"/>
        <family val="2"/>
      </rPr>
      <t xml:space="preserve">X </t>
    </r>
    <r>
      <rPr>
        <sz val="16"/>
        <rFont val="Preeti"/>
      </rPr>
      <t>$Æ;fO{hsf] Xof08/]n agfO{ lkml6Ë ug]{ sfd .</t>
    </r>
  </si>
  <si>
    <t>b/ k|lt dL=sf]</t>
  </si>
  <si>
    <t xml:space="preserve"> lzzf} sf7</t>
  </si>
  <si>
    <t>;L;f} sf7</t>
  </si>
  <si>
    <t>hËnL ;L;f} sf7</t>
  </si>
  <si>
    <r>
      <t>!%</t>
    </r>
    <r>
      <rPr>
        <sz val="12"/>
        <rFont val="Arial"/>
        <family val="2"/>
      </rPr>
      <t>X</t>
    </r>
    <r>
      <rPr>
        <sz val="16"/>
        <rFont val="Preeti"/>
      </rPr>
      <t>!% ;]=dL= ;fOhsf] ;fn sf7sf] kf]i6 tyf #Æ</t>
    </r>
    <r>
      <rPr>
        <sz val="12"/>
        <rFont val="Arial"/>
        <family val="2"/>
      </rPr>
      <t>X</t>
    </r>
    <r>
      <rPr>
        <sz val="16"/>
        <rFont val="Preeti"/>
      </rPr>
      <t>#Æ ;fO{hsf] an':6/ /fvL #Æ</t>
    </r>
    <r>
      <rPr>
        <sz val="12"/>
        <rFont val="Arial"/>
        <family val="2"/>
      </rPr>
      <t>X</t>
    </r>
    <r>
      <rPr>
        <sz val="16"/>
        <rFont val="Preeti"/>
      </rPr>
      <t xml:space="preserve">$Æ ;fO{hsf] ;fnsf] Xof08/]n agfO{ h8fg ug]{ sfd . </t>
    </r>
  </si>
  <si>
    <t>$) ldld :qm'</t>
  </si>
  <si>
    <t>l;;f} sf7</t>
  </si>
  <si>
    <t>dfn;fdfg pknAw u/L @) ld=ld= df]6fO{sf] l;;f} sf7sf] l;lnË nufpg] sfd .</t>
  </si>
  <si>
    <r>
      <t xml:space="preserve"> $) </t>
    </r>
    <r>
      <rPr>
        <sz val="12"/>
        <rFont val="Arial"/>
        <family val="2"/>
      </rPr>
      <t>X</t>
    </r>
    <r>
      <rPr>
        <sz val="16"/>
        <rFont val="Preeti"/>
      </rPr>
      <t xml:space="preserve"> @) dL=dL= ljl8Ë HjfO{G6df nufpg] ;d]t .</t>
    </r>
  </si>
  <si>
    <t>%) ldld :qm'</t>
  </si>
  <si>
    <t>^) ldld :qm'</t>
  </si>
  <si>
    <t>%) ldld lsnf</t>
  </si>
  <si>
    <t>dfn;fdfg pknAw u/L !( ld=ld= df]6fO{sf] KnfO{ jf]8{sf] l;lnË nufpg] sfd .</t>
  </si>
  <si>
    <t>!( dL=dL=KnfO{ jf]8{</t>
  </si>
  <si>
    <t>Steel  Screw 50mm</t>
  </si>
  <si>
    <t>Steel  Screw 75mm</t>
  </si>
  <si>
    <t>b/ ljZn]if0fsf] nflu #%=%* j=ld= lnOPsf]</t>
  </si>
  <si>
    <t>ln:6L</t>
  </si>
  <si>
    <r>
      <t>#*</t>
    </r>
    <r>
      <rPr>
        <sz val="12"/>
        <rFont val="Arial"/>
        <family val="2"/>
      </rPr>
      <t>X</t>
    </r>
    <r>
      <rPr>
        <sz val="16"/>
        <rFont val="Preeti"/>
      </rPr>
      <t>&amp;% dL=dL= ;fO{hsf] cu|fv sf7sf] )=^!</t>
    </r>
    <r>
      <rPr>
        <sz val="12"/>
        <rFont val="Arial"/>
        <family val="2"/>
      </rPr>
      <t>X</t>
    </r>
    <r>
      <rPr>
        <sz val="16"/>
        <rFont val="Preeti"/>
      </rPr>
      <t>)=(!% dL=sf] sf]7f -k|m]d_ agfO{</t>
    </r>
  </si>
  <si>
    <t>b'j} tkm{ # dL= dL= sdl;{on KnfO{p8 nufO{ hf]gL{df sf7sf] ln:6L 7f]sL sf7jf/ nufpg sfd .</t>
  </si>
  <si>
    <t xml:space="preserve"> !( dL= dL= cu|fv sf7sf] kmNofs b'j} tkm{ Nofk HjfOG6df 7f]sL sf7jf/ nufpg sfd .</t>
  </si>
  <si>
    <r>
      <t>%)</t>
    </r>
    <r>
      <rPr>
        <sz val="12"/>
        <rFont val="Arial"/>
        <family val="2"/>
      </rPr>
      <t>X</t>
    </r>
    <r>
      <rPr>
        <sz val="16"/>
        <rFont val="Preeti"/>
      </rPr>
      <t>&amp;% dL=dL= ;fO{hsf] cu|fv sf7sf] )=^)</t>
    </r>
    <r>
      <rPr>
        <sz val="12"/>
        <rFont val="Arial"/>
        <family val="2"/>
      </rPr>
      <t>X</t>
    </r>
    <r>
      <rPr>
        <sz val="16"/>
        <rFont val="Preeti"/>
      </rPr>
      <t>)=() dL=sf] sf]7f -k|m]d_ agfO{</t>
    </r>
  </si>
  <si>
    <t xml:space="preserve"> ^ dL= dL= jf6/k|'km KnfOp8sf] kmN; l;lnË 7f]Sg]] sfd . </t>
  </si>
  <si>
    <t>^ dL=dL= jf6/k|'k KnfO{p8</t>
  </si>
  <si>
    <t>kfs]^</t>
  </si>
  <si>
    <t xml:space="preserve">dfn;fdfg pknAw u/L lh=cfO{=k|m]ddf lhD;d jf]8{sf] </t>
  </si>
  <si>
    <t>b/ ljZn]if0fsf] nflu !) Jf= dL= lnOPsf]</t>
  </si>
  <si>
    <t>lhk af]8{ l8hfOg kmN;\l;lnËsf]</t>
  </si>
  <si>
    <t>sfd k'/f</t>
  </si>
  <si>
    <t>l8hfOg kmN; l;lnË nufpg] sfd -cf/=l;=l;= 5td'lg_</t>
  </si>
  <si>
    <t>;fwf/0f kmN; l;lnË nufpg] sfd -cf/=l;=l;= 5td'lg_</t>
  </si>
  <si>
    <t>lhk af]8{ ;fwf/0f kmN;\l;lnËsf]</t>
  </si>
  <si>
    <t xml:space="preserve">dfn;fdfg pknAw u/L lh=cfO{=k|m]ddf d]6fnfOH8 kf]lnP6/ nfldg]6]8 jf]8{sf] </t>
  </si>
  <si>
    <t>l;lnË nufpg] sfd -ss{t kftfsf] 5fgfd'lg_</t>
  </si>
  <si>
    <t>b/ ljZn]if0fsf] nflu !Jf= dL= lnOPsf]</t>
  </si>
  <si>
    <t xml:space="preserve">l8hfOg Pd=lk=Pn= l;lnËsf] </t>
  </si>
  <si>
    <t xml:space="preserve">;fwf/0f Pd=lk=Pn= l;lnËsf] </t>
  </si>
  <si>
    <t xml:space="preserve">dfn;fdfg pknAw u/L lh=cfO{=k|m]ddf ;fwf/0f d]6fnfOH8 kf]lnP6/ nfldg]6]8 jf]8{sf] </t>
  </si>
  <si>
    <t xml:space="preserve">dfn;fdfg pknAw u/L ^ dL=dL= afSnf] km\nf]S; cf]– jf]8{ </t>
  </si>
  <si>
    <t xml:space="preserve">-jf6/k|'km l;d]G6 af]8{_ sf] kmN; l;lnË nufpg] sfd </t>
  </si>
  <si>
    <t>km\n]S; cf]–jf]8{ l;lnËsf]</t>
  </si>
  <si>
    <t>UPVC 110X64X9mm thick board and 5mm thick Partition With Half Board 9mm And Other Half 5mm Glass</t>
  </si>
  <si>
    <t>UPVC 60*60mm white colour Swing Door With 5mm Glass Panel</t>
  </si>
  <si>
    <t>UPVC sliding window with net (frame 50 X 80mm sash 58 X 36mm white colour with 5mm Glass)</t>
  </si>
  <si>
    <t>UPVC sliding window without net (frame 60 X 60mm sash 66 X 42mm white colour with 5mm Glass)</t>
  </si>
  <si>
    <t>UPVC Single Door (frame 60X60mm, sash 60X 104mm) White Colour With Top Glass 5mm And Bottom UPVC Panel</t>
  </si>
  <si>
    <t>UPVC Singl Door with full pannel (frame 60*60mm sash 60X100mm White Colour With  Panel)</t>
  </si>
  <si>
    <t>UPVC sliding Door with net (frame 52 X 88mm sash 8 X 42mm white colour with 5mm Glass)</t>
  </si>
  <si>
    <t>UPVC sliding Door without net (frame 60 X 60mm sash 88 X 40mm white colour with 5mm Glass)</t>
  </si>
  <si>
    <t>UPVC Double Door  (frame 60 X 60mm sash 60 X 140mm white colour with 5mm Glass)</t>
  </si>
  <si>
    <t>km\n]u:^f]g (+'uf-75dL=dL=</t>
  </si>
  <si>
    <t>UPVC Single Door</t>
  </si>
  <si>
    <t xml:space="preserve">UPVC Singl Door with full pannel </t>
  </si>
  <si>
    <t xml:space="preserve">UPVC 110X64X9mm thick board </t>
  </si>
  <si>
    <t xml:space="preserve"> Swing Door With 5mm Glass Panel</t>
  </si>
  <si>
    <t>UPVC sliding window with net</t>
  </si>
  <si>
    <t>UPVC sliding window without net</t>
  </si>
  <si>
    <t>UPVC sliding Door with net</t>
  </si>
  <si>
    <t>UPVC sliding Door without net</t>
  </si>
  <si>
    <t>UPVC Double Door</t>
  </si>
  <si>
    <r>
      <t>;g dfO{sf -4</t>
    </r>
    <r>
      <rPr>
        <sz val="12"/>
        <rFont val="Arial"/>
        <family val="2"/>
      </rPr>
      <t>'</t>
    </r>
    <r>
      <rPr>
        <sz val="11"/>
        <rFont val="Arial"/>
        <family val="2"/>
      </rPr>
      <t>X</t>
    </r>
    <r>
      <rPr>
        <sz val="12"/>
        <rFont val="FONTASY_HIMALI_TT"/>
        <family val="5"/>
      </rPr>
      <t>8</t>
    </r>
    <r>
      <rPr>
        <sz val="12"/>
        <rFont val="Arial"/>
        <family val="2"/>
      </rPr>
      <t>'</t>
    </r>
    <r>
      <rPr>
        <sz val="12"/>
        <rFont val="FONTASY_HIMALI_TT"/>
        <family val="5"/>
      </rPr>
      <t xml:space="preserve">_ </t>
    </r>
  </si>
  <si>
    <t>sf&amp;sf] lni^L 3.4 OGr ;fwf/)f</t>
  </si>
  <si>
    <t>sf&amp;sf] lni^L 3.4 OGr *]sf]/]l^e</t>
  </si>
  <si>
    <r>
      <t>af]*/ ^fon 2</t>
    </r>
    <r>
      <rPr>
        <sz val="12"/>
        <rFont val="Arial"/>
        <family val="2"/>
      </rPr>
      <t>"x</t>
    </r>
    <r>
      <rPr>
        <sz val="12"/>
        <rFont val="FONTASY_HIMALI_TT"/>
        <family val="5"/>
      </rPr>
      <t>8Æ</t>
    </r>
  </si>
  <si>
    <r>
      <t xml:space="preserve">vfS;L </t>
    </r>
    <r>
      <rPr>
        <sz val="10"/>
        <rFont val="Arial"/>
        <family val="2"/>
      </rPr>
      <t>(Sand Paper)</t>
    </r>
  </si>
  <si>
    <t>Dori (nylone)</t>
  </si>
  <si>
    <t>gd"gf ;+sng y}nL Nofa ;fdfu|L</t>
  </si>
  <si>
    <r>
      <t xml:space="preserve"> </t>
    </r>
    <r>
      <rPr>
        <sz val="10"/>
        <rFont val="Arial"/>
        <family val="2"/>
      </rPr>
      <t>(Sieve Analyusis, Hydrometer Analysis, Atterberg's Limit, Specific Gravity, Natural Moisture Content, Direct Shear Test, Unconfined Compression Test, Conlolidation Test, Conducting SPT at 1.5m interval using auto trip hammer syster including collection of samples, sealing etc, Retrieving undisturbed samples for consolidation and shear strength tests for per BH.</t>
    </r>
  </si>
  <si>
    <t>hgf</t>
  </si>
  <si>
    <t>;lxt cu/ -n=;=@))).– k/ 3=_</t>
  </si>
  <si>
    <t>j6f</t>
  </si>
  <si>
    <r>
      <rPr>
        <sz val="10"/>
        <rFont val="Arial"/>
        <family val="2"/>
      </rPr>
      <t xml:space="preserve">M20 grade </t>
    </r>
    <r>
      <rPr>
        <sz val="13"/>
        <rFont val="Preeti"/>
      </rPr>
      <t>/]l8ldS; s+lqm6</t>
    </r>
  </si>
  <si>
    <r>
      <t xml:space="preserve">kmnfd] kfO{k  </t>
    </r>
    <r>
      <rPr>
        <sz val="9"/>
        <rFont val="Arial"/>
        <family val="2"/>
      </rPr>
      <t>(NMB 50-M)</t>
    </r>
  </si>
  <si>
    <t>kf]/l;lng Un]H8 6fO{n</t>
  </si>
  <si>
    <r>
      <t>9'+ufsf] 3"nf] -Pl/of</t>
    </r>
    <r>
      <rPr>
        <sz val="10"/>
        <rFont val="Arial"/>
        <family val="2"/>
      </rPr>
      <t>X</t>
    </r>
    <r>
      <rPr>
        <sz val="13"/>
        <rFont val="Preeti"/>
      </rPr>
      <t>% ;]=dL=_</t>
    </r>
  </si>
  <si>
    <r>
      <t>v_ HofdL @</t>
    </r>
    <r>
      <rPr>
        <sz val="13"/>
        <rFont val="FONTASY_HIMALI_TT"/>
        <family val="5"/>
      </rPr>
      <t>-</t>
    </r>
    <r>
      <rPr>
        <sz val="13"/>
        <rFont val="Preeti"/>
      </rPr>
      <t>$@-</t>
    </r>
  </si>
  <si>
    <r>
      <t xml:space="preserve">9'+ufsf] 3"nf] -Pl/of </t>
    </r>
    <r>
      <rPr>
        <sz val="10"/>
        <rFont val="Arial"/>
        <family val="2"/>
      </rPr>
      <t xml:space="preserve">X </t>
    </r>
    <r>
      <rPr>
        <sz val="13"/>
        <rFont val="Preeti"/>
      </rPr>
      <t>^ ;]=dL=_</t>
    </r>
  </si>
  <si>
    <t>H38</t>
  </si>
  <si>
    <t>H39</t>
  </si>
  <si>
    <t>gg\Un]H8 6fOn</t>
  </si>
  <si>
    <t>c:t/ jfx]s Ps sf]6 j]b/sf]6 -Pk]S; jf ;f] ;/x_ k]G6 ug]{ sfd .</t>
  </si>
  <si>
    <t>j]b/ sf]6 -Pk]S; jf ;f] ;/x_ k]G6</t>
  </si>
  <si>
    <t>c:t/ jfx]s b'O{ sf]6 j]b/sf]6 -Pk]S; jf ;f] ;/x_ k]G6 ug]{ sfd .</t>
  </si>
  <si>
    <t>:6]Gn];l:6nsf] kfO{kdf UofF; j]lN8ª  / k]l6Ë ug]{ .</t>
  </si>
  <si>
    <t>#* dL=dL= :6Ln kfOk</t>
  </si>
  <si>
    <t>Report, writing &amp; submission</t>
  </si>
  <si>
    <t>;xfos ;fdu|L</t>
  </si>
  <si>
    <t>E5</t>
  </si>
  <si>
    <t>E6</t>
  </si>
  <si>
    <t>F1</t>
  </si>
  <si>
    <t>F8</t>
  </si>
  <si>
    <t xml:space="preserve">hu leQf kvf{ndf l;d]G6 s+lqm6 ug]{ sfd dfn;fdfg pknAw ug]{ #) dL6/;Dd 9'jfgL ;lxt </t>
  </si>
  <si>
    <r>
      <t xml:space="preserve">;'k/ :6«Sr/df l8hfOg adf]lhdsf] </t>
    </r>
    <r>
      <rPr>
        <sz val="11"/>
        <rFont val="Arial"/>
        <family val="2"/>
      </rPr>
      <t>M20 grade</t>
    </r>
    <r>
      <rPr>
        <sz val="16"/>
        <rFont val="Preeti"/>
      </rPr>
      <t xml:space="preserve"> sf] /]l8ldS; s+lqm6 k|of]u u/L 9nfg ug]{ sfd </t>
    </r>
  </si>
  <si>
    <t xml:space="preserve">dfn;fdfg pknAw ug]{ / ;fO{6;Dd 9'jfgL ;d]t  </t>
  </si>
  <si>
    <t>G 12</t>
  </si>
  <si>
    <t>G 11</t>
  </si>
  <si>
    <t>G 13</t>
  </si>
  <si>
    <t>G 14</t>
  </si>
  <si>
    <t>G 15</t>
  </si>
  <si>
    <t>G 16</t>
  </si>
  <si>
    <t>H 1</t>
  </si>
  <si>
    <t>H 2</t>
  </si>
  <si>
    <t>H 3</t>
  </si>
  <si>
    <t>H 4</t>
  </si>
  <si>
    <t>H 5</t>
  </si>
  <si>
    <t>H 6</t>
  </si>
  <si>
    <t>H 7</t>
  </si>
  <si>
    <t>H 8</t>
  </si>
  <si>
    <t>H 9</t>
  </si>
  <si>
    <t>H 11</t>
  </si>
  <si>
    <t>H 12</t>
  </si>
  <si>
    <t>H 13</t>
  </si>
  <si>
    <t>Fuel(Disel)</t>
  </si>
  <si>
    <t>Formula</t>
  </si>
  <si>
    <t>Fuel rate (Disel)</t>
  </si>
  <si>
    <t>b/ k|lt af]/xf]nsf]</t>
  </si>
  <si>
    <t>l/=g+=</t>
  </si>
  <si>
    <t xml:space="preserve">^!–!@) ;]=dL= uf]nfO{ ?v 9fNg] sfo{ =================================================================================== </t>
  </si>
  <si>
    <t>!@–#) ?vsf] h/f lemSg] sfo{ ===================================================================================</t>
  </si>
  <si>
    <t xml:space="preserve">^!–!@) ;]=dL= uf]nfO{sf] ?v h/f lemSg] sfo{  ==========================================================================================  </t>
  </si>
  <si>
    <t>;km]{;nfO{ 8«]l;Ë ug]{ sfo{ vfN6f] k'g]{ sfd====================================================================================</t>
  </si>
  <si>
    <t>df6f] k/LIf0f ug],{ sfd af]/ xf]n vGg], gd"gf ;+sng sfd ===============================================================================</t>
  </si>
  <si>
    <t>af]/ xf]n</t>
  </si>
  <si>
    <t>g/d k|sf/sf] Sn] / l;N6L df6f]df ;j} lsl;dsf] vGg] sfd ===============================================================================</t>
  </si>
  <si>
    <t xml:space="preserve">;fx|f] k|sf/sf] Sn], g/d d'/d 9'+uf -#) ;]=dL=;Dd_ ld;]sf] df6f] ========================================================================================== </t>
  </si>
  <si>
    <t xml:space="preserve">lj:kmf]6g ljgf dWod k|sf/ 9'Ëfdf vGg] sfd  ===================================== </t>
  </si>
  <si>
    <t>;fdfGo df6f]n] k'g]{ sfd !%, !% ;]=dL= sf] txdf km}nfpg]================================================================</t>
  </si>
  <si>
    <t>jfn'jf eg]{, kfgL 5g]{ / HofdLåf/f sDk]s ug]{ sfd ===========================================</t>
  </si>
  <si>
    <t>O{6f uf/f]sf] sfd l;d]G6, jfn'jf -!M^_ d;nf tof/ u/L ¥of6 6«ofk ================</t>
  </si>
  <si>
    <t xml:space="preserve">s+lqm6 xf]nf] Anssf] uf/f] l;d]G6, jfn'jf -!M$_ df nufpg] sfddf  =============================================================================================    </t>
  </si>
  <si>
    <t xml:space="preserve">hu leQf kvf{ndf l;d]G6 s+lqm6 ug]{ sfd -lk=;L=;L= !M@M$_  =============================================================================================    </t>
  </si>
  <si>
    <t xml:space="preserve">;'k/ :6«Sr/, 8]s :n]a ljdx?df l;d]G6 s+lqm6 ug]{ sfd -!M!M@_  =============================================================================================   </t>
  </si>
  <si>
    <t xml:space="preserve">d]lzgsf] k|of]u u/L hu leQf kvf{ndf l;d]G6 s+lqm6 ug]{ sfd -!M#M^_  =============================================================================================   </t>
  </si>
  <si>
    <t xml:space="preserve">d]lzgsf] k|of]u u/L hu leQf kvf{ndf l;d]G6 s+lqm6 ug]{ sfd -!M@M$_  =============================================================================================   </t>
  </si>
  <si>
    <t xml:space="preserve">d]lzgsf] k|of]u u/L ;'k/ :6«Sr/df l;d]G6 s+lqm6 ug]{ sfd -!M!M@_  =============================================================================================   </t>
  </si>
  <si>
    <t xml:space="preserve">)=$% dL=dL= afSnf] ;L=hL=cfO{= 5fgf 5fpg] sfd  ===============================================  </t>
  </si>
  <si>
    <t>)=$% dL=dL= /+lug =hL=cfO{= zL6sf] w'/L agfO{ h8fg ug]{ sfd -j=dL=_===================</t>
  </si>
  <si>
    <t>)=$% dL=dL= /+lug =hL=cfO{= zL6sf] w'/L agfO{ h8fg ug]{ sfd -/=dL=_ ===================</t>
  </si>
  <si>
    <t xml:space="preserve">)=%) dL=dL=  /+uLg hL=cfO{= zL6sf] w'/L agfO{ h8fg ug]{ sfd -/=dL=_ =============================================================================================    </t>
  </si>
  <si>
    <t xml:space="preserve">cu|fv sf7sf] jLd blng cflb agfO{ hf]8\g] sfd  =============================================================================================    </t>
  </si>
  <si>
    <t xml:space="preserve">@% dL=dL= cu|fv sf7sf] O{E; -d'7n_ agfO{ hf]8\g] sfd  =============================================================================================   </t>
  </si>
  <si>
    <t xml:space="preserve">cu|fv sf7sf] rf}s; agfO hf]8\g] sfd =============================================================================================   </t>
  </si>
  <si>
    <t xml:space="preserve">$ dL=dL= df]6fO{sf] P]gf sf7sf] lni6L nufO{ hf]8\g] sfd  =============================================================================================   </t>
  </si>
  <si>
    <t xml:space="preserve">% dL=dL= df]6fO{sf] P]gf sf7sf] lni6L nufO{ hf]8\g] sfd  =============================================================================================   </t>
  </si>
  <si>
    <t xml:space="preserve">$ dL=dL= sdl;{on KnfO{p8 sf7sf] lni6L nufO{ hf]8\g]  sfd  =============================================================================================   </t>
  </si>
  <si>
    <t xml:space="preserve">xf8{af]8{ tyf cGo kf6L{zgdf $ dL=dL= 6Ls KnfOp8 n]ldg]zg sfd  =============================================================================================   </t>
  </si>
  <si>
    <t>ljleGg lsl;dsf] kmN; l;lnË 7f]Sg] ^ dL=dL= sdl;{on KnfO{p8 sfd =======================================================================</t>
  </si>
  <si>
    <t>%) dL=dL= af]Snf] 5fKg] 9'Ëf km\n}:6f]g !M$ ;d]G6 afn'jfdf ================================================</t>
  </si>
  <si>
    <t>%) dL=dL= ;Ddsf] 5fkf] 9'Ëf afn'jfdf 5fKg] sfd ================================================</t>
  </si>
  <si>
    <t>@% dL=dL= afSnf] t]lnof O{6f !M@ ;'sL{ d;nfdf 5fKg] sfd ====================================</t>
  </si>
  <si>
    <t>kfs]6 lj5\ofpg] / vfS;L nufO{ kfln; ug]{ sfd =============================================================================</t>
  </si>
  <si>
    <t>;'Vvf O{6f RofK6f] 5fKg] sfd ===========================================================================</t>
  </si>
  <si>
    <t>;'Vvf O{6f 7f8f] 5fKg] sfd ===========================================================================</t>
  </si>
  <si>
    <t>;'Vvf 9+'uf 5fKg] sfd ===========================================================================</t>
  </si>
  <si>
    <t>!@% dL=dL= afSnf] 7f8f] O{6f ;f]lnË u/L hf]gL{df afn'jf eg]{ sfd =======================================================================</t>
  </si>
  <si>
    <t>%) dL=dL= df]6f] x]eL 8o"6L OG6/nls+u s+lqm6Ans la5ofpg]] sfd================</t>
  </si>
  <si>
    <t>^) dL=dL= df]6f] x]eL 8o"6L OG6/nls+u s+lqm6Ans la5ofpg]] sfd================</t>
  </si>
  <si>
    <t>leQf Pj+ l;lnËdf Kn]g Knf:6/ ckm k]l/; ug]{ sfo{==================================</t>
  </si>
  <si>
    <t>d]l;gd]8 Sn] 6fon !M$ l;d]G6 afn'jfdf jfn ;km]{;df 6f+:g] sfo{==================</t>
  </si>
  <si>
    <t>!^ dL=dL=u|]gfO{6, l;d]G6 d;nfdf 5fkL 3f]6\g] / kflnz ;d]t ug]{=================</t>
  </si>
  <si>
    <t>/a/ j]:8 P8]l;edf lk=le=l;=6fOn nufpg] /f]lnË ug]{ ;d]t sfo{ ===============</t>
  </si>
  <si>
    <t>@% dL=dL= afSnf] df6f]sf] Knfi6/ ug]{ sfd ============================================</t>
  </si>
  <si>
    <t>O{6fsf] uf/f]df l;d]G6 afn'jf -!M!_ df ˆn; l6Ksf/ ug]{ sfd======================</t>
  </si>
  <si>
    <t>O{6fsf] uf/f]df l;d]G6 afn'jf -!M@_ df ˆn; l6Ksf/ ug]{ sfd</t>
  </si>
  <si>
    <t>af]N8/ 9'+ufsf] uf/f]df ˆn; ?N8 l6Ksf/ ug]{ sfd -!M!_======================================</t>
  </si>
  <si>
    <t>Knfi6/ dfly @) dL=dL= afSnf] emNn/ jf kfgL k§L agfpg] sfd==================</t>
  </si>
  <si>
    <t>tof/L x]l/6]h</t>
  </si>
  <si>
    <t>!M@ efudf jf6/ k|'km sDkfp08 ld;fO{ 8]Dk k|'lkm+Ë ug]{ =====================================</t>
  </si>
  <si>
    <t>@=% ;]=dL= df]6fO{ l;d]G6 s+qmL6 -!M!½M#_ 8]Dk k|'kmLË ug]{ =====================================</t>
  </si>
  <si>
    <t>#=* ;]=dL= df]6fO{ l;d]G6 s+qmL6 -!M@M$_ 8]Dk k|'kmLË ug]{ =====================================</t>
  </si>
  <si>
    <t>Ps sf]6 lj6'ldg k]G6 8]Dk k|'km sf];{df nufO{ afn'jfn] 5f]Kg] ================================</t>
  </si>
  <si>
    <t>8]Dk k|'km u|]8 6f/km]N8 Ps tx nufpg] ===========================================================</t>
  </si>
  <si>
    <t>cf/=l;=l;= jf cf/=lj=l;= sfd eTsfO{ !) dL= k/ x6fpg] sfd=============================</t>
  </si>
  <si>
    <t>Kn]g l;d]G6 sqmL6 jf jh| s+qmL6 eTsfO{ !) dL= k/ x6fpg] sfd=============================</t>
  </si>
  <si>
    <t>k'/fgf] kfs]{6 lj5\ofPsf] 7fpFdf 3f]6L kfln; ug]{ sfo{ ========================================</t>
  </si>
  <si>
    <t>k'/fgf] df]hfos ˆnf]l/Ë u/]sf] 7fpFdf 3f]6L d}g kfln; ;d]t ug]{ sfo{ ===============</t>
  </si>
  <si>
    <t>df6f]sf] d;nfsf] uf/f]af6 O{6f lemls nfu]sf] d;nf ;kmf ug]{ ====================================</t>
  </si>
  <si>
    <t>r'gf ;'sL{sf] d;nfsf] uf/f]af6 O{6f lemls nfu]sf] d;nf ;kmf ug]{ ==================================</t>
  </si>
  <si>
    <t>l;d]G6 d;nfsf] uf/f]af6 O{6f lemls nfu]sf] d;nf ;kmf ug]{ ==================================</t>
  </si>
  <si>
    <t>s'+b]sf] 9'Ëf, dfj{n jf lk|sfi6 s+lqm6 -l;d]G6 d;nfdf_ eTsfpg] sfd==================</t>
  </si>
  <si>
    <t>uf]^f</t>
  </si>
  <si>
    <t>cf/=l;=l;=km]G;sf] sfd x6fpg] df6f] vGg] / vfN8f]df df6f] ;Dofpg] ===============</t>
  </si>
  <si>
    <t>kmnfd] /f]lnË ;6/ agfO{ h8fg ug]{ , k]G6LË / Hofnf ;d]t===========================</t>
  </si>
  <si>
    <t>sfnf] kmnfd] kfO{ksf] 6«; agfO{ h8fg ug]{ sfd ===========================================</t>
  </si>
  <si>
    <t>UPVC Single Door (frame 60X60mm, sash 60X 104mm) ……………………………</t>
  </si>
  <si>
    <t>UPVC Singl Door with full pannel (frame 60*60mm sash 60X100mm …………….</t>
  </si>
  <si>
    <t>UPVC 60*60mm white colour Swing Door With 5mm Glass Panel………………</t>
  </si>
  <si>
    <t>UPVC sliding window with net (frame 50 X 80mm sash 58 X 36mm ……………</t>
  </si>
  <si>
    <t>UPVC sliding window without net (frame 60 X 60mm sash 66 X 42mm ………..</t>
  </si>
  <si>
    <t>UPVC sliding Door with net (frame 52 X 88mm sash 8 X 42mm…………………..</t>
  </si>
  <si>
    <t>UPVC sliding Door without net (frame 60 X 60mm sash 88 X 40mm……………</t>
  </si>
  <si>
    <t>UPVC Double Door  (frame 60 X 60mm sash 60 X 140mm……………………….</t>
  </si>
  <si>
    <t>hu jf vf8naf6 kfgL kDk ug]{ ====================================================================</t>
  </si>
  <si>
    <t>;fdfGo df6f]n] kfgL g5l/sg k'g]{ sfd ========================================================</t>
  </si>
  <si>
    <t>@)÷@) ;]=dL= txdf k'l/Psf] df6f]nfO{ /f]n/åf/f sDKofS6 ug]{ sfd===============</t>
  </si>
  <si>
    <t>d]lzgsf] k|of]u u/L ;'k/ :6«Sr/df dfOqmf] l;lnsf -!M!M@_ ===========================</t>
  </si>
  <si>
    <t>cf/=;L=;L= nflu kmnfd] 808L sf6\g], df]8\g] #) dL6/ ;Dd =========================</t>
  </si>
  <si>
    <t>Sn] 6fO{n 5fgf 5fpg] sfd =======================================================================</t>
  </si>
  <si>
    <t>Sn] 6fO{nsf] w'/L nufpg] sfd ======================================================================</t>
  </si>
  <si>
    <t>!=@ ld=ld= sf]?u]6]8 kmfO{j/ Unf; kftfn] 5fgf 5fpg] sfd===========================</t>
  </si>
  <si>
    <t>kmfO{j/ Unf; Kn]g zL6sf] w'/L agfO{ h8fg ug]{ sfd ===================================</t>
  </si>
  <si>
    <t>!=@ ld=ld= Kn]g kmfO{j/ Unf; kftfn] 5fgf 5fpg] sfd=================================</t>
  </si>
  <si>
    <t>;gdfO{sf n]ldg]zg sfd ============================================================================</t>
  </si>
  <si>
    <t>kmf]/dfO{sf n]ldg]zg  sfd ==========================================================================</t>
  </si>
  <si>
    <t>e¥ofËsf] v'8\lsnfdf dfj{n gf]lhË ug{] sfd =================================================</t>
  </si>
  <si>
    <t>dfj{n kf]ln; dfq ug{] sfd =======================================================================</t>
  </si>
  <si>
    <t>@% dL=dL= afSnf] PlG6l:nk l;d]G6 6fOn l;d]G6 jfn'jfdf -!M$_ ===================</t>
  </si>
  <si>
    <t>!Æ afSnf] ?lkmË 6fon a'§f Knfi6/ l;d]G6 d;nf -!M$_ ================================</t>
  </si>
  <si>
    <t>t]lnof O{6f 5fk]sf]df l;d]G6 afn'jf -!M!_ l6Ksf/ =========================================</t>
  </si>
  <si>
    <t>l;d]G6df # dL=dL= afSnf] ˆnl;+u Knfi6/ nufpg] sfd==================================</t>
  </si>
  <si>
    <t>PZn/ sfddf ˆn; ?N8 l6Ksf/ l;d]G6 afn'jf -!M#_ sfo{ ============================</t>
  </si>
  <si>
    <t xml:space="preserve">leQf Pjd\ l;lnËdf @ ld=ld= Kn]g XjfO{6 k'§L Knfi6/ ug]{ sfo{===================== </t>
  </si>
  <si>
    <t>Ps tx Knfli6s km]N6 nufpg] sfd ============================================================</t>
  </si>
  <si>
    <t>b'O{ tx Knfli6s km]N6 nufpg] sfd ==============================================================</t>
  </si>
  <si>
    <t>%)) u]hsf] kf]lnlyg zL6 Ps tx lj5\ofpg] ===============================================</t>
  </si>
  <si>
    <t>Ps tx 6f/km]N6 nufpg] sfd ====================================================================</t>
  </si>
  <si>
    <t>b'O{ tx 6f/km]N6 nufpg] sfd =======================================================================</t>
  </si>
  <si>
    <t>l;d]G6 jf jh| Knfi6/ eTsfO{ !) dL= k/ x6fpg] sfd==================================</t>
  </si>
  <si>
    <t>6fOn 5fgf eTsfO{ !) dL= k/ x6fpg] sfd====================================================</t>
  </si>
  <si>
    <t>kmnfd] sfd -Rofgn PËn 6L cflb_ x6fpg] sfo{ lemSg]=====================================</t>
  </si>
  <si>
    <t>kmnfd] lu|n agfO{ vfS;L nufO{ /]8cS;fO8 k]G6==============================================</t>
  </si>
  <si>
    <t>kmnfd] sf]nfK;Lan u]6 k]lG6Ë / h8fg ;d]t ug]{ =========================================</t>
  </si>
  <si>
    <t>lh=cfO{=sf9]tf/ -jf/ j]8 jfo/_ nufpg] ======================================================</t>
  </si>
  <si>
    <t>A 1</t>
  </si>
  <si>
    <t>A 2</t>
  </si>
  <si>
    <r>
      <t xml:space="preserve">3fF; </t>
    </r>
    <r>
      <rPr>
        <sz val="11"/>
        <rFont val="Arial"/>
        <family val="2"/>
      </rPr>
      <t>(Dubo)</t>
    </r>
  </si>
  <si>
    <t>/8 ;lxt j]N8/</t>
  </si>
  <si>
    <r>
      <t>?v /f]Kg] sfd, vfN8f] vNg], $% ;]=dL= uf]nfO{df rf/ j6f #</t>
    </r>
    <r>
      <rPr>
        <sz val="12"/>
        <rFont val="Calibri"/>
        <family val="2"/>
        <scheme val="minor"/>
      </rPr>
      <t>x</t>
    </r>
    <r>
      <rPr>
        <sz val="14"/>
        <rFont val="Preeti"/>
      </rPr>
      <t>@) dLdL sf] kmnfd] kftf / @</t>
    </r>
    <r>
      <rPr>
        <sz val="12"/>
        <rFont val="Calibri"/>
        <family val="2"/>
        <scheme val="minor"/>
      </rPr>
      <t>"X</t>
    </r>
    <r>
      <rPr>
        <sz val="14"/>
        <rFont val="Preeti"/>
      </rPr>
      <t>@</t>
    </r>
    <r>
      <rPr>
        <sz val="12"/>
        <rFont val="Calibri"/>
        <family val="2"/>
        <scheme val="minor"/>
      </rPr>
      <t>"</t>
    </r>
    <r>
      <rPr>
        <sz val="14"/>
        <rFont val="Preeti"/>
      </rPr>
      <t xml:space="preserve"> d];</t>
    </r>
  </si>
  <si>
    <r>
      <t>@</t>
    </r>
    <r>
      <rPr>
        <sz val="13"/>
        <rFont val="Calibri"/>
        <family val="2"/>
        <scheme val="minor"/>
      </rPr>
      <t>"X</t>
    </r>
    <r>
      <rPr>
        <sz val="13"/>
        <rFont val="Preeti"/>
      </rPr>
      <t>@</t>
    </r>
    <r>
      <rPr>
        <sz val="13"/>
        <rFont val="Calibri"/>
        <family val="2"/>
        <scheme val="minor"/>
      </rPr>
      <t>"</t>
    </r>
    <r>
      <rPr>
        <sz val="13"/>
        <rFont val="Preeti"/>
      </rPr>
      <t xml:space="preserve"> d]; hfnL </t>
    </r>
  </si>
  <si>
    <r>
      <t xml:space="preserve">a]G6f]g]6 kfp8/ </t>
    </r>
    <r>
      <rPr>
        <sz val="11"/>
        <rFont val="Preeti"/>
      </rPr>
      <t xml:space="preserve">-$) s]hL </t>
    </r>
    <r>
      <rPr>
        <sz val="10"/>
        <rFont val="Arial"/>
        <family val="2"/>
      </rPr>
      <t>=</t>
    </r>
    <r>
      <rPr>
        <sz val="11"/>
        <rFont val="Arial"/>
        <family val="2"/>
      </rPr>
      <t xml:space="preserve"> </t>
    </r>
    <r>
      <rPr>
        <sz val="11"/>
        <rFont val="Preeti"/>
      </rPr>
      <t>! Aff]/f_</t>
    </r>
  </si>
  <si>
    <t>Bentonet Powder (1 kg = Rs. 9.20)</t>
  </si>
  <si>
    <t>1 Bag</t>
  </si>
  <si>
    <t xml:space="preserve">:yfgLo s'–sf7 </t>
  </si>
  <si>
    <t>:yfgLo s' sf&amp;</t>
  </si>
  <si>
    <r>
      <t xml:space="preserve">)=$% </t>
    </r>
    <r>
      <rPr>
        <sz val="9"/>
        <rFont val="Arial"/>
        <family val="2"/>
      </rPr>
      <t>Plain</t>
    </r>
    <r>
      <rPr>
        <sz val="12"/>
        <rFont val="Arial"/>
        <family val="2"/>
      </rPr>
      <t xml:space="preserve"> </t>
    </r>
    <r>
      <rPr>
        <sz val="12"/>
        <rFont val="Preeti"/>
      </rPr>
      <t>zL6</t>
    </r>
  </si>
  <si>
    <t>)=$! dL=dL= /+lug ss{6 kftf</t>
  </si>
  <si>
    <t>)=$% dL=dL= /+lug ss{6 kftf</t>
  </si>
  <si>
    <t>dfn;fdfg pknAw u/L !=@ dL=dL= afSnf] kmfO{j/ Unf;sf] zL6sf] w'/L agfO{ h8fg ug]{ sfd k'/f .</t>
  </si>
  <si>
    <t>Kn]g zL6 -^) ;]=dL= rf}8fO{_</t>
  </si>
  <si>
    <t>!@ dL=dL= df]6fO{ ePsf] kf6L{zg jf]8{ Ps ;fO8 n]ldg]6 u/]sf] h8fg ug]{ sfo{ .</t>
  </si>
  <si>
    <t>!@ dL=dL= df]6fO{ ePsf] Ps ;fO{8 nfldg]6 ul/Psf]</t>
  </si>
  <si>
    <t>@) dL=dL /f]8f</t>
  </si>
  <si>
    <t>gf]6M 9'+ufsf] w'nf] 3=dL=nfO{ )=)% dL6/n] u'0fg u/]sf] .</t>
  </si>
  <si>
    <t>gf]6M 9'+ufsf] w'nf] 3=dL=nfO{ )=)^ dL6/n] u'0fg u/]sf] .</t>
  </si>
  <si>
    <t>Supplying &amp; fixing Structure glazing with laminated safety glass 6.38 mm thick</t>
  </si>
  <si>
    <t>^«; -cfO/g Anfs kfOk_ tof/ u/L h*fg ;d]t</t>
  </si>
  <si>
    <t>l;;f} sf7sf] ljl8Ë</t>
  </si>
  <si>
    <t xml:space="preserve">  Supplying and fitting Aluminium fixed panel  window with Ventilation but without fly mesh shutter from section (88 x38.1x1.3)mm and 5mm glass.</t>
  </si>
  <si>
    <r>
      <t xml:space="preserve">fixed panel  window with Ventilation but without fly mesh shutter </t>
    </r>
    <r>
      <rPr>
        <sz val="13"/>
        <rFont val="Preeti"/>
      </rPr>
      <t xml:space="preserve">sf </t>
    </r>
  </si>
  <si>
    <t>Supplying and fitting Aluminium fixed panel  window with Ventilation but with fly mesh shutter from section (88 x38.1x1.3)mm and 5mm glass.</t>
  </si>
  <si>
    <t>fixed panel  window with Ventilation but with fly mesh shutter</t>
  </si>
  <si>
    <t>sliding window with Ventilator</t>
  </si>
  <si>
    <t>sliding door</t>
  </si>
  <si>
    <t>Supplying and fitting  Aluminium sliding window with Ventilator from section (101 x45x1.50)mm                       and 5mm glass.</t>
  </si>
  <si>
    <t>Supplying and fitting  Aluminium sliding door section (101 x45 x1.5)mm with sash 40x45x1.5mm                        and 5mm glass.</t>
  </si>
  <si>
    <t>Supplying and fitting Aluminium casement door section of (101 x45 x1.5)mm sash 40x45x1.5mm &amp; 5mm glass.</t>
  </si>
  <si>
    <t>Supplying and fitting Casement double panel aluminum windows with Ventilation section of (54x33x1.5)mm with sash 38x34x1.5mm and 5mm glass.</t>
  </si>
  <si>
    <t>Supplying and fitting Aluminium swing door section of (101 x45 x1.5)mm  &amp; 5mm glass.</t>
  </si>
  <si>
    <t>Supplying and fitting Aluminium fixed window and partition with fixed ventilator from 9mm board and                          section (101 x45x1.5)</t>
  </si>
  <si>
    <t>Supplying and fitting Aluminium partition with 5mm thick glass and  9mm thick laminated  board of section (101 x45x1.1)</t>
  </si>
  <si>
    <t>Supplying and fitting Aluminium partition with 5mm thick glass and  9mm thick laminated  board of                          section (64 x38x1.1)</t>
  </si>
  <si>
    <t>Supplying and fitting Aluminium sliding window without Ventilator from section (101 x45x1.50)mm                              and 5mm glass.</t>
  </si>
  <si>
    <t>sliding window without Ventilator</t>
  </si>
  <si>
    <t>with sash</t>
  </si>
  <si>
    <t>Casement double panel</t>
  </si>
  <si>
    <t>windows with Ventilation</t>
  </si>
  <si>
    <t xml:space="preserve">Casement door </t>
  </si>
  <si>
    <t>sliding window 2 track</t>
  </si>
  <si>
    <t>fixed window and partition with</t>
  </si>
  <si>
    <t xml:space="preserve"> fixed ventilator from 9mm board</t>
  </si>
  <si>
    <t xml:space="preserve">partition with 5mm thick glass </t>
  </si>
  <si>
    <t>and  9mm thick laminated  board</t>
  </si>
  <si>
    <t xml:space="preserve">Structure glazing </t>
  </si>
  <si>
    <r>
      <t xml:space="preserve">sash </t>
    </r>
    <r>
      <rPr>
        <sz val="12"/>
        <rFont val="Preeti"/>
      </rPr>
      <t>sf ;/;fdfg</t>
    </r>
  </si>
  <si>
    <t xml:space="preserve">9'+ufsf] -/a'n_ uf/f]sf] sfd ;fx|f] Ans:6f]g pknAw ug]{, ;'Vvf uf/f] nufpg] </t>
  </si>
  <si>
    <t>B 1</t>
  </si>
  <si>
    <t>B 2</t>
  </si>
  <si>
    <t>B 3</t>
  </si>
  <si>
    <t>B 4</t>
  </si>
  <si>
    <t>C 1</t>
  </si>
  <si>
    <t>Supplying and fitting Ready made Teak wood Doors, special (Seasoned and Poisoned treated ,one side teak)  with all neccessary hardware all complete.</t>
  </si>
  <si>
    <t>P;L8 kfp8/</t>
  </si>
  <si>
    <t xml:space="preserve">clV;8fOh/ -cShflns_ </t>
  </si>
  <si>
    <t>C 2</t>
  </si>
  <si>
    <t>C6</t>
  </si>
  <si>
    <t>C9</t>
  </si>
  <si>
    <t>C10</t>
  </si>
  <si>
    <t>C13</t>
  </si>
  <si>
    <t>D2</t>
  </si>
  <si>
    <t>D9</t>
  </si>
  <si>
    <t>E1</t>
  </si>
  <si>
    <t>E2</t>
  </si>
  <si>
    <t>E3</t>
  </si>
  <si>
    <t>E4</t>
  </si>
  <si>
    <t>E12</t>
  </si>
  <si>
    <t>E13</t>
  </si>
  <si>
    <t>F4</t>
  </si>
  <si>
    <t>F6</t>
  </si>
  <si>
    <t>F9</t>
  </si>
  <si>
    <t>F10</t>
  </si>
  <si>
    <t>F11</t>
  </si>
  <si>
    <t>F19</t>
  </si>
  <si>
    <t>F20</t>
  </si>
  <si>
    <t>F21</t>
  </si>
  <si>
    <t>G2</t>
  </si>
  <si>
    <t>G3</t>
  </si>
  <si>
    <t>G4</t>
  </si>
  <si>
    <t>G5</t>
  </si>
  <si>
    <t>G8</t>
  </si>
  <si>
    <t>G7</t>
  </si>
  <si>
    <t>G9</t>
  </si>
  <si>
    <t>G10</t>
  </si>
  <si>
    <t>H 14</t>
  </si>
  <si>
    <t>H 15</t>
  </si>
  <si>
    <t>H 16</t>
  </si>
  <si>
    <t>H 17</t>
  </si>
  <si>
    <t>H 18</t>
  </si>
  <si>
    <t>H 19</t>
  </si>
  <si>
    <t>H 20</t>
  </si>
  <si>
    <t>H 21</t>
  </si>
  <si>
    <t>H 22</t>
  </si>
  <si>
    <t>H 23</t>
  </si>
  <si>
    <t>H 24</t>
  </si>
  <si>
    <t>H 26</t>
  </si>
  <si>
    <t>H27</t>
  </si>
  <si>
    <t>PNsfnL k|lt/f]ws 6fOn</t>
  </si>
  <si>
    <t>H31</t>
  </si>
  <si>
    <t>H30</t>
  </si>
  <si>
    <t>H33</t>
  </si>
  <si>
    <t>H37</t>
  </si>
  <si>
    <t>I 1</t>
  </si>
  <si>
    <t>I 3</t>
  </si>
  <si>
    <t>I 4</t>
  </si>
  <si>
    <t>I 5</t>
  </si>
  <si>
    <t>@% dL=dL= afSnf] df6f]sf] lnpg Knfi6/ ug]{ sfd d;nf tof/ kf/L #) dL= ;Dd</t>
  </si>
  <si>
    <t>I 6</t>
  </si>
  <si>
    <t>I 8</t>
  </si>
  <si>
    <t>I 9</t>
  </si>
  <si>
    <t>I 10</t>
  </si>
  <si>
    <t>I 11</t>
  </si>
  <si>
    <t>I 12</t>
  </si>
  <si>
    <t>I 14</t>
  </si>
  <si>
    <t>I 15</t>
  </si>
  <si>
    <t>I 16</t>
  </si>
  <si>
    <t>I 17</t>
  </si>
  <si>
    <t>J 1</t>
  </si>
  <si>
    <t>J 2</t>
  </si>
  <si>
    <t>J 3</t>
  </si>
  <si>
    <t>J 4</t>
  </si>
  <si>
    <t>J 5</t>
  </si>
  <si>
    <t>J 6</t>
  </si>
  <si>
    <t>J 7</t>
  </si>
  <si>
    <t>J 8</t>
  </si>
  <si>
    <t>J 9</t>
  </si>
  <si>
    <t>J 10</t>
  </si>
  <si>
    <t>J 11</t>
  </si>
  <si>
    <t>J 12</t>
  </si>
  <si>
    <t>J 13</t>
  </si>
  <si>
    <t>J 14</t>
  </si>
  <si>
    <t>J 15</t>
  </si>
  <si>
    <t>J 16</t>
  </si>
  <si>
    <t>J 17</t>
  </si>
  <si>
    <t>J 18</t>
  </si>
  <si>
    <t>J 20</t>
  </si>
  <si>
    <t>J 21</t>
  </si>
  <si>
    <t>J 22</t>
  </si>
  <si>
    <t>J 23</t>
  </si>
  <si>
    <t>J 26</t>
  </si>
  <si>
    <t>J 28</t>
  </si>
  <si>
    <t>J 29</t>
  </si>
  <si>
    <t>J 24</t>
  </si>
  <si>
    <t>J 25</t>
  </si>
  <si>
    <t>K 1</t>
  </si>
  <si>
    <t>K 2</t>
  </si>
  <si>
    <t>K 3</t>
  </si>
  <si>
    <t>K 4</t>
  </si>
  <si>
    <t>K 5</t>
  </si>
  <si>
    <t>K 6</t>
  </si>
  <si>
    <t>K 7</t>
  </si>
  <si>
    <t>L 1</t>
  </si>
  <si>
    <t>L 2</t>
  </si>
  <si>
    <t>L 3</t>
  </si>
  <si>
    <t>L 4</t>
  </si>
  <si>
    <t>L 5</t>
  </si>
  <si>
    <t>L 6</t>
  </si>
  <si>
    <t>L 11</t>
  </si>
  <si>
    <t>L 8</t>
  </si>
  <si>
    <t>L 12</t>
  </si>
  <si>
    <t>L 13</t>
  </si>
  <si>
    <t>L 14</t>
  </si>
  <si>
    <t>L 16</t>
  </si>
  <si>
    <t>L 18</t>
  </si>
  <si>
    <t>L 19</t>
  </si>
  <si>
    <t>L 22</t>
  </si>
  <si>
    <t>M 1</t>
  </si>
  <si>
    <t>M 2</t>
  </si>
  <si>
    <t>M 3</t>
  </si>
  <si>
    <t>M 4</t>
  </si>
  <si>
    <t>M 5</t>
  </si>
  <si>
    <t>M 6</t>
  </si>
  <si>
    <t>M 7</t>
  </si>
  <si>
    <t>M 8</t>
  </si>
  <si>
    <t>M 9</t>
  </si>
  <si>
    <t>M 10</t>
  </si>
  <si>
    <t>M 11</t>
  </si>
  <si>
    <t>M 12</t>
  </si>
  <si>
    <t>M 13</t>
  </si>
  <si>
    <t>M 16</t>
  </si>
  <si>
    <r>
      <t>!%</t>
    </r>
    <r>
      <rPr>
        <sz val="12"/>
        <rFont val="Arial"/>
        <family val="2"/>
      </rPr>
      <t>X</t>
    </r>
    <r>
      <rPr>
        <sz val="16"/>
        <rFont val="Preeti"/>
      </rPr>
      <t>!% ;]=dL= ;fOhsf] lzzf} sf7sf] kf]i6 tyf #Æ</t>
    </r>
    <r>
      <rPr>
        <sz val="12"/>
        <rFont val="Arial"/>
        <family val="2"/>
      </rPr>
      <t>X</t>
    </r>
    <r>
      <rPr>
        <sz val="16"/>
        <rFont val="Preeti"/>
      </rPr>
      <t>#Æ ;fO{hsf] an':6/ /fvL #Æ</t>
    </r>
    <r>
      <rPr>
        <sz val="12"/>
        <rFont val="Arial"/>
        <family val="2"/>
      </rPr>
      <t>X</t>
    </r>
    <r>
      <rPr>
        <sz val="16"/>
        <rFont val="Preeti"/>
      </rPr>
      <t xml:space="preserve">$Æ ;fO{hsf] lzzf}sf] Xof08/]n agfO{ h8fg ug]{ sfd . </t>
    </r>
  </si>
  <si>
    <t>M 17</t>
  </si>
  <si>
    <t>N 1</t>
  </si>
  <si>
    <t>N 2</t>
  </si>
  <si>
    <t>N 3</t>
  </si>
  <si>
    <t>N 6</t>
  </si>
  <si>
    <t>N 7</t>
  </si>
  <si>
    <t>N 8</t>
  </si>
  <si>
    <t>N 9</t>
  </si>
  <si>
    <t>N 10</t>
  </si>
  <si>
    <t>N 12</t>
  </si>
  <si>
    <t>N 11</t>
  </si>
  <si>
    <t>N 14</t>
  </si>
  <si>
    <t>G 21</t>
  </si>
  <si>
    <t>NRs100/cum</t>
  </si>
  <si>
    <t>NRs300</t>
  </si>
  <si>
    <t>0.4(T+0.75)*100</t>
  </si>
  <si>
    <t xml:space="preserve">cu|fv sf7sf]  </t>
  </si>
  <si>
    <t>b/ k|lt ?vsf]</t>
  </si>
  <si>
    <t>1000ln=</t>
  </si>
  <si>
    <t>#)^f</t>
  </si>
  <si>
    <t xml:space="preserve">uf/f]sf] aflx/L ;txdf brL ckf k|of]u u/L l;d]G6 jfn'jf -!M$_=================================================================   </t>
  </si>
  <si>
    <t>hu leQf kvf{ndf l;d]G6 s+lqm6 ug]{ sfd-lk=;L=;L= !M#M^_============================================================================</t>
  </si>
  <si>
    <t xml:space="preserve">#* dL=dL= afSnf] cu|fv sf7sf] k|m]ddf hL=cfO{=d:SjL6f] k|'km jfo/d]z ============================================   </t>
  </si>
  <si>
    <t xml:space="preserve">#* dL=dL= afSnf] cu|fv sf7sf] k|m]ddf d:SjL6f] k|'km jfo/ d]z hfnL =======================================================================   </t>
  </si>
  <si>
    <t xml:space="preserve">sf7sf] k|m]ddf d:SjL6f] k|'km hfnL lnli6åf/f h8fg ug]{ sfo{   =============================================================================================   </t>
  </si>
  <si>
    <t xml:space="preserve">!@ dL=dL= df]6fO{ ePsf] kf6L{zg jf]8{ Ps ;fO8 n]ldg]6 sfd  ====================== </t>
  </si>
  <si>
    <t>@) dL=dL= 6]/fhf] 6fO{n @) dL=dL= afSnf] !M$ efudf l;d]G6 afn'jf===============</t>
  </si>
  <si>
    <t>Ps sf]6 Ogfd]n k]G6 nufpg] sfd -Ps sf]6 k|fOd/ ;lxt_ =======================================================================</t>
  </si>
  <si>
    <t>b/ k|lt /=ld=sf]</t>
  </si>
  <si>
    <t>5 km</t>
  </si>
  <si>
    <t>Distance for site to disposal site</t>
  </si>
  <si>
    <t>T=2*d1/v1</t>
  </si>
  <si>
    <t>sfo{ ;d"x …7Ú M– cf]; lg/f]wssf] sfd</t>
  </si>
  <si>
    <t>sfo{ ;d"x …9Ú M– eTsfO{ ;fdfg ;'/lIft :yfgdf /fVg] sfd</t>
  </si>
  <si>
    <t>sfo{ ;d"x …tÚ M– /]lnËsf] sfd</t>
  </si>
  <si>
    <t>sfo{ ;d"x …yÚ M– sf7;Fu ;DalGwt ljljw sfd</t>
  </si>
  <si>
    <t>sfo{ ;d"x …bÚ M– cNd'lgodsf] sfd</t>
  </si>
  <si>
    <t>sfo{ ;d"x …wÚ M– o'=lk=le=;L=sf] sfd</t>
  </si>
  <si>
    <r>
      <t xml:space="preserve">3fF; sf6\g] To;sf] h/f lemSg], l9:sf] k'm6fpg] / n]en ldnfpg] sfo{ ========================================================================================== </t>
    </r>
    <r>
      <rPr>
        <sz val="15"/>
        <rFont val="Kanchan"/>
      </rPr>
      <t xml:space="preserve"> </t>
    </r>
  </si>
  <si>
    <r>
      <t xml:space="preserve">3fF;sf] rk/L nufpg] sfd rk/L sf6\g] sfd ========================================================================================== </t>
    </r>
    <r>
      <rPr>
        <sz val="15"/>
        <rFont val="Kanchan"/>
      </rPr>
      <t xml:space="preserve">  </t>
    </r>
  </si>
  <si>
    <r>
      <t xml:space="preserve">?v /f]Kg] sfd, vfN8f] vNg] tyf cGo sfd ========================================================================================== </t>
    </r>
    <r>
      <rPr>
        <sz val="15"/>
        <rFont val="Kanchan"/>
      </rPr>
      <t xml:space="preserve">  </t>
    </r>
  </si>
  <si>
    <r>
      <t xml:space="preserve">hudf u|fen e/L HofdLåf/f w'd{'; sDKofS6 ug]{ sfd ============================================================================================= </t>
    </r>
    <r>
      <rPr>
        <sz val="15"/>
        <rFont val="Kanchan"/>
      </rPr>
      <t xml:space="preserve">  </t>
    </r>
  </si>
  <si>
    <r>
      <t xml:space="preserve">9'Ëfsf] uf/f] df6f] nufpg] sfd  =============================================================================================   </t>
    </r>
    <r>
      <rPr>
        <sz val="15"/>
        <rFont val="Kanchan"/>
      </rPr>
      <t xml:space="preserve">  </t>
    </r>
  </si>
  <si>
    <r>
      <t xml:space="preserve">husf] vf8ndf 9'+uf eg]{ / n]en ug]{ sfddf  =============================================================================================   </t>
    </r>
    <r>
      <rPr>
        <sz val="15"/>
        <rFont val="Kanchan"/>
      </rPr>
      <t xml:space="preserve"> </t>
    </r>
  </si>
  <si>
    <r>
      <t xml:space="preserve">;'k/ :6«Sr/df l8hfOg adf]lhdsf] </t>
    </r>
    <r>
      <rPr>
        <sz val="12"/>
        <rFont val="Arial"/>
        <family val="2"/>
      </rPr>
      <t>M20 grade</t>
    </r>
    <r>
      <rPr>
        <sz val="15"/>
        <rFont val="Preeti"/>
      </rPr>
      <t xml:space="preserve"> sf] /]l8ldS; s+lqm6==============</t>
    </r>
  </si>
  <si>
    <r>
      <t>%)</t>
    </r>
    <r>
      <rPr>
        <sz val="12"/>
        <rFont val="Arial"/>
        <family val="2"/>
      </rPr>
      <t>X</t>
    </r>
    <r>
      <rPr>
        <sz val="15"/>
        <rFont val="Preeti"/>
      </rPr>
      <t>&amp;% dL=dL= ;fO{hsf] ;Nnf] s' sf7sf] kmN; l;lnË 7f]Sg] sfd ==============================</t>
    </r>
  </si>
  <si>
    <r>
      <t xml:space="preserve">$=% </t>
    </r>
    <r>
      <rPr>
        <sz val="12"/>
        <rFont val="Arial"/>
        <family val="2"/>
      </rPr>
      <t>X</t>
    </r>
    <r>
      <rPr>
        <sz val="15"/>
        <rFont val="Preeti"/>
      </rPr>
      <t xml:space="preserve"> @) dL=dL= kmnfd] lu|n agfO{ vfS;L nufO{ /]8cS;fO8 k]G6===============</t>
    </r>
  </si>
  <si>
    <r>
      <t xml:space="preserve"># </t>
    </r>
    <r>
      <rPr>
        <sz val="12"/>
        <rFont val="Arial"/>
        <family val="2"/>
      </rPr>
      <t>X</t>
    </r>
    <r>
      <rPr>
        <sz val="15"/>
        <rFont val="Preeti"/>
      </rPr>
      <t xml:space="preserve"> @) dL=dL= kmnfd] lu|n agfO{ vfS;L nufO{ /]8cS;fO8 k]G6 =========================</t>
    </r>
  </si>
  <si>
    <r>
      <t>kmnfd] u]6 !^ u]h -%)</t>
    </r>
    <r>
      <rPr>
        <sz val="12"/>
        <rFont val="Arial"/>
        <family val="2"/>
      </rPr>
      <t>X</t>
    </r>
    <r>
      <rPr>
        <sz val="15"/>
        <rFont val="Preeti"/>
      </rPr>
      <t>%)</t>
    </r>
    <r>
      <rPr>
        <sz val="12"/>
        <rFont val="Arial"/>
        <family val="2"/>
      </rPr>
      <t>X</t>
    </r>
    <r>
      <rPr>
        <sz val="15"/>
        <rFont val="Preeti"/>
      </rPr>
      <t>% dL=dL=sf] k|m]d ;lxt_ agfO{ hf]8\g]=================</t>
    </r>
  </si>
  <si>
    <r>
      <t>lzzf} sf7sf] #Æ</t>
    </r>
    <r>
      <rPr>
        <sz val="12"/>
        <rFont val="Arial"/>
        <family val="2"/>
      </rPr>
      <t>X</t>
    </r>
    <r>
      <rPr>
        <sz val="15"/>
        <rFont val="Preeti"/>
      </rPr>
      <t xml:space="preserve"> $Æ;fO{hsf] Xof08/]n agfO{ lkml6Ë ug]{ sfd========================</t>
    </r>
  </si>
  <si>
    <t>dfn;fdfg pknAw u/L !( ld=ld= df]6fO{sf] KnfO{ jf]8{sf] l;lnË =============]</t>
  </si>
  <si>
    <r>
      <t>#*</t>
    </r>
    <r>
      <rPr>
        <sz val="12"/>
        <rFont val="Arial"/>
        <family val="2"/>
      </rPr>
      <t>X</t>
    </r>
    <r>
      <rPr>
        <sz val="15"/>
        <rFont val="Preeti"/>
      </rPr>
      <t>&amp;% dL=dL= ;fO{hsf] cu|fv sf7sf] # dL= dL= sdl;{on KnfO{p8 ==================</t>
    </r>
  </si>
  <si>
    <r>
      <t>#*</t>
    </r>
    <r>
      <rPr>
        <sz val="12"/>
        <rFont val="Arial"/>
        <family val="2"/>
      </rPr>
      <t>X</t>
    </r>
    <r>
      <rPr>
        <sz val="15"/>
        <rFont val="Preeti"/>
      </rPr>
      <t>&amp;% dL=dL= ;fO{hsf] cu|fv sf7sf] !( dL= dL= cu|fv sf7sf] =================</t>
    </r>
  </si>
  <si>
    <r>
      <t>%)</t>
    </r>
    <r>
      <rPr>
        <sz val="12"/>
        <rFont val="Arial"/>
        <family val="2"/>
      </rPr>
      <t>X</t>
    </r>
    <r>
      <rPr>
        <sz val="15"/>
        <rFont val="Preeti"/>
      </rPr>
      <t>&amp;% dL=dL= ;fO{hsf] cu|fv sf7sf] ^ dL= dL= jf6/k|'km KnfOp8sf]====</t>
    </r>
  </si>
  <si>
    <r>
      <t>&amp;%</t>
    </r>
    <r>
      <rPr>
        <sz val="12"/>
        <rFont val="Arial"/>
        <family val="2"/>
      </rPr>
      <t>X</t>
    </r>
    <r>
      <rPr>
        <sz val="15"/>
        <rFont val="Preeti"/>
      </rPr>
      <t xml:space="preserve">&amp;% dL=dL= ;fO{hsf] cu|fv sf7 !@ dL=dL=sdl;{on KnfO{p8df======= </t>
    </r>
  </si>
  <si>
    <r>
      <t>&amp;%</t>
    </r>
    <r>
      <rPr>
        <sz val="12"/>
        <rFont val="Arial"/>
        <family val="2"/>
      </rPr>
      <t>X</t>
    </r>
    <r>
      <rPr>
        <sz val="15"/>
        <rFont val="Preeti"/>
      </rPr>
      <t xml:space="preserve">&amp;% dL=dL= ;fO{hsf] cu|fv sf7 !@ dL=dL=sdl;{on KnfO{p8df========= </t>
    </r>
  </si>
  <si>
    <t>dfn;fdfg pknAw u/L lh=cfO{=k|m]ddf lhD;d jf]8{sf] l8hfOg kmN;========</t>
  </si>
  <si>
    <t>dfn;fdfg pknAw u/L lh=cfO{=k|m]ddf lhD;d jf]8{sf] ;fwf/0f kmN;==== ===</t>
  </si>
  <si>
    <t>dfn;fdfg pknAw u/L lh=cfO{=k|m]ddf ;fwf/0f d]6fnfOH8 kf]lnP6/ ======</t>
  </si>
  <si>
    <t>dfn;fdfg pknAw u/L ^ dL=dL= afSnf] km\nf]S; cf]– jf]8{ kmN;===========</t>
  </si>
  <si>
    <t>dfn;fdfg pknAw u/L @) ld=ld= df]6fO{sf] l;;f} sf7sf] l;lnË==============</t>
  </si>
  <si>
    <r>
      <t>!%</t>
    </r>
    <r>
      <rPr>
        <sz val="12"/>
        <rFont val="Arial"/>
        <family val="2"/>
      </rPr>
      <t>X</t>
    </r>
    <r>
      <rPr>
        <sz val="15"/>
        <rFont val="Preeti"/>
      </rPr>
      <t>!% ;]=dL= ;fOhsf] ;fn sf7sf] kf]i6 tyf #Æ</t>
    </r>
    <r>
      <rPr>
        <sz val="12"/>
        <rFont val="Arial"/>
        <family val="2"/>
      </rPr>
      <t>X</t>
    </r>
    <r>
      <rPr>
        <sz val="15"/>
        <rFont val="Preeti"/>
      </rPr>
      <t>#Æ ;fO{hsf] ===========</t>
    </r>
  </si>
  <si>
    <r>
      <t>!%</t>
    </r>
    <r>
      <rPr>
        <sz val="12"/>
        <rFont val="Arial"/>
        <family val="2"/>
      </rPr>
      <t>X</t>
    </r>
    <r>
      <rPr>
        <sz val="15"/>
        <rFont val="Preeti"/>
      </rPr>
      <t>!% ;]=dL= ;fOhsf] lzzf} sf7sf] kf]i6 tyf #Æ</t>
    </r>
    <r>
      <rPr>
        <sz val="12"/>
        <rFont val="Arial"/>
        <family val="2"/>
      </rPr>
      <t>X</t>
    </r>
    <r>
      <rPr>
        <sz val="15"/>
        <rFont val="Preeti"/>
      </rPr>
      <t>#Æ ;fO{hsf] =============</t>
    </r>
  </si>
  <si>
    <t>#* dL=dL=Aof;sf] :6]Gn];l:6nsf] x\of08/]ndf @ ld6/sf] b"/Ldf==============</t>
  </si>
  <si>
    <t>%) dL=dL=Aof;sf] :6]Gn];l:6nsf] x\of08/]ndf @ ld6/sf] b"/Ldf ============</t>
  </si>
  <si>
    <r>
      <t xml:space="preserve">%) dL=dL= </t>
    </r>
    <r>
      <rPr>
        <sz val="12"/>
        <rFont val="Arial"/>
        <family val="2"/>
      </rPr>
      <t>Ø</t>
    </r>
    <r>
      <rPr>
        <sz val="15"/>
        <rFont val="Preeti"/>
      </rPr>
      <t xml:space="preserve"> sf] sfnf] kmnfd] kfO{k kf]i6 @ dL6/ b"/Ldf @%</t>
    </r>
    <r>
      <rPr>
        <sz val="14"/>
        <rFont val="Arial"/>
        <family val="2"/>
      </rPr>
      <t>x</t>
    </r>
    <r>
      <rPr>
        <sz val="15"/>
        <rFont val="Preeti"/>
      </rPr>
      <t>@%</t>
    </r>
    <r>
      <rPr>
        <sz val="12"/>
        <rFont val="Arial"/>
        <family val="2"/>
      </rPr>
      <t>x</t>
    </r>
    <r>
      <rPr>
        <sz val="15"/>
        <rFont val="Preeti"/>
      </rPr>
      <t>$======</t>
    </r>
  </si>
  <si>
    <r>
      <t xml:space="preserve">%) dL=dL= </t>
    </r>
    <r>
      <rPr>
        <sz val="12"/>
        <rFont val="Arial"/>
        <family val="2"/>
      </rPr>
      <t>Ø</t>
    </r>
    <r>
      <rPr>
        <sz val="15"/>
        <rFont val="Preeti"/>
      </rPr>
      <t xml:space="preserve"> sf] sfnf] kmnfd] kfO{k kf]i6 @ dL6/ b"/Ldf @)</t>
    </r>
    <r>
      <rPr>
        <sz val="12"/>
        <rFont val="Arial"/>
        <family val="2"/>
      </rPr>
      <t>x</t>
    </r>
    <r>
      <rPr>
        <sz val="15"/>
        <rFont val="Preeti"/>
      </rPr>
      <t>@)</t>
    </r>
    <r>
      <rPr>
        <sz val="12"/>
        <rFont val="Arial"/>
        <family val="2"/>
      </rPr>
      <t>x</t>
    </r>
    <r>
      <rPr>
        <sz val="15"/>
        <rFont val="Preeti"/>
      </rPr>
      <t>$=======</t>
    </r>
  </si>
  <si>
    <t>ld6/ b"/Ldf vDaf ufl8 % tx tyf @ j6f 8fouf]gn sf9]tf/ nufpg]========</t>
  </si>
  <si>
    <r>
      <t xml:space="preserve">kmnfd] 3'Dg] e¥ofË M $Æ–^Æ </t>
    </r>
    <r>
      <rPr>
        <sz val="12"/>
        <rFont val="Arial"/>
        <family val="2"/>
      </rPr>
      <t>Ø</t>
    </r>
    <r>
      <rPr>
        <sz val="15"/>
        <rFont val="Preeti"/>
      </rPr>
      <t xml:space="preserve"> ;Ddsf] dWod &gt;]0fLsf] sfnf] kfO{k =========</t>
    </r>
  </si>
  <si>
    <t>ljleGg ;fO{hsf] kmnfd] PËn km]lj|s]zg u/L k|fOd/ k]G6 ;lxt ug]{ ========</t>
  </si>
  <si>
    <t>h:tfkftfsf] 5fgf eTsfO{ To;af6 lg:s]sf sf7 tyf kmnfd] lgdf{0f ========</t>
  </si>
  <si>
    <t>sf7] km]G;sf] sfd x6fpg] df6f] vGg] / vfN8f]df df6f] ;Dofpg] ;d]t =========</t>
  </si>
  <si>
    <t>kmnfd] km]G;sf] sfd x6fpg] df6f] vGg] / vfN8f]df df6f] ;Dofpg] ========</t>
  </si>
  <si>
    <t>s'+b]sf] 9'Ëf, dfj{n jf lk|sfi6 s+lqm6 -r'gf, ;'sL{ d;nfdf_ eTsfpg] ================</t>
  </si>
  <si>
    <t>k'/fgf] dfj{n ˆnf]/ tyf leQfdf HofdLåf/f dfj{n ;tx cShflns  ========</t>
  </si>
  <si>
    <t>uf/f]sf] df]x8fdf lju|]sf] O{6f lgsfnL l;d]G6 afn'jf -!M^_ df uf/f] ========</t>
  </si>
  <si>
    <t>l;d]G6 jf jh|df hf]8]sf] uf/f] eTsfO{ To;af6 cfPsf] ;fdfu+|L !) dL=====</t>
  </si>
  <si>
    <t>df6f]df hf]8]sf] uf/f] eTsfO{ To;af6 cfPsf] ;fdu|L !) dL=;Dd===========</t>
  </si>
  <si>
    <t>Elastocrete cementitious elastomeric water proofing coating 2 …………….</t>
  </si>
  <si>
    <r>
      <t>$% ;]=dL=</t>
    </r>
    <r>
      <rPr>
        <sz val="12"/>
        <rFont val="Arial"/>
        <family val="2"/>
      </rPr>
      <t>X</t>
    </r>
    <r>
      <rPr>
        <sz val="15"/>
        <rFont val="Preeti"/>
      </rPr>
      <t>$% ;]=dL= r]K6f] 9'+uf 5fk]sf]df -!M#_ l;d]G6 afn'jfsf] ==========</t>
    </r>
  </si>
  <si>
    <t>af]N8/ 9'+ufsf] uf/f]df l;d]G6 afn'jf -!M@_ df ˆn; ?N8 l6Ksf/ ============</t>
  </si>
  <si>
    <t>!@ dL=dL= afSnf] l;d]G6 jfn'jf -!M^_ df gg\Un]H8 6fOnsf] :sl6{Ë ==========</t>
  </si>
  <si>
    <t>!@ dL=dL= afSnf] !)) dL=dL= prfO{sf] sf7sf] kfs]{6n] :sl6{Ë ug]{ ===========</t>
  </si>
  <si>
    <t>!^ dL=dL= dfj{n,  e¥ofÍ v'8\lsnf, :sl6{Ë, leQf, lkn/ cflbdf 5fkL =======</t>
  </si>
  <si>
    <t>!^ dL=dL= dfj{n  @) dL=dL= afSnf] l;d]G6 d;nfdf 5fkL 3f]6\g] ==========</t>
  </si>
  <si>
    <t>!) dL=dL= afSnf] Pl;8 jf PNsfnL k|lt/f]ws 6fOn l;d]G6 jfn'jfdf========</t>
  </si>
  <si>
    <t>@% dL=dL= l;d]G6 s+lqm6 6fon -v}/f] /+usf]_ !M$ l;d]G6 d;nfdf ===========</t>
  </si>
  <si>
    <t>@% dL=dL= l;d]G6 s+lqm6 6fon -/ftf] /+usf]_ !M$ l;d]G6 d;nfdf==========</t>
  </si>
  <si>
    <t>d]l;gd]8 Sn] 6fon !M$ l;d]G6 afn'jfdf :nf]k ?km ;km]{;df 6f+:g]==============</t>
  </si>
  <si>
    <t>@%–#&amp;=% dL=dL= afSnf] 5fKg] 9'+uf -ˆn}u:6f]g_ !M$ l;d]G6 afn'jfdf=====================================</t>
  </si>
  <si>
    <t>@) dL=dL= df]hfos ˆnf]l/Ë -!M@ _ l;d]G6 af=df -!@=% dL=dL= l;d]G6========================================================================</t>
  </si>
  <si>
    <t>@% dL=dL= df]hfos ˆnf]l/Ë -!M@ _ l;d]G6 af=df -!( dL=dL= l;d]G6=======================================================================</t>
  </si>
  <si>
    <t>@% dL=dL= afSnf] df]hfos ˆnf]l/Ë @) dL=dL= -!M@M$_ l;d]G6 =====================================================================</t>
  </si>
  <si>
    <r>
      <rPr>
        <sz val="10"/>
        <rFont val="Arial"/>
        <family val="2"/>
      </rPr>
      <t xml:space="preserve">Special Seasoned and Poisoned treated ,one side teak and other </t>
    </r>
    <r>
      <rPr>
        <sz val="14"/>
        <rFont val="Preeti"/>
      </rPr>
      <t>===================================================================</t>
    </r>
  </si>
  <si>
    <r>
      <rPr>
        <sz val="10"/>
        <rFont val="Arial"/>
        <family val="2"/>
      </rPr>
      <t>Ordinary Seasoned and Poisoned treated ,one side teak and other</t>
    </r>
    <r>
      <rPr>
        <sz val="14"/>
        <rFont val="Preeti"/>
      </rPr>
      <t>===================================================================</t>
    </r>
  </si>
  <si>
    <r>
      <rPr>
        <sz val="10"/>
        <rFont val="Arial"/>
        <family val="2"/>
      </rPr>
      <t>Ready made Teak wood Doors,special (Seasoned and Poisoned</t>
    </r>
    <r>
      <rPr>
        <sz val="14"/>
        <rFont val="Preeti"/>
      </rPr>
      <t>=============================================</t>
    </r>
  </si>
  <si>
    <r>
      <t>#*</t>
    </r>
    <r>
      <rPr>
        <sz val="12"/>
        <rFont val="Arial"/>
        <family val="2"/>
      </rPr>
      <t>X</t>
    </r>
    <r>
      <rPr>
        <sz val="15"/>
        <rFont val="Preeti"/>
      </rPr>
      <t>!)) dL=dL= ;fnsf7sf] k|m]dsf] Psftkm{ jf6/k|'km KnfO{p8sf]==============================================</t>
    </r>
  </si>
  <si>
    <r>
      <t>#*</t>
    </r>
    <r>
      <rPr>
        <sz val="12"/>
        <rFont val="Arial"/>
        <family val="2"/>
      </rPr>
      <t>X</t>
    </r>
    <r>
      <rPr>
        <sz val="15"/>
        <rFont val="Preeti"/>
      </rPr>
      <t>!)) dL=dL= ;fnsf7sf] k|m]dsf] b'j}tkm{ $ dL=dL= l6sKnfO{p8 ==============================================</t>
    </r>
  </si>
  <si>
    <r>
      <t>#*</t>
    </r>
    <r>
      <rPr>
        <sz val="12"/>
        <rFont val="Arial"/>
        <family val="2"/>
      </rPr>
      <t>X</t>
    </r>
    <r>
      <rPr>
        <sz val="15"/>
        <rFont val="Preeti"/>
      </rPr>
      <t>!)) dL=dL= ;fnsf7sf] k|m]dsf] Psftkm{ $ dL=dL= l6sKnfO{p8 =============================================</t>
    </r>
  </si>
  <si>
    <t>!^–@) dL=dL=Jof;sf] kmnfd] 808L sf+6L em\ofnsf] rf}s;df hf]8\g]==================================================================</t>
  </si>
  <si>
    <t xml:space="preserve">#* dL=dL= afSnf] cu|fv sf7sf] )=% dL=dL= hL=cfO{= Kn]g zL6============================================================   </t>
  </si>
  <si>
    <t xml:space="preserve">#* dL=dL= afSnf] cu|fv sf7sf] $ dL=dL= 6Ls KnfO{p8 h8fg ============================================================   </t>
  </si>
  <si>
    <t xml:space="preserve">#* dL=dL= afSnf] cu|fv sf7sf] ^ dL=dL= jf6/k|'km KnfO{p8 h8fg===================================================   </t>
  </si>
  <si>
    <t xml:space="preserve">#* dL=dL= afSnf] cu|fv sf7sf] k|m]ddf# dL=dL= sdl;{on KnfO{p8 =========================================================   </t>
  </si>
  <si>
    <r>
      <t>#*</t>
    </r>
    <r>
      <rPr>
        <sz val="12"/>
        <rFont val="Arial"/>
        <family val="2"/>
      </rPr>
      <t>X</t>
    </r>
    <r>
      <rPr>
        <sz val="15"/>
        <rFont val="Preeti"/>
      </rPr>
      <t xml:space="preserve">&amp;% dL=dL=;fn sf7sf] k|m]d agfO{ % dL=dL= P]gf vfkf agfO{=================================================   </t>
    </r>
  </si>
  <si>
    <r>
      <t>#*</t>
    </r>
    <r>
      <rPr>
        <sz val="12"/>
        <rFont val="Arial"/>
        <family val="2"/>
      </rPr>
      <t>X</t>
    </r>
    <r>
      <rPr>
        <sz val="15"/>
        <rFont val="Preeti"/>
      </rPr>
      <t xml:space="preserve">&amp;% dL=dL=lr/fg ;fn sf7sf] k|m]d $ dL=dL= P]gf vfkf agfO{===============================================   </t>
    </r>
  </si>
  <si>
    <t xml:space="preserve">#* dL=dL= afSnf] lr/fg cu|fv sf7sf] k|m]d xfnL l8nfvfkf agfO{==========================================================    </t>
  </si>
  <si>
    <t>)=%) dL=dL=  /+uLg zL6sf] !%) ld=ld= rf}8fO{, u6/ agfO{ jf;/ =========</t>
  </si>
  <si>
    <t>)=%) dL=dL=  Kn]g zL6sf] !%) ld=ld= rf}8fO{, u6/ agfO{ jf;/ =========</t>
  </si>
  <si>
    <t xml:space="preserve">)=%) dL=dL=  /+uLg hL=cfO{= zL6sf] w'/L agfO{ h8fg ug]{ sfd===========================================================================================    </t>
  </si>
  <si>
    <t xml:space="preserve">)=%) dL=dL=afSnf] sf]?u]6]8 /+lug ss{6 kftfsf] 5fgf 5fpg] sfd==========================================  </t>
  </si>
  <si>
    <t xml:space="preserve">)=$% dL=dL=afSnf] sf]?u]6]8 /+lug ss{6 kftfsf] 5fgf 5fpg] sfd=========================================  </t>
  </si>
  <si>
    <t xml:space="preserve">)=$! dL=dL=afSnf] sf]?u]6]8 /+lug ss{6 kftfsf] 5fgf 5fpg] sfd ========================================  </t>
  </si>
  <si>
    <r>
      <t xml:space="preserve">)=%) dL=dL= </t>
    </r>
    <r>
      <rPr>
        <sz val="12"/>
        <rFont val="Arial"/>
        <family val="2"/>
      </rPr>
      <t>Plain</t>
    </r>
    <r>
      <rPr>
        <sz val="15"/>
        <rFont val="Preeti"/>
      </rPr>
      <t xml:space="preserve"> hL=cfO{= zL6sf] @ lkm6 rf}8fO{sf] w'/L agfpg]=============================  </t>
    </r>
  </si>
  <si>
    <r>
      <t>)=%) dL=dL=</t>
    </r>
    <r>
      <rPr>
        <sz val="12"/>
        <rFont val="Preeti"/>
      </rPr>
      <t xml:space="preserve"> </t>
    </r>
    <r>
      <rPr>
        <sz val="12"/>
        <rFont val="Arial"/>
        <family val="2"/>
      </rPr>
      <t>Plain</t>
    </r>
    <r>
      <rPr>
        <sz val="15"/>
        <rFont val="Preeti"/>
      </rPr>
      <t xml:space="preserve"> hL=cfO{= zL6sf] @ lkm6 rf}8fO{sf] w'/L agfpg]===========================  </t>
    </r>
  </si>
  <si>
    <t>@)÷@) ;]=dL= txdf k'l/Psf] df6f]nfO{ Ps 6gsf] xft] /f]n/åf/f=============</t>
  </si>
  <si>
    <t>UPVC 110X64X9mm thick board and 5mm thick Partition With Half ……..</t>
  </si>
  <si>
    <r>
      <rPr>
        <sz val="10"/>
        <rFont val="Arial"/>
        <family val="2"/>
      </rPr>
      <t xml:space="preserve">Ready made Teak wood Doors,ordinary (Seasoned and Poisoned </t>
    </r>
    <r>
      <rPr>
        <sz val="14"/>
        <rFont val="Preeti"/>
      </rPr>
      <t>===============================================</t>
    </r>
  </si>
  <si>
    <t>ljleGg lsl;dsf] kmN; l;lnË 7f]Sg] $ dL=dL= sdl;{on KnfO{p8 sfd=================================================================</t>
  </si>
  <si>
    <t>xfO8«f]lns PS;fe]6/ -)=* 3=dL= Ifdtf_ k|of]u u/L s8f df6f] vGg]=======</t>
  </si>
  <si>
    <t>xfO8«f]lns PS;fe]6/ -)=* 3=dL= Ifdtf_ k|of]u u/L g/d df6f] vGg] sfd</t>
  </si>
  <si>
    <t>xfO8«f]lns PS;fe]6/ -)=* 3=dL= Ifdtf_ k|of]u u/L s8f df6f] vGg] sfd</t>
  </si>
  <si>
    <t>Ps ?v</t>
  </si>
  <si>
    <r>
      <t xml:space="preserve">)=$% dL=dL= </t>
    </r>
    <r>
      <rPr>
        <sz val="12"/>
        <rFont val="Arial"/>
        <family val="2"/>
      </rPr>
      <t>Plain</t>
    </r>
    <r>
      <rPr>
        <sz val="15"/>
        <rFont val="Preeti"/>
      </rPr>
      <t xml:space="preserve"> hL=cfO{= zL6sf] @ lkm6 rf}8fO{sf] w'/L agfpg] ============================  </t>
    </r>
  </si>
  <si>
    <t>Source Norms for rate Analysis as per Standard Spcification for Road And Bridge works GoN.M.P.P.and Works Department of Road</t>
  </si>
  <si>
    <r>
      <t>^'qmf O{^f</t>
    </r>
    <r>
      <rPr>
        <sz val="12"/>
        <rFont val="Arial"/>
        <family val="2"/>
      </rPr>
      <t>(old rate=)</t>
    </r>
  </si>
  <si>
    <r>
      <t>lh=cfO{ jfo/ d]z 24 u]h -d:So"^f] k|'km_</t>
    </r>
    <r>
      <rPr>
        <sz val="8"/>
        <rFont val="Arial"/>
        <family val="2"/>
      </rPr>
      <t>(250steel</t>
    </r>
    <r>
      <rPr>
        <sz val="12"/>
        <rFont val="Arial"/>
        <family val="2"/>
      </rPr>
      <t>)</t>
    </r>
  </si>
  <si>
    <t>O{n]:6«f]d]l6«s jf6/ k|'lkmË{ h8fg ;lxt)</t>
  </si>
  <si>
    <t>2mm Carbon Fibre UPVC Roofing Sheet including the cost of material and labour  fitting, fixing, all complete job</t>
  </si>
  <si>
    <r>
      <t>a)</t>
    </r>
    <r>
      <rPr>
        <sz val="7"/>
        <rFont val="Times New Roman"/>
        <family val="1"/>
      </rPr>
      <t xml:space="preserve">       </t>
    </r>
    <r>
      <rPr>
        <sz val="11"/>
        <rFont val="Times New Roman"/>
        <family val="1"/>
      </rPr>
      <t>60 mm  inter locking cement concrete block  M- 20grade</t>
    </r>
    <r>
      <rPr>
        <sz val="11"/>
        <rFont val="Arial"/>
        <family val="2"/>
      </rPr>
      <t xml:space="preserve"> </t>
    </r>
    <r>
      <rPr>
        <sz val="14"/>
        <rFont val="Preeti"/>
      </rPr>
      <t>3/sf]</t>
    </r>
    <r>
      <rPr>
        <sz val="12"/>
        <rFont val="Preeti"/>
      </rPr>
      <t xml:space="preserve"> </t>
    </r>
    <r>
      <rPr>
        <sz val="12"/>
        <rFont val="Times New Roman"/>
        <family val="1"/>
      </rPr>
      <t>passage</t>
    </r>
    <r>
      <rPr>
        <sz val="12"/>
        <rFont val="Arial"/>
        <family val="2"/>
      </rPr>
      <t xml:space="preserve"> </t>
    </r>
    <r>
      <rPr>
        <sz val="14"/>
        <rFont val="Preeti"/>
      </rPr>
      <t>df 5fKgsf] nflu</t>
    </r>
    <r>
      <rPr>
        <sz val="12"/>
        <rFont val="Preeti"/>
      </rPr>
      <t xml:space="preserve"> </t>
    </r>
  </si>
  <si>
    <r>
      <t>b)</t>
    </r>
    <r>
      <rPr>
        <sz val="7"/>
        <rFont val="Times New Roman"/>
        <family val="1"/>
      </rPr>
      <t xml:space="preserve">       </t>
    </r>
    <r>
      <rPr>
        <sz val="11"/>
        <rFont val="Times New Roman"/>
        <family val="1"/>
      </rPr>
      <t>70 mm inter locking cement conc. Block   M- 20 grade</t>
    </r>
    <r>
      <rPr>
        <sz val="12"/>
        <rFont val="Times New Roman"/>
        <family val="1"/>
      </rPr>
      <t xml:space="preserve"> </t>
    </r>
  </si>
  <si>
    <t>md</t>
  </si>
  <si>
    <t>CONCRETE BLOCK</t>
  </si>
  <si>
    <t>40*15*20</t>
  </si>
  <si>
    <t>40*10*20</t>
  </si>
  <si>
    <t>39*14*19</t>
  </si>
  <si>
    <t>3.2xTx10</t>
  </si>
  <si>
    <t>NRs 100</t>
  </si>
  <si>
    <t xml:space="preserve"> Ps sf]6 k|fO{d/ ;lxt b'O{ sf]6 j]b/sf]6 -Pk]S; jf ;f] ;/x_ k]G6 ug]{ sfd</t>
  </si>
  <si>
    <t>j]b/sf]6</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</si>
  <si>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(Regular)</t>
    </r>
    <r>
      <rPr>
        <sz val="16"/>
        <rFont val="Preeti"/>
      </rPr>
      <t>5fgf 5fpg] sfd .</t>
    </r>
  </si>
  <si>
    <r>
      <rPr>
        <sz val="12"/>
        <rFont val="Arial"/>
        <family val="2"/>
      </rPr>
      <t>UPVCsheet</t>
    </r>
    <r>
      <rPr>
        <sz val="12"/>
        <rFont val="Preeti"/>
      </rPr>
      <t xml:space="preserve"> </t>
    </r>
  </si>
  <si>
    <t>Avrege</t>
  </si>
  <si>
    <t>UPVC Roof Sheet with PMMA coating &amp; mesh (Regular)</t>
  </si>
  <si>
    <t>UPVC Roof Sheet with PMMA coating &amp; mesh (Tile)</t>
  </si>
  <si>
    <t>Ridge cover RegularProfile 1.1 R.M.</t>
  </si>
  <si>
    <t>RM</t>
  </si>
  <si>
    <t>Ridge cover tIle Profile 0.78 R.M.</t>
  </si>
  <si>
    <t>UPVC Clip</t>
  </si>
  <si>
    <t>Self Tapping Screw 3"</t>
  </si>
  <si>
    <t>Self Tapping Screw 2.5"</t>
  </si>
  <si>
    <r>
      <t>dfn;fdfg pknAw u/L</t>
    </r>
    <r>
      <rPr>
        <sz val="12"/>
        <rFont val="Preeti"/>
      </rPr>
      <t xml:space="preserve"> </t>
    </r>
    <r>
      <rPr>
        <sz val="12"/>
        <rFont val="Arial"/>
        <family val="2"/>
      </rPr>
      <t>UPVC sheet with PMMA Coating</t>
    </r>
    <r>
      <rPr>
        <sz val="12"/>
        <rFont val="Preeti"/>
      </rPr>
      <t xml:space="preserve"> </t>
    </r>
    <r>
      <rPr>
        <sz val="12"/>
        <rFont val="Arial"/>
        <family val="2"/>
      </rPr>
      <t>and mesh (Tile)</t>
    </r>
    <r>
      <rPr>
        <sz val="16"/>
        <rFont val="Preeti"/>
      </rPr>
      <t>5fgf 5fpg] sfd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</si>
  <si>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Regular</t>
    </r>
    <r>
      <rPr>
        <sz val="10"/>
        <rFont val="Preeti"/>
      </rPr>
      <t xml:space="preserve"> </t>
    </r>
    <r>
      <rPr>
        <sz val="16"/>
        <rFont val="Preeti"/>
      </rPr>
      <t>nufpg] sfd lSnk tyf k]r cflb ;d]t k'/f sfo{ ug]{ .</t>
    </r>
  </si>
  <si>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Tile</t>
    </r>
    <r>
      <rPr>
        <sz val="16"/>
        <rFont val="Preeti"/>
      </rPr>
      <t>nufpg] sfd lSnk tyf k]r cflb ;d]t k'/f sfo{ ug]{ .</t>
    </r>
  </si>
  <si>
    <r>
      <t>dfj{n 13</t>
    </r>
    <r>
      <rPr>
        <sz val="12"/>
        <rFont val="Arial"/>
        <family val="2"/>
      </rPr>
      <t>mm thick</t>
    </r>
    <r>
      <rPr>
        <sz val="12"/>
        <rFont val="FONTASY_HIMALI_TT"/>
        <family val="5"/>
      </rPr>
      <t/>
    </r>
  </si>
  <si>
    <t>Kazzariia,Simany or eqvalent</t>
  </si>
  <si>
    <t>s</t>
  </si>
  <si>
    <t>!# dL=dL= dfj{n  !@=% dL=dL= afSnf] !M# efusf] l;d]G6 d;nfdf</t>
  </si>
  <si>
    <t>!# dL=dL= dfj{n</t>
  </si>
  <si>
    <t xml:space="preserve">!# dL=dL= dfj{n  @) dL=dL= afSnf] </t>
  </si>
  <si>
    <r>
      <t>Sn] ^fon -d]l;g d]]*_</t>
    </r>
    <r>
      <rPr>
        <sz val="12"/>
        <rFont val="Arial"/>
        <family val="2"/>
      </rPr>
      <t>(for cliding  only)</t>
    </r>
  </si>
  <si>
    <t>?</t>
  </si>
  <si>
    <t>a= ld</t>
  </si>
  <si>
    <r>
      <t>125</t>
    </r>
    <r>
      <rPr>
        <sz val="10"/>
        <rFont val="FONTASY_HIMALI_TT"/>
        <family val="5"/>
      </rPr>
      <t>s</t>
    </r>
  </si>
  <si>
    <r>
      <t>kf]/l;lng gg</t>
    </r>
    <r>
      <rPr>
        <sz val="16"/>
        <rFont val="Arial"/>
        <family val="2"/>
      </rPr>
      <t>-</t>
    </r>
    <r>
      <rPr>
        <sz val="16"/>
        <rFont val="Preeti"/>
      </rPr>
      <t>Un]H8 6fO{n</t>
    </r>
    <r>
      <rPr>
        <sz val="9"/>
        <rFont val="Arial"/>
        <family val="2"/>
      </rPr>
      <t>(for flooring)</t>
    </r>
    <r>
      <rPr>
        <sz val="16"/>
        <rFont val="Preeti"/>
      </rPr>
      <t xml:space="preserve"> !M$ l;d]G6 afn'jfdf 5fKg] sfd .</t>
    </r>
  </si>
  <si>
    <r>
      <t>kf]/l;lng  gg</t>
    </r>
    <r>
      <rPr>
        <sz val="13"/>
        <rFont val="Arial"/>
        <family val="2"/>
      </rPr>
      <t>-</t>
    </r>
    <r>
      <rPr>
        <sz val="13"/>
        <rFont val="Preeti"/>
      </rPr>
      <t>Un]H8 6fO{n</t>
    </r>
  </si>
  <si>
    <r>
      <t>125</t>
    </r>
    <r>
      <rPr>
        <sz val="10"/>
        <rFont val="FONTASY_HIMALI_TT"/>
        <family val="5"/>
      </rPr>
      <t>v</t>
    </r>
  </si>
  <si>
    <r>
      <t>kf]/l;lng Un]H8</t>
    </r>
    <r>
      <rPr>
        <sz val="16"/>
        <rFont val="Arial"/>
        <family val="2"/>
      </rPr>
      <t>/</t>
    </r>
    <r>
      <rPr>
        <sz val="16"/>
        <rFont val="Preeti"/>
      </rPr>
      <t>ggn]H8 6fO{n</t>
    </r>
    <r>
      <rPr>
        <sz val="9"/>
        <rFont val="Arial"/>
        <family val="2"/>
      </rPr>
      <t>(Floor &amp; Wall of kazzaria ,Somany or eqvalent)</t>
    </r>
    <r>
      <rPr>
        <sz val="16"/>
        <rFont val="Preeti"/>
      </rPr>
      <t xml:space="preserve"> !M$ l;d]G6 afn'jfdf 5fKg] sfd .</t>
    </r>
  </si>
  <si>
    <r>
      <t>kf]/l;lng Un]H8</t>
    </r>
    <r>
      <rPr>
        <sz val="13"/>
        <rFont val="Arial"/>
        <family val="2"/>
      </rPr>
      <t>/</t>
    </r>
    <r>
      <rPr>
        <sz val="13"/>
        <rFont val="Preeti"/>
      </rPr>
      <t xml:space="preserve"> gg</t>
    </r>
    <r>
      <rPr>
        <sz val="13"/>
        <rFont val="Arial"/>
        <family val="2"/>
      </rPr>
      <t>-</t>
    </r>
    <r>
      <rPr>
        <sz val="13"/>
        <rFont val="Preeti"/>
      </rPr>
      <t xml:space="preserve">Un]H8 </t>
    </r>
    <r>
      <rPr>
        <sz val="10"/>
        <rFont val="Arial"/>
        <family val="2"/>
      </rPr>
      <t>Kazzaria, Simany or equivalent)</t>
    </r>
    <r>
      <rPr>
        <sz val="13"/>
        <rFont val="Preeti"/>
      </rPr>
      <t xml:space="preserve"> 6fO{n</t>
    </r>
  </si>
  <si>
    <t>(Size in cm=0.19*0.3 for .22*.35)</t>
  </si>
  <si>
    <t>10/0.19*0.3x1.05=184</t>
  </si>
  <si>
    <t>!# dL=dL= dfj{n  @) dL=dL= afSnf] l;d]G6 d;nfdf 5fkL 3f]6\g] ==========</t>
  </si>
  <si>
    <t>!# dL=dL= dfj{n,  e¥ofÍ v'8\lsnf, :sl6{Ë, leQf, lkn/ cflbdf 5fkL =======</t>
  </si>
  <si>
    <r>
      <t>13</t>
    </r>
    <r>
      <rPr>
        <sz val="10"/>
        <rFont val="FONTASY_HIMALI_TT"/>
        <family val="5"/>
      </rPr>
      <t>s</t>
    </r>
  </si>
  <si>
    <t>clip</t>
  </si>
  <si>
    <t>Clip</t>
  </si>
  <si>
    <t xml:space="preserve"> UPVCclip</t>
  </si>
  <si>
    <t>Self Taping Screw 2.5"</t>
  </si>
  <si>
    <t>;fdfGo df6f]n] k'g]{ sfd !%, !% ;]=dL= sf] txdf km}nfpg df6f] afx]s</t>
  </si>
  <si>
    <r>
      <t xml:space="preserve">808L </t>
    </r>
    <r>
      <rPr>
        <sz val="13"/>
        <color theme="1"/>
        <rFont val="Arial"/>
        <family val="2"/>
      </rPr>
      <t>(TMT rod)</t>
    </r>
  </si>
  <si>
    <t>Block Size</t>
  </si>
  <si>
    <t>40*15*20cm</t>
  </si>
  <si>
    <t>For 1 sqm=13no</t>
  </si>
  <si>
    <r>
      <t>!%)</t>
    </r>
    <r>
      <rPr>
        <sz val="11"/>
        <color theme="1"/>
        <rFont val="Calibri"/>
        <family val="2"/>
        <scheme val="minor"/>
      </rPr>
      <t>X</t>
    </r>
    <r>
      <rPr>
        <sz val="11"/>
        <color theme="1"/>
        <rFont val="Preeti"/>
      </rPr>
      <t>@))</t>
    </r>
    <r>
      <rPr>
        <sz val="11"/>
        <color theme="1"/>
        <rFont val="Calibri"/>
        <family val="2"/>
        <scheme val="minor"/>
      </rPr>
      <t>X</t>
    </r>
    <r>
      <rPr>
        <sz val="11"/>
        <color theme="1"/>
        <rFont val="Preeti"/>
      </rPr>
      <t>$)) Pd=Pd=sf] xf]nf] Ans</t>
    </r>
  </si>
  <si>
    <t>Supplying and fitting Aluminium sliding window 2 track section of (88 x38x1.3)mm &amp; 5mm glass.</t>
  </si>
  <si>
    <r>
      <t xml:space="preserve">dfn;fdfg pknAw u/L </t>
    </r>
    <r>
      <rPr>
        <sz val="9"/>
        <rFont val="Arial"/>
        <family val="2"/>
      </rPr>
      <t>UPVC sheet with PMMA Coating</t>
    </r>
    <r>
      <rPr>
        <sz val="9"/>
        <rFont val="Preeti"/>
      </rPr>
      <t xml:space="preserve"> </t>
    </r>
    <r>
      <rPr>
        <sz val="9"/>
        <rFont val="Arial"/>
        <family val="2"/>
      </rPr>
      <t>and mesh (Regular)</t>
    </r>
    <r>
      <rPr>
        <sz val="14"/>
        <rFont val="Preeti"/>
      </rPr>
      <t>5fgf 5fpg] sfd .</t>
    </r>
  </si>
  <si>
    <r>
      <t xml:space="preserve">dfn;fdfg pknAw u/L </t>
    </r>
    <r>
      <rPr>
        <sz val="9"/>
        <rFont val="Arial"/>
        <family val="2"/>
      </rPr>
      <t>UPVC sheet with PMMA Coating</t>
    </r>
    <r>
      <rPr>
        <sz val="9"/>
        <rFont val="Preeti"/>
      </rPr>
      <t xml:space="preserve"> </t>
    </r>
    <r>
      <rPr>
        <sz val="9"/>
        <rFont val="Arial"/>
        <family val="2"/>
      </rPr>
      <t>and mesh (Tile)</t>
    </r>
    <r>
      <rPr>
        <sz val="14"/>
        <rFont val="Preeti"/>
      </rPr>
      <t>5fgf 5fpg] sfd .</t>
    </r>
  </si>
  <si>
    <r>
      <t>5fgfdf</t>
    </r>
    <r>
      <rPr>
        <sz val="9"/>
        <rFont val="Preeti"/>
      </rPr>
      <t xml:space="preserve"> </t>
    </r>
    <r>
      <rPr>
        <sz val="9"/>
        <rFont val="Arial"/>
        <family val="2"/>
      </rPr>
      <t xml:space="preserve">Ridge cover UPVC PMMA(3MMTHICK) </t>
    </r>
    <r>
      <rPr>
        <b/>
        <sz val="9"/>
        <rFont val="Arial"/>
        <family val="2"/>
      </rPr>
      <t>Regular</t>
    </r>
    <r>
      <rPr>
        <sz val="14"/>
        <rFont val="Preeti"/>
      </rPr>
      <t xml:space="preserve"> nufpg] sfd lSnk tyf k]r cflb ;d]t k'/f sfo{ ug]{ .</t>
    </r>
  </si>
  <si>
    <t>F 23</t>
  </si>
  <si>
    <t>3mmThick Sunrise or Equavalent</t>
  </si>
  <si>
    <t>-u_ sf] 3Ü n]</t>
  </si>
  <si>
    <r>
      <rPr>
        <sz val="24"/>
        <rFont val="Wingdings 2"/>
        <family val="1"/>
        <charset val="2"/>
      </rPr>
      <t>b</t>
    </r>
    <r>
      <rPr>
        <sz val="24"/>
        <rFont val="Arial"/>
        <family val="2"/>
      </rPr>
      <t xml:space="preserve"> </t>
    </r>
    <r>
      <rPr>
        <sz val="24"/>
        <rFont val="Preeti"/>
      </rPr>
      <t xml:space="preserve">;dfKt </t>
    </r>
    <r>
      <rPr>
        <sz val="24"/>
        <rFont val="Wingdings 2"/>
        <family val="1"/>
        <charset val="2"/>
      </rPr>
      <t>a</t>
    </r>
  </si>
  <si>
    <t>k]h g+=</t>
  </si>
  <si>
    <t>Ö ?=</t>
  </si>
  <si>
    <t>Ö '?=</t>
  </si>
  <si>
    <t xml:space="preserve">hu leQf kvf{ndf l;d]G6 s+lqm6 ug]{ sfd'-lk=;L=;L= !M$M*_  =============================================================================================   </t>
  </si>
  <si>
    <t xml:space="preserve">;'k/ :6«Sr/, 8]s :n]a ljdx?df l;d]G6 s+lqm6 ug]{ sfd -!M@M$_ ====================================================   </t>
  </si>
  <si>
    <r>
      <t>;'k/ :6«Sr/, 8]s :n]a ljdx?df l;d]G6 s+lqm6 ug]{ sfd -!M!</t>
    </r>
    <r>
      <rPr>
        <sz val="15"/>
        <rFont val="Arial"/>
        <family val="2"/>
      </rPr>
      <t>.</t>
    </r>
    <r>
      <rPr>
        <sz val="15"/>
        <rFont val="Preeti"/>
      </rPr>
      <t xml:space="preserve">%M#_==========================================================================================   </t>
    </r>
  </si>
  <si>
    <t xml:space="preserve">d]lzgsf] k|of]u u/L ;'k/ :6«Sr/df l;d]G6 s+lqm6 ug]{ sfd -!M!=%M#_  =============================================================================================   </t>
  </si>
  <si>
    <r>
      <t>hudf cf/=l;=l;= sf] l;Ën c08//Ld kfOn 9nfg</t>
    </r>
    <r>
      <rPr>
        <sz val="15"/>
        <rFont val="Arial"/>
        <family val="2"/>
      </rPr>
      <t xml:space="preserve"> (M</t>
    </r>
    <r>
      <rPr>
        <sz val="15"/>
        <rFont val="Preeti"/>
      </rPr>
      <t>@)</t>
    </r>
    <r>
      <rPr>
        <sz val="15"/>
        <rFont val="Arial"/>
        <family val="2"/>
      </rPr>
      <t>)</t>
    </r>
    <r>
      <rPr>
        <sz val="15"/>
        <rFont val="Preeti"/>
      </rPr>
      <t xml:space="preserve"> ug]{ sfd =======================</t>
    </r>
  </si>
  <si>
    <r>
      <t xml:space="preserve">)=$% dL=dL= </t>
    </r>
    <r>
      <rPr>
        <sz val="12"/>
        <rFont val="Arial"/>
        <family val="2"/>
      </rPr>
      <t>Plain</t>
    </r>
    <r>
      <rPr>
        <sz val="15"/>
        <rFont val="Preeti"/>
      </rPr>
      <t xml:space="preserve"> hL=cfO{= zL6sf] @ lkm6 rf}8fO{sf] w'/L agfpg]================================  </t>
    </r>
  </si>
  <si>
    <r>
      <t>196</t>
    </r>
    <r>
      <rPr>
        <sz val="10"/>
        <rFont val="FONTASY_HIMALI_TT"/>
        <family val="5"/>
      </rPr>
      <t>s</t>
    </r>
  </si>
  <si>
    <t>capacity per kg 6 sq. ft for 2 coat including supplying &amp; applying</t>
  </si>
  <si>
    <t>F/Y 070/71</t>
  </si>
  <si>
    <r>
      <t>;'sL{</t>
    </r>
    <r>
      <rPr>
        <sz val="12"/>
        <rFont val="Arial"/>
        <family val="2"/>
      </rPr>
      <t>(1cum=1200kg .)</t>
    </r>
  </si>
  <si>
    <t>(8mmth. 30mmwide &amp;150mm length/piece) shisam wood Parquet</t>
  </si>
  <si>
    <r>
      <t xml:space="preserve">Floor tile( </t>
    </r>
    <r>
      <rPr>
        <sz val="9"/>
        <rFont val="Times New Roman"/>
        <family val="1"/>
      </rPr>
      <t>Over than30cm*30cm</t>
    </r>
    <r>
      <rPr>
        <sz val="12"/>
        <rFont val="Times New Roman"/>
        <family val="1"/>
      </rPr>
      <t>)Non  Glazed</t>
    </r>
  </si>
  <si>
    <t>Kota stone</t>
  </si>
  <si>
    <t xml:space="preserve">  tof/L 6Ls </t>
  </si>
  <si>
    <t>Supplying and fitting Ready made Teak Ply at old shutter fram,s,Both  side teak Lamination)  with all neccessary hardware all complete.</t>
  </si>
  <si>
    <t>NRs 475</t>
  </si>
  <si>
    <t>0.4x475</t>
  </si>
  <si>
    <t>Dubo</t>
  </si>
  <si>
    <t>2x5/20=0.5</t>
  </si>
  <si>
    <t>Supply and Laying  Marble Chips in floor Box</t>
  </si>
  <si>
    <t>25kg /Bag</t>
  </si>
  <si>
    <t>2620kg/cum</t>
  </si>
  <si>
    <t>158/25</t>
  </si>
  <si>
    <t>per cum</t>
  </si>
  <si>
    <t>Supply and Laying Sallawood in Wall</t>
  </si>
  <si>
    <t>Per Kg</t>
  </si>
  <si>
    <t>Per Cum</t>
  </si>
  <si>
    <t>Hard board</t>
  </si>
  <si>
    <t>a=ld=</t>
  </si>
  <si>
    <t>For  Above   8. m Ht</t>
  </si>
  <si>
    <t>sfnf] kfO{k jgfO{ hf]8\g]</t>
  </si>
  <si>
    <t>lh=cfO= tf/</t>
  </si>
  <si>
    <t>1kg=10.675/21.3525=0.5sqm</t>
  </si>
  <si>
    <t>(3.5*4+3.05*5)Rm,0.73kg/msqpipe</t>
  </si>
  <si>
    <r>
      <t xml:space="preserve"> </t>
    </r>
    <r>
      <rPr>
        <sz val="10"/>
        <rFont val="Preeti"/>
      </rPr>
      <t xml:space="preserve">sfnf] kmnfd] kfO{ksf] 6«; agfO{ h8fg ug]{ sfd -k|fOd/ k]G6 ;lxt_  </t>
    </r>
  </si>
  <si>
    <t>UPVC sliding Door with net (frame 52 X 88mm sash 88 X 42mm white colour with 5mm Glass)</t>
  </si>
  <si>
    <t>UPVC sliding Door without net (frame 60 X 60mm sash 88 X 42mm white colour with 5mm Glass)</t>
  </si>
  <si>
    <t>UPVC Double Door  (frame 60 X 60mm sash 60 X 104mm white colour with 5mm Glass)</t>
  </si>
  <si>
    <t>Prepacked Adessive mortar</t>
  </si>
  <si>
    <t>ITEM</t>
  </si>
  <si>
    <t>UNIT</t>
  </si>
  <si>
    <t>Source</t>
  </si>
  <si>
    <t>Type</t>
  </si>
  <si>
    <t>Quantity</t>
  </si>
  <si>
    <t>Amount Rs.</t>
  </si>
  <si>
    <t>Remarks</t>
  </si>
  <si>
    <t>Material(with labour &amp; frame)</t>
  </si>
  <si>
    <t>Actual Rate</t>
  </si>
  <si>
    <t>Overhead 15%</t>
  </si>
  <si>
    <t>Rate per m2</t>
  </si>
  <si>
    <t>Material</t>
  </si>
  <si>
    <t>Material(with fitting)</t>
  </si>
  <si>
    <t>Insulating roof with foam and other required materials</t>
  </si>
  <si>
    <t>Water proof membrance</t>
  </si>
  <si>
    <t>Analysis for 1 sqm</t>
  </si>
  <si>
    <t>Supply and Fixing Isulating roof with mixture of foam and colour CGI  &amp; Colour Sheet with Boarderclip  as per specified colour and of approved quality as per instruction of site engineer and  all work complete</t>
  </si>
  <si>
    <t>Verti-fied Tile</t>
  </si>
  <si>
    <t>d;nf</t>
  </si>
  <si>
    <t>H32</t>
  </si>
  <si>
    <t>b/ ljZn]if0fsf] nflu !=) J.=dL= lnOPsf]</t>
  </si>
  <si>
    <r>
      <rPr>
        <sz val="12"/>
        <rFont val="Prachin"/>
        <family val="2"/>
      </rPr>
      <t>tof/L</t>
    </r>
    <r>
      <rPr>
        <sz val="12"/>
        <rFont val="Arial"/>
        <family val="2"/>
      </rPr>
      <t xml:space="preserve"> Prepacked Adhesive </t>
    </r>
  </si>
  <si>
    <t>Supply and Fixing Panchabudha at located place as directed by site engineer</t>
  </si>
  <si>
    <t>Per piece</t>
  </si>
  <si>
    <t>Supply and Fixing Aluminum strip for adjusting marmolonium  at saircase step and main gate step or  as directed by site engineer</t>
  </si>
  <si>
    <t>Per Rm</t>
  </si>
  <si>
    <t>.687*2</t>
  </si>
  <si>
    <t>0.781*4</t>
  </si>
  <si>
    <t>3time use</t>
  </si>
  <si>
    <t xml:space="preserve"> Supplying,fitting of 10x230mm stone cliding in verticle  wall surface  ,  as all work complete as per instruction of site engineer.</t>
  </si>
  <si>
    <t>source</t>
  </si>
  <si>
    <t>Material(with labour &amp; cement sand mortar)</t>
  </si>
  <si>
    <t>10x230mm stone with mortar</t>
  </si>
  <si>
    <t xml:space="preserve"> Supplying,fitting 12mm thick Temper glass  for partition  with swing Door,   accessories as all complete  or as per instruction of site engineer.</t>
  </si>
  <si>
    <t>12mm temper glass,handle etc</t>
  </si>
  <si>
    <r>
      <t>lalaw</t>
    </r>
    <r>
      <rPr>
        <b/>
        <sz val="20"/>
        <rFont val="Arial"/>
        <family val="2"/>
      </rPr>
      <t>(</t>
    </r>
    <r>
      <rPr>
        <b/>
        <sz val="10"/>
        <rFont val="Arial"/>
        <family val="2"/>
      </rPr>
      <t xml:space="preserve"> New item</t>
    </r>
    <r>
      <rPr>
        <b/>
        <sz val="20"/>
        <rFont val="Arial"/>
        <family val="2"/>
      </rPr>
      <t>)</t>
    </r>
  </si>
  <si>
    <r>
      <t>Slope, flat roof,</t>
    </r>
    <r>
      <rPr>
        <sz val="14"/>
        <rFont val="Preeti"/>
      </rPr>
      <t xml:space="preserve"> </t>
    </r>
    <r>
      <rPr>
        <sz val="14"/>
        <rFont val="Times New Roman"/>
        <family val="1"/>
      </rPr>
      <t>sunken slab</t>
    </r>
    <r>
      <rPr>
        <sz val="14"/>
        <rFont val="Preeti"/>
      </rPr>
      <t xml:space="preserve"> / </t>
    </r>
    <r>
      <rPr>
        <sz val="14"/>
        <rFont val="Times New Roman"/>
        <family val="1"/>
      </rPr>
      <t>basement</t>
    </r>
    <r>
      <rPr>
        <sz val="14"/>
        <rFont val="Preeti"/>
      </rPr>
      <t xml:space="preserve"> df kfgL r'x]sf] :yfgdf </t>
    </r>
    <r>
      <rPr>
        <sz val="14"/>
        <rFont val="Times New Roman"/>
        <family val="1"/>
      </rPr>
      <t>Perma Construction Co</t>
    </r>
    <r>
      <rPr>
        <sz val="14"/>
        <rFont val="Preeti"/>
      </rPr>
      <t xml:space="preserve"> – af6 pTkflbt lgdf{0f ;fdfu|Lx?</t>
    </r>
  </si>
  <si>
    <r>
      <t>UPVC</t>
    </r>
    <r>
      <rPr>
        <b/>
        <sz val="12"/>
        <rFont val="Preeti"/>
      </rPr>
      <t xml:space="preserve"> </t>
    </r>
    <r>
      <rPr>
        <b/>
        <sz val="12"/>
        <rFont val="Times New Roman"/>
        <family val="1"/>
      </rPr>
      <t>Profile</t>
    </r>
    <r>
      <rPr>
        <b/>
        <sz val="12"/>
        <rFont val="Preeti"/>
      </rPr>
      <t xml:space="preserve"> </t>
    </r>
    <r>
      <rPr>
        <b/>
        <sz val="12"/>
        <rFont val="Times New Roman"/>
        <family val="1"/>
      </rPr>
      <t xml:space="preserve">Door and Window/ Wall partition </t>
    </r>
  </si>
  <si>
    <r>
      <t>vii)</t>
    </r>
    <r>
      <rPr>
        <sz val="12"/>
        <rFont val="Preeti"/>
      </rPr>
      <t xml:space="preserve"> ljleGg a'§f tyf b]jL b]jtfsf] d'lt{ s'FlbPsf] ;fn sf7sf] em\ofn 9f]sf agfpg] sfd -vfkfsf] df6fO{ $) ld=ld= b]lv %) ld=ld= ;Dd _</t>
    </r>
  </si>
  <si>
    <t>1sqm=10.76sqft</t>
  </si>
  <si>
    <t>1cum=35.31cuft</t>
  </si>
  <si>
    <t>1bundle=17.84sqft</t>
  </si>
  <si>
    <t>lg0f{o g+= ६ M –</t>
  </si>
  <si>
    <t>lgdf{0f ;fdu|Lx?sf] ljj/0f</t>
  </si>
  <si>
    <t>s}lkmot</t>
  </si>
  <si>
    <t xml:space="preserve"> cf=j=</t>
  </si>
  <si>
    <t xml:space="preserve"> २)&amp;)÷&amp;!</t>
  </si>
  <si>
    <t>२)&amp;!÷&amp;@</t>
  </si>
  <si>
    <t xml:space="preserve"> २)&amp;२÷&amp;३</t>
  </si>
  <si>
    <t>3_t/fO{ sf] ! g+=O{6f</t>
  </si>
  <si>
    <t xml:space="preserve"> -ª_ l;d]G6 sf] O{6f</t>
  </si>
  <si>
    <t>BK108N</t>
  </si>
  <si>
    <t>BK118As</t>
  </si>
  <si>
    <r>
      <rPr>
        <sz val="10"/>
        <rFont val="PCS NEPALI"/>
        <family val="5"/>
      </rPr>
      <t>r_</t>
    </r>
    <r>
      <rPr>
        <b/>
        <sz val="10"/>
        <rFont val="Arial"/>
        <family val="2"/>
      </rPr>
      <t xml:space="preserve">Concrete block </t>
    </r>
  </si>
  <si>
    <t>size   (40*15*20 ) cm</t>
  </si>
  <si>
    <t xml:space="preserve"> uf]6f</t>
  </si>
  <si>
    <t xml:space="preserve">size (  40*10*20 ) cm </t>
  </si>
  <si>
    <t>size  ( 39*14*19 ) cm( Ocm or equivalent )</t>
  </si>
  <si>
    <r>
      <rPr>
        <sz val="16"/>
        <rFont val="AjantaText"/>
      </rPr>
      <t xml:space="preserve"> </t>
    </r>
    <r>
      <rPr>
        <sz val="10"/>
        <rFont val="Arial"/>
        <family val="2"/>
      </rPr>
      <t>Cellular light weight concrete(CLC) block</t>
    </r>
  </si>
  <si>
    <t>Size          24"*8"*4"</t>
  </si>
  <si>
    <t>Size          24"*8"*6"</t>
  </si>
  <si>
    <t>Sn] 6fonx?</t>
  </si>
  <si>
    <t xml:space="preserve">5fgfdf 5fpg] </t>
  </si>
  <si>
    <r>
      <t>9'+ufsf] sfd -</t>
    </r>
    <r>
      <rPr>
        <b/>
        <sz val="14"/>
        <rFont val="Times New Roman"/>
        <family val="1"/>
      </rPr>
      <t>Stone work )</t>
    </r>
  </si>
  <si>
    <t>Rubble Stone</t>
  </si>
  <si>
    <r>
      <t xml:space="preserve"> -3_ sf];Lvf]nf-r]x]/]_sf] Psgf;] uf]nf]  9'Ëf - </t>
    </r>
    <r>
      <rPr>
        <sz val="10"/>
        <rFont val="Times New Roman"/>
        <family val="1"/>
      </rPr>
      <t>River round Pavel</t>
    </r>
    <r>
      <rPr>
        <sz val="14"/>
        <rFont val="Times New Roman"/>
        <family val="1"/>
      </rPr>
      <t>)</t>
    </r>
  </si>
  <si>
    <r>
      <t>v_ !</t>
    </r>
    <r>
      <rPr>
        <vertAlign val="superscript"/>
        <sz val="14"/>
        <rFont val="Preeti"/>
      </rPr>
      <t>!</t>
    </r>
    <r>
      <rPr>
        <sz val="14"/>
        <rFont val="Preeti"/>
      </rPr>
      <t>÷</t>
    </r>
    <r>
      <rPr>
        <vertAlign val="subscript"/>
        <sz val="14"/>
        <rFont val="Preeti"/>
      </rPr>
      <t>@</t>
    </r>
    <r>
      <rPr>
        <sz val="14"/>
        <rFont val="Preeti"/>
      </rPr>
      <t>Æ ;Dd afSnf]      ,,       ,,</t>
    </r>
  </si>
  <si>
    <r>
      <t>ª_ @</t>
    </r>
    <r>
      <rPr>
        <vertAlign val="superscript"/>
        <sz val="14"/>
        <rFont val="Preeti"/>
      </rPr>
      <t>!</t>
    </r>
    <r>
      <rPr>
        <sz val="14"/>
        <rFont val="Preeti"/>
      </rPr>
      <t>÷</t>
    </r>
    <r>
      <rPr>
        <vertAlign val="subscript"/>
        <sz val="14"/>
        <rFont val="Preeti"/>
      </rPr>
      <t>@</t>
    </r>
    <r>
      <rPr>
        <sz val="14"/>
        <rFont val="Preeti"/>
      </rPr>
      <t xml:space="preserve">Æ – #Æ  ;Dd afSnf] 9'Ëf  ,,         </t>
    </r>
  </si>
  <si>
    <r>
      <t xml:space="preserve">s_ vfgLsf]afn'jf </t>
    </r>
    <r>
      <rPr>
        <sz val="12"/>
        <rFont val="Times New Roman"/>
        <family val="1"/>
      </rPr>
      <t>(Quarry sand)</t>
    </r>
  </si>
  <si>
    <r>
      <t xml:space="preserve">v_ vf]nf÷gbLsf] afn'jf </t>
    </r>
    <r>
      <rPr>
        <sz val="12"/>
        <rFont val="Times New Roman"/>
        <family val="1"/>
      </rPr>
      <t>(River sand)</t>
    </r>
  </si>
  <si>
    <r>
      <t xml:space="preserve">u_ ejgsf] e"FO{+ sf]7fdf k'g{, ;f]lnËsf] </t>
    </r>
    <r>
      <rPr>
        <sz val="12"/>
        <rFont val="Times New Roman"/>
        <family val="1"/>
      </rPr>
      <t xml:space="preserve">Void filling </t>
    </r>
    <r>
      <rPr>
        <sz val="12"/>
        <rFont val="Preeti"/>
      </rPr>
      <t>ug{</t>
    </r>
    <r>
      <rPr>
        <sz val="12"/>
        <rFont val="Times New Roman"/>
        <family val="1"/>
      </rPr>
      <t xml:space="preserve"> </t>
    </r>
    <r>
      <rPr>
        <sz val="12"/>
        <rFont val="Preeti"/>
      </rPr>
      <t>k|of]u ul/g] afn'jf</t>
    </r>
  </si>
  <si>
    <t>s_ dxfb]j j];Lsf] vf]nfsf] u|fe]n</t>
  </si>
  <si>
    <t>v_d]nDrL vf]nfsf] u|fe]n</t>
  </si>
  <si>
    <t>u_es'G8]j];L ,l6sfe}/j sf] u|fe]n</t>
  </si>
  <si>
    <r>
      <t xml:space="preserve"> -ª_ </t>
    </r>
    <r>
      <rPr>
        <sz val="14"/>
        <rFont val="Times New Roman"/>
        <family val="1"/>
      </rPr>
      <t>Granular sub base</t>
    </r>
    <r>
      <rPr>
        <sz val="12"/>
        <rFont val="Times New Roman"/>
        <family val="1"/>
      </rPr>
      <t xml:space="preserve"> material</t>
    </r>
    <r>
      <rPr>
        <sz val="14"/>
        <rFont val="Times New Roman"/>
        <family val="1"/>
      </rPr>
      <t xml:space="preserve"> (</t>
    </r>
    <r>
      <rPr>
        <sz val="10"/>
        <rFont val="Times New Roman"/>
        <family val="1"/>
      </rPr>
      <t>Crosser run  material size 63mm down</t>
    </r>
    <r>
      <rPr>
        <sz val="14"/>
        <rFont val="Times New Roman"/>
        <family val="1"/>
      </rPr>
      <t xml:space="preserve"> )</t>
    </r>
    <r>
      <rPr>
        <sz val="14"/>
        <rFont val="Preeti"/>
      </rPr>
      <t xml:space="preserve"> u|fe]n</t>
    </r>
  </si>
  <si>
    <r>
      <t xml:space="preserve">  -r_ </t>
    </r>
    <r>
      <rPr>
        <sz val="12"/>
        <rFont val="Times New Roman"/>
        <family val="1"/>
      </rPr>
      <t>Base-course</t>
    </r>
    <r>
      <rPr>
        <sz val="14"/>
        <rFont val="Preeti"/>
      </rPr>
      <t xml:space="preserve"> sf] nflu ldS; ;f]lnË </t>
    </r>
    <r>
      <rPr>
        <sz val="12"/>
        <rFont val="Times New Roman"/>
        <family val="1"/>
      </rPr>
      <t>(WBM)</t>
    </r>
    <r>
      <rPr>
        <sz val="14"/>
        <rFont val="Times New Roman"/>
        <family val="1"/>
      </rPr>
      <t xml:space="preserve"> </t>
    </r>
    <r>
      <rPr>
        <sz val="14"/>
        <rFont val="Preeti"/>
      </rPr>
      <t>ug]{ sfo</t>
    </r>
  </si>
  <si>
    <r>
      <t xml:space="preserve">ljleGg ;fOhsf vf]nfsf] </t>
    </r>
    <r>
      <rPr>
        <b/>
        <sz val="14"/>
        <rFont val="Times New Roman"/>
        <family val="1"/>
      </rPr>
      <t xml:space="preserve">Screening </t>
    </r>
    <r>
      <rPr>
        <b/>
        <sz val="14"/>
        <rFont val="Preeti"/>
      </rPr>
      <t xml:space="preserve">u/]sf] </t>
    </r>
    <r>
      <rPr>
        <b/>
        <sz val="12"/>
        <rFont val="Times New Roman"/>
        <family val="1"/>
      </rPr>
      <t>River pebbles</t>
    </r>
  </si>
  <si>
    <t>;8s sfnf] kq] ug]{ sfdsf] ;fdfu|Lx?</t>
  </si>
  <si>
    <t>ii)CRMB-DIGO 55 Bitumen</t>
  </si>
  <si>
    <r>
      <t>iii) Packed bitumen emulsion</t>
    </r>
    <r>
      <rPr>
        <sz val="12"/>
        <rFont val="Preeti"/>
      </rPr>
      <t xml:space="preserve"> </t>
    </r>
    <r>
      <rPr>
        <sz val="14"/>
        <rFont val="Preeti"/>
      </rPr>
      <t>sf] sfd</t>
    </r>
  </si>
  <si>
    <r>
      <t>l56f] hDg]</t>
    </r>
    <r>
      <rPr>
        <sz val="12"/>
        <rFont val="Times New Roman"/>
        <family val="1"/>
      </rPr>
      <t xml:space="preserve"> (RS 60%)</t>
    </r>
  </si>
  <si>
    <r>
      <t>l56f] hDg]</t>
    </r>
    <r>
      <rPr>
        <sz val="12"/>
        <rFont val="Times New Roman"/>
        <family val="1"/>
      </rPr>
      <t xml:space="preserve"> (RS 65%)</t>
    </r>
  </si>
  <si>
    <r>
      <t>l56f] hDg]</t>
    </r>
    <r>
      <rPr>
        <sz val="12"/>
        <rFont val="Times New Roman"/>
        <family val="1"/>
      </rPr>
      <t xml:space="preserve"> (RS 70%)</t>
    </r>
  </si>
  <si>
    <r>
      <t xml:space="preserve">  </t>
    </r>
    <r>
      <rPr>
        <sz val="14"/>
        <rFont val="Preeti"/>
      </rPr>
      <t>dWod hDg]</t>
    </r>
    <r>
      <rPr>
        <sz val="12"/>
        <rFont val="Times New Roman"/>
        <family val="1"/>
      </rPr>
      <t xml:space="preserve"> (MS 60%)</t>
    </r>
  </si>
  <si>
    <r>
      <t xml:space="preserve">  </t>
    </r>
    <r>
      <rPr>
        <sz val="14"/>
        <rFont val="Times New Roman"/>
        <family val="1"/>
      </rPr>
      <t xml:space="preserve">Slurry Seal with </t>
    </r>
    <r>
      <rPr>
        <sz val="12"/>
        <rFont val="Times New Roman"/>
        <family val="1"/>
      </rPr>
      <t>60% bitumen</t>
    </r>
  </si>
  <si>
    <t>Hi - seal Redymix</t>
  </si>
  <si>
    <t>Polymer Bitumen</t>
  </si>
  <si>
    <r>
      <t xml:space="preserve">iv) </t>
    </r>
    <r>
      <rPr>
        <sz val="14"/>
        <rFont val="Preeti"/>
      </rPr>
      <t xml:space="preserve">;8s sfnf]kq] ubf{ lj6'dLg gpKsLgsf] nfuL k|of]u ug]{ ;fdfg </t>
    </r>
    <r>
      <rPr>
        <sz val="12"/>
        <rFont val="Times New Roman"/>
        <family val="1"/>
      </rPr>
      <t>Anti stripping agent</t>
    </r>
  </si>
  <si>
    <r>
      <t>v)</t>
    </r>
    <r>
      <rPr>
        <sz val="14"/>
        <rFont val="Preeti"/>
      </rPr>
      <t xml:space="preserve"> sfnf]kq]df lj6'dLg sd k|of]u ug{sf] nfuL /flvg] </t>
    </r>
    <r>
      <rPr>
        <sz val="12"/>
        <rFont val="Times New Roman"/>
        <family val="1"/>
      </rPr>
      <t>Rubber Asphalt Modifier</t>
    </r>
  </si>
  <si>
    <r>
      <t>vi)</t>
    </r>
    <r>
      <rPr>
        <sz val="14"/>
        <rFont val="Preeti"/>
      </rPr>
      <t xml:space="preserve"> sfn]kq] ;8s </t>
    </r>
    <r>
      <rPr>
        <sz val="12"/>
        <rFont val="Times New Roman"/>
        <family val="1"/>
      </rPr>
      <t>Pot hole</t>
    </r>
    <r>
      <rPr>
        <sz val="14"/>
        <rFont val="Preeti"/>
      </rPr>
      <t xml:space="preserve"> 6fNgsf] nfuL k|of]u ul/g] </t>
    </r>
    <r>
      <rPr>
        <sz val="12"/>
        <rFont val="Times New Roman"/>
        <family val="1"/>
      </rPr>
      <t>Pre-coated Aggregate</t>
    </r>
    <r>
      <rPr>
        <sz val="14"/>
        <rFont val="Preeti"/>
      </rPr>
      <t xml:space="preserve"> ;fdfu|L</t>
    </r>
  </si>
  <si>
    <r>
      <rPr>
        <sz val="10"/>
        <rFont val="Times New Roman"/>
        <family val="1"/>
      </rPr>
      <t>vii</t>
    </r>
    <r>
      <rPr>
        <sz val="14"/>
        <rFont val="Preeti"/>
      </rPr>
      <t xml:space="preserve">_ sfnf]kq] ;8sdf /]vf+sg ug{ k|of]u ul/g] </t>
    </r>
    <r>
      <rPr>
        <sz val="12"/>
        <rFont val="Times New Roman"/>
        <family val="1"/>
      </rPr>
      <t xml:space="preserve">Thermo Plastic Road marking </t>
    </r>
    <r>
      <rPr>
        <sz val="14"/>
        <rFont val="Preeti"/>
      </rPr>
      <t>;fdfu|L</t>
    </r>
  </si>
  <si>
    <t>a)   B.S. Grade</t>
  </si>
  <si>
    <t>b)  Most Grade</t>
  </si>
  <si>
    <t>c) Glass beads</t>
  </si>
  <si>
    <t>भारतबाट उत्पादित बिभिन्न Brand ओ.पि.सि सिमेन्ट  ( प्रति बोरा ५० के.जि)</t>
  </si>
  <si>
    <t>"</t>
  </si>
  <si>
    <t>भारतबाट उत्पादित बिभिन्न Brand पि.पि.सि सिमेन्ट   ( प्रति बोरा ५० के.जि)</t>
  </si>
  <si>
    <r>
      <t xml:space="preserve"> -r_ ;]tf] l;d]G6 -</t>
    </r>
    <r>
      <rPr>
        <sz val="14"/>
        <rFont val="Times New Roman"/>
        <family val="1"/>
      </rPr>
      <t>40kg/bag)</t>
    </r>
  </si>
  <si>
    <r>
      <t>s_ x]6f}+8f l;d]G6  -%) s]hL_</t>
    </r>
    <r>
      <rPr>
        <sz val="14"/>
        <rFont val="Times New Roman"/>
        <family val="1"/>
      </rPr>
      <t xml:space="preserve"> OPC</t>
    </r>
  </si>
  <si>
    <r>
      <t xml:space="preserve">v_ pbok'/ l;d]G6 -%) s]hL_ </t>
    </r>
    <r>
      <rPr>
        <sz val="14"/>
        <rFont val="Times New Roman"/>
        <family val="1"/>
      </rPr>
      <t>OPC</t>
    </r>
  </si>
  <si>
    <r>
      <t>u_ df?tL , la|h;'k/ , hubDjf cN6«f / lzjd\  -</t>
    </r>
    <r>
      <rPr>
        <sz val="14"/>
        <rFont val="Times New Roman"/>
        <family val="1"/>
      </rPr>
      <t>OPC</t>
    </r>
    <r>
      <rPr>
        <sz val="14"/>
        <rFont val="Preeti"/>
      </rPr>
      <t xml:space="preserve"> _l;d]G6x?</t>
    </r>
  </si>
  <si>
    <t xml:space="preserve"> -3_  g]kfn af6 pTkflbt cGo l;d]G6x?</t>
  </si>
  <si>
    <t xml:space="preserve"> -ª_ ef/taf6 pTkflbt l;d]G6x?</t>
  </si>
  <si>
    <r>
      <t xml:space="preserve">5_ nf]8 cgnf]8 </t>
    </r>
    <r>
      <rPr>
        <sz val="11"/>
        <rFont val="Preeti"/>
      </rPr>
      <t>चार्ज</t>
    </r>
  </si>
  <si>
    <r>
      <rPr>
        <b/>
        <sz val="13"/>
        <rFont val="Times New Roman"/>
        <family val="1"/>
      </rPr>
      <t>Ready made Premix Concrete</t>
    </r>
    <r>
      <rPr>
        <b/>
        <sz val="14"/>
        <rFont val="Times New Roman"/>
        <family val="1"/>
      </rPr>
      <t xml:space="preserve"> </t>
    </r>
    <r>
      <rPr>
        <b/>
        <sz val="12"/>
        <rFont val="Times New Roman"/>
        <family val="1"/>
      </rPr>
      <t>(</t>
    </r>
    <r>
      <rPr>
        <sz val="12"/>
        <rFont val="Times New Roman"/>
        <family val="1"/>
      </rPr>
      <t>Supplying laying all complete work</t>
    </r>
    <r>
      <rPr>
        <b/>
        <sz val="12"/>
        <rFont val="Times New Roman"/>
        <family val="1"/>
      </rPr>
      <t>)</t>
    </r>
  </si>
  <si>
    <t>Panchakanya, MAW or equivalent</t>
  </si>
  <si>
    <t>Polymix concrete</t>
  </si>
  <si>
    <t>Polymix concrete for wall</t>
  </si>
  <si>
    <t>sq. m.</t>
  </si>
  <si>
    <t>Polymix concrete imprint</t>
  </si>
  <si>
    <t>Polymix concrete desiner coat</t>
  </si>
  <si>
    <r>
      <t xml:space="preserve">INCO -panel </t>
    </r>
    <r>
      <rPr>
        <sz val="12"/>
        <rFont val="Times New Roman"/>
        <family val="1"/>
      </rPr>
      <t xml:space="preserve">supply and errection of inco wall panel for </t>
    </r>
  </si>
  <si>
    <t>Internal wall</t>
  </si>
  <si>
    <t>External wall</t>
  </si>
  <si>
    <t xml:space="preserve"> a) 8 mm dia</t>
  </si>
  <si>
    <t xml:space="preserve"> c) 28,32 mm dia </t>
  </si>
  <si>
    <r>
      <t xml:space="preserve"> a)</t>
    </r>
    <r>
      <rPr>
        <sz val="12"/>
        <rFont val="Preeti"/>
      </rPr>
      <t xml:space="preserve"> </t>
    </r>
    <r>
      <rPr>
        <sz val="12"/>
        <rFont val="Times New Roman"/>
        <family val="1"/>
      </rPr>
      <t>8mm dia TOR steel</t>
    </r>
    <r>
      <rPr>
        <sz val="12"/>
        <rFont val="Preeti"/>
      </rPr>
      <t xml:space="preserve"> </t>
    </r>
  </si>
  <si>
    <r>
      <t xml:space="preserve"> -u_ ljleGg ;fOhsf </t>
    </r>
    <r>
      <rPr>
        <b/>
        <sz val="12"/>
        <rFont val="Times New Roman"/>
        <family val="1"/>
      </rPr>
      <t>TOR Steel</t>
    </r>
  </si>
  <si>
    <r>
      <t xml:space="preserve"> -3_ </t>
    </r>
    <r>
      <rPr>
        <b/>
        <sz val="12"/>
        <rFont val="Times New Roman"/>
        <family val="1"/>
      </rPr>
      <t xml:space="preserve">Binding Wire </t>
    </r>
    <r>
      <rPr>
        <b/>
        <sz val="12"/>
        <rFont val="Preeti"/>
      </rPr>
      <t>-808L afFWg]tf/_</t>
    </r>
  </si>
  <si>
    <t xml:space="preserve"> sf7</t>
  </si>
  <si>
    <t xml:space="preserve"> -v_ *… b]lv !@Ú ;Ddsf] ;fnsf7</t>
  </si>
  <si>
    <t xml:space="preserve"> -u_ !@ lkm6 b]lv dflysf] ;fn sf7  </t>
  </si>
  <si>
    <r>
      <t xml:space="preserve"> -3_ ;fh sf7 </t>
    </r>
    <r>
      <rPr>
        <sz val="14"/>
        <rFont val="Preeti"/>
      </rPr>
      <t xml:space="preserve"> </t>
    </r>
  </si>
  <si>
    <t xml:space="preserve"> -5_  l;;f}+ sf7 </t>
  </si>
  <si>
    <t xml:space="preserve">  em_ ptL; sf] sf7</t>
  </si>
  <si>
    <r>
      <t xml:space="preserve"> -`_  :yfgLo s'sf7 -kmdf{ k|of]hgsf] nflUf </t>
    </r>
    <r>
      <rPr>
        <sz val="10"/>
        <color indexed="8"/>
        <rFont val="Times New Roman"/>
        <family val="1"/>
      </rPr>
      <t>Mixed wood)</t>
    </r>
  </si>
  <si>
    <t xml:space="preserve"> -6_ sf7 bfp/f </t>
  </si>
  <si>
    <r>
      <t>xi)</t>
    </r>
    <r>
      <rPr>
        <sz val="14"/>
        <rFont val="Preeti"/>
      </rPr>
      <t xml:space="preserve"> </t>
    </r>
    <r>
      <rPr>
        <sz val="12"/>
        <rFont val="Preeti"/>
      </rPr>
      <t>ljz]if k|sf/sf]</t>
    </r>
    <r>
      <rPr>
        <sz val="14"/>
        <rFont val="Preeti"/>
      </rPr>
      <t xml:space="preserve"> </t>
    </r>
    <r>
      <rPr>
        <sz val="12"/>
        <rFont val="Preeti"/>
      </rPr>
      <t>s'FlbPsf] ;fnsf] sf7sf] cfFvL em\ofn tof/L ns ;xLt</t>
    </r>
  </si>
  <si>
    <r>
      <rPr>
        <sz val="14"/>
        <rFont val="Preeti"/>
      </rPr>
      <t xml:space="preserve">  </t>
    </r>
    <r>
      <rPr>
        <sz val="12"/>
        <rFont val="Preeti"/>
      </rPr>
      <t>ljz]if k|sf/sf]</t>
    </r>
    <r>
      <rPr>
        <sz val="14"/>
        <rFont val="Preeti"/>
      </rPr>
      <t xml:space="preserve"> </t>
    </r>
    <r>
      <rPr>
        <sz val="12"/>
        <rFont val="Preeti"/>
      </rPr>
      <t>s'FlbPsf] ;fnsf] sf7sf] cfFvL em\ofn tof/L ns gePsf]</t>
    </r>
  </si>
  <si>
    <t xml:space="preserve">i)Shisam wood 150mm*30mm*8mm </t>
  </si>
  <si>
    <t>ii)Wall panelling ( with wood frame) sisam wood. (75mm*16mm)</t>
  </si>
  <si>
    <t xml:space="preserve">     #=% dL=dL=</t>
  </si>
  <si>
    <r>
      <t xml:space="preserve"> -r_ !( dL=dL </t>
    </r>
    <r>
      <rPr>
        <sz val="14"/>
        <rFont val="Times New Roman"/>
        <family val="1"/>
      </rPr>
      <t>B/B</t>
    </r>
  </si>
  <si>
    <r>
      <t xml:space="preserve"> 5_  !* dL=dL </t>
    </r>
    <r>
      <rPr>
        <sz val="14"/>
        <rFont val="Times New Roman"/>
        <family val="1"/>
      </rPr>
      <t>PLY</t>
    </r>
  </si>
  <si>
    <t>P/F. Water Proof</t>
  </si>
  <si>
    <t xml:space="preserve">v_ ^ dL=dL  </t>
  </si>
  <si>
    <t xml:space="preserve">u_ * dL=dL= </t>
  </si>
  <si>
    <t xml:space="preserve">3_ ( dL=dL= </t>
  </si>
  <si>
    <t xml:space="preserve"> -ª_!@ dL=dL </t>
  </si>
  <si>
    <r>
      <t xml:space="preserve"> -v_ $ dL= dL] </t>
    </r>
    <r>
      <rPr>
        <sz val="12"/>
        <rFont val="Times New Roman"/>
        <family val="1"/>
      </rPr>
      <t xml:space="preserve">(Group Match of in 5 pcs) </t>
    </r>
  </si>
  <si>
    <r>
      <t xml:space="preserve">     $ dL= dL] -</t>
    </r>
    <r>
      <rPr>
        <sz val="14"/>
        <rFont val="Times New Roman"/>
        <family val="1"/>
      </rPr>
      <t>Regular</t>
    </r>
    <r>
      <rPr>
        <sz val="14"/>
        <rFont val="Preeti"/>
      </rPr>
      <t>_</t>
    </r>
  </si>
  <si>
    <r>
      <t xml:space="preserve">     $ dL= dL] -</t>
    </r>
    <r>
      <rPr>
        <sz val="14"/>
        <rFont val="Times New Roman"/>
        <family val="1"/>
      </rPr>
      <t>Crown</t>
    </r>
    <r>
      <rPr>
        <sz val="14"/>
        <rFont val="Preeti"/>
      </rPr>
      <t>_</t>
    </r>
  </si>
  <si>
    <r>
      <t xml:space="preserve">     $ dL= dL] -</t>
    </r>
    <r>
      <rPr>
        <sz val="14"/>
        <rFont val="Times New Roman"/>
        <family val="1"/>
      </rPr>
      <t>Beri</t>
    </r>
    <r>
      <rPr>
        <sz val="14"/>
        <rFont val="Preeti"/>
      </rPr>
      <t>_</t>
    </r>
  </si>
  <si>
    <r>
      <t xml:space="preserve">     $ dL= dL] -</t>
    </r>
    <r>
      <rPr>
        <sz val="14"/>
        <rFont val="Times New Roman"/>
        <family val="1"/>
      </rPr>
      <t>Whitest line</t>
    </r>
    <r>
      <rPr>
        <sz val="14"/>
        <rFont val="Preeti"/>
      </rPr>
      <t>_</t>
    </r>
  </si>
  <si>
    <r>
      <t xml:space="preserve">     $ dL= dL] -</t>
    </r>
    <r>
      <rPr>
        <sz val="14"/>
        <rFont val="Times New Roman"/>
        <family val="1"/>
      </rPr>
      <t>Beach</t>
    </r>
    <r>
      <rPr>
        <sz val="14"/>
        <rFont val="Preeti"/>
      </rPr>
      <t>_</t>
    </r>
  </si>
  <si>
    <r>
      <t xml:space="preserve">     $ dL= dL] -</t>
    </r>
    <r>
      <rPr>
        <sz val="14"/>
        <rFont val="Times New Roman"/>
        <family val="1"/>
      </rPr>
      <t>Recon 18 No.</t>
    </r>
    <r>
      <rPr>
        <sz val="14"/>
        <rFont val="Preeti"/>
      </rPr>
      <t>_</t>
    </r>
  </si>
  <si>
    <t xml:space="preserve"> -u_ ^ dL=dL]  </t>
  </si>
  <si>
    <t>DECORATIVE (THICKER)</t>
  </si>
  <si>
    <t>6 OST</t>
  </si>
  <si>
    <t>6 BST</t>
  </si>
  <si>
    <t>9 OST</t>
  </si>
  <si>
    <t>9 BST</t>
  </si>
  <si>
    <t>12 OST</t>
  </si>
  <si>
    <t>12 BST</t>
  </si>
  <si>
    <t>19 B/B OST</t>
  </si>
  <si>
    <t>19 B/B BST</t>
  </si>
  <si>
    <t>18 OST</t>
  </si>
  <si>
    <t>18 BST</t>
  </si>
  <si>
    <t>38 mm th. Redimade solid core  door shutter</t>
  </si>
  <si>
    <t xml:space="preserve">One side teak </t>
  </si>
  <si>
    <t xml:space="preserve">Both side teak  </t>
  </si>
  <si>
    <t xml:space="preserve">One side teak waterProof </t>
  </si>
  <si>
    <t>Both side teak waterProof</t>
  </si>
  <si>
    <t>30 to 32 mm th. Redimade solid core  door shutter</t>
  </si>
  <si>
    <t>Wooden Listy</t>
  </si>
  <si>
    <t>1/2" wide</t>
  </si>
  <si>
    <t xml:space="preserve"> 3/4" wide</t>
  </si>
  <si>
    <t>1.5" wide</t>
  </si>
  <si>
    <t xml:space="preserve"> Decorative</t>
  </si>
  <si>
    <t xml:space="preserve">Infill Material  Shera or equivalent </t>
  </si>
  <si>
    <t>Frame C - Studs( 0.55mm*0.75mm*3m)</t>
  </si>
  <si>
    <t>Frame U - Studs( 0.55mm*0.75mm*3m)</t>
  </si>
  <si>
    <t>Board 9 mm</t>
  </si>
  <si>
    <t>Fiber mess tape (for 90mm/roll)</t>
  </si>
  <si>
    <t>PU sasuage rod</t>
  </si>
  <si>
    <t xml:space="preserve"> -8=_ !@ dL =dL  </t>
  </si>
  <si>
    <t xml:space="preserve"> -Rf_ !* dL =dL  </t>
  </si>
  <si>
    <t xml:space="preserve"> -5_@% dL =dL  </t>
  </si>
  <si>
    <t>Both side lamination Melamined faced (Interiors Grade)MDF Century   &amp; equivailent</t>
  </si>
  <si>
    <t xml:space="preserve"> Alstone Hybrid Board (WPC Board)  Century   &amp; equivailent</t>
  </si>
  <si>
    <r>
      <t xml:space="preserve"> -s_ ^ dL =dL  - !@@) </t>
    </r>
    <r>
      <rPr>
        <sz val="14"/>
        <rFont val="Times New Roman"/>
        <family val="1"/>
      </rPr>
      <t>x</t>
    </r>
    <r>
      <rPr>
        <sz val="14"/>
        <rFont val="Preeti"/>
      </rPr>
      <t xml:space="preserve"> @$$) _</t>
    </r>
  </si>
  <si>
    <t xml:space="preserve"> -v_ !@ dL =dL  </t>
  </si>
  <si>
    <t xml:space="preserve"> -u_ !* dL =dL  </t>
  </si>
  <si>
    <t>Other HardBoard/ Sunmica &amp; Formaica)</t>
  </si>
  <si>
    <t xml:space="preserve">Alstone Hybrid Board </t>
  </si>
  <si>
    <r>
      <t xml:space="preserve"> -s_ ^ dL =dL      </t>
    </r>
    <r>
      <rPr>
        <sz val="12"/>
        <rFont val="Times New Roman"/>
        <family val="1"/>
      </rPr>
      <t>size ( 1220*2440) mm</t>
    </r>
  </si>
  <si>
    <r>
      <t xml:space="preserve"> -v_ !@ dL =dL  </t>
    </r>
    <r>
      <rPr>
        <sz val="12"/>
        <rFont val="Times New Roman"/>
        <family val="1"/>
      </rPr>
      <t>size ( 1221*2440) mm</t>
    </r>
  </si>
  <si>
    <r>
      <t xml:space="preserve"> -u_!* dL =dL   </t>
    </r>
    <r>
      <rPr>
        <sz val="12"/>
        <rFont val="Times New Roman"/>
        <family val="1"/>
      </rPr>
      <t>size ( 1222*2440) mm</t>
    </r>
  </si>
  <si>
    <t>i)  8 gauge</t>
  </si>
  <si>
    <t>a)  light class</t>
  </si>
  <si>
    <t xml:space="preserve">b) medium class   </t>
  </si>
  <si>
    <t>c)  heavy duty</t>
  </si>
  <si>
    <t>d)Comercial wire</t>
  </si>
  <si>
    <t>ii)  10 gauge</t>
  </si>
  <si>
    <t>iii)   12 gauge</t>
  </si>
  <si>
    <r>
      <t xml:space="preserve">d]lzgaf6 a'lgPsf, </t>
    </r>
    <r>
      <rPr>
        <b/>
        <sz val="12"/>
        <rFont val="Arial"/>
        <family val="2"/>
      </rPr>
      <t xml:space="preserve">Mechanically selvedged double Twist wire mesh </t>
    </r>
    <r>
      <rPr>
        <b/>
        <sz val="14"/>
        <rFont val="Preeti"/>
      </rPr>
      <t>sf] u]ljog jfs; tof/L</t>
    </r>
  </si>
  <si>
    <r>
      <t xml:space="preserve">s_ </t>
    </r>
    <r>
      <rPr>
        <b/>
        <sz val="12"/>
        <rFont val="Times New Roman"/>
        <family val="1"/>
      </rPr>
      <t>MBG/10x12/3.0/3.9/2.4/ZN (MBG=Maccaferi Box Gabion)</t>
    </r>
  </si>
  <si>
    <t>m2</t>
  </si>
  <si>
    <r>
      <t xml:space="preserve"> </t>
    </r>
    <r>
      <rPr>
        <b/>
        <sz val="12"/>
        <rFont val="Times New Roman"/>
        <family val="1"/>
      </rPr>
      <t>MRM/6x8/2.2/2.7/2.2/ZN</t>
    </r>
  </si>
  <si>
    <t>3x1.5x0.5/2</t>
  </si>
  <si>
    <t>4x1.5x0.5/3</t>
  </si>
  <si>
    <t>5x1.5x0.5/4</t>
  </si>
  <si>
    <t>6x1.5x0.5/5</t>
  </si>
  <si>
    <t>3x1.5x1/2</t>
  </si>
  <si>
    <t>4x1.5x1/3</t>
  </si>
  <si>
    <t>5x1.5x1/4</t>
  </si>
  <si>
    <t>6x1.5x1/5</t>
  </si>
  <si>
    <t>MJG/10x12/2.7/3.4/2.2/ZN</t>
  </si>
  <si>
    <t xml:space="preserve">12 guage commercial,Medium duty  </t>
  </si>
  <si>
    <t>U-hook for barbed wire fencing</t>
  </si>
  <si>
    <t>Fabrication of chain link mesh  of size</t>
  </si>
  <si>
    <t>1"x1"               12 guage</t>
  </si>
  <si>
    <t>au{ dL=</t>
  </si>
  <si>
    <t>1.5"x1.5"         12 guage</t>
  </si>
  <si>
    <t>2"x2"               10 guage</t>
  </si>
  <si>
    <t>3"x3"               10 guage</t>
  </si>
  <si>
    <t>4"x4"               10 guage</t>
  </si>
  <si>
    <t>0.2 mm       (30 guage light)</t>
  </si>
  <si>
    <r>
      <t>0.22 mm</t>
    </r>
    <r>
      <rPr>
        <sz val="14"/>
        <rFont val="Times New Roman"/>
        <family val="1"/>
      </rPr>
      <t xml:space="preserve">    </t>
    </r>
    <r>
      <rPr>
        <sz val="12"/>
        <rFont val="Times New Roman"/>
        <family val="1"/>
      </rPr>
      <t>(30 guage Medium</t>
    </r>
    <r>
      <rPr>
        <sz val="14"/>
        <rFont val="Times New Roman"/>
        <family val="1"/>
      </rPr>
      <t>)</t>
    </r>
  </si>
  <si>
    <t>0.24 mm      (30 guage Heavy)</t>
  </si>
  <si>
    <t>0.26 mm      (28 guage light)</t>
  </si>
  <si>
    <r>
      <t>0.28 mm</t>
    </r>
    <r>
      <rPr>
        <sz val="14"/>
        <rFont val="Times New Roman"/>
        <family val="1"/>
      </rPr>
      <t xml:space="preserve">     </t>
    </r>
    <r>
      <rPr>
        <sz val="12"/>
        <rFont val="Times New Roman"/>
        <family val="1"/>
      </rPr>
      <t>(28 guage Medium)</t>
    </r>
  </si>
  <si>
    <t>0.31 mm      (28 guage Heavy)</t>
  </si>
  <si>
    <t>0.35 mm      (26 guage light)</t>
  </si>
  <si>
    <t>0.38 mm      (26 guage Medium)</t>
  </si>
  <si>
    <r>
      <t>0.41 mm</t>
    </r>
    <r>
      <rPr>
        <sz val="14"/>
        <rFont val="Times New Roman"/>
        <family val="1"/>
      </rPr>
      <t xml:space="preserve">     </t>
    </r>
    <r>
      <rPr>
        <sz val="12"/>
        <rFont val="Times New Roman"/>
        <family val="1"/>
      </rPr>
      <t>(26 guage Heavy)</t>
    </r>
  </si>
  <si>
    <t>0.45 mm      (24 guage light)</t>
  </si>
  <si>
    <t>0.50 mm      (24 guage Medium)</t>
  </si>
  <si>
    <t>0.52 mm      (24 guage Heavy)</t>
  </si>
  <si>
    <t xml:space="preserve">0.75 mm   </t>
  </si>
  <si>
    <r>
      <t xml:space="preserve"> -u_ UofNefgfOH8 sf]?u]6]8 h:tfkftf </t>
    </r>
    <r>
      <rPr>
        <b/>
        <sz val="14"/>
        <rFont val="Times New Roman"/>
        <family val="1"/>
      </rPr>
      <t>(CG I Sheet)</t>
    </r>
  </si>
  <si>
    <r>
      <t>3_h:tf kftf sf] w'/L</t>
    </r>
    <r>
      <rPr>
        <sz val="14"/>
        <rFont val="Preeti"/>
      </rPr>
      <t xml:space="preserve"> </t>
    </r>
    <r>
      <rPr>
        <sz val="14"/>
        <rFont val="Times New Roman"/>
        <family val="1"/>
      </rPr>
      <t>(Ridge Cover) Specified  thickness are thickness of base metal.</t>
    </r>
  </si>
  <si>
    <t>0.20 mm</t>
  </si>
  <si>
    <t>0.22 mm</t>
  </si>
  <si>
    <t>0.24 mm</t>
  </si>
  <si>
    <t>0.26 mm</t>
  </si>
  <si>
    <t>0.28 mm</t>
  </si>
  <si>
    <t>0.31 mm</t>
  </si>
  <si>
    <t>0.35 mm</t>
  </si>
  <si>
    <t>0.38 mm</t>
  </si>
  <si>
    <t>0.41 mm</t>
  </si>
  <si>
    <r>
      <t xml:space="preserve">ª_ $ lkm6 </t>
    </r>
    <r>
      <rPr>
        <b/>
        <sz val="14"/>
        <rFont val="Times New Roman"/>
        <family val="1"/>
      </rPr>
      <t xml:space="preserve">* </t>
    </r>
    <r>
      <rPr>
        <b/>
        <sz val="14"/>
        <rFont val="Preeti"/>
      </rPr>
      <t xml:space="preserve">* lkm6 sf] lh=cfO{= Kn]g l;6 </t>
    </r>
  </si>
  <si>
    <t>1.1 mm</t>
  </si>
  <si>
    <t>0.90 mm</t>
  </si>
  <si>
    <t>0.80 mm</t>
  </si>
  <si>
    <t>0.75 mm</t>
  </si>
  <si>
    <t>0.70 mm</t>
  </si>
  <si>
    <t>0.62 mm</t>
  </si>
  <si>
    <t>0.55 mm</t>
  </si>
  <si>
    <t>0.50 mm</t>
  </si>
  <si>
    <t>0.48 mm</t>
  </si>
  <si>
    <t>0.45 mm</t>
  </si>
  <si>
    <t>0.40 mm</t>
  </si>
  <si>
    <t>0.37 mm</t>
  </si>
  <si>
    <t>0.30 mm</t>
  </si>
  <si>
    <r>
      <t xml:space="preserve">r_$ lkm6 </t>
    </r>
    <r>
      <rPr>
        <b/>
        <sz val="14"/>
        <rFont val="Times New Roman"/>
        <family val="1"/>
      </rPr>
      <t xml:space="preserve">* </t>
    </r>
    <r>
      <rPr>
        <b/>
        <sz val="14"/>
        <rFont val="Preeti"/>
      </rPr>
      <t xml:space="preserve">* lkm6 sf] /lËg Kn]g l;6 </t>
    </r>
  </si>
  <si>
    <t>GI EXPANDED METAL MESH</t>
  </si>
  <si>
    <r>
      <t xml:space="preserve">1.20 mm </t>
    </r>
    <r>
      <rPr>
        <sz val="12"/>
        <rFont val="Preeti"/>
      </rPr>
      <t xml:space="preserve">df]6fO{  / </t>
    </r>
    <r>
      <rPr>
        <sz val="12"/>
        <rFont val="Times New Roman"/>
        <family val="1"/>
      </rPr>
      <t>3'</t>
    </r>
    <r>
      <rPr>
        <sz val="12"/>
        <rFont val="Preeti"/>
      </rPr>
      <t xml:space="preserve"> rf}8fO{ ePsf] hfnL</t>
    </r>
  </si>
  <si>
    <r>
      <t xml:space="preserve">1.20 mm </t>
    </r>
    <r>
      <rPr>
        <sz val="12"/>
        <rFont val="Preeti"/>
      </rPr>
      <t xml:space="preserve">df]6fO{  / </t>
    </r>
    <r>
      <rPr>
        <sz val="12"/>
        <rFont val="Times New Roman"/>
        <family val="1"/>
      </rPr>
      <t>4'</t>
    </r>
    <r>
      <rPr>
        <sz val="12"/>
        <rFont val="Preeti"/>
      </rPr>
      <t xml:space="preserve"> rf}8fO{ ePsf] hfnL</t>
    </r>
  </si>
  <si>
    <r>
      <t xml:space="preserve">1.00 mm </t>
    </r>
    <r>
      <rPr>
        <sz val="12"/>
        <rFont val="Preeti"/>
      </rPr>
      <t xml:space="preserve">df]6fO{  / </t>
    </r>
    <r>
      <rPr>
        <sz val="12"/>
        <rFont val="Times New Roman"/>
        <family val="1"/>
      </rPr>
      <t>3'</t>
    </r>
    <r>
      <rPr>
        <sz val="12"/>
        <rFont val="Preeti"/>
      </rPr>
      <t xml:space="preserve"> rf}8fO{ ePsf] hfnL</t>
    </r>
  </si>
  <si>
    <r>
      <t xml:space="preserve">1.00 mm </t>
    </r>
    <r>
      <rPr>
        <sz val="12"/>
        <rFont val="Preeti"/>
      </rPr>
      <t xml:space="preserve">df]6fO{  / </t>
    </r>
    <r>
      <rPr>
        <sz val="12"/>
        <rFont val="Times New Roman"/>
        <family val="1"/>
      </rPr>
      <t>4'</t>
    </r>
    <r>
      <rPr>
        <sz val="12"/>
        <rFont val="Preeti"/>
      </rPr>
      <t xml:space="preserve"> rf}8fO{ ePsf] hfnL</t>
    </r>
  </si>
  <si>
    <r>
      <t xml:space="preserve">0.90 mm </t>
    </r>
    <r>
      <rPr>
        <sz val="12"/>
        <rFont val="Preeti"/>
      </rPr>
      <t xml:space="preserve">df]6fO{  / </t>
    </r>
    <r>
      <rPr>
        <sz val="12"/>
        <rFont val="Times New Roman"/>
        <family val="1"/>
      </rPr>
      <t>3'</t>
    </r>
    <r>
      <rPr>
        <sz val="12"/>
        <rFont val="Preeti"/>
      </rPr>
      <t xml:space="preserve"> rf}8fO{ ePsf] hfnL</t>
    </r>
  </si>
  <si>
    <r>
      <t xml:space="preserve">0.90 mm </t>
    </r>
    <r>
      <rPr>
        <sz val="12"/>
        <rFont val="Preeti"/>
      </rPr>
      <t xml:space="preserve">df]6fO{  / </t>
    </r>
    <r>
      <rPr>
        <sz val="12"/>
        <rFont val="Times New Roman"/>
        <family val="1"/>
      </rPr>
      <t>4'</t>
    </r>
    <r>
      <rPr>
        <sz val="12"/>
        <rFont val="Preeti"/>
      </rPr>
      <t xml:space="preserve"> rf}8fO{ ePsf] hfnL</t>
    </r>
  </si>
  <si>
    <t xml:space="preserve"> UPVC Roofing Sheet Sunrise or Equivalient brand (3mm thick )</t>
  </si>
  <si>
    <t xml:space="preserve"> UPVC Roofing Sheet with PMMA coating &amp; Mesh ( Regular )</t>
  </si>
  <si>
    <t xml:space="preserve"> UPVC Roofing Sheet with PMMA coating &amp; Mesh ( Tile )</t>
  </si>
  <si>
    <t xml:space="preserve"> Ridge cover Regular Profile 1.10 R.m.</t>
  </si>
  <si>
    <t xml:space="preserve"> Ridge cover Tile Profile 0.78 R.m.</t>
  </si>
  <si>
    <t xml:space="preserve">UPVC Clip </t>
  </si>
  <si>
    <t>self tapping screw 3"</t>
  </si>
  <si>
    <t>self tapping screw 2.5"</t>
  </si>
  <si>
    <t>self tapping screw 2"</t>
  </si>
  <si>
    <t>self tapping screw 1.5"</t>
  </si>
  <si>
    <r>
      <t xml:space="preserve"> 8= :6Ln hfnL -</t>
    </r>
    <r>
      <rPr>
        <sz val="14"/>
        <rFont val="Times New Roman"/>
        <family val="1"/>
      </rPr>
      <t>crossing )</t>
    </r>
  </si>
  <si>
    <r>
      <t xml:space="preserve">  r dl;gf] vfnsf] </t>
    </r>
    <r>
      <rPr>
        <sz val="14"/>
        <rFont val="Times New Roman"/>
        <family val="1"/>
      </rPr>
      <t>steel Mosquito proof</t>
    </r>
    <r>
      <rPr>
        <sz val="14"/>
        <rFont val="Preeti"/>
      </rPr>
      <t xml:space="preserve"> hfnL</t>
    </r>
  </si>
  <si>
    <t>a</t>
  </si>
  <si>
    <r>
      <rPr>
        <sz val="10"/>
        <rFont val="Preeti"/>
      </rPr>
      <t xml:space="preserve"> </t>
    </r>
    <r>
      <rPr>
        <sz val="10"/>
        <rFont val="Times New Roman"/>
        <family val="1"/>
      </rPr>
      <t xml:space="preserve">M.S. Grill </t>
    </r>
    <r>
      <rPr>
        <sz val="10"/>
        <rFont val="Preeti"/>
      </rPr>
      <t xml:space="preserve">agfO{   h8fg ug]{ sfd </t>
    </r>
  </si>
  <si>
    <t>b</t>
  </si>
  <si>
    <r>
      <t> </t>
    </r>
    <r>
      <rPr>
        <sz val="12"/>
        <rFont val="Preeti"/>
      </rPr>
      <t>sf]NofK;Lan u]6 agfO{ h8fg ug]{</t>
    </r>
  </si>
  <si>
    <t>c</t>
  </si>
  <si>
    <t xml:space="preserve"> !^–!* u]hsf] kmnfd] /f]lnË ;6/ agfO{ h8fg ug]{ </t>
  </si>
  <si>
    <t>d</t>
  </si>
  <si>
    <r>
      <t xml:space="preserve"> </t>
    </r>
    <r>
      <rPr>
        <sz val="12"/>
        <rFont val="Preeti"/>
      </rPr>
      <t xml:space="preserve">kmnfd] /f]lnË ;6/ !^–!* u]h h8fg ;lxt :6«Lk ;6/ Kjfn ePsf] </t>
    </r>
  </si>
  <si>
    <t>e</t>
  </si>
  <si>
    <t xml:space="preserve"> kmnfd] /f]lnË ;6/ 808L k|of]u u/L agfOsf] ;fy} h8fg ug]{ ;d]t</t>
  </si>
  <si>
    <t>f</t>
  </si>
  <si>
    <r>
      <rPr>
        <sz val="12"/>
        <rFont val="Preeti"/>
      </rPr>
      <t xml:space="preserve"> !^ u]h kftfaf6 sDkfp08 jfnsf] u]6 agfO{ h8fg ug]{ -%) </t>
    </r>
    <r>
      <rPr>
        <sz val="12"/>
        <rFont val="Times New Roman"/>
        <family val="1"/>
      </rPr>
      <t xml:space="preserve">x </t>
    </r>
    <r>
      <rPr>
        <sz val="12"/>
        <rFont val="Preeti"/>
      </rPr>
      <t>%)</t>
    </r>
    <r>
      <rPr>
        <sz val="12"/>
        <rFont val="Times New Roman"/>
        <family val="1"/>
      </rPr>
      <t xml:space="preserve">x </t>
    </r>
    <r>
      <rPr>
        <sz val="12"/>
        <rFont val="Preeti"/>
      </rPr>
      <t>%</t>
    </r>
    <r>
      <rPr>
        <sz val="12"/>
        <rFont val="Times New Roman"/>
        <family val="1"/>
      </rPr>
      <t xml:space="preserve"> mm)</t>
    </r>
    <r>
      <rPr>
        <sz val="12"/>
        <rFont val="Preeti"/>
      </rPr>
      <t xml:space="preserve"> sf] k|m]d ;d]t_</t>
    </r>
  </si>
  <si>
    <t>g</t>
  </si>
  <si>
    <r>
      <rPr>
        <sz val="12"/>
        <rFont val="Preeti"/>
      </rPr>
      <t xml:space="preserve"> #æ–$æ Jof;sf]</t>
    </r>
    <r>
      <rPr>
        <sz val="12"/>
        <rFont val="Times New Roman"/>
        <family val="1"/>
      </rPr>
      <t xml:space="preserve"> Iron Black Pipe</t>
    </r>
    <r>
      <rPr>
        <sz val="12"/>
        <rFont val="Preeti"/>
      </rPr>
      <t xml:space="preserve">df PËn / kl§ /fvL  v'8lsnf ;lxtsf] </t>
    </r>
    <r>
      <rPr>
        <b/>
        <sz val="12"/>
        <rFont val="Preeti"/>
      </rPr>
      <t>3'Dg] e¥ofË</t>
    </r>
    <r>
      <rPr>
        <sz val="12"/>
        <rFont val="Preeti"/>
      </rPr>
      <t xml:space="preserve"> </t>
    </r>
    <r>
      <rPr>
        <sz val="12"/>
        <rFont val="Times New Roman"/>
        <family val="1"/>
      </rPr>
      <t>(Spiral Staircase)</t>
    </r>
    <r>
      <rPr>
        <sz val="12"/>
        <rFont val="Preeti"/>
      </rPr>
      <t xml:space="preserve">tof/ u/L h8fg ;d]t -e¥ofªsf] gfkL ubf{ </t>
    </r>
    <r>
      <rPr>
        <sz val="12"/>
        <rFont val="Times New Roman"/>
        <family val="1"/>
      </rPr>
      <t>floor to floor height</t>
    </r>
    <r>
      <rPr>
        <sz val="12"/>
        <rFont val="Preeti"/>
      </rPr>
      <t xml:space="preserve"> lng]_</t>
    </r>
  </si>
  <si>
    <t>i</t>
  </si>
  <si>
    <t xml:space="preserve"> All type of general MS structural works</t>
  </si>
  <si>
    <t>j=kmL=</t>
  </si>
  <si>
    <t>j</t>
  </si>
  <si>
    <t xml:space="preserve"> Truss &amp; roofing works Plain sheet 26 gauge</t>
  </si>
  <si>
    <t>k</t>
  </si>
  <si>
    <t xml:space="preserve"> Truss &amp; roofing works colour sheet 26 gauge</t>
  </si>
  <si>
    <t>l</t>
  </si>
  <si>
    <t xml:space="preserve"> Black Pipe Tubular Truss fitting &amp; fixing work</t>
  </si>
  <si>
    <t xml:space="preserve"> Mild Steel Props for Concreting 2" dia 3.5 mm thick 3.5 m- 4.0 m length</t>
  </si>
  <si>
    <t>n</t>
  </si>
  <si>
    <t>Steel Structural (Light guage ) frame work for building ( as 90mm X 38mm wide SS C C-channel , 0.55mm thick , weight per square feet 2 kg with   fabrication rebet,screw erection fitting and essembly charges ) all  complete work Panchakanya or equivalent company</t>
  </si>
  <si>
    <t xml:space="preserve"> -s१_ #.५ dL=dL= </t>
  </si>
  <si>
    <t xml:space="preserve"> -ङ_ ८ dL=dL=   Æ  </t>
  </si>
  <si>
    <t xml:space="preserve"> -s_ ^ dL=dL= </t>
  </si>
  <si>
    <t xml:space="preserve"> -s_ $ dL=dL= afSnf] </t>
  </si>
  <si>
    <t xml:space="preserve"> -s_  )=* dL= dL= df]6f] Kn]g</t>
  </si>
  <si>
    <t xml:space="preserve">      )=* dL= dL= df]6f] sf]/f]u]6]8</t>
  </si>
  <si>
    <t xml:space="preserve"> -v_ !=@ dL=dL= df]6f]      Kn]g</t>
  </si>
  <si>
    <t xml:space="preserve">      !=@ dL=dL= df]6f]      sf]/f]u]6]8</t>
  </si>
  <si>
    <t xml:space="preserve"> -u_ @ dL=dL= df]6f]        Kn]g</t>
  </si>
  <si>
    <t xml:space="preserve">     @ dL=dL= df]6f]       sf]/f]u]6]8</t>
  </si>
  <si>
    <t xml:space="preserve"> -3_ # dL= dL=  df]6f]     Kn]g</t>
  </si>
  <si>
    <t xml:space="preserve">     # dL= dL=  df]6f]      sf]/f]u]6]8</t>
  </si>
  <si>
    <t>6"×1"</t>
  </si>
  <si>
    <t>6" Brass handle</t>
  </si>
  <si>
    <t>8" Brass handle</t>
  </si>
  <si>
    <t>10" Brass handle</t>
  </si>
  <si>
    <t>Brass 5"</t>
  </si>
  <si>
    <t>Brass 6"</t>
  </si>
  <si>
    <t>Brass</t>
  </si>
  <si>
    <t>4" Gate hook</t>
  </si>
  <si>
    <t>5" Gate hook</t>
  </si>
  <si>
    <t>6" Gate hook</t>
  </si>
  <si>
    <t>Brass Gate hook</t>
  </si>
  <si>
    <t>;fnsf sf7sf] vfwfGg /fVg] k'/fgf tVtf-k'gM k|of]u x'g]_</t>
  </si>
  <si>
    <t>sjf8L kmnfd] ;fdfgx?-jGr/f],3g,l5gf cflb kmnfd] ;fdfg_</t>
  </si>
  <si>
    <t>k|of]u ug{ g;lsg] k'/fgf d];Lg-6fOk/fO6/, 8|LnLª d];Lg,8|LnLª lj6_</t>
  </si>
  <si>
    <t>ljleGg ;fO{hs]f h]–x's, o'–x's</t>
  </si>
  <si>
    <t>Dff6f] -9'jflg afx]s _</t>
  </si>
  <si>
    <r>
      <t>;au]|8df /fVg] df6f]-</t>
    </r>
    <r>
      <rPr>
        <sz val="12"/>
        <rFont val="Times New Roman"/>
        <family val="1"/>
      </rPr>
      <t>In Capping layer Granular soil</t>
    </r>
    <r>
      <rPr>
        <sz val="12"/>
        <rFont val="Preeti"/>
      </rPr>
      <t>_</t>
    </r>
  </si>
  <si>
    <r>
      <t xml:space="preserve">Water </t>
    </r>
    <r>
      <rPr>
        <sz val="12"/>
        <rFont val="Preeti"/>
      </rPr>
      <t>-kfgL_</t>
    </r>
  </si>
  <si>
    <t># ls=dL= ;Dd sf] b'/Ldf</t>
  </si>
  <si>
    <t># ls=dL= b]lv dfyLsf] b'/Ldf</t>
  </si>
  <si>
    <r>
      <t>:6]gn]; :6Ln kfOk  -</t>
    </r>
    <r>
      <rPr>
        <b/>
        <sz val="12"/>
        <rFont val="Fontasy Roman Himali"/>
      </rPr>
      <t>257/</t>
    </r>
    <r>
      <rPr>
        <b/>
        <sz val="12"/>
        <rFont val="Times New Roman"/>
        <family val="1"/>
      </rPr>
      <t>kg)</t>
    </r>
  </si>
  <si>
    <r>
      <t xml:space="preserve">:6Ln /]]nL8= </t>
    </r>
    <r>
      <rPr>
        <sz val="14"/>
        <rFont val="Times New Roman"/>
        <family val="1"/>
      </rPr>
      <t xml:space="preserve">steel Raling </t>
    </r>
    <r>
      <rPr>
        <sz val="14"/>
        <rFont val="Preeti"/>
      </rPr>
      <t xml:space="preserve">sf] af/ nufpg] sfo{-@ OGr kfO{ksf] </t>
    </r>
    <r>
      <rPr>
        <sz val="14"/>
        <rFont val="Times New Roman"/>
        <family val="1"/>
      </rPr>
      <t xml:space="preserve">vertical post &amp; Hand rail </t>
    </r>
    <r>
      <rPr>
        <sz val="12"/>
        <rFont val="Preeti"/>
      </rPr>
      <t xml:space="preserve">tyf ! OGr Jof;sf] tLg tx </t>
    </r>
    <r>
      <rPr>
        <sz val="14"/>
        <rFont val="Times New Roman"/>
        <family val="1"/>
      </rPr>
      <t xml:space="preserve">Horizontal pipe </t>
    </r>
    <r>
      <rPr>
        <sz val="14"/>
        <rFont val="Preeti"/>
      </rPr>
      <t>_</t>
    </r>
  </si>
  <si>
    <t>/=kmL=</t>
  </si>
  <si>
    <t xml:space="preserve"> dfa{n lrK;</t>
  </si>
  <si>
    <r>
      <t xml:space="preserve"> dfa{n -</t>
    </r>
    <r>
      <rPr>
        <b/>
        <sz val="16"/>
        <rFont val="Times New Roman"/>
        <family val="1"/>
      </rPr>
      <t>Marble)</t>
    </r>
  </si>
  <si>
    <t>] /fh:yfgL dfj{n</t>
  </si>
  <si>
    <t>!# dL=dL afSnf] /fh:yfgL</t>
  </si>
  <si>
    <t xml:space="preserve"> u]|gfO6</t>
  </si>
  <si>
    <t>!@ dL=dL afSnf] u]|gfO6</t>
  </si>
  <si>
    <t xml:space="preserve">Kota Stone  </t>
  </si>
  <si>
    <t xml:space="preserve">1" thick </t>
  </si>
  <si>
    <t xml:space="preserve">3/4" thick </t>
  </si>
  <si>
    <t>Sand stone ( for rubbing Marble )</t>
  </si>
  <si>
    <t>Kajaria, Vermura,Somany, Orient  Tile or equivalent</t>
  </si>
  <si>
    <t xml:space="preserve">Ordinary floor and wall   Tile </t>
  </si>
  <si>
    <t>Indian Ceramic Wall Tile (31*45cm)</t>
  </si>
  <si>
    <t>Indian Ceramic Border Tile (31*45cm)</t>
  </si>
  <si>
    <t>Indian Ceramic Floor Tile (31*45cm)</t>
  </si>
  <si>
    <t xml:space="preserve">Flooring tile GVT Swastik/Victory / Espanoi or equivalent </t>
  </si>
  <si>
    <t>24X24 GVT</t>
  </si>
  <si>
    <t>24X24 GRES Virtified (Digital floor )</t>
  </si>
  <si>
    <t>12X12 GRES homogeous Virtified parking tile</t>
  </si>
  <si>
    <t>24X24 Virtified</t>
  </si>
  <si>
    <t xml:space="preserve">Flooring tile Everest/Victory /Swastik /Espanoi or equivalent </t>
  </si>
  <si>
    <t>16X16</t>
  </si>
  <si>
    <t>12X12</t>
  </si>
  <si>
    <t>12X129 (White/Ivery)</t>
  </si>
  <si>
    <t>2X2(Digital)</t>
  </si>
  <si>
    <t>12X24 (Wall)</t>
  </si>
  <si>
    <t>12X18 (Wall)</t>
  </si>
  <si>
    <t>ELITE  / FORBO FLOORING COATING</t>
  </si>
  <si>
    <t>ELITE MICRO FINISH FLOORING (INCLUDED ALL FINISH )</t>
  </si>
  <si>
    <t>ELITE HERMETIC HEAT FLOORING (INCLUDED ALL FINISH )</t>
  </si>
  <si>
    <t>ELITE REFLECTOR FLOORING(INCLUDED ALL FINISH)</t>
  </si>
  <si>
    <t>SARLON VINYL ACOUSTIC FLOORING</t>
  </si>
  <si>
    <t>SCRATCH FABRIC FALSE CEILING</t>
  </si>
  <si>
    <t>SINGLE COAT GYP PLASTER UP TO 20MM THICKNESS</t>
  </si>
  <si>
    <t>Forbo marmoleum flooring 2mm thick all fitting work</t>
  </si>
  <si>
    <t xml:space="preserve"> -g_ p8 lk|h/e]l6j k]G6</t>
  </si>
  <si>
    <r>
      <t xml:space="preserve"> -k_ </t>
    </r>
    <r>
      <rPr>
        <sz val="12"/>
        <rFont val="Times New Roman"/>
        <family val="1"/>
      </rPr>
      <t>Black Japan Paint</t>
    </r>
  </si>
  <si>
    <t xml:space="preserve"> -a_  u]? /+u</t>
  </si>
  <si>
    <r>
      <t xml:space="preserve">o_ tof/L Knfl:6S; OdN;g k]G6 </t>
    </r>
    <r>
      <rPr>
        <sz val="14"/>
        <rFont val="Times New Roman"/>
        <family val="1"/>
      </rPr>
      <t>(interior)</t>
    </r>
  </si>
  <si>
    <r>
      <t xml:space="preserve">o_ tof/L j]b/sf]6 k]G6 </t>
    </r>
    <r>
      <rPr>
        <sz val="14"/>
        <rFont val="Times New Roman"/>
        <family val="1"/>
      </rPr>
      <t>(exterior)</t>
    </r>
  </si>
  <si>
    <r>
      <t xml:space="preserve"> -If_ </t>
    </r>
    <r>
      <rPr>
        <sz val="12"/>
        <rFont val="Times New Roman"/>
        <family val="1"/>
      </rPr>
      <t>Wall putty equaivalient Asian , Berger &amp; other company.</t>
    </r>
  </si>
  <si>
    <t>wood keeper (chapara type )</t>
  </si>
  <si>
    <t>Redoxide zink cromate primer For Bridge</t>
  </si>
  <si>
    <t>Silk Breathless easy</t>
  </si>
  <si>
    <t>Road divider ( polythene )</t>
  </si>
  <si>
    <t>Dust bin ( polythene ) 165 ltr</t>
  </si>
  <si>
    <t xml:space="preserve"> Wall putty Epoxy flooring  </t>
  </si>
  <si>
    <t>wall plast wall putty (40kg)</t>
  </si>
  <si>
    <t>Bag</t>
  </si>
  <si>
    <t>2mm Epoxy Floor coating with Ultrafresh -OPD ( 4layer &amp; 5 component</t>
  </si>
  <si>
    <t>2mm Epoxy Antistatic Floor coating for OT( ( 4 layer &amp; 9 component</t>
  </si>
  <si>
    <t>Epoxy Paint for Operation theater</t>
  </si>
  <si>
    <t>Decorative Painting Material Acro &amp; equivalents</t>
  </si>
  <si>
    <t>A</t>
  </si>
  <si>
    <t xml:space="preserve"> Specialized paints(Dr. wallz)</t>
  </si>
  <si>
    <t>Acro Bio-guard  (Anti bacterial Hospital Paint)</t>
  </si>
  <si>
    <t>लिटर</t>
  </si>
  <si>
    <t>Acro Ellastocrab (Anti carbonisation paint)</t>
  </si>
  <si>
    <t>B</t>
  </si>
  <si>
    <t>Texture paints</t>
  </si>
  <si>
    <t xml:space="preserve"> Mediterrano </t>
  </si>
  <si>
    <t>के.जि</t>
  </si>
  <si>
    <t>Stucco Veneziano</t>
  </si>
  <si>
    <t>Velvetino</t>
  </si>
  <si>
    <t>Travertino</t>
  </si>
  <si>
    <t>Gtone plaster</t>
  </si>
  <si>
    <t>Colorato (Multi color)</t>
  </si>
  <si>
    <t xml:space="preserve"> Pearl skin texture</t>
  </si>
  <si>
    <t>TS 52 Spray white</t>
  </si>
  <si>
    <t xml:space="preserve"> Rustic</t>
  </si>
  <si>
    <t xml:space="preserve"> Rockart</t>
  </si>
  <si>
    <t xml:space="preserve"> Manhattan</t>
  </si>
  <si>
    <t>Sabbia</t>
  </si>
  <si>
    <t>Sandy Stone</t>
  </si>
  <si>
    <t>Insulplast</t>
  </si>
  <si>
    <t xml:space="preserve"> Poly Under White</t>
  </si>
  <si>
    <t>Antica(Top coat)</t>
  </si>
  <si>
    <t xml:space="preserve"> T.C 100(Top  coat)</t>
  </si>
  <si>
    <t xml:space="preserve"> Dekorica White</t>
  </si>
  <si>
    <t xml:space="preserve"> Poly Plaster</t>
  </si>
  <si>
    <t>Granite tone</t>
  </si>
  <si>
    <t>Graffiato</t>
  </si>
  <si>
    <t>Elligance stone</t>
  </si>
  <si>
    <t>Marmorino Base</t>
  </si>
  <si>
    <t>Acro fine</t>
  </si>
  <si>
    <t>Marmocastro base</t>
  </si>
  <si>
    <t xml:space="preserve">Selva Granite </t>
  </si>
  <si>
    <t>Romart</t>
  </si>
  <si>
    <t>C</t>
  </si>
  <si>
    <t>Weathercoat paints</t>
  </si>
  <si>
    <t xml:space="preserve"> Guard</t>
  </si>
  <si>
    <t xml:space="preserve"> Guard -3x </t>
  </si>
  <si>
    <t xml:space="preserve"> Shield   </t>
  </si>
  <si>
    <t>Acrotex matt</t>
  </si>
  <si>
    <t xml:space="preserve"> Ext wall Primer</t>
  </si>
  <si>
    <t>D</t>
  </si>
  <si>
    <t>Emulsion Paints</t>
  </si>
  <si>
    <t xml:space="preserve"> silk Emulsion paints</t>
  </si>
  <si>
    <t xml:space="preserve">Aqualin Int.Emulsion </t>
  </si>
  <si>
    <t xml:space="preserve"> pearl Emulsion paints</t>
  </si>
  <si>
    <t xml:space="preserve"> int. wall Primer</t>
  </si>
  <si>
    <t>E</t>
  </si>
  <si>
    <t xml:space="preserve">Acrylic Washable Distemper </t>
  </si>
  <si>
    <t xml:space="preserve"> Acro gold Enamel </t>
  </si>
  <si>
    <t>G</t>
  </si>
  <si>
    <t>Universal primer ( wood primer)</t>
  </si>
  <si>
    <t>H</t>
  </si>
  <si>
    <t>Red oxide metal primer</t>
  </si>
  <si>
    <t>I</t>
  </si>
  <si>
    <t>Construction Chemical / waterproof coating system</t>
  </si>
  <si>
    <t>crack sill</t>
  </si>
  <si>
    <t>crack fill A+B</t>
  </si>
  <si>
    <t>J</t>
  </si>
  <si>
    <t>Silicon Bases water repellent impregnation</t>
  </si>
  <si>
    <t>Acropreg</t>
  </si>
  <si>
    <t>Acropreg W</t>
  </si>
  <si>
    <t xml:space="preserve"> Wall putty</t>
  </si>
  <si>
    <t>Acro Texture ISO certified 9001-2008 ( Silicone &amp; Ceramic technology / All weather resistance / Fire retardant / Heat  reflecting / Algae &amp; Fungi resistant / Ultra violet resistant) for painting works</t>
  </si>
  <si>
    <t>Acro Spanezia maestro finishes  texture</t>
  </si>
  <si>
    <t>Mediterrano texture</t>
  </si>
  <si>
    <t>ब.फि</t>
  </si>
  <si>
    <t>Traventino texture</t>
  </si>
  <si>
    <t>Velvetino texture</t>
  </si>
  <si>
    <t>Gtone plaster and Colorato texture(Multicolour texture)</t>
  </si>
  <si>
    <t>Stucco veneziano texture</t>
  </si>
  <si>
    <t>Pearl skin texture</t>
  </si>
  <si>
    <t>Marmorino texture</t>
  </si>
  <si>
    <t>Acro texture</t>
  </si>
  <si>
    <t>Acro spray flat/Acro spray dews texture</t>
  </si>
  <si>
    <t>Featherglow/Royal touch/Superfine/Ceratex texture</t>
  </si>
  <si>
    <t>Rustic texture</t>
  </si>
  <si>
    <t>Rockart texture</t>
  </si>
  <si>
    <t>Graffiato texture</t>
  </si>
  <si>
    <t>Marmocastro texture</t>
  </si>
  <si>
    <t>Marmoplast texture</t>
  </si>
  <si>
    <t>Sabbia texture</t>
  </si>
  <si>
    <t>Manhattan texture</t>
  </si>
  <si>
    <t>Sandy stone texture</t>
  </si>
  <si>
    <t>Selva Granite texture</t>
  </si>
  <si>
    <t>Elligance stone texture</t>
  </si>
  <si>
    <t>Granite tone texture</t>
  </si>
  <si>
    <t>Romaart texture</t>
  </si>
  <si>
    <t>Insulplast texture</t>
  </si>
  <si>
    <t>Acro Bio-guard (Hospital Paint)</t>
  </si>
  <si>
    <t>Acro Ellastocarb(anti carbonisation paint)</t>
  </si>
  <si>
    <t>EXTERIOR SURFACE WEATHERCOAT PAINTS</t>
  </si>
  <si>
    <t>1.ACROGUARD 3X</t>
  </si>
  <si>
    <t>2. ACROGUARD</t>
  </si>
  <si>
    <t>3. ACROSHIELD</t>
  </si>
  <si>
    <t>4. ACROTEX MATT</t>
  </si>
  <si>
    <t>INTERIOR SURFACE EMULSION PAINTS</t>
  </si>
  <si>
    <t>1. ACROPEARL EMULSION PAINTS</t>
  </si>
  <si>
    <t>2. ACROSILK EMULSION PAINTS</t>
  </si>
  <si>
    <t>3. AQUALIN EMULSION PAINTS</t>
  </si>
  <si>
    <t>4. AQUALIN ACRYLIC WASHABLE DISTEMPER</t>
  </si>
  <si>
    <t>5. ACRO GOLD ENAMEL PAINTS</t>
  </si>
  <si>
    <t>Expansion joint</t>
  </si>
  <si>
    <t xml:space="preserve">Horizontal Area fixing clips affixed aluminium joint covers  VEDA FRANCE Series JDH 5.2.050 standard load. </t>
  </si>
  <si>
    <t xml:space="preserve">Clips Affixed Mill Finish Aluminium for standard and seismic joint covers VEDA FRANCE CJV-180 Alu. </t>
  </si>
  <si>
    <t xml:space="preserve">Extruded Aluminium Joint Covers VEDA FRANCE CJE- PF flat. </t>
  </si>
  <si>
    <t>Folded Joint Covers VEDA France Series CJP a silver anodized coating.</t>
  </si>
  <si>
    <t xml:space="preserve">Vertical  Joints Standard and Seismic interior use  VEDA FRANCE Series JDV 4.2 </t>
  </si>
  <si>
    <t xml:space="preserve">Vertical Joints Exterior use VEDA FRANCE Series JDV 4.4  flat. </t>
  </si>
  <si>
    <t>Vertical Joints Exterior use VEDA FRANCE Series JDV 4.6  flat.</t>
  </si>
  <si>
    <t>Vertical Joints VEDA FRANCE Series JDV 4.10 / 4.12  flat</t>
  </si>
  <si>
    <t xml:space="preserve">Suspended Ceiling Joints VEDA FRANCE Series JDV 4.14 </t>
  </si>
  <si>
    <t>Floor Joint VEDA FRANCE Series JDH 5.2 standard loads.</t>
  </si>
  <si>
    <t>Floor Joint VEDA FRANCE Series JDH 5.4 standard loads.</t>
  </si>
  <si>
    <t>Floor Joint VEDA FRANCE Series JDH 5.8 standard loads.</t>
  </si>
  <si>
    <t xml:space="preserve">RM </t>
  </si>
  <si>
    <t>Floor Joint VEDA FRANCE Series JDH 5.26 heavy loads.</t>
  </si>
  <si>
    <t>CAR Park Joint VEDA FRANCE Series JDH 5.30 standard loads(15 to 35mm)</t>
  </si>
  <si>
    <t>CAR Park Joint VEDA FRANCE Series JDH 5.32 standard loads (40 to70mm)</t>
  </si>
  <si>
    <t>BED Affixed Control Joints VEDA FRANCE Series JF 1700</t>
  </si>
  <si>
    <t>BED Affixed Control Joints VEDA FRANCE Series JF LUXE 2700</t>
  </si>
  <si>
    <t>BED Affixed Control Joints VEDA FRANCE Series JF Deco.</t>
  </si>
  <si>
    <t>Adhesive Affixed Control Joints VEDA FRANCE Series JF 600/1</t>
  </si>
  <si>
    <t>Adhesive Affixed Control Joints VEDA FRANCE Series JF 600/2</t>
  </si>
  <si>
    <t>Adhesive Affixed Control Joints VEDA FRANCE Series JF 1600</t>
  </si>
  <si>
    <t>Stair Nosing VEDA France MDM VD 320/550/1010</t>
  </si>
  <si>
    <t xml:space="preserve">Gypsum board  </t>
  </si>
  <si>
    <t>Supplying and fixing of Thai gypsum board application work</t>
  </si>
  <si>
    <t>iii)Wall partition</t>
  </si>
  <si>
    <t xml:space="preserve">v)Metalized polited laminated Board         ( MPL) board </t>
  </si>
  <si>
    <r>
      <t xml:space="preserve">Calcium Silicate Board </t>
    </r>
    <r>
      <rPr>
        <b/>
        <sz val="12"/>
        <rFont val="Times New Roman"/>
        <family val="1"/>
      </rPr>
      <t>supplying &amp; fitting all complete work</t>
    </r>
  </si>
  <si>
    <t>RAMCO HILLUX Brand</t>
  </si>
  <si>
    <t xml:space="preserve">6mm thick </t>
  </si>
  <si>
    <t xml:space="preserve">8mm thick </t>
  </si>
  <si>
    <t xml:space="preserve">10mm thick </t>
  </si>
  <si>
    <t xml:space="preserve">12mm thick </t>
  </si>
  <si>
    <t>Cement flexy board False ceiling work</t>
  </si>
  <si>
    <t xml:space="preserve">Ceiling work 6mm thick </t>
  </si>
  <si>
    <t>Floring board 25mm*8ft*4ft</t>
  </si>
  <si>
    <t>Wooden Plank 8*150*3000mm</t>
  </si>
  <si>
    <t>Skirting 8*50*300mm</t>
  </si>
  <si>
    <t>Texture board 6mm*8ft*4ft</t>
  </si>
  <si>
    <t>Solid infill wall 3"</t>
  </si>
  <si>
    <t>Laminated safety glass6.38mm</t>
  </si>
  <si>
    <t>Structure glazing with lamonated saftey glass 6.38</t>
  </si>
  <si>
    <t>Solid Infill wall ( Shera, Everest or Thai Gypsum or equivalent</t>
  </si>
  <si>
    <t>Solid infill wall 3" with EPS AND Foam concrete</t>
  </si>
  <si>
    <t>Solid Infill wall (Chinese or equivalent)</t>
  </si>
  <si>
    <t>Solid Infill wall WITH TWO SIDE .5MM MS plate, powder quoted infill with high presurred Polyrethen with 40 kg+-2 kg /cu mtr</t>
  </si>
  <si>
    <t>Solid infill wall 50mm</t>
  </si>
  <si>
    <r>
      <t>I</t>
    </r>
    <r>
      <rPr>
        <b/>
        <sz val="11"/>
        <rFont val="Arial"/>
        <family val="2"/>
      </rPr>
      <t xml:space="preserve">nterlocking Cement Concrete Block( </t>
    </r>
    <r>
      <rPr>
        <sz val="10"/>
        <rFont val="Arial"/>
        <family val="2"/>
      </rPr>
      <t>Not less than M20 RCC Block</t>
    </r>
    <r>
      <rPr>
        <b/>
        <sz val="11"/>
        <rFont val="Arial"/>
        <family val="2"/>
      </rPr>
      <t xml:space="preserve"> )</t>
    </r>
  </si>
  <si>
    <t>a) Curb stone ( M 25 )</t>
  </si>
  <si>
    <t xml:space="preserve">Burfi  , Round , Boby Checker </t>
  </si>
  <si>
    <t>Cosmix , Hexagon , Threehex , Royal tone Interlock , I-Interlock</t>
  </si>
  <si>
    <t>Cosmix , Hexagon , Threehex , Royal tone Interlock , I-Interlock , Plus Interlock</t>
  </si>
  <si>
    <t>60 mm thick CC Block  ( Ocm or equivalent )</t>
  </si>
  <si>
    <t>Brick type (23*11*6cm)non colour</t>
  </si>
  <si>
    <t>Hexagon  (22*22 cm) non colour</t>
  </si>
  <si>
    <t>Hexagon  (22*22 cm) colour</t>
  </si>
  <si>
    <t>Squire paver (30*30*4.5cm)non colour</t>
  </si>
  <si>
    <t>Squire paver (30*30*4.5cm)colour</t>
  </si>
  <si>
    <t>inter block(24*13*6cm)</t>
  </si>
  <si>
    <t>Isave paver (20*16*6cm)</t>
  </si>
  <si>
    <t>supply of concrete  Block different  items   United concrete or other Equivailent</t>
  </si>
  <si>
    <t>Hollow Block ( 16"*8"*6")</t>
  </si>
  <si>
    <t>Hollow Block ( 16"*8"*4")</t>
  </si>
  <si>
    <t>Corner Hollow Block ( 16"*8"*6")</t>
  </si>
  <si>
    <t>Lintel Block ( 16"*8"*6")</t>
  </si>
  <si>
    <t>Pavers Block ( fish or other shape ) 60mm thick</t>
  </si>
  <si>
    <t>concrete Brick ( 9"*4"*2.5")</t>
  </si>
  <si>
    <t>5fgfdf 6fOnsf] j'§f sf6\g] / kfgL k§L sfo{</t>
  </si>
  <si>
    <t>iv) Heritage Top coat (plastic lamination)</t>
  </si>
  <si>
    <t xml:space="preserve">Supplying and installation of UPVC Profile: Sliding window frame 50*80mm; sash 58*36mm, Sliding Door frame 52*88; sash 80*42, Casement window frame 60*60mm:sash 60*78mm, Casement Door frame 60*60; sash 60*104mm white colour with reinforcement, 5mm thick clear float glass, insect net, patented standard hardware like: rollers, gaskets, brush seal, moon locks, push locks, drinage cover, etc. </t>
  </si>
  <si>
    <r>
      <rPr>
        <b/>
        <sz val="12"/>
        <rFont val="Preeti"/>
      </rPr>
      <t xml:space="preserve"> </t>
    </r>
    <r>
      <rPr>
        <b/>
        <sz val="12"/>
        <rFont val="Times New Roman"/>
        <family val="1"/>
      </rPr>
      <t>UPVC</t>
    </r>
    <r>
      <rPr>
        <b/>
        <sz val="12"/>
        <rFont val="Preeti"/>
      </rPr>
      <t xml:space="preserve"> sf]] ‰ofn, 9f]sf tyf</t>
    </r>
    <r>
      <rPr>
        <b/>
        <sz val="12"/>
        <rFont val="Times New Roman"/>
        <family val="1"/>
      </rPr>
      <t xml:space="preserve"> wall partition</t>
    </r>
    <r>
      <rPr>
        <b/>
        <sz val="12"/>
        <rFont val="Preeti"/>
      </rPr>
      <t xml:space="preserve"> sf lgdf{0f ;fdfu|Lx? </t>
    </r>
  </si>
  <si>
    <t>UPVC Sliding window with net (frame 50*80 mm, sash 58*36 mm, white colour with 5mm glass)</t>
  </si>
  <si>
    <t>UPVC Sliding window without net (frame 60*60 mm, sash 66*42 mm, white colour with 5mm glass)</t>
  </si>
  <si>
    <t>UPVC Top Hung window (frame 60*60 mm, sash 60*78 mm, white colour with 5mm glass)</t>
  </si>
  <si>
    <t>UPVC Casement window (frame 60*60 mm, sash 60*78 mm, white colour with 5mm glass)</t>
  </si>
  <si>
    <t>UPVC Single Door with half panel half glass (frame 60*60 mm, sash 60*104 mm, white colour with 5mm glass)</t>
  </si>
  <si>
    <t>UPVC Single Door with full panel (frame 60*60 mm, sash 60*104 mm, white colour)</t>
  </si>
  <si>
    <t>UPVC Double Door (frame 60*60 mm, sash 60*104 mm, white colour with 5mm glass)</t>
  </si>
  <si>
    <t>UPVC Sliding Door with net (frame 52*88 mm, sash 88*42 mm, white colour with 5mm glass)</t>
  </si>
  <si>
    <t>UPVC Sliding Door without net (frame 60*60 mm, sash 88*42 mm, white colour with 5mm glass)</t>
  </si>
  <si>
    <t>UPVC Swing Door with half glass half uPVC panel (frame 60*60 mm)</t>
  </si>
  <si>
    <t>UPVC 88x60mm Sliding  white colour window with 5mm glass pannele</t>
  </si>
  <si>
    <t>UPVC 60x64mm   white colour casement window with 5mm glass pannele</t>
  </si>
  <si>
    <t xml:space="preserve">UPVC110x64mm x9mmthick board and 5mm tjick glass pannel  white colour </t>
  </si>
  <si>
    <t>UPVC60x60mm x9mmthick   white colour partition  board with 5mm glass</t>
  </si>
  <si>
    <t>UPVC60x60mm    white colour swing door with 5mm  glass pannel</t>
  </si>
  <si>
    <t>UPVC Sliding window with net (frame 50*80 mm, sash 58*36 mm, white colour with 5mm double glass)</t>
  </si>
  <si>
    <t>UPVC Sliding window without net (frame 60*60 mm, sash 66*42 mm, white colour with 5mm double glass)</t>
  </si>
  <si>
    <t>UPVC Top Hung window (frame 60*60 mm, sash 60*78 mm, white colour with 5mm double glass)</t>
  </si>
  <si>
    <t>UPVC Casement window (frame 60*60 mm, sash 60*78 mm, white colour with 5mm double glass)</t>
  </si>
  <si>
    <t>UPVC Single Door with half panel half glass (frame 60*60 mm, sash 60*104 mm, white colour with 5mm double glass)</t>
  </si>
  <si>
    <t>UPVC Double Door (frame 60*60 mm, sash 60*104 mm, white colour with 5mm double glass)</t>
  </si>
  <si>
    <t>UPVC Sliding Door with net (frame 52*88 mm, sash 88*42 mm, white colour with 5mm double glass)</t>
  </si>
  <si>
    <t>UPVC Sliding Door without net (frame 60*60 mm, sash 88*42 mm, white colour with 5mm double glass)</t>
  </si>
  <si>
    <t>Supply  &amp; fixing of 80*50 mm white colour casement window</t>
  </si>
  <si>
    <t xml:space="preserve">Prefab Panel for  wall Partition  Everest solid wall panel (ESWP)  or Equivailent  </t>
  </si>
  <si>
    <r>
      <t>Supply and erection of  different mm th. cement base prefabricated everst solid wall panel (RAPION)  non asbestos including 1.1 mm thick GI chennel (50*25*20) mm with necessary accessories and fittings charge in</t>
    </r>
    <r>
      <rPr>
        <b/>
        <sz val="14"/>
        <rFont val="Times New Roman"/>
        <family val="1"/>
      </rPr>
      <t xml:space="preserve"> partation wall</t>
    </r>
    <r>
      <rPr>
        <sz val="11"/>
        <rFont val="Times New Roman"/>
        <family val="1"/>
      </rPr>
      <t xml:space="preserve"> all complete</t>
    </r>
  </si>
  <si>
    <t>a)40 mm thick</t>
  </si>
  <si>
    <t>b)50 mm thick</t>
  </si>
  <si>
    <t>c) 75 mm thick</t>
  </si>
  <si>
    <t>False ceiling/ partition/ external cladding of everest or equivallent fibre designer board</t>
  </si>
  <si>
    <t>Supplying, making, fixing of false ceiling with everest fibre designer board in E-grid</t>
  </si>
  <si>
    <t xml:space="preserve">Supplying, making, fixing of 70mm thick  exterior with full height of partirion with  everest fibre cemnet  board </t>
  </si>
  <si>
    <t xml:space="preserve">Supplying, making, fixing of 66mm thick  exterior with full height of partirion with  everest fibre cemnet  board </t>
  </si>
  <si>
    <t xml:space="preserve">Supplying, making, fixing of 91mm thick  exterior with full height of partirion with  everest fibre cemnet  board </t>
  </si>
  <si>
    <t xml:space="preserve">Supplying, making, fixing of external cladding  with 9 mm HD/ 7.5mm everest sliding board  </t>
  </si>
  <si>
    <t xml:space="preserve">Supplying, making, fixing of 50mm thick   full height of partirion with  everest RAPICON wall panels  </t>
  </si>
  <si>
    <t xml:space="preserve">Supplying, making, fixing of 75mm thick   full height of partirion with  everest RAPICON wall panels  </t>
  </si>
  <si>
    <t>Cement board Aerocon C Board CK Birala , Everest or equivalent</t>
  </si>
  <si>
    <t xml:space="preserve">6 mm thick </t>
  </si>
  <si>
    <t xml:space="preserve">8 mm thick </t>
  </si>
  <si>
    <t xml:space="preserve">10 mm thick </t>
  </si>
  <si>
    <t xml:space="preserve">12 mm thick </t>
  </si>
  <si>
    <t>Supplying and fixing 130 mm thick EVG 3D panel with mesh size 50 x 50 GI wire</t>
  </si>
  <si>
    <t>Supplying and fixing 130 mm thick EVG 3D panel with mesh size 50 x 50 GI wire 2 mm both side 40 mm thick 1:4 cement sand plaster all complete work.</t>
  </si>
  <si>
    <t>Supplying and fixing 130 mm thick EVG 3D panel with mesh size 50 x 50 GI wire 3 mm both side 40 mm thick 1:4 cement sand plaster all complete work.</t>
  </si>
  <si>
    <t>Supplying and fixing 130 mm thick EVG 3D panel with mesh size 50 x 50 GI wire 4 mm both side 40 mm thick 1:4 cement sand plaster all complete work.</t>
  </si>
  <si>
    <t xml:space="preserve">Joint less false celling chanel 0.55mm thick flange of 20 mm and another flange 30mm ( conform to IS 4862 : 2000 ) all complete work Everest or equivalent </t>
  </si>
  <si>
    <t xml:space="preserve">Rapicon  solid wall panel 50/75 mm thick conform to IS 14862 ( density more than 1200kg /m3) Everest or equivalent </t>
  </si>
  <si>
    <t xml:space="preserve">50 mm thick </t>
  </si>
  <si>
    <t xml:space="preserve">75 mm thick </t>
  </si>
  <si>
    <t xml:space="preserve">External cladding with 9mm /7.5 mm siding board and GI steel frame work </t>
  </si>
  <si>
    <r>
      <t>Full Height Partition (</t>
    </r>
    <r>
      <rPr>
        <sz val="10"/>
        <rFont val="Arial"/>
        <family val="2"/>
      </rPr>
      <t>With 9mm thick  Fiber Cement Heavy Duty Wall Board on exterior side and 10mm Standard FCB Interior side and 51mm G.I wall frame system) Exterior cum Interior Wall confirming to IS 14862:2000 &amp; Type A Category IV of ISO 8336:1993</t>
    </r>
  </si>
  <si>
    <r>
      <t>Full Height Partition (</t>
    </r>
    <r>
      <rPr>
        <sz val="10"/>
        <rFont val="Arial"/>
        <family val="2"/>
      </rPr>
      <t>With 8mm thick Fiber Cement Wall Board on both side and  51mm G.I wall frame system) Interior Wall confirming to IS 14862:2000 &amp; Type A Category IV of ISO 8336:1993</t>
    </r>
  </si>
  <si>
    <r>
      <t>Full Height Partition (</t>
    </r>
    <r>
      <rPr>
        <sz val="10"/>
        <rFont val="Arial"/>
        <family val="2"/>
      </rPr>
      <t>With 9mm thick Fiber Cement Wall Board exterior &amp; 10mm Interior on interior side and  72mm G.I wall frame system) Exterior cum Interior confirming to IS 14862:2000 &amp; Type A Category IV of ISO 8336:1993</t>
    </r>
  </si>
  <si>
    <r>
      <t>False Floor / Cavity Floor (</t>
    </r>
    <r>
      <rPr>
        <sz val="10"/>
        <rFont val="Arial"/>
        <family val="2"/>
      </rPr>
      <t>With 15mm thick Heavy Duty Fiber Cement / 20mm Standard FCB Floor Board and Specified M.S frame system for design load) confirming to IS 14862 : 2000</t>
    </r>
  </si>
  <si>
    <t>Aluminium &amp;Steel  Door &amp; Window</t>
  </si>
  <si>
    <t>Aluminum fixed panel window with ventilation but without fly mesh shutter from section. (88×38×1.20) mm and 5 mm glass.</t>
  </si>
  <si>
    <t>Aluminum fixed panel window with ventilation but with fly mesh shutter from section. (88×38×1.20) mm and 5 mm glass.</t>
  </si>
  <si>
    <t xml:space="preserve">Siding door with naturally anodized color section of (78×38×1.30)mm  (40×45×1.5)mm &amp; 5 mm glass. </t>
  </si>
  <si>
    <t>Casement double panel aluminum windows with ventilation. Section size (88×45×1.10)mm, (38×34×1.10)mm &amp;  5 mm glass.</t>
  </si>
  <si>
    <t xml:space="preserve">Siding windows 2 track in naturally anodized color section of (88×38×1.10)mm  5 mm glass. </t>
  </si>
  <si>
    <t xml:space="preserve"> Aluminium partition with 5 mm thick glass and 9 mm thick laminated board of section (101 x45x1.2)</t>
  </si>
  <si>
    <t>Aluminium partition with 5 mm thick glass and 9 mm thick laminated board of section (64 x38x1.2)</t>
  </si>
  <si>
    <r>
      <t>b'O{÷tLg k}g]n ePsf] :nfOl8ª em\ofn -*%</t>
    </r>
    <r>
      <rPr>
        <sz val="12"/>
        <rFont val="Arial"/>
        <family val="2"/>
      </rPr>
      <t>x</t>
    </r>
    <r>
      <rPr>
        <sz val="12"/>
        <rFont val="Preeti"/>
      </rPr>
      <t>%)</t>
    </r>
    <r>
      <rPr>
        <sz val="12"/>
        <rFont val="Arial"/>
        <family val="2"/>
      </rPr>
      <t>X</t>
    </r>
    <r>
      <rPr>
        <sz val="12"/>
        <rFont val="Preeti"/>
      </rPr>
      <t>!=@) dL=dL=_ lzzf % dL=dL=;d]t ;fbf</t>
    </r>
  </si>
  <si>
    <r>
      <t>b'O{÷tLg k}g]n ePsf] :nfOl8ª em\ofn -*%</t>
    </r>
    <r>
      <rPr>
        <sz val="12"/>
        <rFont val="Arial"/>
        <family val="2"/>
      </rPr>
      <t>x</t>
    </r>
    <r>
      <rPr>
        <sz val="12"/>
        <rFont val="Preeti"/>
      </rPr>
      <t>%)</t>
    </r>
    <r>
      <rPr>
        <sz val="12"/>
        <rFont val="Arial"/>
        <family val="2"/>
      </rPr>
      <t>X</t>
    </r>
    <r>
      <rPr>
        <sz val="12"/>
        <rFont val="Preeti"/>
      </rPr>
      <t>!=@) dL=dL=_ lzzf % dL=dL= hfnL vfkf ;d]t ePsf] .</t>
    </r>
  </si>
  <si>
    <r>
      <t>b'O{÷tLg k}g]n ePsf] :nfOl8ª em\ofn lkmS; e]G6Ln];g ePsf] -*%</t>
    </r>
    <r>
      <rPr>
        <sz val="12"/>
        <rFont val="Arial"/>
        <family val="2"/>
      </rPr>
      <t>x</t>
    </r>
    <r>
      <rPr>
        <sz val="12"/>
        <rFont val="Preeti"/>
      </rPr>
      <t>%)</t>
    </r>
    <r>
      <rPr>
        <sz val="12"/>
        <rFont val="Arial"/>
        <family val="2"/>
      </rPr>
      <t>X</t>
    </r>
    <r>
      <rPr>
        <sz val="12"/>
        <rFont val="Preeti"/>
      </rPr>
      <t>!=@) dL=dL=_ lzzf % dL=dL= ;lxt -;fbf_</t>
    </r>
  </si>
  <si>
    <r>
      <t>b'O{÷tLg k}g]n ePsf] :nfOl8ª em\ofn lkmS; e]G6Ln];g ePsf] -*%</t>
    </r>
    <r>
      <rPr>
        <sz val="12"/>
        <rFont val="Arial"/>
        <family val="2"/>
      </rPr>
      <t>x</t>
    </r>
    <r>
      <rPr>
        <sz val="12"/>
        <rFont val="Preeti"/>
      </rPr>
      <t>%)</t>
    </r>
    <r>
      <rPr>
        <sz val="12"/>
        <rFont val="Arial"/>
        <family val="2"/>
      </rPr>
      <t>X</t>
    </r>
    <r>
      <rPr>
        <sz val="12"/>
        <rFont val="Preeti"/>
      </rPr>
      <t>!=@) dL=dL=_ lzzf % dL=dL= hfnL vfkf ;lxt ePsf] .</t>
    </r>
  </si>
  <si>
    <t>102 series windows</t>
  </si>
  <si>
    <t>Providing and fixing of aluminium windows of section (102 series) 1.2 mm th. Fitted with 5 mm clear glass without fly mesh shutter (window size 6'X4'6'' or 27 sqft / window)</t>
  </si>
  <si>
    <t>Providing and fixing of aluminium windows with top fixed glass of section (102 series) 1.2 mm th. Fitted with 5 mm clear glass without fly mesh shutter (window size 6'X5' or avg area 30 sqft/ window)</t>
  </si>
  <si>
    <t xml:space="preserve">Providing and fix windows  of section (102 series) 1.2 mm th. Fitted with 5 mm clear glass </t>
  </si>
  <si>
    <t>Providing and fixing of aluminium fix windows  of section (102 series) 1.2 mm th. Fitted with 5 mm clear  fly mesh (size 2'X4'6" )</t>
  </si>
  <si>
    <t>90 series windows</t>
  </si>
  <si>
    <t>Providing and fixing sliding windows of section 90 series 1.2 mm th. Fitted with 5 m clear glass without fly mesh shutter (window size 6'*5' or avg area 30 sqft per window)</t>
  </si>
  <si>
    <t>Providing and fixing sliding window with top fix glass of section 90 series 1.2 mm th. Fitted with 5 m clear glass without fly mesh shutter (window size 6'*5' or avg area 30 sqft per window)</t>
  </si>
  <si>
    <t>Providing and fixing aluminium fix windows of section 90 series 1.2 th. Fitted with 5 mm clear glass</t>
  </si>
  <si>
    <t>Providing and fixing flymesh shutter of section 90 series 1 th. Fitted withss flymesh (2'*4'6")</t>
  </si>
  <si>
    <t>78 series windows</t>
  </si>
  <si>
    <t>Providing and fixing sliding windows of section 78 series 1.2 mm th. Fitted with 5 m clear glass without fly mesh shutter (window size 6'*4'6" or avg area 27 sqft per window)</t>
  </si>
  <si>
    <t>Providing and fixing sliding window with top fix glass of section 78 series 1.2 mm th. Fitted with 5 m clear glass without fly mesh shutter (window size 6'*5' or avg area 30 sqft per window)</t>
  </si>
  <si>
    <t>Providing and fixing aluminium fix windows of section 78 series 1.2 th. Fitted with 5 mm clear glass</t>
  </si>
  <si>
    <t>Providing and fixing flymesh shutter of section 78 series 1 th. Fitted with SS flymesh (2'*4'6")</t>
  </si>
  <si>
    <t>Casement window and doors</t>
  </si>
  <si>
    <t>Providing and fixing aluminium casement windows of section 38 series 1.2 mm th. Fitted with 5 mm clear glass avg. area of each shutter 6.sq.ft</t>
  </si>
  <si>
    <t>Providing and fixing aluminium casement doors of section 102 series 1.2 mm th. Fitted with 5 mm clear glass</t>
  </si>
  <si>
    <t>Providing and fixing swing doors of section 102 series 1.2 mm th. Fitted with 5 mm clear glass</t>
  </si>
  <si>
    <t>Providing and fixing aluminum full height partation of section 102 series 1.1 mm th. Fitted with 5 mm clear glass &amp; 9 mm BSL board av. Panel aera 10 sqft</t>
  </si>
  <si>
    <t>Providing and fixing aluminuim structure glazing of section size 61*50*1.3 m fitted with 5 m colour glass av. Panel area 6 sqft</t>
  </si>
  <si>
    <t>Providing and fixing aluminuim structure glazing of section size 61*75*1.6 m fitted with 5 m colour glass av. Panel area 6 sqft</t>
  </si>
  <si>
    <t>Providing and fixing aluminuim structure glazing of section size 61*100*2 m fitted with 5 m colour glass av. Panel area 6 sqft</t>
  </si>
  <si>
    <t xml:space="preserve"> Aluminium composite panel</t>
  </si>
  <si>
    <t>Providing and fixing aluminium composite panel in 25*38*1.1 m tube framing ALSTRONG, PRIME BOND,ALUTUF , INDO BOND or equivalent</t>
  </si>
  <si>
    <t>3 mm , .20 mm black core</t>
  </si>
  <si>
    <t>बफी</t>
  </si>
  <si>
    <t>3 mm , .25 mm black core</t>
  </si>
  <si>
    <t>3 mm , .30 mm black core</t>
  </si>
  <si>
    <t>4 mm , .25 mm black core</t>
  </si>
  <si>
    <t>4 mm , .30 mm black core</t>
  </si>
  <si>
    <t>4 mm , .50 mm black core</t>
  </si>
  <si>
    <t>4 mm , .25 mm Vergin core</t>
  </si>
  <si>
    <t>4 mm , .30 mm vergin core</t>
  </si>
  <si>
    <t>4 mm , .50 mm vergin core</t>
  </si>
  <si>
    <t>Water proofing (chemicals &amp; Tretment)works</t>
  </si>
  <si>
    <t>CONCRETE ADMIXTURES  (Chemical)</t>
  </si>
  <si>
    <r>
      <t xml:space="preserve">Water Reducing Admixture Concrete &amp; Mortar [ Lignosulphonate Based]                  Std. Conformance : ASTM C 494 - 1981 (Type A) / IS 2645 </t>
    </r>
    <r>
      <rPr>
        <b/>
        <sz val="10"/>
        <rFont val="Arial"/>
        <family val="2"/>
      </rPr>
      <t>Dose</t>
    </r>
    <r>
      <rPr>
        <sz val="10"/>
        <rFont val="Arial"/>
        <family val="2"/>
      </rPr>
      <t xml:space="preserve"> 0.3 to 1.1 % by.wt. cement</t>
    </r>
  </si>
  <si>
    <t xml:space="preserve">Kg. </t>
  </si>
  <si>
    <t>High Range Water Reducing Super Plasticizer for Concrete &amp; Mortar [ Napthalene Formladehyde Based]                Std. Conformance : ASTM C 494 - 1981 (Type F) / IS 9103 -1999 Dose 0.2 to 3 % by  wt of cement</t>
  </si>
  <si>
    <r>
      <t>Ultra High Range Water Reducing Super Plasticizer for Concrete &amp; Mortar [ Polycarboxylate Ether Based]                      Std. Conformance : ASTM C 494 - 1981 (Type F)</t>
    </r>
    <r>
      <rPr>
        <b/>
        <sz val="10"/>
        <rFont val="Arial"/>
        <family val="2"/>
      </rPr>
      <t xml:space="preserve"> Dose</t>
    </r>
    <r>
      <rPr>
        <sz val="10"/>
        <rFont val="Arial"/>
        <family val="2"/>
      </rPr>
      <t xml:space="preserve"> :0.2 to 1.6 % by  wt of cement</t>
    </r>
  </si>
  <si>
    <t>Integral Waterproofing Additive for Concrete &amp; Plaster                                                          Std. Conformance : ASTM C 494 - 1981 (Type G), IS 9103 -2007, IS 2645 Dose :0.4 to 2% by wt of cement</t>
  </si>
  <si>
    <t>Integral Crystalline Waterproofing Powder Admixture                                              Std. Conformance : ASTM C 494, IS 3085 -1997, DIN 1048 - 1991 Part 5 Dose : 0.5 to 2% by wt of cement</t>
  </si>
  <si>
    <t>Integral Crystalline Waterproofing Liquid Admixture                                                Std. Conformance : ASTM C 494, IS 3085 -1997, DIN 1048 - 1991 Part 5 Dose : 0.5 to 2% by wt of cement</t>
  </si>
  <si>
    <t>Integral Waterproofing Powder Admixture      Std. Conformance : ASTM C 494, IS 3085 -1997, DIN 1048 - 1991 Part 5 Dose :0.2 to 2 % by wt of cement</t>
  </si>
  <si>
    <t>Integral Waterproofing Powder Admixture for Mortars                                                   Std. Conformance : ASTM C 494, IS 3085 -1997, DIN 1048 - 1991 Part 5 Dose : 0.2 to 1 % by wt of cement</t>
  </si>
  <si>
    <t>Accelerator &amp; Spray Shotcrete / Concrete Plasticizer [ Silicate Based]</t>
  </si>
  <si>
    <t>Accelerator &amp; Spray Shotcrete / Concrete Liquid Plasticizer [ Alkali Free]</t>
  </si>
  <si>
    <t>Accelerator &amp; Spray Shotcrete / Concrete Powder Plasticizer [ Alkali Free]</t>
  </si>
  <si>
    <t>Retarding Superplasticiczer for Concrete [ Napthalene Based]                                  Std. Conformance : ASTM C 494 - 1981 (Type G / D), IS 9103 - 2007 Dose 0.2 to 3 % by  wt of cement</t>
  </si>
  <si>
    <t>Retarding Superplasticiczer for Concrete [ Polycarboxylate Ether Based]                   Std. Conformance : ASTM C 494 - 1981 (Type G) Dose : 0.2 to 2.2 % by  wt of cement</t>
  </si>
  <si>
    <t>Resin ,Multi /polyvcarboxylate ether cholride free less alkali super plasticizer and micro siloica in one ASTM C494 Dose :0.5 to 2.1 % by  wt of cement</t>
  </si>
  <si>
    <t>CONCRETE ADMIXTURES (Mineral)</t>
  </si>
  <si>
    <t>Silica Fume  / Silica Cement Admixture / Micro Silica  for High Performance Concrete Std. Conformance : ASTM C 1240 - 2005, IS 15388 - 2003 Dose :5 to 15  % by  wt of cement</t>
  </si>
  <si>
    <t>Processed FA Based Mineral Additives Dose :5 to 20  % by  wt of cement</t>
  </si>
  <si>
    <t>JOINT SEALANTS &amp; SYSTEMS</t>
  </si>
  <si>
    <t>Two Component Gun Grade Polysulphide Sealant for Vertical Surfaces</t>
  </si>
  <si>
    <t>Two Component Pour Grade Polysulfide Sealant for Horizontal Surfaces</t>
  </si>
  <si>
    <t>One Component Low Viscosity Primer For Polysulfide Sealant</t>
  </si>
  <si>
    <t>Two Component Pour Grade Polyurethane Sealant for Joints</t>
  </si>
  <si>
    <t>Low Viscosity Primer For Polyurethane Sealant</t>
  </si>
  <si>
    <t>High Performance Hybrid Silyl Sealant (290 ml per set)</t>
  </si>
  <si>
    <t>Butyl Tape for various Applications</t>
  </si>
  <si>
    <t>Waterproofing Joint Tape [ 120 mm]</t>
  </si>
  <si>
    <t>Waterproofing Joint Tape [ 200 mm]</t>
  </si>
  <si>
    <t xml:space="preserve">NBR based Waterproofing Joint Tape [ 200 mm]  </t>
  </si>
  <si>
    <t>Joint Tape Epoxy Adhesive</t>
  </si>
  <si>
    <t>Glass  Fiber Joint Tape</t>
  </si>
  <si>
    <t>RM.</t>
  </si>
  <si>
    <t>Waterproofing / Expansion Joint Tape [100 mm]</t>
  </si>
  <si>
    <t>Waterproofing / Expansion Joint Tape [200 mm]</t>
  </si>
  <si>
    <t>Construction Joint Tape  [ 100 mm]</t>
  </si>
  <si>
    <t xml:space="preserve">Cross Linked Premoulded Compressive Joint Filler  [25 mm] </t>
  </si>
  <si>
    <t>Sq. M.</t>
  </si>
  <si>
    <t xml:space="preserve">Cross Linked Premoulded Compressive Joint Filler  [50 mm] </t>
  </si>
  <si>
    <t xml:space="preserve">Closed Cell Polymerbased Joint Filler  [25 mm] </t>
  </si>
  <si>
    <t xml:space="preserve">Closed Cell Polymerbased Joint Filler  [50 mm] </t>
  </si>
  <si>
    <t>INDUSTRIAL FLOORING SOLUTIONS</t>
  </si>
  <si>
    <t>Hardwearing, abrasion resistant monolithic industrial flooring compound [ Metallic]</t>
  </si>
  <si>
    <t>Liquid Concrete Hardener &amp; Dust Proofer</t>
  </si>
  <si>
    <t>Anti Bacterial Floor &amp; Wall Coating [ Epoxy]</t>
  </si>
  <si>
    <t>Anti Bacterial Floor &amp; Wall Coating [ Polyurethane]</t>
  </si>
  <si>
    <t>Anti bacterial Floor &amp; Wall Coating [ Acrylic]</t>
  </si>
  <si>
    <t>Self Levelling Flooring System [ Epoxy]</t>
  </si>
  <si>
    <t>Self Levelling Flooring System [ Polyurethane]</t>
  </si>
  <si>
    <t>Self Levelling Cementitious Flooring System</t>
  </si>
  <si>
    <t>ENGINEERING GROUTS</t>
  </si>
  <si>
    <t>General Purpose High Strength Free Flowing, Non Shrink Cementitious Grout [ M40]</t>
  </si>
  <si>
    <t>Ultra High Strength Free Flowing, Non Shrink Cementitious Grout [M60]</t>
  </si>
  <si>
    <t>Hard wearing cementitious tile grout</t>
  </si>
  <si>
    <t>Hard wearing epoxy based tile grout</t>
  </si>
  <si>
    <t>Super Plasticizer, Shrinkage Compensating Grout Admixture</t>
  </si>
  <si>
    <t>High Strength Precision Grade, Non Shrink Structural Epoxy Anchorgrout</t>
  </si>
  <si>
    <t>Epoxy Acrylate High Strength Precision Grade, Non Shrink Structural Grout [ 400 Ml Cartridge]</t>
  </si>
  <si>
    <t>Ml</t>
  </si>
  <si>
    <t>Low Viscosity Injection Epoxy Grout</t>
  </si>
  <si>
    <t>Low Viscosity Polyurethane Injection Grout Dose : 231 cubic inchec per gallon</t>
  </si>
  <si>
    <t>Low Viscosity Acrylate Gel Injection Grout</t>
  </si>
  <si>
    <t>Low Viscosity Soil Stabilization Injection Grout</t>
  </si>
  <si>
    <t>BONDING ADHESIVES (Polymer &amp; Epoxy Resin)</t>
  </si>
  <si>
    <t xml:space="preserve"> Acrylic Bonding Agent For Concrete &amp; Mortar</t>
  </si>
  <si>
    <t>Versatile SBR Latex for Bonding, Grouting &amp; Repair Mortars</t>
  </si>
  <si>
    <t>High Performanance Pure Acrylic Polymer for Concrete &amp; Mortar Modification' &amp; Bonding Adhesive</t>
  </si>
  <si>
    <t>Two Component Epoxy Resin Bonding Agent [ For bonding new to old concrete]</t>
  </si>
  <si>
    <t>FIBERS (Steel &amp; Polypropylene)</t>
  </si>
  <si>
    <r>
      <rPr>
        <sz val="11"/>
        <color indexed="8"/>
        <rFont val="Calibri"/>
        <family val="2"/>
      </rPr>
      <t>FIBERMESH MF</t>
    </r>
    <r>
      <rPr>
        <sz val="11"/>
        <color indexed="8"/>
        <rFont val="Calibri"/>
        <family val="2"/>
      </rPr>
      <t xml:space="preserve"> [Monofilament PP Fibers]</t>
    </r>
  </si>
  <si>
    <r>
      <rPr>
        <sz val="11"/>
        <color indexed="8"/>
        <rFont val="Calibri"/>
        <family val="2"/>
      </rPr>
      <t>FIBERMESH FB</t>
    </r>
    <r>
      <rPr>
        <sz val="11"/>
        <color indexed="8"/>
        <rFont val="Calibri"/>
        <family val="2"/>
      </rPr>
      <t xml:space="preserve"> [Collated PP Fibers]</t>
    </r>
  </si>
  <si>
    <r>
      <rPr>
        <sz val="11"/>
        <color indexed="8"/>
        <rFont val="Calibri"/>
        <family val="2"/>
      </rPr>
      <t>FIBERMESH MACRO</t>
    </r>
    <r>
      <rPr>
        <sz val="11"/>
        <color indexed="8"/>
        <rFont val="Calibri"/>
        <family val="2"/>
      </rPr>
      <t xml:space="preserve"> [Structural PP Fibers]</t>
    </r>
  </si>
  <si>
    <t xml:space="preserve">  Loose steel Fibers</t>
  </si>
  <si>
    <t xml:space="preserve">  Glued Steel Fibers</t>
  </si>
  <si>
    <t xml:space="preserve">   Crimped Steel Fibers</t>
  </si>
  <si>
    <t>SURFACE TREATMENT</t>
  </si>
  <si>
    <t>Protective, Decorative Anti Carbonation Coating</t>
  </si>
  <si>
    <t>Protective, Decorative Insulating Anti Carbonation Coating</t>
  </si>
  <si>
    <t>Concrete Penetrating Corrosion Inhibitor</t>
  </si>
  <si>
    <t>Protective Acrylic Sealer</t>
  </si>
  <si>
    <t>Protective Polyurethane Sealer</t>
  </si>
  <si>
    <t>Water Based Fire Retardant Coating</t>
  </si>
  <si>
    <t>High Performance Water Repellent Paint</t>
  </si>
  <si>
    <t>Ltr.</t>
  </si>
  <si>
    <t>Concentrated &amp; Emulsified Chemical Mould Release Agent</t>
  </si>
  <si>
    <t>Ready to use Chemical Mould Release Agent</t>
  </si>
  <si>
    <t xml:space="preserve">Concrete Curing Aid </t>
  </si>
  <si>
    <t>Resin,silica based multi function,  water proofing and curing compound Dose :cover area: 0.15kg/m2</t>
  </si>
  <si>
    <t>CONCRETE REPAIRS</t>
  </si>
  <si>
    <t xml:space="preserve">Rust Remover &amp; Passivator </t>
  </si>
  <si>
    <t>Corrosion Inhibitor</t>
  </si>
  <si>
    <t>Micro Concrete [ M55] for Permanant Repairs</t>
  </si>
  <si>
    <t>Single Component Polymer Modified Cementitious Repair Mortar</t>
  </si>
  <si>
    <t xml:space="preserve"> Two Component Polymer Modified Cementitious Repair Mortar</t>
  </si>
  <si>
    <t>Cementitious, Waterproof Crack Repair Mortar</t>
  </si>
  <si>
    <t>Acrylic Based Crack Filling Putty</t>
  </si>
  <si>
    <t>Resin ,Polycoboxylate Base For ultra High Strenth Concrete Repairing Dose : Admixture 10% By Wt of Cement</t>
  </si>
  <si>
    <t>PREPACKED MORTARS</t>
  </si>
  <si>
    <t>Tile, Mabrble, Granite etc. Adhesive</t>
  </si>
  <si>
    <t>Marble &amp; Granite etc. Adhesive</t>
  </si>
  <si>
    <t>Coarse and water resistant Readymix plastring Mortar</t>
  </si>
  <si>
    <t>High Performanance Polymer Based Wall Putty (Skim Coat)</t>
  </si>
  <si>
    <t>High Performanance Polymer Based Insulting Wall Putty (Skim Coat)</t>
  </si>
  <si>
    <t>WATERPROOFING SYSTEMS</t>
  </si>
  <si>
    <t>INTEGRAL</t>
  </si>
  <si>
    <t>Integral Waterproofing Additive for Concrete &amp; Plaster</t>
  </si>
  <si>
    <t xml:space="preserve">Silica Cement Admixture  / Microsilica / Silica Fume </t>
  </si>
  <si>
    <t>LIQUID APPLIED</t>
  </si>
  <si>
    <t>Single Pack Polymer Modified Flexible Waterproof Coating System Dose  :Cover Area 30 Sq ft- 45 Sq ft/Kg 2 coat</t>
  </si>
  <si>
    <t>Two Component Polymer Modified Flexible Acrylic Elastomeric Waterproof Coating System Dose :cover Area :5 Sqft- 7 Sqft/Kg 2 coats</t>
  </si>
  <si>
    <t>Two Component Polymer Modified Flexible Elastomeric Waterproof &amp; Thermal Insulating Coating System Dose :consumption: 1.5 kg/m2</t>
  </si>
  <si>
    <t xml:space="preserve">Heavy duty reinforced elastomeric acrylic water proof coating for terrace Dose :cover area: 6 sqft/litre 3 coat </t>
  </si>
  <si>
    <t>Arcylic elastomeric exterior water proof coating for exterior wall Dose :35 sqft/litre 2 coat</t>
  </si>
  <si>
    <t>Crystalline Based Waterproofing Systems</t>
  </si>
  <si>
    <t>Fast Setting Plugging Compound for stopping running water</t>
  </si>
  <si>
    <t>Polyurethane based Waterproofing Coating System</t>
  </si>
  <si>
    <t>Polymer Modified Bitumen based Waterproofing Coating System</t>
  </si>
  <si>
    <t>Epoxy Resin based Waterproofing Coating System</t>
  </si>
  <si>
    <t>Efflorescence Resistance Penetrating Primer Dose :Cover Area: 80 Sq ft /lt 1 coat</t>
  </si>
  <si>
    <t xml:space="preserve">PREFORMED </t>
  </si>
  <si>
    <t>Fiber Reinforced Polymer Modified Bituminous Membranes [3mm Plain]</t>
  </si>
  <si>
    <t>Fiber Reinforced Polymer Modified Bituminous Membranes [3mm Mineral / Sand Finish]</t>
  </si>
  <si>
    <t>Polymer Modified Self Adhesive Bituminous Membranes [1mm]</t>
  </si>
  <si>
    <t xml:space="preserve">Polymer Modified Self Adhesive Bituminous Membranes [ 2mm] </t>
  </si>
  <si>
    <t>Polymer Modified Self Adhesive Bituminous Membranes with Aluminium Cover</t>
  </si>
  <si>
    <t>1.2 mm High Polymer PVC Membranes</t>
  </si>
  <si>
    <t>PVC Adhesive</t>
  </si>
  <si>
    <t>1.2 mm EPDM Membranes</t>
  </si>
  <si>
    <t>EPDM Adhesive</t>
  </si>
  <si>
    <t>EPDM Primer</t>
  </si>
  <si>
    <t>2mm TPO Membranes</t>
  </si>
  <si>
    <t xml:space="preserve">Polythene &amp; Polypropylene Polymer Compound Waterproof Membrane </t>
  </si>
  <si>
    <t xml:space="preserve">100% Synthetic Rubber Roof Coating </t>
  </si>
  <si>
    <t>SPECIALTY</t>
  </si>
  <si>
    <t>Antistripping Agent for Bitumen</t>
  </si>
  <si>
    <t>Anti Termite  [ Imidacloprid 30.5% ]</t>
  </si>
  <si>
    <t xml:space="preserve">Expanding Concrete Joint WATERSTOP </t>
  </si>
  <si>
    <t>WB ADHESIVE Primer for Expanding Waterstop</t>
  </si>
  <si>
    <t xml:space="preserve">Swellable WATERSTOP </t>
  </si>
  <si>
    <r>
      <t>SEALGUARD PVC WATERSTOP -</t>
    </r>
    <r>
      <rPr>
        <sz val="11"/>
        <color indexed="8"/>
        <rFont val="Calibri"/>
        <family val="2"/>
      </rPr>
      <t xml:space="preserve"> PVC Waterstops</t>
    </r>
  </si>
  <si>
    <t>Nodular Drain with Geotextile Roof Garden</t>
  </si>
  <si>
    <t>SEALGUARD GEOTEX [P] -Polyester Geotextile</t>
  </si>
  <si>
    <t>THERMOSEAL XPS - Extruded Polystyrene Boards [ 25 mm]</t>
  </si>
  <si>
    <t>THERMOSEAL XPS - Extruded Polystyrene Boards [ 40 mm]</t>
  </si>
  <si>
    <t>STRUCTURAL STRENGTHENING &amp; SEISMIC RETROFITTING</t>
  </si>
  <si>
    <t xml:space="preserve">Carbon Laminate [50 mm Wide 1.4 mm Thick]  </t>
  </si>
  <si>
    <t>R. M.</t>
  </si>
  <si>
    <t xml:space="preserve">Carbon Laminate [75 mm Wide 1.4 mm Thick]  </t>
  </si>
  <si>
    <t>FRP [ Fiber Reinforced Polymer] CARBON FiberWRAP Sheet 200 GSM</t>
  </si>
  <si>
    <t>FRP [ Fiber Reinforced Polymer] CARBON FiberWRAP Sheet 400 GSM</t>
  </si>
  <si>
    <t>FRP [ Fiber Reinforced Polymer] CARBON FiberWRAP Sheet 600</t>
  </si>
  <si>
    <t>FRP [ Fiber Reinforced Polyer] GLASS FiberWRAP Sheet 900 GSM</t>
  </si>
  <si>
    <t>EPOXY PRIMER</t>
  </si>
  <si>
    <t>SATURANT</t>
  </si>
  <si>
    <t>LAMINATE ADHESIVE</t>
  </si>
  <si>
    <t>EPOXY TOPCOAT</t>
  </si>
  <si>
    <t>POLYURETHANE TOPCOAT</t>
  </si>
  <si>
    <t>Fiber anchor system 5to 10 mm</t>
  </si>
  <si>
    <t xml:space="preserve">Carbon Laminate [50 mm Wide 2 mm Thick]  </t>
  </si>
  <si>
    <t xml:space="preserve">Carbon Laminate [75 mm Wide 2 mm Thick]  </t>
  </si>
  <si>
    <t>Soil Stabiliser / Admixture</t>
  </si>
  <si>
    <t>Resin, sulfate resistant, admixture for medium strength concrete and for mud  road / gravel road / eco brick tiles, hollow blocks production Dose :0.25 to0.4 % by wt of cement</t>
  </si>
  <si>
    <t>Concrete curing compound</t>
  </si>
  <si>
    <r>
      <t xml:space="preserve">Resin,silica based multi function,  water proofing and curing compound </t>
    </r>
    <r>
      <rPr>
        <b/>
        <sz val="10"/>
        <rFont val="Arial"/>
        <family val="2"/>
      </rPr>
      <t>Dose</t>
    </r>
    <r>
      <rPr>
        <sz val="10"/>
        <rFont val="Arial"/>
        <family val="2"/>
      </rPr>
      <t xml:space="preserve"> :cover area: 0.15kg/m2</t>
    </r>
  </si>
  <si>
    <t>! ld=</t>
  </si>
  <si>
    <t xml:space="preserve"> #%_ tfdf kftf=- g]kfnL_</t>
  </si>
  <si>
    <t>s]hL</t>
  </si>
  <si>
    <t>u|fd</t>
  </si>
  <si>
    <t>$)_ Gxs+Nxf] aLrsf]</t>
  </si>
  <si>
    <t>! uf]6f</t>
  </si>
  <si>
    <t>$! _ k]6L9'Ëf $Æ</t>
  </si>
  <si>
    <t xml:space="preserve"> $@_k]6L9'Ëf %Æ</t>
  </si>
  <si>
    <t>$%_&gt;L u0f]z</t>
  </si>
  <si>
    <t>46_s'df/</t>
  </si>
  <si>
    <t>47_('é] wf/f</t>
  </si>
  <si>
    <t>48_Nxfs} ;]^</t>
  </si>
  <si>
    <t>49_gfua]nL a'^f</t>
  </si>
  <si>
    <t>50_gfua]nL a'^f s'gf</t>
  </si>
  <si>
    <t>51_:jf a'^f</t>
  </si>
  <si>
    <t>52_rL/ a'^f</t>
  </si>
  <si>
    <t>53_sfg]{;kmof]</t>
  </si>
  <si>
    <t>54_sfg]{; uh'/ knL</t>
  </si>
  <si>
    <t>%%_7'nf] snz</t>
  </si>
  <si>
    <t xml:space="preserve"> %^_d;Lgf] ;"ls{ </t>
  </si>
  <si>
    <t>%&amp; _v;|f] ;'ls{</t>
  </si>
  <si>
    <t xml:space="preserve">Steel Security Gate supply </t>
  </si>
  <si>
    <r>
      <t xml:space="preserve"> viii) Automatic motor operator for water  pump Survo , Manglam or Equivalent (</t>
    </r>
    <r>
      <rPr>
        <sz val="12"/>
        <rFont val="Preeti"/>
      </rPr>
      <t xml:space="preserve">kfgL el/Pkl5 :jrflnt ?kdf </t>
    </r>
    <r>
      <rPr>
        <sz val="12"/>
        <rFont val="Times New Roman"/>
        <family val="1"/>
      </rPr>
      <t>on/off</t>
    </r>
    <r>
      <rPr>
        <sz val="12"/>
        <rFont val="Preeti"/>
      </rPr>
      <t xml:space="preserve"> x'g] k|0ffnL</t>
    </r>
    <r>
      <rPr>
        <sz val="12"/>
        <rFont val="Times New Roman"/>
        <family val="1"/>
      </rPr>
      <t>)</t>
    </r>
  </si>
  <si>
    <t>Elastomeric Bearing Pad</t>
  </si>
  <si>
    <t>Free Type</t>
  </si>
  <si>
    <t>NOS</t>
  </si>
  <si>
    <t>Fix end Dowel Type</t>
  </si>
  <si>
    <t>Expansion Joint Works</t>
  </si>
  <si>
    <t>Single strip seal</t>
  </si>
  <si>
    <t>Slab seal(320*50)</t>
  </si>
  <si>
    <t>Thimbles</t>
  </si>
  <si>
    <r>
      <t>xiv) Steel wire Rope (Right hand ordinary lay,WSC wire strand core,Tensile strength of wire 1570 N/mm</t>
    </r>
    <r>
      <rPr>
        <vertAlign val="superscript"/>
        <sz val="9"/>
        <rFont val="Arial"/>
        <family val="2"/>
      </rPr>
      <t>2</t>
    </r>
    <r>
      <rPr>
        <sz val="9"/>
        <rFont val="Arial"/>
        <family val="2"/>
      </rPr>
      <t>, Performed, 'A' Heavy Galvanized coating Nondrying lubrication oil and prestretched</t>
    </r>
  </si>
  <si>
    <t>xvi) Sign Board with Fittings (Size - 60cm X 90cm)</t>
  </si>
  <si>
    <t>xvii) Bolts, Nuts &amp; Washers (Hotdip friction Grip)</t>
  </si>
  <si>
    <t>High tensile friction grip nut bolts</t>
  </si>
  <si>
    <t>Galvanization</t>
  </si>
  <si>
    <t>Zinc Above 98.5% purity</t>
  </si>
  <si>
    <t>Premix of Zinc amonium chloride</t>
  </si>
  <si>
    <t>Hydraucloric acid</t>
  </si>
  <si>
    <t>Concrete Post (Size 4"*4")</t>
  </si>
  <si>
    <t>Length      7'</t>
  </si>
  <si>
    <t>Length     5'</t>
  </si>
  <si>
    <t>Length      3'</t>
  </si>
  <si>
    <r>
      <rPr>
        <b/>
        <sz val="14"/>
        <rFont val="Times New Roman"/>
        <family val="1"/>
      </rPr>
      <t>Sheet pilling work</t>
    </r>
    <r>
      <rPr>
        <sz val="14"/>
        <rFont val="Times New Roman"/>
        <family val="1"/>
      </rPr>
      <t xml:space="preserve"> :</t>
    </r>
    <r>
      <rPr>
        <sz val="12"/>
        <rFont val="Times New Roman"/>
        <family val="1"/>
      </rPr>
      <t xml:space="preserve">                          Providing, preparing and installing of </t>
    </r>
    <r>
      <rPr>
        <b/>
        <sz val="12"/>
        <rFont val="Times New Roman"/>
        <family val="1"/>
      </rPr>
      <t>piling of ms pipe</t>
    </r>
    <r>
      <rPr>
        <sz val="12"/>
        <rFont val="Times New Roman"/>
        <family val="1"/>
      </rPr>
      <t xml:space="preserve"> and sheets false work including necessary supports and removing after completion for foundation ,basement and shear wall</t>
    </r>
  </si>
  <si>
    <t>Sq.m.</t>
  </si>
  <si>
    <t>Readymade  RCC Door &amp; windows frame (4"*2.75" of 1:1:1 concrete mixdesign safety plate all complete work.</t>
  </si>
  <si>
    <t>Rft</t>
  </si>
  <si>
    <t xml:space="preserve">                "                  Ventilation </t>
  </si>
  <si>
    <t xml:space="preserve">               "         Arc frame semi circular</t>
  </si>
  <si>
    <t>F/Y 07374</t>
  </si>
  <si>
    <t>Roofing board 6mm (1.5x0.6mm)</t>
  </si>
  <si>
    <t>sqft</t>
  </si>
  <si>
    <t xml:space="preserve">Partition work </t>
  </si>
  <si>
    <t>Providing and fixing aluminum full height partition of section 64 series 1.1 mm th. Fitted with 5 mm clear glass &amp; 9 mm BSL board av. Panel aera 10 sqft</t>
  </si>
  <si>
    <t>Providing and fixing aluminum low height partition of section 64 series 1.1 mm th. Fitted with 5 mm clear glass &amp; 9 mm BSL board av. Panel aera 6 sqft</t>
  </si>
  <si>
    <t>Providing and fixing aluminum low height partition of section 102 series 1.1 mm th. Fitted with 5 mm clear glass &amp; 9 mm BSL board av. Panel aera 6 sqft</t>
  </si>
  <si>
    <t>2073.04.32</t>
  </si>
  <si>
    <t>Ans :^f]g -vflgsf]_</t>
  </si>
  <si>
    <t>j)* :^f]g --vflgsf]_</t>
  </si>
  <si>
    <t>km\n]u:^f]g (+'uf 37=5 dL=dL=;km]{; *|];</t>
  </si>
  <si>
    <r>
      <t>dfj{n lrK; 3 dL=dL</t>
    </r>
    <r>
      <rPr>
        <sz val="10"/>
        <rFont val="Arial"/>
        <family val="2"/>
      </rPr>
      <t>=(Marble=2620kg/Cum)</t>
    </r>
  </si>
  <si>
    <r>
      <t>ljleGg ;fOhsf] kmnfd] *)*L</t>
    </r>
    <r>
      <rPr>
        <sz val="10"/>
        <rFont val="Arial"/>
        <family val="2"/>
      </rPr>
      <t>( 4.5mm to7mm)</t>
    </r>
  </si>
  <si>
    <r>
      <t>kfl^{sn jf]*{ -</t>
    </r>
    <r>
      <rPr>
        <sz val="10"/>
        <rFont val="Arial"/>
        <family val="2"/>
      </rPr>
      <t>one side</t>
    </r>
    <r>
      <rPr>
        <sz val="10"/>
        <rFont val="FONTASY_HIMALI_TT"/>
        <family val="5"/>
      </rPr>
      <t xml:space="preserve"> nfldg]^]*_ </t>
    </r>
    <r>
      <rPr>
        <sz val="10"/>
        <rFont val="Arial"/>
        <family val="2"/>
      </rPr>
      <t>(12mm thick)</t>
    </r>
  </si>
  <si>
    <t>28i</t>
  </si>
  <si>
    <t>o</t>
  </si>
  <si>
    <t>p</t>
  </si>
  <si>
    <t>q</t>
  </si>
  <si>
    <t>w</t>
  </si>
  <si>
    <t>x</t>
  </si>
  <si>
    <t>y</t>
  </si>
  <si>
    <t>30c</t>
  </si>
  <si>
    <t>30e</t>
  </si>
  <si>
    <t>30f</t>
  </si>
  <si>
    <t>z</t>
  </si>
  <si>
    <t>30g</t>
  </si>
  <si>
    <t>30.m</t>
  </si>
  <si>
    <t>L</t>
  </si>
  <si>
    <t>M</t>
  </si>
  <si>
    <t>O</t>
  </si>
  <si>
    <t>P</t>
  </si>
  <si>
    <t>Q</t>
  </si>
  <si>
    <t>S</t>
  </si>
  <si>
    <t>T</t>
  </si>
  <si>
    <t>U</t>
  </si>
  <si>
    <t>35 dL=dL= :qmo"</t>
  </si>
  <si>
    <t>32k3</t>
  </si>
  <si>
    <r>
      <t>2.1</t>
    </r>
    <r>
      <rPr>
        <sz val="12"/>
        <rFont val="Preeti"/>
      </rPr>
      <t>u</t>
    </r>
  </si>
  <si>
    <t>17.4.2</t>
  </si>
  <si>
    <r>
      <t>31.</t>
    </r>
    <r>
      <rPr>
        <sz val="12"/>
        <rFont val="Arial"/>
        <family val="2"/>
      </rPr>
      <t>o</t>
    </r>
    <r>
      <rPr>
        <sz val="9"/>
        <rFont val="Arial"/>
        <family val="2"/>
      </rPr>
      <t>.1</t>
    </r>
  </si>
  <si>
    <t>32t</t>
  </si>
  <si>
    <t>32s</t>
  </si>
  <si>
    <r>
      <t>37</t>
    </r>
    <r>
      <rPr>
        <sz val="12"/>
        <rFont val="Preeti"/>
      </rPr>
      <t>h</t>
    </r>
  </si>
  <si>
    <t>37.1.kha</t>
  </si>
  <si>
    <t>32.w</t>
  </si>
  <si>
    <r>
      <t>37.1</t>
    </r>
    <r>
      <rPr>
        <sz val="14"/>
        <rFont val="Preeti"/>
      </rPr>
      <t>;</t>
    </r>
  </si>
  <si>
    <t>tof/L j]b/ sf]^</t>
  </si>
  <si>
    <t>]l;d]G^ k]G^</t>
  </si>
  <si>
    <r>
      <t xml:space="preserve"> </t>
    </r>
    <r>
      <rPr>
        <b/>
        <sz val="14"/>
        <rFont val="Preeti"/>
      </rPr>
      <t>kmnfd] ;fdfu|Lsf] km]la|a]zg tyf h8fg sfo{</t>
    </r>
  </si>
  <si>
    <t>35.2.1</t>
  </si>
  <si>
    <t>35.2.2</t>
  </si>
  <si>
    <t>35.2.3</t>
  </si>
  <si>
    <r>
      <t>:6]gn]; :6Ln kfOk</t>
    </r>
    <r>
      <rPr>
        <b/>
        <sz val="14"/>
        <rFont val="Arial"/>
        <family val="2"/>
      </rPr>
      <t xml:space="preserve"> (257/kg)</t>
    </r>
  </si>
  <si>
    <r>
      <t xml:space="preserve">:6Ln /]]nL8= </t>
    </r>
    <r>
      <rPr>
        <sz val="14"/>
        <rFont val="Arial"/>
        <family val="2"/>
      </rPr>
      <t>steel Raling</t>
    </r>
    <r>
      <rPr>
        <sz val="14"/>
        <rFont val="Preeti"/>
      </rPr>
      <t xml:space="preserve"> sf] af/ nufpg] sfo{-@ OGr kfO{ksf] </t>
    </r>
    <r>
      <rPr>
        <sz val="14"/>
        <rFont val="Arial"/>
        <family val="2"/>
      </rPr>
      <t xml:space="preserve">vertical post &amp; Hand rail </t>
    </r>
    <r>
      <rPr>
        <sz val="14"/>
        <rFont val="Preeti"/>
      </rPr>
      <t xml:space="preserve">tyf ! OGr Jof;sf] tLg tx </t>
    </r>
    <r>
      <rPr>
        <sz val="14"/>
        <rFont val="Arial"/>
        <family val="2"/>
      </rPr>
      <t>Horizontal pipe</t>
    </r>
    <r>
      <rPr>
        <sz val="14"/>
        <rFont val="Preeti"/>
      </rPr>
      <t xml:space="preserve"> _</t>
    </r>
  </si>
  <si>
    <t>17=3</t>
  </si>
  <si>
    <t>14=2</t>
  </si>
  <si>
    <t>44=4</t>
  </si>
  <si>
    <t>UPVC 60*60mm white colour Swing Door With 5mm Glass PanelHalf Glass &amp; half Board)</t>
  </si>
  <si>
    <r>
      <t>20=</t>
    </r>
    <r>
      <rPr>
        <sz val="12"/>
        <rFont val="Arial"/>
        <family val="2"/>
      </rPr>
      <t>vii</t>
    </r>
  </si>
  <si>
    <t>37=If</t>
  </si>
  <si>
    <t>20vii</t>
  </si>
  <si>
    <t>Supply and Fixing Isulating roof withhigh presurred polyrethen with 40kg+-2kg/cum m and 0.5MMcolour CGI  &amp;0.5MM Colour Sheet with Boarderclip  as per specified colour and of approved quality as per instruction of site engineer and  all work complete</t>
  </si>
  <si>
    <t>^ ls=dL= ;Ddsf] b'/L # 6g Sofkfl;6Ls] 6«såf/f vlg elTs cfPsf tyf sfd gnfUg] a:t' tyf ;fdfg yGsfpg] sfd .</t>
  </si>
  <si>
    <t>6 km</t>
  </si>
  <si>
    <t>2x6/20</t>
  </si>
  <si>
    <t xml:space="preserve"> Supply and fitting Casement door of aluminum section in naturally anodized color. Section size (100×38×1.30) mm and 5 mm glass.  </t>
  </si>
  <si>
    <t>*o'/fl;n k]]G^.l;lnsg k]G^</t>
  </si>
  <si>
    <t>j 26</t>
  </si>
  <si>
    <r>
      <rPr>
        <b/>
        <i/>
        <sz val="13"/>
        <rFont val="Arial"/>
        <family val="2"/>
      </rPr>
      <t>j26</t>
    </r>
    <r>
      <rPr>
        <b/>
        <i/>
        <sz val="13"/>
        <rFont val="Preeti"/>
      </rPr>
      <t xml:space="preserve"> af6 clGtdsf]6 x6fPsf]</t>
    </r>
  </si>
  <si>
    <r>
      <t xml:space="preserve"> </t>
    </r>
    <r>
      <rPr>
        <sz val="9"/>
        <rFont val="Arial"/>
        <family val="2"/>
      </rPr>
      <t>(Sieve Analyusis, Hydrometer Analysis, Atterberg's Limit, Specific Gravity, Natural Moisture Content, Direct Shear Test, Unconfined Compression Test, Conlolidation Test, Conducting SPT at 1.5m interval using auto trip hammer syster including collection of samples, sealing etc, Retrieving undisturbed samples for consolidation and shear strength tests for per BH.</t>
    </r>
  </si>
  <si>
    <t xml:space="preserve"> Ps sf]6 k|fO{d/ ;lxt Ps sf]6 tof/L jf;]jn l8:6]Dk/ nufpg] sfd .</t>
  </si>
  <si>
    <t xml:space="preserve">  k|fO{d/ afx]s b'O{ sf]6 tof/L jf;]jn l8:6]Dk/ nufpg] sfd .</t>
  </si>
  <si>
    <t xml:space="preserve">  k|fO{d/ afx]s Ps sf]6 tof/L jf;]jn l8:6]Dk/ nufpg] sfd .</t>
  </si>
  <si>
    <t>c:t/ jfx]s Ps sf]6 j]b/sf]6  k]G6 ug]{ sfd .</t>
  </si>
  <si>
    <t>c:t/ jfx]s b'O{ sf]6 j]b/sf]6 k]G6 ug]{ sfd .</t>
  </si>
  <si>
    <t>Ps sf]6 k|fO{d/ ;lxt Ps sf]6 j]b/sf]6  k]G6 ug]{ sfd .</t>
  </si>
  <si>
    <t>!@–#) ;]=dL= uf]nfO{ ?v 9fNg] sfo{ ========================================================</t>
  </si>
  <si>
    <r>
      <t xml:space="preserve"> !) dL=dL= afSnf]</t>
    </r>
    <r>
      <rPr>
        <b/>
        <sz val="14"/>
        <rFont val="Preeti"/>
      </rPr>
      <t xml:space="preserve"> </t>
    </r>
    <r>
      <rPr>
        <b/>
        <sz val="10"/>
        <rFont val="Arial"/>
        <family val="2"/>
      </rPr>
      <t>Verti-fied</t>
    </r>
    <r>
      <rPr>
        <sz val="14"/>
        <rFont val="Preeti"/>
      </rPr>
      <t xml:space="preserve"> 6fOn tof/L</t>
    </r>
    <r>
      <rPr>
        <sz val="14"/>
        <rFont val="Arial"/>
        <family val="2"/>
      </rPr>
      <t xml:space="preserve"> </t>
    </r>
    <r>
      <rPr>
        <b/>
        <sz val="10"/>
        <rFont val="Arial"/>
        <family val="2"/>
      </rPr>
      <t>Prepacked</t>
    </r>
    <r>
      <rPr>
        <b/>
        <sz val="10"/>
        <rFont val="Preeti"/>
      </rPr>
      <t xml:space="preserve"> </t>
    </r>
    <r>
      <rPr>
        <b/>
        <sz val="10"/>
        <rFont val="Arial"/>
        <family val="2"/>
      </rPr>
      <t>adheshive</t>
    </r>
    <r>
      <rPr>
        <sz val="14"/>
        <rFont val="Preeti"/>
      </rPr>
      <t xml:space="preserve"> d;nfdf nufpg] sfd .</t>
    </r>
  </si>
  <si>
    <r>
      <t xml:space="preserve"> !) dL=dL= afSnf] </t>
    </r>
    <r>
      <rPr>
        <sz val="12"/>
        <rFont val="Arial"/>
        <family val="2"/>
      </rPr>
      <t>Verti-fied</t>
    </r>
    <r>
      <rPr>
        <sz val="14"/>
        <rFont val="Preeti"/>
      </rPr>
      <t xml:space="preserve"> 6fOn tof/L</t>
    </r>
    <r>
      <rPr>
        <sz val="14"/>
        <rFont val="Arial"/>
        <family val="2"/>
      </rPr>
      <t xml:space="preserve"> </t>
    </r>
    <r>
      <rPr>
        <sz val="12"/>
        <rFont val="Arial"/>
        <family val="2"/>
      </rPr>
      <t>Prepacked</t>
    </r>
    <r>
      <rPr>
        <sz val="12"/>
        <rFont val="Preeti"/>
      </rPr>
      <t xml:space="preserve"> </t>
    </r>
    <r>
      <rPr>
        <sz val="12"/>
        <rFont val="Arial"/>
        <family val="2"/>
      </rPr>
      <t>adheshive</t>
    </r>
    <r>
      <rPr>
        <sz val="12"/>
        <rFont val="Preeti"/>
      </rPr>
      <t xml:space="preserve"> </t>
    </r>
    <r>
      <rPr>
        <sz val="14"/>
        <rFont val="Preeti"/>
      </rPr>
      <t>d;nfdf nufpg] sfd .</t>
    </r>
  </si>
  <si>
    <t>Ps sf]6 c:t/ ;lxt tof/L Knfli6s Odn\;g k]G6 Ps sf]6 nufpg] .</t>
  </si>
  <si>
    <t/>
  </si>
  <si>
    <t>Ps sf]6 c:t/ ;lxttof/L Knfli6s Odn\;g k]G6 b'O{ sf]6 nufpg] .</t>
  </si>
  <si>
    <t>c:t/ jfx]s Ps sf]6 j]b/ sf]6 ug]{ sfd ===========================================</t>
  </si>
  <si>
    <t>c:t/ jfx]s b'O{ sf]6 j]b/ sf]6 ug]{ sfd ==============================================</t>
  </si>
  <si>
    <t xml:space="preserve"> Ps sf]6 k|fO{d/ ;lxt b'O{ sf]6 j]b/sf]6 k]G6 ug]{ sfd</t>
  </si>
  <si>
    <r>
      <t xml:space="preserve">$+=+% </t>
    </r>
    <r>
      <rPr>
        <sz val="14"/>
        <rFont val="Arial"/>
        <family val="2"/>
      </rPr>
      <t>X</t>
    </r>
    <r>
      <rPr>
        <sz val="14"/>
        <rFont val="Preeti"/>
      </rPr>
      <t xml:space="preserve"> @) dL=dL= kmnfd] kftfsf] k|m]ddf !@ </t>
    </r>
    <r>
      <rPr>
        <sz val="14"/>
        <rFont val="Arial"/>
        <family val="2"/>
      </rPr>
      <t>x</t>
    </r>
    <r>
      <rPr>
        <sz val="14"/>
        <rFont val="Preeti"/>
      </rPr>
      <t xml:space="preserve"> !@ dL=dL=;f]ln8 sf]/ ===============</t>
    </r>
  </si>
  <si>
    <t>^ ls=dL= ;Ddsf] b'/L # 6g Sofkfl;6Lsf] 6«såf/f vlg elTs cfPsf==============</t>
  </si>
  <si>
    <r>
      <t xml:space="preserve">5fgfdf </t>
    </r>
    <r>
      <rPr>
        <sz val="10"/>
        <rFont val="Arial"/>
        <family val="2"/>
      </rPr>
      <t>Ridge cover</t>
    </r>
    <r>
      <rPr>
        <sz val="16"/>
        <rFont val="Arial"/>
        <family val="2"/>
      </rPr>
      <t xml:space="preserve"> </t>
    </r>
    <r>
      <rPr>
        <sz val="10"/>
        <rFont val="Arial"/>
        <family val="2"/>
      </rPr>
      <t xml:space="preserve">UPVC PMMA(3MMTHICK) </t>
    </r>
    <r>
      <rPr>
        <b/>
        <sz val="10"/>
        <rFont val="Arial"/>
        <family val="2"/>
      </rPr>
      <t>Regular/Tile</t>
    </r>
    <r>
      <rPr>
        <sz val="10"/>
        <rFont val="Preeti"/>
      </rPr>
      <t xml:space="preserve"> </t>
    </r>
    <r>
      <rPr>
        <sz val="16"/>
        <rFont val="Preeti"/>
      </rPr>
      <t>nufpg] sfd lSnk tyf k]r cflb ;d]t k'/f sfo{ ug]{ .</t>
    </r>
  </si>
  <si>
    <r>
      <t>8o'/fl;n . l;lnsk]G6</t>
    </r>
    <r>
      <rPr>
        <sz val="16"/>
        <rFont val="Arial"/>
        <family val="2"/>
      </rPr>
      <t>(</t>
    </r>
    <r>
      <rPr>
        <sz val="10"/>
        <rFont val="Arial"/>
        <family val="2"/>
      </rPr>
      <t>Thinner Base)</t>
    </r>
    <r>
      <rPr>
        <sz val="16"/>
        <rFont val="Arial"/>
        <family val="2"/>
      </rPr>
      <t xml:space="preserve"> </t>
    </r>
    <r>
      <rPr>
        <sz val="16"/>
        <rFont val="Preeti"/>
      </rPr>
      <t>O{6fsf] ufx|fsf]] km];df nufpg] sfd .</t>
    </r>
  </si>
  <si>
    <t xml:space="preserve">dfn;fdfg pknAw u/L lh=cfO{=k|m]ddf l8hfOg d]6fnfOH8 kf]lnP6/ nfldg]6]8 jf]8{sf] </t>
  </si>
  <si>
    <t>dfn;fdfg pknAw u/L lh=cfO{=k|m]ddf l8hfOg d]6fnfOH8 kf]lnP6/</t>
  </si>
  <si>
    <r>
      <t>8o'/fl;n</t>
    </r>
    <r>
      <rPr>
        <sz val="15"/>
        <rFont val="Arial"/>
        <family val="2"/>
      </rPr>
      <t>/</t>
    </r>
    <r>
      <rPr>
        <sz val="15"/>
        <rFont val="Preeti"/>
      </rPr>
      <t>l;lnsk]G6</t>
    </r>
    <r>
      <rPr>
        <sz val="9"/>
        <rFont val="Arial"/>
        <family val="2"/>
      </rPr>
      <t>(Thinner Base)</t>
    </r>
    <r>
      <rPr>
        <sz val="15"/>
        <rFont val="Preeti"/>
      </rPr>
      <t xml:space="preserve"> O{6fsf] ufx|fsf]] km];df</t>
    </r>
  </si>
  <si>
    <t>END</t>
  </si>
  <si>
    <t>e'O{+tNnfdf d]l;g d]8 O{+6fsf] uf/f] nufpg] sfd l;d]G6 d;nf -!M#_ df=====================================</t>
  </si>
  <si>
    <r>
      <t xml:space="preserve">e'O{+tNnfdf d]l;g d]8 O{+6fsf] uf/f] nufpg] sfd l;d]G6 d;nf -!M$_ df  =============================================================================================   </t>
    </r>
    <r>
      <rPr>
        <sz val="15"/>
        <rFont val="Kanchan"/>
      </rPr>
      <t xml:space="preserve">  </t>
    </r>
  </si>
  <si>
    <t>e'O{+tNnfdf d]l;g d]8 O{+6fsf] uf/f] nufpg] sfd l;d]G6 d;nf -!M^_ df=================================</t>
  </si>
  <si>
    <r>
      <t xml:space="preserve">e'O{+tNnfeGbf dfly d]l;g d]8 O{+++6fsf] </t>
    </r>
    <r>
      <rPr>
        <sz val="10"/>
        <rFont val="Preeti"/>
      </rPr>
      <t>uf/f] nufpg] sfd l;d]G6 d;nf -!M#_ df=</t>
    </r>
    <r>
      <rPr>
        <sz val="15"/>
        <rFont val="Preeti"/>
      </rPr>
      <t>=====================</t>
    </r>
  </si>
  <si>
    <r>
      <t xml:space="preserve">e'O{+tNnfeGbf dfly d]l;g d]8 O{+++6fsf] </t>
    </r>
    <r>
      <rPr>
        <sz val="10"/>
        <rFont val="Preeti"/>
      </rPr>
      <t>uf/f] nufpg] sfd l;d]G6 d;nf -!M$_ df</t>
    </r>
    <r>
      <rPr>
        <sz val="15"/>
        <rFont val="Preeti"/>
      </rPr>
      <t>=====================</t>
    </r>
    <r>
      <rPr>
        <sz val="15"/>
        <rFont val="Kanchan"/>
      </rPr>
      <t xml:space="preserve">  </t>
    </r>
  </si>
  <si>
    <r>
      <t xml:space="preserve">e'O{+tNnfeGbf dfly d]l;g d]8 O{+++6fsf] </t>
    </r>
    <r>
      <rPr>
        <sz val="10"/>
        <rFont val="Preeti"/>
      </rPr>
      <t>uf/f] nufpg] sfd l;d]G6 d;nf -!M^_ df</t>
    </r>
    <r>
      <rPr>
        <sz val="15"/>
        <rFont val="Preeti"/>
      </rPr>
      <t xml:space="preserve">  =============================================================================================   </t>
    </r>
  </si>
  <si>
    <r>
      <t xml:space="preserve">e'O{+tNnfeGbf dfly lrDgL e§fsf] O{+6fsf] </t>
    </r>
    <r>
      <rPr>
        <sz val="10"/>
        <rFont val="Preeti"/>
      </rPr>
      <t>uf/f] l;d]G6 d;nf -!M#_ df  ==</t>
    </r>
    <r>
      <rPr>
        <sz val="15"/>
        <rFont val="Preeti"/>
      </rPr>
      <t>=</t>
    </r>
  </si>
  <si>
    <r>
      <t xml:space="preserve">e'O{+tNnfeGbf dfly lrDgL e§fsf] </t>
    </r>
    <r>
      <rPr>
        <sz val="10"/>
        <rFont val="Preeti"/>
      </rPr>
      <t>O{+6fsf] uf/f] l;d]G6 d;nf -!M$_ d</t>
    </r>
    <r>
      <rPr>
        <sz val="15"/>
        <rFont val="Preeti"/>
      </rPr>
      <t xml:space="preserve">f   </t>
    </r>
  </si>
  <si>
    <r>
      <t>e'O{+tNnfeGbf dfly lrDgL e§fsf] O{+6fsf]</t>
    </r>
    <r>
      <rPr>
        <sz val="10"/>
        <rFont val="Preeti"/>
      </rPr>
      <t xml:space="preserve"> uf/f] l;d]G6 d;nf -!M^_ d</t>
    </r>
    <r>
      <rPr>
        <sz val="15"/>
        <rFont val="Preeti"/>
      </rPr>
      <t xml:space="preserve">f </t>
    </r>
  </si>
  <si>
    <t>Previous rate</t>
  </si>
  <si>
    <t>Salla ka kath</t>
  </si>
  <si>
    <t>87*56*1.2</t>
  </si>
  <si>
    <t>87*56*1.3</t>
  </si>
  <si>
    <t>102*45*1.5</t>
  </si>
  <si>
    <t>Providing and fixing Double  Panel Swing Door of aluminium section in naturally anodized or black anodized/powder coated color Section size (102*45*1.5 mm) fitted with 5 mm clear glass or 9 mm both side laminated board (excluding the cost of handle).</t>
  </si>
  <si>
    <t>Providing and fixing Single Panel Swing Door of aluminium section in naturally anodized or black anodized/powder coated color Section size (102*45*1.5 mm) fitted with 5 mm clear glass or 9 mm both side laminated board (excluding the cost of handle).</t>
  </si>
  <si>
    <t>Sq.ft</t>
  </si>
  <si>
    <t>102 Series</t>
  </si>
  <si>
    <t>90 Series Windows</t>
  </si>
  <si>
    <t>Providing and fixing 2 or 3 Panel Sliding window of aluminium section in naturally anodized or black anodized/powder coated color, Section size (87*56*1.2 mm) fitted with 5 mm clear glass without fly mesh shutter (Window size 6'*5' or average area 30 Sq. feet per window).</t>
  </si>
  <si>
    <t>Providing and fixing Fly mesh Shutter with stainless steel fly mesh in 90 series for sliding window. (Section thickness 1 mm)</t>
  </si>
  <si>
    <t>64 Series Partation</t>
  </si>
  <si>
    <t>Providing and fixing Full Height Partation of Aluminium Section in naturally anodized of black anodized color Section size (64*38*1.1 mm) fitted with 5 mm clear glass or 9 mm both side laminated board. (average panel area 8.00 Sq.ft).</t>
  </si>
  <si>
    <t>Providing and fixing Structural Glazing of aluminum section in  natural or color anodized/powder coated color Section size (60x50+13x1.3 mm) fitted with 5 mm color glass.
 (average panel area 6.00 Sq.ft.)</t>
  </si>
  <si>
    <t>Providing and fixing Structural Glazing of aluminum section in   natural or color anodized/powder coated color Section size (60x75+13x1.6 mm)  fitted with  5 mm color glass . 
(average panel area 6.00 Sq.ft.)</t>
  </si>
  <si>
    <r>
      <t>kf]/l;lng Un]H8</t>
    </r>
    <r>
      <rPr>
        <sz val="12"/>
        <rFont val="Arial"/>
        <family val="2"/>
      </rPr>
      <t>/</t>
    </r>
    <r>
      <rPr>
        <sz val="12"/>
        <rFont val="Preeti"/>
      </rPr>
      <t xml:space="preserve"> gg</t>
    </r>
    <r>
      <rPr>
        <sz val="12"/>
        <rFont val="Arial"/>
        <family val="2"/>
      </rPr>
      <t>-</t>
    </r>
    <r>
      <rPr>
        <sz val="12"/>
        <rFont val="Preeti"/>
      </rPr>
      <t xml:space="preserve">Un]H8 </t>
    </r>
    <r>
      <rPr>
        <sz val="12"/>
        <rFont val="Arial"/>
        <family val="2"/>
      </rPr>
      <t>Kazzaria, Simany or equivalent)</t>
    </r>
    <r>
      <rPr>
        <sz val="12"/>
        <rFont val="Preeti"/>
      </rPr>
      <t xml:space="preserve"> 6fO{n</t>
    </r>
  </si>
  <si>
    <t xml:space="preserve">6'qmf O{6f </t>
  </si>
  <si>
    <t xml:space="preserve">!% dL=dL= jf]8{ </t>
  </si>
  <si>
    <r>
      <t xml:space="preserve">r_ !% dL=dL </t>
    </r>
    <r>
      <rPr>
        <sz val="14"/>
        <rFont val="Times New Roman"/>
        <family val="1"/>
      </rPr>
      <t>PLY</t>
    </r>
  </si>
  <si>
    <r>
      <t xml:space="preserve">5_ !* dL=dL </t>
    </r>
    <r>
      <rPr>
        <sz val="14"/>
        <rFont val="Times New Roman"/>
        <family val="1"/>
      </rPr>
      <t>B/B</t>
    </r>
  </si>
  <si>
    <t>jf^/ k|'km KnfOp* 15 dL=dL=</t>
  </si>
  <si>
    <t>jf^/ k|'km KnfOp* 18 dL=dL=</t>
  </si>
  <si>
    <t xml:space="preserve"> b'O{ sf]6 8o'/fl;n l;lnsg k]G6 O{6fsf] ufx|fsf]] km];df sfd .</t>
  </si>
  <si>
    <t>8o'/fl;n l;lnsg k]G6</t>
  </si>
  <si>
    <t xml:space="preserve"> २)&amp;%÷&amp;^</t>
  </si>
  <si>
    <t>c) 25mm</t>
  </si>
  <si>
    <t xml:space="preserve"> b) 10,12,16,20mm dia </t>
  </si>
  <si>
    <r>
      <rPr>
        <sz val="12"/>
        <rFont val="Arial"/>
        <family val="2"/>
      </rPr>
      <t>F/Y</t>
    </r>
    <r>
      <rPr>
        <sz val="12"/>
        <rFont val="FONTASY_ HIMALI_ TT"/>
        <family val="5"/>
      </rPr>
      <t xml:space="preserve"> </t>
    </r>
    <r>
      <rPr>
        <sz val="12"/>
        <rFont val="Arial"/>
        <family val="2"/>
      </rPr>
      <t>075/76</t>
    </r>
  </si>
  <si>
    <r>
      <t>-u_ sf] 3</t>
    </r>
    <r>
      <rPr>
        <sz val="10"/>
        <rFont val="Preeti"/>
      </rPr>
      <t>Ü</t>
    </r>
    <r>
      <rPr>
        <sz val="10"/>
        <rFont val="FONTASY_HIMALI_TT"/>
        <family val="5"/>
      </rPr>
      <t xml:space="preserve"> n]</t>
    </r>
  </si>
  <si>
    <r>
      <t>-u_ sf] 3</t>
    </r>
    <r>
      <rPr>
        <sz val="10"/>
        <rFont val="Preeti"/>
      </rPr>
      <t>Ü</t>
    </r>
    <r>
      <rPr>
        <sz val="10"/>
        <rFont val="FONTASY_ HIMALI_ TT"/>
        <family val="5"/>
      </rPr>
      <t xml:space="preserve"> </t>
    </r>
    <r>
      <rPr>
        <sz val="10"/>
        <rFont val="Preeti"/>
      </rPr>
      <t>n</t>
    </r>
    <r>
      <rPr>
        <sz val="10"/>
        <rFont val="FONTASY_ HIMALI_ TT"/>
        <family val="5"/>
      </rPr>
      <t>]</t>
    </r>
  </si>
  <si>
    <t>Providing and fixing low Height Partation of Aluminium Section in naturally anodized of black anodized color Section size (64*38*1.1 mm) fitted with 5 mm clear glass or 9 mm both side laminated board. (average panel area 6.00 Sq.ft).</t>
  </si>
  <si>
    <t>UPVC 60*60mm white colour Swing Door( Half Glass half UPVC panel) With 5mm Glass Panel</t>
  </si>
  <si>
    <t>UPVC sliding window with net (frame 50 X 80mm sash 58 X 36mm white colour with 5mm double Glass)</t>
  </si>
  <si>
    <t>UPVC sliding Door with net (frame 52 X 88mm sash 8 X 42mm white colour with 5mm double Glass)</t>
  </si>
  <si>
    <t>9 dL=dL= l6s KnfO{</t>
  </si>
  <si>
    <r>
      <rPr>
        <sz val="13"/>
        <rFont val="Fontasy Himali"/>
        <family val="5"/>
      </rPr>
      <t>8</t>
    </r>
    <r>
      <rPr>
        <sz val="13"/>
        <rFont val="Preeti"/>
      </rPr>
      <t xml:space="preserve"> dL=dL=sdl;{on KnfO{</t>
    </r>
  </si>
  <si>
    <r>
      <rPr>
        <sz val="13"/>
        <rFont val="Fontasy Himali"/>
        <family val="5"/>
      </rPr>
      <t xml:space="preserve">8 </t>
    </r>
    <r>
      <rPr>
        <sz val="13"/>
        <rFont val="Preeti"/>
      </rPr>
      <t>dL=dL=jf^/k|'km KnfO{p*</t>
    </r>
  </si>
  <si>
    <r>
      <rPr>
        <sz val="13"/>
        <rFont val="Calibri"/>
        <family val="2"/>
        <scheme val="minor"/>
      </rPr>
      <t xml:space="preserve"> special</t>
    </r>
    <r>
      <rPr>
        <sz val="13"/>
        <rFont val="Preeti"/>
      </rPr>
      <t xml:space="preserve">  tof/L 6Ls vfkf </t>
    </r>
  </si>
  <si>
    <r>
      <rPr>
        <sz val="13"/>
        <rFont val="Calibri"/>
        <family val="2"/>
        <scheme val="minor"/>
      </rPr>
      <t xml:space="preserve"> special</t>
    </r>
    <r>
      <rPr>
        <sz val="13"/>
        <rFont val="Preeti"/>
      </rPr>
      <t xml:space="preserve">  tof/L 6Ls vfkf Psftkm{ jf6/k|'km KnfO ePsf]</t>
    </r>
  </si>
  <si>
    <t>Difference from Previous Rate</t>
  </si>
  <si>
    <t xml:space="preserve"> २)&amp;^÷&amp;&amp;</t>
  </si>
  <si>
    <r>
      <t>d'=c=s= -</t>
    </r>
    <r>
      <rPr>
        <b/>
        <sz val="12"/>
        <rFont val="Times New Roman"/>
        <family val="1"/>
      </rPr>
      <t>VAT )</t>
    </r>
    <r>
      <rPr>
        <b/>
        <sz val="12"/>
        <rFont val="Preeti"/>
      </rPr>
      <t>afx]s -?=_</t>
    </r>
  </si>
  <si>
    <r>
      <t xml:space="preserve"> -u_ :yfgLo 9'Ëf </t>
    </r>
    <r>
      <rPr>
        <sz val="12"/>
        <rFont val="Times New Roman"/>
        <family val="1"/>
      </rPr>
      <t xml:space="preserve">(Av. Lead 800 m. </t>
    </r>
    <r>
      <rPr>
        <sz val="14"/>
        <rFont val="Preeti"/>
      </rPr>
      <t>;Ddsf]</t>
    </r>
    <r>
      <rPr>
        <sz val="14"/>
        <rFont val="Times New Roman"/>
        <family val="1"/>
      </rPr>
      <t>)</t>
    </r>
  </si>
  <si>
    <t xml:space="preserve">km'6fn]sf] 9'Ëfsf] lu§L </t>
  </si>
  <si>
    <t xml:space="preserve">s_ ;a} ;fOhsf] lu§L </t>
  </si>
  <si>
    <t>page24</t>
  </si>
  <si>
    <t>\</t>
  </si>
  <si>
    <t xml:space="preserve">नेपालबाट उत्पादित बिभिन्न Brand  ओ.पि.सि सिमेन्ट NS #49  ( प्रति बोरा ५० के.जि लोड अनलोड सहित) </t>
  </si>
  <si>
    <t>नेपालबाट उत्पादित बिभिन्न Brand पि.पि.सि सिमेन्ट NS #385  ( प्रति बोरा ५० के.जि लोड अनलोड सहित)</t>
  </si>
  <si>
    <t>Intallation Charge</t>
  </si>
  <si>
    <t>NRs750</t>
  </si>
  <si>
    <t>75 mm thick, EPS and cement Board</t>
  </si>
  <si>
    <t xml:space="preserve"> Supplying,fitting and installation of 50mm thick colored sandwitch Poly Urethane |Foam (PUF) roofing panel with all accessories all complete  as per instruction of site engineer.</t>
  </si>
  <si>
    <t>50 mm thick PUF roofing panel</t>
  </si>
  <si>
    <t xml:space="preserve"> Supplying,fitting and installation of 50mm thick  sandwitch Poly Urethane |foam (PUF) wall panel with all accessories all complete  as per instruction of site engineer.</t>
  </si>
  <si>
    <t>Supplying,fitting and installation of 50mm thick colored sandwitch Poly Urethane |Foam (PUF) roofing panel with all accessories all complete  as per instruction of site engineer</t>
  </si>
  <si>
    <t>Supplying,fitting and installation of 50mm thick  sandwitch Poly Urethane |foam (PUF) wall panel with all accessories all complete  as per instruction of site engineer.</t>
  </si>
  <si>
    <r>
      <t xml:space="preserve">xfO8«f]lns PS;fe]6/  k|of]u u/L </t>
    </r>
    <r>
      <rPr>
        <sz val="11"/>
        <rFont val="Preeti"/>
      </rPr>
      <t xml:space="preserve">सबै </t>
    </r>
    <r>
      <rPr>
        <sz val="14"/>
        <rFont val="Preeti"/>
      </rPr>
      <t>k</t>
    </r>
    <r>
      <rPr>
        <b/>
        <sz val="11"/>
        <rFont val="Preeti"/>
      </rPr>
      <t>||</t>
    </r>
    <r>
      <rPr>
        <sz val="11"/>
        <rFont val="Preeti"/>
      </rPr>
      <t xml:space="preserve">कारको </t>
    </r>
    <r>
      <rPr>
        <sz val="11"/>
        <rFont val="Times New Roman"/>
        <family val="1"/>
      </rPr>
      <t>(OS, BMS,HS, MS, SR)</t>
    </r>
    <r>
      <rPr>
        <sz val="11"/>
        <rFont val="Preeti"/>
      </rPr>
      <t xml:space="preserve"> </t>
    </r>
    <r>
      <rPr>
        <sz val="14"/>
        <rFont val="Preeti"/>
      </rPr>
      <t xml:space="preserve"> df6f] vGg] sfd</t>
    </r>
  </si>
  <si>
    <t>xfO8«f]lns PS;fe]6/  k|of]u u/L   df6f] vGg] sfd</t>
  </si>
  <si>
    <t>Readymix Concrete M25grade</t>
  </si>
  <si>
    <r>
      <t xml:space="preserve">;'k/ :6«Sr/df l8hfOg adf]lhdsf] </t>
    </r>
    <r>
      <rPr>
        <sz val="11"/>
        <rFont val="Arial"/>
        <family val="2"/>
      </rPr>
      <t>M25 grade</t>
    </r>
    <r>
      <rPr>
        <sz val="16"/>
        <rFont val="Preeti"/>
      </rPr>
      <t xml:space="preserve"> sf] /]l8ldS; s+lqm6 k|of]u u/L 9nfg ug]{ sfd </t>
    </r>
  </si>
  <si>
    <t>D6.1</t>
  </si>
  <si>
    <r>
      <t xml:space="preserve">;'k/ :6«Sr/df l8hfOg adf]lhdsf] </t>
    </r>
    <r>
      <rPr>
        <sz val="12"/>
        <rFont val="Arial"/>
        <family val="2"/>
      </rPr>
      <t>M25 grade</t>
    </r>
    <r>
      <rPr>
        <sz val="15"/>
        <rFont val="Preeti"/>
      </rPr>
      <t xml:space="preserve"> sf] /]l8ldS; s+lqm6==============</t>
    </r>
  </si>
  <si>
    <r>
      <t xml:space="preserve">#)) </t>
    </r>
    <r>
      <rPr>
        <sz val="10"/>
        <rFont val="Arial"/>
        <family val="2"/>
      </rPr>
      <t>X</t>
    </r>
    <r>
      <rPr>
        <sz val="14"/>
        <rFont val="Preeti"/>
      </rPr>
      <t xml:space="preserve"> #)) dL=dL= @% dL=dL= afSnf] PlG6l:nk l;d]G6 6fOn </t>
    </r>
    <r>
      <rPr>
        <sz val="14"/>
        <rFont val="Times New Roman"/>
        <family val="1"/>
      </rPr>
      <t>(Red Color)</t>
    </r>
    <r>
      <rPr>
        <sz val="14"/>
        <rFont val="Preeti"/>
      </rPr>
      <t xml:space="preserve"> l;d]G6 jfn'jfdf -!M$_ nufpg] sfd .</t>
    </r>
  </si>
  <si>
    <t>0.4(T+0.75)*R</t>
  </si>
  <si>
    <t>sf]7f agfO{ ljleGg lsl;dsf] kmN; l;lnË 7f]Sg] ^ dL=dL= jf6/ k'k|m KnfO{p8</t>
  </si>
  <si>
    <t>^ dL=dL= jf6/ k'k|mKnfOp8</t>
  </si>
  <si>
    <t>ljleGg lsl;dsf] kmN; l;lnË 7f]Sg] ^ dL=dL= jf6/ k'k|m KnfO{p8 sfd=================================================================</t>
  </si>
  <si>
    <t xml:space="preserve"> ^ dL=dL= jf6/ k'k||m KnfO{p8</t>
  </si>
  <si>
    <t>^ dL=dL= jf6/ k'km| KnfOp8</t>
  </si>
  <si>
    <r>
      <t>%)</t>
    </r>
    <r>
      <rPr>
        <sz val="12"/>
        <rFont val="Arial"/>
        <family val="2"/>
      </rPr>
      <t>X</t>
    </r>
    <r>
      <rPr>
        <sz val="15"/>
        <rFont val="Preeti"/>
      </rPr>
      <t>&amp;% dL=dL= ;fO{hsf] ;Nnf] s' sf7sf] ^ dL= dL=jf6/ k'k|m kmN; l;lnË 7f]Sg] sfd ==============================</t>
    </r>
  </si>
  <si>
    <t>Supplying,fitting  fibre cement wall board (9 mm thick exterior &amp;10 mm interior) exterior cum interior wall with 72 mm GI metal frames confinirming to IS 14862:2000 &amp; Type A category IV of ISO 8336:1993,  an all work complete as per instruction of site engineer.</t>
  </si>
  <si>
    <t xml:space="preserve"> Supplying,fitting  fiber Cement wall board ( 8 mm thick on both side)interior wall with 51 mm G.I. wall frame system confirming to IS 14862:2000 &amp; Type A category IV of ISO 8336:1993; all work complete as per instruction of site engineer.</t>
  </si>
  <si>
    <t xml:space="preserve"> Supplying,fitting  fibre cement wall board (9 mm thick exterior &amp;10 mm interior) exterior cum interior wall with 72 mm GI metal frames confinirming to IS 14862:2000 &amp; Type A category IV of ISO 8336:1993,   all work complete as per instruction of site engineer.</t>
  </si>
  <si>
    <t>8 mm thick fibre cement wall board on both side and 51 mm G.I. wall frame system</t>
  </si>
  <si>
    <t>9 mm exterior &amp; 10 mm interior thick fibre cement wall board exterior cum interior and 72 mm G.I. wall frame system</t>
  </si>
  <si>
    <t>Other Accessories</t>
  </si>
  <si>
    <t xml:space="preserve"> Supplying,fitting EPS (Expanded Polystyrene) and Cement Base Light Weight Sandwitch Panel with 4.5 mm thick calcium Silicate Board (Non Asbestors) as face board on both sides 75 mm thick(Gorkha Eco Panel) work complete as per instruction of site engineer.</t>
  </si>
  <si>
    <t xml:space="preserve"> Supplying and fixing 130 mm thick EVG 3D panel with mesh size 50x50 GI wire 3 mm both side 40 mm thick 1:4 cement sand plaster with all accessories all complete  as per instruction of site engineer.</t>
  </si>
  <si>
    <t>130 mm thick EVG 3D panel with mesh size 50x50 GI wire 3 mm both side 40 mm thick 1:4 cement sand plaster</t>
  </si>
  <si>
    <t>sfo{ ;d"x …0fÚ M– kmnfd] sfd</t>
  </si>
  <si>
    <t>sfo{ ;d"x …gÚ M– ljljw sfd</t>
  </si>
  <si>
    <t>Borehole Export (Gazzeted 2nd class)</t>
  </si>
  <si>
    <r>
      <t xml:space="preserve">lj1 </t>
    </r>
    <r>
      <rPr>
        <sz val="13"/>
        <rFont val="Times New Roman"/>
        <family val="1"/>
      </rPr>
      <t>(Engineer-3rd Class)</t>
    </r>
  </si>
  <si>
    <r>
      <t xml:space="preserve">;xfos </t>
    </r>
    <r>
      <rPr>
        <sz val="13"/>
        <rFont val="Times New Roman"/>
        <family val="1"/>
      </rPr>
      <t>(sub engineer)</t>
    </r>
  </si>
  <si>
    <r>
      <t xml:space="preserve">Hofldåf/f sDk}S6 ug]{ sfd ;d]t !) dL= b"/Laf6 </t>
    </r>
    <r>
      <rPr>
        <sz val="11"/>
        <rFont val="Preeti"/>
      </rPr>
      <t>बोकानी समेत</t>
    </r>
    <r>
      <rPr>
        <sz val="14"/>
        <rFont val="Preeti"/>
      </rPr>
      <t xml:space="preserve"> </t>
    </r>
  </si>
  <si>
    <r>
      <rPr>
        <sz val="10"/>
        <rFont val="Arial"/>
        <family val="2"/>
      </rPr>
      <t xml:space="preserve">M25 grade </t>
    </r>
    <r>
      <rPr>
        <sz val="13"/>
        <rFont val="Preeti"/>
      </rPr>
      <t>/]l8ldS; s+lqm6</t>
    </r>
  </si>
  <si>
    <r>
      <t>kf]/l;lng Un]H8 6fO{n -</t>
    </r>
    <r>
      <rPr>
        <sz val="8"/>
        <rFont val="Times New Roman"/>
        <family val="1"/>
      </rPr>
      <t>Floor Tile)</t>
    </r>
  </si>
  <si>
    <r>
      <t>kf]/l;lng Un]H8 6fO{n</t>
    </r>
    <r>
      <rPr>
        <sz val="9"/>
        <rFont val="Arial"/>
        <family val="2"/>
      </rPr>
      <t>(Floor Tile as per approved standard of manufactured country)</t>
    </r>
    <r>
      <rPr>
        <sz val="16"/>
        <rFont val="Preeti"/>
      </rPr>
      <t xml:space="preserve"> !M$ l;d]G6 afn'jfdf 5fKg] sfd .</t>
    </r>
  </si>
  <si>
    <r>
      <t>kf]/l;lng Un]H8 6fO{n</t>
    </r>
    <r>
      <rPr>
        <sz val="9"/>
        <rFont val="Arial"/>
        <family val="2"/>
      </rPr>
      <t>(Ordinary floor and Wall Tile-as per approved standard of manufactured country)</t>
    </r>
    <r>
      <rPr>
        <sz val="16"/>
        <rFont val="Preeti"/>
      </rPr>
      <t xml:space="preserve"> !M$ l;d]G6 afn'jfdf 5fKg] sfd .</t>
    </r>
  </si>
  <si>
    <r>
      <t>kf]/l;lng Un]H8 6fO{n</t>
    </r>
    <r>
      <rPr>
        <sz val="9"/>
        <rFont val="Arial"/>
        <family val="2"/>
      </rPr>
      <t>(Thai Tile)</t>
    </r>
    <r>
      <rPr>
        <sz val="16"/>
        <rFont val="Preeti"/>
      </rPr>
      <t xml:space="preserve"> !M$ l;d]G6 afn'jfdf 5fKg] sfd .</t>
    </r>
  </si>
  <si>
    <r>
      <t xml:space="preserve">kf]/l;lng  Un]H8 </t>
    </r>
    <r>
      <rPr>
        <sz val="8"/>
        <rFont val="Preeti"/>
      </rPr>
      <t>—</t>
    </r>
    <r>
      <rPr>
        <sz val="10"/>
        <rFont val="Preeti"/>
      </rPr>
      <t xml:space="preserve"> </t>
    </r>
    <r>
      <rPr>
        <sz val="10"/>
        <rFont val="Times New Roman"/>
        <family val="1"/>
      </rPr>
      <t xml:space="preserve">Thai </t>
    </r>
    <r>
      <rPr>
        <sz val="13"/>
        <rFont val="Preeti"/>
      </rPr>
      <t>6fO{n</t>
    </r>
  </si>
  <si>
    <r>
      <t xml:space="preserve">kf]/l;nLg Un]H8 6fO{n </t>
    </r>
    <r>
      <rPr>
        <sz val="10"/>
        <rFont val="Times New Roman"/>
        <family val="1"/>
      </rPr>
      <t>(Tile as per approved standard of manufactured country)</t>
    </r>
    <r>
      <rPr>
        <sz val="15"/>
        <rFont val="Preeti"/>
      </rPr>
      <t xml:space="preserve"> @æ</t>
    </r>
    <r>
      <rPr>
        <sz val="15"/>
        <rFont val="Times New Roman"/>
        <family val="1"/>
      </rPr>
      <t>x</t>
    </r>
    <r>
      <rPr>
        <sz val="15"/>
        <rFont val="Preeti"/>
      </rPr>
      <t>*æ -!M$_ l;d]G6 af=df af]8/ ;lxt =======================================================================</t>
    </r>
  </si>
  <si>
    <r>
      <t xml:space="preserve">kf]/l;lng Un]H8 6fO{n </t>
    </r>
    <r>
      <rPr>
        <sz val="10"/>
        <rFont val="Times New Roman"/>
        <family val="1"/>
      </rPr>
      <t>(Floor Tile as per approved standard of manufactured country)</t>
    </r>
    <r>
      <rPr>
        <sz val="16"/>
        <rFont val="Preeti"/>
      </rPr>
      <t>!M$ l;d]G6 afn'jfdf 5fKg] sfd @æ</t>
    </r>
    <r>
      <rPr>
        <sz val="16"/>
        <rFont val="Arial"/>
        <family val="1"/>
      </rPr>
      <t>x</t>
    </r>
    <r>
      <rPr>
        <sz val="16"/>
        <rFont val="Preeti"/>
      </rPr>
      <t>*æ af]8/ 6fO{n ;lxt .</t>
    </r>
  </si>
  <si>
    <r>
      <t>kf]/l;lng Un]H8 6fO{n -</t>
    </r>
    <r>
      <rPr>
        <sz val="8"/>
        <rFont val="Times New Roman"/>
        <family val="1"/>
      </rPr>
      <t>Ceramic Wall Tile 31x45 cm)</t>
    </r>
  </si>
  <si>
    <r>
      <t xml:space="preserve">kf]/l;lng Un]H8 6fO{n </t>
    </r>
    <r>
      <rPr>
        <sz val="10"/>
        <rFont val="Times New Roman"/>
        <family val="1"/>
      </rPr>
      <t>(Ceramic Wall Tile 31x45 cm  as per approved standard of manufactured country)</t>
    </r>
    <r>
      <rPr>
        <sz val="16"/>
        <rFont val="Preeti"/>
      </rPr>
      <t>!M$ l;d]G6 afn'jfdf 5fKg] sfd  .</t>
    </r>
  </si>
  <si>
    <r>
      <t xml:space="preserve">kf]/l;lng Un]H8 6fO{n </t>
    </r>
    <r>
      <rPr>
        <sz val="10"/>
        <rFont val="Times New Roman"/>
        <family val="1"/>
      </rPr>
      <t>(Ceramic Wall Tile 31x45 cm  as per approved standard of manufactured country)</t>
    </r>
    <r>
      <rPr>
        <sz val="14"/>
        <rFont val="Preeti"/>
      </rPr>
      <t>!M$ l;d]G6 afn'jfdf 5fKg] sfd  .</t>
    </r>
  </si>
  <si>
    <r>
      <t>kf]/l;lng Un]H8 6fO{n -</t>
    </r>
    <r>
      <rPr>
        <sz val="8"/>
        <rFont val="Times New Roman"/>
        <family val="1"/>
      </rPr>
      <t>Ceramic Floor Tile 31x45 cm)</t>
    </r>
  </si>
  <si>
    <r>
      <t xml:space="preserve">kf]/l;lng Un]H8 6fO{n </t>
    </r>
    <r>
      <rPr>
        <sz val="10"/>
        <rFont val="Times New Roman"/>
        <family val="1"/>
      </rPr>
      <t>(Ceramic Floor Tile 31x45 cm  as per approved standard of manufactured country)</t>
    </r>
    <r>
      <rPr>
        <sz val="16"/>
        <rFont val="Preeti"/>
      </rPr>
      <t>!M$ l;d]G6 afn'jfdf 5fKg] sfd  .</t>
    </r>
  </si>
  <si>
    <r>
      <t xml:space="preserve">kf]/l;lng Un]H8 6fO{n </t>
    </r>
    <r>
      <rPr>
        <sz val="10"/>
        <rFont val="Times New Roman"/>
        <family val="1"/>
      </rPr>
      <t>(Ceramic Floor Tile 31x45 cm  as per approved standard of manufactured country)</t>
    </r>
    <r>
      <rPr>
        <sz val="14"/>
        <rFont val="Preeti"/>
      </rPr>
      <t>!M$ l;d]G6 afn'jfdf 5fKg] sfd  .</t>
    </r>
  </si>
  <si>
    <r>
      <t>kf]/l;lng Un]H8 6fO{n</t>
    </r>
    <r>
      <rPr>
        <sz val="10"/>
        <rFont val="Arial"/>
        <family val="2"/>
      </rPr>
      <t>(Ordinary floor and Wall Tile-as per approved standard of manufactured country</t>
    </r>
    <r>
      <rPr>
        <sz val="14"/>
        <rFont val="Arial"/>
        <family val="2"/>
      </rPr>
      <t>)</t>
    </r>
    <r>
      <rPr>
        <sz val="14"/>
        <rFont val="Preeti"/>
      </rPr>
      <t xml:space="preserve"> !M$ l;d]G6 afn'jfdf 5fKg] sfd .</t>
    </r>
  </si>
  <si>
    <r>
      <t>kf]/l;lng Un]H8 6fO{n</t>
    </r>
    <r>
      <rPr>
        <sz val="10"/>
        <rFont val="Arial"/>
        <family val="2"/>
      </rPr>
      <t>(Thai Tiles-as per approved standard of manufactured country</t>
    </r>
    <r>
      <rPr>
        <sz val="14"/>
        <rFont val="Arial"/>
        <family val="2"/>
      </rPr>
      <t>)</t>
    </r>
    <r>
      <rPr>
        <sz val="14"/>
        <rFont val="Preeti"/>
      </rPr>
      <t xml:space="preserve"> !M$ l;d]G6 afn'jfdf 5fKg] sfd .</t>
    </r>
  </si>
  <si>
    <r>
      <t>kf]/l;lng Un]H8 6fO{n</t>
    </r>
    <r>
      <rPr>
        <sz val="10"/>
        <rFont val="Arial"/>
        <family val="2"/>
      </rPr>
      <t>( Floor Tile as per approved standard of manufactured country)</t>
    </r>
    <r>
      <rPr>
        <sz val="14"/>
        <rFont val="Preeti"/>
      </rPr>
      <t xml:space="preserve"> !M$ l;d]G6 afn'jfdf 5fKg] sfd </t>
    </r>
    <r>
      <rPr>
        <sz val="10"/>
        <rFont val="Preeti"/>
      </rPr>
      <t>.</t>
    </r>
  </si>
  <si>
    <t>24"x24" GVT Tile</t>
  </si>
  <si>
    <r>
      <rPr>
        <sz val="11"/>
        <rFont val="Times New Roman"/>
        <family val="1"/>
      </rPr>
      <t>24"x24" GVT Tile  as per approved standard of manufactured country</t>
    </r>
    <r>
      <rPr>
        <sz val="10"/>
        <rFont val="Times New Roman"/>
        <family val="1"/>
      </rPr>
      <t xml:space="preserve"> </t>
    </r>
    <r>
      <rPr>
        <sz val="16"/>
        <rFont val="Preeti"/>
      </rPr>
      <t>!M$ l;d]G6 afn'jfdf 5fKg] sfd  .</t>
    </r>
  </si>
  <si>
    <r>
      <rPr>
        <sz val="10"/>
        <rFont val="Times New Roman"/>
        <family val="1"/>
      </rPr>
      <t>24"x24" GVT Tile  as per approved standard of manufactured country</t>
    </r>
    <r>
      <rPr>
        <sz val="14"/>
        <rFont val="Preeti"/>
      </rPr>
      <t xml:space="preserve"> !M$ l;d]G6 afn'jfdf 5fKg] sfd  .</t>
    </r>
  </si>
  <si>
    <r>
      <rPr>
        <sz val="11"/>
        <rFont val="Times New Roman"/>
        <family val="1"/>
      </rPr>
      <t>24"x24" GRES Virtifried (Digital Floor) Tile  as per approved standard of manufactured country</t>
    </r>
    <r>
      <rPr>
        <sz val="10"/>
        <rFont val="Times New Roman"/>
        <family val="1"/>
      </rPr>
      <t xml:space="preserve"> </t>
    </r>
    <r>
      <rPr>
        <sz val="16"/>
        <rFont val="Preeti"/>
      </rPr>
      <t>!M$ l;d]G6 afn'jfdf 5fKg] sfd  .</t>
    </r>
  </si>
  <si>
    <t>24"x24" GRES Virtified Tile</t>
  </si>
  <si>
    <r>
      <rPr>
        <sz val="10"/>
        <rFont val="Times New Roman"/>
        <family val="1"/>
      </rPr>
      <t>24"x24" GRES Virtifried (Digital Floor) Tile  as per approved standard of manufactured country</t>
    </r>
    <r>
      <rPr>
        <sz val="14"/>
        <rFont val="Preeti"/>
      </rPr>
      <t xml:space="preserve"> !M$ l;d]G6 afn'jfdf 5fKg] sfd  .</t>
    </r>
  </si>
  <si>
    <r>
      <rPr>
        <sz val="11"/>
        <rFont val="Times New Roman"/>
        <family val="1"/>
      </rPr>
      <t>12"x12" GRES Virtifried Parking Tile  as per approved standard of manufactured country</t>
    </r>
    <r>
      <rPr>
        <sz val="10"/>
        <rFont val="Times New Roman"/>
        <family val="1"/>
      </rPr>
      <t xml:space="preserve"> </t>
    </r>
    <r>
      <rPr>
        <sz val="16"/>
        <rFont val="Preeti"/>
      </rPr>
      <t>!M$ l;d]G6 afn'jfdf 5fKg] sfd  .</t>
    </r>
  </si>
  <si>
    <t>12"x12" GRES Virtified parking Tile</t>
  </si>
  <si>
    <t>!!–&amp; v</t>
  </si>
  <si>
    <t>!!–&amp; u</t>
  </si>
  <si>
    <t>!!–&amp; 3</t>
  </si>
  <si>
    <t>!!–&amp; ª</t>
  </si>
  <si>
    <r>
      <rPr>
        <sz val="11"/>
        <rFont val="Times New Roman"/>
        <family val="1"/>
      </rPr>
      <t>24"x24" Virtifried  Tile  as per approved standard of manufactured country</t>
    </r>
    <r>
      <rPr>
        <sz val="10"/>
        <rFont val="Times New Roman"/>
        <family val="1"/>
      </rPr>
      <t xml:space="preserve"> </t>
    </r>
    <r>
      <rPr>
        <sz val="16"/>
        <rFont val="Preeti"/>
      </rPr>
      <t>!M$ l;d]G6 afn'jfdf 5fKg] sfd  .</t>
    </r>
  </si>
  <si>
    <t>!!–&amp; r</t>
  </si>
  <si>
    <r>
      <rPr>
        <sz val="10"/>
        <rFont val="Times New Roman"/>
        <family val="1"/>
      </rPr>
      <t>12"x12" GRES Virtifried Parking Tile  as per approved standard of manufactured country</t>
    </r>
    <r>
      <rPr>
        <sz val="14"/>
        <rFont val="Preeti"/>
      </rPr>
      <t xml:space="preserve"> !M$ l;d]G6 afn'jfdf 5fKg] sfd  .</t>
    </r>
  </si>
  <si>
    <r>
      <rPr>
        <sz val="10"/>
        <rFont val="Times New Roman"/>
        <family val="1"/>
      </rPr>
      <t xml:space="preserve">24"x24" Virtifried  Tile  as per approved standard of manufactured country </t>
    </r>
    <r>
      <rPr>
        <sz val="14"/>
        <rFont val="Preeti"/>
      </rPr>
      <t>!M$ l;d]G6 afn'jfdf 5fKg] sfd  .</t>
    </r>
  </si>
  <si>
    <t>!!–&amp; 5</t>
  </si>
  <si>
    <t>!!–&amp; h</t>
  </si>
  <si>
    <r>
      <rPr>
        <sz val="11"/>
        <rFont val="Times New Roman"/>
        <family val="1"/>
      </rPr>
      <t>24"x24" Digital  Tile  as per approved standard of manufactured country</t>
    </r>
    <r>
      <rPr>
        <sz val="10"/>
        <rFont val="Times New Roman"/>
        <family val="1"/>
      </rPr>
      <t xml:space="preserve"> </t>
    </r>
    <r>
      <rPr>
        <sz val="16"/>
        <rFont val="Preeti"/>
      </rPr>
      <t>!M$ l;d]G6 afn'jfdf 5fKg] sfd  .</t>
    </r>
  </si>
  <si>
    <r>
      <rPr>
        <sz val="10"/>
        <rFont val="Times New Roman"/>
        <family val="1"/>
      </rPr>
      <t>24"x24" Digital  Tile  as per approved standard of manufactured country</t>
    </r>
    <r>
      <rPr>
        <sz val="14"/>
        <rFont val="Preeti"/>
      </rPr>
      <t xml:space="preserve"> !M$ l;d]G6 afn'jfdf 5fKg] sfd  .</t>
    </r>
  </si>
  <si>
    <t>24"x24" Digital Tile</t>
  </si>
  <si>
    <r>
      <t xml:space="preserve">sfo{ ;d"x …8Ú M– </t>
    </r>
    <r>
      <rPr>
        <b/>
        <sz val="14"/>
        <rFont val="Arial"/>
        <family val="2"/>
      </rPr>
      <t>Expansion Joint</t>
    </r>
    <r>
      <rPr>
        <b/>
        <sz val="14"/>
        <rFont val="Preeti"/>
      </rPr>
      <t xml:space="preserve"> sf] sfd</t>
    </r>
  </si>
  <si>
    <t>Expansion Joint for Horizontal Slab Area with 3 to 5 mm different Aluminium Plates with Joint Gap upto 4"</t>
  </si>
  <si>
    <t>b/ ljZn]if0fsf] nflu ! /= dL= lnOPsf]</t>
  </si>
  <si>
    <t>Expansion Joint</t>
  </si>
  <si>
    <t>Expansion Joint for Basement Area with 3 to 5 mm different Aluminium Plates with Joint Gap upto 4"</t>
  </si>
  <si>
    <t>Expansion Joint for Roof Slab Area with 3 to 5 mm different Aluminium Plates with Joint Gap upto 4"</t>
  </si>
  <si>
    <t>b/ /]6 k|lt /= dL=sf]</t>
  </si>
  <si>
    <t>Expansion Joint for inside vertical wall and Ceiling Area with 3 mm different Aluminium Plates with Joint Gap upto 4"</t>
  </si>
  <si>
    <t>Expansion Joint for outside vertical wall and Ceiling Area with 3 mm different Aluminium Plates with Joint Gap upto 4"</t>
  </si>
  <si>
    <t>b/ ljZn]if0fsf] nflu ! s]=hL= lnOPsf]</t>
  </si>
  <si>
    <t>Anti Termite (Imidacloprrid 30.5%) for Pre and Post Anti TermiteTreatment Work</t>
  </si>
  <si>
    <t xml:space="preserve">Anti Termite(Imidacloprid 30.5%) </t>
  </si>
  <si>
    <t>Note: For Pre Treatment 1 Kg Termite can treated 100 sqm: For Post Treatment 1 Kg Termite can treated 200 sqm, 1 Kg Termite  is nearly equal to 1 litre.</t>
  </si>
  <si>
    <t>Providing and fixing 2 or 3 Panel Sliding window of aluminium section in naturally anodized or black anodized/powder coated color, Section size (87*56*1.50 mm) fitted with 5 mm clear glass without fly mesh shutter (Window size 6'*5' or average area 30 Sq. feet per window).</t>
  </si>
  <si>
    <t>sliding window  without Ventilator</t>
  </si>
  <si>
    <t>Providing and fixing 2 or 3 Panel Sliding window with top fix glass of aluminium section in naturally anodized or black anodized/powder coated color, Section size (87*65*1.20 mm) fitted with 5 mm clear glass without fly mesh shutter (Window size 6'*5' or average area 30 Sq. feet per window).</t>
  </si>
  <si>
    <t>Providing and fixing 2 or 3 Panel Sliding window with top fix glass of aluminium section in naturally anodized or black anodized/powder coated color, Section size (87*56*1.50 mm) fitted with 5 mm clear glass without fly mesh shutter (Window size 6'*5' or average area 30 Sq. feet per window).</t>
  </si>
  <si>
    <t>Fixed Window</t>
  </si>
  <si>
    <t>sliding window  with top fix glass</t>
  </si>
  <si>
    <t>Providing and fixing fixed window with top fix glass of aluminium section in naturally anodized or black anodized/powder coated color, Section size (87*25+12*1.20 mm) fitted with 5 mm clear glass without fly mesh shutter (Average area 5 Sq. feet per Panel).</t>
  </si>
  <si>
    <t>Providing and fixing fixed window with top fix glass of aluminium section in naturally anodized or black anodized/powder coated color, Section size (87*25+12*1.20 mm) fitted with 5 mm clear glass without fly mesh shutter (Average area 5 Sq. feet per panel).</t>
  </si>
  <si>
    <t>Providing and fixing fixed window with top fix glass of aluminium section in naturally anodized or black anodized/powder coated color, Section size (87*25+12*1.50 mm) fitted with 5 mm clear glass without fly mesh shutter (Average area 5 Sq. feet per panel).</t>
  </si>
  <si>
    <t>Ordinary Handle</t>
  </si>
  <si>
    <t>single casement door</t>
  </si>
  <si>
    <t>double casement door</t>
  </si>
  <si>
    <t>Providing and fixing Double Panel Casement (Hinged) door of aluminium section in natural or color anodized/powder coated color section size(102x45x1.5 mm) fitted with 5 mm clear glass of 9 mm both side laminated board (excluding the cost of handle and door closer)</t>
  </si>
  <si>
    <t>Providing and fixing Single Panel Casement (Hinged) door of aluminium section in natural or color anodized/powder coated color section size(102x45x1.5 mm) fitted with 5 mm clear glass of 9 mm both side laminated board  (excluding the cost of handle and door closer)</t>
  </si>
  <si>
    <t>Providing and fixing Single Panel Casement (Hinged) door of aluminium section in natural or color anodized/powder coated color section size(102x45x1.5 mm) fitted with 5 mm clear glass of 9 mm both side laminated board  (excluding the cost of handle and door closer).</t>
  </si>
  <si>
    <t>Supplying and fitting of Aluminium Ordinary handle</t>
  </si>
  <si>
    <t>b/ ljZn]if0fsf] nflu ! Uff]6f lnOPsf]</t>
  </si>
  <si>
    <t>b/ /]6 k|lt uf]6f sf]</t>
  </si>
  <si>
    <t>cfNd'lgodsf] XofG8n</t>
  </si>
  <si>
    <t>Supplying and fitting of Door Stopper, single brass stopper</t>
  </si>
  <si>
    <t>Door Stopper, Single brass stopper</t>
  </si>
  <si>
    <t>Supplying and fitting of Door Stopper, double brass stopper</t>
  </si>
  <si>
    <t>Door Stopper, double brass stopper</t>
  </si>
  <si>
    <t>Supplying and fitting of Door Spring(Door Closer) hydraulic type</t>
  </si>
  <si>
    <t>Door Spring (Door Closer) hydraulic</t>
  </si>
  <si>
    <t>Supplying and fitting of Aluminium Ordinary handle as per instruction of site engineer.</t>
  </si>
  <si>
    <t>Supplying and fitting of Door Stopper, single brass stopper as per instruction of site engineer.</t>
  </si>
  <si>
    <t>Supplying and fitting of Door Stopper, double brass stopper as per instruction of site engineer.</t>
  </si>
  <si>
    <t>Supplying and fitting of Door Spring(Door Closer) hydraulic type as per instruction of site engineer.</t>
  </si>
  <si>
    <t>Providing and fixing Full Height Partation of Aluminium Section in naturally anodized of black anodized color Section size (102*45*1.5 mm) fitted with 5 mm clear glass or 9 mm both side laminated board. (average panel area 8.00 Sq.ft).</t>
  </si>
  <si>
    <t>Providing and fixing half Height Partation of Aluminium Section in naturally anodized of black anodized color Section size (102*45*1.5 mm) fitted with 5 mm clear glass or 9 mm both side laminated board. (average panel area 6.00 Sq.ft).</t>
  </si>
  <si>
    <t>UPVC Casement Window (frame 60*60 mm, sash 60*78mm White Colour With 5mm Glass)</t>
  </si>
  <si>
    <t>UPVC Casement Window(frame 60*60 mm, sash 60*78mm White Colour With 5mm Glass)</t>
  </si>
  <si>
    <t xml:space="preserve"> Supplying and fixing of parquet (sisam,saaj &amp; Teak) of size 1"x3"x6 mm thick with all accessories all complete  as per instruction of site engineer.</t>
  </si>
  <si>
    <t>Parquet 1"x3"x6 mm thick</t>
  </si>
  <si>
    <t xml:space="preserve"> Supplying and fixing of parquet (sisam,saaj &amp; Teak) of size 1"x6"x8 mm thick with all accessories all complete  as per instruction of site engineer.</t>
  </si>
  <si>
    <t>Parquet 1"x6"x8 mm thick</t>
  </si>
  <si>
    <t xml:space="preserve"> Supplying and fixing of parquet (sisam,saaj &amp; Teak) of size 2"x10"x10 mm thick with all accessories all complete  as per instruction of site engineer.</t>
  </si>
  <si>
    <t>Parquet 2"x10"x10 mm thick</t>
  </si>
  <si>
    <t xml:space="preserve"> Supplying and fixing of parquet (sisam,saaj &amp; Teak) of size 2"x14"x12 mm thick with all accessories all complete  as per instruction of site engineer.</t>
  </si>
  <si>
    <t>Parquet 2"x14"x12 mm thick</t>
  </si>
  <si>
    <t xml:space="preserve"> Supplying and fixing of parquet (sisam,saaj &amp; Teak) of size 3"x18"x14 mm thick with all accessories all complete  as per instruction of site engineer.</t>
  </si>
  <si>
    <t>Parquet 2"x18"x14 mm thick</t>
  </si>
  <si>
    <t xml:space="preserve"> Supplying and fixing of Sisam,saaj &amp; Teak wood Parquet of 18 mm thickness on natural Color with Tounge &amp; Groove (T.G.) Flooring with all accessories all complete  as per instruction of site engineer.</t>
  </si>
  <si>
    <t>Sisam/Saj/Teak wood parquet of 18 mm Thickness: Color: natural</t>
  </si>
  <si>
    <t xml:space="preserve"> Supplying and fixing of Sisam,saaj &amp; Teak wood Parquet of 18 mm thickness on strain/mix Color with Tounge &amp; Groove (T.G.) Flooring with all accessories all complete  as per instruction of site engineer.</t>
  </si>
  <si>
    <t xml:space="preserve"> Supplying and fixing of  Wall Panelling of pine with all accessories all complete  as per instruction of site engineer.</t>
  </si>
  <si>
    <t>Wall panelling- Pine</t>
  </si>
  <si>
    <t xml:space="preserve"> Supplying and fixing of  Wall Panelling of saaj, Teak with all accessories all complete  as per instruction of site engineer.</t>
  </si>
  <si>
    <t>Wall panelling- Saaj, Teak</t>
  </si>
  <si>
    <t xml:space="preserve"> Supplying and fixing of  Wall Panelling of sisam with all accessories all complete  as per instruction of site engineer.</t>
  </si>
  <si>
    <t>Wall panelling- Sisam</t>
  </si>
  <si>
    <t>4" skirting- Saaj Teak</t>
  </si>
  <si>
    <t>4" skirting- Pine</t>
  </si>
  <si>
    <t xml:space="preserve"> Supplying and fixing of  4" Skirting of saaj, Teak for Wall Panelling work with all accessories all complete  as per instruction of site engineer.</t>
  </si>
  <si>
    <t xml:space="preserve"> Supplying and fixing of  4" Skirting of pine for Wall Panelling  work with all accessories all complete  as per instruction of site engineer.</t>
  </si>
  <si>
    <t>Rate per m</t>
  </si>
  <si>
    <t xml:space="preserve"> Supplying and fixing of  4" Skirting of Sisam for Wall Panelling work with all accessories all complete  as per instruction of site engineer.</t>
  </si>
  <si>
    <t>4" skirting- Sisam</t>
  </si>
  <si>
    <t>Supplying and fixing of parquet (sisam,saaj &amp; Teak) of size 1"x3"x6 mm thick with all accessories all complete  as per instruction of site engineer.</t>
  </si>
  <si>
    <t>Supplying and fixing of parquet (sisam,saaj &amp; Teak) of size 1"x6"x8 mm thick with all accessories all complete  as per instruction of site engineer.</t>
  </si>
  <si>
    <t>Supplying and fixing of parquet (sisam,saaj &amp; Teak) of size 2"x10"x10 mm thick with all accessories all complete  as per instruction of site engineer.</t>
  </si>
  <si>
    <t>Supplying and fixing of parquet (sisam,saaj &amp; Teak) of size 3"x18"x14 mm thick with all accessories all complete  as per instruction of site engineer.</t>
  </si>
  <si>
    <t>Supplying and fixing of Sisam,saaj &amp; Teak wood Parquet of 18 mm thickness on strain/mix Color with Tounge &amp; Groove (T.G.) Flooring with all accessories all complete  as per instruction of site engineer.</t>
  </si>
  <si>
    <t>Supplying and fixing of  Wall Panelling of saaj, Teak with all accessories all complete  as per instruction of site engineer.</t>
  </si>
  <si>
    <t>Supplying and fixing of  4" Skirting of pine for Wall Panelling  work with all accessories all complete  as per instruction of site engineer.</t>
  </si>
  <si>
    <t>Supplying and fixing of  4" Skirting of saaj, Teak for Wall Panelling work with all accessories all complete  as per instruction of site engineer.</t>
  </si>
  <si>
    <t>Supply and placing of water proof memerence by (polymer Modified Self Adhesive Bituminous Membranes [1mm]  all work complete as  per instruction of site engineer.</t>
  </si>
  <si>
    <t>Supplying and fitting of 10mm cement board or equivalent for celling fixing with 3" GI metal frames and all work complete as per instruction of site engineer.</t>
  </si>
  <si>
    <t>10 mm Cement board Aerocon  C Board</t>
  </si>
  <si>
    <t>Supplying and fitting of 10mm CEMENT board  for celling fixing with 3" GI metal frames  all work complete as per instruction of site engineer.</t>
  </si>
  <si>
    <t>19mm ply</t>
  </si>
  <si>
    <t>jf^/ k|'km KnfOp* 19 dL=dL=</t>
  </si>
  <si>
    <t>Maintenance</t>
  </si>
  <si>
    <t>P&amp;M-001</t>
  </si>
  <si>
    <t>General Purpose</t>
  </si>
  <si>
    <t>cfm</t>
  </si>
  <si>
    <t>170/250</t>
  </si>
  <si>
    <t>Hour</t>
  </si>
  <si>
    <t>Concrete Mixing</t>
  </si>
  <si>
    <t>P&amp;M-004</t>
  </si>
  <si>
    <t>Bitumen Pressure Distributor</t>
  </si>
  <si>
    <t>P&amp;M-005</t>
  </si>
  <si>
    <t>Bitumen Spraying</t>
  </si>
  <si>
    <t>cum/hr</t>
  </si>
  <si>
    <t>P&amp;M-009</t>
  </si>
  <si>
    <t>P&amp;M-015</t>
  </si>
  <si>
    <t>P&amp;M-016</t>
  </si>
  <si>
    <t>P&amp;M-017</t>
  </si>
  <si>
    <t>KVA</t>
  </si>
  <si>
    <t>P&amp;M-019</t>
  </si>
  <si>
    <t>ton/hr</t>
  </si>
  <si>
    <t>P&amp;M-025</t>
  </si>
  <si>
    <t>P&amp;M-026</t>
  </si>
  <si>
    <t>Surface Dressing</t>
  </si>
  <si>
    <t>P&amp;M-027</t>
  </si>
  <si>
    <t>P&amp;M-029</t>
  </si>
  <si>
    <t>Integrated Stone Crusher</t>
  </si>
  <si>
    <t>P&amp;M-031</t>
  </si>
  <si>
    <t>Kerb Casting Machine</t>
  </si>
  <si>
    <t>Kerb Making</t>
  </si>
  <si>
    <t>P&amp;M-032</t>
  </si>
  <si>
    <t>Mastic Cooker</t>
  </si>
  <si>
    <t>P&amp;M-033</t>
  </si>
  <si>
    <t>P&amp;M-034</t>
  </si>
  <si>
    <t>Motor Grader</t>
  </si>
  <si>
    <t>P&amp;M-035</t>
  </si>
  <si>
    <t>P&amp;M-037</t>
  </si>
  <si>
    <t>P&amp;M-038</t>
  </si>
  <si>
    <t>2 to 3</t>
  </si>
  <si>
    <t>P&amp;M-039</t>
  </si>
  <si>
    <t>Pneumatic Road Roller</t>
  </si>
  <si>
    <t>P&amp;M-044</t>
  </si>
  <si>
    <t>P&amp;M-045</t>
  </si>
  <si>
    <t>70/25</t>
  </si>
  <si>
    <t>P&amp;M-047</t>
  </si>
  <si>
    <t>P&amp;M-050</t>
  </si>
  <si>
    <t>Tractor</t>
  </si>
  <si>
    <t>Pulling</t>
  </si>
  <si>
    <t>HP</t>
  </si>
  <si>
    <t>P&amp;M-051</t>
  </si>
  <si>
    <t>Tractor with Rotevator</t>
  </si>
  <si>
    <t>P&amp;M-052</t>
  </si>
  <si>
    <t>Tractor with Ripper</t>
  </si>
  <si>
    <t>P&amp;M-054</t>
  </si>
  <si>
    <t>P&amp;M-061</t>
  </si>
  <si>
    <t>P&amp;M-068</t>
  </si>
  <si>
    <t>P&amp;M-074</t>
  </si>
  <si>
    <t>Jack for Lifting</t>
  </si>
  <si>
    <t>P&amp;M-076</t>
  </si>
  <si>
    <t>P&amp;M-081</t>
  </si>
  <si>
    <t>P&amp;M-084</t>
  </si>
  <si>
    <t>Sand Blasting Machine</t>
  </si>
  <si>
    <t>P&amp;M-086</t>
  </si>
  <si>
    <t>P&amp;M-087</t>
  </si>
  <si>
    <t>P&amp;M-090</t>
  </si>
  <si>
    <t>P&amp;M-092</t>
  </si>
  <si>
    <t>P&amp;M-094</t>
  </si>
  <si>
    <t>P&amp;M-097</t>
  </si>
  <si>
    <t>Water Pump</t>
  </si>
  <si>
    <t>With OH</t>
  </si>
  <si>
    <t>Without OH</t>
  </si>
  <si>
    <t xml:space="preserve"> २)&amp;&amp;÷&amp;*</t>
  </si>
  <si>
    <t>F/Y 074/75</t>
  </si>
  <si>
    <t>F/Y 075/76</t>
  </si>
  <si>
    <t>F/Y 076/77</t>
  </si>
  <si>
    <r>
      <t>l^s KnfOp* 4 dL=dL= -</t>
    </r>
    <r>
      <rPr>
        <sz val="12"/>
        <color rgb="FFFF0000"/>
        <rFont val="Arial"/>
        <family val="2"/>
      </rPr>
      <t>Natural texure</t>
    </r>
    <r>
      <rPr>
        <sz val="12"/>
        <color rgb="FFFF0000"/>
        <rFont val="FONTASY_HIMALI_TT"/>
        <family val="5"/>
      </rPr>
      <t>_</t>
    </r>
  </si>
  <si>
    <r>
      <t>l^s KnfOp* 4 dL=dL= -</t>
    </r>
    <r>
      <rPr>
        <sz val="12"/>
        <color rgb="FFFF0000"/>
        <rFont val="Arial"/>
        <family val="2"/>
      </rPr>
      <t>Simple texure</t>
    </r>
    <r>
      <rPr>
        <sz val="12"/>
        <color rgb="FFFF0000"/>
        <rFont val="FONTASY_HIMALI_TT"/>
        <family val="5"/>
      </rPr>
      <t>_</t>
    </r>
  </si>
  <si>
    <t>Kerosene</t>
  </si>
  <si>
    <r>
      <t xml:space="preserve">Engineer/ </t>
    </r>
    <r>
      <rPr>
        <sz val="16"/>
        <color rgb="FFFF0000"/>
        <rFont val="Preeti"/>
      </rPr>
      <t>lj1 -</t>
    </r>
    <r>
      <rPr>
        <sz val="10"/>
        <color rgb="FFFF0000"/>
        <rFont val="Arial"/>
        <family val="2"/>
      </rPr>
      <t>Gazette second class officer technical)</t>
    </r>
  </si>
  <si>
    <r>
      <t xml:space="preserve">Sub-Engineer/ </t>
    </r>
    <r>
      <rPr>
        <sz val="16"/>
        <color rgb="FFFF0000"/>
        <rFont val="Preeti"/>
      </rPr>
      <t>;xfos</t>
    </r>
  </si>
  <si>
    <t>Skilled Manpower</t>
  </si>
  <si>
    <t>Unskilled Manpower</t>
  </si>
  <si>
    <t>Day</t>
  </si>
  <si>
    <t>The usage rates include: cost of repair and maintenance, running and operation charge which includes crew, fuel &amp; lubricants</t>
  </si>
  <si>
    <t>SL.no</t>
  </si>
  <si>
    <t>Name</t>
  </si>
  <si>
    <t>Activity</t>
  </si>
  <si>
    <t>Capacity</t>
  </si>
  <si>
    <t>Output of Machine</t>
  </si>
  <si>
    <t>Load Factor</t>
  </si>
  <si>
    <t>Time Factor</t>
  </si>
  <si>
    <t>Rate (Rs.)</t>
  </si>
  <si>
    <t>Ownership Charge
(Rs/hr)</t>
  </si>
  <si>
    <t>Operation Charges (Rs/ hr)</t>
  </si>
  <si>
    <t>Fuel
(L/hr)</t>
  </si>
  <si>
    <t>Electrictity 
(Units/hr)</t>
  </si>
  <si>
    <t>Fuel oil
(Heating- L/hr)</t>
  </si>
  <si>
    <t>Crew, hr</t>
  </si>
  <si>
    <t>Assistant, hr</t>
  </si>
  <si>
    <t>Fuel</t>
  </si>
  <si>
    <t>Crew</t>
  </si>
  <si>
    <t>Servicing</t>
  </si>
  <si>
    <t>Skilled</t>
  </si>
  <si>
    <t>Helper/ Unskilled</t>
  </si>
  <si>
    <t>Air Compressor</t>
  </si>
  <si>
    <t>hour</t>
  </si>
  <si>
    <t>bentonite_pump</t>
  </si>
  <si>
    <t>Drilled Hole Stabilization</t>
  </si>
  <si>
    <t>Bitumen Boiler oil fired</t>
  </si>
  <si>
    <t>1500</t>
  </si>
  <si>
    <t>litre</t>
  </si>
  <si>
    <t>Applying bitumen tack coat</t>
  </si>
  <si>
    <t>1750</t>
  </si>
  <si>
    <t>sqm/hour</t>
  </si>
  <si>
    <t>Hydraulic Chip Spreader</t>
  </si>
  <si>
    <t>Concrete Mixer</t>
  </si>
  <si>
    <t>0.4</t>
  </si>
  <si>
    <t>concrete_needle_vibrator</t>
  </si>
  <si>
    <t>Crane  5 tonne capacity</t>
  </si>
  <si>
    <t>Dozer (Track)</t>
  </si>
  <si>
    <t>Spreading /Cutting / Clearing</t>
  </si>
  <si>
    <t>200/ 120/150</t>
  </si>
  <si>
    <t>cum/hour</t>
  </si>
  <si>
    <t>Percussion drill set</t>
  </si>
  <si>
    <t>Drum mix plant for cold mixes</t>
  </si>
  <si>
    <t>&gt;75</t>
  </si>
  <si>
    <t>TPH</t>
  </si>
  <si>
    <t>electric_generator</t>
  </si>
  <si>
    <t>Electric  heating plate</t>
  </si>
  <si>
    <t>emulsion_distributor</t>
  </si>
  <si>
    <t>Hydraulic Excavator of 1 cum bucket</t>
  </si>
  <si>
    <t>Soil Ordinary/Soil Marshy / Soil Unsuitable</t>
  </si>
  <si>
    <t>60</t>
  </si>
  <si>
    <t>Generator( b)  63  KVA</t>
  </si>
  <si>
    <t>Genration of electric Energy</t>
  </si>
  <si>
    <t>50</t>
  </si>
  <si>
    <t>grout_pump_with_agitator</t>
  </si>
  <si>
    <t>Hotmix Plant - 60 TPH capacity</t>
  </si>
  <si>
    <t>DBM/BM/SDC/ Premix</t>
  </si>
  <si>
    <t>10</t>
  </si>
  <si>
    <t>40</t>
  </si>
  <si>
    <t>Ton</t>
  </si>
  <si>
    <t>Jack hammer /Rock drill</t>
  </si>
  <si>
    <t>80</t>
  </si>
  <si>
    <t>Rm/hour</t>
  </si>
  <si>
    <t>Front End loader 1 cum bucket capacity</t>
  </si>
  <si>
    <t>Soil loading / Aggregate loading</t>
  </si>
  <si>
    <t>60 /25</t>
  </si>
  <si>
    <t>Mastic Wearing coat</t>
  </si>
  <si>
    <t>1</t>
  </si>
  <si>
    <t>Mechanical Broom Hydraulic</t>
  </si>
  <si>
    <t>Surface Cleaning</t>
  </si>
  <si>
    <t>1250</t>
  </si>
  <si>
    <t>Mixture machine</t>
  </si>
  <si>
    <t>Mobile slurry seal equipment</t>
  </si>
  <si>
    <t>Mixing and laying slurry seal</t>
  </si>
  <si>
    <t>2700</t>
  </si>
  <si>
    <t>Clearing /Spreading /GSB /WBM</t>
  </si>
  <si>
    <t>200/200/50/50</t>
  </si>
  <si>
    <t>paint_sprayer_machine_with_compressor</t>
  </si>
  <si>
    <t>Paver Finisher Mechanical 100 TPH</t>
  </si>
  <si>
    <t>Paving of WMM /Paving of DLC</t>
  </si>
  <si>
    <t>40/30</t>
  </si>
  <si>
    <t>Piling Rig with Bantonite Pump</t>
  </si>
  <si>
    <t>0.75 m dia to 1.2 m dia Boring attachment</t>
  </si>
  <si>
    <t>Plate compactor</t>
  </si>
  <si>
    <t>Rolling of Asphalt Surface</t>
  </si>
  <si>
    <t>25</t>
  </si>
  <si>
    <t>Road marking machine</t>
  </si>
  <si>
    <t>Road marking</t>
  </si>
  <si>
    <t>100</t>
  </si>
  <si>
    <t>Sqm/hour</t>
  </si>
  <si>
    <t>Screw Jack</t>
  </si>
  <si>
    <t>Smooth Wheeled Roller 8 tonne</t>
  </si>
  <si>
    <t>Soil Compaction /BM Compaction</t>
  </si>
  <si>
    <t>Crushing of spalls</t>
  </si>
  <si>
    <t>ton/ hr</t>
  </si>
  <si>
    <t>Tipper - 5 cum</t>
  </si>
  <si>
    <t>Transportation of soil, GSB, WMM, Hotmix etc.</t>
  </si>
  <si>
    <t>5.5</t>
  </si>
  <si>
    <t>Tractor+ Ripper</t>
  </si>
  <si>
    <t>tractor_with_ripper_and_rotator</t>
  </si>
  <si>
    <t>Tractor + Rotevator</t>
  </si>
  <si>
    <t>Truck 5.5 cum per 10 tonnes</t>
  </si>
  <si>
    <t>Material Transport</t>
  </si>
  <si>
    <t>4.5</t>
  </si>
  <si>
    <t>Wet Mix Plant</t>
  </si>
  <si>
    <t>75</t>
  </si>
  <si>
    <t>Generation Electric energy</t>
  </si>
  <si>
    <t>Water Pump on Rent</t>
  </si>
  <si>
    <t>Per Hr.</t>
  </si>
  <si>
    <r>
      <t xml:space="preserve">8fn] 3fF;sf] lj?jf </t>
    </r>
    <r>
      <rPr>
        <sz val="10"/>
        <rFont val="Arial"/>
        <family val="2"/>
      </rPr>
      <t>Plant(without fruite)</t>
    </r>
  </si>
  <si>
    <t>Concrete Mixture</t>
  </si>
  <si>
    <r>
      <rPr>
        <sz val="12"/>
        <rFont val="Arial"/>
        <family val="2"/>
      </rPr>
      <t>F/Y</t>
    </r>
    <r>
      <rPr>
        <sz val="12"/>
        <rFont val="FONTASY_ HIMALI_ TT"/>
        <family val="5"/>
      </rPr>
      <t xml:space="preserve"> </t>
    </r>
    <r>
      <rPr>
        <sz val="12"/>
        <rFont val="Arial"/>
        <family val="2"/>
      </rPr>
      <t>077/78</t>
    </r>
  </si>
  <si>
    <r>
      <rPr>
        <b/>
        <sz val="12"/>
        <rFont val="Arial"/>
        <family val="2"/>
      </rPr>
      <t>F/Y</t>
    </r>
    <r>
      <rPr>
        <b/>
        <sz val="12"/>
        <rFont val="FONTASY_ HIMALI_ TT"/>
        <family val="5"/>
      </rPr>
      <t xml:space="preserve"> </t>
    </r>
    <r>
      <rPr>
        <b/>
        <sz val="12"/>
        <rFont val="Arial"/>
        <family val="2"/>
      </rPr>
      <t>078/79</t>
    </r>
  </si>
  <si>
    <t xml:space="preserve"> २)&amp;*÷&amp;(</t>
  </si>
  <si>
    <t>Usage Rates of Plant and Machinery 2078/079</t>
  </si>
  <si>
    <r>
      <t>cf=j= २)&amp;*.)&amp;( sf] nflu  sf7df08f}sf] rs|ky -</t>
    </r>
    <r>
      <rPr>
        <b/>
        <sz val="13"/>
        <rFont val="Preeti"/>
      </rPr>
      <t>रिंग</t>
    </r>
    <r>
      <rPr>
        <b/>
        <sz val="14"/>
        <rFont val="Preeti"/>
      </rPr>
      <t xml:space="preserve"> /f]8 _\ </t>
    </r>
    <r>
      <rPr>
        <b/>
        <sz val="13"/>
        <rFont val="Preeti"/>
      </rPr>
      <t>भि</t>
    </r>
    <r>
      <rPr>
        <b/>
        <sz val="14"/>
        <rFont val="Preeti"/>
      </rPr>
      <t xml:space="preserve">q .  </t>
    </r>
    <r>
      <rPr>
        <b/>
        <sz val="13"/>
        <rFont val="Preeti"/>
      </rPr>
      <t>बाहिर</t>
    </r>
    <r>
      <rPr>
        <b/>
        <sz val="14"/>
        <rFont val="Preeti"/>
      </rPr>
      <t xml:space="preserve"> # ls=dL= ;Ddsf] nflu </t>
    </r>
    <r>
      <rPr>
        <b/>
        <sz val="13"/>
        <rFont val="Preeti"/>
      </rPr>
      <t>सिभिल, स्यानिटरी तथा ईलेक्ट्रीकल कार्यहरुको आवश्यक निर्माण सामग्रीहरुको</t>
    </r>
    <r>
      <rPr>
        <b/>
        <sz val="14"/>
        <rFont val="Preeti"/>
      </rPr>
      <t xml:space="preserve"> b/ -/]6_ lgDgfg';f/ sfod ug]{  lg0f{o ul/of] .</t>
    </r>
  </si>
  <si>
    <t>z+v/fk'/ gu/kflnsf</t>
  </si>
  <si>
    <t>z+v/fk'/ gu/kflnsf sfo{nosf] cf j &amp;*-&amp;( sf] b/ /]6</t>
  </si>
  <si>
    <t>@)&amp;(/*)</t>
  </si>
  <si>
    <t>page 28</t>
  </si>
  <si>
    <t>page 41</t>
  </si>
  <si>
    <r>
      <t xml:space="preserve"> -s_ ;gdfO{sf </t>
    </r>
    <r>
      <rPr>
        <sz val="14"/>
        <color rgb="FFFF0000"/>
        <rFont val="Times New Roman"/>
        <family val="1"/>
      </rPr>
      <t>(4' x 8')</t>
    </r>
  </si>
  <si>
    <r>
      <t xml:space="preserve"> -u_ xf8{jf]8{  </t>
    </r>
    <r>
      <rPr>
        <sz val="12"/>
        <color rgb="FFFF0000"/>
        <rFont val="Times New Roman"/>
        <family val="1"/>
      </rPr>
      <t>(Hard board) 12 mm thick</t>
    </r>
  </si>
  <si>
    <t>page 4</t>
  </si>
  <si>
    <t>page 38</t>
  </si>
  <si>
    <t>page 49</t>
  </si>
  <si>
    <t>page 5</t>
  </si>
  <si>
    <t>Cotto/thai Tiles</t>
  </si>
  <si>
    <t>PAGE 34</t>
  </si>
  <si>
    <t>PAGE 57</t>
  </si>
  <si>
    <t>PAGE 22</t>
  </si>
  <si>
    <t>PAGE 23</t>
  </si>
  <si>
    <t>138 SN</t>
  </si>
  <si>
    <t>194 SN</t>
  </si>
  <si>
    <t>197 SN</t>
  </si>
  <si>
    <t>44, 45 SN</t>
  </si>
  <si>
    <t>191 SN</t>
  </si>
  <si>
    <t>SN 178</t>
  </si>
  <si>
    <t>SN 2</t>
  </si>
  <si>
    <t>F/Y 079/80</t>
  </si>
  <si>
    <t>PAGE 56</t>
  </si>
  <si>
    <t>ELECTRICITY</t>
  </si>
  <si>
    <t xml:space="preserve">l;=lh=cfO{=kftf 26 u]h 0.38 </t>
  </si>
  <si>
    <t>).$! ldld afSnf] l; lh cfO{ 5fgf 5fpg] sfd</t>
  </si>
  <si>
    <t>).#^ b]vL ).$) ldld afSnf] l; lh cfO{ 5fgf 5fpg] sfd</t>
  </si>
  <si>
    <r>
      <t>CGI</t>
    </r>
    <r>
      <rPr>
        <sz val="13"/>
        <rFont val="Preeti"/>
      </rPr>
      <t xml:space="preserve"> </t>
    </r>
    <r>
      <rPr>
        <sz val="10"/>
        <rFont val="Preeti"/>
      </rPr>
      <t xml:space="preserve">kftf @^ u]h </t>
    </r>
    <r>
      <rPr>
        <sz val="8"/>
        <rFont val="Arial"/>
        <family val="2"/>
      </rPr>
      <t>(0.36-0.40mm)</t>
    </r>
  </si>
  <si>
    <t>मालसामान उपलब्ध गरी ०।३६ देखी ०।४० मी।मी। बाक्लो सी।जी।आई। शीट ९जस्ता पाताको० छाना छाउने काम पुरा ।</t>
  </si>
  <si>
    <t xml:space="preserve">).#^ lblv ).$ dL.dL.afSnf] sf]?u]6]8 /+lug ss{6 kftfsf] 5fgf 5fpg] sfd </t>
  </si>
  <si>
    <r>
      <t xml:space="preserve">kftfsf] 5fgf 5fpg] sfd k'/f . </t>
    </r>
    <r>
      <rPr>
        <sz val="14"/>
        <rFont val="Preeti"/>
      </rPr>
      <t xml:space="preserve">-)=#^ </t>
    </r>
    <r>
      <rPr>
        <sz val="9"/>
        <rFont val="Preeti"/>
      </rPr>
      <t xml:space="preserve">देखी </t>
    </r>
    <r>
      <rPr>
        <sz val="14"/>
        <rFont val="Preeti"/>
      </rPr>
      <t>).$) dL=dL=afSnf] _</t>
    </r>
  </si>
  <si>
    <t xml:space="preserve">/+lug ss{6 kftf ).#^ b]vL ).$) </t>
  </si>
  <si>
    <t>sf]?u]^]* /+lug ss{t kftf 0=36 0,40 ld=ld</t>
  </si>
  <si>
    <t>:6f]g 8:6</t>
  </si>
  <si>
    <t>!) ld ld 8l08</t>
  </si>
  <si>
    <r>
      <rPr>
        <sz val="11"/>
        <color theme="1"/>
        <rFont val="Calibri"/>
        <family val="2"/>
        <scheme val="minor"/>
      </rPr>
      <t>300X150X100</t>
    </r>
    <r>
      <rPr>
        <sz val="11"/>
        <color theme="1"/>
        <rFont val="Preeti"/>
      </rPr>
      <t xml:space="preserve"> Pd=Pd=sf] हयाबिटेक ब्रिक</t>
    </r>
  </si>
  <si>
    <t>s].lh</t>
  </si>
  <si>
    <t>b/ /]6 k|lt ju{ ld</t>
  </si>
  <si>
    <t>cf]e/x]8 afx]s</t>
  </si>
  <si>
    <t>b/ ljZn]if0fsf] nflu ९ j=ld= lnOPsf]</t>
  </si>
  <si>
    <t>हयाबिटेक ईन्टरलक ब्रिकको गारो सिमेन्ट , बालुवा, र स्टोन डष्ट ( 1 2 4)</t>
  </si>
  <si>
    <t>0.42 mm</t>
  </si>
  <si>
    <t>page 18</t>
  </si>
  <si>
    <t>page 14</t>
  </si>
  <si>
    <t>page 51</t>
  </si>
  <si>
    <t>PAGE 40</t>
  </si>
  <si>
    <t>PAGE 66</t>
  </si>
  <si>
    <t>PGE 43</t>
  </si>
  <si>
    <r>
      <t>!_ blr ckf 7"nf]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</si>
  <si>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blr ckf ;fgf]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</si>
  <si>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dfF ckf 7'nf] *–&amp;÷*Æ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</si>
  <si>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^_ dfF ckf 7'nf] </t>
    </r>
    <r>
      <rPr>
        <sz val="12"/>
        <color rgb="FFFF0000"/>
        <rFont val="Times New Roman"/>
        <family val="1"/>
      </rPr>
      <t>241x60x158 mm</t>
    </r>
  </si>
  <si>
    <r>
      <t>&amp;_ df ckf ;fgf]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</si>
  <si>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 w'/L rfË 7"nf] (–#÷*Æ%–!÷@Æ</t>
    </r>
    <r>
      <rPr>
        <sz val="14"/>
        <color rgb="FFFF0000"/>
        <rFont val="Times New Roman"/>
        <family val="1"/>
      </rPr>
      <t>×</t>
    </r>
    <r>
      <rPr>
        <sz val="14"/>
        <color rgb="FFFF0000"/>
        <rFont val="Preeti"/>
      </rPr>
      <t>#÷$</t>
    </r>
  </si>
  <si>
    <r>
      <t xml:space="preserve">(_ w'/L </t>
    </r>
    <r>
      <rPr>
        <sz val="12"/>
        <color rgb="FFFF0000"/>
        <rFont val="Times New Roman"/>
        <family val="1"/>
      </rPr>
      <t>230x295x25 mm</t>
    </r>
  </si>
  <si>
    <r>
      <t xml:space="preserve"> </t>
    </r>
    <r>
      <rPr>
        <sz val="12"/>
        <color rgb="FFFF0000"/>
        <rFont val="Preeti"/>
      </rPr>
      <t xml:space="preserve"> !$_ </t>
    </r>
    <r>
      <rPr>
        <sz val="12"/>
        <color rgb="FFFF0000"/>
        <rFont val="Times New Roman"/>
        <family val="1"/>
      </rPr>
      <t>Snake body brick traditional</t>
    </r>
  </si>
  <si>
    <r>
      <t xml:space="preserve"> !%_ </t>
    </r>
    <r>
      <rPr>
        <sz val="12"/>
        <color rgb="FFFF0000"/>
        <rFont val="Times New Roman"/>
        <family val="1"/>
      </rPr>
      <t>Snake neck brick ,,</t>
    </r>
  </si>
  <si>
    <r>
      <t xml:space="preserve"> !^_ </t>
    </r>
    <r>
      <rPr>
        <sz val="12"/>
        <color rgb="FFFF0000"/>
        <rFont val="Times New Roman"/>
        <family val="1"/>
      </rPr>
      <t>Snake head brick ,,</t>
    </r>
  </si>
  <si>
    <r>
      <t>s_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</si>
  <si>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!(_(Æ</t>
    </r>
    <r>
      <rPr>
        <sz val="14"/>
        <color rgb="FFFF0000"/>
        <rFont val="Times New Roman"/>
        <family val="1"/>
      </rPr>
      <t xml:space="preserve">x </t>
    </r>
    <r>
      <rPr>
        <sz val="14"/>
        <color rgb="FFFF0000"/>
        <rFont val="Preeti"/>
      </rPr>
      <t>(Æ</t>
    </r>
    <r>
      <rPr>
        <sz val="14"/>
        <color rgb="FFFF0000"/>
        <rFont val="Times New Roman"/>
        <family val="1"/>
      </rPr>
      <t xml:space="preserve">x </t>
    </r>
    <r>
      <rPr>
        <sz val="14"/>
        <color rgb="FFFF0000"/>
        <rFont val="Preeti"/>
      </rPr>
      <t xml:space="preserve">!* OGr s'gf 9'Ëf </t>
    </r>
  </si>
  <si>
    <r>
      <t xml:space="preserve"> @)_ kmMNxf]x ckf 7'nf] </t>
    </r>
    <r>
      <rPr>
        <sz val="11"/>
        <color rgb="FFFF0000"/>
        <rFont val="Times New Roman"/>
        <family val="1"/>
      </rPr>
      <t>375x225x100mm</t>
    </r>
  </si>
  <si>
    <r>
      <t xml:space="preserve"> @!_ kmMNxf]x ckf ;fgf] </t>
    </r>
    <r>
      <rPr>
        <sz val="11"/>
        <color rgb="FFFF0000"/>
        <rFont val="Times New Roman"/>
        <family val="1"/>
      </rPr>
      <t>254x229x102mm</t>
    </r>
  </si>
  <si>
    <r>
      <t xml:space="preserve"> @@_ tLgs'g}  t]lnof O{+6f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</si>
  <si>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 @#_ tLgs'g}  t]lnof O{+6f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@–!÷$Æ</t>
    </r>
  </si>
  <si>
    <r>
      <t xml:space="preserve"> @$_ rf/s'g}  t]lnof O{+6f  -*Æ</t>
    </r>
    <r>
      <rPr>
        <sz val="14"/>
        <color rgb="FFFF0000"/>
        <rFont val="Times New Roman"/>
        <family val="1"/>
      </rPr>
      <t>×</t>
    </r>
    <r>
      <rPr>
        <sz val="14"/>
        <color rgb="FFFF0000"/>
        <rFont val="Preeti"/>
      </rPr>
      <t>*Æ</t>
    </r>
  </si>
  <si>
    <r>
      <t xml:space="preserve"> @%_ t]lnof O{+6f  -^Æ</t>
    </r>
    <r>
      <rPr>
        <sz val="14"/>
        <color rgb="FFFF0000"/>
        <rFont val="Times New Roman"/>
        <family val="1"/>
      </rPr>
      <t>×</t>
    </r>
    <r>
      <rPr>
        <sz val="14"/>
        <color rgb="FFFF0000"/>
        <rFont val="Preeti"/>
      </rPr>
      <t>^Æ</t>
    </r>
    <r>
      <rPr>
        <sz val="14"/>
        <rFont val="Times New Roman"/>
        <family val="1"/>
      </rPr>
      <t/>
    </r>
  </si>
  <si>
    <r>
      <t xml:space="preserve"> @*_ a'§]bf/L slg{z O6f 7"nf] </t>
    </r>
    <r>
      <rPr>
        <sz val="12"/>
        <color rgb="FFFF0000"/>
        <rFont val="Times New Roman"/>
        <family val="1"/>
      </rPr>
      <t>222x273x76mm</t>
    </r>
  </si>
  <si>
    <r>
      <t xml:space="preserve"> #)_ sf7sf] slg{z dflysf] O6f !!</t>
    </r>
    <r>
      <rPr>
        <sz val="14"/>
        <color rgb="FFFF0000"/>
        <rFont val="Times New Roman"/>
        <family val="1"/>
      </rPr>
      <t>×</t>
    </r>
    <r>
      <rPr>
        <sz val="14"/>
        <color rgb="FFFF0000"/>
        <rFont val="Preeti"/>
      </rPr>
      <t>^</t>
    </r>
    <r>
      <rPr>
        <sz val="14"/>
        <color rgb="FFFF0000"/>
        <rFont val="Times New Roman"/>
        <family val="1"/>
      </rPr>
      <t>×</t>
    </r>
    <r>
      <rPr>
        <sz val="14"/>
        <color rgb="FFFF0000"/>
        <rFont val="Preeti"/>
      </rPr>
      <t>@=%Æ</t>
    </r>
  </si>
  <si>
    <r>
      <t xml:space="preserve"> #!_ sg{/ :6f]g M !)Æ</t>
    </r>
    <r>
      <rPr>
        <sz val="14"/>
        <color rgb="FFFF0000"/>
        <rFont val="Times New Roman"/>
        <family val="1"/>
      </rPr>
      <t>×</t>
    </r>
    <r>
      <rPr>
        <sz val="14"/>
        <color rgb="FFFF0000"/>
        <rFont val="Preeti"/>
      </rPr>
      <t>!)Æ</t>
    </r>
    <r>
      <rPr>
        <sz val="14"/>
        <color rgb="FFFF0000"/>
        <rFont val="Times New Roman"/>
        <family val="1"/>
      </rPr>
      <t>×</t>
    </r>
    <r>
      <rPr>
        <sz val="14"/>
        <color rgb="FFFF0000"/>
        <rFont val="Preeti"/>
      </rPr>
      <t xml:space="preserve">!$Æ] </t>
    </r>
  </si>
  <si>
    <r>
      <t xml:space="preserve"> #@_ s_  ljrsf] GofxfsNxF !)Æ</t>
    </r>
    <r>
      <rPr>
        <sz val="14"/>
        <color rgb="FFFF0000"/>
        <rFont val="Times New Roman"/>
        <family val="1"/>
      </rPr>
      <t>×</t>
    </r>
    <r>
      <rPr>
        <sz val="14"/>
        <color rgb="FFFF0000"/>
        <rFont val="Preeti"/>
      </rPr>
      <t>&amp;Æ</t>
    </r>
    <r>
      <rPr>
        <sz val="14"/>
        <color rgb="FFFF0000"/>
        <rFont val="Times New Roman"/>
        <family val="1"/>
      </rPr>
      <t>×</t>
    </r>
    <r>
      <rPr>
        <sz val="14"/>
        <color rgb="FFFF0000"/>
        <rFont val="Preeti"/>
      </rPr>
      <t>!$Æ</t>
    </r>
  </si>
  <si>
    <r>
      <t xml:space="preserve"> ##_ gfuf]n 9'Ëf !*Æ</t>
    </r>
    <r>
      <rPr>
        <sz val="14"/>
        <color rgb="FFFF0000"/>
        <rFont val="Times New Roman"/>
        <family val="1"/>
      </rPr>
      <t>×</t>
    </r>
    <r>
      <rPr>
        <sz val="14"/>
        <color rgb="FFFF0000"/>
        <rFont val="Preeti"/>
      </rPr>
      <t>!)Æ</t>
    </r>
    <r>
      <rPr>
        <sz val="14"/>
        <color rgb="FFFF0000"/>
        <rFont val="Times New Roman"/>
        <family val="1"/>
      </rPr>
      <t>×</t>
    </r>
    <r>
      <rPr>
        <sz val="14"/>
        <color rgb="FFFF0000"/>
        <rFont val="Preeti"/>
      </rPr>
      <t>%</t>
    </r>
  </si>
  <si>
    <r>
      <t xml:space="preserve">     tfdf kftf -</t>
    </r>
    <r>
      <rPr>
        <sz val="14"/>
        <color rgb="FFFF0000"/>
        <rFont val="Times New Roman"/>
        <family val="1"/>
      </rPr>
      <t>Indian</t>
    </r>
    <r>
      <rPr>
        <sz val="14"/>
        <color rgb="FFFF0000"/>
        <rFont val="Preeti"/>
      </rPr>
      <t>_</t>
    </r>
  </si>
  <si>
    <r>
      <t xml:space="preserve"> #(_ </t>
    </r>
    <r>
      <rPr>
        <sz val="12"/>
        <color rgb="FFFF0000"/>
        <rFont val="Times New Roman"/>
        <family val="1"/>
      </rPr>
      <t>Wind bell</t>
    </r>
    <r>
      <rPr>
        <sz val="14"/>
        <color rgb="FFFF0000"/>
        <rFont val="Preeti"/>
      </rPr>
      <t xml:space="preserve"> xjf 306L $Æ</t>
    </r>
  </si>
  <si>
    <r>
      <t>%* _</t>
    </r>
    <r>
      <rPr>
        <sz val="10"/>
        <color rgb="FFFF0000"/>
        <rFont val="Preeti"/>
      </rPr>
      <t>गट्टा</t>
    </r>
    <r>
      <rPr>
        <sz val="12"/>
        <color rgb="FFFF0000"/>
        <rFont val="Preeti"/>
      </rPr>
      <t xml:space="preserve"> r'g</t>
    </r>
  </si>
  <si>
    <r>
      <t>df ckf -;fOh</t>
    </r>
    <r>
      <rPr>
        <sz val="12"/>
        <color rgb="FFFF0000"/>
        <rFont val="Times New Roman"/>
        <family val="1"/>
      </rPr>
      <t xml:space="preserve"> 200x50x130)</t>
    </r>
  </si>
  <si>
    <r>
      <t>blr ckf -;fOh</t>
    </r>
    <r>
      <rPr>
        <sz val="12"/>
        <color rgb="FFFF0000"/>
        <rFont val="Times New Roman"/>
        <family val="1"/>
      </rPr>
      <t xml:space="preserve"> 200x55x100)</t>
    </r>
  </si>
  <si>
    <r>
      <t>Tjf ckf -;fOh</t>
    </r>
    <r>
      <rPr>
        <sz val="12"/>
        <color rgb="FFFF0000"/>
        <rFont val="Times New Roman"/>
        <family val="1"/>
      </rPr>
      <t xml:space="preserve"> 110x55x180)</t>
    </r>
  </si>
  <si>
    <r>
      <t>uf]n ckf -;fOh</t>
    </r>
    <r>
      <rPr>
        <sz val="12"/>
        <color rgb="FFFF0000"/>
        <rFont val="Times New Roman"/>
        <family val="1"/>
      </rPr>
      <t xml:space="preserve"> 120x55x80)</t>
    </r>
  </si>
  <si>
    <r>
      <t>u0f]z ckf -;fOh</t>
    </r>
    <r>
      <rPr>
        <sz val="12"/>
        <color rgb="FFFF0000"/>
        <rFont val="Times New Roman"/>
        <family val="1"/>
      </rPr>
      <t xml:space="preserve"> 200x250x35)</t>
    </r>
  </si>
  <si>
    <r>
      <t>s'df/ ckf -;fOh</t>
    </r>
    <r>
      <rPr>
        <sz val="12"/>
        <color rgb="FFFF0000"/>
        <rFont val="Times New Roman"/>
        <family val="1"/>
      </rPr>
      <t xml:space="preserve"> 200x250x35)</t>
    </r>
  </si>
  <si>
    <r>
      <t>tf/f ckf -;fOh</t>
    </r>
    <r>
      <rPr>
        <sz val="12"/>
        <color rgb="FFFF0000"/>
        <rFont val="Times New Roman"/>
        <family val="1"/>
      </rPr>
      <t xml:space="preserve"> 200x250x55)</t>
    </r>
  </si>
  <si>
    <r>
      <t>k~r a'4 ckf -;fOh</t>
    </r>
    <r>
      <rPr>
        <sz val="12"/>
        <color rgb="FFFF0000"/>
        <rFont val="Times New Roman"/>
        <family val="1"/>
      </rPr>
      <t xml:space="preserve"> 170x230x55)</t>
    </r>
  </si>
  <si>
    <r>
      <t>sn; ckf -;fOh</t>
    </r>
    <r>
      <rPr>
        <sz val="12"/>
        <color rgb="FFFF0000"/>
        <rFont val="Times New Roman"/>
        <family val="1"/>
      </rPr>
      <t xml:space="preserve"> 100x140x40)</t>
    </r>
  </si>
  <si>
    <r>
      <t>gfuf]n ckf -;fOh</t>
    </r>
    <r>
      <rPr>
        <sz val="12"/>
        <color rgb="FFFF0000"/>
        <rFont val="Times New Roman"/>
        <family val="1"/>
      </rPr>
      <t xml:space="preserve"> 140x52x120)</t>
    </r>
  </si>
  <si>
    <r>
      <t>sl;df] ckf -;fOh</t>
    </r>
    <r>
      <rPr>
        <sz val="12"/>
        <color rgb="FFFF0000"/>
        <rFont val="Times New Roman"/>
        <family val="1"/>
      </rPr>
      <t xml:space="preserve"> 230x55x100)</t>
    </r>
  </si>
  <si>
    <r>
      <t>;snL] ckf -;fOh</t>
    </r>
    <r>
      <rPr>
        <sz val="12"/>
        <color rgb="FFFF0000"/>
        <rFont val="Times New Roman"/>
        <family val="1"/>
      </rPr>
      <t xml:space="preserve"> 140x55x115)</t>
    </r>
  </si>
  <si>
    <r>
      <t>kfga'§f ckf -;fOh</t>
    </r>
    <r>
      <rPr>
        <sz val="12"/>
        <color rgb="FFFF0000"/>
        <rFont val="Times New Roman"/>
        <family val="1"/>
      </rPr>
      <t xml:space="preserve"> 140x55x115)</t>
    </r>
  </si>
  <si>
    <r>
      <t>;fgf] km a'§f ckf -;fOh</t>
    </r>
    <r>
      <rPr>
        <sz val="12"/>
        <color rgb="FFFF0000"/>
        <rFont val="Times New Roman"/>
        <family val="1"/>
      </rPr>
      <t xml:space="preserve"> 180x55x30)</t>
    </r>
  </si>
  <si>
    <r>
      <t>7"nf] km a'§f ckf -;fOh</t>
    </r>
    <r>
      <rPr>
        <sz val="12"/>
        <color rgb="FFFF0000"/>
        <rFont val="Times New Roman"/>
        <family val="1"/>
      </rPr>
      <t xml:space="preserve"> 230x55x110)</t>
    </r>
  </si>
  <si>
    <r>
      <t>gof+ km a'§f ckf -;fOh</t>
    </r>
    <r>
      <rPr>
        <sz val="12"/>
        <color rgb="FFFF0000"/>
        <rFont val="Times New Roman"/>
        <family val="1"/>
      </rPr>
      <t xml:space="preserve"> 230x55x110)</t>
    </r>
  </si>
  <si>
    <r>
      <t>;fgf u a'§f ckf -;fOh</t>
    </r>
    <r>
      <rPr>
        <sz val="12"/>
        <color rgb="FFFF0000"/>
        <rFont val="Times New Roman"/>
        <family val="1"/>
      </rPr>
      <t xml:space="preserve"> 140x50x110)</t>
    </r>
  </si>
  <si>
    <r>
      <t>7"nf] u a'§f ckf -;fOh</t>
    </r>
    <r>
      <rPr>
        <sz val="12"/>
        <color rgb="FFFF0000"/>
        <rFont val="Times New Roman"/>
        <family val="1"/>
      </rPr>
      <t xml:space="preserve"> 230x55x90)</t>
    </r>
  </si>
  <si>
    <r>
      <t>k'Dxf a'§f ckf -;fOh</t>
    </r>
    <r>
      <rPr>
        <sz val="12"/>
        <color rgb="FFFF0000"/>
        <rFont val="Times New Roman"/>
        <family val="1"/>
      </rPr>
      <t xml:space="preserve"> 180x55x70)</t>
    </r>
  </si>
  <si>
    <r>
      <t>ltgs'g] :jfF ckf -;fOh</t>
    </r>
    <r>
      <rPr>
        <sz val="12"/>
        <color rgb="FFFF0000"/>
        <rFont val="Times New Roman"/>
        <family val="1"/>
      </rPr>
      <t xml:space="preserve"> 200x550x30)</t>
    </r>
  </si>
  <si>
    <r>
      <t>ltgs'g] kln ckf -;fOh</t>
    </r>
    <r>
      <rPr>
        <sz val="12"/>
        <color rgb="FFFF0000"/>
        <rFont val="Times New Roman"/>
        <family val="1"/>
      </rPr>
      <t xml:space="preserve"> 200x550x90)</t>
    </r>
  </si>
  <si>
    <r>
      <t>;fgf :jfF ckf -;fOh</t>
    </r>
    <r>
      <rPr>
        <sz val="12"/>
        <color rgb="FFFF0000"/>
        <rFont val="Times New Roman"/>
        <family val="1"/>
      </rPr>
      <t xml:space="preserve"> 140x50x110)</t>
    </r>
  </si>
  <si>
    <r>
      <t>7"nf] :jfF ckf -;fOh</t>
    </r>
    <r>
      <rPr>
        <sz val="12"/>
        <color rgb="FFFF0000"/>
        <rFont val="Times New Roman"/>
        <family val="1"/>
      </rPr>
      <t xml:space="preserve"> 2300x55x90)</t>
    </r>
  </si>
  <si>
    <r>
      <t>gfu 6fpsf] bf+ofaf+ofF  -;fOh</t>
    </r>
    <r>
      <rPr>
        <sz val="12"/>
        <color rgb="FFFF0000"/>
        <rFont val="Times New Roman"/>
        <family val="1"/>
      </rPr>
      <t xml:space="preserve"> 100x150x50)</t>
    </r>
  </si>
  <si>
    <r>
      <t>gfu 36L bf+ofaf+ofF  -;fOh</t>
    </r>
    <r>
      <rPr>
        <sz val="12"/>
        <color rgb="FFFF0000"/>
        <rFont val="Times New Roman"/>
        <family val="1"/>
      </rPr>
      <t xml:space="preserve"> 140x60x70)</t>
    </r>
  </si>
  <si>
    <r>
      <t>gfu hLp  -;fOh</t>
    </r>
    <r>
      <rPr>
        <sz val="12"/>
        <color rgb="FFFF0000"/>
        <rFont val="Times New Roman"/>
        <family val="1"/>
      </rPr>
      <t xml:space="preserve"> 140x60x70)</t>
    </r>
  </si>
  <si>
    <r>
      <t>gfu sGof÷k'?if  -;fOh</t>
    </r>
    <r>
      <rPr>
        <sz val="12"/>
        <color rgb="FFFF0000"/>
        <rFont val="Times New Roman"/>
        <family val="1"/>
      </rPr>
      <t xml:space="preserve"> 180x380x55)</t>
    </r>
  </si>
  <si>
    <r>
      <t>vfn gfuf]n  -;fOh</t>
    </r>
    <r>
      <rPr>
        <sz val="12"/>
        <color rgb="FFFF0000"/>
        <rFont val="Times New Roman"/>
        <family val="1"/>
      </rPr>
      <t xml:space="preserve"> 130x55x120)</t>
    </r>
  </si>
  <si>
    <r>
      <t>vfn kmof]  -;fOh</t>
    </r>
    <r>
      <rPr>
        <sz val="12"/>
        <color rgb="FFFF0000"/>
        <rFont val="Times New Roman"/>
        <family val="1"/>
      </rPr>
      <t xml:space="preserve"> 130x55x135)</t>
    </r>
  </si>
  <si>
    <r>
      <t>nx/f a'§f -;fOh</t>
    </r>
    <r>
      <rPr>
        <sz val="12"/>
        <color rgb="FFFF0000"/>
        <rFont val="Times New Roman"/>
        <family val="1"/>
      </rPr>
      <t xml:space="preserve"> 125x45x140)</t>
    </r>
  </si>
  <si>
    <r>
      <t>gu a]nL -;fOh</t>
    </r>
    <r>
      <rPr>
        <sz val="12"/>
        <color rgb="FFFF0000"/>
        <rFont val="Times New Roman"/>
        <family val="1"/>
      </rPr>
      <t xml:space="preserve"> 140x55x120)</t>
    </r>
  </si>
  <si>
    <r>
      <t>ldvfk'm;L  -;fOh</t>
    </r>
    <r>
      <rPr>
        <sz val="12"/>
        <color rgb="FFFF0000"/>
        <rFont val="Times New Roman"/>
        <family val="1"/>
      </rPr>
      <t xml:space="preserve"> 140x55x120)</t>
    </r>
  </si>
  <si>
    <r>
      <t>klnof] bfof+÷jfof+ -;fOh</t>
    </r>
    <r>
      <rPr>
        <sz val="12"/>
        <color rgb="FFFF0000"/>
        <rFont val="Times New Roman"/>
        <family val="1"/>
      </rPr>
      <t xml:space="preserve"> 130x55x120)</t>
    </r>
  </si>
  <si>
    <r>
      <t>gof+ klnkmf]  -;fOh</t>
    </r>
    <r>
      <rPr>
        <sz val="12"/>
        <color rgb="FFFF0000"/>
        <rFont val="Times New Roman"/>
        <family val="1"/>
      </rPr>
      <t xml:space="preserve"> 185x52x80)</t>
    </r>
  </si>
  <si>
    <r>
      <t>l;wf  klnkmf]  -;fOh</t>
    </r>
    <r>
      <rPr>
        <sz val="12"/>
        <color rgb="FFFF0000"/>
        <rFont val="Times New Roman"/>
        <family val="1"/>
      </rPr>
      <t xml:space="preserve"> 190x55x90)</t>
    </r>
  </si>
  <si>
    <r>
      <t>@Æ l;x -;fOh</t>
    </r>
    <r>
      <rPr>
        <sz val="12"/>
        <color rgb="FFFF0000"/>
        <rFont val="Times New Roman"/>
        <family val="1"/>
      </rPr>
      <t xml:space="preserve"> 95x5010)</t>
    </r>
  </si>
  <si>
    <r>
      <t>@Æu?8 -;fOh</t>
    </r>
    <r>
      <rPr>
        <sz val="12"/>
        <color rgb="FFFF0000"/>
        <rFont val="Times New Roman"/>
        <family val="1"/>
      </rPr>
      <t xml:space="preserve"> 95x50x100)</t>
    </r>
  </si>
  <si>
    <r>
      <t>wlnVjf -;fOh</t>
    </r>
    <r>
      <rPr>
        <sz val="12"/>
        <color rgb="FFFF0000"/>
        <rFont val="Times New Roman"/>
        <family val="1"/>
      </rPr>
      <t xml:space="preserve"> 95x50x100)</t>
    </r>
  </si>
  <si>
    <r>
      <t>&gt;LoGq -;fOh</t>
    </r>
    <r>
      <rPr>
        <sz val="12"/>
        <color rgb="FFFF0000"/>
        <rFont val="Times New Roman"/>
        <family val="1"/>
      </rPr>
      <t xml:space="preserve"> 70x700x80)</t>
    </r>
  </si>
  <si>
    <r>
      <t>Tjf kmof]  -;fOh</t>
    </r>
    <r>
      <rPr>
        <sz val="12"/>
        <color rgb="FFFF0000"/>
        <rFont val="Times New Roman"/>
        <family val="1"/>
      </rPr>
      <t xml:space="preserve"> 140x55x120)</t>
    </r>
  </si>
  <si>
    <r>
      <t>tf/f a'§f k'/fgf]  -;fOh</t>
    </r>
    <r>
      <rPr>
        <sz val="12"/>
        <color rgb="FFFF0000"/>
        <rFont val="Times New Roman"/>
        <family val="1"/>
      </rPr>
      <t xml:space="preserve"> 180x55x80)</t>
    </r>
  </si>
  <si>
    <r>
      <t>tf/f a'§f gof+  -;fOh</t>
    </r>
    <r>
      <rPr>
        <sz val="12"/>
        <color rgb="FFFF0000"/>
        <rFont val="Times New Roman"/>
        <family val="1"/>
      </rPr>
      <t xml:space="preserve"> 230x70x90)</t>
    </r>
  </si>
  <si>
    <r>
      <t>:jf+kmf] tf/f+  -;fOh</t>
    </r>
    <r>
      <rPr>
        <sz val="12"/>
        <color rgb="FFFF0000"/>
        <rFont val="Times New Roman"/>
        <family val="1"/>
      </rPr>
      <t xml:space="preserve"> 220x55x90)</t>
    </r>
  </si>
  <si>
    <r>
      <t>l;qmL a'§f  -;fOh</t>
    </r>
    <r>
      <rPr>
        <sz val="12"/>
        <color rgb="FFFF0000"/>
        <rFont val="Times New Roman"/>
        <family val="1"/>
      </rPr>
      <t xml:space="preserve"> 220x55x80)</t>
    </r>
  </si>
  <si>
    <r>
      <t>Gxfo a'§f ;fgf] -;fOh</t>
    </r>
    <r>
      <rPr>
        <sz val="12"/>
        <color rgb="FFFF0000"/>
        <rFont val="Times New Roman"/>
        <family val="1"/>
      </rPr>
      <t xml:space="preserve"> 140x65x130)</t>
    </r>
  </si>
  <si>
    <r>
      <t>Gxfo a'§f 7"nf]  -;fOh</t>
    </r>
    <r>
      <rPr>
        <sz val="12"/>
        <color rgb="FFFF0000"/>
        <rFont val="Times New Roman"/>
        <family val="1"/>
      </rPr>
      <t xml:space="preserve"> 140x100x130)</t>
    </r>
  </si>
  <si>
    <r>
      <t>Guf]n guf]n  -;fOh</t>
    </r>
    <r>
      <rPr>
        <sz val="12"/>
        <color rgb="FFFF0000"/>
        <rFont val="Times New Roman"/>
        <family val="1"/>
      </rPr>
      <t xml:space="preserve"> 2000x55x90)</t>
    </r>
  </si>
  <si>
    <r>
      <t>7L a'§f   -;fOh</t>
    </r>
    <r>
      <rPr>
        <sz val="12"/>
        <color rgb="FFFF0000"/>
        <rFont val="Times New Roman"/>
        <family val="1"/>
      </rPr>
      <t xml:space="preserve"> 210x55x75)</t>
    </r>
  </si>
  <si>
    <r>
      <t>;fgf]÷7"nf]  -;fOh</t>
    </r>
    <r>
      <rPr>
        <sz val="12"/>
        <color rgb="FFFF0000"/>
        <rFont val="Times New Roman"/>
        <family val="1"/>
      </rPr>
      <t xml:space="preserve"> </t>
    </r>
  </si>
  <si>
    <t>FY- 2082-83</t>
  </si>
  <si>
    <t>F/Y 081/82</t>
  </si>
  <si>
    <r>
      <t xml:space="preserve"> </t>
    </r>
    <r>
      <rPr>
        <sz val="14"/>
        <color rgb="FFFF0000"/>
        <rFont val="Preeti"/>
      </rPr>
      <t xml:space="preserve">lj6'dLg jf;/ </t>
    </r>
  </si>
  <si>
    <r>
      <t xml:space="preserve"> </t>
    </r>
    <r>
      <rPr>
        <sz val="12"/>
        <color rgb="FFFF0000"/>
        <rFont val="Times New Roman"/>
        <family val="1"/>
      </rPr>
      <t xml:space="preserve">Roofing  bitumen </t>
    </r>
    <r>
      <rPr>
        <sz val="14"/>
        <color rgb="FFFF0000"/>
        <rFont val="Preeti"/>
      </rPr>
      <t>-?lkmË cnsqf_</t>
    </r>
  </si>
  <si>
    <r>
      <t>Staircase</t>
    </r>
    <r>
      <rPr>
        <sz val="12"/>
        <color rgb="FFFF0000"/>
        <rFont val="Preeti"/>
      </rPr>
      <t xml:space="preserve"> sf] </t>
    </r>
    <r>
      <rPr>
        <sz val="12"/>
        <color rgb="FFFF0000"/>
        <rFont val="Times New Roman"/>
        <family val="1"/>
      </rPr>
      <t>3/4" x 3/4" square pipe</t>
    </r>
    <r>
      <rPr>
        <sz val="12"/>
        <color rgb="FFFF0000"/>
        <rFont val="Preeti"/>
      </rPr>
      <t xml:space="preserve"> df nufpg] </t>
    </r>
    <r>
      <rPr>
        <sz val="12"/>
        <color rgb="FFFF0000"/>
        <rFont val="Times New Roman"/>
        <family val="1"/>
      </rPr>
      <t>Brass cap</t>
    </r>
  </si>
  <si>
    <r>
      <t>Staircase</t>
    </r>
    <r>
      <rPr>
        <sz val="12"/>
        <color rgb="FFFF0000"/>
        <rFont val="Preeti"/>
      </rPr>
      <t xml:space="preserve"> sf] </t>
    </r>
    <r>
      <rPr>
        <sz val="12"/>
        <color rgb="FFFF0000"/>
        <rFont val="Times New Roman"/>
        <family val="1"/>
      </rPr>
      <t>1" x 1" square pipe</t>
    </r>
    <r>
      <rPr>
        <sz val="12"/>
        <color rgb="FFFF0000"/>
        <rFont val="Preeti"/>
      </rPr>
      <t xml:space="preserve"> df nufpg] </t>
    </r>
    <r>
      <rPr>
        <sz val="12"/>
        <color rgb="FFFF0000"/>
        <rFont val="Times New Roman"/>
        <family val="1"/>
      </rPr>
      <t>Brass cap</t>
    </r>
  </si>
  <si>
    <r>
      <t xml:space="preserve">Tarpoline sheet </t>
    </r>
    <r>
      <rPr>
        <sz val="14"/>
        <color rgb="FFFF0000"/>
        <rFont val="Preeti"/>
      </rPr>
      <t>-tf/kf]lng l;6_</t>
    </r>
  </si>
  <si>
    <t>page 15</t>
  </si>
  <si>
    <t>page 19</t>
  </si>
  <si>
    <t>PAGE 63</t>
  </si>
  <si>
    <t>PAGE 20</t>
  </si>
  <si>
    <t>PAGE 29</t>
  </si>
  <si>
    <t>page 58</t>
  </si>
  <si>
    <t>page 248</t>
  </si>
  <si>
    <t>FY- 2083-84</t>
  </si>
  <si>
    <t>page 12</t>
  </si>
  <si>
    <t>page 67</t>
  </si>
  <si>
    <t>PAGE 15</t>
  </si>
  <si>
    <t>PAGE 13</t>
  </si>
  <si>
    <t>PAGE 32</t>
  </si>
  <si>
    <t>page 40</t>
  </si>
  <si>
    <t>page 6</t>
  </si>
  <si>
    <t>page 35</t>
  </si>
  <si>
    <t>page 37</t>
  </si>
  <si>
    <t>page 7</t>
  </si>
  <si>
    <t>page 52</t>
  </si>
  <si>
    <t>PAGE 55</t>
  </si>
  <si>
    <t>PAGE 21</t>
  </si>
  <si>
    <t>PAGE 44</t>
  </si>
  <si>
    <t>PAGE 25</t>
  </si>
  <si>
    <t>page 10</t>
  </si>
  <si>
    <t>PAGE 96</t>
  </si>
  <si>
    <r>
      <rPr>
        <b/>
        <sz val="12"/>
        <rFont val="Arial"/>
        <family val="2"/>
      </rPr>
      <t>F/Y</t>
    </r>
    <r>
      <rPr>
        <b/>
        <sz val="12"/>
        <rFont val="FONTASY_ HIMALI_ TT"/>
        <family val="5"/>
      </rPr>
      <t xml:space="preserve"> </t>
    </r>
    <r>
      <rPr>
        <b/>
        <sz val="12"/>
        <rFont val="Arial"/>
        <family val="2"/>
      </rPr>
      <t>083/84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</si>
</sst>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_ * #,##0.00_ ;_ * \-#,##0.00_ ;_ * &quot;-&quot;??_ ;_ @_ "/>
    <numFmt numFmtId="165" formatCode="0.0000"/>
    <numFmt numFmtId="166" formatCode="0.000"/>
    <numFmt numFmtId="167" formatCode="0.0"/>
    <numFmt numFmtId="168" formatCode="_(* #,##0_);_(* \(#,##0\);_(* &quot;-&quot;??_);_(@_)"/>
  </numFmts>
  <fonts count="299">
    <font>
      <sz val="10"/>
      <name val="Arial"/>
    </font>
    <font>
      <sz val="11"/>
      <color theme="1"/>
      <name val="Calibri"/>
      <family val="2"/>
      <scheme val="minor"/>
    </font>
    <font>
      <sz val="10"/>
      <name val="Arial"/>
      <family val="2"/>
    </font>
    <font>
      <sz val="10"/>
      <name val="Preeti"/>
    </font>
    <font>
      <sz val="12"/>
      <name val="Preeti"/>
    </font>
    <font>
      <sz val="12"/>
      <name val="FONTASY_ HIMALI_ TT"/>
      <family val="5"/>
    </font>
    <font>
      <sz val="9"/>
      <name val="FONTASY_ HIMALI_ TT"/>
      <family val="5"/>
    </font>
    <font>
      <sz val="9"/>
      <name val="Arial"/>
      <family val="2"/>
    </font>
    <font>
      <sz val="8"/>
      <name val="Arial"/>
      <family val="2"/>
    </font>
    <font>
      <sz val="8"/>
      <name val="FONTASY_ HIMALI_ TT"/>
      <family val="5"/>
    </font>
    <font>
      <sz val="16"/>
      <name val="Preeti"/>
    </font>
    <font>
      <sz val="11"/>
      <name val="Preeti"/>
    </font>
    <font>
      <vertAlign val="superscript"/>
      <sz val="16"/>
      <name val="Preeti"/>
    </font>
    <font>
      <vertAlign val="subscript"/>
      <sz val="16"/>
      <name val="Preeti"/>
    </font>
    <font>
      <sz val="16"/>
      <name val="Arial"/>
      <family val="2"/>
    </font>
    <font>
      <sz val="14"/>
      <name val="Preeti"/>
    </font>
    <font>
      <sz val="8"/>
      <name val="Fontasy Himali"/>
      <family val="5"/>
    </font>
    <font>
      <sz val="12"/>
      <name val="Arial"/>
      <family val="2"/>
    </font>
    <font>
      <sz val="10"/>
      <name val="Arial"/>
      <family val="2"/>
    </font>
    <font>
      <sz val="16"/>
      <name val="Sama"/>
      <family val="5"/>
    </font>
    <font>
      <sz val="13"/>
      <name val="Preeti"/>
    </font>
    <font>
      <sz val="10"/>
      <name val="Fontasy Himali"/>
      <family val="5"/>
    </font>
    <font>
      <sz val="10"/>
      <name val="FONTASY_ HIMALI_ TT"/>
      <family val="5"/>
    </font>
    <font>
      <sz val="11"/>
      <name val="Arial"/>
      <family val="2"/>
    </font>
    <font>
      <sz val="11"/>
      <name val="FONTASY_ HIMALI_ TT"/>
      <family val="5"/>
    </font>
    <font>
      <sz val="11"/>
      <name val="Fontasy Himali"/>
      <family val="5"/>
    </font>
    <font>
      <sz val="6"/>
      <name val="Preeti"/>
    </font>
    <font>
      <sz val="7"/>
      <name val="Preeti"/>
    </font>
    <font>
      <sz val="13"/>
      <name val="FONTASY_ HIMALI_ TT"/>
      <family val="5"/>
    </font>
    <font>
      <vertAlign val="superscript"/>
      <sz val="10"/>
      <color indexed="9"/>
      <name val="FONTASY_ HIMALI_ TT"/>
      <family val="5"/>
    </font>
    <font>
      <sz val="9"/>
      <color indexed="9"/>
      <name val="FONTASY_ HIMALI_ TT"/>
      <family val="5"/>
    </font>
    <font>
      <sz val="8"/>
      <color indexed="9"/>
      <name val="FONTASY_ HIMALI_ TT"/>
      <family val="5"/>
    </font>
    <font>
      <sz val="10"/>
      <color indexed="9"/>
      <name val="FONTASY_ HIMALI_ TT"/>
      <family val="5"/>
    </font>
    <font>
      <b/>
      <sz val="11"/>
      <name val="FONTASY_ HIMALI_ TT"/>
      <family val="5"/>
    </font>
    <font>
      <b/>
      <sz val="10"/>
      <name val="FONTASY_ HIMALI_ TT"/>
      <family val="5"/>
    </font>
    <font>
      <sz val="9"/>
      <name val="Preeti"/>
    </font>
    <font>
      <sz val="9"/>
      <name val="Fontasy Himali"/>
      <family val="5"/>
    </font>
    <font>
      <b/>
      <u/>
      <sz val="14"/>
      <name val="Preeti"/>
    </font>
    <font>
      <u/>
      <sz val="10"/>
      <name val="Preeti"/>
    </font>
    <font>
      <u/>
      <sz val="10"/>
      <name val="Arial"/>
      <family val="2"/>
    </font>
    <font>
      <sz val="12"/>
      <name val="Arial"/>
      <family val="2"/>
    </font>
    <font>
      <sz val="12"/>
      <name val="Wingdings 2"/>
      <family val="1"/>
      <charset val="2"/>
    </font>
    <font>
      <u/>
      <sz val="10"/>
      <color indexed="12"/>
      <name val="Arial"/>
      <family val="2"/>
    </font>
    <font>
      <b/>
      <sz val="14"/>
      <name val="FONTASY_ HIMALI_ TT"/>
      <family val="5"/>
    </font>
    <font>
      <sz val="14"/>
      <name val="Arial"/>
      <family val="2"/>
    </font>
    <font>
      <vertAlign val="superscript"/>
      <sz val="14"/>
      <name val="Preeti"/>
    </font>
    <font>
      <vertAlign val="subscript"/>
      <sz val="14"/>
      <name val="Preeti"/>
    </font>
    <font>
      <b/>
      <sz val="13"/>
      <name val="Preeti"/>
    </font>
    <font>
      <sz val="10"/>
      <name val="Sama"/>
      <family val="5"/>
    </font>
    <font>
      <sz val="7"/>
      <name val="Arial"/>
      <family val="2"/>
    </font>
    <font>
      <u/>
      <sz val="11"/>
      <name val="Preeti"/>
    </font>
    <font>
      <sz val="12"/>
      <name val="Times New Roman"/>
      <family val="1"/>
    </font>
    <font>
      <sz val="12"/>
      <name val="Fontasy Himali"/>
      <family val="5"/>
    </font>
    <font>
      <sz val="12"/>
      <color indexed="10"/>
      <name val="FONTASY_ HIMALI_ TT"/>
      <family val="5"/>
    </font>
    <font>
      <sz val="10.5"/>
      <name val="FONTASY_ HIMALI_ TT"/>
      <family val="5"/>
    </font>
    <font>
      <b/>
      <sz val="14"/>
      <color indexed="21"/>
      <name val="FONTASY_ HIMALI_ TT"/>
      <family val="5"/>
    </font>
    <font>
      <b/>
      <sz val="14"/>
      <color indexed="21"/>
      <name val="Arial"/>
      <family val="2"/>
    </font>
    <font>
      <sz val="8"/>
      <name val="Arial"/>
      <family val="2"/>
    </font>
    <font>
      <sz val="16"/>
      <color indexed="10"/>
      <name val="Preeti"/>
    </font>
    <font>
      <sz val="13"/>
      <name val="Arial"/>
      <family val="2"/>
    </font>
    <font>
      <i/>
      <sz val="16"/>
      <name val="Preeti"/>
    </font>
    <font>
      <u/>
      <sz val="20"/>
      <name val="Preeti"/>
    </font>
    <font>
      <sz val="20"/>
      <name val="Preeti"/>
    </font>
    <font>
      <b/>
      <sz val="20"/>
      <name val="Arial"/>
      <family val="2"/>
    </font>
    <font>
      <b/>
      <sz val="20"/>
      <name val="Preeti"/>
    </font>
    <font>
      <b/>
      <sz val="14"/>
      <name val="Preeti"/>
    </font>
    <font>
      <sz val="14"/>
      <name val="Arial"/>
      <family val="2"/>
    </font>
    <font>
      <b/>
      <sz val="12"/>
      <name val="Preeti"/>
    </font>
    <font>
      <b/>
      <sz val="14"/>
      <name val="Times New Roman"/>
      <family val="1"/>
    </font>
    <font>
      <sz val="10"/>
      <name val="Times New Roman"/>
      <family val="1"/>
    </font>
    <font>
      <b/>
      <sz val="12"/>
      <name val="Times New Roman"/>
      <family val="1"/>
    </font>
    <font>
      <sz val="14"/>
      <name val="Times New Roman"/>
      <family val="1"/>
    </font>
    <font>
      <sz val="11"/>
      <name val="Times New Roman"/>
      <family val="1"/>
    </font>
    <font>
      <sz val="8"/>
      <name val="Times New Roman"/>
      <family val="1"/>
    </font>
    <font>
      <sz val="8"/>
      <name val="Preeti"/>
    </font>
    <font>
      <b/>
      <sz val="13"/>
      <name val="Times New Roman"/>
      <family val="1"/>
    </font>
    <font>
      <sz val="18"/>
      <name val="Preeti"/>
    </font>
    <font>
      <b/>
      <u/>
      <sz val="14"/>
      <name val="Times New Roman"/>
      <family val="1"/>
    </font>
    <font>
      <sz val="7"/>
      <name val="Times New Roman"/>
      <family val="1"/>
    </font>
    <font>
      <sz val="9"/>
      <name val="Times New Roman"/>
      <family val="1"/>
    </font>
    <font>
      <sz val="13"/>
      <name val="Times New Roman"/>
      <family val="1"/>
    </font>
    <font>
      <sz val="10"/>
      <name val="Fontasy Himali"/>
      <family val="5"/>
    </font>
    <font>
      <sz val="16"/>
      <name val="Ank-Cast"/>
    </font>
    <font>
      <sz val="15"/>
      <name val="Preeti"/>
    </font>
    <font>
      <b/>
      <sz val="10"/>
      <name val="Times New Roman"/>
      <family val="1"/>
    </font>
    <font>
      <vertAlign val="superscript"/>
      <sz val="12"/>
      <name val="Times New Roman"/>
      <family val="1"/>
    </font>
    <font>
      <vertAlign val="subscript"/>
      <sz val="12"/>
      <name val="Times New Roman"/>
      <family val="1"/>
    </font>
    <font>
      <b/>
      <sz val="11"/>
      <name val="Arial"/>
      <family val="2"/>
    </font>
    <font>
      <b/>
      <sz val="11"/>
      <name val="Times New Roman"/>
      <family val="1"/>
    </font>
    <font>
      <b/>
      <sz val="14"/>
      <name val="Arial"/>
      <family val="2"/>
    </font>
    <font>
      <i/>
      <sz val="12"/>
      <name val="Times New Roman"/>
      <family val="1"/>
    </font>
    <font>
      <b/>
      <sz val="8"/>
      <name val="Times New Roman"/>
      <family val="1"/>
    </font>
    <font>
      <i/>
      <sz val="10"/>
      <name val="Times New Roman"/>
      <family val="1"/>
    </font>
    <font>
      <b/>
      <u/>
      <sz val="12"/>
      <name val="Times New Roman"/>
      <family val="1"/>
    </font>
    <font>
      <b/>
      <sz val="12"/>
      <name val="Arial"/>
      <family val="2"/>
    </font>
    <font>
      <u/>
      <sz val="10"/>
      <name val="Times New Roman"/>
      <family val="1"/>
    </font>
    <font>
      <b/>
      <sz val="14"/>
      <name val="Arial"/>
      <family val="2"/>
    </font>
    <font>
      <vertAlign val="superscript"/>
      <sz val="10"/>
      <name val="Arial"/>
      <family val="2"/>
    </font>
    <font>
      <sz val="10"/>
      <color indexed="10"/>
      <name val="FONTASY_ HIMALI_ TT"/>
      <family val="5"/>
    </font>
    <font>
      <sz val="14"/>
      <color indexed="10"/>
      <name val="FONTASY_ HIMALI_ TT"/>
      <family val="5"/>
    </font>
    <font>
      <b/>
      <sz val="14"/>
      <color indexed="10"/>
      <name val="FONTASY_ HIMALI_ TT"/>
      <family val="5"/>
    </font>
    <font>
      <sz val="8"/>
      <color indexed="10"/>
      <name val="FONTASY_ HIMALI_ TT"/>
      <family val="5"/>
    </font>
    <font>
      <b/>
      <u/>
      <sz val="14"/>
      <color indexed="10"/>
      <name val="FONTASY_ HIMALI_ TT"/>
      <family val="5"/>
    </font>
    <font>
      <b/>
      <sz val="10"/>
      <color indexed="10"/>
      <name val="FONTASY_ HIMALI_ TT"/>
      <family val="5"/>
    </font>
    <font>
      <b/>
      <sz val="12"/>
      <color indexed="10"/>
      <name val="FONTASY_ HIMALI_ TT"/>
      <family val="5"/>
    </font>
    <font>
      <sz val="18"/>
      <color indexed="10"/>
      <name val="FONTASY_ HIMALI_ TT"/>
      <family val="5"/>
    </font>
    <font>
      <sz val="16"/>
      <color indexed="10"/>
      <name val="FONTASY_ HIMALI_ TT"/>
      <family val="5"/>
    </font>
    <font>
      <b/>
      <u/>
      <sz val="12"/>
      <color indexed="10"/>
      <name val="FONTASY_ HIMALI_ TT"/>
      <family val="5"/>
    </font>
    <font>
      <b/>
      <sz val="10"/>
      <name val="Arial"/>
      <family val="2"/>
    </font>
    <font>
      <b/>
      <sz val="8"/>
      <name val="Arial"/>
      <family val="2"/>
    </font>
    <font>
      <sz val="12"/>
      <color indexed="10"/>
      <name val="Arial"/>
      <family val="2"/>
    </font>
    <font>
      <sz val="11"/>
      <color indexed="10"/>
      <name val="Arial"/>
      <family val="2"/>
    </font>
    <font>
      <b/>
      <sz val="12"/>
      <name val="FONTASY_ HIMALI_ TT"/>
      <family val="5"/>
    </font>
    <font>
      <b/>
      <u/>
      <sz val="24"/>
      <name val="Rukmini"/>
    </font>
    <font>
      <sz val="10"/>
      <color indexed="10"/>
      <name val="Arial"/>
      <family val="2"/>
    </font>
    <font>
      <sz val="10"/>
      <color indexed="14"/>
      <name val="Arial"/>
      <family val="2"/>
    </font>
    <font>
      <b/>
      <u/>
      <sz val="10"/>
      <color indexed="14"/>
      <name val="Arial"/>
      <family val="2"/>
    </font>
    <font>
      <vertAlign val="superscript"/>
      <sz val="12"/>
      <color indexed="10"/>
      <name val="Arial"/>
      <family val="2"/>
    </font>
    <font>
      <vertAlign val="superscript"/>
      <sz val="14"/>
      <color indexed="10"/>
      <name val="Arial"/>
      <family val="2"/>
    </font>
    <font>
      <b/>
      <sz val="12"/>
      <color indexed="10"/>
      <name val="Preeti"/>
    </font>
    <font>
      <b/>
      <sz val="10"/>
      <color indexed="10"/>
      <name val="Arial"/>
      <family val="2"/>
    </font>
    <font>
      <b/>
      <u/>
      <sz val="16"/>
      <name val="Arial"/>
      <family val="2"/>
    </font>
    <font>
      <sz val="12"/>
      <color indexed="12"/>
      <name val="FONTASY_ HIMALI_ TT"/>
      <family val="5"/>
    </font>
    <font>
      <sz val="12"/>
      <color indexed="10"/>
      <name val="Preeti"/>
    </font>
    <font>
      <sz val="11"/>
      <color indexed="10"/>
      <name val="Preeti"/>
    </font>
    <font>
      <sz val="13"/>
      <color indexed="10"/>
      <name val="Preeti"/>
    </font>
    <font>
      <sz val="10"/>
      <color indexed="10"/>
      <name val="Fontasy Himali"/>
      <family val="5"/>
    </font>
    <font>
      <sz val="10"/>
      <color indexed="10"/>
      <name val="Arial"/>
      <family val="2"/>
    </font>
    <font>
      <sz val="14"/>
      <color indexed="10"/>
      <name val="Preeti"/>
    </font>
    <font>
      <sz val="13"/>
      <color indexed="10"/>
      <name val="FONTASY_ HIMALI_ TT"/>
      <family val="5"/>
    </font>
    <font>
      <vertAlign val="superscript"/>
      <sz val="14"/>
      <color indexed="10"/>
      <name val="Preeti"/>
    </font>
    <font>
      <vertAlign val="subscript"/>
      <sz val="14"/>
      <color indexed="10"/>
      <name val="Preeti"/>
    </font>
    <font>
      <vertAlign val="superscript"/>
      <sz val="16"/>
      <color indexed="10"/>
      <name val="Preeti"/>
    </font>
    <font>
      <vertAlign val="subscript"/>
      <sz val="16"/>
      <color indexed="10"/>
      <name val="Preeti"/>
    </font>
    <font>
      <vertAlign val="superscript"/>
      <sz val="12"/>
      <color indexed="10"/>
      <name val="Preeti"/>
    </font>
    <font>
      <vertAlign val="subscript"/>
      <sz val="12"/>
      <color indexed="10"/>
      <name val="Preeti"/>
    </font>
    <font>
      <sz val="12"/>
      <color indexed="14"/>
      <name val="FONTASY_ HIMALI_ TT"/>
      <family val="5"/>
    </font>
    <font>
      <sz val="12"/>
      <color indexed="14"/>
      <name val="FONTASY_ HIMALI_ TT"/>
      <family val="5"/>
    </font>
    <font>
      <sz val="24"/>
      <name val="Preeti"/>
    </font>
    <font>
      <u/>
      <sz val="14"/>
      <name val="Arial"/>
      <family val="2"/>
    </font>
    <font>
      <sz val="10"/>
      <color indexed="63"/>
      <name val="Arial"/>
      <family val="2"/>
    </font>
    <font>
      <u/>
      <sz val="14"/>
      <color indexed="63"/>
      <name val="Arial"/>
      <family val="2"/>
    </font>
    <font>
      <sz val="11"/>
      <name val="FONTASY_HIMALI_TT"/>
      <family val="5"/>
    </font>
    <font>
      <sz val="12"/>
      <name val="FONTASY_HIMALI_TT"/>
      <family val="5"/>
    </font>
    <font>
      <sz val="10"/>
      <name val="FONTASY_HIMALI_TT"/>
      <family val="5"/>
    </font>
    <font>
      <sz val="10.5"/>
      <name val="FONTASY_HIMALI_TT"/>
      <family val="5"/>
    </font>
    <font>
      <b/>
      <sz val="10"/>
      <name val="FONTASY_HIMALI_TT"/>
      <family val="5"/>
    </font>
    <font>
      <sz val="8"/>
      <name val="FONTASY_HIMALI_TT"/>
      <family val="5"/>
    </font>
    <font>
      <sz val="12"/>
      <color theme="1"/>
      <name val="FONTASY_ HIMALI_ TT"/>
      <family val="5"/>
    </font>
    <font>
      <sz val="12"/>
      <name val="Calibri"/>
      <family val="2"/>
      <scheme val="minor"/>
    </font>
    <font>
      <sz val="13"/>
      <name val="Calibri"/>
      <family val="2"/>
      <scheme val="minor"/>
    </font>
    <font>
      <sz val="16"/>
      <color theme="1"/>
      <name val="Preeti"/>
    </font>
    <font>
      <sz val="14"/>
      <color theme="1"/>
      <name val="Preeti"/>
    </font>
    <font>
      <sz val="11"/>
      <color theme="1"/>
      <name val="Preeti"/>
    </font>
    <font>
      <sz val="13"/>
      <color theme="1"/>
      <name val="Preeti"/>
    </font>
    <font>
      <sz val="10"/>
      <name val="Calibri"/>
      <family val="2"/>
      <scheme val="minor"/>
    </font>
    <font>
      <sz val="12"/>
      <color theme="1"/>
      <name val="Preeti"/>
    </font>
    <font>
      <sz val="10"/>
      <color theme="1"/>
      <name val="FONTASY_ HIMALI_ TT"/>
      <family val="5"/>
    </font>
    <font>
      <sz val="10"/>
      <color theme="1"/>
      <name val="Fontasy Himali"/>
      <family val="5"/>
    </font>
    <font>
      <sz val="10"/>
      <color theme="1"/>
      <name val="Arial"/>
      <family val="2"/>
    </font>
    <font>
      <sz val="10"/>
      <color theme="1"/>
      <name val="Preeti"/>
    </font>
    <font>
      <sz val="16"/>
      <color theme="1"/>
      <name val="Arial"/>
      <family val="2"/>
    </font>
    <font>
      <u/>
      <sz val="11"/>
      <color theme="1"/>
      <name val="Preeti"/>
    </font>
    <font>
      <sz val="9"/>
      <color theme="1"/>
      <name val="Arial"/>
      <family val="2"/>
    </font>
    <font>
      <sz val="9"/>
      <name val="FONTASY_HIMALI_TT"/>
      <family val="5"/>
    </font>
    <font>
      <sz val="12"/>
      <name val="HIMALAYA TT FONT"/>
      <family val="5"/>
    </font>
    <font>
      <sz val="10"/>
      <color rgb="FFFF0000"/>
      <name val="FONTASY_ HIMALI_ TT"/>
      <family val="5"/>
    </font>
    <font>
      <sz val="10.5"/>
      <name val="Arial"/>
      <family val="2"/>
    </font>
    <font>
      <sz val="11"/>
      <name val="Fantci"/>
    </font>
    <font>
      <sz val="13"/>
      <name val="FONTASY_HIMALI_TT"/>
      <family val="5"/>
    </font>
    <font>
      <b/>
      <sz val="11"/>
      <name val="FONTASY_HIMALI_TT"/>
      <family val="5"/>
    </font>
    <font>
      <sz val="10"/>
      <color theme="0" tint="-0.14999847407452621"/>
      <name val="FONTASY_ HIMALI_ TT"/>
      <family val="5"/>
    </font>
    <font>
      <sz val="15"/>
      <name val="Kanchan"/>
    </font>
    <font>
      <sz val="15"/>
      <name val="Arial"/>
      <family val="2"/>
    </font>
    <font>
      <sz val="24"/>
      <name val="Arial"/>
      <family val="2"/>
    </font>
    <font>
      <sz val="9"/>
      <color indexed="63"/>
      <name val="Arial"/>
      <family val="2"/>
    </font>
    <font>
      <b/>
      <sz val="10"/>
      <color theme="0" tint="-0.14999847407452621"/>
      <name val="FONTASY_ HIMALI_ TT"/>
      <family val="5"/>
    </font>
    <font>
      <sz val="13"/>
      <color theme="1"/>
      <name val="Arial"/>
      <family val="2"/>
    </font>
    <font>
      <sz val="10"/>
      <name val="Prachin"/>
      <family val="2"/>
    </font>
    <font>
      <b/>
      <sz val="9"/>
      <name val="Arial"/>
      <family val="2"/>
    </font>
    <font>
      <sz val="24"/>
      <name val="Wingdings 2"/>
      <family val="1"/>
      <charset val="2"/>
    </font>
    <font>
      <sz val="8"/>
      <color theme="0"/>
      <name val="FONTASY_ HIMALI_ TT"/>
      <family val="5"/>
    </font>
    <font>
      <sz val="12"/>
      <name val="Aparajita"/>
      <family val="2"/>
    </font>
    <font>
      <b/>
      <i/>
      <sz val="9"/>
      <name val="Times New Roman"/>
      <family val="1"/>
    </font>
    <font>
      <i/>
      <sz val="9"/>
      <name val="Times New Roman"/>
      <family val="1"/>
    </font>
    <font>
      <b/>
      <sz val="9"/>
      <name val="Times New Roman"/>
      <family val="1"/>
    </font>
    <font>
      <b/>
      <i/>
      <sz val="11"/>
      <name val="Times New Roman"/>
      <family val="1"/>
    </font>
    <font>
      <sz val="9"/>
      <color theme="1"/>
      <name val="Times New Roman"/>
      <family val="1"/>
    </font>
    <font>
      <sz val="12"/>
      <name val="Prachin"/>
      <family val="2"/>
    </font>
    <font>
      <sz val="10"/>
      <color rgb="FFFF0000"/>
      <name val="Arial"/>
      <family val="2"/>
    </font>
    <font>
      <b/>
      <i/>
      <sz val="12"/>
      <name val="Times New Roman"/>
      <family val="1"/>
    </font>
    <font>
      <sz val="12"/>
      <color theme="1"/>
      <name val="Arial"/>
      <family val="2"/>
    </font>
    <font>
      <sz val="10"/>
      <name val="Arial"/>
      <family val="2"/>
    </font>
    <font>
      <b/>
      <sz val="16"/>
      <name val="Preeti"/>
    </font>
    <font>
      <b/>
      <sz val="11"/>
      <name val="Preeti"/>
    </font>
    <font>
      <sz val="10"/>
      <color theme="1"/>
      <name val="Times New Roman"/>
      <family val="1"/>
    </font>
    <font>
      <sz val="10"/>
      <name val="PCS NEPALI"/>
      <family val="5"/>
    </font>
    <font>
      <sz val="16"/>
      <name val="AjantaText"/>
    </font>
    <font>
      <sz val="10"/>
      <color indexed="8"/>
      <name val="Times New Roman"/>
      <family val="1"/>
    </font>
    <font>
      <b/>
      <sz val="12"/>
      <name val="Fontasy Roman Himali"/>
    </font>
    <font>
      <b/>
      <sz val="16"/>
      <name val="Times New Roman"/>
      <family val="1"/>
    </font>
    <font>
      <b/>
      <sz val="12"/>
      <name val="Cambria"/>
      <family val="1"/>
    </font>
    <font>
      <b/>
      <sz val="9"/>
      <name val="Cambria"/>
      <family val="1"/>
    </font>
    <font>
      <sz val="12"/>
      <color theme="1"/>
      <name val="Cambria"/>
      <family val="1"/>
    </font>
    <font>
      <sz val="11"/>
      <name val="Cambria"/>
      <family val="1"/>
    </font>
    <font>
      <sz val="9"/>
      <color theme="1"/>
      <name val="Cambria"/>
      <family val="1"/>
    </font>
    <font>
      <b/>
      <sz val="12"/>
      <color theme="1"/>
      <name val="Cambria"/>
      <family val="1"/>
    </font>
    <font>
      <sz val="9"/>
      <name val="Cambria"/>
      <family val="1"/>
    </font>
    <font>
      <b/>
      <sz val="9"/>
      <color theme="1"/>
      <name val="Cambria"/>
      <family val="1"/>
    </font>
    <font>
      <sz val="12"/>
      <name val="Cambria"/>
      <family val="1"/>
    </font>
    <font>
      <b/>
      <i/>
      <sz val="12"/>
      <name val="Calibri"/>
      <family val="2"/>
      <scheme val="minor"/>
    </font>
    <font>
      <sz val="11"/>
      <name val="Calibri"/>
      <family val="2"/>
      <scheme val="minor"/>
    </font>
    <font>
      <sz val="12"/>
      <name val="Arial Narrow"/>
      <family val="2"/>
    </font>
    <font>
      <sz val="11"/>
      <name val="Arial Narrow"/>
      <family val="2"/>
    </font>
    <font>
      <sz val="10"/>
      <name val="Arial Narrow"/>
      <family val="2"/>
    </font>
    <font>
      <b/>
      <i/>
      <sz val="14"/>
      <name val="Times New Roman"/>
      <family val="1"/>
    </font>
    <font>
      <i/>
      <sz val="10"/>
      <name val="Arial"/>
      <family val="2"/>
    </font>
    <font>
      <i/>
      <sz val="14"/>
      <name val="Preeti"/>
    </font>
    <font>
      <i/>
      <sz val="11"/>
      <name val="Times New Roman"/>
      <family val="1"/>
    </font>
    <font>
      <i/>
      <sz val="14"/>
      <name val="Times New Roman"/>
      <family val="1"/>
    </font>
    <font>
      <i/>
      <sz val="12"/>
      <name val="Preeti"/>
    </font>
    <font>
      <b/>
      <sz val="12"/>
      <color indexed="8"/>
      <name val="Calibri"/>
      <family val="2"/>
    </font>
    <font>
      <sz val="12"/>
      <color indexed="8"/>
      <name val="Calibri"/>
      <family val="2"/>
    </font>
    <font>
      <sz val="11"/>
      <color indexed="8"/>
      <name val="Calibri"/>
      <family val="2"/>
    </font>
    <font>
      <b/>
      <sz val="11"/>
      <color indexed="8"/>
      <name val="Calibri"/>
      <family val="2"/>
    </font>
    <font>
      <vertAlign val="superscript"/>
      <sz val="9"/>
      <name val="Arial"/>
      <family val="2"/>
    </font>
    <font>
      <i/>
      <sz val="12"/>
      <name val="FONTASY_ HIMALI_ TT"/>
      <family val="5"/>
    </font>
    <font>
      <b/>
      <sz val="14"/>
      <color indexed="8"/>
      <name val="Calibri"/>
      <family val="2"/>
    </font>
    <font>
      <b/>
      <i/>
      <sz val="13"/>
      <name val="Preeti"/>
    </font>
    <font>
      <b/>
      <i/>
      <sz val="13"/>
      <name val="Arial"/>
      <family val="2"/>
    </font>
    <font>
      <b/>
      <sz val="10"/>
      <name val="Preeti"/>
    </font>
    <font>
      <sz val="15"/>
      <color theme="1"/>
      <name val="Preeti"/>
    </font>
    <font>
      <sz val="11"/>
      <color theme="1"/>
      <name val="Fontasy Himali"/>
      <family val="5"/>
    </font>
    <font>
      <b/>
      <sz val="10"/>
      <color theme="1"/>
      <name val="FONTASY_ HIMALI_ TT"/>
      <family val="5"/>
    </font>
    <font>
      <b/>
      <i/>
      <sz val="16"/>
      <name val="Times New Roman"/>
      <family val="1"/>
    </font>
    <font>
      <sz val="24"/>
      <name val="Rukmini"/>
    </font>
    <font>
      <sz val="12"/>
      <color rgb="FFFF0000"/>
      <name val="FONTASY_ HIMALI_ TT"/>
      <family val="5"/>
    </font>
    <font>
      <sz val="8.5"/>
      <name val="Fontasy Himali"/>
      <family val="5"/>
    </font>
    <font>
      <sz val="8.5"/>
      <color theme="1"/>
      <name val="Fontasy Himali"/>
      <family val="5"/>
    </font>
    <font>
      <sz val="8.5"/>
      <color rgb="FFFF0000"/>
      <name val="Fontasy Himali"/>
      <family val="5"/>
    </font>
    <font>
      <sz val="12"/>
      <color theme="5" tint="-0.249977111117893"/>
      <name val="FONTASY_ HIMALI_ TT"/>
      <family val="5"/>
    </font>
    <font>
      <sz val="8"/>
      <color rgb="FFFF0000"/>
      <name val="Fontasy Himali"/>
      <family val="5"/>
    </font>
    <font>
      <sz val="12"/>
      <color theme="5"/>
      <name val="FONTASY_ HIMALI_ TT"/>
      <family val="5"/>
    </font>
    <font>
      <sz val="8.5"/>
      <name val="Arial"/>
      <family val="2"/>
    </font>
    <font>
      <sz val="10"/>
      <color rgb="FF00B050"/>
      <name val="Arial"/>
      <family val="2"/>
    </font>
    <font>
      <sz val="8"/>
      <color rgb="FF00B050"/>
      <name val="Fontasy Himali"/>
      <family val="5"/>
    </font>
    <font>
      <sz val="13"/>
      <name val="Fontasy Himali"/>
      <family val="5"/>
    </font>
    <font>
      <b/>
      <sz val="8"/>
      <name val="Fontasy Himali"/>
      <family val="5"/>
    </font>
    <font>
      <b/>
      <sz val="8.5"/>
      <name val="Fontasy Himali"/>
      <family val="5"/>
    </font>
    <font>
      <b/>
      <sz val="9"/>
      <name val="Fontasy Himali"/>
      <family val="5"/>
    </font>
    <font>
      <sz val="15"/>
      <name val="Times New Roman"/>
      <family val="1"/>
    </font>
    <font>
      <sz val="16"/>
      <name val="Arial"/>
      <family val="1"/>
    </font>
    <font>
      <b/>
      <sz val="10"/>
      <color rgb="FFFF0000"/>
      <name val="Arial"/>
      <family val="2"/>
    </font>
    <font>
      <b/>
      <sz val="12"/>
      <color theme="5" tint="-0.249977111117893"/>
      <name val="FONTASY_ HIMALI_ TT"/>
      <family val="5"/>
    </font>
    <font>
      <b/>
      <sz val="12"/>
      <color theme="1"/>
      <name val="FONTASY_ HIMALI_ TT"/>
      <family val="5"/>
    </font>
    <font>
      <b/>
      <sz val="12"/>
      <color indexed="12"/>
      <name val="FONTASY_ HIMALI_ TT"/>
      <family val="5"/>
    </font>
    <font>
      <b/>
      <sz val="12"/>
      <color indexed="14"/>
      <name val="FONTASY_ HIMALI_ TT"/>
      <family val="5"/>
    </font>
    <font>
      <b/>
      <sz val="12"/>
      <color theme="5"/>
      <name val="FONTASY_ HIMALI_ TT"/>
      <family val="5"/>
    </font>
    <font>
      <b/>
      <sz val="11"/>
      <color theme="1"/>
      <name val="Calibri"/>
      <family val="2"/>
      <scheme val="minor"/>
    </font>
    <font>
      <b/>
      <sz val="26"/>
      <name val="Preeti"/>
    </font>
    <font>
      <b/>
      <u/>
      <sz val="10"/>
      <name val="FONTASY_ HIMALI_ TT"/>
      <family val="5"/>
    </font>
    <font>
      <b/>
      <u/>
      <sz val="26"/>
      <name val="Preeti"/>
    </font>
    <font>
      <b/>
      <u/>
      <sz val="15"/>
      <name val="FONTASY_ HIMALI_ TT"/>
      <family val="5"/>
    </font>
    <font>
      <sz val="12"/>
      <color rgb="FFFF0000"/>
      <name val="FONTASY_HIMALI_TT"/>
      <family val="5"/>
    </font>
    <font>
      <sz val="12"/>
      <color rgb="FFFF0000"/>
      <name val="Arial"/>
      <family val="2"/>
    </font>
    <font>
      <sz val="14"/>
      <color rgb="FFFF0000"/>
      <name val="Preeti"/>
    </font>
    <font>
      <sz val="12"/>
      <color rgb="FFFF0000"/>
      <name val="Times New Roman"/>
      <family val="1"/>
    </font>
    <font>
      <sz val="16"/>
      <color rgb="FFFF0000"/>
      <name val="Preeti"/>
    </font>
    <font>
      <b/>
      <sz val="12"/>
      <color theme="1"/>
      <name val="Times New Roman"/>
      <family val="2"/>
    </font>
    <font>
      <sz val="12"/>
      <color theme="1"/>
      <name val="Times New Roman"/>
      <family val="2"/>
    </font>
    <font>
      <sz val="12"/>
      <color rgb="FFFF0000"/>
      <name val="Times New Roman"/>
      <family val="2"/>
    </font>
    <font>
      <b/>
      <sz val="12"/>
      <color theme="1"/>
      <name val="Times New Roman"/>
      <family val="1"/>
    </font>
    <font>
      <b/>
      <sz val="18"/>
      <name val="Preeti"/>
    </font>
    <font>
      <b/>
      <sz val="14"/>
      <color rgb="FFFF0000"/>
      <name val="Times New Roman"/>
      <family val="1"/>
    </font>
    <font>
      <sz val="10"/>
      <color rgb="FFFF0000"/>
      <name val="Times New Roman"/>
      <family val="1"/>
    </font>
    <font>
      <sz val="14"/>
      <color rgb="FFFF0000"/>
      <name val="Arial"/>
      <family val="2"/>
    </font>
    <font>
      <b/>
      <sz val="9"/>
      <color rgb="FFFF0000"/>
      <name val="Arial"/>
      <family val="2"/>
    </font>
    <font>
      <sz val="14"/>
      <color rgb="FFFF0000"/>
      <name val="Times New Roman"/>
      <family val="1"/>
    </font>
    <font>
      <b/>
      <sz val="8.5"/>
      <color rgb="FFFF0000"/>
      <name val="Fontasy Himali"/>
      <family val="5"/>
    </font>
    <font>
      <sz val="14"/>
      <color theme="1"/>
      <name val="Times New Roman"/>
      <family val="1"/>
    </font>
    <font>
      <sz val="14"/>
      <color theme="1"/>
      <name val="Arial"/>
      <family val="2"/>
    </font>
    <font>
      <b/>
      <sz val="8.5"/>
      <color theme="1"/>
      <name val="Fontasy Himali"/>
      <family val="5"/>
    </font>
    <font>
      <b/>
      <sz val="9"/>
      <color theme="1"/>
      <name val="Arial"/>
      <family val="2"/>
    </font>
    <font>
      <b/>
      <sz val="9"/>
      <color rgb="FFFF0000"/>
      <name val="Fontasy Himali"/>
      <family val="5"/>
    </font>
    <font>
      <sz val="11"/>
      <color rgb="FFFF0000"/>
      <name val="Calibri"/>
      <family val="2"/>
      <scheme val="minor"/>
    </font>
    <font>
      <b/>
      <sz val="11"/>
      <color rgb="FFFF0000"/>
      <name val="Calibri"/>
      <family val="2"/>
      <scheme val="minor"/>
    </font>
    <font>
      <b/>
      <sz val="12"/>
      <color rgb="FFFF0000"/>
      <name val="Times New Roman"/>
      <family val="1"/>
    </font>
    <font>
      <sz val="10"/>
      <color rgb="FFFF0000"/>
      <name val="Arial"/>
    </font>
    <font>
      <b/>
      <u/>
      <sz val="11"/>
      <color rgb="FFFF0000"/>
      <name val="Times New Roman"/>
      <family val="1"/>
    </font>
    <font>
      <b/>
      <u/>
      <sz val="11"/>
      <color rgb="FFFF0000"/>
      <name val="Cambria"/>
      <family val="1"/>
    </font>
    <font>
      <b/>
      <sz val="11"/>
      <name val="PKS"/>
      <family val="2"/>
    </font>
    <font>
      <b/>
      <sz val="14"/>
      <color rgb="FFFF0000"/>
      <name val="Preeti"/>
    </font>
    <font>
      <sz val="12"/>
      <color rgb="FFFF0000"/>
      <name val="Preeti"/>
    </font>
    <font>
      <sz val="11"/>
      <color rgb="FFFF0000"/>
      <name val="Times New Roman"/>
      <family val="1"/>
    </font>
    <font>
      <b/>
      <sz val="10"/>
      <color rgb="FFFF0000"/>
      <name val="Times New Roman"/>
      <family val="1"/>
    </font>
    <font>
      <sz val="10"/>
      <color rgb="FFFF0000"/>
      <name val="Preeti"/>
    </font>
    <font>
      <b/>
      <sz val="8"/>
      <color rgb="FFFF0000"/>
      <name val="Fontasy Himali"/>
      <family val="5"/>
    </font>
    <font>
      <sz val="7"/>
      <color rgb="FFFF0000"/>
      <name val="Times New Roman"/>
      <family val="1"/>
    </font>
    <font>
      <b/>
      <sz val="12"/>
      <name val="FONTASY_ HIMALI_ TT"/>
      <family val="2"/>
    </font>
  </fonts>
  <fills count="23">
    <fill>
      <patternFill patternType="none"/>
    </fill>
    <fill>
      <patternFill patternType="gray125"/>
    </fill>
    <fill>
      <patternFill patternType="solid">
        <fgColor indexed="47"/>
        <bgColor indexed="64"/>
      </patternFill>
    </fill>
    <fill>
      <patternFill patternType="solid">
        <fgColor indexed="22"/>
        <bgColor indexed="64"/>
      </patternFill>
    </fill>
    <fill>
      <patternFill patternType="solid">
        <fgColor indexed="13"/>
        <bgColor indexed="64"/>
      </patternFill>
    </fill>
    <fill>
      <patternFill patternType="solid">
        <fgColor indexed="42"/>
        <bgColor indexed="64"/>
      </patternFill>
    </fill>
    <fill>
      <patternFill patternType="solid">
        <fgColor indexed="23"/>
        <bgColor indexed="64"/>
      </patternFill>
    </fill>
    <fill>
      <patternFill patternType="solid">
        <fgColor indexed="19"/>
        <bgColor indexed="64"/>
      </patternFill>
    </fill>
    <fill>
      <patternFill patternType="solid">
        <fgColor indexed="55"/>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7" tint="0.39997558519241921"/>
        <bgColor indexed="64"/>
      </patternFill>
    </fill>
    <fill>
      <patternFill patternType="solid">
        <fgColor theme="3" tint="0.79998168889431442"/>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9"/>
        <bgColor indexed="64"/>
      </patternFill>
    </fill>
    <fill>
      <patternFill patternType="solid">
        <fgColor theme="6"/>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20"/>
      </left>
      <right style="thin">
        <color indexed="64"/>
      </right>
      <top style="medium">
        <color indexed="20"/>
      </top>
      <bottom style="medium">
        <color indexed="20"/>
      </bottom>
      <diagonal/>
    </border>
    <border>
      <left style="thin">
        <color indexed="64"/>
      </left>
      <right style="medium">
        <color indexed="20"/>
      </right>
      <top style="medium">
        <color indexed="20"/>
      </top>
      <bottom style="medium">
        <color indexed="20"/>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ck">
        <color auto="1"/>
      </top>
      <bottom style="thin">
        <color indexed="64"/>
      </bottom>
      <diagonal/>
    </border>
    <border>
      <left style="thin">
        <color indexed="64"/>
      </left>
      <right/>
      <top style="thick">
        <color auto="1"/>
      </top>
      <bottom/>
      <diagonal/>
    </border>
    <border>
      <left/>
      <right/>
      <top style="thick">
        <color auto="1"/>
      </top>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s>
  <cellStyleXfs count="5">
    <xf numFmtId="0" fontId="0" fillId="0" borderId="0"/>
    <xf numFmtId="43" fontId="2" fillId="0" borderId="0" applyFont="0" applyFill="0" applyBorder="0" applyAlignment="0" applyProtection="0"/>
    <xf numFmtId="0" fontId="42" fillId="0" borderId="0" applyNumberFormat="0" applyFill="0" applyBorder="0" applyAlignment="0" applyProtection="0">
      <alignment vertical="top"/>
      <protection locked="0"/>
    </xf>
    <xf numFmtId="9" fontId="192" fillId="0" borderId="0" applyFont="0" applyFill="0" applyBorder="0" applyAlignment="0" applyProtection="0"/>
    <xf numFmtId="0" fontId="2" fillId="0" borderId="0"/>
  </cellStyleXfs>
  <cellXfs count="1777">
    <xf numFmtId="0" fontId="0" fillId="0" borderId="0" xfId="0"/>
    <xf numFmtId="0" fontId="4" fillId="0" borderId="0" xfId="0" applyFont="1"/>
    <xf numFmtId="0" fontId="5" fillId="0" borderId="0" xfId="0" applyFont="1"/>
    <xf numFmtId="0" fontId="4" fillId="0" borderId="0" xfId="0" applyFont="1" applyAlignment="1">
      <alignment horizontal="center"/>
    </xf>
    <xf numFmtId="0" fontId="4" fillId="0" borderId="1" xfId="0" applyFont="1" applyBorder="1" applyAlignment="1">
      <alignment horizontal="center" vertical="center" wrapText="1"/>
    </xf>
    <xf numFmtId="0" fontId="4" fillId="0" borderId="1" xfId="0" applyFont="1" applyBorder="1" applyAlignment="1">
      <alignment horizontal="center"/>
    </xf>
    <xf numFmtId="0" fontId="6" fillId="0" borderId="1" xfId="0" applyFont="1" applyBorder="1" applyAlignment="1">
      <alignment horizontal="center"/>
    </xf>
    <xf numFmtId="2" fontId="6" fillId="0" borderId="1" xfId="0" applyNumberFormat="1" applyFont="1" applyBorder="1" applyAlignment="1">
      <alignment horizontal="center"/>
    </xf>
    <xf numFmtId="0" fontId="4" fillId="0" borderId="2" xfId="0" applyFont="1" applyBorder="1"/>
    <xf numFmtId="0" fontId="4" fillId="0" borderId="3" xfId="0" applyFont="1" applyBorder="1"/>
    <xf numFmtId="0" fontId="4" fillId="0" borderId="4" xfId="0" applyFont="1" applyBorder="1"/>
    <xf numFmtId="0" fontId="4" fillId="0" borderId="2" xfId="0" applyFont="1" applyBorder="1" applyAlignment="1">
      <alignment horizontal="center"/>
    </xf>
    <xf numFmtId="0" fontId="4" fillId="0" borderId="3" xfId="0" applyFont="1" applyBorder="1" applyAlignment="1">
      <alignment horizontal="center"/>
    </xf>
    <xf numFmtId="0" fontId="4" fillId="0" borderId="5" xfId="0" applyFont="1" applyBorder="1"/>
    <xf numFmtId="0" fontId="4" fillId="0" borderId="2" xfId="0" applyFont="1" applyBorder="1" applyAlignment="1">
      <alignment horizontal="center" vertical="center" wrapText="1"/>
    </xf>
    <xf numFmtId="0" fontId="4" fillId="0" borderId="4" xfId="0" applyFont="1" applyBorder="1" applyAlignment="1">
      <alignment horizontal="center"/>
    </xf>
    <xf numFmtId="0" fontId="9" fillId="0" borderId="5" xfId="0" applyFont="1" applyBorder="1"/>
    <xf numFmtId="2" fontId="9" fillId="0" borderId="4" xfId="0" applyNumberFormat="1" applyFont="1" applyBorder="1" applyAlignment="1">
      <alignment horizontal="center"/>
    </xf>
    <xf numFmtId="2" fontId="9" fillId="0" borderId="2" xfId="0" applyNumberFormat="1" applyFont="1" applyBorder="1" applyAlignment="1">
      <alignment horizontal="center"/>
    </xf>
    <xf numFmtId="0" fontId="9" fillId="0" borderId="0" xfId="0" applyFont="1" applyAlignment="1">
      <alignment horizontal="center"/>
    </xf>
    <xf numFmtId="0" fontId="3" fillId="0" borderId="3" xfId="0" applyFont="1" applyBorder="1" applyAlignment="1">
      <alignment horizontal="center"/>
    </xf>
    <xf numFmtId="0" fontId="3" fillId="0" borderId="3" xfId="0" quotePrefix="1" applyFont="1" applyBorder="1" applyAlignment="1">
      <alignment horizontal="center"/>
    </xf>
    <xf numFmtId="0" fontId="4" fillId="0" borderId="4" xfId="0" quotePrefix="1" applyFont="1" applyBorder="1" applyAlignment="1">
      <alignment horizontal="center"/>
    </xf>
    <xf numFmtId="0" fontId="3" fillId="0" borderId="4" xfId="0" applyFont="1" applyBorder="1" applyAlignment="1">
      <alignment horizontal="center"/>
    </xf>
    <xf numFmtId="0" fontId="11" fillId="0" borderId="3" xfId="0" applyFont="1" applyBorder="1" applyAlignment="1">
      <alignment horizontal="center" vertical="top" wrapText="1"/>
    </xf>
    <xf numFmtId="0" fontId="4" fillId="0" borderId="5" xfId="0" applyFont="1" applyBorder="1" applyAlignment="1">
      <alignment horizontal="center"/>
    </xf>
    <xf numFmtId="2" fontId="9" fillId="0" borderId="2" xfId="0" applyNumberFormat="1" applyFont="1" applyBorder="1" applyAlignment="1">
      <alignment horizontal="center" vertical="center"/>
    </xf>
    <xf numFmtId="0" fontId="4" fillId="0" borderId="0" xfId="0" applyFont="1" applyAlignment="1">
      <alignment horizontal="right"/>
    </xf>
    <xf numFmtId="166" fontId="9" fillId="0" borderId="4" xfId="0" applyNumberFormat="1" applyFont="1" applyBorder="1" applyAlignment="1">
      <alignment horizontal="center"/>
    </xf>
    <xf numFmtId="166" fontId="9" fillId="0" borderId="3" xfId="0" applyNumberFormat="1" applyFont="1" applyBorder="1" applyAlignment="1">
      <alignment horizontal="center"/>
    </xf>
    <xf numFmtId="0" fontId="4" fillId="0" borderId="0" xfId="0" quotePrefix="1" applyFont="1"/>
    <xf numFmtId="0" fontId="4" fillId="0" borderId="6" xfId="0" applyFont="1" applyBorder="1"/>
    <xf numFmtId="0" fontId="4" fillId="0" borderId="3" xfId="0" applyFont="1" applyBorder="1" applyAlignment="1">
      <alignment horizontal="center" vertical="center" wrapText="1"/>
    </xf>
    <xf numFmtId="0" fontId="4" fillId="0" borderId="4" xfId="0" quotePrefix="1" applyFont="1" applyBorder="1" applyAlignment="1">
      <alignment horizontal="center" vertical="center" wrapText="1"/>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0" fontId="10" fillId="0" borderId="0" xfId="0" applyFont="1" applyAlignment="1">
      <alignment horizontal="center"/>
    </xf>
    <xf numFmtId="0" fontId="4" fillId="0" borderId="7" xfId="0" applyFont="1" applyBorder="1" applyAlignment="1">
      <alignment horizontal="center"/>
    </xf>
    <xf numFmtId="0" fontId="4" fillId="0" borderId="8" xfId="0" applyFont="1" applyBorder="1"/>
    <xf numFmtId="0" fontId="20" fillId="0" borderId="6" xfId="0" applyFont="1" applyBorder="1" applyAlignment="1">
      <alignment horizontal="center"/>
    </xf>
    <xf numFmtId="0" fontId="20" fillId="0" borderId="0" xfId="0" applyFont="1"/>
    <xf numFmtId="2" fontId="21" fillId="0" borderId="2" xfId="0" applyNumberFormat="1" applyFont="1" applyBorder="1" applyAlignment="1">
      <alignment horizontal="center"/>
    </xf>
    <xf numFmtId="2" fontId="21" fillId="0" borderId="3" xfId="0" applyNumberFormat="1" applyFont="1" applyBorder="1" applyAlignment="1">
      <alignment horizontal="center"/>
    </xf>
    <xf numFmtId="2" fontId="21" fillId="0" borderId="4" xfId="0" applyNumberFormat="1" applyFont="1" applyBorder="1" applyAlignment="1">
      <alignment horizontal="center"/>
    </xf>
    <xf numFmtId="2" fontId="21" fillId="0" borderId="1" xfId="0" applyNumberFormat="1" applyFont="1" applyBorder="1" applyAlignment="1">
      <alignment horizontal="center"/>
    </xf>
    <xf numFmtId="1" fontId="21" fillId="0" borderId="2" xfId="0" applyNumberFormat="1" applyFont="1" applyBorder="1" applyAlignment="1">
      <alignment horizontal="center"/>
    </xf>
    <xf numFmtId="166" fontId="21" fillId="0" borderId="2" xfId="0" applyNumberFormat="1" applyFont="1" applyBorder="1" applyAlignment="1">
      <alignment horizontal="center"/>
    </xf>
    <xf numFmtId="167" fontId="21" fillId="0" borderId="4" xfId="0" applyNumberFormat="1" applyFont="1" applyBorder="1" applyAlignment="1">
      <alignment horizontal="center"/>
    </xf>
    <xf numFmtId="167" fontId="21" fillId="0" borderId="2" xfId="0" applyNumberFormat="1" applyFont="1" applyBorder="1" applyAlignment="1">
      <alignment horizontal="center"/>
    </xf>
    <xf numFmtId="166" fontId="21" fillId="0" borderId="4" xfId="0" applyNumberFormat="1" applyFont="1" applyBorder="1" applyAlignment="1">
      <alignment horizontal="center"/>
    </xf>
    <xf numFmtId="1" fontId="21" fillId="0" borderId="3" xfId="0" applyNumberFormat="1" applyFont="1" applyBorder="1" applyAlignment="1">
      <alignment horizontal="center"/>
    </xf>
    <xf numFmtId="1" fontId="21" fillId="0" borderId="4" xfId="0" applyNumberFormat="1" applyFont="1" applyBorder="1" applyAlignment="1">
      <alignment horizontal="center"/>
    </xf>
    <xf numFmtId="166" fontId="21" fillId="0" borderId="3" xfId="0" applyNumberFormat="1" applyFont="1" applyBorder="1" applyAlignment="1">
      <alignment horizontal="center"/>
    </xf>
    <xf numFmtId="0" fontId="20" fillId="0" borderId="3" xfId="0" applyFont="1" applyBorder="1" applyAlignment="1">
      <alignment horizontal="center"/>
    </xf>
    <xf numFmtId="0" fontId="20" fillId="0" borderId="3" xfId="0" quotePrefix="1" applyFont="1" applyBorder="1" applyAlignment="1">
      <alignment horizontal="center"/>
    </xf>
    <xf numFmtId="0" fontId="20" fillId="0" borderId="2" xfId="0" applyFont="1" applyBorder="1" applyAlignment="1">
      <alignment horizontal="center"/>
    </xf>
    <xf numFmtId="0" fontId="20" fillId="0" borderId="4" xfId="0" applyFont="1" applyBorder="1" applyAlignment="1">
      <alignment horizontal="center"/>
    </xf>
    <xf numFmtId="1" fontId="20" fillId="0" borderId="4" xfId="0" applyNumberFormat="1" applyFont="1" applyBorder="1" applyAlignment="1">
      <alignment horizontal="center"/>
    </xf>
    <xf numFmtId="0" fontId="20" fillId="0" borderId="2" xfId="0" applyFont="1" applyBorder="1" applyAlignment="1">
      <alignment horizontal="center" vertical="center" wrapText="1"/>
    </xf>
    <xf numFmtId="1" fontId="22" fillId="0" borderId="4" xfId="0" applyNumberFormat="1" applyFont="1" applyBorder="1" applyAlignment="1">
      <alignment horizontal="center"/>
    </xf>
    <xf numFmtId="0" fontId="20" fillId="0" borderId="3" xfId="0" applyFont="1" applyBorder="1" applyAlignment="1">
      <alignment horizontal="center" vertical="top" wrapText="1"/>
    </xf>
    <xf numFmtId="0" fontId="20" fillId="0" borderId="3" xfId="0" applyFont="1" applyBorder="1" applyAlignment="1">
      <alignment horizontal="center" vertical="top"/>
    </xf>
    <xf numFmtId="0" fontId="20" fillId="0" borderId="4" xfId="0" applyFont="1" applyBorder="1"/>
    <xf numFmtId="2" fontId="22" fillId="0" borderId="4" xfId="0" applyNumberFormat="1" applyFont="1" applyBorder="1" applyAlignment="1">
      <alignment horizontal="center"/>
    </xf>
    <xf numFmtId="0" fontId="20" fillId="0" borderId="1" xfId="0" applyFont="1" applyBorder="1" applyAlignment="1">
      <alignment horizontal="center"/>
    </xf>
    <xf numFmtId="0" fontId="20" fillId="0" borderId="4" xfId="0" applyFont="1" applyBorder="1" applyAlignment="1">
      <alignment horizontal="center" vertical="center"/>
    </xf>
    <xf numFmtId="0" fontId="20" fillId="0" borderId="1" xfId="0" applyFont="1" applyBorder="1" applyAlignment="1">
      <alignment horizontal="center" vertical="center"/>
    </xf>
    <xf numFmtId="0" fontId="20" fillId="0" borderId="0" xfId="0" applyFont="1" applyAlignment="1">
      <alignment horizontal="center"/>
    </xf>
    <xf numFmtId="0" fontId="20" fillId="0" borderId="1" xfId="0" applyFont="1" applyBorder="1" applyAlignment="1">
      <alignment horizontal="center" vertical="center" wrapText="1"/>
    </xf>
    <xf numFmtId="0" fontId="21" fillId="0" borderId="1" xfId="0" applyFont="1" applyBorder="1" applyAlignment="1">
      <alignment horizontal="center"/>
    </xf>
    <xf numFmtId="0" fontId="20" fillId="0" borderId="1" xfId="0" applyFont="1" applyBorder="1"/>
    <xf numFmtId="0" fontId="20" fillId="0" borderId="5" xfId="0" applyFont="1" applyBorder="1"/>
    <xf numFmtId="0" fontId="20" fillId="0" borderId="0" xfId="0" applyFont="1" applyAlignment="1">
      <alignment horizontal="center" vertical="center" wrapText="1"/>
    </xf>
    <xf numFmtId="0" fontId="20" fillId="0" borderId="3" xfId="0" applyFont="1" applyBorder="1"/>
    <xf numFmtId="0" fontId="20" fillId="0" borderId="2" xfId="0" applyFont="1" applyBorder="1"/>
    <xf numFmtId="0" fontId="20" fillId="0" borderId="9" xfId="0" quotePrefix="1" applyFont="1" applyBorder="1" applyAlignment="1">
      <alignment horizontal="center"/>
    </xf>
    <xf numFmtId="0" fontId="20" fillId="0" borderId="2" xfId="0" applyFont="1" applyBorder="1" applyAlignment="1">
      <alignment horizontal="center" vertical="center"/>
    </xf>
    <xf numFmtId="2" fontId="20" fillId="0" borderId="4" xfId="0" applyNumberFormat="1" applyFont="1" applyBorder="1" applyAlignment="1">
      <alignment horizontal="center"/>
    </xf>
    <xf numFmtId="0" fontId="20" fillId="0" borderId="4" xfId="0" applyFont="1" applyBorder="1" applyAlignment="1">
      <alignment horizontal="center" vertical="center" wrapText="1"/>
    </xf>
    <xf numFmtId="2" fontId="20" fillId="0" borderId="2" xfId="0" applyNumberFormat="1" applyFont="1" applyBorder="1" applyAlignment="1">
      <alignment horizontal="center"/>
    </xf>
    <xf numFmtId="0" fontId="20" fillId="0" borderId="3" xfId="0" applyFont="1" applyBorder="1" applyAlignment="1">
      <alignment horizontal="center" vertical="center" wrapText="1"/>
    </xf>
    <xf numFmtId="0" fontId="20" fillId="0" borderId="3" xfId="0" quotePrefix="1" applyFont="1" applyBorder="1" applyAlignment="1">
      <alignment horizontal="center" vertical="center" wrapText="1"/>
    </xf>
    <xf numFmtId="0" fontId="20" fillId="0" borderId="4" xfId="0" quotePrefix="1" applyFont="1" applyBorder="1" applyAlignment="1">
      <alignment horizontal="center" vertical="center" wrapText="1"/>
    </xf>
    <xf numFmtId="0" fontId="7" fillId="0" borderId="3" xfId="0" applyFont="1" applyBorder="1" applyAlignment="1">
      <alignment horizontal="center" vertical="center" wrapText="1"/>
    </xf>
    <xf numFmtId="2" fontId="21" fillId="0" borderId="2" xfId="0" applyNumberFormat="1" applyFont="1" applyBorder="1" applyAlignment="1">
      <alignment horizontal="center" vertical="center"/>
    </xf>
    <xf numFmtId="2" fontId="21" fillId="0" borderId="2" xfId="0" applyNumberFormat="1" applyFont="1" applyBorder="1" applyAlignment="1">
      <alignment horizontal="center" vertical="center" wrapText="1"/>
    </xf>
    <xf numFmtId="2" fontId="21" fillId="0" borderId="3" xfId="0" applyNumberFormat="1" applyFont="1" applyBorder="1" applyAlignment="1">
      <alignment horizontal="center" vertical="center"/>
    </xf>
    <xf numFmtId="2" fontId="21" fillId="0" borderId="4" xfId="0" applyNumberFormat="1" applyFont="1" applyBorder="1" applyAlignment="1">
      <alignment horizontal="center" vertical="center"/>
    </xf>
    <xf numFmtId="0" fontId="21" fillId="0" borderId="0" xfId="0" applyFont="1" applyAlignment="1">
      <alignment horizontal="center"/>
    </xf>
    <xf numFmtId="0" fontId="21" fillId="0" borderId="0" xfId="0" applyFont="1"/>
    <xf numFmtId="0" fontId="4" fillId="0" borderId="8" xfId="0" applyFont="1" applyBorder="1" applyAlignment="1">
      <alignment horizontal="center"/>
    </xf>
    <xf numFmtId="0" fontId="16" fillId="0" borderId="0" xfId="0" applyFont="1" applyAlignment="1">
      <alignment horizontal="center"/>
    </xf>
    <xf numFmtId="0" fontId="22" fillId="0" borderId="0" xfId="0" applyFont="1"/>
    <xf numFmtId="0" fontId="22" fillId="0" borderId="1" xfId="0" applyFont="1" applyBorder="1" applyAlignment="1">
      <alignment horizontal="center"/>
    </xf>
    <xf numFmtId="0" fontId="20" fillId="0" borderId="9" xfId="0" quotePrefix="1" applyFont="1" applyBorder="1" applyAlignment="1">
      <alignment horizontal="left"/>
    </xf>
    <xf numFmtId="0" fontId="20" fillId="0" borderId="5" xfId="0" quotePrefix="1" applyFont="1" applyBorder="1" applyAlignment="1">
      <alignment horizontal="left"/>
    </xf>
    <xf numFmtId="0" fontId="0" fillId="0" borderId="0" xfId="0" applyAlignment="1">
      <alignment horizontal="center"/>
    </xf>
    <xf numFmtId="0" fontId="18" fillId="0" borderId="0" xfId="0" applyFont="1"/>
    <xf numFmtId="0" fontId="20" fillId="0" borderId="10" xfId="0" applyFont="1" applyBorder="1" applyAlignment="1">
      <alignment horizontal="center"/>
    </xf>
    <xf numFmtId="2" fontId="22" fillId="0" borderId="1" xfId="0" applyNumberFormat="1" applyFont="1" applyBorder="1" applyAlignment="1">
      <alignment horizontal="center"/>
    </xf>
    <xf numFmtId="2" fontId="6" fillId="0" borderId="1" xfId="0" applyNumberFormat="1" applyFont="1" applyBorder="1" applyAlignment="1">
      <alignment horizontal="center" vertical="center"/>
    </xf>
    <xf numFmtId="2" fontId="22" fillId="0" borderId="1" xfId="0" applyNumberFormat="1" applyFont="1" applyBorder="1" applyAlignment="1">
      <alignment horizontal="center" vertical="center" wrapText="1"/>
    </xf>
    <xf numFmtId="0" fontId="28" fillId="0" borderId="0" xfId="0" applyFont="1"/>
    <xf numFmtId="2" fontId="22" fillId="0" borderId="0" xfId="0" applyNumberFormat="1" applyFont="1"/>
    <xf numFmtId="165" fontId="3" fillId="0" borderId="11" xfId="0" applyNumberFormat="1" applyFont="1" applyBorder="1"/>
    <xf numFmtId="165" fontId="3" fillId="0" borderId="5" xfId="0" applyNumberFormat="1" applyFont="1" applyBorder="1"/>
    <xf numFmtId="0" fontId="3" fillId="0" borderId="0" xfId="0" applyFont="1"/>
    <xf numFmtId="2" fontId="22" fillId="0" borderId="2" xfId="0" applyNumberFormat="1" applyFont="1" applyBorder="1" applyAlignment="1">
      <alignment horizontal="center" vertical="center" wrapText="1"/>
    </xf>
    <xf numFmtId="2" fontId="22" fillId="0" borderId="2" xfId="0" applyNumberFormat="1" applyFont="1" applyBorder="1" applyAlignment="1">
      <alignment horizontal="center" vertical="center"/>
    </xf>
    <xf numFmtId="2" fontId="22" fillId="0" borderId="3" xfId="0" applyNumberFormat="1" applyFont="1" applyBorder="1" applyAlignment="1">
      <alignment horizontal="center"/>
    </xf>
    <xf numFmtId="2" fontId="22" fillId="0" borderId="2" xfId="0" applyNumberFormat="1" applyFont="1" applyBorder="1" applyAlignment="1">
      <alignment horizontal="center"/>
    </xf>
    <xf numFmtId="0" fontId="22" fillId="0" borderId="4" xfId="0" applyFont="1" applyBorder="1" applyAlignment="1">
      <alignment horizontal="center"/>
    </xf>
    <xf numFmtId="2" fontId="9" fillId="0" borderId="11" xfId="0" applyNumberFormat="1" applyFont="1" applyBorder="1" applyAlignment="1">
      <alignment horizontal="center" vertical="center" wrapText="1"/>
    </xf>
    <xf numFmtId="2" fontId="20" fillId="0" borderId="0" xfId="0" applyNumberFormat="1" applyFont="1"/>
    <xf numFmtId="167" fontId="29" fillId="0" borderId="8" xfId="0" applyNumberFormat="1" applyFont="1" applyBorder="1" applyAlignment="1">
      <alignment horizontal="center" vertical="center" wrapText="1"/>
    </xf>
    <xf numFmtId="2" fontId="20" fillId="0" borderId="0" xfId="0" applyNumberFormat="1" applyFont="1" applyAlignment="1">
      <alignment horizontal="center"/>
    </xf>
    <xf numFmtId="2" fontId="22" fillId="0" borderId="3" xfId="0" applyNumberFormat="1" applyFont="1" applyBorder="1" applyAlignment="1">
      <alignment horizontal="center" vertical="center" wrapText="1"/>
    </xf>
    <xf numFmtId="0" fontId="22" fillId="0" borderId="0" xfId="0" applyFont="1" applyAlignment="1">
      <alignment horizontal="center"/>
    </xf>
    <xf numFmtId="2" fontId="30" fillId="0" borderId="12" xfId="0" quotePrefix="1" applyNumberFormat="1" applyFont="1" applyBorder="1" applyAlignment="1">
      <alignment horizontal="left"/>
    </xf>
    <xf numFmtId="0" fontId="32" fillId="0" borderId="0" xfId="0" applyFont="1" applyAlignment="1">
      <alignment horizontal="center"/>
    </xf>
    <xf numFmtId="0" fontId="32" fillId="0" borderId="11" xfId="0" applyFont="1" applyBorder="1" applyAlignment="1">
      <alignment horizontal="center"/>
    </xf>
    <xf numFmtId="2" fontId="22" fillId="0" borderId="3" xfId="0" applyNumberFormat="1" applyFont="1" applyBorder="1" applyAlignment="1">
      <alignment horizontal="center" vertical="center"/>
    </xf>
    <xf numFmtId="2" fontId="22" fillId="0" borderId="4" xfId="0" applyNumberFormat="1" applyFont="1" applyBorder="1" applyAlignment="1">
      <alignment horizontal="center" vertical="center" wrapText="1"/>
    </xf>
    <xf numFmtId="2" fontId="22" fillId="0" borderId="4" xfId="0" applyNumberFormat="1" applyFont="1" applyBorder="1" applyAlignment="1">
      <alignment horizontal="center" vertical="center"/>
    </xf>
    <xf numFmtId="2" fontId="22" fillId="0" borderId="8" xfId="0" applyNumberFormat="1" applyFont="1" applyBorder="1" applyAlignment="1">
      <alignment horizontal="center"/>
    </xf>
    <xf numFmtId="2" fontId="22" fillId="0" borderId="12" xfId="0" applyNumberFormat="1" applyFont="1" applyBorder="1" applyAlignment="1">
      <alignment horizontal="center"/>
    </xf>
    <xf numFmtId="2" fontId="22" fillId="0" borderId="1" xfId="0" applyNumberFormat="1" applyFont="1" applyBorder="1" applyAlignment="1">
      <alignment horizontal="center" vertical="center"/>
    </xf>
    <xf numFmtId="0" fontId="4" fillId="0" borderId="13" xfId="0" applyFont="1" applyBorder="1"/>
    <xf numFmtId="0" fontId="4" fillId="0" borderId="14" xfId="0" applyFont="1" applyBorder="1"/>
    <xf numFmtId="0" fontId="20" fillId="0" borderId="7" xfId="0" applyFont="1" applyBorder="1" applyAlignment="1">
      <alignment horizontal="center"/>
    </xf>
    <xf numFmtId="0" fontId="28" fillId="0" borderId="13" xfId="0" applyFont="1" applyBorder="1"/>
    <xf numFmtId="0" fontId="5" fillId="0" borderId="2" xfId="0" applyFont="1" applyBorder="1"/>
    <xf numFmtId="0" fontId="5" fillId="0" borderId="3" xfId="0" applyFont="1" applyBorder="1"/>
    <xf numFmtId="2" fontId="28" fillId="0" borderId="0" xfId="0" applyNumberFormat="1" applyFont="1"/>
    <xf numFmtId="0" fontId="21" fillId="0" borderId="8" xfId="0" applyFont="1" applyBorder="1" applyAlignment="1">
      <alignment horizontal="center"/>
    </xf>
    <xf numFmtId="0" fontId="20" fillId="0" borderId="4" xfId="0" quotePrefix="1" applyFont="1" applyBorder="1" applyAlignment="1">
      <alignment horizontal="center"/>
    </xf>
    <xf numFmtId="0" fontId="11" fillId="0" borderId="3" xfId="0" quotePrefix="1" applyFont="1" applyBorder="1" applyAlignment="1">
      <alignment horizontal="center"/>
    </xf>
    <xf numFmtId="0" fontId="10" fillId="0" borderId="0" xfId="0" quotePrefix="1" applyFont="1" applyAlignment="1">
      <alignment horizontal="center"/>
    </xf>
    <xf numFmtId="1" fontId="22" fillId="0" borderId="2" xfId="0" applyNumberFormat="1" applyFont="1" applyBorder="1" applyAlignment="1">
      <alignment horizontal="center"/>
    </xf>
    <xf numFmtId="0" fontId="5" fillId="0" borderId="0" xfId="0" applyFont="1" applyAlignment="1">
      <alignment horizontal="center"/>
    </xf>
    <xf numFmtId="2" fontId="22" fillId="0" borderId="6" xfId="0" applyNumberFormat="1" applyFont="1" applyBorder="1" applyAlignment="1">
      <alignment horizontal="center"/>
    </xf>
    <xf numFmtId="2" fontId="22" fillId="0" borderId="0" xfId="0" applyNumberFormat="1" applyFont="1" applyAlignment="1">
      <alignment horizontal="center"/>
    </xf>
    <xf numFmtId="0" fontId="4" fillId="0" borderId="7" xfId="0" applyFont="1" applyBorder="1"/>
    <xf numFmtId="2" fontId="21" fillId="0" borderId="0" xfId="0" applyNumberFormat="1" applyFont="1" applyAlignment="1">
      <alignment horizontal="center"/>
    </xf>
    <xf numFmtId="0" fontId="11" fillId="0" borderId="0" xfId="0" applyFont="1"/>
    <xf numFmtId="2" fontId="6" fillId="0" borderId="6" xfId="0" applyNumberFormat="1" applyFont="1" applyBorder="1" applyAlignment="1">
      <alignment horizontal="center"/>
    </xf>
    <xf numFmtId="2" fontId="36" fillId="0" borderId="0" xfId="0" applyNumberFormat="1" applyFont="1" applyAlignment="1">
      <alignment horizontal="center"/>
    </xf>
    <xf numFmtId="0" fontId="20" fillId="0" borderId="9" xfId="0" applyFont="1" applyBorder="1" applyAlignment="1">
      <alignment horizontal="center"/>
    </xf>
    <xf numFmtId="0" fontId="9" fillId="0" borderId="11" xfId="0" applyFont="1" applyBorder="1" applyAlignment="1">
      <alignment horizontal="center"/>
    </xf>
    <xf numFmtId="2" fontId="22" fillId="0" borderId="11" xfId="0" applyNumberFormat="1" applyFont="1" applyBorder="1" applyAlignment="1">
      <alignment horizontal="center"/>
    </xf>
    <xf numFmtId="2" fontId="22" fillId="0" borderId="4" xfId="0" applyNumberFormat="1" applyFont="1" applyBorder="1" applyAlignment="1">
      <alignment horizontal="center" vertical="top"/>
    </xf>
    <xf numFmtId="2" fontId="21" fillId="0" borderId="2" xfId="0" applyNumberFormat="1" applyFont="1" applyBorder="1" applyAlignment="1">
      <alignment horizontal="center" vertical="top"/>
    </xf>
    <xf numFmtId="2" fontId="22" fillId="0" borderId="2" xfId="0" applyNumberFormat="1" applyFont="1" applyBorder="1" applyAlignment="1">
      <alignment horizontal="center" wrapText="1"/>
    </xf>
    <xf numFmtId="2" fontId="22" fillId="0" borderId="3" xfId="0" applyNumberFormat="1" applyFont="1" applyBorder="1" applyAlignment="1">
      <alignment horizontal="center" wrapText="1"/>
    </xf>
    <xf numFmtId="0" fontId="20" fillId="0" borderId="2" xfId="0" applyFont="1" applyBorder="1" applyAlignment="1">
      <alignment horizontal="center" wrapText="1"/>
    </xf>
    <xf numFmtId="2" fontId="22" fillId="0" borderId="4" xfId="0" applyNumberFormat="1" applyFont="1" applyBorder="1" applyAlignment="1">
      <alignment horizontal="center" wrapText="1"/>
    </xf>
    <xf numFmtId="0" fontId="38" fillId="0" borderId="0" xfId="0" quotePrefix="1" applyFont="1"/>
    <xf numFmtId="2" fontId="6" fillId="0" borderId="2" xfId="0" applyNumberFormat="1" applyFont="1" applyBorder="1" applyAlignment="1">
      <alignment horizontal="center" vertical="center" wrapText="1"/>
    </xf>
    <xf numFmtId="2" fontId="6" fillId="0" borderId="3" xfId="0" applyNumberFormat="1" applyFont="1" applyBorder="1" applyAlignment="1">
      <alignment horizontal="center"/>
    </xf>
    <xf numFmtId="2" fontId="6" fillId="0" borderId="2" xfId="0" applyNumberFormat="1" applyFont="1" applyBorder="1" applyAlignment="1">
      <alignment horizontal="center"/>
    </xf>
    <xf numFmtId="2" fontId="6" fillId="0" borderId="4" xfId="0" applyNumberFormat="1" applyFont="1" applyBorder="1" applyAlignment="1">
      <alignment horizontal="center"/>
    </xf>
    <xf numFmtId="2" fontId="6" fillId="0" borderId="3" xfId="0" applyNumberFormat="1" applyFont="1" applyBorder="1" applyAlignment="1">
      <alignment horizontal="center" vertical="center"/>
    </xf>
    <xf numFmtId="2" fontId="6" fillId="0" borderId="2" xfId="0" applyNumberFormat="1" applyFont="1" applyBorder="1" applyAlignment="1">
      <alignment horizontal="center" vertical="center"/>
    </xf>
    <xf numFmtId="0" fontId="35" fillId="0" borderId="3" xfId="0" applyFont="1" applyBorder="1"/>
    <xf numFmtId="2" fontId="6" fillId="0" borderId="4" xfId="0" applyNumberFormat="1" applyFont="1" applyBorder="1" applyAlignment="1">
      <alignment horizontal="center" vertical="center"/>
    </xf>
    <xf numFmtId="0" fontId="8" fillId="0" borderId="3" xfId="0" applyFont="1" applyBorder="1" applyAlignment="1">
      <alignment horizontal="center" vertical="top" wrapText="1"/>
    </xf>
    <xf numFmtId="0" fontId="6" fillId="0" borderId="0" xfId="0" applyFont="1" applyAlignment="1">
      <alignment horizontal="center"/>
    </xf>
    <xf numFmtId="0" fontId="11" fillId="0" borderId="2" xfId="0" applyFont="1" applyBorder="1" applyAlignment="1">
      <alignment horizontal="center"/>
    </xf>
    <xf numFmtId="0" fontId="11" fillId="0" borderId="4" xfId="0" applyFont="1" applyBorder="1" applyAlignment="1">
      <alignment horizontal="center"/>
    </xf>
    <xf numFmtId="2" fontId="6" fillId="0" borderId="0" xfId="0" applyNumberFormat="1" applyFont="1" applyAlignment="1">
      <alignment horizontal="center"/>
    </xf>
    <xf numFmtId="0" fontId="41" fillId="0" borderId="0" xfId="0" applyFont="1" applyAlignment="1">
      <alignment horizontal="left" vertical="center"/>
    </xf>
    <xf numFmtId="0" fontId="6" fillId="0" borderId="1" xfId="1" applyNumberFormat="1" applyFont="1" applyBorder="1" applyAlignment="1">
      <alignment horizontal="center"/>
    </xf>
    <xf numFmtId="0" fontId="17" fillId="0" borderId="0" xfId="0" applyFont="1"/>
    <xf numFmtId="1" fontId="21" fillId="0" borderId="2" xfId="0" applyNumberFormat="1" applyFont="1" applyBorder="1" applyAlignment="1">
      <alignment horizontal="center" vertical="center" wrapText="1"/>
    </xf>
    <xf numFmtId="0" fontId="5" fillId="0" borderId="1" xfId="0" applyFont="1" applyBorder="1" applyAlignment="1">
      <alignment horizontal="center"/>
    </xf>
    <xf numFmtId="0" fontId="5" fillId="0" borderId="1" xfId="0" applyFont="1" applyBorder="1"/>
    <xf numFmtId="0" fontId="43" fillId="0" borderId="0" xfId="0" applyFont="1" applyAlignment="1">
      <alignment horizontal="center"/>
    </xf>
    <xf numFmtId="2" fontId="22" fillId="0" borderId="15" xfId="0" applyNumberFormat="1" applyFont="1" applyBorder="1" applyAlignment="1">
      <alignment horizontal="center" vertical="center" wrapText="1"/>
    </xf>
    <xf numFmtId="2" fontId="22" fillId="0" borderId="10" xfId="0" applyNumberFormat="1" applyFont="1" applyBorder="1" applyAlignment="1">
      <alignment horizontal="center"/>
    </xf>
    <xf numFmtId="2" fontId="22" fillId="0" borderId="15" xfId="0" applyNumberFormat="1" applyFont="1" applyBorder="1" applyAlignment="1">
      <alignment horizontal="center"/>
    </xf>
    <xf numFmtId="2" fontId="22" fillId="0" borderId="13" xfId="0" applyNumberFormat="1" applyFont="1" applyBorder="1" applyAlignment="1">
      <alignment horizontal="center"/>
    </xf>
    <xf numFmtId="2" fontId="22" fillId="0" borderId="12" xfId="0" applyNumberFormat="1" applyFont="1" applyBorder="1" applyAlignment="1">
      <alignment horizontal="center" vertical="center" wrapText="1"/>
    </xf>
    <xf numFmtId="2" fontId="22" fillId="0" borderId="14" xfId="0" applyNumberFormat="1" applyFont="1" applyBorder="1" applyAlignment="1">
      <alignment horizontal="center" vertical="center" wrapText="1"/>
    </xf>
    <xf numFmtId="2" fontId="22" fillId="0" borderId="14" xfId="0" applyNumberFormat="1" applyFont="1" applyBorder="1" applyAlignment="1">
      <alignment horizontal="center"/>
    </xf>
    <xf numFmtId="2" fontId="31" fillId="0" borderId="14" xfId="0" applyNumberFormat="1" applyFont="1" applyBorder="1" applyAlignment="1">
      <alignment horizontal="center"/>
    </xf>
    <xf numFmtId="2" fontId="22" fillId="0" borderId="12" xfId="0" applyNumberFormat="1" applyFont="1" applyBorder="1" applyAlignment="1">
      <alignment horizontal="center" vertical="center"/>
    </xf>
    <xf numFmtId="2" fontId="22" fillId="0" borderId="14" xfId="0" applyNumberFormat="1" applyFont="1" applyBorder="1" applyAlignment="1">
      <alignment horizontal="center" vertical="center"/>
    </xf>
    <xf numFmtId="0" fontId="0" fillId="0" borderId="4" xfId="0" applyBorder="1" applyAlignment="1">
      <alignment horizontal="center" vertical="center"/>
    </xf>
    <xf numFmtId="0" fontId="4" fillId="0" borderId="3" xfId="0" applyFont="1" applyBorder="1" applyAlignment="1">
      <alignment horizontal="center" vertical="center"/>
    </xf>
    <xf numFmtId="0" fontId="20" fillId="0" borderId="0" xfId="0" applyFont="1" applyAlignment="1">
      <alignment horizontal="center" vertical="center"/>
    </xf>
    <xf numFmtId="167" fontId="21" fillId="0" borderId="0" xfId="0" applyNumberFormat="1" applyFont="1" applyAlignment="1">
      <alignment horizontal="center" vertical="center"/>
    </xf>
    <xf numFmtId="0" fontId="20" fillId="0" borderId="2" xfId="0" quotePrefix="1" applyFont="1" applyBorder="1" applyAlignment="1">
      <alignment horizontal="center" vertical="center" wrapText="1"/>
    </xf>
    <xf numFmtId="0" fontId="41" fillId="0" borderId="0" xfId="0" applyFont="1" applyAlignment="1">
      <alignment horizontal="center" vertical="center"/>
    </xf>
    <xf numFmtId="165" fontId="21" fillId="0" borderId="2" xfId="0" applyNumberFormat="1" applyFont="1" applyBorder="1" applyAlignment="1">
      <alignment horizontal="center"/>
    </xf>
    <xf numFmtId="167" fontId="21" fillId="0" borderId="3" xfId="0" applyNumberFormat="1" applyFont="1" applyBorder="1" applyAlignment="1">
      <alignment horizontal="center"/>
    </xf>
    <xf numFmtId="0" fontId="4" fillId="0" borderId="0" xfId="0" quotePrefix="1" applyFont="1" applyAlignment="1">
      <alignment horizontal="center"/>
    </xf>
    <xf numFmtId="0" fontId="20" fillId="0" borderId="2" xfId="0" applyFont="1" applyBorder="1" applyAlignment="1">
      <alignment horizontal="center" vertical="top" wrapText="1"/>
    </xf>
    <xf numFmtId="2" fontId="9" fillId="0" borderId="3" xfId="0" applyNumberFormat="1" applyFont="1" applyBorder="1"/>
    <xf numFmtId="0" fontId="20" fillId="0" borderId="4" xfId="0" applyFont="1" applyBorder="1" applyAlignment="1">
      <alignment horizontal="center" vertical="top" wrapText="1"/>
    </xf>
    <xf numFmtId="0" fontId="20" fillId="0" borderId="4" xfId="0" applyFont="1" applyBorder="1" applyAlignment="1">
      <alignment horizontal="center" vertical="top"/>
    </xf>
    <xf numFmtId="0" fontId="20" fillId="0" borderId="3" xfId="0" applyFont="1" applyBorder="1" applyAlignment="1">
      <alignment horizontal="center" vertical="center"/>
    </xf>
    <xf numFmtId="167" fontId="21" fillId="0" borderId="2" xfId="0" applyNumberFormat="1" applyFont="1" applyBorder="1" applyAlignment="1">
      <alignment horizontal="center" vertical="center"/>
    </xf>
    <xf numFmtId="167" fontId="21" fillId="0" borderId="4" xfId="0" applyNumberFormat="1" applyFont="1" applyBorder="1" applyAlignment="1">
      <alignment horizontal="center" vertical="center"/>
    </xf>
    <xf numFmtId="0" fontId="4" fillId="0" borderId="6" xfId="0" applyFont="1" applyBorder="1" applyAlignment="1">
      <alignment horizontal="center"/>
    </xf>
    <xf numFmtId="0" fontId="20" fillId="0" borderId="5" xfId="0" applyFont="1" applyBorder="1" applyAlignment="1">
      <alignment horizontal="center" vertical="center" wrapText="1"/>
    </xf>
    <xf numFmtId="0" fontId="23" fillId="0" borderId="0" xfId="0" applyFont="1" applyAlignment="1">
      <alignment horizontal="center"/>
    </xf>
    <xf numFmtId="0" fontId="11" fillId="0" borderId="3" xfId="0" applyFont="1" applyBorder="1" applyAlignment="1">
      <alignment horizontal="center" vertical="center" wrapText="1"/>
    </xf>
    <xf numFmtId="2" fontId="22" fillId="0" borderId="7" xfId="0" applyNumberFormat="1" applyFont="1" applyBorder="1" applyAlignment="1">
      <alignment horizontal="center"/>
    </xf>
    <xf numFmtId="0" fontId="11" fillId="0" borderId="3" xfId="0" quotePrefix="1" applyFont="1" applyBorder="1" applyAlignment="1">
      <alignment horizontal="center" vertical="center" wrapText="1"/>
    </xf>
    <xf numFmtId="0" fontId="0" fillId="0" borderId="9" xfId="0" applyBorder="1" applyAlignment="1">
      <alignment horizontal="center" vertical="center" wrapText="1"/>
    </xf>
    <xf numFmtId="1" fontId="21" fillId="0" borderId="5" xfId="0" applyNumberFormat="1" applyFont="1" applyBorder="1" applyAlignment="1">
      <alignment horizontal="center"/>
    </xf>
    <xf numFmtId="0" fontId="20" fillId="0" borderId="5" xfId="0" applyFont="1" applyBorder="1" applyAlignment="1">
      <alignment horizontal="center"/>
    </xf>
    <xf numFmtId="2" fontId="4" fillId="0" borderId="5" xfId="0" applyNumberFormat="1" applyFont="1" applyBorder="1" applyAlignment="1">
      <alignment horizontal="center" vertical="center" wrapText="1"/>
    </xf>
    <xf numFmtId="2" fontId="5" fillId="0" borderId="11" xfId="0" applyNumberFormat="1" applyFont="1" applyBorder="1" applyAlignment="1">
      <alignment horizontal="center"/>
    </xf>
    <xf numFmtId="0" fontId="20" fillId="0" borderId="13" xfId="0" applyFont="1" applyBorder="1" applyAlignment="1">
      <alignment horizontal="center" vertical="top"/>
    </xf>
    <xf numFmtId="0" fontId="4" fillId="0" borderId="0" xfId="0" quotePrefix="1" applyFont="1" applyAlignment="1">
      <alignment horizontal="right"/>
    </xf>
    <xf numFmtId="2" fontId="21" fillId="0" borderId="8" xfId="0" applyNumberFormat="1" applyFont="1" applyBorder="1" applyAlignment="1">
      <alignment horizontal="center"/>
    </xf>
    <xf numFmtId="1" fontId="21" fillId="0" borderId="8" xfId="0" applyNumberFormat="1" applyFont="1" applyBorder="1" applyAlignment="1">
      <alignment horizontal="center"/>
    </xf>
    <xf numFmtId="1" fontId="21" fillId="0" borderId="0" xfId="0" applyNumberFormat="1" applyFont="1" applyAlignment="1">
      <alignment horizontal="center"/>
    </xf>
    <xf numFmtId="2" fontId="9" fillId="0" borderId="2" xfId="0" applyNumberFormat="1" applyFont="1" applyBorder="1" applyAlignment="1">
      <alignment horizontal="center" vertical="center" wrapText="1"/>
    </xf>
    <xf numFmtId="2" fontId="22" fillId="0" borderId="4" xfId="0" applyNumberFormat="1" applyFont="1" applyBorder="1"/>
    <xf numFmtId="166" fontId="21" fillId="0" borderId="2" xfId="0" applyNumberFormat="1" applyFont="1" applyBorder="1" applyAlignment="1">
      <alignment horizontal="center" vertical="center"/>
    </xf>
    <xf numFmtId="2" fontId="22" fillId="0" borderId="3" xfId="0" applyNumberFormat="1" applyFont="1" applyBorder="1"/>
    <xf numFmtId="1" fontId="22" fillId="0" borderId="8" xfId="0" applyNumberFormat="1" applyFont="1" applyBorder="1" applyAlignment="1">
      <alignment horizontal="center"/>
    </xf>
    <xf numFmtId="1" fontId="22" fillId="0" borderId="0" xfId="0" applyNumberFormat="1" applyFont="1" applyAlignment="1">
      <alignment horizontal="center"/>
    </xf>
    <xf numFmtId="0" fontId="20" fillId="0" borderId="2" xfId="0" quotePrefix="1" applyFont="1" applyBorder="1" applyAlignment="1">
      <alignment horizontal="center"/>
    </xf>
    <xf numFmtId="2" fontId="22" fillId="0" borderId="3" xfId="0" applyNumberFormat="1" applyFont="1" applyBorder="1" applyAlignment="1">
      <alignment horizontal="right"/>
    </xf>
    <xf numFmtId="2" fontId="22" fillId="0" borderId="4" xfId="0" applyNumberFormat="1" applyFont="1" applyBorder="1" applyAlignment="1">
      <alignment horizontal="right"/>
    </xf>
    <xf numFmtId="2" fontId="22" fillId="0" borderId="4" xfId="0" applyNumberFormat="1" applyFont="1" applyBorder="1" applyAlignment="1">
      <alignment horizontal="right" vertical="center" wrapText="1"/>
    </xf>
    <xf numFmtId="2" fontId="22" fillId="0" borderId="1" xfId="0" applyNumberFormat="1" applyFont="1" applyBorder="1" applyAlignment="1">
      <alignment horizontal="right"/>
    </xf>
    <xf numFmtId="2" fontId="22" fillId="0" borderId="2" xfId="0" applyNumberFormat="1" applyFont="1" applyBorder="1" applyAlignment="1">
      <alignment horizontal="right" vertical="center" wrapText="1"/>
    </xf>
    <xf numFmtId="2" fontId="22" fillId="0" borderId="2" xfId="0" applyNumberFormat="1" applyFont="1" applyBorder="1" applyAlignment="1">
      <alignment horizontal="right" vertical="center"/>
    </xf>
    <xf numFmtId="0" fontId="41" fillId="0" borderId="0" xfId="0" applyFont="1" applyAlignment="1">
      <alignment horizontal="right"/>
    </xf>
    <xf numFmtId="0" fontId="11" fillId="0" borderId="2" xfId="0" applyFont="1" applyBorder="1" applyAlignment="1">
      <alignment horizontal="center" vertical="center" wrapText="1"/>
    </xf>
    <xf numFmtId="0" fontId="20" fillId="0" borderId="2" xfId="0" applyFont="1" applyBorder="1" applyAlignment="1">
      <alignment vertical="center" wrapText="1"/>
    </xf>
    <xf numFmtId="0" fontId="20" fillId="0" borderId="4" xfId="0" applyFont="1" applyBorder="1" applyAlignment="1">
      <alignment vertical="top"/>
    </xf>
    <xf numFmtId="0" fontId="9" fillId="0" borderId="4" xfId="0" applyFont="1" applyBorder="1"/>
    <xf numFmtId="2" fontId="21" fillId="0" borderId="6" xfId="0" applyNumberFormat="1" applyFont="1" applyBorder="1" applyAlignment="1">
      <alignment horizontal="center"/>
    </xf>
    <xf numFmtId="0" fontId="4" fillId="0" borderId="6" xfId="0" applyFont="1" applyBorder="1" applyAlignment="1">
      <alignment horizontal="right"/>
    </xf>
    <xf numFmtId="0" fontId="21" fillId="0" borderId="2" xfId="0" applyFont="1" applyBorder="1" applyAlignment="1">
      <alignment horizontal="center"/>
    </xf>
    <xf numFmtId="0" fontId="21" fillId="0" borderId="3" xfId="0" applyFont="1" applyBorder="1" applyAlignment="1">
      <alignment horizontal="center"/>
    </xf>
    <xf numFmtId="0" fontId="7" fillId="0" borderId="0" xfId="0" applyFont="1"/>
    <xf numFmtId="0" fontId="3" fillId="0" borderId="0" xfId="0" quotePrefix="1" applyFont="1"/>
    <xf numFmtId="165" fontId="21" fillId="0" borderId="4" xfId="0" applyNumberFormat="1" applyFont="1" applyBorder="1" applyAlignment="1">
      <alignment horizontal="center" vertical="center"/>
    </xf>
    <xf numFmtId="0" fontId="21" fillId="0" borderId="4" xfId="0" applyFont="1" applyBorder="1" applyAlignment="1">
      <alignment horizontal="center"/>
    </xf>
    <xf numFmtId="0" fontId="21" fillId="0" borderId="4" xfId="0" applyFont="1" applyBorder="1"/>
    <xf numFmtId="0" fontId="21" fillId="0" borderId="4" xfId="0" quotePrefix="1" applyFont="1" applyBorder="1" applyAlignment="1">
      <alignment horizontal="center"/>
    </xf>
    <xf numFmtId="2" fontId="21" fillId="0" borderId="1" xfId="0" applyNumberFormat="1" applyFont="1" applyBorder="1" applyAlignment="1">
      <alignment horizontal="center" vertical="center" wrapText="1"/>
    </xf>
    <xf numFmtId="0" fontId="21" fillId="0" borderId="1" xfId="0" applyFont="1" applyBorder="1" applyAlignment="1">
      <alignment horizontal="center" vertical="center" wrapText="1"/>
    </xf>
    <xf numFmtId="0" fontId="21" fillId="0" borderId="1" xfId="1" applyNumberFormat="1" applyFont="1" applyBorder="1" applyAlignment="1">
      <alignment horizontal="center"/>
    </xf>
    <xf numFmtId="2" fontId="21" fillId="0" borderId="1" xfId="1" applyNumberFormat="1" applyFont="1" applyBorder="1" applyAlignment="1">
      <alignment horizontal="center"/>
    </xf>
    <xf numFmtId="2" fontId="21" fillId="0" borderId="4" xfId="0" applyNumberFormat="1" applyFont="1" applyBorder="1" applyAlignment="1">
      <alignment horizontal="center" vertical="center" wrapText="1"/>
    </xf>
    <xf numFmtId="0" fontId="52" fillId="0" borderId="0" xfId="0" applyFont="1"/>
    <xf numFmtId="166" fontId="21" fillId="0" borderId="10" xfId="0" applyNumberFormat="1" applyFont="1" applyBorder="1" applyAlignment="1">
      <alignment horizontal="center"/>
    </xf>
    <xf numFmtId="2" fontId="22" fillId="0" borderId="7" xfId="0" applyNumberFormat="1" applyFont="1" applyBorder="1" applyAlignment="1">
      <alignment horizontal="center" vertical="center" wrapText="1"/>
    </xf>
    <xf numFmtId="1" fontId="21" fillId="0" borderId="13" xfId="0" applyNumberFormat="1" applyFont="1" applyBorder="1" applyAlignment="1">
      <alignment horizontal="center"/>
    </xf>
    <xf numFmtId="2" fontId="21" fillId="0" borderId="10" xfId="0" applyNumberFormat="1" applyFont="1" applyBorder="1" applyAlignment="1">
      <alignment horizontal="center"/>
    </xf>
    <xf numFmtId="2" fontId="22" fillId="0" borderId="0" xfId="0" applyNumberFormat="1" applyFont="1" applyAlignment="1">
      <alignment horizontal="center" vertical="center"/>
    </xf>
    <xf numFmtId="0" fontId="36" fillId="0" borderId="2" xfId="1" applyNumberFormat="1" applyFont="1" applyBorder="1" applyAlignment="1">
      <alignment horizontal="center"/>
    </xf>
    <xf numFmtId="0" fontId="36" fillId="0" borderId="0" xfId="1" applyNumberFormat="1" applyFont="1" applyBorder="1" applyAlignment="1">
      <alignment horizontal="center"/>
    </xf>
    <xf numFmtId="2" fontId="5" fillId="0" borderId="1" xfId="0" applyNumberFormat="1" applyFont="1" applyBorder="1" applyAlignment="1">
      <alignment horizontal="center"/>
    </xf>
    <xf numFmtId="2" fontId="0" fillId="0" borderId="0" xfId="0" applyNumberFormat="1"/>
    <xf numFmtId="1" fontId="22" fillId="0" borderId="1" xfId="0" applyNumberFormat="1" applyFont="1" applyBorder="1" applyAlignment="1">
      <alignment horizontal="center"/>
    </xf>
    <xf numFmtId="0" fontId="11" fillId="0" borderId="6" xfId="0" applyFont="1" applyBorder="1" applyAlignment="1">
      <alignment horizontal="center"/>
    </xf>
    <xf numFmtId="0" fontId="51" fillId="0" borderId="1" xfId="0" applyFont="1" applyBorder="1" applyAlignment="1">
      <alignment wrapText="1"/>
    </xf>
    <xf numFmtId="0" fontId="51" fillId="0" borderId="2" xfId="0" applyFont="1" applyBorder="1" applyAlignment="1">
      <alignment horizontal="center" vertical="center" wrapText="1"/>
    </xf>
    <xf numFmtId="0" fontId="55" fillId="0" borderId="16" xfId="0" applyFont="1" applyBorder="1" applyAlignment="1">
      <alignment horizontal="right"/>
    </xf>
    <xf numFmtId="0" fontId="55" fillId="0" borderId="17" xfId="0" applyFont="1" applyBorder="1" applyAlignment="1">
      <alignment horizontal="center"/>
    </xf>
    <xf numFmtId="0" fontId="43" fillId="0" borderId="0" xfId="0" applyFont="1" applyAlignment="1">
      <alignment horizontal="left"/>
    </xf>
    <xf numFmtId="0" fontId="36" fillId="0" borderId="8" xfId="1" applyNumberFormat="1" applyFont="1" applyBorder="1" applyAlignment="1">
      <alignment horizontal="center"/>
    </xf>
    <xf numFmtId="0" fontId="51" fillId="0" borderId="0" xfId="0" applyFont="1" applyAlignment="1">
      <alignment wrapText="1"/>
    </xf>
    <xf numFmtId="0" fontId="0" fillId="0" borderId="1" xfId="0" applyBorder="1" applyAlignment="1">
      <alignment wrapText="1"/>
    </xf>
    <xf numFmtId="0" fontId="4" fillId="0" borderId="0" xfId="0" applyFont="1" applyAlignment="1">
      <alignment wrapText="1"/>
    </xf>
    <xf numFmtId="1" fontId="22" fillId="0" borderId="3" xfId="0" applyNumberFormat="1" applyFont="1" applyBorder="1" applyAlignment="1">
      <alignment horizontal="center"/>
    </xf>
    <xf numFmtId="0" fontId="20" fillId="0" borderId="3" xfId="0" applyFont="1" applyBorder="1" applyAlignment="1">
      <alignment horizontal="center" wrapText="1"/>
    </xf>
    <xf numFmtId="0" fontId="18" fillId="0" borderId="3" xfId="0" applyFont="1" applyBorder="1" applyAlignment="1">
      <alignment horizontal="center" vertical="center" wrapText="1"/>
    </xf>
    <xf numFmtId="0" fontId="4" fillId="0" borderId="12" xfId="0" applyFont="1" applyBorder="1"/>
    <xf numFmtId="165" fontId="21" fillId="0" borderId="4" xfId="0" applyNumberFormat="1" applyFont="1" applyBorder="1" applyAlignment="1">
      <alignment horizontal="center"/>
    </xf>
    <xf numFmtId="0" fontId="4" fillId="0" borderId="2" xfId="0" applyFont="1" applyBorder="1" applyAlignment="1">
      <alignment wrapText="1"/>
    </xf>
    <xf numFmtId="0" fontId="4" fillId="0" borderId="4" xfId="0" applyFont="1" applyBorder="1" applyAlignment="1">
      <alignment wrapText="1"/>
    </xf>
    <xf numFmtId="0" fontId="61" fillId="0" borderId="0" xfId="0" applyFont="1"/>
    <xf numFmtId="0" fontId="62" fillId="0" borderId="0" xfId="0" applyFont="1"/>
    <xf numFmtId="0" fontId="2" fillId="0" borderId="0" xfId="0" applyFont="1"/>
    <xf numFmtId="0" fontId="66" fillId="0" borderId="0" xfId="0" applyFont="1"/>
    <xf numFmtId="0" fontId="68" fillId="0" borderId="1" xfId="0" applyFont="1" applyBorder="1" applyAlignment="1">
      <alignment wrapText="1"/>
    </xf>
    <xf numFmtId="0" fontId="65" fillId="0" borderId="1" xfId="0" applyFont="1" applyBorder="1" applyAlignment="1">
      <alignment wrapText="1"/>
    </xf>
    <xf numFmtId="0" fontId="15" fillId="0" borderId="1" xfId="0" applyFont="1" applyBorder="1" applyAlignment="1">
      <alignment horizontal="center"/>
    </xf>
    <xf numFmtId="2" fontId="69" fillId="0" borderId="1" xfId="0" applyNumberFormat="1" applyFont="1" applyBorder="1" applyAlignment="1">
      <alignment horizontal="right"/>
    </xf>
    <xf numFmtId="0" fontId="15" fillId="0" borderId="1" xfId="0" applyFont="1" applyBorder="1" applyAlignment="1">
      <alignment wrapText="1"/>
    </xf>
    <xf numFmtId="2" fontId="69" fillId="0" borderId="1" xfId="0" quotePrefix="1" applyNumberFormat="1" applyFont="1" applyBorder="1" applyAlignment="1">
      <alignment horizontal="right"/>
    </xf>
    <xf numFmtId="0" fontId="3" fillId="0" borderId="1" xfId="0" applyFont="1" applyBorder="1" applyAlignment="1">
      <alignment horizontal="center"/>
    </xf>
    <xf numFmtId="0" fontId="68" fillId="0" borderId="1" xfId="0" applyFont="1" applyBorder="1" applyAlignment="1">
      <alignment horizontal="right" wrapText="1"/>
    </xf>
    <xf numFmtId="0" fontId="15" fillId="0" borderId="1" xfId="0" applyFont="1" applyBorder="1" applyAlignment="1">
      <alignment horizontal="center" wrapText="1"/>
    </xf>
    <xf numFmtId="2" fontId="69" fillId="0" borderId="1" xfId="0" applyNumberFormat="1" applyFont="1" applyBorder="1" applyAlignment="1">
      <alignment horizontal="right" wrapText="1"/>
    </xf>
    <xf numFmtId="0" fontId="15" fillId="0" borderId="1" xfId="0" applyFont="1" applyBorder="1" applyAlignment="1">
      <alignment vertical="top" wrapText="1"/>
    </xf>
    <xf numFmtId="2" fontId="68" fillId="0" borderId="1" xfId="0" applyNumberFormat="1" applyFont="1" applyBorder="1" applyAlignment="1">
      <alignment horizontal="right" wrapText="1"/>
    </xf>
    <xf numFmtId="0" fontId="65" fillId="0" borderId="1" xfId="0" applyFont="1" applyBorder="1" applyAlignment="1">
      <alignment vertical="top" wrapText="1"/>
    </xf>
    <xf numFmtId="0" fontId="15" fillId="0" borderId="1" xfId="0" applyFont="1" applyBorder="1" applyAlignment="1">
      <alignment horizontal="left" wrapText="1"/>
    </xf>
    <xf numFmtId="0" fontId="2" fillId="0" borderId="1" xfId="0" applyFont="1" applyBorder="1" applyAlignment="1">
      <alignment horizontal="center"/>
    </xf>
    <xf numFmtId="0" fontId="74" fillId="0" borderId="1" xfId="0" applyFont="1" applyBorder="1" applyAlignment="1">
      <alignment vertical="top" wrapText="1"/>
    </xf>
    <xf numFmtId="0" fontId="76" fillId="0" borderId="1" xfId="0" applyFont="1" applyBorder="1" applyAlignment="1">
      <alignment horizontal="center"/>
    </xf>
    <xf numFmtId="0" fontId="37" fillId="0" borderId="1" xfId="0" applyFont="1" applyBorder="1" applyAlignment="1">
      <alignment horizontal="center" wrapText="1"/>
    </xf>
    <xf numFmtId="2" fontId="77" fillId="0" borderId="1" xfId="0" applyNumberFormat="1" applyFont="1" applyBorder="1" applyAlignment="1">
      <alignment horizontal="right" wrapText="1"/>
    </xf>
    <xf numFmtId="0" fontId="20" fillId="0" borderId="1" xfId="0" applyFont="1" applyBorder="1" applyAlignment="1">
      <alignment horizontal="center" wrapText="1"/>
    </xf>
    <xf numFmtId="0" fontId="78" fillId="0" borderId="1" xfId="0" applyFont="1" applyBorder="1" applyAlignment="1">
      <alignment wrapText="1"/>
    </xf>
    <xf numFmtId="0" fontId="51" fillId="0" borderId="1" xfId="0" applyFont="1" applyBorder="1" applyAlignment="1">
      <alignment horizontal="justify" wrapText="1"/>
    </xf>
    <xf numFmtId="0" fontId="15" fillId="0" borderId="1" xfId="0" applyFont="1" applyBorder="1" applyAlignment="1">
      <alignment horizontal="justify" wrapText="1"/>
    </xf>
    <xf numFmtId="0" fontId="4" fillId="0" borderId="1" xfId="0" applyFont="1" applyBorder="1" applyAlignment="1">
      <alignment horizontal="center" wrapText="1"/>
    </xf>
    <xf numFmtId="0" fontId="65" fillId="0" borderId="1" xfId="0" applyFont="1" applyBorder="1"/>
    <xf numFmtId="0" fontId="67" fillId="0" borderId="1" xfId="0" applyFont="1" applyBorder="1"/>
    <xf numFmtId="0" fontId="51" fillId="0" borderId="1" xfId="0" applyFont="1" applyBorder="1" applyAlignment="1">
      <alignment horizontal="center" wrapText="1"/>
    </xf>
    <xf numFmtId="0" fontId="68" fillId="0" borderId="1" xfId="0" applyFont="1" applyBorder="1"/>
    <xf numFmtId="0" fontId="79" fillId="0" borderId="1" xfId="0" applyFont="1" applyBorder="1" applyAlignment="1">
      <alignment horizontal="center" wrapText="1"/>
    </xf>
    <xf numFmtId="0" fontId="37" fillId="0" borderId="1" xfId="0" applyFont="1" applyBorder="1" applyAlignment="1">
      <alignment horizontal="center"/>
    </xf>
    <xf numFmtId="2" fontId="77" fillId="0" borderId="1" xfId="0" applyNumberFormat="1" applyFont="1" applyBorder="1" applyAlignment="1">
      <alignment horizontal="right"/>
    </xf>
    <xf numFmtId="2" fontId="71" fillId="0" borderId="1" xfId="0" applyNumberFormat="1" applyFont="1" applyBorder="1" applyAlignment="1">
      <alignment horizontal="right"/>
    </xf>
    <xf numFmtId="0" fontId="51" fillId="0" borderId="1" xfId="0" applyFont="1" applyBorder="1" applyAlignment="1">
      <alignment horizontal="left" wrapText="1"/>
    </xf>
    <xf numFmtId="2" fontId="71" fillId="0" borderId="1" xfId="0" applyNumberFormat="1" applyFont="1" applyBorder="1" applyAlignment="1">
      <alignment horizontal="right" wrapText="1"/>
    </xf>
    <xf numFmtId="0" fontId="82" fillId="0" borderId="1" xfId="0" applyFont="1" applyBorder="1" applyAlignment="1">
      <alignment wrapText="1"/>
    </xf>
    <xf numFmtId="0" fontId="35" fillId="0" borderId="1" xfId="0" applyFont="1" applyBorder="1" applyAlignment="1">
      <alignment horizontal="center" wrapText="1"/>
    </xf>
    <xf numFmtId="0" fontId="69" fillId="0" borderId="1" xfId="0" applyFont="1" applyBorder="1" applyAlignment="1">
      <alignment wrapText="1"/>
    </xf>
    <xf numFmtId="0" fontId="83" fillId="0" borderId="1" xfId="0" applyFont="1" applyBorder="1" applyAlignment="1">
      <alignment horizontal="center" wrapText="1"/>
    </xf>
    <xf numFmtId="0" fontId="51" fillId="0" borderId="1" xfId="0" applyFont="1" applyBorder="1"/>
    <xf numFmtId="2" fontId="81" fillId="0" borderId="1" xfId="0" applyNumberFormat="1" applyFont="1" applyBorder="1" applyAlignment="1">
      <alignment horizontal="right"/>
    </xf>
    <xf numFmtId="0" fontId="70" fillId="0" borderId="1" xfId="0" applyFont="1" applyBorder="1" applyAlignment="1">
      <alignment wrapText="1"/>
    </xf>
    <xf numFmtId="0" fontId="71" fillId="0" borderId="1" xfId="0" applyFont="1" applyBorder="1" applyAlignment="1">
      <alignment wrapText="1"/>
    </xf>
    <xf numFmtId="0" fontId="3" fillId="0" borderId="1" xfId="0" applyFont="1" applyBorder="1"/>
    <xf numFmtId="0" fontId="15" fillId="0" borderId="1" xfId="0" applyFont="1" applyBorder="1"/>
    <xf numFmtId="0" fontId="4" fillId="0" borderId="1" xfId="0" applyFont="1" applyBorder="1" applyAlignment="1">
      <alignment wrapText="1"/>
    </xf>
    <xf numFmtId="0" fontId="37" fillId="0" borderId="1" xfId="0" applyFont="1" applyBorder="1" applyAlignment="1">
      <alignment wrapText="1"/>
    </xf>
    <xf numFmtId="0" fontId="51" fillId="0" borderId="1" xfId="0" applyFont="1" applyBorder="1" applyAlignment="1">
      <alignment horizontal="right" wrapText="1"/>
    </xf>
    <xf numFmtId="2" fontId="70" fillId="0" borderId="1" xfId="0" applyNumberFormat="1" applyFont="1" applyBorder="1" applyAlignment="1">
      <alignment horizontal="right" wrapText="1"/>
    </xf>
    <xf numFmtId="0" fontId="65" fillId="0" borderId="1" xfId="0" applyFont="1" applyBorder="1" applyAlignment="1">
      <alignment horizontal="center" wrapText="1"/>
    </xf>
    <xf numFmtId="0" fontId="74" fillId="0" borderId="1" xfId="0" applyFont="1" applyBorder="1" applyAlignment="1">
      <alignment horizontal="center" wrapText="1"/>
    </xf>
    <xf numFmtId="0" fontId="78" fillId="0" borderId="1" xfId="0" applyFont="1" applyBorder="1" applyAlignment="1">
      <alignment horizontal="left" wrapText="1"/>
    </xf>
    <xf numFmtId="0" fontId="70" fillId="0" borderId="1" xfId="0" applyFont="1" applyBorder="1" applyAlignment="1">
      <alignment horizontal="justify" wrapText="1"/>
    </xf>
    <xf numFmtId="0" fontId="70" fillId="0" borderId="1" xfId="0" applyFont="1" applyBorder="1" applyAlignment="1">
      <alignment horizontal="justify" vertical="top" wrapText="1"/>
    </xf>
    <xf numFmtId="2" fontId="68" fillId="0" borderId="1" xfId="0" applyNumberFormat="1" applyFont="1" applyBorder="1" applyAlignment="1">
      <alignment horizontal="right"/>
    </xf>
    <xf numFmtId="0" fontId="65" fillId="0" borderId="1" xfId="0" applyFont="1" applyBorder="1" applyAlignment="1">
      <alignment vertical="top"/>
    </xf>
    <xf numFmtId="0" fontId="88" fillId="0" borderId="1" xfId="0" applyFont="1" applyBorder="1" applyAlignment="1">
      <alignment wrapText="1"/>
    </xf>
    <xf numFmtId="0" fontId="18" fillId="0" borderId="1" xfId="0" applyFont="1" applyBorder="1" applyAlignment="1">
      <alignment horizontal="center" wrapText="1"/>
    </xf>
    <xf numFmtId="0" fontId="81" fillId="0" borderId="1" xfId="0" applyFont="1" applyBorder="1" applyAlignment="1">
      <alignment horizontal="center" wrapText="1"/>
    </xf>
    <xf numFmtId="0" fontId="81" fillId="0" borderId="1" xfId="0" applyFont="1" applyBorder="1" applyAlignment="1">
      <alignment horizontal="center" vertical="top" wrapText="1"/>
    </xf>
    <xf numFmtId="0" fontId="18" fillId="0" borderId="1" xfId="0" applyFont="1" applyBorder="1" applyAlignment="1">
      <alignment wrapText="1"/>
    </xf>
    <xf numFmtId="0" fontId="72" fillId="0" borderId="1" xfId="0" applyFont="1" applyBorder="1" applyAlignment="1">
      <alignment wrapText="1"/>
    </xf>
    <xf numFmtId="0" fontId="68" fillId="0" borderId="1" xfId="0" applyFont="1" applyBorder="1" applyAlignment="1">
      <alignment horizontal="left" wrapText="1"/>
    </xf>
    <xf numFmtId="2" fontId="51" fillId="0" borderId="1" xfId="0" applyNumberFormat="1" applyFont="1" applyBorder="1" applyAlignment="1">
      <alignment horizontal="right"/>
    </xf>
    <xf numFmtId="0" fontId="2" fillId="0" borderId="1" xfId="0" applyFont="1" applyBorder="1" applyAlignment="1">
      <alignment wrapText="1"/>
    </xf>
    <xf numFmtId="0" fontId="4" fillId="0" borderId="1" xfId="0" applyFont="1" applyBorder="1"/>
    <xf numFmtId="0" fontId="15" fillId="0" borderId="1" xfId="0" applyFont="1" applyBorder="1" applyAlignment="1">
      <alignment horizontal="right" wrapText="1"/>
    </xf>
    <xf numFmtId="0" fontId="69" fillId="0" borderId="1" xfId="0" applyFont="1" applyBorder="1" applyAlignment="1">
      <alignment horizontal="justify" wrapText="1"/>
    </xf>
    <xf numFmtId="0" fontId="70" fillId="0" borderId="9" xfId="0" applyFont="1" applyBorder="1" applyAlignment="1">
      <alignment horizontal="left" wrapText="1"/>
    </xf>
    <xf numFmtId="0" fontId="70" fillId="0" borderId="1" xfId="0" applyFont="1" applyBorder="1" applyAlignment="1">
      <alignment horizontal="left" wrapText="1"/>
    </xf>
    <xf numFmtId="0" fontId="89" fillId="0" borderId="1" xfId="0" applyFont="1" applyBorder="1" applyAlignment="1">
      <alignment wrapText="1"/>
    </xf>
    <xf numFmtId="0" fontId="2" fillId="0" borderId="1" xfId="0" applyFont="1" applyBorder="1" applyAlignment="1">
      <alignment horizontal="right" wrapText="1"/>
    </xf>
    <xf numFmtId="0" fontId="90" fillId="0" borderId="1" xfId="0" applyFont="1" applyBorder="1" applyAlignment="1">
      <alignment horizontal="justify" wrapText="1"/>
    </xf>
    <xf numFmtId="0" fontId="68" fillId="0" borderId="1" xfId="0" applyFont="1" applyBorder="1" applyAlignment="1">
      <alignment horizontal="justify" wrapText="1"/>
    </xf>
    <xf numFmtId="0" fontId="71" fillId="0" borderId="1" xfId="0" applyFont="1" applyBorder="1" applyAlignment="1">
      <alignment horizontal="justify" wrapText="1"/>
    </xf>
    <xf numFmtId="0" fontId="65" fillId="0" borderId="1" xfId="0" applyFont="1" applyBorder="1" applyAlignment="1">
      <alignment horizontal="justify" wrapText="1"/>
    </xf>
    <xf numFmtId="2" fontId="51" fillId="0" borderId="1" xfId="0" applyNumberFormat="1" applyFont="1" applyBorder="1" applyAlignment="1">
      <alignment horizontal="right" wrapText="1"/>
    </xf>
    <xf numFmtId="0" fontId="92" fillId="0" borderId="1" xfId="0" applyFont="1" applyBorder="1" applyAlignment="1">
      <alignment horizontal="justify" wrapText="1"/>
    </xf>
    <xf numFmtId="0" fontId="84" fillId="0" borderId="1" xfId="0" applyFont="1" applyBorder="1" applyAlignment="1">
      <alignment wrapText="1"/>
    </xf>
    <xf numFmtId="2" fontId="84" fillId="0" borderId="1" xfId="0" applyNumberFormat="1" applyFont="1" applyBorder="1" applyAlignment="1">
      <alignment horizontal="right" wrapText="1"/>
    </xf>
    <xf numFmtId="0" fontId="90" fillId="0" borderId="1" xfId="0" applyFont="1" applyBorder="1" applyAlignment="1">
      <alignment wrapText="1"/>
    </xf>
    <xf numFmtId="0" fontId="68" fillId="0" borderId="1" xfId="0" applyFont="1" applyBorder="1" applyAlignment="1">
      <alignment horizontal="center"/>
    </xf>
    <xf numFmtId="0" fontId="70" fillId="0" borderId="1" xfId="0" applyFont="1" applyBorder="1" applyAlignment="1">
      <alignment horizontal="center" wrapText="1"/>
    </xf>
    <xf numFmtId="0" fontId="10" fillId="0" borderId="1" xfId="0" applyFont="1" applyBorder="1" applyAlignment="1">
      <alignment horizontal="center" wrapText="1"/>
    </xf>
    <xf numFmtId="0" fontId="72" fillId="0" borderId="1" xfId="0" applyFont="1" applyBorder="1" applyAlignment="1">
      <alignment horizontal="center" wrapText="1"/>
    </xf>
    <xf numFmtId="0" fontId="93" fillId="0" borderId="1" xfId="0" applyFont="1" applyBorder="1" applyAlignment="1">
      <alignment wrapText="1"/>
    </xf>
    <xf numFmtId="2" fontId="93" fillId="0" borderId="1" xfId="0" applyNumberFormat="1" applyFont="1" applyBorder="1" applyAlignment="1">
      <alignment horizontal="right" wrapText="1"/>
    </xf>
    <xf numFmtId="0" fontId="93" fillId="0" borderId="1" xfId="0" applyFont="1" applyBorder="1" applyAlignment="1">
      <alignment horizontal="center" wrapText="1"/>
    </xf>
    <xf numFmtId="0" fontId="2" fillId="0" borderId="1" xfId="0" applyFont="1" applyBorder="1" applyAlignment="1">
      <alignment horizontal="right"/>
    </xf>
    <xf numFmtId="0" fontId="94" fillId="0" borderId="1" xfId="0" applyFont="1" applyBorder="1" applyAlignment="1">
      <alignment wrapText="1"/>
    </xf>
    <xf numFmtId="0" fontId="94" fillId="0" borderId="1" xfId="0" applyFont="1" applyBorder="1"/>
    <xf numFmtId="2" fontId="70" fillId="0" borderId="1" xfId="0" applyNumberFormat="1" applyFont="1" applyBorder="1" applyAlignment="1">
      <alignment horizontal="right"/>
    </xf>
    <xf numFmtId="0" fontId="69" fillId="0" borderId="1" xfId="0" applyFont="1" applyBorder="1"/>
    <xf numFmtId="0" fontId="84" fillId="0" borderId="1" xfId="0" applyFont="1" applyBorder="1"/>
    <xf numFmtId="0" fontId="95" fillId="0" borderId="1" xfId="0" applyFont="1" applyBorder="1"/>
    <xf numFmtId="2" fontId="95" fillId="0" borderId="1" xfId="0" applyNumberFormat="1" applyFont="1" applyBorder="1" applyAlignment="1">
      <alignment horizontal="right"/>
    </xf>
    <xf numFmtId="0" fontId="68" fillId="0" borderId="1" xfId="0" applyFont="1" applyBorder="1" applyAlignment="1">
      <alignment horizontal="left"/>
    </xf>
    <xf numFmtId="0" fontId="70" fillId="0" borderId="1" xfId="0" applyFont="1" applyBorder="1"/>
    <xf numFmtId="0" fontId="68" fillId="0" borderId="1" xfId="0" applyFont="1" applyBorder="1" applyAlignment="1">
      <alignment horizontal="right"/>
    </xf>
    <xf numFmtId="0" fontId="96" fillId="0" borderId="1" xfId="0" applyFont="1" applyBorder="1"/>
    <xf numFmtId="0" fontId="2" fillId="0" borderId="1" xfId="0" applyFont="1" applyBorder="1"/>
    <xf numFmtId="0" fontId="71" fillId="0" borderId="1" xfId="0" applyFont="1" applyBorder="1"/>
    <xf numFmtId="0" fontId="18" fillId="0" borderId="1" xfId="0" applyFont="1" applyBorder="1"/>
    <xf numFmtId="0" fontId="18" fillId="0" borderId="1" xfId="0" applyFont="1" applyBorder="1" applyAlignment="1">
      <alignment horizontal="center"/>
    </xf>
    <xf numFmtId="0" fontId="68" fillId="0" borderId="0" xfId="0" applyFont="1"/>
    <xf numFmtId="0" fontId="2" fillId="0" borderId="0" xfId="0" applyFont="1" applyAlignment="1">
      <alignment horizontal="center"/>
    </xf>
    <xf numFmtId="2" fontId="69" fillId="0" borderId="0" xfId="0" applyNumberFormat="1" applyFont="1" applyAlignment="1">
      <alignment horizontal="right"/>
    </xf>
    <xf numFmtId="0" fontId="65" fillId="0" borderId="4" xfId="0" applyFont="1" applyBorder="1" applyAlignment="1">
      <alignment horizontal="center" vertical="center"/>
    </xf>
    <xf numFmtId="0" fontId="22" fillId="0" borderId="1" xfId="0" applyFont="1" applyBorder="1"/>
    <xf numFmtId="2" fontId="98" fillId="0" borderId="1" xfId="0" applyNumberFormat="1" applyFont="1" applyBorder="1"/>
    <xf numFmtId="0" fontId="98" fillId="0" borderId="1" xfId="0" applyFont="1" applyBorder="1"/>
    <xf numFmtId="0" fontId="99" fillId="0" borderId="1" xfId="0" applyFont="1" applyBorder="1" applyAlignment="1">
      <alignment wrapText="1"/>
    </xf>
    <xf numFmtId="0" fontId="98" fillId="0" borderId="1" xfId="0" applyFont="1" applyBorder="1" applyAlignment="1">
      <alignment wrapText="1"/>
    </xf>
    <xf numFmtId="0" fontId="100" fillId="0" borderId="1" xfId="0" applyFont="1" applyBorder="1" applyAlignment="1">
      <alignment wrapText="1"/>
    </xf>
    <xf numFmtId="0" fontId="102" fillId="0" borderId="1" xfId="0" applyFont="1" applyBorder="1"/>
    <xf numFmtId="0" fontId="99" fillId="0" borderId="1" xfId="0" applyFont="1" applyBorder="1"/>
    <xf numFmtId="0" fontId="15" fillId="2" borderId="1" xfId="0" applyFont="1" applyFill="1" applyBorder="1" applyAlignment="1">
      <alignment horizontal="center" wrapText="1"/>
    </xf>
    <xf numFmtId="2" fontId="69" fillId="2" borderId="1" xfId="0" applyNumberFormat="1" applyFont="1" applyFill="1" applyBorder="1" applyAlignment="1">
      <alignment horizontal="right"/>
    </xf>
    <xf numFmtId="2" fontId="98" fillId="2" borderId="1" xfId="0" applyNumberFormat="1" applyFont="1" applyFill="1" applyBorder="1"/>
    <xf numFmtId="2" fontId="98" fillId="0" borderId="1" xfId="0" applyNumberFormat="1" applyFont="1" applyBorder="1" applyAlignment="1">
      <alignment wrapText="1"/>
    </xf>
    <xf numFmtId="0" fontId="103" fillId="0" borderId="1" xfId="0" applyFont="1" applyBorder="1" applyAlignment="1">
      <alignment horizontal="right"/>
    </xf>
    <xf numFmtId="0" fontId="102" fillId="0" borderId="1" xfId="0" applyFont="1" applyBorder="1" applyAlignment="1">
      <alignment wrapText="1"/>
    </xf>
    <xf numFmtId="0" fontId="104" fillId="0" borderId="1" xfId="0" applyFont="1" applyBorder="1" applyAlignment="1">
      <alignment wrapText="1"/>
    </xf>
    <xf numFmtId="0" fontId="103" fillId="0" borderId="1" xfId="0" applyFont="1" applyBorder="1"/>
    <xf numFmtId="0" fontId="98" fillId="0" borderId="1" xfId="0" applyFont="1" applyBorder="1" applyAlignment="1">
      <alignment horizontal="right"/>
    </xf>
    <xf numFmtId="0" fontId="105" fillId="0" borderId="1" xfId="0" applyFont="1" applyBorder="1" applyAlignment="1">
      <alignment wrapText="1"/>
    </xf>
    <xf numFmtId="0" fontId="104" fillId="0" borderId="1" xfId="0" applyFont="1" applyBorder="1" applyAlignment="1">
      <alignment horizontal="justify" wrapText="1"/>
    </xf>
    <xf numFmtId="0" fontId="100" fillId="0" borderId="1" xfId="0" applyFont="1" applyBorder="1"/>
    <xf numFmtId="2" fontId="103" fillId="0" borderId="1" xfId="0" applyNumberFormat="1" applyFont="1" applyBorder="1" applyAlignment="1">
      <alignment wrapText="1"/>
    </xf>
    <xf numFmtId="0" fontId="100" fillId="0" borderId="1" xfId="0" applyFont="1" applyBorder="1" applyAlignment="1">
      <alignment horizontal="justify" wrapText="1"/>
    </xf>
    <xf numFmtId="2" fontId="103" fillId="0" borderId="1" xfId="0" applyNumberFormat="1" applyFont="1" applyBorder="1" applyAlignment="1">
      <alignment horizontal="justify" wrapText="1"/>
    </xf>
    <xf numFmtId="0" fontId="106" fillId="0" borderId="1" xfId="0" applyFont="1" applyBorder="1" applyAlignment="1">
      <alignment horizontal="justify" wrapText="1"/>
    </xf>
    <xf numFmtId="0" fontId="106" fillId="0" borderId="1" xfId="0" applyFont="1" applyBorder="1" applyAlignment="1">
      <alignment wrapText="1"/>
    </xf>
    <xf numFmtId="0" fontId="107" fillId="0" borderId="1" xfId="0" applyFont="1" applyBorder="1" applyAlignment="1">
      <alignment wrapText="1"/>
    </xf>
    <xf numFmtId="0" fontId="99" fillId="0" borderId="1" xfId="0" applyFont="1" applyBorder="1" applyAlignment="1">
      <alignment horizontal="center" wrapText="1"/>
    </xf>
    <xf numFmtId="0" fontId="98" fillId="3" borderId="1" xfId="0" applyFont="1" applyFill="1" applyBorder="1"/>
    <xf numFmtId="2" fontId="98" fillId="3" borderId="1" xfId="0" applyNumberFormat="1" applyFont="1" applyFill="1" applyBorder="1"/>
    <xf numFmtId="0" fontId="101" fillId="3" borderId="1" xfId="0" applyFont="1" applyFill="1" applyBorder="1" applyAlignment="1">
      <alignment horizontal="center" wrapText="1"/>
    </xf>
    <xf numFmtId="0" fontId="64" fillId="0" borderId="0" xfId="0" applyFont="1" applyAlignment="1">
      <alignment horizontal="center"/>
    </xf>
    <xf numFmtId="0" fontId="15" fillId="0" borderId="4" xfId="0" applyFont="1" applyBorder="1" applyAlignment="1">
      <alignment horizontal="center"/>
    </xf>
    <xf numFmtId="2" fontId="98" fillId="0" borderId="7" xfId="0" applyNumberFormat="1" applyFont="1" applyBorder="1"/>
    <xf numFmtId="2" fontId="22" fillId="0" borderId="7" xfId="0" applyNumberFormat="1" applyFont="1" applyBorder="1"/>
    <xf numFmtId="0" fontId="22" fillId="0" borderId="1" xfId="0" applyFont="1" applyBorder="1" applyAlignment="1">
      <alignment wrapText="1"/>
    </xf>
    <xf numFmtId="2" fontId="22" fillId="0" borderId="1" xfId="0" applyNumberFormat="1" applyFont="1" applyBorder="1"/>
    <xf numFmtId="0" fontId="9" fillId="0" borderId="1" xfId="0" applyFont="1" applyBorder="1" applyAlignment="1">
      <alignment horizontal="center" wrapText="1"/>
    </xf>
    <xf numFmtId="1" fontId="22" fillId="0" borderId="2" xfId="0" quotePrefix="1" applyNumberFormat="1" applyFont="1" applyBorder="1" applyAlignment="1">
      <alignment horizontal="center"/>
    </xf>
    <xf numFmtId="0" fontId="18" fillId="0" borderId="0" xfId="0" applyFont="1" applyAlignment="1">
      <alignment wrapText="1"/>
    </xf>
    <xf numFmtId="0" fontId="0" fillId="0" borderId="1" xfId="0" applyBorder="1" applyAlignment="1">
      <alignment horizontal="center" vertical="center" wrapText="1"/>
    </xf>
    <xf numFmtId="2" fontId="22" fillId="0" borderId="5" xfId="0" applyNumberFormat="1" applyFont="1" applyBorder="1" applyAlignment="1">
      <alignment horizontal="center" vertical="center" wrapText="1"/>
    </xf>
    <xf numFmtId="2" fontId="22" fillId="0" borderId="11" xfId="0" applyNumberFormat="1" applyFont="1" applyBorder="1" applyAlignment="1">
      <alignment horizontal="center" vertical="center" wrapText="1"/>
    </xf>
    <xf numFmtId="0" fontId="20" fillId="0" borderId="5" xfId="0" applyFont="1" applyBorder="1" applyAlignment="1">
      <alignment horizontal="left"/>
    </xf>
    <xf numFmtId="16" fontId="10" fillId="0" borderId="1" xfId="0" applyNumberFormat="1" applyFont="1" applyBorder="1" applyAlignment="1">
      <alignment horizontal="center"/>
    </xf>
    <xf numFmtId="0" fontId="10" fillId="0" borderId="1" xfId="0" applyFont="1" applyBorder="1"/>
    <xf numFmtId="0" fontId="112" fillId="0" borderId="18" xfId="0" applyFont="1" applyBorder="1" applyAlignment="1">
      <alignment horizontal="center"/>
    </xf>
    <xf numFmtId="0" fontId="5" fillId="0" borderId="19" xfId="0" applyFont="1" applyBorder="1" applyAlignment="1">
      <alignment horizontal="center"/>
    </xf>
    <xf numFmtId="0" fontId="112" fillId="0" borderId="20" xfId="0" applyFont="1" applyBorder="1" applyAlignment="1">
      <alignment horizontal="center"/>
    </xf>
    <xf numFmtId="0" fontId="10" fillId="0" borderId="21" xfId="0" applyFont="1" applyBorder="1"/>
    <xf numFmtId="16" fontId="10" fillId="0" borderId="21" xfId="0" applyNumberFormat="1" applyFont="1" applyBorder="1" applyAlignment="1">
      <alignment horizontal="center"/>
    </xf>
    <xf numFmtId="0" fontId="5" fillId="0" borderId="22" xfId="0" applyFont="1" applyBorder="1" applyAlignment="1">
      <alignment horizontal="center"/>
    </xf>
    <xf numFmtId="0" fontId="112" fillId="0" borderId="23" xfId="0" applyFont="1" applyBorder="1" applyAlignment="1">
      <alignment horizontal="center"/>
    </xf>
    <xf numFmtId="0" fontId="10" fillId="0" borderId="4" xfId="0" applyFont="1" applyBorder="1"/>
    <xf numFmtId="16" fontId="10" fillId="0" borderId="4" xfId="0" applyNumberFormat="1" applyFont="1" applyBorder="1" applyAlignment="1">
      <alignment horizontal="center"/>
    </xf>
    <xf numFmtId="0" fontId="5" fillId="0" borderId="24" xfId="0" applyFont="1" applyBorder="1" applyAlignment="1">
      <alignment horizontal="center"/>
    </xf>
    <xf numFmtId="0" fontId="112" fillId="0" borderId="21" xfId="0" applyFont="1" applyBorder="1" applyAlignment="1">
      <alignment horizontal="center"/>
    </xf>
    <xf numFmtId="0" fontId="112" fillId="0" borderId="22" xfId="0" applyFont="1" applyBorder="1" applyAlignment="1">
      <alignment horizontal="center"/>
    </xf>
    <xf numFmtId="0" fontId="37" fillId="0" borderId="0" xfId="0" applyFont="1"/>
    <xf numFmtId="0" fontId="108" fillId="0" borderId="0" xfId="0" applyFont="1"/>
    <xf numFmtId="0" fontId="0" fillId="0" borderId="0" xfId="0" applyAlignment="1">
      <alignment horizontal="center" vertical="center"/>
    </xf>
    <xf numFmtId="2" fontId="0" fillId="0" borderId="2" xfId="0" applyNumberFormat="1" applyBorder="1" applyAlignment="1">
      <alignment horizontal="center" vertical="center"/>
    </xf>
    <xf numFmtId="0" fontId="108" fillId="0" borderId="25" xfId="0" applyFont="1" applyBorder="1" applyAlignment="1">
      <alignment horizontal="center" vertical="center"/>
    </xf>
    <xf numFmtId="0" fontId="0" fillId="0" borderId="25" xfId="0" applyBorder="1" applyAlignment="1">
      <alignment horizontal="center" vertical="center"/>
    </xf>
    <xf numFmtId="2" fontId="0" fillId="0" borderId="26" xfId="0" applyNumberFormat="1" applyBorder="1" applyAlignment="1">
      <alignment horizontal="center" vertical="center"/>
    </xf>
    <xf numFmtId="0" fontId="18" fillId="0" borderId="18" xfId="0" applyFont="1" applyBorder="1" applyAlignment="1">
      <alignment horizontal="center" vertical="top"/>
    </xf>
    <xf numFmtId="0" fontId="18" fillId="0" borderId="1" xfId="0" applyFont="1" applyBorder="1" applyAlignment="1">
      <alignment horizontal="justify" vertical="top" wrapText="1"/>
    </xf>
    <xf numFmtId="0" fontId="18" fillId="0" borderId="1" xfId="0" applyFont="1" applyBorder="1" applyAlignment="1">
      <alignment horizontal="center" vertical="center"/>
    </xf>
    <xf numFmtId="2" fontId="18" fillId="0" borderId="19" xfId="0" applyNumberFormat="1" applyFont="1" applyBorder="1" applyAlignment="1">
      <alignment horizontal="center" vertical="center"/>
    </xf>
    <xf numFmtId="0" fontId="18" fillId="0" borderId="18" xfId="0" applyFont="1" applyBorder="1" applyAlignment="1">
      <alignment horizontal="center"/>
    </xf>
    <xf numFmtId="0" fontId="18" fillId="0" borderId="1" xfId="0" applyFont="1" applyBorder="1" applyAlignment="1">
      <alignment horizontal="left"/>
    </xf>
    <xf numFmtId="0" fontId="0" fillId="0" borderId="1" xfId="0" applyBorder="1" applyAlignment="1">
      <alignment horizontal="justify" vertical="top" wrapText="1"/>
    </xf>
    <xf numFmtId="0" fontId="0" fillId="0" borderId="1" xfId="0" applyBorder="1" applyAlignment="1">
      <alignment horizontal="center" vertical="center"/>
    </xf>
    <xf numFmtId="0" fontId="0" fillId="0" borderId="18" xfId="0" applyBorder="1" applyAlignment="1">
      <alignment horizontal="center" vertical="top"/>
    </xf>
    <xf numFmtId="2" fontId="18" fillId="3" borderId="19" xfId="0" applyNumberFormat="1" applyFont="1" applyFill="1" applyBorder="1" applyAlignment="1">
      <alignment horizontal="center" vertical="center"/>
    </xf>
    <xf numFmtId="0" fontId="2" fillId="0" borderId="18" xfId="0" applyFont="1" applyBorder="1" applyAlignment="1">
      <alignment horizontal="center" vertical="top"/>
    </xf>
    <xf numFmtId="0" fontId="2" fillId="0" borderId="1" xfId="0" applyFont="1" applyBorder="1" applyAlignment="1">
      <alignment horizontal="justify" vertical="top" wrapText="1"/>
    </xf>
    <xf numFmtId="0" fontId="2" fillId="0" borderId="1" xfId="0" applyFont="1" applyBorder="1" applyAlignment="1">
      <alignment horizontal="center" vertical="center"/>
    </xf>
    <xf numFmtId="0" fontId="0" fillId="0" borderId="2" xfId="0" applyBorder="1" applyAlignment="1">
      <alignment horizontal="center" vertical="center"/>
    </xf>
    <xf numFmtId="0" fontId="51" fillId="0" borderId="12" xfId="0" applyFont="1" applyBorder="1" applyAlignment="1">
      <alignment vertical="top" wrapText="1"/>
    </xf>
    <xf numFmtId="0" fontId="51" fillId="0" borderId="7" xfId="0" applyFont="1" applyBorder="1" applyAlignment="1">
      <alignment vertical="top" wrapText="1"/>
    </xf>
    <xf numFmtId="0" fontId="51" fillId="0" borderId="7" xfId="0" applyFont="1" applyBorder="1" applyAlignment="1">
      <alignment vertical="justify" wrapText="1"/>
    </xf>
    <xf numFmtId="0" fontId="0" fillId="4" borderId="0" xfId="0" applyFill="1"/>
    <xf numFmtId="2" fontId="0" fillId="4" borderId="0" xfId="0" applyNumberFormat="1" applyFill="1"/>
    <xf numFmtId="0" fontId="18" fillId="4" borderId="0" xfId="0" applyFont="1" applyFill="1" applyAlignment="1">
      <alignment horizontal="center"/>
    </xf>
    <xf numFmtId="0" fontId="114" fillId="0" borderId="1" xfId="0" applyFont="1" applyBorder="1" applyAlignment="1">
      <alignment horizontal="justify" vertical="top" wrapText="1"/>
    </xf>
    <xf numFmtId="0" fontId="114" fillId="0" borderId="1" xfId="0" applyFont="1" applyBorder="1" applyAlignment="1">
      <alignment horizontal="center" vertical="center"/>
    </xf>
    <xf numFmtId="2" fontId="114" fillId="0" borderId="19" xfId="0" applyNumberFormat="1" applyFont="1" applyBorder="1" applyAlignment="1">
      <alignment horizontal="center" vertical="center"/>
    </xf>
    <xf numFmtId="0" fontId="114" fillId="0" borderId="0" xfId="0" applyFont="1"/>
    <xf numFmtId="0" fontId="114" fillId="0" borderId="1" xfId="0" applyFont="1" applyBorder="1" applyAlignment="1">
      <alignment horizontal="center" vertical="top" wrapText="1"/>
    </xf>
    <xf numFmtId="2" fontId="0" fillId="0" borderId="1" xfId="0" applyNumberFormat="1" applyBorder="1" applyAlignment="1">
      <alignment horizontal="center" vertical="center"/>
    </xf>
    <xf numFmtId="0" fontId="115" fillId="5" borderId="18" xfId="0" applyFont="1" applyFill="1" applyBorder="1" applyAlignment="1">
      <alignment horizontal="center" vertical="top"/>
    </xf>
    <xf numFmtId="0" fontId="116" fillId="5" borderId="1" xfId="0" applyFont="1" applyFill="1" applyBorder="1" applyAlignment="1">
      <alignment horizontal="justify" vertical="top" wrapText="1"/>
    </xf>
    <xf numFmtId="0" fontId="115" fillId="5" borderId="1" xfId="0" applyFont="1" applyFill="1" applyBorder="1" applyAlignment="1">
      <alignment horizontal="center" vertical="center"/>
    </xf>
    <xf numFmtId="2" fontId="115" fillId="5" borderId="1" xfId="0" applyNumberFormat="1" applyFont="1" applyFill="1" applyBorder="1" applyAlignment="1">
      <alignment horizontal="center" vertical="center"/>
    </xf>
    <xf numFmtId="0" fontId="115" fillId="5" borderId="0" xfId="0" applyFont="1" applyFill="1"/>
    <xf numFmtId="0" fontId="18" fillId="0" borderId="2" xfId="0" applyFont="1" applyBorder="1" applyAlignment="1">
      <alignment horizontal="justify" vertical="justify" wrapText="1"/>
    </xf>
    <xf numFmtId="0" fontId="18" fillId="0" borderId="2" xfId="0" applyFont="1" applyBorder="1" applyAlignment="1">
      <alignment horizontal="justify" vertical="top" wrapText="1"/>
    </xf>
    <xf numFmtId="0" fontId="0" fillId="0" borderId="1" xfId="0" applyBorder="1" applyAlignment="1">
      <alignment horizontal="center" vertical="top"/>
    </xf>
    <xf numFmtId="2" fontId="0" fillId="0" borderId="19" xfId="0" applyNumberFormat="1" applyBorder="1" applyAlignment="1">
      <alignment horizontal="center" vertical="top"/>
    </xf>
    <xf numFmtId="0" fontId="18" fillId="0" borderId="1" xfId="0" applyFont="1" applyBorder="1" applyAlignment="1">
      <alignment horizontal="left" vertical="top" wrapText="1"/>
    </xf>
    <xf numFmtId="0" fontId="0" fillId="0" borderId="1" xfId="0" applyBorder="1"/>
    <xf numFmtId="0" fontId="0" fillId="0" borderId="1" xfId="0" applyBorder="1" applyAlignment="1">
      <alignment horizontal="justify" vertical="justify"/>
    </xf>
    <xf numFmtId="2" fontId="0" fillId="0" borderId="1" xfId="0" applyNumberFormat="1" applyBorder="1" applyAlignment="1">
      <alignment horizontal="center" vertical="top"/>
    </xf>
    <xf numFmtId="2" fontId="0" fillId="0" borderId="4" xfId="0" applyNumberFormat="1" applyBorder="1" applyAlignment="1">
      <alignment horizontal="center" vertical="top"/>
    </xf>
    <xf numFmtId="0" fontId="0" fillId="0" borderId="3" xfId="0" applyBorder="1" applyAlignment="1">
      <alignment horizontal="justify" vertical="justify"/>
    </xf>
    <xf numFmtId="0" fontId="18" fillId="0" borderId="1" xfId="0" applyFont="1" applyBorder="1" applyAlignment="1">
      <alignment horizontal="justify" vertical="justify" wrapText="1"/>
    </xf>
    <xf numFmtId="0" fontId="114" fillId="0" borderId="1" xfId="0" applyFont="1" applyBorder="1" applyAlignment="1">
      <alignment horizontal="justify" vertical="top"/>
    </xf>
    <xf numFmtId="2" fontId="114" fillId="0" borderId="19" xfId="0" applyNumberFormat="1" applyFont="1" applyBorder="1" applyAlignment="1">
      <alignment horizontal="center" vertical="top"/>
    </xf>
    <xf numFmtId="0" fontId="114" fillId="0" borderId="1" xfId="0" applyFont="1" applyBorder="1"/>
    <xf numFmtId="2" fontId="114" fillId="0" borderId="1" xfId="0" applyNumberFormat="1" applyFont="1" applyBorder="1"/>
    <xf numFmtId="0" fontId="114" fillId="0" borderId="18" xfId="0" applyFont="1" applyBorder="1" applyAlignment="1">
      <alignment horizontal="center" vertical="top"/>
    </xf>
    <xf numFmtId="2" fontId="0" fillId="0" borderId="0" xfId="0" applyNumberFormat="1" applyAlignment="1">
      <alignment horizontal="center" vertical="center"/>
    </xf>
    <xf numFmtId="0" fontId="0" fillId="3" borderId="18" xfId="0" applyFill="1" applyBorder="1" applyAlignment="1">
      <alignment horizontal="center" vertical="top"/>
    </xf>
    <xf numFmtId="0" fontId="18" fillId="3" borderId="1" xfId="0" applyFont="1" applyFill="1" applyBorder="1" applyAlignment="1">
      <alignment horizontal="justify" vertical="top" wrapText="1"/>
    </xf>
    <xf numFmtId="0" fontId="0" fillId="3" borderId="1" xfId="0" applyFill="1" applyBorder="1" applyAlignment="1">
      <alignment horizontal="center" vertical="center"/>
    </xf>
    <xf numFmtId="0" fontId="0" fillId="3" borderId="1" xfId="0" applyFill="1" applyBorder="1" applyAlignment="1">
      <alignment horizontal="justify" vertical="top" wrapText="1"/>
    </xf>
    <xf numFmtId="0" fontId="0" fillId="0" borderId="11" xfId="0" applyBorder="1" applyAlignment="1">
      <alignment horizontal="justify" vertical="top" wrapText="1"/>
    </xf>
    <xf numFmtId="0" fontId="18" fillId="0" borderId="2" xfId="0" applyFont="1" applyBorder="1" applyAlignment="1">
      <alignment wrapText="1"/>
    </xf>
    <xf numFmtId="0" fontId="18" fillId="0" borderId="3" xfId="0" applyFont="1" applyBorder="1" applyAlignment="1">
      <alignment wrapText="1"/>
    </xf>
    <xf numFmtId="0" fontId="2" fillId="0" borderId="3" xfId="0" applyFont="1" applyBorder="1" applyAlignment="1">
      <alignment horizontal="justify" vertical="top" wrapText="1"/>
    </xf>
    <xf numFmtId="0" fontId="0" fillId="0" borderId="0" xfId="0" applyAlignment="1">
      <alignment wrapText="1"/>
    </xf>
    <xf numFmtId="0" fontId="18" fillId="3" borderId="18" xfId="0" applyFont="1" applyFill="1" applyBorder="1" applyAlignment="1">
      <alignment horizontal="center"/>
    </xf>
    <xf numFmtId="2" fontId="114" fillId="3" borderId="19" xfId="0" applyNumberFormat="1" applyFont="1" applyFill="1" applyBorder="1" applyAlignment="1">
      <alignment horizontal="center" vertical="center"/>
    </xf>
    <xf numFmtId="0" fontId="2" fillId="3" borderId="18" xfId="0" applyFont="1" applyFill="1" applyBorder="1" applyAlignment="1">
      <alignment horizontal="center" vertical="top"/>
    </xf>
    <xf numFmtId="0" fontId="2" fillId="3" borderId="1" xfId="0" applyFont="1" applyFill="1" applyBorder="1" applyAlignment="1">
      <alignment horizontal="justify" vertical="top" wrapText="1"/>
    </xf>
    <xf numFmtId="0" fontId="2" fillId="3" borderId="1" xfId="0" applyFont="1" applyFill="1" applyBorder="1" applyAlignment="1">
      <alignment horizontal="center" vertical="center"/>
    </xf>
    <xf numFmtId="0" fontId="121" fillId="0" borderId="0" xfId="0" applyFont="1"/>
    <xf numFmtId="0" fontId="0" fillId="6" borderId="1" xfId="0" applyFill="1" applyBorder="1"/>
    <xf numFmtId="0" fontId="0" fillId="6" borderId="1" xfId="0" applyFill="1" applyBorder="1" applyAlignment="1">
      <alignment wrapText="1"/>
    </xf>
    <xf numFmtId="0" fontId="0" fillId="6" borderId="1" xfId="0" applyFill="1" applyBorder="1" applyAlignment="1">
      <alignment horizontal="center" vertical="center"/>
    </xf>
    <xf numFmtId="2" fontId="0" fillId="6" borderId="1" xfId="0" applyNumberFormat="1" applyFill="1" applyBorder="1" applyAlignment="1">
      <alignment horizontal="center" vertical="center"/>
    </xf>
    <xf numFmtId="2" fontId="18" fillId="0" borderId="1" xfId="0" applyNumberFormat="1" applyFont="1" applyBorder="1"/>
    <xf numFmtId="2" fontId="0" fillId="0" borderId="1" xfId="0" applyNumberFormat="1" applyBorder="1"/>
    <xf numFmtId="0" fontId="123" fillId="0" borderId="0" xfId="0" applyFont="1"/>
    <xf numFmtId="0" fontId="123" fillId="0" borderId="4" xfId="0" applyFont="1" applyBorder="1" applyAlignment="1">
      <alignment horizontal="center"/>
    </xf>
    <xf numFmtId="0" fontId="125" fillId="0" borderId="1" xfId="0" applyFont="1" applyBorder="1" applyAlignment="1">
      <alignment horizontal="center" vertical="center" wrapText="1"/>
    </xf>
    <xf numFmtId="0" fontId="125" fillId="0" borderId="2" xfId="0" applyFont="1" applyBorder="1" applyAlignment="1">
      <alignment horizontal="center" vertical="center" wrapText="1"/>
    </xf>
    <xf numFmtId="2" fontId="98" fillId="0" borderId="2" xfId="0" applyNumberFormat="1" applyFont="1" applyBorder="1" applyAlignment="1">
      <alignment horizontal="center" vertical="center" wrapText="1"/>
    </xf>
    <xf numFmtId="2" fontId="98" fillId="0" borderId="2" xfId="0" applyNumberFormat="1" applyFont="1" applyBorder="1" applyAlignment="1">
      <alignment horizontal="center" vertical="center"/>
    </xf>
    <xf numFmtId="0" fontId="125" fillId="0" borderId="3" xfId="0" applyFont="1" applyBorder="1" applyAlignment="1">
      <alignment horizontal="center"/>
    </xf>
    <xf numFmtId="2" fontId="98" fillId="0" borderId="3" xfId="0" applyNumberFormat="1" applyFont="1" applyBorder="1" applyAlignment="1">
      <alignment horizontal="center"/>
    </xf>
    <xf numFmtId="2" fontId="98" fillId="0" borderId="3" xfId="0" applyNumberFormat="1" applyFont="1" applyBorder="1" applyAlignment="1">
      <alignment horizontal="center" vertical="center"/>
    </xf>
    <xf numFmtId="2" fontId="98" fillId="0" borderId="4" xfId="0" applyNumberFormat="1" applyFont="1" applyBorder="1" applyAlignment="1">
      <alignment horizontal="center"/>
    </xf>
    <xf numFmtId="2" fontId="98" fillId="0" borderId="4" xfId="0" applyNumberFormat="1" applyFont="1" applyBorder="1" applyAlignment="1">
      <alignment horizontal="center" vertical="center"/>
    </xf>
    <xf numFmtId="0" fontId="125" fillId="0" borderId="0" xfId="0" applyFont="1"/>
    <xf numFmtId="2" fontId="98" fillId="0" borderId="1" xfId="0" applyNumberFormat="1" applyFont="1" applyBorder="1" applyAlignment="1">
      <alignment horizontal="center"/>
    </xf>
    <xf numFmtId="0" fontId="123" fillId="0" borderId="0" xfId="0" applyFont="1" applyAlignment="1">
      <alignment horizontal="right"/>
    </xf>
    <xf numFmtId="2" fontId="126" fillId="0" borderId="2" xfId="0" applyNumberFormat="1" applyFont="1" applyBorder="1" applyAlignment="1">
      <alignment horizontal="center"/>
    </xf>
    <xf numFmtId="2" fontId="126" fillId="0" borderId="3" xfId="0" applyNumberFormat="1" applyFont="1" applyBorder="1" applyAlignment="1">
      <alignment horizontal="center"/>
    </xf>
    <xf numFmtId="2" fontId="126" fillId="0" borderId="4" xfId="0" applyNumberFormat="1" applyFont="1" applyBorder="1" applyAlignment="1">
      <alignment horizontal="center"/>
    </xf>
    <xf numFmtId="0" fontId="127" fillId="0" borderId="0" xfId="0" applyFont="1"/>
    <xf numFmtId="2" fontId="98" fillId="0" borderId="6" xfId="0" applyNumberFormat="1" applyFont="1" applyBorder="1" applyAlignment="1">
      <alignment horizontal="center"/>
    </xf>
    <xf numFmtId="0" fontId="98" fillId="0" borderId="0" xfId="0" applyFont="1"/>
    <xf numFmtId="166" fontId="126" fillId="0" borderId="3" xfId="0" applyNumberFormat="1" applyFont="1" applyBorder="1" applyAlignment="1">
      <alignment horizontal="center"/>
    </xf>
    <xf numFmtId="0" fontId="123" fillId="0" borderId="2" xfId="0" applyFont="1" applyBorder="1" applyAlignment="1">
      <alignment horizontal="center"/>
    </xf>
    <xf numFmtId="0" fontId="123" fillId="0" borderId="3" xfId="0" applyFont="1" applyBorder="1"/>
    <xf numFmtId="2" fontId="98" fillId="0" borderId="4" xfId="0" applyNumberFormat="1" applyFont="1" applyBorder="1" applyAlignment="1">
      <alignment horizontal="center" vertical="center" wrapText="1"/>
    </xf>
    <xf numFmtId="0" fontId="123" fillId="0" borderId="2" xfId="0" applyFont="1" applyBorder="1"/>
    <xf numFmtId="0" fontId="125" fillId="0" borderId="4" xfId="0" applyFont="1" applyBorder="1" applyAlignment="1">
      <alignment horizontal="center" vertical="center" wrapText="1"/>
    </xf>
    <xf numFmtId="0" fontId="129" fillId="0" borderId="0" xfId="0" applyFont="1"/>
    <xf numFmtId="0" fontId="125" fillId="0" borderId="3" xfId="0" applyFont="1" applyBorder="1" applyAlignment="1">
      <alignment horizontal="center" vertical="center" wrapText="1"/>
    </xf>
    <xf numFmtId="0" fontId="53" fillId="0" borderId="2" xfId="0" applyFont="1" applyBorder="1"/>
    <xf numFmtId="2" fontId="98" fillId="0" borderId="3" xfId="0" applyNumberFormat="1" applyFont="1" applyBorder="1" applyAlignment="1">
      <alignment horizontal="center" vertical="center" wrapText="1"/>
    </xf>
    <xf numFmtId="1" fontId="98" fillId="0" borderId="2" xfId="0" applyNumberFormat="1" applyFont="1" applyBorder="1" applyAlignment="1">
      <alignment horizontal="center"/>
    </xf>
    <xf numFmtId="0" fontId="123" fillId="0" borderId="3" xfId="0" applyFont="1" applyBorder="1" applyAlignment="1">
      <alignment horizontal="center" vertical="center" wrapText="1"/>
    </xf>
    <xf numFmtId="0" fontId="123" fillId="0" borderId="3" xfId="0" applyFont="1" applyBorder="1" applyAlignment="1">
      <alignment horizontal="center"/>
    </xf>
    <xf numFmtId="0" fontId="53" fillId="0" borderId="3" xfId="0" applyFont="1" applyBorder="1"/>
    <xf numFmtId="0" fontId="126" fillId="0" borderId="0" xfId="0" applyFont="1" applyAlignment="1">
      <alignment horizontal="center"/>
    </xf>
    <xf numFmtId="166" fontId="126" fillId="0" borderId="4" xfId="0" applyNumberFormat="1" applyFont="1" applyBorder="1" applyAlignment="1">
      <alignment horizontal="center"/>
    </xf>
    <xf numFmtId="0" fontId="123" fillId="0" borderId="8" xfId="0" applyFont="1" applyBorder="1" applyAlignment="1">
      <alignment horizontal="center"/>
    </xf>
    <xf numFmtId="0" fontId="134" fillId="0" borderId="3" xfId="0" applyFont="1" applyBorder="1" applyAlignment="1">
      <alignment horizontal="center" vertical="center" wrapText="1"/>
    </xf>
    <xf numFmtId="0" fontId="124" fillId="0" borderId="3" xfId="0" applyFont="1" applyBorder="1" applyAlignment="1">
      <alignment horizontal="center" vertical="center" wrapText="1"/>
    </xf>
    <xf numFmtId="166" fontId="101" fillId="0" borderId="3" xfId="0" applyNumberFormat="1" applyFont="1" applyBorder="1" applyAlignment="1">
      <alignment horizontal="center"/>
    </xf>
    <xf numFmtId="166" fontId="101" fillId="0" borderId="4" xfId="0" applyNumberFormat="1" applyFont="1" applyBorder="1" applyAlignment="1">
      <alignment horizontal="center"/>
    </xf>
    <xf numFmtId="0" fontId="123" fillId="0" borderId="8" xfId="0" applyFont="1" applyBorder="1"/>
    <xf numFmtId="0" fontId="123" fillId="0" borderId="0" xfId="0" applyFont="1" applyAlignment="1">
      <alignment horizontal="center"/>
    </xf>
    <xf numFmtId="2" fontId="98" fillId="0" borderId="12" xfId="0" applyNumberFormat="1" applyFont="1" applyBorder="1" applyAlignment="1">
      <alignment horizontal="center"/>
    </xf>
    <xf numFmtId="0" fontId="68" fillId="4" borderId="1" xfId="0" applyFont="1" applyFill="1" applyBorder="1" applyAlignment="1">
      <alignment wrapText="1"/>
    </xf>
    <xf numFmtId="0" fontId="68" fillId="4" borderId="1" xfId="0" applyFont="1" applyFill="1" applyBorder="1"/>
    <xf numFmtId="0" fontId="51" fillId="0" borderId="1" xfId="0" applyFont="1" applyBorder="1" applyAlignment="1">
      <alignment vertical="top" wrapText="1"/>
    </xf>
    <xf numFmtId="0" fontId="5" fillId="4" borderId="0" xfId="0" applyFont="1" applyFill="1"/>
    <xf numFmtId="0" fontId="59" fillId="0" borderId="3" xfId="0" applyFont="1" applyBorder="1" applyAlignment="1">
      <alignment horizontal="center"/>
    </xf>
    <xf numFmtId="0" fontId="139" fillId="0" borderId="0" xfId="0" applyFont="1" applyAlignment="1">
      <alignment horizontal="center"/>
    </xf>
    <xf numFmtId="0" fontId="140" fillId="0" borderId="0" xfId="0" applyFont="1"/>
    <xf numFmtId="0" fontId="141" fillId="0" borderId="0" xfId="0" applyFont="1" applyAlignment="1">
      <alignment horizontal="center"/>
    </xf>
    <xf numFmtId="4" fontId="108" fillId="0" borderId="0" xfId="0" applyNumberFormat="1" applyFont="1" applyAlignment="1">
      <alignment horizontal="center"/>
    </xf>
    <xf numFmtId="0" fontId="14" fillId="0" borderId="0" xfId="0" applyFont="1"/>
    <xf numFmtId="0" fontId="67" fillId="0" borderId="0" xfId="0" applyFont="1" applyAlignment="1">
      <alignment horizontal="left"/>
    </xf>
    <xf numFmtId="0" fontId="142" fillId="0" borderId="1" xfId="0" applyFont="1" applyBorder="1" applyAlignment="1">
      <alignment horizontal="center"/>
    </xf>
    <xf numFmtId="0" fontId="5" fillId="9" borderId="1" xfId="0" applyFont="1" applyFill="1" applyBorder="1" applyAlignment="1">
      <alignment horizontal="center"/>
    </xf>
    <xf numFmtId="0" fontId="5" fillId="0" borderId="1" xfId="0" applyFont="1" applyBorder="1" applyAlignment="1">
      <alignment horizontal="center" wrapText="1"/>
    </xf>
    <xf numFmtId="0" fontId="0" fillId="0" borderId="3" xfId="0" applyBorder="1" applyAlignment="1">
      <alignment horizontal="center" vertical="center"/>
    </xf>
    <xf numFmtId="2" fontId="6" fillId="0" borderId="1" xfId="1" applyNumberFormat="1" applyFont="1" applyBorder="1" applyAlignment="1">
      <alignment horizontal="center"/>
    </xf>
    <xf numFmtId="2" fontId="30" fillId="0" borderId="7" xfId="0" quotePrefix="1" applyNumberFormat="1" applyFont="1" applyBorder="1" applyAlignment="1">
      <alignment horizontal="left"/>
    </xf>
    <xf numFmtId="2" fontId="6" fillId="0" borderId="2" xfId="1" applyNumberFormat="1" applyFont="1" applyBorder="1" applyAlignment="1">
      <alignment horizontal="center"/>
    </xf>
    <xf numFmtId="2" fontId="6" fillId="0" borderId="4" xfId="1" applyNumberFormat="1" applyFont="1" applyBorder="1" applyAlignment="1">
      <alignment horizontal="center"/>
    </xf>
    <xf numFmtId="2" fontId="6" fillId="0" borderId="3" xfId="1" applyNumberFormat="1" applyFont="1" applyBorder="1" applyAlignment="1">
      <alignment horizontal="center"/>
    </xf>
    <xf numFmtId="0" fontId="149" fillId="0" borderId="4" xfId="0" applyFont="1" applyBorder="1" applyAlignment="1">
      <alignment horizontal="center"/>
    </xf>
    <xf numFmtId="0" fontId="20" fillId="0" borderId="11" xfId="0" applyFont="1" applyBorder="1" applyAlignment="1">
      <alignment horizontal="center"/>
    </xf>
    <xf numFmtId="0" fontId="20" fillId="0" borderId="8" xfId="0" applyFont="1" applyBorder="1" applyAlignment="1">
      <alignment vertical="center"/>
    </xf>
    <xf numFmtId="0" fontId="20" fillId="0" borderId="1" xfId="0" applyFont="1" applyBorder="1" applyAlignment="1">
      <alignment vertical="center"/>
    </xf>
    <xf numFmtId="167" fontId="21" fillId="0" borderId="1" xfId="0" applyNumberFormat="1" applyFont="1" applyBorder="1" applyAlignment="1">
      <alignment horizontal="center"/>
    </xf>
    <xf numFmtId="0" fontId="20" fillId="0" borderId="1" xfId="0" quotePrefix="1" applyFont="1" applyBorder="1" applyAlignment="1">
      <alignment horizontal="center" vertical="center" wrapText="1"/>
    </xf>
    <xf numFmtId="165" fontId="21" fillId="0" borderId="1" xfId="0" applyNumberFormat="1" applyFont="1" applyBorder="1" applyAlignment="1">
      <alignment horizontal="center" vertical="center"/>
    </xf>
    <xf numFmtId="0" fontId="4" fillId="0" borderId="8" xfId="0" quotePrefix="1" applyFont="1" applyBorder="1" applyAlignment="1">
      <alignment horizontal="center"/>
    </xf>
    <xf numFmtId="167" fontId="22" fillId="0" borderId="4" xfId="0" applyNumberFormat="1" applyFont="1" applyBorder="1" applyAlignment="1">
      <alignment horizontal="center"/>
    </xf>
    <xf numFmtId="0" fontId="154" fillId="0" borderId="2" xfId="0" applyFont="1" applyBorder="1" applyAlignment="1">
      <alignment horizontal="center"/>
    </xf>
    <xf numFmtId="0" fontId="4" fillId="0" borderId="3" xfId="0" quotePrefix="1" applyFont="1" applyBorder="1" applyAlignment="1">
      <alignment horizontal="center"/>
    </xf>
    <xf numFmtId="0" fontId="20" fillId="0" borderId="1" xfId="0" applyFont="1" applyBorder="1" applyAlignment="1">
      <alignment vertical="center" wrapText="1"/>
    </xf>
    <xf numFmtId="0" fontId="156" fillId="0" borderId="0" xfId="0" applyFont="1"/>
    <xf numFmtId="1" fontId="157" fillId="0" borderId="1" xfId="0" applyNumberFormat="1" applyFont="1" applyBorder="1" applyAlignment="1">
      <alignment horizontal="center"/>
    </xf>
    <xf numFmtId="0" fontId="154" fillId="0" borderId="1" xfId="0" applyFont="1" applyBorder="1" applyAlignment="1">
      <alignment horizontal="center" vertical="center" wrapText="1"/>
    </xf>
    <xf numFmtId="0" fontId="154" fillId="0" borderId="2" xfId="0" applyFont="1" applyBorder="1" applyAlignment="1">
      <alignment horizontal="center" vertical="center" wrapText="1"/>
    </xf>
    <xf numFmtId="2" fontId="157" fillId="0" borderId="2" xfId="0" applyNumberFormat="1" applyFont="1" applyBorder="1" applyAlignment="1">
      <alignment horizontal="center" vertical="center" wrapText="1"/>
    </xf>
    <xf numFmtId="2" fontId="157" fillId="0" borderId="2" xfId="0" applyNumberFormat="1" applyFont="1" applyBorder="1" applyAlignment="1">
      <alignment horizontal="center"/>
    </xf>
    <xf numFmtId="2" fontId="157" fillId="0" borderId="2" xfId="0" applyNumberFormat="1" applyFont="1" applyBorder="1" applyAlignment="1">
      <alignment horizontal="center" vertical="center"/>
    </xf>
    <xf numFmtId="0" fontId="154" fillId="0" borderId="3" xfId="0" applyFont="1" applyBorder="1" applyAlignment="1">
      <alignment horizontal="center"/>
    </xf>
    <xf numFmtId="2" fontId="157" fillId="0" borderId="3" xfId="0" applyNumberFormat="1" applyFont="1" applyBorder="1" applyAlignment="1">
      <alignment horizontal="center"/>
    </xf>
    <xf numFmtId="2" fontId="157" fillId="0" borderId="3" xfId="0" applyNumberFormat="1" applyFont="1" applyBorder="1" applyAlignment="1">
      <alignment horizontal="center" vertical="center"/>
    </xf>
    <xf numFmtId="0" fontId="158" fillId="0" borderId="2" xfId="0" applyFont="1" applyBorder="1" applyAlignment="1">
      <alignment horizontal="center"/>
    </xf>
    <xf numFmtId="0" fontId="154" fillId="0" borderId="4" xfId="0" applyFont="1" applyBorder="1" applyAlignment="1">
      <alignment horizontal="center"/>
    </xf>
    <xf numFmtId="167" fontId="158" fillId="0" borderId="4" xfId="0" applyNumberFormat="1" applyFont="1" applyBorder="1" applyAlignment="1">
      <alignment horizontal="center"/>
    </xf>
    <xf numFmtId="2" fontId="157" fillId="0" borderId="4" xfId="0" applyNumberFormat="1" applyFont="1" applyBorder="1" applyAlignment="1">
      <alignment horizontal="center"/>
    </xf>
    <xf numFmtId="2" fontId="157" fillId="0" borderId="4" xfId="0" applyNumberFormat="1" applyFont="1" applyBorder="1" applyAlignment="1">
      <alignment horizontal="center" vertical="center"/>
    </xf>
    <xf numFmtId="0" fontId="154" fillId="0" borderId="0" xfId="0" applyFont="1"/>
    <xf numFmtId="2" fontId="157" fillId="0" borderId="1" xfId="0" applyNumberFormat="1" applyFont="1" applyBorder="1" applyAlignment="1">
      <alignment horizontal="center"/>
    </xf>
    <xf numFmtId="0" fontId="156" fillId="0" borderId="0" xfId="0" applyFont="1" applyAlignment="1">
      <alignment horizontal="right"/>
    </xf>
    <xf numFmtId="0" fontId="158" fillId="0" borderId="0" xfId="0" applyFont="1" applyAlignment="1">
      <alignment horizontal="center"/>
    </xf>
    <xf numFmtId="2" fontId="158" fillId="0" borderId="2" xfId="0" applyNumberFormat="1" applyFont="1" applyBorder="1" applyAlignment="1">
      <alignment horizontal="center"/>
    </xf>
    <xf numFmtId="2" fontId="158" fillId="0" borderId="3" xfId="0" applyNumberFormat="1" applyFont="1" applyBorder="1" applyAlignment="1">
      <alignment horizontal="center"/>
    </xf>
    <xf numFmtId="2" fontId="158" fillId="0" borderId="4" xfId="0" applyNumberFormat="1" applyFont="1" applyBorder="1" applyAlignment="1">
      <alignment horizontal="center"/>
    </xf>
    <xf numFmtId="0" fontId="156" fillId="0" borderId="0" xfId="0" applyFont="1" applyAlignment="1">
      <alignment horizontal="center"/>
    </xf>
    <xf numFmtId="0" fontId="159" fillId="0" borderId="0" xfId="0" applyFont="1"/>
    <xf numFmtId="2" fontId="157" fillId="0" borderId="6" xfId="0" applyNumberFormat="1" applyFont="1" applyBorder="1" applyAlignment="1">
      <alignment horizontal="center"/>
    </xf>
    <xf numFmtId="0" fontId="157" fillId="0" borderId="0" xfId="0" applyFont="1" applyAlignment="1">
      <alignment horizontal="right"/>
    </xf>
    <xf numFmtId="0" fontId="157" fillId="0" borderId="0" xfId="0" applyFont="1" applyAlignment="1">
      <alignment horizontal="center"/>
    </xf>
    <xf numFmtId="0" fontId="157" fillId="0" borderId="0" xfId="0" applyFont="1"/>
    <xf numFmtId="0" fontId="160" fillId="0" borderId="0" xfId="0" applyFont="1"/>
    <xf numFmtId="166" fontId="158" fillId="0" borderId="2" xfId="0" applyNumberFormat="1" applyFont="1" applyBorder="1" applyAlignment="1">
      <alignment horizontal="center"/>
    </xf>
    <xf numFmtId="166" fontId="158" fillId="0" borderId="3" xfId="0" applyNumberFormat="1" applyFont="1" applyBorder="1" applyAlignment="1">
      <alignment horizontal="center"/>
    </xf>
    <xf numFmtId="0" fontId="154" fillId="0" borderId="3" xfId="0" applyFont="1" applyBorder="1" applyAlignment="1">
      <alignment horizontal="center" vertical="center"/>
    </xf>
    <xf numFmtId="0" fontId="158" fillId="0" borderId="3" xfId="0" applyFont="1" applyBorder="1" applyAlignment="1">
      <alignment horizontal="center"/>
    </xf>
    <xf numFmtId="0" fontId="154" fillId="0" borderId="4" xfId="0" applyFont="1" applyBorder="1" applyAlignment="1">
      <alignment horizontal="center" vertical="center"/>
    </xf>
    <xf numFmtId="0" fontId="163" fillId="0" borderId="0" xfId="0" applyFont="1"/>
    <xf numFmtId="0" fontId="151" fillId="0" borderId="0" xfId="0" applyFont="1" applyAlignment="1">
      <alignment horizontal="center"/>
    </xf>
    <xf numFmtId="0" fontId="154" fillId="0" borderId="0" xfId="0" applyFont="1" applyAlignment="1">
      <alignment horizontal="center"/>
    </xf>
    <xf numFmtId="0" fontId="153" fillId="0" borderId="0" xfId="0" applyFont="1" applyAlignment="1">
      <alignment horizontal="center"/>
    </xf>
    <xf numFmtId="0" fontId="159" fillId="0" borderId="4" xfId="0" applyFont="1" applyBorder="1" applyAlignment="1">
      <alignment horizontal="center" vertical="center"/>
    </xf>
    <xf numFmtId="0" fontId="156" fillId="0" borderId="3" xfId="0" applyFont="1" applyBorder="1"/>
    <xf numFmtId="2" fontId="157" fillId="0" borderId="0" xfId="0" applyNumberFormat="1" applyFont="1" applyAlignment="1">
      <alignment horizontal="center"/>
    </xf>
    <xf numFmtId="1" fontId="22" fillId="11" borderId="1" xfId="0" applyNumberFormat="1" applyFont="1" applyFill="1" applyBorder="1" applyAlignment="1">
      <alignment horizontal="center"/>
    </xf>
    <xf numFmtId="2" fontId="164" fillId="0" borderId="0" xfId="0" applyNumberFormat="1" applyFont="1" applyAlignment="1">
      <alignment horizontal="center"/>
    </xf>
    <xf numFmtId="2" fontId="166" fillId="0" borderId="4" xfId="0" applyNumberFormat="1" applyFont="1" applyBorder="1" applyAlignment="1">
      <alignment horizontal="center"/>
    </xf>
    <xf numFmtId="0" fontId="160" fillId="0" borderId="0" xfId="0" applyFont="1" applyAlignment="1">
      <alignment horizontal="left" vertical="center"/>
    </xf>
    <xf numFmtId="0" fontId="153" fillId="0" borderId="0" xfId="0" applyFont="1" applyAlignment="1">
      <alignment horizontal="center" vertical="center"/>
    </xf>
    <xf numFmtId="0" fontId="4" fillId="0" borderId="2" xfId="0" applyFont="1" applyBorder="1" applyAlignment="1">
      <alignment horizontal="center" vertical="top" wrapText="1"/>
    </xf>
    <xf numFmtId="2" fontId="9" fillId="0" borderId="2" xfId="0" applyNumberFormat="1" applyFont="1" applyBorder="1"/>
    <xf numFmtId="2" fontId="15" fillId="0" borderId="4" xfId="0" applyNumberFormat="1" applyFont="1" applyBorder="1" applyAlignment="1">
      <alignment horizontal="center"/>
    </xf>
    <xf numFmtId="2" fontId="157" fillId="0" borderId="2" xfId="0" applyNumberFormat="1" applyFont="1" applyBorder="1" applyAlignment="1">
      <alignment horizontal="center" wrapText="1"/>
    </xf>
    <xf numFmtId="2" fontId="4" fillId="0" borderId="4" xfId="0" applyNumberFormat="1" applyFont="1" applyBorder="1" applyAlignment="1">
      <alignment horizontal="center"/>
    </xf>
    <xf numFmtId="0" fontId="4" fillId="0" borderId="4" xfId="0" applyFont="1" applyBorder="1" applyAlignment="1">
      <alignment horizontal="center" vertical="center" wrapText="1"/>
    </xf>
    <xf numFmtId="0" fontId="17" fillId="0" borderId="1" xfId="0" applyFont="1" applyBorder="1" applyAlignment="1">
      <alignment horizontal="center"/>
    </xf>
    <xf numFmtId="0" fontId="4" fillId="0" borderId="4" xfId="0" applyFont="1" applyBorder="1" applyAlignment="1">
      <alignment horizontal="center" wrapText="1"/>
    </xf>
    <xf numFmtId="0" fontId="21" fillId="0" borderId="3" xfId="0" quotePrefix="1" applyFont="1" applyBorder="1" applyAlignment="1">
      <alignment horizontal="center"/>
    </xf>
    <xf numFmtId="0" fontId="18" fillId="0" borderId="4" xfId="0" applyFont="1" applyBorder="1" applyAlignment="1">
      <alignment horizontal="center"/>
    </xf>
    <xf numFmtId="166" fontId="21" fillId="0" borderId="1" xfId="0" applyNumberFormat="1" applyFont="1" applyBorder="1" applyAlignment="1">
      <alignment horizontal="center"/>
    </xf>
    <xf numFmtId="2" fontId="22" fillId="0" borderId="2" xfId="0" applyNumberFormat="1" applyFont="1" applyBorder="1"/>
    <xf numFmtId="0" fontId="18" fillId="0" borderId="4" xfId="0" applyFont="1" applyBorder="1" applyAlignment="1">
      <alignment horizontal="center" vertical="center" wrapText="1"/>
    </xf>
    <xf numFmtId="0" fontId="5" fillId="10" borderId="1" xfId="0" applyFont="1" applyFill="1" applyBorder="1" applyAlignment="1">
      <alignment horizontal="center"/>
    </xf>
    <xf numFmtId="2" fontId="69" fillId="0" borderId="1" xfId="0" applyNumberFormat="1" applyFont="1" applyBorder="1" applyAlignment="1">
      <alignment horizontal="center"/>
    </xf>
    <xf numFmtId="0" fontId="51" fillId="0" borderId="1" xfId="0" applyFont="1" applyBorder="1" applyAlignment="1">
      <alignment horizontal="center"/>
    </xf>
    <xf numFmtId="0" fontId="136" fillId="0" borderId="1" xfId="0" applyFont="1" applyBorder="1" applyAlignment="1">
      <alignment horizontal="center"/>
    </xf>
    <xf numFmtId="0" fontId="148" fillId="0" borderId="1" xfId="0" applyFont="1" applyBorder="1" applyAlignment="1">
      <alignment horizontal="center"/>
    </xf>
    <xf numFmtId="0" fontId="15" fillId="0" borderId="1" xfId="0" applyFont="1" applyBorder="1" applyAlignment="1">
      <alignment horizontal="center" vertical="top" wrapText="1"/>
    </xf>
    <xf numFmtId="0" fontId="15" fillId="0" borderId="1" xfId="0" applyFont="1" applyBorder="1" applyAlignment="1">
      <alignment horizontal="left" vertical="top" wrapText="1"/>
    </xf>
    <xf numFmtId="166" fontId="21" fillId="0" borderId="1" xfId="0" applyNumberFormat="1" applyFont="1" applyBorder="1" applyAlignment="1">
      <alignment horizontal="center" vertical="center"/>
    </xf>
    <xf numFmtId="0" fontId="10" fillId="0" borderId="0" xfId="0" applyFont="1"/>
    <xf numFmtId="2" fontId="6" fillId="0" borderId="3" xfId="1" applyNumberFormat="1" applyFont="1" applyFill="1" applyBorder="1" applyAlignment="1">
      <alignment horizontal="center"/>
    </xf>
    <xf numFmtId="0" fontId="17" fillId="0" borderId="1" xfId="0" applyFont="1" applyBorder="1" applyAlignment="1">
      <alignment horizontal="left"/>
    </xf>
    <xf numFmtId="2" fontId="22" fillId="0" borderId="9" xfId="0" applyNumberFormat="1" applyFont="1" applyBorder="1" applyAlignment="1">
      <alignment horizontal="center"/>
    </xf>
    <xf numFmtId="2" fontId="6" fillId="0" borderId="1" xfId="1" applyNumberFormat="1" applyFont="1" applyFill="1" applyBorder="1" applyAlignment="1">
      <alignment horizontal="center"/>
    </xf>
    <xf numFmtId="2" fontId="21" fillId="0" borderId="1" xfId="0" applyNumberFormat="1" applyFont="1" applyBorder="1" applyAlignment="1">
      <alignment horizontal="center" vertical="center"/>
    </xf>
    <xf numFmtId="0" fontId="17" fillId="0" borderId="4" xfId="0" applyFont="1" applyBorder="1" applyAlignment="1">
      <alignment horizontal="center"/>
    </xf>
    <xf numFmtId="2" fontId="10" fillId="0" borderId="4" xfId="0" applyNumberFormat="1" applyFont="1" applyBorder="1" applyAlignment="1">
      <alignment horizontal="center"/>
    </xf>
    <xf numFmtId="0" fontId="18" fillId="0" borderId="4" xfId="0" applyFont="1" applyBorder="1" applyAlignment="1">
      <alignment horizontal="justify" vertical="top" wrapText="1"/>
    </xf>
    <xf numFmtId="0" fontId="3" fillId="0" borderId="4" xfId="0" applyFont="1" applyBorder="1" applyAlignment="1">
      <alignment horizontal="justify" vertical="top" wrapText="1"/>
    </xf>
    <xf numFmtId="2" fontId="4" fillId="0" borderId="1" xfId="0" applyNumberFormat="1" applyFont="1" applyBorder="1" applyAlignment="1">
      <alignment horizontal="center"/>
    </xf>
    <xf numFmtId="2" fontId="21" fillId="0" borderId="3" xfId="1" applyNumberFormat="1" applyFont="1" applyBorder="1" applyAlignment="1">
      <alignment horizontal="center"/>
    </xf>
    <xf numFmtId="2" fontId="21" fillId="0" borderId="4" xfId="1" applyNumberFormat="1" applyFont="1" applyBorder="1" applyAlignment="1">
      <alignment horizontal="center"/>
    </xf>
    <xf numFmtId="0" fontId="159" fillId="0" borderId="4" xfId="0" applyFont="1" applyBorder="1" applyAlignment="1">
      <alignment horizontal="center"/>
    </xf>
    <xf numFmtId="0" fontId="4" fillId="0" borderId="14" xfId="0" applyFont="1" applyBorder="1" applyAlignment="1">
      <alignment horizontal="center"/>
    </xf>
    <xf numFmtId="0" fontId="17" fillId="0" borderId="11" xfId="0" applyFont="1" applyBorder="1"/>
    <xf numFmtId="0" fontId="17" fillId="0" borderId="11" xfId="0" applyFont="1" applyBorder="1" applyAlignment="1">
      <alignment horizontal="center"/>
    </xf>
    <xf numFmtId="1" fontId="22" fillId="0" borderId="1" xfId="0" quotePrefix="1" applyNumberFormat="1" applyFont="1" applyBorder="1" applyAlignment="1">
      <alignment horizontal="center"/>
    </xf>
    <xf numFmtId="0" fontId="0" fillId="0" borderId="1" xfId="0" applyBorder="1" applyAlignment="1">
      <alignment horizontal="center"/>
    </xf>
    <xf numFmtId="0" fontId="5" fillId="11" borderId="1" xfId="0" applyFont="1" applyFill="1" applyBorder="1" applyAlignment="1">
      <alignment horizontal="center"/>
    </xf>
    <xf numFmtId="0" fontId="15" fillId="11" borderId="1" xfId="0" applyFont="1" applyFill="1" applyBorder="1" applyAlignment="1">
      <alignment horizontal="center" wrapText="1"/>
    </xf>
    <xf numFmtId="2" fontId="148" fillId="0" borderId="1" xfId="0" applyNumberFormat="1" applyFont="1" applyBorder="1" applyAlignment="1">
      <alignment horizontal="center"/>
    </xf>
    <xf numFmtId="2" fontId="5" fillId="9" borderId="1" xfId="0" applyNumberFormat="1" applyFont="1" applyFill="1" applyBorder="1" applyAlignment="1">
      <alignment horizontal="center"/>
    </xf>
    <xf numFmtId="2" fontId="5" fillId="10" borderId="1" xfId="0" applyNumberFormat="1" applyFont="1" applyFill="1" applyBorder="1" applyAlignment="1">
      <alignment horizontal="center"/>
    </xf>
    <xf numFmtId="2" fontId="5" fillId="11" borderId="1" xfId="0" applyNumberFormat="1" applyFont="1" applyFill="1" applyBorder="1" applyAlignment="1">
      <alignment horizontal="center"/>
    </xf>
    <xf numFmtId="0" fontId="137" fillId="0" borderId="1" xfId="0" applyFont="1" applyBorder="1" applyAlignment="1">
      <alignment horizontal="center"/>
    </xf>
    <xf numFmtId="0" fontId="122" fillId="0" borderId="1" xfId="0" applyFont="1" applyBorder="1" applyAlignment="1">
      <alignment horizontal="center"/>
    </xf>
    <xf numFmtId="2" fontId="122" fillId="0" borderId="1" xfId="0" applyNumberFormat="1" applyFont="1" applyBorder="1" applyAlignment="1">
      <alignment horizontal="center"/>
    </xf>
    <xf numFmtId="2" fontId="137" fillId="0" borderId="1" xfId="0" applyNumberFormat="1" applyFont="1" applyBorder="1" applyAlignment="1">
      <alignment horizontal="center"/>
    </xf>
    <xf numFmtId="0" fontId="5" fillId="0" borderId="0" xfId="0" applyFont="1" applyAlignment="1">
      <alignment horizontal="left"/>
    </xf>
    <xf numFmtId="0" fontId="142" fillId="0" borderId="1" xfId="0" applyFont="1" applyBorder="1" applyAlignment="1">
      <alignment horizontal="left"/>
    </xf>
    <xf numFmtId="0" fontId="143" fillId="0" borderId="1" xfId="0" applyFont="1" applyBorder="1" applyAlignment="1">
      <alignment horizontal="left"/>
    </xf>
    <xf numFmtId="0" fontId="143" fillId="0" borderId="1" xfId="0" quotePrefix="1" applyFont="1" applyBorder="1" applyAlignment="1">
      <alignment horizontal="left"/>
    </xf>
    <xf numFmtId="0" fontId="143" fillId="0" borderId="1" xfId="0" applyFont="1" applyBorder="1" applyAlignment="1">
      <alignment horizontal="left" wrapText="1"/>
    </xf>
    <xf numFmtId="0" fontId="17" fillId="0" borderId="1" xfId="0" applyFont="1" applyBorder="1" applyAlignment="1">
      <alignment horizontal="left" wrapText="1"/>
    </xf>
    <xf numFmtId="0" fontId="142" fillId="0" borderId="1" xfId="0" applyFont="1" applyBorder="1" applyAlignment="1">
      <alignment horizontal="left" wrapText="1"/>
    </xf>
    <xf numFmtId="0" fontId="145" fillId="0" borderId="1" xfId="0" applyFont="1" applyBorder="1" applyAlignment="1">
      <alignment horizontal="left" wrapText="1"/>
    </xf>
    <xf numFmtId="0" fontId="18" fillId="0" borderId="1" xfId="0" applyFont="1" applyBorder="1" applyAlignment="1">
      <alignment horizontal="left" wrapText="1"/>
    </xf>
    <xf numFmtId="0" fontId="4" fillId="0" borderId="1" xfId="0" applyFont="1" applyBorder="1" applyAlignment="1">
      <alignment horizontal="left" wrapText="1"/>
    </xf>
    <xf numFmtId="0" fontId="51" fillId="0" borderId="1" xfId="0" applyFont="1" applyBorder="1" applyAlignment="1">
      <alignment horizontal="left"/>
    </xf>
    <xf numFmtId="0" fontId="2" fillId="0" borderId="1" xfId="0" applyFont="1" applyBorder="1" applyAlignment="1">
      <alignment horizontal="left" wrapText="1"/>
    </xf>
    <xf numFmtId="0" fontId="94" fillId="0" borderId="1" xfId="0" applyFont="1" applyBorder="1" applyAlignment="1">
      <alignment horizontal="left" wrapText="1"/>
    </xf>
    <xf numFmtId="0" fontId="69" fillId="0" borderId="1" xfId="0" applyFont="1" applyBorder="1" applyAlignment="1">
      <alignment horizontal="left" wrapText="1"/>
    </xf>
    <xf numFmtId="0" fontId="84" fillId="0" borderId="1" xfId="0" applyFont="1" applyBorder="1" applyAlignment="1">
      <alignment horizontal="left" wrapText="1"/>
    </xf>
    <xf numFmtId="0" fontId="89" fillId="11" borderId="1" xfId="0" applyFont="1" applyFill="1" applyBorder="1" applyAlignment="1">
      <alignment horizontal="left" wrapText="1"/>
    </xf>
    <xf numFmtId="0" fontId="69" fillId="11" borderId="1" xfId="0" applyFont="1" applyFill="1" applyBorder="1" applyAlignment="1">
      <alignment horizontal="left" wrapText="1"/>
    </xf>
    <xf numFmtId="0" fontId="51" fillId="0" borderId="1" xfId="0" applyFont="1" applyBorder="1" applyAlignment="1">
      <alignment horizontal="left" vertical="justify" wrapText="1"/>
    </xf>
    <xf numFmtId="0" fontId="65" fillId="0" borderId="1" xfId="0" applyFont="1" applyBorder="1" applyAlignment="1">
      <alignment horizontal="left" vertical="justify" wrapText="1"/>
    </xf>
    <xf numFmtId="0" fontId="88" fillId="0" borderId="1" xfId="0" applyFont="1" applyBorder="1" applyAlignment="1">
      <alignment horizontal="left" wrapText="1"/>
    </xf>
    <xf numFmtId="0" fontId="72" fillId="0" borderId="1" xfId="0" applyFont="1" applyBorder="1" applyAlignment="1">
      <alignment horizontal="left" wrapText="1"/>
    </xf>
    <xf numFmtId="0" fontId="71" fillId="0" borderId="1" xfId="0" applyFont="1" applyBorder="1" applyAlignment="1">
      <alignment horizontal="left" vertical="justify"/>
    </xf>
    <xf numFmtId="0" fontId="69" fillId="0" borderId="1" xfId="0" applyFont="1" applyBorder="1" applyAlignment="1">
      <alignment horizontal="left"/>
    </xf>
    <xf numFmtId="0" fontId="147" fillId="0" borderId="1" xfId="0" applyFont="1" applyBorder="1" applyAlignment="1">
      <alignment horizontal="center"/>
    </xf>
    <xf numFmtId="0" fontId="142" fillId="10" borderId="1" xfId="0" applyFont="1" applyFill="1" applyBorder="1" applyAlignment="1">
      <alignment horizontal="center"/>
    </xf>
    <xf numFmtId="2" fontId="51" fillId="0" borderId="1" xfId="0" applyNumberFormat="1" applyFont="1" applyBorder="1" applyAlignment="1">
      <alignment horizontal="center" wrapText="1"/>
    </xf>
    <xf numFmtId="2" fontId="69" fillId="0" borderId="1" xfId="0" applyNumberFormat="1" applyFont="1" applyBorder="1" applyAlignment="1">
      <alignment horizontal="center" wrapText="1"/>
    </xf>
    <xf numFmtId="2" fontId="158" fillId="0" borderId="2" xfId="0" quotePrefix="1" applyNumberFormat="1" applyFont="1" applyBorder="1" applyAlignment="1">
      <alignment horizontal="center"/>
    </xf>
    <xf numFmtId="1" fontId="24" fillId="0" borderId="4" xfId="0" applyNumberFormat="1" applyFont="1" applyBorder="1" applyAlignment="1">
      <alignment horizontal="center"/>
    </xf>
    <xf numFmtId="2" fontId="4" fillId="0" borderId="2" xfId="0" applyNumberFormat="1" applyFont="1" applyBorder="1"/>
    <xf numFmtId="43" fontId="21" fillId="0" borderId="2" xfId="1" applyFont="1" applyBorder="1" applyAlignment="1">
      <alignment horizontal="center"/>
    </xf>
    <xf numFmtId="0" fontId="51" fillId="0" borderId="4" xfId="0" applyFont="1" applyBorder="1" applyAlignment="1">
      <alignment horizontal="center" vertical="center" wrapText="1"/>
    </xf>
    <xf numFmtId="0" fontId="23" fillId="0" borderId="4" xfId="0" applyFont="1" applyBorder="1" applyAlignment="1">
      <alignment horizontal="center"/>
    </xf>
    <xf numFmtId="0" fontId="20" fillId="0" borderId="1" xfId="0" quotePrefix="1" applyFont="1" applyBorder="1" applyAlignment="1">
      <alignment horizontal="center"/>
    </xf>
    <xf numFmtId="2" fontId="21" fillId="0" borderId="2" xfId="1" applyNumberFormat="1" applyFont="1" applyBorder="1" applyAlignment="1">
      <alignment horizontal="center"/>
    </xf>
    <xf numFmtId="0" fontId="153" fillId="0" borderId="2" xfId="0" applyFont="1" applyBorder="1" applyAlignment="1">
      <alignment horizontal="center"/>
    </xf>
    <xf numFmtId="165" fontId="21" fillId="0" borderId="3" xfId="0" applyNumberFormat="1" applyFont="1" applyBorder="1" applyAlignment="1">
      <alignment horizontal="center"/>
    </xf>
    <xf numFmtId="1" fontId="6" fillId="0" borderId="4" xfId="0" applyNumberFormat="1" applyFont="1" applyBorder="1" applyAlignment="1">
      <alignment horizontal="center"/>
    </xf>
    <xf numFmtId="0" fontId="108" fillId="0" borderId="1" xfId="0" applyFont="1" applyBorder="1"/>
    <xf numFmtId="2" fontId="171" fillId="12" borderId="33" xfId="0" applyNumberFormat="1" applyFont="1" applyFill="1" applyBorder="1" applyAlignment="1">
      <alignment horizontal="center"/>
    </xf>
    <xf numFmtId="0" fontId="15" fillId="0" borderId="3" xfId="0" applyFont="1" applyBorder="1" applyAlignment="1">
      <alignment horizontal="center" wrapText="1"/>
    </xf>
    <xf numFmtId="166" fontId="21" fillId="0" borderId="3" xfId="0" applyNumberFormat="1" applyFont="1" applyBorder="1" applyAlignment="1">
      <alignment horizontal="center" vertical="center"/>
    </xf>
    <xf numFmtId="2" fontId="87" fillId="0" borderId="1" xfId="0" applyNumberFormat="1" applyFont="1" applyBorder="1"/>
    <xf numFmtId="2" fontId="14" fillId="0" borderId="0" xfId="0" applyNumberFormat="1" applyFont="1"/>
    <xf numFmtId="2" fontId="171" fillId="12" borderId="0" xfId="0" applyNumberFormat="1" applyFont="1" applyFill="1" applyAlignment="1">
      <alignment horizontal="center"/>
    </xf>
    <xf numFmtId="2" fontId="171" fillId="0" borderId="0" xfId="0" applyNumberFormat="1" applyFont="1" applyAlignment="1">
      <alignment horizontal="center"/>
    </xf>
    <xf numFmtId="0" fontId="138" fillId="0" borderId="0" xfId="0" applyFont="1"/>
    <xf numFmtId="0" fontId="175" fillId="0" borderId="0" xfId="0" applyFont="1"/>
    <xf numFmtId="0" fontId="15" fillId="0" borderId="1" xfId="0" applyFont="1" applyBorder="1" applyAlignment="1">
      <alignment horizontal="left"/>
    </xf>
    <xf numFmtId="2" fontId="176" fillId="0" borderId="33" xfId="0" applyNumberFormat="1" applyFont="1" applyBorder="1" applyAlignment="1">
      <alignment horizontal="center"/>
    </xf>
    <xf numFmtId="0" fontId="7" fillId="0" borderId="1" xfId="0" applyFont="1" applyBorder="1" applyAlignment="1">
      <alignment horizontal="left" wrapText="1"/>
    </xf>
    <xf numFmtId="0" fontId="59" fillId="0" borderId="3" xfId="0" applyFont="1" applyBorder="1" applyAlignment="1">
      <alignment horizontal="center" vertical="top" wrapText="1"/>
    </xf>
    <xf numFmtId="0" fontId="23" fillId="0" borderId="3" xfId="0" applyFont="1" applyBorder="1" applyAlignment="1">
      <alignment horizontal="center" vertical="top" wrapText="1"/>
    </xf>
    <xf numFmtId="0" fontId="59" fillId="0" borderId="4" xfId="0" applyFont="1" applyBorder="1" applyAlignment="1">
      <alignment horizontal="center" vertical="top" wrapText="1"/>
    </xf>
    <xf numFmtId="0" fontId="144" fillId="0" borderId="4" xfId="0" applyFont="1" applyBorder="1" applyAlignment="1">
      <alignment horizontal="center"/>
    </xf>
    <xf numFmtId="0" fontId="160" fillId="0" borderId="0" xfId="0" applyFont="1" applyAlignment="1">
      <alignment horizontal="right"/>
    </xf>
    <xf numFmtId="0" fontId="20" fillId="0" borderId="4" xfId="0" applyFont="1" applyBorder="1" applyAlignment="1">
      <alignment horizontal="center" wrapText="1"/>
    </xf>
    <xf numFmtId="0" fontId="7" fillId="0" borderId="4" xfId="0" applyFont="1" applyBorder="1"/>
    <xf numFmtId="0" fontId="74" fillId="0" borderId="0" xfId="0" applyFont="1" applyAlignment="1">
      <alignment horizontal="right"/>
    </xf>
    <xf numFmtId="0" fontId="74" fillId="0" borderId="0" xfId="0" applyFont="1"/>
    <xf numFmtId="0" fontId="23" fillId="0" borderId="4" xfId="0" applyFont="1" applyBorder="1" applyAlignment="1">
      <alignment horizontal="center" vertical="top" wrapText="1"/>
    </xf>
    <xf numFmtId="0" fontId="178" fillId="0" borderId="0" xfId="0" applyFont="1" applyAlignment="1">
      <alignment horizontal="right"/>
    </xf>
    <xf numFmtId="2" fontId="9" fillId="0" borderId="0" xfId="0" applyNumberFormat="1" applyFont="1" applyAlignment="1">
      <alignment horizontal="center"/>
    </xf>
    <xf numFmtId="0" fontId="149" fillId="0" borderId="3" xfId="0" applyFont="1" applyBorder="1" applyAlignment="1">
      <alignment horizontal="center"/>
    </xf>
    <xf numFmtId="0" fontId="20" fillId="0" borderId="7" xfId="0" applyFont="1" applyBorder="1" applyAlignment="1">
      <alignment horizontal="right"/>
    </xf>
    <xf numFmtId="0" fontId="181" fillId="0" borderId="0" xfId="0" applyFont="1" applyAlignment="1">
      <alignment horizontal="center"/>
    </xf>
    <xf numFmtId="0" fontId="182" fillId="0" borderId="0" xfId="0" applyFont="1" applyAlignment="1">
      <alignment horizontal="center"/>
    </xf>
    <xf numFmtId="0" fontId="23" fillId="0" borderId="1" xfId="0" applyFont="1" applyBorder="1" applyAlignment="1">
      <alignment horizontal="center"/>
    </xf>
    <xf numFmtId="0" fontId="20" fillId="0" borderId="2" xfId="0" applyFont="1" applyBorder="1" applyAlignment="1">
      <alignment vertical="center"/>
    </xf>
    <xf numFmtId="0" fontId="154" fillId="0" borderId="2" xfId="0" applyFont="1" applyBorder="1" applyAlignment="1">
      <alignment horizontal="center" vertical="center"/>
    </xf>
    <xf numFmtId="2" fontId="22" fillId="14" borderId="1" xfId="0" applyNumberFormat="1" applyFont="1" applyFill="1" applyBorder="1" applyAlignment="1">
      <alignment horizontal="center"/>
    </xf>
    <xf numFmtId="2" fontId="15" fillId="0" borderId="0" xfId="0" applyNumberFormat="1" applyFont="1"/>
    <xf numFmtId="9" fontId="0" fillId="0" borderId="0" xfId="0" applyNumberFormat="1"/>
    <xf numFmtId="0" fontId="108" fillId="14" borderId="1" xfId="0" applyFont="1" applyFill="1" applyBorder="1"/>
    <xf numFmtId="0" fontId="8" fillId="0" borderId="0" xfId="0" applyFont="1"/>
    <xf numFmtId="0" fontId="8" fillId="0" borderId="0" xfId="0" applyFont="1" applyAlignment="1">
      <alignment horizontal="center"/>
    </xf>
    <xf numFmtId="0" fontId="3" fillId="0" borderId="1" xfId="0" applyFont="1" applyBorder="1" applyAlignment="1">
      <alignment horizontal="center" vertical="center" wrapText="1"/>
    </xf>
    <xf numFmtId="0" fontId="3" fillId="0" borderId="34" xfId="0" applyFont="1" applyBorder="1" applyAlignment="1">
      <alignment horizontal="center" vertical="center" wrapText="1"/>
    </xf>
    <xf numFmtId="166" fontId="21" fillId="0" borderId="34" xfId="0" applyNumberFormat="1" applyFont="1" applyBorder="1" applyAlignment="1">
      <alignment horizontal="center"/>
    </xf>
    <xf numFmtId="0" fontId="3" fillId="0" borderId="34" xfId="0" applyFont="1" applyBorder="1" applyAlignment="1">
      <alignment horizontal="center"/>
    </xf>
    <xf numFmtId="2" fontId="22" fillId="0" borderId="34" xfId="0" applyNumberFormat="1" applyFont="1" applyBorder="1" applyAlignment="1">
      <alignment horizontal="center" vertical="center" wrapText="1"/>
    </xf>
    <xf numFmtId="2" fontId="22" fillId="0" borderId="34" xfId="0" applyNumberFormat="1" applyFont="1" applyBorder="1" applyAlignment="1">
      <alignment horizontal="center" vertical="center"/>
    </xf>
    <xf numFmtId="0" fontId="3" fillId="0" borderId="35" xfId="0" applyFont="1" applyBorder="1" applyAlignment="1">
      <alignment horizontal="center" vertical="center" wrapText="1"/>
    </xf>
    <xf numFmtId="166" fontId="21" fillId="0" borderId="35" xfId="0" applyNumberFormat="1" applyFont="1" applyBorder="1" applyAlignment="1">
      <alignment horizontal="center"/>
    </xf>
    <xf numFmtId="2" fontId="22" fillId="0" borderId="35" xfId="0" applyNumberFormat="1" applyFont="1" applyBorder="1" applyAlignment="1">
      <alignment horizontal="center" vertical="center" wrapText="1"/>
    </xf>
    <xf numFmtId="2" fontId="22" fillId="0" borderId="35" xfId="0" applyNumberFormat="1" applyFont="1" applyBorder="1" applyAlignment="1">
      <alignment horizontal="center"/>
    </xf>
    <xf numFmtId="2" fontId="22" fillId="0" borderId="35" xfId="0" applyNumberFormat="1" applyFont="1" applyBorder="1" applyAlignment="1">
      <alignment horizontal="center" vertical="center"/>
    </xf>
    <xf numFmtId="0" fontId="2" fillId="0" borderId="35" xfId="0" applyFont="1" applyBorder="1" applyAlignment="1">
      <alignment horizontal="center" vertical="center" wrapText="1"/>
    </xf>
    <xf numFmtId="0" fontId="3" fillId="0" borderId="35" xfId="0" applyFont="1" applyBorder="1" applyAlignment="1">
      <alignment horizontal="center"/>
    </xf>
    <xf numFmtId="2" fontId="21" fillId="0" borderId="35" xfId="0" applyNumberFormat="1" applyFont="1" applyBorder="1" applyAlignment="1">
      <alignment horizontal="center"/>
    </xf>
    <xf numFmtId="0" fontId="22" fillId="0" borderId="35" xfId="0" applyFont="1" applyBorder="1"/>
    <xf numFmtId="0" fontId="3" fillId="0" borderId="35" xfId="0" applyFont="1" applyBorder="1"/>
    <xf numFmtId="0" fontId="3" fillId="0" borderId="36" xfId="0" applyFont="1" applyBorder="1" applyAlignment="1">
      <alignment horizontal="center" vertical="center" wrapText="1"/>
    </xf>
    <xf numFmtId="1" fontId="3" fillId="0" borderId="36" xfId="0" applyNumberFormat="1" applyFont="1" applyBorder="1" applyAlignment="1">
      <alignment horizontal="center"/>
    </xf>
    <xf numFmtId="0" fontId="3" fillId="0" borderId="36" xfId="0" applyFont="1" applyBorder="1" applyAlignment="1">
      <alignment horizontal="center"/>
    </xf>
    <xf numFmtId="2" fontId="22" fillId="0" borderId="36" xfId="0" applyNumberFormat="1" applyFont="1" applyBorder="1" applyAlignment="1">
      <alignment horizontal="center"/>
    </xf>
    <xf numFmtId="2" fontId="22" fillId="0" borderId="36" xfId="0" applyNumberFormat="1" applyFont="1" applyBorder="1" applyAlignment="1">
      <alignment horizontal="center" vertical="center"/>
    </xf>
    <xf numFmtId="0" fontId="3" fillId="0" borderId="0" xfId="0" applyFont="1" applyAlignment="1">
      <alignment horizontal="right"/>
    </xf>
    <xf numFmtId="0" fontId="183" fillId="0" borderId="1" xfId="0" applyFont="1" applyBorder="1" applyAlignment="1">
      <alignment vertical="top"/>
    </xf>
    <xf numFmtId="0" fontId="184" fillId="0" borderId="1" xfId="0" applyFont="1" applyBorder="1"/>
    <xf numFmtId="0" fontId="185" fillId="0" borderId="1" xfId="0" applyFont="1" applyBorder="1" applyAlignment="1">
      <alignment horizontal="center" vertical="center"/>
    </xf>
    <xf numFmtId="43" fontId="185" fillId="0" borderId="1" xfId="1" applyFont="1" applyFill="1" applyBorder="1" applyAlignment="1">
      <alignment horizontal="center" vertical="center" wrapText="1"/>
    </xf>
    <xf numFmtId="0" fontId="79" fillId="0" borderId="1" xfId="0" applyFont="1" applyBorder="1" applyAlignment="1">
      <alignment wrapText="1"/>
    </xf>
    <xf numFmtId="2" fontId="79" fillId="0" borderId="1" xfId="0" applyNumberFormat="1" applyFont="1" applyBorder="1" applyAlignment="1">
      <alignment horizontal="center"/>
    </xf>
    <xf numFmtId="43" fontId="79" fillId="0" borderId="1" xfId="1" applyFont="1" applyFill="1" applyBorder="1" applyAlignment="1">
      <alignment horizontal="center"/>
    </xf>
    <xf numFmtId="0" fontId="79" fillId="0" borderId="1" xfId="0" applyFont="1" applyBorder="1" applyAlignment="1">
      <alignment horizontal="center"/>
    </xf>
    <xf numFmtId="43" fontId="185" fillId="0" borderId="1" xfId="1" applyFont="1" applyFill="1" applyBorder="1" applyAlignment="1">
      <alignment horizontal="center"/>
    </xf>
    <xf numFmtId="0" fontId="79" fillId="0" borderId="1" xfId="0" applyFont="1" applyBorder="1" applyAlignment="1">
      <alignment horizontal="left" wrapText="1"/>
    </xf>
    <xf numFmtId="0" fontId="79" fillId="0" borderId="2" xfId="0" applyFont="1" applyBorder="1"/>
    <xf numFmtId="0" fontId="79" fillId="0" borderId="3" xfId="0" applyFont="1" applyBorder="1"/>
    <xf numFmtId="0" fontId="79" fillId="0" borderId="4" xfId="0" applyFont="1" applyBorder="1"/>
    <xf numFmtId="0" fontId="79" fillId="0" borderId="2" xfId="0" applyFont="1" applyBorder="1" applyAlignment="1">
      <alignment horizontal="center"/>
    </xf>
    <xf numFmtId="0" fontId="79" fillId="0" borderId="3" xfId="0" applyFont="1" applyBorder="1" applyAlignment="1">
      <alignment horizontal="center"/>
    </xf>
    <xf numFmtId="0" fontId="79" fillId="0" borderId="4" xfId="0" applyFont="1" applyBorder="1" applyAlignment="1">
      <alignment horizontal="center"/>
    </xf>
    <xf numFmtId="1" fontId="0" fillId="0" borderId="1"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43" fontId="185" fillId="0" borderId="2" xfId="1" applyFont="1" applyFill="1" applyBorder="1" applyAlignment="1">
      <alignment horizontal="center"/>
    </xf>
    <xf numFmtId="0" fontId="0" fillId="0" borderId="9" xfId="0" applyBorder="1" applyAlignment="1">
      <alignment horizontal="center"/>
    </xf>
    <xf numFmtId="0" fontId="79" fillId="0" borderId="5" xfId="0" applyFont="1" applyBorder="1"/>
    <xf numFmtId="43" fontId="79" fillId="0" borderId="5" xfId="1" applyFont="1" applyFill="1" applyBorder="1"/>
    <xf numFmtId="0" fontId="79" fillId="0" borderId="11" xfId="0" applyFont="1" applyBorder="1"/>
    <xf numFmtId="0" fontId="0" fillId="0" borderId="15" xfId="0" applyBorder="1" applyAlignment="1">
      <alignment horizontal="center"/>
    </xf>
    <xf numFmtId="0" fontId="79" fillId="0" borderId="8" xfId="0" applyFont="1" applyBorder="1"/>
    <xf numFmtId="43" fontId="79" fillId="0" borderId="8" xfId="1" applyFont="1" applyFill="1" applyBorder="1"/>
    <xf numFmtId="0" fontId="79" fillId="0" borderId="12" xfId="0" applyFont="1" applyBorder="1"/>
    <xf numFmtId="0" fontId="79" fillId="0" borderId="10" xfId="0" applyFont="1" applyBorder="1"/>
    <xf numFmtId="0" fontId="79" fillId="0" borderId="15" xfId="0" applyFont="1" applyBorder="1"/>
    <xf numFmtId="0" fontId="79" fillId="0" borderId="13" xfId="0" applyFont="1" applyBorder="1"/>
    <xf numFmtId="1" fontId="187" fillId="0" borderId="1" xfId="0" applyNumberFormat="1" applyFont="1" applyBorder="1" applyAlignment="1">
      <alignment horizontal="center"/>
    </xf>
    <xf numFmtId="0" fontId="159" fillId="0" borderId="2" xfId="0" applyFont="1" applyBorder="1" applyAlignment="1">
      <alignment horizontal="center"/>
    </xf>
    <xf numFmtId="0" fontId="159" fillId="0" borderId="3" xfId="0" applyFont="1" applyBorder="1" applyAlignment="1">
      <alignment horizontal="center"/>
    </xf>
    <xf numFmtId="1" fontId="5" fillId="0" borderId="1" xfId="0" applyNumberFormat="1" applyFont="1" applyBorder="1" applyAlignment="1">
      <alignment horizontal="center"/>
    </xf>
    <xf numFmtId="0" fontId="21" fillId="0" borderId="5" xfId="0" applyFont="1" applyBorder="1" applyAlignment="1">
      <alignment horizontal="center"/>
    </xf>
    <xf numFmtId="2" fontId="9" fillId="0" borderId="1" xfId="0" applyNumberFormat="1" applyFont="1" applyBorder="1" applyAlignment="1">
      <alignment horizontal="center"/>
    </xf>
    <xf numFmtId="0" fontId="17" fillId="0" borderId="2" xfId="0" applyFont="1" applyBorder="1" applyAlignment="1">
      <alignment horizontal="center" vertical="center" wrapText="1"/>
    </xf>
    <xf numFmtId="0" fontId="17" fillId="0" borderId="0" xfId="0" applyFont="1" applyAlignment="1">
      <alignment horizontal="center"/>
    </xf>
    <xf numFmtId="0" fontId="2" fillId="0" borderId="4" xfId="0" applyFont="1" applyBorder="1" applyAlignment="1">
      <alignment horizontal="center"/>
    </xf>
    <xf numFmtId="0" fontId="189" fillId="0" borderId="0" xfId="0" applyFont="1"/>
    <xf numFmtId="2" fontId="108" fillId="14" borderId="0" xfId="0" applyNumberFormat="1" applyFont="1" applyFill="1"/>
    <xf numFmtId="0" fontId="191" fillId="0" borderId="3" xfId="0" applyFont="1" applyBorder="1" applyAlignment="1">
      <alignment horizontal="center"/>
    </xf>
    <xf numFmtId="0" fontId="70" fillId="0" borderId="1" xfId="0" applyFont="1" applyBorder="1" applyAlignment="1">
      <alignment horizontal="center" vertical="center"/>
    </xf>
    <xf numFmtId="2" fontId="51" fillId="0" borderId="1" xfId="0" applyNumberFormat="1" applyFont="1" applyBorder="1" applyAlignment="1">
      <alignment horizontal="center"/>
    </xf>
    <xf numFmtId="0" fontId="51" fillId="0" borderId="2" xfId="0" applyFont="1" applyBorder="1" applyAlignment="1">
      <alignment horizontal="center"/>
    </xf>
    <xf numFmtId="0" fontId="51" fillId="0" borderId="3" xfId="0" applyFont="1" applyBorder="1" applyAlignment="1">
      <alignment horizontal="center"/>
    </xf>
    <xf numFmtId="0" fontId="51" fillId="0" borderId="4" xfId="0" applyFont="1" applyBorder="1" applyAlignment="1">
      <alignment horizontal="center"/>
    </xf>
    <xf numFmtId="1" fontId="191" fillId="0" borderId="1" xfId="0" applyNumberFormat="1" applyFont="1" applyBorder="1" applyAlignment="1">
      <alignment horizontal="center"/>
    </xf>
    <xf numFmtId="0" fontId="70" fillId="0" borderId="1" xfId="0" applyFont="1" applyBorder="1" applyAlignment="1">
      <alignment horizontal="center" vertical="center" wrapText="1"/>
    </xf>
    <xf numFmtId="2" fontId="70" fillId="0" borderId="1" xfId="0" applyNumberFormat="1" applyFont="1" applyBorder="1" applyAlignment="1">
      <alignment horizontal="center"/>
    </xf>
    <xf numFmtId="0" fontId="51" fillId="0" borderId="5" xfId="0" applyFont="1" applyBorder="1" applyAlignment="1">
      <alignment wrapText="1"/>
    </xf>
    <xf numFmtId="0" fontId="51" fillId="0" borderId="11" xfId="0" applyFont="1" applyBorder="1" applyAlignment="1">
      <alignment wrapText="1"/>
    </xf>
    <xf numFmtId="0" fontId="70" fillId="0" borderId="4" xfId="0" applyFont="1" applyBorder="1" applyAlignment="1">
      <alignment horizontal="center" vertical="center"/>
    </xf>
    <xf numFmtId="0" fontId="70" fillId="0" borderId="4" xfId="0" applyFont="1" applyBorder="1" applyAlignment="1">
      <alignment horizontal="center" vertical="center" wrapText="1"/>
    </xf>
    <xf numFmtId="0" fontId="90" fillId="0" borderId="0" xfId="0" applyFont="1"/>
    <xf numFmtId="0" fontId="190" fillId="0" borderId="11" xfId="0" applyFont="1" applyBorder="1"/>
    <xf numFmtId="0" fontId="90" fillId="0" borderId="5" xfId="0" applyFont="1" applyBorder="1"/>
    <xf numFmtId="0" fontId="190" fillId="0" borderId="11" xfId="0" applyFont="1" applyBorder="1" applyAlignment="1">
      <alignment vertical="top"/>
    </xf>
    <xf numFmtId="0" fontId="90" fillId="0" borderId="11" xfId="0" applyFont="1" applyBorder="1"/>
    <xf numFmtId="0" fontId="70" fillId="0" borderId="11" xfId="0" applyFont="1" applyBorder="1" applyAlignment="1">
      <alignment horizontal="center" vertical="center"/>
    </xf>
    <xf numFmtId="0" fontId="51" fillId="0" borderId="12" xfId="0" applyFont="1" applyBorder="1"/>
    <xf numFmtId="0" fontId="51" fillId="0" borderId="7" xfId="0" applyFont="1" applyBorder="1"/>
    <xf numFmtId="0" fontId="51" fillId="0" borderId="14" xfId="0" applyFont="1" applyBorder="1"/>
    <xf numFmtId="2" fontId="5" fillId="0" borderId="0" xfId="0" applyNumberFormat="1" applyFont="1"/>
    <xf numFmtId="43" fontId="5" fillId="0" borderId="1" xfId="1" applyFont="1" applyFill="1" applyBorder="1" applyAlignment="1">
      <alignment horizontal="center"/>
    </xf>
    <xf numFmtId="0" fontId="64" fillId="0" borderId="1" xfId="0" applyFont="1" applyBorder="1" applyAlignment="1">
      <alignment horizontal="left" vertical="justify" wrapText="1"/>
    </xf>
    <xf numFmtId="0" fontId="6" fillId="0" borderId="1" xfId="0" applyFont="1" applyBorder="1"/>
    <xf numFmtId="0" fontId="6" fillId="0" borderId="0" xfId="0" applyFont="1"/>
    <xf numFmtId="0" fontId="71" fillId="0" borderId="1" xfId="0" applyFont="1" applyBorder="1" applyAlignment="1">
      <alignment horizontal="left" wrapText="1"/>
    </xf>
    <xf numFmtId="0" fontId="8" fillId="0" borderId="5" xfId="0" applyFont="1" applyBorder="1" applyAlignment="1">
      <alignment horizontal="center"/>
    </xf>
    <xf numFmtId="0" fontId="5" fillId="0" borderId="6" xfId="0" applyFont="1" applyBorder="1" applyAlignment="1">
      <alignment horizontal="center"/>
    </xf>
    <xf numFmtId="0" fontId="193" fillId="0" borderId="0" xfId="0" applyFont="1" applyAlignment="1">
      <alignment horizontal="left"/>
    </xf>
    <xf numFmtId="2" fontId="69" fillId="0" borderId="0" xfId="0" applyNumberFormat="1" applyFont="1" applyAlignment="1">
      <alignment horizontal="center"/>
    </xf>
    <xf numFmtId="1" fontId="69" fillId="0" borderId="1" xfId="0" applyNumberFormat="1" applyFont="1" applyBorder="1" applyAlignment="1">
      <alignment horizontal="center"/>
    </xf>
    <xf numFmtId="0" fontId="69" fillId="0" borderId="1" xfId="0" applyFont="1" applyBorder="1" applyAlignment="1">
      <alignment horizontal="center" wrapText="1"/>
    </xf>
    <xf numFmtId="0" fontId="68" fillId="0" borderId="1" xfId="0" applyFont="1" applyBorder="1" applyAlignment="1">
      <alignment horizontal="center" wrapText="1"/>
    </xf>
    <xf numFmtId="0" fontId="69" fillId="0" borderId="1" xfId="0" applyFont="1" applyBorder="1" applyAlignment="1">
      <alignment horizontal="right" wrapText="1"/>
    </xf>
    <xf numFmtId="1" fontId="69" fillId="0" borderId="1" xfId="0" applyNumberFormat="1" applyFont="1" applyBorder="1" applyAlignment="1">
      <alignment horizontal="center" wrapText="1"/>
    </xf>
    <xf numFmtId="1" fontId="2" fillId="0" borderId="1" xfId="0" applyNumberFormat="1" applyFont="1" applyBorder="1" applyAlignment="1">
      <alignment horizontal="center" vertical="center"/>
    </xf>
    <xf numFmtId="2" fontId="77" fillId="0" borderId="1" xfId="0" applyNumberFormat="1" applyFont="1" applyBorder="1" applyAlignment="1">
      <alignment horizontal="center" wrapText="1"/>
    </xf>
    <xf numFmtId="1" fontId="77" fillId="0" borderId="1" xfId="0" applyNumberFormat="1" applyFont="1" applyBorder="1" applyAlignment="1">
      <alignment horizontal="center" wrapText="1"/>
    </xf>
    <xf numFmtId="0" fontId="71" fillId="0" borderId="1" xfId="0" applyFont="1" applyBorder="1" applyAlignment="1">
      <alignment horizontal="center"/>
    </xf>
    <xf numFmtId="2" fontId="108" fillId="0" borderId="1" xfId="0" applyNumberFormat="1" applyFont="1" applyBorder="1"/>
    <xf numFmtId="167" fontId="69" fillId="0" borderId="1" xfId="0" applyNumberFormat="1" applyFont="1" applyBorder="1"/>
    <xf numFmtId="1" fontId="15" fillId="0" borderId="1" xfId="0" applyNumberFormat="1" applyFont="1" applyBorder="1" applyAlignment="1">
      <alignment horizontal="center" wrapText="1"/>
    </xf>
    <xf numFmtId="167" fontId="69" fillId="0" borderId="1" xfId="0" applyNumberFormat="1" applyFont="1" applyBorder="1" applyAlignment="1">
      <alignment wrapText="1"/>
    </xf>
    <xf numFmtId="1" fontId="21" fillId="0" borderId="1" xfId="0" applyNumberFormat="1" applyFont="1" applyBorder="1" applyAlignment="1">
      <alignment horizontal="center"/>
    </xf>
    <xf numFmtId="0" fontId="65" fillId="0" borderId="1" xfId="0" applyFont="1" applyBorder="1" applyAlignment="1">
      <alignment horizontal="center" vertical="top" wrapText="1"/>
    </xf>
    <xf numFmtId="1" fontId="65" fillId="0" borderId="1" xfId="0" applyNumberFormat="1" applyFont="1" applyBorder="1" applyAlignment="1">
      <alignment horizontal="center" vertical="top" wrapText="1"/>
    </xf>
    <xf numFmtId="167" fontId="84" fillId="0" borderId="1" xfId="0" applyNumberFormat="1" applyFont="1" applyBorder="1"/>
    <xf numFmtId="2" fontId="68" fillId="0" borderId="1" xfId="0" applyNumberFormat="1" applyFont="1" applyBorder="1" applyAlignment="1">
      <alignment horizontal="center" wrapText="1"/>
    </xf>
    <xf numFmtId="0" fontId="3" fillId="0" borderId="1" xfId="0" applyFont="1" applyBorder="1" applyAlignment="1">
      <alignment horizontal="center" wrapText="1"/>
    </xf>
    <xf numFmtId="1" fontId="68" fillId="0" borderId="1" xfId="0" applyNumberFormat="1" applyFont="1" applyBorder="1"/>
    <xf numFmtId="167" fontId="51" fillId="0" borderId="1" xfId="0" applyNumberFormat="1" applyFont="1" applyBorder="1"/>
    <xf numFmtId="167" fontId="51" fillId="0" borderId="1" xfId="0" applyNumberFormat="1" applyFont="1" applyBorder="1" applyAlignment="1">
      <alignment wrapText="1"/>
    </xf>
    <xf numFmtId="167" fontId="71" fillId="0" borderId="1" xfId="0" applyNumberFormat="1" applyFont="1" applyBorder="1" applyAlignment="1">
      <alignment wrapText="1"/>
    </xf>
    <xf numFmtId="167" fontId="68" fillId="0" borderId="1" xfId="0" applyNumberFormat="1" applyFont="1" applyBorder="1" applyAlignment="1">
      <alignment wrapText="1"/>
    </xf>
    <xf numFmtId="1" fontId="51" fillId="0" borderId="1" xfId="0" applyNumberFormat="1" applyFont="1" applyBorder="1" applyAlignment="1">
      <alignment horizontal="center" vertical="center" wrapText="1"/>
    </xf>
    <xf numFmtId="2" fontId="95" fillId="0" borderId="1" xfId="0" applyNumberFormat="1" applyFont="1" applyBorder="1" applyAlignment="1">
      <alignment horizontal="center"/>
    </xf>
    <xf numFmtId="1" fontId="95" fillId="0" borderId="1" xfId="0" applyNumberFormat="1" applyFont="1" applyBorder="1" applyAlignment="1">
      <alignment horizontal="center"/>
    </xf>
    <xf numFmtId="0" fontId="68" fillId="0" borderId="1" xfId="0" applyFont="1" applyBorder="1" applyAlignment="1">
      <alignment horizontal="center" vertical="center"/>
    </xf>
    <xf numFmtId="2" fontId="77" fillId="0" borderId="1" xfId="0" applyNumberFormat="1" applyFont="1" applyBorder="1" applyAlignment="1">
      <alignment horizontal="center"/>
    </xf>
    <xf numFmtId="1" fontId="77" fillId="0" borderId="1" xfId="0" applyNumberFormat="1" applyFont="1" applyBorder="1" applyAlignment="1">
      <alignment horizontal="center"/>
    </xf>
    <xf numFmtId="2" fontId="71" fillId="0" borderId="1" xfId="0" applyNumberFormat="1" applyFont="1" applyBorder="1" applyAlignment="1">
      <alignment horizontal="center"/>
    </xf>
    <xf numFmtId="1" fontId="71" fillId="0" borderId="1" xfId="0" applyNumberFormat="1" applyFont="1" applyBorder="1" applyAlignment="1">
      <alignment horizontal="center"/>
    </xf>
    <xf numFmtId="2" fontId="2" fillId="0" borderId="1" xfId="0" applyNumberFormat="1" applyFont="1" applyBorder="1" applyAlignment="1">
      <alignment horizontal="center"/>
    </xf>
    <xf numFmtId="1" fontId="2" fillId="0" borderId="1" xfId="0" applyNumberFormat="1" applyFont="1" applyBorder="1" applyAlignment="1">
      <alignment horizontal="center"/>
    </xf>
    <xf numFmtId="0" fontId="89" fillId="0" borderId="1" xfId="0" applyFont="1" applyBorder="1" applyAlignment="1">
      <alignment horizontal="center" vertical="top" wrapText="1"/>
    </xf>
    <xf numFmtId="1" fontId="89" fillId="0" borderId="1" xfId="0" applyNumberFormat="1" applyFont="1" applyBorder="1" applyAlignment="1">
      <alignment horizontal="center" vertical="top" wrapText="1"/>
    </xf>
    <xf numFmtId="0" fontId="68" fillId="0" borderId="1" xfId="0" applyFont="1" applyBorder="1" applyAlignment="1">
      <alignment vertical="center"/>
    </xf>
    <xf numFmtId="0" fontId="69" fillId="0" borderId="1" xfId="0" applyFont="1" applyBorder="1" applyAlignment="1">
      <alignment horizontal="right" vertical="top"/>
    </xf>
    <xf numFmtId="0" fontId="69" fillId="0" borderId="1" xfId="0" applyFont="1" applyBorder="1" applyAlignment="1">
      <alignment horizontal="right" vertical="center"/>
    </xf>
    <xf numFmtId="0" fontId="15" fillId="0" borderId="1" xfId="0" applyFont="1" applyBorder="1" applyAlignment="1">
      <alignment horizontal="center" vertical="center" wrapText="1"/>
    </xf>
    <xf numFmtId="2" fontId="69" fillId="0" borderId="1" xfId="0" applyNumberFormat="1" applyFont="1" applyBorder="1" applyAlignment="1">
      <alignment horizontal="center" vertical="center" wrapText="1"/>
    </xf>
    <xf numFmtId="1" fontId="69" fillId="0" borderId="1" xfId="0" applyNumberFormat="1" applyFont="1" applyBorder="1" applyAlignment="1">
      <alignment horizontal="center" vertical="center" wrapText="1"/>
    </xf>
    <xf numFmtId="1" fontId="68" fillId="0" borderId="1" xfId="0" applyNumberFormat="1" applyFont="1" applyBorder="1" applyAlignment="1">
      <alignment horizontal="center" wrapText="1"/>
    </xf>
    <xf numFmtId="2" fontId="70" fillId="0" borderId="1" xfId="0" applyNumberFormat="1" applyFont="1" applyBorder="1" applyAlignment="1">
      <alignment horizontal="center" wrapText="1"/>
    </xf>
    <xf numFmtId="1" fontId="70" fillId="0" borderId="1" xfId="0" applyNumberFormat="1" applyFont="1" applyBorder="1" applyAlignment="1">
      <alignment horizontal="center" wrapText="1"/>
    </xf>
    <xf numFmtId="2" fontId="71" fillId="0" borderId="1" xfId="0" applyNumberFormat="1" applyFont="1" applyBorder="1" applyAlignment="1">
      <alignment horizontal="center" wrapText="1"/>
    </xf>
    <xf numFmtId="1" fontId="71" fillId="0" borderId="1" xfId="0" applyNumberFormat="1" applyFont="1" applyBorder="1" applyAlignment="1">
      <alignment horizontal="center" wrapText="1"/>
    </xf>
    <xf numFmtId="168" fontId="0" fillId="0" borderId="1" xfId="1" applyNumberFormat="1" applyFont="1" applyBorder="1" applyAlignment="1">
      <alignment horizontal="center"/>
    </xf>
    <xf numFmtId="168" fontId="0" fillId="0" borderId="1" xfId="1" applyNumberFormat="1" applyFont="1" applyBorder="1" applyAlignment="1"/>
    <xf numFmtId="43" fontId="202" fillId="0" borderId="1" xfId="1" applyFont="1" applyFill="1" applyBorder="1" applyAlignment="1">
      <alignment horizontal="center" vertical="center" wrapText="1"/>
    </xf>
    <xf numFmtId="1" fontId="203" fillId="0" borderId="1" xfId="0" applyNumberFormat="1" applyFont="1" applyBorder="1" applyAlignment="1">
      <alignment horizontal="right" vertical="center"/>
    </xf>
    <xf numFmtId="43" fontId="205" fillId="0" borderId="1" xfId="1" applyFont="1" applyFill="1" applyBorder="1" applyAlignment="1">
      <alignment horizontal="left" vertical="center"/>
    </xf>
    <xf numFmtId="43" fontId="205" fillId="0" borderId="1" xfId="1" applyFont="1" applyFill="1" applyBorder="1" applyAlignment="1">
      <alignment horizontal="center"/>
    </xf>
    <xf numFmtId="1" fontId="203" fillId="0" borderId="1" xfId="0" applyNumberFormat="1" applyFont="1" applyBorder="1"/>
    <xf numFmtId="43" fontId="205" fillId="0" borderId="1" xfId="1" applyFont="1" applyFill="1" applyBorder="1"/>
    <xf numFmtId="1" fontId="206" fillId="0" borderId="1" xfId="0" applyNumberFormat="1" applyFont="1" applyBorder="1"/>
    <xf numFmtId="1" fontId="205" fillId="0" borderId="1" xfId="0" applyNumberFormat="1" applyFont="1" applyBorder="1"/>
    <xf numFmtId="1" fontId="206" fillId="11" borderId="1" xfId="0" applyNumberFormat="1" applyFont="1" applyFill="1" applyBorder="1"/>
    <xf numFmtId="43" fontId="208" fillId="11" borderId="1" xfId="1" applyFont="1" applyFill="1" applyBorder="1" applyAlignment="1">
      <alignment horizontal="center"/>
    </xf>
    <xf numFmtId="1" fontId="203" fillId="0" borderId="1" xfId="0" applyNumberFormat="1" applyFont="1" applyBorder="1" applyAlignment="1">
      <alignment horizontal="right"/>
    </xf>
    <xf numFmtId="2" fontId="205" fillId="0" borderId="1" xfId="0" applyNumberFormat="1" applyFont="1" applyBorder="1"/>
    <xf numFmtId="0" fontId="210" fillId="11" borderId="1" xfId="0" applyFont="1" applyFill="1" applyBorder="1" applyAlignment="1">
      <alignment vertical="center" wrapText="1"/>
    </xf>
    <xf numFmtId="0" fontId="210" fillId="11" borderId="1" xfId="0" applyFont="1" applyFill="1" applyBorder="1" applyAlignment="1">
      <alignment horizontal="center" vertical="center" wrapText="1"/>
    </xf>
    <xf numFmtId="167" fontId="206" fillId="0" borderId="1" xfId="0" applyNumberFormat="1" applyFont="1" applyBorder="1"/>
    <xf numFmtId="0" fontId="211" fillId="0" borderId="1" xfId="0" applyFont="1" applyBorder="1" applyAlignment="1">
      <alignment horizontal="center"/>
    </xf>
    <xf numFmtId="2" fontId="211" fillId="0" borderId="1" xfId="0" applyNumberFormat="1" applyFont="1" applyBorder="1" applyAlignment="1">
      <alignment horizontal="center"/>
    </xf>
    <xf numFmtId="0" fontId="211" fillId="0" borderId="1" xfId="0" applyFont="1" applyBorder="1" applyAlignment="1">
      <alignment vertical="top"/>
    </xf>
    <xf numFmtId="0" fontId="212" fillId="0" borderId="1" xfId="0" applyFont="1" applyBorder="1" applyAlignment="1">
      <alignment horizontal="center" vertical="center" wrapText="1"/>
    </xf>
    <xf numFmtId="3" fontId="212" fillId="0" borderId="1" xfId="0" applyNumberFormat="1" applyFont="1" applyBorder="1" applyAlignment="1">
      <alignment horizontal="center" vertical="top" wrapText="1"/>
    </xf>
    <xf numFmtId="0" fontId="213" fillId="0" borderId="1" xfId="0" applyFont="1" applyBorder="1" applyAlignment="1">
      <alignment horizontal="center" vertical="center" wrapText="1"/>
    </xf>
    <xf numFmtId="2" fontId="93" fillId="0" borderId="1" xfId="0" applyNumberFormat="1" applyFont="1" applyBorder="1" applyAlignment="1">
      <alignment horizontal="center" wrapText="1"/>
    </xf>
    <xf numFmtId="0" fontId="70" fillId="0" borderId="1" xfId="0" applyFont="1" applyBorder="1" applyAlignment="1">
      <alignment horizontal="center" vertical="top" wrapText="1"/>
    </xf>
    <xf numFmtId="0" fontId="2" fillId="0" borderId="1" xfId="0" applyFont="1" applyBorder="1" applyAlignment="1">
      <alignment horizontal="center" wrapText="1"/>
    </xf>
    <xf numFmtId="0" fontId="214" fillId="0" borderId="1" xfId="0" applyFont="1" applyBorder="1" applyAlignment="1">
      <alignment vertical="center" wrapText="1"/>
    </xf>
    <xf numFmtId="0" fontId="214" fillId="0" borderId="1" xfId="0" applyFont="1" applyBorder="1" applyAlignment="1">
      <alignment horizontal="center" vertical="center" wrapText="1"/>
    </xf>
    <xf numFmtId="43" fontId="2" fillId="0" borderId="1" xfId="1" applyFont="1" applyFill="1" applyBorder="1" applyAlignment="1">
      <alignment horizontal="center" vertical="center" wrapText="1"/>
    </xf>
    <xf numFmtId="43" fontId="7" fillId="0" borderId="1" xfId="1" applyFont="1" applyFill="1" applyBorder="1" applyAlignment="1">
      <alignment horizontal="center" vertical="center" wrapText="1"/>
    </xf>
    <xf numFmtId="2" fontId="84" fillId="0" borderId="1" xfId="0" applyNumberFormat="1" applyFont="1" applyBorder="1" applyAlignment="1">
      <alignment horizontal="center" wrapText="1"/>
    </xf>
    <xf numFmtId="167" fontId="68" fillId="0" borderId="1" xfId="0" applyNumberFormat="1" applyFont="1" applyBorder="1"/>
    <xf numFmtId="0" fontId="215" fillId="0" borderId="1" xfId="0" applyFont="1" applyBorder="1" applyAlignment="1">
      <alignment horizontal="right" wrapText="1"/>
    </xf>
    <xf numFmtId="0" fontId="215" fillId="0" borderId="1" xfId="0" applyFont="1" applyBorder="1" applyAlignment="1">
      <alignment wrapText="1"/>
    </xf>
    <xf numFmtId="0" fontId="217" fillId="0" borderId="1" xfId="0" applyFont="1" applyBorder="1" applyAlignment="1">
      <alignment horizontal="center" wrapText="1"/>
    </xf>
    <xf numFmtId="0" fontId="215" fillId="0" borderId="1" xfId="0" applyFont="1" applyBorder="1" applyAlignment="1">
      <alignment horizontal="justify" wrapText="1"/>
    </xf>
    <xf numFmtId="0" fontId="215" fillId="0" borderId="1" xfId="0" applyFont="1" applyBorder="1" applyAlignment="1">
      <alignment horizontal="center"/>
    </xf>
    <xf numFmtId="0" fontId="218" fillId="0" borderId="1" xfId="0" applyFont="1" applyBorder="1" applyAlignment="1">
      <alignment horizontal="center" wrapText="1"/>
    </xf>
    <xf numFmtId="0" fontId="219" fillId="0" borderId="1" xfId="0" applyFont="1" applyBorder="1" applyAlignment="1">
      <alignment horizontal="center" wrapText="1"/>
    </xf>
    <xf numFmtId="0" fontId="220" fillId="0" borderId="1" xfId="0" applyFont="1" applyBorder="1" applyAlignment="1">
      <alignment horizontal="center" wrapText="1"/>
    </xf>
    <xf numFmtId="0" fontId="90" fillId="0" borderId="1" xfId="0" applyFont="1" applyBorder="1" applyAlignment="1">
      <alignment horizontal="center" wrapText="1"/>
    </xf>
    <xf numFmtId="0" fontId="221" fillId="0" borderId="1" xfId="0" applyFont="1" applyBorder="1" applyAlignment="1">
      <alignment horizontal="right" vertical="center"/>
    </xf>
    <xf numFmtId="0" fontId="222" fillId="0" borderId="1" xfId="0" applyFont="1" applyBorder="1"/>
    <xf numFmtId="0" fontId="222" fillId="0" borderId="1" xfId="0" applyFont="1" applyBorder="1" applyAlignment="1">
      <alignment horizontal="center" vertical="center"/>
    </xf>
    <xf numFmtId="0" fontId="221" fillId="0" borderId="1" xfId="0" applyFont="1" applyBorder="1" applyAlignment="1">
      <alignment horizontal="left" vertical="center"/>
    </xf>
    <xf numFmtId="0" fontId="221" fillId="0" borderId="1" xfId="0" applyFont="1" applyBorder="1" applyAlignment="1">
      <alignment horizontal="left" vertical="center" wrapText="1"/>
    </xf>
    <xf numFmtId="0" fontId="222" fillId="0" borderId="1" xfId="0" applyFont="1" applyBorder="1" applyAlignment="1">
      <alignment wrapText="1"/>
    </xf>
    <xf numFmtId="0" fontId="222" fillId="0" borderId="1" xfId="0" applyFont="1" applyBorder="1" applyAlignment="1">
      <alignment horizontal="center" vertical="center" wrapText="1"/>
    </xf>
    <xf numFmtId="2" fontId="0" fillId="0" borderId="1" xfId="0" applyNumberFormat="1" applyBorder="1" applyAlignment="1">
      <alignment horizontal="center" vertical="center" wrapText="1"/>
    </xf>
    <xf numFmtId="0" fontId="108" fillId="0" borderId="1" xfId="0" applyFont="1" applyBorder="1" applyAlignment="1">
      <alignment horizontal="center" vertical="center"/>
    </xf>
    <xf numFmtId="0" fontId="222" fillId="0" borderId="1" xfId="0" applyFont="1" applyBorder="1" applyAlignment="1">
      <alignment horizontal="left" vertical="center" wrapText="1"/>
    </xf>
    <xf numFmtId="0" fontId="4" fillId="0" borderId="1" xfId="0" applyFont="1" applyBorder="1" applyAlignment="1">
      <alignment horizontal="left" vertical="top" wrapText="1"/>
    </xf>
    <xf numFmtId="2" fontId="68" fillId="0" borderId="1" xfId="0" applyNumberFormat="1" applyFont="1" applyBorder="1" applyAlignment="1">
      <alignment horizontal="center"/>
    </xf>
    <xf numFmtId="0" fontId="89" fillId="0" borderId="1" xfId="0" applyFont="1" applyBorder="1"/>
    <xf numFmtId="0" fontId="69" fillId="0" borderId="1" xfId="0" applyFont="1" applyBorder="1" applyAlignment="1">
      <alignment vertical="center" wrapText="1"/>
    </xf>
    <xf numFmtId="2" fontId="69" fillId="0" borderId="1" xfId="0" applyNumberFormat="1" applyFont="1" applyBorder="1" applyAlignment="1">
      <alignment horizontal="center" vertical="center"/>
    </xf>
    <xf numFmtId="0" fontId="69" fillId="0" borderId="1" xfId="0" applyFont="1" applyBorder="1" applyAlignment="1">
      <alignment horizontal="center" vertical="center" wrapText="1"/>
    </xf>
    <xf numFmtId="0" fontId="44" fillId="0" borderId="1" xfId="0" applyFont="1" applyBorder="1" applyAlignment="1">
      <alignment vertical="top" wrapText="1"/>
    </xf>
    <xf numFmtId="1" fontId="44" fillId="0" borderId="1" xfId="0" applyNumberFormat="1" applyFont="1" applyBorder="1" applyAlignment="1">
      <alignment vertical="top" wrapText="1"/>
    </xf>
    <xf numFmtId="2" fontId="44" fillId="0" borderId="1" xfId="0" applyNumberFormat="1" applyFont="1" applyBorder="1" applyAlignment="1">
      <alignment vertical="top" wrapText="1"/>
    </xf>
    <xf numFmtId="3" fontId="44" fillId="0" borderId="1" xfId="0" applyNumberFormat="1" applyFont="1" applyBorder="1" applyAlignment="1">
      <alignment vertical="top" wrapText="1"/>
    </xf>
    <xf numFmtId="0" fontId="68" fillId="10" borderId="1" xfId="0" applyFont="1" applyFill="1" applyBorder="1"/>
    <xf numFmtId="2" fontId="44" fillId="0" borderId="1" xfId="0" applyNumberFormat="1" applyFont="1" applyBorder="1" applyAlignment="1">
      <alignment wrapText="1"/>
    </xf>
    <xf numFmtId="2" fontId="195" fillId="11" borderId="1" xfId="0" applyNumberFormat="1" applyFont="1" applyFill="1" applyBorder="1" applyAlignment="1">
      <alignment horizontal="center"/>
    </xf>
    <xf numFmtId="2" fontId="2" fillId="0" borderId="1" xfId="0" applyNumberFormat="1" applyFont="1" applyBorder="1" applyAlignment="1">
      <alignment horizontal="center" vertical="center"/>
    </xf>
    <xf numFmtId="2" fontId="15" fillId="0" borderId="1" xfId="0" applyNumberFormat="1" applyFont="1" applyBorder="1" applyAlignment="1">
      <alignment horizontal="center" wrapText="1"/>
    </xf>
    <xf numFmtId="2" fontId="65" fillId="0" borderId="1" xfId="0" applyNumberFormat="1" applyFont="1" applyBorder="1" applyAlignment="1">
      <alignment horizontal="center" vertical="top" wrapText="1"/>
    </xf>
    <xf numFmtId="2" fontId="51" fillId="0" borderId="1" xfId="0" applyNumberFormat="1" applyFont="1" applyBorder="1" applyAlignment="1">
      <alignment horizontal="center" vertical="center" wrapText="1"/>
    </xf>
    <xf numFmtId="2" fontId="0" fillId="0" borderId="1" xfId="0" applyNumberFormat="1" applyBorder="1" applyAlignment="1">
      <alignment horizontal="center"/>
    </xf>
    <xf numFmtId="2" fontId="0" fillId="0" borderId="1" xfId="1" applyNumberFormat="1" applyFont="1" applyBorder="1" applyAlignment="1">
      <alignment horizontal="center"/>
    </xf>
    <xf numFmtId="2" fontId="0" fillId="0" borderId="1" xfId="1" applyNumberFormat="1" applyFont="1" applyBorder="1" applyAlignment="1"/>
    <xf numFmtId="2" fontId="202" fillId="0" borderId="1" xfId="1" applyNumberFormat="1" applyFont="1" applyFill="1" applyBorder="1" applyAlignment="1">
      <alignment horizontal="center" vertical="center" wrapText="1"/>
    </xf>
    <xf numFmtId="2" fontId="210" fillId="11" borderId="1" xfId="0" applyNumberFormat="1" applyFont="1" applyFill="1" applyBorder="1" applyAlignment="1">
      <alignment vertical="center" wrapText="1"/>
    </xf>
    <xf numFmtId="2" fontId="212" fillId="0" borderId="1" xfId="0" applyNumberFormat="1" applyFont="1" applyBorder="1" applyAlignment="1">
      <alignment horizontal="center" vertical="top" wrapText="1"/>
    </xf>
    <xf numFmtId="2" fontId="70" fillId="0" borderId="1" xfId="0" applyNumberFormat="1" applyFont="1" applyBorder="1" applyAlignment="1">
      <alignment horizontal="center" vertical="top" wrapText="1"/>
    </xf>
    <xf numFmtId="2" fontId="214" fillId="0" borderId="1" xfId="0" applyNumberFormat="1" applyFont="1" applyBorder="1" applyAlignment="1">
      <alignment horizontal="center" vertical="center" wrapText="1"/>
    </xf>
    <xf numFmtId="2" fontId="2" fillId="0" borderId="1" xfId="1" applyNumberFormat="1" applyFont="1" applyFill="1" applyBorder="1" applyAlignment="1">
      <alignment horizontal="center" vertical="center" wrapText="1"/>
    </xf>
    <xf numFmtId="2" fontId="7" fillId="0" borderId="1" xfId="1" applyNumberFormat="1" applyFont="1" applyFill="1" applyBorder="1" applyAlignment="1">
      <alignment horizontal="center" vertical="center" wrapText="1"/>
    </xf>
    <xf numFmtId="2" fontId="222" fillId="0" borderId="1" xfId="0" applyNumberFormat="1" applyFont="1" applyBorder="1" applyAlignment="1">
      <alignment horizontal="center" vertical="center"/>
    </xf>
    <xf numFmtId="43" fontId="44" fillId="0" borderId="1" xfId="0" applyNumberFormat="1" applyFont="1" applyBorder="1" applyAlignment="1">
      <alignment vertical="top" wrapText="1"/>
    </xf>
    <xf numFmtId="0" fontId="221" fillId="0" borderId="1" xfId="0" applyFont="1" applyBorder="1" applyAlignment="1">
      <alignment horizontal="center" vertical="center"/>
    </xf>
    <xf numFmtId="0" fontId="144" fillId="0" borderId="1" xfId="0" applyFont="1" applyBorder="1" applyAlignment="1">
      <alignment horizontal="left"/>
    </xf>
    <xf numFmtId="0" fontId="144" fillId="0" borderId="1" xfId="0" applyFont="1" applyBorder="1" applyAlignment="1">
      <alignment horizontal="left" wrapText="1"/>
    </xf>
    <xf numFmtId="0" fontId="143" fillId="0" borderId="1" xfId="0" quotePrefix="1" applyFont="1" applyBorder="1" applyAlignment="1">
      <alignment horizontal="left" wrapText="1"/>
    </xf>
    <xf numFmtId="0" fontId="71" fillId="0" borderId="1" xfId="0" applyFont="1" applyBorder="1" applyAlignment="1">
      <alignment horizontal="center" wrapText="1"/>
    </xf>
    <xf numFmtId="0" fontId="71" fillId="0" borderId="1" xfId="0" applyFont="1" applyBorder="1" applyAlignment="1">
      <alignment horizontal="right" wrapText="1"/>
    </xf>
    <xf numFmtId="167" fontId="51" fillId="0" borderId="1" xfId="0" applyNumberFormat="1" applyFont="1" applyBorder="1" applyAlignment="1">
      <alignment horizontal="right" wrapText="1"/>
    </xf>
    <xf numFmtId="0" fontId="8" fillId="0" borderId="1" xfId="0" applyFont="1" applyBorder="1" applyAlignment="1">
      <alignment horizontal="left" wrapText="1"/>
    </xf>
    <xf numFmtId="2" fontId="73" fillId="0" borderId="1" xfId="0" applyNumberFormat="1" applyFont="1" applyBorder="1"/>
    <xf numFmtId="2" fontId="69" fillId="0" borderId="1" xfId="0" applyNumberFormat="1" applyFont="1" applyBorder="1"/>
    <xf numFmtId="2" fontId="185" fillId="0" borderId="1" xfId="0" applyNumberFormat="1" applyFont="1" applyBorder="1" applyAlignment="1">
      <alignment wrapText="1"/>
    </xf>
    <xf numFmtId="0" fontId="51" fillId="9" borderId="1" xfId="0" applyFont="1" applyFill="1" applyBorder="1" applyAlignment="1">
      <alignment horizontal="left" wrapText="1"/>
    </xf>
    <xf numFmtId="0" fontId="15" fillId="9" borderId="1" xfId="0" applyFont="1" applyFill="1" applyBorder="1" applyAlignment="1">
      <alignment horizontal="center" wrapText="1"/>
    </xf>
    <xf numFmtId="0" fontId="51" fillId="10" borderId="1" xfId="0" applyFont="1" applyFill="1" applyBorder="1" applyAlignment="1">
      <alignment horizontal="left" wrapText="1"/>
    </xf>
    <xf numFmtId="0" fontId="15" fillId="10" borderId="1" xfId="0" applyFont="1" applyFill="1" applyBorder="1" applyAlignment="1">
      <alignment horizontal="center" wrapText="1"/>
    </xf>
    <xf numFmtId="0" fontId="5" fillId="10" borderId="1" xfId="0" applyFont="1" applyFill="1" applyBorder="1"/>
    <xf numFmtId="43" fontId="5" fillId="10" borderId="1" xfId="1" applyFont="1" applyFill="1" applyBorder="1" applyAlignment="1">
      <alignment horizontal="center"/>
    </xf>
    <xf numFmtId="2" fontId="226" fillId="0" borderId="1" xfId="0" applyNumberFormat="1" applyFont="1" applyBorder="1" applyAlignment="1">
      <alignment horizontal="center"/>
    </xf>
    <xf numFmtId="0" fontId="226" fillId="10" borderId="1" xfId="0" applyFont="1" applyFill="1" applyBorder="1" applyAlignment="1">
      <alignment horizontal="center"/>
    </xf>
    <xf numFmtId="0" fontId="9" fillId="0" borderId="1" xfId="0" applyFont="1" applyBorder="1" applyAlignment="1">
      <alignment horizontal="center"/>
    </xf>
    <xf numFmtId="0" fontId="148" fillId="9" borderId="1" xfId="0" applyFont="1" applyFill="1" applyBorder="1" applyAlignment="1">
      <alignment horizontal="center"/>
    </xf>
    <xf numFmtId="2" fontId="136" fillId="0" borderId="1" xfId="0" applyNumberFormat="1" applyFont="1" applyBorder="1" applyAlignment="1">
      <alignment horizontal="center"/>
    </xf>
    <xf numFmtId="1" fontId="69" fillId="9" borderId="1" xfId="0" applyNumberFormat="1" applyFont="1" applyFill="1" applyBorder="1" applyAlignment="1">
      <alignment horizontal="center" wrapText="1"/>
    </xf>
    <xf numFmtId="1" fontId="44" fillId="9" borderId="1" xfId="0" applyNumberFormat="1" applyFont="1" applyFill="1" applyBorder="1" applyAlignment="1">
      <alignment vertical="top" wrapText="1"/>
    </xf>
    <xf numFmtId="167" fontId="185" fillId="0" borderId="1" xfId="0" applyNumberFormat="1" applyFont="1" applyBorder="1" applyAlignment="1">
      <alignment wrapText="1"/>
    </xf>
    <xf numFmtId="0" fontId="221" fillId="13" borderId="1" xfId="0" applyFont="1" applyFill="1" applyBorder="1" applyAlignment="1">
      <alignment horizontal="left" vertical="center" wrapText="1"/>
    </xf>
    <xf numFmtId="0" fontId="0" fillId="13" borderId="1" xfId="0" applyFill="1" applyBorder="1" applyAlignment="1">
      <alignment horizontal="center" vertical="center"/>
    </xf>
    <xf numFmtId="2" fontId="2" fillId="0" borderId="1" xfId="0" applyNumberFormat="1" applyFont="1" applyBorder="1"/>
    <xf numFmtId="0" fontId="7" fillId="0" borderId="1" xfId="0" applyFont="1" applyBorder="1"/>
    <xf numFmtId="0" fontId="59" fillId="0" borderId="1" xfId="0" applyFont="1" applyBorder="1" applyAlignment="1">
      <alignment horizontal="center" vertical="top" wrapText="1"/>
    </xf>
    <xf numFmtId="0" fontId="20" fillId="0" borderId="13" xfId="0" applyFont="1" applyBorder="1" applyAlignment="1">
      <alignment horizontal="center" vertical="center" wrapText="1"/>
    </xf>
    <xf numFmtId="0" fontId="35" fillId="0" borderId="4" xfId="0" applyFont="1" applyBorder="1" applyAlignment="1">
      <alignment horizontal="justify" vertical="top" wrapText="1"/>
    </xf>
    <xf numFmtId="167" fontId="22" fillId="0" borderId="1" xfId="0" applyNumberFormat="1" applyFont="1" applyBorder="1" applyAlignment="1">
      <alignment horizontal="center"/>
    </xf>
    <xf numFmtId="1" fontId="22" fillId="0" borderId="37" xfId="0" applyNumberFormat="1" applyFont="1" applyBorder="1" applyAlignment="1">
      <alignment horizontal="center"/>
    </xf>
    <xf numFmtId="0" fontId="23" fillId="14" borderId="4" xfId="0" applyFont="1" applyFill="1" applyBorder="1" applyAlignment="1">
      <alignment horizontal="center"/>
    </xf>
    <xf numFmtId="0" fontId="69" fillId="0" borderId="11" xfId="0" applyFont="1" applyBorder="1" applyAlignment="1">
      <alignment wrapText="1"/>
    </xf>
    <xf numFmtId="2" fontId="237" fillId="0" borderId="1" xfId="0" applyNumberFormat="1" applyFont="1" applyBorder="1" applyAlignment="1">
      <alignment vertical="center"/>
    </xf>
    <xf numFmtId="2" fontId="16" fillId="0" borderId="1" xfId="0" applyNumberFormat="1" applyFont="1" applyBorder="1" applyAlignment="1">
      <alignment horizontal="right"/>
    </xf>
    <xf numFmtId="2" fontId="16" fillId="0" borderId="1" xfId="0" applyNumberFormat="1" applyFont="1" applyBorder="1" applyAlignment="1">
      <alignment horizontal="right" vertical="center"/>
    </xf>
    <xf numFmtId="2" fontId="237" fillId="0" borderId="1" xfId="0" applyNumberFormat="1" applyFont="1" applyBorder="1" applyAlignment="1">
      <alignment horizontal="right" vertical="center"/>
    </xf>
    <xf numFmtId="0" fontId="0" fillId="10" borderId="0" xfId="0" applyFill="1"/>
    <xf numFmtId="2" fontId="238" fillId="0" borderId="1" xfId="0" applyNumberFormat="1" applyFont="1" applyBorder="1" applyAlignment="1">
      <alignment horizontal="right" vertical="center"/>
    </xf>
    <xf numFmtId="2" fontId="237" fillId="0" borderId="1" xfId="0" applyNumberFormat="1" applyFont="1" applyBorder="1" applyAlignment="1">
      <alignment horizontal="right"/>
    </xf>
    <xf numFmtId="167" fontId="16" fillId="0" borderId="1" xfId="0" applyNumberFormat="1" applyFont="1" applyBorder="1" applyAlignment="1">
      <alignment horizontal="right" vertical="center"/>
    </xf>
    <xf numFmtId="2" fontId="16" fillId="10" borderId="1" xfId="0" applyNumberFormat="1" applyFont="1" applyFill="1" applyBorder="1" applyAlignment="1">
      <alignment horizontal="right" vertical="center"/>
    </xf>
    <xf numFmtId="2" fontId="239" fillId="0" borderId="1" xfId="0" applyNumberFormat="1" applyFont="1" applyBorder="1" applyAlignment="1">
      <alignment horizontal="right" vertical="center"/>
    </xf>
    <xf numFmtId="2" fontId="237" fillId="10" borderId="1" xfId="0" applyNumberFormat="1" applyFont="1" applyFill="1" applyBorder="1" applyAlignment="1">
      <alignment horizontal="right" vertical="center"/>
    </xf>
    <xf numFmtId="2" fontId="237" fillId="0" borderId="1" xfId="0" applyNumberFormat="1" applyFont="1" applyBorder="1" applyAlignment="1">
      <alignment horizontal="right" vertical="center" wrapText="1"/>
    </xf>
    <xf numFmtId="2" fontId="36" fillId="0" borderId="1" xfId="0" applyNumberFormat="1" applyFont="1" applyBorder="1" applyAlignment="1">
      <alignment horizontal="right" vertical="center"/>
    </xf>
    <xf numFmtId="2" fontId="36" fillId="0" borderId="1" xfId="0" applyNumberFormat="1" applyFont="1" applyBorder="1" applyAlignment="1">
      <alignment wrapText="1"/>
    </xf>
    <xf numFmtId="2" fontId="36" fillId="0" borderId="1" xfId="0" applyNumberFormat="1" applyFont="1" applyBorder="1" applyAlignment="1">
      <alignment vertical="center" wrapText="1"/>
    </xf>
    <xf numFmtId="2" fontId="237" fillId="11" borderId="1" xfId="0" applyNumberFormat="1" applyFont="1" applyFill="1" applyBorder="1" applyAlignment="1">
      <alignment vertical="center"/>
    </xf>
    <xf numFmtId="2" fontId="237" fillId="10" borderId="1" xfId="0" applyNumberFormat="1" applyFont="1" applyFill="1" applyBorder="1" applyAlignment="1">
      <alignment vertical="center"/>
    </xf>
    <xf numFmtId="2" fontId="237" fillId="15" borderId="1" xfId="0" applyNumberFormat="1" applyFont="1" applyFill="1" applyBorder="1" applyAlignment="1">
      <alignment vertical="center"/>
    </xf>
    <xf numFmtId="2" fontId="236" fillId="0" borderId="1" xfId="0" applyNumberFormat="1" applyFont="1" applyBorder="1" applyAlignment="1">
      <alignment horizontal="center"/>
    </xf>
    <xf numFmtId="2" fontId="148" fillId="16" borderId="1" xfId="0" applyNumberFormat="1" applyFont="1" applyFill="1" applyBorder="1" applyAlignment="1">
      <alignment horizontal="center"/>
    </xf>
    <xf numFmtId="2" fontId="240" fillId="17" borderId="1" xfId="0" applyNumberFormat="1" applyFont="1" applyFill="1" applyBorder="1" applyAlignment="1">
      <alignment horizontal="center"/>
    </xf>
    <xf numFmtId="0" fontId="148" fillId="10" borderId="1" xfId="0" applyFont="1" applyFill="1" applyBorder="1" applyAlignment="1">
      <alignment horizontal="center"/>
    </xf>
    <xf numFmtId="2" fontId="136" fillId="10" borderId="1" xfId="0" applyNumberFormat="1" applyFont="1" applyFill="1" applyBorder="1" applyAlignment="1">
      <alignment horizontal="center"/>
    </xf>
    <xf numFmtId="0" fontId="136" fillId="10" borderId="1" xfId="0" applyFont="1" applyFill="1" applyBorder="1" applyAlignment="1">
      <alignment horizontal="center"/>
    </xf>
    <xf numFmtId="0" fontId="17" fillId="10" borderId="1" xfId="0" applyFont="1" applyFill="1" applyBorder="1" applyAlignment="1">
      <alignment horizontal="center"/>
    </xf>
    <xf numFmtId="1" fontId="5" fillId="10" borderId="1" xfId="0" applyNumberFormat="1" applyFont="1" applyFill="1" applyBorder="1" applyAlignment="1">
      <alignment horizontal="center"/>
    </xf>
    <xf numFmtId="2" fontId="240" fillId="0" borderId="1" xfId="0" applyNumberFormat="1" applyFont="1" applyBorder="1" applyAlignment="1">
      <alignment horizontal="center"/>
    </xf>
    <xf numFmtId="2" fontId="241" fillId="0" borderId="1" xfId="0" applyNumberFormat="1" applyFont="1" applyBorder="1" applyAlignment="1">
      <alignment horizontal="right"/>
    </xf>
    <xf numFmtId="2" fontId="241" fillId="0" borderId="1" xfId="0" applyNumberFormat="1" applyFont="1" applyBorder="1"/>
    <xf numFmtId="2" fontId="5" fillId="17" borderId="1" xfId="0" applyNumberFormat="1" applyFont="1" applyFill="1" applyBorder="1" applyAlignment="1">
      <alignment horizontal="center"/>
    </xf>
    <xf numFmtId="43" fontId="148" fillId="9" borderId="1" xfId="1" applyFont="1" applyFill="1" applyBorder="1" applyAlignment="1">
      <alignment horizontal="center"/>
    </xf>
    <xf numFmtId="0" fontId="8" fillId="0" borderId="6" xfId="0" applyFont="1" applyBorder="1" applyAlignment="1">
      <alignment horizontal="center"/>
    </xf>
    <xf numFmtId="2" fontId="5" fillId="0" borderId="1" xfId="0" applyNumberFormat="1" applyFont="1" applyBorder="1"/>
    <xf numFmtId="0" fontId="242" fillId="0" borderId="1" xfId="0" applyFont="1" applyBorder="1" applyAlignment="1">
      <alignment horizontal="center"/>
    </xf>
    <xf numFmtId="0" fontId="194" fillId="0" borderId="1" xfId="0" applyFont="1" applyBorder="1" applyAlignment="1">
      <alignment vertical="center" wrapText="1"/>
    </xf>
    <xf numFmtId="2" fontId="238" fillId="10" borderId="1" xfId="0" applyNumberFormat="1" applyFont="1" applyFill="1" applyBorder="1" applyAlignment="1">
      <alignment horizontal="right" vertical="center"/>
    </xf>
    <xf numFmtId="2" fontId="237" fillId="11" borderId="0" xfId="0" applyNumberFormat="1" applyFont="1" applyFill="1" applyAlignment="1">
      <alignment horizontal="right" vertical="center"/>
    </xf>
    <xf numFmtId="0" fontId="2" fillId="10" borderId="0" xfId="0" applyFont="1" applyFill="1"/>
    <xf numFmtId="2" fontId="237" fillId="12" borderId="1" xfId="0" applyNumberFormat="1" applyFont="1" applyFill="1" applyBorder="1" applyAlignment="1">
      <alignment horizontal="right" vertical="center"/>
    </xf>
    <xf numFmtId="2" fontId="148" fillId="9" borderId="1" xfId="0" applyNumberFormat="1" applyFont="1" applyFill="1" applyBorder="1" applyAlignment="1">
      <alignment horizontal="center"/>
    </xf>
    <xf numFmtId="2" fontId="17" fillId="0" borderId="1" xfId="0" applyNumberFormat="1" applyFont="1" applyBorder="1" applyAlignment="1">
      <alignment horizontal="center"/>
    </xf>
    <xf numFmtId="0" fontId="243" fillId="18" borderId="1" xfId="0" applyFont="1" applyFill="1" applyBorder="1" applyAlignment="1">
      <alignment horizontal="justify" vertical="top" wrapText="1"/>
    </xf>
    <xf numFmtId="2" fontId="73" fillId="0" borderId="0" xfId="0" applyNumberFormat="1" applyFont="1" applyAlignment="1">
      <alignment horizontal="center"/>
    </xf>
    <xf numFmtId="0" fontId="153" fillId="0" borderId="2" xfId="0" applyFont="1" applyBorder="1" applyAlignment="1">
      <alignment horizontal="center" wrapText="1"/>
    </xf>
    <xf numFmtId="0" fontId="244" fillId="0" borderId="0" xfId="0" applyFont="1"/>
    <xf numFmtId="2" fontId="17" fillId="10" borderId="1" xfId="0" applyNumberFormat="1" applyFont="1" applyFill="1" applyBorder="1" applyAlignment="1">
      <alignment horizontal="center"/>
    </xf>
    <xf numFmtId="0" fontId="149" fillId="0" borderId="0" xfId="0" applyFont="1"/>
    <xf numFmtId="0" fontId="244" fillId="0" borderId="1" xfId="0" applyFont="1" applyBorder="1"/>
    <xf numFmtId="2" fontId="16" fillId="0" borderId="1" xfId="0" applyNumberFormat="1" applyFont="1" applyBorder="1"/>
    <xf numFmtId="0" fontId="0" fillId="10" borderId="1" xfId="0" applyFill="1" applyBorder="1"/>
    <xf numFmtId="0" fontId="68" fillId="0" borderId="1" xfId="0" applyFont="1" applyBorder="1" applyAlignment="1">
      <alignment horizontal="left" vertical="top" wrapText="1"/>
    </xf>
    <xf numFmtId="1" fontId="0" fillId="0" borderId="1" xfId="0" applyNumberFormat="1" applyBorder="1"/>
    <xf numFmtId="1" fontId="0" fillId="12" borderId="1" xfId="0" applyNumberFormat="1" applyFill="1" applyBorder="1"/>
    <xf numFmtId="43" fontId="0" fillId="0" borderId="1" xfId="0" applyNumberFormat="1" applyBorder="1"/>
    <xf numFmtId="2" fontId="72" fillId="0" borderId="1" xfId="0" applyNumberFormat="1" applyFont="1" applyBorder="1" applyAlignment="1">
      <alignment wrapText="1"/>
    </xf>
    <xf numFmtId="168" fontId="72" fillId="0" borderId="1" xfId="0" applyNumberFormat="1" applyFont="1" applyBorder="1" applyAlignment="1">
      <alignment wrapText="1"/>
    </xf>
    <xf numFmtId="168" fontId="0" fillId="10" borderId="1" xfId="0" applyNumberFormat="1" applyFill="1" applyBorder="1"/>
    <xf numFmtId="1" fontId="0" fillId="11" borderId="1" xfId="0" applyNumberFormat="1" applyFill="1" applyBorder="1"/>
    <xf numFmtId="1" fontId="0" fillId="10" borderId="1" xfId="0" applyNumberFormat="1" applyFill="1" applyBorder="1"/>
    <xf numFmtId="1" fontId="201" fillId="0" borderId="1" xfId="1" applyNumberFormat="1" applyFont="1" applyFill="1" applyBorder="1" applyAlignment="1">
      <alignment horizontal="left" vertical="center" wrapText="1"/>
    </xf>
    <xf numFmtId="2" fontId="0" fillId="10" borderId="1" xfId="0" applyNumberFormat="1" applyFill="1" applyBorder="1"/>
    <xf numFmtId="0" fontId="109" fillId="0" borderId="1" xfId="0" applyFont="1" applyBorder="1" applyAlignment="1">
      <alignment horizontal="left" vertical="center" wrapText="1"/>
    </xf>
    <xf numFmtId="0" fontId="65" fillId="0" borderId="1" xfId="0" applyFont="1" applyBorder="1" applyAlignment="1">
      <alignment horizontal="left"/>
    </xf>
    <xf numFmtId="0" fontId="65" fillId="0" borderId="1" xfId="0" applyFont="1" applyBorder="1" applyAlignment="1">
      <alignment horizontal="left" wrapText="1"/>
    </xf>
    <xf numFmtId="0" fontId="4" fillId="0" borderId="1" xfId="0" applyFont="1" applyBorder="1" applyAlignment="1">
      <alignment horizontal="left"/>
    </xf>
    <xf numFmtId="2" fontId="5" fillId="0" borderId="9" xfId="0" applyNumberFormat="1" applyFont="1" applyBorder="1" applyAlignment="1">
      <alignment horizontal="center"/>
    </xf>
    <xf numFmtId="2" fontId="240" fillId="0" borderId="9" xfId="0" applyNumberFormat="1" applyFont="1" applyBorder="1" applyAlignment="1">
      <alignment horizontal="center"/>
    </xf>
    <xf numFmtId="2" fontId="5" fillId="17" borderId="9" xfId="0" applyNumberFormat="1" applyFont="1" applyFill="1" applyBorder="1" applyAlignment="1">
      <alignment horizontal="center"/>
    </xf>
    <xf numFmtId="2" fontId="148" fillId="0" borderId="9" xfId="0" applyNumberFormat="1" applyFont="1" applyBorder="1" applyAlignment="1">
      <alignment horizontal="center"/>
    </xf>
    <xf numFmtId="2" fontId="5" fillId="10" borderId="9" xfId="0" applyNumberFormat="1" applyFont="1" applyFill="1" applyBorder="1" applyAlignment="1">
      <alignment horizontal="center"/>
    </xf>
    <xf numFmtId="2" fontId="240" fillId="17" borderId="9" xfId="0" applyNumberFormat="1" applyFont="1" applyFill="1" applyBorder="1" applyAlignment="1">
      <alignment horizontal="center"/>
    </xf>
    <xf numFmtId="0" fontId="5" fillId="0" borderId="9" xfId="0" applyFont="1" applyBorder="1" applyAlignment="1">
      <alignment horizontal="center"/>
    </xf>
    <xf numFmtId="0" fontId="5" fillId="10" borderId="9" xfId="0" applyFont="1" applyFill="1" applyBorder="1" applyAlignment="1">
      <alignment horizontal="center"/>
    </xf>
    <xf numFmtId="1" fontId="5" fillId="10" borderId="9" xfId="0" applyNumberFormat="1" applyFont="1" applyFill="1" applyBorder="1" applyAlignment="1">
      <alignment horizontal="center"/>
    </xf>
    <xf numFmtId="43" fontId="5" fillId="0" borderId="9" xfId="1" applyFont="1" applyFill="1" applyBorder="1" applyAlignment="1">
      <alignment horizontal="center"/>
    </xf>
    <xf numFmtId="0" fontId="148" fillId="10" borderId="9" xfId="0" applyFont="1" applyFill="1" applyBorder="1" applyAlignment="1">
      <alignment horizontal="center"/>
    </xf>
    <xf numFmtId="2" fontId="122" fillId="0" borderId="9" xfId="0" applyNumberFormat="1" applyFont="1" applyBorder="1" applyAlignment="1">
      <alignment horizontal="center"/>
    </xf>
    <xf numFmtId="2" fontId="5" fillId="9" borderId="9" xfId="0" applyNumberFormat="1" applyFont="1" applyFill="1" applyBorder="1" applyAlignment="1">
      <alignment horizontal="center"/>
    </xf>
    <xf numFmtId="2" fontId="137" fillId="0" borderId="9" xfId="0" applyNumberFormat="1" applyFont="1" applyBorder="1" applyAlignment="1">
      <alignment horizontal="center"/>
    </xf>
    <xf numFmtId="0" fontId="122" fillId="0" borderId="9" xfId="0" applyFont="1" applyBorder="1" applyAlignment="1">
      <alignment horizontal="center"/>
    </xf>
    <xf numFmtId="43" fontId="148" fillId="9" borderId="9" xfId="1" applyFont="1" applyFill="1" applyBorder="1" applyAlignment="1">
      <alignment horizontal="center"/>
    </xf>
    <xf numFmtId="0" fontId="148" fillId="0" borderId="9" xfId="0" applyFont="1" applyBorder="1" applyAlignment="1">
      <alignment horizontal="center"/>
    </xf>
    <xf numFmtId="0" fontId="136" fillId="10" borderId="9" xfId="0" applyFont="1" applyFill="1" applyBorder="1" applyAlignment="1">
      <alignment horizontal="center"/>
    </xf>
    <xf numFmtId="0" fontId="136" fillId="0" borderId="9" xfId="0" applyFont="1" applyBorder="1" applyAlignment="1">
      <alignment horizontal="center"/>
    </xf>
    <xf numFmtId="2" fontId="136" fillId="10" borderId="9" xfId="0" applyNumberFormat="1" applyFont="1" applyFill="1" applyBorder="1" applyAlignment="1">
      <alignment horizontal="center"/>
    </xf>
    <xf numFmtId="2" fontId="17" fillId="10" borderId="9" xfId="0" applyNumberFormat="1" applyFont="1" applyFill="1" applyBorder="1" applyAlignment="1">
      <alignment horizontal="center"/>
    </xf>
    <xf numFmtId="1" fontId="5" fillId="0" borderId="9" xfId="0" applyNumberFormat="1" applyFont="1" applyBorder="1" applyAlignment="1">
      <alignment horizontal="center"/>
    </xf>
    <xf numFmtId="0" fontId="242" fillId="0" borderId="9" xfId="0" applyFont="1" applyBorder="1" applyAlignment="1">
      <alignment horizontal="center"/>
    </xf>
    <xf numFmtId="0" fontId="5" fillId="0" borderId="1" xfId="0" applyFont="1" applyBorder="1" applyAlignment="1">
      <alignment horizontal="center" vertical="center"/>
    </xf>
    <xf numFmtId="2" fontId="5" fillId="0" borderId="1" xfId="0" applyNumberFormat="1" applyFont="1" applyBorder="1" applyAlignment="1">
      <alignment horizontal="center" vertical="center"/>
    </xf>
    <xf numFmtId="10" fontId="5" fillId="0" borderId="1" xfId="0" applyNumberFormat="1" applyFont="1" applyBorder="1"/>
    <xf numFmtId="2" fontId="248" fillId="0" borderId="1" xfId="0" applyNumberFormat="1" applyFont="1" applyBorder="1" applyAlignment="1">
      <alignment horizontal="right" vertical="center"/>
    </xf>
    <xf numFmtId="0" fontId="108" fillId="10" borderId="1" xfId="0" applyFont="1" applyFill="1" applyBorder="1"/>
    <xf numFmtId="2" fontId="248" fillId="10" borderId="1" xfId="0" applyNumberFormat="1" applyFont="1" applyFill="1" applyBorder="1" applyAlignment="1">
      <alignment horizontal="right" vertical="center"/>
    </xf>
    <xf numFmtId="2" fontId="247" fillId="10" borderId="1" xfId="0" applyNumberFormat="1" applyFont="1" applyFill="1" applyBorder="1" applyAlignment="1">
      <alignment horizontal="right" vertical="center"/>
    </xf>
    <xf numFmtId="167" fontId="247" fillId="10" borderId="1" xfId="0" applyNumberFormat="1" applyFont="1" applyFill="1" applyBorder="1" applyAlignment="1">
      <alignment horizontal="right" vertical="center"/>
    </xf>
    <xf numFmtId="2" fontId="248" fillId="10" borderId="1" xfId="0" applyNumberFormat="1" applyFont="1" applyFill="1" applyBorder="1" applyAlignment="1">
      <alignment horizontal="right" vertical="center" wrapText="1"/>
    </xf>
    <xf numFmtId="1" fontId="108" fillId="10" borderId="1" xfId="0" applyNumberFormat="1" applyFont="1" applyFill="1" applyBorder="1"/>
    <xf numFmtId="168" fontId="108" fillId="10" borderId="1" xfId="0" applyNumberFormat="1" applyFont="1" applyFill="1" applyBorder="1"/>
    <xf numFmtId="2" fontId="248" fillId="10" borderId="1" xfId="0" applyNumberFormat="1" applyFont="1" applyFill="1" applyBorder="1" applyAlignment="1">
      <alignment vertical="center"/>
    </xf>
    <xf numFmtId="2" fontId="108" fillId="10" borderId="1" xfId="0" applyNumberFormat="1" applyFont="1" applyFill="1" applyBorder="1"/>
    <xf numFmtId="0" fontId="179" fillId="0" borderId="1" xfId="0" applyFont="1" applyBorder="1" applyAlignment="1">
      <alignment horizontal="center" vertical="center" wrapText="1"/>
    </xf>
    <xf numFmtId="0" fontId="179" fillId="0" borderId="0" xfId="0" applyFont="1" applyAlignment="1">
      <alignment horizontal="center" vertical="center" wrapText="1"/>
    </xf>
    <xf numFmtId="0" fontId="108" fillId="0" borderId="1" xfId="0" applyFont="1" applyBorder="1" applyAlignment="1">
      <alignment horizontal="left" vertical="top" wrapText="1"/>
    </xf>
    <xf numFmtId="0" fontId="51" fillId="0" borderId="1" xfId="0" applyFont="1" applyBorder="1" applyAlignment="1">
      <alignment horizontal="left" vertical="top" wrapText="1"/>
    </xf>
    <xf numFmtId="0" fontId="193" fillId="0" borderId="0" xfId="0" applyFont="1" applyAlignment="1">
      <alignment horizontal="left" vertical="top"/>
    </xf>
    <xf numFmtId="0" fontId="65" fillId="0" borderId="1" xfId="0" applyFont="1" applyBorder="1" applyAlignment="1">
      <alignment horizontal="left" vertical="top" wrapText="1"/>
    </xf>
    <xf numFmtId="0" fontId="69" fillId="0" borderId="1" xfId="0" applyFont="1" applyBorder="1" applyAlignment="1">
      <alignment horizontal="left" vertical="top" wrapText="1"/>
    </xf>
    <xf numFmtId="0" fontId="2" fillId="0" borderId="1" xfId="0" applyFont="1" applyBorder="1" applyAlignment="1">
      <alignment horizontal="left" vertical="top" wrapText="1"/>
    </xf>
    <xf numFmtId="0" fontId="78" fillId="0" borderId="1" xfId="0" applyFont="1" applyBorder="1" applyAlignment="1">
      <alignment horizontal="left" vertical="top" wrapText="1"/>
    </xf>
    <xf numFmtId="0" fontId="70" fillId="0" borderId="1" xfId="0" applyFont="1" applyBorder="1" applyAlignment="1">
      <alignment horizontal="left" vertical="top" wrapText="1"/>
    </xf>
    <xf numFmtId="0" fontId="156" fillId="0" borderId="1" xfId="0" applyFont="1" applyBorder="1" applyAlignment="1">
      <alignment horizontal="left" vertical="top" wrapText="1"/>
    </xf>
    <xf numFmtId="0" fontId="94" fillId="0" borderId="1" xfId="0" applyFont="1" applyBorder="1" applyAlignment="1">
      <alignment horizontal="left" vertical="top" wrapText="1"/>
    </xf>
    <xf numFmtId="0" fontId="84" fillId="0" borderId="1" xfId="0" applyFont="1" applyBorder="1" applyAlignment="1">
      <alignment horizontal="left" vertical="top" wrapText="1"/>
    </xf>
    <xf numFmtId="0" fontId="71" fillId="0" borderId="1" xfId="0" applyFont="1" applyBorder="1" applyAlignment="1">
      <alignment horizontal="left" vertical="top" wrapText="1"/>
    </xf>
    <xf numFmtId="0" fontId="95" fillId="0" borderId="1" xfId="0" applyFont="1" applyBorder="1" applyAlignment="1">
      <alignment horizontal="left" vertical="top" wrapText="1"/>
    </xf>
    <xf numFmtId="0" fontId="72" fillId="0" borderId="1" xfId="0" applyFont="1" applyBorder="1" applyAlignment="1">
      <alignment horizontal="left" vertical="top" wrapText="1"/>
    </xf>
    <xf numFmtId="0" fontId="3" fillId="0" borderId="1" xfId="0" applyFont="1" applyBorder="1" applyAlignment="1">
      <alignment horizontal="left" vertical="top" wrapText="1"/>
    </xf>
    <xf numFmtId="0" fontId="15" fillId="0" borderId="1" xfId="0" quotePrefix="1" applyFont="1" applyBorder="1" applyAlignment="1">
      <alignment horizontal="left" vertical="top" wrapText="1"/>
    </xf>
    <xf numFmtId="0" fontId="193" fillId="0" borderId="1" xfId="0" applyFont="1" applyBorder="1" applyAlignment="1">
      <alignment horizontal="left" vertical="top" wrapText="1"/>
    </xf>
    <xf numFmtId="0" fontId="0" fillId="0" borderId="1" xfId="0" applyBorder="1" applyAlignment="1">
      <alignment horizontal="left" vertical="top" wrapText="1"/>
    </xf>
    <xf numFmtId="0" fontId="7" fillId="0" borderId="1" xfId="0" applyFont="1" applyBorder="1" applyAlignment="1">
      <alignment horizontal="left" vertical="top" wrapText="1"/>
    </xf>
    <xf numFmtId="0" fontId="15" fillId="0" borderId="1" xfId="0" applyFont="1" applyBorder="1" applyAlignment="1" applyProtection="1">
      <alignment horizontal="left" vertical="top" wrapText="1"/>
      <protection locked="0"/>
    </xf>
    <xf numFmtId="9" fontId="70" fillId="0" borderId="1" xfId="3" applyFont="1" applyFill="1" applyBorder="1" applyAlignment="1">
      <alignment horizontal="left" vertical="top" wrapText="1"/>
    </xf>
    <xf numFmtId="43" fontId="201" fillId="0" borderId="1" xfId="1" applyFont="1" applyFill="1" applyBorder="1" applyAlignment="1">
      <alignment horizontal="left" vertical="top" wrapText="1"/>
    </xf>
    <xf numFmtId="11" fontId="204" fillId="0" borderId="1" xfId="1" applyNumberFormat="1" applyFont="1" applyFill="1" applyBorder="1" applyAlignment="1">
      <alignment horizontal="left" vertical="top" wrapText="1"/>
    </xf>
    <xf numFmtId="43" fontId="204" fillId="0" borderId="1" xfId="1" applyFont="1" applyFill="1" applyBorder="1" applyAlignment="1">
      <alignment horizontal="left" vertical="top" wrapText="1"/>
    </xf>
    <xf numFmtId="2" fontId="205" fillId="0" borderId="1" xfId="0" applyNumberFormat="1" applyFont="1" applyBorder="1" applyAlignment="1">
      <alignment horizontal="left" vertical="top" wrapText="1"/>
    </xf>
    <xf numFmtId="43" fontId="205" fillId="0" borderId="1" xfId="1" applyFont="1" applyFill="1" applyBorder="1" applyAlignment="1">
      <alignment horizontal="left" vertical="top" wrapText="1"/>
    </xf>
    <xf numFmtId="43" fontId="207" fillId="0" borderId="1" xfId="1" applyFont="1" applyFill="1" applyBorder="1" applyAlignment="1">
      <alignment horizontal="left" vertical="top" wrapText="1"/>
    </xf>
    <xf numFmtId="43" fontId="201" fillId="11" borderId="1" xfId="1" applyFont="1" applyFill="1" applyBorder="1" applyAlignment="1">
      <alignment horizontal="left" vertical="top" wrapText="1"/>
    </xf>
    <xf numFmtId="43" fontId="209" fillId="0" borderId="1" xfId="1" applyFont="1" applyFill="1" applyBorder="1" applyAlignment="1">
      <alignment horizontal="left" vertical="top" wrapText="1"/>
    </xf>
    <xf numFmtId="2" fontId="203" fillId="0" borderId="1" xfId="0" applyNumberFormat="1" applyFont="1" applyBorder="1" applyAlignment="1">
      <alignment horizontal="left" vertical="top" wrapText="1"/>
    </xf>
    <xf numFmtId="0" fontId="212" fillId="0" borderId="1" xfId="0" applyFont="1" applyBorder="1" applyAlignment="1">
      <alignment horizontal="left" vertical="top" wrapText="1"/>
    </xf>
    <xf numFmtId="0" fontId="88" fillId="0" borderId="1" xfId="0" applyFont="1" applyBorder="1" applyAlignment="1">
      <alignment horizontal="left" vertical="top" wrapText="1"/>
    </xf>
    <xf numFmtId="0" fontId="214" fillId="0" borderId="1" xfId="0" applyFont="1" applyBorder="1" applyAlignment="1">
      <alignment horizontal="left" vertical="top" wrapText="1"/>
    </xf>
    <xf numFmtId="0" fontId="70" fillId="10" borderId="1" xfId="0" applyFont="1" applyFill="1" applyBorder="1" applyAlignment="1">
      <alignment horizontal="left" vertical="top" wrapText="1"/>
    </xf>
    <xf numFmtId="0" fontId="51" fillId="10" borderId="1" xfId="0" applyFont="1" applyFill="1" applyBorder="1" applyAlignment="1">
      <alignment horizontal="left" vertical="top" wrapText="1"/>
    </xf>
    <xf numFmtId="0" fontId="221" fillId="0" borderId="1" xfId="0" applyFont="1" applyBorder="1" applyAlignment="1">
      <alignment horizontal="left" vertical="top" wrapText="1"/>
    </xf>
    <xf numFmtId="0" fontId="223" fillId="0" borderId="1" xfId="0" applyFont="1" applyBorder="1" applyAlignment="1">
      <alignment horizontal="left" vertical="top" wrapText="1"/>
    </xf>
    <xf numFmtId="0" fontId="224" fillId="0" borderId="1" xfId="0" applyFont="1" applyBorder="1" applyAlignment="1">
      <alignment horizontal="left" vertical="top" wrapText="1"/>
    </xf>
    <xf numFmtId="0" fontId="227" fillId="0" borderId="1" xfId="0" applyFont="1" applyBorder="1" applyAlignment="1">
      <alignment horizontal="left" vertical="top" wrapText="1"/>
    </xf>
    <xf numFmtId="0" fontId="0" fillId="13" borderId="1" xfId="0" applyFill="1" applyBorder="1" applyAlignment="1">
      <alignment horizontal="left" vertical="top" wrapText="1"/>
    </xf>
    <xf numFmtId="0" fontId="216" fillId="0" borderId="1" xfId="0" applyFont="1" applyBorder="1" applyAlignment="1">
      <alignment horizontal="left" vertical="top" wrapText="1"/>
    </xf>
    <xf numFmtId="0" fontId="0" fillId="0" borderId="0" xfId="0" applyAlignment="1">
      <alignment horizontal="left" vertical="top"/>
    </xf>
    <xf numFmtId="10" fontId="0" fillId="0" borderId="0" xfId="0" applyNumberFormat="1"/>
    <xf numFmtId="167" fontId="69" fillId="11" borderId="1" xfId="0" applyNumberFormat="1" applyFont="1" applyFill="1" applyBorder="1"/>
    <xf numFmtId="0" fontId="15" fillId="11" borderId="1" xfId="0" applyFont="1" applyFill="1" applyBorder="1" applyAlignment="1">
      <alignment horizontal="left" vertical="top" wrapText="1"/>
    </xf>
    <xf numFmtId="0" fontId="20" fillId="11" borderId="1" xfId="0" applyFont="1" applyFill="1" applyBorder="1" applyAlignment="1">
      <alignment horizontal="center" wrapText="1"/>
    </xf>
    <xf numFmtId="2" fontId="69" fillId="11" borderId="1" xfId="0" applyNumberFormat="1" applyFont="1" applyFill="1" applyBorder="1" applyAlignment="1">
      <alignment horizontal="center" wrapText="1"/>
    </xf>
    <xf numFmtId="1" fontId="69" fillId="11" borderId="1" xfId="0" applyNumberFormat="1" applyFont="1" applyFill="1" applyBorder="1" applyAlignment="1">
      <alignment horizontal="center" wrapText="1"/>
    </xf>
    <xf numFmtId="167" fontId="44" fillId="11" borderId="1" xfId="0" applyNumberFormat="1" applyFont="1" applyFill="1" applyBorder="1" applyAlignment="1">
      <alignment vertical="top" wrapText="1"/>
    </xf>
    <xf numFmtId="0" fontId="0" fillId="11" borderId="1" xfId="0" applyFill="1" applyBorder="1"/>
    <xf numFmtId="2" fontId="16" fillId="11" borderId="1" xfId="0" applyNumberFormat="1" applyFont="1" applyFill="1" applyBorder="1" applyAlignment="1">
      <alignment horizontal="right" vertical="center"/>
    </xf>
    <xf numFmtId="0" fontId="179" fillId="11" borderId="1" xfId="0" applyFont="1" applyFill="1" applyBorder="1" applyAlignment="1">
      <alignment horizontal="center" vertical="center" wrapText="1"/>
    </xf>
    <xf numFmtId="10" fontId="0" fillId="11" borderId="0" xfId="0" applyNumberFormat="1" applyFill="1"/>
    <xf numFmtId="0" fontId="0" fillId="11" borderId="0" xfId="0" applyFill="1"/>
    <xf numFmtId="0" fontId="179" fillId="9" borderId="1" xfId="0" applyFont="1" applyFill="1" applyBorder="1" applyAlignment="1">
      <alignment horizontal="center" vertical="center" wrapText="1"/>
    </xf>
    <xf numFmtId="0" fontId="79" fillId="0" borderId="2" xfId="0" applyFont="1" applyBorder="1" applyAlignment="1">
      <alignment wrapText="1"/>
    </xf>
    <xf numFmtId="0" fontId="79" fillId="0" borderId="2" xfId="0" applyFont="1" applyBorder="1" applyAlignment="1">
      <alignment horizontal="left"/>
    </xf>
    <xf numFmtId="2" fontId="79" fillId="0" borderId="2" xfId="0" applyNumberFormat="1" applyFont="1" applyBorder="1" applyAlignment="1">
      <alignment horizontal="center"/>
    </xf>
    <xf numFmtId="0" fontId="4" fillId="11" borderId="0" xfId="0" applyFont="1" applyFill="1"/>
    <xf numFmtId="1" fontId="24" fillId="0" borderId="40" xfId="0" applyNumberFormat="1" applyFont="1" applyBorder="1" applyAlignment="1">
      <alignment horizontal="center" vertical="center"/>
    </xf>
    <xf numFmtId="0" fontId="146" fillId="0" borderId="41" xfId="0" applyFont="1" applyBorder="1" applyAlignment="1">
      <alignment horizontal="center" vertical="center"/>
    </xf>
    <xf numFmtId="2" fontId="34" fillId="0" borderId="41" xfId="0" applyNumberFormat="1" applyFont="1" applyBorder="1" applyAlignment="1">
      <alignment horizontal="center" vertical="center"/>
    </xf>
    <xf numFmtId="0" fontId="146" fillId="0" borderId="42" xfId="0" applyFont="1" applyBorder="1" applyAlignment="1">
      <alignment horizontal="center" vertical="center"/>
    </xf>
    <xf numFmtId="0" fontId="51" fillId="0" borderId="41" xfId="0" applyFont="1" applyBorder="1" applyAlignment="1">
      <alignment horizontal="center" vertical="center" wrapText="1"/>
    </xf>
    <xf numFmtId="2" fontId="148" fillId="10" borderId="1" xfId="0" applyNumberFormat="1" applyFont="1" applyFill="1" applyBorder="1" applyAlignment="1">
      <alignment horizontal="center"/>
    </xf>
    <xf numFmtId="2" fontId="157" fillId="19" borderId="2" xfId="0" applyNumberFormat="1" applyFont="1" applyFill="1" applyBorder="1" applyAlignment="1">
      <alignment horizontal="center" wrapText="1"/>
    </xf>
    <xf numFmtId="0" fontId="73" fillId="0" borderId="4" xfId="0" applyFont="1" applyBorder="1" applyAlignment="1">
      <alignment horizontal="center" wrapText="1"/>
    </xf>
    <xf numFmtId="0" fontId="80" fillId="0" borderId="2" xfId="0" applyFont="1" applyBorder="1" applyAlignment="1">
      <alignment horizontal="center" vertical="center" wrapText="1"/>
    </xf>
    <xf numFmtId="0" fontId="69" fillId="0" borderId="4" xfId="0" applyFont="1" applyBorder="1" applyAlignment="1">
      <alignment horizontal="center" vertical="center" wrapText="1"/>
    </xf>
    <xf numFmtId="0" fontId="69" fillId="0" borderId="4" xfId="0" applyFont="1" applyBorder="1" applyAlignment="1">
      <alignment horizontal="left" vertical="center" wrapText="1"/>
    </xf>
    <xf numFmtId="0" fontId="25" fillId="11" borderId="1" xfId="0" applyFont="1" applyFill="1" applyBorder="1" applyAlignment="1">
      <alignment horizontal="center" vertical="center"/>
    </xf>
    <xf numFmtId="0" fontId="51" fillId="11" borderId="1" xfId="0" applyFont="1" applyFill="1" applyBorder="1" applyAlignment="1">
      <alignment horizontal="center" vertical="center" wrapText="1"/>
    </xf>
    <xf numFmtId="0" fontId="146" fillId="11" borderId="1" xfId="0" applyFont="1" applyFill="1" applyBorder="1" applyAlignment="1">
      <alignment horizontal="center" vertical="center"/>
    </xf>
    <xf numFmtId="1" fontId="24" fillId="0" borderId="0" xfId="0" applyNumberFormat="1" applyFont="1" applyAlignment="1">
      <alignment horizontal="center" vertical="center"/>
    </xf>
    <xf numFmtId="0" fontId="51" fillId="0" borderId="0" xfId="0" applyFont="1" applyAlignment="1">
      <alignment horizontal="center" vertical="center" wrapText="1"/>
    </xf>
    <xf numFmtId="0" fontId="146" fillId="0" borderId="0" xfId="0" applyFont="1" applyAlignment="1">
      <alignment horizontal="center" vertical="center"/>
    </xf>
    <xf numFmtId="2" fontId="34" fillId="0" borderId="0" xfId="0" applyNumberFormat="1" applyFont="1" applyAlignment="1">
      <alignment horizontal="center" vertical="center"/>
    </xf>
    <xf numFmtId="0" fontId="73" fillId="0" borderId="0" xfId="0" applyFont="1"/>
    <xf numFmtId="1" fontId="3" fillId="0" borderId="4" xfId="0" applyNumberFormat="1" applyFont="1" applyBorder="1" applyAlignment="1">
      <alignment horizontal="center"/>
    </xf>
    <xf numFmtId="2" fontId="247" fillId="10" borderId="1" xfId="0" applyNumberFormat="1" applyFont="1" applyFill="1" applyBorder="1" applyAlignment="1">
      <alignment horizontal="right"/>
    </xf>
    <xf numFmtId="2" fontId="247" fillId="10" borderId="1" xfId="0" applyNumberFormat="1" applyFont="1" applyFill="1" applyBorder="1"/>
    <xf numFmtId="0" fontId="112" fillId="10" borderId="6" xfId="0" applyFont="1" applyFill="1" applyBorder="1" applyAlignment="1">
      <alignment horizontal="center"/>
    </xf>
    <xf numFmtId="0" fontId="170" fillId="10" borderId="1" xfId="0" applyFont="1" applyFill="1" applyBorder="1" applyAlignment="1">
      <alignment horizontal="center"/>
    </xf>
    <xf numFmtId="2" fontId="112" fillId="10" borderId="1" xfId="0" applyNumberFormat="1" applyFont="1" applyFill="1" applyBorder="1" applyAlignment="1">
      <alignment horizontal="center"/>
    </xf>
    <xf numFmtId="2" fontId="253" fillId="10" borderId="1" xfId="0" applyNumberFormat="1" applyFont="1" applyFill="1" applyBorder="1" applyAlignment="1">
      <alignment horizontal="center"/>
    </xf>
    <xf numFmtId="2" fontId="112" fillId="10" borderId="1" xfId="0" applyNumberFormat="1" applyFont="1" applyFill="1" applyBorder="1"/>
    <xf numFmtId="2" fontId="254" fillId="10" borderId="1" xfId="0" applyNumberFormat="1" applyFont="1" applyFill="1" applyBorder="1" applyAlignment="1">
      <alignment horizontal="center"/>
    </xf>
    <xf numFmtId="0" fontId="112" fillId="10" borderId="1" xfId="0" applyFont="1" applyFill="1" applyBorder="1" applyAlignment="1">
      <alignment horizontal="center"/>
    </xf>
    <xf numFmtId="1" fontId="112" fillId="10" borderId="1" xfId="0" applyNumberFormat="1" applyFont="1" applyFill="1" applyBorder="1" applyAlignment="1">
      <alignment horizontal="center"/>
    </xf>
    <xf numFmtId="43" fontId="112" fillId="10" borderId="1" xfId="1" applyFont="1" applyFill="1" applyBorder="1" applyAlignment="1">
      <alignment horizontal="center"/>
    </xf>
    <xf numFmtId="0" fontId="112" fillId="10" borderId="0" xfId="0" applyFont="1" applyFill="1" applyAlignment="1">
      <alignment horizontal="center"/>
    </xf>
    <xf numFmtId="2" fontId="255" fillId="10" borderId="1" xfId="0" applyNumberFormat="1" applyFont="1" applyFill="1" applyBorder="1" applyAlignment="1">
      <alignment horizontal="center"/>
    </xf>
    <xf numFmtId="2" fontId="256" fillId="10" borderId="1" xfId="0" applyNumberFormat="1" applyFont="1" applyFill="1" applyBorder="1" applyAlignment="1">
      <alignment horizontal="center"/>
    </xf>
    <xf numFmtId="0" fontId="255" fillId="10" borderId="1" xfId="0" applyFont="1" applyFill="1" applyBorder="1" applyAlignment="1">
      <alignment horizontal="center"/>
    </xf>
    <xf numFmtId="43" fontId="254" fillId="10" borderId="1" xfId="1" applyFont="1" applyFill="1" applyBorder="1" applyAlignment="1">
      <alignment horizontal="center"/>
    </xf>
    <xf numFmtId="0" fontId="254" fillId="10" borderId="1" xfId="0" applyFont="1" applyFill="1" applyBorder="1" applyAlignment="1">
      <alignment horizontal="center"/>
    </xf>
    <xf numFmtId="0" fontId="256" fillId="10" borderId="1" xfId="0" applyFont="1" applyFill="1" applyBorder="1" applyAlignment="1">
      <alignment horizontal="center"/>
    </xf>
    <xf numFmtId="2" fontId="94" fillId="10" borderId="1" xfId="0" applyNumberFormat="1" applyFont="1" applyFill="1" applyBorder="1" applyAlignment="1">
      <alignment horizontal="center"/>
    </xf>
    <xf numFmtId="0" fontId="257" fillId="10" borderId="1" xfId="0" applyFont="1" applyFill="1" applyBorder="1" applyAlignment="1">
      <alignment horizontal="center"/>
    </xf>
    <xf numFmtId="0" fontId="83" fillId="11" borderId="1" xfId="0" applyFont="1" applyFill="1" applyBorder="1"/>
    <xf numFmtId="0" fontId="25" fillId="11" borderId="1" xfId="0" applyFont="1" applyFill="1" applyBorder="1" applyAlignment="1">
      <alignment horizontal="center"/>
    </xf>
    <xf numFmtId="43" fontId="15" fillId="11" borderId="1" xfId="1" applyFont="1" applyFill="1" applyBorder="1"/>
    <xf numFmtId="1" fontId="54" fillId="11" borderId="18" xfId="0" applyNumberFormat="1" applyFont="1" applyFill="1" applyBorder="1" applyAlignment="1">
      <alignment horizontal="center"/>
    </xf>
    <xf numFmtId="1" fontId="24" fillId="11" borderId="18" xfId="0" applyNumberFormat="1" applyFont="1" applyFill="1" applyBorder="1" applyAlignment="1">
      <alignment horizontal="center" vertical="center"/>
    </xf>
    <xf numFmtId="0" fontId="146" fillId="11" borderId="21" xfId="0" applyFont="1" applyFill="1" applyBorder="1" applyAlignment="1">
      <alignment horizontal="center" vertical="center"/>
    </xf>
    <xf numFmtId="0" fontId="47" fillId="0" borderId="1" xfId="0" applyFont="1" applyBorder="1" applyAlignment="1">
      <alignment horizontal="center" vertical="center" wrapText="1"/>
    </xf>
    <xf numFmtId="0" fontId="15" fillId="11" borderId="1" xfId="0" applyFont="1" applyFill="1" applyBorder="1"/>
    <xf numFmtId="0" fontId="33" fillId="11" borderId="1" xfId="0" applyFont="1" applyFill="1" applyBorder="1" applyAlignment="1">
      <alignment horizontal="right"/>
    </xf>
    <xf numFmtId="0" fontId="83" fillId="11" borderId="1" xfId="0" quotePrefix="1" applyFont="1" applyFill="1" applyBorder="1"/>
    <xf numFmtId="0" fontId="21" fillId="11" borderId="1" xfId="0" applyFont="1" applyFill="1" applyBorder="1" applyAlignment="1">
      <alignment horizontal="center"/>
    </xf>
    <xf numFmtId="0" fontId="15" fillId="11" borderId="18" xfId="0" applyFont="1" applyFill="1" applyBorder="1" applyAlignment="1">
      <alignment horizontal="center"/>
    </xf>
    <xf numFmtId="0" fontId="0" fillId="11" borderId="1" xfId="0" applyFill="1" applyBorder="1" applyAlignment="1">
      <alignment horizontal="center"/>
    </xf>
    <xf numFmtId="0" fontId="22" fillId="11" borderId="1" xfId="0" applyFont="1" applyFill="1" applyBorder="1" applyAlignment="1">
      <alignment horizontal="center"/>
    </xf>
    <xf numFmtId="0" fontId="65" fillId="11" borderId="18" xfId="0" applyFont="1" applyFill="1" applyBorder="1" applyAlignment="1">
      <alignment horizontal="center"/>
    </xf>
    <xf numFmtId="0" fontId="65" fillId="11" borderId="1" xfId="0" applyFont="1" applyFill="1" applyBorder="1" applyAlignment="1">
      <alignment horizontal="center"/>
    </xf>
    <xf numFmtId="167" fontId="54" fillId="11" borderId="18" xfId="0" applyNumberFormat="1" applyFont="1" applyFill="1" applyBorder="1" applyAlignment="1">
      <alignment horizontal="center"/>
    </xf>
    <xf numFmtId="0" fontId="26" fillId="11" borderId="18" xfId="0" applyFont="1" applyFill="1" applyBorder="1" applyAlignment="1">
      <alignment horizontal="center"/>
    </xf>
    <xf numFmtId="1" fontId="22" fillId="11" borderId="18" xfId="0" applyNumberFormat="1" applyFont="1" applyFill="1" applyBorder="1" applyAlignment="1">
      <alignment horizontal="center"/>
    </xf>
    <xf numFmtId="0" fontId="231" fillId="11" borderId="1" xfId="0" applyFont="1" applyFill="1" applyBorder="1"/>
    <xf numFmtId="0" fontId="232" fillId="11" borderId="1" xfId="0" applyFont="1" applyFill="1" applyBorder="1" applyAlignment="1">
      <alignment horizontal="center"/>
    </xf>
    <xf numFmtId="43" fontId="152" fillId="11" borderId="1" xfId="1" applyFont="1" applyFill="1" applyBorder="1"/>
    <xf numFmtId="0" fontId="10" fillId="11" borderId="1" xfId="0" applyFont="1" applyFill="1" applyBorder="1"/>
    <xf numFmtId="0" fontId="15" fillId="11" borderId="1" xfId="0" applyFont="1" applyFill="1" applyBorder="1" applyAlignment="1">
      <alignment horizontal="left" wrapText="1"/>
    </xf>
    <xf numFmtId="0" fontId="15" fillId="11" borderId="1" xfId="0" quotePrefix="1" applyFont="1" applyFill="1" applyBorder="1"/>
    <xf numFmtId="0" fontId="27" fillId="11" borderId="18" xfId="0" applyFont="1" applyFill="1" applyBorder="1" applyAlignment="1">
      <alignment horizontal="center"/>
    </xf>
    <xf numFmtId="0" fontId="3" fillId="11" borderId="1" xfId="0" applyFont="1" applyFill="1" applyBorder="1"/>
    <xf numFmtId="0" fontId="24" fillId="11" borderId="1" xfId="0" applyFont="1" applyFill="1" applyBorder="1" applyAlignment="1">
      <alignment horizontal="center"/>
    </xf>
    <xf numFmtId="1" fontId="24" fillId="11" borderId="18" xfId="0" applyNumberFormat="1" applyFont="1" applyFill="1" applyBorder="1" applyAlignment="1">
      <alignment horizontal="center"/>
    </xf>
    <xf numFmtId="0" fontId="146" fillId="11" borderId="1" xfId="0" applyFont="1" applyFill="1" applyBorder="1" applyAlignment="1">
      <alignment horizontal="center"/>
    </xf>
    <xf numFmtId="1" fontId="24" fillId="11" borderId="18" xfId="0" applyNumberFormat="1" applyFont="1" applyFill="1" applyBorder="1" applyAlignment="1">
      <alignment horizontal="center" vertical="top"/>
    </xf>
    <xf numFmtId="0" fontId="2" fillId="11" borderId="1" xfId="0" applyFont="1" applyFill="1" applyBorder="1" applyAlignment="1">
      <alignment wrapText="1"/>
    </xf>
    <xf numFmtId="0" fontId="23" fillId="11" borderId="1" xfId="0" applyFont="1" applyFill="1" applyBorder="1"/>
    <xf numFmtId="0" fontId="18" fillId="11" borderId="1" xfId="0" applyFont="1" applyFill="1" applyBorder="1"/>
    <xf numFmtId="0" fontId="18" fillId="11" borderId="1" xfId="0" applyFont="1" applyFill="1" applyBorder="1" applyAlignment="1">
      <alignment vertical="top" wrapText="1"/>
    </xf>
    <xf numFmtId="0" fontId="83" fillId="11" borderId="1" xfId="0" quotePrefix="1" applyFont="1" applyFill="1" applyBorder="1" applyAlignment="1">
      <alignment wrapText="1"/>
    </xf>
    <xf numFmtId="0" fontId="170" fillId="11" borderId="1" xfId="0" applyFont="1" applyFill="1" applyBorder="1" applyAlignment="1">
      <alignment horizontal="right"/>
    </xf>
    <xf numFmtId="0" fontId="2" fillId="11" borderId="1" xfId="0" applyFont="1" applyFill="1" applyBorder="1" applyAlignment="1">
      <alignment horizontal="center"/>
    </xf>
    <xf numFmtId="0" fontId="79" fillId="11" borderId="1" xfId="0" applyFont="1" applyFill="1" applyBorder="1" applyAlignment="1">
      <alignment wrapText="1"/>
    </xf>
    <xf numFmtId="0" fontId="79" fillId="11" borderId="1" xfId="0" applyFont="1" applyFill="1" applyBorder="1" applyAlignment="1">
      <alignment horizontal="center" vertical="center" wrapText="1"/>
    </xf>
    <xf numFmtId="0" fontId="69" fillId="11" borderId="1" xfId="0" applyFont="1" applyFill="1" applyBorder="1" applyAlignment="1">
      <alignment horizontal="center" vertical="center" wrapText="1"/>
    </xf>
    <xf numFmtId="1" fontId="24" fillId="11" borderId="20" xfId="0" applyNumberFormat="1" applyFont="1" applyFill="1" applyBorder="1" applyAlignment="1">
      <alignment horizontal="center" vertical="center"/>
    </xf>
    <xf numFmtId="0" fontId="25" fillId="11" borderId="21" xfId="0" applyFont="1" applyFill="1" applyBorder="1" applyAlignment="1">
      <alignment horizontal="center" vertical="center"/>
    </xf>
    <xf numFmtId="0" fontId="51" fillId="11" borderId="21" xfId="0" applyFont="1" applyFill="1" applyBorder="1" applyAlignment="1">
      <alignment horizontal="center" vertical="center" wrapText="1"/>
    </xf>
    <xf numFmtId="0" fontId="65" fillId="11" borderId="44" xfId="0" applyFont="1" applyFill="1" applyBorder="1" applyAlignment="1">
      <alignment horizontal="center"/>
    </xf>
    <xf numFmtId="0" fontId="37" fillId="11" borderId="45" xfId="0" applyFont="1" applyFill="1" applyBorder="1" applyAlignment="1">
      <alignment horizontal="center"/>
    </xf>
    <xf numFmtId="0" fontId="83" fillId="11" borderId="45" xfId="0" applyFont="1" applyFill="1" applyBorder="1"/>
    <xf numFmtId="2" fontId="51" fillId="11" borderId="45" xfId="0" applyNumberFormat="1" applyFont="1" applyFill="1" applyBorder="1"/>
    <xf numFmtId="0" fontId="2" fillId="0" borderId="1" xfId="0" applyFont="1" applyBorder="1" applyAlignment="1">
      <alignment horizontal="center" vertical="center" wrapText="1"/>
    </xf>
    <xf numFmtId="0" fontId="68" fillId="10" borderId="1" xfId="0" applyFont="1" applyFill="1" applyBorder="1" applyAlignment="1">
      <alignment wrapText="1"/>
    </xf>
    <xf numFmtId="0" fontId="65" fillId="10" borderId="1" xfId="0" applyFont="1" applyFill="1" applyBorder="1" applyAlignment="1">
      <alignment horizontal="left" vertical="top" wrapText="1"/>
    </xf>
    <xf numFmtId="0" fontId="37" fillId="10" borderId="1" xfId="0" applyFont="1" applyFill="1" applyBorder="1" applyAlignment="1">
      <alignment horizontal="center" wrapText="1"/>
    </xf>
    <xf numFmtId="2" fontId="77" fillId="10" borderId="1" xfId="0" applyNumberFormat="1" applyFont="1" applyFill="1" applyBorder="1" applyAlignment="1">
      <alignment horizontal="center" wrapText="1"/>
    </xf>
    <xf numFmtId="1" fontId="77" fillId="10" borderId="1" xfId="0" applyNumberFormat="1" applyFont="1" applyFill="1" applyBorder="1" applyAlignment="1">
      <alignment horizontal="center" wrapText="1"/>
    </xf>
    <xf numFmtId="0" fontId="44" fillId="10" borderId="1" xfId="0" applyFont="1" applyFill="1" applyBorder="1" applyAlignment="1">
      <alignment vertical="top" wrapText="1"/>
    </xf>
    <xf numFmtId="0" fontId="179" fillId="10" borderId="1" xfId="0" applyFont="1" applyFill="1" applyBorder="1" applyAlignment="1">
      <alignment horizontal="center" vertical="center" wrapText="1"/>
    </xf>
    <xf numFmtId="0" fontId="20" fillId="10" borderId="1" xfId="0" applyFont="1" applyFill="1" applyBorder="1" applyAlignment="1">
      <alignment horizontal="center" wrapText="1"/>
    </xf>
    <xf numFmtId="2" fontId="69" fillId="10" borderId="1" xfId="0" applyNumberFormat="1" applyFont="1" applyFill="1" applyBorder="1" applyAlignment="1">
      <alignment horizontal="center" wrapText="1"/>
    </xf>
    <xf numFmtId="0" fontId="15" fillId="10" borderId="1" xfId="0" applyFont="1" applyFill="1" applyBorder="1" applyAlignment="1">
      <alignment horizontal="left" vertical="top" wrapText="1"/>
    </xf>
    <xf numFmtId="0" fontId="78" fillId="10" borderId="1" xfId="0" applyFont="1" applyFill="1" applyBorder="1" applyAlignment="1">
      <alignment horizontal="left" vertical="top" wrapText="1"/>
    </xf>
    <xf numFmtId="1" fontId="69" fillId="10" borderId="1" xfId="0" applyNumberFormat="1" applyFont="1" applyFill="1" applyBorder="1" applyAlignment="1">
      <alignment horizontal="center" wrapText="1"/>
    </xf>
    <xf numFmtId="2" fontId="69" fillId="10" borderId="1" xfId="0" applyNumberFormat="1" applyFont="1" applyFill="1" applyBorder="1" applyAlignment="1">
      <alignment horizontal="center"/>
    </xf>
    <xf numFmtId="1" fontId="69" fillId="10" borderId="1" xfId="0" applyNumberFormat="1" applyFont="1" applyFill="1" applyBorder="1" applyAlignment="1">
      <alignment horizontal="center"/>
    </xf>
    <xf numFmtId="0" fontId="4" fillId="10" borderId="1" xfId="0" applyFont="1" applyFill="1" applyBorder="1" applyAlignment="1">
      <alignment horizontal="center" wrapText="1"/>
    </xf>
    <xf numFmtId="0" fontId="2" fillId="10" borderId="1" xfId="0" applyFont="1" applyFill="1" applyBorder="1" applyAlignment="1">
      <alignment horizontal="center"/>
    </xf>
    <xf numFmtId="0" fontId="67" fillId="10" borderId="1" xfId="0" applyFont="1" applyFill="1" applyBorder="1" applyAlignment="1">
      <alignment horizontal="left" vertical="top" wrapText="1"/>
    </xf>
    <xf numFmtId="2" fontId="237" fillId="10" borderId="1" xfId="0" applyNumberFormat="1" applyFont="1" applyFill="1" applyBorder="1" applyAlignment="1">
      <alignment horizontal="right"/>
    </xf>
    <xf numFmtId="2" fontId="248" fillId="10" borderId="1" xfId="0" applyNumberFormat="1" applyFont="1" applyFill="1" applyBorder="1" applyAlignment="1">
      <alignment horizontal="right"/>
    </xf>
    <xf numFmtId="0" fontId="2" fillId="10" borderId="1" xfId="0" applyFont="1" applyFill="1" applyBorder="1"/>
    <xf numFmtId="0" fontId="51" fillId="10" borderId="1" xfId="0" applyFont="1" applyFill="1" applyBorder="1" applyAlignment="1">
      <alignment horizontal="center" wrapText="1"/>
    </xf>
    <xf numFmtId="0" fontId="68" fillId="10" borderId="1" xfId="0" applyFont="1" applyFill="1" applyBorder="1" applyAlignment="1">
      <alignment horizontal="center" vertical="center" wrapText="1"/>
    </xf>
    <xf numFmtId="0" fontId="68" fillId="10" borderId="1" xfId="0" applyFont="1" applyFill="1" applyBorder="1" applyAlignment="1">
      <alignment horizontal="left" vertical="top" wrapText="1"/>
    </xf>
    <xf numFmtId="1" fontId="44" fillId="10" borderId="1" xfId="0" applyNumberFormat="1" applyFont="1" applyFill="1" applyBorder="1" applyAlignment="1">
      <alignment vertical="top" wrapText="1"/>
    </xf>
    <xf numFmtId="0" fontId="65" fillId="10" borderId="1" xfId="0" applyFont="1" applyFill="1" applyBorder="1" applyAlignment="1">
      <alignment wrapText="1"/>
    </xf>
    <xf numFmtId="0" fontId="65" fillId="10" borderId="1" xfId="0" applyFont="1" applyFill="1" applyBorder="1" applyAlignment="1">
      <alignment horizontal="center" vertical="top" wrapText="1"/>
    </xf>
    <xf numFmtId="1" fontId="65" fillId="10" borderId="1" xfId="0" applyNumberFormat="1" applyFont="1" applyFill="1" applyBorder="1" applyAlignment="1">
      <alignment horizontal="center" vertical="top" wrapText="1"/>
    </xf>
    <xf numFmtId="2" fontId="65" fillId="10" borderId="1" xfId="0" applyNumberFormat="1" applyFont="1" applyFill="1" applyBorder="1" applyAlignment="1">
      <alignment horizontal="center" vertical="top" wrapText="1"/>
    </xf>
    <xf numFmtId="1" fontId="51" fillId="10" borderId="1" xfId="0" applyNumberFormat="1" applyFont="1" applyFill="1" applyBorder="1" applyAlignment="1">
      <alignment horizontal="center" vertical="center" wrapText="1"/>
    </xf>
    <xf numFmtId="2" fontId="51" fillId="10" borderId="1" xfId="0" applyNumberFormat="1" applyFont="1" applyFill="1" applyBorder="1" applyAlignment="1">
      <alignment horizontal="center" vertical="center" wrapText="1"/>
    </xf>
    <xf numFmtId="0" fontId="79" fillId="10" borderId="1" xfId="0" applyFont="1" applyFill="1" applyBorder="1" applyAlignment="1">
      <alignment horizontal="center" wrapText="1"/>
    </xf>
    <xf numFmtId="2" fontId="44" fillId="10" borderId="1" xfId="0" applyNumberFormat="1" applyFont="1" applyFill="1" applyBorder="1" applyAlignment="1">
      <alignment vertical="top" wrapText="1"/>
    </xf>
    <xf numFmtId="0" fontId="35" fillId="10" borderId="1" xfId="0" applyFont="1" applyFill="1" applyBorder="1" applyAlignment="1">
      <alignment horizontal="center" wrapText="1"/>
    </xf>
    <xf numFmtId="1" fontId="2" fillId="10" borderId="1" xfId="0" applyNumberFormat="1" applyFont="1" applyFill="1" applyBorder="1" applyAlignment="1">
      <alignment horizontal="center"/>
    </xf>
    <xf numFmtId="2" fontId="2" fillId="10" borderId="1" xfId="0" applyNumberFormat="1" applyFont="1" applyFill="1" applyBorder="1" applyAlignment="1">
      <alignment horizontal="center"/>
    </xf>
    <xf numFmtId="2" fontId="239" fillId="10" borderId="1" xfId="0" applyNumberFormat="1" applyFont="1" applyFill="1" applyBorder="1" applyAlignment="1">
      <alignment horizontal="right" vertical="center"/>
    </xf>
    <xf numFmtId="0" fontId="69" fillId="10" borderId="1" xfId="0" applyFont="1" applyFill="1" applyBorder="1" applyAlignment="1">
      <alignment horizontal="right" vertical="top" wrapText="1"/>
    </xf>
    <xf numFmtId="0" fontId="69" fillId="10" borderId="1" xfId="0" applyFont="1" applyFill="1" applyBorder="1" applyAlignment="1">
      <alignment horizontal="left" vertical="top" wrapText="1"/>
    </xf>
    <xf numFmtId="0" fontId="4" fillId="10" borderId="1" xfId="0" applyFont="1" applyFill="1" applyBorder="1" applyAlignment="1">
      <alignment horizontal="left" vertical="top" wrapText="1"/>
    </xf>
    <xf numFmtId="0" fontId="15" fillId="10" borderId="1" xfId="0" applyFont="1" applyFill="1" applyBorder="1" applyAlignment="1">
      <alignment horizontal="center"/>
    </xf>
    <xf numFmtId="0" fontId="69" fillId="10" borderId="1" xfId="0" applyFont="1" applyFill="1" applyBorder="1" applyAlignment="1">
      <alignment horizontal="right" vertical="top"/>
    </xf>
    <xf numFmtId="2" fontId="237" fillId="10" borderId="1" xfId="0" applyNumberFormat="1" applyFont="1" applyFill="1" applyBorder="1" applyAlignment="1">
      <alignment horizontal="right" vertical="center" wrapText="1"/>
    </xf>
    <xf numFmtId="2" fontId="179" fillId="0" borderId="1" xfId="0" applyNumberFormat="1" applyFont="1" applyBorder="1" applyAlignment="1">
      <alignment horizontal="center" vertical="center" wrapText="1"/>
    </xf>
    <xf numFmtId="0" fontId="71" fillId="10" borderId="1" xfId="0" applyFont="1" applyFill="1" applyBorder="1" applyAlignment="1">
      <alignment horizontal="center" wrapText="1"/>
    </xf>
    <xf numFmtId="0" fontId="17" fillId="0" borderId="1" xfId="0" applyFont="1" applyBorder="1"/>
    <xf numFmtId="0" fontId="236" fillId="0" borderId="1" xfId="0" applyFont="1" applyBorder="1" applyAlignment="1">
      <alignment horizontal="center"/>
    </xf>
    <xf numFmtId="0" fontId="263" fillId="0" borderId="1" xfId="0" applyFont="1" applyBorder="1" applyAlignment="1">
      <alignment horizontal="left"/>
    </xf>
    <xf numFmtId="0" fontId="263" fillId="0" borderId="1" xfId="0" applyFont="1" applyBorder="1" applyAlignment="1">
      <alignment horizontal="left" wrapText="1"/>
    </xf>
    <xf numFmtId="0" fontId="265" fillId="0" borderId="1" xfId="0" applyFont="1" applyBorder="1" applyAlignment="1">
      <alignment horizontal="left"/>
    </xf>
    <xf numFmtId="0" fontId="266" fillId="0" borderId="1" xfId="0" applyFont="1" applyBorder="1" applyAlignment="1">
      <alignment horizontal="left" wrapText="1"/>
    </xf>
    <xf numFmtId="0" fontId="2" fillId="13" borderId="1" xfId="0" applyFont="1" applyFill="1" applyBorder="1" applyAlignment="1">
      <alignment horizontal="left" vertical="top"/>
    </xf>
    <xf numFmtId="0" fontId="2" fillId="13" borderId="1" xfId="0" applyFont="1" applyFill="1" applyBorder="1"/>
    <xf numFmtId="0" fontId="0" fillId="13" borderId="1" xfId="0" applyFill="1" applyBorder="1"/>
    <xf numFmtId="2" fontId="0" fillId="13" borderId="1" xfId="0" applyNumberFormat="1" applyFill="1" applyBorder="1"/>
    <xf numFmtId="0" fontId="2" fillId="0" borderId="1" xfId="0" applyFont="1" applyBorder="1" applyAlignment="1">
      <alignment horizontal="left" vertical="top"/>
    </xf>
    <xf numFmtId="0" fontId="266" fillId="0" borderId="1" xfId="0" applyFont="1" applyBorder="1" applyAlignment="1">
      <alignment horizontal="left"/>
    </xf>
    <xf numFmtId="0" fontId="264" fillId="0" borderId="1" xfId="0" applyFont="1" applyBorder="1" applyAlignment="1">
      <alignment horizontal="left"/>
    </xf>
    <xf numFmtId="0" fontId="0" fillId="0" borderId="1" xfId="0" applyBorder="1" applyAlignment="1">
      <alignment horizontal="left" vertical="top"/>
    </xf>
    <xf numFmtId="0" fontId="269" fillId="0" borderId="1" xfId="0" applyFont="1" applyBorder="1" applyAlignment="1">
      <alignment vertical="center" wrapText="1"/>
    </xf>
    <xf numFmtId="0" fontId="269" fillId="10" borderId="1" xfId="0" applyFont="1" applyFill="1" applyBorder="1" applyAlignment="1">
      <alignment vertical="center" wrapText="1"/>
    </xf>
    <xf numFmtId="0" fontId="270" fillId="0" borderId="1" xfId="0" applyFont="1" applyBorder="1" applyAlignment="1">
      <alignment vertical="center" wrapText="1"/>
    </xf>
    <xf numFmtId="1" fontId="269" fillId="0" borderId="1" xfId="0" applyNumberFormat="1" applyFont="1" applyBorder="1" applyAlignment="1">
      <alignment vertical="center" wrapText="1"/>
    </xf>
    <xf numFmtId="0" fontId="271" fillId="14" borderId="1" xfId="0" applyFont="1" applyFill="1" applyBorder="1" applyAlignment="1">
      <alignment vertical="center" wrapText="1"/>
    </xf>
    <xf numFmtId="0" fontId="258" fillId="20" borderId="1" xfId="0" applyFont="1" applyFill="1" applyBorder="1"/>
    <xf numFmtId="0" fontId="268" fillId="20" borderId="1" xfId="0" applyFont="1" applyFill="1" applyBorder="1" applyAlignment="1">
      <alignment horizontal="center" vertical="center" wrapText="1"/>
    </xf>
    <xf numFmtId="0" fontId="258" fillId="20" borderId="1" xfId="0" applyFont="1" applyFill="1" applyBorder="1" applyAlignment="1">
      <alignment wrapText="1"/>
    </xf>
    <xf numFmtId="0" fontId="269" fillId="14" borderId="1" xfId="0" applyFont="1" applyFill="1" applyBorder="1" applyAlignment="1">
      <alignment vertical="center" wrapText="1"/>
    </xf>
    <xf numFmtId="0" fontId="269" fillId="0" borderId="3" xfId="0" applyFont="1" applyBorder="1" applyAlignment="1">
      <alignment vertical="center" wrapText="1"/>
    </xf>
    <xf numFmtId="0" fontId="244" fillId="10" borderId="0" xfId="0" applyFont="1" applyFill="1"/>
    <xf numFmtId="0" fontId="194" fillId="10" borderId="1" xfId="0" applyFont="1" applyFill="1" applyBorder="1" applyAlignment="1">
      <alignment vertical="center" wrapText="1"/>
    </xf>
    <xf numFmtId="0" fontId="244" fillId="10" borderId="1" xfId="0" applyFont="1" applyFill="1" applyBorder="1"/>
    <xf numFmtId="2" fontId="245" fillId="10" borderId="1" xfId="0" applyNumberFormat="1" applyFont="1" applyFill="1" applyBorder="1" applyAlignment="1">
      <alignment horizontal="right"/>
    </xf>
    <xf numFmtId="0" fontId="252" fillId="10" borderId="1" xfId="0" applyFont="1" applyFill="1" applyBorder="1"/>
    <xf numFmtId="0" fontId="89" fillId="10" borderId="1" xfId="0" applyFont="1" applyFill="1" applyBorder="1" applyAlignment="1">
      <alignment vertical="top" wrapText="1"/>
    </xf>
    <xf numFmtId="2" fontId="249" fillId="10" borderId="1" xfId="0" applyNumberFormat="1" applyFont="1" applyFill="1" applyBorder="1" applyAlignment="1">
      <alignment horizontal="right" vertical="center"/>
    </xf>
    <xf numFmtId="2" fontId="249" fillId="10" borderId="1" xfId="0" applyNumberFormat="1" applyFont="1" applyFill="1" applyBorder="1" applyAlignment="1">
      <alignment wrapText="1"/>
    </xf>
    <xf numFmtId="2" fontId="249" fillId="10" borderId="1" xfId="0" applyNumberFormat="1" applyFont="1" applyFill="1" applyBorder="1" applyAlignment="1">
      <alignment vertical="center" wrapText="1"/>
    </xf>
    <xf numFmtId="0" fontId="4" fillId="0" borderId="1" xfId="0" applyFont="1" applyBorder="1" applyAlignment="1">
      <alignment horizontal="left" vertical="center" wrapText="1"/>
    </xf>
    <xf numFmtId="2" fontId="257" fillId="10" borderId="1" xfId="0" applyNumberFormat="1" applyFont="1" applyFill="1" applyBorder="1" applyAlignment="1">
      <alignment horizontal="center"/>
    </xf>
    <xf numFmtId="0" fontId="259" fillId="0" borderId="0" xfId="0" applyFont="1" applyAlignment="1">
      <alignment vertical="center"/>
    </xf>
    <xf numFmtId="0" fontId="0" fillId="11" borderId="46" xfId="0" applyFill="1" applyBorder="1"/>
    <xf numFmtId="0" fontId="34" fillId="11" borderId="9" xfId="0" applyFont="1" applyFill="1" applyBorder="1" applyAlignment="1">
      <alignment horizontal="center"/>
    </xf>
    <xf numFmtId="0" fontId="146" fillId="11" borderId="9" xfId="0" applyFont="1" applyFill="1" applyBorder="1" applyAlignment="1">
      <alignment horizontal="center"/>
    </xf>
    <xf numFmtId="2" fontId="0" fillId="11" borderId="9" xfId="0" applyNumberFormat="1" applyFill="1" applyBorder="1"/>
    <xf numFmtId="0" fontId="15" fillId="11" borderId="9" xfId="0" applyFont="1" applyFill="1" applyBorder="1"/>
    <xf numFmtId="0" fontId="65" fillId="11" borderId="9" xfId="0" applyFont="1" applyFill="1" applyBorder="1" applyAlignment="1">
      <alignment horizontal="center"/>
    </xf>
    <xf numFmtId="0" fontId="146" fillId="11" borderId="9" xfId="0" applyFont="1" applyFill="1" applyBorder="1" applyAlignment="1">
      <alignment horizontal="center" vertical="center"/>
    </xf>
    <xf numFmtId="1" fontId="24" fillId="11" borderId="9" xfId="0" applyNumberFormat="1" applyFont="1" applyFill="1" applyBorder="1" applyAlignment="1">
      <alignment horizontal="center"/>
    </xf>
    <xf numFmtId="0" fontId="0" fillId="11" borderId="9" xfId="0" applyFill="1" applyBorder="1"/>
    <xf numFmtId="0" fontId="10" fillId="11" borderId="9" xfId="0" applyFont="1" applyFill="1" applyBorder="1" applyAlignment="1">
      <alignment vertical="center"/>
    </xf>
    <xf numFmtId="0" fontId="146" fillId="11" borderId="47" xfId="0" applyFont="1" applyFill="1" applyBorder="1" applyAlignment="1">
      <alignment horizontal="center" vertical="center"/>
    </xf>
    <xf numFmtId="43" fontId="0" fillId="0" borderId="0" xfId="1" applyFont="1"/>
    <xf numFmtId="43" fontId="259" fillId="0" borderId="0" xfId="1" applyFont="1" applyAlignment="1">
      <alignment vertical="center"/>
    </xf>
    <xf numFmtId="43" fontId="51" fillId="11" borderId="45" xfId="1" applyFont="1" applyFill="1" applyBorder="1" applyAlignment="1"/>
    <xf numFmtId="43" fontId="0" fillId="0" borderId="1" xfId="1" applyFont="1" applyBorder="1"/>
    <xf numFmtId="0" fontId="65" fillId="0" borderId="0" xfId="0" applyFont="1"/>
    <xf numFmtId="0" fontId="194" fillId="11" borderId="1" xfId="0" applyFont="1" applyFill="1" applyBorder="1" applyAlignment="1">
      <alignment vertical="center" wrapText="1"/>
    </xf>
    <xf numFmtId="0" fontId="170" fillId="0" borderId="0" xfId="0" applyFont="1" applyAlignment="1">
      <alignment horizontal="center"/>
    </xf>
    <xf numFmtId="0" fontId="273" fillId="10" borderId="1" xfId="0" applyFont="1" applyFill="1" applyBorder="1"/>
    <xf numFmtId="0" fontId="273" fillId="10" borderId="1" xfId="0" applyFont="1" applyFill="1" applyBorder="1" applyAlignment="1">
      <alignment horizontal="left" vertical="top" wrapText="1"/>
    </xf>
    <xf numFmtId="0" fontId="265" fillId="10" borderId="1" xfId="0" applyFont="1" applyFill="1" applyBorder="1" applyAlignment="1">
      <alignment horizontal="center" wrapText="1"/>
    </xf>
    <xf numFmtId="2" fontId="274" fillId="10" borderId="1" xfId="0" applyNumberFormat="1" applyFont="1" applyFill="1" applyBorder="1" applyAlignment="1">
      <alignment horizontal="center" wrapText="1"/>
    </xf>
    <xf numFmtId="1" fontId="274" fillId="10" borderId="1" xfId="0" applyNumberFormat="1" applyFont="1" applyFill="1" applyBorder="1" applyAlignment="1">
      <alignment horizontal="center" wrapText="1"/>
    </xf>
    <xf numFmtId="0" fontId="275" fillId="10" borderId="1" xfId="0" applyFont="1" applyFill="1" applyBorder="1" applyAlignment="1">
      <alignment vertical="top" wrapText="1"/>
    </xf>
    <xf numFmtId="0" fontId="189" fillId="10" borderId="1" xfId="0" applyFont="1" applyFill="1" applyBorder="1"/>
    <xf numFmtId="0" fontId="276" fillId="10" borderId="1" xfId="0" applyFont="1" applyFill="1" applyBorder="1" applyAlignment="1">
      <alignment horizontal="center" vertical="center" wrapText="1"/>
    </xf>
    <xf numFmtId="0" fontId="189" fillId="10" borderId="0" xfId="0" applyFont="1" applyFill="1"/>
    <xf numFmtId="167" fontId="273" fillId="10" borderId="1" xfId="0" applyNumberFormat="1" applyFont="1" applyFill="1" applyBorder="1" applyAlignment="1">
      <alignment wrapText="1"/>
    </xf>
    <xf numFmtId="0" fontId="265" fillId="10" borderId="1" xfId="0" applyFont="1" applyFill="1" applyBorder="1" applyAlignment="1">
      <alignment horizontal="left" vertical="top" wrapText="1"/>
    </xf>
    <xf numFmtId="2" fontId="274" fillId="10" borderId="1" xfId="0" applyNumberFormat="1" applyFont="1" applyFill="1" applyBorder="1" applyAlignment="1">
      <alignment horizontal="center"/>
    </xf>
    <xf numFmtId="1" fontId="274" fillId="10" borderId="1" xfId="0" applyNumberFormat="1" applyFont="1" applyFill="1" applyBorder="1" applyAlignment="1">
      <alignment horizontal="center"/>
    </xf>
    <xf numFmtId="0" fontId="273" fillId="10" borderId="1" xfId="0" applyFont="1" applyFill="1" applyBorder="1" applyAlignment="1">
      <alignment wrapText="1"/>
    </xf>
    <xf numFmtId="2" fontId="278" fillId="10" borderId="1" xfId="0" applyNumberFormat="1" applyFont="1" applyFill="1" applyBorder="1" applyAlignment="1">
      <alignment horizontal="right" vertical="center"/>
    </xf>
    <xf numFmtId="2" fontId="278" fillId="13" borderId="1" xfId="0" applyNumberFormat="1" applyFont="1" applyFill="1" applyBorder="1" applyAlignment="1">
      <alignment horizontal="right" vertical="center"/>
    </xf>
    <xf numFmtId="2" fontId="252" fillId="10" borderId="1" xfId="0" applyNumberFormat="1" applyFont="1" applyFill="1" applyBorder="1"/>
    <xf numFmtId="0" fontId="279" fillId="10" borderId="1" xfId="0" applyFont="1" applyFill="1" applyBorder="1" applyAlignment="1">
      <alignment horizontal="center" wrapText="1"/>
    </xf>
    <xf numFmtId="0" fontId="152" fillId="10" borderId="1" xfId="0" applyFont="1" applyFill="1" applyBorder="1" applyAlignment="1">
      <alignment horizontal="left" vertical="top" wrapText="1"/>
    </xf>
    <xf numFmtId="0" fontId="152" fillId="10" borderId="1" xfId="0" applyFont="1" applyFill="1" applyBorder="1" applyAlignment="1">
      <alignment horizontal="center" wrapText="1"/>
    </xf>
    <xf numFmtId="2" fontId="195" fillId="10" borderId="1" xfId="0" applyNumberFormat="1" applyFont="1" applyFill="1" applyBorder="1" applyAlignment="1">
      <alignment horizontal="center" wrapText="1"/>
    </xf>
    <xf numFmtId="1" fontId="159" fillId="10" borderId="1" xfId="0" applyNumberFormat="1" applyFont="1" applyFill="1" applyBorder="1" applyAlignment="1">
      <alignment horizontal="center"/>
    </xf>
    <xf numFmtId="1" fontId="195" fillId="10" borderId="1" xfId="0" applyNumberFormat="1" applyFont="1" applyFill="1" applyBorder="1" applyAlignment="1">
      <alignment horizontal="center" wrapText="1"/>
    </xf>
    <xf numFmtId="1" fontId="280" fillId="10" borderId="1" xfId="0" applyNumberFormat="1" applyFont="1" applyFill="1" applyBorder="1" applyAlignment="1">
      <alignment vertical="top" wrapText="1"/>
    </xf>
    <xf numFmtId="0" fontId="159" fillId="10" borderId="1" xfId="0" applyFont="1" applyFill="1" applyBorder="1"/>
    <xf numFmtId="2" fontId="281" fillId="10" borderId="1" xfId="0" applyNumberFormat="1" applyFont="1" applyFill="1" applyBorder="1" applyAlignment="1">
      <alignment horizontal="right" vertical="center"/>
    </xf>
    <xf numFmtId="0" fontId="282" fillId="10" borderId="1" xfId="0" applyFont="1" applyFill="1" applyBorder="1" applyAlignment="1">
      <alignment horizontal="center" vertical="center" wrapText="1"/>
    </xf>
    <xf numFmtId="0" fontId="159" fillId="10" borderId="0" xfId="0" applyFont="1" applyFill="1"/>
    <xf numFmtId="1" fontId="252" fillId="10" borderId="1" xfId="0" applyNumberFormat="1" applyFont="1" applyFill="1" applyBorder="1"/>
    <xf numFmtId="2" fontId="283" fillId="10" borderId="1" xfId="0" applyNumberFormat="1" applyFont="1" applyFill="1" applyBorder="1" applyAlignment="1">
      <alignment vertical="center" wrapText="1"/>
    </xf>
    <xf numFmtId="0" fontId="68" fillId="21" borderId="1" xfId="0" applyFont="1" applyFill="1" applyBorder="1" applyAlignment="1">
      <alignment horizontal="center"/>
    </xf>
    <xf numFmtId="0" fontId="2" fillId="21" borderId="1" xfId="0" applyFont="1" applyFill="1" applyBorder="1" applyAlignment="1">
      <alignment horizontal="left" vertical="top" wrapText="1"/>
    </xf>
    <xf numFmtId="0" fontId="2" fillId="21" borderId="1" xfId="0" applyFont="1" applyFill="1" applyBorder="1" applyAlignment="1">
      <alignment horizontal="center"/>
    </xf>
    <xf numFmtId="2" fontId="69" fillId="21" borderId="1" xfId="0" applyNumberFormat="1" applyFont="1" applyFill="1" applyBorder="1" applyAlignment="1">
      <alignment horizontal="center"/>
    </xf>
    <xf numFmtId="2" fontId="44" fillId="21" borderId="1" xfId="0" applyNumberFormat="1" applyFont="1" applyFill="1" applyBorder="1" applyAlignment="1">
      <alignment vertical="top" wrapText="1"/>
    </xf>
    <xf numFmtId="0" fontId="0" fillId="21" borderId="1" xfId="0" applyFill="1" applyBorder="1"/>
    <xf numFmtId="2" fontId="238" fillId="21" borderId="1" xfId="0" applyNumberFormat="1" applyFont="1" applyFill="1" applyBorder="1" applyAlignment="1">
      <alignment horizontal="right" vertical="center"/>
    </xf>
    <xf numFmtId="2" fontId="248" fillId="21" borderId="1" xfId="0" applyNumberFormat="1" applyFont="1" applyFill="1" applyBorder="1" applyAlignment="1">
      <alignment horizontal="right" vertical="center"/>
    </xf>
    <xf numFmtId="0" fontId="179" fillId="21" borderId="1" xfId="0" applyFont="1" applyFill="1" applyBorder="1" applyAlignment="1">
      <alignment horizontal="center" vertical="center" wrapText="1"/>
    </xf>
    <xf numFmtId="0" fontId="0" fillId="21" borderId="0" xfId="0" applyFill="1"/>
    <xf numFmtId="164" fontId="0" fillId="0" borderId="0" xfId="0" applyNumberFormat="1"/>
    <xf numFmtId="2" fontId="70" fillId="10" borderId="1" xfId="0" applyNumberFormat="1" applyFont="1" applyFill="1" applyBorder="1" applyAlignment="1">
      <alignment horizontal="center"/>
    </xf>
    <xf numFmtId="0" fontId="88" fillId="10" borderId="1" xfId="0" applyFont="1" applyFill="1" applyBorder="1" applyAlignment="1">
      <alignment vertical="center" wrapText="1"/>
    </xf>
    <xf numFmtId="0" fontId="285" fillId="14" borderId="1" xfId="0" applyFont="1" applyFill="1" applyBorder="1" applyAlignment="1">
      <alignment horizontal="left" vertical="top"/>
    </xf>
    <xf numFmtId="0" fontId="286" fillId="14" borderId="1" xfId="0" applyFont="1" applyFill="1" applyBorder="1" applyAlignment="1">
      <alignment horizontal="left" vertical="top" wrapText="1"/>
    </xf>
    <xf numFmtId="2" fontId="284" fillId="14" borderId="1" xfId="0" applyNumberFormat="1" applyFont="1" applyFill="1" applyBorder="1"/>
    <xf numFmtId="0" fontId="284" fillId="14" borderId="1" xfId="0" applyFont="1" applyFill="1" applyBorder="1" applyAlignment="1">
      <alignment horizontal="center"/>
    </xf>
    <xf numFmtId="1" fontId="274" fillId="14" borderId="1" xfId="0" applyNumberFormat="1" applyFont="1" applyFill="1" applyBorder="1" applyAlignment="1">
      <alignment horizontal="center" wrapText="1"/>
    </xf>
    <xf numFmtId="2" fontId="274" fillId="14" borderId="1" xfId="0" applyNumberFormat="1" applyFont="1" applyFill="1" applyBorder="1" applyAlignment="1">
      <alignment horizontal="center" wrapText="1"/>
    </xf>
    <xf numFmtId="1" fontId="275" fillId="14" borderId="1" xfId="0" applyNumberFormat="1" applyFont="1" applyFill="1" applyBorder="1" applyAlignment="1">
      <alignment vertical="top" wrapText="1"/>
    </xf>
    <xf numFmtId="0" fontId="287" fillId="14" borderId="1" xfId="0" applyFont="1" applyFill="1" applyBorder="1"/>
    <xf numFmtId="0" fontId="252" fillId="14" borderId="1" xfId="0" applyFont="1" applyFill="1" applyBorder="1"/>
    <xf numFmtId="0" fontId="276" fillId="14" borderId="1" xfId="0" applyFont="1" applyFill="1" applyBorder="1" applyAlignment="1">
      <alignment horizontal="center" vertical="center" wrapText="1"/>
    </xf>
    <xf numFmtId="0" fontId="287" fillId="14" borderId="0" xfId="0" applyFont="1" applyFill="1"/>
    <xf numFmtId="0" fontId="285" fillId="0" borderId="1" xfId="0" applyFont="1" applyBorder="1" applyAlignment="1">
      <alignment vertical="top"/>
    </xf>
    <xf numFmtId="0" fontId="266" fillId="0" borderId="1" xfId="0" applyFont="1" applyBorder="1" applyAlignment="1">
      <alignment horizontal="left" vertical="top" wrapText="1"/>
    </xf>
    <xf numFmtId="2" fontId="284" fillId="0" borderId="1" xfId="0" applyNumberFormat="1" applyFont="1" applyBorder="1" applyAlignment="1">
      <alignment horizontal="center"/>
    </xf>
    <xf numFmtId="0" fontId="285" fillId="0" borderId="1" xfId="0" applyFont="1" applyBorder="1" applyAlignment="1">
      <alignment horizontal="center"/>
    </xf>
    <xf numFmtId="1" fontId="274" fillId="0" borderId="1" xfId="0" applyNumberFormat="1" applyFont="1" applyBorder="1" applyAlignment="1">
      <alignment horizontal="center" wrapText="1"/>
    </xf>
    <xf numFmtId="2" fontId="274" fillId="0" borderId="1" xfId="0" applyNumberFormat="1" applyFont="1" applyBorder="1" applyAlignment="1">
      <alignment horizontal="center" wrapText="1"/>
    </xf>
    <xf numFmtId="0" fontId="275" fillId="0" borderId="1" xfId="0" applyFont="1" applyBorder="1" applyAlignment="1">
      <alignment vertical="top" wrapText="1"/>
    </xf>
    <xf numFmtId="0" fontId="287" fillId="0" borderId="1" xfId="0" applyFont="1" applyBorder="1"/>
    <xf numFmtId="0" fontId="276" fillId="0" borderId="1" xfId="0" applyFont="1" applyBorder="1" applyAlignment="1">
      <alignment horizontal="center" vertical="center" wrapText="1"/>
    </xf>
    <xf numFmtId="0" fontId="287" fillId="0" borderId="0" xfId="0" applyFont="1"/>
    <xf numFmtId="0" fontId="284" fillId="0" borderId="1" xfId="0" applyFont="1" applyBorder="1" applyAlignment="1">
      <alignment vertical="top"/>
    </xf>
    <xf numFmtId="0" fontId="284" fillId="0" borderId="1" xfId="0" applyFont="1" applyBorder="1" applyAlignment="1">
      <alignment horizontal="center"/>
    </xf>
    <xf numFmtId="0" fontId="285" fillId="0" borderId="1" xfId="0" applyFont="1" applyBorder="1" applyAlignment="1">
      <alignment horizontal="left" vertical="top"/>
    </xf>
    <xf numFmtId="0" fontId="286" fillId="0" borderId="1" xfId="0" applyFont="1" applyBorder="1" applyAlignment="1">
      <alignment horizontal="left" vertical="top" wrapText="1"/>
    </xf>
    <xf numFmtId="2" fontId="285" fillId="0" borderId="1" xfId="0" applyNumberFormat="1" applyFont="1" applyBorder="1" applyAlignment="1">
      <alignment vertical="top"/>
    </xf>
    <xf numFmtId="0" fontId="288" fillId="0" borderId="1" xfId="0" applyFont="1" applyBorder="1" applyAlignment="1">
      <alignment horizontal="left" vertical="top" wrapText="1"/>
    </xf>
    <xf numFmtId="0" fontId="289" fillId="0" borderId="1" xfId="0" applyFont="1" applyBorder="1" applyAlignment="1">
      <alignment wrapText="1"/>
    </xf>
    <xf numFmtId="2" fontId="284" fillId="0" borderId="1" xfId="0" applyNumberFormat="1" applyFont="1" applyBorder="1"/>
    <xf numFmtId="0" fontId="266" fillId="11" borderId="1" xfId="0" applyFont="1" applyFill="1" applyBorder="1" applyAlignment="1">
      <alignment horizontal="left" vertical="top" wrapText="1"/>
    </xf>
    <xf numFmtId="0" fontId="289" fillId="0" borderId="1" xfId="0" applyFont="1" applyBorder="1"/>
    <xf numFmtId="2" fontId="22" fillId="22" borderId="0" xfId="0" applyNumberFormat="1" applyFont="1" applyFill="1"/>
    <xf numFmtId="2" fontId="22" fillId="22" borderId="0" xfId="0" applyNumberFormat="1" applyFont="1" applyFill="1" applyAlignment="1">
      <alignment horizontal="center"/>
    </xf>
    <xf numFmtId="0" fontId="51" fillId="22" borderId="45" xfId="0" applyFont="1" applyFill="1" applyBorder="1"/>
    <xf numFmtId="2" fontId="51" fillId="22" borderId="45" xfId="0" applyNumberFormat="1" applyFont="1" applyFill="1" applyBorder="1"/>
    <xf numFmtId="2" fontId="34" fillId="22" borderId="1" xfId="0" applyNumberFormat="1" applyFont="1" applyFill="1" applyBorder="1"/>
    <xf numFmtId="2" fontId="34" fillId="22" borderId="1" xfId="0" applyNumberFormat="1" applyFont="1" applyFill="1" applyBorder="1" applyAlignment="1">
      <alignment horizontal="center"/>
    </xf>
    <xf numFmtId="2" fontId="22" fillId="22" borderId="1" xfId="0" applyNumberFormat="1" applyFont="1" applyFill="1" applyBorder="1"/>
    <xf numFmtId="2" fontId="22" fillId="22" borderId="1" xfId="0" applyNumberFormat="1" applyFont="1" applyFill="1" applyBorder="1" applyAlignment="1">
      <alignment horizontal="center"/>
    </xf>
    <xf numFmtId="0" fontId="65" fillId="22" borderId="1" xfId="0" applyFont="1" applyFill="1" applyBorder="1" applyAlignment="1">
      <alignment horizontal="center"/>
    </xf>
    <xf numFmtId="2" fontId="65" fillId="22" borderId="1" xfId="0" applyNumberFormat="1" applyFont="1" applyFill="1" applyBorder="1" applyAlignment="1">
      <alignment horizontal="center"/>
    </xf>
    <xf numFmtId="167" fontId="34" fillId="22" borderId="1" xfId="0" applyNumberFormat="1" applyFont="1" applyFill="1" applyBorder="1" applyAlignment="1">
      <alignment horizontal="center"/>
    </xf>
    <xf numFmtId="2" fontId="233" fillId="22" borderId="1" xfId="0" applyNumberFormat="1" applyFont="1" applyFill="1" applyBorder="1"/>
    <xf numFmtId="2" fontId="146" fillId="22" borderId="1" xfId="0" applyNumberFormat="1" applyFont="1" applyFill="1" applyBorder="1" applyAlignment="1">
      <alignment horizontal="center"/>
    </xf>
    <xf numFmtId="2" fontId="34" fillId="22" borderId="21" xfId="0" applyNumberFormat="1" applyFont="1" applyFill="1" applyBorder="1" applyAlignment="1">
      <alignment horizontal="center"/>
    </xf>
    <xf numFmtId="0" fontId="83" fillId="10" borderId="1" xfId="0" applyFont="1" applyFill="1" applyBorder="1"/>
    <xf numFmtId="0" fontId="25" fillId="10" borderId="1" xfId="0" applyFont="1" applyFill="1" applyBorder="1" applyAlignment="1">
      <alignment horizontal="center"/>
    </xf>
    <xf numFmtId="0" fontId="151" fillId="0" borderId="0" xfId="0" applyFont="1"/>
    <xf numFmtId="0" fontId="153" fillId="0" borderId="1" xfId="0" applyFont="1" applyBorder="1" applyAlignment="1">
      <alignment horizontal="center" wrapText="1"/>
    </xf>
    <xf numFmtId="1" fontId="22" fillId="0" borderId="10" xfId="0" applyNumberFormat="1" applyFont="1" applyBorder="1"/>
    <xf numFmtId="1" fontId="22" fillId="0" borderId="0" xfId="0" applyNumberFormat="1" applyFont="1"/>
    <xf numFmtId="0" fontId="290" fillId="10" borderId="1" xfId="0" applyFont="1" applyFill="1" applyBorder="1" applyAlignment="1">
      <alignment vertical="center" wrapText="1"/>
    </xf>
    <xf numFmtId="0" fontId="273" fillId="0" borderId="1" xfId="0" applyFont="1" applyBorder="1"/>
    <xf numFmtId="0" fontId="291" fillId="0" borderId="1" xfId="0" applyFont="1" applyBorder="1" applyAlignment="1">
      <alignment horizontal="left" vertical="top" wrapText="1"/>
    </xf>
    <xf numFmtId="0" fontId="291" fillId="0" borderId="1" xfId="0" applyFont="1" applyBorder="1" applyAlignment="1">
      <alignment wrapText="1"/>
    </xf>
    <xf numFmtId="0" fontId="291" fillId="0" borderId="1" xfId="0" applyFont="1" applyBorder="1" applyAlignment="1">
      <alignment horizontal="center" vertical="top" wrapText="1"/>
    </xf>
    <xf numFmtId="2" fontId="291" fillId="0" borderId="1" xfId="0" applyNumberFormat="1" applyFont="1" applyBorder="1" applyAlignment="1">
      <alignment horizontal="center" vertical="top" wrapText="1"/>
    </xf>
    <xf numFmtId="2" fontId="275" fillId="0" borderId="1" xfId="0" applyNumberFormat="1" applyFont="1" applyBorder="1" applyAlignment="1">
      <alignment vertical="top" wrapText="1"/>
    </xf>
    <xf numFmtId="0" fontId="189" fillId="0" borderId="1" xfId="0" applyFont="1" applyBorder="1"/>
    <xf numFmtId="0" fontId="273" fillId="0" borderId="1" xfId="0" applyFont="1" applyBorder="1" applyAlignment="1">
      <alignment wrapText="1"/>
    </xf>
    <xf numFmtId="0" fontId="265" fillId="0" borderId="1" xfId="0" applyFont="1" applyBorder="1" applyAlignment="1">
      <alignment horizontal="left" vertical="top" wrapText="1"/>
    </xf>
    <xf numFmtId="0" fontId="265" fillId="0" borderId="1" xfId="0" applyFont="1" applyBorder="1" applyAlignment="1">
      <alignment horizontal="center" wrapText="1"/>
    </xf>
    <xf numFmtId="2" fontId="274" fillId="0" borderId="1" xfId="0" applyNumberFormat="1" applyFont="1" applyBorder="1" applyAlignment="1">
      <alignment horizontal="center"/>
    </xf>
    <xf numFmtId="1" fontId="274" fillId="0" borderId="1" xfId="0" applyNumberFormat="1" applyFont="1" applyBorder="1" applyAlignment="1">
      <alignment horizontal="center"/>
    </xf>
    <xf numFmtId="0" fontId="292" fillId="0" borderId="1" xfId="0" applyFont="1" applyBorder="1" applyAlignment="1">
      <alignment horizontal="left" vertical="top" wrapText="1"/>
    </xf>
    <xf numFmtId="0" fontId="265" fillId="0" borderId="1" xfId="0" applyFont="1" applyBorder="1" applyAlignment="1">
      <alignment wrapText="1"/>
    </xf>
    <xf numFmtId="0" fontId="265" fillId="0" borderId="1" xfId="0" applyFont="1" applyBorder="1" applyAlignment="1">
      <alignment horizontal="center"/>
    </xf>
    <xf numFmtId="1" fontId="294" fillId="13" borderId="1" xfId="0" applyNumberFormat="1" applyFont="1" applyFill="1" applyBorder="1" applyAlignment="1">
      <alignment horizontal="center"/>
    </xf>
    <xf numFmtId="1" fontId="274" fillId="13" borderId="1" xfId="0" applyNumberFormat="1" applyFont="1" applyFill="1" applyBorder="1" applyAlignment="1">
      <alignment horizontal="center"/>
    </xf>
    <xf numFmtId="1" fontId="189" fillId="10" borderId="1" xfId="0" applyNumberFormat="1" applyFont="1" applyFill="1" applyBorder="1"/>
    <xf numFmtId="167" fontId="274" fillId="0" borderId="1" xfId="0" applyNumberFormat="1" applyFont="1" applyBorder="1" applyAlignment="1">
      <alignment horizontal="center"/>
    </xf>
    <xf numFmtId="0" fontId="274" fillId="0" borderId="1" xfId="0" applyFont="1" applyBorder="1" applyAlignment="1">
      <alignment wrapText="1"/>
    </xf>
    <xf numFmtId="0" fontId="292" fillId="0" borderId="1" xfId="0" quotePrefix="1" applyFont="1" applyBorder="1" applyAlignment="1">
      <alignment horizontal="left" vertical="top" wrapText="1"/>
    </xf>
    <xf numFmtId="2" fontId="70" fillId="10" borderId="9" xfId="0" applyNumberFormat="1" applyFont="1" applyFill="1" applyBorder="1"/>
    <xf numFmtId="2" fontId="241" fillId="0" borderId="1" xfId="0" applyNumberFormat="1" applyFont="1" applyBorder="1" applyAlignment="1">
      <alignment horizontal="right" vertical="center"/>
    </xf>
    <xf numFmtId="2" fontId="296" fillId="10" borderId="1" xfId="0" applyNumberFormat="1" applyFont="1" applyFill="1" applyBorder="1" applyAlignment="1">
      <alignment horizontal="right" vertical="center"/>
    </xf>
    <xf numFmtId="0" fontId="277" fillId="0" borderId="1" xfId="0" applyFont="1" applyBorder="1" applyAlignment="1">
      <alignment horizontal="center" wrapText="1"/>
    </xf>
    <xf numFmtId="0" fontId="297" fillId="0" borderId="1" xfId="0" applyFont="1" applyBorder="1" applyAlignment="1">
      <alignment horizontal="left" vertical="top" wrapText="1"/>
    </xf>
    <xf numFmtId="1" fontId="275" fillId="0" borderId="1" xfId="0" applyNumberFormat="1" applyFont="1" applyBorder="1" applyAlignment="1">
      <alignment vertical="top" wrapText="1"/>
    </xf>
    <xf numFmtId="1" fontId="189" fillId="0" borderId="1" xfId="0" applyNumberFormat="1" applyFont="1" applyBorder="1"/>
    <xf numFmtId="167" fontId="189" fillId="0" borderId="1" xfId="0" applyNumberFormat="1" applyFont="1" applyBorder="1"/>
    <xf numFmtId="167" fontId="252" fillId="10" borderId="1" xfId="0" applyNumberFormat="1" applyFont="1" applyFill="1" applyBorder="1"/>
    <xf numFmtId="0" fontId="277" fillId="13" borderId="1" xfId="0" applyFont="1" applyFill="1" applyBorder="1" applyAlignment="1">
      <alignment horizontal="center" wrapText="1"/>
    </xf>
    <xf numFmtId="0" fontId="266" fillId="13" borderId="1" xfId="0" applyFont="1" applyFill="1" applyBorder="1" applyAlignment="1">
      <alignment horizontal="left" vertical="top" wrapText="1"/>
    </xf>
    <xf numFmtId="0" fontId="265" fillId="13" borderId="1" xfId="0" applyFont="1" applyFill="1" applyBorder="1" applyAlignment="1">
      <alignment horizontal="center" wrapText="1"/>
    </xf>
    <xf numFmtId="2" fontId="274" fillId="13" borderId="1" xfId="0" applyNumberFormat="1" applyFont="1" applyFill="1" applyBorder="1" applyAlignment="1">
      <alignment horizontal="center" wrapText="1"/>
    </xf>
    <xf numFmtId="2" fontId="275" fillId="13" borderId="1" xfId="0" applyNumberFormat="1" applyFont="1" applyFill="1" applyBorder="1" applyAlignment="1">
      <alignment vertical="top" wrapText="1"/>
    </xf>
    <xf numFmtId="0" fontId="189" fillId="13" borderId="1" xfId="0" applyFont="1" applyFill="1" applyBorder="1"/>
    <xf numFmtId="2" fontId="239" fillId="13" borderId="1" xfId="0" applyNumberFormat="1" applyFont="1" applyFill="1" applyBorder="1" applyAlignment="1">
      <alignment horizontal="right" vertical="center"/>
    </xf>
    <xf numFmtId="0" fontId="276" fillId="13" borderId="1" xfId="0" applyFont="1" applyFill="1" applyBorder="1" applyAlignment="1">
      <alignment horizontal="center" vertical="center" wrapText="1"/>
    </xf>
    <xf numFmtId="0" fontId="189" fillId="13" borderId="0" xfId="0" applyFont="1" applyFill="1"/>
    <xf numFmtId="2" fontId="189" fillId="0" borderId="1" xfId="0" applyNumberFormat="1" applyFont="1" applyBorder="1"/>
    <xf numFmtId="0" fontId="189" fillId="0" borderId="1" xfId="0" applyFont="1" applyBorder="1" applyAlignment="1">
      <alignment horizontal="center" vertical="center"/>
    </xf>
    <xf numFmtId="0" fontId="189" fillId="0" borderId="1" xfId="0" applyFont="1" applyBorder="1" applyAlignment="1">
      <alignment horizontal="left" vertical="top" wrapText="1"/>
    </xf>
    <xf numFmtId="2" fontId="189" fillId="0" borderId="1" xfId="0" applyNumberFormat="1" applyFont="1" applyBorder="1" applyAlignment="1">
      <alignment horizontal="center" vertical="center"/>
    </xf>
    <xf numFmtId="2" fontId="239" fillId="0" borderId="1" xfId="0" applyNumberFormat="1" applyFont="1" applyBorder="1" applyAlignment="1">
      <alignment vertical="center"/>
    </xf>
    <xf numFmtId="2" fontId="278" fillId="10" borderId="1" xfId="0" applyNumberFormat="1" applyFont="1" applyFill="1" applyBorder="1" applyAlignment="1">
      <alignment vertical="center"/>
    </xf>
    <xf numFmtId="2" fontId="189" fillId="10" borderId="1" xfId="0" applyNumberFormat="1" applyFont="1" applyFill="1" applyBorder="1"/>
    <xf numFmtId="0" fontId="266" fillId="10" borderId="1" xfId="0" applyFont="1" applyFill="1" applyBorder="1" applyAlignment="1">
      <alignment horizontal="left" vertical="top" wrapText="1"/>
    </xf>
    <xf numFmtId="2" fontId="239" fillId="10" borderId="1" xfId="4" applyNumberFormat="1" applyFont="1" applyFill="1" applyBorder="1" applyAlignment="1">
      <alignment horizontal="right" vertical="center" wrapText="1"/>
    </xf>
    <xf numFmtId="2" fontId="278" fillId="10" borderId="1" xfId="4" applyNumberFormat="1" applyFont="1" applyFill="1" applyBorder="1" applyAlignment="1">
      <alignment horizontal="right" vertical="center" wrapText="1"/>
    </xf>
    <xf numFmtId="10" fontId="189" fillId="0" borderId="0" xfId="0" applyNumberFormat="1" applyFont="1"/>
    <xf numFmtId="0" fontId="65" fillId="0" borderId="0" xfId="0" applyFont="1" applyAlignment="1">
      <alignment horizontal="center" wrapText="1"/>
    </xf>
    <xf numFmtId="0" fontId="64" fillId="0" borderId="6" xfId="0" applyFont="1" applyBorder="1" applyAlignment="1">
      <alignment horizontal="center"/>
    </xf>
    <xf numFmtId="0" fontId="65" fillId="0" borderId="1" xfId="0" applyFont="1" applyBorder="1" applyAlignment="1">
      <alignment horizontal="center" vertical="center"/>
    </xf>
    <xf numFmtId="0" fontId="149" fillId="11" borderId="1" xfId="0" applyFont="1" applyFill="1" applyBorder="1" applyAlignment="1">
      <alignment horizontal="left" vertical="top" wrapText="1"/>
    </xf>
    <xf numFmtId="0" fontId="65" fillId="0" borderId="1" xfId="0" applyFont="1" applyBorder="1" applyAlignment="1">
      <alignment horizontal="left" vertical="top" wrapText="1"/>
    </xf>
    <xf numFmtId="0" fontId="67" fillId="0" borderId="1" xfId="0" applyFont="1" applyBorder="1" applyAlignment="1">
      <alignment horizontal="center" vertical="center" wrapText="1"/>
    </xf>
    <xf numFmtId="0" fontId="194" fillId="0" borderId="1" xfId="0" applyFont="1" applyBorder="1" applyAlignment="1">
      <alignment horizontal="center" vertical="center" wrapText="1"/>
    </xf>
    <xf numFmtId="0" fontId="94" fillId="4" borderId="5" xfId="0" applyFont="1" applyFill="1" applyBorder="1" applyAlignment="1">
      <alignment horizontal="left"/>
    </xf>
    <xf numFmtId="0" fontId="34" fillId="7" borderId="3" xfId="0" applyFont="1" applyFill="1" applyBorder="1" applyAlignment="1">
      <alignment horizontal="center" wrapText="1"/>
    </xf>
    <xf numFmtId="0" fontId="33" fillId="8" borderId="9" xfId="0" applyFont="1" applyFill="1" applyBorder="1" applyAlignment="1">
      <alignment horizontal="center"/>
    </xf>
    <xf numFmtId="0" fontId="33" fillId="8" borderId="5" xfId="0" applyFont="1" applyFill="1" applyBorder="1" applyAlignment="1">
      <alignment horizontal="center"/>
    </xf>
    <xf numFmtId="0" fontId="33" fillId="8" borderId="11" xfId="0" applyFont="1" applyFill="1" applyBorder="1" applyAlignment="1">
      <alignment horizontal="center"/>
    </xf>
    <xf numFmtId="0" fontId="64" fillId="0" borderId="0" xfId="0" applyFont="1" applyAlignment="1">
      <alignment horizontal="center"/>
    </xf>
    <xf numFmtId="0" fontId="65" fillId="0" borderId="2" xfId="0" applyFont="1" applyBorder="1" applyAlignment="1">
      <alignment horizontal="center" vertical="center"/>
    </xf>
    <xf numFmtId="0" fontId="65" fillId="0" borderId="3" xfId="0" applyFont="1" applyBorder="1" applyAlignment="1">
      <alignment horizontal="center" vertical="center"/>
    </xf>
    <xf numFmtId="0" fontId="65" fillId="0" borderId="4" xfId="0" applyFont="1" applyBorder="1" applyAlignment="1">
      <alignment horizontal="center" vertical="center"/>
    </xf>
    <xf numFmtId="0" fontId="65" fillId="7" borderId="3" xfId="0" applyFont="1" applyFill="1" applyBorder="1" applyAlignment="1">
      <alignment horizontal="center" vertical="center" wrapText="1"/>
    </xf>
    <xf numFmtId="0" fontId="65" fillId="7" borderId="4" xfId="0" applyFont="1" applyFill="1" applyBorder="1" applyAlignment="1">
      <alignment horizontal="center" vertical="center" wrapText="1"/>
    </xf>
    <xf numFmtId="0" fontId="65" fillId="7" borderId="3" xfId="0" applyFont="1" applyFill="1" applyBorder="1" applyAlignment="1">
      <alignment horizontal="center" vertical="center"/>
    </xf>
    <xf numFmtId="0" fontId="65" fillId="7" borderId="4" xfId="0" applyFont="1" applyFill="1" applyBorder="1" applyAlignment="1">
      <alignment horizontal="center" vertical="center"/>
    </xf>
    <xf numFmtId="0" fontId="272" fillId="0" borderId="0" xfId="0" applyFont="1" applyAlignment="1">
      <alignment horizontal="center"/>
    </xf>
    <xf numFmtId="0" fontId="268" fillId="20" borderId="1" xfId="0" applyFont="1" applyFill="1" applyBorder="1" applyAlignment="1">
      <alignment horizontal="center" vertical="center" wrapText="1"/>
    </xf>
    <xf numFmtId="0" fontId="268" fillId="0" borderId="0" xfId="0" applyFont="1" applyAlignment="1">
      <alignment horizontal="center" vertical="center" wrapText="1"/>
    </xf>
    <xf numFmtId="0" fontId="258" fillId="20" borderId="1" xfId="0" applyFont="1" applyFill="1" applyBorder="1" applyAlignment="1">
      <alignment horizontal="center"/>
    </xf>
    <xf numFmtId="0" fontId="2" fillId="0" borderId="0" xfId="0" applyFont="1" applyAlignment="1">
      <alignment wrapText="1"/>
    </xf>
    <xf numFmtId="0" fontId="2" fillId="0" borderId="0" xfId="0" applyFont="1" applyAlignment="1">
      <alignment horizontal="center"/>
    </xf>
    <xf numFmtId="0" fontId="3" fillId="0" borderId="0" xfId="0" applyFont="1" applyAlignment="1">
      <alignment horizontal="center"/>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7" fillId="0" borderId="10" xfId="0" applyFont="1" applyBorder="1" applyAlignment="1">
      <alignment horizontal="center" wrapText="1"/>
    </xf>
    <xf numFmtId="0" fontId="17" fillId="0" borderId="0" xfId="0" applyFont="1" applyAlignment="1">
      <alignment horizontal="center" wrapText="1"/>
    </xf>
    <xf numFmtId="0" fontId="11" fillId="0" borderId="13" xfId="0" applyFont="1" applyBorder="1" applyAlignment="1">
      <alignment horizontal="center"/>
    </xf>
    <xf numFmtId="0" fontId="11" fillId="0" borderId="6" xfId="0" applyFont="1" applyBorder="1" applyAlignment="1">
      <alignment horizontal="center"/>
    </xf>
    <xf numFmtId="0" fontId="20" fillId="0" borderId="2" xfId="0" applyFont="1" applyBorder="1" applyAlignment="1">
      <alignment horizontal="center" vertical="center" wrapText="1"/>
    </xf>
    <xf numFmtId="0" fontId="0" fillId="0" borderId="4" xfId="0" applyBorder="1" applyAlignment="1">
      <alignment horizontal="center"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0" fontId="20" fillId="0" borderId="4" xfId="0" applyFont="1" applyBorder="1" applyAlignment="1">
      <alignment horizontal="center" vertical="center"/>
    </xf>
    <xf numFmtId="0" fontId="10" fillId="0" borderId="0" xfId="0" applyFont="1" applyAlignment="1">
      <alignment horizontal="center"/>
    </xf>
    <xf numFmtId="0" fontId="11" fillId="0" borderId="0" xfId="0" applyFont="1" applyAlignment="1">
      <alignment horizontal="center"/>
    </xf>
    <xf numFmtId="0" fontId="20" fillId="0" borderId="2" xfId="0" applyFont="1" applyBorder="1" applyAlignment="1">
      <alignment vertical="center"/>
    </xf>
    <xf numFmtId="0" fontId="20" fillId="0" borderId="3" xfId="0" applyFont="1" applyBorder="1" applyAlignment="1">
      <alignment vertical="center"/>
    </xf>
    <xf numFmtId="0" fontId="0" fillId="0" borderId="4" xfId="0" applyBorder="1" applyAlignment="1">
      <alignment vertical="center"/>
    </xf>
    <xf numFmtId="0" fontId="0" fillId="0" borderId="3" xfId="0" applyBorder="1" applyAlignment="1">
      <alignment vertical="center"/>
    </xf>
    <xf numFmtId="0" fontId="17" fillId="0" borderId="0" xfId="0" applyFont="1" applyAlignment="1">
      <alignment horizontal="center"/>
    </xf>
    <xf numFmtId="0" fontId="4" fillId="0" borderId="0" xfId="0" applyFont="1" applyAlignment="1">
      <alignment horizontal="center"/>
    </xf>
    <xf numFmtId="0" fontId="23" fillId="0" borderId="10" xfId="0" applyFont="1" applyBorder="1" applyAlignment="1">
      <alignment horizontal="center"/>
    </xf>
    <xf numFmtId="0" fontId="23" fillId="0" borderId="0" xfId="0" applyFont="1" applyAlignment="1">
      <alignment horizontal="center"/>
    </xf>
    <xf numFmtId="0" fontId="23" fillId="0" borderId="10" xfId="0" applyFont="1" applyBorder="1" applyAlignment="1">
      <alignment horizontal="center" wrapText="1"/>
    </xf>
    <xf numFmtId="0" fontId="23" fillId="0" borderId="0" xfId="0" applyFont="1" applyAlignment="1">
      <alignment horizontal="center" wrapText="1"/>
    </xf>
    <xf numFmtId="0" fontId="7" fillId="0" borderId="10" xfId="0" applyFont="1" applyBorder="1" applyAlignment="1">
      <alignment horizontal="center" wrapText="1"/>
    </xf>
    <xf numFmtId="0" fontId="7" fillId="0" borderId="0" xfId="0" applyFont="1" applyAlignment="1">
      <alignment horizontal="center" wrapText="1"/>
    </xf>
    <xf numFmtId="0" fontId="18" fillId="0" borderId="10" xfId="0" applyFont="1" applyBorder="1" applyAlignment="1">
      <alignment horizontal="center" wrapText="1"/>
    </xf>
    <xf numFmtId="0" fontId="18" fillId="0" borderId="0" xfId="0" applyFont="1" applyAlignment="1">
      <alignment horizontal="center" wrapText="1"/>
    </xf>
    <xf numFmtId="0" fontId="17" fillId="0" borderId="10" xfId="0" applyFont="1" applyBorder="1" applyAlignment="1">
      <alignment horizontal="center"/>
    </xf>
    <xf numFmtId="0" fontId="10" fillId="0" borderId="0" xfId="0" quotePrefix="1" applyFont="1" applyAlignment="1">
      <alignment horizontal="center"/>
    </xf>
    <xf numFmtId="0" fontId="23" fillId="0" borderId="0" xfId="0" quotePrefix="1" applyFont="1" applyAlignment="1">
      <alignment horizontal="center"/>
    </xf>
    <xf numFmtId="0" fontId="0" fillId="0" borderId="3" xfId="0" applyBorder="1" applyAlignment="1">
      <alignment horizontal="center" vertical="center"/>
    </xf>
    <xf numFmtId="0" fontId="3" fillId="0" borderId="6" xfId="0" applyFont="1" applyBorder="1" applyAlignment="1">
      <alignment horizontal="center"/>
    </xf>
    <xf numFmtId="0" fontId="10" fillId="0" borderId="10" xfId="0" applyFont="1" applyBorder="1" applyAlignment="1">
      <alignment horizontal="center"/>
    </xf>
    <xf numFmtId="0" fontId="0" fillId="0" borderId="4" xfId="0" applyBorder="1" applyAlignment="1">
      <alignment horizontal="center" vertical="center" wrapText="1"/>
    </xf>
    <xf numFmtId="0" fontId="10" fillId="0" borderId="10" xfId="0" applyFont="1" applyBorder="1" applyAlignment="1">
      <alignment horizontal="center" wrapText="1"/>
    </xf>
    <xf numFmtId="0" fontId="10" fillId="0" borderId="0" xfId="0" applyFont="1" applyAlignment="1">
      <alignment horizontal="center" wrapText="1"/>
    </xf>
    <xf numFmtId="0" fontId="0" fillId="0" borderId="3" xfId="0" applyBorder="1" applyAlignment="1">
      <alignment horizontal="center" vertical="center" wrapText="1"/>
    </xf>
    <xf numFmtId="0" fontId="15" fillId="0" borderId="10" xfId="0" applyFont="1" applyBorder="1" applyAlignment="1">
      <alignment horizontal="center" vertical="center"/>
    </xf>
    <xf numFmtId="0" fontId="15" fillId="0" borderId="0" xfId="0" applyFont="1" applyAlignment="1">
      <alignment horizontal="center" vertical="center"/>
    </xf>
    <xf numFmtId="0" fontId="15" fillId="0" borderId="10" xfId="0" quotePrefix="1" applyFont="1" applyBorder="1" applyAlignment="1">
      <alignment horizontal="center" vertical="center"/>
    </xf>
    <xf numFmtId="0" fontId="4" fillId="0" borderId="0" xfId="0" applyFont="1" applyAlignment="1">
      <alignment horizontal="center" vertical="center"/>
    </xf>
    <xf numFmtId="0" fontId="4" fillId="0" borderId="10" xfId="0" quotePrefix="1" applyFont="1" applyBorder="1" applyAlignment="1">
      <alignment horizontal="center" vertical="center"/>
    </xf>
    <xf numFmtId="0" fontId="18" fillId="0" borderId="4" xfId="0" applyFont="1" applyBorder="1" applyAlignment="1">
      <alignment horizontal="center" vertical="center" wrapText="1"/>
    </xf>
    <xf numFmtId="0" fontId="18" fillId="0" borderId="3" xfId="0" applyFont="1" applyBorder="1" applyAlignment="1">
      <alignment horizontal="center" vertical="center" wrapText="1"/>
    </xf>
    <xf numFmtId="0" fontId="4" fillId="0" borderId="10" xfId="0" applyFont="1" applyBorder="1" applyAlignment="1">
      <alignment horizontal="center" vertical="center"/>
    </xf>
    <xf numFmtId="0" fontId="11" fillId="0" borderId="10" xfId="0" applyFont="1" applyBorder="1" applyAlignment="1">
      <alignment horizontal="center"/>
    </xf>
    <xf numFmtId="0" fontId="12" fillId="0" borderId="0" xfId="0" applyFont="1" applyAlignment="1">
      <alignment horizontal="center"/>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11" fillId="0" borderId="6" xfId="0" applyFont="1" applyBorder="1" applyAlignment="1">
      <alignment horizontal="center" wrapText="1"/>
    </xf>
    <xf numFmtId="0" fontId="3" fillId="0" borderId="0" xfId="0" quotePrefix="1" applyFont="1" applyAlignment="1">
      <alignment horizontal="center"/>
    </xf>
    <xf numFmtId="166" fontId="21" fillId="0" borderId="2" xfId="0" applyNumberFormat="1" applyFont="1" applyBorder="1" applyAlignment="1">
      <alignment horizontal="center" vertical="center"/>
    </xf>
    <xf numFmtId="166" fontId="0" fillId="0" borderId="4" xfId="0" applyNumberFormat="1" applyBorder="1" applyAlignment="1">
      <alignment horizontal="center" vertical="center"/>
    </xf>
    <xf numFmtId="0" fontId="10" fillId="0" borderId="10" xfId="0" quotePrefix="1" applyFont="1" applyBorder="1" applyAlignment="1">
      <alignment horizontal="center"/>
    </xf>
    <xf numFmtId="0" fontId="0" fillId="0" borderId="0" xfId="0"/>
    <xf numFmtId="0" fontId="51" fillId="0" borderId="10" xfId="0" applyFont="1" applyBorder="1" applyAlignment="1">
      <alignment horizontal="center" wrapText="1"/>
    </xf>
    <xf numFmtId="0" fontId="51" fillId="0" borderId="0" xfId="0" applyFont="1" applyAlignment="1">
      <alignment horizontal="center" wrapText="1"/>
    </xf>
    <xf numFmtId="0" fontId="18" fillId="0" borderId="2" xfId="0" applyFont="1" applyBorder="1" applyAlignment="1">
      <alignment horizontal="left" vertical="justify" wrapText="1"/>
    </xf>
    <xf numFmtId="0" fontId="18" fillId="0" borderId="4" xfId="0" applyFont="1" applyBorder="1" applyAlignment="1">
      <alignment horizontal="left" vertical="justify" wrapText="1"/>
    </xf>
    <xf numFmtId="0" fontId="18" fillId="0" borderId="4" xfId="0" applyFont="1" applyBorder="1" applyAlignment="1">
      <alignment horizontal="center" vertical="center"/>
    </xf>
    <xf numFmtId="2" fontId="21" fillId="0" borderId="2" xfId="0" applyNumberFormat="1" applyFont="1" applyBorder="1" applyAlignment="1">
      <alignment horizontal="center" vertical="center"/>
    </xf>
    <xf numFmtId="2" fontId="21" fillId="0" borderId="4" xfId="0" applyNumberFormat="1" applyFont="1" applyBorder="1" applyAlignment="1">
      <alignment horizontal="center" vertical="center"/>
    </xf>
    <xf numFmtId="2" fontId="22" fillId="0" borderId="2"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15" fillId="0" borderId="10" xfId="0" applyFont="1" applyBorder="1" applyAlignment="1">
      <alignment horizontal="center"/>
    </xf>
    <xf numFmtId="0" fontId="15" fillId="0" borderId="0" xfId="0" applyFont="1" applyAlignment="1">
      <alignment horizontal="center"/>
    </xf>
    <xf numFmtId="0" fontId="15" fillId="0" borderId="10" xfId="0" quotePrefix="1" applyFont="1" applyBorder="1" applyAlignment="1">
      <alignment horizontal="center"/>
    </xf>
    <xf numFmtId="2" fontId="22" fillId="0" borderId="3" xfId="0" applyNumberFormat="1" applyFont="1" applyBorder="1" applyAlignment="1">
      <alignment horizontal="center" vertical="center"/>
    </xf>
    <xf numFmtId="0" fontId="47" fillId="0" borderId="10" xfId="0" applyFont="1" applyBorder="1" applyAlignment="1">
      <alignment horizontal="center" wrapText="1"/>
    </xf>
    <xf numFmtId="0" fontId="47" fillId="0" borderId="0" xfId="0" applyFont="1" applyAlignment="1">
      <alignment horizontal="center" wrapText="1"/>
    </xf>
    <xf numFmtId="0" fontId="4" fillId="0" borderId="2" xfId="0" applyFont="1" applyBorder="1" applyAlignment="1">
      <alignment horizontal="center" vertical="center" wrapText="1"/>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13" xfId="0" applyFont="1" applyBorder="1" applyAlignment="1">
      <alignment horizontal="center"/>
    </xf>
    <xf numFmtId="0" fontId="4" fillId="0" borderId="6" xfId="0" applyFont="1" applyBorder="1" applyAlignment="1">
      <alignment horizontal="center"/>
    </xf>
    <xf numFmtId="0" fontId="59" fillId="0" borderId="4" xfId="0" applyFont="1" applyBorder="1" applyAlignment="1">
      <alignment horizontal="center" vertical="center"/>
    </xf>
    <xf numFmtId="0" fontId="20" fillId="0" borderId="6" xfId="0" applyFont="1" applyBorder="1" applyAlignment="1">
      <alignment horizontal="center"/>
    </xf>
    <xf numFmtId="0" fontId="20" fillId="0" borderId="4" xfId="0" applyFont="1" applyBorder="1" applyAlignment="1">
      <alignment vertical="center"/>
    </xf>
    <xf numFmtId="0" fontId="4" fillId="0" borderId="4" xfId="0" applyFont="1" applyBorder="1" applyAlignment="1">
      <alignment horizontal="center" vertical="center" wrapText="1"/>
    </xf>
    <xf numFmtId="0" fontId="47" fillId="0" borderId="10" xfId="0" applyFont="1" applyBorder="1" applyAlignment="1">
      <alignment horizontal="center"/>
    </xf>
    <xf numFmtId="0" fontId="47" fillId="0" borderId="0" xfId="0" applyFont="1" applyAlignment="1">
      <alignment horizontal="center"/>
    </xf>
    <xf numFmtId="0" fontId="40" fillId="0" borderId="4" xfId="0" applyFont="1" applyBorder="1" applyAlignment="1">
      <alignment horizontal="center" vertical="center"/>
    </xf>
    <xf numFmtId="0" fontId="151" fillId="0" borderId="0" xfId="0" applyFont="1" applyAlignment="1">
      <alignment horizontal="center"/>
    </xf>
    <xf numFmtId="0" fontId="151" fillId="0" borderId="10" xfId="0" applyFont="1" applyBorder="1" applyAlignment="1">
      <alignment horizontal="center"/>
    </xf>
    <xf numFmtId="0" fontId="154" fillId="0" borderId="2" xfId="0" applyFont="1" applyBorder="1" applyAlignment="1">
      <alignment horizontal="center" vertical="center"/>
    </xf>
    <xf numFmtId="0" fontId="159" fillId="0" borderId="3" xfId="0" applyFont="1" applyBorder="1" applyAlignment="1">
      <alignment horizontal="center" vertical="center"/>
    </xf>
    <xf numFmtId="0" fontId="159" fillId="0" borderId="4" xfId="0" applyFont="1" applyBorder="1" applyAlignment="1">
      <alignment horizontal="center" vertical="center"/>
    </xf>
    <xf numFmtId="0" fontId="162" fillId="0" borderId="0" xfId="0" applyFont="1" applyAlignment="1">
      <alignment horizontal="left"/>
    </xf>
    <xf numFmtId="0" fontId="153" fillId="0" borderId="0" xfId="0" applyFont="1" applyAlignment="1">
      <alignment horizontal="left"/>
    </xf>
    <xf numFmtId="0" fontId="152" fillId="0" borderId="0" xfId="0" applyFont="1" applyAlignment="1">
      <alignment horizontal="center"/>
    </xf>
    <xf numFmtId="0" fontId="153" fillId="0" borderId="0" xfId="0" applyFont="1" applyAlignment="1">
      <alignment horizontal="center"/>
    </xf>
    <xf numFmtId="0" fontId="154" fillId="0" borderId="2" xfId="0" applyFont="1" applyBorder="1" applyAlignment="1">
      <alignment horizontal="center" vertical="center" wrapText="1"/>
    </xf>
    <xf numFmtId="0" fontId="154" fillId="0" borderId="4" xfId="0" applyFont="1" applyBorder="1" applyAlignment="1">
      <alignment horizontal="center" vertical="center"/>
    </xf>
    <xf numFmtId="0" fontId="50" fillId="0" borderId="0" xfId="0" applyFont="1" applyAlignment="1">
      <alignment horizontal="left"/>
    </xf>
    <xf numFmtId="0" fontId="11" fillId="0" borderId="0" xfId="0" applyFont="1" applyAlignment="1">
      <alignment horizontal="left"/>
    </xf>
    <xf numFmtId="0" fontId="153" fillId="0" borderId="6" xfId="0" applyFont="1" applyBorder="1" applyAlignment="1">
      <alignment horizontal="center"/>
    </xf>
    <xf numFmtId="0" fontId="4" fillId="0" borderId="0" xfId="0" quotePrefix="1" applyFont="1" applyAlignment="1">
      <alignment horizontal="center"/>
    </xf>
    <xf numFmtId="0" fontId="144" fillId="0" borderId="9" xfId="0" quotePrefix="1" applyFont="1" applyBorder="1" applyAlignment="1">
      <alignment horizontal="center" vertical="center"/>
    </xf>
    <xf numFmtId="0" fontId="144" fillId="0" borderId="5" xfId="0" quotePrefix="1" applyFont="1" applyBorder="1" applyAlignment="1">
      <alignment horizontal="center" vertical="center"/>
    </xf>
    <xf numFmtId="0" fontId="164" fillId="0" borderId="9" xfId="0" quotePrefix="1" applyFont="1" applyBorder="1" applyAlignment="1">
      <alignment horizontal="center"/>
    </xf>
    <xf numFmtId="0" fontId="164" fillId="0" borderId="5" xfId="0" quotePrefix="1" applyFont="1" applyBorder="1" applyAlignment="1">
      <alignment horizontal="center"/>
    </xf>
    <xf numFmtId="0" fontId="20" fillId="0" borderId="9" xfId="0" quotePrefix="1" applyFont="1" applyBorder="1" applyAlignment="1">
      <alignment horizontal="center" vertical="center"/>
    </xf>
    <xf numFmtId="0" fontId="20" fillId="0" borderId="5" xfId="0" applyFont="1" applyBorder="1" applyAlignment="1">
      <alignment vertical="center"/>
    </xf>
    <xf numFmtId="0" fontId="15" fillId="0" borderId="0" xfId="0" quotePrefix="1" applyFont="1" applyAlignment="1">
      <alignment horizontal="center"/>
    </xf>
    <xf numFmtId="0" fontId="20" fillId="0" borderId="9" xfId="0" applyFont="1" applyBorder="1" applyAlignment="1">
      <alignment horizontal="center" vertical="center" wrapText="1"/>
    </xf>
    <xf numFmtId="0" fontId="20" fillId="0" borderId="5" xfId="0" applyFont="1" applyBorder="1" applyAlignment="1">
      <alignment horizontal="center" vertical="center" wrapText="1"/>
    </xf>
    <xf numFmtId="0" fontId="15" fillId="0" borderId="0" xfId="2" applyFont="1" applyAlignment="1" applyProtection="1">
      <alignment horizontal="center"/>
    </xf>
    <xf numFmtId="2" fontId="15" fillId="0" borderId="10" xfId="0" applyNumberFormat="1" applyFont="1" applyBorder="1" applyAlignment="1">
      <alignment horizontal="center" wrapText="1"/>
    </xf>
    <xf numFmtId="2" fontId="15" fillId="0" borderId="0" xfId="0" applyNumberFormat="1" applyFont="1" applyAlignment="1">
      <alignment horizontal="center" wrapText="1"/>
    </xf>
    <xf numFmtId="0" fontId="51" fillId="11" borderId="46" xfId="0" applyFont="1" applyFill="1" applyBorder="1" applyAlignment="1">
      <alignment horizontal="center"/>
    </xf>
    <xf numFmtId="0" fontId="51" fillId="11" borderId="48" xfId="0" applyFont="1" applyFill="1" applyBorder="1" applyAlignment="1">
      <alignment horizontal="center"/>
    </xf>
    <xf numFmtId="0" fontId="261" fillId="0" borderId="0" xfId="0" applyFont="1" applyAlignment="1">
      <alignment horizontal="center" vertical="center"/>
    </xf>
    <xf numFmtId="2" fontId="260" fillId="11" borderId="45" xfId="0" applyNumberFormat="1" applyFont="1" applyFill="1" applyBorder="1" applyAlignment="1">
      <alignment horizontal="center"/>
    </xf>
    <xf numFmtId="0" fontId="262" fillId="0" borderId="0" xfId="0" applyFont="1" applyAlignment="1">
      <alignment horizontal="center" vertical="center"/>
    </xf>
    <xf numFmtId="0" fontId="69" fillId="11" borderId="1" xfId="0" applyFont="1" applyFill="1" applyBorder="1" applyAlignment="1">
      <alignment horizontal="left" vertical="top" wrapText="1"/>
    </xf>
    <xf numFmtId="0" fontId="18" fillId="11" borderId="1" xfId="0" applyFont="1" applyFill="1" applyBorder="1" applyAlignment="1">
      <alignment horizontal="left" wrapText="1"/>
    </xf>
    <xf numFmtId="0" fontId="18" fillId="11" borderId="1" xfId="0" applyFont="1" applyFill="1" applyBorder="1" applyAlignment="1">
      <alignment wrapText="1"/>
    </xf>
    <xf numFmtId="0" fontId="15" fillId="11" borderId="1" xfId="0" applyFont="1" applyFill="1" applyBorder="1" applyAlignment="1">
      <alignment horizontal="left" wrapText="1"/>
    </xf>
    <xf numFmtId="0" fontId="2" fillId="11" borderId="1" xfId="0" applyFont="1" applyFill="1" applyBorder="1" applyAlignment="1">
      <alignment horizontal="left" wrapText="1"/>
    </xf>
    <xf numFmtId="0" fontId="2" fillId="11" borderId="1" xfId="0" applyFont="1" applyFill="1" applyBorder="1" applyAlignment="1">
      <alignment horizontal="left" vertical="top" wrapText="1"/>
    </xf>
    <xf numFmtId="0" fontId="18" fillId="11" borderId="1" xfId="0" applyFont="1" applyFill="1" applyBorder="1" applyAlignment="1">
      <alignment vertical="top" wrapText="1"/>
    </xf>
    <xf numFmtId="0" fontId="51" fillId="22" borderId="46" xfId="0" applyFont="1" applyFill="1" applyBorder="1" applyAlignment="1">
      <alignment horizontal="center"/>
    </xf>
    <xf numFmtId="0" fontId="51" fillId="22" borderId="48" xfId="0" applyFont="1" applyFill="1" applyBorder="1" applyAlignment="1">
      <alignment horizontal="center"/>
    </xf>
    <xf numFmtId="0" fontId="15" fillId="11" borderId="1" xfId="0" applyFont="1" applyFill="1" applyBorder="1" applyAlignment="1">
      <alignment horizontal="left" vertical="top" wrapText="1"/>
    </xf>
    <xf numFmtId="0" fontId="235" fillId="0" borderId="0" xfId="0" applyFont="1" applyAlignment="1">
      <alignment horizontal="center"/>
    </xf>
    <xf numFmtId="0" fontId="65" fillId="11" borderId="18" xfId="0" applyFont="1" applyFill="1" applyBorder="1" applyAlignment="1">
      <alignment horizontal="center"/>
    </xf>
    <xf numFmtId="0" fontId="65" fillId="11" borderId="1" xfId="0" applyFont="1" applyFill="1" applyBorder="1" applyAlignment="1">
      <alignment horizontal="center"/>
    </xf>
    <xf numFmtId="0" fontId="65" fillId="11" borderId="43" xfId="0" applyFont="1" applyFill="1" applyBorder="1" applyAlignment="1">
      <alignment horizontal="center"/>
    </xf>
    <xf numFmtId="0" fontId="65" fillId="11" borderId="6" xfId="0" applyFont="1" applyFill="1" applyBorder="1" applyAlignment="1">
      <alignment horizontal="center"/>
    </xf>
    <xf numFmtId="0" fontId="234" fillId="0" borderId="0" xfId="0" applyFont="1" applyAlignment="1">
      <alignment horizontal="center" wrapText="1"/>
    </xf>
    <xf numFmtId="0" fontId="69" fillId="11" borderId="21" xfId="0" applyFont="1" applyFill="1" applyBorder="1" applyAlignment="1">
      <alignment horizontal="left" vertical="top" wrapText="1"/>
    </xf>
    <xf numFmtId="0" fontId="51" fillId="0" borderId="9" xfId="0" applyFont="1" applyBorder="1" applyAlignment="1">
      <alignment horizontal="center" wrapText="1"/>
    </xf>
    <xf numFmtId="0" fontId="51" fillId="0" borderId="5" xfId="0" applyFont="1" applyBorder="1" applyAlignment="1">
      <alignment horizontal="center" wrapText="1"/>
    </xf>
    <xf numFmtId="0" fontId="190" fillId="0" borderId="9" xfId="0" applyFont="1" applyBorder="1" applyAlignment="1">
      <alignment horizontal="center"/>
    </xf>
    <xf numFmtId="0" fontId="190" fillId="0" borderId="5" xfId="0" applyFont="1" applyBorder="1" applyAlignment="1">
      <alignment horizontal="center"/>
    </xf>
    <xf numFmtId="0" fontId="51" fillId="0" borderId="15" xfId="0" applyFont="1" applyBorder="1" applyAlignment="1">
      <alignment horizontal="right"/>
    </xf>
    <xf numFmtId="0" fontId="51" fillId="0" borderId="8" xfId="0" applyFont="1" applyBorder="1" applyAlignment="1">
      <alignment horizontal="right"/>
    </xf>
    <xf numFmtId="0" fontId="51" fillId="0" borderId="12" xfId="0" applyFont="1" applyBorder="1" applyAlignment="1">
      <alignment horizontal="right"/>
    </xf>
    <xf numFmtId="0" fontId="51" fillId="0" borderId="10" xfId="0" applyFont="1" applyBorder="1" applyAlignment="1">
      <alignment horizontal="right" wrapText="1"/>
    </xf>
    <xf numFmtId="0" fontId="51" fillId="0" borderId="0" xfId="0" applyFont="1" applyAlignment="1">
      <alignment horizontal="right" wrapText="1"/>
    </xf>
    <xf numFmtId="0" fontId="51" fillId="0" borderId="7" xfId="0" applyFont="1" applyBorder="1" applyAlignment="1">
      <alignment horizontal="right" wrapText="1"/>
    </xf>
    <xf numFmtId="0" fontId="70" fillId="0" borderId="13" xfId="0" applyFont="1" applyBorder="1" applyAlignment="1">
      <alignment horizontal="right"/>
    </xf>
    <xf numFmtId="0" fontId="70" fillId="0" borderId="6" xfId="0" applyFont="1" applyBorder="1" applyAlignment="1">
      <alignment horizontal="right"/>
    </xf>
    <xf numFmtId="0" fontId="70" fillId="0" borderId="14" xfId="0" applyFont="1" applyBorder="1" applyAlignment="1">
      <alignment horizontal="right"/>
    </xf>
    <xf numFmtId="0" fontId="190" fillId="0" borderId="11" xfId="0" applyFont="1" applyBorder="1" applyAlignment="1">
      <alignment horizontal="center"/>
    </xf>
    <xf numFmtId="2" fontId="20" fillId="0" borderId="10" xfId="0" applyNumberFormat="1" applyFont="1" applyBorder="1" applyAlignment="1">
      <alignment horizontal="center"/>
    </xf>
    <xf numFmtId="2" fontId="20" fillId="0" borderId="0" xfId="0" applyNumberFormat="1" applyFont="1" applyAlignment="1">
      <alignment horizontal="center"/>
    </xf>
    <xf numFmtId="0" fontId="51" fillId="0" borderId="9" xfId="0" applyFont="1" applyBorder="1" applyAlignment="1">
      <alignment horizontal="left" wrapText="1"/>
    </xf>
    <xf numFmtId="0" fontId="51" fillId="0" borderId="5" xfId="0" applyFont="1" applyBorder="1" applyAlignment="1">
      <alignment horizontal="left" wrapText="1"/>
    </xf>
    <xf numFmtId="0" fontId="51" fillId="0" borderId="8" xfId="0" applyFont="1" applyBorder="1" applyAlignment="1">
      <alignment horizontal="left" wrapText="1"/>
    </xf>
    <xf numFmtId="0" fontId="51" fillId="0" borderId="12" xfId="0" applyFont="1" applyBorder="1" applyAlignment="1">
      <alignment horizontal="left" wrapText="1"/>
    </xf>
    <xf numFmtId="0" fontId="51" fillId="0" borderId="1" xfId="0" applyFont="1" applyBorder="1" applyAlignment="1">
      <alignment horizontal="left" wrapText="1"/>
    </xf>
    <xf numFmtId="0" fontId="79" fillId="0" borderId="2" xfId="0" applyFont="1" applyBorder="1" applyAlignment="1">
      <alignment horizontal="right"/>
    </xf>
    <xf numFmtId="0" fontId="79" fillId="0" borderId="3" xfId="0" applyFont="1" applyBorder="1" applyAlignment="1">
      <alignment horizontal="right" wrapText="1"/>
    </xf>
    <xf numFmtId="0" fontId="185" fillId="0" borderId="3" xfId="0" applyFont="1" applyBorder="1" applyAlignment="1">
      <alignment horizontal="right"/>
    </xf>
    <xf numFmtId="0" fontId="69" fillId="0" borderId="1" xfId="0" applyFont="1" applyBorder="1" applyAlignment="1">
      <alignment horizontal="left" wrapText="1"/>
    </xf>
    <xf numFmtId="0" fontId="186" fillId="0" borderId="9" xfId="0" applyFont="1" applyBorder="1" applyAlignment="1">
      <alignment horizontal="center"/>
    </xf>
    <xf numFmtId="0" fontId="186" fillId="0" borderId="5" xfId="0" applyFont="1" applyBorder="1" applyAlignment="1">
      <alignment horizontal="center"/>
    </xf>
    <xf numFmtId="0" fontId="186" fillId="0" borderId="11" xfId="0" applyFont="1" applyBorder="1" applyAlignment="1">
      <alignment horizontal="center"/>
    </xf>
    <xf numFmtId="0" fontId="23" fillId="18" borderId="10" xfId="0" applyFont="1" applyFill="1" applyBorder="1" applyAlignment="1">
      <alignment horizontal="center" wrapText="1"/>
    </xf>
    <xf numFmtId="0" fontId="23" fillId="18" borderId="0" xfId="0" applyFont="1" applyFill="1" applyAlignment="1">
      <alignment horizontal="center" wrapText="1"/>
    </xf>
    <xf numFmtId="0" fontId="90" fillId="0" borderId="9" xfId="0" applyFont="1" applyBorder="1" applyAlignment="1">
      <alignment horizontal="center"/>
    </xf>
    <xf numFmtId="0" fontId="90" fillId="0" borderId="5" xfId="0" applyFont="1" applyBorder="1" applyAlignment="1">
      <alignment horizontal="center"/>
    </xf>
    <xf numFmtId="0" fontId="51" fillId="0" borderId="11" xfId="0" applyFont="1" applyBorder="1" applyAlignment="1">
      <alignment horizontal="left" wrapText="1"/>
    </xf>
    <xf numFmtId="0" fontId="10" fillId="0" borderId="38" xfId="0" quotePrefix="1" applyFont="1" applyBorder="1" applyAlignment="1">
      <alignment horizontal="center"/>
    </xf>
    <xf numFmtId="0" fontId="10" fillId="0" borderId="39" xfId="0" quotePrefix="1" applyFont="1" applyBorder="1" applyAlignment="1">
      <alignment horizontal="center"/>
    </xf>
    <xf numFmtId="0" fontId="228" fillId="0" borderId="0" xfId="0" applyFont="1" applyAlignment="1">
      <alignment horizontal="center" vertical="center" wrapText="1"/>
    </xf>
    <xf numFmtId="0" fontId="230" fillId="0" borderId="10" xfId="0" applyFont="1" applyBorder="1" applyAlignment="1">
      <alignment horizontal="center"/>
    </xf>
    <xf numFmtId="0" fontId="230" fillId="0" borderId="0" xfId="0" applyFont="1" applyAlignment="1">
      <alignment horizontal="center"/>
    </xf>
    <xf numFmtId="0" fontId="10" fillId="11" borderId="10" xfId="0" applyFont="1" applyFill="1" applyBorder="1" applyAlignment="1">
      <alignment horizontal="center"/>
    </xf>
    <xf numFmtId="0" fontId="10" fillId="11" borderId="0" xfId="0" applyFont="1" applyFill="1" applyAlignment="1">
      <alignment horizontal="center"/>
    </xf>
    <xf numFmtId="0" fontId="23" fillId="0" borderId="10" xfId="0" applyFont="1" applyBorder="1" applyAlignment="1">
      <alignment horizontal="center" vertical="top" wrapText="1"/>
    </xf>
    <xf numFmtId="0" fontId="23" fillId="0" borderId="0" xfId="0" applyFont="1" applyAlignment="1">
      <alignment horizontal="center" vertical="top" wrapText="1"/>
    </xf>
    <xf numFmtId="0" fontId="185" fillId="0" borderId="6" xfId="0" applyFont="1" applyBorder="1" applyAlignment="1">
      <alignment horizontal="right"/>
    </xf>
    <xf numFmtId="0" fontId="185" fillId="0" borderId="14" xfId="0" applyFont="1" applyBorder="1" applyAlignment="1">
      <alignment horizontal="right"/>
    </xf>
    <xf numFmtId="0" fontId="71" fillId="0" borderId="1" xfId="0" applyFont="1" applyBorder="1" applyAlignment="1">
      <alignment horizontal="left" wrapText="1"/>
    </xf>
    <xf numFmtId="0" fontId="185" fillId="0" borderId="4" xfId="0" applyFont="1" applyBorder="1" applyAlignment="1">
      <alignment horizontal="right"/>
    </xf>
    <xf numFmtId="0" fontId="0" fillId="0" borderId="9" xfId="0" applyBorder="1" applyAlignment="1">
      <alignment horizontal="center"/>
    </xf>
    <xf numFmtId="0" fontId="0" fillId="0" borderId="5" xfId="0" applyBorder="1" applyAlignment="1">
      <alignment horizontal="center"/>
    </xf>
    <xf numFmtId="0" fontId="0" fillId="0" borderId="11" xfId="0" applyBorder="1" applyAlignment="1">
      <alignment horizontal="center"/>
    </xf>
    <xf numFmtId="0" fontId="79" fillId="0" borderId="8" xfId="0" applyFont="1" applyBorder="1" applyAlignment="1">
      <alignment horizontal="right"/>
    </xf>
    <xf numFmtId="0" fontId="79" fillId="0" borderId="12" xfId="0" applyFont="1" applyBorder="1" applyAlignment="1">
      <alignment horizontal="right"/>
    </xf>
    <xf numFmtId="0" fontId="79" fillId="0" borderId="0" xfId="0" applyFont="1" applyAlignment="1">
      <alignment horizontal="right" wrapText="1"/>
    </xf>
    <xf numFmtId="0" fontId="79" fillId="0" borderId="7" xfId="0" applyFont="1" applyBorder="1" applyAlignment="1">
      <alignment horizontal="right" wrapText="1"/>
    </xf>
    <xf numFmtId="0" fontId="17" fillId="18" borderId="0" xfId="0" applyFont="1" applyFill="1" applyAlignment="1">
      <alignment horizontal="center" wrapText="1"/>
    </xf>
    <xf numFmtId="0" fontId="51" fillId="0" borderId="10" xfId="0" applyFont="1" applyBorder="1" applyAlignment="1">
      <alignment horizontal="center"/>
    </xf>
    <xf numFmtId="0" fontId="51" fillId="0" borderId="0" xfId="0" applyFont="1" applyAlignment="1">
      <alignment horizontal="center"/>
    </xf>
    <xf numFmtId="0" fontId="72" fillId="0" borderId="2" xfId="0" applyFont="1" applyBorder="1" applyAlignment="1">
      <alignment horizontal="center" vertical="center" wrapText="1"/>
    </xf>
    <xf numFmtId="0" fontId="72" fillId="0" borderId="3" xfId="0" applyFont="1" applyBorder="1" applyAlignment="1">
      <alignment horizontal="center" vertical="center" wrapText="1"/>
    </xf>
    <xf numFmtId="0" fontId="72" fillId="0" borderId="4" xfId="0" applyFont="1" applyBorder="1" applyAlignment="1">
      <alignment horizontal="center" vertical="center" wrapText="1"/>
    </xf>
    <xf numFmtId="0" fontId="9" fillId="0" borderId="0" xfId="0" applyFont="1" applyAlignment="1">
      <alignment horizontal="left" vertical="top" wrapText="1"/>
    </xf>
    <xf numFmtId="0" fontId="15" fillId="0" borderId="9" xfId="0" applyFont="1" applyBorder="1" applyAlignment="1">
      <alignment horizontal="center"/>
    </xf>
    <xf numFmtId="0" fontId="15" fillId="0" borderId="5" xfId="0" applyFont="1" applyBorder="1" applyAlignment="1">
      <alignment horizontal="center"/>
    </xf>
    <xf numFmtId="0" fontId="15" fillId="0" borderId="11" xfId="0" applyFont="1" applyBorder="1" applyAlignment="1">
      <alignment horizontal="center"/>
    </xf>
    <xf numFmtId="0" fontId="20" fillId="0" borderId="1" xfId="0" applyFont="1" applyBorder="1" applyAlignment="1">
      <alignment horizontal="center" vertical="center"/>
    </xf>
    <xf numFmtId="0" fontId="0" fillId="0" borderId="1" xfId="0" applyBorder="1" applyAlignment="1">
      <alignment horizontal="center" vertical="center"/>
    </xf>
    <xf numFmtId="0" fontId="113" fillId="0" borderId="0" xfId="0" applyFont="1" applyAlignment="1">
      <alignment horizontal="center"/>
    </xf>
    <xf numFmtId="0" fontId="112" fillId="0" borderId="27" xfId="0" applyFont="1" applyBorder="1" applyAlignment="1">
      <alignment horizontal="center"/>
    </xf>
    <xf numFmtId="0" fontId="112" fillId="0" borderId="28" xfId="0" applyFont="1" applyBorder="1" applyAlignment="1">
      <alignment horizontal="center"/>
    </xf>
    <xf numFmtId="0" fontId="112" fillId="0" borderId="29" xfId="0" applyFont="1" applyBorder="1" applyAlignment="1">
      <alignment horizontal="center" vertical="center"/>
    </xf>
    <xf numFmtId="0" fontId="112" fillId="0" borderId="30" xfId="0" applyFont="1" applyBorder="1" applyAlignment="1">
      <alignment horizontal="center" vertical="center"/>
    </xf>
    <xf numFmtId="0" fontId="112" fillId="0" borderId="31" xfId="0" applyFont="1" applyBorder="1" applyAlignment="1">
      <alignment horizontal="center" vertical="center"/>
    </xf>
    <xf numFmtId="0" fontId="112" fillId="0" borderId="32" xfId="0" applyFont="1" applyBorder="1" applyAlignment="1">
      <alignment horizontal="center" vertical="center"/>
    </xf>
    <xf numFmtId="0" fontId="120" fillId="0" borderId="0" xfId="0" applyFont="1" applyAlignment="1">
      <alignment horizontal="center" wrapText="1"/>
    </xf>
    <xf numFmtId="0" fontId="18" fillId="0" borderId="2" xfId="0" applyFont="1" applyBorder="1" applyAlignment="1">
      <alignment horizontal="center" vertical="center" wrapText="1"/>
    </xf>
    <xf numFmtId="0" fontId="14" fillId="0" borderId="10" xfId="0" applyFont="1" applyBorder="1" applyAlignment="1">
      <alignment horizontal="center"/>
    </xf>
    <xf numFmtId="0" fontId="111" fillId="0" borderId="10" xfId="0" applyFont="1" applyBorder="1" applyAlignment="1">
      <alignment horizontal="center" wrapText="1"/>
    </xf>
    <xf numFmtId="0" fontId="111" fillId="0" borderId="0" xfId="0" applyFont="1" applyAlignment="1">
      <alignment horizontal="center" wrapText="1"/>
    </xf>
    <xf numFmtId="0" fontId="124" fillId="0" borderId="0" xfId="0" applyFont="1" applyAlignment="1">
      <alignment horizontal="center"/>
    </xf>
    <xf numFmtId="0" fontId="130" fillId="0" borderId="10" xfId="0" applyFont="1" applyBorder="1" applyAlignment="1">
      <alignment horizontal="center"/>
    </xf>
    <xf numFmtId="0" fontId="58" fillId="0" borderId="0" xfId="0" applyFont="1" applyAlignment="1">
      <alignment horizontal="center"/>
    </xf>
    <xf numFmtId="0" fontId="58" fillId="0" borderId="0" xfId="0" quotePrefix="1" applyFont="1" applyAlignment="1">
      <alignment horizontal="center"/>
    </xf>
    <xf numFmtId="0" fontId="58" fillId="0" borderId="10" xfId="0" applyFont="1" applyBorder="1" applyAlignment="1">
      <alignment horizontal="center"/>
    </xf>
    <xf numFmtId="0" fontId="130" fillId="0" borderId="0" xfId="0" applyFont="1" applyAlignment="1">
      <alignment horizontal="center"/>
    </xf>
    <xf numFmtId="0" fontId="110" fillId="0" borderId="10" xfId="0" applyFont="1" applyBorder="1" applyAlignment="1">
      <alignment horizontal="center"/>
    </xf>
    <xf numFmtId="0" fontId="110" fillId="0" borderId="0" xfId="0" applyFont="1" applyAlignment="1">
      <alignment horizontal="center"/>
    </xf>
    <xf numFmtId="0" fontId="125" fillId="0" borderId="2" xfId="0" applyFont="1" applyBorder="1" applyAlignment="1">
      <alignment horizontal="center" vertical="center" wrapText="1"/>
    </xf>
    <xf numFmtId="0" fontId="127" fillId="0" borderId="4" xfId="0" applyFont="1" applyBorder="1" applyAlignment="1">
      <alignment horizontal="center" vertical="center" wrapText="1"/>
    </xf>
    <xf numFmtId="0" fontId="127" fillId="0" borderId="3" xfId="0" applyFont="1" applyBorder="1" applyAlignment="1">
      <alignment horizontal="center" vertical="center" wrapText="1"/>
    </xf>
    <xf numFmtId="2" fontId="298" fillId="10" borderId="1" xfId="0" applyNumberFormat="1" applyFont="1" applyFill="1" applyBorder="1" applyAlignment="1">
      <alignment horizontal="center"/>
    </xf>
  </cellXfs>
  <cellStyles count="5">
    <cellStyle name="Comma" xfId="1" builtinId="3"/>
    <cellStyle name="Hyperlink" xfId="2" builtinId="8"/>
    <cellStyle name="Normal" xfId="0" builtinId="0"/>
    <cellStyle name="Normal 3" xfId="4" xr:uid="{00000000-0005-0000-0000-000003000000}"/>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2.xml.rels><?xml version="1.0" encoding="UTF-8" standalone="yes"?>
<Relationships xmlns="http://schemas.openxmlformats.org/package/2006/relationships"><Relationship Id="rId1" Type="http://schemas.openxmlformats.org/officeDocument/2006/relationships/image" Target="NULL"/></Relationships>
</file>

<file path=xl/drawings/_rels/drawing3.xml.rels><?xml version="1.0" encoding="UTF-8" standalone="yes"?>
<Relationships xmlns="http://schemas.openxmlformats.org/package/2006/relationships"><Relationship Id="rId1" Type="http://schemas.openxmlformats.org/officeDocument/2006/relationships/image" Target="NUL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66675</xdr:colOff>
      <xdr:row>1151</xdr:row>
      <xdr:rowOff>200025</xdr:rowOff>
    </xdr:from>
    <xdr:to>
      <xdr:col>2</xdr:col>
      <xdr:colOff>714375</xdr:colOff>
      <xdr:row>1153</xdr:row>
      <xdr:rowOff>0</xdr:rowOff>
    </xdr:to>
    <xdr:sp macro="" textlink="">
      <xdr:nvSpPr>
        <xdr:cNvPr id="2" name="Text Box 2">
          <a:extLst>
            <a:ext uri="{FF2B5EF4-FFF2-40B4-BE49-F238E27FC236}">
              <a16:creationId xmlns:a16="http://schemas.microsoft.com/office/drawing/2014/main" id="{00000000-0008-0000-0500-000002000000}"/>
            </a:ext>
          </a:extLst>
        </xdr:cNvPr>
        <xdr:cNvSpPr txBox="1">
          <a:spLocks noChangeArrowheads="1"/>
        </xdr:cNvSpPr>
      </xdr:nvSpPr>
      <xdr:spPr bwMode="auto">
        <a:xfrm>
          <a:off x="1457325" y="287950275"/>
          <a:ext cx="647700"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100" b="0" i="0" strike="noStrike">
              <a:solidFill>
                <a:srgbClr val="000000"/>
              </a:solidFill>
              <a:latin typeface="Preeti"/>
            </a:rPr>
            <a:t>j=dL= tyf</a:t>
          </a:r>
        </a:p>
      </xdr:txBody>
    </xdr:sp>
    <xdr:clientData/>
  </xdr:twoCellAnchor>
  <xdr:twoCellAnchor editAs="oneCell">
    <xdr:from>
      <xdr:col>2</xdr:col>
      <xdr:colOff>0</xdr:colOff>
      <xdr:row>761</xdr:row>
      <xdr:rowOff>0</xdr:rowOff>
    </xdr:from>
    <xdr:to>
      <xdr:col>2</xdr:col>
      <xdr:colOff>76200</xdr:colOff>
      <xdr:row>761</xdr:row>
      <xdr:rowOff>35433</xdr:rowOff>
    </xdr:to>
    <xdr:sp macro="" textlink="">
      <xdr:nvSpPr>
        <xdr:cNvPr id="3" name="Text Box 5">
          <a:extLst>
            <a:ext uri="{FF2B5EF4-FFF2-40B4-BE49-F238E27FC236}">
              <a16:creationId xmlns:a16="http://schemas.microsoft.com/office/drawing/2014/main" id="{00000000-0008-0000-0500-000003000000}"/>
            </a:ext>
          </a:extLst>
        </xdr:cNvPr>
        <xdr:cNvSpPr txBox="1">
          <a:spLocks noChangeArrowheads="1"/>
        </xdr:cNvSpPr>
      </xdr:nvSpPr>
      <xdr:spPr bwMode="auto">
        <a:xfrm>
          <a:off x="1390650" y="193014600"/>
          <a:ext cx="76200" cy="180975"/>
        </a:xfrm>
        <a:prstGeom prst="rect">
          <a:avLst/>
        </a:prstGeom>
        <a:noFill/>
        <a:ln w="9525">
          <a:noFill/>
          <a:miter lim="800000"/>
          <a:headEnd/>
          <a:tailEnd/>
        </a:ln>
      </xdr:spPr>
    </xdr:sp>
    <xdr:clientData/>
  </xdr:twoCellAnchor>
  <xdr:twoCellAnchor>
    <xdr:from>
      <xdr:col>2</xdr:col>
      <xdr:colOff>232024</xdr:colOff>
      <xdr:row>1061</xdr:row>
      <xdr:rowOff>216614</xdr:rowOff>
    </xdr:from>
    <xdr:to>
      <xdr:col>2</xdr:col>
      <xdr:colOff>489199</xdr:colOff>
      <xdr:row>1062</xdr:row>
      <xdr:rowOff>149939</xdr:rowOff>
    </xdr:to>
    <xdr:sp macro="" textlink="">
      <xdr:nvSpPr>
        <xdr:cNvPr id="4" name="Text Box 6">
          <a:extLst>
            <a:ext uri="{FF2B5EF4-FFF2-40B4-BE49-F238E27FC236}">
              <a16:creationId xmlns:a16="http://schemas.microsoft.com/office/drawing/2014/main" id="{00000000-0008-0000-0500-000004000000}"/>
            </a:ext>
          </a:extLst>
        </xdr:cNvPr>
        <xdr:cNvSpPr txBox="1">
          <a:spLocks noChangeArrowheads="1"/>
        </xdr:cNvSpPr>
      </xdr:nvSpPr>
      <xdr:spPr bwMode="auto">
        <a:xfrm>
          <a:off x="1622674" y="266897564"/>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1083</xdr:row>
      <xdr:rowOff>183328</xdr:rowOff>
    </xdr:from>
    <xdr:to>
      <xdr:col>2</xdr:col>
      <xdr:colOff>449495</xdr:colOff>
      <xdr:row>1084</xdr:row>
      <xdr:rowOff>128427</xdr:rowOff>
    </xdr:to>
    <xdr:sp macro="" textlink="">
      <xdr:nvSpPr>
        <xdr:cNvPr id="5" name="Text Box 7">
          <a:extLst>
            <a:ext uri="{FF2B5EF4-FFF2-40B4-BE49-F238E27FC236}">
              <a16:creationId xmlns:a16="http://schemas.microsoft.com/office/drawing/2014/main" id="{00000000-0008-0000-0500-000005000000}"/>
            </a:ext>
          </a:extLst>
        </xdr:cNvPr>
        <xdr:cNvSpPr txBox="1">
          <a:spLocks noChangeArrowheads="1"/>
        </xdr:cNvSpPr>
      </xdr:nvSpPr>
      <xdr:spPr bwMode="auto">
        <a:xfrm>
          <a:off x="1529886" y="27253165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192748</xdr:colOff>
      <xdr:row>1174</xdr:row>
      <xdr:rowOff>66782</xdr:rowOff>
    </xdr:from>
    <xdr:to>
      <xdr:col>2</xdr:col>
      <xdr:colOff>524410</xdr:colOff>
      <xdr:row>1175</xdr:row>
      <xdr:rowOff>74915</xdr:rowOff>
    </xdr:to>
    <xdr:sp macro="" textlink="">
      <xdr:nvSpPr>
        <xdr:cNvPr id="6" name="Text Box 9">
          <a:extLst>
            <a:ext uri="{FF2B5EF4-FFF2-40B4-BE49-F238E27FC236}">
              <a16:creationId xmlns:a16="http://schemas.microsoft.com/office/drawing/2014/main" id="{00000000-0008-0000-0500-000006000000}"/>
            </a:ext>
          </a:extLst>
        </xdr:cNvPr>
        <xdr:cNvSpPr txBox="1">
          <a:spLocks noChangeArrowheads="1"/>
        </xdr:cNvSpPr>
      </xdr:nvSpPr>
      <xdr:spPr bwMode="auto">
        <a:xfrm>
          <a:off x="1583398" y="293417732"/>
          <a:ext cx="331662" cy="22720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7" name="Text Box 10">
          <a:extLst>
            <a:ext uri="{FF2B5EF4-FFF2-40B4-BE49-F238E27FC236}">
              <a16:creationId xmlns:a16="http://schemas.microsoft.com/office/drawing/2014/main" id="{00000000-0008-0000-0500-000007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8" name="Text Box 11">
          <a:extLst>
            <a:ext uri="{FF2B5EF4-FFF2-40B4-BE49-F238E27FC236}">
              <a16:creationId xmlns:a16="http://schemas.microsoft.com/office/drawing/2014/main" id="{00000000-0008-0000-0500-000008000000}"/>
            </a:ext>
          </a:extLst>
        </xdr:cNvPr>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692</xdr:row>
      <xdr:rowOff>152400</xdr:rowOff>
    </xdr:from>
    <xdr:to>
      <xdr:col>2</xdr:col>
      <xdr:colOff>361950</xdr:colOff>
      <xdr:row>693</xdr:row>
      <xdr:rowOff>95250</xdr:rowOff>
    </xdr:to>
    <xdr:sp macro="" textlink="">
      <xdr:nvSpPr>
        <xdr:cNvPr id="9" name="Text Box 12">
          <a:extLst>
            <a:ext uri="{FF2B5EF4-FFF2-40B4-BE49-F238E27FC236}">
              <a16:creationId xmlns:a16="http://schemas.microsoft.com/office/drawing/2014/main" id="{00000000-0008-0000-0500-000009000000}"/>
            </a:ext>
          </a:extLst>
        </xdr:cNvPr>
        <xdr:cNvSpPr txBox="1">
          <a:spLocks noChangeArrowheads="1"/>
        </xdr:cNvSpPr>
      </xdr:nvSpPr>
      <xdr:spPr bwMode="auto">
        <a:xfrm>
          <a:off x="1485900" y="176136300"/>
          <a:ext cx="266700"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223677</xdr:colOff>
      <xdr:row>1005</xdr:row>
      <xdr:rowOff>173806</xdr:rowOff>
    </xdr:from>
    <xdr:to>
      <xdr:col>2</xdr:col>
      <xdr:colOff>490377</xdr:colOff>
      <xdr:row>1006</xdr:row>
      <xdr:rowOff>75024</xdr:rowOff>
    </xdr:to>
    <xdr:sp macro="" textlink="">
      <xdr:nvSpPr>
        <xdr:cNvPr id="10" name="Text Box 13">
          <a:extLst>
            <a:ext uri="{FF2B5EF4-FFF2-40B4-BE49-F238E27FC236}">
              <a16:creationId xmlns:a16="http://schemas.microsoft.com/office/drawing/2014/main" id="{00000000-0008-0000-0500-00000A000000}"/>
            </a:ext>
          </a:extLst>
        </xdr:cNvPr>
        <xdr:cNvSpPr txBox="1">
          <a:spLocks noChangeArrowheads="1"/>
        </xdr:cNvSpPr>
      </xdr:nvSpPr>
      <xdr:spPr bwMode="auto">
        <a:xfrm>
          <a:off x="1614327" y="253557856"/>
          <a:ext cx="266700" cy="1488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1020</xdr:row>
      <xdr:rowOff>128641</xdr:rowOff>
    </xdr:from>
    <xdr:to>
      <xdr:col>2</xdr:col>
      <xdr:colOff>533185</xdr:colOff>
      <xdr:row>1021</xdr:row>
      <xdr:rowOff>181938</xdr:rowOff>
    </xdr:to>
    <xdr:sp macro="" textlink="">
      <xdr:nvSpPr>
        <xdr:cNvPr id="11" name="Text Box 14">
          <a:extLst>
            <a:ext uri="{FF2B5EF4-FFF2-40B4-BE49-F238E27FC236}">
              <a16:creationId xmlns:a16="http://schemas.microsoft.com/office/drawing/2014/main" id="{00000000-0008-0000-0500-00000B000000}"/>
            </a:ext>
          </a:extLst>
        </xdr:cNvPr>
        <xdr:cNvSpPr txBox="1">
          <a:spLocks noChangeArrowheads="1"/>
        </xdr:cNvSpPr>
      </xdr:nvSpPr>
      <xdr:spPr bwMode="auto">
        <a:xfrm>
          <a:off x="1657135" y="25726554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2" name="Text Box 15">
          <a:extLst>
            <a:ext uri="{FF2B5EF4-FFF2-40B4-BE49-F238E27FC236}">
              <a16:creationId xmlns:a16="http://schemas.microsoft.com/office/drawing/2014/main" id="{00000000-0008-0000-0500-00000C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3" name="Text Box 16">
          <a:extLst>
            <a:ext uri="{FF2B5EF4-FFF2-40B4-BE49-F238E27FC236}">
              <a16:creationId xmlns:a16="http://schemas.microsoft.com/office/drawing/2014/main" id="{00000000-0008-0000-0500-00000D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4" name="Text Box 17">
          <a:extLst>
            <a:ext uri="{FF2B5EF4-FFF2-40B4-BE49-F238E27FC236}">
              <a16:creationId xmlns:a16="http://schemas.microsoft.com/office/drawing/2014/main" id="{00000000-0008-0000-0500-00000E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5" name="Text Box 18">
          <a:extLst>
            <a:ext uri="{FF2B5EF4-FFF2-40B4-BE49-F238E27FC236}">
              <a16:creationId xmlns:a16="http://schemas.microsoft.com/office/drawing/2014/main" id="{00000000-0008-0000-0500-00000F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16" name="Text Box 19">
          <a:extLst>
            <a:ext uri="{FF2B5EF4-FFF2-40B4-BE49-F238E27FC236}">
              <a16:creationId xmlns:a16="http://schemas.microsoft.com/office/drawing/2014/main" id="{00000000-0008-0000-0500-000010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388172</xdr:colOff>
      <xdr:row>1630</xdr:row>
      <xdr:rowOff>2570</xdr:rowOff>
    </xdr:from>
    <xdr:to>
      <xdr:col>2</xdr:col>
      <xdr:colOff>645347</xdr:colOff>
      <xdr:row>1631</xdr:row>
      <xdr:rowOff>134421</xdr:rowOff>
    </xdr:to>
    <xdr:sp macro="" textlink="">
      <xdr:nvSpPr>
        <xdr:cNvPr id="17" name="Text Box 22">
          <a:extLst>
            <a:ext uri="{FF2B5EF4-FFF2-40B4-BE49-F238E27FC236}">
              <a16:creationId xmlns:a16="http://schemas.microsoft.com/office/drawing/2014/main" id="{00000000-0008-0000-0500-000011000000}"/>
            </a:ext>
          </a:extLst>
        </xdr:cNvPr>
        <xdr:cNvSpPr txBox="1">
          <a:spLocks noChangeArrowheads="1"/>
        </xdr:cNvSpPr>
      </xdr:nvSpPr>
      <xdr:spPr bwMode="auto">
        <a:xfrm>
          <a:off x="1778822" y="399347720"/>
          <a:ext cx="257175" cy="3795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314540</xdr:colOff>
      <xdr:row>1655</xdr:row>
      <xdr:rowOff>197567</xdr:rowOff>
    </xdr:from>
    <xdr:to>
      <xdr:col>2</xdr:col>
      <xdr:colOff>571715</xdr:colOff>
      <xdr:row>1656</xdr:row>
      <xdr:rowOff>182049</xdr:rowOff>
    </xdr:to>
    <xdr:sp macro="" textlink="">
      <xdr:nvSpPr>
        <xdr:cNvPr id="18" name="Text Box 23">
          <a:extLst>
            <a:ext uri="{FF2B5EF4-FFF2-40B4-BE49-F238E27FC236}">
              <a16:creationId xmlns:a16="http://schemas.microsoft.com/office/drawing/2014/main" id="{00000000-0008-0000-0500-000012000000}"/>
            </a:ext>
          </a:extLst>
        </xdr:cNvPr>
        <xdr:cNvSpPr txBox="1">
          <a:spLocks noChangeArrowheads="1"/>
        </xdr:cNvSpPr>
      </xdr:nvSpPr>
      <xdr:spPr bwMode="auto">
        <a:xfrm>
          <a:off x="1705190" y="405438692"/>
          <a:ext cx="257175" cy="20355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315716</xdr:colOff>
      <xdr:row>1674</xdr:row>
      <xdr:rowOff>6100</xdr:rowOff>
    </xdr:from>
    <xdr:to>
      <xdr:col>2</xdr:col>
      <xdr:colOff>572891</xdr:colOff>
      <xdr:row>1675</xdr:row>
      <xdr:rowOff>115370</xdr:rowOff>
    </xdr:to>
    <xdr:sp macro="" textlink="">
      <xdr:nvSpPr>
        <xdr:cNvPr id="19" name="Text Box 24">
          <a:extLst>
            <a:ext uri="{FF2B5EF4-FFF2-40B4-BE49-F238E27FC236}">
              <a16:creationId xmlns:a16="http://schemas.microsoft.com/office/drawing/2014/main" id="{00000000-0008-0000-0500-000013000000}"/>
            </a:ext>
          </a:extLst>
        </xdr:cNvPr>
        <xdr:cNvSpPr txBox="1">
          <a:spLocks noChangeArrowheads="1"/>
        </xdr:cNvSpPr>
      </xdr:nvSpPr>
      <xdr:spPr bwMode="auto">
        <a:xfrm>
          <a:off x="1706366" y="409619200"/>
          <a:ext cx="257175" cy="3283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282326</xdr:colOff>
      <xdr:row>1692</xdr:row>
      <xdr:rowOff>204736</xdr:rowOff>
    </xdr:from>
    <xdr:to>
      <xdr:col>2</xdr:col>
      <xdr:colOff>588624</xdr:colOff>
      <xdr:row>1693</xdr:row>
      <xdr:rowOff>171236</xdr:rowOff>
    </xdr:to>
    <xdr:sp macro="" textlink="">
      <xdr:nvSpPr>
        <xdr:cNvPr id="20" name="Text Box 25">
          <a:extLst>
            <a:ext uri="{FF2B5EF4-FFF2-40B4-BE49-F238E27FC236}">
              <a16:creationId xmlns:a16="http://schemas.microsoft.com/office/drawing/2014/main" id="{00000000-0008-0000-0500-000014000000}"/>
            </a:ext>
          </a:extLst>
        </xdr:cNvPr>
        <xdr:cNvSpPr txBox="1">
          <a:spLocks noChangeArrowheads="1"/>
        </xdr:cNvSpPr>
      </xdr:nvSpPr>
      <xdr:spPr bwMode="auto">
        <a:xfrm>
          <a:off x="1672976" y="413970736"/>
          <a:ext cx="306298" cy="185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316894</xdr:colOff>
      <xdr:row>2058</xdr:row>
      <xdr:rowOff>13273</xdr:rowOff>
    </xdr:from>
    <xdr:to>
      <xdr:col>2</xdr:col>
      <xdr:colOff>663539</xdr:colOff>
      <xdr:row>2059</xdr:row>
      <xdr:rowOff>96320</xdr:rowOff>
    </xdr:to>
    <xdr:sp macro="" textlink="">
      <xdr:nvSpPr>
        <xdr:cNvPr id="21" name="Text Box 30">
          <a:extLst>
            <a:ext uri="{FF2B5EF4-FFF2-40B4-BE49-F238E27FC236}">
              <a16:creationId xmlns:a16="http://schemas.microsoft.com/office/drawing/2014/main" id="{00000000-0008-0000-0500-000015000000}"/>
            </a:ext>
          </a:extLst>
        </xdr:cNvPr>
        <xdr:cNvSpPr txBox="1">
          <a:spLocks noChangeArrowheads="1"/>
        </xdr:cNvSpPr>
      </xdr:nvSpPr>
      <xdr:spPr bwMode="auto">
        <a:xfrm>
          <a:off x="1707544" y="500856823"/>
          <a:ext cx="346645" cy="3021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510495</xdr:colOff>
      <xdr:row>2081</xdr:row>
      <xdr:rowOff>191569</xdr:rowOff>
    </xdr:from>
    <xdr:to>
      <xdr:col>2</xdr:col>
      <xdr:colOff>845476</xdr:colOff>
      <xdr:row>2082</xdr:row>
      <xdr:rowOff>192641</xdr:rowOff>
    </xdr:to>
    <xdr:sp macro="" textlink="">
      <xdr:nvSpPr>
        <xdr:cNvPr id="22" name="Text Box 32">
          <a:extLst>
            <a:ext uri="{FF2B5EF4-FFF2-40B4-BE49-F238E27FC236}">
              <a16:creationId xmlns:a16="http://schemas.microsoft.com/office/drawing/2014/main" id="{00000000-0008-0000-0500-000016000000}"/>
            </a:ext>
          </a:extLst>
        </xdr:cNvPr>
        <xdr:cNvSpPr txBox="1">
          <a:spLocks noChangeArrowheads="1"/>
        </xdr:cNvSpPr>
      </xdr:nvSpPr>
      <xdr:spPr bwMode="auto">
        <a:xfrm>
          <a:off x="1901145" y="506435794"/>
          <a:ext cx="334981" cy="2201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421454</xdr:colOff>
      <xdr:row>2152</xdr:row>
      <xdr:rowOff>8455</xdr:rowOff>
    </xdr:from>
    <xdr:to>
      <xdr:col>2</xdr:col>
      <xdr:colOff>706348</xdr:colOff>
      <xdr:row>2152</xdr:row>
      <xdr:rowOff>203344</xdr:rowOff>
    </xdr:to>
    <xdr:sp macro="" textlink="">
      <xdr:nvSpPr>
        <xdr:cNvPr id="23" name="Text Box 34">
          <a:extLst>
            <a:ext uri="{FF2B5EF4-FFF2-40B4-BE49-F238E27FC236}">
              <a16:creationId xmlns:a16="http://schemas.microsoft.com/office/drawing/2014/main" id="{00000000-0008-0000-0500-000017000000}"/>
            </a:ext>
          </a:extLst>
        </xdr:cNvPr>
        <xdr:cNvSpPr txBox="1">
          <a:spLocks noChangeArrowheads="1"/>
        </xdr:cNvSpPr>
      </xdr:nvSpPr>
      <xdr:spPr bwMode="auto">
        <a:xfrm>
          <a:off x="1812104" y="522540430"/>
          <a:ext cx="284894" cy="1948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521521</xdr:colOff>
      <xdr:row>2180</xdr:row>
      <xdr:rowOff>76203</xdr:rowOff>
    </xdr:from>
    <xdr:to>
      <xdr:col>2</xdr:col>
      <xdr:colOff>813371</xdr:colOff>
      <xdr:row>2181</xdr:row>
      <xdr:rowOff>74916</xdr:rowOff>
    </xdr:to>
    <xdr:sp macro="" textlink="">
      <xdr:nvSpPr>
        <xdr:cNvPr id="24" name="Text Box 35">
          <a:extLst>
            <a:ext uri="{FF2B5EF4-FFF2-40B4-BE49-F238E27FC236}">
              <a16:creationId xmlns:a16="http://schemas.microsoft.com/office/drawing/2014/main" id="{00000000-0008-0000-0500-000018000000}"/>
            </a:ext>
          </a:extLst>
        </xdr:cNvPr>
        <xdr:cNvSpPr txBox="1">
          <a:spLocks noChangeArrowheads="1"/>
        </xdr:cNvSpPr>
      </xdr:nvSpPr>
      <xdr:spPr bwMode="auto">
        <a:xfrm>
          <a:off x="1912171" y="529142328"/>
          <a:ext cx="291850" cy="2273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2482</xdr:row>
      <xdr:rowOff>306940</xdr:rowOff>
    </xdr:from>
    <xdr:to>
      <xdr:col>2</xdr:col>
      <xdr:colOff>851150</xdr:colOff>
      <xdr:row>2483</xdr:row>
      <xdr:rowOff>221215</xdr:rowOff>
    </xdr:to>
    <xdr:sp macro="" textlink="">
      <xdr:nvSpPr>
        <xdr:cNvPr id="25" name="Text Box 37">
          <a:extLst>
            <a:ext uri="{FF2B5EF4-FFF2-40B4-BE49-F238E27FC236}">
              <a16:creationId xmlns:a16="http://schemas.microsoft.com/office/drawing/2014/main" id="{00000000-0008-0000-0500-000019000000}"/>
            </a:ext>
          </a:extLst>
        </xdr:cNvPr>
        <xdr:cNvSpPr txBox="1">
          <a:spLocks noChangeArrowheads="1"/>
        </xdr:cNvSpPr>
      </xdr:nvSpPr>
      <xdr:spPr bwMode="auto">
        <a:xfrm>
          <a:off x="1984625" y="6017725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573855</xdr:colOff>
      <xdr:row>2497</xdr:row>
      <xdr:rowOff>178513</xdr:rowOff>
    </xdr:from>
    <xdr:to>
      <xdr:col>2</xdr:col>
      <xdr:colOff>888287</xdr:colOff>
      <xdr:row>2498</xdr:row>
      <xdr:rowOff>203342</xdr:rowOff>
    </xdr:to>
    <xdr:sp macro="" textlink="">
      <xdr:nvSpPr>
        <xdr:cNvPr id="26" name="Text Box 38">
          <a:extLst>
            <a:ext uri="{FF2B5EF4-FFF2-40B4-BE49-F238E27FC236}">
              <a16:creationId xmlns:a16="http://schemas.microsoft.com/office/drawing/2014/main" id="{00000000-0008-0000-0500-00001A000000}"/>
            </a:ext>
          </a:extLst>
        </xdr:cNvPr>
        <xdr:cNvSpPr txBox="1">
          <a:spLocks noChangeArrowheads="1"/>
        </xdr:cNvSpPr>
      </xdr:nvSpPr>
      <xdr:spPr bwMode="auto">
        <a:xfrm>
          <a:off x="1964505" y="605311288"/>
          <a:ext cx="314432" cy="253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586911</xdr:colOff>
      <xdr:row>2382</xdr:row>
      <xdr:rowOff>60788</xdr:rowOff>
    </xdr:from>
    <xdr:to>
      <xdr:col>2</xdr:col>
      <xdr:colOff>844086</xdr:colOff>
      <xdr:row>2383</xdr:row>
      <xdr:rowOff>117938</xdr:rowOff>
    </xdr:to>
    <xdr:sp macro="" textlink="">
      <xdr:nvSpPr>
        <xdr:cNvPr id="27" name="Text Box 43">
          <a:extLst>
            <a:ext uri="{FF2B5EF4-FFF2-40B4-BE49-F238E27FC236}">
              <a16:creationId xmlns:a16="http://schemas.microsoft.com/office/drawing/2014/main" id="{00000000-0008-0000-0500-00001B000000}"/>
            </a:ext>
          </a:extLst>
        </xdr:cNvPr>
        <xdr:cNvSpPr txBox="1">
          <a:spLocks noChangeArrowheads="1"/>
        </xdr:cNvSpPr>
      </xdr:nvSpPr>
      <xdr:spPr bwMode="auto">
        <a:xfrm>
          <a:off x="1977561" y="577380563"/>
          <a:ext cx="257175"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536933</xdr:colOff>
      <xdr:row>2425</xdr:row>
      <xdr:rowOff>147584</xdr:rowOff>
    </xdr:from>
    <xdr:to>
      <xdr:col>2</xdr:col>
      <xdr:colOff>866883</xdr:colOff>
      <xdr:row>2426</xdr:row>
      <xdr:rowOff>160533</xdr:rowOff>
    </xdr:to>
    <xdr:sp macro="" textlink="">
      <xdr:nvSpPr>
        <xdr:cNvPr id="28" name="Text Box 44">
          <a:extLst>
            <a:ext uri="{FF2B5EF4-FFF2-40B4-BE49-F238E27FC236}">
              <a16:creationId xmlns:a16="http://schemas.microsoft.com/office/drawing/2014/main" id="{00000000-0008-0000-0500-00001C000000}"/>
            </a:ext>
          </a:extLst>
        </xdr:cNvPr>
        <xdr:cNvSpPr txBox="1">
          <a:spLocks noChangeArrowheads="1"/>
        </xdr:cNvSpPr>
      </xdr:nvSpPr>
      <xdr:spPr bwMode="auto">
        <a:xfrm>
          <a:off x="1927583" y="587611484"/>
          <a:ext cx="329950" cy="26059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406044</xdr:colOff>
      <xdr:row>2439</xdr:row>
      <xdr:rowOff>214259</xdr:rowOff>
    </xdr:from>
    <xdr:to>
      <xdr:col>2</xdr:col>
      <xdr:colOff>717051</xdr:colOff>
      <xdr:row>2441</xdr:row>
      <xdr:rowOff>1</xdr:rowOff>
    </xdr:to>
    <xdr:sp macro="" textlink="">
      <xdr:nvSpPr>
        <xdr:cNvPr id="29" name="Text Box 46">
          <a:extLst>
            <a:ext uri="{FF2B5EF4-FFF2-40B4-BE49-F238E27FC236}">
              <a16:creationId xmlns:a16="http://schemas.microsoft.com/office/drawing/2014/main" id="{00000000-0008-0000-0500-00001D000000}"/>
            </a:ext>
          </a:extLst>
        </xdr:cNvPr>
        <xdr:cNvSpPr txBox="1">
          <a:spLocks noChangeArrowheads="1"/>
        </xdr:cNvSpPr>
      </xdr:nvSpPr>
      <xdr:spPr bwMode="auto">
        <a:xfrm>
          <a:off x="1796694" y="590992859"/>
          <a:ext cx="311007" cy="2429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2511</xdr:row>
      <xdr:rowOff>35852</xdr:rowOff>
    </xdr:from>
    <xdr:to>
      <xdr:col>2</xdr:col>
      <xdr:colOff>781263</xdr:colOff>
      <xdr:row>2512</xdr:row>
      <xdr:rowOff>42808</xdr:rowOff>
    </xdr:to>
    <xdr:sp macro="" textlink="">
      <xdr:nvSpPr>
        <xdr:cNvPr id="30" name="Text Box 47">
          <a:extLst>
            <a:ext uri="{FF2B5EF4-FFF2-40B4-BE49-F238E27FC236}">
              <a16:creationId xmlns:a16="http://schemas.microsoft.com/office/drawing/2014/main" id="{00000000-0008-0000-0500-00001E000000}"/>
            </a:ext>
          </a:extLst>
        </xdr:cNvPr>
        <xdr:cNvSpPr txBox="1">
          <a:spLocks noChangeArrowheads="1"/>
        </xdr:cNvSpPr>
      </xdr:nvSpPr>
      <xdr:spPr bwMode="auto">
        <a:xfrm>
          <a:off x="1829442" y="608654777"/>
          <a:ext cx="34247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484597</xdr:colOff>
      <xdr:row>2467</xdr:row>
      <xdr:rowOff>20335</xdr:rowOff>
    </xdr:from>
    <xdr:to>
      <xdr:col>2</xdr:col>
      <xdr:colOff>802668</xdr:colOff>
      <xdr:row>2468</xdr:row>
      <xdr:rowOff>32108</xdr:rowOff>
    </xdr:to>
    <xdr:sp macro="" textlink="">
      <xdr:nvSpPr>
        <xdr:cNvPr id="31" name="Text Box 48">
          <a:extLst>
            <a:ext uri="{FF2B5EF4-FFF2-40B4-BE49-F238E27FC236}">
              <a16:creationId xmlns:a16="http://schemas.microsoft.com/office/drawing/2014/main" id="{00000000-0008-0000-0500-00001F000000}"/>
            </a:ext>
          </a:extLst>
        </xdr:cNvPr>
        <xdr:cNvSpPr txBox="1">
          <a:spLocks noChangeArrowheads="1"/>
        </xdr:cNvSpPr>
      </xdr:nvSpPr>
      <xdr:spPr bwMode="auto">
        <a:xfrm>
          <a:off x="1875247" y="597790285"/>
          <a:ext cx="318071" cy="2403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342473</xdr:colOff>
      <xdr:row>2780</xdr:row>
      <xdr:rowOff>228492</xdr:rowOff>
    </xdr:from>
    <xdr:to>
      <xdr:col>2</xdr:col>
      <xdr:colOff>684944</xdr:colOff>
      <xdr:row>2782</xdr:row>
      <xdr:rowOff>74914</xdr:rowOff>
    </xdr:to>
    <xdr:sp macro="" textlink="">
      <xdr:nvSpPr>
        <xdr:cNvPr id="32" name="Text Box 49">
          <a:extLst>
            <a:ext uri="{FF2B5EF4-FFF2-40B4-BE49-F238E27FC236}">
              <a16:creationId xmlns:a16="http://schemas.microsoft.com/office/drawing/2014/main" id="{00000000-0008-0000-0500-000020000000}"/>
            </a:ext>
          </a:extLst>
        </xdr:cNvPr>
        <xdr:cNvSpPr txBox="1">
          <a:spLocks noChangeArrowheads="1"/>
        </xdr:cNvSpPr>
      </xdr:nvSpPr>
      <xdr:spPr bwMode="auto">
        <a:xfrm>
          <a:off x="1733123" y="672769692"/>
          <a:ext cx="342471" cy="27504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2796</xdr:row>
      <xdr:rowOff>2569</xdr:rowOff>
    </xdr:from>
    <xdr:to>
      <xdr:col>2</xdr:col>
      <xdr:colOff>920393</xdr:colOff>
      <xdr:row>2797</xdr:row>
      <xdr:rowOff>53511</xdr:rowOff>
    </xdr:to>
    <xdr:sp macro="" textlink="">
      <xdr:nvSpPr>
        <xdr:cNvPr id="33" name="Text Box 51">
          <a:extLst>
            <a:ext uri="{FF2B5EF4-FFF2-40B4-BE49-F238E27FC236}">
              <a16:creationId xmlns:a16="http://schemas.microsoft.com/office/drawing/2014/main" id="{00000000-0008-0000-0500-000021000000}"/>
            </a:ext>
          </a:extLst>
        </xdr:cNvPr>
        <xdr:cNvSpPr txBox="1">
          <a:spLocks noChangeArrowheads="1"/>
        </xdr:cNvSpPr>
      </xdr:nvSpPr>
      <xdr:spPr bwMode="auto">
        <a:xfrm>
          <a:off x="1934645" y="676458544"/>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510818</xdr:colOff>
      <xdr:row>2823</xdr:row>
      <xdr:rowOff>158179</xdr:rowOff>
    </xdr:from>
    <xdr:to>
      <xdr:col>2</xdr:col>
      <xdr:colOff>845477</xdr:colOff>
      <xdr:row>2824</xdr:row>
      <xdr:rowOff>192640</xdr:rowOff>
    </xdr:to>
    <xdr:sp macro="" textlink="">
      <xdr:nvSpPr>
        <xdr:cNvPr id="34" name="Text Box 52">
          <a:extLst>
            <a:ext uri="{FF2B5EF4-FFF2-40B4-BE49-F238E27FC236}">
              <a16:creationId xmlns:a16="http://schemas.microsoft.com/office/drawing/2014/main" id="{00000000-0008-0000-0500-000022000000}"/>
            </a:ext>
          </a:extLst>
        </xdr:cNvPr>
        <xdr:cNvSpPr txBox="1">
          <a:spLocks noChangeArrowheads="1"/>
        </xdr:cNvSpPr>
      </xdr:nvSpPr>
      <xdr:spPr bwMode="auto">
        <a:xfrm>
          <a:off x="1901468" y="683214979"/>
          <a:ext cx="334659" cy="26306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481601</xdr:colOff>
      <xdr:row>2839</xdr:row>
      <xdr:rowOff>207087</xdr:rowOff>
    </xdr:from>
    <xdr:to>
      <xdr:col>2</xdr:col>
      <xdr:colOff>866882</xdr:colOff>
      <xdr:row>2841</xdr:row>
      <xdr:rowOff>32105</xdr:rowOff>
    </xdr:to>
    <xdr:sp macro="" textlink="">
      <xdr:nvSpPr>
        <xdr:cNvPr id="35" name="Text Box 53">
          <a:extLst>
            <a:ext uri="{FF2B5EF4-FFF2-40B4-BE49-F238E27FC236}">
              <a16:creationId xmlns:a16="http://schemas.microsoft.com/office/drawing/2014/main" id="{00000000-0008-0000-0500-000023000000}"/>
            </a:ext>
          </a:extLst>
        </xdr:cNvPr>
        <xdr:cNvSpPr txBox="1">
          <a:spLocks noChangeArrowheads="1"/>
        </xdr:cNvSpPr>
      </xdr:nvSpPr>
      <xdr:spPr bwMode="auto">
        <a:xfrm>
          <a:off x="1872251" y="687083412"/>
          <a:ext cx="385281" cy="2822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522591</xdr:colOff>
      <xdr:row>2854</xdr:row>
      <xdr:rowOff>207088</xdr:rowOff>
    </xdr:from>
    <xdr:to>
      <xdr:col>2</xdr:col>
      <xdr:colOff>834776</xdr:colOff>
      <xdr:row>2856</xdr:row>
      <xdr:rowOff>21404</xdr:rowOff>
    </xdr:to>
    <xdr:sp macro="" textlink="">
      <xdr:nvSpPr>
        <xdr:cNvPr id="36" name="Text Box 54">
          <a:extLst>
            <a:ext uri="{FF2B5EF4-FFF2-40B4-BE49-F238E27FC236}">
              <a16:creationId xmlns:a16="http://schemas.microsoft.com/office/drawing/2014/main" id="{00000000-0008-0000-0500-000024000000}"/>
            </a:ext>
          </a:extLst>
        </xdr:cNvPr>
        <xdr:cNvSpPr txBox="1">
          <a:spLocks noChangeArrowheads="1"/>
        </xdr:cNvSpPr>
      </xdr:nvSpPr>
      <xdr:spPr bwMode="auto">
        <a:xfrm>
          <a:off x="1913241" y="690626713"/>
          <a:ext cx="312185" cy="2715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2865</xdr:row>
      <xdr:rowOff>255890</xdr:rowOff>
    </xdr:from>
    <xdr:to>
      <xdr:col>2</xdr:col>
      <xdr:colOff>866882</xdr:colOff>
      <xdr:row>2866</xdr:row>
      <xdr:rowOff>224746</xdr:rowOff>
    </xdr:to>
    <xdr:sp macro="" textlink="">
      <xdr:nvSpPr>
        <xdr:cNvPr id="37" name="Text Box 55">
          <a:extLst>
            <a:ext uri="{FF2B5EF4-FFF2-40B4-BE49-F238E27FC236}">
              <a16:creationId xmlns:a16="http://schemas.microsoft.com/office/drawing/2014/main" id="{00000000-0008-0000-0500-000025000000}"/>
            </a:ext>
          </a:extLst>
        </xdr:cNvPr>
        <xdr:cNvSpPr txBox="1">
          <a:spLocks noChangeArrowheads="1"/>
        </xdr:cNvSpPr>
      </xdr:nvSpPr>
      <xdr:spPr bwMode="auto">
        <a:xfrm>
          <a:off x="1889589" y="69340919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453669</xdr:colOff>
      <xdr:row>2881</xdr:row>
      <xdr:rowOff>204733</xdr:rowOff>
    </xdr:from>
    <xdr:to>
      <xdr:col>2</xdr:col>
      <xdr:colOff>781264</xdr:colOff>
      <xdr:row>2882</xdr:row>
      <xdr:rowOff>214044</xdr:rowOff>
    </xdr:to>
    <xdr:sp macro="" textlink="">
      <xdr:nvSpPr>
        <xdr:cNvPr id="38" name="Text Box 56">
          <a:extLst>
            <a:ext uri="{FF2B5EF4-FFF2-40B4-BE49-F238E27FC236}">
              <a16:creationId xmlns:a16="http://schemas.microsoft.com/office/drawing/2014/main" id="{00000000-0008-0000-0500-000026000000}"/>
            </a:ext>
          </a:extLst>
        </xdr:cNvPr>
        <xdr:cNvSpPr txBox="1">
          <a:spLocks noChangeArrowheads="1"/>
        </xdr:cNvSpPr>
      </xdr:nvSpPr>
      <xdr:spPr bwMode="auto">
        <a:xfrm>
          <a:off x="1844319" y="697196608"/>
          <a:ext cx="327595" cy="2379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507073</xdr:colOff>
      <xdr:row>2912</xdr:row>
      <xdr:rowOff>190500</xdr:rowOff>
    </xdr:from>
    <xdr:to>
      <xdr:col>2</xdr:col>
      <xdr:colOff>888287</xdr:colOff>
      <xdr:row>2914</xdr:row>
      <xdr:rowOff>42810</xdr:rowOff>
    </xdr:to>
    <xdr:sp macro="" textlink="">
      <xdr:nvSpPr>
        <xdr:cNvPr id="39" name="Text Box 57">
          <a:extLst>
            <a:ext uri="{FF2B5EF4-FFF2-40B4-BE49-F238E27FC236}">
              <a16:creationId xmlns:a16="http://schemas.microsoft.com/office/drawing/2014/main" id="{00000000-0008-0000-0500-000027000000}"/>
            </a:ext>
          </a:extLst>
        </xdr:cNvPr>
        <xdr:cNvSpPr txBox="1">
          <a:spLocks noChangeArrowheads="1"/>
        </xdr:cNvSpPr>
      </xdr:nvSpPr>
      <xdr:spPr bwMode="auto">
        <a:xfrm>
          <a:off x="1897723" y="704516625"/>
          <a:ext cx="381214" cy="3095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494122</xdr:colOff>
      <xdr:row>2928</xdr:row>
      <xdr:rowOff>33497</xdr:rowOff>
    </xdr:from>
    <xdr:to>
      <xdr:col>2</xdr:col>
      <xdr:colOff>888286</xdr:colOff>
      <xdr:row>2929</xdr:row>
      <xdr:rowOff>74915</xdr:rowOff>
    </xdr:to>
    <xdr:sp macro="" textlink="">
      <xdr:nvSpPr>
        <xdr:cNvPr id="40" name="Text Box 58">
          <a:extLst>
            <a:ext uri="{FF2B5EF4-FFF2-40B4-BE49-F238E27FC236}">
              <a16:creationId xmlns:a16="http://schemas.microsoft.com/office/drawing/2014/main" id="{00000000-0008-0000-0500-000028000000}"/>
            </a:ext>
          </a:extLst>
        </xdr:cNvPr>
        <xdr:cNvSpPr txBox="1">
          <a:spLocks noChangeArrowheads="1"/>
        </xdr:cNvSpPr>
      </xdr:nvSpPr>
      <xdr:spPr bwMode="auto">
        <a:xfrm>
          <a:off x="1884772" y="708150572"/>
          <a:ext cx="394164" cy="2700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3160</xdr:row>
      <xdr:rowOff>43023</xdr:rowOff>
    </xdr:from>
    <xdr:to>
      <xdr:col>2</xdr:col>
      <xdr:colOff>813371</xdr:colOff>
      <xdr:row>3161</xdr:row>
      <xdr:rowOff>53511</xdr:rowOff>
    </xdr:to>
    <xdr:sp macro="" textlink="">
      <xdr:nvSpPr>
        <xdr:cNvPr id="41" name="Text Box 59">
          <a:extLst>
            <a:ext uri="{FF2B5EF4-FFF2-40B4-BE49-F238E27FC236}">
              <a16:creationId xmlns:a16="http://schemas.microsoft.com/office/drawing/2014/main" id="{00000000-0008-0000-0500-000029000000}"/>
            </a:ext>
          </a:extLst>
        </xdr:cNvPr>
        <xdr:cNvSpPr txBox="1">
          <a:spLocks noChangeArrowheads="1"/>
        </xdr:cNvSpPr>
      </xdr:nvSpPr>
      <xdr:spPr bwMode="auto">
        <a:xfrm>
          <a:off x="1854914" y="764205198"/>
          <a:ext cx="349107" cy="2581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309508</xdr:colOff>
      <xdr:row>3172</xdr:row>
      <xdr:rowOff>115585</xdr:rowOff>
    </xdr:from>
    <xdr:to>
      <xdr:col>2</xdr:col>
      <xdr:colOff>652836</xdr:colOff>
      <xdr:row>3173</xdr:row>
      <xdr:rowOff>107022</xdr:rowOff>
    </xdr:to>
    <xdr:sp macro="" textlink="">
      <xdr:nvSpPr>
        <xdr:cNvPr id="42" name="Text Box 60">
          <a:extLst>
            <a:ext uri="{FF2B5EF4-FFF2-40B4-BE49-F238E27FC236}">
              <a16:creationId xmlns:a16="http://schemas.microsoft.com/office/drawing/2014/main" id="{00000000-0008-0000-0500-00002A000000}"/>
            </a:ext>
          </a:extLst>
        </xdr:cNvPr>
        <xdr:cNvSpPr txBox="1">
          <a:spLocks noChangeArrowheads="1"/>
        </xdr:cNvSpPr>
      </xdr:nvSpPr>
      <xdr:spPr bwMode="auto">
        <a:xfrm>
          <a:off x="1700158" y="767144785"/>
          <a:ext cx="343328" cy="23908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506002</xdr:colOff>
      <xdr:row>3186</xdr:row>
      <xdr:rowOff>43023</xdr:rowOff>
    </xdr:from>
    <xdr:to>
      <xdr:col>2</xdr:col>
      <xdr:colOff>834775</xdr:colOff>
      <xdr:row>3187</xdr:row>
      <xdr:rowOff>85617</xdr:rowOff>
    </xdr:to>
    <xdr:sp macro="" textlink="">
      <xdr:nvSpPr>
        <xdr:cNvPr id="43" name="Text Box 61">
          <a:extLst>
            <a:ext uri="{FF2B5EF4-FFF2-40B4-BE49-F238E27FC236}">
              <a16:creationId xmlns:a16="http://schemas.microsoft.com/office/drawing/2014/main" id="{00000000-0008-0000-0500-00002B000000}"/>
            </a:ext>
          </a:extLst>
        </xdr:cNvPr>
        <xdr:cNvSpPr txBox="1">
          <a:spLocks noChangeArrowheads="1"/>
        </xdr:cNvSpPr>
      </xdr:nvSpPr>
      <xdr:spPr bwMode="auto">
        <a:xfrm>
          <a:off x="1896652" y="770605998"/>
          <a:ext cx="328773" cy="29024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3202</xdr:row>
      <xdr:rowOff>20438</xdr:rowOff>
    </xdr:from>
    <xdr:to>
      <xdr:col>2</xdr:col>
      <xdr:colOff>834775</xdr:colOff>
      <xdr:row>3203</xdr:row>
      <xdr:rowOff>10702</xdr:rowOff>
    </xdr:to>
    <xdr:sp macro="" textlink="">
      <xdr:nvSpPr>
        <xdr:cNvPr id="44" name="Text Box 62">
          <a:extLst>
            <a:ext uri="{FF2B5EF4-FFF2-40B4-BE49-F238E27FC236}">
              <a16:creationId xmlns:a16="http://schemas.microsoft.com/office/drawing/2014/main" id="{00000000-0008-0000-0500-00002C000000}"/>
            </a:ext>
          </a:extLst>
        </xdr:cNvPr>
        <xdr:cNvSpPr txBox="1">
          <a:spLocks noChangeArrowheads="1"/>
        </xdr:cNvSpPr>
      </xdr:nvSpPr>
      <xdr:spPr bwMode="auto">
        <a:xfrm>
          <a:off x="1895261" y="774583913"/>
          <a:ext cx="330164" cy="2379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591727</xdr:colOff>
      <xdr:row>2971</xdr:row>
      <xdr:rowOff>176160</xdr:rowOff>
    </xdr:from>
    <xdr:to>
      <xdr:col>2</xdr:col>
      <xdr:colOff>941798</xdr:colOff>
      <xdr:row>2972</xdr:row>
      <xdr:rowOff>192640</xdr:rowOff>
    </xdr:to>
    <xdr:sp macro="" textlink="">
      <xdr:nvSpPr>
        <xdr:cNvPr id="45" name="Text Box 85">
          <a:extLst>
            <a:ext uri="{FF2B5EF4-FFF2-40B4-BE49-F238E27FC236}">
              <a16:creationId xmlns:a16="http://schemas.microsoft.com/office/drawing/2014/main" id="{00000000-0008-0000-0500-00002D000000}"/>
            </a:ext>
          </a:extLst>
        </xdr:cNvPr>
        <xdr:cNvSpPr txBox="1">
          <a:spLocks noChangeArrowheads="1"/>
        </xdr:cNvSpPr>
      </xdr:nvSpPr>
      <xdr:spPr bwMode="auto">
        <a:xfrm>
          <a:off x="1982377" y="718570710"/>
          <a:ext cx="350071" cy="26413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468866</xdr:colOff>
      <xdr:row>2987</xdr:row>
      <xdr:rowOff>172627</xdr:rowOff>
    </xdr:from>
    <xdr:to>
      <xdr:col>2</xdr:col>
      <xdr:colOff>813371</xdr:colOff>
      <xdr:row>2988</xdr:row>
      <xdr:rowOff>171237</xdr:rowOff>
    </xdr:to>
    <xdr:sp macro="" textlink="">
      <xdr:nvSpPr>
        <xdr:cNvPr id="46" name="Text Box 86">
          <a:extLst>
            <a:ext uri="{FF2B5EF4-FFF2-40B4-BE49-F238E27FC236}">
              <a16:creationId xmlns:a16="http://schemas.microsoft.com/office/drawing/2014/main" id="{00000000-0008-0000-0500-00002E000000}"/>
            </a:ext>
          </a:extLst>
        </xdr:cNvPr>
        <xdr:cNvSpPr txBox="1">
          <a:spLocks noChangeArrowheads="1"/>
        </xdr:cNvSpPr>
      </xdr:nvSpPr>
      <xdr:spPr bwMode="auto">
        <a:xfrm>
          <a:off x="1859516" y="722424802"/>
          <a:ext cx="344505" cy="24626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415354</xdr:colOff>
      <xdr:row>3014</xdr:row>
      <xdr:rowOff>226140</xdr:rowOff>
    </xdr:from>
    <xdr:to>
      <xdr:col>2</xdr:col>
      <xdr:colOff>781264</xdr:colOff>
      <xdr:row>3015</xdr:row>
      <xdr:rowOff>235449</xdr:rowOff>
    </xdr:to>
    <xdr:sp macro="" textlink="">
      <xdr:nvSpPr>
        <xdr:cNvPr id="47" name="Text Box 88">
          <a:extLst>
            <a:ext uri="{FF2B5EF4-FFF2-40B4-BE49-F238E27FC236}">
              <a16:creationId xmlns:a16="http://schemas.microsoft.com/office/drawing/2014/main" id="{00000000-0008-0000-0500-00002F000000}"/>
            </a:ext>
          </a:extLst>
        </xdr:cNvPr>
        <xdr:cNvSpPr txBox="1">
          <a:spLocks noChangeArrowheads="1"/>
        </xdr:cNvSpPr>
      </xdr:nvSpPr>
      <xdr:spPr bwMode="auto">
        <a:xfrm>
          <a:off x="1806004" y="728879115"/>
          <a:ext cx="365910" cy="2855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3020</xdr:row>
      <xdr:rowOff>0</xdr:rowOff>
    </xdr:from>
    <xdr:to>
      <xdr:col>2</xdr:col>
      <xdr:colOff>342900</xdr:colOff>
      <xdr:row>3020</xdr:row>
      <xdr:rowOff>66675</xdr:rowOff>
    </xdr:to>
    <xdr:sp macro="" textlink="">
      <xdr:nvSpPr>
        <xdr:cNvPr id="48" name="Text Box 89">
          <a:extLst>
            <a:ext uri="{FF2B5EF4-FFF2-40B4-BE49-F238E27FC236}">
              <a16:creationId xmlns:a16="http://schemas.microsoft.com/office/drawing/2014/main" id="{00000000-0008-0000-0500-000030000000}"/>
            </a:ext>
          </a:extLst>
        </xdr:cNvPr>
        <xdr:cNvSpPr txBox="1">
          <a:spLocks noChangeArrowheads="1"/>
        </xdr:cNvSpPr>
      </xdr:nvSpPr>
      <xdr:spPr bwMode="auto">
        <a:xfrm>
          <a:off x="1476375" y="7300531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408290</xdr:colOff>
      <xdr:row>3103</xdr:row>
      <xdr:rowOff>242832</xdr:rowOff>
    </xdr:from>
    <xdr:to>
      <xdr:col>2</xdr:col>
      <xdr:colOff>749157</xdr:colOff>
      <xdr:row>3104</xdr:row>
      <xdr:rowOff>224747</xdr:rowOff>
    </xdr:to>
    <xdr:sp macro="" textlink="">
      <xdr:nvSpPr>
        <xdr:cNvPr id="49" name="Text Box 93">
          <a:extLst>
            <a:ext uri="{FF2B5EF4-FFF2-40B4-BE49-F238E27FC236}">
              <a16:creationId xmlns:a16="http://schemas.microsoft.com/office/drawing/2014/main" id="{00000000-0008-0000-0500-000031000000}"/>
            </a:ext>
          </a:extLst>
        </xdr:cNvPr>
        <xdr:cNvSpPr txBox="1">
          <a:spLocks noChangeArrowheads="1"/>
        </xdr:cNvSpPr>
      </xdr:nvSpPr>
      <xdr:spPr bwMode="auto">
        <a:xfrm>
          <a:off x="1798940" y="750565182"/>
          <a:ext cx="340867" cy="2295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458378</xdr:colOff>
      <xdr:row>3118</xdr:row>
      <xdr:rowOff>16910</xdr:rowOff>
    </xdr:from>
    <xdr:to>
      <xdr:col>2</xdr:col>
      <xdr:colOff>770563</xdr:colOff>
      <xdr:row>3118</xdr:row>
      <xdr:rowOff>235449</xdr:rowOff>
    </xdr:to>
    <xdr:sp macro="" textlink="">
      <xdr:nvSpPr>
        <xdr:cNvPr id="50" name="Text Box 94">
          <a:extLst>
            <a:ext uri="{FF2B5EF4-FFF2-40B4-BE49-F238E27FC236}">
              <a16:creationId xmlns:a16="http://schemas.microsoft.com/office/drawing/2014/main" id="{00000000-0008-0000-0500-000032000000}"/>
            </a:ext>
          </a:extLst>
        </xdr:cNvPr>
        <xdr:cNvSpPr txBox="1">
          <a:spLocks noChangeArrowheads="1"/>
        </xdr:cNvSpPr>
      </xdr:nvSpPr>
      <xdr:spPr bwMode="auto">
        <a:xfrm>
          <a:off x="1849028" y="753939710"/>
          <a:ext cx="312185" cy="2185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371475</xdr:colOff>
      <xdr:row>3130</xdr:row>
      <xdr:rowOff>8564</xdr:rowOff>
    </xdr:from>
    <xdr:to>
      <xdr:col>2</xdr:col>
      <xdr:colOff>749157</xdr:colOff>
      <xdr:row>3131</xdr:row>
      <xdr:rowOff>128427</xdr:rowOff>
    </xdr:to>
    <xdr:sp macro="" textlink="">
      <xdr:nvSpPr>
        <xdr:cNvPr id="51" name="Text Box 95">
          <a:extLst>
            <a:ext uri="{FF2B5EF4-FFF2-40B4-BE49-F238E27FC236}">
              <a16:creationId xmlns:a16="http://schemas.microsoft.com/office/drawing/2014/main" id="{00000000-0008-0000-0500-000033000000}"/>
            </a:ext>
          </a:extLst>
        </xdr:cNvPr>
        <xdr:cNvSpPr txBox="1">
          <a:spLocks noChangeArrowheads="1"/>
        </xdr:cNvSpPr>
      </xdr:nvSpPr>
      <xdr:spPr bwMode="auto">
        <a:xfrm>
          <a:off x="1762125" y="756950789"/>
          <a:ext cx="377682" cy="3675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52" name="Text Box 135">
          <a:extLst>
            <a:ext uri="{FF2B5EF4-FFF2-40B4-BE49-F238E27FC236}">
              <a16:creationId xmlns:a16="http://schemas.microsoft.com/office/drawing/2014/main" id="{00000000-0008-0000-0500-000034000000}"/>
            </a:ext>
          </a:extLst>
        </xdr:cNvPr>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3" name="Text Box 136">
          <a:extLst>
            <a:ext uri="{FF2B5EF4-FFF2-40B4-BE49-F238E27FC236}">
              <a16:creationId xmlns:a16="http://schemas.microsoft.com/office/drawing/2014/main" id="{00000000-0008-0000-0500-000035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4" name="Text Box 139">
          <a:extLst>
            <a:ext uri="{FF2B5EF4-FFF2-40B4-BE49-F238E27FC236}">
              <a16:creationId xmlns:a16="http://schemas.microsoft.com/office/drawing/2014/main" id="{00000000-0008-0000-0500-000036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489306</xdr:colOff>
      <xdr:row>2367</xdr:row>
      <xdr:rowOff>21619</xdr:rowOff>
    </xdr:from>
    <xdr:to>
      <xdr:col>2</xdr:col>
      <xdr:colOff>824073</xdr:colOff>
      <xdr:row>2368</xdr:row>
      <xdr:rowOff>64214</xdr:rowOff>
    </xdr:to>
    <xdr:sp macro="" textlink="">
      <xdr:nvSpPr>
        <xdr:cNvPr id="55" name="Text Box 142">
          <a:extLst>
            <a:ext uri="{FF2B5EF4-FFF2-40B4-BE49-F238E27FC236}">
              <a16:creationId xmlns:a16="http://schemas.microsoft.com/office/drawing/2014/main" id="{00000000-0008-0000-0500-000037000000}"/>
            </a:ext>
          </a:extLst>
        </xdr:cNvPr>
        <xdr:cNvSpPr txBox="1">
          <a:spLocks noChangeArrowheads="1"/>
        </xdr:cNvSpPr>
      </xdr:nvSpPr>
      <xdr:spPr bwMode="auto">
        <a:xfrm>
          <a:off x="1879956" y="573645694"/>
          <a:ext cx="334767" cy="2711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1099</xdr:row>
      <xdr:rowOff>171235</xdr:rowOff>
    </xdr:from>
    <xdr:to>
      <xdr:col>2</xdr:col>
      <xdr:colOff>417388</xdr:colOff>
      <xdr:row>1101</xdr:row>
      <xdr:rowOff>8454</xdr:rowOff>
    </xdr:to>
    <xdr:sp macro="" textlink="">
      <xdr:nvSpPr>
        <xdr:cNvPr id="56" name="Text Box 147">
          <a:extLst>
            <a:ext uri="{FF2B5EF4-FFF2-40B4-BE49-F238E27FC236}">
              <a16:creationId xmlns:a16="http://schemas.microsoft.com/office/drawing/2014/main" id="{00000000-0008-0000-0500-000038000000}"/>
            </a:ext>
          </a:extLst>
        </xdr:cNvPr>
        <xdr:cNvSpPr txBox="1">
          <a:spLocks noChangeArrowheads="1"/>
        </xdr:cNvSpPr>
      </xdr:nvSpPr>
      <xdr:spPr bwMode="auto">
        <a:xfrm>
          <a:off x="1550114" y="276491485"/>
          <a:ext cx="257924" cy="3325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191568</xdr:colOff>
      <xdr:row>1128</xdr:row>
      <xdr:rowOff>75129</xdr:rowOff>
    </xdr:from>
    <xdr:to>
      <xdr:col>2</xdr:col>
      <xdr:colOff>492304</xdr:colOff>
      <xdr:row>1129</xdr:row>
      <xdr:rowOff>85618</xdr:rowOff>
    </xdr:to>
    <xdr:sp macro="" textlink="">
      <xdr:nvSpPr>
        <xdr:cNvPr id="57" name="Text Box 148">
          <a:extLst>
            <a:ext uri="{FF2B5EF4-FFF2-40B4-BE49-F238E27FC236}">
              <a16:creationId xmlns:a16="http://schemas.microsoft.com/office/drawing/2014/main" id="{00000000-0008-0000-0500-000039000000}"/>
            </a:ext>
          </a:extLst>
        </xdr:cNvPr>
        <xdr:cNvSpPr txBox="1">
          <a:spLocks noChangeArrowheads="1"/>
        </xdr:cNvSpPr>
      </xdr:nvSpPr>
      <xdr:spPr bwMode="auto">
        <a:xfrm>
          <a:off x="1582218" y="282777129"/>
          <a:ext cx="300736" cy="2581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58" name="Text Box 150">
          <a:extLst>
            <a:ext uri="{FF2B5EF4-FFF2-40B4-BE49-F238E27FC236}">
              <a16:creationId xmlns:a16="http://schemas.microsoft.com/office/drawing/2014/main" id="{00000000-0008-0000-0500-00003A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1584</xdr:row>
      <xdr:rowOff>0</xdr:rowOff>
    </xdr:from>
    <xdr:to>
      <xdr:col>2</xdr:col>
      <xdr:colOff>390525</xdr:colOff>
      <xdr:row>1584</xdr:row>
      <xdr:rowOff>0</xdr:rowOff>
    </xdr:to>
    <xdr:sp macro="" textlink="">
      <xdr:nvSpPr>
        <xdr:cNvPr id="59" name="Text Box 151">
          <a:extLst>
            <a:ext uri="{FF2B5EF4-FFF2-40B4-BE49-F238E27FC236}">
              <a16:creationId xmlns:a16="http://schemas.microsoft.com/office/drawing/2014/main" id="{00000000-0008-0000-0500-00003B000000}"/>
            </a:ext>
          </a:extLst>
        </xdr:cNvPr>
        <xdr:cNvSpPr txBox="1">
          <a:spLocks noChangeArrowheads="1"/>
        </xdr:cNvSpPr>
      </xdr:nvSpPr>
      <xdr:spPr bwMode="auto">
        <a:xfrm>
          <a:off x="1524000"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0" name="Text Box 152">
          <a:extLst>
            <a:ext uri="{FF2B5EF4-FFF2-40B4-BE49-F238E27FC236}">
              <a16:creationId xmlns:a16="http://schemas.microsoft.com/office/drawing/2014/main" id="{00000000-0008-0000-0500-00003C000000}"/>
            </a:ext>
          </a:extLst>
        </xdr:cNvPr>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1584</xdr:row>
      <xdr:rowOff>0</xdr:rowOff>
    </xdr:from>
    <xdr:to>
      <xdr:col>2</xdr:col>
      <xdr:colOff>342900</xdr:colOff>
      <xdr:row>1584</xdr:row>
      <xdr:rowOff>0</xdr:rowOff>
    </xdr:to>
    <xdr:sp macro="" textlink="">
      <xdr:nvSpPr>
        <xdr:cNvPr id="61" name="Text Box 153">
          <a:extLst>
            <a:ext uri="{FF2B5EF4-FFF2-40B4-BE49-F238E27FC236}">
              <a16:creationId xmlns:a16="http://schemas.microsoft.com/office/drawing/2014/main" id="{00000000-0008-0000-0500-00003D000000}"/>
            </a:ext>
          </a:extLst>
        </xdr:cNvPr>
        <xdr:cNvSpPr txBox="1">
          <a:spLocks noChangeArrowheads="1"/>
        </xdr:cNvSpPr>
      </xdr:nvSpPr>
      <xdr:spPr bwMode="auto">
        <a:xfrm>
          <a:off x="147637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1584</xdr:row>
      <xdr:rowOff>0</xdr:rowOff>
    </xdr:from>
    <xdr:to>
      <xdr:col>2</xdr:col>
      <xdr:colOff>361950</xdr:colOff>
      <xdr:row>1584</xdr:row>
      <xdr:rowOff>0</xdr:rowOff>
    </xdr:to>
    <xdr:sp macro="" textlink="">
      <xdr:nvSpPr>
        <xdr:cNvPr id="62" name="Text Box 154">
          <a:extLst>
            <a:ext uri="{FF2B5EF4-FFF2-40B4-BE49-F238E27FC236}">
              <a16:creationId xmlns:a16="http://schemas.microsoft.com/office/drawing/2014/main" id="{00000000-0008-0000-0500-00003E000000}"/>
            </a:ext>
          </a:extLst>
        </xdr:cNvPr>
        <xdr:cNvSpPr txBox="1">
          <a:spLocks noChangeArrowheads="1"/>
        </xdr:cNvSpPr>
      </xdr:nvSpPr>
      <xdr:spPr bwMode="auto">
        <a:xfrm>
          <a:off x="1495425" y="3886295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2898</xdr:row>
      <xdr:rowOff>149831</xdr:rowOff>
    </xdr:from>
    <xdr:to>
      <xdr:col>2</xdr:col>
      <xdr:colOff>920393</xdr:colOff>
      <xdr:row>2899</xdr:row>
      <xdr:rowOff>203342</xdr:rowOff>
    </xdr:to>
    <xdr:sp macro="" textlink="">
      <xdr:nvSpPr>
        <xdr:cNvPr id="63" name="Text Box 156">
          <a:extLst>
            <a:ext uri="{FF2B5EF4-FFF2-40B4-BE49-F238E27FC236}">
              <a16:creationId xmlns:a16="http://schemas.microsoft.com/office/drawing/2014/main" id="{00000000-0008-0000-0500-00003F000000}"/>
            </a:ext>
          </a:extLst>
        </xdr:cNvPr>
        <xdr:cNvSpPr txBox="1">
          <a:spLocks noChangeArrowheads="1"/>
        </xdr:cNvSpPr>
      </xdr:nvSpPr>
      <xdr:spPr bwMode="auto">
        <a:xfrm>
          <a:off x="1893656" y="701218406"/>
          <a:ext cx="417387" cy="28211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3198</xdr:row>
      <xdr:rowOff>0</xdr:rowOff>
    </xdr:from>
    <xdr:to>
      <xdr:col>2</xdr:col>
      <xdr:colOff>342900</xdr:colOff>
      <xdr:row>3198</xdr:row>
      <xdr:rowOff>0</xdr:rowOff>
    </xdr:to>
    <xdr:sp macro="" textlink="">
      <xdr:nvSpPr>
        <xdr:cNvPr id="64" name="Text Box 157">
          <a:extLst>
            <a:ext uri="{FF2B5EF4-FFF2-40B4-BE49-F238E27FC236}">
              <a16:creationId xmlns:a16="http://schemas.microsoft.com/office/drawing/2014/main" id="{00000000-0008-0000-0500-000040000000}"/>
            </a:ext>
          </a:extLst>
        </xdr:cNvPr>
        <xdr:cNvSpPr txBox="1">
          <a:spLocks noChangeArrowheads="1"/>
        </xdr:cNvSpPr>
      </xdr:nvSpPr>
      <xdr:spPr bwMode="auto">
        <a:xfrm>
          <a:off x="1476375" y="773572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501293</xdr:colOff>
      <xdr:row>3030</xdr:row>
      <xdr:rowOff>189216</xdr:rowOff>
    </xdr:from>
    <xdr:to>
      <xdr:col>2</xdr:col>
      <xdr:colOff>834775</xdr:colOff>
      <xdr:row>3031</xdr:row>
      <xdr:rowOff>160534</xdr:rowOff>
    </xdr:to>
    <xdr:sp macro="" textlink="">
      <xdr:nvSpPr>
        <xdr:cNvPr id="65" name="Text Box 159">
          <a:extLst>
            <a:ext uri="{FF2B5EF4-FFF2-40B4-BE49-F238E27FC236}">
              <a16:creationId xmlns:a16="http://schemas.microsoft.com/office/drawing/2014/main" id="{00000000-0008-0000-0500-000041000000}"/>
            </a:ext>
          </a:extLst>
        </xdr:cNvPr>
        <xdr:cNvSpPr txBox="1">
          <a:spLocks noChangeArrowheads="1"/>
        </xdr:cNvSpPr>
      </xdr:nvSpPr>
      <xdr:spPr bwMode="auto">
        <a:xfrm>
          <a:off x="1891943" y="732499791"/>
          <a:ext cx="333482" cy="2189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4348</xdr:row>
      <xdr:rowOff>0</xdr:rowOff>
    </xdr:from>
    <xdr:to>
      <xdr:col>2</xdr:col>
      <xdr:colOff>342900</xdr:colOff>
      <xdr:row>4348</xdr:row>
      <xdr:rowOff>0</xdr:rowOff>
    </xdr:to>
    <xdr:sp macro="" textlink="">
      <xdr:nvSpPr>
        <xdr:cNvPr id="66" name="Text Box 162">
          <a:extLst>
            <a:ext uri="{FF2B5EF4-FFF2-40B4-BE49-F238E27FC236}">
              <a16:creationId xmlns:a16="http://schemas.microsoft.com/office/drawing/2014/main" id="{00000000-0008-0000-0500-000042000000}"/>
            </a:ext>
          </a:extLst>
        </xdr:cNvPr>
        <xdr:cNvSpPr txBox="1">
          <a:spLocks noChangeArrowheads="1"/>
        </xdr:cNvSpPr>
      </xdr:nvSpPr>
      <xdr:spPr bwMode="auto">
        <a:xfrm>
          <a:off x="1476375" y="1049064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491662</xdr:colOff>
      <xdr:row>2127</xdr:row>
      <xdr:rowOff>52548</xdr:rowOff>
    </xdr:from>
    <xdr:to>
      <xdr:col>2</xdr:col>
      <xdr:colOff>802669</xdr:colOff>
      <xdr:row>2128</xdr:row>
      <xdr:rowOff>42808</xdr:rowOff>
    </xdr:to>
    <xdr:sp macro="" textlink="">
      <xdr:nvSpPr>
        <xdr:cNvPr id="67" name="Text Box 179">
          <a:extLst>
            <a:ext uri="{FF2B5EF4-FFF2-40B4-BE49-F238E27FC236}">
              <a16:creationId xmlns:a16="http://schemas.microsoft.com/office/drawing/2014/main" id="{00000000-0008-0000-0500-000043000000}"/>
            </a:ext>
          </a:extLst>
        </xdr:cNvPr>
        <xdr:cNvSpPr txBox="1">
          <a:spLocks noChangeArrowheads="1"/>
        </xdr:cNvSpPr>
      </xdr:nvSpPr>
      <xdr:spPr bwMode="auto">
        <a:xfrm>
          <a:off x="1882312" y="516888573"/>
          <a:ext cx="311007" cy="20933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1041</xdr:row>
      <xdr:rowOff>130996</xdr:rowOff>
    </xdr:from>
    <xdr:to>
      <xdr:col>2</xdr:col>
      <xdr:colOff>435689</xdr:colOff>
      <xdr:row>1042</xdr:row>
      <xdr:rowOff>96428</xdr:rowOff>
    </xdr:to>
    <xdr:sp macro="" textlink="">
      <xdr:nvSpPr>
        <xdr:cNvPr id="68" name="Text Box 181">
          <a:extLst>
            <a:ext uri="{FF2B5EF4-FFF2-40B4-BE49-F238E27FC236}">
              <a16:creationId xmlns:a16="http://schemas.microsoft.com/office/drawing/2014/main" id="{00000000-0008-0000-0500-000044000000}"/>
            </a:ext>
          </a:extLst>
        </xdr:cNvPr>
        <xdr:cNvSpPr txBox="1">
          <a:spLocks noChangeArrowheads="1"/>
        </xdr:cNvSpPr>
      </xdr:nvSpPr>
      <xdr:spPr bwMode="auto">
        <a:xfrm>
          <a:off x="1569164" y="2624209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xdr:col>
      <xdr:colOff>695325</xdr:colOff>
      <xdr:row>239</xdr:row>
      <xdr:rowOff>38100</xdr:rowOff>
    </xdr:from>
    <xdr:to>
      <xdr:col>1</xdr:col>
      <xdr:colOff>838200</xdr:colOff>
      <xdr:row>240</xdr:row>
      <xdr:rowOff>0</xdr:rowOff>
    </xdr:to>
    <xdr:sp macro="" textlink="">
      <xdr:nvSpPr>
        <xdr:cNvPr id="69" name="Text Box 215">
          <a:extLst>
            <a:ext uri="{FF2B5EF4-FFF2-40B4-BE49-F238E27FC236}">
              <a16:creationId xmlns:a16="http://schemas.microsoft.com/office/drawing/2014/main" id="{00000000-0008-0000-0500-000045000000}"/>
            </a:ext>
          </a:extLst>
        </xdr:cNvPr>
        <xdr:cNvSpPr txBox="1">
          <a:spLocks noChangeArrowheads="1"/>
        </xdr:cNvSpPr>
      </xdr:nvSpPr>
      <xdr:spPr bwMode="auto">
        <a:xfrm>
          <a:off x="1266825" y="64903350"/>
          <a:ext cx="12382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x</a:t>
          </a:r>
        </a:p>
      </xdr:txBody>
    </xdr:sp>
    <xdr:clientData/>
  </xdr:twoCellAnchor>
  <xdr:twoCellAnchor>
    <xdr:from>
      <xdr:col>2</xdr:col>
      <xdr:colOff>200025</xdr:colOff>
      <xdr:row>236</xdr:row>
      <xdr:rowOff>123825</xdr:rowOff>
    </xdr:from>
    <xdr:to>
      <xdr:col>2</xdr:col>
      <xdr:colOff>342900</xdr:colOff>
      <xdr:row>237</xdr:row>
      <xdr:rowOff>76200</xdr:rowOff>
    </xdr:to>
    <xdr:sp macro="" textlink="">
      <xdr:nvSpPr>
        <xdr:cNvPr id="70" name="Text Box 216">
          <a:extLst>
            <a:ext uri="{FF2B5EF4-FFF2-40B4-BE49-F238E27FC236}">
              <a16:creationId xmlns:a16="http://schemas.microsoft.com/office/drawing/2014/main" id="{00000000-0008-0000-0500-000046000000}"/>
            </a:ext>
          </a:extLst>
        </xdr:cNvPr>
        <xdr:cNvSpPr txBox="1">
          <a:spLocks noChangeArrowheads="1"/>
        </xdr:cNvSpPr>
      </xdr:nvSpPr>
      <xdr:spPr bwMode="auto">
        <a:xfrm>
          <a:off x="1590675" y="64360425"/>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0</xdr:colOff>
      <xdr:row>239</xdr:row>
      <xdr:rowOff>9525</xdr:rowOff>
    </xdr:from>
    <xdr:to>
      <xdr:col>2</xdr:col>
      <xdr:colOff>371475</xdr:colOff>
      <xdr:row>239</xdr:row>
      <xdr:rowOff>180975</xdr:rowOff>
    </xdr:to>
    <xdr:sp macro="" textlink="">
      <xdr:nvSpPr>
        <xdr:cNvPr id="71" name="Text Box 217">
          <a:extLst>
            <a:ext uri="{FF2B5EF4-FFF2-40B4-BE49-F238E27FC236}">
              <a16:creationId xmlns:a16="http://schemas.microsoft.com/office/drawing/2014/main" id="{00000000-0008-0000-0500-000047000000}"/>
            </a:ext>
          </a:extLst>
        </xdr:cNvPr>
        <xdr:cNvSpPr txBox="1">
          <a:spLocks noChangeArrowheads="1"/>
        </xdr:cNvSpPr>
      </xdr:nvSpPr>
      <xdr:spPr bwMode="auto">
        <a:xfrm>
          <a:off x="1390650" y="64874775"/>
          <a:ext cx="371475" cy="171450"/>
        </a:xfrm>
        <a:prstGeom prst="rect">
          <a:avLst/>
        </a:prstGeom>
        <a:solidFill>
          <a:srgbClr val="FFFFFF"/>
        </a:solidFill>
        <a:ln w="9525">
          <a:no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Ank-Cast"/>
            </a:rPr>
            <a:t>2</a:t>
          </a:r>
          <a:r>
            <a:rPr lang="en-US" sz="1000" b="0" i="0" strike="noStrike">
              <a:solidFill>
                <a:srgbClr val="000000"/>
              </a:solidFill>
              <a:latin typeface="Arial"/>
              <a:cs typeface="Arial"/>
            </a:rPr>
            <a:t>  =</a:t>
          </a:r>
        </a:p>
      </xdr:txBody>
    </xdr:sp>
    <xdr:clientData/>
  </xdr:twoCellAnchor>
  <xdr:twoCellAnchor>
    <xdr:from>
      <xdr:col>2</xdr:col>
      <xdr:colOff>171344</xdr:colOff>
      <xdr:row>1188</xdr:row>
      <xdr:rowOff>76307</xdr:rowOff>
    </xdr:from>
    <xdr:to>
      <xdr:col>2</xdr:col>
      <xdr:colOff>481602</xdr:colOff>
      <xdr:row>1189</xdr:row>
      <xdr:rowOff>107023</xdr:rowOff>
    </xdr:to>
    <xdr:sp macro="" textlink="">
      <xdr:nvSpPr>
        <xdr:cNvPr id="72" name="Text Box 218">
          <a:extLst>
            <a:ext uri="{FF2B5EF4-FFF2-40B4-BE49-F238E27FC236}">
              <a16:creationId xmlns:a16="http://schemas.microsoft.com/office/drawing/2014/main" id="{00000000-0008-0000-0500-000048000000}"/>
            </a:ext>
          </a:extLst>
        </xdr:cNvPr>
        <xdr:cNvSpPr txBox="1">
          <a:spLocks noChangeArrowheads="1"/>
        </xdr:cNvSpPr>
      </xdr:nvSpPr>
      <xdr:spPr bwMode="auto">
        <a:xfrm>
          <a:off x="1561994" y="296799107"/>
          <a:ext cx="310258" cy="2783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214150</xdr:colOff>
      <xdr:row>1331</xdr:row>
      <xdr:rowOff>208267</xdr:rowOff>
    </xdr:from>
    <xdr:to>
      <xdr:col>2</xdr:col>
      <xdr:colOff>535111</xdr:colOff>
      <xdr:row>1333</xdr:row>
      <xdr:rowOff>2</xdr:rowOff>
    </xdr:to>
    <xdr:sp macro="" textlink="">
      <xdr:nvSpPr>
        <xdr:cNvPr id="73" name="Text Box 220">
          <a:extLst>
            <a:ext uri="{FF2B5EF4-FFF2-40B4-BE49-F238E27FC236}">
              <a16:creationId xmlns:a16="http://schemas.microsoft.com/office/drawing/2014/main" id="{00000000-0008-0000-0500-000049000000}"/>
            </a:ext>
          </a:extLst>
        </xdr:cNvPr>
        <xdr:cNvSpPr txBox="1">
          <a:spLocks noChangeArrowheads="1"/>
        </xdr:cNvSpPr>
      </xdr:nvSpPr>
      <xdr:spPr bwMode="auto">
        <a:xfrm>
          <a:off x="1604800" y="330020917"/>
          <a:ext cx="320961" cy="2013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308332</xdr:colOff>
      <xdr:row>1548</xdr:row>
      <xdr:rowOff>96429</xdr:rowOff>
    </xdr:from>
    <xdr:to>
      <xdr:col>2</xdr:col>
      <xdr:colOff>588624</xdr:colOff>
      <xdr:row>1549</xdr:row>
      <xdr:rowOff>85618</xdr:rowOff>
    </xdr:to>
    <xdr:sp macro="" textlink="">
      <xdr:nvSpPr>
        <xdr:cNvPr id="74" name="Text Box 222">
          <a:extLst>
            <a:ext uri="{FF2B5EF4-FFF2-40B4-BE49-F238E27FC236}">
              <a16:creationId xmlns:a16="http://schemas.microsoft.com/office/drawing/2014/main" id="{00000000-0008-0000-0500-00004A000000}"/>
            </a:ext>
          </a:extLst>
        </xdr:cNvPr>
        <xdr:cNvSpPr txBox="1">
          <a:spLocks noChangeArrowheads="1"/>
        </xdr:cNvSpPr>
      </xdr:nvSpPr>
      <xdr:spPr bwMode="auto">
        <a:xfrm>
          <a:off x="1698982" y="380020104"/>
          <a:ext cx="280292" cy="2368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1357</xdr:row>
      <xdr:rowOff>125003</xdr:rowOff>
    </xdr:from>
    <xdr:to>
      <xdr:col>2</xdr:col>
      <xdr:colOff>470899</xdr:colOff>
      <xdr:row>1358</xdr:row>
      <xdr:rowOff>139130</xdr:rowOff>
    </xdr:to>
    <xdr:sp macro="" textlink="">
      <xdr:nvSpPr>
        <xdr:cNvPr id="75" name="Text Box 225">
          <a:extLst>
            <a:ext uri="{FF2B5EF4-FFF2-40B4-BE49-F238E27FC236}">
              <a16:creationId xmlns:a16="http://schemas.microsoft.com/office/drawing/2014/main" id="{00000000-0008-0000-0500-00004B000000}"/>
            </a:ext>
          </a:extLst>
        </xdr:cNvPr>
        <xdr:cNvSpPr txBox="1">
          <a:spLocks noChangeArrowheads="1"/>
        </xdr:cNvSpPr>
      </xdr:nvSpPr>
      <xdr:spPr bwMode="auto">
        <a:xfrm>
          <a:off x="1570341" y="335490728"/>
          <a:ext cx="291208" cy="2332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203450</xdr:colOff>
      <xdr:row>1221</xdr:row>
      <xdr:rowOff>92894</xdr:rowOff>
    </xdr:from>
    <xdr:to>
      <xdr:col>2</xdr:col>
      <xdr:colOff>513708</xdr:colOff>
      <xdr:row>1222</xdr:row>
      <xdr:rowOff>74916</xdr:rowOff>
    </xdr:to>
    <xdr:sp macro="" textlink="">
      <xdr:nvSpPr>
        <xdr:cNvPr id="76" name="Text Box 227">
          <a:extLst>
            <a:ext uri="{FF2B5EF4-FFF2-40B4-BE49-F238E27FC236}">
              <a16:creationId xmlns:a16="http://schemas.microsoft.com/office/drawing/2014/main" id="{00000000-0008-0000-0500-00004C000000}"/>
            </a:ext>
          </a:extLst>
        </xdr:cNvPr>
        <xdr:cNvSpPr txBox="1">
          <a:spLocks noChangeArrowheads="1"/>
        </xdr:cNvSpPr>
      </xdr:nvSpPr>
      <xdr:spPr bwMode="auto">
        <a:xfrm>
          <a:off x="1594100" y="304464269"/>
          <a:ext cx="310258" cy="2010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77" name="Text Box 228">
          <a:extLst>
            <a:ext uri="{FF2B5EF4-FFF2-40B4-BE49-F238E27FC236}">
              <a16:creationId xmlns:a16="http://schemas.microsoft.com/office/drawing/2014/main" id="{00000000-0008-0000-0500-00004D000000}"/>
            </a:ext>
          </a:extLst>
        </xdr:cNvPr>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1178</xdr:row>
      <xdr:rowOff>0</xdr:rowOff>
    </xdr:from>
    <xdr:to>
      <xdr:col>2</xdr:col>
      <xdr:colOff>390525</xdr:colOff>
      <xdr:row>1178</xdr:row>
      <xdr:rowOff>0</xdr:rowOff>
    </xdr:to>
    <xdr:sp macro="" textlink="">
      <xdr:nvSpPr>
        <xdr:cNvPr id="78" name="Text Box 229">
          <a:extLst>
            <a:ext uri="{FF2B5EF4-FFF2-40B4-BE49-F238E27FC236}">
              <a16:creationId xmlns:a16="http://schemas.microsoft.com/office/drawing/2014/main" id="{00000000-0008-0000-0500-00004E000000}"/>
            </a:ext>
          </a:extLst>
        </xdr:cNvPr>
        <xdr:cNvSpPr txBox="1">
          <a:spLocks noChangeArrowheads="1"/>
        </xdr:cNvSpPr>
      </xdr:nvSpPr>
      <xdr:spPr bwMode="auto">
        <a:xfrm>
          <a:off x="1524000"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1178</xdr:row>
      <xdr:rowOff>0</xdr:rowOff>
    </xdr:from>
    <xdr:to>
      <xdr:col>2</xdr:col>
      <xdr:colOff>361950</xdr:colOff>
      <xdr:row>1178</xdr:row>
      <xdr:rowOff>0</xdr:rowOff>
    </xdr:to>
    <xdr:sp macro="" textlink="">
      <xdr:nvSpPr>
        <xdr:cNvPr id="79" name="Text Box 230">
          <a:extLst>
            <a:ext uri="{FF2B5EF4-FFF2-40B4-BE49-F238E27FC236}">
              <a16:creationId xmlns:a16="http://schemas.microsoft.com/office/drawing/2014/main" id="{00000000-0008-0000-0500-00004F000000}"/>
            </a:ext>
          </a:extLst>
        </xdr:cNvPr>
        <xdr:cNvSpPr txBox="1">
          <a:spLocks noChangeArrowheads="1"/>
        </xdr:cNvSpPr>
      </xdr:nvSpPr>
      <xdr:spPr bwMode="auto">
        <a:xfrm>
          <a:off x="149542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1178</xdr:row>
      <xdr:rowOff>0</xdr:rowOff>
    </xdr:from>
    <xdr:to>
      <xdr:col>2</xdr:col>
      <xdr:colOff>342900</xdr:colOff>
      <xdr:row>1178</xdr:row>
      <xdr:rowOff>0</xdr:rowOff>
    </xdr:to>
    <xdr:sp macro="" textlink="">
      <xdr:nvSpPr>
        <xdr:cNvPr id="80" name="Text Box 231">
          <a:extLst>
            <a:ext uri="{FF2B5EF4-FFF2-40B4-BE49-F238E27FC236}">
              <a16:creationId xmlns:a16="http://schemas.microsoft.com/office/drawing/2014/main" id="{00000000-0008-0000-0500-000050000000}"/>
            </a:ext>
          </a:extLst>
        </xdr:cNvPr>
        <xdr:cNvSpPr txBox="1">
          <a:spLocks noChangeArrowheads="1"/>
        </xdr:cNvSpPr>
      </xdr:nvSpPr>
      <xdr:spPr bwMode="auto">
        <a:xfrm>
          <a:off x="1476375" y="2941510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485775</xdr:colOff>
      <xdr:row>2943</xdr:row>
      <xdr:rowOff>238125</xdr:rowOff>
    </xdr:from>
    <xdr:to>
      <xdr:col>2</xdr:col>
      <xdr:colOff>742950</xdr:colOff>
      <xdr:row>2944</xdr:row>
      <xdr:rowOff>85725</xdr:rowOff>
    </xdr:to>
    <xdr:sp macro="" textlink="">
      <xdr:nvSpPr>
        <xdr:cNvPr id="81" name="Text Box 237">
          <a:extLst>
            <a:ext uri="{FF2B5EF4-FFF2-40B4-BE49-F238E27FC236}">
              <a16:creationId xmlns:a16="http://schemas.microsoft.com/office/drawing/2014/main" id="{00000000-0008-0000-0500-000051000000}"/>
            </a:ext>
          </a:extLst>
        </xdr:cNvPr>
        <xdr:cNvSpPr txBox="1">
          <a:spLocks noChangeArrowheads="1"/>
        </xdr:cNvSpPr>
      </xdr:nvSpPr>
      <xdr:spPr bwMode="auto">
        <a:xfrm>
          <a:off x="1876425" y="71188897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3772</xdr:row>
      <xdr:rowOff>152400</xdr:rowOff>
    </xdr:from>
    <xdr:to>
      <xdr:col>2</xdr:col>
      <xdr:colOff>342900</xdr:colOff>
      <xdr:row>3773</xdr:row>
      <xdr:rowOff>0</xdr:rowOff>
    </xdr:to>
    <xdr:sp macro="" textlink="">
      <xdr:nvSpPr>
        <xdr:cNvPr id="82" name="Text Box 239">
          <a:extLst>
            <a:ext uri="{FF2B5EF4-FFF2-40B4-BE49-F238E27FC236}">
              <a16:creationId xmlns:a16="http://schemas.microsoft.com/office/drawing/2014/main" id="{00000000-0008-0000-0500-000052000000}"/>
            </a:ext>
          </a:extLst>
        </xdr:cNvPr>
        <xdr:cNvSpPr txBox="1">
          <a:spLocks noChangeArrowheads="1"/>
        </xdr:cNvSpPr>
      </xdr:nvSpPr>
      <xdr:spPr bwMode="auto">
        <a:xfrm>
          <a:off x="1476375" y="910913850"/>
          <a:ext cx="257175" cy="66675"/>
        </a:xfrm>
        <a:prstGeom prst="rect">
          <a:avLst/>
        </a:prstGeom>
        <a:solidFill>
          <a:srgbClr val="FFFFFF"/>
        </a:solidFill>
        <a:ln w="9525">
          <a:noFill/>
          <a:miter lim="800000"/>
          <a:headEnd/>
          <a:tailEnd/>
        </a:ln>
      </xdr:spPr>
    </xdr:sp>
    <xdr:clientData/>
  </xdr:twoCellAnchor>
  <xdr:twoCellAnchor>
    <xdr:from>
      <xdr:col>2</xdr:col>
      <xdr:colOff>282434</xdr:colOff>
      <xdr:row>1924</xdr:row>
      <xdr:rowOff>35853</xdr:rowOff>
    </xdr:from>
    <xdr:to>
      <xdr:col>2</xdr:col>
      <xdr:colOff>535114</xdr:colOff>
      <xdr:row>1925</xdr:row>
      <xdr:rowOff>32109</xdr:rowOff>
    </xdr:to>
    <xdr:sp macro="" textlink="">
      <xdr:nvSpPr>
        <xdr:cNvPr id="83" name="Text Box 245">
          <a:extLst>
            <a:ext uri="{FF2B5EF4-FFF2-40B4-BE49-F238E27FC236}">
              <a16:creationId xmlns:a16="http://schemas.microsoft.com/office/drawing/2014/main" id="{00000000-0008-0000-0500-000053000000}"/>
            </a:ext>
          </a:extLst>
        </xdr:cNvPr>
        <xdr:cNvSpPr txBox="1">
          <a:spLocks noChangeArrowheads="1"/>
        </xdr:cNvSpPr>
      </xdr:nvSpPr>
      <xdr:spPr bwMode="auto">
        <a:xfrm>
          <a:off x="1673084" y="469418328"/>
          <a:ext cx="252680" cy="21533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1940</xdr:row>
      <xdr:rowOff>198742</xdr:rowOff>
    </xdr:from>
    <xdr:to>
      <xdr:col>2</xdr:col>
      <xdr:colOff>588624</xdr:colOff>
      <xdr:row>1941</xdr:row>
      <xdr:rowOff>160534</xdr:rowOff>
    </xdr:to>
    <xdr:sp macro="" textlink="">
      <xdr:nvSpPr>
        <xdr:cNvPr id="84" name="Text Box 246">
          <a:extLst>
            <a:ext uri="{FF2B5EF4-FFF2-40B4-BE49-F238E27FC236}">
              <a16:creationId xmlns:a16="http://schemas.microsoft.com/office/drawing/2014/main" id="{00000000-0008-0000-0500-000054000000}"/>
            </a:ext>
          </a:extLst>
        </xdr:cNvPr>
        <xdr:cNvSpPr txBox="1">
          <a:spLocks noChangeArrowheads="1"/>
        </xdr:cNvSpPr>
      </xdr:nvSpPr>
      <xdr:spPr bwMode="auto">
        <a:xfrm>
          <a:off x="1689563" y="473353117"/>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5" name="Text Box 247">
          <a:extLst>
            <a:ext uri="{FF2B5EF4-FFF2-40B4-BE49-F238E27FC236}">
              <a16:creationId xmlns:a16="http://schemas.microsoft.com/office/drawing/2014/main" id="{00000000-0008-0000-0500-000055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6" name="Text Box 248">
          <a:extLst>
            <a:ext uri="{FF2B5EF4-FFF2-40B4-BE49-F238E27FC236}">
              <a16:creationId xmlns:a16="http://schemas.microsoft.com/office/drawing/2014/main" id="{00000000-0008-0000-0500-000056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7" name="Text Box 249">
          <a:extLst>
            <a:ext uri="{FF2B5EF4-FFF2-40B4-BE49-F238E27FC236}">
              <a16:creationId xmlns:a16="http://schemas.microsoft.com/office/drawing/2014/main" id="{00000000-0008-0000-0500-000057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8" name="Text Box 250">
          <a:extLst>
            <a:ext uri="{FF2B5EF4-FFF2-40B4-BE49-F238E27FC236}">
              <a16:creationId xmlns:a16="http://schemas.microsoft.com/office/drawing/2014/main" id="{00000000-0008-0000-0500-000058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89" name="Text Box 251">
          <a:extLst>
            <a:ext uri="{FF2B5EF4-FFF2-40B4-BE49-F238E27FC236}">
              <a16:creationId xmlns:a16="http://schemas.microsoft.com/office/drawing/2014/main" id="{00000000-0008-0000-0500-000059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1892</xdr:row>
      <xdr:rowOff>0</xdr:rowOff>
    </xdr:from>
    <xdr:to>
      <xdr:col>2</xdr:col>
      <xdr:colOff>342900</xdr:colOff>
      <xdr:row>1892</xdr:row>
      <xdr:rowOff>0</xdr:rowOff>
    </xdr:to>
    <xdr:sp macro="" textlink="">
      <xdr:nvSpPr>
        <xdr:cNvPr id="90" name="Text Box 252">
          <a:extLst>
            <a:ext uri="{FF2B5EF4-FFF2-40B4-BE49-F238E27FC236}">
              <a16:creationId xmlns:a16="http://schemas.microsoft.com/office/drawing/2014/main" id="{00000000-0008-0000-0500-00005A000000}"/>
            </a:ext>
          </a:extLst>
        </xdr:cNvPr>
        <xdr:cNvSpPr txBox="1">
          <a:spLocks noChangeArrowheads="1"/>
        </xdr:cNvSpPr>
      </xdr:nvSpPr>
      <xdr:spPr bwMode="auto">
        <a:xfrm>
          <a:off x="1476375" y="4617529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1" name="Text Box 253">
          <a:extLst>
            <a:ext uri="{FF2B5EF4-FFF2-40B4-BE49-F238E27FC236}">
              <a16:creationId xmlns:a16="http://schemas.microsoft.com/office/drawing/2014/main" id="{00000000-0008-0000-0500-00005B000000}"/>
            </a:ext>
          </a:extLst>
        </xdr:cNvPr>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sp>
    <xdr:clientData/>
  </xdr:twoCellAnchor>
  <xdr:twoCellAnchor>
    <xdr:from>
      <xdr:col>2</xdr:col>
      <xdr:colOff>85725</xdr:colOff>
      <xdr:row>1900</xdr:row>
      <xdr:rowOff>0</xdr:rowOff>
    </xdr:from>
    <xdr:to>
      <xdr:col>2</xdr:col>
      <xdr:colOff>342900</xdr:colOff>
      <xdr:row>1900</xdr:row>
      <xdr:rowOff>0</xdr:rowOff>
    </xdr:to>
    <xdr:sp macro="" textlink="">
      <xdr:nvSpPr>
        <xdr:cNvPr id="92" name="Text Box 254">
          <a:extLst>
            <a:ext uri="{FF2B5EF4-FFF2-40B4-BE49-F238E27FC236}">
              <a16:creationId xmlns:a16="http://schemas.microsoft.com/office/drawing/2014/main" id="{00000000-0008-0000-0500-00005C000000}"/>
            </a:ext>
          </a:extLst>
        </xdr:cNvPr>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276225</xdr:colOff>
      <xdr:row>1900</xdr:row>
      <xdr:rowOff>0</xdr:rowOff>
    </xdr:to>
    <xdr:sp macro="" textlink="">
      <xdr:nvSpPr>
        <xdr:cNvPr id="93" name="Text Box 255">
          <a:extLst>
            <a:ext uri="{FF2B5EF4-FFF2-40B4-BE49-F238E27FC236}">
              <a16:creationId xmlns:a16="http://schemas.microsoft.com/office/drawing/2014/main" id="{00000000-0008-0000-0500-00005D000000}"/>
            </a:ext>
          </a:extLst>
        </xdr:cNvPr>
        <xdr:cNvSpPr txBox="1">
          <a:spLocks noChangeArrowheads="1"/>
        </xdr:cNvSpPr>
      </xdr:nvSpPr>
      <xdr:spPr bwMode="auto">
        <a:xfrm>
          <a:off x="1476375" y="4636770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1900</xdr:row>
      <xdr:rowOff>0</xdr:rowOff>
    </xdr:from>
    <xdr:to>
      <xdr:col>2</xdr:col>
      <xdr:colOff>342900</xdr:colOff>
      <xdr:row>1900</xdr:row>
      <xdr:rowOff>0</xdr:rowOff>
    </xdr:to>
    <xdr:sp macro="" textlink="">
      <xdr:nvSpPr>
        <xdr:cNvPr id="94" name="Text Box 256">
          <a:extLst>
            <a:ext uri="{FF2B5EF4-FFF2-40B4-BE49-F238E27FC236}">
              <a16:creationId xmlns:a16="http://schemas.microsoft.com/office/drawing/2014/main" id="{00000000-0008-0000-0500-00005E000000}"/>
            </a:ext>
          </a:extLst>
        </xdr:cNvPr>
        <xdr:cNvSpPr txBox="1">
          <a:spLocks noChangeArrowheads="1"/>
        </xdr:cNvSpPr>
      </xdr:nvSpPr>
      <xdr:spPr bwMode="auto">
        <a:xfrm>
          <a:off x="1476375" y="4636770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5" name="Text Box 257">
          <a:extLst>
            <a:ext uri="{FF2B5EF4-FFF2-40B4-BE49-F238E27FC236}">
              <a16:creationId xmlns:a16="http://schemas.microsoft.com/office/drawing/2014/main" id="{00000000-0008-0000-0500-00005F000000}"/>
            </a:ext>
          </a:extLst>
        </xdr:cNvPr>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sp>
    <xdr:clientData/>
  </xdr:twoCellAnchor>
  <xdr:twoCellAnchor>
    <xdr:from>
      <xdr:col>2</xdr:col>
      <xdr:colOff>85725</xdr:colOff>
      <xdr:row>1914</xdr:row>
      <xdr:rowOff>0</xdr:rowOff>
    </xdr:from>
    <xdr:to>
      <xdr:col>2</xdr:col>
      <xdr:colOff>342900</xdr:colOff>
      <xdr:row>1914</xdr:row>
      <xdr:rowOff>0</xdr:rowOff>
    </xdr:to>
    <xdr:sp macro="" textlink="">
      <xdr:nvSpPr>
        <xdr:cNvPr id="96" name="Text Box 258">
          <a:extLst>
            <a:ext uri="{FF2B5EF4-FFF2-40B4-BE49-F238E27FC236}">
              <a16:creationId xmlns:a16="http://schemas.microsoft.com/office/drawing/2014/main" id="{00000000-0008-0000-0500-000060000000}"/>
            </a:ext>
          </a:extLst>
        </xdr:cNvPr>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276225</xdr:colOff>
      <xdr:row>1914</xdr:row>
      <xdr:rowOff>0</xdr:rowOff>
    </xdr:to>
    <xdr:sp macro="" textlink="">
      <xdr:nvSpPr>
        <xdr:cNvPr id="97" name="Text Box 259">
          <a:extLst>
            <a:ext uri="{FF2B5EF4-FFF2-40B4-BE49-F238E27FC236}">
              <a16:creationId xmlns:a16="http://schemas.microsoft.com/office/drawing/2014/main" id="{00000000-0008-0000-0500-000061000000}"/>
            </a:ext>
          </a:extLst>
        </xdr:cNvPr>
        <xdr:cNvSpPr txBox="1">
          <a:spLocks noChangeArrowheads="1"/>
        </xdr:cNvSpPr>
      </xdr:nvSpPr>
      <xdr:spPr bwMode="auto">
        <a:xfrm>
          <a:off x="1476375" y="4670488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1914</xdr:row>
      <xdr:rowOff>0</xdr:rowOff>
    </xdr:from>
    <xdr:to>
      <xdr:col>2</xdr:col>
      <xdr:colOff>342900</xdr:colOff>
      <xdr:row>1914</xdr:row>
      <xdr:rowOff>0</xdr:rowOff>
    </xdr:to>
    <xdr:sp macro="" textlink="">
      <xdr:nvSpPr>
        <xdr:cNvPr id="98" name="Text Box 260">
          <a:extLst>
            <a:ext uri="{FF2B5EF4-FFF2-40B4-BE49-F238E27FC236}">
              <a16:creationId xmlns:a16="http://schemas.microsoft.com/office/drawing/2014/main" id="{00000000-0008-0000-0500-000062000000}"/>
            </a:ext>
          </a:extLst>
        </xdr:cNvPr>
        <xdr:cNvSpPr txBox="1">
          <a:spLocks noChangeArrowheads="1"/>
        </xdr:cNvSpPr>
      </xdr:nvSpPr>
      <xdr:spPr bwMode="auto">
        <a:xfrm>
          <a:off x="1476375" y="467048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99" name="Text Box 261">
          <a:extLst>
            <a:ext uri="{FF2B5EF4-FFF2-40B4-BE49-F238E27FC236}">
              <a16:creationId xmlns:a16="http://schemas.microsoft.com/office/drawing/2014/main" id="{00000000-0008-0000-0500-000063000000}"/>
            </a:ext>
          </a:extLst>
        </xdr:cNvPr>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sp>
    <xdr:clientData/>
  </xdr:twoCellAnchor>
  <xdr:twoCellAnchor>
    <xdr:from>
      <xdr:col>2</xdr:col>
      <xdr:colOff>85725</xdr:colOff>
      <xdr:row>1957</xdr:row>
      <xdr:rowOff>0</xdr:rowOff>
    </xdr:from>
    <xdr:to>
      <xdr:col>2</xdr:col>
      <xdr:colOff>342900</xdr:colOff>
      <xdr:row>1957</xdr:row>
      <xdr:rowOff>0</xdr:rowOff>
    </xdr:to>
    <xdr:sp macro="" textlink="">
      <xdr:nvSpPr>
        <xdr:cNvPr id="100" name="Text Box 262">
          <a:extLst>
            <a:ext uri="{FF2B5EF4-FFF2-40B4-BE49-F238E27FC236}">
              <a16:creationId xmlns:a16="http://schemas.microsoft.com/office/drawing/2014/main" id="{00000000-0008-0000-0500-000064000000}"/>
            </a:ext>
          </a:extLst>
        </xdr:cNvPr>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276225</xdr:colOff>
      <xdr:row>1957</xdr:row>
      <xdr:rowOff>0</xdr:rowOff>
    </xdr:to>
    <xdr:sp macro="" textlink="">
      <xdr:nvSpPr>
        <xdr:cNvPr id="101" name="Text Box 263">
          <a:extLst>
            <a:ext uri="{FF2B5EF4-FFF2-40B4-BE49-F238E27FC236}">
              <a16:creationId xmlns:a16="http://schemas.microsoft.com/office/drawing/2014/main" id="{00000000-0008-0000-0500-000065000000}"/>
            </a:ext>
          </a:extLst>
        </xdr:cNvPr>
        <xdr:cNvSpPr txBox="1">
          <a:spLocks noChangeArrowheads="1"/>
        </xdr:cNvSpPr>
      </xdr:nvSpPr>
      <xdr:spPr bwMode="auto">
        <a:xfrm>
          <a:off x="1476375" y="477307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1957</xdr:row>
      <xdr:rowOff>0</xdr:rowOff>
    </xdr:from>
    <xdr:to>
      <xdr:col>2</xdr:col>
      <xdr:colOff>342900</xdr:colOff>
      <xdr:row>1957</xdr:row>
      <xdr:rowOff>0</xdr:rowOff>
    </xdr:to>
    <xdr:sp macro="" textlink="">
      <xdr:nvSpPr>
        <xdr:cNvPr id="102" name="Text Box 264">
          <a:extLst>
            <a:ext uri="{FF2B5EF4-FFF2-40B4-BE49-F238E27FC236}">
              <a16:creationId xmlns:a16="http://schemas.microsoft.com/office/drawing/2014/main" id="{00000000-0008-0000-0500-000066000000}"/>
            </a:ext>
          </a:extLst>
        </xdr:cNvPr>
        <xdr:cNvSpPr txBox="1">
          <a:spLocks noChangeArrowheads="1"/>
        </xdr:cNvSpPr>
      </xdr:nvSpPr>
      <xdr:spPr bwMode="auto">
        <a:xfrm>
          <a:off x="1476375" y="477307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3" name="Text Box 265">
          <a:extLst>
            <a:ext uri="{FF2B5EF4-FFF2-40B4-BE49-F238E27FC236}">
              <a16:creationId xmlns:a16="http://schemas.microsoft.com/office/drawing/2014/main" id="{00000000-0008-0000-0500-000067000000}"/>
            </a:ext>
          </a:extLst>
        </xdr:cNvPr>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sp>
    <xdr:clientData/>
  </xdr:twoCellAnchor>
  <xdr:twoCellAnchor>
    <xdr:from>
      <xdr:col>2</xdr:col>
      <xdr:colOff>85725</xdr:colOff>
      <xdr:row>3650</xdr:row>
      <xdr:rowOff>0</xdr:rowOff>
    </xdr:from>
    <xdr:to>
      <xdr:col>2</xdr:col>
      <xdr:colOff>342900</xdr:colOff>
      <xdr:row>3650</xdr:row>
      <xdr:rowOff>0</xdr:rowOff>
    </xdr:to>
    <xdr:sp macro="" textlink="">
      <xdr:nvSpPr>
        <xdr:cNvPr id="104" name="Text Box 266">
          <a:extLst>
            <a:ext uri="{FF2B5EF4-FFF2-40B4-BE49-F238E27FC236}">
              <a16:creationId xmlns:a16="http://schemas.microsoft.com/office/drawing/2014/main" id="{00000000-0008-0000-0500-000068000000}"/>
            </a:ext>
          </a:extLst>
        </xdr:cNvPr>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276225</xdr:colOff>
      <xdr:row>3650</xdr:row>
      <xdr:rowOff>0</xdr:rowOff>
    </xdr:to>
    <xdr:sp macro="" textlink="">
      <xdr:nvSpPr>
        <xdr:cNvPr id="105" name="Text Box 267">
          <a:extLst>
            <a:ext uri="{FF2B5EF4-FFF2-40B4-BE49-F238E27FC236}">
              <a16:creationId xmlns:a16="http://schemas.microsoft.com/office/drawing/2014/main" id="{00000000-0008-0000-0500-000069000000}"/>
            </a:ext>
          </a:extLst>
        </xdr:cNvPr>
        <xdr:cNvSpPr txBox="1">
          <a:spLocks noChangeArrowheads="1"/>
        </xdr:cNvSpPr>
      </xdr:nvSpPr>
      <xdr:spPr bwMode="auto">
        <a:xfrm>
          <a:off x="1476375" y="8823102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3650</xdr:row>
      <xdr:rowOff>0</xdr:rowOff>
    </xdr:from>
    <xdr:to>
      <xdr:col>2</xdr:col>
      <xdr:colOff>342900</xdr:colOff>
      <xdr:row>3650</xdr:row>
      <xdr:rowOff>0</xdr:rowOff>
    </xdr:to>
    <xdr:sp macro="" textlink="">
      <xdr:nvSpPr>
        <xdr:cNvPr id="106" name="Text Box 268">
          <a:extLst>
            <a:ext uri="{FF2B5EF4-FFF2-40B4-BE49-F238E27FC236}">
              <a16:creationId xmlns:a16="http://schemas.microsoft.com/office/drawing/2014/main" id="{00000000-0008-0000-0500-00006A000000}"/>
            </a:ext>
          </a:extLst>
        </xdr:cNvPr>
        <xdr:cNvSpPr txBox="1">
          <a:spLocks noChangeArrowheads="1"/>
        </xdr:cNvSpPr>
      </xdr:nvSpPr>
      <xdr:spPr bwMode="auto">
        <a:xfrm>
          <a:off x="1476375" y="882310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546350</xdr:colOff>
      <xdr:row>2352</xdr:row>
      <xdr:rowOff>47625</xdr:rowOff>
    </xdr:from>
    <xdr:to>
      <xdr:col>2</xdr:col>
      <xdr:colOff>888287</xdr:colOff>
      <xdr:row>2353</xdr:row>
      <xdr:rowOff>96320</xdr:rowOff>
    </xdr:to>
    <xdr:sp macro="" textlink="">
      <xdr:nvSpPr>
        <xdr:cNvPr id="107" name="Text Box 271">
          <a:extLst>
            <a:ext uri="{FF2B5EF4-FFF2-40B4-BE49-F238E27FC236}">
              <a16:creationId xmlns:a16="http://schemas.microsoft.com/office/drawing/2014/main" id="{00000000-0008-0000-0500-00006B000000}"/>
            </a:ext>
          </a:extLst>
        </xdr:cNvPr>
        <xdr:cNvSpPr txBox="1">
          <a:spLocks noChangeArrowheads="1"/>
        </xdr:cNvSpPr>
      </xdr:nvSpPr>
      <xdr:spPr bwMode="auto">
        <a:xfrm>
          <a:off x="1937000" y="570052200"/>
          <a:ext cx="341937" cy="2772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501079</xdr:colOff>
      <xdr:row>2398</xdr:row>
      <xdr:rowOff>8562</xdr:rowOff>
    </xdr:from>
    <xdr:to>
      <xdr:col>2</xdr:col>
      <xdr:colOff>824073</xdr:colOff>
      <xdr:row>2399</xdr:row>
      <xdr:rowOff>10703</xdr:rowOff>
    </xdr:to>
    <xdr:sp macro="" textlink="">
      <xdr:nvSpPr>
        <xdr:cNvPr id="108" name="Text Box 272">
          <a:extLst>
            <a:ext uri="{FF2B5EF4-FFF2-40B4-BE49-F238E27FC236}">
              <a16:creationId xmlns:a16="http://schemas.microsoft.com/office/drawing/2014/main" id="{00000000-0008-0000-0500-00006C000000}"/>
            </a:ext>
          </a:extLst>
        </xdr:cNvPr>
        <xdr:cNvSpPr txBox="1">
          <a:spLocks noChangeArrowheads="1"/>
        </xdr:cNvSpPr>
      </xdr:nvSpPr>
      <xdr:spPr bwMode="auto">
        <a:xfrm>
          <a:off x="1891729" y="581052612"/>
          <a:ext cx="322994" cy="2497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584450</xdr:colOff>
      <xdr:row>2413</xdr:row>
      <xdr:rowOff>10703</xdr:rowOff>
    </xdr:from>
    <xdr:to>
      <xdr:col>2</xdr:col>
      <xdr:colOff>888287</xdr:colOff>
      <xdr:row>2415</xdr:row>
      <xdr:rowOff>117725</xdr:rowOff>
    </xdr:to>
    <xdr:sp macro="" textlink="">
      <xdr:nvSpPr>
        <xdr:cNvPr id="109" name="Text Box 273">
          <a:extLst>
            <a:ext uri="{FF2B5EF4-FFF2-40B4-BE49-F238E27FC236}">
              <a16:creationId xmlns:a16="http://schemas.microsoft.com/office/drawing/2014/main" id="{00000000-0008-0000-0500-00006D000000}"/>
            </a:ext>
          </a:extLst>
        </xdr:cNvPr>
        <xdr:cNvSpPr txBox="1">
          <a:spLocks noChangeArrowheads="1"/>
        </xdr:cNvSpPr>
      </xdr:nvSpPr>
      <xdr:spPr bwMode="auto">
        <a:xfrm>
          <a:off x="1975100" y="584579003"/>
          <a:ext cx="303837" cy="5451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0" name="Text Box 274">
          <a:extLst>
            <a:ext uri="{FF2B5EF4-FFF2-40B4-BE49-F238E27FC236}">
              <a16:creationId xmlns:a16="http://schemas.microsoft.com/office/drawing/2014/main" id="{00000000-0008-0000-0500-00006E000000}"/>
            </a:ext>
          </a:extLst>
        </xdr:cNvPr>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sp>
    <xdr:clientData/>
  </xdr:twoCellAnchor>
  <xdr:twoCellAnchor>
    <xdr:from>
      <xdr:col>2</xdr:col>
      <xdr:colOff>85725</xdr:colOff>
      <xdr:row>2035</xdr:row>
      <xdr:rowOff>0</xdr:rowOff>
    </xdr:from>
    <xdr:to>
      <xdr:col>2</xdr:col>
      <xdr:colOff>342900</xdr:colOff>
      <xdr:row>2035</xdr:row>
      <xdr:rowOff>0</xdr:rowOff>
    </xdr:to>
    <xdr:sp macro="" textlink="">
      <xdr:nvSpPr>
        <xdr:cNvPr id="111" name="Text Box 275">
          <a:extLst>
            <a:ext uri="{FF2B5EF4-FFF2-40B4-BE49-F238E27FC236}">
              <a16:creationId xmlns:a16="http://schemas.microsoft.com/office/drawing/2014/main" id="{00000000-0008-0000-0500-00006F000000}"/>
            </a:ext>
          </a:extLst>
        </xdr:cNvPr>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276225</xdr:colOff>
      <xdr:row>2035</xdr:row>
      <xdr:rowOff>0</xdr:rowOff>
    </xdr:to>
    <xdr:sp macro="" textlink="">
      <xdr:nvSpPr>
        <xdr:cNvPr id="112" name="Text Box 276">
          <a:extLst>
            <a:ext uri="{FF2B5EF4-FFF2-40B4-BE49-F238E27FC236}">
              <a16:creationId xmlns:a16="http://schemas.microsoft.com/office/drawing/2014/main" id="{00000000-0008-0000-0500-000070000000}"/>
            </a:ext>
          </a:extLst>
        </xdr:cNvPr>
        <xdr:cNvSpPr txBox="1">
          <a:spLocks noChangeArrowheads="1"/>
        </xdr:cNvSpPr>
      </xdr:nvSpPr>
      <xdr:spPr bwMode="auto">
        <a:xfrm>
          <a:off x="1476375" y="4955381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2035</xdr:row>
      <xdr:rowOff>0</xdr:rowOff>
    </xdr:from>
    <xdr:to>
      <xdr:col>2</xdr:col>
      <xdr:colOff>342900</xdr:colOff>
      <xdr:row>2035</xdr:row>
      <xdr:rowOff>0</xdr:rowOff>
    </xdr:to>
    <xdr:sp macro="" textlink="">
      <xdr:nvSpPr>
        <xdr:cNvPr id="113" name="Text Box 277">
          <a:extLst>
            <a:ext uri="{FF2B5EF4-FFF2-40B4-BE49-F238E27FC236}">
              <a16:creationId xmlns:a16="http://schemas.microsoft.com/office/drawing/2014/main" id="{00000000-0008-0000-0500-000071000000}"/>
            </a:ext>
          </a:extLst>
        </xdr:cNvPr>
        <xdr:cNvSpPr txBox="1">
          <a:spLocks noChangeArrowheads="1"/>
        </xdr:cNvSpPr>
      </xdr:nvSpPr>
      <xdr:spPr bwMode="auto">
        <a:xfrm>
          <a:off x="1476375" y="495538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4" name="Text Box 278">
          <a:extLst>
            <a:ext uri="{FF2B5EF4-FFF2-40B4-BE49-F238E27FC236}">
              <a16:creationId xmlns:a16="http://schemas.microsoft.com/office/drawing/2014/main" id="{00000000-0008-0000-0500-000072000000}"/>
            </a:ext>
          </a:extLst>
        </xdr:cNvPr>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sp>
    <xdr:clientData/>
  </xdr:twoCellAnchor>
  <xdr:twoCellAnchor>
    <xdr:from>
      <xdr:col>2</xdr:col>
      <xdr:colOff>85725</xdr:colOff>
      <xdr:row>1944</xdr:row>
      <xdr:rowOff>0</xdr:rowOff>
    </xdr:from>
    <xdr:to>
      <xdr:col>2</xdr:col>
      <xdr:colOff>342900</xdr:colOff>
      <xdr:row>1944</xdr:row>
      <xdr:rowOff>0</xdr:rowOff>
    </xdr:to>
    <xdr:sp macro="" textlink="">
      <xdr:nvSpPr>
        <xdr:cNvPr id="115" name="Text Box 279">
          <a:extLst>
            <a:ext uri="{FF2B5EF4-FFF2-40B4-BE49-F238E27FC236}">
              <a16:creationId xmlns:a16="http://schemas.microsoft.com/office/drawing/2014/main" id="{00000000-0008-0000-0500-000073000000}"/>
            </a:ext>
          </a:extLst>
        </xdr:cNvPr>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276225</xdr:colOff>
      <xdr:row>1944</xdr:row>
      <xdr:rowOff>0</xdr:rowOff>
    </xdr:to>
    <xdr:sp macro="" textlink="">
      <xdr:nvSpPr>
        <xdr:cNvPr id="116" name="Text Box 280">
          <a:extLst>
            <a:ext uri="{FF2B5EF4-FFF2-40B4-BE49-F238E27FC236}">
              <a16:creationId xmlns:a16="http://schemas.microsoft.com/office/drawing/2014/main" id="{00000000-0008-0000-0500-000074000000}"/>
            </a:ext>
          </a:extLst>
        </xdr:cNvPr>
        <xdr:cNvSpPr txBox="1">
          <a:spLocks noChangeArrowheads="1"/>
        </xdr:cNvSpPr>
      </xdr:nvSpPr>
      <xdr:spPr bwMode="auto">
        <a:xfrm>
          <a:off x="1476375" y="4740021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1944</xdr:row>
      <xdr:rowOff>0</xdr:rowOff>
    </xdr:from>
    <xdr:to>
      <xdr:col>2</xdr:col>
      <xdr:colOff>342900</xdr:colOff>
      <xdr:row>1944</xdr:row>
      <xdr:rowOff>0</xdr:rowOff>
    </xdr:to>
    <xdr:sp macro="" textlink="">
      <xdr:nvSpPr>
        <xdr:cNvPr id="117" name="Text Box 281">
          <a:extLst>
            <a:ext uri="{FF2B5EF4-FFF2-40B4-BE49-F238E27FC236}">
              <a16:creationId xmlns:a16="http://schemas.microsoft.com/office/drawing/2014/main" id="{00000000-0008-0000-0500-000075000000}"/>
            </a:ext>
          </a:extLst>
        </xdr:cNvPr>
        <xdr:cNvSpPr txBox="1">
          <a:spLocks noChangeArrowheads="1"/>
        </xdr:cNvSpPr>
      </xdr:nvSpPr>
      <xdr:spPr bwMode="auto">
        <a:xfrm>
          <a:off x="1476375" y="4740021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3691</xdr:row>
      <xdr:rowOff>133350</xdr:rowOff>
    </xdr:from>
    <xdr:to>
      <xdr:col>2</xdr:col>
      <xdr:colOff>476250</xdr:colOff>
      <xdr:row>3692</xdr:row>
      <xdr:rowOff>9525</xdr:rowOff>
    </xdr:to>
    <xdr:sp macro="" textlink="">
      <xdr:nvSpPr>
        <xdr:cNvPr id="118" name="Text Box 289">
          <a:extLst>
            <a:ext uri="{FF2B5EF4-FFF2-40B4-BE49-F238E27FC236}">
              <a16:creationId xmlns:a16="http://schemas.microsoft.com/office/drawing/2014/main" id="{00000000-0008-0000-0500-000076000000}"/>
            </a:ext>
          </a:extLst>
        </xdr:cNvPr>
        <xdr:cNvSpPr txBox="1">
          <a:spLocks noChangeArrowheads="1"/>
        </xdr:cNvSpPr>
      </xdr:nvSpPr>
      <xdr:spPr bwMode="auto">
        <a:xfrm>
          <a:off x="1609725" y="892006725"/>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438150</xdr:colOff>
      <xdr:row>3701</xdr:row>
      <xdr:rowOff>152400</xdr:rowOff>
    </xdr:from>
    <xdr:to>
      <xdr:col>2</xdr:col>
      <xdr:colOff>628650</xdr:colOff>
      <xdr:row>3702</xdr:row>
      <xdr:rowOff>66675</xdr:rowOff>
    </xdr:to>
    <xdr:sp macro="" textlink="">
      <xdr:nvSpPr>
        <xdr:cNvPr id="119" name="Text Box 301">
          <a:extLst>
            <a:ext uri="{FF2B5EF4-FFF2-40B4-BE49-F238E27FC236}">
              <a16:creationId xmlns:a16="http://schemas.microsoft.com/office/drawing/2014/main" id="{00000000-0008-0000-0500-000077000000}"/>
            </a:ext>
          </a:extLst>
        </xdr:cNvPr>
        <xdr:cNvSpPr txBox="1">
          <a:spLocks noChangeArrowheads="1"/>
        </xdr:cNvSpPr>
      </xdr:nvSpPr>
      <xdr:spPr bwMode="auto">
        <a:xfrm>
          <a:off x="1828800" y="894607050"/>
          <a:ext cx="190500"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0" name="Text Box 307">
          <a:extLst>
            <a:ext uri="{FF2B5EF4-FFF2-40B4-BE49-F238E27FC236}">
              <a16:creationId xmlns:a16="http://schemas.microsoft.com/office/drawing/2014/main" id="{00000000-0008-0000-0500-000078000000}"/>
            </a:ext>
          </a:extLst>
        </xdr:cNvPr>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sp>
    <xdr:clientData/>
  </xdr:twoCellAnchor>
  <xdr:twoCellAnchor>
    <xdr:from>
      <xdr:col>2</xdr:col>
      <xdr:colOff>85725</xdr:colOff>
      <xdr:row>1973</xdr:row>
      <xdr:rowOff>0</xdr:rowOff>
    </xdr:from>
    <xdr:to>
      <xdr:col>2</xdr:col>
      <xdr:colOff>342900</xdr:colOff>
      <xdr:row>1973</xdr:row>
      <xdr:rowOff>0</xdr:rowOff>
    </xdr:to>
    <xdr:sp macro="" textlink="">
      <xdr:nvSpPr>
        <xdr:cNvPr id="121" name="Text Box 308">
          <a:extLst>
            <a:ext uri="{FF2B5EF4-FFF2-40B4-BE49-F238E27FC236}">
              <a16:creationId xmlns:a16="http://schemas.microsoft.com/office/drawing/2014/main" id="{00000000-0008-0000-0500-000079000000}"/>
            </a:ext>
          </a:extLst>
        </xdr:cNvPr>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276225</xdr:colOff>
      <xdr:row>1973</xdr:row>
      <xdr:rowOff>0</xdr:rowOff>
    </xdr:to>
    <xdr:sp macro="" textlink="">
      <xdr:nvSpPr>
        <xdr:cNvPr id="122" name="Text Box 309">
          <a:extLst>
            <a:ext uri="{FF2B5EF4-FFF2-40B4-BE49-F238E27FC236}">
              <a16:creationId xmlns:a16="http://schemas.microsoft.com/office/drawing/2014/main" id="{00000000-0008-0000-0500-00007A000000}"/>
            </a:ext>
          </a:extLst>
        </xdr:cNvPr>
        <xdr:cNvSpPr txBox="1">
          <a:spLocks noChangeArrowheads="1"/>
        </xdr:cNvSpPr>
      </xdr:nvSpPr>
      <xdr:spPr bwMode="auto">
        <a:xfrm>
          <a:off x="1476375" y="481288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1973</xdr:row>
      <xdr:rowOff>0</xdr:rowOff>
    </xdr:from>
    <xdr:to>
      <xdr:col>2</xdr:col>
      <xdr:colOff>342900</xdr:colOff>
      <xdr:row>1973</xdr:row>
      <xdr:rowOff>0</xdr:rowOff>
    </xdr:to>
    <xdr:sp macro="" textlink="">
      <xdr:nvSpPr>
        <xdr:cNvPr id="123" name="Text Box 310">
          <a:extLst>
            <a:ext uri="{FF2B5EF4-FFF2-40B4-BE49-F238E27FC236}">
              <a16:creationId xmlns:a16="http://schemas.microsoft.com/office/drawing/2014/main" id="{00000000-0008-0000-0500-00007B000000}"/>
            </a:ext>
          </a:extLst>
        </xdr:cNvPr>
        <xdr:cNvSpPr txBox="1">
          <a:spLocks noChangeArrowheads="1"/>
        </xdr:cNvSpPr>
      </xdr:nvSpPr>
      <xdr:spPr bwMode="auto">
        <a:xfrm>
          <a:off x="1476375" y="481288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4" name="Text Box 311">
          <a:extLst>
            <a:ext uri="{FF2B5EF4-FFF2-40B4-BE49-F238E27FC236}">
              <a16:creationId xmlns:a16="http://schemas.microsoft.com/office/drawing/2014/main" id="{00000000-0008-0000-0500-00007C000000}"/>
            </a:ext>
          </a:extLst>
        </xdr:cNvPr>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sp>
    <xdr:clientData/>
  </xdr:twoCellAnchor>
  <xdr:twoCellAnchor>
    <xdr:from>
      <xdr:col>2</xdr:col>
      <xdr:colOff>85725</xdr:colOff>
      <xdr:row>1987</xdr:row>
      <xdr:rowOff>0</xdr:rowOff>
    </xdr:from>
    <xdr:to>
      <xdr:col>2</xdr:col>
      <xdr:colOff>342900</xdr:colOff>
      <xdr:row>1987</xdr:row>
      <xdr:rowOff>0</xdr:rowOff>
    </xdr:to>
    <xdr:sp macro="" textlink="">
      <xdr:nvSpPr>
        <xdr:cNvPr id="125" name="Text Box 312">
          <a:extLst>
            <a:ext uri="{FF2B5EF4-FFF2-40B4-BE49-F238E27FC236}">
              <a16:creationId xmlns:a16="http://schemas.microsoft.com/office/drawing/2014/main" id="{00000000-0008-0000-0500-00007D000000}"/>
            </a:ext>
          </a:extLst>
        </xdr:cNvPr>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276225</xdr:colOff>
      <xdr:row>1987</xdr:row>
      <xdr:rowOff>0</xdr:rowOff>
    </xdr:to>
    <xdr:sp macro="" textlink="">
      <xdr:nvSpPr>
        <xdr:cNvPr id="126" name="Text Box 313">
          <a:extLst>
            <a:ext uri="{FF2B5EF4-FFF2-40B4-BE49-F238E27FC236}">
              <a16:creationId xmlns:a16="http://schemas.microsoft.com/office/drawing/2014/main" id="{00000000-0008-0000-0500-00007E000000}"/>
            </a:ext>
          </a:extLst>
        </xdr:cNvPr>
        <xdr:cNvSpPr txBox="1">
          <a:spLocks noChangeArrowheads="1"/>
        </xdr:cNvSpPr>
      </xdr:nvSpPr>
      <xdr:spPr bwMode="auto">
        <a:xfrm>
          <a:off x="1476375" y="4843272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1987</xdr:row>
      <xdr:rowOff>0</xdr:rowOff>
    </xdr:from>
    <xdr:to>
      <xdr:col>2</xdr:col>
      <xdr:colOff>342900</xdr:colOff>
      <xdr:row>1987</xdr:row>
      <xdr:rowOff>0</xdr:rowOff>
    </xdr:to>
    <xdr:sp macro="" textlink="">
      <xdr:nvSpPr>
        <xdr:cNvPr id="127" name="Text Box 314">
          <a:extLst>
            <a:ext uri="{FF2B5EF4-FFF2-40B4-BE49-F238E27FC236}">
              <a16:creationId xmlns:a16="http://schemas.microsoft.com/office/drawing/2014/main" id="{00000000-0008-0000-0500-00007F000000}"/>
            </a:ext>
          </a:extLst>
        </xdr:cNvPr>
        <xdr:cNvSpPr txBox="1">
          <a:spLocks noChangeArrowheads="1"/>
        </xdr:cNvSpPr>
      </xdr:nvSpPr>
      <xdr:spPr bwMode="auto">
        <a:xfrm>
          <a:off x="1476375" y="4843272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594082</xdr:colOff>
      <xdr:row>2812</xdr:row>
      <xdr:rowOff>46554</xdr:rowOff>
    </xdr:from>
    <xdr:to>
      <xdr:col>2</xdr:col>
      <xdr:colOff>941798</xdr:colOff>
      <xdr:row>2813</xdr:row>
      <xdr:rowOff>21402</xdr:rowOff>
    </xdr:to>
    <xdr:sp macro="" textlink="">
      <xdr:nvSpPr>
        <xdr:cNvPr id="128" name="Text Box 320">
          <a:extLst>
            <a:ext uri="{FF2B5EF4-FFF2-40B4-BE49-F238E27FC236}">
              <a16:creationId xmlns:a16="http://schemas.microsoft.com/office/drawing/2014/main" id="{00000000-0008-0000-0500-000080000000}"/>
            </a:ext>
          </a:extLst>
        </xdr:cNvPr>
        <xdr:cNvSpPr txBox="1">
          <a:spLocks noChangeArrowheads="1"/>
        </xdr:cNvSpPr>
      </xdr:nvSpPr>
      <xdr:spPr bwMode="auto">
        <a:xfrm>
          <a:off x="1984732" y="680350629"/>
          <a:ext cx="347716" cy="25107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432157</xdr:colOff>
      <xdr:row>2545</xdr:row>
      <xdr:rowOff>85832</xdr:rowOff>
    </xdr:from>
    <xdr:to>
      <xdr:col>2</xdr:col>
      <xdr:colOff>759860</xdr:colOff>
      <xdr:row>2546</xdr:row>
      <xdr:rowOff>107022</xdr:rowOff>
    </xdr:to>
    <xdr:sp macro="" textlink="">
      <xdr:nvSpPr>
        <xdr:cNvPr id="129" name="Text Box 321">
          <a:extLst>
            <a:ext uri="{FF2B5EF4-FFF2-40B4-BE49-F238E27FC236}">
              <a16:creationId xmlns:a16="http://schemas.microsoft.com/office/drawing/2014/main" id="{00000000-0008-0000-0500-000081000000}"/>
            </a:ext>
          </a:extLst>
        </xdr:cNvPr>
        <xdr:cNvSpPr txBox="1">
          <a:spLocks noChangeArrowheads="1"/>
        </xdr:cNvSpPr>
      </xdr:nvSpPr>
      <xdr:spPr bwMode="auto">
        <a:xfrm>
          <a:off x="1822807" y="616667657"/>
          <a:ext cx="327703" cy="26884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483314</xdr:colOff>
      <xdr:row>2557</xdr:row>
      <xdr:rowOff>191677</xdr:rowOff>
    </xdr:from>
    <xdr:to>
      <xdr:col>2</xdr:col>
      <xdr:colOff>770562</xdr:colOff>
      <xdr:row>2558</xdr:row>
      <xdr:rowOff>192641</xdr:rowOff>
    </xdr:to>
    <xdr:sp macro="" textlink="">
      <xdr:nvSpPr>
        <xdr:cNvPr id="130" name="Text Box 323">
          <a:extLst>
            <a:ext uri="{FF2B5EF4-FFF2-40B4-BE49-F238E27FC236}">
              <a16:creationId xmlns:a16="http://schemas.microsoft.com/office/drawing/2014/main" id="{00000000-0008-0000-0500-000082000000}"/>
            </a:ext>
          </a:extLst>
        </xdr:cNvPr>
        <xdr:cNvSpPr txBox="1">
          <a:spLocks noChangeArrowheads="1"/>
        </xdr:cNvSpPr>
      </xdr:nvSpPr>
      <xdr:spPr bwMode="auto">
        <a:xfrm>
          <a:off x="1873964" y="619697677"/>
          <a:ext cx="287248" cy="2486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2578</xdr:row>
      <xdr:rowOff>21404</xdr:rowOff>
    </xdr:from>
    <xdr:to>
      <xdr:col>2</xdr:col>
      <xdr:colOff>824073</xdr:colOff>
      <xdr:row>2579</xdr:row>
      <xdr:rowOff>10702</xdr:rowOff>
    </xdr:to>
    <xdr:sp macro="" textlink="">
      <xdr:nvSpPr>
        <xdr:cNvPr id="131" name="Text Box 324">
          <a:extLst>
            <a:ext uri="{FF2B5EF4-FFF2-40B4-BE49-F238E27FC236}">
              <a16:creationId xmlns:a16="http://schemas.microsoft.com/office/drawing/2014/main" id="{00000000-0008-0000-0500-000083000000}"/>
            </a:ext>
          </a:extLst>
        </xdr:cNvPr>
        <xdr:cNvSpPr txBox="1">
          <a:spLocks noChangeArrowheads="1"/>
        </xdr:cNvSpPr>
      </xdr:nvSpPr>
      <xdr:spPr bwMode="auto">
        <a:xfrm>
          <a:off x="1893656" y="62439467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4857</xdr:row>
      <xdr:rowOff>0</xdr:rowOff>
    </xdr:from>
    <xdr:to>
      <xdr:col>2</xdr:col>
      <xdr:colOff>342900</xdr:colOff>
      <xdr:row>4857</xdr:row>
      <xdr:rowOff>57150</xdr:rowOff>
    </xdr:to>
    <xdr:sp macro="" textlink="">
      <xdr:nvSpPr>
        <xdr:cNvPr id="132" name="Text Box 331">
          <a:extLst>
            <a:ext uri="{FF2B5EF4-FFF2-40B4-BE49-F238E27FC236}">
              <a16:creationId xmlns:a16="http://schemas.microsoft.com/office/drawing/2014/main" id="{00000000-0008-0000-0500-000084000000}"/>
            </a:ext>
          </a:extLst>
        </xdr:cNvPr>
        <xdr:cNvSpPr txBox="1">
          <a:spLocks noChangeArrowheads="1"/>
        </xdr:cNvSpPr>
      </xdr:nvSpPr>
      <xdr:spPr bwMode="auto">
        <a:xfrm>
          <a:off x="1476375" y="1174880175"/>
          <a:ext cx="257175" cy="57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3" name="Text Box 381">
          <a:extLst>
            <a:ext uri="{FF2B5EF4-FFF2-40B4-BE49-F238E27FC236}">
              <a16:creationId xmlns:a16="http://schemas.microsoft.com/office/drawing/2014/main" id="{00000000-0008-0000-0500-000085000000}"/>
            </a:ext>
          </a:extLst>
        </xdr:cNvPr>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sp>
    <xdr:clientData/>
  </xdr:twoCellAnchor>
  <xdr:twoCellAnchor>
    <xdr:from>
      <xdr:col>2</xdr:col>
      <xdr:colOff>85725</xdr:colOff>
      <xdr:row>4906</xdr:row>
      <xdr:rowOff>0</xdr:rowOff>
    </xdr:from>
    <xdr:to>
      <xdr:col>2</xdr:col>
      <xdr:colOff>342900</xdr:colOff>
      <xdr:row>4906</xdr:row>
      <xdr:rowOff>0</xdr:rowOff>
    </xdr:to>
    <xdr:sp macro="" textlink="">
      <xdr:nvSpPr>
        <xdr:cNvPr id="134" name="Text Box 382">
          <a:extLst>
            <a:ext uri="{FF2B5EF4-FFF2-40B4-BE49-F238E27FC236}">
              <a16:creationId xmlns:a16="http://schemas.microsoft.com/office/drawing/2014/main" id="{00000000-0008-0000-0500-000086000000}"/>
            </a:ext>
          </a:extLst>
        </xdr:cNvPr>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276225</xdr:colOff>
      <xdr:row>4906</xdr:row>
      <xdr:rowOff>0</xdr:rowOff>
    </xdr:to>
    <xdr:sp macro="" textlink="">
      <xdr:nvSpPr>
        <xdr:cNvPr id="135" name="Text Box 383">
          <a:extLst>
            <a:ext uri="{FF2B5EF4-FFF2-40B4-BE49-F238E27FC236}">
              <a16:creationId xmlns:a16="http://schemas.microsoft.com/office/drawing/2014/main" id="{00000000-0008-0000-0500-000087000000}"/>
            </a:ext>
          </a:extLst>
        </xdr:cNvPr>
        <xdr:cNvSpPr txBox="1">
          <a:spLocks noChangeArrowheads="1"/>
        </xdr:cNvSpPr>
      </xdr:nvSpPr>
      <xdr:spPr bwMode="auto">
        <a:xfrm>
          <a:off x="1476375" y="11867483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4906</xdr:row>
      <xdr:rowOff>0</xdr:rowOff>
    </xdr:from>
    <xdr:to>
      <xdr:col>2</xdr:col>
      <xdr:colOff>342900</xdr:colOff>
      <xdr:row>4906</xdr:row>
      <xdr:rowOff>0</xdr:rowOff>
    </xdr:to>
    <xdr:sp macro="" textlink="">
      <xdr:nvSpPr>
        <xdr:cNvPr id="136" name="Text Box 384">
          <a:extLst>
            <a:ext uri="{FF2B5EF4-FFF2-40B4-BE49-F238E27FC236}">
              <a16:creationId xmlns:a16="http://schemas.microsoft.com/office/drawing/2014/main" id="{00000000-0008-0000-0500-000088000000}"/>
            </a:ext>
          </a:extLst>
        </xdr:cNvPr>
        <xdr:cNvSpPr txBox="1">
          <a:spLocks noChangeArrowheads="1"/>
        </xdr:cNvSpPr>
      </xdr:nvSpPr>
      <xdr:spPr bwMode="auto">
        <a:xfrm>
          <a:off x="1476375" y="11867483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95250</xdr:colOff>
      <xdr:row>719</xdr:row>
      <xdr:rowOff>152400</xdr:rowOff>
    </xdr:from>
    <xdr:to>
      <xdr:col>2</xdr:col>
      <xdr:colOff>361950</xdr:colOff>
      <xdr:row>723</xdr:row>
      <xdr:rowOff>95250</xdr:rowOff>
    </xdr:to>
    <xdr:sp macro="" textlink="">
      <xdr:nvSpPr>
        <xdr:cNvPr id="137" name="Text Box 12">
          <a:extLst>
            <a:ext uri="{FF2B5EF4-FFF2-40B4-BE49-F238E27FC236}">
              <a16:creationId xmlns:a16="http://schemas.microsoft.com/office/drawing/2014/main" id="{00000000-0008-0000-0500-000089000000}"/>
            </a:ext>
          </a:extLst>
        </xdr:cNvPr>
        <xdr:cNvSpPr txBox="1">
          <a:spLocks noChangeArrowheads="1"/>
        </xdr:cNvSpPr>
      </xdr:nvSpPr>
      <xdr:spPr bwMode="auto">
        <a:xfrm rot="20832336">
          <a:off x="1485900" y="182851425"/>
          <a:ext cx="266700" cy="819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editAs="oneCell">
    <xdr:from>
      <xdr:col>2</xdr:col>
      <xdr:colOff>0</xdr:colOff>
      <xdr:row>982</xdr:row>
      <xdr:rowOff>0</xdr:rowOff>
    </xdr:from>
    <xdr:to>
      <xdr:col>2</xdr:col>
      <xdr:colOff>76200</xdr:colOff>
      <xdr:row>982</xdr:row>
      <xdr:rowOff>40005</xdr:rowOff>
    </xdr:to>
    <xdr:sp macro="" textlink="">
      <xdr:nvSpPr>
        <xdr:cNvPr id="138" name="Text Box 5">
          <a:extLst>
            <a:ext uri="{FF2B5EF4-FFF2-40B4-BE49-F238E27FC236}">
              <a16:creationId xmlns:a16="http://schemas.microsoft.com/office/drawing/2014/main" id="{00000000-0008-0000-0500-00008A000000}"/>
            </a:ext>
          </a:extLst>
        </xdr:cNvPr>
        <xdr:cNvSpPr txBox="1">
          <a:spLocks noChangeArrowheads="1"/>
        </xdr:cNvSpPr>
      </xdr:nvSpPr>
      <xdr:spPr bwMode="auto">
        <a:xfrm>
          <a:off x="1390650" y="247583325"/>
          <a:ext cx="76200" cy="180975"/>
        </a:xfrm>
        <a:prstGeom prst="rect">
          <a:avLst/>
        </a:prstGeom>
        <a:noFill/>
        <a:ln w="9525">
          <a:noFill/>
          <a:miter lim="800000"/>
          <a:headEnd/>
          <a:tailEnd/>
        </a:ln>
      </xdr:spPr>
      <xdr:txBody>
        <a:bodyPr/>
        <a:lstStyle/>
        <a:p>
          <a:endParaRPr lang="en-US"/>
        </a:p>
      </xdr:txBody>
    </xdr:sp>
    <xdr:clientData/>
  </xdr:twoCellAnchor>
  <xdr:twoCellAnchor>
    <xdr:from>
      <xdr:col>2</xdr:col>
      <xdr:colOff>192747</xdr:colOff>
      <xdr:row>1204</xdr:row>
      <xdr:rowOff>161924</xdr:rowOff>
    </xdr:from>
    <xdr:to>
      <xdr:col>2</xdr:col>
      <xdr:colOff>481601</xdr:colOff>
      <xdr:row>1205</xdr:row>
      <xdr:rowOff>192639</xdr:rowOff>
    </xdr:to>
    <xdr:sp macro="" textlink="">
      <xdr:nvSpPr>
        <xdr:cNvPr id="139" name="Text Box 218">
          <a:extLst>
            <a:ext uri="{FF2B5EF4-FFF2-40B4-BE49-F238E27FC236}">
              <a16:creationId xmlns:a16="http://schemas.microsoft.com/office/drawing/2014/main" id="{00000000-0008-0000-0500-00008B000000}"/>
            </a:ext>
          </a:extLst>
        </xdr:cNvPr>
        <xdr:cNvSpPr txBox="1">
          <a:spLocks noChangeArrowheads="1"/>
        </xdr:cNvSpPr>
      </xdr:nvSpPr>
      <xdr:spPr bwMode="auto">
        <a:xfrm>
          <a:off x="1583397" y="300770924"/>
          <a:ext cx="288854" cy="2783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243901</xdr:colOff>
      <xdr:row>1236</xdr:row>
      <xdr:rowOff>39383</xdr:rowOff>
    </xdr:from>
    <xdr:to>
      <xdr:col>2</xdr:col>
      <xdr:colOff>556514</xdr:colOff>
      <xdr:row>1237</xdr:row>
      <xdr:rowOff>64211</xdr:rowOff>
    </xdr:to>
    <xdr:sp macro="" textlink="">
      <xdr:nvSpPr>
        <xdr:cNvPr id="140" name="Text Box 225">
          <a:extLst>
            <a:ext uri="{FF2B5EF4-FFF2-40B4-BE49-F238E27FC236}">
              <a16:creationId xmlns:a16="http://schemas.microsoft.com/office/drawing/2014/main" id="{00000000-0008-0000-0500-00008C000000}"/>
            </a:ext>
          </a:extLst>
        </xdr:cNvPr>
        <xdr:cNvSpPr txBox="1">
          <a:spLocks noChangeArrowheads="1"/>
        </xdr:cNvSpPr>
      </xdr:nvSpPr>
      <xdr:spPr bwMode="auto">
        <a:xfrm>
          <a:off x="1634551" y="307915958"/>
          <a:ext cx="312613" cy="2153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233202</xdr:colOff>
      <xdr:row>1233</xdr:row>
      <xdr:rowOff>146405</xdr:rowOff>
    </xdr:from>
    <xdr:to>
      <xdr:col>2</xdr:col>
      <xdr:colOff>556517</xdr:colOff>
      <xdr:row>1234</xdr:row>
      <xdr:rowOff>139129</xdr:rowOff>
    </xdr:to>
    <xdr:sp macro="" textlink="">
      <xdr:nvSpPr>
        <xdr:cNvPr id="141" name="Text Box 232">
          <a:extLst>
            <a:ext uri="{FF2B5EF4-FFF2-40B4-BE49-F238E27FC236}">
              <a16:creationId xmlns:a16="http://schemas.microsoft.com/office/drawing/2014/main" id="{00000000-0008-0000-0500-00008D000000}"/>
            </a:ext>
          </a:extLst>
        </xdr:cNvPr>
        <xdr:cNvSpPr txBox="1">
          <a:spLocks noChangeArrowheads="1"/>
        </xdr:cNvSpPr>
      </xdr:nvSpPr>
      <xdr:spPr bwMode="auto">
        <a:xfrm>
          <a:off x="1623852" y="307337180"/>
          <a:ext cx="323315" cy="24037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1254</xdr:row>
      <xdr:rowOff>71490</xdr:rowOff>
    </xdr:from>
    <xdr:to>
      <xdr:col>2</xdr:col>
      <xdr:colOff>470899</xdr:colOff>
      <xdr:row>1255</xdr:row>
      <xdr:rowOff>85618</xdr:rowOff>
    </xdr:to>
    <xdr:sp macro="" textlink="">
      <xdr:nvSpPr>
        <xdr:cNvPr id="142" name="Text Box 225">
          <a:extLst>
            <a:ext uri="{FF2B5EF4-FFF2-40B4-BE49-F238E27FC236}">
              <a16:creationId xmlns:a16="http://schemas.microsoft.com/office/drawing/2014/main" id="{00000000-0008-0000-0500-00008E000000}"/>
            </a:ext>
          </a:extLst>
        </xdr:cNvPr>
        <xdr:cNvSpPr txBox="1">
          <a:spLocks noChangeArrowheads="1"/>
        </xdr:cNvSpPr>
      </xdr:nvSpPr>
      <xdr:spPr bwMode="auto">
        <a:xfrm>
          <a:off x="1570341" y="312034290"/>
          <a:ext cx="291208" cy="20462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168989</xdr:colOff>
      <xdr:row>1251</xdr:row>
      <xdr:rowOff>199917</xdr:rowOff>
    </xdr:from>
    <xdr:to>
      <xdr:col>2</xdr:col>
      <xdr:colOff>535113</xdr:colOff>
      <xdr:row>1252</xdr:row>
      <xdr:rowOff>214044</xdr:rowOff>
    </xdr:to>
    <xdr:sp macro="" textlink="">
      <xdr:nvSpPr>
        <xdr:cNvPr id="143" name="Text Box 232">
          <a:extLst>
            <a:ext uri="{FF2B5EF4-FFF2-40B4-BE49-F238E27FC236}">
              <a16:creationId xmlns:a16="http://schemas.microsoft.com/office/drawing/2014/main" id="{00000000-0008-0000-0500-00008F000000}"/>
            </a:ext>
          </a:extLst>
        </xdr:cNvPr>
        <xdr:cNvSpPr txBox="1">
          <a:spLocks noChangeArrowheads="1"/>
        </xdr:cNvSpPr>
      </xdr:nvSpPr>
      <xdr:spPr bwMode="auto">
        <a:xfrm>
          <a:off x="1559639" y="311476917"/>
          <a:ext cx="366124" cy="2617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201095</xdr:colOff>
      <xdr:row>1376</xdr:row>
      <xdr:rowOff>146407</xdr:rowOff>
    </xdr:from>
    <xdr:to>
      <xdr:col>2</xdr:col>
      <xdr:colOff>470899</xdr:colOff>
      <xdr:row>1377</xdr:row>
      <xdr:rowOff>117725</xdr:rowOff>
    </xdr:to>
    <xdr:sp macro="" textlink="">
      <xdr:nvSpPr>
        <xdr:cNvPr id="144" name="Text Box 225">
          <a:extLst>
            <a:ext uri="{FF2B5EF4-FFF2-40B4-BE49-F238E27FC236}">
              <a16:creationId xmlns:a16="http://schemas.microsoft.com/office/drawing/2014/main" id="{00000000-0008-0000-0500-000090000000}"/>
            </a:ext>
          </a:extLst>
        </xdr:cNvPr>
        <xdr:cNvSpPr txBox="1">
          <a:spLocks noChangeArrowheads="1"/>
        </xdr:cNvSpPr>
      </xdr:nvSpPr>
      <xdr:spPr bwMode="auto">
        <a:xfrm>
          <a:off x="1591745" y="339884107"/>
          <a:ext cx="269804" cy="19039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303729</xdr:colOff>
      <xdr:row>1706</xdr:row>
      <xdr:rowOff>1393</xdr:rowOff>
    </xdr:from>
    <xdr:to>
      <xdr:col>2</xdr:col>
      <xdr:colOff>567219</xdr:colOff>
      <xdr:row>1707</xdr:row>
      <xdr:rowOff>0</xdr:rowOff>
    </xdr:to>
    <xdr:sp macro="" textlink="">
      <xdr:nvSpPr>
        <xdr:cNvPr id="145" name="Text Box 25">
          <a:extLst>
            <a:ext uri="{FF2B5EF4-FFF2-40B4-BE49-F238E27FC236}">
              <a16:creationId xmlns:a16="http://schemas.microsoft.com/office/drawing/2014/main" id="{00000000-0008-0000-0500-000091000000}"/>
            </a:ext>
          </a:extLst>
        </xdr:cNvPr>
        <xdr:cNvSpPr txBox="1">
          <a:spLocks noChangeArrowheads="1"/>
        </xdr:cNvSpPr>
      </xdr:nvSpPr>
      <xdr:spPr bwMode="auto">
        <a:xfrm>
          <a:off x="1694379" y="417015418"/>
          <a:ext cx="263490" cy="21768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482136</xdr:colOff>
      <xdr:row>2337</xdr:row>
      <xdr:rowOff>91719</xdr:rowOff>
    </xdr:from>
    <xdr:to>
      <xdr:col>2</xdr:col>
      <xdr:colOff>802669</xdr:colOff>
      <xdr:row>2338</xdr:row>
      <xdr:rowOff>96320</xdr:rowOff>
    </xdr:to>
    <xdr:sp macro="" textlink="">
      <xdr:nvSpPr>
        <xdr:cNvPr id="146" name="Text Box 41">
          <a:extLst>
            <a:ext uri="{FF2B5EF4-FFF2-40B4-BE49-F238E27FC236}">
              <a16:creationId xmlns:a16="http://schemas.microsoft.com/office/drawing/2014/main" id="{00000000-0008-0000-0500-000092000000}"/>
            </a:ext>
          </a:extLst>
        </xdr:cNvPr>
        <xdr:cNvSpPr txBox="1">
          <a:spLocks noChangeArrowheads="1"/>
        </xdr:cNvSpPr>
      </xdr:nvSpPr>
      <xdr:spPr bwMode="auto">
        <a:xfrm>
          <a:off x="1872786" y="56649584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2607</xdr:row>
      <xdr:rowOff>334340</xdr:rowOff>
    </xdr:from>
    <xdr:to>
      <xdr:col>2</xdr:col>
      <xdr:colOff>866882</xdr:colOff>
      <xdr:row>2609</xdr:row>
      <xdr:rowOff>10703</xdr:rowOff>
    </xdr:to>
    <xdr:sp macro="" textlink="">
      <xdr:nvSpPr>
        <xdr:cNvPr id="147" name="Text Box 324">
          <a:extLst>
            <a:ext uri="{FF2B5EF4-FFF2-40B4-BE49-F238E27FC236}">
              <a16:creationId xmlns:a16="http://schemas.microsoft.com/office/drawing/2014/main" id="{00000000-0008-0000-0500-000093000000}"/>
            </a:ext>
          </a:extLst>
        </xdr:cNvPr>
        <xdr:cNvSpPr txBox="1">
          <a:spLocks noChangeArrowheads="1"/>
        </xdr:cNvSpPr>
      </xdr:nvSpPr>
      <xdr:spPr bwMode="auto">
        <a:xfrm>
          <a:off x="1888197" y="631556090"/>
          <a:ext cx="369335" cy="2573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337013</xdr:colOff>
      <xdr:row>2618</xdr:row>
      <xdr:rowOff>45378</xdr:rowOff>
    </xdr:from>
    <xdr:to>
      <xdr:col>2</xdr:col>
      <xdr:colOff>749156</xdr:colOff>
      <xdr:row>2619</xdr:row>
      <xdr:rowOff>64213</xdr:rowOff>
    </xdr:to>
    <xdr:sp macro="" textlink="">
      <xdr:nvSpPr>
        <xdr:cNvPr id="148" name="Text Box 324">
          <a:extLst>
            <a:ext uri="{FF2B5EF4-FFF2-40B4-BE49-F238E27FC236}">
              <a16:creationId xmlns:a16="http://schemas.microsoft.com/office/drawing/2014/main" id="{00000000-0008-0000-0500-000094000000}"/>
            </a:ext>
          </a:extLst>
        </xdr:cNvPr>
        <xdr:cNvSpPr txBox="1">
          <a:spLocks noChangeArrowheads="1"/>
        </xdr:cNvSpPr>
      </xdr:nvSpPr>
      <xdr:spPr bwMode="auto">
        <a:xfrm>
          <a:off x="1727663" y="634172253"/>
          <a:ext cx="412143" cy="26648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486844</xdr:colOff>
      <xdr:row>2637</xdr:row>
      <xdr:rowOff>270125</xdr:rowOff>
    </xdr:from>
    <xdr:to>
      <xdr:col>2</xdr:col>
      <xdr:colOff>791966</xdr:colOff>
      <xdr:row>2638</xdr:row>
      <xdr:rowOff>139129</xdr:rowOff>
    </xdr:to>
    <xdr:sp macro="" textlink="">
      <xdr:nvSpPr>
        <xdr:cNvPr id="149" name="Text Box 324">
          <a:extLst>
            <a:ext uri="{FF2B5EF4-FFF2-40B4-BE49-F238E27FC236}">
              <a16:creationId xmlns:a16="http://schemas.microsoft.com/office/drawing/2014/main" id="{00000000-0008-0000-0500-000095000000}"/>
            </a:ext>
          </a:extLst>
        </xdr:cNvPr>
        <xdr:cNvSpPr txBox="1">
          <a:spLocks noChangeArrowheads="1"/>
        </xdr:cNvSpPr>
      </xdr:nvSpPr>
      <xdr:spPr bwMode="auto">
        <a:xfrm>
          <a:off x="1877494" y="638902325"/>
          <a:ext cx="305122" cy="22142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347716</xdr:colOff>
      <xdr:row>2721</xdr:row>
      <xdr:rowOff>88186</xdr:rowOff>
    </xdr:from>
    <xdr:to>
      <xdr:col>2</xdr:col>
      <xdr:colOff>727753</xdr:colOff>
      <xdr:row>2722</xdr:row>
      <xdr:rowOff>128427</xdr:rowOff>
    </xdr:to>
    <xdr:sp macro="" textlink="">
      <xdr:nvSpPr>
        <xdr:cNvPr id="150" name="Text Box 324">
          <a:extLst>
            <a:ext uri="{FF2B5EF4-FFF2-40B4-BE49-F238E27FC236}">
              <a16:creationId xmlns:a16="http://schemas.microsoft.com/office/drawing/2014/main" id="{00000000-0008-0000-0500-000096000000}"/>
            </a:ext>
          </a:extLst>
        </xdr:cNvPr>
        <xdr:cNvSpPr txBox="1">
          <a:spLocks noChangeArrowheads="1"/>
        </xdr:cNvSpPr>
      </xdr:nvSpPr>
      <xdr:spPr bwMode="auto">
        <a:xfrm>
          <a:off x="1738366" y="658284736"/>
          <a:ext cx="380037" cy="2688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2735</xdr:row>
      <xdr:rowOff>173804</xdr:rowOff>
    </xdr:from>
    <xdr:to>
      <xdr:col>2</xdr:col>
      <xdr:colOff>759860</xdr:colOff>
      <xdr:row>2736</xdr:row>
      <xdr:rowOff>181938</xdr:rowOff>
    </xdr:to>
    <xdr:sp macro="" textlink="">
      <xdr:nvSpPr>
        <xdr:cNvPr id="151" name="Text Box 324">
          <a:extLst>
            <a:ext uri="{FF2B5EF4-FFF2-40B4-BE49-F238E27FC236}">
              <a16:creationId xmlns:a16="http://schemas.microsoft.com/office/drawing/2014/main" id="{00000000-0008-0000-0500-000097000000}"/>
            </a:ext>
          </a:extLst>
        </xdr:cNvPr>
        <xdr:cNvSpPr txBox="1">
          <a:spLocks noChangeArrowheads="1"/>
        </xdr:cNvSpPr>
      </xdr:nvSpPr>
      <xdr:spPr bwMode="auto">
        <a:xfrm>
          <a:off x="1781175" y="661751729"/>
          <a:ext cx="369335" cy="2367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304800</xdr:colOff>
      <xdr:row>3144</xdr:row>
      <xdr:rowOff>52441</xdr:rowOff>
    </xdr:from>
    <xdr:to>
      <xdr:col>2</xdr:col>
      <xdr:colOff>642135</xdr:colOff>
      <xdr:row>3145</xdr:row>
      <xdr:rowOff>107023</xdr:rowOff>
    </xdr:to>
    <xdr:sp macro="" textlink="">
      <xdr:nvSpPr>
        <xdr:cNvPr id="152" name="Text Box 316">
          <a:extLst>
            <a:ext uri="{FF2B5EF4-FFF2-40B4-BE49-F238E27FC236}">
              <a16:creationId xmlns:a16="http://schemas.microsoft.com/office/drawing/2014/main" id="{00000000-0008-0000-0500-000098000000}"/>
            </a:ext>
          </a:extLst>
        </xdr:cNvPr>
        <xdr:cNvSpPr txBox="1">
          <a:spLocks noChangeArrowheads="1"/>
        </xdr:cNvSpPr>
      </xdr:nvSpPr>
      <xdr:spPr bwMode="auto">
        <a:xfrm>
          <a:off x="1695450" y="760376041"/>
          <a:ext cx="337335" cy="3022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380893</xdr:colOff>
      <xdr:row>3088</xdr:row>
      <xdr:rowOff>213083</xdr:rowOff>
    </xdr:from>
    <xdr:to>
      <xdr:col>2</xdr:col>
      <xdr:colOff>706349</xdr:colOff>
      <xdr:row>3089</xdr:row>
      <xdr:rowOff>224747</xdr:rowOff>
    </xdr:to>
    <xdr:sp macro="" textlink="">
      <xdr:nvSpPr>
        <xdr:cNvPr id="153" name="Text Box 316">
          <a:extLst>
            <a:ext uri="{FF2B5EF4-FFF2-40B4-BE49-F238E27FC236}">
              <a16:creationId xmlns:a16="http://schemas.microsoft.com/office/drawing/2014/main" id="{00000000-0008-0000-0500-000099000000}"/>
            </a:ext>
          </a:extLst>
        </xdr:cNvPr>
        <xdr:cNvSpPr txBox="1">
          <a:spLocks noChangeArrowheads="1"/>
        </xdr:cNvSpPr>
      </xdr:nvSpPr>
      <xdr:spPr bwMode="auto">
        <a:xfrm>
          <a:off x="1771543" y="746925458"/>
          <a:ext cx="325456" cy="25931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359489</xdr:colOff>
      <xdr:row>3076</xdr:row>
      <xdr:rowOff>214258</xdr:rowOff>
    </xdr:from>
    <xdr:to>
      <xdr:col>2</xdr:col>
      <xdr:colOff>717051</xdr:colOff>
      <xdr:row>3077</xdr:row>
      <xdr:rowOff>246151</xdr:rowOff>
    </xdr:to>
    <xdr:sp macro="" textlink="">
      <xdr:nvSpPr>
        <xdr:cNvPr id="154" name="Text Box 316">
          <a:extLst>
            <a:ext uri="{FF2B5EF4-FFF2-40B4-BE49-F238E27FC236}">
              <a16:creationId xmlns:a16="http://schemas.microsoft.com/office/drawing/2014/main" id="{00000000-0008-0000-0500-00009A000000}"/>
            </a:ext>
          </a:extLst>
        </xdr:cNvPr>
        <xdr:cNvSpPr txBox="1">
          <a:spLocks noChangeArrowheads="1"/>
        </xdr:cNvSpPr>
      </xdr:nvSpPr>
      <xdr:spPr bwMode="auto">
        <a:xfrm>
          <a:off x="1750139" y="743859583"/>
          <a:ext cx="357562" cy="27954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3065</xdr:row>
      <xdr:rowOff>46555</xdr:rowOff>
    </xdr:from>
    <xdr:to>
      <xdr:col>2</xdr:col>
      <xdr:colOff>802669</xdr:colOff>
      <xdr:row>3066</xdr:row>
      <xdr:rowOff>64212</xdr:rowOff>
    </xdr:to>
    <xdr:sp macro="" textlink="">
      <xdr:nvSpPr>
        <xdr:cNvPr id="155" name="Text Box 316">
          <a:extLst>
            <a:ext uri="{FF2B5EF4-FFF2-40B4-BE49-F238E27FC236}">
              <a16:creationId xmlns:a16="http://schemas.microsoft.com/office/drawing/2014/main" id="{00000000-0008-0000-0500-00009B000000}"/>
            </a:ext>
          </a:extLst>
        </xdr:cNvPr>
        <xdr:cNvSpPr txBox="1">
          <a:spLocks noChangeArrowheads="1"/>
        </xdr:cNvSpPr>
      </xdr:nvSpPr>
      <xdr:spPr bwMode="auto">
        <a:xfrm>
          <a:off x="1854913" y="7408724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444144</xdr:colOff>
      <xdr:row>2999</xdr:row>
      <xdr:rowOff>198740</xdr:rowOff>
    </xdr:from>
    <xdr:to>
      <xdr:col>2</xdr:col>
      <xdr:colOff>770562</xdr:colOff>
      <xdr:row>3001</xdr:row>
      <xdr:rowOff>21403</xdr:rowOff>
    </xdr:to>
    <xdr:sp macro="" textlink="">
      <xdr:nvSpPr>
        <xdr:cNvPr id="156" name="Text Box 316">
          <a:extLst>
            <a:ext uri="{FF2B5EF4-FFF2-40B4-BE49-F238E27FC236}">
              <a16:creationId xmlns:a16="http://schemas.microsoft.com/office/drawing/2014/main" id="{00000000-0008-0000-0500-00009C000000}"/>
            </a:ext>
          </a:extLst>
        </xdr:cNvPr>
        <xdr:cNvSpPr txBox="1">
          <a:spLocks noChangeArrowheads="1"/>
        </xdr:cNvSpPr>
      </xdr:nvSpPr>
      <xdr:spPr bwMode="auto">
        <a:xfrm>
          <a:off x="1834794" y="725365565"/>
          <a:ext cx="326418" cy="2608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483421</xdr:colOff>
      <xdr:row>2956</xdr:row>
      <xdr:rowOff>216613</xdr:rowOff>
    </xdr:from>
    <xdr:to>
      <xdr:col>2</xdr:col>
      <xdr:colOff>781264</xdr:colOff>
      <xdr:row>2958</xdr:row>
      <xdr:rowOff>42808</xdr:rowOff>
    </xdr:to>
    <xdr:sp macro="" textlink="">
      <xdr:nvSpPr>
        <xdr:cNvPr id="157" name="Text Box 316">
          <a:extLst>
            <a:ext uri="{FF2B5EF4-FFF2-40B4-BE49-F238E27FC236}">
              <a16:creationId xmlns:a16="http://schemas.microsoft.com/office/drawing/2014/main" id="{00000000-0008-0000-0500-00009D000000}"/>
            </a:ext>
          </a:extLst>
        </xdr:cNvPr>
        <xdr:cNvSpPr txBox="1">
          <a:spLocks noChangeArrowheads="1"/>
        </xdr:cNvSpPr>
      </xdr:nvSpPr>
      <xdr:spPr bwMode="auto">
        <a:xfrm>
          <a:off x="1874071" y="715048813"/>
          <a:ext cx="297843" cy="2929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2769</xdr:row>
      <xdr:rowOff>21405</xdr:rowOff>
    </xdr:from>
    <xdr:to>
      <xdr:col>2</xdr:col>
      <xdr:colOff>752369</xdr:colOff>
      <xdr:row>2770</xdr:row>
      <xdr:rowOff>48910</xdr:rowOff>
    </xdr:to>
    <xdr:sp macro="" textlink="">
      <xdr:nvSpPr>
        <xdr:cNvPr id="158" name="Text Box 316">
          <a:extLst>
            <a:ext uri="{FF2B5EF4-FFF2-40B4-BE49-F238E27FC236}">
              <a16:creationId xmlns:a16="http://schemas.microsoft.com/office/drawing/2014/main" id="{00000000-0008-0000-0500-00009E000000}"/>
            </a:ext>
          </a:extLst>
        </xdr:cNvPr>
        <xdr:cNvSpPr txBox="1">
          <a:spLocks noChangeArrowheads="1"/>
        </xdr:cNvSpPr>
      </xdr:nvSpPr>
      <xdr:spPr bwMode="auto">
        <a:xfrm>
          <a:off x="1829443" y="669705105"/>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2699</xdr:row>
      <xdr:rowOff>54902</xdr:rowOff>
    </xdr:from>
    <xdr:to>
      <xdr:col>2</xdr:col>
      <xdr:colOff>813371</xdr:colOff>
      <xdr:row>2700</xdr:row>
      <xdr:rowOff>117724</xdr:rowOff>
    </xdr:to>
    <xdr:sp macro="" textlink="">
      <xdr:nvSpPr>
        <xdr:cNvPr id="159" name="Text Box 316">
          <a:extLst>
            <a:ext uri="{FF2B5EF4-FFF2-40B4-BE49-F238E27FC236}">
              <a16:creationId xmlns:a16="http://schemas.microsoft.com/office/drawing/2014/main" id="{00000000-0008-0000-0500-00009F000000}"/>
            </a:ext>
          </a:extLst>
        </xdr:cNvPr>
        <xdr:cNvSpPr txBox="1">
          <a:spLocks noChangeArrowheads="1"/>
        </xdr:cNvSpPr>
      </xdr:nvSpPr>
      <xdr:spPr bwMode="auto">
        <a:xfrm>
          <a:off x="1854914" y="653041277"/>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2656</xdr:row>
      <xdr:rowOff>203343</xdr:rowOff>
    </xdr:from>
    <xdr:to>
      <xdr:col>2</xdr:col>
      <xdr:colOff>780835</xdr:colOff>
      <xdr:row>2658</xdr:row>
      <xdr:rowOff>51263</xdr:rowOff>
    </xdr:to>
    <xdr:sp macro="" textlink="">
      <xdr:nvSpPr>
        <xdr:cNvPr id="160" name="Text Box 316">
          <a:extLst>
            <a:ext uri="{FF2B5EF4-FFF2-40B4-BE49-F238E27FC236}">
              <a16:creationId xmlns:a16="http://schemas.microsoft.com/office/drawing/2014/main" id="{00000000-0008-0000-0500-0000A0000000}"/>
            </a:ext>
          </a:extLst>
        </xdr:cNvPr>
        <xdr:cNvSpPr txBox="1">
          <a:spLocks noChangeArrowheads="1"/>
        </xdr:cNvSpPr>
      </xdr:nvSpPr>
      <xdr:spPr bwMode="auto">
        <a:xfrm>
          <a:off x="1829442" y="643483743"/>
          <a:ext cx="342043" cy="3051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447461</xdr:colOff>
      <xdr:row>2592</xdr:row>
      <xdr:rowOff>208266</xdr:rowOff>
    </xdr:from>
    <xdr:to>
      <xdr:col>2</xdr:col>
      <xdr:colOff>791966</xdr:colOff>
      <xdr:row>2594</xdr:row>
      <xdr:rowOff>32107</xdr:rowOff>
    </xdr:to>
    <xdr:sp macro="" textlink="">
      <xdr:nvSpPr>
        <xdr:cNvPr id="161" name="Text Box 316">
          <a:extLst>
            <a:ext uri="{FF2B5EF4-FFF2-40B4-BE49-F238E27FC236}">
              <a16:creationId xmlns:a16="http://schemas.microsoft.com/office/drawing/2014/main" id="{00000000-0008-0000-0500-0000A1000000}"/>
            </a:ext>
          </a:extLst>
        </xdr:cNvPr>
        <xdr:cNvSpPr txBox="1">
          <a:spLocks noChangeArrowheads="1"/>
        </xdr:cNvSpPr>
      </xdr:nvSpPr>
      <xdr:spPr bwMode="auto">
        <a:xfrm>
          <a:off x="1838111" y="627858141"/>
          <a:ext cx="344505" cy="3286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2528</xdr:row>
      <xdr:rowOff>29967</xdr:rowOff>
    </xdr:from>
    <xdr:to>
      <xdr:col>2</xdr:col>
      <xdr:colOff>824073</xdr:colOff>
      <xdr:row>2529</xdr:row>
      <xdr:rowOff>64213</xdr:rowOff>
    </xdr:to>
    <xdr:sp macro="" textlink="">
      <xdr:nvSpPr>
        <xdr:cNvPr id="162" name="Text Box 316">
          <a:extLst>
            <a:ext uri="{FF2B5EF4-FFF2-40B4-BE49-F238E27FC236}">
              <a16:creationId xmlns:a16="http://schemas.microsoft.com/office/drawing/2014/main" id="{00000000-0008-0000-0500-0000A2000000}"/>
            </a:ext>
          </a:extLst>
        </xdr:cNvPr>
        <xdr:cNvSpPr txBox="1">
          <a:spLocks noChangeArrowheads="1"/>
        </xdr:cNvSpPr>
      </xdr:nvSpPr>
      <xdr:spPr bwMode="auto">
        <a:xfrm>
          <a:off x="1895261" y="612658917"/>
          <a:ext cx="319462" cy="28189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398766</xdr:colOff>
      <xdr:row>2452</xdr:row>
      <xdr:rowOff>210727</xdr:rowOff>
    </xdr:from>
    <xdr:to>
      <xdr:col>2</xdr:col>
      <xdr:colOff>655941</xdr:colOff>
      <xdr:row>2454</xdr:row>
      <xdr:rowOff>106060</xdr:rowOff>
    </xdr:to>
    <xdr:sp macro="" textlink="">
      <xdr:nvSpPr>
        <xdr:cNvPr id="163" name="Text Box 316">
          <a:extLst>
            <a:ext uri="{FF2B5EF4-FFF2-40B4-BE49-F238E27FC236}">
              <a16:creationId xmlns:a16="http://schemas.microsoft.com/office/drawing/2014/main" id="{00000000-0008-0000-0500-0000A3000000}"/>
            </a:ext>
          </a:extLst>
        </xdr:cNvPr>
        <xdr:cNvSpPr txBox="1">
          <a:spLocks noChangeArrowheads="1"/>
        </xdr:cNvSpPr>
      </xdr:nvSpPr>
      <xdr:spPr bwMode="auto">
        <a:xfrm>
          <a:off x="1789416" y="594113527"/>
          <a:ext cx="257175" cy="35253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445214</xdr:colOff>
      <xdr:row>2232</xdr:row>
      <xdr:rowOff>135704</xdr:rowOff>
    </xdr:from>
    <xdr:to>
      <xdr:col>2</xdr:col>
      <xdr:colOff>770562</xdr:colOff>
      <xdr:row>2233</xdr:row>
      <xdr:rowOff>171238</xdr:rowOff>
    </xdr:to>
    <xdr:sp macro="" textlink="">
      <xdr:nvSpPr>
        <xdr:cNvPr id="164" name="Text Box 316">
          <a:extLst>
            <a:ext uri="{FF2B5EF4-FFF2-40B4-BE49-F238E27FC236}">
              <a16:creationId xmlns:a16="http://schemas.microsoft.com/office/drawing/2014/main" id="{00000000-0008-0000-0500-0000A4000000}"/>
            </a:ext>
          </a:extLst>
        </xdr:cNvPr>
        <xdr:cNvSpPr txBox="1">
          <a:spLocks noChangeArrowheads="1"/>
        </xdr:cNvSpPr>
      </xdr:nvSpPr>
      <xdr:spPr bwMode="auto">
        <a:xfrm>
          <a:off x="1835864" y="541841504"/>
          <a:ext cx="325348" cy="2546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302338</xdr:colOff>
      <xdr:row>2041</xdr:row>
      <xdr:rowOff>111947</xdr:rowOff>
    </xdr:from>
    <xdr:to>
      <xdr:col>2</xdr:col>
      <xdr:colOff>620731</xdr:colOff>
      <xdr:row>2042</xdr:row>
      <xdr:rowOff>181938</xdr:rowOff>
    </xdr:to>
    <xdr:sp macro="" textlink="">
      <xdr:nvSpPr>
        <xdr:cNvPr id="165" name="Text Box 316">
          <a:extLst>
            <a:ext uri="{FF2B5EF4-FFF2-40B4-BE49-F238E27FC236}">
              <a16:creationId xmlns:a16="http://schemas.microsoft.com/office/drawing/2014/main" id="{00000000-0008-0000-0500-0000A5000000}"/>
            </a:ext>
          </a:extLst>
        </xdr:cNvPr>
        <xdr:cNvSpPr txBox="1">
          <a:spLocks noChangeArrowheads="1"/>
        </xdr:cNvSpPr>
      </xdr:nvSpPr>
      <xdr:spPr bwMode="auto">
        <a:xfrm>
          <a:off x="1692988" y="496974047"/>
          <a:ext cx="318393" cy="2985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333375</xdr:colOff>
      <xdr:row>1898</xdr:row>
      <xdr:rowOff>171450</xdr:rowOff>
    </xdr:from>
    <xdr:to>
      <xdr:col>2</xdr:col>
      <xdr:colOff>590550</xdr:colOff>
      <xdr:row>1899</xdr:row>
      <xdr:rowOff>38100</xdr:rowOff>
    </xdr:to>
    <xdr:sp macro="" textlink="">
      <xdr:nvSpPr>
        <xdr:cNvPr id="166" name="Text Box 245">
          <a:extLst>
            <a:ext uri="{FF2B5EF4-FFF2-40B4-BE49-F238E27FC236}">
              <a16:creationId xmlns:a16="http://schemas.microsoft.com/office/drawing/2014/main" id="{00000000-0008-0000-0500-0000A6000000}"/>
            </a:ext>
          </a:extLst>
        </xdr:cNvPr>
        <xdr:cNvSpPr txBox="1">
          <a:spLocks noChangeArrowheads="1"/>
        </xdr:cNvSpPr>
      </xdr:nvSpPr>
      <xdr:spPr bwMode="auto">
        <a:xfrm>
          <a:off x="1724025" y="463267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334340</xdr:colOff>
      <xdr:row>1882</xdr:row>
      <xdr:rowOff>142874</xdr:rowOff>
    </xdr:from>
    <xdr:to>
      <xdr:col>2</xdr:col>
      <xdr:colOff>610030</xdr:colOff>
      <xdr:row>1883</xdr:row>
      <xdr:rowOff>117724</xdr:rowOff>
    </xdr:to>
    <xdr:sp macro="" textlink="">
      <xdr:nvSpPr>
        <xdr:cNvPr id="167" name="Text Box 245">
          <a:extLst>
            <a:ext uri="{FF2B5EF4-FFF2-40B4-BE49-F238E27FC236}">
              <a16:creationId xmlns:a16="http://schemas.microsoft.com/office/drawing/2014/main" id="{00000000-0008-0000-0500-0000A7000000}"/>
            </a:ext>
          </a:extLst>
        </xdr:cNvPr>
        <xdr:cNvSpPr txBox="1">
          <a:spLocks noChangeArrowheads="1"/>
        </xdr:cNvSpPr>
      </xdr:nvSpPr>
      <xdr:spPr bwMode="auto">
        <a:xfrm>
          <a:off x="1724990" y="459381224"/>
          <a:ext cx="275690"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1860</xdr:row>
      <xdr:rowOff>27505</xdr:rowOff>
    </xdr:from>
    <xdr:to>
      <xdr:col>2</xdr:col>
      <xdr:colOff>515420</xdr:colOff>
      <xdr:row>1860</xdr:row>
      <xdr:rowOff>203342</xdr:rowOff>
    </xdr:to>
    <xdr:sp macro="" textlink="">
      <xdr:nvSpPr>
        <xdr:cNvPr id="168" name="Text Box 245">
          <a:extLst>
            <a:ext uri="{FF2B5EF4-FFF2-40B4-BE49-F238E27FC236}">
              <a16:creationId xmlns:a16="http://schemas.microsoft.com/office/drawing/2014/main" id="{00000000-0008-0000-0500-0000A8000000}"/>
            </a:ext>
          </a:extLst>
        </xdr:cNvPr>
        <xdr:cNvSpPr txBox="1">
          <a:spLocks noChangeArrowheads="1"/>
        </xdr:cNvSpPr>
      </xdr:nvSpPr>
      <xdr:spPr bwMode="auto">
        <a:xfrm>
          <a:off x="1626100" y="453922330"/>
          <a:ext cx="279970" cy="1758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1824</xdr:row>
      <xdr:rowOff>160535</xdr:rowOff>
    </xdr:from>
    <xdr:to>
      <xdr:col>2</xdr:col>
      <xdr:colOff>652837</xdr:colOff>
      <xdr:row>1826</xdr:row>
      <xdr:rowOff>107023</xdr:rowOff>
    </xdr:to>
    <xdr:sp macro="" textlink="">
      <xdr:nvSpPr>
        <xdr:cNvPr id="169" name="Text Box 245">
          <a:extLst>
            <a:ext uri="{FF2B5EF4-FFF2-40B4-BE49-F238E27FC236}">
              <a16:creationId xmlns:a16="http://schemas.microsoft.com/office/drawing/2014/main" id="{00000000-0008-0000-0500-0000A9000000}"/>
            </a:ext>
          </a:extLst>
        </xdr:cNvPr>
        <xdr:cNvSpPr txBox="1">
          <a:spLocks noChangeArrowheads="1"/>
        </xdr:cNvSpPr>
      </xdr:nvSpPr>
      <xdr:spPr bwMode="auto">
        <a:xfrm>
          <a:off x="1626100" y="445063760"/>
          <a:ext cx="417387" cy="3846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269054</xdr:colOff>
      <xdr:row>1808</xdr:row>
      <xdr:rowOff>60789</xdr:rowOff>
    </xdr:from>
    <xdr:to>
      <xdr:col>2</xdr:col>
      <xdr:colOff>620729</xdr:colOff>
      <xdr:row>1809</xdr:row>
      <xdr:rowOff>171236</xdr:rowOff>
    </xdr:to>
    <xdr:sp macro="" textlink="">
      <xdr:nvSpPr>
        <xdr:cNvPr id="170" name="Text Box 245">
          <a:extLst>
            <a:ext uri="{FF2B5EF4-FFF2-40B4-BE49-F238E27FC236}">
              <a16:creationId xmlns:a16="http://schemas.microsoft.com/office/drawing/2014/main" id="{00000000-0008-0000-0500-0000AA000000}"/>
            </a:ext>
          </a:extLst>
        </xdr:cNvPr>
        <xdr:cNvSpPr txBox="1">
          <a:spLocks noChangeArrowheads="1"/>
        </xdr:cNvSpPr>
      </xdr:nvSpPr>
      <xdr:spPr bwMode="auto">
        <a:xfrm>
          <a:off x="1659704" y="441382614"/>
          <a:ext cx="351675"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352425</xdr:colOff>
      <xdr:row>1605</xdr:row>
      <xdr:rowOff>180975</xdr:rowOff>
    </xdr:from>
    <xdr:to>
      <xdr:col>2</xdr:col>
      <xdr:colOff>609600</xdr:colOff>
      <xdr:row>1606</xdr:row>
      <xdr:rowOff>47625</xdr:rowOff>
    </xdr:to>
    <xdr:sp macro="" textlink="">
      <xdr:nvSpPr>
        <xdr:cNvPr id="171" name="Text Box 245">
          <a:extLst>
            <a:ext uri="{FF2B5EF4-FFF2-40B4-BE49-F238E27FC236}">
              <a16:creationId xmlns:a16="http://schemas.microsoft.com/office/drawing/2014/main" id="{00000000-0008-0000-0500-0000AB000000}"/>
            </a:ext>
          </a:extLst>
        </xdr:cNvPr>
        <xdr:cNvSpPr txBox="1">
          <a:spLocks noChangeArrowheads="1"/>
        </xdr:cNvSpPr>
      </xdr:nvSpPr>
      <xdr:spPr bwMode="auto">
        <a:xfrm>
          <a:off x="1743075" y="393725400"/>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1563</xdr:row>
      <xdr:rowOff>161925</xdr:rowOff>
    </xdr:from>
    <xdr:to>
      <xdr:col>2</xdr:col>
      <xdr:colOff>704850</xdr:colOff>
      <xdr:row>1564</xdr:row>
      <xdr:rowOff>28575</xdr:rowOff>
    </xdr:to>
    <xdr:sp macro="" textlink="">
      <xdr:nvSpPr>
        <xdr:cNvPr id="172" name="Text Box 245">
          <a:extLst>
            <a:ext uri="{FF2B5EF4-FFF2-40B4-BE49-F238E27FC236}">
              <a16:creationId xmlns:a16="http://schemas.microsoft.com/office/drawing/2014/main" id="{00000000-0008-0000-0500-0000AC000000}"/>
            </a:ext>
          </a:extLst>
        </xdr:cNvPr>
        <xdr:cNvSpPr txBox="1">
          <a:spLocks noChangeArrowheads="1"/>
        </xdr:cNvSpPr>
      </xdr:nvSpPr>
      <xdr:spPr bwMode="auto">
        <a:xfrm>
          <a:off x="1838325" y="3839432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238016</xdr:colOff>
      <xdr:row>1379</xdr:row>
      <xdr:rowOff>82192</xdr:rowOff>
    </xdr:from>
    <xdr:to>
      <xdr:col>2</xdr:col>
      <xdr:colOff>577920</xdr:colOff>
      <xdr:row>1380</xdr:row>
      <xdr:rowOff>139129</xdr:rowOff>
    </xdr:to>
    <xdr:sp macro="" textlink="">
      <xdr:nvSpPr>
        <xdr:cNvPr id="173" name="Text Box 245">
          <a:extLst>
            <a:ext uri="{FF2B5EF4-FFF2-40B4-BE49-F238E27FC236}">
              <a16:creationId xmlns:a16="http://schemas.microsoft.com/office/drawing/2014/main" id="{00000000-0008-0000-0500-0000AD000000}"/>
            </a:ext>
          </a:extLst>
        </xdr:cNvPr>
        <xdr:cNvSpPr txBox="1">
          <a:spLocks noChangeArrowheads="1"/>
        </xdr:cNvSpPr>
      </xdr:nvSpPr>
      <xdr:spPr bwMode="auto">
        <a:xfrm>
          <a:off x="1628666" y="340477117"/>
          <a:ext cx="339904" cy="2474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158286</xdr:colOff>
      <xdr:row>1360</xdr:row>
      <xdr:rowOff>83370</xdr:rowOff>
    </xdr:from>
    <xdr:to>
      <xdr:col>2</xdr:col>
      <xdr:colOff>428090</xdr:colOff>
      <xdr:row>1361</xdr:row>
      <xdr:rowOff>96320</xdr:rowOff>
    </xdr:to>
    <xdr:sp macro="" textlink="">
      <xdr:nvSpPr>
        <xdr:cNvPr id="174" name="Text Box 245">
          <a:extLst>
            <a:ext uri="{FF2B5EF4-FFF2-40B4-BE49-F238E27FC236}">
              <a16:creationId xmlns:a16="http://schemas.microsoft.com/office/drawing/2014/main" id="{00000000-0008-0000-0500-0000AE000000}"/>
            </a:ext>
          </a:extLst>
        </xdr:cNvPr>
        <xdr:cNvSpPr txBox="1">
          <a:spLocks noChangeArrowheads="1"/>
        </xdr:cNvSpPr>
      </xdr:nvSpPr>
      <xdr:spPr bwMode="auto">
        <a:xfrm>
          <a:off x="1548936" y="336106320"/>
          <a:ext cx="269804" cy="203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221322</xdr:colOff>
      <xdr:row>1329</xdr:row>
      <xdr:rowOff>100067</xdr:rowOff>
    </xdr:from>
    <xdr:to>
      <xdr:col>2</xdr:col>
      <xdr:colOff>524410</xdr:colOff>
      <xdr:row>1330</xdr:row>
      <xdr:rowOff>53512</xdr:rowOff>
    </xdr:to>
    <xdr:sp macro="" textlink="">
      <xdr:nvSpPr>
        <xdr:cNvPr id="175" name="Text Box 245">
          <a:extLst>
            <a:ext uri="{FF2B5EF4-FFF2-40B4-BE49-F238E27FC236}">
              <a16:creationId xmlns:a16="http://schemas.microsoft.com/office/drawing/2014/main" id="{00000000-0008-0000-0500-0000AF000000}"/>
            </a:ext>
          </a:extLst>
        </xdr:cNvPr>
        <xdr:cNvSpPr txBox="1">
          <a:spLocks noChangeArrowheads="1"/>
        </xdr:cNvSpPr>
      </xdr:nvSpPr>
      <xdr:spPr bwMode="auto">
        <a:xfrm>
          <a:off x="1611972" y="329445992"/>
          <a:ext cx="303088" cy="2010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1313</xdr:row>
      <xdr:rowOff>90542</xdr:rowOff>
    </xdr:from>
    <xdr:to>
      <xdr:col>2</xdr:col>
      <xdr:colOff>449495</xdr:colOff>
      <xdr:row>1314</xdr:row>
      <xdr:rowOff>107023</xdr:rowOff>
    </xdr:to>
    <xdr:sp macro="" textlink="">
      <xdr:nvSpPr>
        <xdr:cNvPr id="176" name="Text Box 245">
          <a:extLst>
            <a:ext uri="{FF2B5EF4-FFF2-40B4-BE49-F238E27FC236}">
              <a16:creationId xmlns:a16="http://schemas.microsoft.com/office/drawing/2014/main" id="{00000000-0008-0000-0500-0000B0000000}"/>
            </a:ext>
          </a:extLst>
        </xdr:cNvPr>
        <xdr:cNvSpPr txBox="1">
          <a:spLocks noChangeArrowheads="1"/>
        </xdr:cNvSpPr>
      </xdr:nvSpPr>
      <xdr:spPr bwMode="auto">
        <a:xfrm>
          <a:off x="1550114" y="325759817"/>
          <a:ext cx="290031" cy="235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161817</xdr:colOff>
      <xdr:row>1316</xdr:row>
      <xdr:rowOff>28682</xdr:rowOff>
    </xdr:from>
    <xdr:to>
      <xdr:col>2</xdr:col>
      <xdr:colOff>438791</xdr:colOff>
      <xdr:row>1317</xdr:row>
      <xdr:rowOff>32107</xdr:rowOff>
    </xdr:to>
    <xdr:sp macro="" textlink="">
      <xdr:nvSpPr>
        <xdr:cNvPr id="177" name="Text Box 245">
          <a:extLst>
            <a:ext uri="{FF2B5EF4-FFF2-40B4-BE49-F238E27FC236}">
              <a16:creationId xmlns:a16="http://schemas.microsoft.com/office/drawing/2014/main" id="{00000000-0008-0000-0500-0000B1000000}"/>
            </a:ext>
          </a:extLst>
        </xdr:cNvPr>
        <xdr:cNvSpPr txBox="1">
          <a:spLocks noChangeArrowheads="1"/>
        </xdr:cNvSpPr>
      </xdr:nvSpPr>
      <xdr:spPr bwMode="auto">
        <a:xfrm>
          <a:off x="1552467" y="326355182"/>
          <a:ext cx="276974" cy="193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186755</xdr:colOff>
      <xdr:row>1148</xdr:row>
      <xdr:rowOff>130997</xdr:rowOff>
    </xdr:from>
    <xdr:to>
      <xdr:col>2</xdr:col>
      <xdr:colOff>492304</xdr:colOff>
      <xdr:row>1149</xdr:row>
      <xdr:rowOff>181938</xdr:rowOff>
    </xdr:to>
    <xdr:sp macro="" textlink="">
      <xdr:nvSpPr>
        <xdr:cNvPr id="178" name="Text Box 9">
          <a:extLst>
            <a:ext uri="{FF2B5EF4-FFF2-40B4-BE49-F238E27FC236}">
              <a16:creationId xmlns:a16="http://schemas.microsoft.com/office/drawing/2014/main" id="{00000000-0008-0000-0500-0000B2000000}"/>
            </a:ext>
          </a:extLst>
        </xdr:cNvPr>
        <xdr:cNvSpPr txBox="1">
          <a:spLocks noChangeArrowheads="1"/>
        </xdr:cNvSpPr>
      </xdr:nvSpPr>
      <xdr:spPr bwMode="auto">
        <a:xfrm>
          <a:off x="1577405" y="287166872"/>
          <a:ext cx="305549" cy="2890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4972</xdr:row>
      <xdr:rowOff>180975</xdr:rowOff>
    </xdr:from>
    <xdr:to>
      <xdr:col>2</xdr:col>
      <xdr:colOff>647700</xdr:colOff>
      <xdr:row>4973</xdr:row>
      <xdr:rowOff>66675</xdr:rowOff>
    </xdr:to>
    <xdr:sp macro="" textlink="">
      <xdr:nvSpPr>
        <xdr:cNvPr id="179" name="Text Box 245">
          <a:extLst>
            <a:ext uri="{FF2B5EF4-FFF2-40B4-BE49-F238E27FC236}">
              <a16:creationId xmlns:a16="http://schemas.microsoft.com/office/drawing/2014/main" id="{00000000-0008-0000-0500-0000B3000000}"/>
            </a:ext>
          </a:extLst>
        </xdr:cNvPr>
        <xdr:cNvSpPr txBox="1">
          <a:spLocks noChangeArrowheads="1"/>
        </xdr:cNvSpPr>
      </xdr:nvSpPr>
      <xdr:spPr bwMode="auto">
        <a:xfrm>
          <a:off x="1781175" y="1201931175"/>
          <a:ext cx="257175" cy="762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442859</xdr:colOff>
      <xdr:row>2709</xdr:row>
      <xdr:rowOff>215435</xdr:rowOff>
    </xdr:from>
    <xdr:to>
      <xdr:col>2</xdr:col>
      <xdr:colOff>824073</xdr:colOff>
      <xdr:row>2711</xdr:row>
      <xdr:rowOff>74915</xdr:rowOff>
    </xdr:to>
    <xdr:sp macro="" textlink="">
      <xdr:nvSpPr>
        <xdr:cNvPr id="180" name="Text Box 316">
          <a:extLst>
            <a:ext uri="{FF2B5EF4-FFF2-40B4-BE49-F238E27FC236}">
              <a16:creationId xmlns:a16="http://schemas.microsoft.com/office/drawing/2014/main" id="{00000000-0008-0000-0500-0000B4000000}"/>
            </a:ext>
          </a:extLst>
        </xdr:cNvPr>
        <xdr:cNvSpPr txBox="1">
          <a:spLocks noChangeArrowheads="1"/>
        </xdr:cNvSpPr>
      </xdr:nvSpPr>
      <xdr:spPr bwMode="auto">
        <a:xfrm>
          <a:off x="1833509" y="655487810"/>
          <a:ext cx="381214" cy="31668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395234</xdr:colOff>
      <xdr:row>2681</xdr:row>
      <xdr:rowOff>179691</xdr:rowOff>
    </xdr:from>
    <xdr:to>
      <xdr:col>2</xdr:col>
      <xdr:colOff>781264</xdr:colOff>
      <xdr:row>2683</xdr:row>
      <xdr:rowOff>42809</xdr:rowOff>
    </xdr:to>
    <xdr:sp macro="" textlink="">
      <xdr:nvSpPr>
        <xdr:cNvPr id="181" name="Text Box 316">
          <a:extLst>
            <a:ext uri="{FF2B5EF4-FFF2-40B4-BE49-F238E27FC236}">
              <a16:creationId xmlns:a16="http://schemas.microsoft.com/office/drawing/2014/main" id="{00000000-0008-0000-0500-0000B5000000}"/>
            </a:ext>
          </a:extLst>
        </xdr:cNvPr>
        <xdr:cNvSpPr txBox="1">
          <a:spLocks noChangeArrowheads="1"/>
        </xdr:cNvSpPr>
      </xdr:nvSpPr>
      <xdr:spPr bwMode="auto">
        <a:xfrm>
          <a:off x="1785884" y="649022691"/>
          <a:ext cx="386030" cy="32031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2194</xdr:row>
      <xdr:rowOff>140414</xdr:rowOff>
    </xdr:from>
    <xdr:to>
      <xdr:col>2</xdr:col>
      <xdr:colOff>845477</xdr:colOff>
      <xdr:row>2195</xdr:row>
      <xdr:rowOff>171236</xdr:rowOff>
    </xdr:to>
    <xdr:sp macro="" textlink="">
      <xdr:nvSpPr>
        <xdr:cNvPr id="182" name="Text Box 35">
          <a:extLst>
            <a:ext uri="{FF2B5EF4-FFF2-40B4-BE49-F238E27FC236}">
              <a16:creationId xmlns:a16="http://schemas.microsoft.com/office/drawing/2014/main" id="{00000000-0008-0000-0500-0000B6000000}"/>
            </a:ext>
          </a:extLst>
        </xdr:cNvPr>
        <xdr:cNvSpPr txBox="1">
          <a:spLocks noChangeArrowheads="1"/>
        </xdr:cNvSpPr>
      </xdr:nvSpPr>
      <xdr:spPr bwMode="auto">
        <a:xfrm>
          <a:off x="1944277" y="533083214"/>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2209</xdr:row>
      <xdr:rowOff>193924</xdr:rowOff>
    </xdr:from>
    <xdr:to>
      <xdr:col>2</xdr:col>
      <xdr:colOff>824073</xdr:colOff>
      <xdr:row>2210</xdr:row>
      <xdr:rowOff>203343</xdr:rowOff>
    </xdr:to>
    <xdr:sp macro="" textlink="">
      <xdr:nvSpPr>
        <xdr:cNvPr id="183" name="Text Box 35">
          <a:extLst>
            <a:ext uri="{FF2B5EF4-FFF2-40B4-BE49-F238E27FC236}">
              <a16:creationId xmlns:a16="http://schemas.microsoft.com/office/drawing/2014/main" id="{00000000-0008-0000-0500-0000B7000000}"/>
            </a:ext>
          </a:extLst>
        </xdr:cNvPr>
        <xdr:cNvSpPr txBox="1">
          <a:spLocks noChangeArrowheads="1"/>
        </xdr:cNvSpPr>
      </xdr:nvSpPr>
      <xdr:spPr bwMode="auto">
        <a:xfrm>
          <a:off x="1890767" y="536689549"/>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531901</xdr:colOff>
      <xdr:row>2106</xdr:row>
      <xdr:rowOff>223675</xdr:rowOff>
    </xdr:from>
    <xdr:to>
      <xdr:col>2</xdr:col>
      <xdr:colOff>856180</xdr:colOff>
      <xdr:row>2108</xdr:row>
      <xdr:rowOff>10702</xdr:rowOff>
    </xdr:to>
    <xdr:sp macro="" textlink="">
      <xdr:nvSpPr>
        <xdr:cNvPr id="184" name="Text Box 32">
          <a:extLst>
            <a:ext uri="{FF2B5EF4-FFF2-40B4-BE49-F238E27FC236}">
              <a16:creationId xmlns:a16="http://schemas.microsoft.com/office/drawing/2014/main" id="{00000000-0008-0000-0500-0000B8000000}"/>
            </a:ext>
          </a:extLst>
        </xdr:cNvPr>
        <xdr:cNvSpPr txBox="1">
          <a:spLocks noChangeArrowheads="1"/>
        </xdr:cNvSpPr>
      </xdr:nvSpPr>
      <xdr:spPr bwMode="auto">
        <a:xfrm>
          <a:off x="1922551" y="512144800"/>
          <a:ext cx="324279" cy="23470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411074</xdr:colOff>
      <xdr:row>2943</xdr:row>
      <xdr:rowOff>175195</xdr:rowOff>
    </xdr:from>
    <xdr:to>
      <xdr:col>2</xdr:col>
      <xdr:colOff>759860</xdr:colOff>
      <xdr:row>2944</xdr:row>
      <xdr:rowOff>171236</xdr:rowOff>
    </xdr:to>
    <xdr:sp macro="" textlink="">
      <xdr:nvSpPr>
        <xdr:cNvPr id="185" name="Text Box 58">
          <a:extLst>
            <a:ext uri="{FF2B5EF4-FFF2-40B4-BE49-F238E27FC236}">
              <a16:creationId xmlns:a16="http://schemas.microsoft.com/office/drawing/2014/main" id="{00000000-0008-0000-0500-0000B9000000}"/>
            </a:ext>
          </a:extLst>
        </xdr:cNvPr>
        <xdr:cNvSpPr txBox="1">
          <a:spLocks noChangeArrowheads="1"/>
        </xdr:cNvSpPr>
      </xdr:nvSpPr>
      <xdr:spPr bwMode="auto">
        <a:xfrm>
          <a:off x="1801724" y="711835570"/>
          <a:ext cx="348786" cy="224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339265</xdr:colOff>
      <xdr:row>4033</xdr:row>
      <xdr:rowOff>37033</xdr:rowOff>
    </xdr:from>
    <xdr:to>
      <xdr:col>2</xdr:col>
      <xdr:colOff>717051</xdr:colOff>
      <xdr:row>4034</xdr:row>
      <xdr:rowOff>96320</xdr:rowOff>
    </xdr:to>
    <xdr:sp macro="" textlink="">
      <xdr:nvSpPr>
        <xdr:cNvPr id="186" name="Text Box 131">
          <a:extLst>
            <a:ext uri="{FF2B5EF4-FFF2-40B4-BE49-F238E27FC236}">
              <a16:creationId xmlns:a16="http://schemas.microsoft.com/office/drawing/2014/main" id="{00000000-0008-0000-0500-0000BA000000}"/>
            </a:ext>
          </a:extLst>
        </xdr:cNvPr>
        <xdr:cNvSpPr txBox="1">
          <a:spLocks noChangeArrowheads="1"/>
        </xdr:cNvSpPr>
      </xdr:nvSpPr>
      <xdr:spPr bwMode="auto">
        <a:xfrm>
          <a:off x="1729915" y="972663358"/>
          <a:ext cx="377786" cy="2783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1572</xdr:row>
      <xdr:rowOff>21511</xdr:rowOff>
    </xdr:from>
    <xdr:to>
      <xdr:col>2</xdr:col>
      <xdr:colOff>524411</xdr:colOff>
      <xdr:row>1573</xdr:row>
      <xdr:rowOff>32107</xdr:rowOff>
    </xdr:to>
    <xdr:sp macro="" textlink="">
      <xdr:nvSpPr>
        <xdr:cNvPr id="187" name="Text Box 222">
          <a:extLst>
            <a:ext uri="{FF2B5EF4-FFF2-40B4-BE49-F238E27FC236}">
              <a16:creationId xmlns:a16="http://schemas.microsoft.com/office/drawing/2014/main" id="{00000000-0008-0000-0500-0000BB000000}"/>
            </a:ext>
          </a:extLst>
        </xdr:cNvPr>
        <xdr:cNvSpPr txBox="1">
          <a:spLocks noChangeArrowheads="1"/>
        </xdr:cNvSpPr>
      </xdr:nvSpPr>
      <xdr:spPr bwMode="auto">
        <a:xfrm>
          <a:off x="1666876" y="385831636"/>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265523</xdr:colOff>
      <xdr:row>1590</xdr:row>
      <xdr:rowOff>85722</xdr:rowOff>
    </xdr:from>
    <xdr:to>
      <xdr:col>2</xdr:col>
      <xdr:colOff>535112</xdr:colOff>
      <xdr:row>1591</xdr:row>
      <xdr:rowOff>53511</xdr:rowOff>
    </xdr:to>
    <xdr:sp macro="" textlink="">
      <xdr:nvSpPr>
        <xdr:cNvPr id="188" name="Text Box 222">
          <a:extLst>
            <a:ext uri="{FF2B5EF4-FFF2-40B4-BE49-F238E27FC236}">
              <a16:creationId xmlns:a16="http://schemas.microsoft.com/office/drawing/2014/main" id="{00000000-0008-0000-0500-0000BC000000}"/>
            </a:ext>
          </a:extLst>
        </xdr:cNvPr>
        <xdr:cNvSpPr txBox="1">
          <a:spLocks noChangeArrowheads="1"/>
        </xdr:cNvSpPr>
      </xdr:nvSpPr>
      <xdr:spPr bwMode="auto">
        <a:xfrm>
          <a:off x="1656173" y="390058272"/>
          <a:ext cx="269589" cy="2154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329736</xdr:colOff>
      <xdr:row>1612</xdr:row>
      <xdr:rowOff>160637</xdr:rowOff>
    </xdr:from>
    <xdr:to>
      <xdr:col>2</xdr:col>
      <xdr:colOff>599326</xdr:colOff>
      <xdr:row>1613</xdr:row>
      <xdr:rowOff>117724</xdr:rowOff>
    </xdr:to>
    <xdr:sp macro="" textlink="">
      <xdr:nvSpPr>
        <xdr:cNvPr id="189" name="Text Box 222">
          <a:extLst>
            <a:ext uri="{FF2B5EF4-FFF2-40B4-BE49-F238E27FC236}">
              <a16:creationId xmlns:a16="http://schemas.microsoft.com/office/drawing/2014/main" id="{00000000-0008-0000-0500-0000BD000000}"/>
            </a:ext>
          </a:extLst>
        </xdr:cNvPr>
        <xdr:cNvSpPr txBox="1">
          <a:spLocks noChangeArrowheads="1"/>
        </xdr:cNvSpPr>
      </xdr:nvSpPr>
      <xdr:spPr bwMode="auto">
        <a:xfrm>
          <a:off x="1720386" y="395238587"/>
          <a:ext cx="269590" cy="17616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1792</xdr:row>
      <xdr:rowOff>53511</xdr:rowOff>
    </xdr:from>
    <xdr:to>
      <xdr:col>2</xdr:col>
      <xdr:colOff>545815</xdr:colOff>
      <xdr:row>1793</xdr:row>
      <xdr:rowOff>21406</xdr:rowOff>
    </xdr:to>
    <xdr:sp macro="" textlink="">
      <xdr:nvSpPr>
        <xdr:cNvPr id="190" name="Text Box 58">
          <a:extLst>
            <a:ext uri="{FF2B5EF4-FFF2-40B4-BE49-F238E27FC236}">
              <a16:creationId xmlns:a16="http://schemas.microsoft.com/office/drawing/2014/main" id="{00000000-0008-0000-0500-0000BE000000}"/>
            </a:ext>
          </a:extLst>
        </xdr:cNvPr>
        <xdr:cNvSpPr txBox="1">
          <a:spLocks noChangeArrowheads="1"/>
        </xdr:cNvSpPr>
      </xdr:nvSpPr>
      <xdr:spPr bwMode="auto">
        <a:xfrm>
          <a:off x="1647504" y="437622486"/>
          <a:ext cx="288961" cy="1869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238018</xdr:colOff>
      <xdr:row>1902</xdr:row>
      <xdr:rowOff>14446</xdr:rowOff>
    </xdr:from>
    <xdr:to>
      <xdr:col>2</xdr:col>
      <xdr:colOff>513708</xdr:colOff>
      <xdr:row>1902</xdr:row>
      <xdr:rowOff>203341</xdr:rowOff>
    </xdr:to>
    <xdr:sp macro="" textlink="">
      <xdr:nvSpPr>
        <xdr:cNvPr id="191" name="Text Box 245">
          <a:extLst>
            <a:ext uri="{FF2B5EF4-FFF2-40B4-BE49-F238E27FC236}">
              <a16:creationId xmlns:a16="http://schemas.microsoft.com/office/drawing/2014/main" id="{00000000-0008-0000-0500-0000BF000000}"/>
            </a:ext>
          </a:extLst>
        </xdr:cNvPr>
        <xdr:cNvSpPr txBox="1">
          <a:spLocks noChangeArrowheads="1"/>
        </xdr:cNvSpPr>
      </xdr:nvSpPr>
      <xdr:spPr bwMode="auto">
        <a:xfrm>
          <a:off x="1628668" y="464158171"/>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320318</xdr:colOff>
      <xdr:row>1962</xdr:row>
      <xdr:rowOff>27503</xdr:rowOff>
    </xdr:from>
    <xdr:to>
      <xdr:col>2</xdr:col>
      <xdr:colOff>610028</xdr:colOff>
      <xdr:row>1962</xdr:row>
      <xdr:rowOff>214045</xdr:rowOff>
    </xdr:to>
    <xdr:sp macro="" textlink="">
      <xdr:nvSpPr>
        <xdr:cNvPr id="192" name="Text Box 246">
          <a:extLst>
            <a:ext uri="{FF2B5EF4-FFF2-40B4-BE49-F238E27FC236}">
              <a16:creationId xmlns:a16="http://schemas.microsoft.com/office/drawing/2014/main" id="{00000000-0008-0000-0500-0000C0000000}"/>
            </a:ext>
          </a:extLst>
        </xdr:cNvPr>
        <xdr:cNvSpPr txBox="1">
          <a:spLocks noChangeArrowheads="1"/>
        </xdr:cNvSpPr>
      </xdr:nvSpPr>
      <xdr:spPr bwMode="auto">
        <a:xfrm>
          <a:off x="1710968" y="478544453"/>
          <a:ext cx="289710" cy="1865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256104</xdr:colOff>
      <xdr:row>1979</xdr:row>
      <xdr:rowOff>48908</xdr:rowOff>
    </xdr:from>
    <xdr:to>
      <xdr:col>2</xdr:col>
      <xdr:colOff>577922</xdr:colOff>
      <xdr:row>1980</xdr:row>
      <xdr:rowOff>74916</xdr:rowOff>
    </xdr:to>
    <xdr:sp macro="" textlink="">
      <xdr:nvSpPr>
        <xdr:cNvPr id="193" name="Text Box 246">
          <a:extLst>
            <a:ext uri="{FF2B5EF4-FFF2-40B4-BE49-F238E27FC236}">
              <a16:creationId xmlns:a16="http://schemas.microsoft.com/office/drawing/2014/main" id="{00000000-0008-0000-0500-0000C1000000}"/>
            </a:ext>
          </a:extLst>
        </xdr:cNvPr>
        <xdr:cNvSpPr txBox="1">
          <a:spLocks noChangeArrowheads="1"/>
        </xdr:cNvSpPr>
      </xdr:nvSpPr>
      <xdr:spPr bwMode="auto">
        <a:xfrm>
          <a:off x="1646754" y="4827568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2024</xdr:row>
      <xdr:rowOff>74915</xdr:rowOff>
    </xdr:from>
    <xdr:to>
      <xdr:col>2</xdr:col>
      <xdr:colOff>567220</xdr:colOff>
      <xdr:row>2025</xdr:row>
      <xdr:rowOff>53509</xdr:rowOff>
    </xdr:to>
    <xdr:sp macro="" textlink="">
      <xdr:nvSpPr>
        <xdr:cNvPr id="194" name="Text Box 58">
          <a:extLst>
            <a:ext uri="{FF2B5EF4-FFF2-40B4-BE49-F238E27FC236}">
              <a16:creationId xmlns:a16="http://schemas.microsoft.com/office/drawing/2014/main" id="{00000000-0008-0000-0500-0000C2000000}"/>
            </a:ext>
          </a:extLst>
        </xdr:cNvPr>
        <xdr:cNvSpPr txBox="1">
          <a:spLocks noChangeArrowheads="1"/>
        </xdr:cNvSpPr>
      </xdr:nvSpPr>
      <xdr:spPr bwMode="auto">
        <a:xfrm>
          <a:off x="1626100" y="492936515"/>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400049</xdr:colOff>
      <xdr:row>2167</xdr:row>
      <xdr:rowOff>83373</xdr:rowOff>
    </xdr:from>
    <xdr:to>
      <xdr:col>2</xdr:col>
      <xdr:colOff>695646</xdr:colOff>
      <xdr:row>2168</xdr:row>
      <xdr:rowOff>42810</xdr:rowOff>
    </xdr:to>
    <xdr:sp macro="" textlink="">
      <xdr:nvSpPr>
        <xdr:cNvPr id="195" name="Text Box 34">
          <a:extLst>
            <a:ext uri="{FF2B5EF4-FFF2-40B4-BE49-F238E27FC236}">
              <a16:creationId xmlns:a16="http://schemas.microsoft.com/office/drawing/2014/main" id="{00000000-0008-0000-0500-0000C3000000}"/>
            </a:ext>
          </a:extLst>
        </xdr:cNvPr>
        <xdr:cNvSpPr txBox="1">
          <a:spLocks noChangeArrowheads="1"/>
        </xdr:cNvSpPr>
      </xdr:nvSpPr>
      <xdr:spPr bwMode="auto">
        <a:xfrm>
          <a:off x="1790699" y="526187223"/>
          <a:ext cx="295597" cy="1785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3077</xdr:row>
      <xdr:rowOff>46555</xdr:rowOff>
    </xdr:from>
    <xdr:to>
      <xdr:col>2</xdr:col>
      <xdr:colOff>802669</xdr:colOff>
      <xdr:row>3078</xdr:row>
      <xdr:rowOff>64212</xdr:rowOff>
    </xdr:to>
    <xdr:sp macro="" textlink="">
      <xdr:nvSpPr>
        <xdr:cNvPr id="196" name="Text Box 316">
          <a:extLst>
            <a:ext uri="{FF2B5EF4-FFF2-40B4-BE49-F238E27FC236}">
              <a16:creationId xmlns:a16="http://schemas.microsoft.com/office/drawing/2014/main" id="{00000000-0008-0000-0500-0000C4000000}"/>
            </a:ext>
          </a:extLst>
        </xdr:cNvPr>
        <xdr:cNvSpPr txBox="1">
          <a:spLocks noChangeArrowheads="1"/>
        </xdr:cNvSpPr>
      </xdr:nvSpPr>
      <xdr:spPr bwMode="auto">
        <a:xfrm>
          <a:off x="1854913" y="74393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3089</xdr:row>
      <xdr:rowOff>46555</xdr:rowOff>
    </xdr:from>
    <xdr:to>
      <xdr:col>2</xdr:col>
      <xdr:colOff>802669</xdr:colOff>
      <xdr:row>3090</xdr:row>
      <xdr:rowOff>64212</xdr:rowOff>
    </xdr:to>
    <xdr:sp macro="" textlink="">
      <xdr:nvSpPr>
        <xdr:cNvPr id="197" name="Text Box 316">
          <a:extLst>
            <a:ext uri="{FF2B5EF4-FFF2-40B4-BE49-F238E27FC236}">
              <a16:creationId xmlns:a16="http://schemas.microsoft.com/office/drawing/2014/main" id="{00000000-0008-0000-0500-0000C5000000}"/>
            </a:ext>
          </a:extLst>
        </xdr:cNvPr>
        <xdr:cNvSpPr txBox="1">
          <a:spLocks noChangeArrowheads="1"/>
        </xdr:cNvSpPr>
      </xdr:nvSpPr>
      <xdr:spPr bwMode="auto">
        <a:xfrm>
          <a:off x="1854913" y="7470065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3104</xdr:row>
      <xdr:rowOff>46555</xdr:rowOff>
    </xdr:from>
    <xdr:to>
      <xdr:col>2</xdr:col>
      <xdr:colOff>802669</xdr:colOff>
      <xdr:row>3105</xdr:row>
      <xdr:rowOff>64212</xdr:rowOff>
    </xdr:to>
    <xdr:sp macro="" textlink="">
      <xdr:nvSpPr>
        <xdr:cNvPr id="198" name="Text Box 316">
          <a:extLst>
            <a:ext uri="{FF2B5EF4-FFF2-40B4-BE49-F238E27FC236}">
              <a16:creationId xmlns:a16="http://schemas.microsoft.com/office/drawing/2014/main" id="{00000000-0008-0000-0500-0000C6000000}"/>
            </a:ext>
          </a:extLst>
        </xdr:cNvPr>
        <xdr:cNvSpPr txBox="1">
          <a:spLocks noChangeArrowheads="1"/>
        </xdr:cNvSpPr>
      </xdr:nvSpPr>
      <xdr:spPr bwMode="auto">
        <a:xfrm>
          <a:off x="1854913" y="7506165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3118</xdr:row>
      <xdr:rowOff>46555</xdr:rowOff>
    </xdr:from>
    <xdr:to>
      <xdr:col>2</xdr:col>
      <xdr:colOff>802669</xdr:colOff>
      <xdr:row>3119</xdr:row>
      <xdr:rowOff>64212</xdr:rowOff>
    </xdr:to>
    <xdr:sp macro="" textlink="">
      <xdr:nvSpPr>
        <xdr:cNvPr id="199" name="Text Box 316">
          <a:extLst>
            <a:ext uri="{FF2B5EF4-FFF2-40B4-BE49-F238E27FC236}">
              <a16:creationId xmlns:a16="http://schemas.microsoft.com/office/drawing/2014/main" id="{00000000-0008-0000-0500-0000C7000000}"/>
            </a:ext>
          </a:extLst>
        </xdr:cNvPr>
        <xdr:cNvSpPr txBox="1">
          <a:spLocks noChangeArrowheads="1"/>
        </xdr:cNvSpPr>
      </xdr:nvSpPr>
      <xdr:spPr bwMode="auto">
        <a:xfrm>
          <a:off x="1854913" y="7539693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3130</xdr:row>
      <xdr:rowOff>46555</xdr:rowOff>
    </xdr:from>
    <xdr:to>
      <xdr:col>2</xdr:col>
      <xdr:colOff>802669</xdr:colOff>
      <xdr:row>3131</xdr:row>
      <xdr:rowOff>64212</xdr:rowOff>
    </xdr:to>
    <xdr:sp macro="" textlink="">
      <xdr:nvSpPr>
        <xdr:cNvPr id="200" name="Text Box 316">
          <a:extLst>
            <a:ext uri="{FF2B5EF4-FFF2-40B4-BE49-F238E27FC236}">
              <a16:creationId xmlns:a16="http://schemas.microsoft.com/office/drawing/2014/main" id="{00000000-0008-0000-0500-0000C8000000}"/>
            </a:ext>
          </a:extLst>
        </xdr:cNvPr>
        <xdr:cNvSpPr txBox="1">
          <a:spLocks noChangeArrowheads="1"/>
        </xdr:cNvSpPr>
      </xdr:nvSpPr>
      <xdr:spPr bwMode="auto">
        <a:xfrm>
          <a:off x="1854913" y="75698878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3144</xdr:row>
      <xdr:rowOff>46555</xdr:rowOff>
    </xdr:from>
    <xdr:to>
      <xdr:col>2</xdr:col>
      <xdr:colOff>802669</xdr:colOff>
      <xdr:row>3145</xdr:row>
      <xdr:rowOff>64212</xdr:rowOff>
    </xdr:to>
    <xdr:sp macro="" textlink="">
      <xdr:nvSpPr>
        <xdr:cNvPr id="201" name="Text Box 316">
          <a:extLst>
            <a:ext uri="{FF2B5EF4-FFF2-40B4-BE49-F238E27FC236}">
              <a16:creationId xmlns:a16="http://schemas.microsoft.com/office/drawing/2014/main" id="{00000000-0008-0000-0500-0000C9000000}"/>
            </a:ext>
          </a:extLst>
        </xdr:cNvPr>
        <xdr:cNvSpPr txBox="1">
          <a:spLocks noChangeArrowheads="1"/>
        </xdr:cNvSpPr>
      </xdr:nvSpPr>
      <xdr:spPr bwMode="auto">
        <a:xfrm>
          <a:off x="1854913" y="7603701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3160</xdr:row>
      <xdr:rowOff>46555</xdr:rowOff>
    </xdr:from>
    <xdr:to>
      <xdr:col>2</xdr:col>
      <xdr:colOff>802669</xdr:colOff>
      <xdr:row>3161</xdr:row>
      <xdr:rowOff>64212</xdr:rowOff>
    </xdr:to>
    <xdr:sp macro="" textlink="">
      <xdr:nvSpPr>
        <xdr:cNvPr id="202" name="Text Box 316">
          <a:extLst>
            <a:ext uri="{FF2B5EF4-FFF2-40B4-BE49-F238E27FC236}">
              <a16:creationId xmlns:a16="http://schemas.microsoft.com/office/drawing/2014/main" id="{00000000-0008-0000-0500-0000CA000000}"/>
            </a:ext>
          </a:extLst>
        </xdr:cNvPr>
        <xdr:cNvSpPr txBox="1">
          <a:spLocks noChangeArrowheads="1"/>
        </xdr:cNvSpPr>
      </xdr:nvSpPr>
      <xdr:spPr bwMode="auto">
        <a:xfrm>
          <a:off x="1854913" y="7642087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3172</xdr:row>
      <xdr:rowOff>46555</xdr:rowOff>
    </xdr:from>
    <xdr:to>
      <xdr:col>2</xdr:col>
      <xdr:colOff>802669</xdr:colOff>
      <xdr:row>3173</xdr:row>
      <xdr:rowOff>64212</xdr:rowOff>
    </xdr:to>
    <xdr:sp macro="" textlink="">
      <xdr:nvSpPr>
        <xdr:cNvPr id="203" name="Text Box 316">
          <a:extLst>
            <a:ext uri="{FF2B5EF4-FFF2-40B4-BE49-F238E27FC236}">
              <a16:creationId xmlns:a16="http://schemas.microsoft.com/office/drawing/2014/main" id="{00000000-0008-0000-0500-0000CB000000}"/>
            </a:ext>
          </a:extLst>
        </xdr:cNvPr>
        <xdr:cNvSpPr txBox="1">
          <a:spLocks noChangeArrowheads="1"/>
        </xdr:cNvSpPr>
      </xdr:nvSpPr>
      <xdr:spPr bwMode="auto">
        <a:xfrm>
          <a:off x="1854913" y="7670757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3186</xdr:row>
      <xdr:rowOff>46555</xdr:rowOff>
    </xdr:from>
    <xdr:to>
      <xdr:col>2</xdr:col>
      <xdr:colOff>802669</xdr:colOff>
      <xdr:row>3187</xdr:row>
      <xdr:rowOff>64212</xdr:rowOff>
    </xdr:to>
    <xdr:sp macro="" textlink="">
      <xdr:nvSpPr>
        <xdr:cNvPr id="204" name="Text Box 316">
          <a:extLst>
            <a:ext uri="{FF2B5EF4-FFF2-40B4-BE49-F238E27FC236}">
              <a16:creationId xmlns:a16="http://schemas.microsoft.com/office/drawing/2014/main" id="{00000000-0008-0000-0500-0000CC000000}"/>
            </a:ext>
          </a:extLst>
        </xdr:cNvPr>
        <xdr:cNvSpPr txBox="1">
          <a:spLocks noChangeArrowheads="1"/>
        </xdr:cNvSpPr>
      </xdr:nvSpPr>
      <xdr:spPr bwMode="auto">
        <a:xfrm>
          <a:off x="1854913" y="770609530"/>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5" name="Text Box 307">
          <a:extLst>
            <a:ext uri="{FF2B5EF4-FFF2-40B4-BE49-F238E27FC236}">
              <a16:creationId xmlns:a16="http://schemas.microsoft.com/office/drawing/2014/main" id="{00000000-0008-0000-0500-0000CD000000}"/>
            </a:ext>
          </a:extLst>
        </xdr:cNvPr>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6" name="Text Box 308">
          <a:extLst>
            <a:ext uri="{FF2B5EF4-FFF2-40B4-BE49-F238E27FC236}">
              <a16:creationId xmlns:a16="http://schemas.microsoft.com/office/drawing/2014/main" id="{00000000-0008-0000-0500-0000CE000000}"/>
            </a:ext>
          </a:extLst>
        </xdr:cNvPr>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276225</xdr:colOff>
      <xdr:row>1973</xdr:row>
      <xdr:rowOff>0</xdr:rowOff>
    </xdr:to>
    <xdr:sp macro="" textlink="">
      <xdr:nvSpPr>
        <xdr:cNvPr id="207" name="Text Box 309">
          <a:extLst>
            <a:ext uri="{FF2B5EF4-FFF2-40B4-BE49-F238E27FC236}">
              <a16:creationId xmlns:a16="http://schemas.microsoft.com/office/drawing/2014/main" id="{00000000-0008-0000-0500-0000CF000000}"/>
            </a:ext>
          </a:extLst>
        </xdr:cNvPr>
        <xdr:cNvSpPr txBox="1">
          <a:spLocks noChangeArrowheads="1"/>
        </xdr:cNvSpPr>
      </xdr:nvSpPr>
      <xdr:spPr bwMode="auto">
        <a:xfrm>
          <a:off x="1724025" y="5131784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1973</xdr:row>
      <xdr:rowOff>0</xdr:rowOff>
    </xdr:from>
    <xdr:to>
      <xdr:col>11</xdr:col>
      <xdr:colOff>342900</xdr:colOff>
      <xdr:row>1973</xdr:row>
      <xdr:rowOff>0</xdr:rowOff>
    </xdr:to>
    <xdr:sp macro="" textlink="">
      <xdr:nvSpPr>
        <xdr:cNvPr id="208" name="Text Box 310">
          <a:extLst>
            <a:ext uri="{FF2B5EF4-FFF2-40B4-BE49-F238E27FC236}">
              <a16:creationId xmlns:a16="http://schemas.microsoft.com/office/drawing/2014/main" id="{00000000-0008-0000-0500-0000D0000000}"/>
            </a:ext>
          </a:extLst>
        </xdr:cNvPr>
        <xdr:cNvSpPr txBox="1">
          <a:spLocks noChangeArrowheads="1"/>
        </xdr:cNvSpPr>
      </xdr:nvSpPr>
      <xdr:spPr bwMode="auto">
        <a:xfrm>
          <a:off x="1724025" y="5131784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256104</xdr:colOff>
      <xdr:row>1979</xdr:row>
      <xdr:rowOff>48908</xdr:rowOff>
    </xdr:from>
    <xdr:to>
      <xdr:col>11</xdr:col>
      <xdr:colOff>577922</xdr:colOff>
      <xdr:row>1980</xdr:row>
      <xdr:rowOff>74916</xdr:rowOff>
    </xdr:to>
    <xdr:sp macro="" textlink="">
      <xdr:nvSpPr>
        <xdr:cNvPr id="209" name="Text Box 246">
          <a:extLst>
            <a:ext uri="{FF2B5EF4-FFF2-40B4-BE49-F238E27FC236}">
              <a16:creationId xmlns:a16="http://schemas.microsoft.com/office/drawing/2014/main" id="{00000000-0008-0000-0500-0000D1000000}"/>
            </a:ext>
          </a:extLst>
        </xdr:cNvPr>
        <xdr:cNvSpPr txBox="1">
          <a:spLocks noChangeArrowheads="1"/>
        </xdr:cNvSpPr>
      </xdr:nvSpPr>
      <xdr:spPr bwMode="auto">
        <a:xfrm>
          <a:off x="1894404" y="514684658"/>
          <a:ext cx="321818" cy="24508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0" name="Text Box 311">
          <a:extLst>
            <a:ext uri="{FF2B5EF4-FFF2-40B4-BE49-F238E27FC236}">
              <a16:creationId xmlns:a16="http://schemas.microsoft.com/office/drawing/2014/main" id="{00000000-0008-0000-0500-0000D2000000}"/>
            </a:ext>
          </a:extLst>
        </xdr:cNvPr>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1" name="Text Box 312">
          <a:extLst>
            <a:ext uri="{FF2B5EF4-FFF2-40B4-BE49-F238E27FC236}">
              <a16:creationId xmlns:a16="http://schemas.microsoft.com/office/drawing/2014/main" id="{00000000-0008-0000-0500-0000D3000000}"/>
            </a:ext>
          </a:extLst>
        </xdr:cNvPr>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276225</xdr:colOff>
      <xdr:row>1984</xdr:row>
      <xdr:rowOff>0</xdr:rowOff>
    </xdr:to>
    <xdr:sp macro="" textlink="">
      <xdr:nvSpPr>
        <xdr:cNvPr id="212" name="Text Box 313">
          <a:extLst>
            <a:ext uri="{FF2B5EF4-FFF2-40B4-BE49-F238E27FC236}">
              <a16:creationId xmlns:a16="http://schemas.microsoft.com/office/drawing/2014/main" id="{00000000-0008-0000-0500-0000D4000000}"/>
            </a:ext>
          </a:extLst>
        </xdr:cNvPr>
        <xdr:cNvSpPr txBox="1">
          <a:spLocks noChangeArrowheads="1"/>
        </xdr:cNvSpPr>
      </xdr:nvSpPr>
      <xdr:spPr bwMode="auto">
        <a:xfrm>
          <a:off x="1724025" y="4602956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11</xdr:col>
      <xdr:colOff>85725</xdr:colOff>
      <xdr:row>1984</xdr:row>
      <xdr:rowOff>0</xdr:rowOff>
    </xdr:from>
    <xdr:to>
      <xdr:col>11</xdr:col>
      <xdr:colOff>342900</xdr:colOff>
      <xdr:row>1984</xdr:row>
      <xdr:rowOff>0</xdr:rowOff>
    </xdr:to>
    <xdr:sp macro="" textlink="">
      <xdr:nvSpPr>
        <xdr:cNvPr id="213" name="Text Box 314">
          <a:extLst>
            <a:ext uri="{FF2B5EF4-FFF2-40B4-BE49-F238E27FC236}">
              <a16:creationId xmlns:a16="http://schemas.microsoft.com/office/drawing/2014/main" id="{00000000-0008-0000-0500-0000D5000000}"/>
            </a:ext>
          </a:extLst>
        </xdr:cNvPr>
        <xdr:cNvSpPr txBox="1">
          <a:spLocks noChangeArrowheads="1"/>
        </xdr:cNvSpPr>
      </xdr:nvSpPr>
      <xdr:spPr bwMode="auto">
        <a:xfrm>
          <a:off x="1724025" y="4602956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66675</xdr:colOff>
      <xdr:row>983</xdr:row>
      <xdr:rowOff>200025</xdr:rowOff>
    </xdr:from>
    <xdr:to>
      <xdr:col>2</xdr:col>
      <xdr:colOff>714375</xdr:colOff>
      <xdr:row>985</xdr:row>
      <xdr:rowOff>0</xdr:rowOff>
    </xdr:to>
    <xdr:sp macro="" textlink="">
      <xdr:nvSpPr>
        <xdr:cNvPr id="8194" name="Text Box 2">
          <a:extLst>
            <a:ext uri="{FF2B5EF4-FFF2-40B4-BE49-F238E27FC236}">
              <a16:creationId xmlns:a16="http://schemas.microsoft.com/office/drawing/2014/main" id="{00000000-0008-0000-0700-000002200000}"/>
            </a:ext>
          </a:extLst>
        </xdr:cNvPr>
        <xdr:cNvSpPr txBox="1">
          <a:spLocks noChangeArrowheads="1"/>
        </xdr:cNvSpPr>
      </xdr:nvSpPr>
      <xdr:spPr bwMode="auto">
        <a:xfrm>
          <a:off x="1476375" y="223637475"/>
          <a:ext cx="647700" cy="2762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100" b="0" i="0" strike="noStrike">
              <a:solidFill>
                <a:srgbClr val="000000"/>
              </a:solidFill>
              <a:latin typeface="Preeti"/>
            </a:rPr>
            <a:t>j=dL= tyf</a:t>
          </a:r>
        </a:p>
      </xdr:txBody>
    </xdr:sp>
    <xdr:clientData/>
  </xdr:twoCellAnchor>
  <xdr:twoCellAnchor editAs="oneCell">
    <xdr:from>
      <xdr:col>2</xdr:col>
      <xdr:colOff>0</xdr:colOff>
      <xdr:row>641</xdr:row>
      <xdr:rowOff>0</xdr:rowOff>
    </xdr:from>
    <xdr:to>
      <xdr:col>2</xdr:col>
      <xdr:colOff>76200</xdr:colOff>
      <xdr:row>641</xdr:row>
      <xdr:rowOff>31623</xdr:rowOff>
    </xdr:to>
    <xdr:sp macro="" textlink="">
      <xdr:nvSpPr>
        <xdr:cNvPr id="47505" name="Text Box 5">
          <a:extLst>
            <a:ext uri="{FF2B5EF4-FFF2-40B4-BE49-F238E27FC236}">
              <a16:creationId xmlns:a16="http://schemas.microsoft.com/office/drawing/2014/main" id="{00000000-0008-0000-0700-000091B90000}"/>
            </a:ext>
          </a:extLst>
        </xdr:cNvPr>
        <xdr:cNvSpPr txBox="1">
          <a:spLocks noChangeArrowheads="1"/>
        </xdr:cNvSpPr>
      </xdr:nvSpPr>
      <xdr:spPr bwMode="auto">
        <a:xfrm>
          <a:off x="1228725" y="166868475"/>
          <a:ext cx="76200" cy="180975"/>
        </a:xfrm>
        <a:prstGeom prst="rect">
          <a:avLst/>
        </a:prstGeom>
        <a:noFill/>
        <a:ln w="9525">
          <a:noFill/>
          <a:miter lim="800000"/>
          <a:headEnd/>
          <a:tailEnd/>
        </a:ln>
      </xdr:spPr>
    </xdr:sp>
    <xdr:clientData/>
  </xdr:twoCellAnchor>
  <xdr:twoCellAnchor>
    <xdr:from>
      <xdr:col>2</xdr:col>
      <xdr:colOff>232024</xdr:colOff>
      <xdr:row>909</xdr:row>
      <xdr:rowOff>216614</xdr:rowOff>
    </xdr:from>
    <xdr:to>
      <xdr:col>2</xdr:col>
      <xdr:colOff>489199</xdr:colOff>
      <xdr:row>910</xdr:row>
      <xdr:rowOff>149939</xdr:rowOff>
    </xdr:to>
    <xdr:sp macro="" textlink="">
      <xdr:nvSpPr>
        <xdr:cNvPr id="8198" name="Text Box 6">
          <a:extLst>
            <a:ext uri="{FF2B5EF4-FFF2-40B4-BE49-F238E27FC236}">
              <a16:creationId xmlns:a16="http://schemas.microsoft.com/office/drawing/2014/main" id="{00000000-0008-0000-0700-000006200000}"/>
            </a:ext>
          </a:extLst>
        </xdr:cNvPr>
        <xdr:cNvSpPr txBox="1">
          <a:spLocks noChangeArrowheads="1"/>
        </xdr:cNvSpPr>
      </xdr:nvSpPr>
      <xdr:spPr bwMode="auto">
        <a:xfrm>
          <a:off x="1623316" y="264637035"/>
          <a:ext cx="257175" cy="1794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922</xdr:row>
      <xdr:rowOff>183328</xdr:rowOff>
    </xdr:from>
    <xdr:to>
      <xdr:col>2</xdr:col>
      <xdr:colOff>449495</xdr:colOff>
      <xdr:row>923</xdr:row>
      <xdr:rowOff>128427</xdr:rowOff>
    </xdr:to>
    <xdr:sp macro="" textlink="">
      <xdr:nvSpPr>
        <xdr:cNvPr id="8199" name="Text Box 7">
          <a:extLst>
            <a:ext uri="{FF2B5EF4-FFF2-40B4-BE49-F238E27FC236}">
              <a16:creationId xmlns:a16="http://schemas.microsoft.com/office/drawing/2014/main" id="{00000000-0008-0000-0700-000007200000}"/>
            </a:ext>
          </a:extLst>
        </xdr:cNvPr>
        <xdr:cNvSpPr txBox="1">
          <a:spLocks noChangeArrowheads="1"/>
        </xdr:cNvSpPr>
      </xdr:nvSpPr>
      <xdr:spPr bwMode="auto">
        <a:xfrm>
          <a:off x="1530528" y="270243834"/>
          <a:ext cx="310259" cy="191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192748</xdr:colOff>
      <xdr:row>997</xdr:row>
      <xdr:rowOff>66782</xdr:rowOff>
    </xdr:from>
    <xdr:to>
      <xdr:col>2</xdr:col>
      <xdr:colOff>524410</xdr:colOff>
      <xdr:row>998</xdr:row>
      <xdr:rowOff>74915</xdr:rowOff>
    </xdr:to>
    <xdr:sp macro="" textlink="">
      <xdr:nvSpPr>
        <xdr:cNvPr id="8201" name="Text Box 9">
          <a:extLst>
            <a:ext uri="{FF2B5EF4-FFF2-40B4-BE49-F238E27FC236}">
              <a16:creationId xmlns:a16="http://schemas.microsoft.com/office/drawing/2014/main" id="{00000000-0008-0000-0700-000009200000}"/>
            </a:ext>
          </a:extLst>
        </xdr:cNvPr>
        <xdr:cNvSpPr txBox="1">
          <a:spLocks noChangeArrowheads="1"/>
        </xdr:cNvSpPr>
      </xdr:nvSpPr>
      <xdr:spPr bwMode="auto">
        <a:xfrm>
          <a:off x="1584040" y="290911052"/>
          <a:ext cx="331662" cy="22217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2" name="Text Box 10">
          <a:extLst>
            <a:ext uri="{FF2B5EF4-FFF2-40B4-BE49-F238E27FC236}">
              <a16:creationId xmlns:a16="http://schemas.microsoft.com/office/drawing/2014/main" id="{00000000-0008-0000-0700-00000A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203" name="Text Box 11">
          <a:extLst>
            <a:ext uri="{FF2B5EF4-FFF2-40B4-BE49-F238E27FC236}">
              <a16:creationId xmlns:a16="http://schemas.microsoft.com/office/drawing/2014/main" id="{00000000-0008-0000-0700-00000B200000}"/>
            </a:ext>
          </a:extLst>
        </xdr:cNvPr>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223677</xdr:colOff>
      <xdr:row>859</xdr:row>
      <xdr:rowOff>173806</xdr:rowOff>
    </xdr:from>
    <xdr:to>
      <xdr:col>2</xdr:col>
      <xdr:colOff>490377</xdr:colOff>
      <xdr:row>860</xdr:row>
      <xdr:rowOff>75024</xdr:rowOff>
    </xdr:to>
    <xdr:sp macro="" textlink="">
      <xdr:nvSpPr>
        <xdr:cNvPr id="8205" name="Text Box 13">
          <a:extLst>
            <a:ext uri="{FF2B5EF4-FFF2-40B4-BE49-F238E27FC236}">
              <a16:creationId xmlns:a16="http://schemas.microsoft.com/office/drawing/2014/main" id="{00000000-0008-0000-0700-00000D200000}"/>
            </a:ext>
          </a:extLst>
        </xdr:cNvPr>
        <xdr:cNvSpPr txBox="1">
          <a:spLocks noChangeArrowheads="1"/>
        </xdr:cNvSpPr>
      </xdr:nvSpPr>
      <xdr:spPr bwMode="auto">
        <a:xfrm>
          <a:off x="1614969" y="251419761"/>
          <a:ext cx="266700" cy="1473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874</xdr:row>
      <xdr:rowOff>128641</xdr:rowOff>
    </xdr:from>
    <xdr:to>
      <xdr:col>2</xdr:col>
      <xdr:colOff>533185</xdr:colOff>
      <xdr:row>875</xdr:row>
      <xdr:rowOff>181938</xdr:rowOff>
    </xdr:to>
    <xdr:sp macro="" textlink="">
      <xdr:nvSpPr>
        <xdr:cNvPr id="8206" name="Text Box 14">
          <a:extLst>
            <a:ext uri="{FF2B5EF4-FFF2-40B4-BE49-F238E27FC236}">
              <a16:creationId xmlns:a16="http://schemas.microsoft.com/office/drawing/2014/main" id="{00000000-0008-0000-0700-00000E200000}"/>
            </a:ext>
          </a:extLst>
        </xdr:cNvPr>
        <xdr:cNvSpPr txBox="1">
          <a:spLocks noChangeArrowheads="1"/>
        </xdr:cNvSpPr>
      </xdr:nvSpPr>
      <xdr:spPr bwMode="auto">
        <a:xfrm>
          <a:off x="1657777" y="255098978"/>
          <a:ext cx="266700"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7" name="Text Box 15">
          <a:extLst>
            <a:ext uri="{FF2B5EF4-FFF2-40B4-BE49-F238E27FC236}">
              <a16:creationId xmlns:a16="http://schemas.microsoft.com/office/drawing/2014/main" id="{00000000-0008-0000-0700-00000F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8" name="Text Box 16">
          <a:extLst>
            <a:ext uri="{FF2B5EF4-FFF2-40B4-BE49-F238E27FC236}">
              <a16:creationId xmlns:a16="http://schemas.microsoft.com/office/drawing/2014/main" id="{00000000-0008-0000-0700-000010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09" name="Text Box 17">
          <a:extLst>
            <a:ext uri="{FF2B5EF4-FFF2-40B4-BE49-F238E27FC236}">
              <a16:creationId xmlns:a16="http://schemas.microsoft.com/office/drawing/2014/main" id="{00000000-0008-0000-0700-000011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10" name="Text Box 18">
          <a:extLst>
            <a:ext uri="{FF2B5EF4-FFF2-40B4-BE49-F238E27FC236}">
              <a16:creationId xmlns:a16="http://schemas.microsoft.com/office/drawing/2014/main" id="{00000000-0008-0000-0700-000012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211" name="Text Box 19">
          <a:extLst>
            <a:ext uri="{FF2B5EF4-FFF2-40B4-BE49-F238E27FC236}">
              <a16:creationId xmlns:a16="http://schemas.microsoft.com/office/drawing/2014/main" id="{00000000-0008-0000-0700-000013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388172</xdr:colOff>
      <xdr:row>1420</xdr:row>
      <xdr:rowOff>2570</xdr:rowOff>
    </xdr:from>
    <xdr:to>
      <xdr:col>2</xdr:col>
      <xdr:colOff>645347</xdr:colOff>
      <xdr:row>1421</xdr:row>
      <xdr:rowOff>134421</xdr:rowOff>
    </xdr:to>
    <xdr:sp macro="" textlink="">
      <xdr:nvSpPr>
        <xdr:cNvPr id="8214" name="Text Box 22">
          <a:extLst>
            <a:ext uri="{FF2B5EF4-FFF2-40B4-BE49-F238E27FC236}">
              <a16:creationId xmlns:a16="http://schemas.microsoft.com/office/drawing/2014/main" id="{00000000-0008-0000-0700-000016200000}"/>
            </a:ext>
          </a:extLst>
        </xdr:cNvPr>
        <xdr:cNvSpPr txBox="1">
          <a:spLocks noChangeArrowheads="1"/>
        </xdr:cNvSpPr>
      </xdr:nvSpPr>
      <xdr:spPr bwMode="auto">
        <a:xfrm>
          <a:off x="1779464" y="395397092"/>
          <a:ext cx="257175" cy="37800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314540</xdr:colOff>
      <xdr:row>1438</xdr:row>
      <xdr:rowOff>197567</xdr:rowOff>
    </xdr:from>
    <xdr:to>
      <xdr:col>2</xdr:col>
      <xdr:colOff>571715</xdr:colOff>
      <xdr:row>1439</xdr:row>
      <xdr:rowOff>182049</xdr:rowOff>
    </xdr:to>
    <xdr:sp macro="" textlink="">
      <xdr:nvSpPr>
        <xdr:cNvPr id="8215" name="Text Box 23">
          <a:extLst>
            <a:ext uri="{FF2B5EF4-FFF2-40B4-BE49-F238E27FC236}">
              <a16:creationId xmlns:a16="http://schemas.microsoft.com/office/drawing/2014/main" id="{00000000-0008-0000-0700-000017200000}"/>
            </a:ext>
          </a:extLst>
        </xdr:cNvPr>
        <xdr:cNvSpPr txBox="1">
          <a:spLocks noChangeArrowheads="1"/>
        </xdr:cNvSpPr>
      </xdr:nvSpPr>
      <xdr:spPr bwMode="auto">
        <a:xfrm>
          <a:off x="1705832" y="401424814"/>
          <a:ext cx="257175" cy="19852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315716</xdr:colOff>
      <xdr:row>1457</xdr:row>
      <xdr:rowOff>6100</xdr:rowOff>
    </xdr:from>
    <xdr:to>
      <xdr:col>2</xdr:col>
      <xdr:colOff>572891</xdr:colOff>
      <xdr:row>1458</xdr:row>
      <xdr:rowOff>115370</xdr:rowOff>
    </xdr:to>
    <xdr:sp macro="" textlink="">
      <xdr:nvSpPr>
        <xdr:cNvPr id="8216" name="Text Box 24">
          <a:extLst>
            <a:ext uri="{FF2B5EF4-FFF2-40B4-BE49-F238E27FC236}">
              <a16:creationId xmlns:a16="http://schemas.microsoft.com/office/drawing/2014/main" id="{00000000-0008-0000-0700-000018200000}"/>
            </a:ext>
          </a:extLst>
        </xdr:cNvPr>
        <xdr:cNvSpPr txBox="1">
          <a:spLocks noChangeArrowheads="1"/>
        </xdr:cNvSpPr>
      </xdr:nvSpPr>
      <xdr:spPr bwMode="auto">
        <a:xfrm>
          <a:off x="1707008" y="405546353"/>
          <a:ext cx="257175" cy="3233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282326</xdr:colOff>
      <xdr:row>1474</xdr:row>
      <xdr:rowOff>204736</xdr:rowOff>
    </xdr:from>
    <xdr:to>
      <xdr:col>2</xdr:col>
      <xdr:colOff>588624</xdr:colOff>
      <xdr:row>1475</xdr:row>
      <xdr:rowOff>171236</xdr:rowOff>
    </xdr:to>
    <xdr:sp macro="" textlink="">
      <xdr:nvSpPr>
        <xdr:cNvPr id="8217" name="Text Box 25">
          <a:extLst>
            <a:ext uri="{FF2B5EF4-FFF2-40B4-BE49-F238E27FC236}">
              <a16:creationId xmlns:a16="http://schemas.microsoft.com/office/drawing/2014/main" id="{00000000-0008-0000-0700-000019200000}"/>
            </a:ext>
          </a:extLst>
        </xdr:cNvPr>
        <xdr:cNvSpPr txBox="1">
          <a:spLocks noChangeArrowheads="1"/>
        </xdr:cNvSpPr>
      </xdr:nvSpPr>
      <xdr:spPr bwMode="auto">
        <a:xfrm>
          <a:off x="1673618" y="409843949"/>
          <a:ext cx="306298" cy="1805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316894</xdr:colOff>
      <xdr:row>1841</xdr:row>
      <xdr:rowOff>13273</xdr:rowOff>
    </xdr:from>
    <xdr:to>
      <xdr:col>2</xdr:col>
      <xdr:colOff>663539</xdr:colOff>
      <xdr:row>1842</xdr:row>
      <xdr:rowOff>96320</xdr:rowOff>
    </xdr:to>
    <xdr:sp macro="" textlink="">
      <xdr:nvSpPr>
        <xdr:cNvPr id="8222" name="Text Box 30">
          <a:extLst>
            <a:ext uri="{FF2B5EF4-FFF2-40B4-BE49-F238E27FC236}">
              <a16:creationId xmlns:a16="http://schemas.microsoft.com/office/drawing/2014/main" id="{00000000-0008-0000-0700-00001E200000}"/>
            </a:ext>
          </a:extLst>
        </xdr:cNvPr>
        <xdr:cNvSpPr txBox="1">
          <a:spLocks noChangeArrowheads="1"/>
        </xdr:cNvSpPr>
      </xdr:nvSpPr>
      <xdr:spPr bwMode="auto">
        <a:xfrm>
          <a:off x="1708186" y="496105239"/>
          <a:ext cx="346645" cy="2970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510495</xdr:colOff>
      <xdr:row>1862</xdr:row>
      <xdr:rowOff>191569</xdr:rowOff>
    </xdr:from>
    <xdr:to>
      <xdr:col>2</xdr:col>
      <xdr:colOff>845476</xdr:colOff>
      <xdr:row>1863</xdr:row>
      <xdr:rowOff>192641</xdr:rowOff>
    </xdr:to>
    <xdr:sp macro="" textlink="">
      <xdr:nvSpPr>
        <xdr:cNvPr id="8224" name="Text Box 32">
          <a:extLst>
            <a:ext uri="{FF2B5EF4-FFF2-40B4-BE49-F238E27FC236}">
              <a16:creationId xmlns:a16="http://schemas.microsoft.com/office/drawing/2014/main" id="{00000000-0008-0000-0700-000020200000}"/>
            </a:ext>
          </a:extLst>
        </xdr:cNvPr>
        <xdr:cNvSpPr txBox="1">
          <a:spLocks noChangeArrowheads="1"/>
        </xdr:cNvSpPr>
      </xdr:nvSpPr>
      <xdr:spPr bwMode="auto">
        <a:xfrm>
          <a:off x="1901787" y="501602552"/>
          <a:ext cx="334981" cy="2151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421454</xdr:colOff>
      <xdr:row>1926</xdr:row>
      <xdr:rowOff>8455</xdr:rowOff>
    </xdr:from>
    <xdr:to>
      <xdr:col>2</xdr:col>
      <xdr:colOff>706348</xdr:colOff>
      <xdr:row>1926</xdr:row>
      <xdr:rowOff>203344</xdr:rowOff>
    </xdr:to>
    <xdr:sp macro="" textlink="">
      <xdr:nvSpPr>
        <xdr:cNvPr id="8226" name="Text Box 34">
          <a:extLst>
            <a:ext uri="{FF2B5EF4-FFF2-40B4-BE49-F238E27FC236}">
              <a16:creationId xmlns:a16="http://schemas.microsoft.com/office/drawing/2014/main" id="{00000000-0008-0000-0700-000022200000}"/>
            </a:ext>
          </a:extLst>
        </xdr:cNvPr>
        <xdr:cNvSpPr txBox="1">
          <a:spLocks noChangeArrowheads="1"/>
        </xdr:cNvSpPr>
      </xdr:nvSpPr>
      <xdr:spPr bwMode="auto">
        <a:xfrm>
          <a:off x="1812746" y="517537022"/>
          <a:ext cx="284894" cy="1948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521521</xdr:colOff>
      <xdr:row>1954</xdr:row>
      <xdr:rowOff>76203</xdr:rowOff>
    </xdr:from>
    <xdr:to>
      <xdr:col>2</xdr:col>
      <xdr:colOff>813371</xdr:colOff>
      <xdr:row>1955</xdr:row>
      <xdr:rowOff>74916</xdr:rowOff>
    </xdr:to>
    <xdr:sp macro="" textlink="">
      <xdr:nvSpPr>
        <xdr:cNvPr id="8227" name="Text Box 35">
          <a:extLst>
            <a:ext uri="{FF2B5EF4-FFF2-40B4-BE49-F238E27FC236}">
              <a16:creationId xmlns:a16="http://schemas.microsoft.com/office/drawing/2014/main" id="{00000000-0008-0000-0700-000023200000}"/>
            </a:ext>
          </a:extLst>
        </xdr:cNvPr>
        <xdr:cNvSpPr txBox="1">
          <a:spLocks noChangeArrowheads="1"/>
        </xdr:cNvSpPr>
      </xdr:nvSpPr>
      <xdr:spPr bwMode="auto">
        <a:xfrm>
          <a:off x="1912813" y="524026119"/>
          <a:ext cx="291850" cy="22346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2312</xdr:row>
      <xdr:rowOff>306940</xdr:rowOff>
    </xdr:from>
    <xdr:to>
      <xdr:col>2</xdr:col>
      <xdr:colOff>851150</xdr:colOff>
      <xdr:row>2313</xdr:row>
      <xdr:rowOff>221215</xdr:rowOff>
    </xdr:to>
    <xdr:sp macro="" textlink="">
      <xdr:nvSpPr>
        <xdr:cNvPr id="8229" name="Text Box 37">
          <a:extLst>
            <a:ext uri="{FF2B5EF4-FFF2-40B4-BE49-F238E27FC236}">
              <a16:creationId xmlns:a16="http://schemas.microsoft.com/office/drawing/2014/main" id="{00000000-0008-0000-0700-000025200000}"/>
            </a:ext>
          </a:extLst>
        </xdr:cNvPr>
        <xdr:cNvSpPr txBox="1">
          <a:spLocks noChangeArrowheads="1"/>
        </xdr:cNvSpPr>
      </xdr:nvSpPr>
      <xdr:spPr bwMode="auto">
        <a:xfrm>
          <a:off x="1985267" y="594228148"/>
          <a:ext cx="257175" cy="29955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573855</xdr:colOff>
      <xdr:row>2327</xdr:row>
      <xdr:rowOff>178513</xdr:rowOff>
    </xdr:from>
    <xdr:to>
      <xdr:col>2</xdr:col>
      <xdr:colOff>888287</xdr:colOff>
      <xdr:row>2328</xdr:row>
      <xdr:rowOff>203342</xdr:rowOff>
    </xdr:to>
    <xdr:sp macro="" textlink="">
      <xdr:nvSpPr>
        <xdr:cNvPr id="8230" name="Text Box 38">
          <a:extLst>
            <a:ext uri="{FF2B5EF4-FFF2-40B4-BE49-F238E27FC236}">
              <a16:creationId xmlns:a16="http://schemas.microsoft.com/office/drawing/2014/main" id="{00000000-0008-0000-0700-000026200000}"/>
            </a:ext>
          </a:extLst>
        </xdr:cNvPr>
        <xdr:cNvSpPr txBox="1">
          <a:spLocks noChangeArrowheads="1"/>
        </xdr:cNvSpPr>
      </xdr:nvSpPr>
      <xdr:spPr bwMode="auto">
        <a:xfrm>
          <a:off x="1965147" y="597770592"/>
          <a:ext cx="314432" cy="24957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586911</xdr:colOff>
      <xdr:row>2225</xdr:row>
      <xdr:rowOff>60788</xdr:rowOff>
    </xdr:from>
    <xdr:to>
      <xdr:col>2</xdr:col>
      <xdr:colOff>844086</xdr:colOff>
      <xdr:row>2226</xdr:row>
      <xdr:rowOff>117938</xdr:rowOff>
    </xdr:to>
    <xdr:sp macro="" textlink="">
      <xdr:nvSpPr>
        <xdr:cNvPr id="8235" name="Text Box 43">
          <a:extLst>
            <a:ext uri="{FF2B5EF4-FFF2-40B4-BE49-F238E27FC236}">
              <a16:creationId xmlns:a16="http://schemas.microsoft.com/office/drawing/2014/main" id="{00000000-0008-0000-0700-00002B200000}"/>
            </a:ext>
          </a:extLst>
        </xdr:cNvPr>
        <xdr:cNvSpPr txBox="1">
          <a:spLocks noChangeArrowheads="1"/>
        </xdr:cNvSpPr>
      </xdr:nvSpPr>
      <xdr:spPr bwMode="auto">
        <a:xfrm>
          <a:off x="1978203" y="570051771"/>
          <a:ext cx="257175" cy="2711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536933</xdr:colOff>
      <xdr:row>2258</xdr:row>
      <xdr:rowOff>147584</xdr:rowOff>
    </xdr:from>
    <xdr:to>
      <xdr:col>2</xdr:col>
      <xdr:colOff>866883</xdr:colOff>
      <xdr:row>2259</xdr:row>
      <xdr:rowOff>160533</xdr:rowOff>
    </xdr:to>
    <xdr:sp macro="" textlink="">
      <xdr:nvSpPr>
        <xdr:cNvPr id="8236" name="Text Box 44">
          <a:extLst>
            <a:ext uri="{FF2B5EF4-FFF2-40B4-BE49-F238E27FC236}">
              <a16:creationId xmlns:a16="http://schemas.microsoft.com/office/drawing/2014/main" id="{00000000-0008-0000-0700-00002C200000}"/>
            </a:ext>
          </a:extLst>
        </xdr:cNvPr>
        <xdr:cNvSpPr txBox="1">
          <a:spLocks noChangeArrowheads="1"/>
        </xdr:cNvSpPr>
      </xdr:nvSpPr>
      <xdr:spPr bwMode="auto">
        <a:xfrm>
          <a:off x="1928225" y="580220084"/>
          <a:ext cx="329950" cy="2591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406044</xdr:colOff>
      <xdr:row>2269</xdr:row>
      <xdr:rowOff>214259</xdr:rowOff>
    </xdr:from>
    <xdr:to>
      <xdr:col>2</xdr:col>
      <xdr:colOff>717051</xdr:colOff>
      <xdr:row>2271</xdr:row>
      <xdr:rowOff>1</xdr:rowOff>
    </xdr:to>
    <xdr:sp macro="" textlink="">
      <xdr:nvSpPr>
        <xdr:cNvPr id="8238" name="Text Box 46">
          <a:extLst>
            <a:ext uri="{FF2B5EF4-FFF2-40B4-BE49-F238E27FC236}">
              <a16:creationId xmlns:a16="http://schemas.microsoft.com/office/drawing/2014/main" id="{00000000-0008-0000-0700-00002E200000}"/>
            </a:ext>
          </a:extLst>
        </xdr:cNvPr>
        <xdr:cNvSpPr txBox="1">
          <a:spLocks noChangeArrowheads="1"/>
        </xdr:cNvSpPr>
      </xdr:nvSpPr>
      <xdr:spPr bwMode="auto">
        <a:xfrm>
          <a:off x="1797336" y="583572349"/>
          <a:ext cx="311007" cy="23523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2341</xdr:row>
      <xdr:rowOff>35852</xdr:rowOff>
    </xdr:from>
    <xdr:to>
      <xdr:col>2</xdr:col>
      <xdr:colOff>781263</xdr:colOff>
      <xdr:row>2342</xdr:row>
      <xdr:rowOff>42808</xdr:rowOff>
    </xdr:to>
    <xdr:sp macro="" textlink="">
      <xdr:nvSpPr>
        <xdr:cNvPr id="8239" name="Text Box 47">
          <a:extLst>
            <a:ext uri="{FF2B5EF4-FFF2-40B4-BE49-F238E27FC236}">
              <a16:creationId xmlns:a16="http://schemas.microsoft.com/office/drawing/2014/main" id="{00000000-0008-0000-0700-00002F200000}"/>
            </a:ext>
          </a:extLst>
        </xdr:cNvPr>
        <xdr:cNvSpPr txBox="1">
          <a:spLocks noChangeArrowheads="1"/>
        </xdr:cNvSpPr>
      </xdr:nvSpPr>
      <xdr:spPr bwMode="auto">
        <a:xfrm>
          <a:off x="1830084" y="601084756"/>
          <a:ext cx="342471" cy="23170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484597</xdr:colOff>
      <xdr:row>2297</xdr:row>
      <xdr:rowOff>20335</xdr:rowOff>
    </xdr:from>
    <xdr:to>
      <xdr:col>2</xdr:col>
      <xdr:colOff>802668</xdr:colOff>
      <xdr:row>2298</xdr:row>
      <xdr:rowOff>32108</xdr:rowOff>
    </xdr:to>
    <xdr:sp macro="" textlink="">
      <xdr:nvSpPr>
        <xdr:cNvPr id="8240" name="Text Box 48">
          <a:extLst>
            <a:ext uri="{FF2B5EF4-FFF2-40B4-BE49-F238E27FC236}">
              <a16:creationId xmlns:a16="http://schemas.microsoft.com/office/drawing/2014/main" id="{00000000-0008-0000-0700-000030200000}"/>
            </a:ext>
          </a:extLst>
        </xdr:cNvPr>
        <xdr:cNvSpPr txBox="1">
          <a:spLocks noChangeArrowheads="1"/>
        </xdr:cNvSpPr>
      </xdr:nvSpPr>
      <xdr:spPr bwMode="auto">
        <a:xfrm>
          <a:off x="1875889" y="590270672"/>
          <a:ext cx="318071" cy="2365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342473</xdr:colOff>
      <xdr:row>2600</xdr:row>
      <xdr:rowOff>228492</xdr:rowOff>
    </xdr:from>
    <xdr:to>
      <xdr:col>2</xdr:col>
      <xdr:colOff>684944</xdr:colOff>
      <xdr:row>2602</xdr:row>
      <xdr:rowOff>74914</xdr:rowOff>
    </xdr:to>
    <xdr:sp macro="" textlink="">
      <xdr:nvSpPr>
        <xdr:cNvPr id="8241" name="Text Box 49">
          <a:extLst>
            <a:ext uri="{FF2B5EF4-FFF2-40B4-BE49-F238E27FC236}">
              <a16:creationId xmlns:a16="http://schemas.microsoft.com/office/drawing/2014/main" id="{00000000-0008-0000-0700-000031200000}"/>
            </a:ext>
          </a:extLst>
        </xdr:cNvPr>
        <xdr:cNvSpPr txBox="1">
          <a:spLocks noChangeArrowheads="1"/>
        </xdr:cNvSpPr>
      </xdr:nvSpPr>
      <xdr:spPr bwMode="auto">
        <a:xfrm>
          <a:off x="1733765" y="664409953"/>
          <a:ext cx="342471" cy="2745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2613</xdr:row>
      <xdr:rowOff>2569</xdr:rowOff>
    </xdr:from>
    <xdr:to>
      <xdr:col>2</xdr:col>
      <xdr:colOff>920393</xdr:colOff>
      <xdr:row>2614</xdr:row>
      <xdr:rowOff>53511</xdr:rowOff>
    </xdr:to>
    <xdr:sp macro="" textlink="">
      <xdr:nvSpPr>
        <xdr:cNvPr id="8243" name="Text Box 51">
          <a:extLst>
            <a:ext uri="{FF2B5EF4-FFF2-40B4-BE49-F238E27FC236}">
              <a16:creationId xmlns:a16="http://schemas.microsoft.com/office/drawing/2014/main" id="{00000000-0008-0000-0700-000033200000}"/>
            </a:ext>
          </a:extLst>
        </xdr:cNvPr>
        <xdr:cNvSpPr txBox="1">
          <a:spLocks noChangeArrowheads="1"/>
        </xdr:cNvSpPr>
      </xdr:nvSpPr>
      <xdr:spPr bwMode="auto">
        <a:xfrm>
          <a:off x="1935287" y="668068945"/>
          <a:ext cx="376398" cy="2863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510818</xdr:colOff>
      <xdr:row>2635</xdr:row>
      <xdr:rowOff>158179</xdr:rowOff>
    </xdr:from>
    <xdr:to>
      <xdr:col>2</xdr:col>
      <xdr:colOff>845477</xdr:colOff>
      <xdr:row>2636</xdr:row>
      <xdr:rowOff>192640</xdr:rowOff>
    </xdr:to>
    <xdr:sp macro="" textlink="">
      <xdr:nvSpPr>
        <xdr:cNvPr id="8244" name="Text Box 52">
          <a:extLst>
            <a:ext uri="{FF2B5EF4-FFF2-40B4-BE49-F238E27FC236}">
              <a16:creationId xmlns:a16="http://schemas.microsoft.com/office/drawing/2014/main" id="{00000000-0008-0000-0700-000034200000}"/>
            </a:ext>
          </a:extLst>
        </xdr:cNvPr>
        <xdr:cNvSpPr txBox="1">
          <a:spLocks noChangeArrowheads="1"/>
        </xdr:cNvSpPr>
      </xdr:nvSpPr>
      <xdr:spPr bwMode="auto">
        <a:xfrm>
          <a:off x="1902110" y="674742224"/>
          <a:ext cx="334659" cy="25920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481601</xdr:colOff>
      <xdr:row>2648</xdr:row>
      <xdr:rowOff>207087</xdr:rowOff>
    </xdr:from>
    <xdr:to>
      <xdr:col>2</xdr:col>
      <xdr:colOff>866882</xdr:colOff>
      <xdr:row>2650</xdr:row>
      <xdr:rowOff>32105</xdr:rowOff>
    </xdr:to>
    <xdr:sp macro="" textlink="">
      <xdr:nvSpPr>
        <xdr:cNvPr id="8245" name="Text Box 53">
          <a:extLst>
            <a:ext uri="{FF2B5EF4-FFF2-40B4-BE49-F238E27FC236}">
              <a16:creationId xmlns:a16="http://schemas.microsoft.com/office/drawing/2014/main" id="{00000000-0008-0000-0700-000035200000}"/>
            </a:ext>
          </a:extLst>
        </xdr:cNvPr>
        <xdr:cNvSpPr txBox="1">
          <a:spLocks noChangeArrowheads="1"/>
        </xdr:cNvSpPr>
      </xdr:nvSpPr>
      <xdr:spPr bwMode="auto">
        <a:xfrm>
          <a:off x="1872893" y="678569025"/>
          <a:ext cx="385281" cy="27451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522591</xdr:colOff>
      <xdr:row>2659</xdr:row>
      <xdr:rowOff>207088</xdr:rowOff>
    </xdr:from>
    <xdr:to>
      <xdr:col>2</xdr:col>
      <xdr:colOff>834776</xdr:colOff>
      <xdr:row>2661</xdr:row>
      <xdr:rowOff>21404</xdr:rowOff>
    </xdr:to>
    <xdr:sp macro="" textlink="">
      <xdr:nvSpPr>
        <xdr:cNvPr id="8246" name="Text Box 54">
          <a:extLst>
            <a:ext uri="{FF2B5EF4-FFF2-40B4-BE49-F238E27FC236}">
              <a16:creationId xmlns:a16="http://schemas.microsoft.com/office/drawing/2014/main" id="{00000000-0008-0000-0700-000036200000}"/>
            </a:ext>
          </a:extLst>
        </xdr:cNvPr>
        <xdr:cNvSpPr txBox="1">
          <a:spLocks noChangeArrowheads="1"/>
        </xdr:cNvSpPr>
      </xdr:nvSpPr>
      <xdr:spPr bwMode="auto">
        <a:xfrm>
          <a:off x="1913883" y="682090066"/>
          <a:ext cx="312185" cy="26381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2670</xdr:row>
      <xdr:rowOff>255890</xdr:rowOff>
    </xdr:from>
    <xdr:to>
      <xdr:col>2</xdr:col>
      <xdr:colOff>866882</xdr:colOff>
      <xdr:row>2671</xdr:row>
      <xdr:rowOff>224746</xdr:rowOff>
    </xdr:to>
    <xdr:sp macro="" textlink="">
      <xdr:nvSpPr>
        <xdr:cNvPr id="8247" name="Text Box 55">
          <a:extLst>
            <a:ext uri="{FF2B5EF4-FFF2-40B4-BE49-F238E27FC236}">
              <a16:creationId xmlns:a16="http://schemas.microsoft.com/office/drawing/2014/main" id="{00000000-0008-0000-0700-000037200000}"/>
            </a:ext>
          </a:extLst>
        </xdr:cNvPr>
        <xdr:cNvSpPr txBox="1">
          <a:spLocks noChangeArrowheads="1"/>
        </xdr:cNvSpPr>
      </xdr:nvSpPr>
      <xdr:spPr bwMode="auto">
        <a:xfrm>
          <a:off x="1890231" y="684835834"/>
          <a:ext cx="367943" cy="27922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453669</xdr:colOff>
      <xdr:row>2681</xdr:row>
      <xdr:rowOff>204733</xdr:rowOff>
    </xdr:from>
    <xdr:to>
      <xdr:col>2</xdr:col>
      <xdr:colOff>781264</xdr:colOff>
      <xdr:row>2682</xdr:row>
      <xdr:rowOff>214044</xdr:rowOff>
    </xdr:to>
    <xdr:sp macro="" textlink="">
      <xdr:nvSpPr>
        <xdr:cNvPr id="8248" name="Text Box 56">
          <a:extLst>
            <a:ext uri="{FF2B5EF4-FFF2-40B4-BE49-F238E27FC236}">
              <a16:creationId xmlns:a16="http://schemas.microsoft.com/office/drawing/2014/main" id="{00000000-0008-0000-0700-000038200000}"/>
            </a:ext>
          </a:extLst>
        </xdr:cNvPr>
        <xdr:cNvSpPr txBox="1">
          <a:spLocks noChangeArrowheads="1"/>
        </xdr:cNvSpPr>
      </xdr:nvSpPr>
      <xdr:spPr bwMode="auto">
        <a:xfrm>
          <a:off x="1844961" y="688583975"/>
          <a:ext cx="327595" cy="23405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507073</xdr:colOff>
      <xdr:row>2708</xdr:row>
      <xdr:rowOff>190500</xdr:rowOff>
    </xdr:from>
    <xdr:to>
      <xdr:col>2</xdr:col>
      <xdr:colOff>888287</xdr:colOff>
      <xdr:row>2710</xdr:row>
      <xdr:rowOff>42810</xdr:rowOff>
    </xdr:to>
    <xdr:sp macro="" textlink="">
      <xdr:nvSpPr>
        <xdr:cNvPr id="8249" name="Text Box 57">
          <a:extLst>
            <a:ext uri="{FF2B5EF4-FFF2-40B4-BE49-F238E27FC236}">
              <a16:creationId xmlns:a16="http://schemas.microsoft.com/office/drawing/2014/main" id="{00000000-0008-0000-0700-000039200000}"/>
            </a:ext>
          </a:extLst>
        </xdr:cNvPr>
        <xdr:cNvSpPr txBox="1">
          <a:spLocks noChangeArrowheads="1"/>
        </xdr:cNvSpPr>
      </xdr:nvSpPr>
      <xdr:spPr bwMode="auto">
        <a:xfrm>
          <a:off x="1898365" y="695815163"/>
          <a:ext cx="381214" cy="30180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494122</xdr:colOff>
      <xdr:row>2720</xdr:row>
      <xdr:rowOff>33497</xdr:rowOff>
    </xdr:from>
    <xdr:to>
      <xdr:col>2</xdr:col>
      <xdr:colOff>888286</xdr:colOff>
      <xdr:row>2721</xdr:row>
      <xdr:rowOff>74915</xdr:rowOff>
    </xdr:to>
    <xdr:sp macro="" textlink="">
      <xdr:nvSpPr>
        <xdr:cNvPr id="8250" name="Text Box 58">
          <a:extLst>
            <a:ext uri="{FF2B5EF4-FFF2-40B4-BE49-F238E27FC236}">
              <a16:creationId xmlns:a16="http://schemas.microsoft.com/office/drawing/2014/main" id="{00000000-0008-0000-0700-00003A200000}"/>
            </a:ext>
          </a:extLst>
        </xdr:cNvPr>
        <xdr:cNvSpPr txBox="1">
          <a:spLocks noChangeArrowheads="1"/>
        </xdr:cNvSpPr>
      </xdr:nvSpPr>
      <xdr:spPr bwMode="auto">
        <a:xfrm>
          <a:off x="1885414" y="699393244"/>
          <a:ext cx="394164" cy="2661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309508</xdr:colOff>
      <xdr:row>2908</xdr:row>
      <xdr:rowOff>115585</xdr:rowOff>
    </xdr:from>
    <xdr:to>
      <xdr:col>2</xdr:col>
      <xdr:colOff>652836</xdr:colOff>
      <xdr:row>2909</xdr:row>
      <xdr:rowOff>107022</xdr:rowOff>
    </xdr:to>
    <xdr:sp macro="" textlink="">
      <xdr:nvSpPr>
        <xdr:cNvPr id="8252" name="Text Box 60">
          <a:extLst>
            <a:ext uri="{FF2B5EF4-FFF2-40B4-BE49-F238E27FC236}">
              <a16:creationId xmlns:a16="http://schemas.microsoft.com/office/drawing/2014/main" id="{00000000-0008-0000-0700-00003C200000}"/>
            </a:ext>
          </a:extLst>
        </xdr:cNvPr>
        <xdr:cNvSpPr txBox="1">
          <a:spLocks noChangeArrowheads="1"/>
        </xdr:cNvSpPr>
      </xdr:nvSpPr>
      <xdr:spPr bwMode="auto">
        <a:xfrm>
          <a:off x="1700800" y="757963113"/>
          <a:ext cx="343328" cy="23758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506002</xdr:colOff>
      <xdr:row>2919</xdr:row>
      <xdr:rowOff>43023</xdr:rowOff>
    </xdr:from>
    <xdr:to>
      <xdr:col>2</xdr:col>
      <xdr:colOff>834775</xdr:colOff>
      <xdr:row>2920</xdr:row>
      <xdr:rowOff>85617</xdr:rowOff>
    </xdr:to>
    <xdr:sp macro="" textlink="">
      <xdr:nvSpPr>
        <xdr:cNvPr id="8253" name="Text Box 61">
          <a:extLst>
            <a:ext uri="{FF2B5EF4-FFF2-40B4-BE49-F238E27FC236}">
              <a16:creationId xmlns:a16="http://schemas.microsoft.com/office/drawing/2014/main" id="{00000000-0008-0000-0700-00003D200000}"/>
            </a:ext>
          </a:extLst>
        </xdr:cNvPr>
        <xdr:cNvSpPr txBox="1">
          <a:spLocks noChangeArrowheads="1"/>
        </xdr:cNvSpPr>
      </xdr:nvSpPr>
      <xdr:spPr bwMode="auto">
        <a:xfrm>
          <a:off x="1897294" y="761400888"/>
          <a:ext cx="328773" cy="28874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2931</xdr:row>
      <xdr:rowOff>20438</xdr:rowOff>
    </xdr:from>
    <xdr:to>
      <xdr:col>2</xdr:col>
      <xdr:colOff>834775</xdr:colOff>
      <xdr:row>2932</xdr:row>
      <xdr:rowOff>10702</xdr:rowOff>
    </xdr:to>
    <xdr:sp macro="" textlink="">
      <xdr:nvSpPr>
        <xdr:cNvPr id="8254" name="Text Box 62">
          <a:extLst>
            <a:ext uri="{FF2B5EF4-FFF2-40B4-BE49-F238E27FC236}">
              <a16:creationId xmlns:a16="http://schemas.microsoft.com/office/drawing/2014/main" id="{00000000-0008-0000-0700-00003E200000}"/>
            </a:ext>
          </a:extLst>
        </xdr:cNvPr>
        <xdr:cNvSpPr txBox="1">
          <a:spLocks noChangeArrowheads="1"/>
        </xdr:cNvSpPr>
      </xdr:nvSpPr>
      <xdr:spPr bwMode="auto">
        <a:xfrm>
          <a:off x="1895903" y="765359539"/>
          <a:ext cx="330164" cy="2364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591727</xdr:colOff>
      <xdr:row>2756</xdr:row>
      <xdr:rowOff>176160</xdr:rowOff>
    </xdr:from>
    <xdr:to>
      <xdr:col>2</xdr:col>
      <xdr:colOff>941798</xdr:colOff>
      <xdr:row>2757</xdr:row>
      <xdr:rowOff>192640</xdr:rowOff>
    </xdr:to>
    <xdr:sp macro="" textlink="">
      <xdr:nvSpPr>
        <xdr:cNvPr id="8277" name="Text Box 85">
          <a:extLst>
            <a:ext uri="{FF2B5EF4-FFF2-40B4-BE49-F238E27FC236}">
              <a16:creationId xmlns:a16="http://schemas.microsoft.com/office/drawing/2014/main" id="{00000000-0008-0000-0700-000055200000}"/>
            </a:ext>
          </a:extLst>
        </xdr:cNvPr>
        <xdr:cNvSpPr txBox="1">
          <a:spLocks noChangeArrowheads="1"/>
        </xdr:cNvSpPr>
      </xdr:nvSpPr>
      <xdr:spPr bwMode="auto">
        <a:xfrm>
          <a:off x="1983019" y="709756553"/>
          <a:ext cx="350071" cy="2626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468866</xdr:colOff>
      <xdr:row>2768</xdr:row>
      <xdr:rowOff>172627</xdr:rowOff>
    </xdr:from>
    <xdr:to>
      <xdr:col>2</xdr:col>
      <xdr:colOff>813371</xdr:colOff>
      <xdr:row>2769</xdr:row>
      <xdr:rowOff>171237</xdr:rowOff>
    </xdr:to>
    <xdr:sp macro="" textlink="">
      <xdr:nvSpPr>
        <xdr:cNvPr id="8278" name="Text Box 86">
          <a:extLst>
            <a:ext uri="{FF2B5EF4-FFF2-40B4-BE49-F238E27FC236}">
              <a16:creationId xmlns:a16="http://schemas.microsoft.com/office/drawing/2014/main" id="{00000000-0008-0000-0700-000056200000}"/>
            </a:ext>
          </a:extLst>
        </xdr:cNvPr>
        <xdr:cNvSpPr txBox="1">
          <a:spLocks noChangeArrowheads="1"/>
        </xdr:cNvSpPr>
      </xdr:nvSpPr>
      <xdr:spPr bwMode="auto">
        <a:xfrm>
          <a:off x="1860158" y="713573723"/>
          <a:ext cx="344505" cy="24476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415354</xdr:colOff>
      <xdr:row>2793</xdr:row>
      <xdr:rowOff>226140</xdr:rowOff>
    </xdr:from>
    <xdr:to>
      <xdr:col>2</xdr:col>
      <xdr:colOff>781264</xdr:colOff>
      <xdr:row>2794</xdr:row>
      <xdr:rowOff>235449</xdr:rowOff>
    </xdr:to>
    <xdr:sp macro="" textlink="">
      <xdr:nvSpPr>
        <xdr:cNvPr id="8280" name="Text Box 88">
          <a:extLst>
            <a:ext uri="{FF2B5EF4-FFF2-40B4-BE49-F238E27FC236}">
              <a16:creationId xmlns:a16="http://schemas.microsoft.com/office/drawing/2014/main" id="{00000000-0008-0000-0700-000058200000}"/>
            </a:ext>
          </a:extLst>
        </xdr:cNvPr>
        <xdr:cNvSpPr txBox="1">
          <a:spLocks noChangeArrowheads="1"/>
        </xdr:cNvSpPr>
      </xdr:nvSpPr>
      <xdr:spPr bwMode="auto">
        <a:xfrm>
          <a:off x="1806646" y="719973668"/>
          <a:ext cx="365910" cy="2875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408290</xdr:colOff>
      <xdr:row>2874</xdr:row>
      <xdr:rowOff>242832</xdr:rowOff>
    </xdr:from>
    <xdr:to>
      <xdr:col>2</xdr:col>
      <xdr:colOff>749157</xdr:colOff>
      <xdr:row>2875</xdr:row>
      <xdr:rowOff>224747</xdr:rowOff>
    </xdr:to>
    <xdr:sp macro="" textlink="">
      <xdr:nvSpPr>
        <xdr:cNvPr id="8285" name="Text Box 93">
          <a:extLst>
            <a:ext uri="{FF2B5EF4-FFF2-40B4-BE49-F238E27FC236}">
              <a16:creationId xmlns:a16="http://schemas.microsoft.com/office/drawing/2014/main" id="{00000000-0008-0000-0700-00005D200000}"/>
            </a:ext>
          </a:extLst>
        </xdr:cNvPr>
        <xdr:cNvSpPr txBox="1">
          <a:spLocks noChangeArrowheads="1"/>
        </xdr:cNvSpPr>
      </xdr:nvSpPr>
      <xdr:spPr bwMode="auto">
        <a:xfrm>
          <a:off x="1799582" y="741501877"/>
          <a:ext cx="340867" cy="228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458378</xdr:colOff>
      <xdr:row>2886</xdr:row>
      <xdr:rowOff>16910</xdr:rowOff>
    </xdr:from>
    <xdr:to>
      <xdr:col>2</xdr:col>
      <xdr:colOff>770563</xdr:colOff>
      <xdr:row>2886</xdr:row>
      <xdr:rowOff>235449</xdr:rowOff>
    </xdr:to>
    <xdr:sp macro="" textlink="">
      <xdr:nvSpPr>
        <xdr:cNvPr id="8286" name="Text Box 94">
          <a:extLst>
            <a:ext uri="{FF2B5EF4-FFF2-40B4-BE49-F238E27FC236}">
              <a16:creationId xmlns:a16="http://schemas.microsoft.com/office/drawing/2014/main" id="{00000000-0008-0000-0700-00005E200000}"/>
            </a:ext>
          </a:extLst>
        </xdr:cNvPr>
        <xdr:cNvSpPr txBox="1">
          <a:spLocks noChangeArrowheads="1"/>
        </xdr:cNvSpPr>
      </xdr:nvSpPr>
      <xdr:spPr bwMode="auto">
        <a:xfrm>
          <a:off x="1849670" y="744871910"/>
          <a:ext cx="312185" cy="2185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371475</xdr:colOff>
      <xdr:row>2897</xdr:row>
      <xdr:rowOff>8564</xdr:rowOff>
    </xdr:from>
    <xdr:to>
      <xdr:col>2</xdr:col>
      <xdr:colOff>749157</xdr:colOff>
      <xdr:row>2898</xdr:row>
      <xdr:rowOff>128427</xdr:rowOff>
    </xdr:to>
    <xdr:sp macro="" textlink="">
      <xdr:nvSpPr>
        <xdr:cNvPr id="8287" name="Text Box 95">
          <a:extLst>
            <a:ext uri="{FF2B5EF4-FFF2-40B4-BE49-F238E27FC236}">
              <a16:creationId xmlns:a16="http://schemas.microsoft.com/office/drawing/2014/main" id="{00000000-0008-0000-0700-00005F200000}"/>
            </a:ext>
          </a:extLst>
        </xdr:cNvPr>
        <xdr:cNvSpPr txBox="1">
          <a:spLocks noChangeArrowheads="1"/>
        </xdr:cNvSpPr>
      </xdr:nvSpPr>
      <xdr:spPr bwMode="auto">
        <a:xfrm>
          <a:off x="1762767" y="747860193"/>
          <a:ext cx="377682" cy="3660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27" name="Text Box 135">
          <a:extLst>
            <a:ext uri="{FF2B5EF4-FFF2-40B4-BE49-F238E27FC236}">
              <a16:creationId xmlns:a16="http://schemas.microsoft.com/office/drawing/2014/main" id="{00000000-0008-0000-0700-000087200000}"/>
            </a:ext>
          </a:extLst>
        </xdr:cNvPr>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28" name="Text Box 136">
          <a:extLst>
            <a:ext uri="{FF2B5EF4-FFF2-40B4-BE49-F238E27FC236}">
              <a16:creationId xmlns:a16="http://schemas.microsoft.com/office/drawing/2014/main" id="{00000000-0008-0000-0700-000088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31" name="Text Box 139">
          <a:extLst>
            <a:ext uri="{FF2B5EF4-FFF2-40B4-BE49-F238E27FC236}">
              <a16:creationId xmlns:a16="http://schemas.microsoft.com/office/drawing/2014/main" id="{00000000-0008-0000-0700-00008B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489306</xdr:colOff>
      <xdr:row>2210</xdr:row>
      <xdr:rowOff>21619</xdr:rowOff>
    </xdr:from>
    <xdr:to>
      <xdr:col>2</xdr:col>
      <xdr:colOff>824073</xdr:colOff>
      <xdr:row>2211</xdr:row>
      <xdr:rowOff>64214</xdr:rowOff>
    </xdr:to>
    <xdr:sp macro="" textlink="">
      <xdr:nvSpPr>
        <xdr:cNvPr id="8334" name="Text Box 142">
          <a:extLst>
            <a:ext uri="{FF2B5EF4-FFF2-40B4-BE49-F238E27FC236}">
              <a16:creationId xmlns:a16="http://schemas.microsoft.com/office/drawing/2014/main" id="{00000000-0008-0000-0700-00008E200000}"/>
            </a:ext>
          </a:extLst>
        </xdr:cNvPr>
        <xdr:cNvSpPr txBox="1">
          <a:spLocks noChangeArrowheads="1"/>
        </xdr:cNvSpPr>
      </xdr:nvSpPr>
      <xdr:spPr bwMode="auto">
        <a:xfrm>
          <a:off x="1880598" y="566352434"/>
          <a:ext cx="334767"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938</xdr:row>
      <xdr:rowOff>171235</xdr:rowOff>
    </xdr:from>
    <xdr:to>
      <xdr:col>2</xdr:col>
      <xdr:colOff>417388</xdr:colOff>
      <xdr:row>940</xdr:row>
      <xdr:rowOff>8454</xdr:rowOff>
    </xdr:to>
    <xdr:sp macro="" textlink="">
      <xdr:nvSpPr>
        <xdr:cNvPr id="8339" name="Text Box 147">
          <a:extLst>
            <a:ext uri="{FF2B5EF4-FFF2-40B4-BE49-F238E27FC236}">
              <a16:creationId xmlns:a16="http://schemas.microsoft.com/office/drawing/2014/main" id="{00000000-0008-0000-0700-000093200000}"/>
            </a:ext>
          </a:extLst>
        </xdr:cNvPr>
        <xdr:cNvSpPr txBox="1">
          <a:spLocks noChangeArrowheads="1"/>
        </xdr:cNvSpPr>
      </xdr:nvSpPr>
      <xdr:spPr bwMode="auto">
        <a:xfrm>
          <a:off x="1550756" y="274180870"/>
          <a:ext cx="257924"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191568</xdr:colOff>
      <xdr:row>960</xdr:row>
      <xdr:rowOff>75129</xdr:rowOff>
    </xdr:from>
    <xdr:to>
      <xdr:col>2</xdr:col>
      <xdr:colOff>492304</xdr:colOff>
      <xdr:row>961</xdr:row>
      <xdr:rowOff>85618</xdr:rowOff>
    </xdr:to>
    <xdr:sp macro="" textlink="">
      <xdr:nvSpPr>
        <xdr:cNvPr id="8340" name="Text Box 148">
          <a:extLst>
            <a:ext uri="{FF2B5EF4-FFF2-40B4-BE49-F238E27FC236}">
              <a16:creationId xmlns:a16="http://schemas.microsoft.com/office/drawing/2014/main" id="{00000000-0008-0000-0700-000094200000}"/>
            </a:ext>
          </a:extLst>
        </xdr:cNvPr>
        <xdr:cNvSpPr txBox="1">
          <a:spLocks noChangeArrowheads="1"/>
        </xdr:cNvSpPr>
      </xdr:nvSpPr>
      <xdr:spPr bwMode="auto">
        <a:xfrm>
          <a:off x="1582860" y="280377685"/>
          <a:ext cx="300736" cy="256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42" name="Text Box 150">
          <a:extLst>
            <a:ext uri="{FF2B5EF4-FFF2-40B4-BE49-F238E27FC236}">
              <a16:creationId xmlns:a16="http://schemas.microsoft.com/office/drawing/2014/main" id="{00000000-0008-0000-0700-000096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1380</xdr:row>
      <xdr:rowOff>0</xdr:rowOff>
    </xdr:from>
    <xdr:to>
      <xdr:col>2</xdr:col>
      <xdr:colOff>390525</xdr:colOff>
      <xdr:row>1380</xdr:row>
      <xdr:rowOff>0</xdr:rowOff>
    </xdr:to>
    <xdr:sp macro="" textlink="">
      <xdr:nvSpPr>
        <xdr:cNvPr id="8343" name="Text Box 151">
          <a:extLst>
            <a:ext uri="{FF2B5EF4-FFF2-40B4-BE49-F238E27FC236}">
              <a16:creationId xmlns:a16="http://schemas.microsoft.com/office/drawing/2014/main" id="{00000000-0008-0000-0700-000097200000}"/>
            </a:ext>
          </a:extLst>
        </xdr:cNvPr>
        <xdr:cNvSpPr txBox="1">
          <a:spLocks noChangeArrowheads="1"/>
        </xdr:cNvSpPr>
      </xdr:nvSpPr>
      <xdr:spPr bwMode="auto">
        <a:xfrm>
          <a:off x="1543050"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44" name="Text Box 152">
          <a:extLst>
            <a:ext uri="{FF2B5EF4-FFF2-40B4-BE49-F238E27FC236}">
              <a16:creationId xmlns:a16="http://schemas.microsoft.com/office/drawing/2014/main" id="{00000000-0008-0000-0700-000098200000}"/>
            </a:ext>
          </a:extLst>
        </xdr:cNvPr>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1380</xdr:row>
      <xdr:rowOff>0</xdr:rowOff>
    </xdr:from>
    <xdr:to>
      <xdr:col>2</xdr:col>
      <xdr:colOff>342900</xdr:colOff>
      <xdr:row>1380</xdr:row>
      <xdr:rowOff>0</xdr:rowOff>
    </xdr:to>
    <xdr:sp macro="" textlink="">
      <xdr:nvSpPr>
        <xdr:cNvPr id="8345" name="Text Box 153">
          <a:extLst>
            <a:ext uri="{FF2B5EF4-FFF2-40B4-BE49-F238E27FC236}">
              <a16:creationId xmlns:a16="http://schemas.microsoft.com/office/drawing/2014/main" id="{00000000-0008-0000-0700-000099200000}"/>
            </a:ext>
          </a:extLst>
        </xdr:cNvPr>
        <xdr:cNvSpPr txBox="1">
          <a:spLocks noChangeArrowheads="1"/>
        </xdr:cNvSpPr>
      </xdr:nvSpPr>
      <xdr:spPr bwMode="auto">
        <a:xfrm>
          <a:off x="149542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1380</xdr:row>
      <xdr:rowOff>0</xdr:rowOff>
    </xdr:from>
    <xdr:to>
      <xdr:col>2</xdr:col>
      <xdr:colOff>361950</xdr:colOff>
      <xdr:row>1380</xdr:row>
      <xdr:rowOff>0</xdr:rowOff>
    </xdr:to>
    <xdr:sp macro="" textlink="">
      <xdr:nvSpPr>
        <xdr:cNvPr id="8346" name="Text Box 154">
          <a:extLst>
            <a:ext uri="{FF2B5EF4-FFF2-40B4-BE49-F238E27FC236}">
              <a16:creationId xmlns:a16="http://schemas.microsoft.com/office/drawing/2014/main" id="{00000000-0008-0000-0700-00009A200000}"/>
            </a:ext>
          </a:extLst>
        </xdr:cNvPr>
        <xdr:cNvSpPr txBox="1">
          <a:spLocks noChangeArrowheads="1"/>
        </xdr:cNvSpPr>
      </xdr:nvSpPr>
      <xdr:spPr bwMode="auto">
        <a:xfrm>
          <a:off x="1514475" y="264585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2694</xdr:row>
      <xdr:rowOff>149831</xdr:rowOff>
    </xdr:from>
    <xdr:to>
      <xdr:col>2</xdr:col>
      <xdr:colOff>920393</xdr:colOff>
      <xdr:row>2695</xdr:row>
      <xdr:rowOff>203342</xdr:rowOff>
    </xdr:to>
    <xdr:sp macro="" textlink="">
      <xdr:nvSpPr>
        <xdr:cNvPr id="8348" name="Text Box 156">
          <a:extLst>
            <a:ext uri="{FF2B5EF4-FFF2-40B4-BE49-F238E27FC236}">
              <a16:creationId xmlns:a16="http://schemas.microsoft.com/office/drawing/2014/main" id="{00000000-0008-0000-0700-00009C200000}"/>
            </a:ext>
          </a:extLst>
        </xdr:cNvPr>
        <xdr:cNvSpPr txBox="1">
          <a:spLocks noChangeArrowheads="1"/>
        </xdr:cNvSpPr>
      </xdr:nvSpPr>
      <xdr:spPr bwMode="auto">
        <a:xfrm>
          <a:off x="1894298" y="692542415"/>
          <a:ext cx="417387" cy="27825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2927</xdr:row>
      <xdr:rowOff>0</xdr:rowOff>
    </xdr:from>
    <xdr:to>
      <xdr:col>2</xdr:col>
      <xdr:colOff>342900</xdr:colOff>
      <xdr:row>2927</xdr:row>
      <xdr:rowOff>0</xdr:rowOff>
    </xdr:to>
    <xdr:sp macro="" textlink="">
      <xdr:nvSpPr>
        <xdr:cNvPr id="8349" name="Text Box 157">
          <a:extLst>
            <a:ext uri="{FF2B5EF4-FFF2-40B4-BE49-F238E27FC236}">
              <a16:creationId xmlns:a16="http://schemas.microsoft.com/office/drawing/2014/main" id="{00000000-0008-0000-0700-00009D200000}"/>
            </a:ext>
          </a:extLst>
        </xdr:cNvPr>
        <xdr:cNvSpPr txBox="1">
          <a:spLocks noChangeArrowheads="1"/>
        </xdr:cNvSpPr>
      </xdr:nvSpPr>
      <xdr:spPr bwMode="auto">
        <a:xfrm>
          <a:off x="1495425" y="4912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501293</xdr:colOff>
      <xdr:row>2805</xdr:row>
      <xdr:rowOff>189216</xdr:rowOff>
    </xdr:from>
    <xdr:to>
      <xdr:col>2</xdr:col>
      <xdr:colOff>834775</xdr:colOff>
      <xdr:row>2806</xdr:row>
      <xdr:rowOff>160534</xdr:rowOff>
    </xdr:to>
    <xdr:sp macro="" textlink="">
      <xdr:nvSpPr>
        <xdr:cNvPr id="8351" name="Text Box 159">
          <a:extLst>
            <a:ext uri="{FF2B5EF4-FFF2-40B4-BE49-F238E27FC236}">
              <a16:creationId xmlns:a16="http://schemas.microsoft.com/office/drawing/2014/main" id="{00000000-0008-0000-0700-00009F200000}"/>
            </a:ext>
          </a:extLst>
        </xdr:cNvPr>
        <xdr:cNvSpPr txBox="1">
          <a:spLocks noChangeArrowheads="1"/>
        </xdr:cNvSpPr>
      </xdr:nvSpPr>
      <xdr:spPr bwMode="auto">
        <a:xfrm>
          <a:off x="1892585" y="723586210"/>
          <a:ext cx="333482" cy="2174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4013</xdr:row>
      <xdr:rowOff>0</xdr:rowOff>
    </xdr:from>
    <xdr:to>
      <xdr:col>2</xdr:col>
      <xdr:colOff>342900</xdr:colOff>
      <xdr:row>4013</xdr:row>
      <xdr:rowOff>0</xdr:rowOff>
    </xdr:to>
    <xdr:sp macro="" textlink="">
      <xdr:nvSpPr>
        <xdr:cNvPr id="8354" name="Text Box 162">
          <a:extLst>
            <a:ext uri="{FF2B5EF4-FFF2-40B4-BE49-F238E27FC236}">
              <a16:creationId xmlns:a16="http://schemas.microsoft.com/office/drawing/2014/main" id="{00000000-0008-0000-0700-0000A2200000}"/>
            </a:ext>
          </a:extLst>
        </xdr:cNvPr>
        <xdr:cNvSpPr txBox="1">
          <a:spLocks noChangeArrowheads="1"/>
        </xdr:cNvSpPr>
      </xdr:nvSpPr>
      <xdr:spPr bwMode="auto">
        <a:xfrm>
          <a:off x="1495425" y="6981825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491662</xdr:colOff>
      <xdr:row>1908</xdr:row>
      <xdr:rowOff>52548</xdr:rowOff>
    </xdr:from>
    <xdr:to>
      <xdr:col>2</xdr:col>
      <xdr:colOff>802669</xdr:colOff>
      <xdr:row>1909</xdr:row>
      <xdr:rowOff>42808</xdr:rowOff>
    </xdr:to>
    <xdr:sp macro="" textlink="">
      <xdr:nvSpPr>
        <xdr:cNvPr id="8371" name="Text Box 179">
          <a:extLst>
            <a:ext uri="{FF2B5EF4-FFF2-40B4-BE49-F238E27FC236}">
              <a16:creationId xmlns:a16="http://schemas.microsoft.com/office/drawing/2014/main" id="{00000000-0008-0000-0700-0000B3200000}"/>
            </a:ext>
          </a:extLst>
        </xdr:cNvPr>
        <xdr:cNvSpPr txBox="1">
          <a:spLocks noChangeArrowheads="1"/>
        </xdr:cNvSpPr>
      </xdr:nvSpPr>
      <xdr:spPr bwMode="auto">
        <a:xfrm>
          <a:off x="1882954" y="511941031"/>
          <a:ext cx="311007" cy="20430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889</xdr:row>
      <xdr:rowOff>130996</xdr:rowOff>
    </xdr:from>
    <xdr:to>
      <xdr:col>2</xdr:col>
      <xdr:colOff>435689</xdr:colOff>
      <xdr:row>890</xdr:row>
      <xdr:rowOff>96428</xdr:rowOff>
    </xdr:to>
    <xdr:sp macro="" textlink="">
      <xdr:nvSpPr>
        <xdr:cNvPr id="8373" name="Text Box 181">
          <a:extLst>
            <a:ext uri="{FF2B5EF4-FFF2-40B4-BE49-F238E27FC236}">
              <a16:creationId xmlns:a16="http://schemas.microsoft.com/office/drawing/2014/main" id="{00000000-0008-0000-0700-0000B5200000}"/>
            </a:ext>
          </a:extLst>
        </xdr:cNvPr>
        <xdr:cNvSpPr txBox="1">
          <a:spLocks noChangeArrowheads="1"/>
        </xdr:cNvSpPr>
      </xdr:nvSpPr>
      <xdr:spPr bwMode="auto">
        <a:xfrm>
          <a:off x="1569806" y="260206305"/>
          <a:ext cx="257175" cy="1794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1</xdr:col>
      <xdr:colOff>695325</xdr:colOff>
      <xdr:row>208</xdr:row>
      <xdr:rowOff>38100</xdr:rowOff>
    </xdr:from>
    <xdr:to>
      <xdr:col>1</xdr:col>
      <xdr:colOff>838200</xdr:colOff>
      <xdr:row>209</xdr:row>
      <xdr:rowOff>0</xdr:rowOff>
    </xdr:to>
    <xdr:sp macro="" textlink="">
      <xdr:nvSpPr>
        <xdr:cNvPr id="8407" name="Text Box 215">
          <a:extLst>
            <a:ext uri="{FF2B5EF4-FFF2-40B4-BE49-F238E27FC236}">
              <a16:creationId xmlns:a16="http://schemas.microsoft.com/office/drawing/2014/main" id="{00000000-0008-0000-0700-0000D7200000}"/>
            </a:ext>
          </a:extLst>
        </xdr:cNvPr>
        <xdr:cNvSpPr txBox="1">
          <a:spLocks noChangeArrowheads="1"/>
        </xdr:cNvSpPr>
      </xdr:nvSpPr>
      <xdr:spPr bwMode="auto">
        <a:xfrm>
          <a:off x="1209675" y="38652450"/>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x</a:t>
          </a:r>
        </a:p>
      </xdr:txBody>
    </xdr:sp>
    <xdr:clientData/>
  </xdr:twoCellAnchor>
  <xdr:twoCellAnchor>
    <xdr:from>
      <xdr:col>2</xdr:col>
      <xdr:colOff>200025</xdr:colOff>
      <xdr:row>205</xdr:row>
      <xdr:rowOff>123825</xdr:rowOff>
    </xdr:from>
    <xdr:to>
      <xdr:col>2</xdr:col>
      <xdr:colOff>342900</xdr:colOff>
      <xdr:row>206</xdr:row>
      <xdr:rowOff>76200</xdr:rowOff>
    </xdr:to>
    <xdr:sp macro="" textlink="">
      <xdr:nvSpPr>
        <xdr:cNvPr id="8408" name="Text Box 216">
          <a:extLst>
            <a:ext uri="{FF2B5EF4-FFF2-40B4-BE49-F238E27FC236}">
              <a16:creationId xmlns:a16="http://schemas.microsoft.com/office/drawing/2014/main" id="{00000000-0008-0000-0700-0000D8200000}"/>
            </a:ext>
          </a:extLst>
        </xdr:cNvPr>
        <xdr:cNvSpPr txBox="1">
          <a:spLocks noChangeArrowheads="1"/>
        </xdr:cNvSpPr>
      </xdr:nvSpPr>
      <xdr:spPr bwMode="auto">
        <a:xfrm>
          <a:off x="1609725" y="38119050"/>
          <a:ext cx="1428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0</xdr:colOff>
      <xdr:row>208</xdr:row>
      <xdr:rowOff>9525</xdr:rowOff>
    </xdr:from>
    <xdr:to>
      <xdr:col>2</xdr:col>
      <xdr:colOff>371475</xdr:colOff>
      <xdr:row>208</xdr:row>
      <xdr:rowOff>180975</xdr:rowOff>
    </xdr:to>
    <xdr:sp macro="" textlink="">
      <xdr:nvSpPr>
        <xdr:cNvPr id="8409" name="Text Box 217">
          <a:extLst>
            <a:ext uri="{FF2B5EF4-FFF2-40B4-BE49-F238E27FC236}">
              <a16:creationId xmlns:a16="http://schemas.microsoft.com/office/drawing/2014/main" id="{00000000-0008-0000-0700-0000D9200000}"/>
            </a:ext>
          </a:extLst>
        </xdr:cNvPr>
        <xdr:cNvSpPr txBox="1">
          <a:spLocks noChangeArrowheads="1"/>
        </xdr:cNvSpPr>
      </xdr:nvSpPr>
      <xdr:spPr bwMode="auto">
        <a:xfrm>
          <a:off x="1343025" y="38623875"/>
          <a:ext cx="438150" cy="190500"/>
        </a:xfrm>
        <a:prstGeom prst="rect">
          <a:avLst/>
        </a:prstGeom>
        <a:solidFill>
          <a:srgbClr val="FFFFFF"/>
        </a:solidFill>
        <a:ln w="9525">
          <a:noFill/>
          <a:miter lim="800000"/>
          <a:headEnd/>
          <a:tailEnd/>
        </a:ln>
      </xdr:spPr>
      <xdr:txBody>
        <a:bodyPr vertOverflow="clip" wrap="square" lIns="36576" tIns="22860" rIns="0" bIns="0" anchor="t" upright="1"/>
        <a:lstStyle/>
        <a:p>
          <a:pPr algn="l" rtl="0">
            <a:defRPr sz="1000"/>
          </a:pPr>
          <a:r>
            <a:rPr lang="en-US" sz="1200" b="0" i="0" strike="noStrike">
              <a:solidFill>
                <a:srgbClr val="000000"/>
              </a:solidFill>
              <a:latin typeface="Ank-Cast"/>
            </a:rPr>
            <a:t>2</a:t>
          </a:r>
          <a:r>
            <a:rPr lang="en-US" sz="1000" b="0" i="0" strike="noStrike">
              <a:solidFill>
                <a:srgbClr val="000000"/>
              </a:solidFill>
              <a:latin typeface="Arial"/>
              <a:cs typeface="Arial"/>
            </a:rPr>
            <a:t>  =</a:t>
          </a:r>
        </a:p>
      </xdr:txBody>
    </xdr:sp>
    <xdr:clientData/>
  </xdr:twoCellAnchor>
  <xdr:twoCellAnchor>
    <xdr:from>
      <xdr:col>2</xdr:col>
      <xdr:colOff>171344</xdr:colOff>
      <xdr:row>1011</xdr:row>
      <xdr:rowOff>76307</xdr:rowOff>
    </xdr:from>
    <xdr:to>
      <xdr:col>2</xdr:col>
      <xdr:colOff>481602</xdr:colOff>
      <xdr:row>1012</xdr:row>
      <xdr:rowOff>107023</xdr:rowOff>
    </xdr:to>
    <xdr:sp macro="" textlink="">
      <xdr:nvSpPr>
        <xdr:cNvPr id="8410" name="Text Box 218">
          <a:extLst>
            <a:ext uri="{FF2B5EF4-FFF2-40B4-BE49-F238E27FC236}">
              <a16:creationId xmlns:a16="http://schemas.microsoft.com/office/drawing/2014/main" id="{00000000-0008-0000-0700-0000DA200000}"/>
            </a:ext>
          </a:extLst>
        </xdr:cNvPr>
        <xdr:cNvSpPr txBox="1">
          <a:spLocks noChangeArrowheads="1"/>
        </xdr:cNvSpPr>
      </xdr:nvSpPr>
      <xdr:spPr bwMode="auto">
        <a:xfrm>
          <a:off x="1562636" y="294281082"/>
          <a:ext cx="310258" cy="2768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214150</xdr:colOff>
      <xdr:row>1175</xdr:row>
      <xdr:rowOff>208267</xdr:rowOff>
    </xdr:from>
    <xdr:to>
      <xdr:col>2</xdr:col>
      <xdr:colOff>535111</xdr:colOff>
      <xdr:row>1177</xdr:row>
      <xdr:rowOff>2</xdr:rowOff>
    </xdr:to>
    <xdr:sp macro="" textlink="">
      <xdr:nvSpPr>
        <xdr:cNvPr id="8412" name="Text Box 220">
          <a:extLst>
            <a:ext uri="{FF2B5EF4-FFF2-40B4-BE49-F238E27FC236}">
              <a16:creationId xmlns:a16="http://schemas.microsoft.com/office/drawing/2014/main" id="{00000000-0008-0000-0700-0000DC200000}"/>
            </a:ext>
          </a:extLst>
        </xdr:cNvPr>
        <xdr:cNvSpPr txBox="1">
          <a:spLocks noChangeArrowheads="1"/>
        </xdr:cNvSpPr>
      </xdr:nvSpPr>
      <xdr:spPr bwMode="auto">
        <a:xfrm>
          <a:off x="1605442" y="327418773"/>
          <a:ext cx="320961" cy="19842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308332</xdr:colOff>
      <xdr:row>1351</xdr:row>
      <xdr:rowOff>96429</xdr:rowOff>
    </xdr:from>
    <xdr:to>
      <xdr:col>2</xdr:col>
      <xdr:colOff>588624</xdr:colOff>
      <xdr:row>1352</xdr:row>
      <xdr:rowOff>85618</xdr:rowOff>
    </xdr:to>
    <xdr:sp macro="" textlink="">
      <xdr:nvSpPr>
        <xdr:cNvPr id="8414" name="Text Box 222">
          <a:extLst>
            <a:ext uri="{FF2B5EF4-FFF2-40B4-BE49-F238E27FC236}">
              <a16:creationId xmlns:a16="http://schemas.microsoft.com/office/drawing/2014/main" id="{00000000-0008-0000-0700-0000DE200000}"/>
            </a:ext>
          </a:extLst>
        </xdr:cNvPr>
        <xdr:cNvSpPr txBox="1">
          <a:spLocks noChangeArrowheads="1"/>
        </xdr:cNvSpPr>
      </xdr:nvSpPr>
      <xdr:spPr bwMode="auto">
        <a:xfrm>
          <a:off x="1699624" y="376259013"/>
          <a:ext cx="280292" cy="2353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1191</xdr:row>
      <xdr:rowOff>125003</xdr:rowOff>
    </xdr:from>
    <xdr:to>
      <xdr:col>2</xdr:col>
      <xdr:colOff>470899</xdr:colOff>
      <xdr:row>1192</xdr:row>
      <xdr:rowOff>139130</xdr:rowOff>
    </xdr:to>
    <xdr:sp macro="" textlink="">
      <xdr:nvSpPr>
        <xdr:cNvPr id="8417" name="Text Box 225">
          <a:extLst>
            <a:ext uri="{FF2B5EF4-FFF2-40B4-BE49-F238E27FC236}">
              <a16:creationId xmlns:a16="http://schemas.microsoft.com/office/drawing/2014/main" id="{00000000-0008-0000-0700-0000E1200000}"/>
            </a:ext>
          </a:extLst>
        </xdr:cNvPr>
        <xdr:cNvSpPr txBox="1">
          <a:spLocks noChangeArrowheads="1"/>
        </xdr:cNvSpPr>
      </xdr:nvSpPr>
      <xdr:spPr bwMode="auto">
        <a:xfrm>
          <a:off x="1570983" y="332889975"/>
          <a:ext cx="291208" cy="2281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203450</xdr:colOff>
      <xdr:row>1039</xdr:row>
      <xdr:rowOff>92894</xdr:rowOff>
    </xdr:from>
    <xdr:to>
      <xdr:col>2</xdr:col>
      <xdr:colOff>513708</xdr:colOff>
      <xdr:row>1040</xdr:row>
      <xdr:rowOff>74916</xdr:rowOff>
    </xdr:to>
    <xdr:sp macro="" textlink="">
      <xdr:nvSpPr>
        <xdr:cNvPr id="8419" name="Text Box 227">
          <a:extLst>
            <a:ext uri="{FF2B5EF4-FFF2-40B4-BE49-F238E27FC236}">
              <a16:creationId xmlns:a16="http://schemas.microsoft.com/office/drawing/2014/main" id="{00000000-0008-0000-0700-0000E3200000}"/>
            </a:ext>
          </a:extLst>
        </xdr:cNvPr>
        <xdr:cNvSpPr txBox="1">
          <a:spLocks noChangeArrowheads="1"/>
        </xdr:cNvSpPr>
      </xdr:nvSpPr>
      <xdr:spPr bwMode="auto">
        <a:xfrm>
          <a:off x="1594742" y="301971181"/>
          <a:ext cx="310258" cy="1960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1001</xdr:row>
      <xdr:rowOff>0</xdr:rowOff>
    </xdr:from>
    <xdr:to>
      <xdr:col>2</xdr:col>
      <xdr:colOff>342900</xdr:colOff>
      <xdr:row>1001</xdr:row>
      <xdr:rowOff>0</xdr:rowOff>
    </xdr:to>
    <xdr:sp macro="" textlink="">
      <xdr:nvSpPr>
        <xdr:cNvPr id="8420" name="Text Box 228">
          <a:extLst>
            <a:ext uri="{FF2B5EF4-FFF2-40B4-BE49-F238E27FC236}">
              <a16:creationId xmlns:a16="http://schemas.microsoft.com/office/drawing/2014/main" id="{00000000-0008-0000-0700-0000E4200000}"/>
            </a:ext>
          </a:extLst>
        </xdr:cNvPr>
        <xdr:cNvSpPr txBox="1">
          <a:spLocks noChangeArrowheads="1"/>
        </xdr:cNvSpPr>
      </xdr:nvSpPr>
      <xdr:spPr bwMode="auto">
        <a:xfrm>
          <a:off x="149542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1001</xdr:row>
      <xdr:rowOff>0</xdr:rowOff>
    </xdr:from>
    <xdr:to>
      <xdr:col>2</xdr:col>
      <xdr:colOff>390525</xdr:colOff>
      <xdr:row>1001</xdr:row>
      <xdr:rowOff>0</xdr:rowOff>
    </xdr:to>
    <xdr:sp macro="" textlink="">
      <xdr:nvSpPr>
        <xdr:cNvPr id="8421" name="Text Box 229">
          <a:extLst>
            <a:ext uri="{FF2B5EF4-FFF2-40B4-BE49-F238E27FC236}">
              <a16:creationId xmlns:a16="http://schemas.microsoft.com/office/drawing/2014/main" id="{00000000-0008-0000-0700-0000E5200000}"/>
            </a:ext>
          </a:extLst>
        </xdr:cNvPr>
        <xdr:cNvSpPr txBox="1">
          <a:spLocks noChangeArrowheads="1"/>
        </xdr:cNvSpPr>
      </xdr:nvSpPr>
      <xdr:spPr bwMode="auto">
        <a:xfrm>
          <a:off x="1543050"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1001</xdr:row>
      <xdr:rowOff>0</xdr:rowOff>
    </xdr:from>
    <xdr:to>
      <xdr:col>2</xdr:col>
      <xdr:colOff>361950</xdr:colOff>
      <xdr:row>1001</xdr:row>
      <xdr:rowOff>0</xdr:rowOff>
    </xdr:to>
    <xdr:sp macro="" textlink="">
      <xdr:nvSpPr>
        <xdr:cNvPr id="8422" name="Text Box 230">
          <a:extLst>
            <a:ext uri="{FF2B5EF4-FFF2-40B4-BE49-F238E27FC236}">
              <a16:creationId xmlns:a16="http://schemas.microsoft.com/office/drawing/2014/main" id="{00000000-0008-0000-0700-0000E6200000}"/>
            </a:ext>
          </a:extLst>
        </xdr:cNvPr>
        <xdr:cNvSpPr txBox="1">
          <a:spLocks noChangeArrowheads="1"/>
        </xdr:cNvSpPr>
      </xdr:nvSpPr>
      <xdr:spPr bwMode="auto">
        <a:xfrm>
          <a:off x="151447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1001</xdr:row>
      <xdr:rowOff>0</xdr:rowOff>
    </xdr:from>
    <xdr:to>
      <xdr:col>2</xdr:col>
      <xdr:colOff>342900</xdr:colOff>
      <xdr:row>1001</xdr:row>
      <xdr:rowOff>0</xdr:rowOff>
    </xdr:to>
    <xdr:sp macro="" textlink="">
      <xdr:nvSpPr>
        <xdr:cNvPr id="8423" name="Text Box 231">
          <a:extLst>
            <a:ext uri="{FF2B5EF4-FFF2-40B4-BE49-F238E27FC236}">
              <a16:creationId xmlns:a16="http://schemas.microsoft.com/office/drawing/2014/main" id="{00000000-0008-0000-0700-0000E7200000}"/>
            </a:ext>
          </a:extLst>
        </xdr:cNvPr>
        <xdr:cNvSpPr txBox="1">
          <a:spLocks noChangeArrowheads="1"/>
        </xdr:cNvSpPr>
      </xdr:nvSpPr>
      <xdr:spPr bwMode="auto">
        <a:xfrm>
          <a:off x="1495425" y="228504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485775</xdr:colOff>
      <xdr:row>2731</xdr:row>
      <xdr:rowOff>238125</xdr:rowOff>
    </xdr:from>
    <xdr:to>
      <xdr:col>2</xdr:col>
      <xdr:colOff>742950</xdr:colOff>
      <xdr:row>2732</xdr:row>
      <xdr:rowOff>85725</xdr:rowOff>
    </xdr:to>
    <xdr:sp macro="" textlink="">
      <xdr:nvSpPr>
        <xdr:cNvPr id="8429" name="Text Box 237">
          <a:extLst>
            <a:ext uri="{FF2B5EF4-FFF2-40B4-BE49-F238E27FC236}">
              <a16:creationId xmlns:a16="http://schemas.microsoft.com/office/drawing/2014/main" id="{00000000-0008-0000-0700-0000ED200000}"/>
            </a:ext>
          </a:extLst>
        </xdr:cNvPr>
        <xdr:cNvSpPr txBox="1">
          <a:spLocks noChangeArrowheads="1"/>
        </xdr:cNvSpPr>
      </xdr:nvSpPr>
      <xdr:spPr bwMode="auto">
        <a:xfrm>
          <a:off x="1781175" y="652186275"/>
          <a:ext cx="257175" cy="1524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3497</xdr:row>
      <xdr:rowOff>152400</xdr:rowOff>
    </xdr:from>
    <xdr:to>
      <xdr:col>2</xdr:col>
      <xdr:colOff>342900</xdr:colOff>
      <xdr:row>3498</xdr:row>
      <xdr:rowOff>0</xdr:rowOff>
    </xdr:to>
    <xdr:sp macro="" textlink="">
      <xdr:nvSpPr>
        <xdr:cNvPr id="47709" name="Text Box 239">
          <a:extLst>
            <a:ext uri="{FF2B5EF4-FFF2-40B4-BE49-F238E27FC236}">
              <a16:creationId xmlns:a16="http://schemas.microsoft.com/office/drawing/2014/main" id="{00000000-0008-0000-0700-00005DBA0000}"/>
            </a:ext>
          </a:extLst>
        </xdr:cNvPr>
        <xdr:cNvSpPr txBox="1">
          <a:spLocks noChangeArrowheads="1"/>
        </xdr:cNvSpPr>
      </xdr:nvSpPr>
      <xdr:spPr bwMode="auto">
        <a:xfrm>
          <a:off x="1314450" y="534771600"/>
          <a:ext cx="257175" cy="76200"/>
        </a:xfrm>
        <a:prstGeom prst="rect">
          <a:avLst/>
        </a:prstGeom>
        <a:solidFill>
          <a:srgbClr val="FFFFFF"/>
        </a:solidFill>
        <a:ln w="9525">
          <a:noFill/>
          <a:miter lim="800000"/>
          <a:headEnd/>
          <a:tailEnd/>
        </a:ln>
      </xdr:spPr>
    </xdr:sp>
    <xdr:clientData/>
  </xdr:twoCellAnchor>
  <xdr:twoCellAnchor>
    <xdr:from>
      <xdr:col>2</xdr:col>
      <xdr:colOff>282434</xdr:colOff>
      <xdr:row>1713</xdr:row>
      <xdr:rowOff>35853</xdr:rowOff>
    </xdr:from>
    <xdr:to>
      <xdr:col>2</xdr:col>
      <xdr:colOff>535114</xdr:colOff>
      <xdr:row>1714</xdr:row>
      <xdr:rowOff>32109</xdr:rowOff>
    </xdr:to>
    <xdr:sp macro="" textlink="">
      <xdr:nvSpPr>
        <xdr:cNvPr id="8437" name="Text Box 245">
          <a:extLst>
            <a:ext uri="{FF2B5EF4-FFF2-40B4-BE49-F238E27FC236}">
              <a16:creationId xmlns:a16="http://schemas.microsoft.com/office/drawing/2014/main" id="{00000000-0008-0000-0700-0000F5200000}"/>
            </a:ext>
          </a:extLst>
        </xdr:cNvPr>
        <xdr:cNvSpPr txBox="1">
          <a:spLocks noChangeArrowheads="1"/>
        </xdr:cNvSpPr>
      </xdr:nvSpPr>
      <xdr:spPr bwMode="auto">
        <a:xfrm>
          <a:off x="1673726" y="464834449"/>
          <a:ext cx="252680" cy="210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1729</xdr:row>
      <xdr:rowOff>198742</xdr:rowOff>
    </xdr:from>
    <xdr:to>
      <xdr:col>2</xdr:col>
      <xdr:colOff>588624</xdr:colOff>
      <xdr:row>1730</xdr:row>
      <xdr:rowOff>160534</xdr:rowOff>
    </xdr:to>
    <xdr:sp macro="" textlink="">
      <xdr:nvSpPr>
        <xdr:cNvPr id="8438" name="Text Box 246">
          <a:extLst>
            <a:ext uri="{FF2B5EF4-FFF2-40B4-BE49-F238E27FC236}">
              <a16:creationId xmlns:a16="http://schemas.microsoft.com/office/drawing/2014/main" id="{00000000-0008-0000-0700-0000F6200000}"/>
            </a:ext>
          </a:extLst>
        </xdr:cNvPr>
        <xdr:cNvSpPr txBox="1">
          <a:spLocks noChangeArrowheads="1"/>
        </xdr:cNvSpPr>
      </xdr:nvSpPr>
      <xdr:spPr bwMode="auto">
        <a:xfrm>
          <a:off x="1690205" y="468764529"/>
          <a:ext cx="289711" cy="165134"/>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39" name="Text Box 247">
          <a:extLst>
            <a:ext uri="{FF2B5EF4-FFF2-40B4-BE49-F238E27FC236}">
              <a16:creationId xmlns:a16="http://schemas.microsoft.com/office/drawing/2014/main" id="{00000000-0008-0000-0700-0000F7200000}"/>
            </a:ext>
          </a:extLst>
        </xdr:cNvPr>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0" name="Text Box 248">
          <a:extLst>
            <a:ext uri="{FF2B5EF4-FFF2-40B4-BE49-F238E27FC236}">
              <a16:creationId xmlns:a16="http://schemas.microsoft.com/office/drawing/2014/main" id="{00000000-0008-0000-0700-0000F8200000}"/>
            </a:ext>
          </a:extLst>
        </xdr:cNvPr>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1" name="Text Box 249">
          <a:extLst>
            <a:ext uri="{FF2B5EF4-FFF2-40B4-BE49-F238E27FC236}">
              <a16:creationId xmlns:a16="http://schemas.microsoft.com/office/drawing/2014/main" id="{00000000-0008-0000-0700-0000F9200000}"/>
            </a:ext>
          </a:extLst>
        </xdr:cNvPr>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2" name="Text Box 250">
          <a:extLst>
            <a:ext uri="{FF2B5EF4-FFF2-40B4-BE49-F238E27FC236}">
              <a16:creationId xmlns:a16="http://schemas.microsoft.com/office/drawing/2014/main" id="{00000000-0008-0000-0700-0000FA200000}"/>
            </a:ext>
          </a:extLst>
        </xdr:cNvPr>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3" name="Text Box 251">
          <a:extLst>
            <a:ext uri="{FF2B5EF4-FFF2-40B4-BE49-F238E27FC236}">
              <a16:creationId xmlns:a16="http://schemas.microsoft.com/office/drawing/2014/main" id="{00000000-0008-0000-0700-0000FB200000}"/>
            </a:ext>
          </a:extLst>
        </xdr:cNvPr>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1686</xdr:row>
      <xdr:rowOff>0</xdr:rowOff>
    </xdr:from>
    <xdr:to>
      <xdr:col>2</xdr:col>
      <xdr:colOff>342900</xdr:colOff>
      <xdr:row>1686</xdr:row>
      <xdr:rowOff>0</xdr:rowOff>
    </xdr:to>
    <xdr:sp macro="" textlink="">
      <xdr:nvSpPr>
        <xdr:cNvPr id="8444" name="Text Box 252">
          <a:extLst>
            <a:ext uri="{FF2B5EF4-FFF2-40B4-BE49-F238E27FC236}">
              <a16:creationId xmlns:a16="http://schemas.microsoft.com/office/drawing/2014/main" id="{00000000-0008-0000-0700-0000FC200000}"/>
            </a:ext>
          </a:extLst>
        </xdr:cNvPr>
        <xdr:cNvSpPr txBox="1">
          <a:spLocks noChangeArrowheads="1"/>
        </xdr:cNvSpPr>
      </xdr:nvSpPr>
      <xdr:spPr bwMode="auto">
        <a:xfrm>
          <a:off x="1495425" y="8960262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342900</xdr:colOff>
      <xdr:row>1694</xdr:row>
      <xdr:rowOff>0</xdr:rowOff>
    </xdr:to>
    <xdr:sp macro="" textlink="">
      <xdr:nvSpPr>
        <xdr:cNvPr id="47723" name="Text Box 253">
          <a:extLst>
            <a:ext uri="{FF2B5EF4-FFF2-40B4-BE49-F238E27FC236}">
              <a16:creationId xmlns:a16="http://schemas.microsoft.com/office/drawing/2014/main" id="{00000000-0008-0000-0700-00006BBA0000}"/>
            </a:ext>
          </a:extLst>
        </xdr:cNvPr>
        <xdr:cNvSpPr txBox="1">
          <a:spLocks noChangeArrowheads="1"/>
        </xdr:cNvSpPr>
      </xdr:nvSpPr>
      <xdr:spPr bwMode="auto">
        <a:xfrm>
          <a:off x="1314450" y="852858975"/>
          <a:ext cx="257175" cy="0"/>
        </a:xfrm>
        <a:prstGeom prst="rect">
          <a:avLst/>
        </a:prstGeom>
        <a:solidFill>
          <a:srgbClr val="FFFFFF"/>
        </a:solidFill>
        <a:ln w="9525">
          <a:noFill/>
          <a:miter lim="800000"/>
          <a:headEnd/>
          <a:tailEnd/>
        </a:ln>
      </xdr:spPr>
    </xdr:sp>
    <xdr:clientData/>
  </xdr:twoCellAnchor>
  <xdr:twoCellAnchor>
    <xdr:from>
      <xdr:col>2</xdr:col>
      <xdr:colOff>85725</xdr:colOff>
      <xdr:row>1694</xdr:row>
      <xdr:rowOff>0</xdr:rowOff>
    </xdr:from>
    <xdr:to>
      <xdr:col>2</xdr:col>
      <xdr:colOff>342900</xdr:colOff>
      <xdr:row>1694</xdr:row>
      <xdr:rowOff>0</xdr:rowOff>
    </xdr:to>
    <xdr:sp macro="" textlink="">
      <xdr:nvSpPr>
        <xdr:cNvPr id="8446" name="Text Box 254">
          <a:extLst>
            <a:ext uri="{FF2B5EF4-FFF2-40B4-BE49-F238E27FC236}">
              <a16:creationId xmlns:a16="http://schemas.microsoft.com/office/drawing/2014/main" id="{00000000-0008-0000-0700-0000FE200000}"/>
            </a:ext>
          </a:extLst>
        </xdr:cNvPr>
        <xdr:cNvSpPr txBox="1">
          <a:spLocks noChangeArrowheads="1"/>
        </xdr:cNvSpPr>
      </xdr:nvSpPr>
      <xdr:spPr bwMode="auto">
        <a:xfrm>
          <a:off x="1495425" y="8985027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276225</xdr:colOff>
      <xdr:row>1694</xdr:row>
      <xdr:rowOff>0</xdr:rowOff>
    </xdr:to>
    <xdr:sp macro="" textlink="">
      <xdr:nvSpPr>
        <xdr:cNvPr id="8447" name="Text Box 255">
          <a:extLst>
            <a:ext uri="{FF2B5EF4-FFF2-40B4-BE49-F238E27FC236}">
              <a16:creationId xmlns:a16="http://schemas.microsoft.com/office/drawing/2014/main" id="{00000000-0008-0000-0700-0000FF200000}"/>
            </a:ext>
          </a:extLst>
        </xdr:cNvPr>
        <xdr:cNvSpPr txBox="1">
          <a:spLocks noChangeArrowheads="1"/>
        </xdr:cNvSpPr>
      </xdr:nvSpPr>
      <xdr:spPr bwMode="auto">
        <a:xfrm>
          <a:off x="1495425" y="8985027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1694</xdr:row>
      <xdr:rowOff>0</xdr:rowOff>
    </xdr:from>
    <xdr:to>
      <xdr:col>2</xdr:col>
      <xdr:colOff>342900</xdr:colOff>
      <xdr:row>1694</xdr:row>
      <xdr:rowOff>0</xdr:rowOff>
    </xdr:to>
    <xdr:sp macro="" textlink="">
      <xdr:nvSpPr>
        <xdr:cNvPr id="8448" name="Text Box 256">
          <a:extLst>
            <a:ext uri="{FF2B5EF4-FFF2-40B4-BE49-F238E27FC236}">
              <a16:creationId xmlns:a16="http://schemas.microsoft.com/office/drawing/2014/main" id="{00000000-0008-0000-0700-000000210000}"/>
            </a:ext>
          </a:extLst>
        </xdr:cNvPr>
        <xdr:cNvSpPr txBox="1">
          <a:spLocks noChangeArrowheads="1"/>
        </xdr:cNvSpPr>
      </xdr:nvSpPr>
      <xdr:spPr bwMode="auto">
        <a:xfrm>
          <a:off x="1495425" y="8985027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342900</xdr:colOff>
      <xdr:row>1703</xdr:row>
      <xdr:rowOff>0</xdr:rowOff>
    </xdr:to>
    <xdr:sp macro="" textlink="">
      <xdr:nvSpPr>
        <xdr:cNvPr id="47727" name="Text Box 257">
          <a:extLst>
            <a:ext uri="{FF2B5EF4-FFF2-40B4-BE49-F238E27FC236}">
              <a16:creationId xmlns:a16="http://schemas.microsoft.com/office/drawing/2014/main" id="{00000000-0008-0000-0700-00006FBA0000}"/>
            </a:ext>
          </a:extLst>
        </xdr:cNvPr>
        <xdr:cNvSpPr txBox="1">
          <a:spLocks noChangeArrowheads="1"/>
        </xdr:cNvSpPr>
      </xdr:nvSpPr>
      <xdr:spPr bwMode="auto">
        <a:xfrm>
          <a:off x="1314450" y="856221300"/>
          <a:ext cx="257175" cy="0"/>
        </a:xfrm>
        <a:prstGeom prst="rect">
          <a:avLst/>
        </a:prstGeom>
        <a:solidFill>
          <a:srgbClr val="FFFFFF"/>
        </a:solidFill>
        <a:ln w="9525">
          <a:noFill/>
          <a:miter lim="800000"/>
          <a:headEnd/>
          <a:tailEnd/>
        </a:ln>
      </xdr:spPr>
    </xdr:sp>
    <xdr:clientData/>
  </xdr:twoCellAnchor>
  <xdr:twoCellAnchor>
    <xdr:from>
      <xdr:col>2</xdr:col>
      <xdr:colOff>85725</xdr:colOff>
      <xdr:row>1703</xdr:row>
      <xdr:rowOff>0</xdr:rowOff>
    </xdr:from>
    <xdr:to>
      <xdr:col>2</xdr:col>
      <xdr:colOff>342900</xdr:colOff>
      <xdr:row>1703</xdr:row>
      <xdr:rowOff>0</xdr:rowOff>
    </xdr:to>
    <xdr:sp macro="" textlink="">
      <xdr:nvSpPr>
        <xdr:cNvPr id="8450" name="Text Box 258">
          <a:extLst>
            <a:ext uri="{FF2B5EF4-FFF2-40B4-BE49-F238E27FC236}">
              <a16:creationId xmlns:a16="http://schemas.microsoft.com/office/drawing/2014/main" id="{00000000-0008-0000-0700-000002210000}"/>
            </a:ext>
          </a:extLst>
        </xdr:cNvPr>
        <xdr:cNvSpPr txBox="1">
          <a:spLocks noChangeArrowheads="1"/>
        </xdr:cNvSpPr>
      </xdr:nvSpPr>
      <xdr:spPr bwMode="auto">
        <a:xfrm>
          <a:off x="1495425" y="902150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276225</xdr:colOff>
      <xdr:row>1703</xdr:row>
      <xdr:rowOff>0</xdr:rowOff>
    </xdr:to>
    <xdr:sp macro="" textlink="">
      <xdr:nvSpPr>
        <xdr:cNvPr id="8451" name="Text Box 259">
          <a:extLst>
            <a:ext uri="{FF2B5EF4-FFF2-40B4-BE49-F238E27FC236}">
              <a16:creationId xmlns:a16="http://schemas.microsoft.com/office/drawing/2014/main" id="{00000000-0008-0000-0700-000003210000}"/>
            </a:ext>
          </a:extLst>
        </xdr:cNvPr>
        <xdr:cNvSpPr txBox="1">
          <a:spLocks noChangeArrowheads="1"/>
        </xdr:cNvSpPr>
      </xdr:nvSpPr>
      <xdr:spPr bwMode="auto">
        <a:xfrm>
          <a:off x="1495425" y="9021508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1703</xdr:row>
      <xdr:rowOff>0</xdr:rowOff>
    </xdr:from>
    <xdr:to>
      <xdr:col>2</xdr:col>
      <xdr:colOff>342900</xdr:colOff>
      <xdr:row>1703</xdr:row>
      <xdr:rowOff>0</xdr:rowOff>
    </xdr:to>
    <xdr:sp macro="" textlink="">
      <xdr:nvSpPr>
        <xdr:cNvPr id="8452" name="Text Box 260">
          <a:extLst>
            <a:ext uri="{FF2B5EF4-FFF2-40B4-BE49-F238E27FC236}">
              <a16:creationId xmlns:a16="http://schemas.microsoft.com/office/drawing/2014/main" id="{00000000-0008-0000-0700-000004210000}"/>
            </a:ext>
          </a:extLst>
        </xdr:cNvPr>
        <xdr:cNvSpPr txBox="1">
          <a:spLocks noChangeArrowheads="1"/>
        </xdr:cNvSpPr>
      </xdr:nvSpPr>
      <xdr:spPr bwMode="auto">
        <a:xfrm>
          <a:off x="1495425" y="9021508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342900</xdr:colOff>
      <xdr:row>1742</xdr:row>
      <xdr:rowOff>0</xdr:rowOff>
    </xdr:to>
    <xdr:sp macro="" textlink="">
      <xdr:nvSpPr>
        <xdr:cNvPr id="47731" name="Text Box 261">
          <a:extLst>
            <a:ext uri="{FF2B5EF4-FFF2-40B4-BE49-F238E27FC236}">
              <a16:creationId xmlns:a16="http://schemas.microsoft.com/office/drawing/2014/main" id="{00000000-0008-0000-0700-000073BA0000}"/>
            </a:ext>
          </a:extLst>
        </xdr:cNvPr>
        <xdr:cNvSpPr txBox="1">
          <a:spLocks noChangeArrowheads="1"/>
        </xdr:cNvSpPr>
      </xdr:nvSpPr>
      <xdr:spPr bwMode="auto">
        <a:xfrm>
          <a:off x="1314450" y="865746300"/>
          <a:ext cx="257175" cy="0"/>
        </a:xfrm>
        <a:prstGeom prst="rect">
          <a:avLst/>
        </a:prstGeom>
        <a:solidFill>
          <a:srgbClr val="FFFFFF"/>
        </a:solidFill>
        <a:ln w="9525">
          <a:noFill/>
          <a:miter lim="800000"/>
          <a:headEnd/>
          <a:tailEnd/>
        </a:ln>
      </xdr:spPr>
    </xdr:sp>
    <xdr:clientData/>
  </xdr:twoCellAnchor>
  <xdr:twoCellAnchor>
    <xdr:from>
      <xdr:col>2</xdr:col>
      <xdr:colOff>85725</xdr:colOff>
      <xdr:row>1742</xdr:row>
      <xdr:rowOff>0</xdr:rowOff>
    </xdr:from>
    <xdr:to>
      <xdr:col>2</xdr:col>
      <xdr:colOff>342900</xdr:colOff>
      <xdr:row>1742</xdr:row>
      <xdr:rowOff>0</xdr:rowOff>
    </xdr:to>
    <xdr:sp macro="" textlink="">
      <xdr:nvSpPr>
        <xdr:cNvPr id="8454" name="Text Box 262">
          <a:extLst>
            <a:ext uri="{FF2B5EF4-FFF2-40B4-BE49-F238E27FC236}">
              <a16:creationId xmlns:a16="http://schemas.microsoft.com/office/drawing/2014/main" id="{00000000-0008-0000-0700-000006210000}"/>
            </a:ext>
          </a:extLst>
        </xdr:cNvPr>
        <xdr:cNvSpPr txBox="1">
          <a:spLocks noChangeArrowheads="1"/>
        </xdr:cNvSpPr>
      </xdr:nvSpPr>
      <xdr:spPr bwMode="auto">
        <a:xfrm>
          <a:off x="1495425" y="9125902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276225</xdr:colOff>
      <xdr:row>1742</xdr:row>
      <xdr:rowOff>0</xdr:rowOff>
    </xdr:to>
    <xdr:sp macro="" textlink="">
      <xdr:nvSpPr>
        <xdr:cNvPr id="8455" name="Text Box 263">
          <a:extLst>
            <a:ext uri="{FF2B5EF4-FFF2-40B4-BE49-F238E27FC236}">
              <a16:creationId xmlns:a16="http://schemas.microsoft.com/office/drawing/2014/main" id="{00000000-0008-0000-0700-000007210000}"/>
            </a:ext>
          </a:extLst>
        </xdr:cNvPr>
        <xdr:cNvSpPr txBox="1">
          <a:spLocks noChangeArrowheads="1"/>
        </xdr:cNvSpPr>
      </xdr:nvSpPr>
      <xdr:spPr bwMode="auto">
        <a:xfrm>
          <a:off x="1495425" y="9125902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1742</xdr:row>
      <xdr:rowOff>0</xdr:rowOff>
    </xdr:from>
    <xdr:to>
      <xdr:col>2</xdr:col>
      <xdr:colOff>342900</xdr:colOff>
      <xdr:row>1742</xdr:row>
      <xdr:rowOff>0</xdr:rowOff>
    </xdr:to>
    <xdr:sp macro="" textlink="">
      <xdr:nvSpPr>
        <xdr:cNvPr id="8456" name="Text Box 264">
          <a:extLst>
            <a:ext uri="{FF2B5EF4-FFF2-40B4-BE49-F238E27FC236}">
              <a16:creationId xmlns:a16="http://schemas.microsoft.com/office/drawing/2014/main" id="{00000000-0008-0000-0700-000008210000}"/>
            </a:ext>
          </a:extLst>
        </xdr:cNvPr>
        <xdr:cNvSpPr txBox="1">
          <a:spLocks noChangeArrowheads="1"/>
        </xdr:cNvSpPr>
      </xdr:nvSpPr>
      <xdr:spPr bwMode="auto">
        <a:xfrm>
          <a:off x="1495425" y="9125902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342900</xdr:colOff>
      <xdr:row>3380</xdr:row>
      <xdr:rowOff>0</xdr:rowOff>
    </xdr:to>
    <xdr:sp macro="" textlink="">
      <xdr:nvSpPr>
        <xdr:cNvPr id="47735" name="Text Box 265">
          <a:extLst>
            <a:ext uri="{FF2B5EF4-FFF2-40B4-BE49-F238E27FC236}">
              <a16:creationId xmlns:a16="http://schemas.microsoft.com/office/drawing/2014/main" id="{00000000-0008-0000-0700-000077BA0000}"/>
            </a:ext>
          </a:extLst>
        </xdr:cNvPr>
        <xdr:cNvSpPr txBox="1">
          <a:spLocks noChangeArrowheads="1"/>
        </xdr:cNvSpPr>
      </xdr:nvSpPr>
      <xdr:spPr bwMode="auto">
        <a:xfrm>
          <a:off x="1314450" y="923134425"/>
          <a:ext cx="257175" cy="0"/>
        </a:xfrm>
        <a:prstGeom prst="rect">
          <a:avLst/>
        </a:prstGeom>
        <a:solidFill>
          <a:srgbClr val="FFFFFF"/>
        </a:solidFill>
        <a:ln w="9525">
          <a:noFill/>
          <a:miter lim="800000"/>
          <a:headEnd/>
          <a:tailEnd/>
        </a:ln>
      </xdr:spPr>
    </xdr:sp>
    <xdr:clientData/>
  </xdr:twoCellAnchor>
  <xdr:twoCellAnchor>
    <xdr:from>
      <xdr:col>2</xdr:col>
      <xdr:colOff>85725</xdr:colOff>
      <xdr:row>3380</xdr:row>
      <xdr:rowOff>0</xdr:rowOff>
    </xdr:from>
    <xdr:to>
      <xdr:col>2</xdr:col>
      <xdr:colOff>342900</xdr:colOff>
      <xdr:row>3380</xdr:row>
      <xdr:rowOff>0</xdr:rowOff>
    </xdr:to>
    <xdr:sp macro="" textlink="">
      <xdr:nvSpPr>
        <xdr:cNvPr id="8458" name="Text Box 266">
          <a:extLst>
            <a:ext uri="{FF2B5EF4-FFF2-40B4-BE49-F238E27FC236}">
              <a16:creationId xmlns:a16="http://schemas.microsoft.com/office/drawing/2014/main" id="{00000000-0008-0000-0700-00000A210000}"/>
            </a:ext>
          </a:extLst>
        </xdr:cNvPr>
        <xdr:cNvSpPr txBox="1">
          <a:spLocks noChangeArrowheads="1"/>
        </xdr:cNvSpPr>
      </xdr:nvSpPr>
      <xdr:spPr bwMode="auto">
        <a:xfrm>
          <a:off x="1495425" y="9732264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276225</xdr:colOff>
      <xdr:row>3380</xdr:row>
      <xdr:rowOff>0</xdr:rowOff>
    </xdr:to>
    <xdr:sp macro="" textlink="">
      <xdr:nvSpPr>
        <xdr:cNvPr id="8459" name="Text Box 267">
          <a:extLst>
            <a:ext uri="{FF2B5EF4-FFF2-40B4-BE49-F238E27FC236}">
              <a16:creationId xmlns:a16="http://schemas.microsoft.com/office/drawing/2014/main" id="{00000000-0008-0000-0700-00000B210000}"/>
            </a:ext>
          </a:extLst>
        </xdr:cNvPr>
        <xdr:cNvSpPr txBox="1">
          <a:spLocks noChangeArrowheads="1"/>
        </xdr:cNvSpPr>
      </xdr:nvSpPr>
      <xdr:spPr bwMode="auto">
        <a:xfrm>
          <a:off x="1495425" y="9732264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3380</xdr:row>
      <xdr:rowOff>0</xdr:rowOff>
    </xdr:from>
    <xdr:to>
      <xdr:col>2</xdr:col>
      <xdr:colOff>342900</xdr:colOff>
      <xdr:row>3380</xdr:row>
      <xdr:rowOff>0</xdr:rowOff>
    </xdr:to>
    <xdr:sp macro="" textlink="">
      <xdr:nvSpPr>
        <xdr:cNvPr id="8460" name="Text Box 268">
          <a:extLst>
            <a:ext uri="{FF2B5EF4-FFF2-40B4-BE49-F238E27FC236}">
              <a16:creationId xmlns:a16="http://schemas.microsoft.com/office/drawing/2014/main" id="{00000000-0008-0000-0700-00000C210000}"/>
            </a:ext>
          </a:extLst>
        </xdr:cNvPr>
        <xdr:cNvSpPr txBox="1">
          <a:spLocks noChangeArrowheads="1"/>
        </xdr:cNvSpPr>
      </xdr:nvSpPr>
      <xdr:spPr bwMode="auto">
        <a:xfrm>
          <a:off x="1495425" y="9732264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546350</xdr:colOff>
      <xdr:row>2199</xdr:row>
      <xdr:rowOff>47625</xdr:rowOff>
    </xdr:from>
    <xdr:to>
      <xdr:col>2</xdr:col>
      <xdr:colOff>888287</xdr:colOff>
      <xdr:row>2200</xdr:row>
      <xdr:rowOff>96320</xdr:rowOff>
    </xdr:to>
    <xdr:sp macro="" textlink="">
      <xdr:nvSpPr>
        <xdr:cNvPr id="8463" name="Text Box 271">
          <a:extLst>
            <a:ext uri="{FF2B5EF4-FFF2-40B4-BE49-F238E27FC236}">
              <a16:creationId xmlns:a16="http://schemas.microsoft.com/office/drawing/2014/main" id="{00000000-0008-0000-0700-00000F210000}"/>
            </a:ext>
          </a:extLst>
        </xdr:cNvPr>
        <xdr:cNvSpPr txBox="1">
          <a:spLocks noChangeArrowheads="1"/>
        </xdr:cNvSpPr>
      </xdr:nvSpPr>
      <xdr:spPr bwMode="auto">
        <a:xfrm>
          <a:off x="1937642" y="562803889"/>
          <a:ext cx="341937" cy="2734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501079</xdr:colOff>
      <xdr:row>2237</xdr:row>
      <xdr:rowOff>8562</xdr:rowOff>
    </xdr:from>
    <xdr:to>
      <xdr:col>2</xdr:col>
      <xdr:colOff>824073</xdr:colOff>
      <xdr:row>2238</xdr:row>
      <xdr:rowOff>10703</xdr:rowOff>
    </xdr:to>
    <xdr:sp macro="" textlink="">
      <xdr:nvSpPr>
        <xdr:cNvPr id="8464" name="Text Box 272">
          <a:extLst>
            <a:ext uri="{FF2B5EF4-FFF2-40B4-BE49-F238E27FC236}">
              <a16:creationId xmlns:a16="http://schemas.microsoft.com/office/drawing/2014/main" id="{00000000-0008-0000-0700-000010210000}"/>
            </a:ext>
          </a:extLst>
        </xdr:cNvPr>
        <xdr:cNvSpPr txBox="1">
          <a:spLocks noChangeArrowheads="1"/>
        </xdr:cNvSpPr>
      </xdr:nvSpPr>
      <xdr:spPr bwMode="auto">
        <a:xfrm>
          <a:off x="1892371" y="573702523"/>
          <a:ext cx="322994" cy="2482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584450</xdr:colOff>
      <xdr:row>2248</xdr:row>
      <xdr:rowOff>10703</xdr:rowOff>
    </xdr:from>
    <xdr:to>
      <xdr:col>2</xdr:col>
      <xdr:colOff>888287</xdr:colOff>
      <xdr:row>2250</xdr:row>
      <xdr:rowOff>117725</xdr:rowOff>
    </xdr:to>
    <xdr:sp macro="" textlink="">
      <xdr:nvSpPr>
        <xdr:cNvPr id="8465" name="Text Box 273">
          <a:extLst>
            <a:ext uri="{FF2B5EF4-FFF2-40B4-BE49-F238E27FC236}">
              <a16:creationId xmlns:a16="http://schemas.microsoft.com/office/drawing/2014/main" id="{00000000-0008-0000-0700-000011210000}"/>
            </a:ext>
          </a:extLst>
        </xdr:cNvPr>
        <xdr:cNvSpPr txBox="1">
          <a:spLocks noChangeArrowheads="1"/>
        </xdr:cNvSpPr>
      </xdr:nvSpPr>
      <xdr:spPr bwMode="auto">
        <a:xfrm>
          <a:off x="1975742" y="577215001"/>
          <a:ext cx="303837" cy="5351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342900</xdr:colOff>
      <xdr:row>1818</xdr:row>
      <xdr:rowOff>0</xdr:rowOff>
    </xdr:to>
    <xdr:sp macro="" textlink="">
      <xdr:nvSpPr>
        <xdr:cNvPr id="47744" name="Text Box 274">
          <a:extLst>
            <a:ext uri="{FF2B5EF4-FFF2-40B4-BE49-F238E27FC236}">
              <a16:creationId xmlns:a16="http://schemas.microsoft.com/office/drawing/2014/main" id="{00000000-0008-0000-0700-000080BA0000}"/>
            </a:ext>
          </a:extLst>
        </xdr:cNvPr>
        <xdr:cNvSpPr txBox="1">
          <a:spLocks noChangeArrowheads="1"/>
        </xdr:cNvSpPr>
      </xdr:nvSpPr>
      <xdr:spPr bwMode="auto">
        <a:xfrm>
          <a:off x="1314450" y="859374075"/>
          <a:ext cx="257175" cy="0"/>
        </a:xfrm>
        <a:prstGeom prst="rect">
          <a:avLst/>
        </a:prstGeom>
        <a:solidFill>
          <a:srgbClr val="FFFFFF"/>
        </a:solidFill>
        <a:ln w="9525">
          <a:noFill/>
          <a:miter lim="800000"/>
          <a:headEnd/>
          <a:tailEnd/>
        </a:ln>
      </xdr:spPr>
    </xdr:sp>
    <xdr:clientData/>
  </xdr:twoCellAnchor>
  <xdr:twoCellAnchor>
    <xdr:from>
      <xdr:col>2</xdr:col>
      <xdr:colOff>85725</xdr:colOff>
      <xdr:row>1818</xdr:row>
      <xdr:rowOff>0</xdr:rowOff>
    </xdr:from>
    <xdr:to>
      <xdr:col>2</xdr:col>
      <xdr:colOff>342900</xdr:colOff>
      <xdr:row>1818</xdr:row>
      <xdr:rowOff>0</xdr:rowOff>
    </xdr:to>
    <xdr:sp macro="" textlink="">
      <xdr:nvSpPr>
        <xdr:cNvPr id="8467" name="Text Box 275">
          <a:extLst>
            <a:ext uri="{FF2B5EF4-FFF2-40B4-BE49-F238E27FC236}">
              <a16:creationId xmlns:a16="http://schemas.microsoft.com/office/drawing/2014/main" id="{00000000-0008-0000-0700-000013210000}"/>
            </a:ext>
          </a:extLst>
        </xdr:cNvPr>
        <xdr:cNvSpPr txBox="1">
          <a:spLocks noChangeArrowheads="1"/>
        </xdr:cNvSpPr>
      </xdr:nvSpPr>
      <xdr:spPr bwMode="auto">
        <a:xfrm>
          <a:off x="1495425" y="9055322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276225</xdr:colOff>
      <xdr:row>1818</xdr:row>
      <xdr:rowOff>0</xdr:rowOff>
    </xdr:to>
    <xdr:sp macro="" textlink="">
      <xdr:nvSpPr>
        <xdr:cNvPr id="8468" name="Text Box 276">
          <a:extLst>
            <a:ext uri="{FF2B5EF4-FFF2-40B4-BE49-F238E27FC236}">
              <a16:creationId xmlns:a16="http://schemas.microsoft.com/office/drawing/2014/main" id="{00000000-0008-0000-0700-000014210000}"/>
            </a:ext>
          </a:extLst>
        </xdr:cNvPr>
        <xdr:cNvSpPr txBox="1">
          <a:spLocks noChangeArrowheads="1"/>
        </xdr:cNvSpPr>
      </xdr:nvSpPr>
      <xdr:spPr bwMode="auto">
        <a:xfrm>
          <a:off x="1495425" y="9055322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1818</xdr:row>
      <xdr:rowOff>0</xdr:rowOff>
    </xdr:from>
    <xdr:to>
      <xdr:col>2</xdr:col>
      <xdr:colOff>342900</xdr:colOff>
      <xdr:row>1818</xdr:row>
      <xdr:rowOff>0</xdr:rowOff>
    </xdr:to>
    <xdr:sp macro="" textlink="">
      <xdr:nvSpPr>
        <xdr:cNvPr id="8469" name="Text Box 277">
          <a:extLst>
            <a:ext uri="{FF2B5EF4-FFF2-40B4-BE49-F238E27FC236}">
              <a16:creationId xmlns:a16="http://schemas.microsoft.com/office/drawing/2014/main" id="{00000000-0008-0000-0700-000015210000}"/>
            </a:ext>
          </a:extLst>
        </xdr:cNvPr>
        <xdr:cNvSpPr txBox="1">
          <a:spLocks noChangeArrowheads="1"/>
        </xdr:cNvSpPr>
      </xdr:nvSpPr>
      <xdr:spPr bwMode="auto">
        <a:xfrm>
          <a:off x="1495425" y="9055322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342900</xdr:colOff>
      <xdr:row>1733</xdr:row>
      <xdr:rowOff>0</xdr:rowOff>
    </xdr:to>
    <xdr:sp macro="" textlink="">
      <xdr:nvSpPr>
        <xdr:cNvPr id="47748" name="Text Box 278">
          <a:extLst>
            <a:ext uri="{FF2B5EF4-FFF2-40B4-BE49-F238E27FC236}">
              <a16:creationId xmlns:a16="http://schemas.microsoft.com/office/drawing/2014/main" id="{00000000-0008-0000-0700-000084BA0000}"/>
            </a:ext>
          </a:extLst>
        </xdr:cNvPr>
        <xdr:cNvSpPr txBox="1">
          <a:spLocks noChangeArrowheads="1"/>
        </xdr:cNvSpPr>
      </xdr:nvSpPr>
      <xdr:spPr bwMode="auto">
        <a:xfrm>
          <a:off x="1314450" y="862593525"/>
          <a:ext cx="257175" cy="0"/>
        </a:xfrm>
        <a:prstGeom prst="rect">
          <a:avLst/>
        </a:prstGeom>
        <a:solidFill>
          <a:srgbClr val="FFFFFF"/>
        </a:solidFill>
        <a:ln w="9525">
          <a:noFill/>
          <a:miter lim="800000"/>
          <a:headEnd/>
          <a:tailEnd/>
        </a:ln>
      </xdr:spPr>
    </xdr:sp>
    <xdr:clientData/>
  </xdr:twoCellAnchor>
  <xdr:twoCellAnchor>
    <xdr:from>
      <xdr:col>2</xdr:col>
      <xdr:colOff>85725</xdr:colOff>
      <xdr:row>1733</xdr:row>
      <xdr:rowOff>0</xdr:rowOff>
    </xdr:from>
    <xdr:to>
      <xdr:col>2</xdr:col>
      <xdr:colOff>342900</xdr:colOff>
      <xdr:row>1733</xdr:row>
      <xdr:rowOff>0</xdr:rowOff>
    </xdr:to>
    <xdr:sp macro="" textlink="">
      <xdr:nvSpPr>
        <xdr:cNvPr id="8471" name="Text Box 279">
          <a:extLst>
            <a:ext uri="{FF2B5EF4-FFF2-40B4-BE49-F238E27FC236}">
              <a16:creationId xmlns:a16="http://schemas.microsoft.com/office/drawing/2014/main" id="{00000000-0008-0000-0700-000017210000}"/>
            </a:ext>
          </a:extLst>
        </xdr:cNvPr>
        <xdr:cNvSpPr txBox="1">
          <a:spLocks noChangeArrowheads="1"/>
        </xdr:cNvSpPr>
      </xdr:nvSpPr>
      <xdr:spPr bwMode="auto">
        <a:xfrm>
          <a:off x="1495425" y="908913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276225</xdr:colOff>
      <xdr:row>1733</xdr:row>
      <xdr:rowOff>0</xdr:rowOff>
    </xdr:to>
    <xdr:sp macro="" textlink="">
      <xdr:nvSpPr>
        <xdr:cNvPr id="8472" name="Text Box 280">
          <a:extLst>
            <a:ext uri="{FF2B5EF4-FFF2-40B4-BE49-F238E27FC236}">
              <a16:creationId xmlns:a16="http://schemas.microsoft.com/office/drawing/2014/main" id="{00000000-0008-0000-0700-000018210000}"/>
            </a:ext>
          </a:extLst>
        </xdr:cNvPr>
        <xdr:cNvSpPr txBox="1">
          <a:spLocks noChangeArrowheads="1"/>
        </xdr:cNvSpPr>
      </xdr:nvSpPr>
      <xdr:spPr bwMode="auto">
        <a:xfrm>
          <a:off x="1495425" y="908913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1733</xdr:row>
      <xdr:rowOff>0</xdr:rowOff>
    </xdr:from>
    <xdr:to>
      <xdr:col>2</xdr:col>
      <xdr:colOff>342900</xdr:colOff>
      <xdr:row>1733</xdr:row>
      <xdr:rowOff>0</xdr:rowOff>
    </xdr:to>
    <xdr:sp macro="" textlink="">
      <xdr:nvSpPr>
        <xdr:cNvPr id="8473" name="Text Box 281">
          <a:extLst>
            <a:ext uri="{FF2B5EF4-FFF2-40B4-BE49-F238E27FC236}">
              <a16:creationId xmlns:a16="http://schemas.microsoft.com/office/drawing/2014/main" id="{00000000-0008-0000-0700-000019210000}"/>
            </a:ext>
          </a:extLst>
        </xdr:cNvPr>
        <xdr:cNvSpPr txBox="1">
          <a:spLocks noChangeArrowheads="1"/>
        </xdr:cNvSpPr>
      </xdr:nvSpPr>
      <xdr:spPr bwMode="auto">
        <a:xfrm>
          <a:off x="1495425" y="908913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3420</xdr:row>
      <xdr:rowOff>133350</xdr:rowOff>
    </xdr:from>
    <xdr:to>
      <xdr:col>2</xdr:col>
      <xdr:colOff>476250</xdr:colOff>
      <xdr:row>3421</xdr:row>
      <xdr:rowOff>9525</xdr:rowOff>
    </xdr:to>
    <xdr:sp macro="" textlink="">
      <xdr:nvSpPr>
        <xdr:cNvPr id="8481" name="Text Box 289">
          <a:extLst>
            <a:ext uri="{FF2B5EF4-FFF2-40B4-BE49-F238E27FC236}">
              <a16:creationId xmlns:a16="http://schemas.microsoft.com/office/drawing/2014/main" id="{00000000-0008-0000-0700-000021210000}"/>
            </a:ext>
          </a:extLst>
        </xdr:cNvPr>
        <xdr:cNvSpPr txBox="1">
          <a:spLocks noChangeArrowheads="1"/>
        </xdr:cNvSpPr>
      </xdr:nvSpPr>
      <xdr:spPr bwMode="auto">
        <a:xfrm>
          <a:off x="1514475" y="81981675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342900</xdr:colOff>
      <xdr:row>1758</xdr:row>
      <xdr:rowOff>0</xdr:rowOff>
    </xdr:to>
    <xdr:sp macro="" textlink="">
      <xdr:nvSpPr>
        <xdr:cNvPr id="47775" name="Text Box 307">
          <a:extLst>
            <a:ext uri="{FF2B5EF4-FFF2-40B4-BE49-F238E27FC236}">
              <a16:creationId xmlns:a16="http://schemas.microsoft.com/office/drawing/2014/main" id="{00000000-0008-0000-0700-00009FBA0000}"/>
            </a:ext>
          </a:extLst>
        </xdr:cNvPr>
        <xdr:cNvSpPr txBox="1">
          <a:spLocks noChangeArrowheads="1"/>
        </xdr:cNvSpPr>
      </xdr:nvSpPr>
      <xdr:spPr bwMode="auto">
        <a:xfrm>
          <a:off x="1314450" y="868908600"/>
          <a:ext cx="257175" cy="0"/>
        </a:xfrm>
        <a:prstGeom prst="rect">
          <a:avLst/>
        </a:prstGeom>
        <a:solidFill>
          <a:srgbClr val="FFFFFF"/>
        </a:solidFill>
        <a:ln w="9525">
          <a:noFill/>
          <a:miter lim="800000"/>
          <a:headEnd/>
          <a:tailEnd/>
        </a:ln>
      </xdr:spPr>
    </xdr:sp>
    <xdr:clientData/>
  </xdr:twoCellAnchor>
  <xdr:twoCellAnchor>
    <xdr:from>
      <xdr:col>2</xdr:col>
      <xdr:colOff>85725</xdr:colOff>
      <xdr:row>1758</xdr:row>
      <xdr:rowOff>0</xdr:rowOff>
    </xdr:from>
    <xdr:to>
      <xdr:col>2</xdr:col>
      <xdr:colOff>342900</xdr:colOff>
      <xdr:row>1758</xdr:row>
      <xdr:rowOff>0</xdr:rowOff>
    </xdr:to>
    <xdr:sp macro="" textlink="">
      <xdr:nvSpPr>
        <xdr:cNvPr id="8500" name="Text Box 308">
          <a:extLst>
            <a:ext uri="{FF2B5EF4-FFF2-40B4-BE49-F238E27FC236}">
              <a16:creationId xmlns:a16="http://schemas.microsoft.com/office/drawing/2014/main" id="{00000000-0008-0000-0700-000034210000}"/>
            </a:ext>
          </a:extLst>
        </xdr:cNvPr>
        <xdr:cNvSpPr txBox="1">
          <a:spLocks noChangeArrowheads="1"/>
        </xdr:cNvSpPr>
      </xdr:nvSpPr>
      <xdr:spPr bwMode="auto">
        <a:xfrm>
          <a:off x="1495425" y="916162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276225</xdr:colOff>
      <xdr:row>1758</xdr:row>
      <xdr:rowOff>0</xdr:rowOff>
    </xdr:to>
    <xdr:sp macro="" textlink="">
      <xdr:nvSpPr>
        <xdr:cNvPr id="8501" name="Text Box 309">
          <a:extLst>
            <a:ext uri="{FF2B5EF4-FFF2-40B4-BE49-F238E27FC236}">
              <a16:creationId xmlns:a16="http://schemas.microsoft.com/office/drawing/2014/main" id="{00000000-0008-0000-0700-000035210000}"/>
            </a:ext>
          </a:extLst>
        </xdr:cNvPr>
        <xdr:cNvSpPr txBox="1">
          <a:spLocks noChangeArrowheads="1"/>
        </xdr:cNvSpPr>
      </xdr:nvSpPr>
      <xdr:spPr bwMode="auto">
        <a:xfrm>
          <a:off x="1495425" y="9161621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1758</xdr:row>
      <xdr:rowOff>0</xdr:rowOff>
    </xdr:from>
    <xdr:to>
      <xdr:col>2</xdr:col>
      <xdr:colOff>342900</xdr:colOff>
      <xdr:row>1758</xdr:row>
      <xdr:rowOff>0</xdr:rowOff>
    </xdr:to>
    <xdr:sp macro="" textlink="">
      <xdr:nvSpPr>
        <xdr:cNvPr id="8502" name="Text Box 310">
          <a:extLst>
            <a:ext uri="{FF2B5EF4-FFF2-40B4-BE49-F238E27FC236}">
              <a16:creationId xmlns:a16="http://schemas.microsoft.com/office/drawing/2014/main" id="{00000000-0008-0000-0700-000036210000}"/>
            </a:ext>
          </a:extLst>
        </xdr:cNvPr>
        <xdr:cNvSpPr txBox="1">
          <a:spLocks noChangeArrowheads="1"/>
        </xdr:cNvSpPr>
      </xdr:nvSpPr>
      <xdr:spPr bwMode="auto">
        <a:xfrm>
          <a:off x="1495425" y="9161621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342900</xdr:colOff>
      <xdr:row>1770</xdr:row>
      <xdr:rowOff>0</xdr:rowOff>
    </xdr:to>
    <xdr:sp macro="" textlink="">
      <xdr:nvSpPr>
        <xdr:cNvPr id="47779" name="Text Box 311">
          <a:extLst>
            <a:ext uri="{FF2B5EF4-FFF2-40B4-BE49-F238E27FC236}">
              <a16:creationId xmlns:a16="http://schemas.microsoft.com/office/drawing/2014/main" id="{00000000-0008-0000-0700-0000A3BA0000}"/>
            </a:ext>
          </a:extLst>
        </xdr:cNvPr>
        <xdr:cNvSpPr txBox="1">
          <a:spLocks noChangeArrowheads="1"/>
        </xdr:cNvSpPr>
      </xdr:nvSpPr>
      <xdr:spPr bwMode="auto">
        <a:xfrm>
          <a:off x="1314450" y="872385225"/>
          <a:ext cx="257175" cy="0"/>
        </a:xfrm>
        <a:prstGeom prst="rect">
          <a:avLst/>
        </a:prstGeom>
        <a:solidFill>
          <a:srgbClr val="FFFFFF"/>
        </a:solidFill>
        <a:ln w="9525">
          <a:noFill/>
          <a:miter lim="800000"/>
          <a:headEnd/>
          <a:tailEnd/>
        </a:ln>
      </xdr:spPr>
    </xdr:sp>
    <xdr:clientData/>
  </xdr:twoCellAnchor>
  <xdr:twoCellAnchor>
    <xdr:from>
      <xdr:col>2</xdr:col>
      <xdr:colOff>85725</xdr:colOff>
      <xdr:row>1770</xdr:row>
      <xdr:rowOff>0</xdr:rowOff>
    </xdr:from>
    <xdr:to>
      <xdr:col>2</xdr:col>
      <xdr:colOff>342900</xdr:colOff>
      <xdr:row>1770</xdr:row>
      <xdr:rowOff>0</xdr:rowOff>
    </xdr:to>
    <xdr:sp macro="" textlink="">
      <xdr:nvSpPr>
        <xdr:cNvPr id="8504" name="Text Box 312">
          <a:extLst>
            <a:ext uri="{FF2B5EF4-FFF2-40B4-BE49-F238E27FC236}">
              <a16:creationId xmlns:a16="http://schemas.microsoft.com/office/drawing/2014/main" id="{00000000-0008-0000-0700-000038210000}"/>
            </a:ext>
          </a:extLst>
        </xdr:cNvPr>
        <xdr:cNvSpPr txBox="1">
          <a:spLocks noChangeArrowheads="1"/>
        </xdr:cNvSpPr>
      </xdr:nvSpPr>
      <xdr:spPr bwMode="auto">
        <a:xfrm>
          <a:off x="1495425" y="9199816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276225</xdr:colOff>
      <xdr:row>1770</xdr:row>
      <xdr:rowOff>0</xdr:rowOff>
    </xdr:to>
    <xdr:sp macro="" textlink="">
      <xdr:nvSpPr>
        <xdr:cNvPr id="8505" name="Text Box 313">
          <a:extLst>
            <a:ext uri="{FF2B5EF4-FFF2-40B4-BE49-F238E27FC236}">
              <a16:creationId xmlns:a16="http://schemas.microsoft.com/office/drawing/2014/main" id="{00000000-0008-0000-0700-000039210000}"/>
            </a:ext>
          </a:extLst>
        </xdr:cNvPr>
        <xdr:cNvSpPr txBox="1">
          <a:spLocks noChangeArrowheads="1"/>
        </xdr:cNvSpPr>
      </xdr:nvSpPr>
      <xdr:spPr bwMode="auto">
        <a:xfrm>
          <a:off x="1495425" y="9199816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1770</xdr:row>
      <xdr:rowOff>0</xdr:rowOff>
    </xdr:from>
    <xdr:to>
      <xdr:col>2</xdr:col>
      <xdr:colOff>342900</xdr:colOff>
      <xdr:row>1770</xdr:row>
      <xdr:rowOff>0</xdr:rowOff>
    </xdr:to>
    <xdr:sp macro="" textlink="">
      <xdr:nvSpPr>
        <xdr:cNvPr id="8506" name="Text Box 314">
          <a:extLst>
            <a:ext uri="{FF2B5EF4-FFF2-40B4-BE49-F238E27FC236}">
              <a16:creationId xmlns:a16="http://schemas.microsoft.com/office/drawing/2014/main" id="{00000000-0008-0000-0700-00003A210000}"/>
            </a:ext>
          </a:extLst>
        </xdr:cNvPr>
        <xdr:cNvSpPr txBox="1">
          <a:spLocks noChangeArrowheads="1"/>
        </xdr:cNvSpPr>
      </xdr:nvSpPr>
      <xdr:spPr bwMode="auto">
        <a:xfrm>
          <a:off x="1495425" y="9199816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594082</xdr:colOff>
      <xdr:row>2624</xdr:row>
      <xdr:rowOff>46554</xdr:rowOff>
    </xdr:from>
    <xdr:to>
      <xdr:col>2</xdr:col>
      <xdr:colOff>941798</xdr:colOff>
      <xdr:row>2625</xdr:row>
      <xdr:rowOff>21402</xdr:rowOff>
    </xdr:to>
    <xdr:sp macro="" textlink="">
      <xdr:nvSpPr>
        <xdr:cNvPr id="8512" name="Text Box 320">
          <a:extLst>
            <a:ext uri="{FF2B5EF4-FFF2-40B4-BE49-F238E27FC236}">
              <a16:creationId xmlns:a16="http://schemas.microsoft.com/office/drawing/2014/main" id="{00000000-0008-0000-0700-000040210000}"/>
            </a:ext>
          </a:extLst>
        </xdr:cNvPr>
        <xdr:cNvSpPr txBox="1">
          <a:spLocks noChangeArrowheads="1"/>
        </xdr:cNvSpPr>
      </xdr:nvSpPr>
      <xdr:spPr bwMode="auto">
        <a:xfrm>
          <a:off x="1985374" y="671912228"/>
          <a:ext cx="347716" cy="2531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432157</xdr:colOff>
      <xdr:row>2375</xdr:row>
      <xdr:rowOff>85832</xdr:rowOff>
    </xdr:from>
    <xdr:to>
      <xdr:col>2</xdr:col>
      <xdr:colOff>759860</xdr:colOff>
      <xdr:row>2376</xdr:row>
      <xdr:rowOff>107022</xdr:rowOff>
    </xdr:to>
    <xdr:sp macro="" textlink="">
      <xdr:nvSpPr>
        <xdr:cNvPr id="8513" name="Text Box 321">
          <a:extLst>
            <a:ext uri="{FF2B5EF4-FFF2-40B4-BE49-F238E27FC236}">
              <a16:creationId xmlns:a16="http://schemas.microsoft.com/office/drawing/2014/main" id="{00000000-0008-0000-0700-000041210000}"/>
            </a:ext>
          </a:extLst>
        </xdr:cNvPr>
        <xdr:cNvSpPr txBox="1">
          <a:spLocks noChangeArrowheads="1"/>
        </xdr:cNvSpPr>
      </xdr:nvSpPr>
      <xdr:spPr bwMode="auto">
        <a:xfrm>
          <a:off x="1823449" y="609032995"/>
          <a:ext cx="327703" cy="2673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483314</xdr:colOff>
      <xdr:row>2387</xdr:row>
      <xdr:rowOff>191677</xdr:rowOff>
    </xdr:from>
    <xdr:to>
      <xdr:col>2</xdr:col>
      <xdr:colOff>770562</xdr:colOff>
      <xdr:row>2388</xdr:row>
      <xdr:rowOff>192641</xdr:rowOff>
    </xdr:to>
    <xdr:sp macro="" textlink="">
      <xdr:nvSpPr>
        <xdr:cNvPr id="8515" name="Text Box 323">
          <a:extLst>
            <a:ext uri="{FF2B5EF4-FFF2-40B4-BE49-F238E27FC236}">
              <a16:creationId xmlns:a16="http://schemas.microsoft.com/office/drawing/2014/main" id="{00000000-0008-0000-0700-000043210000}"/>
            </a:ext>
          </a:extLst>
        </xdr:cNvPr>
        <xdr:cNvSpPr txBox="1">
          <a:spLocks noChangeArrowheads="1"/>
        </xdr:cNvSpPr>
      </xdr:nvSpPr>
      <xdr:spPr bwMode="auto">
        <a:xfrm>
          <a:off x="1874606" y="612028447"/>
          <a:ext cx="287248" cy="2471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2406</xdr:row>
      <xdr:rowOff>21404</xdr:rowOff>
    </xdr:from>
    <xdr:to>
      <xdr:col>2</xdr:col>
      <xdr:colOff>824073</xdr:colOff>
      <xdr:row>2407</xdr:row>
      <xdr:rowOff>10702</xdr:rowOff>
    </xdr:to>
    <xdr:sp macro="" textlink="">
      <xdr:nvSpPr>
        <xdr:cNvPr id="8516" name="Text Box 324">
          <a:extLst>
            <a:ext uri="{FF2B5EF4-FFF2-40B4-BE49-F238E27FC236}">
              <a16:creationId xmlns:a16="http://schemas.microsoft.com/office/drawing/2014/main" id="{00000000-0008-0000-0700-000044210000}"/>
            </a:ext>
          </a:extLst>
        </xdr:cNvPr>
        <xdr:cNvSpPr txBox="1">
          <a:spLocks noChangeArrowheads="1"/>
        </xdr:cNvSpPr>
      </xdr:nvSpPr>
      <xdr:spPr bwMode="auto">
        <a:xfrm>
          <a:off x="1894298" y="616674185"/>
          <a:ext cx="321067" cy="2140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4633</xdr:row>
      <xdr:rowOff>0</xdr:rowOff>
    </xdr:from>
    <xdr:to>
      <xdr:col>2</xdr:col>
      <xdr:colOff>342900</xdr:colOff>
      <xdr:row>4633</xdr:row>
      <xdr:rowOff>57150</xdr:rowOff>
    </xdr:to>
    <xdr:sp macro="" textlink="">
      <xdr:nvSpPr>
        <xdr:cNvPr id="8523" name="Text Box 331">
          <a:extLst>
            <a:ext uri="{FF2B5EF4-FFF2-40B4-BE49-F238E27FC236}">
              <a16:creationId xmlns:a16="http://schemas.microsoft.com/office/drawing/2014/main" id="{00000000-0008-0000-0700-00004B210000}"/>
            </a:ext>
          </a:extLst>
        </xdr:cNvPr>
        <xdr:cNvSpPr txBox="1">
          <a:spLocks noChangeArrowheads="1"/>
        </xdr:cNvSpPr>
      </xdr:nvSpPr>
      <xdr:spPr bwMode="auto">
        <a:xfrm>
          <a:off x="1495425" y="1045644975"/>
          <a:ext cx="257175" cy="1428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342900</xdr:colOff>
      <xdr:row>4694</xdr:row>
      <xdr:rowOff>0</xdr:rowOff>
    </xdr:to>
    <xdr:sp macro="" textlink="">
      <xdr:nvSpPr>
        <xdr:cNvPr id="47847" name="Text Box 381">
          <a:extLst>
            <a:ext uri="{FF2B5EF4-FFF2-40B4-BE49-F238E27FC236}">
              <a16:creationId xmlns:a16="http://schemas.microsoft.com/office/drawing/2014/main" id="{00000000-0008-0000-0700-0000E7BA0000}"/>
            </a:ext>
          </a:extLst>
        </xdr:cNvPr>
        <xdr:cNvSpPr txBox="1">
          <a:spLocks noChangeArrowheads="1"/>
        </xdr:cNvSpPr>
      </xdr:nvSpPr>
      <xdr:spPr bwMode="auto">
        <a:xfrm>
          <a:off x="1314450" y="1047226125"/>
          <a:ext cx="257175" cy="0"/>
        </a:xfrm>
        <a:prstGeom prst="rect">
          <a:avLst/>
        </a:prstGeom>
        <a:solidFill>
          <a:srgbClr val="FFFFFF"/>
        </a:solidFill>
        <a:ln w="9525">
          <a:noFill/>
          <a:miter lim="800000"/>
          <a:headEnd/>
          <a:tailEnd/>
        </a:ln>
      </xdr:spPr>
    </xdr:sp>
    <xdr:clientData/>
  </xdr:twoCellAnchor>
  <xdr:twoCellAnchor>
    <xdr:from>
      <xdr:col>2</xdr:col>
      <xdr:colOff>85725</xdr:colOff>
      <xdr:row>4694</xdr:row>
      <xdr:rowOff>0</xdr:rowOff>
    </xdr:from>
    <xdr:to>
      <xdr:col>2</xdr:col>
      <xdr:colOff>342900</xdr:colOff>
      <xdr:row>4694</xdr:row>
      <xdr:rowOff>0</xdr:rowOff>
    </xdr:to>
    <xdr:sp macro="" textlink="">
      <xdr:nvSpPr>
        <xdr:cNvPr id="8574" name="Text Box 382">
          <a:extLst>
            <a:ext uri="{FF2B5EF4-FFF2-40B4-BE49-F238E27FC236}">
              <a16:creationId xmlns:a16="http://schemas.microsoft.com/office/drawing/2014/main" id="{00000000-0008-0000-0700-00007E210000}"/>
            </a:ext>
          </a:extLst>
        </xdr:cNvPr>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276225</xdr:colOff>
      <xdr:row>4694</xdr:row>
      <xdr:rowOff>0</xdr:rowOff>
    </xdr:to>
    <xdr:sp macro="" textlink="">
      <xdr:nvSpPr>
        <xdr:cNvPr id="8575" name="Text Box 383">
          <a:extLst>
            <a:ext uri="{FF2B5EF4-FFF2-40B4-BE49-F238E27FC236}">
              <a16:creationId xmlns:a16="http://schemas.microsoft.com/office/drawing/2014/main" id="{00000000-0008-0000-0700-00007F210000}"/>
            </a:ext>
          </a:extLst>
        </xdr:cNvPr>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4694</xdr:row>
      <xdr:rowOff>0</xdr:rowOff>
    </xdr:from>
    <xdr:to>
      <xdr:col>2</xdr:col>
      <xdr:colOff>342900</xdr:colOff>
      <xdr:row>4694</xdr:row>
      <xdr:rowOff>0</xdr:rowOff>
    </xdr:to>
    <xdr:sp macro="" textlink="">
      <xdr:nvSpPr>
        <xdr:cNvPr id="8576" name="Text Box 384">
          <a:extLst>
            <a:ext uri="{FF2B5EF4-FFF2-40B4-BE49-F238E27FC236}">
              <a16:creationId xmlns:a16="http://schemas.microsoft.com/office/drawing/2014/main" id="{00000000-0008-0000-0700-000080210000}"/>
            </a:ext>
          </a:extLst>
        </xdr:cNvPr>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342900</xdr:colOff>
      <xdr:row>4895</xdr:row>
      <xdr:rowOff>0</xdr:rowOff>
    </xdr:to>
    <xdr:sp macro="" textlink="">
      <xdr:nvSpPr>
        <xdr:cNvPr id="47883" name="Text Box 381">
          <a:extLst>
            <a:ext uri="{FF2B5EF4-FFF2-40B4-BE49-F238E27FC236}">
              <a16:creationId xmlns:a16="http://schemas.microsoft.com/office/drawing/2014/main" id="{00000000-0008-0000-0700-00000BBB0000}"/>
            </a:ext>
          </a:extLst>
        </xdr:cNvPr>
        <xdr:cNvSpPr txBox="1">
          <a:spLocks noChangeArrowheads="1"/>
        </xdr:cNvSpPr>
      </xdr:nvSpPr>
      <xdr:spPr bwMode="auto">
        <a:xfrm>
          <a:off x="1314450" y="1080535050"/>
          <a:ext cx="257175" cy="0"/>
        </a:xfrm>
        <a:prstGeom prst="rect">
          <a:avLst/>
        </a:prstGeom>
        <a:solidFill>
          <a:srgbClr val="FFFFFF"/>
        </a:solidFill>
        <a:ln w="9525">
          <a:noFill/>
          <a:miter lim="800000"/>
          <a:headEnd/>
          <a:tailEnd/>
        </a:ln>
      </xdr:spPr>
    </xdr:sp>
    <xdr:clientData/>
  </xdr:twoCellAnchor>
  <xdr:twoCellAnchor>
    <xdr:from>
      <xdr:col>2</xdr:col>
      <xdr:colOff>85725</xdr:colOff>
      <xdr:row>4895</xdr:row>
      <xdr:rowOff>0</xdr:rowOff>
    </xdr:from>
    <xdr:to>
      <xdr:col>2</xdr:col>
      <xdr:colOff>342900</xdr:colOff>
      <xdr:row>4895</xdr:row>
      <xdr:rowOff>0</xdr:rowOff>
    </xdr:to>
    <xdr:sp macro="" textlink="">
      <xdr:nvSpPr>
        <xdr:cNvPr id="26" name="Text Box 382">
          <a:extLst>
            <a:ext uri="{FF2B5EF4-FFF2-40B4-BE49-F238E27FC236}">
              <a16:creationId xmlns:a16="http://schemas.microsoft.com/office/drawing/2014/main" id="{00000000-0008-0000-0700-00001A000000}"/>
            </a:ext>
          </a:extLst>
        </xdr:cNvPr>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276225</xdr:colOff>
      <xdr:row>4895</xdr:row>
      <xdr:rowOff>0</xdr:rowOff>
    </xdr:to>
    <xdr:sp macro="" textlink="">
      <xdr:nvSpPr>
        <xdr:cNvPr id="27" name="Text Box 383">
          <a:extLst>
            <a:ext uri="{FF2B5EF4-FFF2-40B4-BE49-F238E27FC236}">
              <a16:creationId xmlns:a16="http://schemas.microsoft.com/office/drawing/2014/main" id="{00000000-0008-0000-0700-00001B000000}"/>
            </a:ext>
          </a:extLst>
        </xdr:cNvPr>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4895</xdr:row>
      <xdr:rowOff>0</xdr:rowOff>
    </xdr:from>
    <xdr:to>
      <xdr:col>2</xdr:col>
      <xdr:colOff>342900</xdr:colOff>
      <xdr:row>4895</xdr:row>
      <xdr:rowOff>0</xdr:rowOff>
    </xdr:to>
    <xdr:sp macro="" textlink="">
      <xdr:nvSpPr>
        <xdr:cNvPr id="28" name="Text Box 384">
          <a:extLst>
            <a:ext uri="{FF2B5EF4-FFF2-40B4-BE49-F238E27FC236}">
              <a16:creationId xmlns:a16="http://schemas.microsoft.com/office/drawing/2014/main" id="{00000000-0008-0000-0700-00001C000000}"/>
            </a:ext>
          </a:extLst>
        </xdr:cNvPr>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342900</xdr:colOff>
      <xdr:row>4912</xdr:row>
      <xdr:rowOff>0</xdr:rowOff>
    </xdr:to>
    <xdr:sp macro="" textlink="">
      <xdr:nvSpPr>
        <xdr:cNvPr id="47887" name="Text Box 381">
          <a:extLst>
            <a:ext uri="{FF2B5EF4-FFF2-40B4-BE49-F238E27FC236}">
              <a16:creationId xmlns:a16="http://schemas.microsoft.com/office/drawing/2014/main" id="{00000000-0008-0000-0700-00000FBB0000}"/>
            </a:ext>
          </a:extLst>
        </xdr:cNvPr>
        <xdr:cNvSpPr txBox="1">
          <a:spLocks noChangeArrowheads="1"/>
        </xdr:cNvSpPr>
      </xdr:nvSpPr>
      <xdr:spPr bwMode="auto">
        <a:xfrm>
          <a:off x="1314450" y="1084087875"/>
          <a:ext cx="257175" cy="0"/>
        </a:xfrm>
        <a:prstGeom prst="rect">
          <a:avLst/>
        </a:prstGeom>
        <a:solidFill>
          <a:srgbClr val="FFFFFF"/>
        </a:solidFill>
        <a:ln w="9525">
          <a:noFill/>
          <a:miter lim="800000"/>
          <a:headEnd/>
          <a:tailEnd/>
        </a:ln>
      </xdr:spPr>
    </xdr:sp>
    <xdr:clientData/>
  </xdr:twoCellAnchor>
  <xdr:twoCellAnchor>
    <xdr:from>
      <xdr:col>2</xdr:col>
      <xdr:colOff>85725</xdr:colOff>
      <xdr:row>4912</xdr:row>
      <xdr:rowOff>0</xdr:rowOff>
    </xdr:from>
    <xdr:to>
      <xdr:col>2</xdr:col>
      <xdr:colOff>342900</xdr:colOff>
      <xdr:row>4912</xdr:row>
      <xdr:rowOff>0</xdr:rowOff>
    </xdr:to>
    <xdr:sp macro="" textlink="">
      <xdr:nvSpPr>
        <xdr:cNvPr id="29" name="Text Box 382">
          <a:extLst>
            <a:ext uri="{FF2B5EF4-FFF2-40B4-BE49-F238E27FC236}">
              <a16:creationId xmlns:a16="http://schemas.microsoft.com/office/drawing/2014/main" id="{00000000-0008-0000-0700-00001D000000}"/>
            </a:ext>
          </a:extLst>
        </xdr:cNvPr>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276225</xdr:colOff>
      <xdr:row>4912</xdr:row>
      <xdr:rowOff>0</xdr:rowOff>
    </xdr:to>
    <xdr:sp macro="" textlink="">
      <xdr:nvSpPr>
        <xdr:cNvPr id="30" name="Text Box 383">
          <a:extLst>
            <a:ext uri="{FF2B5EF4-FFF2-40B4-BE49-F238E27FC236}">
              <a16:creationId xmlns:a16="http://schemas.microsoft.com/office/drawing/2014/main" id="{00000000-0008-0000-0700-00001E000000}"/>
            </a:ext>
          </a:extLst>
        </xdr:cNvPr>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4912</xdr:row>
      <xdr:rowOff>0</xdr:rowOff>
    </xdr:from>
    <xdr:to>
      <xdr:col>2</xdr:col>
      <xdr:colOff>342900</xdr:colOff>
      <xdr:row>4912</xdr:row>
      <xdr:rowOff>0</xdr:rowOff>
    </xdr:to>
    <xdr:sp macro="" textlink="">
      <xdr:nvSpPr>
        <xdr:cNvPr id="31" name="Text Box 384">
          <a:extLst>
            <a:ext uri="{FF2B5EF4-FFF2-40B4-BE49-F238E27FC236}">
              <a16:creationId xmlns:a16="http://schemas.microsoft.com/office/drawing/2014/main" id="{00000000-0008-0000-0700-00001F000000}"/>
            </a:ext>
          </a:extLst>
        </xdr:cNvPr>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342900</xdr:colOff>
      <xdr:row>4929</xdr:row>
      <xdr:rowOff>0</xdr:rowOff>
    </xdr:to>
    <xdr:sp macro="" textlink="">
      <xdr:nvSpPr>
        <xdr:cNvPr id="47891" name="Text Box 381">
          <a:extLst>
            <a:ext uri="{FF2B5EF4-FFF2-40B4-BE49-F238E27FC236}">
              <a16:creationId xmlns:a16="http://schemas.microsoft.com/office/drawing/2014/main" id="{00000000-0008-0000-0700-000013BB0000}"/>
            </a:ext>
          </a:extLst>
        </xdr:cNvPr>
        <xdr:cNvSpPr txBox="1">
          <a:spLocks noChangeArrowheads="1"/>
        </xdr:cNvSpPr>
      </xdr:nvSpPr>
      <xdr:spPr bwMode="auto">
        <a:xfrm>
          <a:off x="1314450" y="1087774050"/>
          <a:ext cx="257175" cy="0"/>
        </a:xfrm>
        <a:prstGeom prst="rect">
          <a:avLst/>
        </a:prstGeom>
        <a:solidFill>
          <a:srgbClr val="FFFFFF"/>
        </a:solidFill>
        <a:ln w="9525">
          <a:noFill/>
          <a:miter lim="800000"/>
          <a:headEnd/>
          <a:tailEnd/>
        </a:ln>
      </xdr:spPr>
    </xdr:sp>
    <xdr:clientData/>
  </xdr:twoCellAnchor>
  <xdr:twoCellAnchor>
    <xdr:from>
      <xdr:col>2</xdr:col>
      <xdr:colOff>85725</xdr:colOff>
      <xdr:row>4929</xdr:row>
      <xdr:rowOff>0</xdr:rowOff>
    </xdr:from>
    <xdr:to>
      <xdr:col>2</xdr:col>
      <xdr:colOff>342900</xdr:colOff>
      <xdr:row>4929</xdr:row>
      <xdr:rowOff>0</xdr:rowOff>
    </xdr:to>
    <xdr:sp macro="" textlink="">
      <xdr:nvSpPr>
        <xdr:cNvPr id="15457" name="Text Box 382">
          <a:extLst>
            <a:ext uri="{FF2B5EF4-FFF2-40B4-BE49-F238E27FC236}">
              <a16:creationId xmlns:a16="http://schemas.microsoft.com/office/drawing/2014/main" id="{00000000-0008-0000-0700-0000613C0000}"/>
            </a:ext>
          </a:extLst>
        </xdr:cNvPr>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276225</xdr:colOff>
      <xdr:row>4929</xdr:row>
      <xdr:rowOff>0</xdr:rowOff>
    </xdr:to>
    <xdr:sp macro="" textlink="">
      <xdr:nvSpPr>
        <xdr:cNvPr id="15458" name="Text Box 383">
          <a:extLst>
            <a:ext uri="{FF2B5EF4-FFF2-40B4-BE49-F238E27FC236}">
              <a16:creationId xmlns:a16="http://schemas.microsoft.com/office/drawing/2014/main" id="{00000000-0008-0000-0700-0000623C0000}"/>
            </a:ext>
          </a:extLst>
        </xdr:cNvPr>
        <xdr:cNvSpPr txBox="1">
          <a:spLocks noChangeArrowheads="1"/>
        </xdr:cNvSpPr>
      </xdr:nvSpPr>
      <xdr:spPr bwMode="auto">
        <a:xfrm>
          <a:off x="1495425" y="110627160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4929</xdr:row>
      <xdr:rowOff>0</xdr:rowOff>
    </xdr:from>
    <xdr:to>
      <xdr:col>2</xdr:col>
      <xdr:colOff>342900</xdr:colOff>
      <xdr:row>4929</xdr:row>
      <xdr:rowOff>0</xdr:rowOff>
    </xdr:to>
    <xdr:sp macro="" textlink="">
      <xdr:nvSpPr>
        <xdr:cNvPr id="15459" name="Text Box 384">
          <a:extLst>
            <a:ext uri="{FF2B5EF4-FFF2-40B4-BE49-F238E27FC236}">
              <a16:creationId xmlns:a16="http://schemas.microsoft.com/office/drawing/2014/main" id="{00000000-0008-0000-0700-0000633C0000}"/>
            </a:ext>
          </a:extLst>
        </xdr:cNvPr>
        <xdr:cNvSpPr txBox="1">
          <a:spLocks noChangeArrowheads="1"/>
        </xdr:cNvSpPr>
      </xdr:nvSpPr>
      <xdr:spPr bwMode="auto">
        <a:xfrm>
          <a:off x="1495425" y="110627160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editAs="oneCell">
    <xdr:from>
      <xdr:col>4</xdr:col>
      <xdr:colOff>352425</xdr:colOff>
      <xdr:row>4959</xdr:row>
      <xdr:rowOff>200025</xdr:rowOff>
    </xdr:from>
    <xdr:to>
      <xdr:col>4</xdr:col>
      <xdr:colOff>538353</xdr:colOff>
      <xdr:row>4960</xdr:row>
      <xdr:rowOff>28638</xdr:rowOff>
    </xdr:to>
    <xdr:pic>
      <xdr:nvPicPr>
        <xdr:cNvPr id="47897" name="Picture 2170" descr="BD21504_">
          <a:extLst>
            <a:ext uri="{FF2B5EF4-FFF2-40B4-BE49-F238E27FC236}">
              <a16:creationId xmlns:a16="http://schemas.microsoft.com/office/drawing/2014/main" id="{00000000-0008-0000-0700-000019BB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210050" y="1095222600"/>
          <a:ext cx="114300" cy="114300"/>
        </a:xfrm>
        <a:prstGeom prst="rect">
          <a:avLst/>
        </a:prstGeom>
        <a:noFill/>
        <a:ln w="9525">
          <a:noFill/>
          <a:miter lim="800000"/>
          <a:headEnd/>
          <a:tailEnd/>
        </a:ln>
      </xdr:spPr>
    </xdr:pic>
    <xdr:clientData/>
  </xdr:twoCellAnchor>
  <xdr:twoCellAnchor editAs="oneCell">
    <xdr:from>
      <xdr:col>3</xdr:col>
      <xdr:colOff>209550</xdr:colOff>
      <xdr:row>4959</xdr:row>
      <xdr:rowOff>161925</xdr:rowOff>
    </xdr:from>
    <xdr:to>
      <xdr:col>3</xdr:col>
      <xdr:colOff>369570</xdr:colOff>
      <xdr:row>4959</xdr:row>
      <xdr:rowOff>166575</xdr:rowOff>
    </xdr:to>
    <xdr:pic>
      <xdr:nvPicPr>
        <xdr:cNvPr id="47898" name="Picture 2171" descr="BD21504_">
          <a:extLst>
            <a:ext uri="{FF2B5EF4-FFF2-40B4-BE49-F238E27FC236}">
              <a16:creationId xmlns:a16="http://schemas.microsoft.com/office/drawing/2014/main" id="{00000000-0008-0000-0700-00001ABB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238500" y="1095184500"/>
          <a:ext cx="114300" cy="114300"/>
        </a:xfrm>
        <a:prstGeom prst="rect">
          <a:avLst/>
        </a:prstGeom>
        <a:noFill/>
        <a:ln w="9525">
          <a:noFill/>
          <a:miter lim="800000"/>
          <a:headEnd/>
          <a:tailEnd/>
        </a:ln>
      </xdr:spPr>
    </xdr:pic>
    <xdr:clientData/>
  </xdr:twoCellAnchor>
  <xdr:twoCellAnchor>
    <xdr:from>
      <xdr:col>2</xdr:col>
      <xdr:colOff>95250</xdr:colOff>
      <xdr:row>603</xdr:row>
      <xdr:rowOff>152400</xdr:rowOff>
    </xdr:from>
    <xdr:to>
      <xdr:col>2</xdr:col>
      <xdr:colOff>361950</xdr:colOff>
      <xdr:row>606</xdr:row>
      <xdr:rowOff>0</xdr:rowOff>
    </xdr:to>
    <xdr:sp macro="" textlink="">
      <xdr:nvSpPr>
        <xdr:cNvPr id="400" name="Text Box 12">
          <a:extLst>
            <a:ext uri="{FF2B5EF4-FFF2-40B4-BE49-F238E27FC236}">
              <a16:creationId xmlns:a16="http://schemas.microsoft.com/office/drawing/2014/main" id="{00000000-0008-0000-0700-000090010000}"/>
            </a:ext>
          </a:extLst>
        </xdr:cNvPr>
        <xdr:cNvSpPr txBox="1">
          <a:spLocks noChangeArrowheads="1"/>
        </xdr:cNvSpPr>
      </xdr:nvSpPr>
      <xdr:spPr bwMode="auto">
        <a:xfrm rot="20832336">
          <a:off x="1485900" y="180184425"/>
          <a:ext cx="266700" cy="8191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editAs="oneCell">
    <xdr:from>
      <xdr:col>2</xdr:col>
      <xdr:colOff>0</xdr:colOff>
      <xdr:row>837</xdr:row>
      <xdr:rowOff>0</xdr:rowOff>
    </xdr:from>
    <xdr:to>
      <xdr:col>2</xdr:col>
      <xdr:colOff>76200</xdr:colOff>
      <xdr:row>837</xdr:row>
      <xdr:rowOff>39243</xdr:rowOff>
    </xdr:to>
    <xdr:sp macro="" textlink="">
      <xdr:nvSpPr>
        <xdr:cNvPr id="401" name="Text Box 5">
          <a:extLst>
            <a:ext uri="{FF2B5EF4-FFF2-40B4-BE49-F238E27FC236}">
              <a16:creationId xmlns:a16="http://schemas.microsoft.com/office/drawing/2014/main" id="{00000000-0008-0000-0700-000091010000}"/>
            </a:ext>
          </a:extLst>
        </xdr:cNvPr>
        <xdr:cNvSpPr txBox="1">
          <a:spLocks noChangeArrowheads="1"/>
        </xdr:cNvSpPr>
      </xdr:nvSpPr>
      <xdr:spPr bwMode="auto">
        <a:xfrm>
          <a:off x="1228725" y="169621200"/>
          <a:ext cx="76200" cy="180975"/>
        </a:xfrm>
        <a:prstGeom prst="rect">
          <a:avLst/>
        </a:prstGeom>
        <a:noFill/>
        <a:ln w="9525">
          <a:noFill/>
          <a:miter lim="800000"/>
          <a:headEnd/>
          <a:tailEnd/>
        </a:ln>
      </xdr:spPr>
      <xdr:txBody>
        <a:bodyPr/>
        <a:lstStyle/>
        <a:p>
          <a:endParaRPr lang="en-US"/>
        </a:p>
      </xdr:txBody>
    </xdr:sp>
    <xdr:clientData/>
  </xdr:twoCellAnchor>
  <xdr:twoCellAnchor>
    <xdr:from>
      <xdr:col>2</xdr:col>
      <xdr:colOff>192747</xdr:colOff>
      <xdr:row>1025</xdr:row>
      <xdr:rowOff>161924</xdr:rowOff>
    </xdr:from>
    <xdr:to>
      <xdr:col>2</xdr:col>
      <xdr:colOff>481601</xdr:colOff>
      <xdr:row>1026</xdr:row>
      <xdr:rowOff>192639</xdr:rowOff>
    </xdr:to>
    <xdr:sp macro="" textlink="">
      <xdr:nvSpPr>
        <xdr:cNvPr id="402" name="Text Box 218">
          <a:extLst>
            <a:ext uri="{FF2B5EF4-FFF2-40B4-BE49-F238E27FC236}">
              <a16:creationId xmlns:a16="http://schemas.microsoft.com/office/drawing/2014/main" id="{00000000-0008-0000-0700-000092010000}"/>
            </a:ext>
          </a:extLst>
        </xdr:cNvPr>
        <xdr:cNvSpPr txBox="1">
          <a:spLocks noChangeArrowheads="1"/>
        </xdr:cNvSpPr>
      </xdr:nvSpPr>
      <xdr:spPr bwMode="auto">
        <a:xfrm>
          <a:off x="1584039" y="298251615"/>
          <a:ext cx="288854" cy="2768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243901</xdr:colOff>
      <xdr:row>1067</xdr:row>
      <xdr:rowOff>39383</xdr:rowOff>
    </xdr:from>
    <xdr:to>
      <xdr:col>2</xdr:col>
      <xdr:colOff>556514</xdr:colOff>
      <xdr:row>1068</xdr:row>
      <xdr:rowOff>64211</xdr:rowOff>
    </xdr:to>
    <xdr:sp macro="" textlink="">
      <xdr:nvSpPr>
        <xdr:cNvPr id="404" name="Text Box 225">
          <a:extLst>
            <a:ext uri="{FF2B5EF4-FFF2-40B4-BE49-F238E27FC236}">
              <a16:creationId xmlns:a16="http://schemas.microsoft.com/office/drawing/2014/main" id="{00000000-0008-0000-0700-000094010000}"/>
            </a:ext>
          </a:extLst>
        </xdr:cNvPr>
        <xdr:cNvSpPr txBox="1">
          <a:spLocks noChangeArrowheads="1"/>
        </xdr:cNvSpPr>
      </xdr:nvSpPr>
      <xdr:spPr bwMode="auto">
        <a:xfrm>
          <a:off x="1635193" y="305406602"/>
          <a:ext cx="312613" cy="2174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233202</xdr:colOff>
      <xdr:row>1064</xdr:row>
      <xdr:rowOff>146405</xdr:rowOff>
    </xdr:from>
    <xdr:to>
      <xdr:col>2</xdr:col>
      <xdr:colOff>556517</xdr:colOff>
      <xdr:row>1065</xdr:row>
      <xdr:rowOff>139129</xdr:rowOff>
    </xdr:to>
    <xdr:sp macro="" textlink="">
      <xdr:nvSpPr>
        <xdr:cNvPr id="405" name="Text Box 232">
          <a:extLst>
            <a:ext uri="{FF2B5EF4-FFF2-40B4-BE49-F238E27FC236}">
              <a16:creationId xmlns:a16="http://schemas.microsoft.com/office/drawing/2014/main" id="{00000000-0008-0000-0700-000095010000}"/>
            </a:ext>
          </a:extLst>
        </xdr:cNvPr>
        <xdr:cNvSpPr txBox="1">
          <a:spLocks noChangeArrowheads="1"/>
        </xdr:cNvSpPr>
      </xdr:nvSpPr>
      <xdr:spPr bwMode="auto">
        <a:xfrm>
          <a:off x="1624494" y="304839383"/>
          <a:ext cx="323315" cy="2388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179691</xdr:colOff>
      <xdr:row>1085</xdr:row>
      <xdr:rowOff>71490</xdr:rowOff>
    </xdr:from>
    <xdr:to>
      <xdr:col>2</xdr:col>
      <xdr:colOff>470899</xdr:colOff>
      <xdr:row>1086</xdr:row>
      <xdr:rowOff>85618</xdr:rowOff>
    </xdr:to>
    <xdr:sp macro="" textlink="">
      <xdr:nvSpPr>
        <xdr:cNvPr id="407" name="Text Box 225">
          <a:extLst>
            <a:ext uri="{FF2B5EF4-FFF2-40B4-BE49-F238E27FC236}">
              <a16:creationId xmlns:a16="http://schemas.microsoft.com/office/drawing/2014/main" id="{00000000-0008-0000-0700-000097010000}"/>
            </a:ext>
          </a:extLst>
        </xdr:cNvPr>
        <xdr:cNvSpPr txBox="1">
          <a:spLocks noChangeArrowheads="1"/>
        </xdr:cNvSpPr>
      </xdr:nvSpPr>
      <xdr:spPr bwMode="auto">
        <a:xfrm>
          <a:off x="1570983" y="309537670"/>
          <a:ext cx="291208" cy="20676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168989</xdr:colOff>
      <xdr:row>1082</xdr:row>
      <xdr:rowOff>199917</xdr:rowOff>
    </xdr:from>
    <xdr:to>
      <xdr:col>2</xdr:col>
      <xdr:colOff>535113</xdr:colOff>
      <xdr:row>1083</xdr:row>
      <xdr:rowOff>214044</xdr:rowOff>
    </xdr:to>
    <xdr:sp macro="" textlink="">
      <xdr:nvSpPr>
        <xdr:cNvPr id="408" name="Text Box 232">
          <a:extLst>
            <a:ext uri="{FF2B5EF4-FFF2-40B4-BE49-F238E27FC236}">
              <a16:creationId xmlns:a16="http://schemas.microsoft.com/office/drawing/2014/main" id="{00000000-0008-0000-0700-000098010000}"/>
            </a:ext>
          </a:extLst>
        </xdr:cNvPr>
        <xdr:cNvSpPr txBox="1">
          <a:spLocks noChangeArrowheads="1"/>
        </xdr:cNvSpPr>
      </xdr:nvSpPr>
      <xdr:spPr bwMode="auto">
        <a:xfrm>
          <a:off x="1560281" y="308991855"/>
          <a:ext cx="366124" cy="2602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201095</xdr:colOff>
      <xdr:row>1210</xdr:row>
      <xdr:rowOff>146407</xdr:rowOff>
    </xdr:from>
    <xdr:to>
      <xdr:col>2</xdr:col>
      <xdr:colOff>470899</xdr:colOff>
      <xdr:row>1211</xdr:row>
      <xdr:rowOff>117725</xdr:rowOff>
    </xdr:to>
    <xdr:sp macro="" textlink="">
      <xdr:nvSpPr>
        <xdr:cNvPr id="410" name="Text Box 225">
          <a:extLst>
            <a:ext uri="{FF2B5EF4-FFF2-40B4-BE49-F238E27FC236}">
              <a16:creationId xmlns:a16="http://schemas.microsoft.com/office/drawing/2014/main" id="{00000000-0008-0000-0700-00009A010000}"/>
            </a:ext>
          </a:extLst>
        </xdr:cNvPr>
        <xdr:cNvSpPr txBox="1">
          <a:spLocks noChangeArrowheads="1"/>
        </xdr:cNvSpPr>
      </xdr:nvSpPr>
      <xdr:spPr bwMode="auto">
        <a:xfrm>
          <a:off x="1592387" y="337245789"/>
          <a:ext cx="269804" cy="18536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303729</xdr:colOff>
      <xdr:row>1487</xdr:row>
      <xdr:rowOff>1393</xdr:rowOff>
    </xdr:from>
    <xdr:to>
      <xdr:col>2</xdr:col>
      <xdr:colOff>567219</xdr:colOff>
      <xdr:row>1488</xdr:row>
      <xdr:rowOff>0</xdr:rowOff>
    </xdr:to>
    <xdr:sp macro="" textlink="">
      <xdr:nvSpPr>
        <xdr:cNvPr id="412" name="Text Box 25">
          <a:extLst>
            <a:ext uri="{FF2B5EF4-FFF2-40B4-BE49-F238E27FC236}">
              <a16:creationId xmlns:a16="http://schemas.microsoft.com/office/drawing/2014/main" id="{00000000-0008-0000-0700-00009C010000}"/>
            </a:ext>
          </a:extLst>
        </xdr:cNvPr>
        <xdr:cNvSpPr txBox="1">
          <a:spLocks noChangeArrowheads="1"/>
        </xdr:cNvSpPr>
      </xdr:nvSpPr>
      <xdr:spPr bwMode="auto">
        <a:xfrm>
          <a:off x="1695021" y="412851281"/>
          <a:ext cx="263490" cy="21265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482136</xdr:colOff>
      <xdr:row>2187</xdr:row>
      <xdr:rowOff>91719</xdr:rowOff>
    </xdr:from>
    <xdr:to>
      <xdr:col>2</xdr:col>
      <xdr:colOff>802669</xdr:colOff>
      <xdr:row>2188</xdr:row>
      <xdr:rowOff>96320</xdr:rowOff>
    </xdr:to>
    <xdr:sp macro="" textlink="">
      <xdr:nvSpPr>
        <xdr:cNvPr id="421" name="Text Box 41">
          <a:extLst>
            <a:ext uri="{FF2B5EF4-FFF2-40B4-BE49-F238E27FC236}">
              <a16:creationId xmlns:a16="http://schemas.microsoft.com/office/drawing/2014/main" id="{00000000-0008-0000-0700-0000A5010000}"/>
            </a:ext>
          </a:extLst>
        </xdr:cNvPr>
        <xdr:cNvSpPr txBox="1">
          <a:spLocks noChangeArrowheads="1"/>
        </xdr:cNvSpPr>
      </xdr:nvSpPr>
      <xdr:spPr bwMode="auto">
        <a:xfrm>
          <a:off x="1873428" y="559294837"/>
          <a:ext cx="320533" cy="22934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2435</xdr:row>
      <xdr:rowOff>334340</xdr:rowOff>
    </xdr:from>
    <xdr:to>
      <xdr:col>2</xdr:col>
      <xdr:colOff>866882</xdr:colOff>
      <xdr:row>2437</xdr:row>
      <xdr:rowOff>10703</xdr:rowOff>
    </xdr:to>
    <xdr:sp macro="" textlink="">
      <xdr:nvSpPr>
        <xdr:cNvPr id="422" name="Text Box 324">
          <a:extLst>
            <a:ext uri="{FF2B5EF4-FFF2-40B4-BE49-F238E27FC236}">
              <a16:creationId xmlns:a16="http://schemas.microsoft.com/office/drawing/2014/main" id="{00000000-0008-0000-0700-0000A6010000}"/>
            </a:ext>
          </a:extLst>
        </xdr:cNvPr>
        <xdr:cNvSpPr txBox="1">
          <a:spLocks noChangeArrowheads="1"/>
        </xdr:cNvSpPr>
      </xdr:nvSpPr>
      <xdr:spPr bwMode="auto">
        <a:xfrm>
          <a:off x="1888839" y="623761643"/>
          <a:ext cx="369335" cy="25428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337013</xdr:colOff>
      <xdr:row>2459</xdr:row>
      <xdr:rowOff>45378</xdr:rowOff>
    </xdr:from>
    <xdr:to>
      <xdr:col>2</xdr:col>
      <xdr:colOff>749156</xdr:colOff>
      <xdr:row>2460</xdr:row>
      <xdr:rowOff>64213</xdr:rowOff>
    </xdr:to>
    <xdr:sp macro="" textlink="">
      <xdr:nvSpPr>
        <xdr:cNvPr id="423" name="Text Box 324">
          <a:extLst>
            <a:ext uri="{FF2B5EF4-FFF2-40B4-BE49-F238E27FC236}">
              <a16:creationId xmlns:a16="http://schemas.microsoft.com/office/drawing/2014/main" id="{00000000-0008-0000-0700-0000A7010000}"/>
            </a:ext>
          </a:extLst>
        </xdr:cNvPr>
        <xdr:cNvSpPr txBox="1">
          <a:spLocks noChangeArrowheads="1"/>
        </xdr:cNvSpPr>
      </xdr:nvSpPr>
      <xdr:spPr bwMode="auto">
        <a:xfrm>
          <a:off x="1728305" y="626351586"/>
          <a:ext cx="412143" cy="26498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486844</xdr:colOff>
      <xdr:row>2476</xdr:row>
      <xdr:rowOff>270125</xdr:rowOff>
    </xdr:from>
    <xdr:to>
      <xdr:col>2</xdr:col>
      <xdr:colOff>791966</xdr:colOff>
      <xdr:row>2477</xdr:row>
      <xdr:rowOff>139129</xdr:rowOff>
    </xdr:to>
    <xdr:sp macro="" textlink="">
      <xdr:nvSpPr>
        <xdr:cNvPr id="424" name="Text Box 324">
          <a:extLst>
            <a:ext uri="{FF2B5EF4-FFF2-40B4-BE49-F238E27FC236}">
              <a16:creationId xmlns:a16="http://schemas.microsoft.com/office/drawing/2014/main" id="{00000000-0008-0000-0700-0000A8010000}"/>
            </a:ext>
          </a:extLst>
        </xdr:cNvPr>
        <xdr:cNvSpPr txBox="1">
          <a:spLocks noChangeArrowheads="1"/>
        </xdr:cNvSpPr>
      </xdr:nvSpPr>
      <xdr:spPr bwMode="auto">
        <a:xfrm>
          <a:off x="1878136" y="631017765"/>
          <a:ext cx="305122" cy="2221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347716</xdr:colOff>
      <xdr:row>2551</xdr:row>
      <xdr:rowOff>88186</xdr:rowOff>
    </xdr:from>
    <xdr:to>
      <xdr:col>2</xdr:col>
      <xdr:colOff>727753</xdr:colOff>
      <xdr:row>2552</xdr:row>
      <xdr:rowOff>128427</xdr:rowOff>
    </xdr:to>
    <xdr:sp macro="" textlink="">
      <xdr:nvSpPr>
        <xdr:cNvPr id="425" name="Text Box 324">
          <a:extLst>
            <a:ext uri="{FF2B5EF4-FFF2-40B4-BE49-F238E27FC236}">
              <a16:creationId xmlns:a16="http://schemas.microsoft.com/office/drawing/2014/main" id="{00000000-0008-0000-0700-0000A9010000}"/>
            </a:ext>
          </a:extLst>
        </xdr:cNvPr>
        <xdr:cNvSpPr txBox="1">
          <a:spLocks noChangeArrowheads="1"/>
        </xdr:cNvSpPr>
      </xdr:nvSpPr>
      <xdr:spPr bwMode="auto">
        <a:xfrm>
          <a:off x="1739008" y="650110574"/>
          <a:ext cx="380037" cy="2649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2563</xdr:row>
      <xdr:rowOff>173804</xdr:rowOff>
    </xdr:from>
    <xdr:to>
      <xdr:col>2</xdr:col>
      <xdr:colOff>759860</xdr:colOff>
      <xdr:row>2564</xdr:row>
      <xdr:rowOff>181938</xdr:rowOff>
    </xdr:to>
    <xdr:sp macro="" textlink="">
      <xdr:nvSpPr>
        <xdr:cNvPr id="426" name="Text Box 324">
          <a:extLst>
            <a:ext uri="{FF2B5EF4-FFF2-40B4-BE49-F238E27FC236}">
              <a16:creationId xmlns:a16="http://schemas.microsoft.com/office/drawing/2014/main" id="{00000000-0008-0000-0700-0000AA010000}"/>
            </a:ext>
          </a:extLst>
        </xdr:cNvPr>
        <xdr:cNvSpPr txBox="1">
          <a:spLocks noChangeArrowheads="1"/>
        </xdr:cNvSpPr>
      </xdr:nvSpPr>
      <xdr:spPr bwMode="auto">
        <a:xfrm>
          <a:off x="1781817" y="653524591"/>
          <a:ext cx="369335" cy="2328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380893</xdr:colOff>
      <xdr:row>2863</xdr:row>
      <xdr:rowOff>213083</xdr:rowOff>
    </xdr:from>
    <xdr:to>
      <xdr:col>2</xdr:col>
      <xdr:colOff>706349</xdr:colOff>
      <xdr:row>2864</xdr:row>
      <xdr:rowOff>224747</xdr:rowOff>
    </xdr:to>
    <xdr:sp macro="" textlink="">
      <xdr:nvSpPr>
        <xdr:cNvPr id="418" name="Text Box 316">
          <a:extLst>
            <a:ext uri="{FF2B5EF4-FFF2-40B4-BE49-F238E27FC236}">
              <a16:creationId xmlns:a16="http://schemas.microsoft.com/office/drawing/2014/main" id="{00000000-0008-0000-0700-0000A2010000}"/>
            </a:ext>
          </a:extLst>
        </xdr:cNvPr>
        <xdr:cNvSpPr txBox="1">
          <a:spLocks noChangeArrowheads="1"/>
        </xdr:cNvSpPr>
      </xdr:nvSpPr>
      <xdr:spPr bwMode="auto">
        <a:xfrm>
          <a:off x="1772185" y="737876173"/>
          <a:ext cx="325456" cy="25781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359489</xdr:colOff>
      <xdr:row>2851</xdr:row>
      <xdr:rowOff>214258</xdr:rowOff>
    </xdr:from>
    <xdr:to>
      <xdr:col>2</xdr:col>
      <xdr:colOff>717051</xdr:colOff>
      <xdr:row>2852</xdr:row>
      <xdr:rowOff>246151</xdr:rowOff>
    </xdr:to>
    <xdr:sp macro="" textlink="">
      <xdr:nvSpPr>
        <xdr:cNvPr id="419" name="Text Box 316">
          <a:extLst>
            <a:ext uri="{FF2B5EF4-FFF2-40B4-BE49-F238E27FC236}">
              <a16:creationId xmlns:a16="http://schemas.microsoft.com/office/drawing/2014/main" id="{00000000-0008-0000-0700-0000A3010000}"/>
            </a:ext>
          </a:extLst>
        </xdr:cNvPr>
        <xdr:cNvSpPr txBox="1">
          <a:spLocks noChangeArrowheads="1"/>
        </xdr:cNvSpPr>
      </xdr:nvSpPr>
      <xdr:spPr bwMode="auto">
        <a:xfrm>
          <a:off x="1750781" y="734827207"/>
          <a:ext cx="357562" cy="27804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2840</xdr:row>
      <xdr:rowOff>46555</xdr:rowOff>
    </xdr:from>
    <xdr:to>
      <xdr:col>2</xdr:col>
      <xdr:colOff>802669</xdr:colOff>
      <xdr:row>2841</xdr:row>
      <xdr:rowOff>64212</xdr:rowOff>
    </xdr:to>
    <xdr:sp macro="" textlink="">
      <xdr:nvSpPr>
        <xdr:cNvPr id="420" name="Text Box 316">
          <a:extLst>
            <a:ext uri="{FF2B5EF4-FFF2-40B4-BE49-F238E27FC236}">
              <a16:creationId xmlns:a16="http://schemas.microsoft.com/office/drawing/2014/main" id="{00000000-0008-0000-0700-0000A4010000}"/>
            </a:ext>
          </a:extLst>
        </xdr:cNvPr>
        <xdr:cNvSpPr txBox="1">
          <a:spLocks noChangeArrowheads="1"/>
        </xdr:cNvSpPr>
      </xdr:nvSpPr>
      <xdr:spPr bwMode="auto">
        <a:xfrm>
          <a:off x="1855555" y="731866218"/>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444144</xdr:colOff>
      <xdr:row>2780</xdr:row>
      <xdr:rowOff>198740</xdr:rowOff>
    </xdr:from>
    <xdr:to>
      <xdr:col>2</xdr:col>
      <xdr:colOff>770562</xdr:colOff>
      <xdr:row>2782</xdr:row>
      <xdr:rowOff>21403</xdr:rowOff>
    </xdr:to>
    <xdr:sp macro="" textlink="">
      <xdr:nvSpPr>
        <xdr:cNvPr id="427" name="Text Box 316">
          <a:extLst>
            <a:ext uri="{FF2B5EF4-FFF2-40B4-BE49-F238E27FC236}">
              <a16:creationId xmlns:a16="http://schemas.microsoft.com/office/drawing/2014/main" id="{00000000-0008-0000-0700-0000AB010000}"/>
            </a:ext>
          </a:extLst>
        </xdr:cNvPr>
        <xdr:cNvSpPr txBox="1">
          <a:spLocks noChangeArrowheads="1"/>
        </xdr:cNvSpPr>
      </xdr:nvSpPr>
      <xdr:spPr bwMode="auto">
        <a:xfrm>
          <a:off x="1835436" y="716489442"/>
          <a:ext cx="326418" cy="250753"/>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483421</xdr:colOff>
      <xdr:row>2744</xdr:row>
      <xdr:rowOff>216613</xdr:rowOff>
    </xdr:from>
    <xdr:to>
      <xdr:col>2</xdr:col>
      <xdr:colOff>781264</xdr:colOff>
      <xdr:row>2746</xdr:row>
      <xdr:rowOff>42808</xdr:rowOff>
    </xdr:to>
    <xdr:sp macro="" textlink="">
      <xdr:nvSpPr>
        <xdr:cNvPr id="428" name="Text Box 316">
          <a:extLst>
            <a:ext uri="{FF2B5EF4-FFF2-40B4-BE49-F238E27FC236}">
              <a16:creationId xmlns:a16="http://schemas.microsoft.com/office/drawing/2014/main" id="{00000000-0008-0000-0700-0000AC010000}"/>
            </a:ext>
          </a:extLst>
        </xdr:cNvPr>
        <xdr:cNvSpPr txBox="1">
          <a:spLocks noChangeArrowheads="1"/>
        </xdr:cNvSpPr>
      </xdr:nvSpPr>
      <xdr:spPr bwMode="auto">
        <a:xfrm>
          <a:off x="1874713" y="706243860"/>
          <a:ext cx="297843" cy="2863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2589</xdr:row>
      <xdr:rowOff>21405</xdr:rowOff>
    </xdr:from>
    <xdr:to>
      <xdr:col>2</xdr:col>
      <xdr:colOff>752369</xdr:colOff>
      <xdr:row>2590</xdr:row>
      <xdr:rowOff>48910</xdr:rowOff>
    </xdr:to>
    <xdr:sp macro="" textlink="">
      <xdr:nvSpPr>
        <xdr:cNvPr id="429" name="Text Box 316">
          <a:extLst>
            <a:ext uri="{FF2B5EF4-FFF2-40B4-BE49-F238E27FC236}">
              <a16:creationId xmlns:a16="http://schemas.microsoft.com/office/drawing/2014/main" id="{00000000-0008-0000-0700-0000AD010000}"/>
            </a:ext>
          </a:extLst>
        </xdr:cNvPr>
        <xdr:cNvSpPr txBox="1">
          <a:spLocks noChangeArrowheads="1"/>
        </xdr:cNvSpPr>
      </xdr:nvSpPr>
      <xdr:spPr bwMode="auto">
        <a:xfrm>
          <a:off x="1830085" y="661377472"/>
          <a:ext cx="313576" cy="27365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2533</xdr:row>
      <xdr:rowOff>54902</xdr:rowOff>
    </xdr:from>
    <xdr:to>
      <xdr:col>2</xdr:col>
      <xdr:colOff>813371</xdr:colOff>
      <xdr:row>2534</xdr:row>
      <xdr:rowOff>117724</xdr:rowOff>
    </xdr:to>
    <xdr:sp macro="" textlink="">
      <xdr:nvSpPr>
        <xdr:cNvPr id="430" name="Text Box 316">
          <a:extLst>
            <a:ext uri="{FF2B5EF4-FFF2-40B4-BE49-F238E27FC236}">
              <a16:creationId xmlns:a16="http://schemas.microsoft.com/office/drawing/2014/main" id="{00000000-0008-0000-0700-0000AE010000}"/>
            </a:ext>
          </a:extLst>
        </xdr:cNvPr>
        <xdr:cNvSpPr txBox="1">
          <a:spLocks noChangeArrowheads="1"/>
        </xdr:cNvSpPr>
      </xdr:nvSpPr>
      <xdr:spPr bwMode="auto">
        <a:xfrm>
          <a:off x="1855556" y="644940211"/>
          <a:ext cx="349107" cy="2875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438792</xdr:colOff>
      <xdr:row>2495</xdr:row>
      <xdr:rowOff>203343</xdr:rowOff>
    </xdr:from>
    <xdr:to>
      <xdr:col>2</xdr:col>
      <xdr:colOff>780835</xdr:colOff>
      <xdr:row>2497</xdr:row>
      <xdr:rowOff>51263</xdr:rowOff>
    </xdr:to>
    <xdr:sp macro="" textlink="">
      <xdr:nvSpPr>
        <xdr:cNvPr id="431" name="Text Box 316">
          <a:extLst>
            <a:ext uri="{FF2B5EF4-FFF2-40B4-BE49-F238E27FC236}">
              <a16:creationId xmlns:a16="http://schemas.microsoft.com/office/drawing/2014/main" id="{00000000-0008-0000-0700-0000AF010000}"/>
            </a:ext>
          </a:extLst>
        </xdr:cNvPr>
        <xdr:cNvSpPr txBox="1">
          <a:spLocks noChangeArrowheads="1"/>
        </xdr:cNvSpPr>
      </xdr:nvSpPr>
      <xdr:spPr bwMode="auto">
        <a:xfrm>
          <a:off x="1830084" y="635531545"/>
          <a:ext cx="342043" cy="29741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447461</xdr:colOff>
      <xdr:row>2420</xdr:row>
      <xdr:rowOff>208266</xdr:rowOff>
    </xdr:from>
    <xdr:to>
      <xdr:col>2</xdr:col>
      <xdr:colOff>791966</xdr:colOff>
      <xdr:row>2422</xdr:row>
      <xdr:rowOff>32107</xdr:rowOff>
    </xdr:to>
    <xdr:sp macro="" textlink="">
      <xdr:nvSpPr>
        <xdr:cNvPr id="432" name="Text Box 316">
          <a:extLst>
            <a:ext uri="{FF2B5EF4-FFF2-40B4-BE49-F238E27FC236}">
              <a16:creationId xmlns:a16="http://schemas.microsoft.com/office/drawing/2014/main" id="{00000000-0008-0000-0700-0000B0010000}"/>
            </a:ext>
          </a:extLst>
        </xdr:cNvPr>
        <xdr:cNvSpPr txBox="1">
          <a:spLocks noChangeArrowheads="1"/>
        </xdr:cNvSpPr>
      </xdr:nvSpPr>
      <xdr:spPr bwMode="auto">
        <a:xfrm>
          <a:off x="1838753" y="620103828"/>
          <a:ext cx="344505" cy="32684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504611</xdr:colOff>
      <xdr:row>2358</xdr:row>
      <xdr:rowOff>29967</xdr:rowOff>
    </xdr:from>
    <xdr:to>
      <xdr:col>2</xdr:col>
      <xdr:colOff>824073</xdr:colOff>
      <xdr:row>2359</xdr:row>
      <xdr:rowOff>64213</xdr:rowOff>
    </xdr:to>
    <xdr:sp macro="" textlink="">
      <xdr:nvSpPr>
        <xdr:cNvPr id="433" name="Text Box 316">
          <a:extLst>
            <a:ext uri="{FF2B5EF4-FFF2-40B4-BE49-F238E27FC236}">
              <a16:creationId xmlns:a16="http://schemas.microsoft.com/office/drawing/2014/main" id="{00000000-0008-0000-0700-0000B1010000}"/>
            </a:ext>
          </a:extLst>
        </xdr:cNvPr>
        <xdr:cNvSpPr txBox="1">
          <a:spLocks noChangeArrowheads="1"/>
        </xdr:cNvSpPr>
      </xdr:nvSpPr>
      <xdr:spPr bwMode="auto">
        <a:xfrm>
          <a:off x="1895903" y="605049405"/>
          <a:ext cx="319462" cy="2803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398766</xdr:colOff>
      <xdr:row>2282</xdr:row>
      <xdr:rowOff>210727</xdr:rowOff>
    </xdr:from>
    <xdr:to>
      <xdr:col>2</xdr:col>
      <xdr:colOff>655941</xdr:colOff>
      <xdr:row>2284</xdr:row>
      <xdr:rowOff>106060</xdr:rowOff>
    </xdr:to>
    <xdr:sp macro="" textlink="">
      <xdr:nvSpPr>
        <xdr:cNvPr id="434" name="Text Box 316">
          <a:extLst>
            <a:ext uri="{FF2B5EF4-FFF2-40B4-BE49-F238E27FC236}">
              <a16:creationId xmlns:a16="http://schemas.microsoft.com/office/drawing/2014/main" id="{00000000-0008-0000-0700-0000B2010000}"/>
            </a:ext>
          </a:extLst>
        </xdr:cNvPr>
        <xdr:cNvSpPr txBox="1">
          <a:spLocks noChangeArrowheads="1"/>
        </xdr:cNvSpPr>
      </xdr:nvSpPr>
      <xdr:spPr bwMode="auto">
        <a:xfrm>
          <a:off x="1790058" y="586640362"/>
          <a:ext cx="257175" cy="34482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445214</xdr:colOff>
      <xdr:row>2086</xdr:row>
      <xdr:rowOff>135704</xdr:rowOff>
    </xdr:from>
    <xdr:to>
      <xdr:col>2</xdr:col>
      <xdr:colOff>770562</xdr:colOff>
      <xdr:row>2087</xdr:row>
      <xdr:rowOff>171238</xdr:rowOff>
    </xdr:to>
    <xdr:sp macro="" textlink="">
      <xdr:nvSpPr>
        <xdr:cNvPr id="436" name="Text Box 316">
          <a:extLst>
            <a:ext uri="{FF2B5EF4-FFF2-40B4-BE49-F238E27FC236}">
              <a16:creationId xmlns:a16="http://schemas.microsoft.com/office/drawing/2014/main" id="{00000000-0008-0000-0700-0000B4010000}"/>
            </a:ext>
          </a:extLst>
        </xdr:cNvPr>
        <xdr:cNvSpPr txBox="1">
          <a:spLocks noChangeArrowheads="1"/>
        </xdr:cNvSpPr>
      </xdr:nvSpPr>
      <xdr:spPr bwMode="auto">
        <a:xfrm>
          <a:off x="1836506" y="536628653"/>
          <a:ext cx="325348" cy="24957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302338</xdr:colOff>
      <xdr:row>1824</xdr:row>
      <xdr:rowOff>111947</xdr:rowOff>
    </xdr:from>
    <xdr:to>
      <xdr:col>2</xdr:col>
      <xdr:colOff>620731</xdr:colOff>
      <xdr:row>1825</xdr:row>
      <xdr:rowOff>181938</xdr:rowOff>
    </xdr:to>
    <xdr:sp macro="" textlink="">
      <xdr:nvSpPr>
        <xdr:cNvPr id="437" name="Text Box 316">
          <a:extLst>
            <a:ext uri="{FF2B5EF4-FFF2-40B4-BE49-F238E27FC236}">
              <a16:creationId xmlns:a16="http://schemas.microsoft.com/office/drawing/2014/main" id="{00000000-0008-0000-0700-0000B5010000}"/>
            </a:ext>
          </a:extLst>
        </xdr:cNvPr>
        <xdr:cNvSpPr txBox="1">
          <a:spLocks noChangeArrowheads="1"/>
        </xdr:cNvSpPr>
      </xdr:nvSpPr>
      <xdr:spPr bwMode="auto">
        <a:xfrm>
          <a:off x="1693630" y="492286891"/>
          <a:ext cx="318393" cy="2947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333375</xdr:colOff>
      <xdr:row>1692</xdr:row>
      <xdr:rowOff>171450</xdr:rowOff>
    </xdr:from>
    <xdr:to>
      <xdr:col>2</xdr:col>
      <xdr:colOff>590550</xdr:colOff>
      <xdr:row>1693</xdr:row>
      <xdr:rowOff>38100</xdr:rowOff>
    </xdr:to>
    <xdr:sp macro="" textlink="">
      <xdr:nvSpPr>
        <xdr:cNvPr id="438" name="Text Box 245">
          <a:extLst>
            <a:ext uri="{FF2B5EF4-FFF2-40B4-BE49-F238E27FC236}">
              <a16:creationId xmlns:a16="http://schemas.microsoft.com/office/drawing/2014/main" id="{00000000-0008-0000-0700-0000B6010000}"/>
            </a:ext>
          </a:extLst>
        </xdr:cNvPr>
        <xdr:cNvSpPr txBox="1">
          <a:spLocks noChangeArrowheads="1"/>
        </xdr:cNvSpPr>
      </xdr:nvSpPr>
      <xdr:spPr bwMode="auto">
        <a:xfrm>
          <a:off x="1628775" y="4153662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334340</xdr:colOff>
      <xdr:row>1676</xdr:row>
      <xdr:rowOff>142874</xdr:rowOff>
    </xdr:from>
    <xdr:to>
      <xdr:col>2</xdr:col>
      <xdr:colOff>610030</xdr:colOff>
      <xdr:row>1677</xdr:row>
      <xdr:rowOff>117724</xdr:rowOff>
    </xdr:to>
    <xdr:sp macro="" textlink="">
      <xdr:nvSpPr>
        <xdr:cNvPr id="439" name="Text Box 245">
          <a:extLst>
            <a:ext uri="{FF2B5EF4-FFF2-40B4-BE49-F238E27FC236}">
              <a16:creationId xmlns:a16="http://schemas.microsoft.com/office/drawing/2014/main" id="{00000000-0008-0000-0700-0000B7010000}"/>
            </a:ext>
          </a:extLst>
        </xdr:cNvPr>
        <xdr:cNvSpPr txBox="1">
          <a:spLocks noChangeArrowheads="1"/>
        </xdr:cNvSpPr>
      </xdr:nvSpPr>
      <xdr:spPr bwMode="auto">
        <a:xfrm>
          <a:off x="1725632" y="454881357"/>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1657</xdr:row>
      <xdr:rowOff>27505</xdr:rowOff>
    </xdr:from>
    <xdr:to>
      <xdr:col>2</xdr:col>
      <xdr:colOff>515420</xdr:colOff>
      <xdr:row>1657</xdr:row>
      <xdr:rowOff>203342</xdr:rowOff>
    </xdr:to>
    <xdr:sp macro="" textlink="">
      <xdr:nvSpPr>
        <xdr:cNvPr id="440" name="Text Box 245">
          <a:extLst>
            <a:ext uri="{FF2B5EF4-FFF2-40B4-BE49-F238E27FC236}">
              <a16:creationId xmlns:a16="http://schemas.microsoft.com/office/drawing/2014/main" id="{00000000-0008-0000-0700-0000B8010000}"/>
            </a:ext>
          </a:extLst>
        </xdr:cNvPr>
        <xdr:cNvSpPr txBox="1">
          <a:spLocks noChangeArrowheads="1"/>
        </xdr:cNvSpPr>
      </xdr:nvSpPr>
      <xdr:spPr bwMode="auto">
        <a:xfrm>
          <a:off x="1626742" y="449468376"/>
          <a:ext cx="279970" cy="17583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1610</xdr:row>
      <xdr:rowOff>160535</xdr:rowOff>
    </xdr:from>
    <xdr:to>
      <xdr:col>2</xdr:col>
      <xdr:colOff>652837</xdr:colOff>
      <xdr:row>1612</xdr:row>
      <xdr:rowOff>107023</xdr:rowOff>
    </xdr:to>
    <xdr:sp macro="" textlink="">
      <xdr:nvSpPr>
        <xdr:cNvPr id="441" name="Text Box 245">
          <a:extLst>
            <a:ext uri="{FF2B5EF4-FFF2-40B4-BE49-F238E27FC236}">
              <a16:creationId xmlns:a16="http://schemas.microsoft.com/office/drawing/2014/main" id="{00000000-0008-0000-0700-0000B9010000}"/>
            </a:ext>
          </a:extLst>
        </xdr:cNvPr>
        <xdr:cNvSpPr txBox="1">
          <a:spLocks noChangeArrowheads="1"/>
        </xdr:cNvSpPr>
      </xdr:nvSpPr>
      <xdr:spPr bwMode="auto">
        <a:xfrm>
          <a:off x="1626742" y="440697136"/>
          <a:ext cx="417387" cy="37457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269054</xdr:colOff>
      <xdr:row>1596</xdr:row>
      <xdr:rowOff>60789</xdr:rowOff>
    </xdr:from>
    <xdr:to>
      <xdr:col>2</xdr:col>
      <xdr:colOff>620729</xdr:colOff>
      <xdr:row>1597</xdr:row>
      <xdr:rowOff>171236</xdr:rowOff>
    </xdr:to>
    <xdr:sp macro="" textlink="">
      <xdr:nvSpPr>
        <xdr:cNvPr id="442" name="Text Box 245">
          <a:extLst>
            <a:ext uri="{FF2B5EF4-FFF2-40B4-BE49-F238E27FC236}">
              <a16:creationId xmlns:a16="http://schemas.microsoft.com/office/drawing/2014/main" id="{00000000-0008-0000-0700-0000BA010000}"/>
            </a:ext>
          </a:extLst>
        </xdr:cNvPr>
        <xdr:cNvSpPr txBox="1">
          <a:spLocks noChangeArrowheads="1"/>
        </xdr:cNvSpPr>
      </xdr:nvSpPr>
      <xdr:spPr bwMode="auto">
        <a:xfrm>
          <a:off x="1660346" y="437001435"/>
          <a:ext cx="351675" cy="32449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352425</xdr:colOff>
      <xdr:row>1395</xdr:row>
      <xdr:rowOff>180975</xdr:rowOff>
    </xdr:from>
    <xdr:to>
      <xdr:col>2</xdr:col>
      <xdr:colOff>609600</xdr:colOff>
      <xdr:row>1396</xdr:row>
      <xdr:rowOff>47625</xdr:rowOff>
    </xdr:to>
    <xdr:sp macro="" textlink="">
      <xdr:nvSpPr>
        <xdr:cNvPr id="443" name="Text Box 245">
          <a:extLst>
            <a:ext uri="{FF2B5EF4-FFF2-40B4-BE49-F238E27FC236}">
              <a16:creationId xmlns:a16="http://schemas.microsoft.com/office/drawing/2014/main" id="{00000000-0008-0000-0700-0000BB010000}"/>
            </a:ext>
          </a:extLst>
        </xdr:cNvPr>
        <xdr:cNvSpPr txBox="1">
          <a:spLocks noChangeArrowheads="1"/>
        </xdr:cNvSpPr>
      </xdr:nvSpPr>
      <xdr:spPr bwMode="auto">
        <a:xfrm>
          <a:off x="1647825" y="35028187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1359</xdr:row>
      <xdr:rowOff>161925</xdr:rowOff>
    </xdr:from>
    <xdr:to>
      <xdr:col>2</xdr:col>
      <xdr:colOff>704850</xdr:colOff>
      <xdr:row>1360</xdr:row>
      <xdr:rowOff>28575</xdr:rowOff>
    </xdr:to>
    <xdr:sp macro="" textlink="">
      <xdr:nvSpPr>
        <xdr:cNvPr id="444" name="Text Box 245">
          <a:extLst>
            <a:ext uri="{FF2B5EF4-FFF2-40B4-BE49-F238E27FC236}">
              <a16:creationId xmlns:a16="http://schemas.microsoft.com/office/drawing/2014/main" id="{00000000-0008-0000-0700-0000BC010000}"/>
            </a:ext>
          </a:extLst>
        </xdr:cNvPr>
        <xdr:cNvSpPr txBox="1">
          <a:spLocks noChangeArrowheads="1"/>
        </xdr:cNvSpPr>
      </xdr:nvSpPr>
      <xdr:spPr bwMode="auto">
        <a:xfrm>
          <a:off x="1743075" y="3417189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238016</xdr:colOff>
      <xdr:row>1213</xdr:row>
      <xdr:rowOff>82192</xdr:rowOff>
    </xdr:from>
    <xdr:to>
      <xdr:col>2</xdr:col>
      <xdr:colOff>577920</xdr:colOff>
      <xdr:row>1214</xdr:row>
      <xdr:rowOff>139129</xdr:rowOff>
    </xdr:to>
    <xdr:sp macro="" textlink="">
      <xdr:nvSpPr>
        <xdr:cNvPr id="451" name="Text Box 245">
          <a:extLst>
            <a:ext uri="{FF2B5EF4-FFF2-40B4-BE49-F238E27FC236}">
              <a16:creationId xmlns:a16="http://schemas.microsoft.com/office/drawing/2014/main" id="{00000000-0008-0000-0700-0000C3010000}"/>
            </a:ext>
          </a:extLst>
        </xdr:cNvPr>
        <xdr:cNvSpPr txBox="1">
          <a:spLocks noChangeArrowheads="1"/>
        </xdr:cNvSpPr>
      </xdr:nvSpPr>
      <xdr:spPr bwMode="auto">
        <a:xfrm>
          <a:off x="1629308" y="337823709"/>
          <a:ext cx="339904" cy="24957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158286</xdr:colOff>
      <xdr:row>1194</xdr:row>
      <xdr:rowOff>83370</xdr:rowOff>
    </xdr:from>
    <xdr:to>
      <xdr:col>2</xdr:col>
      <xdr:colOff>428090</xdr:colOff>
      <xdr:row>1195</xdr:row>
      <xdr:rowOff>96320</xdr:rowOff>
    </xdr:to>
    <xdr:sp macro="" textlink="">
      <xdr:nvSpPr>
        <xdr:cNvPr id="452" name="Text Box 245">
          <a:extLst>
            <a:ext uri="{FF2B5EF4-FFF2-40B4-BE49-F238E27FC236}">
              <a16:creationId xmlns:a16="http://schemas.microsoft.com/office/drawing/2014/main" id="{00000000-0008-0000-0700-0000C4010000}"/>
            </a:ext>
          </a:extLst>
        </xdr:cNvPr>
        <xdr:cNvSpPr txBox="1">
          <a:spLocks noChangeArrowheads="1"/>
        </xdr:cNvSpPr>
      </xdr:nvSpPr>
      <xdr:spPr bwMode="auto">
        <a:xfrm>
          <a:off x="1549578" y="333490477"/>
          <a:ext cx="269804" cy="20559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221322</xdr:colOff>
      <xdr:row>1173</xdr:row>
      <xdr:rowOff>100067</xdr:rowOff>
    </xdr:from>
    <xdr:to>
      <xdr:col>2</xdr:col>
      <xdr:colOff>524410</xdr:colOff>
      <xdr:row>1174</xdr:row>
      <xdr:rowOff>53512</xdr:rowOff>
    </xdr:to>
    <xdr:sp macro="" textlink="">
      <xdr:nvSpPr>
        <xdr:cNvPr id="453" name="Text Box 245">
          <a:extLst>
            <a:ext uri="{FF2B5EF4-FFF2-40B4-BE49-F238E27FC236}">
              <a16:creationId xmlns:a16="http://schemas.microsoft.com/office/drawing/2014/main" id="{00000000-0008-0000-0700-0000C5010000}"/>
            </a:ext>
          </a:extLst>
        </xdr:cNvPr>
        <xdr:cNvSpPr txBox="1">
          <a:spLocks noChangeArrowheads="1"/>
        </xdr:cNvSpPr>
      </xdr:nvSpPr>
      <xdr:spPr bwMode="auto">
        <a:xfrm>
          <a:off x="1612614" y="326850376"/>
          <a:ext cx="303088" cy="1995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1157</xdr:row>
      <xdr:rowOff>90542</xdr:rowOff>
    </xdr:from>
    <xdr:to>
      <xdr:col>2</xdr:col>
      <xdr:colOff>449495</xdr:colOff>
      <xdr:row>1158</xdr:row>
      <xdr:rowOff>107023</xdr:rowOff>
    </xdr:to>
    <xdr:sp macro="" textlink="">
      <xdr:nvSpPr>
        <xdr:cNvPr id="454" name="Text Box 245">
          <a:extLst>
            <a:ext uri="{FF2B5EF4-FFF2-40B4-BE49-F238E27FC236}">
              <a16:creationId xmlns:a16="http://schemas.microsoft.com/office/drawing/2014/main" id="{00000000-0008-0000-0700-0000C6010000}"/>
            </a:ext>
          </a:extLst>
        </xdr:cNvPr>
        <xdr:cNvSpPr txBox="1">
          <a:spLocks noChangeArrowheads="1"/>
        </xdr:cNvSpPr>
      </xdr:nvSpPr>
      <xdr:spPr bwMode="auto">
        <a:xfrm>
          <a:off x="1550756" y="323159278"/>
          <a:ext cx="290031" cy="23052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161817</xdr:colOff>
      <xdr:row>1160</xdr:row>
      <xdr:rowOff>28682</xdr:rowOff>
    </xdr:from>
    <xdr:to>
      <xdr:col>2</xdr:col>
      <xdr:colOff>438791</xdr:colOff>
      <xdr:row>1161</xdr:row>
      <xdr:rowOff>32107</xdr:rowOff>
    </xdr:to>
    <xdr:sp macro="" textlink="">
      <xdr:nvSpPr>
        <xdr:cNvPr id="455" name="Text Box 245">
          <a:extLst>
            <a:ext uri="{FF2B5EF4-FFF2-40B4-BE49-F238E27FC236}">
              <a16:creationId xmlns:a16="http://schemas.microsoft.com/office/drawing/2014/main" id="{00000000-0008-0000-0700-0000C7010000}"/>
            </a:ext>
          </a:extLst>
        </xdr:cNvPr>
        <xdr:cNvSpPr txBox="1">
          <a:spLocks noChangeArrowheads="1"/>
        </xdr:cNvSpPr>
      </xdr:nvSpPr>
      <xdr:spPr bwMode="auto">
        <a:xfrm>
          <a:off x="1553109" y="323739553"/>
          <a:ext cx="276974" cy="19606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186755</xdr:colOff>
      <xdr:row>980</xdr:row>
      <xdr:rowOff>130997</xdr:rowOff>
    </xdr:from>
    <xdr:to>
      <xdr:col>2</xdr:col>
      <xdr:colOff>492304</xdr:colOff>
      <xdr:row>981</xdr:row>
      <xdr:rowOff>181938</xdr:rowOff>
    </xdr:to>
    <xdr:sp macro="" textlink="">
      <xdr:nvSpPr>
        <xdr:cNvPr id="458" name="Text Box 9">
          <a:extLst>
            <a:ext uri="{FF2B5EF4-FFF2-40B4-BE49-F238E27FC236}">
              <a16:creationId xmlns:a16="http://schemas.microsoft.com/office/drawing/2014/main" id="{00000000-0008-0000-0700-0000CA010000}"/>
            </a:ext>
          </a:extLst>
        </xdr:cNvPr>
        <xdr:cNvSpPr txBox="1">
          <a:spLocks noChangeArrowheads="1"/>
        </xdr:cNvSpPr>
      </xdr:nvSpPr>
      <xdr:spPr bwMode="auto">
        <a:xfrm>
          <a:off x="1578047" y="284725154"/>
          <a:ext cx="305549" cy="28639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4737</xdr:row>
      <xdr:rowOff>180975</xdr:rowOff>
    </xdr:from>
    <xdr:to>
      <xdr:col>2</xdr:col>
      <xdr:colOff>647700</xdr:colOff>
      <xdr:row>4738</xdr:row>
      <xdr:rowOff>66675</xdr:rowOff>
    </xdr:to>
    <xdr:sp macro="" textlink="">
      <xdr:nvSpPr>
        <xdr:cNvPr id="296" name="Text Box 245">
          <a:extLst>
            <a:ext uri="{FF2B5EF4-FFF2-40B4-BE49-F238E27FC236}">
              <a16:creationId xmlns:a16="http://schemas.microsoft.com/office/drawing/2014/main" id="{00000000-0008-0000-0700-000028010000}"/>
            </a:ext>
          </a:extLst>
        </xdr:cNvPr>
        <xdr:cNvSpPr txBox="1">
          <a:spLocks noChangeArrowheads="1"/>
        </xdr:cNvSpPr>
      </xdr:nvSpPr>
      <xdr:spPr bwMode="auto">
        <a:xfrm>
          <a:off x="1781175" y="1184852850"/>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442859</xdr:colOff>
      <xdr:row>2543</xdr:row>
      <xdr:rowOff>215435</xdr:rowOff>
    </xdr:from>
    <xdr:to>
      <xdr:col>2</xdr:col>
      <xdr:colOff>824073</xdr:colOff>
      <xdr:row>2545</xdr:row>
      <xdr:rowOff>74915</xdr:rowOff>
    </xdr:to>
    <xdr:sp macro="" textlink="">
      <xdr:nvSpPr>
        <xdr:cNvPr id="297" name="Text Box 316">
          <a:extLst>
            <a:ext uri="{FF2B5EF4-FFF2-40B4-BE49-F238E27FC236}">
              <a16:creationId xmlns:a16="http://schemas.microsoft.com/office/drawing/2014/main" id="{00000000-0008-0000-0700-000029010000}"/>
            </a:ext>
          </a:extLst>
        </xdr:cNvPr>
        <xdr:cNvSpPr txBox="1">
          <a:spLocks noChangeArrowheads="1"/>
        </xdr:cNvSpPr>
      </xdr:nvSpPr>
      <xdr:spPr bwMode="auto">
        <a:xfrm>
          <a:off x="1834151" y="647358918"/>
          <a:ext cx="381214" cy="308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395234</xdr:colOff>
      <xdr:row>2515</xdr:row>
      <xdr:rowOff>179691</xdr:rowOff>
    </xdr:from>
    <xdr:to>
      <xdr:col>2</xdr:col>
      <xdr:colOff>781264</xdr:colOff>
      <xdr:row>2517</xdr:row>
      <xdr:rowOff>42809</xdr:rowOff>
    </xdr:to>
    <xdr:sp macro="" textlink="">
      <xdr:nvSpPr>
        <xdr:cNvPr id="298" name="Text Box 316">
          <a:extLst>
            <a:ext uri="{FF2B5EF4-FFF2-40B4-BE49-F238E27FC236}">
              <a16:creationId xmlns:a16="http://schemas.microsoft.com/office/drawing/2014/main" id="{00000000-0008-0000-0700-00002A010000}"/>
            </a:ext>
          </a:extLst>
        </xdr:cNvPr>
        <xdr:cNvSpPr txBox="1">
          <a:spLocks noChangeArrowheads="1"/>
        </xdr:cNvSpPr>
      </xdr:nvSpPr>
      <xdr:spPr bwMode="auto">
        <a:xfrm>
          <a:off x="1786526" y="640987444"/>
          <a:ext cx="386030" cy="31261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1968</xdr:row>
      <xdr:rowOff>140414</xdr:rowOff>
    </xdr:from>
    <xdr:to>
      <xdr:col>2</xdr:col>
      <xdr:colOff>845477</xdr:colOff>
      <xdr:row>1969</xdr:row>
      <xdr:rowOff>171236</xdr:rowOff>
    </xdr:to>
    <xdr:sp macro="" textlink="">
      <xdr:nvSpPr>
        <xdr:cNvPr id="299" name="Text Box 35">
          <a:extLst>
            <a:ext uri="{FF2B5EF4-FFF2-40B4-BE49-F238E27FC236}">
              <a16:creationId xmlns:a16="http://schemas.microsoft.com/office/drawing/2014/main" id="{00000000-0008-0000-0700-00002B010000}"/>
            </a:ext>
          </a:extLst>
        </xdr:cNvPr>
        <xdr:cNvSpPr txBox="1">
          <a:spLocks noChangeArrowheads="1"/>
        </xdr:cNvSpPr>
      </xdr:nvSpPr>
      <xdr:spPr bwMode="auto">
        <a:xfrm>
          <a:off x="1944919" y="527921734"/>
          <a:ext cx="291850" cy="2555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1982</xdr:row>
      <xdr:rowOff>193924</xdr:rowOff>
    </xdr:from>
    <xdr:to>
      <xdr:col>2</xdr:col>
      <xdr:colOff>824073</xdr:colOff>
      <xdr:row>1983</xdr:row>
      <xdr:rowOff>203343</xdr:rowOff>
    </xdr:to>
    <xdr:sp macro="" textlink="">
      <xdr:nvSpPr>
        <xdr:cNvPr id="300" name="Text Box 35">
          <a:extLst>
            <a:ext uri="{FF2B5EF4-FFF2-40B4-BE49-F238E27FC236}">
              <a16:creationId xmlns:a16="http://schemas.microsoft.com/office/drawing/2014/main" id="{00000000-0008-0000-0700-00002C010000}"/>
            </a:ext>
          </a:extLst>
        </xdr:cNvPr>
        <xdr:cNvSpPr txBox="1">
          <a:spLocks noChangeArrowheads="1"/>
        </xdr:cNvSpPr>
      </xdr:nvSpPr>
      <xdr:spPr bwMode="auto">
        <a:xfrm>
          <a:off x="1891409" y="531464177"/>
          <a:ext cx="323956" cy="23416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531901</xdr:colOff>
      <xdr:row>1887</xdr:row>
      <xdr:rowOff>223675</xdr:rowOff>
    </xdr:from>
    <xdr:to>
      <xdr:col>2</xdr:col>
      <xdr:colOff>856180</xdr:colOff>
      <xdr:row>1889</xdr:row>
      <xdr:rowOff>10702</xdr:rowOff>
    </xdr:to>
    <xdr:sp macro="" textlink="">
      <xdr:nvSpPr>
        <xdr:cNvPr id="301" name="Text Box 32">
          <a:extLst>
            <a:ext uri="{FF2B5EF4-FFF2-40B4-BE49-F238E27FC236}">
              <a16:creationId xmlns:a16="http://schemas.microsoft.com/office/drawing/2014/main" id="{00000000-0008-0000-0700-00002D010000}"/>
            </a:ext>
          </a:extLst>
        </xdr:cNvPr>
        <xdr:cNvSpPr txBox="1">
          <a:spLocks noChangeArrowheads="1"/>
        </xdr:cNvSpPr>
      </xdr:nvSpPr>
      <xdr:spPr bwMode="auto">
        <a:xfrm>
          <a:off x="1923193" y="507264040"/>
          <a:ext cx="324279" cy="2258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411074</xdr:colOff>
      <xdr:row>2731</xdr:row>
      <xdr:rowOff>175195</xdr:rowOff>
    </xdr:from>
    <xdr:to>
      <xdr:col>2</xdr:col>
      <xdr:colOff>759860</xdr:colOff>
      <xdr:row>2732</xdr:row>
      <xdr:rowOff>171236</xdr:rowOff>
    </xdr:to>
    <xdr:sp macro="" textlink="">
      <xdr:nvSpPr>
        <xdr:cNvPr id="302" name="Text Box 58">
          <a:extLst>
            <a:ext uri="{FF2B5EF4-FFF2-40B4-BE49-F238E27FC236}">
              <a16:creationId xmlns:a16="http://schemas.microsoft.com/office/drawing/2014/main" id="{00000000-0008-0000-0700-00002E010000}"/>
            </a:ext>
          </a:extLst>
        </xdr:cNvPr>
        <xdr:cNvSpPr txBox="1">
          <a:spLocks noChangeArrowheads="1"/>
        </xdr:cNvSpPr>
      </xdr:nvSpPr>
      <xdr:spPr bwMode="auto">
        <a:xfrm>
          <a:off x="1802366" y="703066684"/>
          <a:ext cx="348786" cy="2207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339265</xdr:colOff>
      <xdr:row>3724</xdr:row>
      <xdr:rowOff>37033</xdr:rowOff>
    </xdr:from>
    <xdr:to>
      <xdr:col>2</xdr:col>
      <xdr:colOff>717051</xdr:colOff>
      <xdr:row>3725</xdr:row>
      <xdr:rowOff>96320</xdr:rowOff>
    </xdr:to>
    <xdr:sp macro="" textlink="">
      <xdr:nvSpPr>
        <xdr:cNvPr id="307" name="Text Box 131">
          <a:extLst>
            <a:ext uri="{FF2B5EF4-FFF2-40B4-BE49-F238E27FC236}">
              <a16:creationId xmlns:a16="http://schemas.microsoft.com/office/drawing/2014/main" id="{00000000-0008-0000-0700-000033010000}"/>
            </a:ext>
          </a:extLst>
        </xdr:cNvPr>
        <xdr:cNvSpPr txBox="1">
          <a:spLocks noChangeArrowheads="1"/>
        </xdr:cNvSpPr>
      </xdr:nvSpPr>
      <xdr:spPr bwMode="auto">
        <a:xfrm>
          <a:off x="1730557" y="962779084"/>
          <a:ext cx="377786" cy="2733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1368</xdr:row>
      <xdr:rowOff>21511</xdr:rowOff>
    </xdr:from>
    <xdr:to>
      <xdr:col>2</xdr:col>
      <xdr:colOff>524411</xdr:colOff>
      <xdr:row>1369</xdr:row>
      <xdr:rowOff>32107</xdr:rowOff>
    </xdr:to>
    <xdr:sp macro="" textlink="">
      <xdr:nvSpPr>
        <xdr:cNvPr id="315" name="Text Box 222">
          <a:extLst>
            <a:ext uri="{FF2B5EF4-FFF2-40B4-BE49-F238E27FC236}">
              <a16:creationId xmlns:a16="http://schemas.microsoft.com/office/drawing/2014/main" id="{00000000-0008-0000-0700-00003B010000}"/>
            </a:ext>
          </a:extLst>
        </xdr:cNvPr>
        <xdr:cNvSpPr txBox="1">
          <a:spLocks noChangeArrowheads="1"/>
        </xdr:cNvSpPr>
      </xdr:nvSpPr>
      <xdr:spPr bwMode="auto">
        <a:xfrm>
          <a:off x="1667518" y="382006118"/>
          <a:ext cx="248185" cy="22464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265523</xdr:colOff>
      <xdr:row>1386</xdr:row>
      <xdr:rowOff>85722</xdr:rowOff>
    </xdr:from>
    <xdr:to>
      <xdr:col>2</xdr:col>
      <xdr:colOff>535112</xdr:colOff>
      <xdr:row>1387</xdr:row>
      <xdr:rowOff>53511</xdr:rowOff>
    </xdr:to>
    <xdr:sp macro="" textlink="">
      <xdr:nvSpPr>
        <xdr:cNvPr id="318" name="Text Box 222">
          <a:extLst>
            <a:ext uri="{FF2B5EF4-FFF2-40B4-BE49-F238E27FC236}">
              <a16:creationId xmlns:a16="http://schemas.microsoft.com/office/drawing/2014/main" id="{00000000-0008-0000-0700-00003E010000}"/>
            </a:ext>
          </a:extLst>
        </xdr:cNvPr>
        <xdr:cNvSpPr txBox="1">
          <a:spLocks noChangeArrowheads="1"/>
        </xdr:cNvSpPr>
      </xdr:nvSpPr>
      <xdr:spPr bwMode="auto">
        <a:xfrm>
          <a:off x="1656815" y="386179992"/>
          <a:ext cx="269589" cy="21394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329736</xdr:colOff>
      <xdr:row>1402</xdr:row>
      <xdr:rowOff>160637</xdr:rowOff>
    </xdr:from>
    <xdr:to>
      <xdr:col>2</xdr:col>
      <xdr:colOff>599326</xdr:colOff>
      <xdr:row>1403</xdr:row>
      <xdr:rowOff>117724</xdr:rowOff>
    </xdr:to>
    <xdr:sp macro="" textlink="">
      <xdr:nvSpPr>
        <xdr:cNvPr id="319" name="Text Box 222">
          <a:extLst>
            <a:ext uri="{FF2B5EF4-FFF2-40B4-BE49-F238E27FC236}">
              <a16:creationId xmlns:a16="http://schemas.microsoft.com/office/drawing/2014/main" id="{00000000-0008-0000-0700-00003F010000}"/>
            </a:ext>
          </a:extLst>
        </xdr:cNvPr>
        <xdr:cNvSpPr txBox="1">
          <a:spLocks noChangeArrowheads="1"/>
        </xdr:cNvSpPr>
      </xdr:nvSpPr>
      <xdr:spPr bwMode="auto">
        <a:xfrm>
          <a:off x="1721028" y="391327772"/>
          <a:ext cx="269590" cy="17113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1565</xdr:row>
      <xdr:rowOff>53511</xdr:rowOff>
    </xdr:from>
    <xdr:to>
      <xdr:col>2</xdr:col>
      <xdr:colOff>545815</xdr:colOff>
      <xdr:row>1566</xdr:row>
      <xdr:rowOff>21406</xdr:rowOff>
    </xdr:to>
    <xdr:sp macro="" textlink="">
      <xdr:nvSpPr>
        <xdr:cNvPr id="320" name="Text Box 58">
          <a:extLst>
            <a:ext uri="{FF2B5EF4-FFF2-40B4-BE49-F238E27FC236}">
              <a16:creationId xmlns:a16="http://schemas.microsoft.com/office/drawing/2014/main" id="{00000000-0008-0000-0700-000040010000}"/>
            </a:ext>
          </a:extLst>
        </xdr:cNvPr>
        <xdr:cNvSpPr txBox="1">
          <a:spLocks noChangeArrowheads="1"/>
        </xdr:cNvSpPr>
      </xdr:nvSpPr>
      <xdr:spPr bwMode="auto">
        <a:xfrm>
          <a:off x="1648146" y="433291180"/>
          <a:ext cx="288961" cy="1819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238018</xdr:colOff>
      <xdr:row>1696</xdr:row>
      <xdr:rowOff>14446</xdr:rowOff>
    </xdr:from>
    <xdr:to>
      <xdr:col>2</xdr:col>
      <xdr:colOff>513708</xdr:colOff>
      <xdr:row>1696</xdr:row>
      <xdr:rowOff>203341</xdr:rowOff>
    </xdr:to>
    <xdr:sp macro="" textlink="">
      <xdr:nvSpPr>
        <xdr:cNvPr id="322" name="Text Box 245">
          <a:extLst>
            <a:ext uri="{FF2B5EF4-FFF2-40B4-BE49-F238E27FC236}">
              <a16:creationId xmlns:a16="http://schemas.microsoft.com/office/drawing/2014/main" id="{00000000-0008-0000-0700-000042010000}"/>
            </a:ext>
          </a:extLst>
        </xdr:cNvPr>
        <xdr:cNvSpPr txBox="1">
          <a:spLocks noChangeArrowheads="1"/>
        </xdr:cNvSpPr>
      </xdr:nvSpPr>
      <xdr:spPr bwMode="auto">
        <a:xfrm>
          <a:off x="1629310" y="459590345"/>
          <a:ext cx="275690" cy="18889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320318</xdr:colOff>
      <xdr:row>1747</xdr:row>
      <xdr:rowOff>27503</xdr:rowOff>
    </xdr:from>
    <xdr:to>
      <xdr:col>2</xdr:col>
      <xdr:colOff>610028</xdr:colOff>
      <xdr:row>1747</xdr:row>
      <xdr:rowOff>214045</xdr:rowOff>
    </xdr:to>
    <xdr:sp macro="" textlink="">
      <xdr:nvSpPr>
        <xdr:cNvPr id="323" name="Text Box 246">
          <a:extLst>
            <a:ext uri="{FF2B5EF4-FFF2-40B4-BE49-F238E27FC236}">
              <a16:creationId xmlns:a16="http://schemas.microsoft.com/office/drawing/2014/main" id="{00000000-0008-0000-0700-000043010000}"/>
            </a:ext>
          </a:extLst>
        </xdr:cNvPr>
        <xdr:cNvSpPr txBox="1">
          <a:spLocks noChangeArrowheads="1"/>
        </xdr:cNvSpPr>
      </xdr:nvSpPr>
      <xdr:spPr bwMode="auto">
        <a:xfrm>
          <a:off x="1711610" y="473944413"/>
          <a:ext cx="289710" cy="18654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256104</xdr:colOff>
      <xdr:row>1764</xdr:row>
      <xdr:rowOff>48908</xdr:rowOff>
    </xdr:from>
    <xdr:to>
      <xdr:col>2</xdr:col>
      <xdr:colOff>577922</xdr:colOff>
      <xdr:row>1765</xdr:row>
      <xdr:rowOff>74916</xdr:rowOff>
    </xdr:to>
    <xdr:sp macro="" textlink="">
      <xdr:nvSpPr>
        <xdr:cNvPr id="324" name="Text Box 246">
          <a:extLst>
            <a:ext uri="{FF2B5EF4-FFF2-40B4-BE49-F238E27FC236}">
              <a16:creationId xmlns:a16="http://schemas.microsoft.com/office/drawing/2014/main" id="{00000000-0008-0000-0700-000044010000}"/>
            </a:ext>
          </a:extLst>
        </xdr:cNvPr>
        <xdr:cNvSpPr txBox="1">
          <a:spLocks noChangeArrowheads="1"/>
        </xdr:cNvSpPr>
      </xdr:nvSpPr>
      <xdr:spPr bwMode="auto">
        <a:xfrm>
          <a:off x="1647396" y="478139695"/>
          <a:ext cx="321818" cy="24005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1807</xdr:row>
      <xdr:rowOff>74915</xdr:rowOff>
    </xdr:from>
    <xdr:to>
      <xdr:col>2</xdr:col>
      <xdr:colOff>567220</xdr:colOff>
      <xdr:row>1808</xdr:row>
      <xdr:rowOff>53509</xdr:rowOff>
    </xdr:to>
    <xdr:sp macro="" textlink="">
      <xdr:nvSpPr>
        <xdr:cNvPr id="325" name="Text Box 58">
          <a:extLst>
            <a:ext uri="{FF2B5EF4-FFF2-40B4-BE49-F238E27FC236}">
              <a16:creationId xmlns:a16="http://schemas.microsoft.com/office/drawing/2014/main" id="{00000000-0008-0000-0700-000045010000}"/>
            </a:ext>
          </a:extLst>
        </xdr:cNvPr>
        <xdr:cNvSpPr txBox="1">
          <a:spLocks noChangeArrowheads="1"/>
        </xdr:cNvSpPr>
      </xdr:nvSpPr>
      <xdr:spPr bwMode="auto">
        <a:xfrm>
          <a:off x="1626742" y="488311432"/>
          <a:ext cx="331770" cy="19263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400049</xdr:colOff>
      <xdr:row>1941</xdr:row>
      <xdr:rowOff>83373</xdr:rowOff>
    </xdr:from>
    <xdr:to>
      <xdr:col>2</xdr:col>
      <xdr:colOff>695646</xdr:colOff>
      <xdr:row>1942</xdr:row>
      <xdr:rowOff>42810</xdr:rowOff>
    </xdr:to>
    <xdr:sp macro="" textlink="">
      <xdr:nvSpPr>
        <xdr:cNvPr id="326" name="Text Box 34">
          <a:extLst>
            <a:ext uri="{FF2B5EF4-FFF2-40B4-BE49-F238E27FC236}">
              <a16:creationId xmlns:a16="http://schemas.microsoft.com/office/drawing/2014/main" id="{00000000-0008-0000-0700-000046010000}"/>
            </a:ext>
          </a:extLst>
        </xdr:cNvPr>
        <xdr:cNvSpPr txBox="1">
          <a:spLocks noChangeArrowheads="1"/>
        </xdr:cNvSpPr>
      </xdr:nvSpPr>
      <xdr:spPr bwMode="auto">
        <a:xfrm>
          <a:off x="1791341" y="521122277"/>
          <a:ext cx="295597" cy="17348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2852</xdr:row>
      <xdr:rowOff>46555</xdr:rowOff>
    </xdr:from>
    <xdr:to>
      <xdr:col>2</xdr:col>
      <xdr:colOff>802669</xdr:colOff>
      <xdr:row>2853</xdr:row>
      <xdr:rowOff>64212</xdr:rowOff>
    </xdr:to>
    <xdr:sp macro="" textlink="">
      <xdr:nvSpPr>
        <xdr:cNvPr id="328" name="Text Box 316">
          <a:extLst>
            <a:ext uri="{FF2B5EF4-FFF2-40B4-BE49-F238E27FC236}">
              <a16:creationId xmlns:a16="http://schemas.microsoft.com/office/drawing/2014/main" id="{00000000-0008-0000-0700-000048010000}"/>
            </a:ext>
          </a:extLst>
        </xdr:cNvPr>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2864</xdr:row>
      <xdr:rowOff>46555</xdr:rowOff>
    </xdr:from>
    <xdr:to>
      <xdr:col>2</xdr:col>
      <xdr:colOff>802669</xdr:colOff>
      <xdr:row>2865</xdr:row>
      <xdr:rowOff>64212</xdr:rowOff>
    </xdr:to>
    <xdr:sp macro="" textlink="">
      <xdr:nvSpPr>
        <xdr:cNvPr id="329" name="Text Box 316">
          <a:extLst>
            <a:ext uri="{FF2B5EF4-FFF2-40B4-BE49-F238E27FC236}">
              <a16:creationId xmlns:a16="http://schemas.microsoft.com/office/drawing/2014/main" id="{00000000-0008-0000-0700-000049010000}"/>
            </a:ext>
          </a:extLst>
        </xdr:cNvPr>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2875</xdr:row>
      <xdr:rowOff>46555</xdr:rowOff>
    </xdr:from>
    <xdr:to>
      <xdr:col>2</xdr:col>
      <xdr:colOff>802669</xdr:colOff>
      <xdr:row>2876</xdr:row>
      <xdr:rowOff>64212</xdr:rowOff>
    </xdr:to>
    <xdr:sp macro="" textlink="">
      <xdr:nvSpPr>
        <xdr:cNvPr id="330" name="Text Box 316">
          <a:extLst>
            <a:ext uri="{FF2B5EF4-FFF2-40B4-BE49-F238E27FC236}">
              <a16:creationId xmlns:a16="http://schemas.microsoft.com/office/drawing/2014/main" id="{00000000-0008-0000-0700-00004A010000}"/>
            </a:ext>
          </a:extLst>
        </xdr:cNvPr>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2886</xdr:row>
      <xdr:rowOff>46555</xdr:rowOff>
    </xdr:from>
    <xdr:to>
      <xdr:col>2</xdr:col>
      <xdr:colOff>802669</xdr:colOff>
      <xdr:row>2887</xdr:row>
      <xdr:rowOff>64212</xdr:rowOff>
    </xdr:to>
    <xdr:sp macro="" textlink="">
      <xdr:nvSpPr>
        <xdr:cNvPr id="331" name="Text Box 316">
          <a:extLst>
            <a:ext uri="{FF2B5EF4-FFF2-40B4-BE49-F238E27FC236}">
              <a16:creationId xmlns:a16="http://schemas.microsoft.com/office/drawing/2014/main" id="{00000000-0008-0000-0700-00004B010000}"/>
            </a:ext>
          </a:extLst>
        </xdr:cNvPr>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2897</xdr:row>
      <xdr:rowOff>46555</xdr:rowOff>
    </xdr:from>
    <xdr:to>
      <xdr:col>2</xdr:col>
      <xdr:colOff>802669</xdr:colOff>
      <xdr:row>2898</xdr:row>
      <xdr:rowOff>64212</xdr:rowOff>
    </xdr:to>
    <xdr:sp macro="" textlink="">
      <xdr:nvSpPr>
        <xdr:cNvPr id="332" name="Text Box 316">
          <a:extLst>
            <a:ext uri="{FF2B5EF4-FFF2-40B4-BE49-F238E27FC236}">
              <a16:creationId xmlns:a16="http://schemas.microsoft.com/office/drawing/2014/main" id="{00000000-0008-0000-0700-00004C010000}"/>
            </a:ext>
          </a:extLst>
        </xdr:cNvPr>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2908</xdr:row>
      <xdr:rowOff>46555</xdr:rowOff>
    </xdr:from>
    <xdr:to>
      <xdr:col>2</xdr:col>
      <xdr:colOff>802669</xdr:colOff>
      <xdr:row>2909</xdr:row>
      <xdr:rowOff>64212</xdr:rowOff>
    </xdr:to>
    <xdr:sp macro="" textlink="">
      <xdr:nvSpPr>
        <xdr:cNvPr id="335" name="Text Box 316">
          <a:extLst>
            <a:ext uri="{FF2B5EF4-FFF2-40B4-BE49-F238E27FC236}">
              <a16:creationId xmlns:a16="http://schemas.microsoft.com/office/drawing/2014/main" id="{00000000-0008-0000-0700-00004F010000}"/>
            </a:ext>
          </a:extLst>
        </xdr:cNvPr>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2919</xdr:row>
      <xdr:rowOff>46555</xdr:rowOff>
    </xdr:from>
    <xdr:to>
      <xdr:col>2</xdr:col>
      <xdr:colOff>802669</xdr:colOff>
      <xdr:row>2920</xdr:row>
      <xdr:rowOff>64212</xdr:rowOff>
    </xdr:to>
    <xdr:sp macro="" textlink="">
      <xdr:nvSpPr>
        <xdr:cNvPr id="336" name="Text Box 316">
          <a:extLst>
            <a:ext uri="{FF2B5EF4-FFF2-40B4-BE49-F238E27FC236}">
              <a16:creationId xmlns:a16="http://schemas.microsoft.com/office/drawing/2014/main" id="{00000000-0008-0000-0700-000050010000}"/>
            </a:ext>
          </a:extLst>
        </xdr:cNvPr>
        <xdr:cNvSpPr txBox="1">
          <a:spLocks noChangeArrowheads="1"/>
        </xdr:cNvSpPr>
      </xdr:nvSpPr>
      <xdr:spPr bwMode="auto">
        <a:xfrm>
          <a:off x="1855555" y="733578577"/>
          <a:ext cx="338406" cy="26380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3</xdr:col>
      <xdr:colOff>390525</xdr:colOff>
      <xdr:row>4747</xdr:row>
      <xdr:rowOff>180975</xdr:rowOff>
    </xdr:from>
    <xdr:to>
      <xdr:col>3</xdr:col>
      <xdr:colOff>647700</xdr:colOff>
      <xdr:row>4748</xdr:row>
      <xdr:rowOff>0</xdr:rowOff>
    </xdr:to>
    <xdr:sp macro="" textlink="">
      <xdr:nvSpPr>
        <xdr:cNvPr id="219" name="Text Box 245">
          <a:extLst>
            <a:ext uri="{FF2B5EF4-FFF2-40B4-BE49-F238E27FC236}">
              <a16:creationId xmlns:a16="http://schemas.microsoft.com/office/drawing/2014/main" id="{00000000-0008-0000-0700-0000DB000000}"/>
            </a:ext>
          </a:extLst>
        </xdr:cNvPr>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4755</xdr:row>
      <xdr:rowOff>180975</xdr:rowOff>
    </xdr:from>
    <xdr:to>
      <xdr:col>2</xdr:col>
      <xdr:colOff>647700</xdr:colOff>
      <xdr:row>4756</xdr:row>
      <xdr:rowOff>66675</xdr:rowOff>
    </xdr:to>
    <xdr:sp macro="" textlink="">
      <xdr:nvSpPr>
        <xdr:cNvPr id="222" name="Text Box 245">
          <a:extLst>
            <a:ext uri="{FF2B5EF4-FFF2-40B4-BE49-F238E27FC236}">
              <a16:creationId xmlns:a16="http://schemas.microsoft.com/office/drawing/2014/main" id="{00000000-0008-0000-0700-0000DE000000}"/>
            </a:ext>
          </a:extLst>
        </xdr:cNvPr>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390525</xdr:colOff>
      <xdr:row>4778</xdr:row>
      <xdr:rowOff>180975</xdr:rowOff>
    </xdr:from>
    <xdr:to>
      <xdr:col>2</xdr:col>
      <xdr:colOff>647700</xdr:colOff>
      <xdr:row>4779</xdr:row>
      <xdr:rowOff>66675</xdr:rowOff>
    </xdr:to>
    <xdr:sp macro="" textlink="">
      <xdr:nvSpPr>
        <xdr:cNvPr id="226" name="Text Box 245">
          <a:extLst>
            <a:ext uri="{FF2B5EF4-FFF2-40B4-BE49-F238E27FC236}">
              <a16:creationId xmlns:a16="http://schemas.microsoft.com/office/drawing/2014/main" id="{00000000-0008-0000-0700-0000E2000000}"/>
            </a:ext>
          </a:extLst>
        </xdr:cNvPr>
        <xdr:cNvSpPr txBox="1">
          <a:spLocks noChangeArrowheads="1"/>
        </xdr:cNvSpPr>
      </xdr:nvSpPr>
      <xdr:spPr bwMode="auto">
        <a:xfrm>
          <a:off x="1781175" y="1202788425"/>
          <a:ext cx="257175" cy="857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xdr:txBody>
    </xdr:sp>
    <xdr:clientData/>
  </xdr:twoCellAnchor>
  <xdr:twoCellAnchor>
    <xdr:from>
      <xdr:col>2</xdr:col>
      <xdr:colOff>497547</xdr:colOff>
      <xdr:row>2448</xdr:row>
      <xdr:rowOff>334340</xdr:rowOff>
    </xdr:from>
    <xdr:to>
      <xdr:col>2</xdr:col>
      <xdr:colOff>866882</xdr:colOff>
      <xdr:row>2450</xdr:row>
      <xdr:rowOff>10703</xdr:rowOff>
    </xdr:to>
    <xdr:sp macro="" textlink="">
      <xdr:nvSpPr>
        <xdr:cNvPr id="229" name="Text Box 324">
          <a:extLst>
            <a:ext uri="{FF2B5EF4-FFF2-40B4-BE49-F238E27FC236}">
              <a16:creationId xmlns:a16="http://schemas.microsoft.com/office/drawing/2014/main" id="{00000000-0008-0000-0700-0000E5000000}"/>
            </a:ext>
          </a:extLst>
        </xdr:cNvPr>
        <xdr:cNvSpPr txBox="1">
          <a:spLocks noChangeArrowheads="1"/>
        </xdr:cNvSpPr>
      </xdr:nvSpPr>
      <xdr:spPr bwMode="auto">
        <a:xfrm>
          <a:off x="1888197" y="631556090"/>
          <a:ext cx="369335" cy="25738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159464</xdr:colOff>
      <xdr:row>960</xdr:row>
      <xdr:rowOff>171235</xdr:rowOff>
    </xdr:from>
    <xdr:to>
      <xdr:col>2</xdr:col>
      <xdr:colOff>417388</xdr:colOff>
      <xdr:row>962</xdr:row>
      <xdr:rowOff>8454</xdr:rowOff>
    </xdr:to>
    <xdr:sp macro="" textlink="">
      <xdr:nvSpPr>
        <xdr:cNvPr id="225" name="Text Box 147">
          <a:extLst>
            <a:ext uri="{FF2B5EF4-FFF2-40B4-BE49-F238E27FC236}">
              <a16:creationId xmlns:a16="http://schemas.microsoft.com/office/drawing/2014/main" id="{00000000-0008-0000-0700-0000E1000000}"/>
            </a:ext>
          </a:extLst>
        </xdr:cNvPr>
        <xdr:cNvSpPr txBox="1">
          <a:spLocks noChangeArrowheads="1"/>
        </xdr:cNvSpPr>
      </xdr:nvSpPr>
      <xdr:spPr bwMode="auto">
        <a:xfrm>
          <a:off x="1550756" y="269503988"/>
          <a:ext cx="257924" cy="3295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256854</xdr:colOff>
      <xdr:row>1580</xdr:row>
      <xdr:rowOff>53511</xdr:rowOff>
    </xdr:from>
    <xdr:to>
      <xdr:col>2</xdr:col>
      <xdr:colOff>545815</xdr:colOff>
      <xdr:row>1581</xdr:row>
      <xdr:rowOff>21406</xdr:rowOff>
    </xdr:to>
    <xdr:sp macro="" textlink="">
      <xdr:nvSpPr>
        <xdr:cNvPr id="220" name="Text Box 58">
          <a:extLst>
            <a:ext uri="{FF2B5EF4-FFF2-40B4-BE49-F238E27FC236}">
              <a16:creationId xmlns:a16="http://schemas.microsoft.com/office/drawing/2014/main" id="{00000000-0008-0000-0700-0000DC000000}"/>
            </a:ext>
          </a:extLst>
        </xdr:cNvPr>
        <xdr:cNvSpPr txBox="1">
          <a:spLocks noChangeArrowheads="1"/>
        </xdr:cNvSpPr>
      </xdr:nvSpPr>
      <xdr:spPr bwMode="auto">
        <a:xfrm>
          <a:off x="1609404" y="379986711"/>
          <a:ext cx="288961" cy="18697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1625</xdr:row>
      <xdr:rowOff>160535</xdr:rowOff>
    </xdr:from>
    <xdr:to>
      <xdr:col>2</xdr:col>
      <xdr:colOff>652837</xdr:colOff>
      <xdr:row>1627</xdr:row>
      <xdr:rowOff>107023</xdr:rowOff>
    </xdr:to>
    <xdr:sp macro="" textlink="">
      <xdr:nvSpPr>
        <xdr:cNvPr id="221" name="Text Box 245">
          <a:extLst>
            <a:ext uri="{FF2B5EF4-FFF2-40B4-BE49-F238E27FC236}">
              <a16:creationId xmlns:a16="http://schemas.microsoft.com/office/drawing/2014/main" id="{00000000-0008-0000-0700-0000DD000000}"/>
            </a:ext>
          </a:extLst>
        </xdr:cNvPr>
        <xdr:cNvSpPr txBox="1">
          <a:spLocks noChangeArrowheads="1"/>
        </xdr:cNvSpPr>
      </xdr:nvSpPr>
      <xdr:spPr bwMode="auto">
        <a:xfrm>
          <a:off x="1588000" y="390666485"/>
          <a:ext cx="417387" cy="3846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1995</xdr:row>
      <xdr:rowOff>193924</xdr:rowOff>
    </xdr:from>
    <xdr:to>
      <xdr:col>2</xdr:col>
      <xdr:colOff>824073</xdr:colOff>
      <xdr:row>1996</xdr:row>
      <xdr:rowOff>203343</xdr:rowOff>
    </xdr:to>
    <xdr:sp macro="" textlink="">
      <xdr:nvSpPr>
        <xdr:cNvPr id="224" name="Text Box 35">
          <a:extLst>
            <a:ext uri="{FF2B5EF4-FFF2-40B4-BE49-F238E27FC236}">
              <a16:creationId xmlns:a16="http://schemas.microsoft.com/office/drawing/2014/main" id="{00000000-0008-0000-0700-0000E0000000}"/>
            </a:ext>
          </a:extLst>
        </xdr:cNvPr>
        <xdr:cNvSpPr txBox="1">
          <a:spLocks noChangeArrowheads="1"/>
        </xdr:cNvSpPr>
      </xdr:nvSpPr>
      <xdr:spPr bwMode="auto">
        <a:xfrm>
          <a:off x="1852667" y="4813588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2008</xdr:row>
      <xdr:rowOff>193924</xdr:rowOff>
    </xdr:from>
    <xdr:to>
      <xdr:col>2</xdr:col>
      <xdr:colOff>824073</xdr:colOff>
      <xdr:row>2009</xdr:row>
      <xdr:rowOff>203343</xdr:rowOff>
    </xdr:to>
    <xdr:sp macro="" textlink="">
      <xdr:nvSpPr>
        <xdr:cNvPr id="227" name="Text Box 35">
          <a:extLst>
            <a:ext uri="{FF2B5EF4-FFF2-40B4-BE49-F238E27FC236}">
              <a16:creationId xmlns:a16="http://schemas.microsoft.com/office/drawing/2014/main" id="{00000000-0008-0000-0700-0000E3000000}"/>
            </a:ext>
          </a:extLst>
        </xdr:cNvPr>
        <xdr:cNvSpPr txBox="1">
          <a:spLocks noChangeArrowheads="1"/>
        </xdr:cNvSpPr>
      </xdr:nvSpPr>
      <xdr:spPr bwMode="auto">
        <a:xfrm>
          <a:off x="1852667" y="48518787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2021</xdr:row>
      <xdr:rowOff>193924</xdr:rowOff>
    </xdr:from>
    <xdr:to>
      <xdr:col>2</xdr:col>
      <xdr:colOff>824073</xdr:colOff>
      <xdr:row>2022</xdr:row>
      <xdr:rowOff>203343</xdr:rowOff>
    </xdr:to>
    <xdr:sp macro="" textlink="">
      <xdr:nvSpPr>
        <xdr:cNvPr id="230" name="Text Box 35">
          <a:extLst>
            <a:ext uri="{FF2B5EF4-FFF2-40B4-BE49-F238E27FC236}">
              <a16:creationId xmlns:a16="http://schemas.microsoft.com/office/drawing/2014/main" id="{00000000-0008-0000-0700-0000E6000000}"/>
            </a:ext>
          </a:extLst>
        </xdr:cNvPr>
        <xdr:cNvSpPr txBox="1">
          <a:spLocks noChangeArrowheads="1"/>
        </xdr:cNvSpPr>
      </xdr:nvSpPr>
      <xdr:spPr bwMode="auto">
        <a:xfrm>
          <a:off x="1852667" y="48888357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2034</xdr:row>
      <xdr:rowOff>193924</xdr:rowOff>
    </xdr:from>
    <xdr:to>
      <xdr:col>2</xdr:col>
      <xdr:colOff>824073</xdr:colOff>
      <xdr:row>2035</xdr:row>
      <xdr:rowOff>203343</xdr:rowOff>
    </xdr:to>
    <xdr:sp macro="" textlink="">
      <xdr:nvSpPr>
        <xdr:cNvPr id="231" name="Text Box 35">
          <a:extLst>
            <a:ext uri="{FF2B5EF4-FFF2-40B4-BE49-F238E27FC236}">
              <a16:creationId xmlns:a16="http://schemas.microsoft.com/office/drawing/2014/main" id="{00000000-0008-0000-0700-0000E7000000}"/>
            </a:ext>
          </a:extLst>
        </xdr:cNvPr>
        <xdr:cNvSpPr txBox="1">
          <a:spLocks noChangeArrowheads="1"/>
        </xdr:cNvSpPr>
      </xdr:nvSpPr>
      <xdr:spPr bwMode="auto">
        <a:xfrm>
          <a:off x="1852667" y="492303049"/>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2047</xdr:row>
      <xdr:rowOff>193924</xdr:rowOff>
    </xdr:from>
    <xdr:to>
      <xdr:col>2</xdr:col>
      <xdr:colOff>824073</xdr:colOff>
      <xdr:row>2048</xdr:row>
      <xdr:rowOff>203343</xdr:rowOff>
    </xdr:to>
    <xdr:sp macro="" textlink="">
      <xdr:nvSpPr>
        <xdr:cNvPr id="232" name="Text Box 35">
          <a:extLst>
            <a:ext uri="{FF2B5EF4-FFF2-40B4-BE49-F238E27FC236}">
              <a16:creationId xmlns:a16="http://schemas.microsoft.com/office/drawing/2014/main" id="{00000000-0008-0000-0700-0000E8000000}"/>
            </a:ext>
          </a:extLst>
        </xdr:cNvPr>
        <xdr:cNvSpPr txBox="1">
          <a:spLocks noChangeArrowheads="1"/>
        </xdr:cNvSpPr>
      </xdr:nvSpPr>
      <xdr:spPr bwMode="auto">
        <a:xfrm>
          <a:off x="1852667" y="4957225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2060</xdr:row>
      <xdr:rowOff>193924</xdr:rowOff>
    </xdr:from>
    <xdr:to>
      <xdr:col>2</xdr:col>
      <xdr:colOff>824073</xdr:colOff>
      <xdr:row>2061</xdr:row>
      <xdr:rowOff>203343</xdr:rowOff>
    </xdr:to>
    <xdr:sp macro="" textlink="">
      <xdr:nvSpPr>
        <xdr:cNvPr id="233" name="Text Box 35">
          <a:extLst>
            <a:ext uri="{FF2B5EF4-FFF2-40B4-BE49-F238E27FC236}">
              <a16:creationId xmlns:a16="http://schemas.microsoft.com/office/drawing/2014/main" id="{00000000-0008-0000-0700-0000E9000000}"/>
            </a:ext>
          </a:extLst>
        </xdr:cNvPr>
        <xdr:cNvSpPr txBox="1">
          <a:spLocks noChangeArrowheads="1"/>
        </xdr:cNvSpPr>
      </xdr:nvSpPr>
      <xdr:spPr bwMode="auto">
        <a:xfrm>
          <a:off x="1852667" y="4992277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500117</xdr:colOff>
      <xdr:row>2073</xdr:row>
      <xdr:rowOff>193924</xdr:rowOff>
    </xdr:from>
    <xdr:to>
      <xdr:col>2</xdr:col>
      <xdr:colOff>824073</xdr:colOff>
      <xdr:row>2074</xdr:row>
      <xdr:rowOff>203343</xdr:rowOff>
    </xdr:to>
    <xdr:sp macro="" textlink="">
      <xdr:nvSpPr>
        <xdr:cNvPr id="234" name="Text Box 35">
          <a:extLst>
            <a:ext uri="{FF2B5EF4-FFF2-40B4-BE49-F238E27FC236}">
              <a16:creationId xmlns:a16="http://schemas.microsoft.com/office/drawing/2014/main" id="{00000000-0008-0000-0700-0000EA000000}"/>
            </a:ext>
          </a:extLst>
        </xdr:cNvPr>
        <xdr:cNvSpPr txBox="1">
          <a:spLocks noChangeArrowheads="1"/>
        </xdr:cNvSpPr>
      </xdr:nvSpPr>
      <xdr:spPr bwMode="auto">
        <a:xfrm>
          <a:off x="1852667" y="502732924"/>
          <a:ext cx="323956" cy="23801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219075</xdr:colOff>
      <xdr:row>3407</xdr:row>
      <xdr:rowOff>133350</xdr:rowOff>
    </xdr:from>
    <xdr:to>
      <xdr:col>2</xdr:col>
      <xdr:colOff>476250</xdr:colOff>
      <xdr:row>3408</xdr:row>
      <xdr:rowOff>9525</xdr:rowOff>
    </xdr:to>
    <xdr:sp macro="" textlink="">
      <xdr:nvSpPr>
        <xdr:cNvPr id="235" name="Text Box 289">
          <a:extLst>
            <a:ext uri="{FF2B5EF4-FFF2-40B4-BE49-F238E27FC236}">
              <a16:creationId xmlns:a16="http://schemas.microsoft.com/office/drawing/2014/main" id="{00000000-0008-0000-0700-0000EB000000}"/>
            </a:ext>
          </a:extLst>
        </xdr:cNvPr>
        <xdr:cNvSpPr txBox="1">
          <a:spLocks noChangeArrowheads="1"/>
        </xdr:cNvSpPr>
      </xdr:nvSpPr>
      <xdr:spPr bwMode="auto">
        <a:xfrm>
          <a:off x="1571625" y="82265520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mc:AlternateContent xmlns:mc="http://schemas.openxmlformats.org/markup-compatibility/2006">
    <mc:Choice xmlns:a14="http://schemas.microsoft.com/office/drawing/2010/main" Requires="a14">
      <xdr:twoCellAnchor editAs="oneCell">
        <xdr:from>
          <xdr:col>0</xdr:col>
          <xdr:colOff>104775</xdr:colOff>
          <xdr:row>983</xdr:row>
          <xdr:rowOff>114300</xdr:rowOff>
        </xdr:from>
        <xdr:to>
          <xdr:col>1</xdr:col>
          <xdr:colOff>533400</xdr:colOff>
          <xdr:row>985</xdr:row>
          <xdr:rowOff>9525</xdr:rowOff>
        </xdr:to>
        <xdr:sp macro="" textlink="">
          <xdr:nvSpPr>
            <xdr:cNvPr id="8193" name="Object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590550</xdr:colOff>
          <xdr:row>983</xdr:row>
          <xdr:rowOff>76200</xdr:rowOff>
        </xdr:from>
        <xdr:to>
          <xdr:col>4</xdr:col>
          <xdr:colOff>133350</xdr:colOff>
          <xdr:row>985</xdr:row>
          <xdr:rowOff>0</xdr:rowOff>
        </xdr:to>
        <xdr:sp macro="" textlink="">
          <xdr:nvSpPr>
            <xdr:cNvPr id="8195" name="Object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203450</xdr:colOff>
      <xdr:row>1052</xdr:row>
      <xdr:rowOff>92894</xdr:rowOff>
    </xdr:from>
    <xdr:to>
      <xdr:col>2</xdr:col>
      <xdr:colOff>513708</xdr:colOff>
      <xdr:row>1053</xdr:row>
      <xdr:rowOff>74916</xdr:rowOff>
    </xdr:to>
    <xdr:sp macro="" textlink="">
      <xdr:nvSpPr>
        <xdr:cNvPr id="236" name="Text Box 227">
          <a:extLst>
            <a:ext uri="{FF2B5EF4-FFF2-40B4-BE49-F238E27FC236}">
              <a16:creationId xmlns:a16="http://schemas.microsoft.com/office/drawing/2014/main" id="{00000000-0008-0000-0700-0000EC000000}"/>
            </a:ext>
          </a:extLst>
        </xdr:cNvPr>
        <xdr:cNvSpPr txBox="1">
          <a:spLocks noChangeArrowheads="1"/>
        </xdr:cNvSpPr>
      </xdr:nvSpPr>
      <xdr:spPr bwMode="auto">
        <a:xfrm>
          <a:off x="1556000" y="261106469"/>
          <a:ext cx="310258" cy="2010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561975</xdr:colOff>
      <xdr:row>14</xdr:row>
      <xdr:rowOff>133350</xdr:rowOff>
    </xdr:from>
    <xdr:to>
      <xdr:col>2</xdr:col>
      <xdr:colOff>819150</xdr:colOff>
      <xdr:row>16</xdr:row>
      <xdr:rowOff>9525</xdr:rowOff>
    </xdr:to>
    <xdr:sp macro="" textlink="">
      <xdr:nvSpPr>
        <xdr:cNvPr id="2" name="Text Box 306">
          <a:extLst>
            <a:ext uri="{FF2B5EF4-FFF2-40B4-BE49-F238E27FC236}">
              <a16:creationId xmlns:a16="http://schemas.microsoft.com/office/drawing/2014/main" id="{00000000-0008-0000-0A00-000002000000}"/>
            </a:ext>
          </a:extLst>
        </xdr:cNvPr>
        <xdr:cNvSpPr txBox="1">
          <a:spLocks noChangeArrowheads="1"/>
        </xdr:cNvSpPr>
      </xdr:nvSpPr>
      <xdr:spPr bwMode="auto">
        <a:xfrm>
          <a:off x="1857375" y="971073750"/>
          <a:ext cx="257175" cy="2571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40</xdr:row>
      <xdr:rowOff>152400</xdr:rowOff>
    </xdr:from>
    <xdr:to>
      <xdr:col>2</xdr:col>
      <xdr:colOff>342900</xdr:colOff>
      <xdr:row>41</xdr:row>
      <xdr:rowOff>57150</xdr:rowOff>
    </xdr:to>
    <xdr:sp macro="" textlink="">
      <xdr:nvSpPr>
        <xdr:cNvPr id="3" name="Text Box 114">
          <a:extLst>
            <a:ext uri="{FF2B5EF4-FFF2-40B4-BE49-F238E27FC236}">
              <a16:creationId xmlns:a16="http://schemas.microsoft.com/office/drawing/2014/main" id="{00000000-0008-0000-0A00-000003000000}"/>
            </a:ext>
          </a:extLst>
        </xdr:cNvPr>
        <xdr:cNvSpPr txBox="1">
          <a:spLocks noChangeArrowheads="1"/>
        </xdr:cNvSpPr>
      </xdr:nvSpPr>
      <xdr:spPr bwMode="auto">
        <a:xfrm>
          <a:off x="1381125" y="1106338275"/>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134</xdr:row>
      <xdr:rowOff>133350</xdr:rowOff>
    </xdr:from>
    <xdr:to>
      <xdr:col>2</xdr:col>
      <xdr:colOff>342900</xdr:colOff>
      <xdr:row>135</xdr:row>
      <xdr:rowOff>57150</xdr:rowOff>
    </xdr:to>
    <xdr:sp macro="" textlink="">
      <xdr:nvSpPr>
        <xdr:cNvPr id="5" name="Text Box 124">
          <a:extLst>
            <a:ext uri="{FF2B5EF4-FFF2-40B4-BE49-F238E27FC236}">
              <a16:creationId xmlns:a16="http://schemas.microsoft.com/office/drawing/2014/main" id="{00000000-0008-0000-0A00-000005000000}"/>
            </a:ext>
          </a:extLst>
        </xdr:cNvPr>
        <xdr:cNvSpPr txBox="1">
          <a:spLocks noChangeArrowheads="1"/>
        </xdr:cNvSpPr>
      </xdr:nvSpPr>
      <xdr:spPr bwMode="auto">
        <a:xfrm>
          <a:off x="1381125" y="112422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6" name="Text Box 125">
          <a:extLst>
            <a:ext uri="{FF2B5EF4-FFF2-40B4-BE49-F238E27FC236}">
              <a16:creationId xmlns:a16="http://schemas.microsoft.com/office/drawing/2014/main" id="{00000000-0008-0000-0A00-000006000000}"/>
            </a:ext>
          </a:extLst>
        </xdr:cNvPr>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152</xdr:row>
      <xdr:rowOff>133350</xdr:rowOff>
    </xdr:from>
    <xdr:to>
      <xdr:col>2</xdr:col>
      <xdr:colOff>342900</xdr:colOff>
      <xdr:row>153</xdr:row>
      <xdr:rowOff>57150</xdr:rowOff>
    </xdr:to>
    <xdr:sp macro="" textlink="">
      <xdr:nvSpPr>
        <xdr:cNvPr id="7" name="Text Box 126">
          <a:extLst>
            <a:ext uri="{FF2B5EF4-FFF2-40B4-BE49-F238E27FC236}">
              <a16:creationId xmlns:a16="http://schemas.microsoft.com/office/drawing/2014/main" id="{00000000-0008-0000-0A00-000007000000}"/>
            </a:ext>
          </a:extLst>
        </xdr:cNvPr>
        <xdr:cNvSpPr txBox="1">
          <a:spLocks noChangeArrowheads="1"/>
        </xdr:cNvSpPr>
      </xdr:nvSpPr>
      <xdr:spPr bwMode="auto">
        <a:xfrm>
          <a:off x="1381125" y="112765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139</xdr:row>
      <xdr:rowOff>133350</xdr:rowOff>
    </xdr:from>
    <xdr:to>
      <xdr:col>2</xdr:col>
      <xdr:colOff>342900</xdr:colOff>
      <xdr:row>140</xdr:row>
      <xdr:rowOff>57150</xdr:rowOff>
    </xdr:to>
    <xdr:sp macro="" textlink="">
      <xdr:nvSpPr>
        <xdr:cNvPr id="8" name="Text Box 127">
          <a:extLst>
            <a:ext uri="{FF2B5EF4-FFF2-40B4-BE49-F238E27FC236}">
              <a16:creationId xmlns:a16="http://schemas.microsoft.com/office/drawing/2014/main" id="{00000000-0008-0000-0A00-000008000000}"/>
            </a:ext>
          </a:extLst>
        </xdr:cNvPr>
        <xdr:cNvSpPr txBox="1">
          <a:spLocks noChangeArrowheads="1"/>
        </xdr:cNvSpPr>
      </xdr:nvSpPr>
      <xdr:spPr bwMode="auto">
        <a:xfrm>
          <a:off x="1381125" y="1125178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165</xdr:row>
      <xdr:rowOff>133350</xdr:rowOff>
    </xdr:from>
    <xdr:to>
      <xdr:col>2</xdr:col>
      <xdr:colOff>342900</xdr:colOff>
      <xdr:row>166</xdr:row>
      <xdr:rowOff>57150</xdr:rowOff>
    </xdr:to>
    <xdr:sp macro="" textlink="">
      <xdr:nvSpPr>
        <xdr:cNvPr id="9" name="Text Box 128">
          <a:extLst>
            <a:ext uri="{FF2B5EF4-FFF2-40B4-BE49-F238E27FC236}">
              <a16:creationId xmlns:a16="http://schemas.microsoft.com/office/drawing/2014/main" id="{00000000-0008-0000-0A00-000009000000}"/>
            </a:ext>
          </a:extLst>
        </xdr:cNvPr>
        <xdr:cNvSpPr txBox="1">
          <a:spLocks noChangeArrowheads="1"/>
        </xdr:cNvSpPr>
      </xdr:nvSpPr>
      <xdr:spPr bwMode="auto">
        <a:xfrm>
          <a:off x="1381125" y="1130131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103</xdr:row>
      <xdr:rowOff>133350</xdr:rowOff>
    </xdr:from>
    <xdr:to>
      <xdr:col>2</xdr:col>
      <xdr:colOff>342900</xdr:colOff>
      <xdr:row>104</xdr:row>
      <xdr:rowOff>57150</xdr:rowOff>
    </xdr:to>
    <xdr:sp macro="" textlink="">
      <xdr:nvSpPr>
        <xdr:cNvPr id="10" name="Text Box 133">
          <a:extLst>
            <a:ext uri="{FF2B5EF4-FFF2-40B4-BE49-F238E27FC236}">
              <a16:creationId xmlns:a16="http://schemas.microsoft.com/office/drawing/2014/main" id="{00000000-0008-0000-0A00-00000A000000}"/>
            </a:ext>
          </a:extLst>
        </xdr:cNvPr>
        <xdr:cNvSpPr txBox="1">
          <a:spLocks noChangeArrowheads="1"/>
        </xdr:cNvSpPr>
      </xdr:nvSpPr>
      <xdr:spPr bwMode="auto">
        <a:xfrm>
          <a:off x="1381125" y="1118320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115</xdr:row>
      <xdr:rowOff>133350</xdr:rowOff>
    </xdr:from>
    <xdr:to>
      <xdr:col>2</xdr:col>
      <xdr:colOff>342900</xdr:colOff>
      <xdr:row>116</xdr:row>
      <xdr:rowOff>57150</xdr:rowOff>
    </xdr:to>
    <xdr:sp macro="" textlink="">
      <xdr:nvSpPr>
        <xdr:cNvPr id="11" name="Text Box 134">
          <a:extLst>
            <a:ext uri="{FF2B5EF4-FFF2-40B4-BE49-F238E27FC236}">
              <a16:creationId xmlns:a16="http://schemas.microsoft.com/office/drawing/2014/main" id="{00000000-0008-0000-0A00-00000B000000}"/>
            </a:ext>
          </a:extLst>
        </xdr:cNvPr>
        <xdr:cNvSpPr txBox="1">
          <a:spLocks noChangeArrowheads="1"/>
        </xdr:cNvSpPr>
      </xdr:nvSpPr>
      <xdr:spPr bwMode="auto">
        <a:xfrm>
          <a:off x="1381125" y="1120606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200025</xdr:colOff>
      <xdr:row>66</xdr:row>
      <xdr:rowOff>161925</xdr:rowOff>
    </xdr:from>
    <xdr:to>
      <xdr:col>2</xdr:col>
      <xdr:colOff>457200</xdr:colOff>
      <xdr:row>67</xdr:row>
      <xdr:rowOff>66675</xdr:rowOff>
    </xdr:to>
    <xdr:sp macro="" textlink="">
      <xdr:nvSpPr>
        <xdr:cNvPr id="12" name="Text Box 164">
          <a:extLst>
            <a:ext uri="{FF2B5EF4-FFF2-40B4-BE49-F238E27FC236}">
              <a16:creationId xmlns:a16="http://schemas.microsoft.com/office/drawing/2014/main" id="{00000000-0008-0000-0A00-00000C000000}"/>
            </a:ext>
          </a:extLst>
        </xdr:cNvPr>
        <xdr:cNvSpPr txBox="1">
          <a:spLocks noChangeArrowheads="1"/>
        </xdr:cNvSpPr>
      </xdr:nvSpPr>
      <xdr:spPr bwMode="auto">
        <a:xfrm>
          <a:off x="1495425" y="1111300800"/>
          <a:ext cx="257175" cy="952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152400</xdr:colOff>
      <xdr:row>78</xdr:row>
      <xdr:rowOff>133350</xdr:rowOff>
    </xdr:from>
    <xdr:to>
      <xdr:col>2</xdr:col>
      <xdr:colOff>409575</xdr:colOff>
      <xdr:row>79</xdr:row>
      <xdr:rowOff>66675</xdr:rowOff>
    </xdr:to>
    <xdr:sp macro="" textlink="">
      <xdr:nvSpPr>
        <xdr:cNvPr id="13" name="Text Box 165">
          <a:extLst>
            <a:ext uri="{FF2B5EF4-FFF2-40B4-BE49-F238E27FC236}">
              <a16:creationId xmlns:a16="http://schemas.microsoft.com/office/drawing/2014/main" id="{00000000-0008-0000-0A00-00000D000000}"/>
            </a:ext>
          </a:extLst>
        </xdr:cNvPr>
        <xdr:cNvSpPr txBox="1">
          <a:spLocks noChangeArrowheads="1"/>
        </xdr:cNvSpPr>
      </xdr:nvSpPr>
      <xdr:spPr bwMode="auto">
        <a:xfrm>
          <a:off x="1447800" y="1113558225"/>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190</xdr:row>
      <xdr:rowOff>123825</xdr:rowOff>
    </xdr:from>
    <xdr:to>
      <xdr:col>2</xdr:col>
      <xdr:colOff>400050</xdr:colOff>
      <xdr:row>191</xdr:row>
      <xdr:rowOff>114300</xdr:rowOff>
    </xdr:to>
    <xdr:sp macro="" textlink="">
      <xdr:nvSpPr>
        <xdr:cNvPr id="14" name="Text Box 167">
          <a:extLst>
            <a:ext uri="{FF2B5EF4-FFF2-40B4-BE49-F238E27FC236}">
              <a16:creationId xmlns:a16="http://schemas.microsoft.com/office/drawing/2014/main" id="{00000000-0008-0000-0A00-00000E000000}"/>
            </a:ext>
          </a:extLst>
        </xdr:cNvPr>
        <xdr:cNvSpPr txBox="1">
          <a:spLocks noChangeArrowheads="1"/>
        </xdr:cNvSpPr>
      </xdr:nvSpPr>
      <xdr:spPr bwMode="auto">
        <a:xfrm>
          <a:off x="1438275" y="1134884700"/>
          <a:ext cx="257175" cy="1809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161925</xdr:colOff>
      <xdr:row>205</xdr:row>
      <xdr:rowOff>85725</xdr:rowOff>
    </xdr:from>
    <xdr:to>
      <xdr:col>2</xdr:col>
      <xdr:colOff>419100</xdr:colOff>
      <xdr:row>206</xdr:row>
      <xdr:rowOff>66675</xdr:rowOff>
    </xdr:to>
    <xdr:sp macro="" textlink="">
      <xdr:nvSpPr>
        <xdr:cNvPr id="15" name="Text Box 168">
          <a:extLst>
            <a:ext uri="{FF2B5EF4-FFF2-40B4-BE49-F238E27FC236}">
              <a16:creationId xmlns:a16="http://schemas.microsoft.com/office/drawing/2014/main" id="{00000000-0008-0000-0A00-00000F000000}"/>
            </a:ext>
          </a:extLst>
        </xdr:cNvPr>
        <xdr:cNvSpPr txBox="1">
          <a:spLocks noChangeArrowheads="1"/>
        </xdr:cNvSpPr>
      </xdr:nvSpPr>
      <xdr:spPr bwMode="auto">
        <a:xfrm>
          <a:off x="1457325" y="1137704100"/>
          <a:ext cx="257175" cy="17145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142875</xdr:colOff>
      <xdr:row>222</xdr:row>
      <xdr:rowOff>114300</xdr:rowOff>
    </xdr:from>
    <xdr:to>
      <xdr:col>2</xdr:col>
      <xdr:colOff>400050</xdr:colOff>
      <xdr:row>223</xdr:row>
      <xdr:rowOff>85725</xdr:rowOff>
    </xdr:to>
    <xdr:sp macro="" textlink="">
      <xdr:nvSpPr>
        <xdr:cNvPr id="16" name="Text Box 170">
          <a:extLst>
            <a:ext uri="{FF2B5EF4-FFF2-40B4-BE49-F238E27FC236}">
              <a16:creationId xmlns:a16="http://schemas.microsoft.com/office/drawing/2014/main" id="{00000000-0008-0000-0A00-000010000000}"/>
            </a:ext>
          </a:extLst>
        </xdr:cNvPr>
        <xdr:cNvSpPr txBox="1">
          <a:spLocks noChangeArrowheads="1"/>
        </xdr:cNvSpPr>
      </xdr:nvSpPr>
      <xdr:spPr bwMode="auto">
        <a:xfrm>
          <a:off x="1438275" y="1140971175"/>
          <a:ext cx="257175" cy="1619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7" name="Text Box 188">
          <a:extLst>
            <a:ext uri="{FF2B5EF4-FFF2-40B4-BE49-F238E27FC236}">
              <a16:creationId xmlns:a16="http://schemas.microsoft.com/office/drawing/2014/main" id="{00000000-0008-0000-0A00-000011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8" name="Text Box 189">
          <a:extLst>
            <a:ext uri="{FF2B5EF4-FFF2-40B4-BE49-F238E27FC236}">
              <a16:creationId xmlns:a16="http://schemas.microsoft.com/office/drawing/2014/main" id="{00000000-0008-0000-0A00-000012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19" name="Text Box 190">
          <a:extLst>
            <a:ext uri="{FF2B5EF4-FFF2-40B4-BE49-F238E27FC236}">
              <a16:creationId xmlns:a16="http://schemas.microsoft.com/office/drawing/2014/main" id="{00000000-0008-0000-0A00-000013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0" name="Text Box 191">
          <a:extLst>
            <a:ext uri="{FF2B5EF4-FFF2-40B4-BE49-F238E27FC236}">
              <a16:creationId xmlns:a16="http://schemas.microsoft.com/office/drawing/2014/main" id="{00000000-0008-0000-0A00-000014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1" name="Text Box 192">
          <a:extLst>
            <a:ext uri="{FF2B5EF4-FFF2-40B4-BE49-F238E27FC236}">
              <a16:creationId xmlns:a16="http://schemas.microsoft.com/office/drawing/2014/main" id="{00000000-0008-0000-0A00-000015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2" name="Text Box 193">
          <a:extLst>
            <a:ext uri="{FF2B5EF4-FFF2-40B4-BE49-F238E27FC236}">
              <a16:creationId xmlns:a16="http://schemas.microsoft.com/office/drawing/2014/main" id="{00000000-0008-0000-0A00-000016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3" name="Text Box 194">
          <a:extLst>
            <a:ext uri="{FF2B5EF4-FFF2-40B4-BE49-F238E27FC236}">
              <a16:creationId xmlns:a16="http://schemas.microsoft.com/office/drawing/2014/main" id="{00000000-0008-0000-0A00-000017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4" name="Text Box 195">
          <a:extLst>
            <a:ext uri="{FF2B5EF4-FFF2-40B4-BE49-F238E27FC236}">
              <a16:creationId xmlns:a16="http://schemas.microsoft.com/office/drawing/2014/main" id="{00000000-0008-0000-0A00-000018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sp>
    <xdr:clientData/>
  </xdr:twoCellAnchor>
  <xdr:twoCellAnchor>
    <xdr:from>
      <xdr:col>2</xdr:col>
      <xdr:colOff>85725</xdr:colOff>
      <xdr:row>417</xdr:row>
      <xdr:rowOff>0</xdr:rowOff>
    </xdr:from>
    <xdr:to>
      <xdr:col>2</xdr:col>
      <xdr:colOff>342900</xdr:colOff>
      <xdr:row>417</xdr:row>
      <xdr:rowOff>0</xdr:rowOff>
    </xdr:to>
    <xdr:sp macro="" textlink="">
      <xdr:nvSpPr>
        <xdr:cNvPr id="25" name="Text Box 196">
          <a:extLst>
            <a:ext uri="{FF2B5EF4-FFF2-40B4-BE49-F238E27FC236}">
              <a16:creationId xmlns:a16="http://schemas.microsoft.com/office/drawing/2014/main" id="{00000000-0008-0000-0A00-000019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6" name="Text Box 197">
          <a:extLst>
            <a:ext uri="{FF2B5EF4-FFF2-40B4-BE49-F238E27FC236}">
              <a16:creationId xmlns:a16="http://schemas.microsoft.com/office/drawing/2014/main" id="{00000000-0008-0000-0A00-00001A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a:p>
          <a:pPr algn="l" rtl="0">
            <a:defRPr sz="1000"/>
          </a:pPr>
          <a:endParaRPr lang="en-US" sz="1000" b="0" i="0" strike="noStrike">
            <a:solidFill>
              <a:srgbClr val="000000"/>
            </a:solidFill>
            <a:latin typeface="Arial"/>
            <a:cs typeface="Arial"/>
          </a:endParaRP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7" name="Text Box 199">
          <a:extLst>
            <a:ext uri="{FF2B5EF4-FFF2-40B4-BE49-F238E27FC236}">
              <a16:creationId xmlns:a16="http://schemas.microsoft.com/office/drawing/2014/main" id="{00000000-0008-0000-0A00-00001B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104775</xdr:colOff>
      <xdr:row>417</xdr:row>
      <xdr:rowOff>0</xdr:rowOff>
    </xdr:from>
    <xdr:to>
      <xdr:col>2</xdr:col>
      <xdr:colOff>361950</xdr:colOff>
      <xdr:row>417</xdr:row>
      <xdr:rowOff>0</xdr:rowOff>
    </xdr:to>
    <xdr:sp macro="" textlink="">
      <xdr:nvSpPr>
        <xdr:cNvPr id="28" name="Text Box 201">
          <a:extLst>
            <a:ext uri="{FF2B5EF4-FFF2-40B4-BE49-F238E27FC236}">
              <a16:creationId xmlns:a16="http://schemas.microsoft.com/office/drawing/2014/main" id="{00000000-0008-0000-0A00-00001C000000}"/>
            </a:ext>
          </a:extLst>
        </xdr:cNvPr>
        <xdr:cNvSpPr txBox="1">
          <a:spLocks noChangeArrowheads="1"/>
        </xdr:cNvSpPr>
      </xdr:nvSpPr>
      <xdr:spPr bwMode="auto">
        <a:xfrm>
          <a:off x="140017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29" name="Text Box 203">
          <a:extLst>
            <a:ext uri="{FF2B5EF4-FFF2-40B4-BE49-F238E27FC236}">
              <a16:creationId xmlns:a16="http://schemas.microsoft.com/office/drawing/2014/main" id="{00000000-0008-0000-0A00-00001D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0" name="Text Box 204">
          <a:extLst>
            <a:ext uri="{FF2B5EF4-FFF2-40B4-BE49-F238E27FC236}">
              <a16:creationId xmlns:a16="http://schemas.microsoft.com/office/drawing/2014/main" id="{00000000-0008-0000-0A00-00001E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1" name="Text Box 205">
          <a:extLst>
            <a:ext uri="{FF2B5EF4-FFF2-40B4-BE49-F238E27FC236}">
              <a16:creationId xmlns:a16="http://schemas.microsoft.com/office/drawing/2014/main" id="{00000000-0008-0000-0A00-00001F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2" name="Text Box 206">
          <a:extLst>
            <a:ext uri="{FF2B5EF4-FFF2-40B4-BE49-F238E27FC236}">
              <a16:creationId xmlns:a16="http://schemas.microsoft.com/office/drawing/2014/main" id="{00000000-0008-0000-0A00-000020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3" name="Text Box 209">
          <a:extLst>
            <a:ext uri="{FF2B5EF4-FFF2-40B4-BE49-F238E27FC236}">
              <a16:creationId xmlns:a16="http://schemas.microsoft.com/office/drawing/2014/main" id="{00000000-0008-0000-0A00-000021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4" name="Text Box 210">
          <a:extLst>
            <a:ext uri="{FF2B5EF4-FFF2-40B4-BE49-F238E27FC236}">
              <a16:creationId xmlns:a16="http://schemas.microsoft.com/office/drawing/2014/main" id="{00000000-0008-0000-0A00-000022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5" name="Text Box 211">
          <a:extLst>
            <a:ext uri="{FF2B5EF4-FFF2-40B4-BE49-F238E27FC236}">
              <a16:creationId xmlns:a16="http://schemas.microsoft.com/office/drawing/2014/main" id="{00000000-0008-0000-0A00-000023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6" name="Text Box 269">
          <a:extLst>
            <a:ext uri="{FF2B5EF4-FFF2-40B4-BE49-F238E27FC236}">
              <a16:creationId xmlns:a16="http://schemas.microsoft.com/office/drawing/2014/main" id="{00000000-0008-0000-0A00-000024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417</xdr:row>
      <xdr:rowOff>0</xdr:rowOff>
    </xdr:from>
    <xdr:to>
      <xdr:col>2</xdr:col>
      <xdr:colOff>342900</xdr:colOff>
      <xdr:row>417</xdr:row>
      <xdr:rowOff>0</xdr:rowOff>
    </xdr:to>
    <xdr:sp macro="" textlink="">
      <xdr:nvSpPr>
        <xdr:cNvPr id="37" name="Text Box 270">
          <a:extLst>
            <a:ext uri="{FF2B5EF4-FFF2-40B4-BE49-F238E27FC236}">
              <a16:creationId xmlns:a16="http://schemas.microsoft.com/office/drawing/2014/main" id="{00000000-0008-0000-0A00-000025000000}"/>
            </a:ext>
          </a:extLst>
        </xdr:cNvPr>
        <xdr:cNvSpPr txBox="1">
          <a:spLocks noChangeArrowheads="1"/>
        </xdr:cNvSpPr>
      </xdr:nvSpPr>
      <xdr:spPr bwMode="auto">
        <a:xfrm>
          <a:off x="1381125" y="1178004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294</xdr:row>
      <xdr:rowOff>133350</xdr:rowOff>
    </xdr:from>
    <xdr:to>
      <xdr:col>2</xdr:col>
      <xdr:colOff>342900</xdr:colOff>
      <xdr:row>295</xdr:row>
      <xdr:rowOff>57150</xdr:rowOff>
    </xdr:to>
    <xdr:sp macro="" textlink="">
      <xdr:nvSpPr>
        <xdr:cNvPr id="38" name="Text Box 283">
          <a:extLst>
            <a:ext uri="{FF2B5EF4-FFF2-40B4-BE49-F238E27FC236}">
              <a16:creationId xmlns:a16="http://schemas.microsoft.com/office/drawing/2014/main" id="{00000000-0008-0000-0A00-000026000000}"/>
            </a:ext>
          </a:extLst>
        </xdr:cNvPr>
        <xdr:cNvSpPr txBox="1">
          <a:spLocks noChangeArrowheads="1"/>
        </xdr:cNvSpPr>
      </xdr:nvSpPr>
      <xdr:spPr bwMode="auto">
        <a:xfrm>
          <a:off x="1381125" y="1154706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133350</xdr:colOff>
      <xdr:row>395</xdr:row>
      <xdr:rowOff>133350</xdr:rowOff>
    </xdr:from>
    <xdr:to>
      <xdr:col>2</xdr:col>
      <xdr:colOff>390525</xdr:colOff>
      <xdr:row>396</xdr:row>
      <xdr:rowOff>171450</xdr:rowOff>
    </xdr:to>
    <xdr:sp macro="" textlink="">
      <xdr:nvSpPr>
        <xdr:cNvPr id="39" name="Text Box 284">
          <a:extLst>
            <a:ext uri="{FF2B5EF4-FFF2-40B4-BE49-F238E27FC236}">
              <a16:creationId xmlns:a16="http://schemas.microsoft.com/office/drawing/2014/main" id="{00000000-0008-0000-0A00-000027000000}"/>
            </a:ext>
          </a:extLst>
        </xdr:cNvPr>
        <xdr:cNvSpPr txBox="1">
          <a:spLocks noChangeArrowheads="1"/>
        </xdr:cNvSpPr>
      </xdr:nvSpPr>
      <xdr:spPr bwMode="auto">
        <a:xfrm>
          <a:off x="1428750" y="1173946725"/>
          <a:ext cx="257175" cy="2286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314</xdr:row>
      <xdr:rowOff>123825</xdr:rowOff>
    </xdr:from>
    <xdr:to>
      <xdr:col>2</xdr:col>
      <xdr:colOff>342900</xdr:colOff>
      <xdr:row>315</xdr:row>
      <xdr:rowOff>57150</xdr:rowOff>
    </xdr:to>
    <xdr:sp macro="" textlink="">
      <xdr:nvSpPr>
        <xdr:cNvPr id="40" name="Text Box 290">
          <a:extLst>
            <a:ext uri="{FF2B5EF4-FFF2-40B4-BE49-F238E27FC236}">
              <a16:creationId xmlns:a16="http://schemas.microsoft.com/office/drawing/2014/main" id="{00000000-0008-0000-0A00-000028000000}"/>
            </a:ext>
          </a:extLst>
        </xdr:cNvPr>
        <xdr:cNvSpPr txBox="1">
          <a:spLocks noChangeArrowheads="1"/>
        </xdr:cNvSpPr>
      </xdr:nvSpPr>
      <xdr:spPr bwMode="auto">
        <a:xfrm>
          <a:off x="1381125" y="1158506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319</xdr:row>
      <xdr:rowOff>133350</xdr:rowOff>
    </xdr:from>
    <xdr:to>
      <xdr:col>2</xdr:col>
      <xdr:colOff>342900</xdr:colOff>
      <xdr:row>320</xdr:row>
      <xdr:rowOff>47625</xdr:rowOff>
    </xdr:to>
    <xdr:sp macro="" textlink="">
      <xdr:nvSpPr>
        <xdr:cNvPr id="41" name="Text Box 291">
          <a:extLst>
            <a:ext uri="{FF2B5EF4-FFF2-40B4-BE49-F238E27FC236}">
              <a16:creationId xmlns:a16="http://schemas.microsoft.com/office/drawing/2014/main" id="{00000000-0008-0000-0A00-000029000000}"/>
            </a:ext>
          </a:extLst>
        </xdr:cNvPr>
        <xdr:cNvSpPr txBox="1">
          <a:spLocks noChangeArrowheads="1"/>
        </xdr:cNvSpPr>
      </xdr:nvSpPr>
      <xdr:spPr bwMode="auto">
        <a:xfrm>
          <a:off x="1381125" y="115946872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337</xdr:row>
      <xdr:rowOff>133350</xdr:rowOff>
    </xdr:from>
    <xdr:to>
      <xdr:col>2</xdr:col>
      <xdr:colOff>342900</xdr:colOff>
      <xdr:row>338</xdr:row>
      <xdr:rowOff>57150</xdr:rowOff>
    </xdr:to>
    <xdr:sp macro="" textlink="">
      <xdr:nvSpPr>
        <xdr:cNvPr id="42" name="Text Box 292">
          <a:extLst>
            <a:ext uri="{FF2B5EF4-FFF2-40B4-BE49-F238E27FC236}">
              <a16:creationId xmlns:a16="http://schemas.microsoft.com/office/drawing/2014/main" id="{00000000-0008-0000-0A00-00002A000000}"/>
            </a:ext>
          </a:extLst>
        </xdr:cNvPr>
        <xdr:cNvSpPr txBox="1">
          <a:spLocks noChangeArrowheads="1"/>
        </xdr:cNvSpPr>
      </xdr:nvSpPr>
      <xdr:spPr bwMode="auto">
        <a:xfrm>
          <a:off x="1381125" y="11628977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444</xdr:row>
      <xdr:rowOff>152400</xdr:rowOff>
    </xdr:from>
    <xdr:to>
      <xdr:col>2</xdr:col>
      <xdr:colOff>342900</xdr:colOff>
      <xdr:row>445</xdr:row>
      <xdr:rowOff>66675</xdr:rowOff>
    </xdr:to>
    <xdr:sp macro="" textlink="">
      <xdr:nvSpPr>
        <xdr:cNvPr id="43" name="Text Box 293">
          <a:extLst>
            <a:ext uri="{FF2B5EF4-FFF2-40B4-BE49-F238E27FC236}">
              <a16:creationId xmlns:a16="http://schemas.microsoft.com/office/drawing/2014/main" id="{00000000-0008-0000-0A00-00002B000000}"/>
            </a:ext>
          </a:extLst>
        </xdr:cNvPr>
        <xdr:cNvSpPr txBox="1">
          <a:spLocks noChangeArrowheads="1"/>
        </xdr:cNvSpPr>
      </xdr:nvSpPr>
      <xdr:spPr bwMode="auto">
        <a:xfrm>
          <a:off x="1381125" y="1183300275"/>
          <a:ext cx="257175" cy="1047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356</xdr:row>
      <xdr:rowOff>123825</xdr:rowOff>
    </xdr:from>
    <xdr:to>
      <xdr:col>2</xdr:col>
      <xdr:colOff>342900</xdr:colOff>
      <xdr:row>357</xdr:row>
      <xdr:rowOff>57150</xdr:rowOff>
    </xdr:to>
    <xdr:sp macro="" textlink="">
      <xdr:nvSpPr>
        <xdr:cNvPr id="44" name="Text Box 315">
          <a:extLst>
            <a:ext uri="{FF2B5EF4-FFF2-40B4-BE49-F238E27FC236}">
              <a16:creationId xmlns:a16="http://schemas.microsoft.com/office/drawing/2014/main" id="{00000000-0008-0000-0A00-00002C000000}"/>
            </a:ext>
          </a:extLst>
        </xdr:cNvPr>
        <xdr:cNvSpPr txBox="1">
          <a:spLocks noChangeArrowheads="1"/>
        </xdr:cNvSpPr>
      </xdr:nvSpPr>
      <xdr:spPr bwMode="auto">
        <a:xfrm>
          <a:off x="1381125" y="1166507700"/>
          <a:ext cx="257175" cy="12382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373</xdr:row>
      <xdr:rowOff>123825</xdr:rowOff>
    </xdr:from>
    <xdr:to>
      <xdr:col>2</xdr:col>
      <xdr:colOff>342900</xdr:colOff>
      <xdr:row>374</xdr:row>
      <xdr:rowOff>47625</xdr:rowOff>
    </xdr:to>
    <xdr:sp macro="" textlink="">
      <xdr:nvSpPr>
        <xdr:cNvPr id="45" name="Text Box 316">
          <a:extLst>
            <a:ext uri="{FF2B5EF4-FFF2-40B4-BE49-F238E27FC236}">
              <a16:creationId xmlns:a16="http://schemas.microsoft.com/office/drawing/2014/main" id="{00000000-0008-0000-0A00-00002D000000}"/>
            </a:ext>
          </a:extLst>
        </xdr:cNvPr>
        <xdr:cNvSpPr txBox="1">
          <a:spLocks noChangeArrowheads="1"/>
        </xdr:cNvSpPr>
      </xdr:nvSpPr>
      <xdr:spPr bwMode="auto">
        <a:xfrm>
          <a:off x="1381125" y="11697462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472</xdr:row>
      <xdr:rowOff>133350</xdr:rowOff>
    </xdr:from>
    <xdr:to>
      <xdr:col>2</xdr:col>
      <xdr:colOff>342900</xdr:colOff>
      <xdr:row>473</xdr:row>
      <xdr:rowOff>57150</xdr:rowOff>
    </xdr:to>
    <xdr:sp macro="" textlink="">
      <xdr:nvSpPr>
        <xdr:cNvPr id="47" name="Text Box 336">
          <a:extLst>
            <a:ext uri="{FF2B5EF4-FFF2-40B4-BE49-F238E27FC236}">
              <a16:creationId xmlns:a16="http://schemas.microsoft.com/office/drawing/2014/main" id="{00000000-0008-0000-0A00-00002F000000}"/>
            </a:ext>
          </a:extLst>
        </xdr:cNvPr>
        <xdr:cNvSpPr txBox="1">
          <a:spLocks noChangeArrowheads="1"/>
        </xdr:cNvSpPr>
      </xdr:nvSpPr>
      <xdr:spPr bwMode="auto">
        <a:xfrm>
          <a:off x="1381125" y="1188615225"/>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48" name="Text Box 337">
          <a:extLst>
            <a:ext uri="{FF2B5EF4-FFF2-40B4-BE49-F238E27FC236}">
              <a16:creationId xmlns:a16="http://schemas.microsoft.com/office/drawing/2014/main" id="{00000000-0008-0000-0A00-000030000000}"/>
            </a:ext>
          </a:extLst>
        </xdr:cNvPr>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sp>
    <xdr:clientData/>
  </xdr:twoCellAnchor>
  <xdr:twoCellAnchor>
    <xdr:from>
      <xdr:col>2</xdr:col>
      <xdr:colOff>85725</xdr:colOff>
      <xdr:row>493</xdr:row>
      <xdr:rowOff>0</xdr:rowOff>
    </xdr:from>
    <xdr:to>
      <xdr:col>2</xdr:col>
      <xdr:colOff>342900</xdr:colOff>
      <xdr:row>493</xdr:row>
      <xdr:rowOff>0</xdr:rowOff>
    </xdr:to>
    <xdr:sp macro="" textlink="">
      <xdr:nvSpPr>
        <xdr:cNvPr id="49" name="Text Box 338">
          <a:extLst>
            <a:ext uri="{FF2B5EF4-FFF2-40B4-BE49-F238E27FC236}">
              <a16:creationId xmlns:a16="http://schemas.microsoft.com/office/drawing/2014/main" id="{00000000-0008-0000-0A00-000031000000}"/>
            </a:ext>
          </a:extLst>
        </xdr:cNvPr>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276225</xdr:colOff>
      <xdr:row>493</xdr:row>
      <xdr:rowOff>0</xdr:rowOff>
    </xdr:to>
    <xdr:sp macro="" textlink="">
      <xdr:nvSpPr>
        <xdr:cNvPr id="50" name="Text Box 339">
          <a:extLst>
            <a:ext uri="{FF2B5EF4-FFF2-40B4-BE49-F238E27FC236}">
              <a16:creationId xmlns:a16="http://schemas.microsoft.com/office/drawing/2014/main" id="{00000000-0008-0000-0A00-000032000000}"/>
            </a:ext>
          </a:extLst>
        </xdr:cNvPr>
        <xdr:cNvSpPr txBox="1">
          <a:spLocks noChangeArrowheads="1"/>
        </xdr:cNvSpPr>
      </xdr:nvSpPr>
      <xdr:spPr bwMode="auto">
        <a:xfrm>
          <a:off x="1381125" y="1192482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493</xdr:row>
      <xdr:rowOff>0</xdr:rowOff>
    </xdr:from>
    <xdr:to>
      <xdr:col>2</xdr:col>
      <xdr:colOff>342900</xdr:colOff>
      <xdr:row>493</xdr:row>
      <xdr:rowOff>0</xdr:rowOff>
    </xdr:to>
    <xdr:sp macro="" textlink="">
      <xdr:nvSpPr>
        <xdr:cNvPr id="51" name="Text Box 340">
          <a:extLst>
            <a:ext uri="{FF2B5EF4-FFF2-40B4-BE49-F238E27FC236}">
              <a16:creationId xmlns:a16="http://schemas.microsoft.com/office/drawing/2014/main" id="{00000000-0008-0000-0A00-000033000000}"/>
            </a:ext>
          </a:extLst>
        </xdr:cNvPr>
        <xdr:cNvSpPr txBox="1">
          <a:spLocks noChangeArrowheads="1"/>
        </xdr:cNvSpPr>
      </xdr:nvSpPr>
      <xdr:spPr bwMode="auto">
        <a:xfrm>
          <a:off x="1381125" y="1192482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2" name="Text Box 341">
          <a:extLst>
            <a:ext uri="{FF2B5EF4-FFF2-40B4-BE49-F238E27FC236}">
              <a16:creationId xmlns:a16="http://schemas.microsoft.com/office/drawing/2014/main" id="{00000000-0008-0000-0A00-000034000000}"/>
            </a:ext>
          </a:extLst>
        </xdr:cNvPr>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sp>
    <xdr:clientData/>
  </xdr:twoCellAnchor>
  <xdr:twoCellAnchor>
    <xdr:from>
      <xdr:col>2</xdr:col>
      <xdr:colOff>85725</xdr:colOff>
      <xdr:row>510</xdr:row>
      <xdr:rowOff>0</xdr:rowOff>
    </xdr:from>
    <xdr:to>
      <xdr:col>2</xdr:col>
      <xdr:colOff>342900</xdr:colOff>
      <xdr:row>510</xdr:row>
      <xdr:rowOff>0</xdr:rowOff>
    </xdr:to>
    <xdr:sp macro="" textlink="">
      <xdr:nvSpPr>
        <xdr:cNvPr id="53" name="Text Box 342">
          <a:extLst>
            <a:ext uri="{FF2B5EF4-FFF2-40B4-BE49-F238E27FC236}">
              <a16:creationId xmlns:a16="http://schemas.microsoft.com/office/drawing/2014/main" id="{00000000-0008-0000-0A00-000035000000}"/>
            </a:ext>
          </a:extLst>
        </xdr:cNvPr>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276225</xdr:colOff>
      <xdr:row>510</xdr:row>
      <xdr:rowOff>0</xdr:rowOff>
    </xdr:to>
    <xdr:sp macro="" textlink="">
      <xdr:nvSpPr>
        <xdr:cNvPr id="54" name="Text Box 343">
          <a:extLst>
            <a:ext uri="{FF2B5EF4-FFF2-40B4-BE49-F238E27FC236}">
              <a16:creationId xmlns:a16="http://schemas.microsoft.com/office/drawing/2014/main" id="{00000000-0008-0000-0A00-000036000000}"/>
            </a:ext>
          </a:extLst>
        </xdr:cNvPr>
        <xdr:cNvSpPr txBox="1">
          <a:spLocks noChangeArrowheads="1"/>
        </xdr:cNvSpPr>
      </xdr:nvSpPr>
      <xdr:spPr bwMode="auto">
        <a:xfrm>
          <a:off x="1381125" y="119572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510</xdr:row>
      <xdr:rowOff>0</xdr:rowOff>
    </xdr:from>
    <xdr:to>
      <xdr:col>2</xdr:col>
      <xdr:colOff>342900</xdr:colOff>
      <xdr:row>510</xdr:row>
      <xdr:rowOff>0</xdr:rowOff>
    </xdr:to>
    <xdr:sp macro="" textlink="">
      <xdr:nvSpPr>
        <xdr:cNvPr id="55" name="Text Box 344">
          <a:extLst>
            <a:ext uri="{FF2B5EF4-FFF2-40B4-BE49-F238E27FC236}">
              <a16:creationId xmlns:a16="http://schemas.microsoft.com/office/drawing/2014/main" id="{00000000-0008-0000-0A00-000037000000}"/>
            </a:ext>
          </a:extLst>
        </xdr:cNvPr>
        <xdr:cNvSpPr txBox="1">
          <a:spLocks noChangeArrowheads="1"/>
        </xdr:cNvSpPr>
      </xdr:nvSpPr>
      <xdr:spPr bwMode="auto">
        <a:xfrm>
          <a:off x="1381125" y="119572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6" name="Text Box 345">
          <a:extLst>
            <a:ext uri="{FF2B5EF4-FFF2-40B4-BE49-F238E27FC236}">
              <a16:creationId xmlns:a16="http://schemas.microsoft.com/office/drawing/2014/main" id="{00000000-0008-0000-0A00-000038000000}"/>
            </a:ext>
          </a:extLst>
        </xdr:cNvPr>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sp>
    <xdr:clientData/>
  </xdr:twoCellAnchor>
  <xdr:twoCellAnchor>
    <xdr:from>
      <xdr:col>2</xdr:col>
      <xdr:colOff>85725</xdr:colOff>
      <xdr:row>527</xdr:row>
      <xdr:rowOff>0</xdr:rowOff>
    </xdr:from>
    <xdr:to>
      <xdr:col>2</xdr:col>
      <xdr:colOff>342900</xdr:colOff>
      <xdr:row>527</xdr:row>
      <xdr:rowOff>0</xdr:rowOff>
    </xdr:to>
    <xdr:sp macro="" textlink="">
      <xdr:nvSpPr>
        <xdr:cNvPr id="57" name="Text Box 346">
          <a:extLst>
            <a:ext uri="{FF2B5EF4-FFF2-40B4-BE49-F238E27FC236}">
              <a16:creationId xmlns:a16="http://schemas.microsoft.com/office/drawing/2014/main" id="{00000000-0008-0000-0A00-000039000000}"/>
            </a:ext>
          </a:extLst>
        </xdr:cNvPr>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276225</xdr:colOff>
      <xdr:row>527</xdr:row>
      <xdr:rowOff>0</xdr:rowOff>
    </xdr:to>
    <xdr:sp macro="" textlink="">
      <xdr:nvSpPr>
        <xdr:cNvPr id="58" name="Text Box 347">
          <a:extLst>
            <a:ext uri="{FF2B5EF4-FFF2-40B4-BE49-F238E27FC236}">
              <a16:creationId xmlns:a16="http://schemas.microsoft.com/office/drawing/2014/main" id="{00000000-0008-0000-0A00-00003A000000}"/>
            </a:ext>
          </a:extLst>
        </xdr:cNvPr>
        <xdr:cNvSpPr txBox="1">
          <a:spLocks noChangeArrowheads="1"/>
        </xdr:cNvSpPr>
      </xdr:nvSpPr>
      <xdr:spPr bwMode="auto">
        <a:xfrm>
          <a:off x="1381125" y="1198959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527</xdr:row>
      <xdr:rowOff>0</xdr:rowOff>
    </xdr:from>
    <xdr:to>
      <xdr:col>2</xdr:col>
      <xdr:colOff>342900</xdr:colOff>
      <xdr:row>527</xdr:row>
      <xdr:rowOff>0</xdr:rowOff>
    </xdr:to>
    <xdr:sp macro="" textlink="">
      <xdr:nvSpPr>
        <xdr:cNvPr id="59" name="Text Box 348">
          <a:extLst>
            <a:ext uri="{FF2B5EF4-FFF2-40B4-BE49-F238E27FC236}">
              <a16:creationId xmlns:a16="http://schemas.microsoft.com/office/drawing/2014/main" id="{00000000-0008-0000-0A00-00003B000000}"/>
            </a:ext>
          </a:extLst>
        </xdr:cNvPr>
        <xdr:cNvSpPr txBox="1">
          <a:spLocks noChangeArrowheads="1"/>
        </xdr:cNvSpPr>
      </xdr:nvSpPr>
      <xdr:spPr bwMode="auto">
        <a:xfrm>
          <a:off x="1381125" y="1198959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0" name="Text Box 349">
          <a:extLst>
            <a:ext uri="{FF2B5EF4-FFF2-40B4-BE49-F238E27FC236}">
              <a16:creationId xmlns:a16="http://schemas.microsoft.com/office/drawing/2014/main" id="{00000000-0008-0000-0A00-00003C000000}"/>
            </a:ext>
          </a:extLst>
        </xdr:cNvPr>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sp>
    <xdr:clientData/>
  </xdr:twoCellAnchor>
  <xdr:twoCellAnchor>
    <xdr:from>
      <xdr:col>2</xdr:col>
      <xdr:colOff>85725</xdr:colOff>
      <xdr:row>544</xdr:row>
      <xdr:rowOff>0</xdr:rowOff>
    </xdr:from>
    <xdr:to>
      <xdr:col>2</xdr:col>
      <xdr:colOff>342900</xdr:colOff>
      <xdr:row>544</xdr:row>
      <xdr:rowOff>0</xdr:rowOff>
    </xdr:to>
    <xdr:sp macro="" textlink="">
      <xdr:nvSpPr>
        <xdr:cNvPr id="61" name="Text Box 350">
          <a:extLst>
            <a:ext uri="{FF2B5EF4-FFF2-40B4-BE49-F238E27FC236}">
              <a16:creationId xmlns:a16="http://schemas.microsoft.com/office/drawing/2014/main" id="{00000000-0008-0000-0A00-00003D000000}"/>
            </a:ext>
          </a:extLst>
        </xdr:cNvPr>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276225</xdr:colOff>
      <xdr:row>544</xdr:row>
      <xdr:rowOff>0</xdr:rowOff>
    </xdr:to>
    <xdr:sp macro="" textlink="">
      <xdr:nvSpPr>
        <xdr:cNvPr id="62" name="Text Box 351">
          <a:extLst>
            <a:ext uri="{FF2B5EF4-FFF2-40B4-BE49-F238E27FC236}">
              <a16:creationId xmlns:a16="http://schemas.microsoft.com/office/drawing/2014/main" id="{00000000-0008-0000-0A00-00003E000000}"/>
            </a:ext>
          </a:extLst>
        </xdr:cNvPr>
        <xdr:cNvSpPr txBox="1">
          <a:spLocks noChangeArrowheads="1"/>
        </xdr:cNvSpPr>
      </xdr:nvSpPr>
      <xdr:spPr bwMode="auto">
        <a:xfrm>
          <a:off x="1381125" y="1202197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544</xdr:row>
      <xdr:rowOff>0</xdr:rowOff>
    </xdr:from>
    <xdr:to>
      <xdr:col>2</xdr:col>
      <xdr:colOff>342900</xdr:colOff>
      <xdr:row>544</xdr:row>
      <xdr:rowOff>0</xdr:rowOff>
    </xdr:to>
    <xdr:sp macro="" textlink="">
      <xdr:nvSpPr>
        <xdr:cNvPr id="63" name="Text Box 352">
          <a:extLst>
            <a:ext uri="{FF2B5EF4-FFF2-40B4-BE49-F238E27FC236}">
              <a16:creationId xmlns:a16="http://schemas.microsoft.com/office/drawing/2014/main" id="{00000000-0008-0000-0A00-00003F000000}"/>
            </a:ext>
          </a:extLst>
        </xdr:cNvPr>
        <xdr:cNvSpPr txBox="1">
          <a:spLocks noChangeArrowheads="1"/>
        </xdr:cNvSpPr>
      </xdr:nvSpPr>
      <xdr:spPr bwMode="auto">
        <a:xfrm>
          <a:off x="1381125" y="1202197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4" name="Text Box 353">
          <a:extLst>
            <a:ext uri="{FF2B5EF4-FFF2-40B4-BE49-F238E27FC236}">
              <a16:creationId xmlns:a16="http://schemas.microsoft.com/office/drawing/2014/main" id="{00000000-0008-0000-0A00-000040000000}"/>
            </a:ext>
          </a:extLst>
        </xdr:cNvPr>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sp>
    <xdr:clientData/>
  </xdr:twoCellAnchor>
  <xdr:twoCellAnchor>
    <xdr:from>
      <xdr:col>2</xdr:col>
      <xdr:colOff>85725</xdr:colOff>
      <xdr:row>561</xdr:row>
      <xdr:rowOff>0</xdr:rowOff>
    </xdr:from>
    <xdr:to>
      <xdr:col>2</xdr:col>
      <xdr:colOff>342900</xdr:colOff>
      <xdr:row>561</xdr:row>
      <xdr:rowOff>0</xdr:rowOff>
    </xdr:to>
    <xdr:sp macro="" textlink="">
      <xdr:nvSpPr>
        <xdr:cNvPr id="65" name="Text Box 354">
          <a:extLst>
            <a:ext uri="{FF2B5EF4-FFF2-40B4-BE49-F238E27FC236}">
              <a16:creationId xmlns:a16="http://schemas.microsoft.com/office/drawing/2014/main" id="{00000000-0008-0000-0A00-000041000000}"/>
            </a:ext>
          </a:extLst>
        </xdr:cNvPr>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276225</xdr:colOff>
      <xdr:row>561</xdr:row>
      <xdr:rowOff>0</xdr:rowOff>
    </xdr:to>
    <xdr:sp macro="" textlink="">
      <xdr:nvSpPr>
        <xdr:cNvPr id="66" name="Text Box 355">
          <a:extLst>
            <a:ext uri="{FF2B5EF4-FFF2-40B4-BE49-F238E27FC236}">
              <a16:creationId xmlns:a16="http://schemas.microsoft.com/office/drawing/2014/main" id="{00000000-0008-0000-0A00-000042000000}"/>
            </a:ext>
          </a:extLst>
        </xdr:cNvPr>
        <xdr:cNvSpPr txBox="1">
          <a:spLocks noChangeArrowheads="1"/>
        </xdr:cNvSpPr>
      </xdr:nvSpPr>
      <xdr:spPr bwMode="auto">
        <a:xfrm>
          <a:off x="1381125" y="1205436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561</xdr:row>
      <xdr:rowOff>0</xdr:rowOff>
    </xdr:from>
    <xdr:to>
      <xdr:col>2</xdr:col>
      <xdr:colOff>342900</xdr:colOff>
      <xdr:row>561</xdr:row>
      <xdr:rowOff>0</xdr:rowOff>
    </xdr:to>
    <xdr:sp macro="" textlink="">
      <xdr:nvSpPr>
        <xdr:cNvPr id="67" name="Text Box 356">
          <a:extLst>
            <a:ext uri="{FF2B5EF4-FFF2-40B4-BE49-F238E27FC236}">
              <a16:creationId xmlns:a16="http://schemas.microsoft.com/office/drawing/2014/main" id="{00000000-0008-0000-0A00-000043000000}"/>
            </a:ext>
          </a:extLst>
        </xdr:cNvPr>
        <xdr:cNvSpPr txBox="1">
          <a:spLocks noChangeArrowheads="1"/>
        </xdr:cNvSpPr>
      </xdr:nvSpPr>
      <xdr:spPr bwMode="auto">
        <a:xfrm>
          <a:off x="1381125" y="1205436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68" name="Text Box 357">
          <a:extLst>
            <a:ext uri="{FF2B5EF4-FFF2-40B4-BE49-F238E27FC236}">
              <a16:creationId xmlns:a16="http://schemas.microsoft.com/office/drawing/2014/main" id="{00000000-0008-0000-0A00-000044000000}"/>
            </a:ext>
          </a:extLst>
        </xdr:cNvPr>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sp>
    <xdr:clientData/>
  </xdr:twoCellAnchor>
  <xdr:twoCellAnchor>
    <xdr:from>
      <xdr:col>2</xdr:col>
      <xdr:colOff>85725</xdr:colOff>
      <xdr:row>570</xdr:row>
      <xdr:rowOff>0</xdr:rowOff>
    </xdr:from>
    <xdr:to>
      <xdr:col>2</xdr:col>
      <xdr:colOff>342900</xdr:colOff>
      <xdr:row>570</xdr:row>
      <xdr:rowOff>0</xdr:rowOff>
    </xdr:to>
    <xdr:sp macro="" textlink="">
      <xdr:nvSpPr>
        <xdr:cNvPr id="69" name="Text Box 358">
          <a:extLst>
            <a:ext uri="{FF2B5EF4-FFF2-40B4-BE49-F238E27FC236}">
              <a16:creationId xmlns:a16="http://schemas.microsoft.com/office/drawing/2014/main" id="{00000000-0008-0000-0A00-000045000000}"/>
            </a:ext>
          </a:extLst>
        </xdr:cNvPr>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276225</xdr:colOff>
      <xdr:row>570</xdr:row>
      <xdr:rowOff>0</xdr:rowOff>
    </xdr:to>
    <xdr:sp macro="" textlink="">
      <xdr:nvSpPr>
        <xdr:cNvPr id="70" name="Text Box 359">
          <a:extLst>
            <a:ext uri="{FF2B5EF4-FFF2-40B4-BE49-F238E27FC236}">
              <a16:creationId xmlns:a16="http://schemas.microsoft.com/office/drawing/2014/main" id="{00000000-0008-0000-0A00-000046000000}"/>
            </a:ext>
          </a:extLst>
        </xdr:cNvPr>
        <xdr:cNvSpPr txBox="1">
          <a:spLocks noChangeArrowheads="1"/>
        </xdr:cNvSpPr>
      </xdr:nvSpPr>
      <xdr:spPr bwMode="auto">
        <a:xfrm>
          <a:off x="1381125" y="1207150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570</xdr:row>
      <xdr:rowOff>0</xdr:rowOff>
    </xdr:from>
    <xdr:to>
      <xdr:col>2</xdr:col>
      <xdr:colOff>342900</xdr:colOff>
      <xdr:row>570</xdr:row>
      <xdr:rowOff>0</xdr:rowOff>
    </xdr:to>
    <xdr:sp macro="" textlink="">
      <xdr:nvSpPr>
        <xdr:cNvPr id="71" name="Text Box 360">
          <a:extLst>
            <a:ext uri="{FF2B5EF4-FFF2-40B4-BE49-F238E27FC236}">
              <a16:creationId xmlns:a16="http://schemas.microsoft.com/office/drawing/2014/main" id="{00000000-0008-0000-0A00-000047000000}"/>
            </a:ext>
          </a:extLst>
        </xdr:cNvPr>
        <xdr:cNvSpPr txBox="1">
          <a:spLocks noChangeArrowheads="1"/>
        </xdr:cNvSpPr>
      </xdr:nvSpPr>
      <xdr:spPr bwMode="auto">
        <a:xfrm>
          <a:off x="1381125" y="1207150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2" name="Text Box 361">
          <a:extLst>
            <a:ext uri="{FF2B5EF4-FFF2-40B4-BE49-F238E27FC236}">
              <a16:creationId xmlns:a16="http://schemas.microsoft.com/office/drawing/2014/main" id="{00000000-0008-0000-0A00-000048000000}"/>
            </a:ext>
          </a:extLst>
        </xdr:cNvPr>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sp>
    <xdr:clientData/>
  </xdr:twoCellAnchor>
  <xdr:twoCellAnchor>
    <xdr:from>
      <xdr:col>2</xdr:col>
      <xdr:colOff>85725</xdr:colOff>
      <xdr:row>653</xdr:row>
      <xdr:rowOff>0</xdr:rowOff>
    </xdr:from>
    <xdr:to>
      <xdr:col>2</xdr:col>
      <xdr:colOff>342900</xdr:colOff>
      <xdr:row>653</xdr:row>
      <xdr:rowOff>0</xdr:rowOff>
    </xdr:to>
    <xdr:sp macro="" textlink="">
      <xdr:nvSpPr>
        <xdr:cNvPr id="73" name="Text Box 362">
          <a:extLst>
            <a:ext uri="{FF2B5EF4-FFF2-40B4-BE49-F238E27FC236}">
              <a16:creationId xmlns:a16="http://schemas.microsoft.com/office/drawing/2014/main" id="{00000000-0008-0000-0A00-000049000000}"/>
            </a:ext>
          </a:extLst>
        </xdr:cNvPr>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276225</xdr:colOff>
      <xdr:row>653</xdr:row>
      <xdr:rowOff>0</xdr:rowOff>
    </xdr:to>
    <xdr:sp macro="" textlink="">
      <xdr:nvSpPr>
        <xdr:cNvPr id="74" name="Text Box 363">
          <a:extLst>
            <a:ext uri="{FF2B5EF4-FFF2-40B4-BE49-F238E27FC236}">
              <a16:creationId xmlns:a16="http://schemas.microsoft.com/office/drawing/2014/main" id="{00000000-0008-0000-0A00-00004A000000}"/>
            </a:ext>
          </a:extLst>
        </xdr:cNvPr>
        <xdr:cNvSpPr txBox="1">
          <a:spLocks noChangeArrowheads="1"/>
        </xdr:cNvSpPr>
      </xdr:nvSpPr>
      <xdr:spPr bwMode="auto">
        <a:xfrm>
          <a:off x="1381125" y="1208674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653</xdr:row>
      <xdr:rowOff>0</xdr:rowOff>
    </xdr:from>
    <xdr:to>
      <xdr:col>2</xdr:col>
      <xdr:colOff>342900</xdr:colOff>
      <xdr:row>653</xdr:row>
      <xdr:rowOff>0</xdr:rowOff>
    </xdr:to>
    <xdr:sp macro="" textlink="">
      <xdr:nvSpPr>
        <xdr:cNvPr id="75" name="Text Box 364">
          <a:extLst>
            <a:ext uri="{FF2B5EF4-FFF2-40B4-BE49-F238E27FC236}">
              <a16:creationId xmlns:a16="http://schemas.microsoft.com/office/drawing/2014/main" id="{00000000-0008-0000-0A00-00004B000000}"/>
            </a:ext>
          </a:extLst>
        </xdr:cNvPr>
        <xdr:cNvSpPr txBox="1">
          <a:spLocks noChangeArrowheads="1"/>
        </xdr:cNvSpPr>
      </xdr:nvSpPr>
      <xdr:spPr bwMode="auto">
        <a:xfrm>
          <a:off x="1381125" y="1208674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6" name="Text Box 365">
          <a:extLst>
            <a:ext uri="{FF2B5EF4-FFF2-40B4-BE49-F238E27FC236}">
              <a16:creationId xmlns:a16="http://schemas.microsoft.com/office/drawing/2014/main" id="{00000000-0008-0000-0A00-00004C000000}"/>
            </a:ext>
          </a:extLst>
        </xdr:cNvPr>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sp>
    <xdr:clientData/>
  </xdr:twoCellAnchor>
  <xdr:twoCellAnchor>
    <xdr:from>
      <xdr:col>2</xdr:col>
      <xdr:colOff>85725</xdr:colOff>
      <xdr:row>670</xdr:row>
      <xdr:rowOff>0</xdr:rowOff>
    </xdr:from>
    <xdr:to>
      <xdr:col>2</xdr:col>
      <xdr:colOff>342900</xdr:colOff>
      <xdr:row>670</xdr:row>
      <xdr:rowOff>0</xdr:rowOff>
    </xdr:to>
    <xdr:sp macro="" textlink="">
      <xdr:nvSpPr>
        <xdr:cNvPr id="77" name="Text Box 366">
          <a:extLst>
            <a:ext uri="{FF2B5EF4-FFF2-40B4-BE49-F238E27FC236}">
              <a16:creationId xmlns:a16="http://schemas.microsoft.com/office/drawing/2014/main" id="{00000000-0008-0000-0A00-00004D000000}"/>
            </a:ext>
          </a:extLst>
        </xdr:cNvPr>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276225</xdr:colOff>
      <xdr:row>670</xdr:row>
      <xdr:rowOff>0</xdr:rowOff>
    </xdr:to>
    <xdr:sp macro="" textlink="">
      <xdr:nvSpPr>
        <xdr:cNvPr id="78" name="Text Box 367">
          <a:extLst>
            <a:ext uri="{FF2B5EF4-FFF2-40B4-BE49-F238E27FC236}">
              <a16:creationId xmlns:a16="http://schemas.microsoft.com/office/drawing/2014/main" id="{00000000-0008-0000-0A00-00004E000000}"/>
            </a:ext>
          </a:extLst>
        </xdr:cNvPr>
        <xdr:cNvSpPr txBox="1">
          <a:spLocks noChangeArrowheads="1"/>
        </xdr:cNvSpPr>
      </xdr:nvSpPr>
      <xdr:spPr bwMode="auto">
        <a:xfrm>
          <a:off x="1381125" y="1211913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670</xdr:row>
      <xdr:rowOff>0</xdr:rowOff>
    </xdr:from>
    <xdr:to>
      <xdr:col>2</xdr:col>
      <xdr:colOff>342900</xdr:colOff>
      <xdr:row>670</xdr:row>
      <xdr:rowOff>0</xdr:rowOff>
    </xdr:to>
    <xdr:sp macro="" textlink="">
      <xdr:nvSpPr>
        <xdr:cNvPr id="79" name="Text Box 368">
          <a:extLst>
            <a:ext uri="{FF2B5EF4-FFF2-40B4-BE49-F238E27FC236}">
              <a16:creationId xmlns:a16="http://schemas.microsoft.com/office/drawing/2014/main" id="{00000000-0008-0000-0A00-00004F000000}"/>
            </a:ext>
          </a:extLst>
        </xdr:cNvPr>
        <xdr:cNvSpPr txBox="1">
          <a:spLocks noChangeArrowheads="1"/>
        </xdr:cNvSpPr>
      </xdr:nvSpPr>
      <xdr:spPr bwMode="auto">
        <a:xfrm>
          <a:off x="1381125" y="1211913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0" name="Text Box 369">
          <a:extLst>
            <a:ext uri="{FF2B5EF4-FFF2-40B4-BE49-F238E27FC236}">
              <a16:creationId xmlns:a16="http://schemas.microsoft.com/office/drawing/2014/main" id="{00000000-0008-0000-0A00-000050000000}"/>
            </a:ext>
          </a:extLst>
        </xdr:cNvPr>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sp>
    <xdr:clientData/>
  </xdr:twoCellAnchor>
  <xdr:twoCellAnchor>
    <xdr:from>
      <xdr:col>2</xdr:col>
      <xdr:colOff>85725</xdr:colOff>
      <xdr:row>687</xdr:row>
      <xdr:rowOff>0</xdr:rowOff>
    </xdr:from>
    <xdr:to>
      <xdr:col>2</xdr:col>
      <xdr:colOff>342900</xdr:colOff>
      <xdr:row>687</xdr:row>
      <xdr:rowOff>0</xdr:rowOff>
    </xdr:to>
    <xdr:sp macro="" textlink="">
      <xdr:nvSpPr>
        <xdr:cNvPr id="81" name="Text Box 370">
          <a:extLst>
            <a:ext uri="{FF2B5EF4-FFF2-40B4-BE49-F238E27FC236}">
              <a16:creationId xmlns:a16="http://schemas.microsoft.com/office/drawing/2014/main" id="{00000000-0008-0000-0A00-000051000000}"/>
            </a:ext>
          </a:extLst>
        </xdr:cNvPr>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276225</xdr:colOff>
      <xdr:row>687</xdr:row>
      <xdr:rowOff>0</xdr:rowOff>
    </xdr:to>
    <xdr:sp macro="" textlink="">
      <xdr:nvSpPr>
        <xdr:cNvPr id="82" name="Text Box 371">
          <a:extLst>
            <a:ext uri="{FF2B5EF4-FFF2-40B4-BE49-F238E27FC236}">
              <a16:creationId xmlns:a16="http://schemas.microsoft.com/office/drawing/2014/main" id="{00000000-0008-0000-0A00-000052000000}"/>
            </a:ext>
          </a:extLst>
        </xdr:cNvPr>
        <xdr:cNvSpPr txBox="1">
          <a:spLocks noChangeArrowheads="1"/>
        </xdr:cNvSpPr>
      </xdr:nvSpPr>
      <xdr:spPr bwMode="auto">
        <a:xfrm>
          <a:off x="1381125" y="121515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687</xdr:row>
      <xdr:rowOff>0</xdr:rowOff>
    </xdr:from>
    <xdr:to>
      <xdr:col>2</xdr:col>
      <xdr:colOff>342900</xdr:colOff>
      <xdr:row>687</xdr:row>
      <xdr:rowOff>0</xdr:rowOff>
    </xdr:to>
    <xdr:sp macro="" textlink="">
      <xdr:nvSpPr>
        <xdr:cNvPr id="83" name="Text Box 372">
          <a:extLst>
            <a:ext uri="{FF2B5EF4-FFF2-40B4-BE49-F238E27FC236}">
              <a16:creationId xmlns:a16="http://schemas.microsoft.com/office/drawing/2014/main" id="{00000000-0008-0000-0A00-000053000000}"/>
            </a:ext>
          </a:extLst>
        </xdr:cNvPr>
        <xdr:cNvSpPr txBox="1">
          <a:spLocks noChangeArrowheads="1"/>
        </xdr:cNvSpPr>
      </xdr:nvSpPr>
      <xdr:spPr bwMode="auto">
        <a:xfrm>
          <a:off x="1381125" y="121515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4" name="Text Box 373">
          <a:extLst>
            <a:ext uri="{FF2B5EF4-FFF2-40B4-BE49-F238E27FC236}">
              <a16:creationId xmlns:a16="http://schemas.microsoft.com/office/drawing/2014/main" id="{00000000-0008-0000-0A00-000054000000}"/>
            </a:ext>
          </a:extLst>
        </xdr:cNvPr>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sp>
    <xdr:clientData/>
  </xdr:twoCellAnchor>
  <xdr:twoCellAnchor>
    <xdr:from>
      <xdr:col>2</xdr:col>
      <xdr:colOff>85725</xdr:colOff>
      <xdr:row>704</xdr:row>
      <xdr:rowOff>0</xdr:rowOff>
    </xdr:from>
    <xdr:to>
      <xdr:col>2</xdr:col>
      <xdr:colOff>342900</xdr:colOff>
      <xdr:row>704</xdr:row>
      <xdr:rowOff>0</xdr:rowOff>
    </xdr:to>
    <xdr:sp macro="" textlink="">
      <xdr:nvSpPr>
        <xdr:cNvPr id="85" name="Text Box 374">
          <a:extLst>
            <a:ext uri="{FF2B5EF4-FFF2-40B4-BE49-F238E27FC236}">
              <a16:creationId xmlns:a16="http://schemas.microsoft.com/office/drawing/2014/main" id="{00000000-0008-0000-0A00-000055000000}"/>
            </a:ext>
          </a:extLst>
        </xdr:cNvPr>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276225</xdr:colOff>
      <xdr:row>704</xdr:row>
      <xdr:rowOff>0</xdr:rowOff>
    </xdr:to>
    <xdr:sp macro="" textlink="">
      <xdr:nvSpPr>
        <xdr:cNvPr id="86" name="Text Box 375">
          <a:extLst>
            <a:ext uri="{FF2B5EF4-FFF2-40B4-BE49-F238E27FC236}">
              <a16:creationId xmlns:a16="http://schemas.microsoft.com/office/drawing/2014/main" id="{00000000-0008-0000-0A00-000056000000}"/>
            </a:ext>
          </a:extLst>
        </xdr:cNvPr>
        <xdr:cNvSpPr txBox="1">
          <a:spLocks noChangeArrowheads="1"/>
        </xdr:cNvSpPr>
      </xdr:nvSpPr>
      <xdr:spPr bwMode="auto">
        <a:xfrm>
          <a:off x="1381125" y="12183903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704</xdr:row>
      <xdr:rowOff>0</xdr:rowOff>
    </xdr:from>
    <xdr:to>
      <xdr:col>2</xdr:col>
      <xdr:colOff>342900</xdr:colOff>
      <xdr:row>704</xdr:row>
      <xdr:rowOff>0</xdr:rowOff>
    </xdr:to>
    <xdr:sp macro="" textlink="">
      <xdr:nvSpPr>
        <xdr:cNvPr id="87" name="Text Box 376">
          <a:extLst>
            <a:ext uri="{FF2B5EF4-FFF2-40B4-BE49-F238E27FC236}">
              <a16:creationId xmlns:a16="http://schemas.microsoft.com/office/drawing/2014/main" id="{00000000-0008-0000-0A00-000057000000}"/>
            </a:ext>
          </a:extLst>
        </xdr:cNvPr>
        <xdr:cNvSpPr txBox="1">
          <a:spLocks noChangeArrowheads="1"/>
        </xdr:cNvSpPr>
      </xdr:nvSpPr>
      <xdr:spPr bwMode="auto">
        <a:xfrm>
          <a:off x="1381125" y="12183903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88" name="Text Box 377">
          <a:extLst>
            <a:ext uri="{FF2B5EF4-FFF2-40B4-BE49-F238E27FC236}">
              <a16:creationId xmlns:a16="http://schemas.microsoft.com/office/drawing/2014/main" id="{00000000-0008-0000-0A00-000058000000}"/>
            </a:ext>
          </a:extLst>
        </xdr:cNvPr>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sp>
    <xdr:clientData/>
  </xdr:twoCellAnchor>
  <xdr:twoCellAnchor>
    <xdr:from>
      <xdr:col>2</xdr:col>
      <xdr:colOff>85725</xdr:colOff>
      <xdr:row>721</xdr:row>
      <xdr:rowOff>0</xdr:rowOff>
    </xdr:from>
    <xdr:to>
      <xdr:col>2</xdr:col>
      <xdr:colOff>342900</xdr:colOff>
      <xdr:row>721</xdr:row>
      <xdr:rowOff>0</xdr:rowOff>
    </xdr:to>
    <xdr:sp macro="" textlink="">
      <xdr:nvSpPr>
        <xdr:cNvPr id="89" name="Text Box 378">
          <a:extLst>
            <a:ext uri="{FF2B5EF4-FFF2-40B4-BE49-F238E27FC236}">
              <a16:creationId xmlns:a16="http://schemas.microsoft.com/office/drawing/2014/main" id="{00000000-0008-0000-0A00-000059000000}"/>
            </a:ext>
          </a:extLst>
        </xdr:cNvPr>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276225</xdr:colOff>
      <xdr:row>721</xdr:row>
      <xdr:rowOff>0</xdr:rowOff>
    </xdr:to>
    <xdr:sp macro="" textlink="">
      <xdr:nvSpPr>
        <xdr:cNvPr id="90" name="Text Box 379">
          <a:extLst>
            <a:ext uri="{FF2B5EF4-FFF2-40B4-BE49-F238E27FC236}">
              <a16:creationId xmlns:a16="http://schemas.microsoft.com/office/drawing/2014/main" id="{00000000-0008-0000-0A00-00005A000000}"/>
            </a:ext>
          </a:extLst>
        </xdr:cNvPr>
        <xdr:cNvSpPr txBox="1">
          <a:spLocks noChangeArrowheads="1"/>
        </xdr:cNvSpPr>
      </xdr:nvSpPr>
      <xdr:spPr bwMode="auto">
        <a:xfrm>
          <a:off x="1381125" y="1221628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721</xdr:row>
      <xdr:rowOff>0</xdr:rowOff>
    </xdr:from>
    <xdr:to>
      <xdr:col>2</xdr:col>
      <xdr:colOff>342900</xdr:colOff>
      <xdr:row>721</xdr:row>
      <xdr:rowOff>0</xdr:rowOff>
    </xdr:to>
    <xdr:sp macro="" textlink="">
      <xdr:nvSpPr>
        <xdr:cNvPr id="91" name="Text Box 380">
          <a:extLst>
            <a:ext uri="{FF2B5EF4-FFF2-40B4-BE49-F238E27FC236}">
              <a16:creationId xmlns:a16="http://schemas.microsoft.com/office/drawing/2014/main" id="{00000000-0008-0000-0A00-00005B000000}"/>
            </a:ext>
          </a:extLst>
        </xdr:cNvPr>
        <xdr:cNvSpPr txBox="1">
          <a:spLocks noChangeArrowheads="1"/>
        </xdr:cNvSpPr>
      </xdr:nvSpPr>
      <xdr:spPr bwMode="auto">
        <a:xfrm>
          <a:off x="1381125" y="1221628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6" name="Text Box 381">
          <a:extLst>
            <a:ext uri="{FF2B5EF4-FFF2-40B4-BE49-F238E27FC236}">
              <a16:creationId xmlns:a16="http://schemas.microsoft.com/office/drawing/2014/main" id="{00000000-0008-0000-0A00-000060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97" name="Text Box 382">
          <a:extLst>
            <a:ext uri="{FF2B5EF4-FFF2-40B4-BE49-F238E27FC236}">
              <a16:creationId xmlns:a16="http://schemas.microsoft.com/office/drawing/2014/main" id="{00000000-0008-0000-0A00-000061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98" name="Text Box 383">
          <a:extLst>
            <a:ext uri="{FF2B5EF4-FFF2-40B4-BE49-F238E27FC236}">
              <a16:creationId xmlns:a16="http://schemas.microsoft.com/office/drawing/2014/main" id="{00000000-0008-0000-0A00-000062000000}"/>
            </a:ext>
          </a:extLst>
        </xdr:cNvPr>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99" name="Text Box 384">
          <a:extLst>
            <a:ext uri="{FF2B5EF4-FFF2-40B4-BE49-F238E27FC236}">
              <a16:creationId xmlns:a16="http://schemas.microsoft.com/office/drawing/2014/main" id="{00000000-0008-0000-0A00-000063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0" name="Text Box 381">
          <a:extLst>
            <a:ext uri="{FF2B5EF4-FFF2-40B4-BE49-F238E27FC236}">
              <a16:creationId xmlns:a16="http://schemas.microsoft.com/office/drawing/2014/main" id="{00000000-0008-0000-0A00-000064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sp>
    <xdr:clientData/>
  </xdr:twoCellAnchor>
  <xdr:twoCellAnchor>
    <xdr:from>
      <xdr:col>2</xdr:col>
      <xdr:colOff>85725</xdr:colOff>
      <xdr:row>742</xdr:row>
      <xdr:rowOff>0</xdr:rowOff>
    </xdr:from>
    <xdr:to>
      <xdr:col>2</xdr:col>
      <xdr:colOff>342900</xdr:colOff>
      <xdr:row>742</xdr:row>
      <xdr:rowOff>0</xdr:rowOff>
    </xdr:to>
    <xdr:sp macro="" textlink="">
      <xdr:nvSpPr>
        <xdr:cNvPr id="101" name="Text Box 382">
          <a:extLst>
            <a:ext uri="{FF2B5EF4-FFF2-40B4-BE49-F238E27FC236}">
              <a16:creationId xmlns:a16="http://schemas.microsoft.com/office/drawing/2014/main" id="{00000000-0008-0000-0A00-000065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276225</xdr:colOff>
      <xdr:row>742</xdr:row>
      <xdr:rowOff>0</xdr:rowOff>
    </xdr:to>
    <xdr:sp macro="" textlink="">
      <xdr:nvSpPr>
        <xdr:cNvPr id="102" name="Text Box 383">
          <a:extLst>
            <a:ext uri="{FF2B5EF4-FFF2-40B4-BE49-F238E27FC236}">
              <a16:creationId xmlns:a16="http://schemas.microsoft.com/office/drawing/2014/main" id="{00000000-0008-0000-0A00-000066000000}"/>
            </a:ext>
          </a:extLst>
        </xdr:cNvPr>
        <xdr:cNvSpPr txBox="1">
          <a:spLocks noChangeArrowheads="1"/>
        </xdr:cNvSpPr>
      </xdr:nvSpPr>
      <xdr:spPr bwMode="auto">
        <a:xfrm>
          <a:off x="1381125" y="122658187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742</xdr:row>
      <xdr:rowOff>0</xdr:rowOff>
    </xdr:from>
    <xdr:to>
      <xdr:col>2</xdr:col>
      <xdr:colOff>342900</xdr:colOff>
      <xdr:row>742</xdr:row>
      <xdr:rowOff>0</xdr:rowOff>
    </xdr:to>
    <xdr:sp macro="" textlink="">
      <xdr:nvSpPr>
        <xdr:cNvPr id="103" name="Text Box 384">
          <a:extLst>
            <a:ext uri="{FF2B5EF4-FFF2-40B4-BE49-F238E27FC236}">
              <a16:creationId xmlns:a16="http://schemas.microsoft.com/office/drawing/2014/main" id="{00000000-0008-0000-0A00-000067000000}"/>
            </a:ext>
          </a:extLst>
        </xdr:cNvPr>
        <xdr:cNvSpPr txBox="1">
          <a:spLocks noChangeArrowheads="1"/>
        </xdr:cNvSpPr>
      </xdr:nvSpPr>
      <xdr:spPr bwMode="auto">
        <a:xfrm>
          <a:off x="1381125" y="122658187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editAs="oneCell">
    <xdr:from>
      <xdr:col>8</xdr:col>
      <xdr:colOff>0</xdr:colOff>
      <xdr:row>368</xdr:row>
      <xdr:rowOff>0</xdr:rowOff>
    </xdr:from>
    <xdr:to>
      <xdr:col>8</xdr:col>
      <xdr:colOff>114300</xdr:colOff>
      <xdr:row>368</xdr:row>
      <xdr:rowOff>104775</xdr:rowOff>
    </xdr:to>
    <xdr:pic>
      <xdr:nvPicPr>
        <xdr:cNvPr id="104" name="Picture 2168" descr="BD10254_">
          <a:extLst>
            <a:ext uri="{FF2B5EF4-FFF2-40B4-BE49-F238E27FC236}">
              <a16:creationId xmlns:a16="http://schemas.microsoft.com/office/drawing/2014/main" id="{00000000-0008-0000-0A00-00006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editAs="oneCell">
    <xdr:from>
      <xdr:col>8</xdr:col>
      <xdr:colOff>0</xdr:colOff>
      <xdr:row>368</xdr:row>
      <xdr:rowOff>0</xdr:rowOff>
    </xdr:from>
    <xdr:to>
      <xdr:col>8</xdr:col>
      <xdr:colOff>114300</xdr:colOff>
      <xdr:row>368</xdr:row>
      <xdr:rowOff>104775</xdr:rowOff>
    </xdr:to>
    <xdr:pic>
      <xdr:nvPicPr>
        <xdr:cNvPr id="105" name="Picture 2169" descr="BD10255_">
          <a:extLst>
            <a:ext uri="{FF2B5EF4-FFF2-40B4-BE49-F238E27FC236}">
              <a16:creationId xmlns:a16="http://schemas.microsoft.com/office/drawing/2014/main" id="{00000000-0008-0000-0A00-00006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591425" y="1168669875"/>
          <a:ext cx="114300" cy="104775"/>
        </a:xfrm>
        <a:prstGeom prst="rect">
          <a:avLst/>
        </a:prstGeom>
        <a:noFill/>
        <a:ln w="9525">
          <a:noFill/>
          <a:miter lim="800000"/>
          <a:headEnd/>
          <a:tailEnd/>
        </a:ln>
      </xdr:spPr>
    </xdr:pic>
    <xdr:clientData/>
  </xdr:twoCellAnchor>
  <xdr:twoCellAnchor>
    <xdr:from>
      <xdr:col>2</xdr:col>
      <xdr:colOff>85725</xdr:colOff>
      <xdr:row>606</xdr:row>
      <xdr:rowOff>0</xdr:rowOff>
    </xdr:from>
    <xdr:to>
      <xdr:col>2</xdr:col>
      <xdr:colOff>342900</xdr:colOff>
      <xdr:row>606</xdr:row>
      <xdr:rowOff>0</xdr:rowOff>
    </xdr:to>
    <xdr:sp macro="" textlink="">
      <xdr:nvSpPr>
        <xdr:cNvPr id="106" name="Text Box 173">
          <a:extLst>
            <a:ext uri="{FF2B5EF4-FFF2-40B4-BE49-F238E27FC236}">
              <a16:creationId xmlns:a16="http://schemas.microsoft.com/office/drawing/2014/main" id="{00000000-0008-0000-0A00-00006A000000}"/>
            </a:ext>
          </a:extLst>
        </xdr:cNvPr>
        <xdr:cNvSpPr txBox="1">
          <a:spLocks noChangeArrowheads="1"/>
        </xdr:cNvSpPr>
      </xdr:nvSpPr>
      <xdr:spPr bwMode="auto">
        <a:xfrm>
          <a:off x="1381125" y="4513897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604</xdr:row>
      <xdr:rowOff>133350</xdr:rowOff>
    </xdr:from>
    <xdr:to>
      <xdr:col>2</xdr:col>
      <xdr:colOff>342900</xdr:colOff>
      <xdr:row>605</xdr:row>
      <xdr:rowOff>57150</xdr:rowOff>
    </xdr:to>
    <xdr:sp macro="" textlink="">
      <xdr:nvSpPr>
        <xdr:cNvPr id="107" name="Text Box 174">
          <a:extLst>
            <a:ext uri="{FF2B5EF4-FFF2-40B4-BE49-F238E27FC236}">
              <a16:creationId xmlns:a16="http://schemas.microsoft.com/office/drawing/2014/main" id="{00000000-0008-0000-0A00-00006B000000}"/>
            </a:ext>
          </a:extLst>
        </xdr:cNvPr>
        <xdr:cNvSpPr txBox="1">
          <a:spLocks noChangeArrowheads="1"/>
        </xdr:cNvSpPr>
      </xdr:nvSpPr>
      <xdr:spPr bwMode="auto">
        <a:xfrm>
          <a:off x="1381125" y="451142100"/>
          <a:ext cx="257175" cy="114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08" name="Text Box 377">
          <a:extLst>
            <a:ext uri="{FF2B5EF4-FFF2-40B4-BE49-F238E27FC236}">
              <a16:creationId xmlns:a16="http://schemas.microsoft.com/office/drawing/2014/main" id="{00000000-0008-0000-0A00-00006C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731</xdr:row>
      <xdr:rowOff>0</xdr:rowOff>
    </xdr:from>
    <xdr:to>
      <xdr:col>2</xdr:col>
      <xdr:colOff>342900</xdr:colOff>
      <xdr:row>731</xdr:row>
      <xdr:rowOff>0</xdr:rowOff>
    </xdr:to>
    <xdr:sp macro="" textlink="">
      <xdr:nvSpPr>
        <xdr:cNvPr id="109" name="Text Box 378">
          <a:extLst>
            <a:ext uri="{FF2B5EF4-FFF2-40B4-BE49-F238E27FC236}">
              <a16:creationId xmlns:a16="http://schemas.microsoft.com/office/drawing/2014/main" id="{00000000-0008-0000-0A00-00006D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276225</xdr:colOff>
      <xdr:row>731</xdr:row>
      <xdr:rowOff>0</xdr:rowOff>
    </xdr:to>
    <xdr:sp macro="" textlink="">
      <xdr:nvSpPr>
        <xdr:cNvPr id="110" name="Text Box 379">
          <a:extLst>
            <a:ext uri="{FF2B5EF4-FFF2-40B4-BE49-F238E27FC236}">
              <a16:creationId xmlns:a16="http://schemas.microsoft.com/office/drawing/2014/main" id="{00000000-0008-0000-0A00-00006E000000}"/>
            </a:ext>
          </a:extLst>
        </xdr:cNvPr>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731</xdr:row>
      <xdr:rowOff>0</xdr:rowOff>
    </xdr:from>
    <xdr:to>
      <xdr:col>2</xdr:col>
      <xdr:colOff>342900</xdr:colOff>
      <xdr:row>731</xdr:row>
      <xdr:rowOff>0</xdr:rowOff>
    </xdr:to>
    <xdr:sp macro="" textlink="">
      <xdr:nvSpPr>
        <xdr:cNvPr id="111" name="Text Box 380">
          <a:extLst>
            <a:ext uri="{FF2B5EF4-FFF2-40B4-BE49-F238E27FC236}">
              <a16:creationId xmlns:a16="http://schemas.microsoft.com/office/drawing/2014/main" id="{00000000-0008-0000-0A00-00006F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2" name="Text Box 377">
          <a:extLst>
            <a:ext uri="{FF2B5EF4-FFF2-40B4-BE49-F238E27FC236}">
              <a16:creationId xmlns:a16="http://schemas.microsoft.com/office/drawing/2014/main" id="{00000000-0008-0000-0A00-000070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741</xdr:row>
      <xdr:rowOff>0</xdr:rowOff>
    </xdr:from>
    <xdr:to>
      <xdr:col>2</xdr:col>
      <xdr:colOff>342900</xdr:colOff>
      <xdr:row>741</xdr:row>
      <xdr:rowOff>0</xdr:rowOff>
    </xdr:to>
    <xdr:sp macro="" textlink="">
      <xdr:nvSpPr>
        <xdr:cNvPr id="113" name="Text Box 378">
          <a:extLst>
            <a:ext uri="{FF2B5EF4-FFF2-40B4-BE49-F238E27FC236}">
              <a16:creationId xmlns:a16="http://schemas.microsoft.com/office/drawing/2014/main" id="{00000000-0008-0000-0A00-000071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276225</xdr:colOff>
      <xdr:row>741</xdr:row>
      <xdr:rowOff>0</xdr:rowOff>
    </xdr:to>
    <xdr:sp macro="" textlink="">
      <xdr:nvSpPr>
        <xdr:cNvPr id="114" name="Text Box 379">
          <a:extLst>
            <a:ext uri="{FF2B5EF4-FFF2-40B4-BE49-F238E27FC236}">
              <a16:creationId xmlns:a16="http://schemas.microsoft.com/office/drawing/2014/main" id="{00000000-0008-0000-0A00-000072000000}"/>
            </a:ext>
          </a:extLst>
        </xdr:cNvPr>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741</xdr:row>
      <xdr:rowOff>0</xdr:rowOff>
    </xdr:from>
    <xdr:to>
      <xdr:col>2</xdr:col>
      <xdr:colOff>342900</xdr:colOff>
      <xdr:row>741</xdr:row>
      <xdr:rowOff>0</xdr:rowOff>
    </xdr:to>
    <xdr:sp macro="" textlink="">
      <xdr:nvSpPr>
        <xdr:cNvPr id="115" name="Text Box 380">
          <a:extLst>
            <a:ext uri="{FF2B5EF4-FFF2-40B4-BE49-F238E27FC236}">
              <a16:creationId xmlns:a16="http://schemas.microsoft.com/office/drawing/2014/main" id="{00000000-0008-0000-0A00-000073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6" name="Text Box 377">
          <a:extLst>
            <a:ext uri="{FF2B5EF4-FFF2-40B4-BE49-F238E27FC236}">
              <a16:creationId xmlns:a16="http://schemas.microsoft.com/office/drawing/2014/main" id="{00000000-0008-0000-0A00-000074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sp>
    <xdr:clientData/>
  </xdr:twoCellAnchor>
  <xdr:twoCellAnchor>
    <xdr:from>
      <xdr:col>2</xdr:col>
      <xdr:colOff>85725</xdr:colOff>
      <xdr:row>751</xdr:row>
      <xdr:rowOff>0</xdr:rowOff>
    </xdr:from>
    <xdr:to>
      <xdr:col>2</xdr:col>
      <xdr:colOff>342900</xdr:colOff>
      <xdr:row>751</xdr:row>
      <xdr:rowOff>0</xdr:rowOff>
    </xdr:to>
    <xdr:sp macro="" textlink="">
      <xdr:nvSpPr>
        <xdr:cNvPr id="117" name="Text Box 378">
          <a:extLst>
            <a:ext uri="{FF2B5EF4-FFF2-40B4-BE49-F238E27FC236}">
              <a16:creationId xmlns:a16="http://schemas.microsoft.com/office/drawing/2014/main" id="{00000000-0008-0000-0A00-000075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276225</xdr:colOff>
      <xdr:row>751</xdr:row>
      <xdr:rowOff>0</xdr:rowOff>
    </xdr:to>
    <xdr:sp macro="" textlink="">
      <xdr:nvSpPr>
        <xdr:cNvPr id="118" name="Text Box 379">
          <a:extLst>
            <a:ext uri="{FF2B5EF4-FFF2-40B4-BE49-F238E27FC236}">
              <a16:creationId xmlns:a16="http://schemas.microsoft.com/office/drawing/2014/main" id="{00000000-0008-0000-0A00-000076000000}"/>
            </a:ext>
          </a:extLst>
        </xdr:cNvPr>
        <xdr:cNvSpPr txBox="1">
          <a:spLocks noChangeArrowheads="1"/>
        </xdr:cNvSpPr>
      </xdr:nvSpPr>
      <xdr:spPr bwMode="auto">
        <a:xfrm>
          <a:off x="1304925" y="202101450"/>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751</xdr:row>
      <xdr:rowOff>0</xdr:rowOff>
    </xdr:from>
    <xdr:to>
      <xdr:col>2</xdr:col>
      <xdr:colOff>342900</xdr:colOff>
      <xdr:row>751</xdr:row>
      <xdr:rowOff>0</xdr:rowOff>
    </xdr:to>
    <xdr:sp macro="" textlink="">
      <xdr:nvSpPr>
        <xdr:cNvPr id="119" name="Text Box 380">
          <a:extLst>
            <a:ext uri="{FF2B5EF4-FFF2-40B4-BE49-F238E27FC236}">
              <a16:creationId xmlns:a16="http://schemas.microsoft.com/office/drawing/2014/main" id="{00000000-0008-0000-0A00-000077000000}"/>
            </a:ext>
          </a:extLst>
        </xdr:cNvPr>
        <xdr:cNvSpPr txBox="1">
          <a:spLocks noChangeArrowheads="1"/>
        </xdr:cNvSpPr>
      </xdr:nvSpPr>
      <xdr:spPr bwMode="auto">
        <a:xfrm>
          <a:off x="1304925" y="202101450"/>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482136</xdr:colOff>
      <xdr:row>53</xdr:row>
      <xdr:rowOff>91719</xdr:rowOff>
    </xdr:from>
    <xdr:to>
      <xdr:col>2</xdr:col>
      <xdr:colOff>802669</xdr:colOff>
      <xdr:row>54</xdr:row>
      <xdr:rowOff>96320</xdr:rowOff>
    </xdr:to>
    <xdr:sp macro="" textlink="">
      <xdr:nvSpPr>
        <xdr:cNvPr id="2" name="Text Box 41">
          <a:extLst>
            <a:ext uri="{FF2B5EF4-FFF2-40B4-BE49-F238E27FC236}">
              <a16:creationId xmlns:a16="http://schemas.microsoft.com/office/drawing/2014/main" id="{00000000-0008-0000-0C00-000002000000}"/>
            </a:ext>
          </a:extLst>
        </xdr:cNvPr>
        <xdr:cNvSpPr txBox="1">
          <a:spLocks noChangeArrowheads="1"/>
        </xdr:cNvSpPr>
      </xdr:nvSpPr>
      <xdr:spPr bwMode="auto">
        <a:xfrm>
          <a:off x="1834686" y="500106594"/>
          <a:ext cx="320533" cy="23320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266485</xdr:colOff>
      <xdr:row>129</xdr:row>
      <xdr:rowOff>128641</xdr:rowOff>
    </xdr:from>
    <xdr:to>
      <xdr:col>2</xdr:col>
      <xdr:colOff>533185</xdr:colOff>
      <xdr:row>130</xdr:row>
      <xdr:rowOff>181938</xdr:rowOff>
    </xdr:to>
    <xdr:sp macro="" textlink="">
      <xdr:nvSpPr>
        <xdr:cNvPr id="3" name="Text Box 14">
          <a:extLst>
            <a:ext uri="{FF2B5EF4-FFF2-40B4-BE49-F238E27FC236}">
              <a16:creationId xmlns:a16="http://schemas.microsoft.com/office/drawing/2014/main" id="{00000000-0008-0000-0C00-000003000000}"/>
            </a:ext>
          </a:extLst>
        </xdr:cNvPr>
        <xdr:cNvSpPr txBox="1">
          <a:spLocks noChangeArrowheads="1"/>
        </xdr:cNvSpPr>
      </xdr:nvSpPr>
      <xdr:spPr bwMode="auto">
        <a:xfrm>
          <a:off x="1619035" y="219222691"/>
          <a:ext cx="266700" cy="27237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139236</xdr:colOff>
      <xdr:row>143</xdr:row>
      <xdr:rowOff>183328</xdr:rowOff>
    </xdr:from>
    <xdr:to>
      <xdr:col>2</xdr:col>
      <xdr:colOff>449495</xdr:colOff>
      <xdr:row>144</xdr:row>
      <xdr:rowOff>128427</xdr:rowOff>
    </xdr:to>
    <xdr:sp macro="" textlink="">
      <xdr:nvSpPr>
        <xdr:cNvPr id="4" name="Text Box 7">
          <a:extLst>
            <a:ext uri="{FF2B5EF4-FFF2-40B4-BE49-F238E27FC236}">
              <a16:creationId xmlns:a16="http://schemas.microsoft.com/office/drawing/2014/main" id="{00000000-0008-0000-0C00-000004000000}"/>
            </a:ext>
          </a:extLst>
        </xdr:cNvPr>
        <xdr:cNvSpPr txBox="1">
          <a:spLocks noChangeArrowheads="1"/>
        </xdr:cNvSpPr>
      </xdr:nvSpPr>
      <xdr:spPr bwMode="auto">
        <a:xfrm>
          <a:off x="1491786" y="230907403"/>
          <a:ext cx="310259" cy="19274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178514</xdr:colOff>
      <xdr:row>158</xdr:row>
      <xdr:rowOff>130996</xdr:rowOff>
    </xdr:from>
    <xdr:to>
      <xdr:col>2</xdr:col>
      <xdr:colOff>435689</xdr:colOff>
      <xdr:row>159</xdr:row>
      <xdr:rowOff>96428</xdr:rowOff>
    </xdr:to>
    <xdr:sp macro="" textlink="">
      <xdr:nvSpPr>
        <xdr:cNvPr id="5" name="Text Box 181">
          <a:extLst>
            <a:ext uri="{FF2B5EF4-FFF2-40B4-BE49-F238E27FC236}">
              <a16:creationId xmlns:a16="http://schemas.microsoft.com/office/drawing/2014/main" id="{00000000-0008-0000-0C00-000005000000}"/>
            </a:ext>
          </a:extLst>
        </xdr:cNvPr>
        <xdr:cNvSpPr txBox="1">
          <a:spLocks noChangeArrowheads="1"/>
        </xdr:cNvSpPr>
      </xdr:nvSpPr>
      <xdr:spPr bwMode="auto">
        <a:xfrm>
          <a:off x="1531064" y="223025521"/>
          <a:ext cx="257175" cy="1845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447675</xdr:colOff>
      <xdr:row>233</xdr:row>
      <xdr:rowOff>161925</xdr:rowOff>
    </xdr:from>
    <xdr:to>
      <xdr:col>2</xdr:col>
      <xdr:colOff>704850</xdr:colOff>
      <xdr:row>234</xdr:row>
      <xdr:rowOff>28575</xdr:rowOff>
    </xdr:to>
    <xdr:sp macro="" textlink="">
      <xdr:nvSpPr>
        <xdr:cNvPr id="6" name="Text Box 245">
          <a:extLst>
            <a:ext uri="{FF2B5EF4-FFF2-40B4-BE49-F238E27FC236}">
              <a16:creationId xmlns:a16="http://schemas.microsoft.com/office/drawing/2014/main" id="{00000000-0008-0000-0C00-000006000000}"/>
            </a:ext>
          </a:extLst>
        </xdr:cNvPr>
        <xdr:cNvSpPr txBox="1">
          <a:spLocks noChangeArrowheads="1"/>
        </xdr:cNvSpPr>
      </xdr:nvSpPr>
      <xdr:spPr bwMode="auto">
        <a:xfrm>
          <a:off x="1800225" y="327412350"/>
          <a:ext cx="257175" cy="666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276226</xdr:colOff>
      <xdr:row>242</xdr:row>
      <xdr:rowOff>21511</xdr:rowOff>
    </xdr:from>
    <xdr:to>
      <xdr:col>2</xdr:col>
      <xdr:colOff>524411</xdr:colOff>
      <xdr:row>243</xdr:row>
      <xdr:rowOff>32107</xdr:rowOff>
    </xdr:to>
    <xdr:sp macro="" textlink="">
      <xdr:nvSpPr>
        <xdr:cNvPr id="7" name="Text Box 222">
          <a:extLst>
            <a:ext uri="{FF2B5EF4-FFF2-40B4-BE49-F238E27FC236}">
              <a16:creationId xmlns:a16="http://schemas.microsoft.com/office/drawing/2014/main" id="{00000000-0008-0000-0C00-000007000000}"/>
            </a:ext>
          </a:extLst>
        </xdr:cNvPr>
        <xdr:cNvSpPr txBox="1">
          <a:spLocks noChangeArrowheads="1"/>
        </xdr:cNvSpPr>
      </xdr:nvSpPr>
      <xdr:spPr bwMode="auto">
        <a:xfrm>
          <a:off x="1628776" y="329281711"/>
          <a:ext cx="248185" cy="22967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298913</xdr:colOff>
      <xdr:row>258</xdr:row>
      <xdr:rowOff>198742</xdr:rowOff>
    </xdr:from>
    <xdr:to>
      <xdr:col>2</xdr:col>
      <xdr:colOff>588624</xdr:colOff>
      <xdr:row>259</xdr:row>
      <xdr:rowOff>160534</xdr:rowOff>
    </xdr:to>
    <xdr:sp macro="" textlink="">
      <xdr:nvSpPr>
        <xdr:cNvPr id="8" name="Text Box 246">
          <a:extLst>
            <a:ext uri="{FF2B5EF4-FFF2-40B4-BE49-F238E27FC236}">
              <a16:creationId xmlns:a16="http://schemas.microsoft.com/office/drawing/2014/main" id="{00000000-0008-0000-0C00-000008000000}"/>
            </a:ext>
          </a:extLst>
        </xdr:cNvPr>
        <xdr:cNvSpPr txBox="1">
          <a:spLocks noChangeArrowheads="1"/>
        </xdr:cNvSpPr>
      </xdr:nvSpPr>
      <xdr:spPr bwMode="auto">
        <a:xfrm>
          <a:off x="1651463" y="410154742"/>
          <a:ext cx="289711" cy="16181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9" name="Text Box 278">
          <a:extLst>
            <a:ext uri="{FF2B5EF4-FFF2-40B4-BE49-F238E27FC236}">
              <a16:creationId xmlns:a16="http://schemas.microsoft.com/office/drawing/2014/main" id="{00000000-0008-0000-0C00-000009000000}"/>
            </a:ext>
          </a:extLst>
        </xdr:cNvPr>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sp>
    <xdr:clientData/>
  </xdr:twoCellAnchor>
  <xdr:twoCellAnchor>
    <xdr:from>
      <xdr:col>2</xdr:col>
      <xdr:colOff>85725</xdr:colOff>
      <xdr:row>262</xdr:row>
      <xdr:rowOff>0</xdr:rowOff>
    </xdr:from>
    <xdr:to>
      <xdr:col>2</xdr:col>
      <xdr:colOff>342900</xdr:colOff>
      <xdr:row>262</xdr:row>
      <xdr:rowOff>0</xdr:rowOff>
    </xdr:to>
    <xdr:sp macro="" textlink="">
      <xdr:nvSpPr>
        <xdr:cNvPr id="10" name="Text Box 279">
          <a:extLst>
            <a:ext uri="{FF2B5EF4-FFF2-40B4-BE49-F238E27FC236}">
              <a16:creationId xmlns:a16="http://schemas.microsoft.com/office/drawing/2014/main" id="{00000000-0008-0000-0C00-00000A000000}"/>
            </a:ext>
          </a:extLst>
        </xdr:cNvPr>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276225</xdr:colOff>
      <xdr:row>262</xdr:row>
      <xdr:rowOff>0</xdr:rowOff>
    </xdr:to>
    <xdr:sp macro="" textlink="">
      <xdr:nvSpPr>
        <xdr:cNvPr id="11" name="Text Box 280">
          <a:extLst>
            <a:ext uri="{FF2B5EF4-FFF2-40B4-BE49-F238E27FC236}">
              <a16:creationId xmlns:a16="http://schemas.microsoft.com/office/drawing/2014/main" id="{00000000-0008-0000-0C00-00000B000000}"/>
            </a:ext>
          </a:extLst>
        </xdr:cNvPr>
        <xdr:cNvSpPr txBox="1">
          <a:spLocks noChangeArrowheads="1"/>
        </xdr:cNvSpPr>
      </xdr:nvSpPr>
      <xdr:spPr bwMode="auto">
        <a:xfrm>
          <a:off x="1438275" y="410803725"/>
          <a:ext cx="190500"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85725</xdr:colOff>
      <xdr:row>262</xdr:row>
      <xdr:rowOff>0</xdr:rowOff>
    </xdr:from>
    <xdr:to>
      <xdr:col>2</xdr:col>
      <xdr:colOff>342900</xdr:colOff>
      <xdr:row>262</xdr:row>
      <xdr:rowOff>0</xdr:rowOff>
    </xdr:to>
    <xdr:sp macro="" textlink="">
      <xdr:nvSpPr>
        <xdr:cNvPr id="12" name="Text Box 281">
          <a:extLst>
            <a:ext uri="{FF2B5EF4-FFF2-40B4-BE49-F238E27FC236}">
              <a16:creationId xmlns:a16="http://schemas.microsoft.com/office/drawing/2014/main" id="{00000000-0008-0000-0C00-00000C000000}"/>
            </a:ext>
          </a:extLst>
        </xdr:cNvPr>
        <xdr:cNvSpPr txBox="1">
          <a:spLocks noChangeArrowheads="1"/>
        </xdr:cNvSpPr>
      </xdr:nvSpPr>
      <xdr:spPr bwMode="auto">
        <a:xfrm>
          <a:off x="1438275" y="410803725"/>
          <a:ext cx="257175" cy="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235450</xdr:colOff>
      <xdr:row>273</xdr:row>
      <xdr:rowOff>74915</xdr:rowOff>
    </xdr:from>
    <xdr:to>
      <xdr:col>2</xdr:col>
      <xdr:colOff>567220</xdr:colOff>
      <xdr:row>274</xdr:row>
      <xdr:rowOff>53509</xdr:rowOff>
    </xdr:to>
    <xdr:sp macro="" textlink="">
      <xdr:nvSpPr>
        <xdr:cNvPr id="13" name="Text Box 58">
          <a:extLst>
            <a:ext uri="{FF2B5EF4-FFF2-40B4-BE49-F238E27FC236}">
              <a16:creationId xmlns:a16="http://schemas.microsoft.com/office/drawing/2014/main" id="{00000000-0008-0000-0C00-00000D000000}"/>
            </a:ext>
          </a:extLst>
        </xdr:cNvPr>
        <xdr:cNvSpPr txBox="1">
          <a:spLocks noChangeArrowheads="1"/>
        </xdr:cNvSpPr>
      </xdr:nvSpPr>
      <xdr:spPr bwMode="auto">
        <a:xfrm>
          <a:off x="1588000" y="428823740"/>
          <a:ext cx="331770" cy="197669"/>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497547</xdr:colOff>
      <xdr:row>285</xdr:row>
      <xdr:rowOff>334340</xdr:rowOff>
    </xdr:from>
    <xdr:to>
      <xdr:col>2</xdr:col>
      <xdr:colOff>866882</xdr:colOff>
      <xdr:row>287</xdr:row>
      <xdr:rowOff>10703</xdr:rowOff>
    </xdr:to>
    <xdr:sp macro="" textlink="">
      <xdr:nvSpPr>
        <xdr:cNvPr id="14" name="Text Box 324">
          <a:extLst>
            <a:ext uri="{FF2B5EF4-FFF2-40B4-BE49-F238E27FC236}">
              <a16:creationId xmlns:a16="http://schemas.microsoft.com/office/drawing/2014/main" id="{00000000-0008-0000-0C00-00000E000000}"/>
            </a:ext>
          </a:extLst>
        </xdr:cNvPr>
        <xdr:cNvSpPr txBox="1">
          <a:spLocks noChangeArrowheads="1"/>
        </xdr:cNvSpPr>
      </xdr:nvSpPr>
      <xdr:spPr bwMode="auto">
        <a:xfrm>
          <a:off x="1850097" y="566157440"/>
          <a:ext cx="369335" cy="23833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464264</xdr:colOff>
      <xdr:row>304</xdr:row>
      <xdr:rowOff>54902</xdr:rowOff>
    </xdr:from>
    <xdr:to>
      <xdr:col>2</xdr:col>
      <xdr:colOff>813371</xdr:colOff>
      <xdr:row>305</xdr:row>
      <xdr:rowOff>117724</xdr:rowOff>
    </xdr:to>
    <xdr:sp macro="" textlink="">
      <xdr:nvSpPr>
        <xdr:cNvPr id="15" name="Text Box 316">
          <a:extLst>
            <a:ext uri="{FF2B5EF4-FFF2-40B4-BE49-F238E27FC236}">
              <a16:creationId xmlns:a16="http://schemas.microsoft.com/office/drawing/2014/main" id="{00000000-0008-0000-0C00-00000F000000}"/>
            </a:ext>
          </a:extLst>
        </xdr:cNvPr>
        <xdr:cNvSpPr txBox="1">
          <a:spLocks noChangeArrowheads="1"/>
        </xdr:cNvSpPr>
      </xdr:nvSpPr>
      <xdr:spPr bwMode="auto">
        <a:xfrm>
          <a:off x="1816814" y="586032902"/>
          <a:ext cx="349107" cy="291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553627</xdr:colOff>
      <xdr:row>317</xdr:row>
      <xdr:rowOff>140414</xdr:rowOff>
    </xdr:from>
    <xdr:to>
      <xdr:col>2</xdr:col>
      <xdr:colOff>845477</xdr:colOff>
      <xdr:row>318</xdr:row>
      <xdr:rowOff>171236</xdr:rowOff>
    </xdr:to>
    <xdr:sp macro="" textlink="">
      <xdr:nvSpPr>
        <xdr:cNvPr id="16" name="Text Box 35">
          <a:extLst>
            <a:ext uri="{FF2B5EF4-FFF2-40B4-BE49-F238E27FC236}">
              <a16:creationId xmlns:a16="http://schemas.microsoft.com/office/drawing/2014/main" id="{00000000-0008-0000-0C00-000010000000}"/>
            </a:ext>
          </a:extLst>
        </xdr:cNvPr>
        <xdr:cNvSpPr txBox="1">
          <a:spLocks noChangeArrowheads="1"/>
        </xdr:cNvSpPr>
      </xdr:nvSpPr>
      <xdr:spPr bwMode="auto">
        <a:xfrm>
          <a:off x="1906177" y="468894239"/>
          <a:ext cx="291850" cy="259422"/>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503006</xdr:colOff>
      <xdr:row>338</xdr:row>
      <xdr:rowOff>21404</xdr:rowOff>
    </xdr:from>
    <xdr:to>
      <xdr:col>2</xdr:col>
      <xdr:colOff>824073</xdr:colOff>
      <xdr:row>339</xdr:row>
      <xdr:rowOff>10702</xdr:rowOff>
    </xdr:to>
    <xdr:sp macro="" textlink="">
      <xdr:nvSpPr>
        <xdr:cNvPr id="17" name="Text Box 324">
          <a:extLst>
            <a:ext uri="{FF2B5EF4-FFF2-40B4-BE49-F238E27FC236}">
              <a16:creationId xmlns:a16="http://schemas.microsoft.com/office/drawing/2014/main" id="{00000000-0008-0000-0C00-000011000000}"/>
            </a:ext>
          </a:extLst>
        </xdr:cNvPr>
        <xdr:cNvSpPr txBox="1">
          <a:spLocks noChangeArrowheads="1"/>
        </xdr:cNvSpPr>
      </xdr:nvSpPr>
      <xdr:spPr bwMode="auto">
        <a:xfrm>
          <a:off x="1855556" y="556138529"/>
          <a:ext cx="321067" cy="21789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593975</xdr:colOff>
      <xdr:row>351</xdr:row>
      <xdr:rowOff>306940</xdr:rowOff>
    </xdr:from>
    <xdr:to>
      <xdr:col>2</xdr:col>
      <xdr:colOff>851150</xdr:colOff>
      <xdr:row>352</xdr:row>
      <xdr:rowOff>221215</xdr:rowOff>
    </xdr:to>
    <xdr:sp macro="" textlink="">
      <xdr:nvSpPr>
        <xdr:cNvPr id="18" name="Text Box 37">
          <a:extLst>
            <a:ext uri="{FF2B5EF4-FFF2-40B4-BE49-F238E27FC236}">
              <a16:creationId xmlns:a16="http://schemas.microsoft.com/office/drawing/2014/main" id="{00000000-0008-0000-0C00-000012000000}"/>
            </a:ext>
          </a:extLst>
        </xdr:cNvPr>
        <xdr:cNvSpPr txBox="1">
          <a:spLocks noChangeArrowheads="1"/>
        </xdr:cNvSpPr>
      </xdr:nvSpPr>
      <xdr:spPr bwMode="auto">
        <a:xfrm>
          <a:off x="1946525" y="533764090"/>
          <a:ext cx="257175" cy="2952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498939</xdr:colOff>
      <xdr:row>364</xdr:row>
      <xdr:rowOff>255890</xdr:rowOff>
    </xdr:from>
    <xdr:to>
      <xdr:col>2</xdr:col>
      <xdr:colOff>866882</xdr:colOff>
      <xdr:row>365</xdr:row>
      <xdr:rowOff>224746</xdr:rowOff>
    </xdr:to>
    <xdr:sp macro="" textlink="">
      <xdr:nvSpPr>
        <xdr:cNvPr id="19" name="Text Box 55">
          <a:extLst>
            <a:ext uri="{FF2B5EF4-FFF2-40B4-BE49-F238E27FC236}">
              <a16:creationId xmlns:a16="http://schemas.microsoft.com/office/drawing/2014/main" id="{00000000-0008-0000-0C00-000013000000}"/>
            </a:ext>
          </a:extLst>
        </xdr:cNvPr>
        <xdr:cNvSpPr txBox="1">
          <a:spLocks noChangeArrowheads="1"/>
        </xdr:cNvSpPr>
      </xdr:nvSpPr>
      <xdr:spPr bwMode="auto">
        <a:xfrm>
          <a:off x="1851489" y="619819040"/>
          <a:ext cx="367943" cy="283181"/>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543995</xdr:colOff>
      <xdr:row>378</xdr:row>
      <xdr:rowOff>2569</xdr:rowOff>
    </xdr:from>
    <xdr:to>
      <xdr:col>2</xdr:col>
      <xdr:colOff>920393</xdr:colOff>
      <xdr:row>379</xdr:row>
      <xdr:rowOff>53511</xdr:rowOff>
    </xdr:to>
    <xdr:sp macro="" textlink="">
      <xdr:nvSpPr>
        <xdr:cNvPr id="20" name="Text Box 51">
          <a:extLst>
            <a:ext uri="{FF2B5EF4-FFF2-40B4-BE49-F238E27FC236}">
              <a16:creationId xmlns:a16="http://schemas.microsoft.com/office/drawing/2014/main" id="{00000000-0008-0000-0C00-000014000000}"/>
            </a:ext>
          </a:extLst>
        </xdr:cNvPr>
        <xdr:cNvSpPr txBox="1">
          <a:spLocks noChangeArrowheads="1"/>
        </xdr:cNvSpPr>
      </xdr:nvSpPr>
      <xdr:spPr bwMode="auto">
        <a:xfrm>
          <a:off x="1896545" y="605544919"/>
          <a:ext cx="376398" cy="28906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438793</xdr:colOff>
      <xdr:row>390</xdr:row>
      <xdr:rowOff>21405</xdr:rowOff>
    </xdr:from>
    <xdr:to>
      <xdr:col>2</xdr:col>
      <xdr:colOff>752369</xdr:colOff>
      <xdr:row>391</xdr:row>
      <xdr:rowOff>48910</xdr:rowOff>
    </xdr:to>
    <xdr:sp macro="" textlink="">
      <xdr:nvSpPr>
        <xdr:cNvPr id="21" name="Text Box 316">
          <a:extLst>
            <a:ext uri="{FF2B5EF4-FFF2-40B4-BE49-F238E27FC236}">
              <a16:creationId xmlns:a16="http://schemas.microsoft.com/office/drawing/2014/main" id="{00000000-0008-0000-0C00-000015000000}"/>
            </a:ext>
          </a:extLst>
        </xdr:cNvPr>
        <xdr:cNvSpPr txBox="1">
          <a:spLocks noChangeArrowheads="1"/>
        </xdr:cNvSpPr>
      </xdr:nvSpPr>
      <xdr:spPr bwMode="auto">
        <a:xfrm>
          <a:off x="1791343" y="599477280"/>
          <a:ext cx="313576" cy="27515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twoCellAnchor>
    <xdr:from>
      <xdr:col>2</xdr:col>
      <xdr:colOff>464263</xdr:colOff>
      <xdr:row>401</xdr:row>
      <xdr:rowOff>46555</xdr:rowOff>
    </xdr:from>
    <xdr:to>
      <xdr:col>2</xdr:col>
      <xdr:colOff>802669</xdr:colOff>
      <xdr:row>402</xdr:row>
      <xdr:rowOff>64212</xdr:rowOff>
    </xdr:to>
    <xdr:sp macro="" textlink="">
      <xdr:nvSpPr>
        <xdr:cNvPr id="22" name="Text Box 316">
          <a:extLst>
            <a:ext uri="{FF2B5EF4-FFF2-40B4-BE49-F238E27FC236}">
              <a16:creationId xmlns:a16="http://schemas.microsoft.com/office/drawing/2014/main" id="{00000000-0008-0000-0C00-000016000000}"/>
            </a:ext>
          </a:extLst>
        </xdr:cNvPr>
        <xdr:cNvSpPr txBox="1">
          <a:spLocks noChangeArrowheads="1"/>
        </xdr:cNvSpPr>
      </xdr:nvSpPr>
      <xdr:spPr bwMode="auto">
        <a:xfrm>
          <a:off x="1816813" y="660662455"/>
          <a:ext cx="338406" cy="26530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ar%20rate%2078%2079\Road-rate%20analysis%20078-79_Kageshwori%20Mu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sheetName val="Dist Rate"/>
      <sheetName val="Material rate"/>
      <sheetName val="update Rate"/>
      <sheetName val="Plant and Machinary"/>
      <sheetName val="Sheet2"/>
      <sheetName val="Table of Content 2"/>
      <sheetName val="Update Descrip"/>
      <sheetName val="Sheet3"/>
      <sheetName val="Table of Content 1"/>
      <sheetName val="Sheet1"/>
      <sheetName val="rate anal ciaa"/>
      <sheetName val="inland revenue"/>
      <sheetName val="Datasheet"/>
      <sheetName val="Abstract"/>
      <sheetName val="Quantity_Sheet"/>
      <sheetName val="District_Rate"/>
      <sheetName val="Equipment_Rate"/>
      <sheetName val="Summary_of_Rates"/>
      <sheetName val="rate (roadway)"/>
      <sheetName val="manhole"/>
    </sheetNames>
    <sheetDataSet>
      <sheetData sheetId="0" refreshError="1"/>
      <sheetData sheetId="1" refreshError="1"/>
      <sheetData sheetId="2" refreshError="1">
        <row r="36">
          <cell r="D36">
            <v>40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mailto:!@%20dL=dL=sdl;%7bon%20KnfO%7b" TargetMode="External"/><Relationship Id="rId7" Type="http://schemas.openxmlformats.org/officeDocument/2006/relationships/drawing" Target="../drawings/drawing1.xml"/><Relationship Id="rId2" Type="http://schemas.openxmlformats.org/officeDocument/2006/relationships/hyperlink" Target="mailto:!@%20dL=dL=sdl;%7bon%20KnfO%7b" TargetMode="External"/><Relationship Id="rId1" Type="http://schemas.openxmlformats.org/officeDocument/2006/relationships/hyperlink" Target="mailto:!@%20dL=dL=sdl;%7bon%20KnfO%7b" TargetMode="External"/><Relationship Id="rId6" Type="http://schemas.openxmlformats.org/officeDocument/2006/relationships/printerSettings" Target="../printerSettings/printerSettings6.bin"/><Relationship Id="rId5" Type="http://schemas.openxmlformats.org/officeDocument/2006/relationships/hyperlink" Target="mailto:!@&#8211;#) ;]=dL= uf]nfO{sf] ?v 9fNg] sfo{ xfFufx? sf6L ?vsf] 6'qmf kf/L lgdf{0f :ynaf6" TargetMode="External"/><Relationship Id="rId4" Type="http://schemas.openxmlformats.org/officeDocument/2006/relationships/hyperlink" Target="mailto:!@&#8211;#) ;]=dL= uf]nfO{sf] ?v 9fNg] sfo{ xfFufx? sf6L ?vsf] 6'qmf kf/L lgdf{0f :ynaf6"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20dL=dL=sdl;%7bon%20KnfO%7b" TargetMode="External"/><Relationship Id="rId7" Type="http://schemas.openxmlformats.org/officeDocument/2006/relationships/drawing" Target="../drawings/drawing2.xml"/><Relationship Id="rId12" Type="http://schemas.openxmlformats.org/officeDocument/2006/relationships/image" Target="../media/image2.emf"/><Relationship Id="rId2" Type="http://schemas.openxmlformats.org/officeDocument/2006/relationships/hyperlink" Target="mailto:!@%20dL=dL=sdl;%7bon%20KnfO%7b" TargetMode="External"/><Relationship Id="rId1" Type="http://schemas.openxmlformats.org/officeDocument/2006/relationships/hyperlink" Target="mailto:!@%20dL=dL=sdl;%7bon%20KnfO%7b" TargetMode="External"/><Relationship Id="rId6" Type="http://schemas.openxmlformats.org/officeDocument/2006/relationships/printerSettings" Target="../printerSettings/printerSettings8.bin"/><Relationship Id="rId11" Type="http://schemas.openxmlformats.org/officeDocument/2006/relationships/oleObject" Target="../embeddings/oleObject2.bin"/><Relationship Id="rId5" Type="http://schemas.openxmlformats.org/officeDocument/2006/relationships/hyperlink" Target="mailto:!@&#8211;#) ;]=dL= uf]nfO{sf] ?v 9fNg] sfo{ xfFufx? sf6L ?vsf] 6'qmf kf/L lgdf{0f :ynaf6" TargetMode="External"/><Relationship Id="rId10" Type="http://schemas.openxmlformats.org/officeDocument/2006/relationships/image" Target="../media/image1.emf"/><Relationship Id="rId4" Type="http://schemas.openxmlformats.org/officeDocument/2006/relationships/hyperlink" Target="mailto:!@&#8211;#) ;]=dL= uf]nfO{sf] ?v 9fNg] sfo{ xfFufx? sf6L ?vsf] 6'qmf kf/L lgdf{0f :ynaf6" TargetMode="External"/><Relationship Id="rId9" Type="http://schemas.openxmlformats.org/officeDocument/2006/relationships/oleObject" Target="../embeddings/oleObject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991"/>
  <sheetViews>
    <sheetView workbookViewId="0"/>
  </sheetViews>
  <sheetFormatPr defaultRowHeight="12.75"/>
  <cols>
    <col min="1" max="1" width="6.7109375" customWidth="1"/>
    <col min="2" max="2" width="40" bestFit="1" customWidth="1"/>
    <col min="3" max="3" width="43.85546875" customWidth="1"/>
    <col min="4" max="4" width="7.7109375" style="450" bestFit="1" customWidth="1"/>
    <col min="5" max="5" width="11.5703125" style="502" customWidth="1"/>
    <col min="6" max="6" width="10.5703125" bestFit="1" customWidth="1"/>
    <col min="11" max="11" width="11.5703125" bestFit="1" customWidth="1"/>
  </cols>
  <sheetData>
    <row r="1" spans="1:5" ht="13.5" thickBot="1">
      <c r="A1" s="449" t="s">
        <v>461</v>
      </c>
      <c r="E1" s="451"/>
    </row>
    <row r="2" spans="1:5">
      <c r="A2" s="430" t="s">
        <v>462</v>
      </c>
      <c r="B2" s="452" t="s">
        <v>463</v>
      </c>
      <c r="C2" s="452" t="s">
        <v>464</v>
      </c>
      <c r="D2" s="453" t="s">
        <v>465</v>
      </c>
      <c r="E2" s="454" t="s">
        <v>466</v>
      </c>
    </row>
    <row r="3" spans="1:5">
      <c r="A3" s="455">
        <v>1</v>
      </c>
      <c r="B3" s="456" t="s">
        <v>1874</v>
      </c>
      <c r="C3" s="456" t="s">
        <v>1874</v>
      </c>
      <c r="D3" s="457" t="s">
        <v>1875</v>
      </c>
      <c r="E3" s="477">
        <f>'Table of Content 2'!G8</f>
        <v>149.5</v>
      </c>
    </row>
    <row r="4" spans="1:5">
      <c r="A4" s="459">
        <v>2</v>
      </c>
      <c r="B4" s="385" t="s">
        <v>1876</v>
      </c>
      <c r="C4" s="385" t="s">
        <v>1876</v>
      </c>
      <c r="D4" s="457" t="s">
        <v>1875</v>
      </c>
      <c r="E4" s="477">
        <f>'Table of Content 2'!G9</f>
        <v>1127</v>
      </c>
    </row>
    <row r="5" spans="1:5">
      <c r="A5" s="459">
        <v>3</v>
      </c>
      <c r="B5" s="460" t="s">
        <v>1877</v>
      </c>
      <c r="C5" s="460" t="s">
        <v>1877</v>
      </c>
      <c r="D5" s="457" t="s">
        <v>1875</v>
      </c>
      <c r="E5" s="477">
        <f>'Table of Content 2'!G10</f>
        <v>460</v>
      </c>
    </row>
    <row r="6" spans="1:5">
      <c r="A6" s="459">
        <v>4</v>
      </c>
      <c r="B6" s="460" t="s">
        <v>1878</v>
      </c>
      <c r="C6" s="460" t="s">
        <v>1878</v>
      </c>
      <c r="D6" s="457" t="s">
        <v>1879</v>
      </c>
      <c r="E6" s="477">
        <f>'Table of Content 2'!G11</f>
        <v>2898</v>
      </c>
    </row>
    <row r="7" spans="1:5">
      <c r="A7" s="459">
        <v>5</v>
      </c>
      <c r="B7" s="460" t="s">
        <v>1880</v>
      </c>
      <c r="C7" s="460" t="s">
        <v>1880</v>
      </c>
      <c r="D7" s="457" t="s">
        <v>1879</v>
      </c>
      <c r="E7" s="477">
        <f>'Table of Content 2'!G12</f>
        <v>26.45</v>
      </c>
    </row>
    <row r="8" spans="1:5">
      <c r="A8" s="459">
        <v>6</v>
      </c>
      <c r="B8" s="460" t="s">
        <v>1881</v>
      </c>
      <c r="C8" s="460" t="s">
        <v>1881</v>
      </c>
      <c r="D8" s="457" t="s">
        <v>1879</v>
      </c>
      <c r="E8" s="477">
        <f>'Table of Content 2'!G13</f>
        <v>11.5</v>
      </c>
    </row>
    <row r="9" spans="1:5" ht="38.25">
      <c r="A9" s="459">
        <v>7</v>
      </c>
      <c r="B9" s="461" t="s">
        <v>1882</v>
      </c>
      <c r="C9" s="461" t="s">
        <v>1883</v>
      </c>
      <c r="D9" s="462" t="s">
        <v>1879</v>
      </c>
      <c r="E9" s="477">
        <f>'Table of Content 2'!G14</f>
        <v>530.98950000000002</v>
      </c>
    </row>
    <row r="10" spans="1:5">
      <c r="A10" s="512"/>
      <c r="B10" s="506"/>
      <c r="C10" s="506"/>
      <c r="D10" s="505"/>
      <c r="E10" s="513"/>
    </row>
    <row r="11" spans="1:5">
      <c r="A11" s="459">
        <v>8</v>
      </c>
      <c r="B11" s="461" t="s">
        <v>1884</v>
      </c>
      <c r="C11" s="461" t="s">
        <v>1884</v>
      </c>
      <c r="D11" s="462" t="s">
        <v>1885</v>
      </c>
      <c r="E11" s="458">
        <f>'Table of Content 2'!G18</f>
        <v>50701.993333333332</v>
      </c>
    </row>
    <row r="12" spans="1:5" ht="38.25">
      <c r="A12" s="459">
        <v>9</v>
      </c>
      <c r="B12" s="461" t="s">
        <v>1886</v>
      </c>
      <c r="C12" s="461" t="s">
        <v>1887</v>
      </c>
      <c r="D12" s="462" t="s">
        <v>1885</v>
      </c>
      <c r="E12" s="458">
        <f>'Table of Content 2'!G19</f>
        <v>829.15</v>
      </c>
    </row>
    <row r="13" spans="1:5" ht="38.25">
      <c r="A13" s="459">
        <v>10</v>
      </c>
      <c r="B13" s="461" t="s">
        <v>263</v>
      </c>
      <c r="C13" s="461" t="s">
        <v>264</v>
      </c>
      <c r="D13" s="462" t="s">
        <v>1885</v>
      </c>
      <c r="E13" s="458">
        <f>'Table of Content 2'!G20</f>
        <v>947.6</v>
      </c>
    </row>
    <row r="14" spans="1:5" ht="38.25">
      <c r="A14" s="463">
        <v>10.1</v>
      </c>
      <c r="B14" s="461" t="s">
        <v>165</v>
      </c>
      <c r="C14" s="461" t="s">
        <v>166</v>
      </c>
      <c r="D14" s="462" t="s">
        <v>1885</v>
      </c>
      <c r="E14" s="458">
        <f>'Table of Content 2'!G21</f>
        <v>3553.5</v>
      </c>
    </row>
    <row r="15" spans="1:5" ht="25.5">
      <c r="A15" s="463">
        <v>11</v>
      </c>
      <c r="B15" s="461" t="s">
        <v>167</v>
      </c>
      <c r="C15" s="461" t="s">
        <v>168</v>
      </c>
      <c r="D15" s="462" t="s">
        <v>1885</v>
      </c>
      <c r="E15" s="458">
        <f>'Table of Content 2'!G22</f>
        <v>1125.1599999999999</v>
      </c>
    </row>
    <row r="16" spans="1:5">
      <c r="A16" s="459">
        <v>12</v>
      </c>
      <c r="B16" s="461" t="s">
        <v>169</v>
      </c>
      <c r="C16" s="461" t="s">
        <v>169</v>
      </c>
      <c r="D16" s="462" t="s">
        <v>1885</v>
      </c>
      <c r="E16" s="458">
        <f>'Table of Content 2'!G24</f>
        <v>762.91000000000008</v>
      </c>
    </row>
    <row r="17" spans="1:5">
      <c r="A17" s="463">
        <v>12.1</v>
      </c>
      <c r="B17" s="461" t="s">
        <v>169</v>
      </c>
      <c r="C17" s="461" t="s">
        <v>169</v>
      </c>
      <c r="D17" s="462" t="s">
        <v>170</v>
      </c>
      <c r="E17" s="458">
        <f>'Table of Content 2'!G25</f>
        <v>3039.96</v>
      </c>
    </row>
    <row r="18" spans="1:5" ht="38.25">
      <c r="A18" s="463">
        <v>13</v>
      </c>
      <c r="B18" s="461" t="s">
        <v>171</v>
      </c>
      <c r="C18" s="461" t="s">
        <v>172</v>
      </c>
      <c r="D18" s="462" t="s">
        <v>1885</v>
      </c>
      <c r="E18" s="458">
        <f>'Table of Content 2'!G26</f>
        <v>3676.52</v>
      </c>
    </row>
    <row r="19" spans="1:5">
      <c r="A19" s="503"/>
      <c r="B19" s="506"/>
      <c r="C19" s="506"/>
      <c r="D19" s="505"/>
      <c r="E19" s="464"/>
    </row>
    <row r="20" spans="1:5" ht="63.75">
      <c r="A20" s="463">
        <v>14</v>
      </c>
      <c r="B20" s="461" t="s">
        <v>173</v>
      </c>
      <c r="C20" s="461" t="s">
        <v>174</v>
      </c>
      <c r="D20" s="462" t="s">
        <v>1885</v>
      </c>
      <c r="E20" s="477">
        <f>'Table of Content 2'!G35</f>
        <v>18171.72</v>
      </c>
    </row>
    <row r="21" spans="1:5" ht="63.75">
      <c r="A21" s="463">
        <v>15</v>
      </c>
      <c r="B21" s="461" t="s">
        <v>175</v>
      </c>
      <c r="C21" s="461" t="s">
        <v>36</v>
      </c>
      <c r="D21" s="462" t="s">
        <v>1885</v>
      </c>
      <c r="E21" s="477">
        <f>'Table of Content 2'!G36</f>
        <v>18763.97</v>
      </c>
    </row>
    <row r="22" spans="1:5" ht="63.75">
      <c r="A22" s="463">
        <v>16</v>
      </c>
      <c r="B22" s="461" t="s">
        <v>37</v>
      </c>
      <c r="C22" s="461" t="s">
        <v>2173</v>
      </c>
      <c r="D22" s="462" t="s">
        <v>1885</v>
      </c>
      <c r="E22" s="477">
        <f>'Table of Content 2'!G37</f>
        <v>17712.490000000002</v>
      </c>
    </row>
    <row r="23" spans="1:5" ht="63.75">
      <c r="A23" s="463">
        <v>17</v>
      </c>
      <c r="B23" s="461" t="s">
        <v>3418</v>
      </c>
      <c r="C23" s="461" t="s">
        <v>3419</v>
      </c>
      <c r="D23" s="462" t="s">
        <v>1885</v>
      </c>
      <c r="E23" s="477">
        <f>'Table of Content 2'!G38</f>
        <v>18304.740000000002</v>
      </c>
    </row>
    <row r="24" spans="1:5" ht="63.75">
      <c r="A24" s="463">
        <v>18</v>
      </c>
      <c r="B24" s="461" t="s">
        <v>851</v>
      </c>
      <c r="C24" s="461" t="s">
        <v>852</v>
      </c>
      <c r="D24" s="462" t="s">
        <v>1885</v>
      </c>
      <c r="E24" s="477">
        <f>'Table of Content 2'!G39</f>
        <v>17373.419999999998</v>
      </c>
    </row>
    <row r="25" spans="1:5" ht="63.75">
      <c r="A25" s="463">
        <v>19</v>
      </c>
      <c r="B25" s="461" t="s">
        <v>853</v>
      </c>
      <c r="C25" s="461" t="s">
        <v>854</v>
      </c>
      <c r="D25" s="462" t="s">
        <v>1885</v>
      </c>
      <c r="E25" s="477">
        <f>'Table of Content 2'!G40</f>
        <v>17965.669999999998</v>
      </c>
    </row>
    <row r="26" spans="1:5" ht="63.75">
      <c r="A26" s="463">
        <v>20</v>
      </c>
      <c r="B26" s="461" t="s">
        <v>2177</v>
      </c>
      <c r="C26" s="461" t="s">
        <v>2178</v>
      </c>
      <c r="D26" s="462" t="s">
        <v>1885</v>
      </c>
      <c r="E26" s="477" t="e">
        <f>'Table of Content 2'!#REF!</f>
        <v>#REF!</v>
      </c>
    </row>
    <row r="27" spans="1:5" ht="63.75">
      <c r="A27" s="463">
        <v>21</v>
      </c>
      <c r="B27" s="461" t="s">
        <v>43</v>
      </c>
      <c r="C27" s="461" t="s">
        <v>44</v>
      </c>
      <c r="D27" s="462" t="s">
        <v>1885</v>
      </c>
      <c r="E27" s="477" t="e">
        <f>'Table of Content 2'!#REF!</f>
        <v>#REF!</v>
      </c>
    </row>
    <row r="28" spans="1:5" ht="63.75">
      <c r="A28" s="463">
        <v>22</v>
      </c>
      <c r="B28" s="461" t="s">
        <v>418</v>
      </c>
      <c r="C28" s="461" t="s">
        <v>419</v>
      </c>
      <c r="D28" s="462" t="s">
        <v>1885</v>
      </c>
      <c r="E28" s="477">
        <f>'Table of Content 2'!G41</f>
        <v>17863.47</v>
      </c>
    </row>
    <row r="29" spans="1:5" ht="63.75">
      <c r="A29" s="463">
        <v>23</v>
      </c>
      <c r="B29" s="461" t="s">
        <v>420</v>
      </c>
      <c r="C29" s="461" t="s">
        <v>421</v>
      </c>
      <c r="D29" s="462" t="s">
        <v>1885</v>
      </c>
      <c r="E29" s="477">
        <f>'Table of Content 2'!G42</f>
        <v>18455.72</v>
      </c>
    </row>
    <row r="30" spans="1:5" ht="63.75">
      <c r="A30" s="463">
        <v>24</v>
      </c>
      <c r="B30" s="461" t="s">
        <v>406</v>
      </c>
      <c r="C30" s="461" t="s">
        <v>407</v>
      </c>
      <c r="D30" s="462" t="s">
        <v>1885</v>
      </c>
      <c r="E30" s="477">
        <f>'Table of Content 2'!G43</f>
        <v>17446.45</v>
      </c>
    </row>
    <row r="31" spans="1:5" ht="63.75">
      <c r="A31" s="463">
        <v>25</v>
      </c>
      <c r="B31" s="461" t="s">
        <v>408</v>
      </c>
      <c r="C31" s="461" t="s">
        <v>409</v>
      </c>
      <c r="D31" s="462" t="s">
        <v>1885</v>
      </c>
      <c r="E31" s="477">
        <f>'Table of Content 2'!G44</f>
        <v>18038.7</v>
      </c>
    </row>
    <row r="32" spans="1:5" ht="63.75">
      <c r="A32" s="463">
        <v>26</v>
      </c>
      <c r="B32" s="461" t="s">
        <v>410</v>
      </c>
      <c r="C32" s="461" t="s">
        <v>411</v>
      </c>
      <c r="D32" s="462" t="s">
        <v>1885</v>
      </c>
      <c r="E32" s="477">
        <f>'Table of Content 2'!G45</f>
        <v>17065.18</v>
      </c>
    </row>
    <row r="33" spans="1:5" ht="63.75">
      <c r="A33" s="463">
        <v>27</v>
      </c>
      <c r="B33" s="461" t="s">
        <v>412</v>
      </c>
      <c r="C33" s="461" t="s">
        <v>413</v>
      </c>
      <c r="D33" s="462" t="s">
        <v>1885</v>
      </c>
      <c r="E33" s="477">
        <f>'Table of Content 2'!G46</f>
        <v>17657.43</v>
      </c>
    </row>
    <row r="34" spans="1:5" ht="51">
      <c r="A34" s="463">
        <v>28</v>
      </c>
      <c r="B34" s="461" t="s">
        <v>414</v>
      </c>
      <c r="C34" s="461" t="s">
        <v>415</v>
      </c>
      <c r="D34" s="462" t="s">
        <v>1885</v>
      </c>
      <c r="E34" s="477">
        <f>'Table of Content 2'!G47</f>
        <v>13660.57</v>
      </c>
    </row>
    <row r="35" spans="1:5" ht="51">
      <c r="A35" s="463">
        <v>29</v>
      </c>
      <c r="B35" s="461" t="s">
        <v>416</v>
      </c>
      <c r="C35" s="461" t="s">
        <v>1331</v>
      </c>
      <c r="D35" s="462" t="s">
        <v>1885</v>
      </c>
      <c r="E35" s="477">
        <f>'Table of Content 2'!G48</f>
        <v>1017.043</v>
      </c>
    </row>
    <row r="36" spans="1:5">
      <c r="A36" s="503"/>
      <c r="B36" s="506"/>
      <c r="C36" s="506"/>
      <c r="D36" s="505"/>
      <c r="E36" s="513"/>
    </row>
    <row r="37" spans="1:5" ht="51">
      <c r="A37" s="463">
        <v>30</v>
      </c>
      <c r="B37" s="461" t="s">
        <v>1332</v>
      </c>
      <c r="C37" s="461" t="s">
        <v>1333</v>
      </c>
      <c r="D37" s="462" t="s">
        <v>1885</v>
      </c>
      <c r="E37" s="458">
        <f>'Table of Content 2'!G53</f>
        <v>16111.369999999999</v>
      </c>
    </row>
    <row r="38" spans="1:5" ht="51">
      <c r="A38" s="463">
        <v>31</v>
      </c>
      <c r="B38" s="461" t="s">
        <v>1334</v>
      </c>
      <c r="C38" s="461" t="s">
        <v>1335</v>
      </c>
      <c r="D38" s="462" t="s">
        <v>1885</v>
      </c>
      <c r="E38" s="458">
        <f>'Table of Content 2'!G54</f>
        <v>15697.38</v>
      </c>
    </row>
    <row r="39" spans="1:5" ht="51">
      <c r="A39" s="463">
        <v>32</v>
      </c>
      <c r="B39" s="461" t="s">
        <v>1764</v>
      </c>
      <c r="C39" s="461" t="s">
        <v>1765</v>
      </c>
      <c r="D39" s="462" t="s">
        <v>1885</v>
      </c>
      <c r="E39" s="458">
        <f>'Table of Content 2'!G55</f>
        <v>14971.439999999999</v>
      </c>
    </row>
    <row r="40" spans="1:5" ht="25.5">
      <c r="A40" s="463">
        <v>33</v>
      </c>
      <c r="B40" s="461" t="s">
        <v>1766</v>
      </c>
      <c r="C40" s="461" t="s">
        <v>1767</v>
      </c>
      <c r="D40" s="462" t="s">
        <v>1885</v>
      </c>
      <c r="E40" s="458">
        <f>'Table of Content 2'!G56</f>
        <v>7313.52</v>
      </c>
    </row>
    <row r="41" spans="1:5" ht="38.25">
      <c r="A41" s="463">
        <v>34</v>
      </c>
      <c r="B41" s="461" t="s">
        <v>1768</v>
      </c>
      <c r="C41" s="461" t="s">
        <v>1769</v>
      </c>
      <c r="D41" s="462" t="s">
        <v>1885</v>
      </c>
      <c r="E41" s="458">
        <f>'Table of Content 2'!G57</f>
        <v>7777.16</v>
      </c>
    </row>
    <row r="42" spans="1:5" ht="51">
      <c r="A42" s="463">
        <v>35</v>
      </c>
      <c r="B42" s="461" t="s">
        <v>75</v>
      </c>
      <c r="C42" s="461" t="s">
        <v>620</v>
      </c>
      <c r="D42" s="462" t="s">
        <v>1885</v>
      </c>
      <c r="E42" s="458" t="e">
        <f>'Table of Content 2'!#REF!</f>
        <v>#REF!</v>
      </c>
    </row>
    <row r="43" spans="1:5" ht="51">
      <c r="A43" s="463">
        <v>36</v>
      </c>
      <c r="B43" s="461" t="s">
        <v>2251</v>
      </c>
      <c r="C43" s="461" t="s">
        <v>2252</v>
      </c>
      <c r="D43" s="462" t="s">
        <v>1885</v>
      </c>
      <c r="E43" s="458">
        <f>'Table of Content 2'!G58</f>
        <v>5525.76</v>
      </c>
    </row>
    <row r="44" spans="1:5" ht="51">
      <c r="A44" s="463">
        <v>37</v>
      </c>
      <c r="B44" s="461" t="s">
        <v>645</v>
      </c>
      <c r="C44" s="461" t="s">
        <v>646</v>
      </c>
      <c r="D44" s="462" t="s">
        <v>1885</v>
      </c>
      <c r="E44" s="458">
        <f>'Table of Content 2'!G62</f>
        <v>2236.09</v>
      </c>
    </row>
    <row r="45" spans="1:5" ht="51">
      <c r="A45" s="463">
        <v>38</v>
      </c>
      <c r="B45" s="461" t="s">
        <v>647</v>
      </c>
      <c r="C45" s="461" t="s">
        <v>648</v>
      </c>
      <c r="D45" s="462" t="s">
        <v>1885</v>
      </c>
      <c r="E45" s="458">
        <f>'Table of Content 2'!G63</f>
        <v>14023.42</v>
      </c>
    </row>
    <row r="46" spans="1:5">
      <c r="A46" s="463">
        <v>39</v>
      </c>
      <c r="B46" s="461" t="s">
        <v>1800</v>
      </c>
      <c r="C46" s="461" t="s">
        <v>1801</v>
      </c>
      <c r="D46" s="462" t="s">
        <v>1885</v>
      </c>
      <c r="E46" s="458">
        <f>'Table of Content 2'!G64</f>
        <v>14779.14</v>
      </c>
    </row>
    <row r="47" spans="1:5">
      <c r="A47" s="503"/>
      <c r="B47" s="506"/>
      <c r="C47" s="506"/>
      <c r="D47" s="505"/>
      <c r="E47" s="464"/>
    </row>
    <row r="48" spans="1:5" ht="76.5">
      <c r="A48" s="463">
        <v>40</v>
      </c>
      <c r="B48" s="461" t="s">
        <v>1802</v>
      </c>
      <c r="C48" s="461" t="s">
        <v>1803</v>
      </c>
      <c r="D48" s="462" t="s">
        <v>1885</v>
      </c>
      <c r="E48" s="477">
        <f>'Table of Content 2'!G65</f>
        <v>16036.009999999998</v>
      </c>
    </row>
    <row r="49" spans="1:5" ht="76.5">
      <c r="A49" s="463">
        <v>41</v>
      </c>
      <c r="B49" s="461" t="s">
        <v>2208</v>
      </c>
      <c r="C49" s="461" t="s">
        <v>2209</v>
      </c>
      <c r="D49" s="462" t="s">
        <v>1885</v>
      </c>
      <c r="E49" s="477">
        <f>'Table of Content 2'!G66</f>
        <v>19180.11</v>
      </c>
    </row>
    <row r="50" spans="1:5" ht="76.5">
      <c r="A50" s="463">
        <v>42</v>
      </c>
      <c r="B50" s="461" t="s">
        <v>2210</v>
      </c>
      <c r="C50" s="461" t="s">
        <v>2211</v>
      </c>
      <c r="D50" s="462" t="s">
        <v>1885</v>
      </c>
      <c r="E50" s="477">
        <f>'Table of Content 2'!G67</f>
        <v>20434.05</v>
      </c>
    </row>
    <row r="51" spans="1:5" ht="76.5">
      <c r="A51" s="463">
        <v>43</v>
      </c>
      <c r="B51" s="461" t="s">
        <v>1733</v>
      </c>
      <c r="C51" s="461" t="s">
        <v>1734</v>
      </c>
      <c r="D51" s="462" t="s">
        <v>1885</v>
      </c>
      <c r="E51" s="477">
        <f>'Table of Content 2'!G68</f>
        <v>23585.61</v>
      </c>
    </row>
    <row r="52" spans="1:5" ht="63.75">
      <c r="A52" s="463">
        <v>44</v>
      </c>
      <c r="B52" s="461" t="s">
        <v>1735</v>
      </c>
      <c r="C52" s="461" t="s">
        <v>1736</v>
      </c>
      <c r="D52" s="462" t="s">
        <v>1885</v>
      </c>
      <c r="E52" s="477">
        <f>'Table of Content 2'!G69</f>
        <v>14161.11</v>
      </c>
    </row>
    <row r="53" spans="1:5" ht="63.75">
      <c r="A53" s="463">
        <v>45</v>
      </c>
      <c r="B53" s="461" t="s">
        <v>1737</v>
      </c>
      <c r="C53" s="461" t="s">
        <v>1738</v>
      </c>
      <c r="D53" s="462" t="s">
        <v>1885</v>
      </c>
      <c r="E53" s="477">
        <f>'Table of Content 2'!G70</f>
        <v>15611.27</v>
      </c>
    </row>
    <row r="54" spans="1:5" ht="76.5">
      <c r="A54" s="463">
        <v>46</v>
      </c>
      <c r="B54" s="461" t="s">
        <v>2646</v>
      </c>
      <c r="C54" s="461" t="s">
        <v>2647</v>
      </c>
      <c r="D54" s="462" t="s">
        <v>1885</v>
      </c>
      <c r="E54" s="477">
        <f>'Table of Content 2'!G71</f>
        <v>16853.77</v>
      </c>
    </row>
    <row r="55" spans="1:5" ht="63.75">
      <c r="A55" s="463">
        <v>47</v>
      </c>
      <c r="B55" s="461" t="s">
        <v>2648</v>
      </c>
      <c r="C55" s="461" t="s">
        <v>2649</v>
      </c>
      <c r="D55" s="462" t="s">
        <v>2650</v>
      </c>
      <c r="E55" s="477">
        <f>'Table of Content 2'!G72</f>
        <v>20005.339999999997</v>
      </c>
    </row>
    <row r="56" spans="1:5" ht="63.75">
      <c r="A56" s="463">
        <v>47.1</v>
      </c>
      <c r="B56" s="461" t="s">
        <v>2648</v>
      </c>
      <c r="C56" s="461" t="s">
        <v>2649</v>
      </c>
      <c r="D56" s="462" t="s">
        <v>3148</v>
      </c>
      <c r="E56" s="477">
        <f>FLOOR(E55/1000,0.01)</f>
        <v>20</v>
      </c>
    </row>
    <row r="57" spans="1:5">
      <c r="A57" s="503"/>
      <c r="B57" s="506"/>
      <c r="C57" s="506"/>
      <c r="D57" s="505"/>
      <c r="E57" s="513"/>
    </row>
    <row r="58" spans="1:5" ht="76.5">
      <c r="A58" s="463">
        <v>48</v>
      </c>
      <c r="B58" s="456" t="s">
        <v>2651</v>
      </c>
      <c r="C58" s="456" t="s">
        <v>2652</v>
      </c>
      <c r="D58" s="462" t="s">
        <v>1879</v>
      </c>
      <c r="E58" s="458">
        <f>'Table of Content 2'!G80</f>
        <v>1059.04</v>
      </c>
    </row>
    <row r="59" spans="1:5" ht="76.5">
      <c r="A59" s="463">
        <v>49</v>
      </c>
      <c r="B59" s="456" t="s">
        <v>2653</v>
      </c>
      <c r="C59" s="456" t="s">
        <v>2654</v>
      </c>
      <c r="D59" s="462" t="s">
        <v>1879</v>
      </c>
      <c r="E59" s="458">
        <f>'Table of Content 2'!G81</f>
        <v>1720.2</v>
      </c>
    </row>
    <row r="60" spans="1:5" ht="76.5">
      <c r="A60" s="463">
        <v>50</v>
      </c>
      <c r="B60" s="456" t="s">
        <v>2655</v>
      </c>
      <c r="C60" s="456" t="s">
        <v>2520</v>
      </c>
      <c r="D60" s="462" t="s">
        <v>1879</v>
      </c>
      <c r="E60" s="458">
        <f>'Table of Content 2'!G82</f>
        <v>1097.1400000000001</v>
      </c>
    </row>
    <row r="61" spans="1:5" ht="76.5">
      <c r="A61" s="463">
        <v>50.1</v>
      </c>
      <c r="B61" s="456" t="s">
        <v>2521</v>
      </c>
      <c r="C61" s="456" t="s">
        <v>2522</v>
      </c>
      <c r="D61" s="462" t="s">
        <v>1879</v>
      </c>
      <c r="E61" s="458">
        <f>'Table of Content 2'!G83</f>
        <v>1802.21</v>
      </c>
    </row>
    <row r="62" spans="1:5" ht="76.5">
      <c r="A62" s="463">
        <v>51</v>
      </c>
      <c r="B62" s="456" t="s">
        <v>2523</v>
      </c>
      <c r="C62" s="456" t="s">
        <v>2524</v>
      </c>
      <c r="D62" s="462" t="s">
        <v>1879</v>
      </c>
      <c r="E62" s="458">
        <f>'Table of Content 2'!G84</f>
        <v>1368.79</v>
      </c>
    </row>
    <row r="63" spans="1:5" ht="76.5">
      <c r="A63" s="463">
        <v>51.1</v>
      </c>
      <c r="B63" s="456" t="s">
        <v>2665</v>
      </c>
      <c r="C63" s="456" t="s">
        <v>2666</v>
      </c>
      <c r="D63" s="462" t="s">
        <v>1879</v>
      </c>
      <c r="E63" s="458">
        <f>'Table of Content 2'!G85</f>
        <v>1566.01</v>
      </c>
    </row>
    <row r="64" spans="1:5" ht="76.5">
      <c r="A64" s="463">
        <v>51.2</v>
      </c>
      <c r="B64" s="456" t="s">
        <v>2667</v>
      </c>
      <c r="C64" s="456" t="s">
        <v>2668</v>
      </c>
      <c r="D64" s="462" t="s">
        <v>1879</v>
      </c>
      <c r="E64" s="458">
        <f>'Table of Content 2'!G86</f>
        <v>1933.76</v>
      </c>
    </row>
    <row r="65" spans="1:5" ht="38.25">
      <c r="A65" s="463">
        <v>52</v>
      </c>
      <c r="B65" s="456" t="s">
        <v>2669</v>
      </c>
      <c r="C65" s="456" t="s">
        <v>2670</v>
      </c>
      <c r="D65" s="462" t="s">
        <v>1879</v>
      </c>
      <c r="E65" s="458">
        <f>'Table of Content 2'!G87</f>
        <v>283.77</v>
      </c>
    </row>
    <row r="66" spans="1:5" ht="25.5">
      <c r="A66" s="465">
        <v>53</v>
      </c>
      <c r="B66" s="466" t="s">
        <v>2671</v>
      </c>
      <c r="C66" s="456" t="s">
        <v>2672</v>
      </c>
      <c r="D66" s="467" t="s">
        <v>1879</v>
      </c>
      <c r="E66" s="458">
        <f>'Table of Content 2'!G88</f>
        <v>300.37</v>
      </c>
    </row>
    <row r="67" spans="1:5">
      <c r="A67" s="514"/>
      <c r="B67" s="515"/>
      <c r="C67" s="504"/>
      <c r="D67" s="516"/>
      <c r="E67" s="464"/>
    </row>
    <row r="68" spans="1:5" ht="51">
      <c r="A68" s="465">
        <v>54</v>
      </c>
      <c r="B68" s="461" t="s">
        <v>2673</v>
      </c>
      <c r="C68" s="461" t="s">
        <v>2674</v>
      </c>
      <c r="D68" s="462" t="s">
        <v>1879</v>
      </c>
      <c r="E68" s="477">
        <f>'Table of Content 2'!G92</f>
        <v>1295.78</v>
      </c>
    </row>
    <row r="69" spans="1:5" ht="51">
      <c r="A69" s="463">
        <v>55</v>
      </c>
      <c r="B69" s="461" t="s">
        <v>1328</v>
      </c>
      <c r="C69" s="461" t="s">
        <v>1361</v>
      </c>
      <c r="D69" s="462" t="s">
        <v>1879</v>
      </c>
      <c r="E69" s="477">
        <f>'Table of Content 2'!G93</f>
        <v>1222.45</v>
      </c>
    </row>
    <row r="70" spans="1:5" ht="51">
      <c r="A70" s="463">
        <v>55.1</v>
      </c>
      <c r="B70" s="461" t="s">
        <v>2266</v>
      </c>
      <c r="C70" s="461" t="s">
        <v>2267</v>
      </c>
      <c r="D70" s="462" t="s">
        <v>1879</v>
      </c>
      <c r="E70" s="477">
        <f>'Table of Content 2'!G94</f>
        <v>1165.05</v>
      </c>
    </row>
    <row r="71" spans="1:5" ht="63.75">
      <c r="A71" s="463">
        <v>56</v>
      </c>
      <c r="B71" s="461" t="s">
        <v>2268</v>
      </c>
      <c r="C71" s="461" t="s">
        <v>2269</v>
      </c>
      <c r="D71" s="462" t="s">
        <v>1879</v>
      </c>
      <c r="E71" s="477">
        <f>'Table of Content 2'!G96</f>
        <v>1116.96</v>
      </c>
    </row>
    <row r="72" spans="1:5" ht="63.75">
      <c r="A72" s="463">
        <v>57</v>
      </c>
      <c r="B72" s="461" t="s">
        <v>2289</v>
      </c>
      <c r="C72" s="461" t="s">
        <v>1358</v>
      </c>
      <c r="D72" s="462" t="s">
        <v>2270</v>
      </c>
      <c r="E72" s="477" t="e">
        <f>'Table of Content 2'!#REF!</f>
        <v>#REF!</v>
      </c>
    </row>
    <row r="73" spans="1:5" ht="63.75">
      <c r="A73" s="463">
        <v>57.1</v>
      </c>
      <c r="B73" s="461" t="s">
        <v>2289</v>
      </c>
      <c r="C73" s="461" t="s">
        <v>1358</v>
      </c>
      <c r="D73" s="462" t="s">
        <v>1879</v>
      </c>
      <c r="E73" s="477" t="e">
        <f>'Table of Content 2'!#REF!</f>
        <v>#REF!</v>
      </c>
    </row>
    <row r="74" spans="1:5" ht="63.75">
      <c r="A74" s="463">
        <v>58</v>
      </c>
      <c r="B74" s="461" t="s">
        <v>809</v>
      </c>
      <c r="C74" s="461" t="s">
        <v>1360</v>
      </c>
      <c r="D74" s="462" t="s">
        <v>2270</v>
      </c>
      <c r="E74" s="477" t="e">
        <f>'Table of Content 2'!#REF!</f>
        <v>#REF!</v>
      </c>
    </row>
    <row r="75" spans="1:5" ht="63.75">
      <c r="A75" s="463">
        <v>58.1</v>
      </c>
      <c r="B75" s="461" t="s">
        <v>809</v>
      </c>
      <c r="C75" s="461" t="s">
        <v>1360</v>
      </c>
      <c r="D75" s="467" t="s">
        <v>1879</v>
      </c>
      <c r="E75" s="477" t="e">
        <f>'Table of Content 2'!#REF!</f>
        <v>#REF!</v>
      </c>
    </row>
    <row r="76" spans="1:5" ht="63.75">
      <c r="A76" s="463">
        <v>58.2</v>
      </c>
      <c r="B76" s="461" t="s">
        <v>101</v>
      </c>
      <c r="C76" s="461" t="s">
        <v>1359</v>
      </c>
      <c r="D76" s="462" t="s">
        <v>2270</v>
      </c>
      <c r="E76" s="477" t="e">
        <f>'Table of Content 2'!#REF!</f>
        <v>#REF!</v>
      </c>
    </row>
    <row r="77" spans="1:5" ht="63.75">
      <c r="A77" s="463">
        <v>58.3</v>
      </c>
      <c r="B77" s="461" t="s">
        <v>101</v>
      </c>
      <c r="C77" s="461" t="s">
        <v>1359</v>
      </c>
      <c r="D77" s="467" t="s">
        <v>1879</v>
      </c>
      <c r="E77" s="477" t="e">
        <f>'Table of Content 2'!#REF!</f>
        <v>#REF!</v>
      </c>
    </row>
    <row r="78" spans="1:5">
      <c r="A78" s="463">
        <v>59</v>
      </c>
      <c r="B78" s="461" t="s">
        <v>2271</v>
      </c>
      <c r="C78" s="461" t="s">
        <v>2271</v>
      </c>
      <c r="D78" s="462" t="s">
        <v>1879</v>
      </c>
      <c r="E78" s="477">
        <f>'Table of Content 2'!G105</f>
        <v>1884.71</v>
      </c>
    </row>
    <row r="79" spans="1:5" ht="38.25">
      <c r="A79" s="463">
        <v>60</v>
      </c>
      <c r="B79" s="461" t="s">
        <v>2272</v>
      </c>
      <c r="C79" s="461" t="s">
        <v>2273</v>
      </c>
      <c r="D79" s="462" t="s">
        <v>1879</v>
      </c>
      <c r="E79" s="477">
        <f>'Table of Content 2'!G106</f>
        <v>1179.76</v>
      </c>
    </row>
    <row r="80" spans="1:5">
      <c r="A80" s="463">
        <v>61</v>
      </c>
      <c r="B80" s="461" t="s">
        <v>2274</v>
      </c>
      <c r="C80" s="461" t="s">
        <v>2274</v>
      </c>
      <c r="D80" s="462" t="s">
        <v>2270</v>
      </c>
      <c r="E80" s="477">
        <f>'Table of Content 2'!G107</f>
        <v>1966.28</v>
      </c>
    </row>
    <row r="81" spans="1:5">
      <c r="A81" s="503"/>
      <c r="B81" s="506"/>
      <c r="C81" s="506"/>
      <c r="D81" s="505"/>
      <c r="E81" s="513"/>
    </row>
    <row r="82" spans="1:5" ht="25.5">
      <c r="A82" s="463">
        <v>62</v>
      </c>
      <c r="B82" s="461" t="s">
        <v>2684</v>
      </c>
      <c r="C82" s="461" t="s">
        <v>2684</v>
      </c>
      <c r="D82" s="462" t="s">
        <v>1879</v>
      </c>
      <c r="E82" s="458">
        <f>'Table of Content 2'!G120</f>
        <v>288746.93</v>
      </c>
    </row>
    <row r="83" spans="1:5" ht="63.75">
      <c r="A83" s="463">
        <v>63</v>
      </c>
      <c r="B83" s="461" t="s">
        <v>265</v>
      </c>
      <c r="C83" s="461" t="s">
        <v>266</v>
      </c>
      <c r="D83" s="462" t="s">
        <v>1885</v>
      </c>
      <c r="E83" s="458">
        <f>'Table of Content 2'!G121</f>
        <v>7042.63</v>
      </c>
    </row>
    <row r="84" spans="1:5" ht="51">
      <c r="A84" s="463">
        <v>64</v>
      </c>
      <c r="B84" s="461" t="s">
        <v>267</v>
      </c>
      <c r="C84" s="461" t="s">
        <v>268</v>
      </c>
      <c r="D84" s="462" t="s">
        <v>1879</v>
      </c>
      <c r="E84" s="458" t="e">
        <f>'Table of Content 2'!#REF!</f>
        <v>#REF!</v>
      </c>
    </row>
    <row r="85" spans="1:5" ht="51">
      <c r="A85" s="463">
        <v>65</v>
      </c>
      <c r="B85" s="461" t="s">
        <v>269</v>
      </c>
      <c r="C85" s="461" t="s">
        <v>3281</v>
      </c>
      <c r="D85" s="462" t="s">
        <v>1879</v>
      </c>
      <c r="E85" s="458">
        <f>'Table of Content 2'!G122</f>
        <v>331019.25</v>
      </c>
    </row>
    <row r="86" spans="1:5" ht="51">
      <c r="A86" s="463">
        <v>66</v>
      </c>
      <c r="B86" s="461" t="s">
        <v>3282</v>
      </c>
      <c r="C86" s="461" t="s">
        <v>3283</v>
      </c>
      <c r="D86" s="462" t="s">
        <v>1879</v>
      </c>
      <c r="E86" s="458">
        <f>'Table of Content 2'!G123</f>
        <v>18852.689999999999</v>
      </c>
    </row>
    <row r="87" spans="1:5" ht="51">
      <c r="A87" s="463">
        <v>67</v>
      </c>
      <c r="B87" s="461" t="s">
        <v>2685</v>
      </c>
      <c r="C87" s="461" t="s">
        <v>2686</v>
      </c>
      <c r="D87" s="462" t="s">
        <v>1879</v>
      </c>
      <c r="E87" s="458">
        <f>'Table of Content 2'!G124</f>
        <v>12687.84</v>
      </c>
    </row>
    <row r="88" spans="1:5" ht="51">
      <c r="A88" s="463">
        <v>68</v>
      </c>
      <c r="B88" s="461" t="s">
        <v>2063</v>
      </c>
      <c r="C88" s="461" t="s">
        <v>2064</v>
      </c>
      <c r="D88" s="462" t="s">
        <v>1879</v>
      </c>
      <c r="E88" s="458">
        <f>'Table of Content 2'!G125</f>
        <v>12748.05</v>
      </c>
    </row>
    <row r="89" spans="1:5" ht="51">
      <c r="A89" s="463">
        <v>69</v>
      </c>
      <c r="B89" s="461" t="s">
        <v>2065</v>
      </c>
      <c r="C89" s="461" t="s">
        <v>2996</v>
      </c>
      <c r="D89" s="462" t="s">
        <v>1879</v>
      </c>
      <c r="E89" s="458">
        <f>'Table of Content 2'!G126</f>
        <v>10343.09</v>
      </c>
    </row>
    <row r="90" spans="1:5" ht="63.75">
      <c r="A90" s="463">
        <v>70</v>
      </c>
      <c r="B90" s="461" t="s">
        <v>2997</v>
      </c>
      <c r="C90" s="461" t="s">
        <v>2998</v>
      </c>
      <c r="D90" s="462" t="s">
        <v>1879</v>
      </c>
      <c r="E90" s="458">
        <f>'Table of Content 2'!G127</f>
        <v>10714.73</v>
      </c>
    </row>
    <row r="91" spans="1:5" ht="51">
      <c r="A91" s="463">
        <v>71</v>
      </c>
      <c r="B91" s="461" t="s">
        <v>2999</v>
      </c>
      <c r="C91" s="461" t="s">
        <v>278</v>
      </c>
      <c r="D91" s="462" t="s">
        <v>1879</v>
      </c>
      <c r="E91" s="458">
        <f>'Table of Content 2'!G128</f>
        <v>11060.73</v>
      </c>
    </row>
    <row r="92" spans="1:5" ht="63.75">
      <c r="A92" s="463">
        <v>72</v>
      </c>
      <c r="B92" s="461" t="s">
        <v>279</v>
      </c>
      <c r="C92" s="461" t="s">
        <v>1256</v>
      </c>
      <c r="D92" s="462" t="s">
        <v>1879</v>
      </c>
      <c r="E92" s="458">
        <f>'Table of Content 2'!G129</f>
        <v>10734.53</v>
      </c>
    </row>
    <row r="93" spans="1:5" ht="63.75">
      <c r="A93" s="463">
        <v>73</v>
      </c>
      <c r="B93" s="461" t="s">
        <v>1257</v>
      </c>
      <c r="C93" s="461" t="s">
        <v>2721</v>
      </c>
      <c r="D93" s="462" t="s">
        <v>1879</v>
      </c>
      <c r="E93" s="458">
        <f>'Table of Content 2'!G130</f>
        <v>7138.98</v>
      </c>
    </row>
    <row r="94" spans="1:5" ht="38.25">
      <c r="A94" s="463">
        <v>73.099999999999994</v>
      </c>
      <c r="B94" s="461" t="s">
        <v>2722</v>
      </c>
      <c r="C94" s="461" t="s">
        <v>2723</v>
      </c>
      <c r="D94" s="462" t="s">
        <v>1879</v>
      </c>
      <c r="E94" s="458">
        <f>'Table of Content 2'!G131</f>
        <v>7383.38</v>
      </c>
    </row>
    <row r="95" spans="1:5" ht="51">
      <c r="A95" s="463">
        <v>73.2</v>
      </c>
      <c r="B95" s="461" t="s">
        <v>2724</v>
      </c>
      <c r="C95" s="461" t="s">
        <v>2725</v>
      </c>
      <c r="D95" s="462" t="s">
        <v>1879</v>
      </c>
      <c r="E95" s="458">
        <f>'Table of Content 2'!G132</f>
        <v>734.41</v>
      </c>
    </row>
    <row r="96" spans="1:5" ht="38.25">
      <c r="A96" s="463">
        <v>74</v>
      </c>
      <c r="B96" s="461" t="s">
        <v>2726</v>
      </c>
      <c r="C96" s="461" t="s">
        <v>2727</v>
      </c>
      <c r="D96" s="462" t="s">
        <v>1879</v>
      </c>
      <c r="E96" s="458">
        <f>'Table of Content 2'!G133</f>
        <v>1229.4099999999999</v>
      </c>
    </row>
    <row r="97" spans="1:5" ht="38.25">
      <c r="A97" s="463">
        <v>75</v>
      </c>
      <c r="B97" s="461" t="s">
        <v>2728</v>
      </c>
      <c r="C97" s="461" t="s">
        <v>2729</v>
      </c>
      <c r="D97" s="462" t="s">
        <v>1879</v>
      </c>
      <c r="E97" s="458">
        <f>'Table of Content 2'!G134</f>
        <v>1353.1499999999999</v>
      </c>
    </row>
    <row r="98" spans="1:5" ht="38.25">
      <c r="A98" s="463">
        <v>76</v>
      </c>
      <c r="B98" s="461" t="s">
        <v>1851</v>
      </c>
      <c r="C98" s="461" t="s">
        <v>1852</v>
      </c>
      <c r="D98" s="462" t="s">
        <v>1879</v>
      </c>
      <c r="E98" s="458">
        <f>'Table of Content 2'!G135</f>
        <v>739.40000000000009</v>
      </c>
    </row>
    <row r="99" spans="1:5" ht="38.25">
      <c r="A99" s="463">
        <v>77</v>
      </c>
      <c r="B99" s="461" t="s">
        <v>2746</v>
      </c>
      <c r="C99" s="461" t="s">
        <v>2747</v>
      </c>
      <c r="D99" s="462" t="s">
        <v>1879</v>
      </c>
      <c r="E99" s="458">
        <f>'Table of Content 2'!G136</f>
        <v>977.53</v>
      </c>
    </row>
    <row r="100" spans="1:5" ht="25.5">
      <c r="A100" s="463">
        <v>78</v>
      </c>
      <c r="B100" s="461" t="s">
        <v>2748</v>
      </c>
      <c r="C100" s="461" t="s">
        <v>2749</v>
      </c>
      <c r="D100" s="462" t="s">
        <v>1879</v>
      </c>
      <c r="E100" s="458">
        <f>'Table of Content 2'!G137</f>
        <v>1022.2</v>
      </c>
    </row>
    <row r="101" spans="1:5" ht="51">
      <c r="A101" s="463">
        <v>79</v>
      </c>
      <c r="B101" s="461" t="s">
        <v>2750</v>
      </c>
      <c r="C101" s="461" t="s">
        <v>2751</v>
      </c>
      <c r="D101" s="462" t="s">
        <v>1879</v>
      </c>
      <c r="E101" s="458">
        <f>'Table of Content 2'!G138</f>
        <v>4738.24</v>
      </c>
    </row>
    <row r="102" spans="1:5" ht="51">
      <c r="A102" s="463">
        <v>80</v>
      </c>
      <c r="B102" s="461" t="s">
        <v>2752</v>
      </c>
      <c r="C102" s="461" t="s">
        <v>3349</v>
      </c>
      <c r="D102" s="462" t="s">
        <v>1879</v>
      </c>
      <c r="E102" s="458">
        <f>'Table of Content 2'!G140</f>
        <v>5064.28</v>
      </c>
    </row>
    <row r="103" spans="1:5" ht="25.5">
      <c r="A103" s="463">
        <v>81</v>
      </c>
      <c r="B103" s="461" t="s">
        <v>3350</v>
      </c>
      <c r="C103" s="461" t="s">
        <v>3350</v>
      </c>
      <c r="D103" s="462" t="s">
        <v>1879</v>
      </c>
      <c r="E103" s="458">
        <f>'Table of Content 2'!G141</f>
        <v>2446.16</v>
      </c>
    </row>
    <row r="104" spans="1:5" ht="33" customHeight="1">
      <c r="A104" s="463">
        <v>81.099999999999994</v>
      </c>
      <c r="B104" s="461" t="s">
        <v>3351</v>
      </c>
      <c r="C104" s="461" t="s">
        <v>3351</v>
      </c>
      <c r="D104" s="462" t="s">
        <v>1879</v>
      </c>
      <c r="E104" s="458">
        <f>'Table of Content 2'!G143</f>
        <v>163472.5</v>
      </c>
    </row>
    <row r="105" spans="1:5" ht="38.25">
      <c r="A105" s="463">
        <v>82</v>
      </c>
      <c r="B105" s="461" t="s">
        <v>3352</v>
      </c>
      <c r="C105" s="461" t="s">
        <v>3353</v>
      </c>
      <c r="D105" s="462" t="s">
        <v>1879</v>
      </c>
      <c r="E105" s="458">
        <f>'Table of Content 2'!G144</f>
        <v>12395.01</v>
      </c>
    </row>
    <row r="106" spans="1:5" ht="38.25">
      <c r="A106" s="463">
        <v>82.1</v>
      </c>
      <c r="B106" s="461" t="s">
        <v>3354</v>
      </c>
      <c r="C106" s="461" t="s">
        <v>3355</v>
      </c>
      <c r="D106" s="462" t="s">
        <v>1879</v>
      </c>
      <c r="E106" s="458">
        <f>'Table of Content 2'!G145</f>
        <v>13277.23</v>
      </c>
    </row>
    <row r="107" spans="1:5" ht="38.25">
      <c r="A107" s="463">
        <v>83</v>
      </c>
      <c r="B107" s="461" t="s">
        <v>3356</v>
      </c>
      <c r="C107" s="461" t="s">
        <v>3357</v>
      </c>
      <c r="D107" s="462" t="s">
        <v>1879</v>
      </c>
      <c r="E107" s="458">
        <f>'Table of Content 2'!G146</f>
        <v>12499.68</v>
      </c>
    </row>
    <row r="108" spans="1:5" ht="51">
      <c r="A108" s="463">
        <v>84</v>
      </c>
      <c r="B108" s="456" t="s">
        <v>96</v>
      </c>
      <c r="C108" s="456" t="s">
        <v>97</v>
      </c>
      <c r="D108" s="462" t="s">
        <v>1885</v>
      </c>
      <c r="E108" s="458">
        <f>'Table of Content 2'!G147</f>
        <v>6568.75</v>
      </c>
    </row>
    <row r="109" spans="1:5" ht="51">
      <c r="A109" s="463">
        <v>85</v>
      </c>
      <c r="B109" s="461" t="s">
        <v>98</v>
      </c>
      <c r="C109" s="461" t="s">
        <v>99</v>
      </c>
      <c r="D109" s="462" t="s">
        <v>1879</v>
      </c>
      <c r="E109" s="458">
        <f>'Table of Content 2'!G148</f>
        <v>7699.23</v>
      </c>
    </row>
    <row r="110" spans="1:5">
      <c r="A110" s="463">
        <v>86</v>
      </c>
      <c r="B110" s="461" t="s">
        <v>100</v>
      </c>
      <c r="C110" s="461" t="s">
        <v>1899</v>
      </c>
      <c r="D110" s="462" t="s">
        <v>2650</v>
      </c>
      <c r="E110" s="458">
        <f>'Table of Content 2'!G149</f>
        <v>6876.36</v>
      </c>
    </row>
    <row r="111" spans="1:5">
      <c r="A111" s="503"/>
      <c r="B111" s="506"/>
      <c r="C111" s="506"/>
      <c r="D111" s="505"/>
      <c r="E111" s="464"/>
    </row>
    <row r="112" spans="1:5" ht="63.75">
      <c r="A112" s="463">
        <v>87</v>
      </c>
      <c r="B112" s="461" t="s">
        <v>1900</v>
      </c>
      <c r="C112" s="461" t="s">
        <v>1901</v>
      </c>
      <c r="D112" s="462" t="s">
        <v>1879</v>
      </c>
      <c r="E112" s="477">
        <f>'Table of Content 2'!G155</f>
        <v>832.35</v>
      </c>
    </row>
    <row r="113" spans="1:5" ht="63.75">
      <c r="A113" s="463">
        <v>88</v>
      </c>
      <c r="B113" s="461" t="s">
        <v>1902</v>
      </c>
      <c r="C113" s="461" t="s">
        <v>1903</v>
      </c>
      <c r="D113" s="462" t="s">
        <v>1879</v>
      </c>
      <c r="E113" s="477">
        <f>'Table of Content 2'!G156</f>
        <v>1009.89</v>
      </c>
    </row>
    <row r="114" spans="1:5" ht="63.75">
      <c r="A114" s="463">
        <v>89</v>
      </c>
      <c r="B114" s="461" t="s">
        <v>1904</v>
      </c>
      <c r="C114" s="461" t="s">
        <v>1905</v>
      </c>
      <c r="D114" s="462" t="s">
        <v>1879</v>
      </c>
      <c r="E114" s="477">
        <f>'Table of Content 2'!G157</f>
        <v>1334.47</v>
      </c>
    </row>
    <row r="115" spans="1:5" ht="51">
      <c r="A115" s="463">
        <v>90</v>
      </c>
      <c r="B115" s="461" t="s">
        <v>1906</v>
      </c>
      <c r="C115" s="461" t="s">
        <v>1907</v>
      </c>
      <c r="D115" s="462" t="s">
        <v>1879</v>
      </c>
      <c r="E115" s="477">
        <f>'Table of Content 2'!G158</f>
        <v>2680.71</v>
      </c>
    </row>
    <row r="116" spans="1:5" ht="51">
      <c r="A116" s="463">
        <v>91</v>
      </c>
      <c r="B116" s="461" t="s">
        <v>1914</v>
      </c>
      <c r="C116" s="461" t="s">
        <v>3322</v>
      </c>
      <c r="D116" s="462" t="s">
        <v>1879</v>
      </c>
      <c r="E116" s="477">
        <f>'Table of Content 2'!G159</f>
        <v>5202.99</v>
      </c>
    </row>
    <row r="117" spans="1:5" ht="25.5">
      <c r="A117" s="463">
        <v>92</v>
      </c>
      <c r="B117" s="461" t="s">
        <v>3323</v>
      </c>
      <c r="C117" s="461" t="s">
        <v>3323</v>
      </c>
      <c r="D117" s="462" t="s">
        <v>1879</v>
      </c>
      <c r="E117" s="477">
        <f>'Table of Content 2'!G160</f>
        <v>5211.3100000000004</v>
      </c>
    </row>
    <row r="118" spans="1:5" ht="51">
      <c r="A118" s="463">
        <v>93</v>
      </c>
      <c r="B118" s="461" t="s">
        <v>1915</v>
      </c>
      <c r="C118" s="461" t="s">
        <v>1918</v>
      </c>
      <c r="D118" s="462" t="s">
        <v>1879</v>
      </c>
      <c r="E118" s="477">
        <f>'Table of Content 2'!G161</f>
        <v>3419.95</v>
      </c>
    </row>
    <row r="119" spans="1:5" ht="51">
      <c r="A119" s="463">
        <v>94</v>
      </c>
      <c r="B119" s="461" t="s">
        <v>1351</v>
      </c>
      <c r="C119" s="461" t="s">
        <v>1352</v>
      </c>
      <c r="D119" s="462" t="s">
        <v>1879</v>
      </c>
      <c r="E119" s="477" t="e">
        <f>'Table of Content 2'!#REF!</f>
        <v>#REF!</v>
      </c>
    </row>
    <row r="120" spans="1:5" ht="51">
      <c r="A120" s="463">
        <v>95</v>
      </c>
      <c r="B120" s="461" t="s">
        <v>1376</v>
      </c>
      <c r="C120" s="461" t="s">
        <v>1377</v>
      </c>
      <c r="D120" s="462" t="s">
        <v>1879</v>
      </c>
      <c r="E120" s="477">
        <f>'Table of Content 2'!G162</f>
        <v>3436.37</v>
      </c>
    </row>
    <row r="121" spans="1:5" ht="51">
      <c r="A121" s="463">
        <v>96</v>
      </c>
      <c r="B121" s="461" t="s">
        <v>1378</v>
      </c>
      <c r="C121" s="461" t="s">
        <v>1379</v>
      </c>
      <c r="D121" s="462" t="s">
        <v>1879</v>
      </c>
      <c r="E121" s="477">
        <f>'Table of Content 2'!G165</f>
        <v>3273.04</v>
      </c>
    </row>
    <row r="122" spans="1:5" ht="25.5">
      <c r="A122" s="463">
        <v>97</v>
      </c>
      <c r="B122" s="461" t="s">
        <v>1380</v>
      </c>
      <c r="C122" s="461" t="s">
        <v>427</v>
      </c>
      <c r="D122" s="462" t="s">
        <v>1879</v>
      </c>
      <c r="E122" s="477">
        <f>'Table of Content 2'!G173</f>
        <v>2590.61</v>
      </c>
    </row>
    <row r="123" spans="1:5" ht="25.5">
      <c r="A123" s="463">
        <v>98</v>
      </c>
      <c r="B123" s="461" t="s">
        <v>428</v>
      </c>
      <c r="C123" s="461" t="s">
        <v>429</v>
      </c>
      <c r="D123" s="462" t="s">
        <v>1879</v>
      </c>
      <c r="E123" s="477">
        <f>'Table of Content 2'!G174</f>
        <v>2380.86</v>
      </c>
    </row>
    <row r="124" spans="1:5" ht="25.5">
      <c r="A124" s="463">
        <v>99</v>
      </c>
      <c r="B124" s="461" t="s">
        <v>430</v>
      </c>
      <c r="C124" s="461" t="s">
        <v>431</v>
      </c>
      <c r="D124" s="462" t="s">
        <v>1879</v>
      </c>
      <c r="E124" s="477">
        <f>'Table of Content 2'!G175</f>
        <v>2338.77</v>
      </c>
    </row>
    <row r="125" spans="1:5" ht="25.5">
      <c r="A125" s="463">
        <v>100</v>
      </c>
      <c r="B125" s="461" t="s">
        <v>432</v>
      </c>
      <c r="C125" s="461" t="s">
        <v>433</v>
      </c>
      <c r="D125" s="462" t="s">
        <v>1879</v>
      </c>
      <c r="E125" s="477">
        <f>'Table of Content 2'!G176</f>
        <v>2850.29</v>
      </c>
    </row>
    <row r="126" spans="1:5" ht="38.25">
      <c r="A126" s="463">
        <f t="shared" ref="A126:A145" si="0">A125+1</f>
        <v>101</v>
      </c>
      <c r="B126" s="461" t="s">
        <v>434</v>
      </c>
      <c r="C126" s="461" t="s">
        <v>435</v>
      </c>
      <c r="D126" s="462" t="s">
        <v>1879</v>
      </c>
      <c r="E126" s="477" t="e">
        <f>'Table of Content 2'!#REF!</f>
        <v>#REF!</v>
      </c>
    </row>
    <row r="127" spans="1:5" ht="38.25">
      <c r="A127" s="463">
        <f t="shared" si="0"/>
        <v>102</v>
      </c>
      <c r="B127" s="461" t="s">
        <v>436</v>
      </c>
      <c r="C127" s="461" t="s">
        <v>437</v>
      </c>
      <c r="D127" s="462" t="s">
        <v>1879</v>
      </c>
      <c r="E127" s="477" t="e">
        <f>'Table of Content 2'!#REF!</f>
        <v>#REF!</v>
      </c>
    </row>
    <row r="128" spans="1:5" ht="38.25">
      <c r="A128" s="463">
        <f t="shared" si="0"/>
        <v>103</v>
      </c>
      <c r="B128" s="461" t="s">
        <v>438</v>
      </c>
      <c r="C128" s="461" t="s">
        <v>438</v>
      </c>
      <c r="D128" s="462" t="s">
        <v>1879</v>
      </c>
      <c r="E128" s="477">
        <f>'Table of Content 2'!G177</f>
        <v>1672.96</v>
      </c>
    </row>
    <row r="129" spans="1:5" ht="38.25">
      <c r="A129" s="463">
        <f t="shared" si="0"/>
        <v>104</v>
      </c>
      <c r="B129" s="461" t="s">
        <v>439</v>
      </c>
      <c r="C129" s="461" t="s">
        <v>439</v>
      </c>
      <c r="D129" s="462" t="s">
        <v>1879</v>
      </c>
      <c r="E129" s="477">
        <f>'Table of Content 2'!G178</f>
        <v>2030.84</v>
      </c>
    </row>
    <row r="130" spans="1:5">
      <c r="A130" s="463">
        <f t="shared" si="0"/>
        <v>105</v>
      </c>
      <c r="B130" s="461" t="s">
        <v>440</v>
      </c>
      <c r="C130" s="461" t="s">
        <v>440</v>
      </c>
      <c r="D130" s="462" t="s">
        <v>1879</v>
      </c>
      <c r="E130" s="477">
        <f>'Table of Content 2'!G179</f>
        <v>3252.55</v>
      </c>
    </row>
    <row r="131" spans="1:5" ht="25.5">
      <c r="A131" s="463">
        <f t="shared" si="0"/>
        <v>106</v>
      </c>
      <c r="B131" s="461" t="s">
        <v>441</v>
      </c>
      <c r="C131" s="461" t="s">
        <v>441</v>
      </c>
      <c r="D131" s="462" t="s">
        <v>1879</v>
      </c>
      <c r="E131" s="477">
        <f>'Table of Content 2'!G180</f>
        <v>1199.75</v>
      </c>
    </row>
    <row r="132" spans="1:5" ht="38.25">
      <c r="A132" s="463">
        <f t="shared" si="0"/>
        <v>107</v>
      </c>
      <c r="B132" s="461" t="s">
        <v>442</v>
      </c>
      <c r="C132" s="461" t="s">
        <v>442</v>
      </c>
      <c r="D132" s="462" t="s">
        <v>1885</v>
      </c>
      <c r="E132" s="477">
        <f>'Table of Content 2'!G181</f>
        <v>2109.7199999999998</v>
      </c>
    </row>
    <row r="133" spans="1:5" ht="38.25">
      <c r="A133" s="463">
        <f t="shared" si="0"/>
        <v>108</v>
      </c>
      <c r="B133" s="461" t="s">
        <v>443</v>
      </c>
      <c r="C133" s="461" t="s">
        <v>1754</v>
      </c>
      <c r="D133" s="462" t="s">
        <v>1879</v>
      </c>
      <c r="E133" s="477">
        <f>'Table of Content 2'!G183</f>
        <v>2141.1</v>
      </c>
    </row>
    <row r="134" spans="1:5">
      <c r="A134" s="463">
        <f t="shared" si="0"/>
        <v>109</v>
      </c>
      <c r="B134" s="461" t="s">
        <v>1755</v>
      </c>
      <c r="C134" s="461" t="s">
        <v>1755</v>
      </c>
      <c r="D134" s="462" t="s">
        <v>1879</v>
      </c>
      <c r="E134" s="477">
        <f>'Table of Content 2'!G184</f>
        <v>141.43</v>
      </c>
    </row>
    <row r="135" spans="1:5" ht="38.25">
      <c r="A135" s="463">
        <f t="shared" si="0"/>
        <v>110</v>
      </c>
      <c r="B135" s="461" t="s">
        <v>1756</v>
      </c>
      <c r="C135" s="461" t="s">
        <v>1757</v>
      </c>
      <c r="D135" s="462" t="s">
        <v>1885</v>
      </c>
      <c r="E135" s="477">
        <f>'Table of Content 2'!G185</f>
        <v>3227.53</v>
      </c>
    </row>
    <row r="136" spans="1:5">
      <c r="A136" s="463">
        <f t="shared" si="0"/>
        <v>111</v>
      </c>
      <c r="B136" s="461" t="s">
        <v>1758</v>
      </c>
      <c r="C136" s="461" t="s">
        <v>1758</v>
      </c>
      <c r="D136" s="462" t="s">
        <v>1885</v>
      </c>
      <c r="E136" s="477">
        <f>'Table of Content 2'!G186</f>
        <v>4850.12</v>
      </c>
    </row>
    <row r="137" spans="1:5" ht="63.75">
      <c r="A137" s="463">
        <f t="shared" si="0"/>
        <v>112</v>
      </c>
      <c r="B137" s="456" t="s">
        <v>873</v>
      </c>
      <c r="C137" s="456" t="s">
        <v>874</v>
      </c>
      <c r="D137" s="462" t="s">
        <v>1879</v>
      </c>
      <c r="E137" s="477">
        <f>'Table of Content 2'!G187</f>
        <v>347.67</v>
      </c>
    </row>
    <row r="138" spans="1:5" ht="38.25">
      <c r="A138" s="463">
        <f t="shared" si="0"/>
        <v>113</v>
      </c>
      <c r="B138" s="456" t="s">
        <v>2391</v>
      </c>
      <c r="C138" s="456" t="s">
        <v>2392</v>
      </c>
      <c r="D138" s="462" t="s">
        <v>1879</v>
      </c>
      <c r="E138" s="477" t="e">
        <f>'Table of Content 2'!#REF!</f>
        <v>#REF!</v>
      </c>
    </row>
    <row r="139" spans="1:5" ht="38.25">
      <c r="A139" s="463">
        <f t="shared" si="0"/>
        <v>114</v>
      </c>
      <c r="B139" s="461" t="s">
        <v>2393</v>
      </c>
      <c r="C139" s="461" t="s">
        <v>1873</v>
      </c>
      <c r="D139" s="462" t="s">
        <v>1879</v>
      </c>
      <c r="E139" s="477">
        <f>'Table of Content 2'!G188</f>
        <v>11510.34</v>
      </c>
    </row>
    <row r="140" spans="1:5">
      <c r="A140" s="503"/>
      <c r="B140" s="506"/>
      <c r="C140" s="506"/>
      <c r="D140" s="505"/>
      <c r="E140" s="513"/>
    </row>
    <row r="141" spans="1:5" ht="51">
      <c r="A141" s="463">
        <f>A139+1</f>
        <v>115</v>
      </c>
      <c r="B141" s="461" t="s">
        <v>2765</v>
      </c>
      <c r="C141" s="461" t="s">
        <v>2766</v>
      </c>
      <c r="D141" s="462" t="s">
        <v>1879</v>
      </c>
      <c r="E141" s="458">
        <f>'Table of Content 2'!G213</f>
        <v>602.98</v>
      </c>
    </row>
    <row r="142" spans="1:5" ht="51">
      <c r="A142" s="463">
        <f t="shared" si="0"/>
        <v>116</v>
      </c>
      <c r="B142" s="461" t="s">
        <v>1889</v>
      </c>
      <c r="C142" s="461" t="s">
        <v>1890</v>
      </c>
      <c r="D142" s="462" t="s">
        <v>1879</v>
      </c>
      <c r="E142" s="458">
        <f>'Table of Content 2'!G214</f>
        <v>596.96</v>
      </c>
    </row>
    <row r="143" spans="1:5" ht="51">
      <c r="A143" s="463">
        <f t="shared" si="0"/>
        <v>117</v>
      </c>
      <c r="B143" s="461" t="s">
        <v>1911</v>
      </c>
      <c r="C143" s="461" t="s">
        <v>1912</v>
      </c>
      <c r="D143" s="462" t="s">
        <v>1879</v>
      </c>
      <c r="E143" s="458">
        <f>'Table of Content 2'!G215</f>
        <v>505.07</v>
      </c>
    </row>
    <row r="144" spans="1:5" ht="51">
      <c r="A144" s="463">
        <f t="shared" si="0"/>
        <v>118</v>
      </c>
      <c r="B144" s="461" t="s">
        <v>1913</v>
      </c>
      <c r="C144" s="461" t="s">
        <v>359</v>
      </c>
      <c r="D144" s="462" t="s">
        <v>1879</v>
      </c>
      <c r="E144" s="458">
        <f>'Table of Content 2'!G216</f>
        <v>485.98</v>
      </c>
    </row>
    <row r="145" spans="1:5" ht="51">
      <c r="A145" s="463">
        <f t="shared" si="0"/>
        <v>119</v>
      </c>
      <c r="B145" s="461" t="s">
        <v>1770</v>
      </c>
      <c r="C145" s="461" t="s">
        <v>382</v>
      </c>
      <c r="D145" s="462" t="s">
        <v>1879</v>
      </c>
      <c r="E145" s="458">
        <f>'Table of Content 2'!G217</f>
        <v>477.33</v>
      </c>
    </row>
    <row r="146" spans="1:5" ht="51">
      <c r="A146" s="463">
        <v>120.1</v>
      </c>
      <c r="B146" s="461" t="s">
        <v>383</v>
      </c>
      <c r="C146" s="461" t="s">
        <v>384</v>
      </c>
      <c r="D146" s="462" t="s">
        <v>1879</v>
      </c>
      <c r="E146" s="458">
        <f>'Table of Content 2'!G218</f>
        <v>598.02</v>
      </c>
    </row>
    <row r="147" spans="1:5" ht="51">
      <c r="A147" s="463">
        <v>120</v>
      </c>
      <c r="B147" s="461" t="s">
        <v>385</v>
      </c>
      <c r="C147" s="461" t="s">
        <v>386</v>
      </c>
      <c r="D147" s="462" t="s">
        <v>1879</v>
      </c>
      <c r="E147" s="458">
        <f>'Table of Content 2'!G219</f>
        <v>652.5</v>
      </c>
    </row>
    <row r="148" spans="1:5" ht="51">
      <c r="A148" s="463">
        <f t="shared" ref="A148:A179" si="1">A147+1</f>
        <v>121</v>
      </c>
      <c r="B148" s="461" t="s">
        <v>1336</v>
      </c>
      <c r="C148" s="461" t="s">
        <v>305</v>
      </c>
      <c r="D148" s="462" t="s">
        <v>1879</v>
      </c>
      <c r="E148" s="458">
        <f>'Table of Content 2'!G220</f>
        <v>639.77</v>
      </c>
    </row>
    <row r="149" spans="1:5" ht="51">
      <c r="A149" s="463">
        <f t="shared" si="1"/>
        <v>122</v>
      </c>
      <c r="B149" s="461" t="s">
        <v>306</v>
      </c>
      <c r="C149" s="461" t="s">
        <v>307</v>
      </c>
      <c r="D149" s="462" t="s">
        <v>1879</v>
      </c>
      <c r="E149" s="458">
        <f>'Table of Content 2'!G221</f>
        <v>609.65</v>
      </c>
    </row>
    <row r="150" spans="1:5" ht="38.25">
      <c r="A150" s="463">
        <f t="shared" si="1"/>
        <v>123</v>
      </c>
      <c r="B150" s="461" t="s">
        <v>308</v>
      </c>
      <c r="C150" s="461" t="s">
        <v>309</v>
      </c>
      <c r="D150" s="462" t="s">
        <v>1879</v>
      </c>
      <c r="E150" s="458">
        <f>'Table of Content 2'!G224</f>
        <v>354.52</v>
      </c>
    </row>
    <row r="151" spans="1:5" ht="38.25">
      <c r="A151" s="463">
        <f t="shared" si="1"/>
        <v>124</v>
      </c>
      <c r="B151" s="461" t="s">
        <v>310</v>
      </c>
      <c r="C151" s="461" t="s">
        <v>311</v>
      </c>
      <c r="D151" s="462" t="s">
        <v>1879</v>
      </c>
      <c r="E151" s="458">
        <f>'Table of Content 2'!G223</f>
        <v>471.23</v>
      </c>
    </row>
    <row r="152" spans="1:5">
      <c r="A152" s="503"/>
      <c r="B152" s="506"/>
      <c r="C152" s="506"/>
      <c r="D152" s="505"/>
      <c r="E152" s="464"/>
    </row>
    <row r="153" spans="1:5" ht="38.25">
      <c r="A153" s="463">
        <f>A151+1</f>
        <v>125</v>
      </c>
      <c r="B153" s="461" t="s">
        <v>65</v>
      </c>
      <c r="C153" s="461" t="s">
        <v>66</v>
      </c>
      <c r="D153" s="462" t="s">
        <v>1879</v>
      </c>
      <c r="E153" s="477">
        <f>'Table of Content 2'!G238</f>
        <v>56.08</v>
      </c>
    </row>
    <row r="154" spans="1:5" ht="38.25">
      <c r="A154" s="463">
        <f t="shared" si="1"/>
        <v>126</v>
      </c>
      <c r="B154" s="461" t="s">
        <v>3002</v>
      </c>
      <c r="C154" s="461" t="s">
        <v>3003</v>
      </c>
      <c r="D154" s="462" t="s">
        <v>1879</v>
      </c>
      <c r="E154" s="477">
        <f>'Table of Content 2'!G239</f>
        <v>47.19</v>
      </c>
    </row>
    <row r="155" spans="1:5" ht="38.25">
      <c r="A155" s="463">
        <f t="shared" si="1"/>
        <v>127</v>
      </c>
      <c r="B155" s="461" t="s">
        <v>3004</v>
      </c>
      <c r="C155" s="461" t="s">
        <v>1761</v>
      </c>
      <c r="D155" s="462" t="s">
        <v>1879</v>
      </c>
      <c r="E155" s="477">
        <f>'Table of Content 2'!G240</f>
        <v>112.98</v>
      </c>
    </row>
    <row r="156" spans="1:5" ht="38.25">
      <c r="A156" s="463">
        <f t="shared" si="1"/>
        <v>128</v>
      </c>
      <c r="B156" s="461" t="s">
        <v>1762</v>
      </c>
      <c r="C156" s="461" t="s">
        <v>1763</v>
      </c>
      <c r="D156" s="462" t="s">
        <v>1879</v>
      </c>
      <c r="E156" s="477">
        <f>'Table of Content 2'!G241</f>
        <v>93.8</v>
      </c>
    </row>
    <row r="157" spans="1:5" ht="38.25">
      <c r="A157" s="463">
        <f t="shared" si="1"/>
        <v>129</v>
      </c>
      <c r="B157" s="461" t="s">
        <v>3443</v>
      </c>
      <c r="C157" s="461" t="s">
        <v>3444</v>
      </c>
      <c r="D157" s="462" t="s">
        <v>1879</v>
      </c>
      <c r="E157" s="477">
        <f>'Table of Content 2'!G242</f>
        <v>25.55</v>
      </c>
    </row>
    <row r="158" spans="1:5" ht="38.25">
      <c r="A158" s="463">
        <f t="shared" si="1"/>
        <v>130</v>
      </c>
      <c r="B158" s="461" t="s">
        <v>3445</v>
      </c>
      <c r="C158" s="461" t="s">
        <v>3446</v>
      </c>
      <c r="D158" s="462" t="s">
        <v>1879</v>
      </c>
      <c r="E158" s="477" t="e">
        <f>'Table of Content 2'!#REF!</f>
        <v>#REF!</v>
      </c>
    </row>
    <row r="159" spans="1:5" ht="38.25">
      <c r="A159" s="463">
        <f t="shared" si="1"/>
        <v>131</v>
      </c>
      <c r="B159" s="461" t="s">
        <v>3457</v>
      </c>
      <c r="C159" s="461" t="s">
        <v>3458</v>
      </c>
      <c r="D159" s="462" t="s">
        <v>1879</v>
      </c>
      <c r="E159" s="477" t="e">
        <f>'Table of Content 2'!#REF!</f>
        <v>#REF!</v>
      </c>
    </row>
    <row r="160" spans="1:5" ht="51">
      <c r="A160" s="463">
        <f t="shared" si="1"/>
        <v>132</v>
      </c>
      <c r="B160" s="456" t="s">
        <v>1362</v>
      </c>
      <c r="C160" s="456" t="s">
        <v>1363</v>
      </c>
      <c r="D160" s="462" t="s">
        <v>1879</v>
      </c>
      <c r="E160" s="477">
        <f>'Table of Content 2'!G243</f>
        <v>69.349999999999994</v>
      </c>
    </row>
    <row r="161" spans="1:5" ht="51">
      <c r="A161" s="463">
        <f t="shared" si="1"/>
        <v>133</v>
      </c>
      <c r="B161" s="456" t="s">
        <v>1364</v>
      </c>
      <c r="C161" s="456" t="s">
        <v>1365</v>
      </c>
      <c r="D161" s="462" t="s">
        <v>1879</v>
      </c>
      <c r="E161" s="477">
        <f>'Table of Content 2'!G244</f>
        <v>172.45</v>
      </c>
    </row>
    <row r="162" spans="1:5" ht="51">
      <c r="A162" s="463">
        <f t="shared" si="1"/>
        <v>134</v>
      </c>
      <c r="B162" s="456" t="s">
        <v>1366</v>
      </c>
      <c r="C162" s="456" t="s">
        <v>1367</v>
      </c>
      <c r="D162" s="462" t="s">
        <v>1879</v>
      </c>
      <c r="E162" s="477">
        <f>'Table of Content 2'!G245</f>
        <v>272.19</v>
      </c>
    </row>
    <row r="163" spans="1:5" ht="51">
      <c r="A163" s="463">
        <f t="shared" si="1"/>
        <v>135</v>
      </c>
      <c r="B163" s="456" t="s">
        <v>1368</v>
      </c>
      <c r="C163" s="456" t="s">
        <v>1369</v>
      </c>
      <c r="D163" s="462" t="s">
        <v>1879</v>
      </c>
      <c r="E163" s="477">
        <f>'Table of Content 2'!G246</f>
        <v>411.5</v>
      </c>
    </row>
    <row r="164" spans="1:5" ht="51">
      <c r="A164" s="463">
        <f t="shared" si="1"/>
        <v>136</v>
      </c>
      <c r="B164" s="456" t="s">
        <v>2687</v>
      </c>
      <c r="C164" s="456" t="s">
        <v>1410</v>
      </c>
      <c r="D164" s="462" t="s">
        <v>1879</v>
      </c>
      <c r="E164" s="477">
        <f>'Table of Content 2'!G247</f>
        <v>262.99</v>
      </c>
    </row>
    <row r="165" spans="1:5" ht="51">
      <c r="A165" s="463">
        <f t="shared" si="1"/>
        <v>137</v>
      </c>
      <c r="B165" s="456" t="s">
        <v>1411</v>
      </c>
      <c r="C165" s="456" t="s">
        <v>1412</v>
      </c>
      <c r="D165" s="462" t="s">
        <v>1879</v>
      </c>
      <c r="E165" s="477">
        <f>'Table of Content 2'!G248</f>
        <v>402.46</v>
      </c>
    </row>
    <row r="166" spans="1:5" ht="51">
      <c r="A166" s="463">
        <f t="shared" si="1"/>
        <v>138</v>
      </c>
      <c r="B166" s="456" t="s">
        <v>1413</v>
      </c>
      <c r="C166" s="456" t="s">
        <v>1413</v>
      </c>
      <c r="D166" s="462" t="s">
        <v>1879</v>
      </c>
      <c r="E166" s="477">
        <f>'Table of Content 2'!G249</f>
        <v>757.85</v>
      </c>
    </row>
    <row r="167" spans="1:5" ht="38.25">
      <c r="A167" s="463">
        <f t="shared" si="1"/>
        <v>139</v>
      </c>
      <c r="B167" s="456" t="s">
        <v>1414</v>
      </c>
      <c r="C167" s="456" t="s">
        <v>1414</v>
      </c>
      <c r="D167" s="462" t="s">
        <v>1879</v>
      </c>
      <c r="E167" s="477">
        <f>'Table of Content 2'!G250</f>
        <v>121.07000000000001</v>
      </c>
    </row>
    <row r="168" spans="1:5" ht="38.25">
      <c r="A168" s="463">
        <f t="shared" si="1"/>
        <v>140</v>
      </c>
      <c r="B168" s="456" t="s">
        <v>1415</v>
      </c>
      <c r="C168" s="456" t="s">
        <v>1415</v>
      </c>
      <c r="D168" s="462" t="s">
        <v>1879</v>
      </c>
      <c r="E168" s="477">
        <f>'Table of Content 2'!G251</f>
        <v>221.78</v>
      </c>
    </row>
    <row r="169" spans="1:5" ht="51">
      <c r="A169" s="463">
        <f t="shared" si="1"/>
        <v>141</v>
      </c>
      <c r="B169" s="456" t="s">
        <v>1416</v>
      </c>
      <c r="C169" s="456" t="s">
        <v>1417</v>
      </c>
      <c r="D169" s="462" t="s">
        <v>1879</v>
      </c>
      <c r="E169" s="477" t="e">
        <f>'Table of Content 2'!#REF!</f>
        <v>#REF!</v>
      </c>
    </row>
    <row r="170" spans="1:5" ht="38.25">
      <c r="A170" s="463">
        <f t="shared" si="1"/>
        <v>142</v>
      </c>
      <c r="B170" s="456" t="s">
        <v>1418</v>
      </c>
      <c r="C170" s="456" t="s">
        <v>1419</v>
      </c>
      <c r="D170" s="462" t="s">
        <v>1879</v>
      </c>
      <c r="E170" s="477" t="e">
        <f>'Table of Content 2'!#REF!</f>
        <v>#REF!</v>
      </c>
    </row>
    <row r="171" spans="1:5" ht="25.5">
      <c r="A171" s="463">
        <f t="shared" si="1"/>
        <v>143</v>
      </c>
      <c r="B171" s="456" t="s">
        <v>1420</v>
      </c>
      <c r="C171" s="456" t="s">
        <v>1420</v>
      </c>
      <c r="D171" s="462" t="s">
        <v>1879</v>
      </c>
      <c r="E171" s="477" t="e">
        <f>'Table of Content 2'!#REF!</f>
        <v>#REF!</v>
      </c>
    </row>
    <row r="172" spans="1:5" ht="25.5">
      <c r="A172" s="463">
        <f t="shared" si="1"/>
        <v>144</v>
      </c>
      <c r="B172" s="456" t="s">
        <v>1421</v>
      </c>
      <c r="C172" s="456" t="s">
        <v>1421</v>
      </c>
      <c r="D172" s="462" t="s">
        <v>1879</v>
      </c>
      <c r="E172" s="477" t="e">
        <f>'Table of Content 2'!#REF!</f>
        <v>#REF!</v>
      </c>
    </row>
    <row r="173" spans="1:5" ht="25.5">
      <c r="A173" s="463">
        <f t="shared" si="1"/>
        <v>145</v>
      </c>
      <c r="B173" s="456" t="s">
        <v>1422</v>
      </c>
      <c r="C173" s="456" t="s">
        <v>1422</v>
      </c>
      <c r="D173" s="462" t="s">
        <v>1879</v>
      </c>
      <c r="E173" s="477" t="e">
        <f>'Table of Content 2'!#REF!</f>
        <v>#REF!</v>
      </c>
    </row>
    <row r="174" spans="1:5" ht="25.5">
      <c r="A174" s="463">
        <f t="shared" si="1"/>
        <v>146</v>
      </c>
      <c r="B174" s="456" t="s">
        <v>1423</v>
      </c>
      <c r="C174" s="456" t="s">
        <v>1423</v>
      </c>
      <c r="D174" s="462" t="s">
        <v>1879</v>
      </c>
      <c r="E174" s="477" t="e">
        <f>'Table of Content 2'!#REF!</f>
        <v>#REF!</v>
      </c>
    </row>
    <row r="175" spans="1:5" ht="25.5">
      <c r="A175" s="463">
        <f t="shared" si="1"/>
        <v>147</v>
      </c>
      <c r="B175" s="456" t="s">
        <v>330</v>
      </c>
      <c r="C175" s="456" t="s">
        <v>330</v>
      </c>
      <c r="D175" s="462" t="s">
        <v>1879</v>
      </c>
      <c r="E175" s="477" t="e">
        <f>'Table of Content 2'!#REF!</f>
        <v>#REF!</v>
      </c>
    </row>
    <row r="176" spans="1:5" ht="25.5">
      <c r="A176" s="463">
        <f t="shared" si="1"/>
        <v>148</v>
      </c>
      <c r="B176" s="456" t="s">
        <v>331</v>
      </c>
      <c r="C176" s="456" t="s">
        <v>331</v>
      </c>
      <c r="D176" s="462" t="s">
        <v>1879</v>
      </c>
      <c r="E176" s="477" t="e">
        <f>'Table of Content 2'!#REF!</f>
        <v>#REF!</v>
      </c>
    </row>
    <row r="177" spans="1:5" ht="51">
      <c r="A177" s="463">
        <f t="shared" si="1"/>
        <v>149</v>
      </c>
      <c r="B177" s="456" t="s">
        <v>332</v>
      </c>
      <c r="C177" s="456" t="s">
        <v>332</v>
      </c>
      <c r="D177" s="462" t="s">
        <v>1879</v>
      </c>
      <c r="E177" s="477" t="e">
        <f>'Table of Content 2'!#REF!</f>
        <v>#REF!</v>
      </c>
    </row>
    <row r="178" spans="1:5" ht="25.5">
      <c r="A178" s="463">
        <f t="shared" si="1"/>
        <v>150</v>
      </c>
      <c r="B178" s="456" t="s">
        <v>333</v>
      </c>
      <c r="C178" s="456" t="s">
        <v>333</v>
      </c>
      <c r="D178" s="462" t="s">
        <v>1879</v>
      </c>
      <c r="E178" s="477" t="e">
        <f>'Table of Content 2'!#REF!</f>
        <v>#REF!</v>
      </c>
    </row>
    <row r="179" spans="1:5" ht="51">
      <c r="A179" s="463">
        <f t="shared" si="1"/>
        <v>151</v>
      </c>
      <c r="B179" s="456" t="s">
        <v>334</v>
      </c>
      <c r="C179" s="456" t="s">
        <v>335</v>
      </c>
      <c r="D179" s="462" t="s">
        <v>1879</v>
      </c>
      <c r="E179" s="477" t="e">
        <f>'Table of Content 2'!#REF!</f>
        <v>#REF!</v>
      </c>
    </row>
    <row r="180" spans="1:5">
      <c r="A180" s="503"/>
      <c r="B180" s="504"/>
      <c r="C180" s="504"/>
      <c r="D180" s="505"/>
      <c r="E180" s="513"/>
    </row>
    <row r="181" spans="1:5" ht="51">
      <c r="A181" s="463">
        <f>A179+1</f>
        <v>152</v>
      </c>
      <c r="B181" s="461" t="s">
        <v>336</v>
      </c>
      <c r="C181" s="461" t="s">
        <v>337</v>
      </c>
      <c r="D181" s="462" t="s">
        <v>1879</v>
      </c>
      <c r="E181" s="458" t="e">
        <f>'Table of Content 2'!#REF!</f>
        <v>#REF!</v>
      </c>
    </row>
    <row r="182" spans="1:5" ht="51">
      <c r="A182" s="463">
        <f t="shared" ref="A182:A213" si="2">A181+1</f>
        <v>153</v>
      </c>
      <c r="B182" s="461" t="s">
        <v>338</v>
      </c>
      <c r="C182" s="461" t="s">
        <v>339</v>
      </c>
      <c r="D182" s="462" t="s">
        <v>1879</v>
      </c>
      <c r="E182" s="458" t="e">
        <f>'Table of Content 2'!#REF!</f>
        <v>#REF!</v>
      </c>
    </row>
    <row r="183" spans="1:5" ht="51">
      <c r="A183" s="463">
        <f t="shared" si="2"/>
        <v>154</v>
      </c>
      <c r="B183" s="461" t="s">
        <v>357</v>
      </c>
      <c r="C183" s="461" t="s">
        <v>358</v>
      </c>
      <c r="D183" s="462" t="s">
        <v>1879</v>
      </c>
      <c r="E183" s="458" t="e">
        <f>'Table of Content 2'!#REF!</f>
        <v>#REF!</v>
      </c>
    </row>
    <row r="184" spans="1:5" ht="51">
      <c r="A184" s="463">
        <f t="shared" si="2"/>
        <v>155</v>
      </c>
      <c r="B184" s="461" t="s">
        <v>628</v>
      </c>
      <c r="C184" s="461" t="s">
        <v>629</v>
      </c>
      <c r="D184" s="462" t="s">
        <v>1879</v>
      </c>
      <c r="E184" s="458" t="e">
        <f>'Table of Content 2'!#REF!</f>
        <v>#REF!</v>
      </c>
    </row>
    <row r="185" spans="1:5" ht="51">
      <c r="A185" s="463">
        <f t="shared" si="2"/>
        <v>156</v>
      </c>
      <c r="B185" s="461" t="s">
        <v>630</v>
      </c>
      <c r="C185" s="461" t="s">
        <v>631</v>
      </c>
      <c r="D185" s="462" t="s">
        <v>1879</v>
      </c>
      <c r="E185" s="458" t="e">
        <f>'Table of Content 2'!#REF!</f>
        <v>#REF!</v>
      </c>
    </row>
    <row r="186" spans="1:5" ht="51">
      <c r="A186" s="463">
        <f t="shared" si="2"/>
        <v>157</v>
      </c>
      <c r="B186" s="461" t="s">
        <v>632</v>
      </c>
      <c r="C186" s="461" t="s">
        <v>633</v>
      </c>
      <c r="D186" s="462" t="s">
        <v>1879</v>
      </c>
      <c r="E186" s="458" t="e">
        <f>'Table of Content 2'!#REF!</f>
        <v>#REF!</v>
      </c>
    </row>
    <row r="187" spans="1:5" ht="51">
      <c r="A187" s="463">
        <f t="shared" si="2"/>
        <v>158</v>
      </c>
      <c r="B187" s="461" t="s">
        <v>634</v>
      </c>
      <c r="C187" s="461" t="s">
        <v>10</v>
      </c>
      <c r="D187" s="462" t="s">
        <v>1879</v>
      </c>
      <c r="E187" s="458" t="e">
        <f>'Table of Content 2'!#REF!</f>
        <v>#REF!</v>
      </c>
    </row>
    <row r="188" spans="1:5" ht="51">
      <c r="A188" s="463">
        <f t="shared" si="2"/>
        <v>159</v>
      </c>
      <c r="B188" s="461" t="s">
        <v>11</v>
      </c>
      <c r="C188" s="461" t="s">
        <v>12</v>
      </c>
      <c r="D188" s="462" t="s">
        <v>1879</v>
      </c>
      <c r="E188" s="458" t="e">
        <f>'Table of Content 2'!#REF!</f>
        <v>#REF!</v>
      </c>
    </row>
    <row r="189" spans="1:5" ht="51">
      <c r="A189" s="463">
        <f t="shared" si="2"/>
        <v>160</v>
      </c>
      <c r="B189" s="461" t="s">
        <v>13</v>
      </c>
      <c r="C189" s="461" t="s">
        <v>246</v>
      </c>
      <c r="D189" s="462" t="s">
        <v>1879</v>
      </c>
      <c r="E189" s="458" t="e">
        <f>'Table of Content 2'!#REF!</f>
        <v>#REF!</v>
      </c>
    </row>
    <row r="190" spans="1:5" ht="51">
      <c r="A190" s="463">
        <f t="shared" si="2"/>
        <v>161</v>
      </c>
      <c r="B190" s="461" t="s">
        <v>247</v>
      </c>
      <c r="C190" s="461" t="s">
        <v>248</v>
      </c>
      <c r="D190" s="462" t="s">
        <v>1879</v>
      </c>
      <c r="E190" s="458" t="e">
        <f>'Table of Content 2'!#REF!</f>
        <v>#REF!</v>
      </c>
    </row>
    <row r="191" spans="1:5" ht="51">
      <c r="A191" s="463">
        <f t="shared" si="2"/>
        <v>162</v>
      </c>
      <c r="B191" s="461" t="s">
        <v>951</v>
      </c>
      <c r="C191" s="461" t="s">
        <v>952</v>
      </c>
      <c r="D191" s="462" t="s">
        <v>1879</v>
      </c>
      <c r="E191" s="458" t="e">
        <f>'Table of Content 2'!#REF!</f>
        <v>#REF!</v>
      </c>
    </row>
    <row r="192" spans="1:5" ht="38.25">
      <c r="A192" s="463">
        <f t="shared" si="2"/>
        <v>163</v>
      </c>
      <c r="B192" s="461" t="s">
        <v>953</v>
      </c>
      <c r="C192" s="461" t="s">
        <v>954</v>
      </c>
      <c r="D192" s="462" t="s">
        <v>1879</v>
      </c>
      <c r="E192" s="458" t="e">
        <f>'Table of Content 2'!#REF!</f>
        <v>#REF!</v>
      </c>
    </row>
    <row r="193" spans="1:5" ht="63.75">
      <c r="A193" s="463">
        <f t="shared" si="2"/>
        <v>164</v>
      </c>
      <c r="B193" s="456" t="s">
        <v>955</v>
      </c>
      <c r="C193" s="456" t="s">
        <v>956</v>
      </c>
      <c r="D193" s="462" t="s">
        <v>1879</v>
      </c>
      <c r="E193" s="458" t="e">
        <f>'Table of Content 2'!#REF!</f>
        <v>#REF!</v>
      </c>
    </row>
    <row r="194" spans="1:5" ht="51">
      <c r="A194" s="463">
        <f t="shared" si="2"/>
        <v>165</v>
      </c>
      <c r="B194" s="456" t="s">
        <v>957</v>
      </c>
      <c r="C194" s="456" t="s">
        <v>958</v>
      </c>
      <c r="D194" s="462" t="s">
        <v>1879</v>
      </c>
      <c r="E194" s="458" t="e">
        <f>'Table of Content 2'!#REF!</f>
        <v>#REF!</v>
      </c>
    </row>
    <row r="195" spans="1:5" ht="51">
      <c r="A195" s="463">
        <f t="shared" si="2"/>
        <v>166</v>
      </c>
      <c r="B195" s="456" t="s">
        <v>959</v>
      </c>
      <c r="C195" s="456" t="s">
        <v>960</v>
      </c>
      <c r="D195" s="462" t="s">
        <v>1879</v>
      </c>
      <c r="E195" s="458" t="e">
        <f>'Table of Content 2'!#REF!</f>
        <v>#REF!</v>
      </c>
    </row>
    <row r="196" spans="1:5">
      <c r="A196" s="503"/>
      <c r="B196" s="504"/>
      <c r="C196" s="504"/>
      <c r="D196" s="505"/>
      <c r="E196" s="464"/>
    </row>
    <row r="197" spans="1:5" ht="63.75">
      <c r="A197" s="463">
        <f>A195+1</f>
        <v>167</v>
      </c>
      <c r="B197" s="456" t="s">
        <v>961</v>
      </c>
      <c r="C197" s="456" t="s">
        <v>962</v>
      </c>
      <c r="D197" s="462" t="s">
        <v>1879</v>
      </c>
      <c r="E197" s="458" t="e">
        <f>'Table of Content 2'!#REF!</f>
        <v>#REF!</v>
      </c>
    </row>
    <row r="198" spans="1:5" ht="63.75">
      <c r="A198" s="463">
        <f t="shared" si="2"/>
        <v>168</v>
      </c>
      <c r="B198" s="456" t="s">
        <v>963</v>
      </c>
      <c r="C198" s="456" t="s">
        <v>964</v>
      </c>
      <c r="D198" s="462" t="s">
        <v>1879</v>
      </c>
      <c r="E198" s="458" t="e">
        <f>'Table of Content 2'!#REF!</f>
        <v>#REF!</v>
      </c>
    </row>
    <row r="199" spans="1:5" ht="63.75">
      <c r="A199" s="463">
        <f t="shared" si="2"/>
        <v>169</v>
      </c>
      <c r="B199" s="456" t="s">
        <v>965</v>
      </c>
      <c r="C199" s="456" t="s">
        <v>966</v>
      </c>
      <c r="D199" s="462" t="s">
        <v>1879</v>
      </c>
      <c r="E199" s="458" t="e">
        <f>'Table of Content 2'!#REF!</f>
        <v>#REF!</v>
      </c>
    </row>
    <row r="200" spans="1:5" ht="38.25">
      <c r="A200" s="463">
        <f t="shared" si="2"/>
        <v>170</v>
      </c>
      <c r="B200" s="456" t="s">
        <v>967</v>
      </c>
      <c r="C200" s="456" t="s">
        <v>967</v>
      </c>
      <c r="D200" s="462" t="s">
        <v>1879</v>
      </c>
      <c r="E200" s="458" t="e">
        <f>'Table of Content 2'!#REF!</f>
        <v>#REF!</v>
      </c>
    </row>
    <row r="201" spans="1:5" ht="25.5">
      <c r="A201" s="463">
        <f t="shared" si="2"/>
        <v>171</v>
      </c>
      <c r="B201" s="456" t="s">
        <v>968</v>
      </c>
      <c r="C201" s="456" t="s">
        <v>968</v>
      </c>
      <c r="D201" s="462" t="s">
        <v>1879</v>
      </c>
      <c r="E201" s="458" t="e">
        <f>'Table of Content 2'!#REF!</f>
        <v>#REF!</v>
      </c>
    </row>
    <row r="202" spans="1:5" ht="38.25">
      <c r="A202" s="463">
        <f t="shared" si="2"/>
        <v>172</v>
      </c>
      <c r="B202" s="456" t="s">
        <v>2308</v>
      </c>
      <c r="C202" s="456" t="s">
        <v>2308</v>
      </c>
      <c r="D202" s="462" t="s">
        <v>1879</v>
      </c>
      <c r="E202" s="458" t="e">
        <f>'Table of Content 2'!#REF!</f>
        <v>#REF!</v>
      </c>
    </row>
    <row r="203" spans="1:5" ht="38.25">
      <c r="A203" s="463">
        <f t="shared" si="2"/>
        <v>173</v>
      </c>
      <c r="B203" s="456" t="s">
        <v>2309</v>
      </c>
      <c r="C203" s="456" t="s">
        <v>2309</v>
      </c>
      <c r="D203" s="462" t="s">
        <v>1879</v>
      </c>
      <c r="E203" s="458" t="e">
        <f>'Table of Content 2'!#REF!</f>
        <v>#REF!</v>
      </c>
    </row>
    <row r="204" spans="1:5" ht="38.25">
      <c r="A204" s="463">
        <f t="shared" si="2"/>
        <v>174</v>
      </c>
      <c r="B204" s="456" t="s">
        <v>690</v>
      </c>
      <c r="C204" s="456" t="s">
        <v>690</v>
      </c>
      <c r="D204" s="462" t="s">
        <v>1879</v>
      </c>
      <c r="E204" s="458" t="e">
        <f>'Table of Content 2'!#REF!</f>
        <v>#REF!</v>
      </c>
    </row>
    <row r="205" spans="1:5">
      <c r="A205" s="503"/>
      <c r="B205" s="504"/>
      <c r="C205" s="504"/>
      <c r="D205" s="505"/>
      <c r="E205" s="464"/>
    </row>
    <row r="206" spans="1:5" ht="25.5">
      <c r="A206" s="463">
        <f>A204+1</f>
        <v>175</v>
      </c>
      <c r="B206" s="456" t="s">
        <v>691</v>
      </c>
      <c r="C206" s="456" t="s">
        <v>691</v>
      </c>
      <c r="D206" s="462" t="s">
        <v>1885</v>
      </c>
      <c r="E206" s="458" t="e">
        <f>'Table of Content 2'!#REF!</f>
        <v>#REF!</v>
      </c>
    </row>
    <row r="207" spans="1:5" ht="25.5">
      <c r="A207" s="463">
        <f t="shared" si="2"/>
        <v>176</v>
      </c>
      <c r="B207" s="456" t="s">
        <v>819</v>
      </c>
      <c r="C207" s="456" t="s">
        <v>819</v>
      </c>
      <c r="D207" s="462" t="s">
        <v>1879</v>
      </c>
      <c r="E207" s="458" t="e">
        <f>'Table of Content 2'!#REF!</f>
        <v>#REF!</v>
      </c>
    </row>
    <row r="208" spans="1:5" ht="38.25">
      <c r="A208" s="463">
        <f t="shared" si="2"/>
        <v>177</v>
      </c>
      <c r="B208" s="461" t="s">
        <v>820</v>
      </c>
      <c r="C208" s="461" t="s">
        <v>820</v>
      </c>
      <c r="D208" s="462" t="s">
        <v>1879</v>
      </c>
      <c r="E208" s="458" t="e">
        <f>'Table of Content 2'!#REF!</f>
        <v>#REF!</v>
      </c>
    </row>
    <row r="209" spans="1:5" ht="25.5">
      <c r="A209" s="463">
        <f t="shared" si="2"/>
        <v>178</v>
      </c>
      <c r="B209" s="461" t="s">
        <v>821</v>
      </c>
      <c r="C209" s="461" t="s">
        <v>822</v>
      </c>
      <c r="D209" s="462" t="s">
        <v>1879</v>
      </c>
      <c r="E209" s="458" t="e">
        <f>'Table of Content 2'!#REF!</f>
        <v>#REF!</v>
      </c>
    </row>
    <row r="210" spans="1:5" ht="38.25">
      <c r="A210" s="463">
        <f t="shared" si="2"/>
        <v>179</v>
      </c>
      <c r="B210" s="461" t="s">
        <v>823</v>
      </c>
      <c r="C210" s="461" t="s">
        <v>824</v>
      </c>
      <c r="D210" s="462" t="s">
        <v>1885</v>
      </c>
      <c r="E210" s="458" t="e">
        <f>'Table of Content 2'!#REF!</f>
        <v>#REF!</v>
      </c>
    </row>
    <row r="211" spans="1:5" ht="38.25">
      <c r="A211" s="463">
        <f t="shared" si="2"/>
        <v>180</v>
      </c>
      <c r="B211" s="461" t="s">
        <v>825</v>
      </c>
      <c r="C211" s="461" t="s">
        <v>826</v>
      </c>
      <c r="D211" s="462" t="s">
        <v>1885</v>
      </c>
      <c r="E211" s="458" t="e">
        <f>'Table of Content 2'!#REF!</f>
        <v>#REF!</v>
      </c>
    </row>
    <row r="212" spans="1:5" ht="25.5">
      <c r="A212" s="463">
        <f t="shared" si="2"/>
        <v>181</v>
      </c>
      <c r="B212" s="461" t="s">
        <v>827</v>
      </c>
      <c r="C212" s="461" t="s">
        <v>828</v>
      </c>
      <c r="D212" s="462" t="s">
        <v>1885</v>
      </c>
      <c r="E212" s="458" t="e">
        <f>'Table of Content 2'!#REF!</f>
        <v>#REF!</v>
      </c>
    </row>
    <row r="213" spans="1:5" ht="25.5">
      <c r="A213" s="463">
        <f t="shared" si="2"/>
        <v>182</v>
      </c>
      <c r="B213" s="461" t="s">
        <v>855</v>
      </c>
      <c r="C213" s="461" t="s">
        <v>855</v>
      </c>
      <c r="D213" s="462" t="s">
        <v>1885</v>
      </c>
      <c r="E213" s="458" t="e">
        <f>'Table of Content 2'!#REF!</f>
        <v>#REF!</v>
      </c>
    </row>
    <row r="214" spans="1:5">
      <c r="A214" s="503"/>
      <c r="B214" s="506"/>
      <c r="C214" s="506"/>
      <c r="D214" s="505"/>
      <c r="E214" s="464"/>
    </row>
    <row r="215" spans="1:5" ht="25.5">
      <c r="A215" s="463">
        <v>183</v>
      </c>
      <c r="B215" s="461" t="s">
        <v>1450</v>
      </c>
      <c r="C215" s="461" t="s">
        <v>1450</v>
      </c>
      <c r="D215" s="462" t="s">
        <v>1451</v>
      </c>
      <c r="E215" s="458" t="e">
        <f>'Table of Content 2'!#REF!</f>
        <v>#REF!</v>
      </c>
    </row>
    <row r="216" spans="1:5" ht="38.25">
      <c r="A216" s="463">
        <f>A215+1</f>
        <v>184</v>
      </c>
      <c r="B216" s="461" t="s">
        <v>856</v>
      </c>
      <c r="C216" s="461" t="s">
        <v>857</v>
      </c>
      <c r="D216" s="462" t="s">
        <v>1879</v>
      </c>
      <c r="E216" s="458" t="e">
        <f>'Table of Content 2'!#REF!</f>
        <v>#REF!</v>
      </c>
    </row>
    <row r="217" spans="1:5" ht="38.25">
      <c r="A217" s="463">
        <f t="shared" ref="A217:A222" si="3">A216+1</f>
        <v>185</v>
      </c>
      <c r="B217" s="461" t="s">
        <v>3449</v>
      </c>
      <c r="C217" s="461" t="s">
        <v>3450</v>
      </c>
      <c r="D217" s="462" t="s">
        <v>1879</v>
      </c>
      <c r="E217" s="458" t="e">
        <f>'Table of Content 2'!#REF!</f>
        <v>#REF!</v>
      </c>
    </row>
    <row r="218" spans="1:5" ht="38.25">
      <c r="A218" s="463">
        <f t="shared" si="3"/>
        <v>186</v>
      </c>
      <c r="B218" s="461" t="s">
        <v>3451</v>
      </c>
      <c r="C218" s="461" t="s">
        <v>3452</v>
      </c>
      <c r="D218" s="462" t="s">
        <v>1879</v>
      </c>
      <c r="E218" s="458" t="e">
        <f>'Table of Content 2'!#REF!</f>
        <v>#REF!</v>
      </c>
    </row>
    <row r="219" spans="1:5" ht="38.25">
      <c r="A219" s="463">
        <f t="shared" si="3"/>
        <v>187</v>
      </c>
      <c r="B219" s="461" t="s">
        <v>76</v>
      </c>
      <c r="C219" s="461" t="s">
        <v>77</v>
      </c>
      <c r="D219" s="462" t="s">
        <v>1879</v>
      </c>
      <c r="E219" s="458" t="e">
        <f>'Table of Content 2'!#REF!</f>
        <v>#REF!</v>
      </c>
    </row>
    <row r="220" spans="1:5" ht="51">
      <c r="A220" s="463">
        <f t="shared" si="3"/>
        <v>188</v>
      </c>
      <c r="B220" s="461" t="s">
        <v>1204</v>
      </c>
      <c r="C220" s="461" t="s">
        <v>1205</v>
      </c>
      <c r="D220" s="462" t="s">
        <v>1451</v>
      </c>
      <c r="E220" s="458" t="e">
        <f>'Table of Content 2'!#REF!</f>
        <v>#REF!</v>
      </c>
    </row>
    <row r="221" spans="1:5">
      <c r="A221" s="463">
        <f t="shared" si="3"/>
        <v>189</v>
      </c>
      <c r="B221" s="461" t="s">
        <v>738</v>
      </c>
      <c r="C221" s="461" t="s">
        <v>738</v>
      </c>
      <c r="D221" s="462" t="s">
        <v>3260</v>
      </c>
      <c r="E221" s="458" t="e">
        <f>'Table of Content 2'!#REF!</f>
        <v>#REF!</v>
      </c>
    </row>
    <row r="222" spans="1:5" ht="25.5">
      <c r="A222" s="463">
        <f t="shared" si="3"/>
        <v>190</v>
      </c>
      <c r="B222" s="461" t="s">
        <v>739</v>
      </c>
      <c r="C222" s="461" t="s">
        <v>739</v>
      </c>
      <c r="D222" s="462" t="s">
        <v>3260</v>
      </c>
      <c r="E222" s="458" t="e">
        <f>'Table of Content 2'!#REF!</f>
        <v>#REF!</v>
      </c>
    </row>
    <row r="223" spans="1:5">
      <c r="A223" s="503"/>
      <c r="B223" s="506"/>
      <c r="C223" s="506"/>
      <c r="D223" s="505"/>
      <c r="E223" s="458" t="e">
        <f>'Table of Content 2'!#REF!</f>
        <v>#REF!</v>
      </c>
    </row>
    <row r="224" spans="1:5" ht="25.5">
      <c r="A224" s="463">
        <f>A222+1</f>
        <v>191</v>
      </c>
      <c r="B224" s="508" t="s">
        <v>2501</v>
      </c>
      <c r="C224" s="429" t="s">
        <v>2501</v>
      </c>
      <c r="D224" s="462" t="s">
        <v>1879</v>
      </c>
      <c r="E224" s="458" t="e">
        <f>'Table of Content 2'!#REF!</f>
        <v>#REF!</v>
      </c>
    </row>
    <row r="225" spans="1:5" ht="38.25">
      <c r="A225" s="463">
        <f>A224+1</f>
        <v>192</v>
      </c>
      <c r="B225" s="509" t="s">
        <v>2500</v>
      </c>
      <c r="C225" s="429" t="s">
        <v>2500</v>
      </c>
      <c r="D225" s="462" t="s">
        <v>1879</v>
      </c>
      <c r="E225" s="458" t="e">
        <f>'Table of Content 2'!#REF!</f>
        <v>#REF!</v>
      </c>
    </row>
    <row r="226" spans="1:5" ht="25.5">
      <c r="A226" s="463">
        <f t="shared" ref="A226:A289" si="4">A225+1</f>
        <v>193</v>
      </c>
      <c r="B226" s="509" t="s">
        <v>2499</v>
      </c>
      <c r="C226" s="429" t="s">
        <v>2499</v>
      </c>
      <c r="D226" s="462" t="s">
        <v>1879</v>
      </c>
      <c r="E226" s="458" t="e">
        <f>'Table of Content 2'!#REF!</f>
        <v>#REF!</v>
      </c>
    </row>
    <row r="227" spans="1:5" ht="25.5">
      <c r="A227" s="463">
        <f t="shared" si="4"/>
        <v>194</v>
      </c>
      <c r="B227" s="509" t="s">
        <v>2498</v>
      </c>
      <c r="C227" s="429" t="s">
        <v>2577</v>
      </c>
      <c r="D227" s="462" t="s">
        <v>1879</v>
      </c>
      <c r="E227" s="458" t="e">
        <f>'Table of Content 2'!#REF!</f>
        <v>#REF!</v>
      </c>
    </row>
    <row r="228" spans="1:5" ht="25.5">
      <c r="A228" s="463">
        <f t="shared" si="4"/>
        <v>195</v>
      </c>
      <c r="B228" s="509" t="s">
        <v>2497</v>
      </c>
      <c r="C228" s="429" t="s">
        <v>2497</v>
      </c>
      <c r="D228" s="462" t="s">
        <v>1879</v>
      </c>
      <c r="E228" s="458" t="e">
        <f>'Table of Content 2'!#REF!</f>
        <v>#REF!</v>
      </c>
    </row>
    <row r="229" spans="1:5">
      <c r="A229" s="463">
        <f t="shared" si="4"/>
        <v>196</v>
      </c>
      <c r="B229" s="509" t="s">
        <v>2496</v>
      </c>
      <c r="C229" s="429" t="s">
        <v>2496</v>
      </c>
      <c r="D229" s="462" t="s">
        <v>1879</v>
      </c>
      <c r="E229" s="458" t="e">
        <f>'Table of Content 2'!#REF!</f>
        <v>#REF!</v>
      </c>
    </row>
    <row r="230" spans="1:5" ht="25.5">
      <c r="A230" s="463">
        <f t="shared" si="4"/>
        <v>197</v>
      </c>
      <c r="B230" s="509" t="s">
        <v>2495</v>
      </c>
      <c r="C230" s="429" t="s">
        <v>2495</v>
      </c>
      <c r="D230" s="462" t="s">
        <v>1879</v>
      </c>
      <c r="E230" s="458" t="e">
        <f>'Table of Content 2'!#REF!</f>
        <v>#REF!</v>
      </c>
    </row>
    <row r="231" spans="1:5" ht="38.25">
      <c r="A231" s="463">
        <f t="shared" si="4"/>
        <v>198</v>
      </c>
      <c r="B231" s="509" t="s">
        <v>2494</v>
      </c>
      <c r="C231" s="429" t="s">
        <v>2494</v>
      </c>
      <c r="D231" s="462" t="s">
        <v>1879</v>
      </c>
      <c r="E231" s="458" t="e">
        <f>'Table of Content 2'!#REF!</f>
        <v>#REF!</v>
      </c>
    </row>
    <row r="232" spans="1:5" ht="38.25">
      <c r="A232" s="463">
        <f t="shared" si="4"/>
        <v>199</v>
      </c>
      <c r="B232" s="509" t="s">
        <v>2493</v>
      </c>
      <c r="C232" s="429" t="s">
        <v>3001</v>
      </c>
      <c r="D232" s="462"/>
      <c r="E232" s="458" t="e">
        <f>'Table of Content 2'!#REF!</f>
        <v>#REF!</v>
      </c>
    </row>
    <row r="233" spans="1:5" ht="76.5">
      <c r="A233" s="463">
        <f t="shared" si="4"/>
        <v>200</v>
      </c>
      <c r="B233" s="461" t="s">
        <v>740</v>
      </c>
      <c r="C233" s="507" t="s">
        <v>741</v>
      </c>
      <c r="D233" s="462" t="s">
        <v>3148</v>
      </c>
      <c r="E233" s="458" t="e">
        <f>'Table of Content 2'!#REF!</f>
        <v>#REF!</v>
      </c>
    </row>
    <row r="234" spans="1:5" ht="76.5">
      <c r="A234" s="463">
        <f t="shared" si="4"/>
        <v>201</v>
      </c>
      <c r="B234" s="461" t="s">
        <v>949</v>
      </c>
      <c r="C234" s="507" t="s">
        <v>950</v>
      </c>
      <c r="D234" s="462" t="s">
        <v>3148</v>
      </c>
      <c r="E234" s="458" t="e">
        <f>'Table of Content 2'!#REF!</f>
        <v>#REF!</v>
      </c>
    </row>
    <row r="235" spans="1:5" ht="38.25">
      <c r="A235" s="463">
        <f t="shared" si="4"/>
        <v>202</v>
      </c>
      <c r="B235" s="461" t="s">
        <v>19</v>
      </c>
      <c r="C235" s="507" t="s">
        <v>19</v>
      </c>
      <c r="D235" s="462" t="s">
        <v>3260</v>
      </c>
      <c r="E235" s="458" t="e">
        <f>'Table of Content 2'!#REF!</f>
        <v>#REF!</v>
      </c>
    </row>
    <row r="236" spans="1:5" ht="63.75">
      <c r="A236" s="463">
        <f t="shared" si="4"/>
        <v>203</v>
      </c>
      <c r="B236" s="461" t="s">
        <v>20</v>
      </c>
      <c r="C236" s="507" t="s">
        <v>21</v>
      </c>
      <c r="D236" s="462" t="s">
        <v>1879</v>
      </c>
      <c r="E236" s="458" t="e">
        <f>'Table of Content 2'!#REF!</f>
        <v>#REF!</v>
      </c>
    </row>
    <row r="237" spans="1:5" ht="63.75">
      <c r="A237" s="463">
        <f t="shared" si="4"/>
        <v>204</v>
      </c>
      <c r="B237" s="461" t="s">
        <v>22</v>
      </c>
      <c r="C237" s="507" t="s">
        <v>23</v>
      </c>
      <c r="D237" s="462" t="s">
        <v>1879</v>
      </c>
      <c r="E237" s="458" t="e">
        <f>'Table of Content 2'!#REF!</f>
        <v>#REF!</v>
      </c>
    </row>
    <row r="238" spans="1:5" ht="38.25">
      <c r="A238" s="463">
        <f t="shared" si="4"/>
        <v>205</v>
      </c>
      <c r="B238" s="456" t="s">
        <v>24</v>
      </c>
      <c r="C238" s="456" t="s">
        <v>24</v>
      </c>
      <c r="D238" s="462" t="s">
        <v>1879</v>
      </c>
      <c r="E238" s="458" t="e">
        <f>'Table of Content 2'!#REF!</f>
        <v>#REF!</v>
      </c>
    </row>
    <row r="239" spans="1:5" ht="38.25">
      <c r="A239" s="463">
        <f t="shared" si="4"/>
        <v>206</v>
      </c>
      <c r="B239" s="456" t="s">
        <v>25</v>
      </c>
      <c r="C239" s="456" t="s">
        <v>26</v>
      </c>
      <c r="D239" s="462" t="s">
        <v>1879</v>
      </c>
      <c r="E239" s="458" t="e">
        <f>'Table of Content 2'!#REF!</f>
        <v>#REF!</v>
      </c>
    </row>
    <row r="240" spans="1:5" ht="38.25">
      <c r="A240" s="463">
        <f t="shared" si="4"/>
        <v>207</v>
      </c>
      <c r="B240" s="456" t="s">
        <v>27</v>
      </c>
      <c r="C240" s="456" t="s">
        <v>28</v>
      </c>
      <c r="D240" s="462" t="s">
        <v>1879</v>
      </c>
      <c r="E240" s="458" t="e">
        <f>'Table of Content 2'!#REF!</f>
        <v>#REF!</v>
      </c>
    </row>
    <row r="241" spans="1:5" ht="38.25">
      <c r="A241" s="463">
        <f t="shared" si="4"/>
        <v>208</v>
      </c>
      <c r="B241" s="456" t="s">
        <v>29</v>
      </c>
      <c r="C241" s="456" t="s">
        <v>30</v>
      </c>
      <c r="D241" s="462" t="s">
        <v>1879</v>
      </c>
      <c r="E241" s="458" t="e">
        <f>'Table of Content 2'!#REF!</f>
        <v>#REF!</v>
      </c>
    </row>
    <row r="242" spans="1:5" ht="38.25">
      <c r="A242" s="463">
        <f t="shared" si="4"/>
        <v>209</v>
      </c>
      <c r="B242" s="456" t="s">
        <v>31</v>
      </c>
      <c r="C242" s="456" t="s">
        <v>32</v>
      </c>
      <c r="D242" s="462" t="s">
        <v>1879</v>
      </c>
      <c r="E242" s="458" t="e">
        <f>'Table of Content 2'!#REF!</f>
        <v>#REF!</v>
      </c>
    </row>
    <row r="243" spans="1:5" ht="38.25">
      <c r="A243" s="463">
        <f t="shared" si="4"/>
        <v>210</v>
      </c>
      <c r="B243" s="456" t="s">
        <v>33</v>
      </c>
      <c r="C243" s="456" t="s">
        <v>34</v>
      </c>
      <c r="D243" s="462" t="s">
        <v>1879</v>
      </c>
      <c r="E243" s="458" t="e">
        <f>'Table of Content 2'!#REF!</f>
        <v>#REF!</v>
      </c>
    </row>
    <row r="244" spans="1:5" ht="38.25">
      <c r="A244" s="463">
        <f t="shared" si="4"/>
        <v>211</v>
      </c>
      <c r="B244" s="456" t="s">
        <v>35</v>
      </c>
      <c r="C244" s="456" t="s">
        <v>35</v>
      </c>
      <c r="D244" s="462" t="s">
        <v>1879</v>
      </c>
      <c r="E244" s="458" t="e">
        <f>'Table of Content 2'!#REF!</f>
        <v>#REF!</v>
      </c>
    </row>
    <row r="245" spans="1:5" ht="38.25">
      <c r="A245" s="463">
        <f t="shared" si="4"/>
        <v>212</v>
      </c>
      <c r="B245" s="456" t="s">
        <v>2204</v>
      </c>
      <c r="C245" s="456" t="s">
        <v>2204</v>
      </c>
      <c r="D245" s="462" t="s">
        <v>1879</v>
      </c>
      <c r="E245" s="458" t="e">
        <f>'Table of Content 2'!#REF!</f>
        <v>#REF!</v>
      </c>
    </row>
    <row r="246" spans="1:5" ht="38.25">
      <c r="A246" s="463">
        <f t="shared" si="4"/>
        <v>213</v>
      </c>
      <c r="B246" s="456" t="s">
        <v>2205</v>
      </c>
      <c r="C246" s="456" t="s">
        <v>2206</v>
      </c>
      <c r="D246" s="462" t="s">
        <v>1879</v>
      </c>
      <c r="E246" s="458" t="e">
        <f>'Table of Content 2'!#REF!</f>
        <v>#REF!</v>
      </c>
    </row>
    <row r="247" spans="1:5" ht="38.25">
      <c r="A247" s="463">
        <f t="shared" si="4"/>
        <v>214</v>
      </c>
      <c r="B247" s="456" t="s">
        <v>2207</v>
      </c>
      <c r="C247" s="456" t="s">
        <v>2207</v>
      </c>
      <c r="D247" s="462" t="s">
        <v>1879</v>
      </c>
      <c r="E247" s="458" t="e">
        <f>'Table of Content 2'!#REF!</f>
        <v>#REF!</v>
      </c>
    </row>
    <row r="248" spans="1:5" ht="76.5">
      <c r="A248" s="463">
        <f t="shared" si="4"/>
        <v>215</v>
      </c>
      <c r="B248" s="461" t="s">
        <v>3435</v>
      </c>
      <c r="C248" s="461" t="s">
        <v>3436</v>
      </c>
      <c r="D248" s="462" t="s">
        <v>1879</v>
      </c>
      <c r="E248" s="458" t="e">
        <f>'Table of Content 2'!#REF!</f>
        <v>#REF!</v>
      </c>
    </row>
    <row r="249" spans="1:5" ht="89.25">
      <c r="A249" s="463">
        <f t="shared" si="4"/>
        <v>216</v>
      </c>
      <c r="B249" s="461" t="s">
        <v>243</v>
      </c>
      <c r="C249" s="461" t="s">
        <v>243</v>
      </c>
      <c r="D249" s="462" t="s">
        <v>1879</v>
      </c>
      <c r="E249" s="458" t="e">
        <f>'Table of Content 2'!#REF!</f>
        <v>#REF!</v>
      </c>
    </row>
    <row r="250" spans="1:5" ht="38.25">
      <c r="A250" s="463">
        <f t="shared" si="4"/>
        <v>217</v>
      </c>
      <c r="B250" s="461" t="s">
        <v>244</v>
      </c>
      <c r="C250" s="461" t="s">
        <v>245</v>
      </c>
      <c r="D250" s="462" t="s">
        <v>3148</v>
      </c>
      <c r="E250" s="458" t="e">
        <f>'Table of Content 2'!#REF!</f>
        <v>#REF!</v>
      </c>
    </row>
    <row r="251" spans="1:5" ht="63.75">
      <c r="A251" s="463">
        <f t="shared" si="4"/>
        <v>218</v>
      </c>
      <c r="B251" s="461" t="s">
        <v>810</v>
      </c>
      <c r="C251" s="461" t="s">
        <v>811</v>
      </c>
      <c r="D251" s="462" t="s">
        <v>1879</v>
      </c>
      <c r="E251" s="458" t="e">
        <f>'Table of Content 2'!#REF!</f>
        <v>#REF!</v>
      </c>
    </row>
    <row r="252" spans="1:5" ht="76.5">
      <c r="A252" s="463">
        <f>A251+1</f>
        <v>219</v>
      </c>
      <c r="B252" s="461" t="s">
        <v>1721</v>
      </c>
      <c r="C252" s="461" t="s">
        <v>1462</v>
      </c>
      <c r="D252" s="462" t="s">
        <v>1879</v>
      </c>
      <c r="E252" s="458" t="e">
        <f>'Table of Content 2'!#REF!</f>
        <v>#REF!</v>
      </c>
    </row>
    <row r="253" spans="1:5" ht="63.75">
      <c r="A253" s="463">
        <f>A251+1</f>
        <v>219</v>
      </c>
      <c r="B253" s="461" t="s">
        <v>916</v>
      </c>
      <c r="C253" s="461" t="s">
        <v>917</v>
      </c>
      <c r="D253" s="462" t="s">
        <v>918</v>
      </c>
      <c r="E253" s="458" t="e">
        <f>'Table of Content 2'!#REF!</f>
        <v>#REF!</v>
      </c>
    </row>
    <row r="254" spans="1:5" ht="63.75">
      <c r="A254" s="463">
        <f t="shared" si="4"/>
        <v>220</v>
      </c>
      <c r="B254" s="461" t="s">
        <v>916</v>
      </c>
      <c r="C254" s="461" t="s">
        <v>917</v>
      </c>
      <c r="D254" s="462" t="s">
        <v>1879</v>
      </c>
      <c r="E254" s="458" t="e">
        <f>'Table of Content 2'!#REF!</f>
        <v>#REF!</v>
      </c>
    </row>
    <row r="255" spans="1:5" ht="25.5">
      <c r="A255" s="463">
        <f t="shared" si="4"/>
        <v>221</v>
      </c>
      <c r="B255" s="461" t="s">
        <v>919</v>
      </c>
      <c r="C255" s="461" t="s">
        <v>919</v>
      </c>
      <c r="D255" s="462" t="s">
        <v>1879</v>
      </c>
      <c r="E255" s="458" t="e">
        <f>'Table of Content 2'!#REF!</f>
        <v>#REF!</v>
      </c>
    </row>
    <row r="256" spans="1:5">
      <c r="A256" s="463">
        <f t="shared" si="4"/>
        <v>222</v>
      </c>
      <c r="B256" s="461" t="s">
        <v>920</v>
      </c>
      <c r="C256" s="461" t="s">
        <v>920</v>
      </c>
      <c r="D256" s="462" t="s">
        <v>1879</v>
      </c>
      <c r="E256" s="458" t="e">
        <f>'Table of Content 2'!#REF!</f>
        <v>#REF!</v>
      </c>
    </row>
    <row r="257" spans="1:5" ht="25.5">
      <c r="A257" s="463">
        <f t="shared" si="4"/>
        <v>223</v>
      </c>
      <c r="B257" s="461" t="s">
        <v>921</v>
      </c>
      <c r="C257" s="461" t="s">
        <v>921</v>
      </c>
      <c r="D257" s="462" t="s">
        <v>1879</v>
      </c>
      <c r="E257" s="458" t="e">
        <f>'Table of Content 2'!#REF!</f>
        <v>#REF!</v>
      </c>
    </row>
    <row r="258" spans="1:5" ht="51">
      <c r="A258" s="463">
        <f t="shared" si="4"/>
        <v>224</v>
      </c>
      <c r="B258" s="461" t="s">
        <v>922</v>
      </c>
      <c r="C258" s="461" t="s">
        <v>923</v>
      </c>
      <c r="D258" s="462" t="s">
        <v>3260</v>
      </c>
      <c r="E258" s="458" t="e">
        <f>'Table of Content 2'!#REF!</f>
        <v>#REF!</v>
      </c>
    </row>
    <row r="259" spans="1:5" ht="25.5">
      <c r="A259" s="463">
        <f t="shared" si="4"/>
        <v>225</v>
      </c>
      <c r="B259" s="461" t="s">
        <v>924</v>
      </c>
      <c r="C259" s="461" t="s">
        <v>925</v>
      </c>
      <c r="D259" s="462" t="s">
        <v>1879</v>
      </c>
      <c r="E259" s="458" t="e">
        <f>'Table of Content 2'!#REF!</f>
        <v>#REF!</v>
      </c>
    </row>
    <row r="260" spans="1:5" ht="25.5">
      <c r="A260" s="463">
        <f t="shared" si="4"/>
        <v>226</v>
      </c>
      <c r="B260" s="461" t="s">
        <v>926</v>
      </c>
      <c r="C260" s="461" t="s">
        <v>926</v>
      </c>
      <c r="D260" s="462" t="s">
        <v>1879</v>
      </c>
      <c r="E260" s="458" t="e">
        <f>'Table of Content 2'!#REF!</f>
        <v>#REF!</v>
      </c>
    </row>
    <row r="261" spans="1:5" ht="51">
      <c r="A261" s="463">
        <f t="shared" si="4"/>
        <v>227</v>
      </c>
      <c r="B261" s="461" t="s">
        <v>927</v>
      </c>
      <c r="C261" s="461" t="s">
        <v>928</v>
      </c>
      <c r="D261" s="462" t="s">
        <v>1879</v>
      </c>
      <c r="E261" s="458" t="e">
        <f>'Table of Content 2'!#REF!</f>
        <v>#REF!</v>
      </c>
    </row>
    <row r="262" spans="1:5" ht="51">
      <c r="A262" s="463">
        <f t="shared" si="4"/>
        <v>228</v>
      </c>
      <c r="B262" s="461" t="s">
        <v>929</v>
      </c>
      <c r="C262" s="461" t="s">
        <v>930</v>
      </c>
      <c r="D262" s="462" t="s">
        <v>1879</v>
      </c>
      <c r="E262" s="458" t="e">
        <f>'Table of Content 2'!#REF!</f>
        <v>#REF!</v>
      </c>
    </row>
    <row r="263" spans="1:5" ht="38.25">
      <c r="A263" s="463">
        <f t="shared" si="4"/>
        <v>229</v>
      </c>
      <c r="B263" s="461" t="s">
        <v>2753</v>
      </c>
      <c r="C263" s="461" t="s">
        <v>2754</v>
      </c>
      <c r="D263" s="462" t="s">
        <v>1879</v>
      </c>
      <c r="E263" s="458" t="e">
        <f>'Table of Content 2'!#REF!</f>
        <v>#REF!</v>
      </c>
    </row>
    <row r="264" spans="1:5" ht="38.25">
      <c r="A264" s="463">
        <f t="shared" si="4"/>
        <v>230</v>
      </c>
      <c r="B264" s="461" t="s">
        <v>2755</v>
      </c>
      <c r="C264" s="461" t="s">
        <v>978</v>
      </c>
      <c r="D264" s="462" t="s">
        <v>1879</v>
      </c>
      <c r="E264" s="458" t="e">
        <f>'Table of Content 2'!#REF!</f>
        <v>#REF!</v>
      </c>
    </row>
    <row r="265" spans="1:5" ht="38.25">
      <c r="A265" s="463">
        <f t="shared" si="4"/>
        <v>231</v>
      </c>
      <c r="B265" s="461" t="s">
        <v>979</v>
      </c>
      <c r="C265" s="461" t="s">
        <v>979</v>
      </c>
      <c r="D265" s="462" t="s">
        <v>1879</v>
      </c>
      <c r="E265" s="458" t="e">
        <f>'Table of Content 2'!#REF!</f>
        <v>#REF!</v>
      </c>
    </row>
    <row r="266" spans="1:5" ht="38.25">
      <c r="A266" s="463">
        <f t="shared" si="4"/>
        <v>232</v>
      </c>
      <c r="B266" s="461" t="s">
        <v>980</v>
      </c>
      <c r="C266" s="461" t="s">
        <v>980</v>
      </c>
      <c r="D266" s="462" t="s">
        <v>1879</v>
      </c>
      <c r="E266" s="458" t="e">
        <f>'Table of Content 2'!#REF!</f>
        <v>#REF!</v>
      </c>
    </row>
    <row r="267" spans="1:5" ht="38.25">
      <c r="A267" s="463">
        <f t="shared" si="4"/>
        <v>233</v>
      </c>
      <c r="B267" s="461" t="s">
        <v>981</v>
      </c>
      <c r="C267" s="461" t="s">
        <v>981</v>
      </c>
      <c r="D267" s="462" t="s">
        <v>1879</v>
      </c>
      <c r="E267" s="458" t="e">
        <f>'Table of Content 2'!#REF!</f>
        <v>#REF!</v>
      </c>
    </row>
    <row r="268" spans="1:5" ht="38.25">
      <c r="A268" s="463">
        <f t="shared" si="4"/>
        <v>234</v>
      </c>
      <c r="B268" s="461" t="s">
        <v>982</v>
      </c>
      <c r="C268" s="461" t="s">
        <v>982</v>
      </c>
      <c r="D268" s="462" t="s">
        <v>1879</v>
      </c>
      <c r="E268" s="458" t="e">
        <f>'Table of Content 2'!#REF!</f>
        <v>#REF!</v>
      </c>
    </row>
    <row r="269" spans="1:5" ht="38.25">
      <c r="A269" s="463">
        <f t="shared" si="4"/>
        <v>235</v>
      </c>
      <c r="B269" s="461" t="s">
        <v>60</v>
      </c>
      <c r="C269" s="461" t="s">
        <v>60</v>
      </c>
      <c r="D269" s="462" t="s">
        <v>1879</v>
      </c>
      <c r="E269" s="458" t="e">
        <f>'Table of Content 2'!#REF!</f>
        <v>#REF!</v>
      </c>
    </row>
    <row r="270" spans="1:5" ht="51">
      <c r="A270" s="463">
        <f t="shared" si="4"/>
        <v>236</v>
      </c>
      <c r="B270" s="461" t="s">
        <v>61</v>
      </c>
      <c r="C270" s="461" t="s">
        <v>61</v>
      </c>
      <c r="D270" s="462" t="s">
        <v>1879</v>
      </c>
      <c r="E270" s="458" t="e">
        <f>'Table of Content 2'!#REF!</f>
        <v>#REF!</v>
      </c>
    </row>
    <row r="271" spans="1:5" ht="63.75">
      <c r="A271" s="463">
        <f t="shared" si="4"/>
        <v>237</v>
      </c>
      <c r="B271" s="461" t="s">
        <v>62</v>
      </c>
      <c r="C271" s="461" t="s">
        <v>63</v>
      </c>
      <c r="D271" s="462" t="s">
        <v>3260</v>
      </c>
      <c r="E271" s="458" t="e">
        <f>'Table of Content 2'!#REF!</f>
        <v>#REF!</v>
      </c>
    </row>
    <row r="272" spans="1:5" ht="25.5">
      <c r="A272" s="463">
        <f t="shared" si="4"/>
        <v>238</v>
      </c>
      <c r="B272" s="461" t="s">
        <v>3070</v>
      </c>
      <c r="C272" s="461" t="s">
        <v>3070</v>
      </c>
      <c r="D272" s="462" t="s">
        <v>1879</v>
      </c>
      <c r="E272" s="458" t="e">
        <f>'Table of Content 2'!#REF!</f>
        <v>#REF!</v>
      </c>
    </row>
    <row r="273" spans="1:5">
      <c r="A273" s="463">
        <f t="shared" si="4"/>
        <v>239</v>
      </c>
      <c r="B273" s="461" t="s">
        <v>3071</v>
      </c>
      <c r="C273" s="461" t="s">
        <v>3071</v>
      </c>
      <c r="D273" s="462" t="s">
        <v>1879</v>
      </c>
      <c r="E273" s="458" t="e">
        <f>'Table of Content 2'!#REF!</f>
        <v>#REF!</v>
      </c>
    </row>
    <row r="274" spans="1:5">
      <c r="A274" s="463">
        <f t="shared" si="4"/>
        <v>240</v>
      </c>
      <c r="B274" s="461" t="s">
        <v>3072</v>
      </c>
      <c r="C274" s="461" t="s">
        <v>3072</v>
      </c>
      <c r="D274" s="462" t="s">
        <v>1879</v>
      </c>
      <c r="E274" s="458" t="e">
        <f>'Table of Content 2'!#REF!</f>
        <v>#REF!</v>
      </c>
    </row>
    <row r="275" spans="1:5" ht="47.25">
      <c r="A275" s="463">
        <f t="shared" si="4"/>
        <v>241</v>
      </c>
      <c r="B275" s="270" t="s">
        <v>2109</v>
      </c>
      <c r="C275" s="270" t="s">
        <v>2109</v>
      </c>
      <c r="D275" s="462" t="s">
        <v>1879</v>
      </c>
      <c r="E275" s="458" t="e">
        <f>'Table of Content 2'!#REF!</f>
        <v>#REF!</v>
      </c>
    </row>
    <row r="276" spans="1:5" ht="47.25">
      <c r="A276" s="463">
        <f t="shared" si="4"/>
        <v>242</v>
      </c>
      <c r="B276" s="270" t="s">
        <v>2108</v>
      </c>
      <c r="C276" s="270" t="s">
        <v>2108</v>
      </c>
      <c r="D276" s="462" t="s">
        <v>1879</v>
      </c>
      <c r="E276" s="458" t="e">
        <f>'Table of Content 2'!#REF!</f>
        <v>#REF!</v>
      </c>
    </row>
    <row r="277" spans="1:5" ht="47.25">
      <c r="A277" s="463">
        <f t="shared" si="4"/>
        <v>243</v>
      </c>
      <c r="B277" s="270" t="s">
        <v>2107</v>
      </c>
      <c r="C277" s="270" t="s">
        <v>2502</v>
      </c>
      <c r="D277" s="462" t="s">
        <v>1879</v>
      </c>
      <c r="E277" s="458" t="e">
        <f>'Table of Content 2'!#REF!</f>
        <v>#REF!</v>
      </c>
    </row>
    <row r="278" spans="1:5" ht="47.25">
      <c r="A278" s="463">
        <f t="shared" si="4"/>
        <v>244</v>
      </c>
      <c r="B278" s="270" t="s">
        <v>2106</v>
      </c>
      <c r="C278" s="270" t="s">
        <v>2106</v>
      </c>
      <c r="D278" s="462" t="s">
        <v>1879</v>
      </c>
      <c r="E278" s="458" t="e">
        <f>'Table of Content 2'!#REF!</f>
        <v>#REF!</v>
      </c>
    </row>
    <row r="279" spans="1:5" ht="47.25">
      <c r="A279" s="463">
        <f t="shared" si="4"/>
        <v>245</v>
      </c>
      <c r="B279" s="270" t="s">
        <v>2105</v>
      </c>
      <c r="C279" s="270" t="s">
        <v>2105</v>
      </c>
      <c r="D279" s="462" t="s">
        <v>1879</v>
      </c>
      <c r="E279" s="458" t="e">
        <f>'Table of Content 2'!#REF!</f>
        <v>#REF!</v>
      </c>
    </row>
    <row r="280" spans="1:5" ht="47.25">
      <c r="A280" s="463">
        <f t="shared" si="4"/>
        <v>246</v>
      </c>
      <c r="B280" s="270" t="s">
        <v>2104</v>
      </c>
      <c r="C280" s="270" t="s">
        <v>2104</v>
      </c>
      <c r="D280" s="468" t="s">
        <v>1879</v>
      </c>
      <c r="E280" s="458" t="e">
        <f>'Table of Content 2'!#REF!</f>
        <v>#REF!</v>
      </c>
    </row>
    <row r="281" spans="1:5" ht="47.25">
      <c r="A281" s="463">
        <f t="shared" si="4"/>
        <v>247</v>
      </c>
      <c r="B281" s="270" t="s">
        <v>2103</v>
      </c>
      <c r="C281" s="270" t="s">
        <v>2103</v>
      </c>
      <c r="D281" s="468" t="s">
        <v>1879</v>
      </c>
      <c r="E281" s="458" t="e">
        <f>'Table of Content 2'!#REF!</f>
        <v>#REF!</v>
      </c>
    </row>
    <row r="282" spans="1:5" ht="47.25">
      <c r="A282" s="463">
        <f t="shared" si="4"/>
        <v>248</v>
      </c>
      <c r="B282" s="270" t="s">
        <v>2102</v>
      </c>
      <c r="C282" s="270" t="s">
        <v>2103</v>
      </c>
      <c r="D282" s="468" t="s">
        <v>1879</v>
      </c>
      <c r="E282" s="458" t="e">
        <f>'Table of Content 2'!#REF!</f>
        <v>#REF!</v>
      </c>
    </row>
    <row r="283" spans="1:5" ht="63.75">
      <c r="A283" s="463">
        <f t="shared" si="4"/>
        <v>249</v>
      </c>
      <c r="B283" s="510" t="s">
        <v>2705</v>
      </c>
      <c r="C283" s="469" t="s">
        <v>2706</v>
      </c>
      <c r="D283" s="468" t="s">
        <v>1879</v>
      </c>
      <c r="E283" s="458" t="e">
        <f>'Table of Content 2'!#REF!</f>
        <v>#REF!</v>
      </c>
    </row>
    <row r="284" spans="1:5" ht="63.75">
      <c r="A284" s="463">
        <f t="shared" si="4"/>
        <v>250</v>
      </c>
      <c r="B284" s="510" t="s">
        <v>422</v>
      </c>
      <c r="C284" s="469" t="s">
        <v>1370</v>
      </c>
      <c r="D284" s="468" t="s">
        <v>1879</v>
      </c>
      <c r="E284" s="458" t="e">
        <f>'Table of Content 2'!#REF!</f>
        <v>#REF!</v>
      </c>
    </row>
    <row r="285" spans="1:5" ht="63.75">
      <c r="A285" s="463">
        <f t="shared" si="4"/>
        <v>251</v>
      </c>
      <c r="B285" s="510" t="s">
        <v>1371</v>
      </c>
      <c r="C285" s="469" t="s">
        <v>1372</v>
      </c>
      <c r="D285" s="468" t="s">
        <v>1879</v>
      </c>
      <c r="E285" s="458" t="e">
        <f>'Table of Content 2'!#REF!</f>
        <v>#REF!</v>
      </c>
    </row>
    <row r="286" spans="1:5" ht="51">
      <c r="A286" s="463">
        <f t="shared" si="4"/>
        <v>252</v>
      </c>
      <c r="B286" s="429" t="s">
        <v>977</v>
      </c>
      <c r="C286" s="429" t="s">
        <v>977</v>
      </c>
      <c r="D286" s="468" t="s">
        <v>1879</v>
      </c>
      <c r="E286" s="458" t="e">
        <f>'Table of Content 2'!#REF!</f>
        <v>#REF!</v>
      </c>
    </row>
    <row r="287" spans="1:5" ht="51">
      <c r="A287" s="463">
        <f t="shared" si="4"/>
        <v>253</v>
      </c>
      <c r="B287" s="429" t="s">
        <v>196</v>
      </c>
      <c r="C287" s="429" t="s">
        <v>196</v>
      </c>
      <c r="D287" s="468" t="s">
        <v>1879</v>
      </c>
      <c r="E287" s="458" t="e">
        <f>'Table of Content 2'!#REF!</f>
        <v>#REF!</v>
      </c>
    </row>
    <row r="288" spans="1:5" ht="63.75">
      <c r="A288" s="463">
        <f t="shared" si="4"/>
        <v>254</v>
      </c>
      <c r="B288" s="429" t="s">
        <v>2100</v>
      </c>
      <c r="C288" s="429" t="s">
        <v>2100</v>
      </c>
      <c r="D288" s="468" t="s">
        <v>1879</v>
      </c>
      <c r="E288" s="458" t="e">
        <f>'Table of Content 2'!#REF!</f>
        <v>#REF!</v>
      </c>
    </row>
    <row r="289" spans="1:5" ht="63.75">
      <c r="A289" s="463">
        <f t="shared" si="4"/>
        <v>255</v>
      </c>
      <c r="B289" s="429" t="s">
        <v>2101</v>
      </c>
      <c r="C289" s="429" t="s">
        <v>2101</v>
      </c>
      <c r="D289" s="468" t="s">
        <v>1879</v>
      </c>
      <c r="E289" s="458" t="e">
        <f>'Table of Content 2'!#REF!</f>
        <v>#REF!</v>
      </c>
    </row>
    <row r="290" spans="1:5" ht="25.5">
      <c r="A290" s="463">
        <f t="shared" ref="A290:A320" si="5">A289+1</f>
        <v>256</v>
      </c>
      <c r="B290" s="510" t="s">
        <v>1373</v>
      </c>
      <c r="C290" s="471" t="s">
        <v>1374</v>
      </c>
      <c r="D290" s="468" t="s">
        <v>1879</v>
      </c>
      <c r="E290" s="458" t="e">
        <f>'Table of Content 2'!#REF!</f>
        <v>#REF!</v>
      </c>
    </row>
    <row r="291" spans="1:5" ht="25.5">
      <c r="A291" s="463">
        <f t="shared" si="5"/>
        <v>257</v>
      </c>
      <c r="B291" s="510" t="s">
        <v>1375</v>
      </c>
      <c r="C291" s="471" t="s">
        <v>2243</v>
      </c>
      <c r="D291" s="468" t="s">
        <v>1879</v>
      </c>
      <c r="E291" s="458" t="e">
        <f>'Table of Content 2'!#REF!</f>
        <v>#REF!</v>
      </c>
    </row>
    <row r="292" spans="1:5" ht="76.5">
      <c r="A292" s="463">
        <f t="shared" si="5"/>
        <v>258</v>
      </c>
      <c r="B292" s="510" t="s">
        <v>2244</v>
      </c>
      <c r="C292" s="470" t="s">
        <v>2245</v>
      </c>
      <c r="D292" s="468" t="s">
        <v>1879</v>
      </c>
      <c r="E292" s="458" t="e">
        <f>'Table of Content 2'!#REF!</f>
        <v>#REF!</v>
      </c>
    </row>
    <row r="293" spans="1:5" ht="76.5">
      <c r="A293" s="463">
        <f t="shared" si="5"/>
        <v>259</v>
      </c>
      <c r="B293" s="510" t="s">
        <v>102</v>
      </c>
      <c r="C293" s="470" t="s">
        <v>103</v>
      </c>
      <c r="D293" s="468" t="s">
        <v>1879</v>
      </c>
      <c r="E293" s="458" t="e">
        <f>'Table of Content 2'!#REF!</f>
        <v>#REF!</v>
      </c>
    </row>
    <row r="294" spans="1:5" ht="38.25">
      <c r="A294" s="463">
        <f t="shared" si="5"/>
        <v>260</v>
      </c>
      <c r="B294" s="466" t="s">
        <v>104</v>
      </c>
      <c r="C294" s="471" t="s">
        <v>105</v>
      </c>
      <c r="D294" s="468" t="s">
        <v>1879</v>
      </c>
      <c r="E294" s="458" t="e">
        <f>'Table of Content 2'!#REF!</f>
        <v>#REF!</v>
      </c>
    </row>
    <row r="295" spans="1:5" ht="76.5">
      <c r="A295" s="463">
        <f t="shared" si="5"/>
        <v>261</v>
      </c>
      <c r="B295" s="466" t="s">
        <v>106</v>
      </c>
      <c r="C295" s="471" t="s">
        <v>107</v>
      </c>
      <c r="D295" s="468" t="s">
        <v>1879</v>
      </c>
      <c r="E295" s="458" t="e">
        <f>'Table of Content 2'!#REF!</f>
        <v>#REF!</v>
      </c>
    </row>
    <row r="296" spans="1:5" ht="38.25">
      <c r="A296" s="463">
        <f t="shared" si="5"/>
        <v>262</v>
      </c>
      <c r="B296" s="456" t="s">
        <v>2447</v>
      </c>
      <c r="C296" s="456" t="s">
        <v>2503</v>
      </c>
      <c r="D296" s="476"/>
      <c r="E296" s="458" t="e">
        <f>'Table of Content 2'!#REF!</f>
        <v>#REF!</v>
      </c>
    </row>
    <row r="297" spans="1:5" ht="51">
      <c r="A297" s="463">
        <f t="shared" si="5"/>
        <v>263</v>
      </c>
      <c r="B297" s="456" t="s">
        <v>2446</v>
      </c>
      <c r="C297" s="456" t="s">
        <v>2504</v>
      </c>
      <c r="D297" s="476"/>
      <c r="E297" s="458" t="e">
        <f>'Table of Content 2'!#REF!</f>
        <v>#REF!</v>
      </c>
    </row>
    <row r="298" spans="1:5" ht="51">
      <c r="A298" s="463">
        <f t="shared" si="5"/>
        <v>264</v>
      </c>
      <c r="B298" s="461" t="s">
        <v>551</v>
      </c>
      <c r="C298" s="461" t="s">
        <v>2505</v>
      </c>
      <c r="D298" s="476"/>
      <c r="E298" s="458" t="e">
        <f>'Table of Content 2'!#REF!</f>
        <v>#REF!</v>
      </c>
    </row>
    <row r="299" spans="1:5" ht="51">
      <c r="A299" s="463">
        <f t="shared" si="5"/>
        <v>265</v>
      </c>
      <c r="B299" s="461" t="s">
        <v>552</v>
      </c>
      <c r="C299" s="461" t="s">
        <v>2506</v>
      </c>
      <c r="D299" s="476"/>
      <c r="E299" s="458" t="e">
        <f>'Table of Content 2'!#REF!</f>
        <v>#REF!</v>
      </c>
    </row>
    <row r="300" spans="1:5" ht="38.25">
      <c r="A300" s="463">
        <f t="shared" si="5"/>
        <v>266</v>
      </c>
      <c r="B300" s="456" t="s">
        <v>553</v>
      </c>
      <c r="C300" s="456" t="s">
        <v>2507</v>
      </c>
      <c r="D300" s="476"/>
      <c r="E300" s="458" t="e">
        <f>'Table of Content 2'!#REF!</f>
        <v>#REF!</v>
      </c>
    </row>
    <row r="301" spans="1:5" ht="38.25">
      <c r="A301" s="463">
        <f t="shared" si="5"/>
        <v>267</v>
      </c>
      <c r="B301" s="456" t="s">
        <v>554</v>
      </c>
      <c r="C301" s="456" t="s">
        <v>2516</v>
      </c>
      <c r="D301" s="476"/>
      <c r="E301" s="458" t="e">
        <f>'Table of Content 2'!#REF!</f>
        <v>#REF!</v>
      </c>
    </row>
    <row r="302" spans="1:5" ht="51">
      <c r="A302" s="463">
        <f t="shared" si="5"/>
        <v>268</v>
      </c>
      <c r="B302" s="456" t="s">
        <v>555</v>
      </c>
      <c r="C302" s="456" t="s">
        <v>2517</v>
      </c>
      <c r="D302" s="476"/>
      <c r="E302" s="458" t="e">
        <f>'Table of Content 2'!#REF!</f>
        <v>#REF!</v>
      </c>
    </row>
    <row r="303" spans="1:5" ht="81.75" customHeight="1">
      <c r="A303" s="463">
        <f t="shared" si="5"/>
        <v>269</v>
      </c>
      <c r="B303" s="270" t="s">
        <v>2770</v>
      </c>
      <c r="C303" s="270" t="s">
        <v>2518</v>
      </c>
      <c r="D303" s="476"/>
      <c r="E303" s="458" t="e">
        <f>'Table of Content 2'!#REF!</f>
        <v>#REF!</v>
      </c>
    </row>
    <row r="304" spans="1:5" s="478" customFormat="1" ht="38.25">
      <c r="A304" s="463">
        <f t="shared" si="5"/>
        <v>270</v>
      </c>
      <c r="B304" s="456" t="s">
        <v>2594</v>
      </c>
      <c r="C304" s="456" t="s">
        <v>1982</v>
      </c>
      <c r="D304" s="476"/>
      <c r="E304" s="458" t="e">
        <f>'Table of Content 2'!#REF!</f>
        <v>#REF!</v>
      </c>
    </row>
    <row r="305" spans="1:5" ht="38.25">
      <c r="A305" s="463">
        <f t="shared" si="5"/>
        <v>271</v>
      </c>
      <c r="B305" s="343" t="s">
        <v>2099</v>
      </c>
      <c r="C305" s="343" t="s">
        <v>1981</v>
      </c>
      <c r="D305" s="476"/>
      <c r="E305" s="458" t="e">
        <f>'Table of Content 2'!#REF!</f>
        <v>#REF!</v>
      </c>
    </row>
    <row r="306" spans="1:5" ht="38.25">
      <c r="A306" s="463">
        <f t="shared" si="5"/>
        <v>272</v>
      </c>
      <c r="B306" s="429" t="s">
        <v>2098</v>
      </c>
      <c r="C306" s="429" t="s">
        <v>3000</v>
      </c>
      <c r="D306" s="479"/>
      <c r="E306" s="458" t="e">
        <f>'Table of Content 2'!#REF!</f>
        <v>#REF!</v>
      </c>
    </row>
    <row r="307" spans="1:5" ht="38.25">
      <c r="A307" s="463">
        <f t="shared" si="5"/>
        <v>273</v>
      </c>
      <c r="B307" s="343" t="s">
        <v>2454</v>
      </c>
      <c r="C307" s="343" t="s">
        <v>2454</v>
      </c>
      <c r="D307" s="479"/>
      <c r="E307" s="458" t="e">
        <f>'Table of Content 2'!#REF!</f>
        <v>#REF!</v>
      </c>
    </row>
    <row r="308" spans="1:5" ht="38.25">
      <c r="A308" s="463">
        <f t="shared" si="5"/>
        <v>274</v>
      </c>
      <c r="B308" s="343" t="s">
        <v>3417</v>
      </c>
      <c r="C308" s="343" t="s">
        <v>3417</v>
      </c>
      <c r="D308" s="479"/>
      <c r="E308" s="458" t="e">
        <f>'Table of Content 2'!#REF!</f>
        <v>#REF!</v>
      </c>
    </row>
    <row r="309" spans="1:5" ht="38.25">
      <c r="A309" s="463">
        <f t="shared" si="5"/>
        <v>275</v>
      </c>
      <c r="B309" s="343" t="s">
        <v>3416</v>
      </c>
      <c r="C309" s="343" t="s">
        <v>3416</v>
      </c>
      <c r="D309" s="479"/>
      <c r="E309" s="458" t="e">
        <f>'Table of Content 2'!#REF!</f>
        <v>#REF!</v>
      </c>
    </row>
    <row r="310" spans="1:5" s="478" customFormat="1" ht="38.25">
      <c r="A310" s="463">
        <f t="shared" si="5"/>
        <v>276</v>
      </c>
      <c r="B310" s="343" t="s">
        <v>3415</v>
      </c>
      <c r="C310" s="343" t="s">
        <v>3415</v>
      </c>
      <c r="D310" s="479"/>
      <c r="E310" s="458" t="e">
        <f>'Table of Content 2'!#REF!</f>
        <v>#REF!</v>
      </c>
    </row>
    <row r="311" spans="1:5" s="478" customFormat="1" ht="38.25">
      <c r="A311" s="463">
        <f t="shared" si="5"/>
        <v>277</v>
      </c>
      <c r="B311" s="343" t="s">
        <v>3420</v>
      </c>
      <c r="C311" s="343" t="s">
        <v>3420</v>
      </c>
      <c r="D311" s="479"/>
      <c r="E311" s="458" t="e">
        <f>'Table of Content 2'!#REF!</f>
        <v>#REF!</v>
      </c>
    </row>
    <row r="312" spans="1:5" s="478" customFormat="1" ht="38.25">
      <c r="A312" s="463">
        <f t="shared" si="5"/>
        <v>278</v>
      </c>
      <c r="B312" s="343" t="s">
        <v>2511</v>
      </c>
      <c r="C312" s="343" t="s">
        <v>2511</v>
      </c>
      <c r="D312" s="479"/>
      <c r="E312" s="458" t="e">
        <f>'Table of Content 2'!#REF!</f>
        <v>#REF!</v>
      </c>
    </row>
    <row r="313" spans="1:5" s="478" customFormat="1" ht="38.25">
      <c r="A313" s="463">
        <f t="shared" si="5"/>
        <v>279</v>
      </c>
      <c r="B313" s="343" t="s">
        <v>2510</v>
      </c>
      <c r="C313" s="343" t="s">
        <v>2510</v>
      </c>
      <c r="D313" s="479"/>
      <c r="E313" s="458" t="e">
        <f>'Table of Content 2'!#REF!</f>
        <v>#REF!</v>
      </c>
    </row>
    <row r="314" spans="1:5" s="478" customFormat="1" ht="38.25">
      <c r="A314" s="463">
        <f t="shared" si="5"/>
        <v>280</v>
      </c>
      <c r="B314" s="343" t="s">
        <v>2509</v>
      </c>
      <c r="C314" s="343" t="s">
        <v>2509</v>
      </c>
      <c r="D314" s="479"/>
      <c r="E314" s="458" t="e">
        <f>'Table of Content 2'!#REF!</f>
        <v>#REF!</v>
      </c>
    </row>
    <row r="315" spans="1:5" s="478" customFormat="1" ht="38.25">
      <c r="A315" s="463">
        <f t="shared" si="5"/>
        <v>281</v>
      </c>
      <c r="B315" s="343" t="s">
        <v>2508</v>
      </c>
      <c r="C315" s="343" t="s">
        <v>2508</v>
      </c>
      <c r="D315" s="479"/>
      <c r="E315" s="458" t="e">
        <f>'Table of Content 2'!#REF!</f>
        <v>#REF!</v>
      </c>
    </row>
    <row r="316" spans="1:5" s="478" customFormat="1" ht="38.25">
      <c r="A316" s="463">
        <f t="shared" si="5"/>
        <v>282</v>
      </c>
      <c r="B316" s="343" t="s">
        <v>2596</v>
      </c>
      <c r="C316" s="343" t="s">
        <v>2596</v>
      </c>
      <c r="D316" s="479"/>
      <c r="E316" s="458" t="e">
        <f>'Table of Content 2'!#REF!</f>
        <v>#REF!</v>
      </c>
    </row>
    <row r="317" spans="1:5" s="478" customFormat="1" ht="38.25">
      <c r="A317" s="463">
        <f t="shared" si="5"/>
        <v>283</v>
      </c>
      <c r="B317" s="343" t="s">
        <v>935</v>
      </c>
      <c r="C317" s="343" t="s">
        <v>935</v>
      </c>
      <c r="D317" s="479"/>
      <c r="E317" s="458" t="e">
        <f>'Table of Content 2'!#REF!</f>
        <v>#REF!</v>
      </c>
    </row>
    <row r="318" spans="1:5" s="478" customFormat="1" ht="38.25">
      <c r="A318" s="463">
        <f t="shared" si="5"/>
        <v>284</v>
      </c>
      <c r="B318" s="456" t="s">
        <v>2595</v>
      </c>
      <c r="C318" s="456" t="s">
        <v>2595</v>
      </c>
      <c r="D318" s="479"/>
      <c r="E318" s="458" t="e">
        <f>'Table of Content 2'!#REF!</f>
        <v>#REF!</v>
      </c>
    </row>
    <row r="319" spans="1:5" s="478" customFormat="1" ht="25.5">
      <c r="A319" s="463">
        <f t="shared" si="5"/>
        <v>285</v>
      </c>
      <c r="B319" s="429" t="s">
        <v>2562</v>
      </c>
      <c r="C319" s="429" t="s">
        <v>2562</v>
      </c>
      <c r="D319" s="479"/>
      <c r="E319" s="458" t="e">
        <f>'Table of Content 2'!#REF!</f>
        <v>#REF!</v>
      </c>
    </row>
    <row r="320" spans="1:5" s="478" customFormat="1" ht="25.5">
      <c r="A320" s="463">
        <f t="shared" si="5"/>
        <v>286</v>
      </c>
      <c r="B320" s="511" t="s">
        <v>2563</v>
      </c>
      <c r="C320" s="511" t="s">
        <v>2563</v>
      </c>
      <c r="D320" s="479"/>
      <c r="E320" s="458" t="e">
        <f>'Table of Content 2'!#REF!</f>
        <v>#REF!</v>
      </c>
    </row>
    <row r="321" spans="1:5">
      <c r="A321" s="463"/>
      <c r="B321" s="461"/>
      <c r="C321" s="461"/>
      <c r="D321" s="462"/>
      <c r="E321" s="480"/>
    </row>
    <row r="322" spans="1:5">
      <c r="A322" s="463"/>
      <c r="B322" s="461"/>
      <c r="C322" s="461"/>
      <c r="D322" s="462"/>
      <c r="E322" s="480"/>
    </row>
    <row r="323" spans="1:5">
      <c r="A323" s="463"/>
      <c r="B323" s="475"/>
      <c r="C323" s="475"/>
      <c r="D323" s="476"/>
      <c r="E323" s="480"/>
    </row>
    <row r="324" spans="1:5">
      <c r="A324" s="463"/>
      <c r="B324" s="475"/>
      <c r="C324" s="475"/>
      <c r="D324" s="476"/>
      <c r="E324" s="480"/>
    </row>
    <row r="325" spans="1:5">
      <c r="A325" s="463"/>
      <c r="B325" s="461"/>
      <c r="C325" s="461"/>
      <c r="D325" s="462"/>
      <c r="E325" s="480"/>
    </row>
    <row r="326" spans="1:5">
      <c r="A326" s="463"/>
      <c r="B326" s="461"/>
      <c r="C326" s="461"/>
      <c r="D326" s="462"/>
      <c r="E326" s="480"/>
    </row>
    <row r="327" spans="1:5" s="485" customFormat="1">
      <c r="A327" s="481">
        <v>1000</v>
      </c>
      <c r="B327" s="482" t="s">
        <v>1329</v>
      </c>
      <c r="C327" s="482" t="s">
        <v>1329</v>
      </c>
      <c r="D327" s="483"/>
      <c r="E327" s="484"/>
    </row>
    <row r="328" spans="1:5" ht="63.75">
      <c r="A328" s="463">
        <v>1001</v>
      </c>
      <c r="B328" s="486" t="s">
        <v>1330</v>
      </c>
      <c r="C328" s="487" t="s">
        <v>3447</v>
      </c>
      <c r="D328" s="488" t="s">
        <v>3448</v>
      </c>
      <c r="E328" s="522">
        <v>8595.67</v>
      </c>
    </row>
    <row r="329" spans="1:5" ht="63.75">
      <c r="A329" s="463">
        <v>1002</v>
      </c>
      <c r="B329" s="486" t="s">
        <v>1807</v>
      </c>
      <c r="C329" s="487" t="s">
        <v>1808</v>
      </c>
      <c r="D329" s="488" t="s">
        <v>3448</v>
      </c>
      <c r="E329" s="522">
        <v>7746.36</v>
      </c>
    </row>
    <row r="330" spans="1:5" ht="63.75">
      <c r="A330" s="463">
        <v>1003</v>
      </c>
      <c r="B330" s="486" t="s">
        <v>892</v>
      </c>
      <c r="C330" s="487" t="s">
        <v>893</v>
      </c>
      <c r="D330" s="488" t="s">
        <v>3448</v>
      </c>
      <c r="E330" s="522">
        <v>7798.2</v>
      </c>
    </row>
    <row r="331" spans="1:5" ht="25.5">
      <c r="A331" s="463">
        <v>1004</v>
      </c>
      <c r="B331" s="486" t="s">
        <v>894</v>
      </c>
      <c r="C331" s="461" t="s">
        <v>895</v>
      </c>
      <c r="D331" s="488" t="s">
        <v>3448</v>
      </c>
      <c r="E331" s="522">
        <v>3496.05</v>
      </c>
    </row>
    <row r="332" spans="1:5" ht="25.5">
      <c r="A332" s="463">
        <v>1005</v>
      </c>
      <c r="B332" s="461" t="s">
        <v>896</v>
      </c>
      <c r="C332" s="461" t="s">
        <v>897</v>
      </c>
      <c r="D332" s="488" t="s">
        <v>3448</v>
      </c>
      <c r="E332" s="522">
        <v>5099.6099999999997</v>
      </c>
    </row>
    <row r="333" spans="1:5">
      <c r="A333" s="463">
        <v>1006</v>
      </c>
      <c r="B333" s="461" t="s">
        <v>898</v>
      </c>
      <c r="C333" s="461" t="s">
        <v>899</v>
      </c>
      <c r="D333" s="488" t="s">
        <v>3448</v>
      </c>
      <c r="E333" s="522">
        <v>3980.78</v>
      </c>
    </row>
    <row r="334" spans="1:5" ht="41.25" customHeight="1">
      <c r="A334" s="463">
        <v>1007</v>
      </c>
      <c r="B334" s="456" t="s">
        <v>900</v>
      </c>
      <c r="C334" s="456" t="s">
        <v>901</v>
      </c>
      <c r="D334" s="488" t="s">
        <v>3448</v>
      </c>
      <c r="E334" s="522">
        <v>7913.8450000000003</v>
      </c>
    </row>
    <row r="335" spans="1:5" ht="51">
      <c r="A335" s="463">
        <v>1008</v>
      </c>
      <c r="B335" s="456" t="s">
        <v>902</v>
      </c>
      <c r="C335" s="456" t="s">
        <v>913</v>
      </c>
      <c r="D335" s="488" t="s">
        <v>3448</v>
      </c>
      <c r="E335" s="522">
        <v>16809.759999999998</v>
      </c>
    </row>
    <row r="336" spans="1:5" ht="51">
      <c r="A336" s="463">
        <v>1009</v>
      </c>
      <c r="B336" s="456" t="s">
        <v>914</v>
      </c>
      <c r="C336" s="456" t="s">
        <v>915</v>
      </c>
      <c r="D336" s="488" t="s">
        <v>3448</v>
      </c>
      <c r="E336" s="522">
        <v>13115.23</v>
      </c>
    </row>
    <row r="337" spans="1:5" ht="38.25">
      <c r="A337" s="463">
        <v>1010</v>
      </c>
      <c r="B337" s="456" t="s">
        <v>818</v>
      </c>
      <c r="C337" s="456" t="s">
        <v>2247</v>
      </c>
      <c r="D337" s="488" t="s">
        <v>3448</v>
      </c>
      <c r="E337" s="522">
        <v>17360.86</v>
      </c>
    </row>
    <row r="338" spans="1:5" ht="38.25">
      <c r="A338" s="463">
        <v>1011</v>
      </c>
      <c r="B338" s="456" t="s">
        <v>2248</v>
      </c>
      <c r="C338" s="456" t="s">
        <v>2249</v>
      </c>
      <c r="D338" s="488" t="s">
        <v>3448</v>
      </c>
      <c r="E338" s="522">
        <v>35809.730000000003</v>
      </c>
    </row>
    <row r="339" spans="1:5" ht="63.75">
      <c r="A339" s="463">
        <v>1012</v>
      </c>
      <c r="B339" s="456" t="s">
        <v>2250</v>
      </c>
      <c r="C339" s="456" t="s">
        <v>3218</v>
      </c>
      <c r="D339" s="488" t="s">
        <v>3448</v>
      </c>
      <c r="E339" s="522">
        <v>6900.92</v>
      </c>
    </row>
    <row r="340" spans="1:5" ht="76.5">
      <c r="A340" s="463">
        <v>1013</v>
      </c>
      <c r="B340" s="456" t="s">
        <v>3219</v>
      </c>
      <c r="C340" s="456" t="s">
        <v>3220</v>
      </c>
      <c r="D340" s="488" t="s">
        <v>3448</v>
      </c>
      <c r="E340" s="522">
        <v>7210.38</v>
      </c>
    </row>
    <row r="341" spans="1:5" ht="89.25">
      <c r="A341" s="463">
        <v>1014</v>
      </c>
      <c r="B341" s="456" t="s">
        <v>2336</v>
      </c>
      <c r="C341" s="456" t="s">
        <v>2305</v>
      </c>
      <c r="D341" s="488" t="s">
        <v>3448</v>
      </c>
      <c r="E341" s="522">
        <v>8448.24</v>
      </c>
    </row>
    <row r="342" spans="1:5" ht="76.5">
      <c r="A342" s="463">
        <v>1015</v>
      </c>
      <c r="B342" s="456" t="s">
        <v>2306</v>
      </c>
      <c r="C342" s="456" t="s">
        <v>2307</v>
      </c>
      <c r="D342" s="488" t="s">
        <v>3448</v>
      </c>
      <c r="E342" s="522">
        <v>8259.69</v>
      </c>
    </row>
    <row r="343" spans="1:5" ht="76.5">
      <c r="A343" s="463">
        <v>1016</v>
      </c>
      <c r="B343" s="456" t="s">
        <v>1148</v>
      </c>
      <c r="C343" s="456" t="s">
        <v>1149</v>
      </c>
      <c r="D343" s="488" t="s">
        <v>3448</v>
      </c>
      <c r="E343" s="522">
        <v>8164.17</v>
      </c>
    </row>
    <row r="344" spans="1:5" ht="63.75">
      <c r="A344" s="463">
        <v>1017</v>
      </c>
      <c r="B344" s="456" t="s">
        <v>1150</v>
      </c>
      <c r="C344" s="456" t="s">
        <v>1151</v>
      </c>
      <c r="D344" s="488" t="s">
        <v>3448</v>
      </c>
      <c r="E344" s="522">
        <v>3947.91</v>
      </c>
    </row>
    <row r="345" spans="1:5" ht="63.75">
      <c r="A345" s="463">
        <v>1018</v>
      </c>
      <c r="B345" s="456" t="s">
        <v>1152</v>
      </c>
      <c r="C345" s="456" t="s">
        <v>1153</v>
      </c>
      <c r="D345" s="488" t="s">
        <v>3448</v>
      </c>
      <c r="E345" s="522">
        <v>4016.95</v>
      </c>
    </row>
    <row r="346" spans="1:5" ht="63.75">
      <c r="A346" s="463">
        <v>1019</v>
      </c>
      <c r="B346" s="456" t="s">
        <v>700</v>
      </c>
      <c r="C346" s="456" t="s">
        <v>701</v>
      </c>
      <c r="D346" s="488" t="s">
        <v>3448</v>
      </c>
      <c r="E346" s="522">
        <v>4696.3100000000004</v>
      </c>
    </row>
    <row r="347" spans="1:5" ht="63.75">
      <c r="A347" s="463">
        <v>1020</v>
      </c>
      <c r="B347" s="456" t="s">
        <v>702</v>
      </c>
      <c r="C347" s="456" t="s">
        <v>703</v>
      </c>
      <c r="D347" s="488" t="s">
        <v>3448</v>
      </c>
      <c r="E347" s="522">
        <v>5930.59</v>
      </c>
    </row>
    <row r="348" spans="1:5" ht="38.25">
      <c r="A348" s="463">
        <v>1021</v>
      </c>
      <c r="B348" s="456" t="s">
        <v>704</v>
      </c>
      <c r="C348" s="456" t="s">
        <v>705</v>
      </c>
      <c r="D348" s="488" t="s">
        <v>3448</v>
      </c>
      <c r="E348" s="522">
        <v>7199.41</v>
      </c>
    </row>
    <row r="349" spans="1:5" ht="25.5">
      <c r="A349" s="463">
        <v>1022</v>
      </c>
      <c r="B349" s="456" t="s">
        <v>706</v>
      </c>
      <c r="C349" s="456" t="s">
        <v>707</v>
      </c>
      <c r="D349" s="488" t="s">
        <v>3448</v>
      </c>
      <c r="E349" s="522">
        <v>3511.8</v>
      </c>
    </row>
    <row r="350" spans="1:5" ht="38.25">
      <c r="A350" s="463">
        <v>1023</v>
      </c>
      <c r="B350" s="456" t="s">
        <v>708</v>
      </c>
      <c r="C350" s="456" t="s">
        <v>709</v>
      </c>
      <c r="D350" s="488" t="s">
        <v>3448</v>
      </c>
      <c r="E350" s="522">
        <v>4535.41</v>
      </c>
    </row>
    <row r="351" spans="1:5" ht="25.5">
      <c r="A351" s="463">
        <v>1024</v>
      </c>
      <c r="B351" s="456" t="s">
        <v>710</v>
      </c>
      <c r="C351" s="456" t="s">
        <v>1163</v>
      </c>
      <c r="D351" s="488" t="s">
        <v>3448</v>
      </c>
      <c r="E351" s="522">
        <v>2466.96</v>
      </c>
    </row>
    <row r="352" spans="1:5" ht="25.5">
      <c r="A352" s="463">
        <v>1025</v>
      </c>
      <c r="B352" s="456" t="s">
        <v>1164</v>
      </c>
      <c r="C352" s="456" t="s">
        <v>1164</v>
      </c>
      <c r="D352" s="488" t="s">
        <v>3448</v>
      </c>
      <c r="E352" s="522">
        <v>7436.55</v>
      </c>
    </row>
    <row r="353" spans="1:5" ht="25.5">
      <c r="A353" s="463">
        <v>1026</v>
      </c>
      <c r="B353" s="456" t="s">
        <v>1165</v>
      </c>
      <c r="C353" s="456" t="s">
        <v>1166</v>
      </c>
      <c r="D353" s="488" t="s">
        <v>3448</v>
      </c>
      <c r="E353" s="522">
        <v>3415.5950000000003</v>
      </c>
    </row>
    <row r="354" spans="1:5" ht="25.5">
      <c r="A354" s="463">
        <v>1027</v>
      </c>
      <c r="B354" s="456" t="s">
        <v>1167</v>
      </c>
      <c r="C354" s="456" t="s">
        <v>1168</v>
      </c>
      <c r="D354" s="488" t="s">
        <v>3448</v>
      </c>
      <c r="E354" s="522">
        <v>2307.4699999999998</v>
      </c>
    </row>
    <row r="355" spans="1:5" ht="25.5">
      <c r="A355" s="463">
        <v>1028</v>
      </c>
      <c r="B355" s="456" t="s">
        <v>1169</v>
      </c>
      <c r="C355" s="456" t="s">
        <v>1169</v>
      </c>
      <c r="D355" s="488" t="s">
        <v>3448</v>
      </c>
      <c r="E355" s="522">
        <v>2406.6950000000002</v>
      </c>
    </row>
    <row r="356" spans="1:5" ht="25.5">
      <c r="A356" s="463">
        <v>1029</v>
      </c>
      <c r="B356" s="456" t="s">
        <v>1170</v>
      </c>
      <c r="C356" s="456" t="s">
        <v>1170</v>
      </c>
      <c r="D356" s="488" t="s">
        <v>3448</v>
      </c>
      <c r="E356" s="522">
        <v>60609.78</v>
      </c>
    </row>
    <row r="357" spans="1:5">
      <c r="A357" s="463">
        <v>1030</v>
      </c>
      <c r="B357" s="456" t="s">
        <v>1171</v>
      </c>
      <c r="C357" s="456" t="s">
        <v>1172</v>
      </c>
      <c r="D357" s="488" t="s">
        <v>1173</v>
      </c>
      <c r="E357" s="522">
        <v>17300.565000000002</v>
      </c>
    </row>
    <row r="358" spans="1:5">
      <c r="A358" s="463">
        <v>1031</v>
      </c>
      <c r="B358" s="456" t="s">
        <v>1174</v>
      </c>
      <c r="C358" s="456" t="s">
        <v>1175</v>
      </c>
      <c r="D358" s="488" t="s">
        <v>1173</v>
      </c>
      <c r="E358" s="522">
        <v>21434.184999999998</v>
      </c>
    </row>
    <row r="359" spans="1:5">
      <c r="A359" s="463">
        <v>1032</v>
      </c>
      <c r="B359" s="456" t="s">
        <v>1293</v>
      </c>
      <c r="C359" s="456" t="s">
        <v>1294</v>
      </c>
      <c r="D359" s="488" t="s">
        <v>1173</v>
      </c>
      <c r="E359" s="522">
        <v>25069.59</v>
      </c>
    </row>
    <row r="360" spans="1:5">
      <c r="A360" s="463">
        <v>1033</v>
      </c>
      <c r="B360" s="456" t="s">
        <v>1295</v>
      </c>
      <c r="C360" s="456" t="s">
        <v>1296</v>
      </c>
      <c r="D360" s="488" t="s">
        <v>1173</v>
      </c>
      <c r="E360" s="522">
        <v>30127.435000000001</v>
      </c>
    </row>
    <row r="361" spans="1:5" ht="25.5">
      <c r="A361" s="463">
        <v>1034</v>
      </c>
      <c r="B361" s="456" t="s">
        <v>1297</v>
      </c>
      <c r="C361" s="456" t="s">
        <v>1298</v>
      </c>
      <c r="D361" s="488" t="s">
        <v>1173</v>
      </c>
      <c r="E361" s="522">
        <v>10603</v>
      </c>
    </row>
    <row r="362" spans="1:5" ht="25.5">
      <c r="A362" s="463">
        <v>1035</v>
      </c>
      <c r="B362" s="456" t="s">
        <v>340</v>
      </c>
      <c r="C362" s="456" t="s">
        <v>341</v>
      </c>
      <c r="D362" s="488" t="s">
        <v>1173</v>
      </c>
      <c r="E362" s="522">
        <v>6379.62</v>
      </c>
    </row>
    <row r="363" spans="1:5" ht="25.5">
      <c r="A363" s="463">
        <v>1036</v>
      </c>
      <c r="B363" s="456" t="s">
        <v>342</v>
      </c>
      <c r="C363" s="456" t="s">
        <v>343</v>
      </c>
      <c r="D363" s="488" t="s">
        <v>1173</v>
      </c>
      <c r="E363" s="522">
        <v>19394.75</v>
      </c>
    </row>
    <row r="364" spans="1:5">
      <c r="A364" s="463">
        <v>1037</v>
      </c>
      <c r="B364" s="456" t="s">
        <v>344</v>
      </c>
      <c r="C364" s="456" t="s">
        <v>345</v>
      </c>
      <c r="D364" s="488" t="s">
        <v>1173</v>
      </c>
      <c r="E364" s="522">
        <v>5583.06</v>
      </c>
    </row>
    <row r="365" spans="1:5">
      <c r="A365" s="463">
        <v>1038</v>
      </c>
      <c r="B365" s="456" t="s">
        <v>1299</v>
      </c>
      <c r="C365" s="456" t="s">
        <v>1300</v>
      </c>
      <c r="D365" s="488" t="s">
        <v>1173</v>
      </c>
      <c r="E365" s="522">
        <v>12998.91</v>
      </c>
    </row>
    <row r="366" spans="1:5" ht="25.5">
      <c r="A366" s="463">
        <v>1039</v>
      </c>
      <c r="B366" s="456" t="s">
        <v>1301</v>
      </c>
      <c r="C366" s="456" t="s">
        <v>1301</v>
      </c>
      <c r="D366" s="488" t="s">
        <v>1173</v>
      </c>
      <c r="E366" s="522">
        <v>28083.63</v>
      </c>
    </row>
    <row r="367" spans="1:5" ht="25.5">
      <c r="A367" s="463">
        <v>1040</v>
      </c>
      <c r="B367" s="456" t="s">
        <v>1748</v>
      </c>
      <c r="C367" s="456" t="s">
        <v>1749</v>
      </c>
      <c r="D367" s="488" t="s">
        <v>1173</v>
      </c>
      <c r="E367" s="522">
        <v>8232.56</v>
      </c>
    </row>
    <row r="368" spans="1:5" ht="25.5">
      <c r="A368" s="463">
        <v>1041</v>
      </c>
      <c r="B368" s="456" t="s">
        <v>1750</v>
      </c>
      <c r="C368" s="456" t="s">
        <v>1751</v>
      </c>
      <c r="D368" s="488" t="s">
        <v>1173</v>
      </c>
      <c r="E368" s="522">
        <v>11453.37</v>
      </c>
    </row>
    <row r="369" spans="1:5" ht="25.5">
      <c r="A369" s="463">
        <v>1042</v>
      </c>
      <c r="B369" s="456" t="s">
        <v>1752</v>
      </c>
      <c r="C369" s="456" t="s">
        <v>1752</v>
      </c>
      <c r="D369" s="488" t="s">
        <v>1173</v>
      </c>
      <c r="E369" s="522">
        <v>16248.895</v>
      </c>
    </row>
    <row r="370" spans="1:5" ht="25.5">
      <c r="A370" s="463">
        <v>1043</v>
      </c>
      <c r="B370" s="456" t="s">
        <v>1753</v>
      </c>
      <c r="C370" s="456" t="s">
        <v>1753</v>
      </c>
      <c r="D370" s="488" t="s">
        <v>1173</v>
      </c>
      <c r="E370" s="522">
        <v>25905.07</v>
      </c>
    </row>
    <row r="371" spans="1:5" ht="25.5">
      <c r="A371" s="463">
        <v>1044</v>
      </c>
      <c r="B371" s="456" t="s">
        <v>802</v>
      </c>
      <c r="C371" s="456" t="s">
        <v>803</v>
      </c>
      <c r="D371" s="488" t="s">
        <v>1173</v>
      </c>
      <c r="E371" s="522">
        <v>27467.75</v>
      </c>
    </row>
    <row r="372" spans="1:5" ht="25.5">
      <c r="A372" s="463">
        <v>1045</v>
      </c>
      <c r="B372" s="456" t="s">
        <v>804</v>
      </c>
      <c r="C372" s="456" t="s">
        <v>68</v>
      </c>
      <c r="D372" s="488" t="s">
        <v>1173</v>
      </c>
      <c r="E372" s="522">
        <v>33267.455000000002</v>
      </c>
    </row>
    <row r="373" spans="1:5" ht="38.25">
      <c r="A373" s="463">
        <v>1046</v>
      </c>
      <c r="B373" s="456" t="s">
        <v>69</v>
      </c>
      <c r="C373" s="456" t="s">
        <v>70</v>
      </c>
      <c r="D373" s="488" t="s">
        <v>1173</v>
      </c>
      <c r="E373" s="522">
        <v>861.98</v>
      </c>
    </row>
    <row r="374" spans="1:5" ht="38.25">
      <c r="A374" s="463">
        <v>1047</v>
      </c>
      <c r="B374" s="456" t="s">
        <v>71</v>
      </c>
      <c r="C374" s="456" t="s">
        <v>1759</v>
      </c>
      <c r="D374" s="488" t="s">
        <v>1173</v>
      </c>
      <c r="E374" s="522">
        <v>567.98500000000001</v>
      </c>
    </row>
    <row r="375" spans="1:5" ht="27" customHeight="1">
      <c r="A375" s="463">
        <v>1048</v>
      </c>
      <c r="B375" s="456" t="s">
        <v>1760</v>
      </c>
      <c r="C375" s="456" t="s">
        <v>1760</v>
      </c>
      <c r="D375" s="488" t="s">
        <v>1173</v>
      </c>
      <c r="E375" s="522">
        <v>409.68</v>
      </c>
    </row>
    <row r="376" spans="1:5" ht="25.5">
      <c r="A376" s="463">
        <v>1049</v>
      </c>
      <c r="B376" s="456" t="s">
        <v>1176</v>
      </c>
      <c r="C376" s="456" t="s">
        <v>1176</v>
      </c>
      <c r="D376" s="488" t="s">
        <v>1173</v>
      </c>
      <c r="E376" s="522">
        <v>3365.0750000000003</v>
      </c>
    </row>
    <row r="377" spans="1:5" ht="38.25">
      <c r="A377" s="463">
        <v>1050</v>
      </c>
      <c r="B377" s="456" t="s">
        <v>1177</v>
      </c>
      <c r="C377" s="456" t="s">
        <v>1178</v>
      </c>
      <c r="D377" s="488" t="s">
        <v>1173</v>
      </c>
      <c r="E377" s="522">
        <v>635.83000000000004</v>
      </c>
    </row>
    <row r="378" spans="1:5" ht="27" customHeight="1">
      <c r="A378" s="463">
        <v>1051</v>
      </c>
      <c r="B378" s="456" t="s">
        <v>1179</v>
      </c>
      <c r="C378" s="456" t="s">
        <v>1179</v>
      </c>
      <c r="D378" s="488" t="s">
        <v>1173</v>
      </c>
      <c r="E378" s="522">
        <v>350.17</v>
      </c>
    </row>
    <row r="379" spans="1:5" ht="38.25">
      <c r="A379" s="463">
        <v>1052</v>
      </c>
      <c r="B379" s="456" t="s">
        <v>2126</v>
      </c>
      <c r="C379" s="456" t="s">
        <v>2126</v>
      </c>
      <c r="D379" s="488" t="s">
        <v>1173</v>
      </c>
      <c r="E379" s="522">
        <v>1841.8422222222223</v>
      </c>
    </row>
    <row r="380" spans="1:5" ht="25.5">
      <c r="A380" s="463">
        <v>1053</v>
      </c>
      <c r="B380" s="456" t="s">
        <v>2127</v>
      </c>
      <c r="C380" s="456" t="s">
        <v>2128</v>
      </c>
      <c r="D380" s="488" t="s">
        <v>1173</v>
      </c>
      <c r="E380" s="522">
        <v>607.91</v>
      </c>
    </row>
    <row r="381" spans="1:5" ht="25.5">
      <c r="A381" s="463">
        <v>1054</v>
      </c>
      <c r="B381" s="456" t="s">
        <v>875</v>
      </c>
      <c r="C381" s="456" t="s">
        <v>876</v>
      </c>
      <c r="D381" s="488" t="s">
        <v>1173</v>
      </c>
      <c r="E381" s="522">
        <v>480.11</v>
      </c>
    </row>
    <row r="382" spans="1:5">
      <c r="A382" s="463">
        <v>1055</v>
      </c>
      <c r="B382" s="456" t="s">
        <v>877</v>
      </c>
      <c r="C382" s="456" t="s">
        <v>878</v>
      </c>
      <c r="D382" s="488" t="s">
        <v>1173</v>
      </c>
      <c r="E382" s="522">
        <v>672.93</v>
      </c>
    </row>
    <row r="383" spans="1:5" ht="25.5">
      <c r="A383" s="463">
        <v>1056</v>
      </c>
      <c r="B383" s="456" t="s">
        <v>879</v>
      </c>
      <c r="C383" s="456" t="s">
        <v>879</v>
      </c>
      <c r="D383" s="488" t="s">
        <v>1173</v>
      </c>
      <c r="E383" s="522">
        <v>1439.5322222222221</v>
      </c>
    </row>
    <row r="384" spans="1:5" ht="25.5">
      <c r="A384" s="463">
        <v>1057</v>
      </c>
      <c r="B384" s="456" t="s">
        <v>880</v>
      </c>
      <c r="C384" s="456" t="s">
        <v>881</v>
      </c>
      <c r="D384" s="488" t="s">
        <v>1173</v>
      </c>
      <c r="E384" s="522">
        <v>729.96</v>
      </c>
    </row>
    <row r="385" spans="1:5" ht="25.5">
      <c r="A385" s="463">
        <v>1058</v>
      </c>
      <c r="B385" s="456" t="s">
        <v>882</v>
      </c>
      <c r="C385" s="456" t="s">
        <v>883</v>
      </c>
      <c r="D385" s="488" t="s">
        <v>1173</v>
      </c>
      <c r="E385" s="522">
        <v>1711.9733333333331</v>
      </c>
    </row>
    <row r="386" spans="1:5" ht="25.5">
      <c r="A386" s="463">
        <v>1059</v>
      </c>
      <c r="B386" s="456" t="s">
        <v>884</v>
      </c>
      <c r="C386" s="456" t="s">
        <v>885</v>
      </c>
      <c r="D386" s="488" t="s">
        <v>1173</v>
      </c>
      <c r="E386" s="522">
        <v>610.92999999999995</v>
      </c>
    </row>
    <row r="387" spans="1:5" ht="38.25">
      <c r="A387" s="463">
        <v>1060</v>
      </c>
      <c r="B387" s="456" t="s">
        <v>886</v>
      </c>
      <c r="C387" s="456" t="s">
        <v>886</v>
      </c>
      <c r="D387" s="488" t="s">
        <v>1173</v>
      </c>
      <c r="E387" s="522">
        <v>2278.5333333333333</v>
      </c>
    </row>
    <row r="388" spans="1:5" ht="27.75" customHeight="1">
      <c r="A388" s="463">
        <v>1061</v>
      </c>
      <c r="B388" s="456" t="s">
        <v>887</v>
      </c>
      <c r="C388" s="456" t="s">
        <v>888</v>
      </c>
      <c r="D388" s="488" t="s">
        <v>1173</v>
      </c>
      <c r="E388" s="522">
        <v>1063.6300000000001</v>
      </c>
    </row>
    <row r="389" spans="1:5">
      <c r="A389" s="463">
        <v>1062</v>
      </c>
      <c r="B389" s="456" t="s">
        <v>889</v>
      </c>
      <c r="C389" s="456" t="s">
        <v>889</v>
      </c>
      <c r="D389" s="488" t="s">
        <v>1173</v>
      </c>
      <c r="E389" s="522">
        <v>1628.9949999999999</v>
      </c>
    </row>
    <row r="390" spans="1:5" ht="16.5" customHeight="1">
      <c r="A390" s="463">
        <v>1063</v>
      </c>
      <c r="B390" s="456" t="s">
        <v>890</v>
      </c>
      <c r="C390" s="456" t="s">
        <v>890</v>
      </c>
      <c r="D390" s="488" t="s">
        <v>1173</v>
      </c>
      <c r="E390" s="522">
        <v>599.42999999999995</v>
      </c>
    </row>
    <row r="391" spans="1:5" ht="38.25">
      <c r="A391" s="463">
        <v>1064</v>
      </c>
      <c r="B391" s="456" t="s">
        <v>1804</v>
      </c>
      <c r="C391" s="456" t="s">
        <v>1804</v>
      </c>
      <c r="D391" s="488" t="s">
        <v>1173</v>
      </c>
      <c r="E391" s="522">
        <v>3100.2033333333334</v>
      </c>
    </row>
    <row r="392" spans="1:5" ht="30.75" customHeight="1">
      <c r="A392" s="463">
        <v>1065</v>
      </c>
      <c r="B392" s="456" t="s">
        <v>805</v>
      </c>
      <c r="C392" s="456" t="s">
        <v>805</v>
      </c>
      <c r="D392" s="488" t="s">
        <v>1173</v>
      </c>
      <c r="E392" s="522">
        <v>4199.84</v>
      </c>
    </row>
    <row r="393" spans="1:5" ht="25.5">
      <c r="A393" s="463">
        <v>1066</v>
      </c>
      <c r="B393" s="456" t="s">
        <v>806</v>
      </c>
      <c r="C393" s="456" t="s">
        <v>806</v>
      </c>
      <c r="D393" s="488" t="s">
        <v>1173</v>
      </c>
      <c r="E393" s="522">
        <v>19085.11</v>
      </c>
    </row>
    <row r="394" spans="1:5">
      <c r="A394" s="463">
        <v>1067</v>
      </c>
      <c r="B394" s="456" t="s">
        <v>807</v>
      </c>
      <c r="C394" s="456" t="s">
        <v>807</v>
      </c>
      <c r="D394" s="488" t="s">
        <v>1173</v>
      </c>
      <c r="E394" s="522">
        <v>1029.431111111111</v>
      </c>
    </row>
    <row r="395" spans="1:5" ht="18" customHeight="1">
      <c r="A395" s="463">
        <v>1068</v>
      </c>
      <c r="B395" s="456" t="s">
        <v>808</v>
      </c>
      <c r="C395" s="456" t="s">
        <v>808</v>
      </c>
      <c r="D395" s="488" t="s">
        <v>1173</v>
      </c>
      <c r="E395" s="522">
        <v>755.26</v>
      </c>
    </row>
    <row r="396" spans="1:5" ht="18" customHeight="1">
      <c r="A396" s="463">
        <v>1069</v>
      </c>
      <c r="B396" s="456" t="s">
        <v>1743</v>
      </c>
      <c r="C396" s="456" t="s">
        <v>1743</v>
      </c>
      <c r="D396" s="488" t="s">
        <v>1173</v>
      </c>
      <c r="E396" s="522">
        <v>2612.0500000000002</v>
      </c>
    </row>
    <row r="397" spans="1:5" ht="18" customHeight="1">
      <c r="A397" s="463">
        <v>1070</v>
      </c>
      <c r="B397" s="456" t="s">
        <v>1744</v>
      </c>
      <c r="C397" s="456" t="s">
        <v>1744</v>
      </c>
      <c r="D397" s="488" t="s">
        <v>1173</v>
      </c>
      <c r="E397" s="522">
        <v>2519.21</v>
      </c>
    </row>
    <row r="398" spans="1:5">
      <c r="A398" s="463">
        <v>1071</v>
      </c>
      <c r="B398" s="456" t="s">
        <v>1745</v>
      </c>
      <c r="C398" s="456" t="s">
        <v>1745</v>
      </c>
      <c r="D398" s="488" t="s">
        <v>1173</v>
      </c>
      <c r="E398" s="522">
        <v>1052.82</v>
      </c>
    </row>
    <row r="399" spans="1:5">
      <c r="A399" s="463">
        <v>1072</v>
      </c>
      <c r="B399" s="456" t="s">
        <v>1746</v>
      </c>
      <c r="C399" s="456" t="s">
        <v>1746</v>
      </c>
      <c r="D399" s="488" t="s">
        <v>1173</v>
      </c>
      <c r="E399" s="522">
        <v>755.26</v>
      </c>
    </row>
    <row r="400" spans="1:5">
      <c r="A400" s="463">
        <v>1073</v>
      </c>
      <c r="B400" s="456" t="s">
        <v>1747</v>
      </c>
      <c r="C400" s="456" t="s">
        <v>1747</v>
      </c>
      <c r="D400" s="488" t="s">
        <v>1173</v>
      </c>
      <c r="E400" s="522">
        <v>1409.9</v>
      </c>
    </row>
    <row r="401" spans="1:5">
      <c r="A401" s="463">
        <v>1074</v>
      </c>
      <c r="B401" s="456" t="s">
        <v>2645</v>
      </c>
      <c r="C401" s="456" t="s">
        <v>1271</v>
      </c>
      <c r="D401" s="488" t="s">
        <v>1173</v>
      </c>
      <c r="E401" s="522">
        <v>755.26</v>
      </c>
    </row>
    <row r="402" spans="1:5" ht="18" customHeight="1">
      <c r="A402" s="463">
        <v>1075</v>
      </c>
      <c r="B402" s="456" t="s">
        <v>1272</v>
      </c>
      <c r="C402" s="456" t="s">
        <v>1273</v>
      </c>
      <c r="D402" s="488" t="s">
        <v>1173</v>
      </c>
      <c r="E402" s="522">
        <v>949.26499999999999</v>
      </c>
    </row>
    <row r="403" spans="1:5" ht="18" customHeight="1">
      <c r="A403" s="463">
        <f>A402+1</f>
        <v>1076</v>
      </c>
      <c r="B403" s="456" t="s">
        <v>1274</v>
      </c>
      <c r="C403" s="456" t="s">
        <v>1275</v>
      </c>
      <c r="D403" s="488" t="s">
        <v>1173</v>
      </c>
      <c r="E403" s="522">
        <v>921.89</v>
      </c>
    </row>
    <row r="404" spans="1:5" ht="18" customHeight="1">
      <c r="A404" s="463">
        <f t="shared" ref="A404:A474" si="6">A403+1</f>
        <v>1077</v>
      </c>
      <c r="B404" s="456" t="s">
        <v>1276</v>
      </c>
      <c r="C404" s="456" t="s">
        <v>1277</v>
      </c>
      <c r="D404" s="488" t="s">
        <v>1173</v>
      </c>
      <c r="E404" s="522">
        <v>1171.8499999999999</v>
      </c>
    </row>
    <row r="405" spans="1:5" ht="18" customHeight="1">
      <c r="A405" s="463">
        <f t="shared" si="6"/>
        <v>1078</v>
      </c>
      <c r="B405" s="456" t="s">
        <v>1278</v>
      </c>
      <c r="C405" s="456" t="s">
        <v>1279</v>
      </c>
      <c r="D405" s="488" t="s">
        <v>1173</v>
      </c>
      <c r="E405" s="522">
        <v>1950.91</v>
      </c>
    </row>
    <row r="406" spans="1:5" ht="18" customHeight="1">
      <c r="A406" s="463">
        <f t="shared" si="6"/>
        <v>1079</v>
      </c>
      <c r="B406" s="456" t="s">
        <v>1280</v>
      </c>
      <c r="C406" s="456" t="s">
        <v>1281</v>
      </c>
      <c r="D406" s="488" t="s">
        <v>1173</v>
      </c>
      <c r="E406" s="522">
        <v>2841.22</v>
      </c>
    </row>
    <row r="407" spans="1:5" ht="18" customHeight="1">
      <c r="A407" s="463">
        <f t="shared" si="6"/>
        <v>1080</v>
      </c>
      <c r="B407" s="456" t="s">
        <v>1282</v>
      </c>
      <c r="C407" s="456" t="s">
        <v>1283</v>
      </c>
      <c r="D407" s="488" t="s">
        <v>1173</v>
      </c>
      <c r="E407" s="522">
        <v>3616.17</v>
      </c>
    </row>
    <row r="408" spans="1:5" ht="18" customHeight="1">
      <c r="A408" s="463">
        <f t="shared" si="6"/>
        <v>1081</v>
      </c>
      <c r="B408" s="456" t="s">
        <v>1284</v>
      </c>
      <c r="C408" s="456" t="s">
        <v>1285</v>
      </c>
      <c r="D408" s="488" t="s">
        <v>1173</v>
      </c>
      <c r="E408" s="522">
        <v>5472.96</v>
      </c>
    </row>
    <row r="409" spans="1:5" ht="18" customHeight="1">
      <c r="A409" s="463">
        <f t="shared" si="6"/>
        <v>1082</v>
      </c>
      <c r="B409" s="456" t="s">
        <v>1286</v>
      </c>
      <c r="C409" s="456" t="s">
        <v>1287</v>
      </c>
      <c r="D409" s="488" t="s">
        <v>1173</v>
      </c>
      <c r="E409" s="522">
        <v>9609.0750000000007</v>
      </c>
    </row>
    <row r="410" spans="1:5" ht="18" customHeight="1">
      <c r="A410" s="463">
        <f t="shared" si="6"/>
        <v>1083</v>
      </c>
      <c r="B410" s="456" t="s">
        <v>1288</v>
      </c>
      <c r="C410" s="456" t="s">
        <v>1289</v>
      </c>
      <c r="D410" s="488" t="s">
        <v>1173</v>
      </c>
      <c r="E410" s="522">
        <v>13742.865000000002</v>
      </c>
    </row>
    <row r="411" spans="1:5" ht="18" customHeight="1">
      <c r="A411" s="463">
        <f t="shared" si="6"/>
        <v>1084</v>
      </c>
      <c r="B411" s="456" t="s">
        <v>1290</v>
      </c>
      <c r="C411" s="456" t="s">
        <v>1291</v>
      </c>
      <c r="D411" s="488" t="s">
        <v>1173</v>
      </c>
      <c r="E411" s="522">
        <v>24389.66</v>
      </c>
    </row>
    <row r="412" spans="1:5" ht="18" customHeight="1">
      <c r="A412" s="463">
        <f t="shared" si="6"/>
        <v>1085</v>
      </c>
      <c r="B412" s="456" t="s">
        <v>1292</v>
      </c>
      <c r="C412" s="456" t="s">
        <v>1258</v>
      </c>
      <c r="D412" s="488" t="s">
        <v>1173</v>
      </c>
      <c r="E412" s="522">
        <v>731.45</v>
      </c>
    </row>
    <row r="413" spans="1:5" ht="18" customHeight="1">
      <c r="A413" s="463">
        <f t="shared" si="6"/>
        <v>1086</v>
      </c>
      <c r="B413" s="456" t="s">
        <v>1259</v>
      </c>
      <c r="C413" s="456" t="s">
        <v>1260</v>
      </c>
      <c r="D413" s="488" t="s">
        <v>1173</v>
      </c>
      <c r="E413" s="522">
        <v>1165.3499999999999</v>
      </c>
    </row>
    <row r="414" spans="1:5" ht="18" customHeight="1">
      <c r="A414" s="463">
        <f t="shared" si="6"/>
        <v>1087</v>
      </c>
      <c r="B414" s="456" t="s">
        <v>1261</v>
      </c>
      <c r="C414" s="456" t="s">
        <v>1262</v>
      </c>
      <c r="D414" s="488" t="s">
        <v>1173</v>
      </c>
      <c r="E414" s="522">
        <v>1564.085</v>
      </c>
    </row>
    <row r="415" spans="1:5" ht="18" customHeight="1">
      <c r="A415" s="463">
        <f t="shared" si="6"/>
        <v>1088</v>
      </c>
      <c r="B415" s="456" t="s">
        <v>1263</v>
      </c>
      <c r="C415" s="456" t="s">
        <v>1264</v>
      </c>
      <c r="D415" s="488" t="s">
        <v>1173</v>
      </c>
      <c r="E415" s="522">
        <v>2284.1799999999998</v>
      </c>
    </row>
    <row r="416" spans="1:5" ht="18" customHeight="1">
      <c r="A416" s="463">
        <f t="shared" si="6"/>
        <v>1089</v>
      </c>
      <c r="B416" s="456" t="s">
        <v>1265</v>
      </c>
      <c r="C416" s="456" t="s">
        <v>1266</v>
      </c>
      <c r="D416" s="488" t="s">
        <v>1173</v>
      </c>
      <c r="E416" s="522">
        <v>4634.38</v>
      </c>
    </row>
    <row r="417" spans="1:5" ht="18" customHeight="1">
      <c r="A417" s="463">
        <f t="shared" si="6"/>
        <v>1090</v>
      </c>
      <c r="B417" s="456" t="s">
        <v>1267</v>
      </c>
      <c r="C417" s="456" t="s">
        <v>1268</v>
      </c>
      <c r="D417" s="488" t="s">
        <v>1173</v>
      </c>
      <c r="E417" s="522">
        <v>7708.25</v>
      </c>
    </row>
    <row r="418" spans="1:5" ht="18" customHeight="1">
      <c r="A418" s="463">
        <f t="shared" si="6"/>
        <v>1091</v>
      </c>
      <c r="B418" s="456" t="s">
        <v>1269</v>
      </c>
      <c r="C418" s="456" t="s">
        <v>1270</v>
      </c>
      <c r="D418" s="488" t="s">
        <v>1173</v>
      </c>
      <c r="E418" s="522">
        <v>10727.915000000001</v>
      </c>
    </row>
    <row r="419" spans="1:5" ht="25.5">
      <c r="A419" s="463">
        <f>A418+1</f>
        <v>1092</v>
      </c>
      <c r="B419" s="456" t="s">
        <v>303</v>
      </c>
      <c r="C419" s="456" t="s">
        <v>303</v>
      </c>
      <c r="D419" s="488" t="s">
        <v>1173</v>
      </c>
      <c r="E419" s="522">
        <v>19180.349444444444</v>
      </c>
    </row>
    <row r="420" spans="1:5">
      <c r="A420" s="463">
        <f>A419+1</f>
        <v>1093</v>
      </c>
      <c r="B420" s="456" t="s">
        <v>304</v>
      </c>
      <c r="C420" s="456" t="s">
        <v>649</v>
      </c>
      <c r="D420" s="488" t="s">
        <v>1173</v>
      </c>
      <c r="E420" s="522">
        <v>265.32710000000003</v>
      </c>
    </row>
    <row r="421" spans="1:5">
      <c r="A421" s="463">
        <f>A420+1</f>
        <v>1094</v>
      </c>
      <c r="B421" s="456" t="s">
        <v>650</v>
      </c>
      <c r="C421" s="456" t="s">
        <v>650</v>
      </c>
      <c r="D421" s="488" t="s">
        <v>1173</v>
      </c>
      <c r="E421" s="522">
        <v>52.174999999999997</v>
      </c>
    </row>
    <row r="422" spans="1:5">
      <c r="A422" s="463">
        <f>A421+1</f>
        <v>1095</v>
      </c>
      <c r="B422" s="456" t="s">
        <v>651</v>
      </c>
      <c r="C422" s="456" t="s">
        <v>652</v>
      </c>
      <c r="D422" s="488" t="s">
        <v>1173</v>
      </c>
      <c r="E422" s="522">
        <v>87.885000000000005</v>
      </c>
    </row>
    <row r="423" spans="1:5">
      <c r="A423" s="463">
        <f t="shared" si="6"/>
        <v>1096</v>
      </c>
      <c r="B423" s="456" t="s">
        <v>653</v>
      </c>
      <c r="C423" s="456" t="s">
        <v>654</v>
      </c>
      <c r="D423" s="488" t="s">
        <v>1173</v>
      </c>
      <c r="E423" s="522">
        <v>74.790000000000006</v>
      </c>
    </row>
    <row r="424" spans="1:5" ht="25.5">
      <c r="A424" s="463">
        <f t="shared" si="6"/>
        <v>1097</v>
      </c>
      <c r="B424" s="456" t="s">
        <v>655</v>
      </c>
      <c r="C424" s="456" t="s">
        <v>656</v>
      </c>
      <c r="D424" s="488" t="s">
        <v>3260</v>
      </c>
      <c r="E424" s="522">
        <v>2559.7997999999998</v>
      </c>
    </row>
    <row r="425" spans="1:5" ht="25.5">
      <c r="A425" s="463">
        <f t="shared" si="6"/>
        <v>1098</v>
      </c>
      <c r="B425" s="456" t="s">
        <v>1685</v>
      </c>
      <c r="C425" s="456" t="s">
        <v>1686</v>
      </c>
      <c r="D425" s="488" t="s">
        <v>3260</v>
      </c>
      <c r="E425" s="522">
        <v>1409.9008000000001</v>
      </c>
    </row>
    <row r="426" spans="1:5" ht="25.5">
      <c r="A426" s="463">
        <f t="shared" si="6"/>
        <v>1099</v>
      </c>
      <c r="B426" s="456" t="s">
        <v>1687</v>
      </c>
      <c r="C426" s="456" t="s">
        <v>1688</v>
      </c>
      <c r="D426" s="488" t="s">
        <v>3260</v>
      </c>
      <c r="E426" s="522">
        <v>1095.09265</v>
      </c>
    </row>
    <row r="427" spans="1:5" ht="25.5">
      <c r="A427" s="463">
        <f t="shared" si="6"/>
        <v>1100</v>
      </c>
      <c r="B427" s="456" t="s">
        <v>1689</v>
      </c>
      <c r="C427" s="456" t="s">
        <v>1690</v>
      </c>
      <c r="D427" s="488" t="s">
        <v>3260</v>
      </c>
      <c r="E427" s="522">
        <v>854.94069999999999</v>
      </c>
    </row>
    <row r="428" spans="1:5" ht="38.25">
      <c r="A428" s="463">
        <f t="shared" si="6"/>
        <v>1101</v>
      </c>
      <c r="B428" s="456" t="s">
        <v>1691</v>
      </c>
      <c r="C428" s="456" t="s">
        <v>1692</v>
      </c>
      <c r="D428" s="488" t="s">
        <v>3260</v>
      </c>
      <c r="E428" s="522">
        <v>310.37094999999999</v>
      </c>
    </row>
    <row r="429" spans="1:5" ht="38.25">
      <c r="A429" s="463">
        <f t="shared" si="6"/>
        <v>1102</v>
      </c>
      <c r="B429" s="456" t="s">
        <v>1695</v>
      </c>
      <c r="C429" s="456" t="s">
        <v>1696</v>
      </c>
      <c r="D429" s="488" t="s">
        <v>3260</v>
      </c>
      <c r="E429" s="522">
        <v>361.35</v>
      </c>
    </row>
    <row r="430" spans="1:5" ht="38.25">
      <c r="A430" s="463">
        <f t="shared" si="6"/>
        <v>1103</v>
      </c>
      <c r="B430" s="456" t="s">
        <v>1697</v>
      </c>
      <c r="C430" s="456" t="s">
        <v>1698</v>
      </c>
      <c r="D430" s="488" t="s">
        <v>3260</v>
      </c>
      <c r="E430" s="522">
        <v>514.79</v>
      </c>
    </row>
    <row r="431" spans="1:5" ht="38.25">
      <c r="A431" s="463">
        <f t="shared" si="6"/>
        <v>1104</v>
      </c>
      <c r="B431" s="456" t="s">
        <v>1699</v>
      </c>
      <c r="C431" s="456" t="s">
        <v>680</v>
      </c>
      <c r="D431" s="488" t="s">
        <v>3260</v>
      </c>
      <c r="E431" s="522">
        <v>625.20000000000005</v>
      </c>
    </row>
    <row r="432" spans="1:5" ht="38.25">
      <c r="A432" s="463">
        <f t="shared" si="6"/>
        <v>1105</v>
      </c>
      <c r="B432" s="456" t="s">
        <v>681</v>
      </c>
      <c r="C432" s="456" t="s">
        <v>682</v>
      </c>
      <c r="D432" s="488" t="s">
        <v>3260</v>
      </c>
      <c r="E432" s="522">
        <v>724.30499999999995</v>
      </c>
    </row>
    <row r="433" spans="1:5" ht="38.25">
      <c r="A433" s="463">
        <f t="shared" si="6"/>
        <v>1106</v>
      </c>
      <c r="B433" s="456" t="s">
        <v>683</v>
      </c>
      <c r="C433" s="456" t="s">
        <v>684</v>
      </c>
      <c r="D433" s="488" t="s">
        <v>3260</v>
      </c>
      <c r="E433" s="522">
        <v>962.74655000000007</v>
      </c>
    </row>
    <row r="434" spans="1:5" ht="38.25">
      <c r="A434" s="463">
        <f t="shared" si="6"/>
        <v>1107</v>
      </c>
      <c r="B434" s="456" t="s">
        <v>685</v>
      </c>
      <c r="C434" s="456" t="s">
        <v>686</v>
      </c>
      <c r="D434" s="488" t="s">
        <v>3260</v>
      </c>
      <c r="E434" s="522">
        <v>1429.2025000000001</v>
      </c>
    </row>
    <row r="435" spans="1:5" ht="25.5">
      <c r="A435" s="463">
        <f t="shared" si="6"/>
        <v>1108</v>
      </c>
      <c r="B435" s="456" t="s">
        <v>687</v>
      </c>
      <c r="C435" s="456" t="s">
        <v>688</v>
      </c>
      <c r="D435" s="488" t="s">
        <v>1173</v>
      </c>
      <c r="E435" s="522">
        <v>445.48265306122448</v>
      </c>
    </row>
    <row r="436" spans="1:5" ht="25.5">
      <c r="A436" s="463">
        <f t="shared" si="6"/>
        <v>1109</v>
      </c>
      <c r="B436" s="456" t="s">
        <v>689</v>
      </c>
      <c r="C436" s="456" t="s">
        <v>1693</v>
      </c>
      <c r="D436" s="488" t="s">
        <v>1173</v>
      </c>
      <c r="E436" s="522">
        <v>467.91265306122443</v>
      </c>
    </row>
    <row r="437" spans="1:5" ht="25.5">
      <c r="A437" s="463">
        <f t="shared" si="6"/>
        <v>1110</v>
      </c>
      <c r="B437" s="456" t="s">
        <v>3180</v>
      </c>
      <c r="C437" s="456" t="s">
        <v>3181</v>
      </c>
      <c r="D437" s="488" t="s">
        <v>1173</v>
      </c>
      <c r="E437" s="522">
        <v>640.56020408163261</v>
      </c>
    </row>
    <row r="438" spans="1:5" ht="25.5">
      <c r="A438" s="463">
        <f t="shared" si="6"/>
        <v>1111</v>
      </c>
      <c r="B438" s="456" t="s">
        <v>3182</v>
      </c>
      <c r="C438" s="456" t="s">
        <v>3183</v>
      </c>
      <c r="D438" s="488" t="s">
        <v>1173</v>
      </c>
      <c r="E438" s="522">
        <v>646.31020408163261</v>
      </c>
    </row>
    <row r="439" spans="1:5" ht="25.5">
      <c r="A439" s="463">
        <f t="shared" si="6"/>
        <v>1112</v>
      </c>
      <c r="B439" s="456" t="s">
        <v>3184</v>
      </c>
      <c r="C439" s="456" t="s">
        <v>2253</v>
      </c>
      <c r="D439" s="488" t="s">
        <v>3260</v>
      </c>
      <c r="E439" s="522">
        <v>145.19499999999999</v>
      </c>
    </row>
    <row r="440" spans="1:5" ht="25.5">
      <c r="A440" s="463">
        <f t="shared" si="6"/>
        <v>1113</v>
      </c>
      <c r="B440" s="456" t="s">
        <v>3185</v>
      </c>
      <c r="C440" s="456" t="s">
        <v>2254</v>
      </c>
      <c r="D440" s="488" t="s">
        <v>3260</v>
      </c>
      <c r="E440" s="522">
        <v>223.315</v>
      </c>
    </row>
    <row r="441" spans="1:5" ht="25.5">
      <c r="A441" s="463">
        <f t="shared" si="6"/>
        <v>1114</v>
      </c>
      <c r="B441" s="456" t="s">
        <v>3186</v>
      </c>
      <c r="C441" s="456" t="s">
        <v>2255</v>
      </c>
      <c r="D441" s="488" t="s">
        <v>3260</v>
      </c>
      <c r="E441" s="522">
        <v>419.78405000000004</v>
      </c>
    </row>
    <row r="442" spans="1:5" ht="25.5">
      <c r="A442" s="463">
        <f>A441+1</f>
        <v>1115</v>
      </c>
      <c r="B442" s="456" t="s">
        <v>695</v>
      </c>
      <c r="C442" s="456" t="s">
        <v>695</v>
      </c>
      <c r="D442" s="488" t="s">
        <v>1173</v>
      </c>
      <c r="E442" s="522">
        <v>14985.785</v>
      </c>
    </row>
    <row r="443" spans="1:5" ht="25.5">
      <c r="A443" s="463">
        <f>A442+1</f>
        <v>1116</v>
      </c>
      <c r="B443" s="456" t="s">
        <v>696</v>
      </c>
      <c r="C443" s="456" t="s">
        <v>697</v>
      </c>
      <c r="D443" s="488" t="s">
        <v>1173</v>
      </c>
      <c r="E443" s="522">
        <v>14545.394999999999</v>
      </c>
    </row>
    <row r="444" spans="1:5" ht="25.5">
      <c r="A444" s="463">
        <f t="shared" si="6"/>
        <v>1117</v>
      </c>
      <c r="B444" s="456" t="s">
        <v>698</v>
      </c>
      <c r="C444" s="456" t="s">
        <v>699</v>
      </c>
      <c r="D444" s="488" t="s">
        <v>1173</v>
      </c>
      <c r="E444" s="522">
        <v>16611.95</v>
      </c>
    </row>
    <row r="445" spans="1:5" ht="25.5">
      <c r="A445" s="463">
        <f t="shared" si="6"/>
        <v>1118</v>
      </c>
      <c r="B445" s="456" t="s">
        <v>1694</v>
      </c>
      <c r="C445" s="456" t="s">
        <v>692</v>
      </c>
      <c r="D445" s="488" t="s">
        <v>1173</v>
      </c>
      <c r="E445" s="522">
        <v>19591.43</v>
      </c>
    </row>
    <row r="446" spans="1:5" ht="25.5">
      <c r="A446" s="463">
        <f t="shared" si="6"/>
        <v>1119</v>
      </c>
      <c r="B446" s="456" t="s">
        <v>858</v>
      </c>
      <c r="C446" s="456" t="s">
        <v>859</v>
      </c>
      <c r="D446" s="488" t="s">
        <v>1173</v>
      </c>
      <c r="E446" s="522">
        <v>12889.77</v>
      </c>
    </row>
    <row r="447" spans="1:5" ht="25.5">
      <c r="A447" s="463">
        <f t="shared" si="6"/>
        <v>1120</v>
      </c>
      <c r="B447" s="456" t="s">
        <v>860</v>
      </c>
      <c r="C447" s="456" t="s">
        <v>861</v>
      </c>
      <c r="D447" s="488" t="s">
        <v>1173</v>
      </c>
      <c r="E447" s="522">
        <v>4995.37</v>
      </c>
    </row>
    <row r="448" spans="1:5" ht="18.75" customHeight="1">
      <c r="A448" s="463">
        <f t="shared" si="6"/>
        <v>1121</v>
      </c>
      <c r="B448" s="456" t="s">
        <v>862</v>
      </c>
      <c r="C448" s="456" t="s">
        <v>863</v>
      </c>
      <c r="D448" s="488" t="s">
        <v>1173</v>
      </c>
      <c r="E448" s="522">
        <v>6332.94</v>
      </c>
    </row>
    <row r="449" spans="1:5" ht="25.5">
      <c r="A449" s="463">
        <f>A448+1</f>
        <v>1122</v>
      </c>
      <c r="B449" s="456" t="s">
        <v>1319</v>
      </c>
      <c r="C449" s="456" t="s">
        <v>1319</v>
      </c>
      <c r="D449" s="488" t="s">
        <v>1173</v>
      </c>
      <c r="E449" s="522">
        <v>1764.3883333333333</v>
      </c>
    </row>
    <row r="450" spans="1:5" ht="25.5">
      <c r="A450" s="463">
        <f>A449+1</f>
        <v>1123</v>
      </c>
      <c r="B450" s="456" t="s">
        <v>1320</v>
      </c>
      <c r="C450" s="456" t="s">
        <v>1320</v>
      </c>
      <c r="D450" s="488" t="s">
        <v>3448</v>
      </c>
      <c r="E450" s="522">
        <v>25466.75</v>
      </c>
    </row>
    <row r="451" spans="1:5">
      <c r="A451" s="463">
        <f>A450+1</f>
        <v>1124</v>
      </c>
      <c r="B451" s="456" t="s">
        <v>1321</v>
      </c>
      <c r="C451" s="456" t="s">
        <v>1322</v>
      </c>
      <c r="D451" s="488" t="s">
        <v>1173</v>
      </c>
      <c r="E451" s="522">
        <v>2593.15</v>
      </c>
    </row>
    <row r="452" spans="1:5" ht="25.5">
      <c r="A452" s="463">
        <f t="shared" si="6"/>
        <v>1125</v>
      </c>
      <c r="B452" s="456" t="s">
        <v>1323</v>
      </c>
      <c r="C452" s="456" t="s">
        <v>1324</v>
      </c>
      <c r="D452" s="488" t="s">
        <v>1173</v>
      </c>
      <c r="E452" s="522">
        <v>1908.71</v>
      </c>
    </row>
    <row r="453" spans="1:5" ht="15" customHeight="1">
      <c r="A453" s="463">
        <f t="shared" si="6"/>
        <v>1126</v>
      </c>
      <c r="B453" s="456" t="s">
        <v>1325</v>
      </c>
      <c r="C453" s="456" t="s">
        <v>1326</v>
      </c>
      <c r="D453" s="488" t="s">
        <v>1173</v>
      </c>
      <c r="E453" s="522">
        <v>2741.88</v>
      </c>
    </row>
    <row r="454" spans="1:5" ht="14.25" customHeight="1">
      <c r="A454" s="463">
        <f t="shared" si="6"/>
        <v>1127</v>
      </c>
      <c r="B454" s="456" t="s">
        <v>1233</v>
      </c>
      <c r="C454" s="456" t="s">
        <v>1234</v>
      </c>
      <c r="D454" s="488" t="s">
        <v>1173</v>
      </c>
      <c r="E454" s="522">
        <v>1658.615</v>
      </c>
    </row>
    <row r="455" spans="1:5">
      <c r="A455" s="463">
        <f>A454+1</f>
        <v>1128</v>
      </c>
      <c r="B455" s="456" t="s">
        <v>1235</v>
      </c>
      <c r="C455" s="456" t="s">
        <v>1235</v>
      </c>
      <c r="D455" s="488" t="s">
        <v>1173</v>
      </c>
      <c r="E455" s="522">
        <v>1641.221111111111</v>
      </c>
    </row>
    <row r="456" spans="1:5">
      <c r="A456" s="463">
        <f>A455+1</f>
        <v>1129</v>
      </c>
      <c r="B456" s="456" t="s">
        <v>1236</v>
      </c>
      <c r="C456" s="456" t="s">
        <v>1236</v>
      </c>
      <c r="D456" s="488" t="s">
        <v>1173</v>
      </c>
      <c r="E456" s="522">
        <v>1984.0111111111109</v>
      </c>
    </row>
    <row r="457" spans="1:5">
      <c r="A457" s="463">
        <f>A456+1</f>
        <v>1130</v>
      </c>
      <c r="B457" s="456" t="s">
        <v>1237</v>
      </c>
      <c r="C457" s="456" t="s">
        <v>1238</v>
      </c>
      <c r="D457" s="488" t="s">
        <v>1173</v>
      </c>
      <c r="E457" s="522">
        <v>4177</v>
      </c>
    </row>
    <row r="458" spans="1:5">
      <c r="A458" s="463">
        <f t="shared" si="6"/>
        <v>1131</v>
      </c>
      <c r="B458" s="456" t="s">
        <v>1239</v>
      </c>
      <c r="C458" s="456" t="s">
        <v>1240</v>
      </c>
      <c r="D458" s="488" t="s">
        <v>3448</v>
      </c>
      <c r="E458" s="522">
        <v>4506.7049999999999</v>
      </c>
    </row>
    <row r="459" spans="1:5">
      <c r="A459" s="463">
        <f t="shared" si="6"/>
        <v>1132</v>
      </c>
      <c r="B459" s="456" t="s">
        <v>1241</v>
      </c>
      <c r="C459" s="456" t="s">
        <v>1242</v>
      </c>
      <c r="D459" s="488" t="s">
        <v>3448</v>
      </c>
      <c r="E459" s="522">
        <v>34720.21</v>
      </c>
    </row>
    <row r="460" spans="1:5">
      <c r="A460" s="463">
        <f t="shared" si="6"/>
        <v>1133</v>
      </c>
      <c r="B460" s="456" t="s">
        <v>1243</v>
      </c>
      <c r="C460" s="456" t="s">
        <v>1244</v>
      </c>
      <c r="D460" s="488" t="s">
        <v>3448</v>
      </c>
      <c r="E460" s="522">
        <v>488784.5</v>
      </c>
    </row>
    <row r="461" spans="1:5">
      <c r="A461" s="463">
        <f t="shared" si="6"/>
        <v>1134</v>
      </c>
      <c r="B461" s="456" t="s">
        <v>1245</v>
      </c>
      <c r="C461" s="456" t="s">
        <v>1246</v>
      </c>
      <c r="D461" s="488" t="s">
        <v>3448</v>
      </c>
      <c r="E461" s="522">
        <v>25402.92</v>
      </c>
    </row>
    <row r="462" spans="1:5">
      <c r="A462" s="463">
        <f>A461+1</f>
        <v>1135</v>
      </c>
      <c r="B462" s="456" t="s">
        <v>1247</v>
      </c>
      <c r="C462" s="456" t="s">
        <v>1247</v>
      </c>
      <c r="D462" s="488" t="s">
        <v>3448</v>
      </c>
      <c r="E462" s="522">
        <v>1059.0522222222221</v>
      </c>
    </row>
    <row r="463" spans="1:5">
      <c r="A463" s="463">
        <f>A462+1</f>
        <v>1136</v>
      </c>
      <c r="B463" s="456" t="s">
        <v>1248</v>
      </c>
      <c r="C463" s="456" t="s">
        <v>1248</v>
      </c>
      <c r="D463" s="488" t="s">
        <v>3448</v>
      </c>
      <c r="E463" s="522">
        <v>5275.3072222222227</v>
      </c>
    </row>
    <row r="464" spans="1:5">
      <c r="A464" s="463">
        <f>A463+1</f>
        <v>1137</v>
      </c>
      <c r="B464" s="456" t="s">
        <v>1249</v>
      </c>
      <c r="C464" s="456" t="s">
        <v>864</v>
      </c>
      <c r="D464" s="488" t="s">
        <v>3448</v>
      </c>
      <c r="E464" s="522">
        <v>20938.285000000003</v>
      </c>
    </row>
    <row r="465" spans="1:5" ht="25.5">
      <c r="A465" s="463">
        <f>A464+1</f>
        <v>1138</v>
      </c>
      <c r="B465" s="456" t="s">
        <v>865</v>
      </c>
      <c r="C465" s="456" t="s">
        <v>866</v>
      </c>
      <c r="D465" s="488" t="s">
        <v>3448</v>
      </c>
      <c r="E465" s="522">
        <v>5261.67</v>
      </c>
    </row>
    <row r="466" spans="1:5" ht="25.5">
      <c r="A466" s="463">
        <f t="shared" si="6"/>
        <v>1139</v>
      </c>
      <c r="B466" s="456" t="s">
        <v>867</v>
      </c>
      <c r="C466" s="456" t="s">
        <v>868</v>
      </c>
      <c r="D466" s="488" t="s">
        <v>3448</v>
      </c>
      <c r="E466" s="522">
        <v>9614.7099999999991</v>
      </c>
    </row>
    <row r="467" spans="1:5">
      <c r="A467" s="463">
        <f t="shared" si="6"/>
        <v>1140</v>
      </c>
      <c r="B467" s="456" t="s">
        <v>1793</v>
      </c>
      <c r="C467" s="456" t="s">
        <v>1794</v>
      </c>
      <c r="D467" s="488" t="s">
        <v>1173</v>
      </c>
      <c r="E467" s="522">
        <v>1233.5150000000001</v>
      </c>
    </row>
    <row r="468" spans="1:5">
      <c r="A468" s="463">
        <f>A467+1</f>
        <v>1141</v>
      </c>
      <c r="B468" s="456" t="s">
        <v>1795</v>
      </c>
      <c r="C468" s="456" t="s">
        <v>1795</v>
      </c>
      <c r="D468" s="488" t="s">
        <v>1173</v>
      </c>
      <c r="E468" s="522">
        <v>7778.1511111111113</v>
      </c>
    </row>
    <row r="469" spans="1:5">
      <c r="A469" s="463">
        <f>A468+1</f>
        <v>1142</v>
      </c>
      <c r="B469" s="456" t="s">
        <v>1796</v>
      </c>
      <c r="C469" s="456" t="s">
        <v>1797</v>
      </c>
      <c r="D469" s="488" t="s">
        <v>3260</v>
      </c>
      <c r="E469" s="522">
        <v>215.25905</v>
      </c>
    </row>
    <row r="470" spans="1:5" ht="14.25">
      <c r="A470" s="463">
        <f>A469+1</f>
        <v>1143</v>
      </c>
      <c r="B470" s="456" t="s">
        <v>1798</v>
      </c>
      <c r="C470" s="456" t="s">
        <v>2256</v>
      </c>
      <c r="D470" s="488" t="s">
        <v>3260</v>
      </c>
      <c r="E470" s="522">
        <v>585.88734999999997</v>
      </c>
    </row>
    <row r="471" spans="1:5" ht="14.25">
      <c r="A471" s="463">
        <f t="shared" si="6"/>
        <v>1144</v>
      </c>
      <c r="B471" s="456" t="s">
        <v>1799</v>
      </c>
      <c r="C471" s="456" t="s">
        <v>2257</v>
      </c>
      <c r="D471" s="488" t="s">
        <v>3260</v>
      </c>
      <c r="E471" s="522">
        <v>749.78719999999987</v>
      </c>
    </row>
    <row r="472" spans="1:5" ht="14.25">
      <c r="A472" s="463">
        <f t="shared" si="6"/>
        <v>1145</v>
      </c>
      <c r="B472" s="456" t="s">
        <v>2688</v>
      </c>
      <c r="C472" s="456" t="s">
        <v>2258</v>
      </c>
      <c r="D472" s="488" t="s">
        <v>3260</v>
      </c>
      <c r="E472" s="522">
        <v>943.69090000000006</v>
      </c>
    </row>
    <row r="473" spans="1:5" ht="14.25">
      <c r="A473" s="463">
        <f t="shared" si="6"/>
        <v>1146</v>
      </c>
      <c r="B473" s="456" t="s">
        <v>2689</v>
      </c>
      <c r="C473" s="456" t="s">
        <v>2259</v>
      </c>
      <c r="D473" s="488" t="s">
        <v>3260</v>
      </c>
      <c r="E473" s="522">
        <v>1102.49</v>
      </c>
    </row>
    <row r="474" spans="1:5" ht="14.25">
      <c r="A474" s="463">
        <f t="shared" si="6"/>
        <v>1147</v>
      </c>
      <c r="B474" s="456" t="s">
        <v>2690</v>
      </c>
      <c r="C474" s="456" t="s">
        <v>2260</v>
      </c>
      <c r="D474" s="488" t="s">
        <v>3260</v>
      </c>
      <c r="E474" s="522">
        <v>1665.52745</v>
      </c>
    </row>
    <row r="475" spans="1:5" ht="14.25">
      <c r="A475" s="463">
        <f t="shared" ref="A475:A538" si="7">A474+1</f>
        <v>1148</v>
      </c>
      <c r="B475" s="456" t="s">
        <v>2691</v>
      </c>
      <c r="C475" s="456" t="s">
        <v>2261</v>
      </c>
      <c r="D475" s="488" t="s">
        <v>3260</v>
      </c>
      <c r="E475" s="522">
        <v>1949.3552500000001</v>
      </c>
    </row>
    <row r="476" spans="1:5">
      <c r="A476" s="463">
        <f t="shared" si="7"/>
        <v>1149</v>
      </c>
      <c r="B476" s="490" t="s">
        <v>2692</v>
      </c>
      <c r="C476" s="490" t="s">
        <v>2693</v>
      </c>
      <c r="D476" s="488" t="s">
        <v>1173</v>
      </c>
      <c r="E476" s="522">
        <v>6372.61</v>
      </c>
    </row>
    <row r="477" spans="1:5">
      <c r="A477" s="463">
        <f t="shared" si="7"/>
        <v>1150</v>
      </c>
      <c r="B477" s="490" t="s">
        <v>2694</v>
      </c>
      <c r="C477" s="490" t="s">
        <v>2695</v>
      </c>
      <c r="D477" s="488" t="s">
        <v>3448</v>
      </c>
      <c r="E477" s="522">
        <v>15983.525000000001</v>
      </c>
    </row>
    <row r="478" spans="1:5" ht="25.5">
      <c r="A478" s="463">
        <f t="shared" si="7"/>
        <v>1151</v>
      </c>
      <c r="B478" s="456" t="s">
        <v>2696</v>
      </c>
      <c r="C478" s="456" t="s">
        <v>2696</v>
      </c>
      <c r="D478" s="488" t="s">
        <v>3260</v>
      </c>
      <c r="E478" s="522">
        <v>141.09</v>
      </c>
    </row>
    <row r="479" spans="1:5" ht="25.5">
      <c r="A479" s="463">
        <f t="shared" si="7"/>
        <v>1152</v>
      </c>
      <c r="B479" s="456" t="s">
        <v>2697</v>
      </c>
      <c r="C479" s="456" t="s">
        <v>2697</v>
      </c>
      <c r="D479" s="488" t="s">
        <v>3260</v>
      </c>
      <c r="E479" s="522">
        <v>191.08</v>
      </c>
    </row>
    <row r="480" spans="1:5" ht="25.5">
      <c r="A480" s="463">
        <f t="shared" si="7"/>
        <v>1153</v>
      </c>
      <c r="B480" s="456" t="s">
        <v>2698</v>
      </c>
      <c r="C480" s="456" t="s">
        <v>2698</v>
      </c>
      <c r="D480" s="488" t="s">
        <v>3260</v>
      </c>
      <c r="E480" s="522">
        <v>229.17</v>
      </c>
    </row>
    <row r="481" spans="1:5" ht="38.25">
      <c r="A481" s="463">
        <f t="shared" si="7"/>
        <v>1154</v>
      </c>
      <c r="B481" s="456" t="s">
        <v>2699</v>
      </c>
      <c r="C481" s="456" t="s">
        <v>2700</v>
      </c>
      <c r="D481" s="488" t="s">
        <v>3260</v>
      </c>
      <c r="E481" s="522">
        <v>291.23500000000001</v>
      </c>
    </row>
    <row r="482" spans="1:5" ht="38.25">
      <c r="A482" s="463">
        <f t="shared" si="7"/>
        <v>1155</v>
      </c>
      <c r="B482" s="456" t="s">
        <v>2701</v>
      </c>
      <c r="C482" s="456" t="s">
        <v>2702</v>
      </c>
      <c r="D482" s="488" t="s">
        <v>3260</v>
      </c>
      <c r="E482" s="522">
        <v>359.08</v>
      </c>
    </row>
    <row r="483" spans="1:5" ht="38.25">
      <c r="A483" s="463">
        <f t="shared" si="7"/>
        <v>1156</v>
      </c>
      <c r="B483" s="456" t="s">
        <v>2703</v>
      </c>
      <c r="C483" s="456" t="s">
        <v>2704</v>
      </c>
      <c r="D483" s="488" t="s">
        <v>3260</v>
      </c>
      <c r="E483" s="522">
        <v>438.89</v>
      </c>
    </row>
    <row r="484" spans="1:5" ht="38.25">
      <c r="A484" s="463">
        <f t="shared" si="7"/>
        <v>1157</v>
      </c>
      <c r="B484" s="456" t="s">
        <v>2262</v>
      </c>
      <c r="C484" s="456" t="s">
        <v>2702</v>
      </c>
      <c r="D484" s="488" t="s">
        <v>3260</v>
      </c>
      <c r="E484" s="522">
        <v>494.83499999999998</v>
      </c>
    </row>
    <row r="485" spans="1:5" ht="38.25">
      <c r="A485" s="463">
        <f t="shared" si="7"/>
        <v>1158</v>
      </c>
      <c r="B485" s="456" t="s">
        <v>2263</v>
      </c>
      <c r="C485" s="456" t="s">
        <v>2264</v>
      </c>
      <c r="D485" s="488" t="s">
        <v>3260</v>
      </c>
      <c r="E485" s="522">
        <v>597.19500000000005</v>
      </c>
    </row>
    <row r="486" spans="1:5" ht="38.25">
      <c r="A486" s="463">
        <f t="shared" si="7"/>
        <v>1159</v>
      </c>
      <c r="B486" s="456" t="s">
        <v>2265</v>
      </c>
      <c r="C486" s="456" t="s">
        <v>1853</v>
      </c>
      <c r="D486" s="488" t="s">
        <v>3260</v>
      </c>
      <c r="E486" s="522">
        <v>805.49</v>
      </c>
    </row>
    <row r="487" spans="1:5" ht="25.5">
      <c r="A487" s="463">
        <f t="shared" si="7"/>
        <v>1160</v>
      </c>
      <c r="B487" s="456" t="s">
        <v>1854</v>
      </c>
      <c r="C487" s="456" t="s">
        <v>1854</v>
      </c>
      <c r="D487" s="488" t="s">
        <v>1855</v>
      </c>
      <c r="E487" s="522">
        <v>1068.2950000000001</v>
      </c>
    </row>
    <row r="488" spans="1:5" ht="25.5">
      <c r="A488" s="463">
        <f t="shared" si="7"/>
        <v>1161</v>
      </c>
      <c r="B488" s="456" t="s">
        <v>1856</v>
      </c>
      <c r="C488" s="456" t="s">
        <v>1856</v>
      </c>
      <c r="D488" s="488" t="s">
        <v>1855</v>
      </c>
      <c r="E488" s="522">
        <v>1292.0650000000001</v>
      </c>
    </row>
    <row r="489" spans="1:5" ht="25.5">
      <c r="A489" s="463">
        <f t="shared" si="7"/>
        <v>1162</v>
      </c>
      <c r="B489" s="456" t="s">
        <v>1857</v>
      </c>
      <c r="C489" s="456" t="s">
        <v>1857</v>
      </c>
      <c r="D489" s="488" t="s">
        <v>1855</v>
      </c>
      <c r="E489" s="522">
        <v>1471.79</v>
      </c>
    </row>
    <row r="490" spans="1:5" ht="25.5">
      <c r="A490" s="463">
        <f t="shared" si="7"/>
        <v>1163</v>
      </c>
      <c r="B490" s="456" t="s">
        <v>1858</v>
      </c>
      <c r="C490" s="456" t="s">
        <v>1858</v>
      </c>
      <c r="D490" s="488" t="s">
        <v>1855</v>
      </c>
      <c r="E490" s="522">
        <v>2959.6</v>
      </c>
    </row>
    <row r="491" spans="1:5" ht="25.5">
      <c r="A491" s="463">
        <f t="shared" si="7"/>
        <v>1164</v>
      </c>
      <c r="B491" s="456" t="s">
        <v>1859</v>
      </c>
      <c r="C491" s="456" t="s">
        <v>1859</v>
      </c>
      <c r="D491" s="488" t="s">
        <v>1855</v>
      </c>
      <c r="E491" s="522">
        <v>3754.69</v>
      </c>
    </row>
    <row r="492" spans="1:5" ht="25.5">
      <c r="A492" s="463">
        <f t="shared" si="7"/>
        <v>1165</v>
      </c>
      <c r="B492" s="456" t="s">
        <v>1860</v>
      </c>
      <c r="C492" s="456" t="s">
        <v>1860</v>
      </c>
      <c r="D492" s="488" t="s">
        <v>1855</v>
      </c>
      <c r="E492" s="522">
        <v>4817.585</v>
      </c>
    </row>
    <row r="493" spans="1:5" ht="38.25">
      <c r="A493" s="463">
        <f t="shared" si="7"/>
        <v>1166</v>
      </c>
      <c r="B493" s="456" t="s">
        <v>1861</v>
      </c>
      <c r="C493" s="456" t="s">
        <v>1862</v>
      </c>
      <c r="D493" s="488" t="s">
        <v>3260</v>
      </c>
      <c r="E493" s="522">
        <v>242.04</v>
      </c>
    </row>
    <row r="494" spans="1:5" ht="38.25">
      <c r="A494" s="463">
        <f t="shared" si="7"/>
        <v>1167</v>
      </c>
      <c r="B494" s="456" t="s">
        <v>1863</v>
      </c>
      <c r="C494" s="456" t="s">
        <v>1864</v>
      </c>
      <c r="D494" s="488" t="s">
        <v>3260</v>
      </c>
      <c r="E494" s="522">
        <v>262.26499999999999</v>
      </c>
    </row>
    <row r="495" spans="1:5" ht="38.25">
      <c r="A495" s="463">
        <f t="shared" si="7"/>
        <v>1168</v>
      </c>
      <c r="B495" s="456" t="s">
        <v>1865</v>
      </c>
      <c r="C495" s="456" t="s">
        <v>1866</v>
      </c>
      <c r="D495" s="488" t="s">
        <v>3260</v>
      </c>
      <c r="E495" s="522">
        <v>328.92500000000001</v>
      </c>
    </row>
    <row r="496" spans="1:5" ht="38.25">
      <c r="A496" s="463">
        <f t="shared" si="7"/>
        <v>1169</v>
      </c>
      <c r="B496" s="456" t="s">
        <v>1867</v>
      </c>
      <c r="C496" s="456" t="s">
        <v>1868</v>
      </c>
      <c r="D496" s="488" t="s">
        <v>3260</v>
      </c>
      <c r="E496" s="522">
        <v>439.62</v>
      </c>
    </row>
    <row r="497" spans="1:5" ht="38.25">
      <c r="A497" s="463">
        <f t="shared" si="7"/>
        <v>1170</v>
      </c>
      <c r="B497" s="456" t="s">
        <v>1869</v>
      </c>
      <c r="C497" s="456" t="s">
        <v>1870</v>
      </c>
      <c r="D497" s="488" t="s">
        <v>3260</v>
      </c>
      <c r="E497" s="522">
        <v>578.875</v>
      </c>
    </row>
    <row r="498" spans="1:5" ht="38.25">
      <c r="A498" s="463">
        <f t="shared" si="7"/>
        <v>1171</v>
      </c>
      <c r="B498" s="456" t="s">
        <v>1871</v>
      </c>
      <c r="C498" s="456" t="s">
        <v>1872</v>
      </c>
      <c r="D498" s="488" t="s">
        <v>3260</v>
      </c>
      <c r="E498" s="522">
        <v>906.2</v>
      </c>
    </row>
    <row r="499" spans="1:5" ht="39.75">
      <c r="A499" s="463">
        <f t="shared" si="7"/>
        <v>1172</v>
      </c>
      <c r="B499" s="490" t="s">
        <v>1917</v>
      </c>
      <c r="C499" s="490" t="s">
        <v>513</v>
      </c>
      <c r="D499" s="488" t="s">
        <v>3260</v>
      </c>
      <c r="E499" s="522">
        <v>721.19892812500007</v>
      </c>
    </row>
    <row r="500" spans="1:5" ht="39.75">
      <c r="A500" s="463">
        <f t="shared" si="7"/>
        <v>1173</v>
      </c>
      <c r="B500" s="490" t="s">
        <v>514</v>
      </c>
      <c r="C500" s="490" t="s">
        <v>1921</v>
      </c>
      <c r="D500" s="488" t="s">
        <v>3260</v>
      </c>
      <c r="E500" s="522">
        <v>945.59610750000002</v>
      </c>
    </row>
    <row r="501" spans="1:5" ht="39.75">
      <c r="A501" s="463">
        <f t="shared" si="7"/>
        <v>1174</v>
      </c>
      <c r="B501" s="490" t="s">
        <v>1922</v>
      </c>
      <c r="C501" s="490" t="s">
        <v>1923</v>
      </c>
      <c r="D501" s="488" t="s">
        <v>3260</v>
      </c>
      <c r="E501" s="522">
        <v>1506.1100456250001</v>
      </c>
    </row>
    <row r="502" spans="1:5" ht="39.75">
      <c r="A502" s="463">
        <f t="shared" si="7"/>
        <v>1175</v>
      </c>
      <c r="B502" s="490" t="s">
        <v>2337</v>
      </c>
      <c r="C502" s="490" t="s">
        <v>1924</v>
      </c>
      <c r="D502" s="488" t="s">
        <v>3260</v>
      </c>
      <c r="E502" s="522">
        <v>1986.4503581250001</v>
      </c>
    </row>
    <row r="503" spans="1:5" ht="39.75">
      <c r="A503" s="463">
        <f t="shared" si="7"/>
        <v>1176</v>
      </c>
      <c r="B503" s="490" t="s">
        <v>1940</v>
      </c>
      <c r="C503" s="490" t="s">
        <v>983</v>
      </c>
      <c r="D503" s="488" t="s">
        <v>3260</v>
      </c>
      <c r="E503" s="522">
        <v>3155.6322987499993</v>
      </c>
    </row>
    <row r="504" spans="1:5" ht="39.75">
      <c r="A504" s="463">
        <f t="shared" si="7"/>
        <v>1177</v>
      </c>
      <c r="B504" s="490" t="s">
        <v>1941</v>
      </c>
      <c r="C504" s="490" t="s">
        <v>984</v>
      </c>
      <c r="D504" s="488" t="s">
        <v>3260</v>
      </c>
      <c r="E504" s="522">
        <v>1409.646896875</v>
      </c>
    </row>
    <row r="505" spans="1:5" ht="39.75">
      <c r="A505" s="463">
        <f t="shared" si="7"/>
        <v>1178</v>
      </c>
      <c r="B505" s="490" t="s">
        <v>985</v>
      </c>
      <c r="C505" s="490" t="s">
        <v>986</v>
      </c>
      <c r="D505" s="488" t="s">
        <v>3260</v>
      </c>
      <c r="E505" s="522">
        <v>1882.6948575000001</v>
      </c>
    </row>
    <row r="506" spans="1:5" ht="39.75">
      <c r="A506" s="463">
        <f t="shared" si="7"/>
        <v>1179</v>
      </c>
      <c r="B506" s="490" t="s">
        <v>987</v>
      </c>
      <c r="C506" s="490" t="s">
        <v>988</v>
      </c>
      <c r="D506" s="488" t="s">
        <v>3260</v>
      </c>
      <c r="E506" s="522">
        <v>3263.5141081249994</v>
      </c>
    </row>
    <row r="507" spans="1:5" ht="39.75">
      <c r="A507" s="463">
        <f t="shared" si="7"/>
        <v>1180</v>
      </c>
      <c r="B507" s="490" t="s">
        <v>989</v>
      </c>
      <c r="C507" s="490" t="s">
        <v>990</v>
      </c>
      <c r="D507" s="488" t="s">
        <v>3260</v>
      </c>
      <c r="E507" s="522">
        <v>3627.7677018749996</v>
      </c>
    </row>
    <row r="508" spans="1:5" ht="39.75">
      <c r="A508" s="463">
        <f t="shared" si="7"/>
        <v>1181</v>
      </c>
      <c r="B508" s="490" t="s">
        <v>991</v>
      </c>
      <c r="C508" s="490" t="s">
        <v>992</v>
      </c>
      <c r="D508" s="488" t="s">
        <v>3260</v>
      </c>
      <c r="E508" s="522">
        <v>5248.9101112499993</v>
      </c>
    </row>
    <row r="509" spans="1:5" ht="38.25">
      <c r="A509" s="463">
        <f t="shared" si="7"/>
        <v>1182</v>
      </c>
      <c r="B509" s="490" t="s">
        <v>38</v>
      </c>
      <c r="C509" s="490" t="s">
        <v>39</v>
      </c>
      <c r="D509" s="488" t="s">
        <v>3260</v>
      </c>
      <c r="E509" s="522">
        <v>768.30899999999986</v>
      </c>
    </row>
    <row r="510" spans="1:5" ht="29.25" customHeight="1">
      <c r="A510" s="463">
        <f t="shared" si="7"/>
        <v>1183</v>
      </c>
      <c r="B510" s="490" t="s">
        <v>1942</v>
      </c>
      <c r="C510" s="490" t="s">
        <v>40</v>
      </c>
      <c r="D510" s="488" t="s">
        <v>3260</v>
      </c>
      <c r="E510" s="522">
        <v>886.50599999999997</v>
      </c>
    </row>
    <row r="511" spans="1:5" ht="27" customHeight="1">
      <c r="A511" s="463">
        <f t="shared" si="7"/>
        <v>1184</v>
      </c>
      <c r="B511" s="490" t="s">
        <v>2275</v>
      </c>
      <c r="C511" s="490" t="s">
        <v>2276</v>
      </c>
      <c r="D511" s="488" t="s">
        <v>3260</v>
      </c>
      <c r="E511" s="522">
        <v>1797.239</v>
      </c>
    </row>
    <row r="512" spans="1:5" ht="29.25" customHeight="1">
      <c r="A512" s="463">
        <f t="shared" si="7"/>
        <v>1185</v>
      </c>
      <c r="B512" s="490" t="s">
        <v>2277</v>
      </c>
      <c r="C512" s="490" t="s">
        <v>2278</v>
      </c>
      <c r="D512" s="488" t="s">
        <v>1173</v>
      </c>
      <c r="E512" s="523">
        <v>106.996</v>
      </c>
    </row>
    <row r="513" spans="1:11">
      <c r="A513" s="463">
        <f t="shared" si="7"/>
        <v>1186</v>
      </c>
      <c r="B513" s="490" t="s">
        <v>2279</v>
      </c>
      <c r="C513" s="490" t="s">
        <v>2280</v>
      </c>
      <c r="D513" s="488" t="s">
        <v>1173</v>
      </c>
      <c r="E513" s="523">
        <v>90.332499999999996</v>
      </c>
    </row>
    <row r="514" spans="1:11">
      <c r="A514" s="463">
        <f t="shared" si="7"/>
        <v>1187</v>
      </c>
      <c r="B514" s="490" t="s">
        <v>2281</v>
      </c>
      <c r="C514" s="490" t="s">
        <v>2281</v>
      </c>
      <c r="D514" s="488" t="s">
        <v>1173</v>
      </c>
      <c r="E514" s="523">
        <v>89.142250000000004</v>
      </c>
      <c r="K514" t="s">
        <v>1979</v>
      </c>
    </row>
    <row r="515" spans="1:11">
      <c r="A515" s="463">
        <f t="shared" si="7"/>
        <v>1188</v>
      </c>
      <c r="B515" s="490" t="s">
        <v>2282</v>
      </c>
      <c r="C515" s="490" t="s">
        <v>2282</v>
      </c>
      <c r="D515" s="488" t="s">
        <v>1173</v>
      </c>
      <c r="E515" s="523">
        <v>108.38071500000001</v>
      </c>
    </row>
    <row r="516" spans="1:11">
      <c r="A516" s="463">
        <f t="shared" si="7"/>
        <v>1189</v>
      </c>
      <c r="B516" s="490" t="s">
        <v>2283</v>
      </c>
      <c r="C516" s="490" t="s">
        <v>2283</v>
      </c>
      <c r="D516" s="488" t="s">
        <v>1173</v>
      </c>
      <c r="E516" s="523">
        <v>179.14107749999999</v>
      </c>
    </row>
    <row r="517" spans="1:11">
      <c r="A517" s="463">
        <f t="shared" si="7"/>
        <v>1190</v>
      </c>
      <c r="B517" s="490" t="s">
        <v>2284</v>
      </c>
      <c r="C517" s="490" t="s">
        <v>2284</v>
      </c>
      <c r="D517" s="488" t="s">
        <v>1173</v>
      </c>
      <c r="E517" s="523">
        <v>200.45845500000001</v>
      </c>
    </row>
    <row r="518" spans="1:11">
      <c r="A518" s="463">
        <f t="shared" si="7"/>
        <v>1191</v>
      </c>
      <c r="B518" s="490" t="s">
        <v>2285</v>
      </c>
      <c r="C518" s="490" t="s">
        <v>2285</v>
      </c>
      <c r="D518" s="488" t="s">
        <v>1173</v>
      </c>
      <c r="E518" s="523">
        <v>152.50328249999998</v>
      </c>
    </row>
    <row r="519" spans="1:11">
      <c r="A519" s="463">
        <f t="shared" si="7"/>
        <v>1192</v>
      </c>
      <c r="B519" s="490" t="s">
        <v>2286</v>
      </c>
      <c r="C519" s="490" t="s">
        <v>2286</v>
      </c>
      <c r="D519" s="488" t="s">
        <v>1173</v>
      </c>
      <c r="E519" s="523">
        <v>176.08213499999999</v>
      </c>
    </row>
    <row r="520" spans="1:11">
      <c r="A520" s="463">
        <f t="shared" si="7"/>
        <v>1193</v>
      </c>
      <c r="B520" s="490" t="s">
        <v>2287</v>
      </c>
      <c r="C520" s="490" t="s">
        <v>2287</v>
      </c>
      <c r="D520" s="488" t="s">
        <v>1173</v>
      </c>
      <c r="E520" s="523">
        <v>136.08973499999999</v>
      </c>
    </row>
    <row r="521" spans="1:11">
      <c r="A521" s="463">
        <f t="shared" si="7"/>
        <v>1194</v>
      </c>
      <c r="B521" s="490" t="s">
        <v>2288</v>
      </c>
      <c r="C521" s="490" t="s">
        <v>2288</v>
      </c>
      <c r="D521" s="488" t="s">
        <v>1173</v>
      </c>
      <c r="E521" s="523">
        <v>192.28143750000001</v>
      </c>
    </row>
    <row r="522" spans="1:11">
      <c r="A522" s="463">
        <f t="shared" si="7"/>
        <v>1195</v>
      </c>
      <c r="B522" s="490" t="s">
        <v>249</v>
      </c>
      <c r="C522" s="490" t="s">
        <v>249</v>
      </c>
      <c r="D522" s="488" t="s">
        <v>1173</v>
      </c>
      <c r="E522" s="523">
        <v>403.13422499999996</v>
      </c>
    </row>
    <row r="523" spans="1:11">
      <c r="A523" s="463">
        <f t="shared" si="7"/>
        <v>1196</v>
      </c>
      <c r="B523" s="490" t="s">
        <v>250</v>
      </c>
      <c r="C523" s="490" t="s">
        <v>250</v>
      </c>
      <c r="D523" s="488" t="s">
        <v>1173</v>
      </c>
      <c r="E523" s="523">
        <v>15.392749999999999</v>
      </c>
    </row>
    <row r="524" spans="1:11">
      <c r="A524" s="463">
        <f t="shared" si="7"/>
        <v>1197</v>
      </c>
      <c r="B524" s="490" t="s">
        <v>251</v>
      </c>
      <c r="C524" s="490" t="s">
        <v>251</v>
      </c>
      <c r="D524" s="488" t="s">
        <v>1173</v>
      </c>
      <c r="E524" s="523">
        <v>179.49838250000002</v>
      </c>
    </row>
    <row r="525" spans="1:11">
      <c r="A525" s="463">
        <f t="shared" si="7"/>
        <v>1198</v>
      </c>
      <c r="B525" s="490" t="s">
        <v>252</v>
      </c>
      <c r="C525" s="490" t="s">
        <v>252</v>
      </c>
      <c r="D525" s="488" t="s">
        <v>1173</v>
      </c>
      <c r="E525" s="523">
        <v>306.35522750000001</v>
      </c>
    </row>
    <row r="526" spans="1:11">
      <c r="A526" s="463">
        <f t="shared" si="7"/>
        <v>1199</v>
      </c>
      <c r="B526" s="490" t="s">
        <v>253</v>
      </c>
      <c r="C526" s="490" t="s">
        <v>253</v>
      </c>
      <c r="D526" s="488" t="s">
        <v>1173</v>
      </c>
      <c r="E526" s="523">
        <v>340.78915999999998</v>
      </c>
    </row>
    <row r="527" spans="1:11">
      <c r="A527" s="463">
        <f t="shared" si="7"/>
        <v>1200</v>
      </c>
      <c r="B527" s="490" t="s">
        <v>254</v>
      </c>
      <c r="C527" s="490" t="s">
        <v>254</v>
      </c>
      <c r="D527" s="488" t="s">
        <v>1173</v>
      </c>
      <c r="E527" s="523">
        <v>253.06773500000003</v>
      </c>
    </row>
    <row r="528" spans="1:11">
      <c r="A528" s="463">
        <f t="shared" si="7"/>
        <v>1201</v>
      </c>
      <c r="B528" s="490" t="s">
        <v>255</v>
      </c>
      <c r="C528" s="490" t="s">
        <v>255</v>
      </c>
      <c r="D528" s="488" t="s">
        <v>1173</v>
      </c>
      <c r="E528" s="523">
        <v>285.84722000000005</v>
      </c>
    </row>
    <row r="529" spans="1:5">
      <c r="A529" s="463">
        <f t="shared" si="7"/>
        <v>1202</v>
      </c>
      <c r="B529" s="490" t="s">
        <v>256</v>
      </c>
      <c r="C529" s="490" t="s">
        <v>256</v>
      </c>
      <c r="D529" s="488" t="s">
        <v>1173</v>
      </c>
      <c r="E529" s="523">
        <v>228.46526750000004</v>
      </c>
    </row>
    <row r="530" spans="1:5">
      <c r="A530" s="463">
        <f t="shared" si="7"/>
        <v>1203</v>
      </c>
      <c r="B530" s="490" t="s">
        <v>257</v>
      </c>
      <c r="C530" s="490" t="s">
        <v>257</v>
      </c>
      <c r="D530" s="488" t="s">
        <v>1173</v>
      </c>
      <c r="E530" s="523">
        <v>353.45341999999999</v>
      </c>
    </row>
    <row r="531" spans="1:5">
      <c r="A531" s="463">
        <f t="shared" si="7"/>
        <v>1204</v>
      </c>
      <c r="B531" s="490" t="s">
        <v>258</v>
      </c>
      <c r="C531" s="490" t="s">
        <v>258</v>
      </c>
      <c r="D531" s="488" t="s">
        <v>1173</v>
      </c>
      <c r="E531" s="523">
        <v>657.37185499999998</v>
      </c>
    </row>
    <row r="532" spans="1:5">
      <c r="A532" s="463">
        <f t="shared" si="7"/>
        <v>1205</v>
      </c>
      <c r="B532" s="490" t="s">
        <v>259</v>
      </c>
      <c r="C532" s="490" t="s">
        <v>259</v>
      </c>
      <c r="D532" s="488" t="s">
        <v>1173</v>
      </c>
      <c r="E532" s="523">
        <v>28.159417499999996</v>
      </c>
    </row>
    <row r="533" spans="1:5">
      <c r="A533" s="463">
        <f t="shared" si="7"/>
        <v>1206</v>
      </c>
      <c r="B533" s="490" t="s">
        <v>260</v>
      </c>
      <c r="C533" s="490" t="s">
        <v>260</v>
      </c>
      <c r="D533" s="488" t="s">
        <v>1173</v>
      </c>
      <c r="E533" s="523">
        <v>722.5737499999999</v>
      </c>
    </row>
    <row r="534" spans="1:5">
      <c r="A534" s="463">
        <f t="shared" si="7"/>
        <v>1207</v>
      </c>
      <c r="B534" s="490" t="s">
        <v>261</v>
      </c>
      <c r="C534" s="490" t="s">
        <v>261</v>
      </c>
      <c r="D534" s="488" t="s">
        <v>1173</v>
      </c>
      <c r="E534" s="523">
        <v>401.31550000000004</v>
      </c>
    </row>
    <row r="535" spans="1:5">
      <c r="A535" s="463">
        <f t="shared" si="7"/>
        <v>1208</v>
      </c>
      <c r="B535" s="490" t="s">
        <v>262</v>
      </c>
      <c r="C535" s="490" t="s">
        <v>262</v>
      </c>
      <c r="D535" s="488" t="s">
        <v>1173</v>
      </c>
      <c r="E535" s="523">
        <v>358.46650000000005</v>
      </c>
    </row>
    <row r="536" spans="1:5">
      <c r="A536" s="463">
        <f t="shared" si="7"/>
        <v>1209</v>
      </c>
      <c r="B536" s="490" t="s">
        <v>657</v>
      </c>
      <c r="C536" s="490" t="s">
        <v>657</v>
      </c>
      <c r="D536" s="488" t="s">
        <v>1173</v>
      </c>
      <c r="E536" s="523">
        <v>704.82925</v>
      </c>
    </row>
    <row r="537" spans="1:5">
      <c r="A537" s="463">
        <f t="shared" si="7"/>
        <v>1210</v>
      </c>
      <c r="B537" s="490" t="s">
        <v>658</v>
      </c>
      <c r="C537" s="490" t="s">
        <v>659</v>
      </c>
      <c r="D537" s="488" t="s">
        <v>1173</v>
      </c>
      <c r="E537" s="523">
        <v>459.63774999999998</v>
      </c>
    </row>
    <row r="538" spans="1:5">
      <c r="A538" s="463">
        <f t="shared" si="7"/>
        <v>1211</v>
      </c>
      <c r="B538" s="490" t="s">
        <v>660</v>
      </c>
      <c r="C538" s="490" t="s">
        <v>661</v>
      </c>
      <c r="D538" s="488" t="s">
        <v>1173</v>
      </c>
      <c r="E538" s="523">
        <v>328.71025000000003</v>
      </c>
    </row>
    <row r="539" spans="1:5">
      <c r="A539" s="463">
        <f t="shared" ref="A539:A559" si="8">A538+1</f>
        <v>1212</v>
      </c>
      <c r="B539" s="490" t="s">
        <v>662</v>
      </c>
      <c r="C539" s="490" t="s">
        <v>662</v>
      </c>
      <c r="D539" s="488" t="s">
        <v>1173</v>
      </c>
      <c r="E539" s="523">
        <v>586.99450000000002</v>
      </c>
    </row>
    <row r="540" spans="1:5">
      <c r="A540" s="463">
        <f t="shared" si="8"/>
        <v>1213</v>
      </c>
      <c r="B540" s="490" t="s">
        <v>663</v>
      </c>
      <c r="C540" s="490" t="s">
        <v>663</v>
      </c>
      <c r="D540" s="488" t="s">
        <v>1173</v>
      </c>
      <c r="E540" s="523">
        <v>553.66750000000002</v>
      </c>
    </row>
    <row r="541" spans="1:5">
      <c r="A541" s="463">
        <f t="shared" si="8"/>
        <v>1214</v>
      </c>
      <c r="B541" s="490" t="s">
        <v>664</v>
      </c>
      <c r="C541" s="490" t="s">
        <v>664</v>
      </c>
      <c r="D541" s="488" t="s">
        <v>1173</v>
      </c>
      <c r="E541" s="523">
        <v>535.55499999999995</v>
      </c>
    </row>
    <row r="542" spans="1:5">
      <c r="A542" s="463">
        <f t="shared" si="8"/>
        <v>1215</v>
      </c>
      <c r="B542" s="490" t="s">
        <v>665</v>
      </c>
      <c r="C542" s="490" t="s">
        <v>665</v>
      </c>
      <c r="D542" s="488" t="s">
        <v>1173</v>
      </c>
      <c r="E542" s="523">
        <v>434.38375000000002</v>
      </c>
    </row>
    <row r="543" spans="1:5">
      <c r="A543" s="463">
        <f t="shared" si="8"/>
        <v>1216</v>
      </c>
      <c r="B543" s="490" t="s">
        <v>666</v>
      </c>
      <c r="C543" s="490" t="s">
        <v>667</v>
      </c>
      <c r="D543" s="488" t="s">
        <v>1173</v>
      </c>
      <c r="E543" s="523">
        <v>931.90825000000007</v>
      </c>
    </row>
    <row r="544" spans="1:5">
      <c r="A544" s="463">
        <f t="shared" si="8"/>
        <v>1217</v>
      </c>
      <c r="B544" s="490" t="s">
        <v>668</v>
      </c>
      <c r="C544" s="490" t="s">
        <v>669</v>
      </c>
      <c r="D544" s="488" t="s">
        <v>1173</v>
      </c>
      <c r="E544" s="523">
        <v>551.02824999999996</v>
      </c>
    </row>
    <row r="545" spans="1:6">
      <c r="A545" s="463">
        <f t="shared" si="8"/>
        <v>1218</v>
      </c>
      <c r="B545" s="490" t="s">
        <v>670</v>
      </c>
      <c r="C545" s="490" t="s">
        <v>671</v>
      </c>
      <c r="D545" s="488" t="s">
        <v>1173</v>
      </c>
      <c r="E545" s="523">
        <v>771.22450000000003</v>
      </c>
    </row>
    <row r="546" spans="1:6">
      <c r="A546" s="463">
        <f t="shared" si="8"/>
        <v>1219</v>
      </c>
      <c r="B546" s="490" t="s">
        <v>672</v>
      </c>
      <c r="C546" s="490" t="s">
        <v>673</v>
      </c>
      <c r="D546" s="488" t="s">
        <v>1173</v>
      </c>
      <c r="E546" s="523">
        <v>898.58124999999995</v>
      </c>
    </row>
    <row r="547" spans="1:6">
      <c r="A547" s="463">
        <f t="shared" si="8"/>
        <v>1220</v>
      </c>
      <c r="B547" s="490" t="s">
        <v>674</v>
      </c>
      <c r="C547" s="490" t="s">
        <v>675</v>
      </c>
      <c r="D547" s="488" t="s">
        <v>1173</v>
      </c>
      <c r="E547" s="523">
        <v>712.90225000000009</v>
      </c>
    </row>
    <row r="548" spans="1:6">
      <c r="A548" s="463">
        <f t="shared" si="8"/>
        <v>1221</v>
      </c>
      <c r="B548" s="490" t="s">
        <v>676</v>
      </c>
      <c r="C548" s="490" t="s">
        <v>676</v>
      </c>
      <c r="D548" s="488" t="s">
        <v>1173</v>
      </c>
      <c r="E548" s="523">
        <v>814.90724999999998</v>
      </c>
    </row>
    <row r="549" spans="1:6">
      <c r="A549" s="463">
        <f t="shared" si="8"/>
        <v>1222</v>
      </c>
      <c r="B549" s="490" t="s">
        <v>677</v>
      </c>
      <c r="C549" s="490" t="s">
        <v>677</v>
      </c>
      <c r="D549" s="488" t="s">
        <v>1173</v>
      </c>
      <c r="E549" s="523">
        <v>597.0915</v>
      </c>
    </row>
    <row r="550" spans="1:6">
      <c r="A550" s="463">
        <f t="shared" si="8"/>
        <v>1223</v>
      </c>
      <c r="B550" s="490" t="s">
        <v>678</v>
      </c>
      <c r="C550" s="490" t="s">
        <v>678</v>
      </c>
      <c r="D550" s="488" t="s">
        <v>1173</v>
      </c>
      <c r="E550" s="523">
        <v>1229.1142500000001</v>
      </c>
    </row>
    <row r="551" spans="1:6">
      <c r="A551" s="463">
        <f t="shared" si="8"/>
        <v>1224</v>
      </c>
      <c r="B551" s="490" t="s">
        <v>679</v>
      </c>
      <c r="C551" s="490" t="s">
        <v>312</v>
      </c>
      <c r="D551" s="488" t="s">
        <v>1173</v>
      </c>
      <c r="E551" s="523">
        <v>725.63850000000002</v>
      </c>
    </row>
    <row r="552" spans="1:6">
      <c r="A552" s="463">
        <f t="shared" si="8"/>
        <v>1225</v>
      </c>
      <c r="B552" s="490" t="s">
        <v>313</v>
      </c>
      <c r="C552" s="490" t="s">
        <v>313</v>
      </c>
      <c r="D552" s="488" t="s">
        <v>1173</v>
      </c>
      <c r="E552" s="523">
        <v>1051.7670000000001</v>
      </c>
    </row>
    <row r="553" spans="1:6">
      <c r="A553" s="463">
        <f t="shared" si="8"/>
        <v>1226</v>
      </c>
      <c r="B553" s="490" t="s">
        <v>314</v>
      </c>
      <c r="C553" s="490" t="s">
        <v>314</v>
      </c>
      <c r="D553" s="488" t="s">
        <v>1173</v>
      </c>
      <c r="E553" s="523">
        <v>1252.9192499999999</v>
      </c>
    </row>
    <row r="554" spans="1:6">
      <c r="A554" s="463">
        <f t="shared" si="8"/>
        <v>1227</v>
      </c>
      <c r="B554" s="490" t="s">
        <v>315</v>
      </c>
      <c r="C554" s="490" t="s">
        <v>315</v>
      </c>
      <c r="D554" s="488" t="s">
        <v>1173</v>
      </c>
      <c r="E554" s="523">
        <v>866.08799999999997</v>
      </c>
    </row>
    <row r="555" spans="1:6">
      <c r="A555" s="463">
        <f t="shared" si="8"/>
        <v>1228</v>
      </c>
      <c r="B555" s="491" t="s">
        <v>316</v>
      </c>
      <c r="C555" s="491" t="s">
        <v>316</v>
      </c>
      <c r="D555" s="488" t="s">
        <v>317</v>
      </c>
      <c r="E555" s="523">
        <v>1018.67</v>
      </c>
    </row>
    <row r="556" spans="1:6">
      <c r="A556" s="463">
        <f t="shared" si="8"/>
        <v>1229</v>
      </c>
      <c r="B556" s="491" t="s">
        <v>318</v>
      </c>
      <c r="C556" s="491" t="s">
        <v>318</v>
      </c>
      <c r="D556" s="386" t="s">
        <v>3260</v>
      </c>
      <c r="E556" s="523">
        <v>5276.15</v>
      </c>
    </row>
    <row r="557" spans="1:6" s="472" customFormat="1" ht="15" customHeight="1">
      <c r="A557" s="463">
        <f t="shared" si="8"/>
        <v>1230</v>
      </c>
      <c r="B557" s="491" t="s">
        <v>319</v>
      </c>
      <c r="C557" s="491" t="s">
        <v>319</v>
      </c>
      <c r="D557" s="386" t="s">
        <v>3260</v>
      </c>
      <c r="E557" s="523">
        <v>4423.93</v>
      </c>
      <c r="F557" s="474"/>
    </row>
    <row r="558" spans="1:6">
      <c r="A558" s="463">
        <f t="shared" si="8"/>
        <v>1231</v>
      </c>
      <c r="B558" s="491" t="s">
        <v>320</v>
      </c>
      <c r="C558" s="491" t="s">
        <v>320</v>
      </c>
      <c r="D558" s="386" t="s">
        <v>3260</v>
      </c>
      <c r="E558" s="523">
        <v>3920.05</v>
      </c>
    </row>
    <row r="559" spans="1:6">
      <c r="A559" s="463">
        <f t="shared" si="8"/>
        <v>1232</v>
      </c>
      <c r="B559" s="491" t="s">
        <v>321</v>
      </c>
      <c r="C559" s="491" t="s">
        <v>321</v>
      </c>
      <c r="D559" s="386" t="s">
        <v>3260</v>
      </c>
      <c r="E559" s="523">
        <v>3200.94</v>
      </c>
    </row>
    <row r="560" spans="1:6" ht="15.75">
      <c r="A560" s="1533" t="s">
        <v>108</v>
      </c>
      <c r="B560" s="1533"/>
      <c r="C560" s="472"/>
      <c r="D560" s="472"/>
      <c r="E560" s="473"/>
    </row>
    <row r="561" spans="1:5">
      <c r="A561" s="463"/>
      <c r="B561" s="490" t="s">
        <v>322</v>
      </c>
      <c r="C561" s="490" t="s">
        <v>322</v>
      </c>
      <c r="D561" s="488" t="s">
        <v>1173</v>
      </c>
      <c r="E561" s="489"/>
    </row>
    <row r="562" spans="1:5" ht="25.5">
      <c r="A562" s="491"/>
      <c r="B562" s="492" t="s">
        <v>323</v>
      </c>
      <c r="C562" s="492" t="s">
        <v>324</v>
      </c>
      <c r="D562" s="488" t="s">
        <v>3448</v>
      </c>
      <c r="E562" s="493"/>
    </row>
    <row r="563" spans="1:5" ht="25.5">
      <c r="A563" s="491"/>
      <c r="B563" s="492" t="s">
        <v>325</v>
      </c>
      <c r="C563" s="492" t="s">
        <v>326</v>
      </c>
      <c r="D563" s="488" t="s">
        <v>3448</v>
      </c>
      <c r="E563" s="493"/>
    </row>
    <row r="564" spans="1:5">
      <c r="A564" s="491"/>
      <c r="B564" s="491" t="s">
        <v>327</v>
      </c>
      <c r="C564" s="491" t="s">
        <v>328</v>
      </c>
      <c r="D564" s="488" t="s">
        <v>1173</v>
      </c>
      <c r="E564" s="493"/>
    </row>
    <row r="565" spans="1:5" ht="25.5">
      <c r="A565" s="491"/>
      <c r="B565" s="492" t="s">
        <v>329</v>
      </c>
      <c r="C565" s="492" t="s">
        <v>1302</v>
      </c>
      <c r="D565" s="488" t="s">
        <v>1173</v>
      </c>
      <c r="E565" s="493"/>
    </row>
    <row r="566" spans="1:5">
      <c r="A566" s="491"/>
      <c r="B566" s="492" t="s">
        <v>1303</v>
      </c>
      <c r="C566" s="492" t="s">
        <v>1304</v>
      </c>
      <c r="D566" s="488" t="s">
        <v>1173</v>
      </c>
      <c r="E566" s="493"/>
    </row>
    <row r="567" spans="1:5">
      <c r="A567" s="491"/>
      <c r="B567" s="491" t="s">
        <v>1305</v>
      </c>
      <c r="C567" s="491" t="s">
        <v>1306</v>
      </c>
      <c r="D567" s="488" t="s">
        <v>1173</v>
      </c>
      <c r="E567" s="493"/>
    </row>
    <row r="568" spans="1:5">
      <c r="A568" s="491"/>
      <c r="B568" s="492" t="s">
        <v>1307</v>
      </c>
      <c r="C568" s="492" t="s">
        <v>1308</v>
      </c>
      <c r="D568" s="488" t="s">
        <v>1173</v>
      </c>
      <c r="E568" s="494"/>
    </row>
    <row r="569" spans="1:5">
      <c r="A569" s="491"/>
      <c r="B569" s="495" t="s">
        <v>1309</v>
      </c>
      <c r="C569" s="495" t="s">
        <v>1310</v>
      </c>
      <c r="D569" s="488" t="s">
        <v>1173</v>
      </c>
      <c r="E569" s="493"/>
    </row>
    <row r="570" spans="1:5">
      <c r="A570" s="491"/>
      <c r="B570" s="490" t="s">
        <v>1311</v>
      </c>
      <c r="C570" s="490" t="s">
        <v>1312</v>
      </c>
      <c r="D570" s="488" t="s">
        <v>1173</v>
      </c>
      <c r="E570" s="493"/>
    </row>
    <row r="571" spans="1:5">
      <c r="A571" s="491"/>
      <c r="B571" s="490" t="s">
        <v>1313</v>
      </c>
      <c r="C571" s="490" t="s">
        <v>1314</v>
      </c>
      <c r="D571" s="488" t="s">
        <v>1173</v>
      </c>
      <c r="E571" s="493"/>
    </row>
    <row r="572" spans="1:5">
      <c r="A572" s="491"/>
      <c r="B572" s="490" t="s">
        <v>1315</v>
      </c>
      <c r="C572" s="490" t="s">
        <v>1316</v>
      </c>
      <c r="D572" s="488" t="s">
        <v>1173</v>
      </c>
      <c r="E572" s="493"/>
    </row>
    <row r="573" spans="1:5">
      <c r="A573" s="491"/>
      <c r="B573" s="490" t="s">
        <v>1317</v>
      </c>
      <c r="C573" s="490" t="s">
        <v>1317</v>
      </c>
      <c r="D573" s="488" t="s">
        <v>1173</v>
      </c>
      <c r="E573" s="493"/>
    </row>
    <row r="574" spans="1:5">
      <c r="A574" s="491"/>
      <c r="B574" s="490" t="s">
        <v>1318</v>
      </c>
      <c r="C574" s="490" t="s">
        <v>1318</v>
      </c>
      <c r="D574" s="488" t="s">
        <v>1173</v>
      </c>
      <c r="E574" s="493"/>
    </row>
    <row r="575" spans="1:5">
      <c r="A575" s="491"/>
      <c r="B575" s="490" t="s">
        <v>830</v>
      </c>
      <c r="C575" s="490" t="s">
        <v>830</v>
      </c>
      <c r="D575" s="488" t="s">
        <v>1173</v>
      </c>
      <c r="E575" s="493"/>
    </row>
    <row r="576" spans="1:5">
      <c r="A576" s="491"/>
      <c r="B576" s="490" t="s">
        <v>831</v>
      </c>
      <c r="C576" s="490" t="s">
        <v>831</v>
      </c>
      <c r="D576" s="488" t="s">
        <v>1173</v>
      </c>
      <c r="E576" s="493"/>
    </row>
    <row r="577" spans="1:5">
      <c r="A577" s="491"/>
      <c r="B577" s="490" t="s">
        <v>832</v>
      </c>
      <c r="C577" s="490" t="s">
        <v>832</v>
      </c>
      <c r="D577" s="488" t="s">
        <v>1173</v>
      </c>
      <c r="E577" s="493"/>
    </row>
    <row r="578" spans="1:5" ht="27">
      <c r="A578" s="491"/>
      <c r="B578" s="490" t="s">
        <v>993</v>
      </c>
      <c r="C578" s="490" t="s">
        <v>993</v>
      </c>
      <c r="D578" s="488" t="s">
        <v>3260</v>
      </c>
      <c r="E578" s="493"/>
    </row>
    <row r="579" spans="1:5">
      <c r="A579" s="491"/>
      <c r="B579" s="490" t="s">
        <v>833</v>
      </c>
      <c r="C579" s="490" t="s">
        <v>833</v>
      </c>
      <c r="D579" s="488" t="s">
        <v>1173</v>
      </c>
      <c r="E579" s="493"/>
    </row>
    <row r="580" spans="1:5" ht="25.5">
      <c r="A580" s="491"/>
      <c r="B580" s="490" t="s">
        <v>834</v>
      </c>
      <c r="C580" s="490" t="s">
        <v>834</v>
      </c>
      <c r="D580" s="488" t="s">
        <v>3448</v>
      </c>
      <c r="E580" s="493"/>
    </row>
    <row r="581" spans="1:5" ht="27">
      <c r="A581" s="491"/>
      <c r="B581" s="490" t="s">
        <v>994</v>
      </c>
      <c r="C581" s="490" t="s">
        <v>994</v>
      </c>
      <c r="D581" s="488" t="s">
        <v>3260</v>
      </c>
      <c r="E581" s="493"/>
    </row>
    <row r="582" spans="1:5">
      <c r="A582" s="491"/>
      <c r="B582" s="490" t="s">
        <v>835</v>
      </c>
      <c r="C582" s="490" t="s">
        <v>835</v>
      </c>
      <c r="D582" s="488" t="s">
        <v>1173</v>
      </c>
      <c r="E582" s="493"/>
    </row>
    <row r="583" spans="1:5">
      <c r="A583" s="491"/>
      <c r="B583" s="490" t="s">
        <v>836</v>
      </c>
      <c r="C583" s="490" t="s">
        <v>836</v>
      </c>
      <c r="D583" s="488" t="s">
        <v>1173</v>
      </c>
      <c r="E583" s="493"/>
    </row>
    <row r="584" spans="1:5">
      <c r="A584" s="491"/>
      <c r="B584" s="490" t="s">
        <v>837</v>
      </c>
      <c r="C584" s="490" t="s">
        <v>837</v>
      </c>
      <c r="D584" s="488" t="s">
        <v>1173</v>
      </c>
      <c r="E584" s="493"/>
    </row>
    <row r="585" spans="1:5">
      <c r="A585" s="491"/>
      <c r="B585" s="490" t="s">
        <v>838</v>
      </c>
      <c r="C585" s="490" t="s">
        <v>838</v>
      </c>
      <c r="D585" s="488" t="s">
        <v>1173</v>
      </c>
      <c r="E585" s="493"/>
    </row>
    <row r="586" spans="1:5" ht="25.5">
      <c r="A586" s="491"/>
      <c r="B586" s="490" t="s">
        <v>839</v>
      </c>
      <c r="C586" s="490" t="s">
        <v>839</v>
      </c>
      <c r="D586" s="488" t="s">
        <v>1173</v>
      </c>
      <c r="E586" s="493"/>
    </row>
    <row r="587" spans="1:5" ht="27">
      <c r="A587" s="488"/>
      <c r="B587" s="490" t="s">
        <v>994</v>
      </c>
      <c r="C587" s="490" t="s">
        <v>994</v>
      </c>
      <c r="D587" s="488" t="s">
        <v>1173</v>
      </c>
      <c r="E587" s="493"/>
    </row>
    <row r="588" spans="1:5">
      <c r="A588" s="488"/>
      <c r="B588" s="490" t="s">
        <v>840</v>
      </c>
      <c r="C588" s="490" t="s">
        <v>840</v>
      </c>
      <c r="D588" s="488" t="s">
        <v>1173</v>
      </c>
      <c r="E588" s="493"/>
    </row>
    <row r="589" spans="1:5">
      <c r="A589" s="488"/>
      <c r="B589" s="490" t="s">
        <v>841</v>
      </c>
      <c r="C589" s="490" t="s">
        <v>841</v>
      </c>
      <c r="D589" s="488" t="s">
        <v>1173</v>
      </c>
      <c r="E589" s="493"/>
    </row>
    <row r="590" spans="1:5">
      <c r="A590" s="488"/>
      <c r="B590" s="490" t="s">
        <v>842</v>
      </c>
      <c r="C590" s="490" t="s">
        <v>842</v>
      </c>
      <c r="D590" s="488" t="s">
        <v>1173</v>
      </c>
      <c r="E590" s="493"/>
    </row>
    <row r="591" spans="1:5">
      <c r="A591" s="488"/>
      <c r="B591" s="490" t="s">
        <v>843</v>
      </c>
      <c r="C591" s="490" t="s">
        <v>843</v>
      </c>
      <c r="D591" s="488" t="s">
        <v>1173</v>
      </c>
      <c r="E591" s="493"/>
    </row>
    <row r="592" spans="1:5">
      <c r="A592" s="488"/>
      <c r="B592" s="490" t="s">
        <v>844</v>
      </c>
      <c r="C592" s="490" t="s">
        <v>844</v>
      </c>
      <c r="D592" s="488" t="s">
        <v>1173</v>
      </c>
      <c r="E592" s="493"/>
    </row>
    <row r="593" spans="1:5">
      <c r="A593" s="488"/>
      <c r="B593" s="490" t="s">
        <v>845</v>
      </c>
      <c r="C593" s="490" t="s">
        <v>845</v>
      </c>
      <c r="D593" s="488" t="s">
        <v>1173</v>
      </c>
      <c r="E593" s="493"/>
    </row>
    <row r="594" spans="1:5">
      <c r="A594" s="488"/>
      <c r="B594" s="490" t="s">
        <v>846</v>
      </c>
      <c r="C594" s="490" t="s">
        <v>846</v>
      </c>
      <c r="D594" s="488" t="s">
        <v>1173</v>
      </c>
      <c r="E594" s="493"/>
    </row>
    <row r="595" spans="1:5">
      <c r="A595" s="488"/>
      <c r="B595" s="490" t="s">
        <v>847</v>
      </c>
      <c r="C595" s="490" t="s">
        <v>847</v>
      </c>
      <c r="D595" s="488" t="s">
        <v>1173</v>
      </c>
      <c r="E595" s="493"/>
    </row>
    <row r="596" spans="1:5">
      <c r="A596" s="488"/>
      <c r="B596" s="490" t="s">
        <v>848</v>
      </c>
      <c r="C596" s="490" t="s">
        <v>848</v>
      </c>
      <c r="D596" s="488" t="s">
        <v>1173</v>
      </c>
      <c r="E596" s="493"/>
    </row>
    <row r="597" spans="1:5">
      <c r="A597" s="488"/>
      <c r="B597" s="490" t="s">
        <v>849</v>
      </c>
      <c r="C597" s="490" t="s">
        <v>849</v>
      </c>
      <c r="D597" s="488" t="s">
        <v>1173</v>
      </c>
      <c r="E597" s="493"/>
    </row>
    <row r="598" spans="1:5" ht="25.5">
      <c r="A598" s="488"/>
      <c r="B598" s="490" t="s">
        <v>2296</v>
      </c>
      <c r="C598" s="490" t="s">
        <v>2296</v>
      </c>
      <c r="D598" s="488" t="s">
        <v>1173</v>
      </c>
      <c r="E598" s="493"/>
    </row>
    <row r="599" spans="1:5" ht="25.5">
      <c r="A599" s="488"/>
      <c r="B599" s="490" t="s">
        <v>2297</v>
      </c>
      <c r="C599" s="490" t="s">
        <v>2297</v>
      </c>
      <c r="D599" s="488" t="s">
        <v>1173</v>
      </c>
      <c r="E599" s="493"/>
    </row>
    <row r="600" spans="1:5" ht="76.5">
      <c r="A600" s="488"/>
      <c r="B600" s="496" t="s">
        <v>2298</v>
      </c>
      <c r="C600" s="496" t="s">
        <v>2298</v>
      </c>
      <c r="D600" s="488" t="s">
        <v>1173</v>
      </c>
      <c r="E600" s="493"/>
    </row>
    <row r="601" spans="1:5" ht="38.25">
      <c r="A601" s="488"/>
      <c r="B601" s="456" t="s">
        <v>2299</v>
      </c>
      <c r="C601" s="456" t="s">
        <v>2300</v>
      </c>
      <c r="D601" s="488" t="s">
        <v>1173</v>
      </c>
      <c r="E601" s="493"/>
    </row>
    <row r="602" spans="1:5" ht="25.5">
      <c r="A602" s="488"/>
      <c r="B602" s="496" t="s">
        <v>2301</v>
      </c>
      <c r="C602" s="496" t="s">
        <v>2301</v>
      </c>
      <c r="D602" s="488" t="s">
        <v>1173</v>
      </c>
      <c r="E602" s="493"/>
    </row>
    <row r="603" spans="1:5" ht="25.5">
      <c r="A603" s="488"/>
      <c r="B603" s="496" t="s">
        <v>2302</v>
      </c>
      <c r="C603" s="496" t="s">
        <v>2302</v>
      </c>
      <c r="D603" s="488" t="s">
        <v>1173</v>
      </c>
      <c r="E603" s="493"/>
    </row>
    <row r="604" spans="1:5" ht="25.5">
      <c r="A604" s="488"/>
      <c r="B604" s="496" t="s">
        <v>2303</v>
      </c>
      <c r="C604" s="496" t="s">
        <v>2303</v>
      </c>
      <c r="D604" s="488" t="s">
        <v>1173</v>
      </c>
      <c r="E604" s="493"/>
    </row>
    <row r="605" spans="1:5" ht="25.5">
      <c r="A605" s="488"/>
      <c r="B605" s="496" t="s">
        <v>2304</v>
      </c>
      <c r="C605" s="496" t="s">
        <v>2304</v>
      </c>
      <c r="D605" s="488" t="s">
        <v>1173</v>
      </c>
      <c r="E605" s="493"/>
    </row>
    <row r="606" spans="1:5" ht="38.25">
      <c r="A606" s="488"/>
      <c r="B606" s="456" t="s">
        <v>270</v>
      </c>
      <c r="C606" s="456" t="s">
        <v>271</v>
      </c>
      <c r="D606" s="488" t="s">
        <v>1173</v>
      </c>
      <c r="E606" s="493"/>
    </row>
    <row r="607" spans="1:5" ht="38.25">
      <c r="A607" s="488"/>
      <c r="B607" s="456" t="s">
        <v>515</v>
      </c>
      <c r="C607" s="456" t="s">
        <v>516</v>
      </c>
      <c r="D607" s="488" t="s">
        <v>1173</v>
      </c>
      <c r="E607" s="493"/>
    </row>
    <row r="608" spans="1:5" ht="25.5">
      <c r="A608" s="488"/>
      <c r="B608" s="490" t="s">
        <v>517</v>
      </c>
      <c r="C608" s="490" t="s">
        <v>517</v>
      </c>
      <c r="D608" s="488" t="s">
        <v>1173</v>
      </c>
      <c r="E608" s="493"/>
    </row>
    <row r="609" spans="1:5" ht="25.5">
      <c r="A609" s="488"/>
      <c r="B609" s="456" t="s">
        <v>518</v>
      </c>
      <c r="C609" s="456" t="s">
        <v>995</v>
      </c>
      <c r="D609" s="488" t="s">
        <v>1173</v>
      </c>
      <c r="E609" s="493"/>
    </row>
    <row r="610" spans="1:5" ht="25.5">
      <c r="A610" s="488"/>
      <c r="B610" s="456" t="s">
        <v>519</v>
      </c>
      <c r="C610" s="456" t="s">
        <v>519</v>
      </c>
      <c r="D610" s="488" t="s">
        <v>1173</v>
      </c>
      <c r="E610" s="493"/>
    </row>
    <row r="611" spans="1:5" ht="25.5">
      <c r="A611" s="488"/>
      <c r="B611" s="490" t="s">
        <v>520</v>
      </c>
      <c r="C611" s="490" t="s">
        <v>520</v>
      </c>
      <c r="D611" s="488" t="s">
        <v>1173</v>
      </c>
      <c r="E611" s="493"/>
    </row>
    <row r="612" spans="1:5" ht="25.5">
      <c r="A612" s="488"/>
      <c r="B612" s="456" t="s">
        <v>521</v>
      </c>
      <c r="C612" s="456" t="s">
        <v>521</v>
      </c>
      <c r="D612" s="488" t="s">
        <v>1173</v>
      </c>
      <c r="E612" s="493"/>
    </row>
    <row r="613" spans="1:5" ht="25.5">
      <c r="A613" s="488"/>
      <c r="B613" s="456" t="s">
        <v>522</v>
      </c>
      <c r="C613" s="456" t="s">
        <v>522</v>
      </c>
      <c r="D613" s="488" t="s">
        <v>1173</v>
      </c>
      <c r="E613" s="493"/>
    </row>
    <row r="614" spans="1:5" ht="25.5">
      <c r="A614" s="488"/>
      <c r="B614" s="456" t="s">
        <v>523</v>
      </c>
      <c r="C614" s="456" t="s">
        <v>523</v>
      </c>
      <c r="D614" s="488" t="s">
        <v>1173</v>
      </c>
      <c r="E614" s="493"/>
    </row>
    <row r="615" spans="1:5" ht="25.5">
      <c r="A615" s="488"/>
      <c r="B615" s="456" t="s">
        <v>524</v>
      </c>
      <c r="C615" s="456" t="s">
        <v>524</v>
      </c>
      <c r="D615" s="488" t="s">
        <v>1173</v>
      </c>
      <c r="E615" s="493"/>
    </row>
    <row r="616" spans="1:5" ht="25.5">
      <c r="A616" s="488"/>
      <c r="B616" s="456" t="s">
        <v>277</v>
      </c>
      <c r="C616" s="456" t="s">
        <v>277</v>
      </c>
      <c r="D616" s="488" t="s">
        <v>1173</v>
      </c>
      <c r="E616" s="493"/>
    </row>
    <row r="617" spans="1:5" ht="25.5">
      <c r="A617" s="488"/>
      <c r="B617" s="456" t="s">
        <v>3284</v>
      </c>
      <c r="C617" s="456" t="s">
        <v>3284</v>
      </c>
      <c r="D617" s="488" t="s">
        <v>1173</v>
      </c>
      <c r="E617" s="493"/>
    </row>
    <row r="618" spans="1:5" ht="25.5">
      <c r="A618" s="488"/>
      <c r="B618" s="456" t="s">
        <v>3285</v>
      </c>
      <c r="C618" s="456" t="s">
        <v>3285</v>
      </c>
      <c r="D618" s="488" t="s">
        <v>1173</v>
      </c>
      <c r="E618" s="493"/>
    </row>
    <row r="619" spans="1:5" ht="25.5">
      <c r="A619" s="488"/>
      <c r="B619" s="490" t="s">
        <v>2297</v>
      </c>
      <c r="C619" s="490" t="s">
        <v>2297</v>
      </c>
      <c r="D619" s="488" t="s">
        <v>1173</v>
      </c>
      <c r="E619" s="493"/>
    </row>
    <row r="620" spans="1:5" ht="63.75">
      <c r="A620" s="488"/>
      <c r="B620" s="490" t="s">
        <v>1888</v>
      </c>
      <c r="C620" s="490" t="s">
        <v>1888</v>
      </c>
      <c r="D620" s="488" t="s">
        <v>1173</v>
      </c>
      <c r="E620" s="493"/>
    </row>
    <row r="621" spans="1:5" ht="25.5">
      <c r="A621" s="488"/>
      <c r="B621" s="490" t="s">
        <v>479</v>
      </c>
      <c r="C621" s="490" t="s">
        <v>479</v>
      </c>
      <c r="D621" s="488" t="s">
        <v>3260</v>
      </c>
      <c r="E621" s="493"/>
    </row>
    <row r="622" spans="1:5" ht="25.5">
      <c r="A622" s="488"/>
      <c r="B622" s="490" t="s">
        <v>480</v>
      </c>
      <c r="C622" s="490" t="s">
        <v>480</v>
      </c>
      <c r="D622" s="488" t="s">
        <v>1173</v>
      </c>
      <c r="E622" s="493"/>
    </row>
    <row r="623" spans="1:5" ht="25.5">
      <c r="A623" s="488"/>
      <c r="B623" s="490" t="s">
        <v>481</v>
      </c>
      <c r="C623" s="490" t="s">
        <v>481</v>
      </c>
      <c r="D623" s="488" t="s">
        <v>1173</v>
      </c>
      <c r="E623" s="493"/>
    </row>
    <row r="624" spans="1:5">
      <c r="A624" s="488"/>
      <c r="B624" s="490" t="s">
        <v>482</v>
      </c>
      <c r="C624" s="490" t="s">
        <v>482</v>
      </c>
      <c r="D624" s="488" t="s">
        <v>1173</v>
      </c>
      <c r="E624" s="493"/>
    </row>
    <row r="625" spans="1:5" ht="25.5">
      <c r="A625" s="488"/>
      <c r="B625" s="492" t="s">
        <v>2212</v>
      </c>
      <c r="C625" s="492" t="s">
        <v>2212</v>
      </c>
      <c r="D625" s="488" t="s">
        <v>1173</v>
      </c>
      <c r="E625" s="493"/>
    </row>
    <row r="626" spans="1:5">
      <c r="A626" s="488"/>
      <c r="B626" s="456" t="s">
        <v>2213</v>
      </c>
      <c r="C626" s="456" t="s">
        <v>2213</v>
      </c>
      <c r="D626" s="488" t="s">
        <v>1173</v>
      </c>
      <c r="E626" s="493"/>
    </row>
    <row r="627" spans="1:5" ht="25.5">
      <c r="A627" s="488"/>
      <c r="B627" s="490" t="s">
        <v>2214</v>
      </c>
      <c r="C627" s="490" t="s">
        <v>2214</v>
      </c>
      <c r="D627" s="488" t="s">
        <v>1173</v>
      </c>
      <c r="E627" s="493"/>
    </row>
    <row r="628" spans="1:5" ht="25.5">
      <c r="A628" s="488"/>
      <c r="B628" s="492" t="s">
        <v>2215</v>
      </c>
      <c r="C628" s="492" t="s">
        <v>2215</v>
      </c>
      <c r="D628" s="488" t="s">
        <v>1173</v>
      </c>
      <c r="E628" s="493"/>
    </row>
    <row r="629" spans="1:5">
      <c r="A629" s="488"/>
      <c r="B629" s="490" t="s">
        <v>2216</v>
      </c>
      <c r="C629" s="490" t="s">
        <v>2216</v>
      </c>
      <c r="D629" s="488" t="s">
        <v>3448</v>
      </c>
      <c r="E629" s="493"/>
    </row>
    <row r="630" spans="1:5" ht="38.25">
      <c r="A630" s="488"/>
      <c r="B630" s="496" t="s">
        <v>2217</v>
      </c>
      <c r="C630" s="496" t="s">
        <v>2217</v>
      </c>
      <c r="D630" s="488" t="s">
        <v>1173</v>
      </c>
      <c r="E630" s="493"/>
    </row>
    <row r="631" spans="1:5" ht="25.5">
      <c r="A631" s="488"/>
      <c r="B631" s="490" t="s">
        <v>2218</v>
      </c>
      <c r="C631" s="490" t="s">
        <v>2218</v>
      </c>
      <c r="D631" s="488" t="s">
        <v>1173</v>
      </c>
      <c r="E631" s="493"/>
    </row>
    <row r="632" spans="1:5" ht="38.25">
      <c r="A632" s="488"/>
      <c r="B632" s="456" t="s">
        <v>2219</v>
      </c>
      <c r="C632" s="456" t="s">
        <v>1785</v>
      </c>
      <c r="D632" s="488" t="s">
        <v>1173</v>
      </c>
      <c r="E632" s="493"/>
    </row>
    <row r="633" spans="1:5" ht="38.25">
      <c r="A633" s="488"/>
      <c r="B633" s="496" t="s">
        <v>1786</v>
      </c>
      <c r="C633" s="496" t="s">
        <v>1786</v>
      </c>
      <c r="D633" s="488" t="s">
        <v>1173</v>
      </c>
      <c r="E633" s="493"/>
    </row>
    <row r="634" spans="1:5" ht="38.25">
      <c r="A634" s="488"/>
      <c r="B634" s="496" t="s">
        <v>1787</v>
      </c>
      <c r="C634" s="496" t="s">
        <v>1787</v>
      </c>
      <c r="D634" s="488" t="s">
        <v>1173</v>
      </c>
      <c r="E634" s="493"/>
    </row>
    <row r="635" spans="1:5" ht="38.25">
      <c r="A635" s="488"/>
      <c r="B635" s="496" t="s">
        <v>1788</v>
      </c>
      <c r="C635" s="496" t="s">
        <v>1788</v>
      </c>
      <c r="D635" s="488" t="s">
        <v>1173</v>
      </c>
      <c r="E635" s="493"/>
    </row>
    <row r="636" spans="1:5" ht="25.5">
      <c r="A636" s="488"/>
      <c r="B636" s="496" t="s">
        <v>1789</v>
      </c>
      <c r="C636" s="496" t="s">
        <v>1789</v>
      </c>
      <c r="D636" s="488" t="s">
        <v>1173</v>
      </c>
      <c r="E636" s="493"/>
    </row>
    <row r="637" spans="1:5">
      <c r="A637" s="488"/>
      <c r="B637" s="497" t="s">
        <v>1790</v>
      </c>
      <c r="C637" s="497" t="s">
        <v>1791</v>
      </c>
      <c r="D637" s="488" t="s">
        <v>1173</v>
      </c>
      <c r="E637" s="498"/>
    </row>
    <row r="638" spans="1:5">
      <c r="A638" s="488"/>
      <c r="B638" s="497" t="s">
        <v>1792</v>
      </c>
      <c r="C638" s="497" t="s">
        <v>1206</v>
      </c>
      <c r="D638" s="488" t="s">
        <v>1173</v>
      </c>
      <c r="E638" s="498"/>
    </row>
    <row r="639" spans="1:5" ht="63.75">
      <c r="A639" s="488"/>
      <c r="B639" s="456" t="s">
        <v>1207</v>
      </c>
      <c r="C639" s="456" t="s">
        <v>1207</v>
      </c>
      <c r="D639" s="499" t="s">
        <v>3448</v>
      </c>
      <c r="E639" s="498"/>
    </row>
    <row r="640" spans="1:5" ht="25.5">
      <c r="A640" s="488"/>
      <c r="B640" s="456" t="s">
        <v>1208</v>
      </c>
      <c r="C640" s="456" t="s">
        <v>1209</v>
      </c>
      <c r="D640" s="499" t="s">
        <v>3448</v>
      </c>
      <c r="E640" s="498"/>
    </row>
    <row r="641" spans="1:6" ht="63.75">
      <c r="A641" s="488"/>
      <c r="B641" s="456" t="s">
        <v>1210</v>
      </c>
      <c r="C641" s="456" t="s">
        <v>1210</v>
      </c>
      <c r="D641" s="499" t="s">
        <v>3448</v>
      </c>
      <c r="E641" s="500"/>
    </row>
    <row r="642" spans="1:6" ht="63.75">
      <c r="A642" s="488"/>
      <c r="B642" s="456" t="s">
        <v>1211</v>
      </c>
      <c r="C642" s="456" t="s">
        <v>1211</v>
      </c>
      <c r="D642" s="499" t="s">
        <v>3448</v>
      </c>
      <c r="E642" s="500"/>
    </row>
    <row r="643" spans="1:6" ht="38.25">
      <c r="A643" s="488"/>
      <c r="B643" s="496" t="s">
        <v>1212</v>
      </c>
      <c r="C643" s="496" t="s">
        <v>1212</v>
      </c>
      <c r="D643" s="499" t="s">
        <v>1173</v>
      </c>
      <c r="E643" s="498"/>
    </row>
    <row r="644" spans="1:6">
      <c r="A644" s="488"/>
      <c r="B644" s="497" t="s">
        <v>1213</v>
      </c>
      <c r="C644" s="497" t="s">
        <v>1213</v>
      </c>
      <c r="D644" s="499" t="s">
        <v>1214</v>
      </c>
      <c r="E644" s="498"/>
    </row>
    <row r="645" spans="1:6" ht="38.25">
      <c r="A645" s="488"/>
      <c r="B645" s="497" t="s">
        <v>1215</v>
      </c>
      <c r="C645" s="497" t="s">
        <v>1215</v>
      </c>
      <c r="D645" s="499" t="s">
        <v>1216</v>
      </c>
      <c r="E645" s="498"/>
    </row>
    <row r="646" spans="1:6">
      <c r="A646" s="488"/>
      <c r="B646" s="497" t="s">
        <v>1217</v>
      </c>
      <c r="C646" s="497" t="s">
        <v>1217</v>
      </c>
      <c r="D646" s="499" t="s">
        <v>3260</v>
      </c>
      <c r="E646" s="498"/>
      <c r="F646">
        <v>1873.5</v>
      </c>
    </row>
    <row r="647" spans="1:6">
      <c r="A647" s="488"/>
      <c r="B647" s="497" t="s">
        <v>1218</v>
      </c>
      <c r="C647" s="497" t="s">
        <v>1218</v>
      </c>
      <c r="D647" s="499" t="s">
        <v>3260</v>
      </c>
      <c r="E647" s="498"/>
      <c r="F647">
        <v>1243.72</v>
      </c>
    </row>
    <row r="648" spans="1:6">
      <c r="A648" s="488"/>
      <c r="B648" s="497" t="s">
        <v>1219</v>
      </c>
      <c r="C648" s="497" t="s">
        <v>1219</v>
      </c>
      <c r="D648" s="499" t="s">
        <v>1173</v>
      </c>
      <c r="E648" s="498"/>
    </row>
    <row r="649" spans="1:6">
      <c r="A649" s="488"/>
      <c r="B649" s="497" t="s">
        <v>1220</v>
      </c>
      <c r="C649" s="497" t="s">
        <v>1220</v>
      </c>
      <c r="D649" s="499" t="s">
        <v>1173</v>
      </c>
      <c r="E649" s="498"/>
    </row>
    <row r="650" spans="1:6" ht="25.5">
      <c r="A650" s="488"/>
      <c r="B650" s="497" t="s">
        <v>1221</v>
      </c>
      <c r="C650" s="497" t="s">
        <v>1221</v>
      </c>
      <c r="D650" s="499" t="s">
        <v>1173</v>
      </c>
      <c r="E650" s="498"/>
    </row>
    <row r="651" spans="1:6">
      <c r="A651" s="488"/>
      <c r="B651" s="497" t="s">
        <v>1771</v>
      </c>
      <c r="C651" s="497" t="s">
        <v>1771</v>
      </c>
      <c r="D651" s="499" t="s">
        <v>3448</v>
      </c>
      <c r="E651" s="498"/>
    </row>
    <row r="652" spans="1:6" ht="38.25">
      <c r="A652" s="488"/>
      <c r="B652" s="496" t="s">
        <v>1772</v>
      </c>
      <c r="C652" s="496" t="s">
        <v>1772</v>
      </c>
      <c r="D652" s="499" t="s">
        <v>1173</v>
      </c>
      <c r="E652" s="498"/>
    </row>
    <row r="653" spans="1:6" ht="38.25">
      <c r="A653" s="488"/>
      <c r="B653" s="496" t="s">
        <v>1773</v>
      </c>
      <c r="C653" s="496" t="s">
        <v>1773</v>
      </c>
      <c r="D653" s="499" t="s">
        <v>1173</v>
      </c>
      <c r="E653" s="498"/>
    </row>
    <row r="654" spans="1:6" ht="25.5">
      <c r="A654" s="488"/>
      <c r="B654" s="456" t="s">
        <v>1774</v>
      </c>
      <c r="C654" s="456" t="s">
        <v>1774</v>
      </c>
      <c r="D654" s="499" t="s">
        <v>1173</v>
      </c>
      <c r="E654" s="498"/>
    </row>
    <row r="655" spans="1:6" ht="38.25">
      <c r="A655" s="488"/>
      <c r="B655" s="456" t="s">
        <v>1775</v>
      </c>
      <c r="C655" s="456" t="s">
        <v>1775</v>
      </c>
      <c r="D655" s="499" t="s">
        <v>3448</v>
      </c>
      <c r="E655" s="498"/>
    </row>
    <row r="656" spans="1:6" ht="25.5">
      <c r="A656" s="488"/>
      <c r="B656" s="456" t="s">
        <v>1776</v>
      </c>
      <c r="C656" s="456" t="s">
        <v>1776</v>
      </c>
      <c r="D656" s="499" t="s">
        <v>3448</v>
      </c>
      <c r="E656" s="498"/>
    </row>
    <row r="657" spans="1:5" ht="25.5">
      <c r="A657" s="488"/>
      <c r="B657" s="492" t="s">
        <v>1777</v>
      </c>
      <c r="C657" s="492" t="s">
        <v>1777</v>
      </c>
      <c r="D657" s="499" t="s">
        <v>3448</v>
      </c>
      <c r="E657" s="498"/>
    </row>
    <row r="658" spans="1:5" ht="38.25">
      <c r="A658" s="488"/>
      <c r="B658" s="496" t="s">
        <v>1778</v>
      </c>
      <c r="C658" s="496" t="s">
        <v>1778</v>
      </c>
      <c r="D658" s="499" t="s">
        <v>1173</v>
      </c>
      <c r="E658" s="498"/>
    </row>
    <row r="659" spans="1:5" ht="38.25">
      <c r="A659" s="488"/>
      <c r="B659" s="497" t="s">
        <v>1779</v>
      </c>
      <c r="C659" s="497" t="s">
        <v>1779</v>
      </c>
      <c r="D659" s="499" t="s">
        <v>1780</v>
      </c>
      <c r="E659" s="498"/>
    </row>
    <row r="660" spans="1:5" ht="25.5">
      <c r="A660" s="488"/>
      <c r="B660" s="497" t="s">
        <v>1781</v>
      </c>
      <c r="C660" s="497" t="s">
        <v>1781</v>
      </c>
      <c r="D660" s="499" t="s">
        <v>1173</v>
      </c>
      <c r="E660" s="498"/>
    </row>
    <row r="661" spans="1:5" ht="25.5">
      <c r="A661" s="488"/>
      <c r="B661" s="497" t="s">
        <v>1782</v>
      </c>
      <c r="C661" s="497" t="s">
        <v>1782</v>
      </c>
      <c r="D661" s="499" t="s">
        <v>1214</v>
      </c>
      <c r="E661" s="498"/>
    </row>
    <row r="662" spans="1:5" ht="38.25">
      <c r="A662" s="488"/>
      <c r="B662" s="456" t="s">
        <v>1783</v>
      </c>
      <c r="C662" s="456" t="s">
        <v>1783</v>
      </c>
      <c r="D662" s="499" t="s">
        <v>1784</v>
      </c>
      <c r="E662" s="498"/>
    </row>
    <row r="663" spans="1:5">
      <c r="A663" s="488"/>
      <c r="B663" s="497" t="s">
        <v>2656</v>
      </c>
      <c r="C663" s="497" t="s">
        <v>2656</v>
      </c>
      <c r="D663" s="499" t="s">
        <v>1784</v>
      </c>
      <c r="E663" s="498"/>
    </row>
    <row r="664" spans="1:5">
      <c r="A664" s="488"/>
      <c r="B664" s="497" t="s">
        <v>2657</v>
      </c>
      <c r="C664" s="497" t="s">
        <v>2657</v>
      </c>
      <c r="D664" s="499" t="s">
        <v>1173</v>
      </c>
      <c r="E664" s="498"/>
    </row>
    <row r="665" spans="1:5" ht="21">
      <c r="A665" s="488"/>
      <c r="B665" s="497" t="s">
        <v>1327</v>
      </c>
      <c r="C665" s="497" t="s">
        <v>1327</v>
      </c>
      <c r="D665" s="499" t="s">
        <v>2658</v>
      </c>
      <c r="E665" s="498"/>
    </row>
    <row r="666" spans="1:5" ht="38.25">
      <c r="A666" s="488"/>
      <c r="B666" s="497" t="s">
        <v>2659</v>
      </c>
      <c r="C666" s="497" t="s">
        <v>2659</v>
      </c>
      <c r="D666" s="499" t="s">
        <v>1784</v>
      </c>
      <c r="E666" s="498"/>
    </row>
    <row r="667" spans="1:5" ht="63.75">
      <c r="A667" s="488"/>
      <c r="B667" s="456" t="s">
        <v>2660</v>
      </c>
      <c r="C667" s="456" t="s">
        <v>812</v>
      </c>
      <c r="D667" s="499" t="s">
        <v>1784</v>
      </c>
      <c r="E667" s="498"/>
    </row>
    <row r="668" spans="1:5" ht="25.5">
      <c r="A668" s="488"/>
      <c r="B668" s="497" t="s">
        <v>813</v>
      </c>
      <c r="C668" s="497" t="s">
        <v>813</v>
      </c>
      <c r="D668" s="499" t="s">
        <v>1173</v>
      </c>
      <c r="E668" s="498"/>
    </row>
    <row r="669" spans="1:5">
      <c r="A669" s="488"/>
      <c r="B669" s="497" t="s">
        <v>814</v>
      </c>
      <c r="C669" s="497" t="s">
        <v>814</v>
      </c>
      <c r="D669" s="499" t="s">
        <v>1173</v>
      </c>
      <c r="E669" s="498"/>
    </row>
    <row r="670" spans="1:5">
      <c r="A670" s="488"/>
      <c r="B670" s="497" t="s">
        <v>815</v>
      </c>
      <c r="C670" s="497" t="s">
        <v>815</v>
      </c>
      <c r="D670" s="499" t="s">
        <v>1173</v>
      </c>
      <c r="E670" s="498"/>
    </row>
    <row r="671" spans="1:5" ht="25.5">
      <c r="A671" s="488"/>
      <c r="B671" s="456" t="s">
        <v>816</v>
      </c>
      <c r="C671" s="456" t="s">
        <v>816</v>
      </c>
      <c r="D671" s="499" t="s">
        <v>1173</v>
      </c>
      <c r="E671" s="498"/>
    </row>
    <row r="672" spans="1:5" ht="25.5">
      <c r="A672" s="488"/>
      <c r="B672" s="497" t="s">
        <v>817</v>
      </c>
      <c r="C672" s="497" t="s">
        <v>817</v>
      </c>
      <c r="D672" s="499" t="s">
        <v>3448</v>
      </c>
      <c r="E672" s="498"/>
    </row>
    <row r="673" spans="1:6" ht="25.5">
      <c r="A673" s="488"/>
      <c r="B673" s="497" t="s">
        <v>2533</v>
      </c>
      <c r="C673" s="497" t="s">
        <v>2533</v>
      </c>
      <c r="D673" s="499" t="s">
        <v>3260</v>
      </c>
      <c r="E673" s="498"/>
    </row>
    <row r="674" spans="1:6">
      <c r="A674" s="488"/>
      <c r="B674" s="497" t="s">
        <v>2534</v>
      </c>
      <c r="C674" s="497" t="s">
        <v>2534</v>
      </c>
      <c r="D674" s="499" t="s">
        <v>3448</v>
      </c>
      <c r="E674" s="498"/>
    </row>
    <row r="675" spans="1:6">
      <c r="A675" s="488"/>
      <c r="B675" s="497" t="s">
        <v>2535</v>
      </c>
      <c r="C675" s="497" t="s">
        <v>2535</v>
      </c>
      <c r="D675" s="499" t="s">
        <v>1780</v>
      </c>
      <c r="E675" s="498"/>
    </row>
    <row r="676" spans="1:6">
      <c r="A676" s="488"/>
      <c r="B676" s="497" t="s">
        <v>2536</v>
      </c>
      <c r="C676" s="497" t="s">
        <v>2536</v>
      </c>
      <c r="D676" s="499" t="s">
        <v>1784</v>
      </c>
      <c r="E676" s="498"/>
      <c r="F676" s="498"/>
    </row>
    <row r="677" spans="1:6" ht="76.5">
      <c r="A677" s="488"/>
      <c r="B677" s="496" t="s">
        <v>2298</v>
      </c>
      <c r="C677" s="496" t="s">
        <v>2298</v>
      </c>
      <c r="D677" s="499" t="s">
        <v>1173</v>
      </c>
      <c r="E677" s="498"/>
    </row>
    <row r="678" spans="1:6" ht="38.25">
      <c r="A678" s="488"/>
      <c r="B678" s="496" t="s">
        <v>2537</v>
      </c>
      <c r="C678" s="496" t="s">
        <v>2537</v>
      </c>
      <c r="D678" s="499" t="s">
        <v>1173</v>
      </c>
      <c r="E678" s="498"/>
    </row>
    <row r="679" spans="1:6" ht="38.25">
      <c r="A679" s="488"/>
      <c r="B679" s="496" t="s">
        <v>2661</v>
      </c>
      <c r="C679" s="496" t="s">
        <v>2661</v>
      </c>
      <c r="D679" s="499" t="s">
        <v>1173</v>
      </c>
      <c r="E679" s="498"/>
    </row>
    <row r="680" spans="1:6" ht="38.25">
      <c r="A680" s="488"/>
      <c r="B680" s="496" t="s">
        <v>1212</v>
      </c>
      <c r="C680" s="496" t="s">
        <v>1212</v>
      </c>
      <c r="D680" s="499" t="s">
        <v>1173</v>
      </c>
      <c r="E680" s="498"/>
    </row>
    <row r="681" spans="1:6" ht="38.25">
      <c r="A681" s="488"/>
      <c r="B681" s="496" t="s">
        <v>2662</v>
      </c>
      <c r="C681" s="496" t="s">
        <v>2662</v>
      </c>
      <c r="D681" s="499" t="s">
        <v>1173</v>
      </c>
      <c r="E681" s="498"/>
    </row>
    <row r="682" spans="1:6">
      <c r="A682" s="488"/>
      <c r="B682" s="497"/>
      <c r="C682" s="497"/>
      <c r="D682" s="499"/>
      <c r="E682" s="498"/>
    </row>
    <row r="683" spans="1:6">
      <c r="A683" s="488"/>
      <c r="B683" s="497"/>
      <c r="C683" s="497"/>
      <c r="D683" s="499"/>
      <c r="E683" s="498"/>
    </row>
    <row r="684" spans="1:6">
      <c r="A684" s="488"/>
      <c r="B684" s="497"/>
      <c r="C684" s="497"/>
      <c r="D684" s="499"/>
      <c r="E684" s="498"/>
    </row>
    <row r="685" spans="1:6">
      <c r="A685" s="488"/>
      <c r="B685" s="497"/>
      <c r="C685" s="497"/>
      <c r="D685" s="499"/>
      <c r="E685" s="498"/>
    </row>
    <row r="686" spans="1:6">
      <c r="A686" s="488"/>
      <c r="B686" s="497"/>
      <c r="C686" s="497"/>
      <c r="D686" s="499"/>
      <c r="E686" s="498"/>
    </row>
    <row r="687" spans="1:6">
      <c r="A687" s="488"/>
      <c r="B687" s="497"/>
      <c r="C687" s="497"/>
      <c r="D687" s="499"/>
      <c r="E687" s="498"/>
    </row>
    <row r="688" spans="1:6">
      <c r="A688" s="488"/>
      <c r="B688" s="497"/>
      <c r="C688" s="497"/>
      <c r="D688" s="499"/>
      <c r="E688" s="498"/>
    </row>
    <row r="689" spans="1:5">
      <c r="A689" s="488"/>
      <c r="B689" s="497"/>
      <c r="C689" s="497"/>
      <c r="D689" s="499"/>
      <c r="E689" s="498"/>
    </row>
    <row r="690" spans="1:5">
      <c r="A690" s="488"/>
      <c r="B690" s="497"/>
      <c r="C690" s="497"/>
      <c r="D690" s="499"/>
      <c r="E690" s="498"/>
    </row>
    <row r="691" spans="1:5">
      <c r="A691" s="488"/>
      <c r="B691" s="497"/>
      <c r="C691" s="497"/>
      <c r="D691" s="499"/>
      <c r="E691" s="498"/>
    </row>
    <row r="692" spans="1:5">
      <c r="A692" s="488"/>
      <c r="B692" s="497"/>
      <c r="C692" s="497"/>
      <c r="D692" s="499"/>
      <c r="E692" s="498"/>
    </row>
    <row r="693" spans="1:5">
      <c r="A693" s="488"/>
      <c r="B693" s="497"/>
      <c r="C693" s="497"/>
      <c r="D693" s="499"/>
      <c r="E693" s="498"/>
    </row>
    <row r="694" spans="1:5">
      <c r="A694" s="488"/>
      <c r="B694" s="497"/>
      <c r="C694" s="497"/>
      <c r="D694" s="499"/>
      <c r="E694" s="498"/>
    </row>
    <row r="695" spans="1:5">
      <c r="A695" s="488"/>
      <c r="B695" s="497"/>
      <c r="C695" s="497"/>
      <c r="D695" s="499"/>
      <c r="E695" s="498"/>
    </row>
    <row r="696" spans="1:5">
      <c r="A696" s="488"/>
      <c r="B696" s="497"/>
      <c r="C696" s="497"/>
      <c r="D696" s="499"/>
      <c r="E696" s="498"/>
    </row>
    <row r="697" spans="1:5">
      <c r="A697" s="501"/>
      <c r="B697" s="497"/>
      <c r="C697" s="497"/>
      <c r="D697" s="499"/>
      <c r="E697" s="498"/>
    </row>
    <row r="698" spans="1:5" s="485" customFormat="1">
      <c r="A698" s="481">
        <v>3000</v>
      </c>
      <c r="B698" s="482" t="s">
        <v>2663</v>
      </c>
      <c r="C698" s="482" t="s">
        <v>2663</v>
      </c>
      <c r="D698" s="483"/>
      <c r="E698" s="484"/>
    </row>
    <row r="699" spans="1:5" ht="25.5">
      <c r="A699" s="491">
        <v>3001</v>
      </c>
      <c r="B699" s="271" t="s">
        <v>444</v>
      </c>
      <c r="C699" s="271" t="s">
        <v>444</v>
      </c>
      <c r="D699" s="462" t="s">
        <v>3448</v>
      </c>
      <c r="E699" s="480">
        <v>690</v>
      </c>
    </row>
    <row r="700" spans="1:5" ht="25.5">
      <c r="A700" s="491">
        <v>3002</v>
      </c>
      <c r="B700" s="271" t="s">
        <v>445</v>
      </c>
      <c r="C700" s="271" t="s">
        <v>445</v>
      </c>
      <c r="D700" s="462" t="s">
        <v>3448</v>
      </c>
      <c r="E700" s="480">
        <v>809.02499999999998</v>
      </c>
    </row>
    <row r="701" spans="1:5" ht="25.5">
      <c r="A701" s="491">
        <v>3003</v>
      </c>
      <c r="B701" s="271" t="s">
        <v>446</v>
      </c>
      <c r="C701" s="271" t="s">
        <v>446</v>
      </c>
      <c r="D701" s="462" t="s">
        <v>3448</v>
      </c>
      <c r="E701" s="480">
        <v>1169.9639999999999</v>
      </c>
    </row>
    <row r="702" spans="1:5" ht="25.5">
      <c r="A702" s="491">
        <v>3004</v>
      </c>
      <c r="B702" s="271" t="s">
        <v>447</v>
      </c>
      <c r="C702" s="271" t="s">
        <v>447</v>
      </c>
      <c r="D702" s="462" t="s">
        <v>3448</v>
      </c>
      <c r="E702" s="480">
        <v>1527.039</v>
      </c>
    </row>
    <row r="703" spans="1:5" ht="25.5">
      <c r="A703" s="491">
        <v>3005</v>
      </c>
      <c r="B703" s="271" t="s">
        <v>448</v>
      </c>
      <c r="C703" s="271" t="s">
        <v>448</v>
      </c>
      <c r="D703" s="462" t="s">
        <v>3448</v>
      </c>
      <c r="E703" s="480">
        <v>3436.2</v>
      </c>
    </row>
    <row r="704" spans="1:5">
      <c r="A704" s="491">
        <v>3006</v>
      </c>
      <c r="B704" s="271" t="s">
        <v>449</v>
      </c>
      <c r="C704" s="271" t="s">
        <v>449</v>
      </c>
      <c r="D704" s="462" t="s">
        <v>3448</v>
      </c>
      <c r="E704" s="480">
        <v>2079.3150000000001</v>
      </c>
    </row>
    <row r="705" spans="1:5" ht="25.5">
      <c r="A705" s="491">
        <v>3007</v>
      </c>
      <c r="B705" s="271" t="s">
        <v>450</v>
      </c>
      <c r="C705" s="271" t="s">
        <v>450</v>
      </c>
      <c r="D705" s="462" t="s">
        <v>3448</v>
      </c>
      <c r="E705" s="480">
        <v>1591.2895000000001</v>
      </c>
    </row>
    <row r="706" spans="1:5" ht="25.5">
      <c r="A706" s="491">
        <v>3008</v>
      </c>
      <c r="B706" s="271" t="s">
        <v>2664</v>
      </c>
      <c r="C706" s="271" t="s">
        <v>2664</v>
      </c>
      <c r="D706" s="462" t="s">
        <v>3448</v>
      </c>
      <c r="E706" s="480">
        <v>2389.953</v>
      </c>
    </row>
    <row r="707" spans="1:5" ht="25.5">
      <c r="A707" s="491">
        <v>3009</v>
      </c>
      <c r="B707" s="271" t="s">
        <v>451</v>
      </c>
      <c r="C707" s="271" t="s">
        <v>451</v>
      </c>
      <c r="D707" s="462" t="s">
        <v>3448</v>
      </c>
      <c r="E707" s="480">
        <v>2570.3764999999999</v>
      </c>
    </row>
    <row r="708" spans="1:5" ht="25.5">
      <c r="A708" s="491">
        <v>3010</v>
      </c>
      <c r="B708" s="271" t="s">
        <v>452</v>
      </c>
      <c r="C708" s="271" t="s">
        <v>452</v>
      </c>
      <c r="D708" s="462" t="s">
        <v>3448</v>
      </c>
      <c r="E708" s="480">
        <v>3309.5159999999996</v>
      </c>
    </row>
    <row r="709" spans="1:5" ht="25.5">
      <c r="A709" s="491">
        <v>3011</v>
      </c>
      <c r="B709" s="271" t="s">
        <v>453</v>
      </c>
      <c r="C709" s="271" t="s">
        <v>453</v>
      </c>
      <c r="D709" s="462" t="s">
        <v>3448</v>
      </c>
      <c r="E709" s="480">
        <v>2451.3514999999998</v>
      </c>
    </row>
    <row r="710" spans="1:5" ht="25.5">
      <c r="A710" s="491">
        <v>3012</v>
      </c>
      <c r="B710" s="271" t="s">
        <v>454</v>
      </c>
      <c r="C710" s="271" t="s">
        <v>454</v>
      </c>
      <c r="D710" s="462" t="s">
        <v>3448</v>
      </c>
      <c r="E710" s="480">
        <v>3993.9155000000001</v>
      </c>
    </row>
    <row r="711" spans="1:5" ht="38.25">
      <c r="A711" s="491">
        <v>3013</v>
      </c>
      <c r="B711" s="271" t="s">
        <v>455</v>
      </c>
      <c r="C711" s="271" t="s">
        <v>455</v>
      </c>
      <c r="D711" s="462" t="s">
        <v>3448</v>
      </c>
      <c r="E711" s="480">
        <v>6819.2239999999993</v>
      </c>
    </row>
    <row r="712" spans="1:5" ht="25.5">
      <c r="A712" s="491">
        <v>3014</v>
      </c>
      <c r="B712" s="271" t="s">
        <v>850</v>
      </c>
      <c r="C712" s="271" t="s">
        <v>850</v>
      </c>
      <c r="D712" s="462" t="s">
        <v>3448</v>
      </c>
      <c r="E712" s="480">
        <v>4398.0140000000001</v>
      </c>
    </row>
    <row r="713" spans="1:5" ht="25.5">
      <c r="A713" s="491">
        <v>3015</v>
      </c>
      <c r="B713" s="271" t="s">
        <v>870</v>
      </c>
      <c r="C713" s="271" t="s">
        <v>870</v>
      </c>
      <c r="D713" s="462" t="s">
        <v>3448</v>
      </c>
      <c r="E713" s="480">
        <v>5422.2155000000002</v>
      </c>
    </row>
    <row r="714" spans="1:5" ht="25.5">
      <c r="A714" s="491">
        <v>3016</v>
      </c>
      <c r="B714" s="271" t="s">
        <v>871</v>
      </c>
      <c r="C714" s="271" t="s">
        <v>871</v>
      </c>
      <c r="D714" s="462" t="s">
        <v>3448</v>
      </c>
      <c r="E714" s="480">
        <v>1982.0250000000001</v>
      </c>
    </row>
    <row r="715" spans="1:5" ht="25.5">
      <c r="A715" s="491">
        <v>3017</v>
      </c>
      <c r="B715" s="271" t="s">
        <v>872</v>
      </c>
      <c r="C715" s="271" t="s">
        <v>872</v>
      </c>
      <c r="D715" s="462" t="s">
        <v>3448</v>
      </c>
      <c r="E715" s="480">
        <v>4064.9625000000001</v>
      </c>
    </row>
    <row r="716" spans="1:5" ht="25.5">
      <c r="A716" s="491">
        <v>3018</v>
      </c>
      <c r="B716" s="271" t="s">
        <v>1434</v>
      </c>
      <c r="C716" s="271" t="s">
        <v>1434</v>
      </c>
      <c r="D716" s="462" t="s">
        <v>3448</v>
      </c>
      <c r="E716" s="480">
        <v>12297.237499999999</v>
      </c>
    </row>
    <row r="717" spans="1:5" ht="25.5">
      <c r="A717" s="491">
        <v>3019</v>
      </c>
      <c r="B717" s="271" t="s">
        <v>1435</v>
      </c>
      <c r="C717" s="271" t="s">
        <v>1435</v>
      </c>
      <c r="D717" s="462" t="s">
        <v>3448</v>
      </c>
      <c r="E717" s="480">
        <v>13725.5375</v>
      </c>
    </row>
    <row r="718" spans="1:5">
      <c r="A718" s="518"/>
      <c r="B718" s="519"/>
      <c r="C718" s="519"/>
      <c r="D718" s="520"/>
      <c r="E718" s="521"/>
    </row>
    <row r="719" spans="1:5">
      <c r="A719" s="491">
        <v>3020</v>
      </c>
      <c r="B719" s="271" t="s">
        <v>198</v>
      </c>
      <c r="C719" s="271" t="s">
        <v>198</v>
      </c>
      <c r="D719" s="462" t="s">
        <v>3448</v>
      </c>
      <c r="E719" s="480">
        <v>114.26400000000001</v>
      </c>
    </row>
    <row r="720" spans="1:5">
      <c r="A720" s="491">
        <v>3021</v>
      </c>
      <c r="B720" s="271" t="s">
        <v>1436</v>
      </c>
      <c r="C720" s="271" t="s">
        <v>1436</v>
      </c>
      <c r="D720" s="462" t="s">
        <v>3448</v>
      </c>
      <c r="E720" s="480">
        <v>190.44</v>
      </c>
    </row>
    <row r="721" spans="1:5">
      <c r="A721" s="491">
        <v>3022</v>
      </c>
      <c r="B721" s="271" t="s">
        <v>1437</v>
      </c>
      <c r="C721" s="271" t="s">
        <v>1437</v>
      </c>
      <c r="D721" s="462" t="s">
        <v>3448</v>
      </c>
      <c r="E721" s="480">
        <v>297.5625</v>
      </c>
    </row>
    <row r="722" spans="1:5" ht="25.5">
      <c r="A722" s="491">
        <v>3023</v>
      </c>
      <c r="B722" s="271" t="s">
        <v>1438</v>
      </c>
      <c r="C722" s="271" t="s">
        <v>1438</v>
      </c>
      <c r="D722" s="462" t="s">
        <v>3448</v>
      </c>
      <c r="E722" s="480">
        <v>238.05</v>
      </c>
    </row>
    <row r="723" spans="1:5">
      <c r="A723" s="491">
        <v>3024</v>
      </c>
      <c r="B723" s="271" t="s">
        <v>199</v>
      </c>
      <c r="C723" s="271" t="s">
        <v>199</v>
      </c>
      <c r="D723" s="462" t="s">
        <v>1439</v>
      </c>
      <c r="E723" s="480">
        <v>2261.4749999999999</v>
      </c>
    </row>
    <row r="724" spans="1:5">
      <c r="A724" s="491">
        <v>3025</v>
      </c>
      <c r="B724" s="271" t="s">
        <v>200</v>
      </c>
      <c r="C724" s="271" t="s">
        <v>200</v>
      </c>
      <c r="D724" s="462" t="s">
        <v>1439</v>
      </c>
      <c r="E724" s="480">
        <v>2856.6</v>
      </c>
    </row>
    <row r="725" spans="1:5">
      <c r="A725" s="491">
        <v>3026</v>
      </c>
      <c r="B725" s="271" t="s">
        <v>201</v>
      </c>
      <c r="C725" s="271" t="s">
        <v>201</v>
      </c>
      <c r="D725" s="462" t="s">
        <v>1439</v>
      </c>
      <c r="E725" s="480">
        <v>166.63499999999999</v>
      </c>
    </row>
    <row r="726" spans="1:5">
      <c r="A726" s="491">
        <v>3027</v>
      </c>
      <c r="B726" s="271" t="s">
        <v>202</v>
      </c>
      <c r="C726" s="271" t="s">
        <v>202</v>
      </c>
      <c r="D726" s="462" t="s">
        <v>1439</v>
      </c>
      <c r="E726" s="480">
        <v>148.77550000000002</v>
      </c>
    </row>
    <row r="727" spans="1:5">
      <c r="A727" s="491">
        <v>3028</v>
      </c>
      <c r="B727" s="271" t="s">
        <v>203</v>
      </c>
      <c r="C727" s="271" t="s">
        <v>203</v>
      </c>
      <c r="D727" s="462" t="s">
        <v>1439</v>
      </c>
      <c r="E727" s="480">
        <v>53.555499999999995</v>
      </c>
    </row>
    <row r="728" spans="1:5">
      <c r="A728" s="491">
        <v>3029</v>
      </c>
      <c r="B728" s="271" t="s">
        <v>204</v>
      </c>
      <c r="C728" s="271" t="s">
        <v>204</v>
      </c>
      <c r="D728" s="462" t="s">
        <v>1439</v>
      </c>
      <c r="E728" s="480">
        <v>35.707500000000003</v>
      </c>
    </row>
    <row r="729" spans="1:5">
      <c r="A729" s="518"/>
      <c r="B729" s="519">
        <v>0</v>
      </c>
      <c r="C729" s="519">
        <v>0</v>
      </c>
      <c r="D729" s="520">
        <v>0</v>
      </c>
      <c r="E729" s="521">
        <v>0</v>
      </c>
    </row>
    <row r="730" spans="1:5">
      <c r="A730" s="491">
        <v>3030</v>
      </c>
      <c r="B730" s="271" t="s">
        <v>1440</v>
      </c>
      <c r="C730" s="271" t="s">
        <v>1440</v>
      </c>
      <c r="D730" s="462" t="s">
        <v>3448</v>
      </c>
      <c r="E730" s="480">
        <v>214.13</v>
      </c>
    </row>
    <row r="731" spans="1:5">
      <c r="A731" s="491">
        <v>3031</v>
      </c>
      <c r="B731" s="271" t="s">
        <v>1441</v>
      </c>
      <c r="C731" s="271" t="s">
        <v>1441</v>
      </c>
      <c r="D731" s="462" t="s">
        <v>3448</v>
      </c>
      <c r="E731" s="480">
        <v>223.70949999999999</v>
      </c>
    </row>
    <row r="732" spans="1:5">
      <c r="A732" s="491">
        <v>3032</v>
      </c>
      <c r="B732" s="271" t="s">
        <v>1442</v>
      </c>
      <c r="C732" s="271" t="s">
        <v>1442</v>
      </c>
      <c r="D732" s="462" t="s">
        <v>3448</v>
      </c>
      <c r="E732" s="480">
        <v>169.75149999999999</v>
      </c>
    </row>
    <row r="733" spans="1:5">
      <c r="A733" s="491">
        <v>3033</v>
      </c>
      <c r="B733" s="271" t="s">
        <v>1443</v>
      </c>
      <c r="C733" s="271" t="s">
        <v>1443</v>
      </c>
      <c r="D733" s="462" t="s">
        <v>3448</v>
      </c>
      <c r="E733" s="480">
        <v>227.91849999999999</v>
      </c>
    </row>
    <row r="734" spans="1:5">
      <c r="A734" s="491">
        <v>3034</v>
      </c>
      <c r="B734" s="271" t="s">
        <v>360</v>
      </c>
      <c r="C734" s="271" t="s">
        <v>360</v>
      </c>
      <c r="D734" s="462" t="s">
        <v>3448</v>
      </c>
      <c r="E734" s="480">
        <v>249.94099999999997</v>
      </c>
    </row>
    <row r="735" spans="1:5">
      <c r="A735" s="491">
        <v>3035</v>
      </c>
      <c r="B735" s="271" t="s">
        <v>361</v>
      </c>
      <c r="C735" s="271" t="s">
        <v>361</v>
      </c>
      <c r="D735" s="462"/>
      <c r="E735" s="480">
        <v>259.52049999999997</v>
      </c>
    </row>
    <row r="736" spans="1:5">
      <c r="A736" s="491">
        <v>3036</v>
      </c>
      <c r="B736" s="271" t="s">
        <v>362</v>
      </c>
      <c r="C736" s="271" t="s">
        <v>362</v>
      </c>
      <c r="D736" s="462" t="s">
        <v>3448</v>
      </c>
      <c r="E736" s="480">
        <v>281.12900000000002</v>
      </c>
    </row>
    <row r="737" spans="1:5">
      <c r="A737" s="491">
        <v>3037</v>
      </c>
      <c r="B737" s="271" t="s">
        <v>363</v>
      </c>
      <c r="C737" s="271" t="s">
        <v>363</v>
      </c>
      <c r="D737" s="462" t="s">
        <v>3448</v>
      </c>
      <c r="E737" s="480">
        <v>290.70850000000002</v>
      </c>
    </row>
    <row r="738" spans="1:5">
      <c r="A738" s="491">
        <v>3038</v>
      </c>
      <c r="B738" s="271" t="s">
        <v>364</v>
      </c>
      <c r="C738" s="271" t="s">
        <v>364</v>
      </c>
      <c r="D738" s="462" t="s">
        <v>3448</v>
      </c>
      <c r="E738" s="480">
        <v>300.31100000000004</v>
      </c>
    </row>
    <row r="739" spans="1:5">
      <c r="A739" s="491">
        <v>3039</v>
      </c>
      <c r="B739" s="271" t="s">
        <v>365</v>
      </c>
      <c r="C739" s="271" t="s">
        <v>365</v>
      </c>
      <c r="D739" s="462" t="s">
        <v>3448</v>
      </c>
      <c r="E739" s="480">
        <v>312.19049999999999</v>
      </c>
    </row>
    <row r="740" spans="1:5">
      <c r="A740" s="491">
        <v>3040</v>
      </c>
      <c r="B740" s="271" t="s">
        <v>366</v>
      </c>
      <c r="C740" s="271" t="s">
        <v>366</v>
      </c>
      <c r="D740" s="462" t="s">
        <v>3448</v>
      </c>
      <c r="E740" s="480">
        <v>518.27050000000008</v>
      </c>
    </row>
    <row r="741" spans="1:5">
      <c r="A741" s="491">
        <v>3041</v>
      </c>
      <c r="B741" s="271" t="s">
        <v>367</v>
      </c>
      <c r="C741" s="271" t="s">
        <v>367</v>
      </c>
      <c r="D741" s="462" t="s">
        <v>3448</v>
      </c>
      <c r="E741" s="480">
        <v>521.64</v>
      </c>
    </row>
    <row r="742" spans="1:5">
      <c r="A742" s="491">
        <v>3042</v>
      </c>
      <c r="B742" s="271" t="s">
        <v>368</v>
      </c>
      <c r="C742" s="271" t="s">
        <v>368</v>
      </c>
      <c r="D742" s="462" t="s">
        <v>3448</v>
      </c>
      <c r="E742" s="480">
        <v>529.85099999999989</v>
      </c>
    </row>
    <row r="743" spans="1:5">
      <c r="A743" s="491">
        <v>3043</v>
      </c>
      <c r="B743" s="271" t="s">
        <v>369</v>
      </c>
      <c r="C743" s="271" t="s">
        <v>369</v>
      </c>
      <c r="D743" s="462" t="s">
        <v>3448</v>
      </c>
      <c r="E743" s="480">
        <v>533.22050000000002</v>
      </c>
    </row>
    <row r="744" spans="1:5">
      <c r="A744" s="491">
        <v>3044</v>
      </c>
      <c r="B744" s="271" t="s">
        <v>370</v>
      </c>
      <c r="C744" s="271" t="s">
        <v>370</v>
      </c>
      <c r="D744" s="462" t="s">
        <v>3448</v>
      </c>
      <c r="E744" s="480">
        <v>221.51300000000001</v>
      </c>
    </row>
    <row r="745" spans="1:5">
      <c r="A745" s="491">
        <v>3045</v>
      </c>
      <c r="B745" s="271" t="s">
        <v>371</v>
      </c>
      <c r="C745" s="271" t="s">
        <v>371</v>
      </c>
      <c r="D745" s="462" t="s">
        <v>3448</v>
      </c>
      <c r="E745" s="480">
        <v>231.0925</v>
      </c>
    </row>
    <row r="746" spans="1:5" ht="25.5">
      <c r="A746" s="491">
        <v>3046</v>
      </c>
      <c r="B746" s="271" t="s">
        <v>205</v>
      </c>
      <c r="C746" s="271" t="s">
        <v>205</v>
      </c>
      <c r="D746" s="462" t="s">
        <v>3448</v>
      </c>
      <c r="E746" s="480">
        <v>337.39850000000001</v>
      </c>
    </row>
    <row r="747" spans="1:5">
      <c r="A747" s="491">
        <v>3047</v>
      </c>
      <c r="B747" s="271" t="s">
        <v>206</v>
      </c>
      <c r="C747" s="271" t="s">
        <v>206</v>
      </c>
      <c r="D747" s="462" t="s">
        <v>3448</v>
      </c>
      <c r="E747" s="480">
        <v>465.73850000000004</v>
      </c>
    </row>
    <row r="748" spans="1:5">
      <c r="A748" s="491">
        <v>3048</v>
      </c>
      <c r="B748" s="271" t="s">
        <v>207</v>
      </c>
      <c r="C748" s="271" t="s">
        <v>207</v>
      </c>
      <c r="D748" s="462" t="s">
        <v>3448</v>
      </c>
      <c r="E748" s="480">
        <v>554.21949999999993</v>
      </c>
    </row>
    <row r="749" spans="1:5" ht="25.5">
      <c r="A749" s="491">
        <v>3049</v>
      </c>
      <c r="B749" s="271" t="s">
        <v>372</v>
      </c>
      <c r="C749" s="271" t="s">
        <v>372</v>
      </c>
      <c r="D749" s="462" t="s">
        <v>3448</v>
      </c>
      <c r="E749" s="480">
        <v>366.666</v>
      </c>
    </row>
    <row r="750" spans="1:5" ht="25.5">
      <c r="A750" s="491">
        <v>3050</v>
      </c>
      <c r="B750" s="271" t="s">
        <v>373</v>
      </c>
      <c r="C750" s="271" t="s">
        <v>373</v>
      </c>
      <c r="D750" s="462" t="s">
        <v>3448</v>
      </c>
      <c r="E750" s="480">
        <v>318.07849999999996</v>
      </c>
    </row>
    <row r="751" spans="1:5">
      <c r="A751" s="491">
        <v>3051</v>
      </c>
      <c r="B751" s="271" t="s">
        <v>374</v>
      </c>
      <c r="C751" s="271" t="s">
        <v>374</v>
      </c>
      <c r="D751" s="462" t="s">
        <v>3448</v>
      </c>
      <c r="E751" s="480">
        <v>109.67550000000001</v>
      </c>
    </row>
    <row r="752" spans="1:5" ht="25.5">
      <c r="A752" s="491">
        <v>3052</v>
      </c>
      <c r="B752" s="271" t="s">
        <v>375</v>
      </c>
      <c r="C752" s="271" t="s">
        <v>375</v>
      </c>
      <c r="D752" s="462" t="s">
        <v>3448</v>
      </c>
      <c r="E752" s="480">
        <v>640.40049999999997</v>
      </c>
    </row>
    <row r="753" spans="1:5">
      <c r="A753" s="491">
        <v>3053</v>
      </c>
      <c r="B753" s="271" t="s">
        <v>208</v>
      </c>
      <c r="C753" s="271" t="s">
        <v>208</v>
      </c>
      <c r="D753" s="462" t="s">
        <v>3448</v>
      </c>
      <c r="E753" s="480">
        <v>357.19</v>
      </c>
    </row>
    <row r="754" spans="1:5">
      <c r="A754" s="491">
        <v>3054</v>
      </c>
      <c r="B754" s="271" t="s">
        <v>209</v>
      </c>
      <c r="C754" s="271" t="s">
        <v>209</v>
      </c>
      <c r="D754" s="462" t="s">
        <v>3448</v>
      </c>
      <c r="E754" s="480">
        <v>267.858</v>
      </c>
    </row>
    <row r="755" spans="1:5">
      <c r="A755" s="491">
        <v>3055</v>
      </c>
      <c r="B755" s="271" t="s">
        <v>210</v>
      </c>
      <c r="C755" s="271" t="s">
        <v>210</v>
      </c>
      <c r="D755" s="462" t="s">
        <v>3448</v>
      </c>
      <c r="E755" s="480">
        <v>151.16749999999999</v>
      </c>
    </row>
    <row r="756" spans="1:5">
      <c r="A756" s="491">
        <v>3056</v>
      </c>
      <c r="B756" s="271" t="s">
        <v>211</v>
      </c>
      <c r="C756" s="271" t="s">
        <v>211</v>
      </c>
      <c r="D756" s="462" t="s">
        <v>3448</v>
      </c>
      <c r="E756" s="480">
        <v>293.60649999999998</v>
      </c>
    </row>
    <row r="757" spans="1:5">
      <c r="A757" s="491">
        <v>3057</v>
      </c>
      <c r="B757" s="271" t="s">
        <v>212</v>
      </c>
      <c r="C757" s="271" t="s">
        <v>212</v>
      </c>
      <c r="D757" s="462" t="s">
        <v>3448</v>
      </c>
      <c r="E757" s="480">
        <v>62.979750000000003</v>
      </c>
    </row>
    <row r="758" spans="1:5">
      <c r="A758" s="518"/>
      <c r="B758" s="519">
        <v>0</v>
      </c>
      <c r="C758" s="519">
        <v>0</v>
      </c>
      <c r="D758" s="520">
        <v>0</v>
      </c>
      <c r="E758" s="521">
        <v>0</v>
      </c>
    </row>
    <row r="759" spans="1:5">
      <c r="A759" s="491">
        <v>3058</v>
      </c>
      <c r="B759" s="271" t="s">
        <v>376</v>
      </c>
      <c r="C759" s="271" t="s">
        <v>376</v>
      </c>
      <c r="D759" s="462" t="s">
        <v>3448</v>
      </c>
      <c r="E759" s="480">
        <v>476.50200000000007</v>
      </c>
    </row>
    <row r="760" spans="1:5">
      <c r="A760" s="491">
        <f>A759+1</f>
        <v>3059</v>
      </c>
      <c r="B760" s="271" t="s">
        <v>377</v>
      </c>
      <c r="C760" s="271" t="s">
        <v>377</v>
      </c>
      <c r="D760" s="462" t="s">
        <v>3448</v>
      </c>
      <c r="E760" s="480">
        <v>500.30699999999996</v>
      </c>
    </row>
    <row r="761" spans="1:5">
      <c r="A761" s="491">
        <f t="shared" ref="A761:A770" si="9">A760+1</f>
        <v>3060</v>
      </c>
      <c r="B761" s="271" t="s">
        <v>378</v>
      </c>
      <c r="C761" s="271" t="s">
        <v>378</v>
      </c>
      <c r="D761" s="462" t="s">
        <v>3448</v>
      </c>
      <c r="E761" s="480">
        <v>619.33249999999998</v>
      </c>
    </row>
    <row r="762" spans="1:5">
      <c r="A762" s="491">
        <f t="shared" si="9"/>
        <v>3061</v>
      </c>
      <c r="B762" s="271" t="s">
        <v>379</v>
      </c>
      <c r="C762" s="271" t="s">
        <v>379</v>
      </c>
      <c r="D762" s="462" t="s">
        <v>3448</v>
      </c>
      <c r="E762" s="480">
        <v>791.9129999999999</v>
      </c>
    </row>
    <row r="763" spans="1:5">
      <c r="A763" s="491">
        <f t="shared" si="9"/>
        <v>3062</v>
      </c>
      <c r="B763" s="271" t="s">
        <v>380</v>
      </c>
      <c r="C763" s="271" t="s">
        <v>380</v>
      </c>
      <c r="D763" s="462" t="s">
        <v>3448</v>
      </c>
      <c r="E763" s="480">
        <v>1037.1044999999999</v>
      </c>
    </row>
    <row r="764" spans="1:5">
      <c r="A764" s="491">
        <f t="shared" si="9"/>
        <v>3063</v>
      </c>
      <c r="B764" s="271" t="s">
        <v>381</v>
      </c>
      <c r="C764" s="271" t="s">
        <v>381</v>
      </c>
      <c r="D764" s="462" t="s">
        <v>3448</v>
      </c>
      <c r="E764" s="480">
        <v>1363.2330000000002</v>
      </c>
    </row>
    <row r="765" spans="1:5">
      <c r="A765" s="491">
        <f t="shared" si="9"/>
        <v>3064</v>
      </c>
      <c r="B765" s="271" t="s">
        <v>1452</v>
      </c>
      <c r="C765" s="271" t="s">
        <v>1452</v>
      </c>
      <c r="D765" s="462" t="s">
        <v>3448</v>
      </c>
      <c r="E765" s="480">
        <v>1538.2055</v>
      </c>
    </row>
    <row r="766" spans="1:5">
      <c r="A766" s="491">
        <f t="shared" si="9"/>
        <v>3065</v>
      </c>
      <c r="B766" s="271" t="s">
        <v>1453</v>
      </c>
      <c r="C766" s="271" t="s">
        <v>1453</v>
      </c>
      <c r="D766" s="462" t="s">
        <v>3448</v>
      </c>
      <c r="E766" s="480">
        <v>701.45400000000006</v>
      </c>
    </row>
    <row r="767" spans="1:5">
      <c r="A767" s="491">
        <f t="shared" si="9"/>
        <v>3066</v>
      </c>
      <c r="B767" s="271" t="s">
        <v>1454</v>
      </c>
      <c r="C767" s="271" t="s">
        <v>1454</v>
      </c>
      <c r="D767" s="462" t="s">
        <v>3448</v>
      </c>
      <c r="E767" s="480">
        <v>944.26499999999999</v>
      </c>
    </row>
    <row r="768" spans="1:5">
      <c r="A768" s="491">
        <f t="shared" si="9"/>
        <v>3067</v>
      </c>
      <c r="B768" s="271" t="s">
        <v>1455</v>
      </c>
      <c r="C768" s="271" t="s">
        <v>1455</v>
      </c>
      <c r="D768" s="462" t="s">
        <v>3448</v>
      </c>
      <c r="E768" s="480">
        <v>500.3075</v>
      </c>
    </row>
    <row r="769" spans="1:5">
      <c r="A769" s="491">
        <f t="shared" si="9"/>
        <v>3068</v>
      </c>
      <c r="B769" s="271" t="s">
        <v>1456</v>
      </c>
      <c r="C769" s="271" t="s">
        <v>1456</v>
      </c>
      <c r="D769" s="462" t="s">
        <v>3448</v>
      </c>
      <c r="E769" s="480">
        <v>500.3075</v>
      </c>
    </row>
    <row r="770" spans="1:5">
      <c r="A770" s="491">
        <f t="shared" si="9"/>
        <v>3069</v>
      </c>
      <c r="B770" s="271" t="s">
        <v>1457</v>
      </c>
      <c r="C770" s="271" t="s">
        <v>1457</v>
      </c>
      <c r="D770" s="462" t="s">
        <v>3448</v>
      </c>
      <c r="E770" s="480">
        <v>500.3075</v>
      </c>
    </row>
    <row r="771" spans="1:5">
      <c r="A771" s="518"/>
      <c r="B771" s="519">
        <v>0</v>
      </c>
      <c r="C771" s="519">
        <v>0</v>
      </c>
      <c r="D771" s="520">
        <v>0</v>
      </c>
      <c r="E771" s="521">
        <v>0</v>
      </c>
    </row>
    <row r="772" spans="1:5">
      <c r="A772" s="491">
        <v>3070</v>
      </c>
      <c r="B772" s="271" t="s">
        <v>213</v>
      </c>
      <c r="C772" s="271" t="s">
        <v>213</v>
      </c>
      <c r="D772" s="462" t="s">
        <v>3448</v>
      </c>
      <c r="E772" s="480">
        <v>915.65300000000002</v>
      </c>
    </row>
    <row r="773" spans="1:5">
      <c r="A773" s="491">
        <f>A772+1</f>
        <v>3071</v>
      </c>
      <c r="B773" s="271" t="s">
        <v>214</v>
      </c>
      <c r="C773" s="271" t="s">
        <v>214</v>
      </c>
      <c r="D773" s="462" t="s">
        <v>3448</v>
      </c>
      <c r="E773" s="480">
        <v>1528.6375</v>
      </c>
    </row>
    <row r="774" spans="1:5">
      <c r="A774" s="491">
        <f t="shared" ref="A774:A791" si="10">A773+1</f>
        <v>3072</v>
      </c>
      <c r="B774" s="271" t="s">
        <v>215</v>
      </c>
      <c r="C774" s="271" t="s">
        <v>215</v>
      </c>
      <c r="D774" s="462" t="s">
        <v>3448</v>
      </c>
      <c r="E774" s="480">
        <v>3254.5</v>
      </c>
    </row>
    <row r="775" spans="1:5">
      <c r="A775" s="491">
        <f t="shared" si="10"/>
        <v>3073</v>
      </c>
      <c r="B775" s="271" t="s">
        <v>216</v>
      </c>
      <c r="C775" s="271" t="s">
        <v>216</v>
      </c>
      <c r="D775" s="462" t="s">
        <v>3448</v>
      </c>
      <c r="E775" s="480">
        <v>5754.0249999999996</v>
      </c>
    </row>
    <row r="776" spans="1:5">
      <c r="A776" s="491">
        <f t="shared" si="10"/>
        <v>3074</v>
      </c>
      <c r="B776" s="271" t="s">
        <v>217</v>
      </c>
      <c r="C776" s="271" t="s">
        <v>217</v>
      </c>
      <c r="D776" s="462" t="s">
        <v>3448</v>
      </c>
      <c r="E776" s="480">
        <v>1695.2725</v>
      </c>
    </row>
    <row r="777" spans="1:5">
      <c r="A777" s="491">
        <f t="shared" si="10"/>
        <v>3075</v>
      </c>
      <c r="B777" s="271" t="s">
        <v>218</v>
      </c>
      <c r="C777" s="271" t="s">
        <v>218</v>
      </c>
      <c r="D777" s="462" t="s">
        <v>3448</v>
      </c>
      <c r="E777" s="480">
        <v>2218.9825000000001</v>
      </c>
    </row>
    <row r="778" spans="1:5">
      <c r="A778" s="491">
        <f t="shared" si="10"/>
        <v>3076</v>
      </c>
      <c r="B778" s="271" t="s">
        <v>219</v>
      </c>
      <c r="C778" s="271" t="s">
        <v>219</v>
      </c>
      <c r="D778" s="462" t="s">
        <v>3448</v>
      </c>
      <c r="E778" s="480">
        <v>4313.8225000000002</v>
      </c>
    </row>
    <row r="779" spans="1:5">
      <c r="A779" s="491">
        <f t="shared" si="10"/>
        <v>3077</v>
      </c>
      <c r="B779" s="271" t="s">
        <v>220</v>
      </c>
      <c r="C779" s="271" t="s">
        <v>220</v>
      </c>
      <c r="D779" s="462" t="s">
        <v>3448</v>
      </c>
      <c r="E779" s="480">
        <v>7836.9624999999996</v>
      </c>
    </row>
    <row r="780" spans="1:5">
      <c r="A780" s="491">
        <f t="shared" si="10"/>
        <v>3078</v>
      </c>
      <c r="B780" s="271" t="s">
        <v>221</v>
      </c>
      <c r="C780" s="271" t="s">
        <v>221</v>
      </c>
      <c r="D780" s="462" t="s">
        <v>3448</v>
      </c>
      <c r="E780" s="480">
        <v>1980.9324999999999</v>
      </c>
    </row>
    <row r="781" spans="1:5">
      <c r="A781" s="491">
        <f t="shared" si="10"/>
        <v>3079</v>
      </c>
      <c r="B781" s="271" t="s">
        <v>222</v>
      </c>
      <c r="C781" s="271" t="s">
        <v>222</v>
      </c>
      <c r="D781" s="462" t="s">
        <v>3448</v>
      </c>
      <c r="E781" s="480">
        <v>2611.7649999999999</v>
      </c>
    </row>
    <row r="782" spans="1:5">
      <c r="A782" s="491">
        <f t="shared" si="10"/>
        <v>3080</v>
      </c>
      <c r="B782" s="271" t="s">
        <v>223</v>
      </c>
      <c r="C782" s="271" t="s">
        <v>223</v>
      </c>
      <c r="D782" s="462" t="s">
        <v>3448</v>
      </c>
      <c r="E782" s="480">
        <v>6384.8575000000001</v>
      </c>
    </row>
    <row r="783" spans="1:5">
      <c r="A783" s="491">
        <f t="shared" si="10"/>
        <v>3081</v>
      </c>
      <c r="B783" s="271" t="s">
        <v>224</v>
      </c>
      <c r="C783" s="271" t="s">
        <v>224</v>
      </c>
      <c r="D783" s="462" t="s">
        <v>3448</v>
      </c>
      <c r="E783" s="480">
        <v>8896.2849999999999</v>
      </c>
    </row>
    <row r="784" spans="1:5">
      <c r="A784" s="491">
        <f t="shared" si="10"/>
        <v>3082</v>
      </c>
      <c r="B784" s="271" t="s">
        <v>225</v>
      </c>
      <c r="C784" s="271" t="s">
        <v>225</v>
      </c>
      <c r="D784" s="462" t="s">
        <v>3448</v>
      </c>
      <c r="E784" s="480">
        <v>12378.1975</v>
      </c>
    </row>
    <row r="785" spans="1:5">
      <c r="A785" s="491">
        <f t="shared" si="10"/>
        <v>3083</v>
      </c>
      <c r="B785" s="271" t="s">
        <v>226</v>
      </c>
      <c r="C785" s="271" t="s">
        <v>226</v>
      </c>
      <c r="D785" s="462" t="s">
        <v>3448</v>
      </c>
      <c r="E785" s="480">
        <v>1109.75</v>
      </c>
    </row>
    <row r="786" spans="1:5">
      <c r="A786" s="491">
        <f t="shared" si="10"/>
        <v>3084</v>
      </c>
      <c r="B786" s="271" t="s">
        <v>227</v>
      </c>
      <c r="C786" s="271" t="s">
        <v>227</v>
      </c>
      <c r="D786" s="462" t="s">
        <v>3448</v>
      </c>
      <c r="E786" s="480">
        <v>2002.4375</v>
      </c>
    </row>
    <row r="787" spans="1:5">
      <c r="A787" s="491">
        <f t="shared" si="10"/>
        <v>3085</v>
      </c>
      <c r="B787" s="271" t="s">
        <v>228</v>
      </c>
      <c r="C787" s="271" t="s">
        <v>228</v>
      </c>
      <c r="D787" s="462" t="s">
        <v>3448</v>
      </c>
      <c r="E787" s="480">
        <v>4323.4250000000002</v>
      </c>
    </row>
    <row r="788" spans="1:5">
      <c r="A788" s="491">
        <f t="shared" si="10"/>
        <v>3086</v>
      </c>
      <c r="B788" s="271" t="s">
        <v>229</v>
      </c>
      <c r="C788" s="271" t="s">
        <v>229</v>
      </c>
      <c r="D788" s="462" t="s">
        <v>3448</v>
      </c>
      <c r="E788" s="480">
        <v>8366.7099999999991</v>
      </c>
    </row>
    <row r="789" spans="1:5">
      <c r="A789" s="491">
        <f t="shared" si="10"/>
        <v>3087</v>
      </c>
      <c r="B789" s="271" t="s">
        <v>230</v>
      </c>
      <c r="C789" s="271" t="s">
        <v>230</v>
      </c>
      <c r="D789" s="462" t="s">
        <v>3448</v>
      </c>
      <c r="E789" s="480">
        <v>4242.1085000000003</v>
      </c>
    </row>
    <row r="790" spans="1:5">
      <c r="A790" s="491">
        <f t="shared" si="10"/>
        <v>3088</v>
      </c>
      <c r="B790" s="271" t="s">
        <v>231</v>
      </c>
      <c r="C790" s="271" t="s">
        <v>231</v>
      </c>
      <c r="D790" s="462" t="s">
        <v>3448</v>
      </c>
      <c r="E790" s="480">
        <v>5967.9709999999995</v>
      </c>
    </row>
    <row r="791" spans="1:5">
      <c r="A791" s="491">
        <f t="shared" si="10"/>
        <v>3089</v>
      </c>
      <c r="B791" s="271" t="s">
        <v>232</v>
      </c>
      <c r="C791" s="271" t="s">
        <v>232</v>
      </c>
      <c r="D791" s="462" t="s">
        <v>3448</v>
      </c>
      <c r="E791" s="480">
        <v>7130.69</v>
      </c>
    </row>
    <row r="792" spans="1:5">
      <c r="A792" s="518"/>
      <c r="B792" s="519">
        <v>0</v>
      </c>
      <c r="C792" s="519">
        <v>0</v>
      </c>
      <c r="D792" s="520">
        <v>0</v>
      </c>
      <c r="E792" s="521">
        <v>0</v>
      </c>
    </row>
    <row r="793" spans="1:5" ht="38.25">
      <c r="A793" s="491">
        <v>3090</v>
      </c>
      <c r="B793" s="271" t="s">
        <v>233</v>
      </c>
      <c r="C793" s="271" t="s">
        <v>233</v>
      </c>
      <c r="D793" s="462" t="s">
        <v>3448</v>
      </c>
      <c r="E793" s="480">
        <v>23520.375</v>
      </c>
    </row>
    <row r="794" spans="1:5" ht="38.25">
      <c r="A794" s="491">
        <f>A793+1</f>
        <v>3091</v>
      </c>
      <c r="B794" s="271" t="s">
        <v>234</v>
      </c>
      <c r="C794" s="271" t="s">
        <v>234</v>
      </c>
      <c r="D794" s="462" t="s">
        <v>3448</v>
      </c>
      <c r="E794" s="480">
        <v>24948.674999999999</v>
      </c>
    </row>
    <row r="795" spans="1:5" ht="38.25">
      <c r="A795" s="491">
        <f t="shared" ref="A795:A809" si="11">A794+1</f>
        <v>3092</v>
      </c>
      <c r="B795" s="271" t="s">
        <v>235</v>
      </c>
      <c r="C795" s="271" t="s">
        <v>235</v>
      </c>
      <c r="D795" s="462" t="s">
        <v>3448</v>
      </c>
      <c r="E795" s="480">
        <v>27219.924999999999</v>
      </c>
    </row>
    <row r="796" spans="1:5" ht="38.25">
      <c r="A796" s="491">
        <f t="shared" si="11"/>
        <v>3093</v>
      </c>
      <c r="B796" s="271" t="s">
        <v>236</v>
      </c>
      <c r="C796" s="271" t="s">
        <v>236</v>
      </c>
      <c r="D796" s="462" t="s">
        <v>3448</v>
      </c>
      <c r="E796" s="480">
        <v>41383.9</v>
      </c>
    </row>
    <row r="797" spans="1:5" ht="38.25">
      <c r="A797" s="491">
        <f t="shared" si="11"/>
        <v>3094</v>
      </c>
      <c r="B797" s="271" t="s">
        <v>237</v>
      </c>
      <c r="C797" s="271" t="s">
        <v>237</v>
      </c>
      <c r="D797" s="462" t="s">
        <v>3448</v>
      </c>
      <c r="E797" s="480">
        <v>49025.305000000008</v>
      </c>
    </row>
    <row r="798" spans="1:5">
      <c r="A798" s="491">
        <f t="shared" si="11"/>
        <v>3095</v>
      </c>
      <c r="B798" s="271" t="s">
        <v>238</v>
      </c>
      <c r="C798" s="271" t="s">
        <v>238</v>
      </c>
      <c r="D798" s="462" t="s">
        <v>3448</v>
      </c>
      <c r="E798" s="480">
        <v>5725.1025000000009</v>
      </c>
    </row>
    <row r="799" spans="1:5">
      <c r="A799" s="491">
        <f t="shared" si="11"/>
        <v>3096</v>
      </c>
      <c r="B799" s="271" t="s">
        <v>239</v>
      </c>
      <c r="C799" s="271" t="s">
        <v>239</v>
      </c>
      <c r="D799" s="462" t="s">
        <v>3448</v>
      </c>
      <c r="E799" s="480">
        <v>6320.2275000000009</v>
      </c>
    </row>
    <row r="800" spans="1:5">
      <c r="A800" s="491">
        <f t="shared" si="11"/>
        <v>3097</v>
      </c>
      <c r="B800" s="271" t="s">
        <v>240</v>
      </c>
      <c r="C800" s="271" t="s">
        <v>240</v>
      </c>
      <c r="D800" s="462" t="s">
        <v>3448</v>
      </c>
      <c r="E800" s="480">
        <v>12378.6</v>
      </c>
    </row>
    <row r="801" spans="1:5">
      <c r="A801" s="491">
        <f t="shared" si="11"/>
        <v>3098</v>
      </c>
      <c r="B801" s="271" t="s">
        <v>241</v>
      </c>
      <c r="C801" s="271" t="s">
        <v>241</v>
      </c>
      <c r="D801" s="462" t="s">
        <v>3448</v>
      </c>
      <c r="E801" s="480">
        <v>13925.924999999999</v>
      </c>
    </row>
    <row r="802" spans="1:5">
      <c r="A802" s="491">
        <f t="shared" si="11"/>
        <v>3099</v>
      </c>
      <c r="B802" s="271" t="s">
        <v>242</v>
      </c>
      <c r="C802" s="271" t="s">
        <v>242</v>
      </c>
      <c r="D802" s="462" t="s">
        <v>3448</v>
      </c>
      <c r="E802" s="480">
        <v>26304.525000000001</v>
      </c>
    </row>
    <row r="803" spans="1:5">
      <c r="A803" s="491">
        <f t="shared" si="11"/>
        <v>3100</v>
      </c>
      <c r="B803" s="271" t="s">
        <v>467</v>
      </c>
      <c r="C803" s="271" t="s">
        <v>467</v>
      </c>
      <c r="D803" s="462" t="s">
        <v>3448</v>
      </c>
      <c r="E803" s="480">
        <v>37135.800000000003</v>
      </c>
    </row>
    <row r="804" spans="1:5">
      <c r="A804" s="491">
        <f t="shared" si="11"/>
        <v>3101</v>
      </c>
      <c r="B804" s="271" t="s">
        <v>468</v>
      </c>
      <c r="C804" s="271" t="s">
        <v>468</v>
      </c>
      <c r="D804" s="462" t="s">
        <v>3448</v>
      </c>
      <c r="E804" s="480">
        <v>1181.9124999999999</v>
      </c>
    </row>
    <row r="805" spans="1:5">
      <c r="A805" s="491">
        <f t="shared" si="11"/>
        <v>3102</v>
      </c>
      <c r="B805" s="271" t="s">
        <v>118</v>
      </c>
      <c r="C805" s="271" t="s">
        <v>118</v>
      </c>
      <c r="D805" s="462" t="s">
        <v>3448</v>
      </c>
      <c r="E805" s="480">
        <v>1130.7375</v>
      </c>
    </row>
    <row r="806" spans="1:5">
      <c r="A806" s="491">
        <f t="shared" si="11"/>
        <v>3103</v>
      </c>
      <c r="B806" s="271" t="s">
        <v>469</v>
      </c>
      <c r="C806" s="271" t="s">
        <v>469</v>
      </c>
      <c r="D806" s="462" t="s">
        <v>3448</v>
      </c>
      <c r="E806" s="480">
        <v>273.75749999999999</v>
      </c>
    </row>
    <row r="807" spans="1:5">
      <c r="A807" s="491">
        <f t="shared" si="11"/>
        <v>3104</v>
      </c>
      <c r="B807" s="271" t="s">
        <v>470</v>
      </c>
      <c r="C807" s="271" t="s">
        <v>470</v>
      </c>
      <c r="D807" s="462" t="s">
        <v>3448</v>
      </c>
      <c r="E807" s="480">
        <v>821.27250000000004</v>
      </c>
    </row>
    <row r="808" spans="1:5">
      <c r="A808" s="491">
        <f t="shared" si="11"/>
        <v>3105</v>
      </c>
      <c r="B808" s="271" t="s">
        <v>471</v>
      </c>
      <c r="C808" s="271" t="s">
        <v>471</v>
      </c>
      <c r="D808" s="462" t="s">
        <v>3448</v>
      </c>
      <c r="E808" s="480">
        <v>1654.4475000000002</v>
      </c>
    </row>
    <row r="809" spans="1:5">
      <c r="A809" s="491">
        <f t="shared" si="11"/>
        <v>3106</v>
      </c>
      <c r="B809" s="271" t="s">
        <v>472</v>
      </c>
      <c r="C809" s="271" t="s">
        <v>472</v>
      </c>
      <c r="D809" s="462" t="s">
        <v>3448</v>
      </c>
      <c r="E809" s="480">
        <v>2624.4955</v>
      </c>
    </row>
    <row r="810" spans="1:5">
      <c r="A810" s="518"/>
      <c r="B810" s="519">
        <v>0</v>
      </c>
      <c r="C810" s="519">
        <v>0</v>
      </c>
      <c r="D810" s="520">
        <v>0</v>
      </c>
      <c r="E810" s="521">
        <v>0</v>
      </c>
    </row>
    <row r="811" spans="1:5">
      <c r="A811" s="491">
        <v>3107</v>
      </c>
      <c r="B811" s="271" t="s">
        <v>473</v>
      </c>
      <c r="C811" s="271" t="s">
        <v>473</v>
      </c>
      <c r="D811" s="462" t="s">
        <v>3448</v>
      </c>
      <c r="E811" s="480">
        <v>161.50600000000003</v>
      </c>
    </row>
    <row r="812" spans="1:5">
      <c r="A812" s="491">
        <f>A811+1</f>
        <v>3108</v>
      </c>
      <c r="B812" s="271" t="s">
        <v>474</v>
      </c>
      <c r="C812" s="271" t="s">
        <v>474</v>
      </c>
      <c r="D812" s="462" t="s">
        <v>3448</v>
      </c>
      <c r="E812" s="480">
        <v>192.93549999999999</v>
      </c>
    </row>
    <row r="813" spans="1:5">
      <c r="A813" s="491">
        <f>A812+1</f>
        <v>3109</v>
      </c>
      <c r="B813" s="271" t="s">
        <v>475</v>
      </c>
      <c r="C813" s="271" t="s">
        <v>475</v>
      </c>
      <c r="D813" s="462" t="s">
        <v>3448</v>
      </c>
      <c r="E813" s="480">
        <v>242.92600000000002</v>
      </c>
    </row>
    <row r="814" spans="1:5">
      <c r="A814" s="491">
        <f>A813+1</f>
        <v>3110</v>
      </c>
      <c r="B814" s="271" t="s">
        <v>476</v>
      </c>
      <c r="C814" s="271" t="s">
        <v>476</v>
      </c>
      <c r="D814" s="462" t="s">
        <v>3448</v>
      </c>
      <c r="E814" s="480">
        <v>206.55149999999998</v>
      </c>
    </row>
    <row r="815" spans="1:5">
      <c r="A815" s="491">
        <f>A814+1</f>
        <v>3111</v>
      </c>
      <c r="B815" s="271" t="s">
        <v>477</v>
      </c>
      <c r="C815" s="271" t="s">
        <v>477</v>
      </c>
      <c r="D815" s="462" t="s">
        <v>3448</v>
      </c>
      <c r="E815" s="480">
        <v>249.40049999999997</v>
      </c>
    </row>
    <row r="816" spans="1:5">
      <c r="A816" s="491">
        <f>A815+1</f>
        <v>3112</v>
      </c>
      <c r="B816" s="271" t="s">
        <v>478</v>
      </c>
      <c r="C816" s="271" t="s">
        <v>478</v>
      </c>
      <c r="D816" s="462" t="s">
        <v>3448</v>
      </c>
      <c r="E816" s="480">
        <v>458.8845</v>
      </c>
    </row>
    <row r="817" spans="1:5">
      <c r="A817" s="518"/>
      <c r="B817" s="519">
        <v>0</v>
      </c>
      <c r="C817" s="519">
        <v>0</v>
      </c>
      <c r="D817" s="520">
        <v>0</v>
      </c>
      <c r="E817" s="521">
        <v>0</v>
      </c>
    </row>
    <row r="818" spans="1:5">
      <c r="A818" s="491">
        <v>3113</v>
      </c>
      <c r="B818" s="271" t="s">
        <v>119</v>
      </c>
      <c r="C818" s="271" t="s">
        <v>119</v>
      </c>
      <c r="D818" s="462" t="s">
        <v>1855</v>
      </c>
      <c r="E818" s="480">
        <v>130.92750000000001</v>
      </c>
    </row>
    <row r="819" spans="1:5">
      <c r="A819" s="491">
        <f>A818+1</f>
        <v>3114</v>
      </c>
      <c r="B819" s="271" t="s">
        <v>120</v>
      </c>
      <c r="C819" s="271" t="s">
        <v>120</v>
      </c>
      <c r="D819" s="462" t="s">
        <v>1855</v>
      </c>
      <c r="E819" s="480">
        <v>428.49</v>
      </c>
    </row>
    <row r="820" spans="1:5">
      <c r="A820" s="491">
        <f t="shared" ref="A820:A825" si="12">A819+1</f>
        <v>3115</v>
      </c>
      <c r="B820" s="271" t="s">
        <v>121</v>
      </c>
      <c r="C820" s="271" t="s">
        <v>121</v>
      </c>
      <c r="D820" s="462" t="s">
        <v>1855</v>
      </c>
      <c r="E820" s="480">
        <v>797.46749999999997</v>
      </c>
    </row>
    <row r="821" spans="1:5">
      <c r="A821" s="491">
        <f t="shared" si="12"/>
        <v>3116</v>
      </c>
      <c r="B821" s="271" t="s">
        <v>122</v>
      </c>
      <c r="C821" s="271" t="s">
        <v>122</v>
      </c>
      <c r="D821" s="462" t="s">
        <v>1855</v>
      </c>
      <c r="E821" s="480">
        <v>1166.4449999999999</v>
      </c>
    </row>
    <row r="822" spans="1:5">
      <c r="A822" s="491">
        <f t="shared" si="12"/>
        <v>3117</v>
      </c>
      <c r="B822" s="271" t="s">
        <v>123</v>
      </c>
      <c r="C822" s="271" t="s">
        <v>123</v>
      </c>
      <c r="D822" s="462" t="s">
        <v>1855</v>
      </c>
      <c r="E822" s="480">
        <v>273.75749999999999</v>
      </c>
    </row>
    <row r="823" spans="1:5">
      <c r="A823" s="491">
        <f t="shared" si="12"/>
        <v>3118</v>
      </c>
      <c r="B823" s="271" t="s">
        <v>124</v>
      </c>
      <c r="C823" s="271" t="s">
        <v>124</v>
      </c>
      <c r="D823" s="462" t="s">
        <v>1855</v>
      </c>
      <c r="E823" s="480">
        <v>714.15</v>
      </c>
    </row>
    <row r="824" spans="1:5">
      <c r="A824" s="491">
        <f t="shared" si="12"/>
        <v>3119</v>
      </c>
      <c r="B824" s="271" t="s">
        <v>125</v>
      </c>
      <c r="C824" s="271" t="s">
        <v>125</v>
      </c>
      <c r="D824" s="462" t="s">
        <v>1855</v>
      </c>
      <c r="E824" s="480">
        <v>1309.2750000000001</v>
      </c>
    </row>
    <row r="825" spans="1:5">
      <c r="A825" s="491">
        <f t="shared" si="12"/>
        <v>3120</v>
      </c>
      <c r="B825" s="271" t="s">
        <v>126</v>
      </c>
      <c r="C825" s="271" t="s">
        <v>126</v>
      </c>
      <c r="D825" s="462" t="s">
        <v>1855</v>
      </c>
      <c r="E825" s="480">
        <v>1642.5450000000001</v>
      </c>
    </row>
    <row r="826" spans="1:5">
      <c r="A826" s="518"/>
      <c r="B826" s="519">
        <v>0</v>
      </c>
      <c r="C826" s="519">
        <v>0</v>
      </c>
      <c r="D826" s="520">
        <v>0</v>
      </c>
      <c r="E826" s="521">
        <v>0</v>
      </c>
    </row>
    <row r="827" spans="1:5">
      <c r="A827" s="491">
        <v>3121</v>
      </c>
      <c r="B827" s="271" t="s">
        <v>119</v>
      </c>
      <c r="C827" s="271" t="s">
        <v>119</v>
      </c>
      <c r="D827" s="462" t="s">
        <v>3448</v>
      </c>
      <c r="E827" s="480">
        <v>238.05</v>
      </c>
    </row>
    <row r="828" spans="1:5">
      <c r="A828" s="491">
        <f>A827+1</f>
        <v>3122</v>
      </c>
      <c r="B828" s="271" t="s">
        <v>120</v>
      </c>
      <c r="C828" s="271" t="s">
        <v>120</v>
      </c>
      <c r="D828" s="462" t="s">
        <v>3448</v>
      </c>
      <c r="E828" s="480">
        <v>964.10249999999996</v>
      </c>
    </row>
    <row r="829" spans="1:5">
      <c r="A829" s="491">
        <f t="shared" ref="A829:A835" si="13">A828+1</f>
        <v>3123</v>
      </c>
      <c r="B829" s="271" t="s">
        <v>121</v>
      </c>
      <c r="C829" s="271" t="s">
        <v>121</v>
      </c>
      <c r="D829" s="462" t="s">
        <v>3448</v>
      </c>
      <c r="E829" s="480">
        <v>1368.7874999999999</v>
      </c>
    </row>
    <row r="830" spans="1:5">
      <c r="A830" s="491">
        <f t="shared" si="13"/>
        <v>3124</v>
      </c>
      <c r="B830" s="271" t="s">
        <v>122</v>
      </c>
      <c r="C830" s="271" t="s">
        <v>122</v>
      </c>
      <c r="D830" s="462" t="s">
        <v>3448</v>
      </c>
      <c r="E830" s="480">
        <v>1666.35</v>
      </c>
    </row>
    <row r="831" spans="1:5">
      <c r="A831" s="491">
        <f t="shared" si="13"/>
        <v>3125</v>
      </c>
      <c r="B831" s="271" t="s">
        <v>127</v>
      </c>
      <c r="C831" s="271" t="s">
        <v>127</v>
      </c>
      <c r="D831" s="462" t="s">
        <v>3448</v>
      </c>
      <c r="E831" s="480">
        <v>1214.0550000000001</v>
      </c>
    </row>
    <row r="832" spans="1:5">
      <c r="A832" s="491">
        <f t="shared" si="13"/>
        <v>3126</v>
      </c>
      <c r="B832" s="271" t="s">
        <v>128</v>
      </c>
      <c r="C832" s="271" t="s">
        <v>128</v>
      </c>
      <c r="D832" s="462" t="s">
        <v>3448</v>
      </c>
      <c r="E832" s="480">
        <v>1487.8125</v>
      </c>
    </row>
    <row r="833" spans="1:5">
      <c r="A833" s="491">
        <f t="shared" si="13"/>
        <v>3127</v>
      </c>
      <c r="B833" s="271" t="s">
        <v>129</v>
      </c>
      <c r="C833" s="271" t="s">
        <v>129</v>
      </c>
      <c r="D833" s="462" t="s">
        <v>3448</v>
      </c>
      <c r="E833" s="480">
        <v>1904.4</v>
      </c>
    </row>
    <row r="834" spans="1:5">
      <c r="A834" s="491">
        <f t="shared" si="13"/>
        <v>3128</v>
      </c>
      <c r="B834" s="271" t="s">
        <v>130</v>
      </c>
      <c r="C834" s="271" t="s">
        <v>130</v>
      </c>
      <c r="D834" s="462" t="s">
        <v>3448</v>
      </c>
      <c r="E834" s="480">
        <v>2023.425</v>
      </c>
    </row>
    <row r="835" spans="1:5">
      <c r="A835" s="491">
        <f t="shared" si="13"/>
        <v>3129</v>
      </c>
      <c r="B835" s="271" t="s">
        <v>131</v>
      </c>
      <c r="C835" s="271" t="s">
        <v>131</v>
      </c>
      <c r="D835" s="462" t="s">
        <v>3448</v>
      </c>
      <c r="E835" s="480">
        <v>2142.4499999999998</v>
      </c>
    </row>
    <row r="836" spans="1:5">
      <c r="A836" s="518"/>
      <c r="B836" s="519">
        <v>0</v>
      </c>
      <c r="C836" s="519">
        <v>0</v>
      </c>
      <c r="D836" s="520">
        <v>0</v>
      </c>
      <c r="E836" s="521">
        <v>0</v>
      </c>
    </row>
    <row r="837" spans="1:5">
      <c r="A837" s="491">
        <v>3130</v>
      </c>
      <c r="B837" s="271" t="s">
        <v>132</v>
      </c>
      <c r="C837" s="271" t="s">
        <v>132</v>
      </c>
      <c r="D837" s="462" t="s">
        <v>3448</v>
      </c>
      <c r="E837" s="480">
        <v>1712.6375</v>
      </c>
    </row>
    <row r="838" spans="1:5">
      <c r="A838" s="491">
        <f>A837+1</f>
        <v>3131</v>
      </c>
      <c r="B838" s="271" t="s">
        <v>133</v>
      </c>
      <c r="C838" s="271" t="s">
        <v>133</v>
      </c>
      <c r="D838" s="462" t="s">
        <v>3448</v>
      </c>
      <c r="E838" s="480">
        <v>1775.002</v>
      </c>
    </row>
    <row r="839" spans="1:5">
      <c r="A839" s="491">
        <f t="shared" ref="A839:A845" si="14">A838+1</f>
        <v>3132</v>
      </c>
      <c r="B839" s="271" t="s">
        <v>134</v>
      </c>
      <c r="C839" s="271" t="s">
        <v>134</v>
      </c>
      <c r="D839" s="462" t="s">
        <v>3448</v>
      </c>
      <c r="E839" s="480">
        <v>2173.5</v>
      </c>
    </row>
    <row r="840" spans="1:5">
      <c r="A840" s="491">
        <f t="shared" si="14"/>
        <v>3133</v>
      </c>
      <c r="B840" s="271" t="s">
        <v>135</v>
      </c>
      <c r="C840" s="271" t="s">
        <v>135</v>
      </c>
      <c r="D840" s="462" t="s">
        <v>3448</v>
      </c>
      <c r="E840" s="480">
        <v>2478.2040000000002</v>
      </c>
    </row>
    <row r="841" spans="1:5">
      <c r="A841" s="491">
        <f t="shared" si="14"/>
        <v>3134</v>
      </c>
      <c r="B841" s="271" t="s">
        <v>136</v>
      </c>
      <c r="C841" s="271" t="s">
        <v>136</v>
      </c>
      <c r="D841" s="462" t="s">
        <v>3448</v>
      </c>
      <c r="E841" s="480">
        <v>2611.5120000000002</v>
      </c>
    </row>
    <row r="842" spans="1:5">
      <c r="A842" s="491">
        <f t="shared" si="14"/>
        <v>3135</v>
      </c>
      <c r="B842" s="271" t="s">
        <v>137</v>
      </c>
      <c r="C842" s="271" t="s">
        <v>137</v>
      </c>
      <c r="D842" s="462" t="s">
        <v>3448</v>
      </c>
      <c r="E842" s="480">
        <v>3546.0940000000001</v>
      </c>
    </row>
    <row r="843" spans="1:5">
      <c r="A843" s="491">
        <f t="shared" si="14"/>
        <v>3136</v>
      </c>
      <c r="B843" s="271" t="s">
        <v>138</v>
      </c>
      <c r="C843" s="271" t="s">
        <v>138</v>
      </c>
      <c r="D843" s="462" t="s">
        <v>3448</v>
      </c>
      <c r="E843" s="480">
        <v>3926.9740000000002</v>
      </c>
    </row>
    <row r="844" spans="1:5">
      <c r="A844" s="491">
        <f t="shared" si="14"/>
        <v>3137</v>
      </c>
      <c r="B844" s="271" t="s">
        <v>139</v>
      </c>
      <c r="C844" s="271" t="s">
        <v>139</v>
      </c>
      <c r="D844" s="462" t="s">
        <v>3448</v>
      </c>
      <c r="E844" s="480">
        <v>4354.9925000000003</v>
      </c>
    </row>
    <row r="845" spans="1:5">
      <c r="A845" s="491">
        <f t="shared" si="14"/>
        <v>3138</v>
      </c>
      <c r="B845" s="271" t="s">
        <v>140</v>
      </c>
      <c r="C845" s="271" t="s">
        <v>140</v>
      </c>
      <c r="D845" s="462" t="s">
        <v>3448</v>
      </c>
      <c r="E845" s="480">
        <v>6755.7209999999995</v>
      </c>
    </row>
    <row r="846" spans="1:5">
      <c r="A846" s="518"/>
      <c r="B846" s="519">
        <v>0</v>
      </c>
      <c r="C846" s="519">
        <v>0</v>
      </c>
      <c r="D846" s="520">
        <v>0</v>
      </c>
      <c r="E846" s="521">
        <v>0</v>
      </c>
    </row>
    <row r="847" spans="1:5">
      <c r="A847" s="491">
        <v>3139</v>
      </c>
      <c r="B847" s="271" t="s">
        <v>141</v>
      </c>
      <c r="C847" s="271" t="s">
        <v>141</v>
      </c>
      <c r="D847" s="462" t="s">
        <v>3448</v>
      </c>
      <c r="E847" s="480">
        <v>3368.2694999999999</v>
      </c>
    </row>
    <row r="848" spans="1:5">
      <c r="A848" s="491">
        <f>A847+1</f>
        <v>3140</v>
      </c>
      <c r="B848" s="271" t="s">
        <v>142</v>
      </c>
      <c r="C848" s="271" t="s">
        <v>142</v>
      </c>
      <c r="D848" s="462" t="s">
        <v>3448</v>
      </c>
      <c r="E848" s="480">
        <v>4212.1625000000004</v>
      </c>
    </row>
    <row r="849" spans="1:5">
      <c r="A849" s="491">
        <f t="shared" ref="A849:A854" si="15">A848+1</f>
        <v>3141</v>
      </c>
      <c r="B849" s="271" t="s">
        <v>143</v>
      </c>
      <c r="C849" s="271" t="s">
        <v>143</v>
      </c>
      <c r="D849" s="462" t="s">
        <v>3448</v>
      </c>
      <c r="E849" s="480">
        <v>5148.8834999999999</v>
      </c>
    </row>
    <row r="850" spans="1:5">
      <c r="A850" s="491">
        <f t="shared" si="15"/>
        <v>3142</v>
      </c>
      <c r="B850" s="271" t="s">
        <v>144</v>
      </c>
      <c r="C850" s="271" t="s">
        <v>144</v>
      </c>
      <c r="D850" s="462" t="s">
        <v>3448</v>
      </c>
      <c r="E850" s="480">
        <v>6190.3580000000002</v>
      </c>
    </row>
    <row r="851" spans="1:5">
      <c r="A851" s="491">
        <f t="shared" si="15"/>
        <v>3143</v>
      </c>
      <c r="B851" s="271" t="s">
        <v>145</v>
      </c>
      <c r="C851" s="271" t="s">
        <v>145</v>
      </c>
      <c r="D851" s="462" t="s">
        <v>3448</v>
      </c>
      <c r="E851" s="480">
        <v>7335.3784999999998</v>
      </c>
    </row>
    <row r="852" spans="1:5">
      <c r="A852" s="491">
        <f t="shared" si="15"/>
        <v>3144</v>
      </c>
      <c r="B852" s="271" t="s">
        <v>146</v>
      </c>
      <c r="C852" s="271" t="s">
        <v>146</v>
      </c>
      <c r="D852" s="462" t="s">
        <v>3448</v>
      </c>
      <c r="E852" s="480">
        <v>8585.1409999999996</v>
      </c>
    </row>
    <row r="853" spans="1:5">
      <c r="A853" s="491">
        <f t="shared" si="15"/>
        <v>3145</v>
      </c>
      <c r="B853" s="271" t="s">
        <v>45</v>
      </c>
      <c r="C853" s="271" t="s">
        <v>45</v>
      </c>
      <c r="D853" s="462" t="s">
        <v>3448</v>
      </c>
      <c r="E853" s="480">
        <v>469.93599999999998</v>
      </c>
    </row>
    <row r="854" spans="1:5">
      <c r="A854" s="491">
        <f t="shared" si="15"/>
        <v>3146</v>
      </c>
      <c r="B854" s="271" t="s">
        <v>147</v>
      </c>
      <c r="C854" s="271" t="s">
        <v>147</v>
      </c>
      <c r="D854" s="462" t="s">
        <v>3448</v>
      </c>
      <c r="E854" s="480">
        <v>544.31799999999998</v>
      </c>
    </row>
    <row r="855" spans="1:5">
      <c r="A855" s="518"/>
      <c r="B855" s="519">
        <v>0</v>
      </c>
      <c r="C855" s="519">
        <v>0</v>
      </c>
      <c r="D855" s="520">
        <v>0</v>
      </c>
      <c r="E855" s="521">
        <v>0</v>
      </c>
    </row>
    <row r="856" spans="1:5">
      <c r="A856" s="491">
        <v>3147</v>
      </c>
      <c r="B856" s="271" t="s">
        <v>148</v>
      </c>
      <c r="C856" s="271" t="s">
        <v>148</v>
      </c>
      <c r="D856" s="462" t="s">
        <v>3448</v>
      </c>
      <c r="E856" s="480">
        <v>3320.625</v>
      </c>
    </row>
    <row r="857" spans="1:5">
      <c r="A857" s="491">
        <f>A856+1</f>
        <v>3148</v>
      </c>
      <c r="B857" s="271" t="s">
        <v>149</v>
      </c>
      <c r="C857" s="271" t="s">
        <v>149</v>
      </c>
      <c r="D857" s="462" t="s">
        <v>3448</v>
      </c>
      <c r="E857" s="480">
        <v>3380.1374999999998</v>
      </c>
    </row>
    <row r="858" spans="1:5">
      <c r="A858" s="491">
        <f t="shared" ref="A858:A863" si="16">A857+1</f>
        <v>3149</v>
      </c>
      <c r="B858" s="271" t="s">
        <v>150</v>
      </c>
      <c r="C858" s="271" t="s">
        <v>150</v>
      </c>
      <c r="D858" s="462" t="s">
        <v>3448</v>
      </c>
      <c r="E858" s="480">
        <v>3499.1624999999999</v>
      </c>
    </row>
    <row r="859" spans="1:5">
      <c r="A859" s="491">
        <f t="shared" si="16"/>
        <v>3150</v>
      </c>
      <c r="B859" s="271" t="s">
        <v>151</v>
      </c>
      <c r="C859" s="271" t="s">
        <v>151</v>
      </c>
      <c r="D859" s="462" t="s">
        <v>3448</v>
      </c>
      <c r="E859" s="480">
        <v>3677.7</v>
      </c>
    </row>
    <row r="860" spans="1:5">
      <c r="A860" s="491">
        <f t="shared" si="16"/>
        <v>3151</v>
      </c>
      <c r="B860" s="271" t="s">
        <v>152</v>
      </c>
      <c r="C860" s="271" t="s">
        <v>152</v>
      </c>
      <c r="D860" s="462" t="s">
        <v>3448</v>
      </c>
      <c r="E860" s="480">
        <v>4295.25</v>
      </c>
    </row>
    <row r="861" spans="1:5">
      <c r="A861" s="491">
        <f t="shared" si="16"/>
        <v>3152</v>
      </c>
      <c r="B861" s="271" t="s">
        <v>153</v>
      </c>
      <c r="C861" s="271" t="s">
        <v>153</v>
      </c>
      <c r="D861" s="462" t="s">
        <v>3448</v>
      </c>
      <c r="E861" s="480">
        <v>2614.8125</v>
      </c>
    </row>
    <row r="862" spans="1:5">
      <c r="A862" s="491">
        <f t="shared" si="16"/>
        <v>3153</v>
      </c>
      <c r="B862" s="271" t="s">
        <v>154</v>
      </c>
      <c r="C862" s="271" t="s">
        <v>154</v>
      </c>
      <c r="D862" s="462" t="s">
        <v>3448</v>
      </c>
      <c r="E862" s="480">
        <v>2971.8874999999998</v>
      </c>
    </row>
    <row r="863" spans="1:5">
      <c r="A863" s="491">
        <f t="shared" si="16"/>
        <v>3154</v>
      </c>
      <c r="B863" s="271" t="s">
        <v>155</v>
      </c>
      <c r="C863" s="271" t="s">
        <v>155</v>
      </c>
      <c r="D863" s="462" t="s">
        <v>3448</v>
      </c>
      <c r="E863" s="480">
        <v>3328.9625000000001</v>
      </c>
    </row>
    <row r="864" spans="1:5">
      <c r="A864" s="518"/>
      <c r="B864" s="519">
        <v>0</v>
      </c>
      <c r="C864" s="519">
        <v>0</v>
      </c>
      <c r="D864" s="520">
        <v>0</v>
      </c>
      <c r="E864" s="521">
        <v>0</v>
      </c>
    </row>
    <row r="865" spans="1:5" ht="25.5">
      <c r="A865" s="491">
        <v>3155</v>
      </c>
      <c r="B865" s="271" t="s">
        <v>46</v>
      </c>
      <c r="C865" s="271" t="s">
        <v>46</v>
      </c>
      <c r="D865" s="462" t="s">
        <v>3448</v>
      </c>
      <c r="E865" s="480">
        <v>278.72549999999995</v>
      </c>
    </row>
    <row r="866" spans="1:5">
      <c r="A866" s="491">
        <f>A865+1</f>
        <v>3156</v>
      </c>
      <c r="B866" s="271" t="s">
        <v>47</v>
      </c>
      <c r="C866" s="271" t="s">
        <v>47</v>
      </c>
      <c r="D866" s="462" t="s">
        <v>3448</v>
      </c>
      <c r="E866" s="480">
        <v>955.09800000000018</v>
      </c>
    </row>
    <row r="867" spans="1:5">
      <c r="A867" s="491">
        <f t="shared" ref="A867:A887" si="17">A866+1</f>
        <v>3157</v>
      </c>
      <c r="B867" s="271" t="s">
        <v>48</v>
      </c>
      <c r="C867" s="271" t="s">
        <v>48</v>
      </c>
      <c r="D867" s="462" t="s">
        <v>3448</v>
      </c>
      <c r="E867" s="480">
        <v>332.29250000000002</v>
      </c>
    </row>
    <row r="868" spans="1:5">
      <c r="A868" s="491">
        <f t="shared" si="17"/>
        <v>3158</v>
      </c>
      <c r="B868" s="271" t="s">
        <v>156</v>
      </c>
      <c r="C868" s="271" t="s">
        <v>156</v>
      </c>
      <c r="D868" s="462" t="s">
        <v>3448</v>
      </c>
      <c r="E868" s="480">
        <v>1082.1500000000001</v>
      </c>
    </row>
    <row r="869" spans="1:5">
      <c r="A869" s="491">
        <f t="shared" si="17"/>
        <v>3159</v>
      </c>
      <c r="B869" s="271" t="s">
        <v>157</v>
      </c>
      <c r="C869" s="271" t="s">
        <v>157</v>
      </c>
      <c r="D869" s="462" t="s">
        <v>3448</v>
      </c>
      <c r="E869" s="480">
        <v>1651.4</v>
      </c>
    </row>
    <row r="870" spans="1:5" ht="25.5">
      <c r="A870" s="491">
        <f t="shared" si="17"/>
        <v>3160</v>
      </c>
      <c r="B870" s="271" t="s">
        <v>158</v>
      </c>
      <c r="C870" s="271" t="s">
        <v>158</v>
      </c>
      <c r="D870" s="462" t="s">
        <v>3448</v>
      </c>
      <c r="E870" s="480">
        <v>338.23799999999994</v>
      </c>
    </row>
    <row r="871" spans="1:5">
      <c r="A871" s="491">
        <f t="shared" si="17"/>
        <v>3161</v>
      </c>
      <c r="B871" s="271" t="s">
        <v>159</v>
      </c>
      <c r="C871" s="271" t="s">
        <v>159</v>
      </c>
      <c r="D871" s="462" t="s">
        <v>3448</v>
      </c>
      <c r="E871" s="480">
        <v>487.02499999999998</v>
      </c>
    </row>
    <row r="872" spans="1:5" ht="25.5">
      <c r="A872" s="491">
        <f t="shared" si="17"/>
        <v>3162</v>
      </c>
      <c r="B872" s="271" t="s">
        <v>1337</v>
      </c>
      <c r="C872" s="271" t="s">
        <v>1337</v>
      </c>
      <c r="D872" s="462" t="s">
        <v>3448</v>
      </c>
      <c r="E872" s="480">
        <v>1022.6375</v>
      </c>
    </row>
    <row r="873" spans="1:5" ht="25.5">
      <c r="A873" s="491">
        <f t="shared" si="17"/>
        <v>3163</v>
      </c>
      <c r="B873" s="271" t="s">
        <v>1338</v>
      </c>
      <c r="C873" s="271" t="s">
        <v>1338</v>
      </c>
      <c r="D873" s="462" t="s">
        <v>3448</v>
      </c>
      <c r="E873" s="480">
        <v>1349.9505000000001</v>
      </c>
    </row>
    <row r="874" spans="1:5" ht="25.5">
      <c r="A874" s="491">
        <f t="shared" si="17"/>
        <v>3164</v>
      </c>
      <c r="B874" s="271" t="s">
        <v>1339</v>
      </c>
      <c r="C874" s="271" t="s">
        <v>1339</v>
      </c>
      <c r="D874" s="462" t="s">
        <v>3448</v>
      </c>
      <c r="E874" s="480">
        <v>725.07500000000005</v>
      </c>
    </row>
    <row r="875" spans="1:5" ht="25.5">
      <c r="A875" s="491">
        <f t="shared" si="17"/>
        <v>3165</v>
      </c>
      <c r="B875" s="271" t="s">
        <v>1340</v>
      </c>
      <c r="C875" s="271" t="s">
        <v>1340</v>
      </c>
      <c r="D875" s="462" t="s">
        <v>3448</v>
      </c>
      <c r="E875" s="480">
        <v>3758.7750000000001</v>
      </c>
    </row>
    <row r="876" spans="1:5" ht="25.5">
      <c r="A876" s="491">
        <f t="shared" si="17"/>
        <v>3166</v>
      </c>
      <c r="B876" s="271" t="s">
        <v>1341</v>
      </c>
      <c r="C876" s="271" t="s">
        <v>1341</v>
      </c>
      <c r="D876" s="462" t="s">
        <v>3448</v>
      </c>
      <c r="E876" s="480">
        <v>4205.1129999999994</v>
      </c>
    </row>
    <row r="877" spans="1:5" ht="25.5">
      <c r="A877" s="491">
        <f t="shared" si="17"/>
        <v>3167</v>
      </c>
      <c r="B877" s="271" t="s">
        <v>525</v>
      </c>
      <c r="C877" s="271" t="s">
        <v>525</v>
      </c>
      <c r="D877" s="462" t="s">
        <v>3448</v>
      </c>
      <c r="E877" s="480">
        <v>1765.1005</v>
      </c>
    </row>
    <row r="878" spans="1:5" ht="25.5">
      <c r="A878" s="491">
        <f t="shared" si="17"/>
        <v>3168</v>
      </c>
      <c r="B878" s="271" t="s">
        <v>526</v>
      </c>
      <c r="C878" s="271" t="s">
        <v>526</v>
      </c>
      <c r="D878" s="462" t="s">
        <v>3448</v>
      </c>
      <c r="E878" s="480">
        <v>3312.4254999999998</v>
      </c>
    </row>
    <row r="879" spans="1:5">
      <c r="A879" s="491">
        <f t="shared" si="17"/>
        <v>3169</v>
      </c>
      <c r="B879" s="271" t="s">
        <v>527</v>
      </c>
      <c r="C879" s="271" t="s">
        <v>527</v>
      </c>
      <c r="D879" s="462" t="s">
        <v>3448</v>
      </c>
      <c r="E879" s="480">
        <v>1022.6375</v>
      </c>
    </row>
    <row r="880" spans="1:5">
      <c r="A880" s="491">
        <f t="shared" si="17"/>
        <v>3170</v>
      </c>
      <c r="B880" s="271" t="s">
        <v>49</v>
      </c>
      <c r="C880" s="271" t="s">
        <v>49</v>
      </c>
      <c r="D880" s="462" t="s">
        <v>3448</v>
      </c>
      <c r="E880" s="480">
        <v>2151.9375</v>
      </c>
    </row>
    <row r="881" spans="1:5">
      <c r="A881" s="491">
        <f t="shared" si="17"/>
        <v>3171</v>
      </c>
      <c r="B881" s="271" t="s">
        <v>50</v>
      </c>
      <c r="C881" s="271" t="s">
        <v>50</v>
      </c>
      <c r="D881" s="462" t="s">
        <v>3448</v>
      </c>
      <c r="E881" s="480">
        <v>12626.137500000001</v>
      </c>
    </row>
    <row r="882" spans="1:5">
      <c r="A882" s="491">
        <f t="shared" si="17"/>
        <v>3172</v>
      </c>
      <c r="B882" s="271" t="s">
        <v>51</v>
      </c>
      <c r="C882" s="271" t="s">
        <v>51</v>
      </c>
      <c r="D882" s="462" t="s">
        <v>3448</v>
      </c>
      <c r="E882" s="480">
        <v>17625.1875</v>
      </c>
    </row>
    <row r="883" spans="1:5">
      <c r="A883" s="491">
        <f t="shared" si="17"/>
        <v>3173</v>
      </c>
      <c r="B883" s="271" t="s">
        <v>528</v>
      </c>
      <c r="C883" s="271" t="s">
        <v>528</v>
      </c>
      <c r="D883" s="462" t="s">
        <v>3448</v>
      </c>
      <c r="E883" s="480">
        <v>9563.6990000000005</v>
      </c>
    </row>
    <row r="884" spans="1:5">
      <c r="A884" s="491">
        <f t="shared" si="17"/>
        <v>3174</v>
      </c>
      <c r="B884" s="271" t="s">
        <v>529</v>
      </c>
      <c r="C884" s="271" t="s">
        <v>529</v>
      </c>
      <c r="D884" s="462" t="s">
        <v>3448</v>
      </c>
      <c r="E884" s="480">
        <v>7705.7129999999997</v>
      </c>
    </row>
    <row r="885" spans="1:5">
      <c r="A885" s="491">
        <f t="shared" si="17"/>
        <v>3175</v>
      </c>
      <c r="B885" s="271" t="s">
        <v>530</v>
      </c>
      <c r="C885" s="271" t="s">
        <v>530</v>
      </c>
      <c r="D885" s="462" t="s">
        <v>3260</v>
      </c>
      <c r="E885" s="480">
        <v>179.45750000000001</v>
      </c>
    </row>
    <row r="886" spans="1:5">
      <c r="A886" s="491">
        <f t="shared" si="17"/>
        <v>3176</v>
      </c>
      <c r="B886" s="271" t="s">
        <v>52</v>
      </c>
      <c r="C886" s="271" t="s">
        <v>52</v>
      </c>
      <c r="D886" s="462" t="s">
        <v>3448</v>
      </c>
      <c r="E886" s="480">
        <v>38.478999999999999</v>
      </c>
    </row>
    <row r="887" spans="1:5">
      <c r="A887" s="491">
        <f t="shared" si="17"/>
        <v>3177</v>
      </c>
      <c r="B887" s="271" t="s">
        <v>53</v>
      </c>
      <c r="C887" s="271" t="s">
        <v>53</v>
      </c>
      <c r="D887" s="462" t="s">
        <v>3448</v>
      </c>
      <c r="E887" s="480">
        <v>148.49950000000001</v>
      </c>
    </row>
    <row r="888" spans="1:5">
      <c r="A888" s="518"/>
      <c r="B888" s="519">
        <v>0</v>
      </c>
      <c r="C888" s="519">
        <v>0</v>
      </c>
      <c r="D888" s="520">
        <v>0</v>
      </c>
      <c r="E888" s="521">
        <v>0</v>
      </c>
    </row>
    <row r="889" spans="1:5">
      <c r="A889" s="491">
        <v>3178</v>
      </c>
      <c r="B889" s="271" t="s">
        <v>54</v>
      </c>
      <c r="C889" s="271" t="s">
        <v>54</v>
      </c>
      <c r="D889" s="462" t="s">
        <v>3448</v>
      </c>
      <c r="E889" s="480">
        <v>1918.1885000000002</v>
      </c>
    </row>
    <row r="890" spans="1:5">
      <c r="A890" s="491">
        <v>3179</v>
      </c>
      <c r="B890" s="271" t="s">
        <v>55</v>
      </c>
      <c r="C890" s="271" t="s">
        <v>55</v>
      </c>
      <c r="D890" s="462" t="s">
        <v>1173</v>
      </c>
      <c r="E890" s="480">
        <v>2835.9919999999997</v>
      </c>
    </row>
    <row r="891" spans="1:5">
      <c r="A891" s="518"/>
      <c r="B891" s="519">
        <v>0</v>
      </c>
      <c r="C891" s="519">
        <v>0</v>
      </c>
      <c r="D891" s="520">
        <v>0</v>
      </c>
      <c r="E891" s="521">
        <v>0</v>
      </c>
    </row>
    <row r="892" spans="1:5" ht="63.75">
      <c r="A892" s="491">
        <v>3180</v>
      </c>
      <c r="B892" s="271" t="s">
        <v>531</v>
      </c>
      <c r="C892" s="271" t="s">
        <v>531</v>
      </c>
      <c r="D892" s="462" t="s">
        <v>3448</v>
      </c>
      <c r="E892" s="480">
        <v>15980.4</v>
      </c>
    </row>
    <row r="893" spans="1:5" ht="51">
      <c r="A893" s="491">
        <f>A892+1</f>
        <v>3181</v>
      </c>
      <c r="B893" s="271" t="s">
        <v>532</v>
      </c>
      <c r="C893" s="271" t="s">
        <v>532</v>
      </c>
      <c r="D893" s="462" t="s">
        <v>3448</v>
      </c>
      <c r="E893" s="480">
        <v>14916.316500000001</v>
      </c>
    </row>
    <row r="894" spans="1:5" ht="38.25">
      <c r="A894" s="491">
        <f>A893+1</f>
        <v>3182</v>
      </c>
      <c r="B894" s="271" t="s">
        <v>533</v>
      </c>
      <c r="C894" s="271" t="s">
        <v>533</v>
      </c>
      <c r="D894" s="462" t="s">
        <v>1173</v>
      </c>
      <c r="E894" s="480">
        <v>15409.08</v>
      </c>
    </row>
    <row r="895" spans="1:5">
      <c r="A895" s="518"/>
      <c r="B895" s="519">
        <v>0</v>
      </c>
      <c r="C895" s="519">
        <v>0</v>
      </c>
      <c r="D895" s="520">
        <v>0</v>
      </c>
      <c r="E895" s="521">
        <v>0</v>
      </c>
    </row>
    <row r="896" spans="1:5">
      <c r="A896" s="491"/>
      <c r="B896" s="271" t="s">
        <v>534</v>
      </c>
      <c r="C896" s="271" t="s">
        <v>534</v>
      </c>
      <c r="D896" s="462"/>
      <c r="E896" s="480"/>
    </row>
    <row r="897" spans="1:5">
      <c r="A897" s="491">
        <v>3183</v>
      </c>
      <c r="B897" s="271" t="s">
        <v>56</v>
      </c>
      <c r="C897" s="271" t="s">
        <v>56</v>
      </c>
      <c r="D897" s="462" t="s">
        <v>3260</v>
      </c>
      <c r="E897" s="480">
        <v>29.782125000000001</v>
      </c>
    </row>
    <row r="898" spans="1:5">
      <c r="A898" s="491">
        <f>A897+1</f>
        <v>3184</v>
      </c>
      <c r="B898" s="271" t="s">
        <v>969</v>
      </c>
      <c r="C898" s="271" t="s">
        <v>969</v>
      </c>
      <c r="D898" s="462" t="s">
        <v>3260</v>
      </c>
      <c r="E898" s="480">
        <v>36.946624999999997</v>
      </c>
    </row>
    <row r="899" spans="1:5">
      <c r="A899" s="491">
        <f>A898+1</f>
        <v>3185</v>
      </c>
      <c r="B899" s="271" t="s">
        <v>970</v>
      </c>
      <c r="C899" s="271" t="s">
        <v>970</v>
      </c>
      <c r="D899" s="462" t="s">
        <v>3260</v>
      </c>
      <c r="E899" s="480">
        <v>48.170625000000001</v>
      </c>
    </row>
    <row r="900" spans="1:5">
      <c r="A900" s="491">
        <f>A899+1</f>
        <v>3186</v>
      </c>
      <c r="B900" s="271" t="s">
        <v>971</v>
      </c>
      <c r="C900" s="271" t="s">
        <v>971</v>
      </c>
      <c r="D900" s="462" t="s">
        <v>3260</v>
      </c>
      <c r="E900" s="480">
        <v>68.471000000000004</v>
      </c>
    </row>
    <row r="901" spans="1:5">
      <c r="A901" s="491">
        <f>A900+1</f>
        <v>3187</v>
      </c>
      <c r="B901" s="271" t="s">
        <v>972</v>
      </c>
      <c r="C901" s="271" t="s">
        <v>972</v>
      </c>
      <c r="D901" s="462" t="s">
        <v>3260</v>
      </c>
      <c r="E901" s="480">
        <v>95.277500000000003</v>
      </c>
    </row>
    <row r="902" spans="1:5">
      <c r="A902" s="491">
        <f>A901+1</f>
        <v>3188</v>
      </c>
      <c r="B902" s="271" t="s">
        <v>973</v>
      </c>
      <c r="C902" s="271" t="s">
        <v>973</v>
      </c>
      <c r="D902" s="462" t="s">
        <v>3260</v>
      </c>
      <c r="E902" s="480">
        <v>171.17750000000001</v>
      </c>
    </row>
    <row r="903" spans="1:5">
      <c r="A903" s="518"/>
      <c r="B903" s="519">
        <v>0</v>
      </c>
      <c r="C903" s="519">
        <v>0</v>
      </c>
      <c r="D903" s="520">
        <v>0</v>
      </c>
      <c r="E903" s="521">
        <v>0</v>
      </c>
    </row>
    <row r="904" spans="1:5">
      <c r="A904" s="491"/>
      <c r="B904" s="271" t="s">
        <v>534</v>
      </c>
      <c r="C904" s="271" t="s">
        <v>534</v>
      </c>
      <c r="D904" s="462">
        <v>0</v>
      </c>
      <c r="E904" s="480">
        <v>0</v>
      </c>
    </row>
    <row r="905" spans="1:5">
      <c r="A905" s="491">
        <v>3189</v>
      </c>
      <c r="B905" s="271" t="s">
        <v>535</v>
      </c>
      <c r="C905" s="271" t="s">
        <v>535</v>
      </c>
      <c r="D905" s="462" t="s">
        <v>3260</v>
      </c>
      <c r="E905" s="480">
        <v>35.187125000000002</v>
      </c>
    </row>
    <row r="906" spans="1:5">
      <c r="A906" s="491">
        <f>A905+1</f>
        <v>3190</v>
      </c>
      <c r="B906" s="271" t="s">
        <v>536</v>
      </c>
      <c r="C906" s="271" t="s">
        <v>536</v>
      </c>
      <c r="D906" s="462" t="s">
        <v>3260</v>
      </c>
      <c r="E906" s="480">
        <v>45.732624999999999</v>
      </c>
    </row>
    <row r="907" spans="1:5">
      <c r="A907" s="491">
        <f>A906+1</f>
        <v>3191</v>
      </c>
      <c r="B907" s="271" t="s">
        <v>537</v>
      </c>
      <c r="C907" s="271" t="s">
        <v>537</v>
      </c>
      <c r="D907" s="462" t="s">
        <v>3260</v>
      </c>
      <c r="E907" s="480">
        <v>62.499624999999995</v>
      </c>
    </row>
    <row r="908" spans="1:5">
      <c r="A908" s="491">
        <f>A907+1</f>
        <v>3192</v>
      </c>
      <c r="B908" s="271" t="s">
        <v>538</v>
      </c>
      <c r="C908" s="271" t="s">
        <v>538</v>
      </c>
      <c r="D908" s="462" t="s">
        <v>3260</v>
      </c>
      <c r="E908" s="480">
        <v>90.597000000000008</v>
      </c>
    </row>
    <row r="909" spans="1:5">
      <c r="A909" s="491">
        <f>A908+1</f>
        <v>3193</v>
      </c>
      <c r="B909" s="271" t="s">
        <v>539</v>
      </c>
      <c r="C909" s="271" t="s">
        <v>539</v>
      </c>
      <c r="D909" s="462" t="s">
        <v>3260</v>
      </c>
      <c r="E909" s="480">
        <v>136.79249999999999</v>
      </c>
    </row>
    <row r="910" spans="1:5">
      <c r="A910" s="518"/>
      <c r="B910" s="519">
        <v>0</v>
      </c>
      <c r="C910" s="519">
        <v>0</v>
      </c>
      <c r="D910" s="520">
        <v>0</v>
      </c>
      <c r="E910" s="521">
        <v>0</v>
      </c>
    </row>
    <row r="911" spans="1:5">
      <c r="A911" s="491"/>
      <c r="B911" s="271" t="s">
        <v>540</v>
      </c>
      <c r="C911" s="271" t="s">
        <v>540</v>
      </c>
      <c r="D911" s="462">
        <v>0</v>
      </c>
      <c r="E911" s="480">
        <v>0</v>
      </c>
    </row>
    <row r="912" spans="1:5">
      <c r="A912" s="491">
        <v>3194</v>
      </c>
      <c r="B912" s="271" t="s">
        <v>974</v>
      </c>
      <c r="C912" s="271" t="s">
        <v>974</v>
      </c>
      <c r="D912" s="462" t="s">
        <v>3260</v>
      </c>
      <c r="E912" s="480">
        <v>30.929250000000003</v>
      </c>
    </row>
    <row r="913" spans="1:5">
      <c r="A913" s="491">
        <f t="shared" ref="A913:A918" si="18">A912+1</f>
        <v>3195</v>
      </c>
      <c r="B913" s="271" t="s">
        <v>56</v>
      </c>
      <c r="C913" s="271" t="s">
        <v>56</v>
      </c>
      <c r="D913" s="462" t="s">
        <v>3260</v>
      </c>
      <c r="E913" s="480">
        <v>32.941749999999999</v>
      </c>
    </row>
    <row r="914" spans="1:5">
      <c r="A914" s="491">
        <f t="shared" si="18"/>
        <v>3196</v>
      </c>
      <c r="B914" s="271" t="s">
        <v>969</v>
      </c>
      <c r="C914" s="271" t="s">
        <v>969</v>
      </c>
      <c r="D914" s="462" t="s">
        <v>3260</v>
      </c>
      <c r="E914" s="480">
        <v>40.106250000000003</v>
      </c>
    </row>
    <row r="915" spans="1:5">
      <c r="A915" s="491">
        <f t="shared" si="18"/>
        <v>3197</v>
      </c>
      <c r="B915" s="271" t="s">
        <v>970</v>
      </c>
      <c r="C915" s="271" t="s">
        <v>970</v>
      </c>
      <c r="D915" s="462" t="s">
        <v>3260</v>
      </c>
      <c r="E915" s="480">
        <v>54.714125000000003</v>
      </c>
    </row>
    <row r="916" spans="1:5">
      <c r="A916" s="491">
        <f t="shared" si="18"/>
        <v>3198</v>
      </c>
      <c r="B916" s="271" t="s">
        <v>971</v>
      </c>
      <c r="C916" s="271" t="s">
        <v>971</v>
      </c>
      <c r="D916" s="462" t="s">
        <v>3260</v>
      </c>
      <c r="E916" s="480">
        <v>71.642124999999993</v>
      </c>
    </row>
    <row r="917" spans="1:5">
      <c r="A917" s="491">
        <f t="shared" si="18"/>
        <v>3199</v>
      </c>
      <c r="B917" s="271" t="s">
        <v>972</v>
      </c>
      <c r="C917" s="271" t="s">
        <v>972</v>
      </c>
      <c r="D917" s="462" t="s">
        <v>3260</v>
      </c>
      <c r="E917" s="480">
        <v>96.700625000000002</v>
      </c>
    </row>
    <row r="918" spans="1:5">
      <c r="A918" s="491">
        <f t="shared" si="18"/>
        <v>3200</v>
      </c>
      <c r="B918" s="271" t="s">
        <v>973</v>
      </c>
      <c r="C918" s="271" t="s">
        <v>973</v>
      </c>
      <c r="D918" s="462" t="s">
        <v>3260</v>
      </c>
      <c r="E918" s="480">
        <v>185.863</v>
      </c>
    </row>
    <row r="919" spans="1:5">
      <c r="A919" s="491"/>
      <c r="B919" s="271" t="s">
        <v>541</v>
      </c>
      <c r="C919" s="271" t="s">
        <v>541</v>
      </c>
      <c r="D919" s="462">
        <v>0</v>
      </c>
      <c r="E919" s="480">
        <v>0</v>
      </c>
    </row>
    <row r="920" spans="1:5">
      <c r="A920" s="491"/>
      <c r="B920" s="271" t="s">
        <v>540</v>
      </c>
      <c r="C920" s="271" t="s">
        <v>540</v>
      </c>
      <c r="D920" s="462">
        <v>0</v>
      </c>
      <c r="E920" s="480">
        <v>0</v>
      </c>
    </row>
    <row r="921" spans="1:5">
      <c r="A921" s="491">
        <v>3201</v>
      </c>
      <c r="B921" s="271" t="s">
        <v>535</v>
      </c>
      <c r="C921" s="271" t="s">
        <v>535</v>
      </c>
      <c r="D921" s="462" t="s">
        <v>3260</v>
      </c>
      <c r="E921" s="480">
        <v>38.34675</v>
      </c>
    </row>
    <row r="922" spans="1:5">
      <c r="A922" s="491">
        <f>A921+1</f>
        <v>3202</v>
      </c>
      <c r="B922" s="271" t="s">
        <v>536</v>
      </c>
      <c r="C922" s="271" t="s">
        <v>536</v>
      </c>
      <c r="D922" s="462" t="s">
        <v>3260</v>
      </c>
      <c r="E922" s="480">
        <v>48.892250000000004</v>
      </c>
    </row>
    <row r="923" spans="1:5">
      <c r="A923" s="491">
        <f>A922+1</f>
        <v>3203</v>
      </c>
      <c r="B923" s="271" t="s">
        <v>537</v>
      </c>
      <c r="C923" s="271" t="s">
        <v>537</v>
      </c>
      <c r="D923" s="462" t="s">
        <v>3260</v>
      </c>
      <c r="E923" s="480">
        <v>69.043125000000003</v>
      </c>
    </row>
    <row r="924" spans="1:5">
      <c r="A924" s="491">
        <f>A923+1</f>
        <v>3204</v>
      </c>
      <c r="B924" s="271" t="s">
        <v>538</v>
      </c>
      <c r="C924" s="271" t="s">
        <v>538</v>
      </c>
      <c r="D924" s="462" t="s">
        <v>3260</v>
      </c>
      <c r="E924" s="480">
        <v>93.768124999999998</v>
      </c>
    </row>
    <row r="925" spans="1:5">
      <c r="A925" s="491">
        <f>A924+1</f>
        <v>3205</v>
      </c>
      <c r="B925" s="271" t="s">
        <v>539</v>
      </c>
      <c r="C925" s="271" t="s">
        <v>539</v>
      </c>
      <c r="D925" s="462" t="s">
        <v>3260</v>
      </c>
      <c r="E925" s="480">
        <v>138.21562499999999</v>
      </c>
    </row>
    <row r="926" spans="1:5">
      <c r="A926" s="518"/>
      <c r="B926" s="519">
        <v>0</v>
      </c>
      <c r="C926" s="519">
        <v>0</v>
      </c>
      <c r="D926" s="520">
        <v>0</v>
      </c>
      <c r="E926" s="521">
        <v>0</v>
      </c>
    </row>
    <row r="927" spans="1:5">
      <c r="A927" s="491">
        <v>3206</v>
      </c>
      <c r="B927" s="271" t="s">
        <v>542</v>
      </c>
      <c r="C927" s="271" t="s">
        <v>542</v>
      </c>
      <c r="D927" s="462" t="s">
        <v>3260</v>
      </c>
      <c r="E927" s="480">
        <v>294.224625</v>
      </c>
    </row>
    <row r="928" spans="1:5">
      <c r="A928" s="491">
        <f t="shared" ref="A928:A933" si="19">A927+1</f>
        <v>3207</v>
      </c>
      <c r="B928" s="271" t="s">
        <v>543</v>
      </c>
      <c r="C928" s="271" t="s">
        <v>543</v>
      </c>
      <c r="D928" s="462" t="s">
        <v>3260</v>
      </c>
      <c r="E928" s="480">
        <v>402.339</v>
      </c>
    </row>
    <row r="929" spans="1:5">
      <c r="A929" s="491">
        <f t="shared" si="19"/>
        <v>3208</v>
      </c>
      <c r="B929" s="271" t="s">
        <v>544</v>
      </c>
      <c r="C929" s="271" t="s">
        <v>544</v>
      </c>
      <c r="D929" s="462" t="s">
        <v>3260</v>
      </c>
      <c r="E929" s="480">
        <v>561.83249999999998</v>
      </c>
    </row>
    <row r="930" spans="1:5">
      <c r="A930" s="491">
        <f t="shared" si="19"/>
        <v>3209</v>
      </c>
      <c r="B930" s="271" t="s">
        <v>545</v>
      </c>
      <c r="C930" s="271" t="s">
        <v>545</v>
      </c>
      <c r="D930" s="462" t="s">
        <v>3260</v>
      </c>
      <c r="E930" s="480">
        <v>842.28300000000002</v>
      </c>
    </row>
    <row r="931" spans="1:5">
      <c r="A931" s="491">
        <f t="shared" si="19"/>
        <v>3210</v>
      </c>
      <c r="B931" s="271" t="s">
        <v>546</v>
      </c>
      <c r="C931" s="271" t="s">
        <v>546</v>
      </c>
      <c r="D931" s="462" t="s">
        <v>3260</v>
      </c>
      <c r="E931" s="480">
        <v>1255.3054999999999</v>
      </c>
    </row>
    <row r="932" spans="1:5">
      <c r="A932" s="491">
        <f t="shared" si="19"/>
        <v>3211</v>
      </c>
      <c r="B932" s="271" t="s">
        <v>547</v>
      </c>
      <c r="C932" s="271" t="s">
        <v>547</v>
      </c>
      <c r="D932" s="462" t="s">
        <v>3260</v>
      </c>
      <c r="E932" s="480">
        <v>201.38512500000002</v>
      </c>
    </row>
    <row r="933" spans="1:5">
      <c r="A933" s="491">
        <f t="shared" si="19"/>
        <v>3212</v>
      </c>
      <c r="B933" s="271" t="s">
        <v>548</v>
      </c>
      <c r="C933" s="271" t="s">
        <v>548</v>
      </c>
      <c r="D933" s="462" t="s">
        <v>3260</v>
      </c>
      <c r="E933" s="480">
        <v>67.125500000000002</v>
      </c>
    </row>
    <row r="934" spans="1:5">
      <c r="A934" s="518"/>
      <c r="B934" s="519">
        <v>0</v>
      </c>
      <c r="C934" s="519">
        <v>0</v>
      </c>
      <c r="D934" s="520">
        <v>0</v>
      </c>
      <c r="E934" s="521">
        <v>0</v>
      </c>
    </row>
    <row r="935" spans="1:5">
      <c r="A935" s="491">
        <v>3213</v>
      </c>
      <c r="B935" s="271" t="s">
        <v>542</v>
      </c>
      <c r="C935" s="271" t="s">
        <v>542</v>
      </c>
      <c r="D935" s="462" t="s">
        <v>3260</v>
      </c>
      <c r="E935" s="480">
        <v>241.85362499999999</v>
      </c>
    </row>
    <row r="936" spans="1:5">
      <c r="A936" s="491">
        <f>A935+1</f>
        <v>3214</v>
      </c>
      <c r="B936" s="271" t="s">
        <v>543</v>
      </c>
      <c r="C936" s="271" t="s">
        <v>543</v>
      </c>
      <c r="D936" s="462" t="s">
        <v>3260</v>
      </c>
      <c r="E936" s="480">
        <v>329.935</v>
      </c>
    </row>
    <row r="937" spans="1:5">
      <c r="A937" s="491">
        <f>A936+1</f>
        <v>3215</v>
      </c>
      <c r="B937" s="271" t="s">
        <v>544</v>
      </c>
      <c r="C937" s="271" t="s">
        <v>544</v>
      </c>
      <c r="D937" s="462" t="s">
        <v>3260</v>
      </c>
      <c r="E937" s="480">
        <v>514.22249999999997</v>
      </c>
    </row>
    <row r="938" spans="1:5">
      <c r="A938" s="491">
        <f>A937+1</f>
        <v>3216</v>
      </c>
      <c r="B938" s="271" t="s">
        <v>545</v>
      </c>
      <c r="C938" s="271" t="s">
        <v>545</v>
      </c>
      <c r="D938" s="462" t="s">
        <v>3260</v>
      </c>
      <c r="E938" s="480">
        <v>794.673</v>
      </c>
    </row>
    <row r="939" spans="1:5">
      <c r="A939" s="491">
        <f>A938+1</f>
        <v>3217</v>
      </c>
      <c r="B939" s="271" t="s">
        <v>546</v>
      </c>
      <c r="C939" s="271" t="s">
        <v>546</v>
      </c>
      <c r="D939" s="462" t="s">
        <v>3260</v>
      </c>
      <c r="E939" s="480">
        <v>1203.153</v>
      </c>
    </row>
    <row r="940" spans="1:5">
      <c r="A940" s="518"/>
      <c r="B940" s="519">
        <v>0</v>
      </c>
      <c r="C940" s="519">
        <v>0</v>
      </c>
      <c r="D940" s="520">
        <v>0</v>
      </c>
      <c r="E940" s="521">
        <v>0</v>
      </c>
    </row>
    <row r="941" spans="1:5">
      <c r="A941" s="491">
        <v>3218</v>
      </c>
      <c r="B941" s="271" t="s">
        <v>975</v>
      </c>
      <c r="C941" s="271" t="s">
        <v>975</v>
      </c>
      <c r="D941" s="462" t="s">
        <v>3448</v>
      </c>
      <c r="E941" s="480">
        <v>469.93599999999998</v>
      </c>
    </row>
    <row r="942" spans="1:5">
      <c r="A942" s="491">
        <f>A941+1</f>
        <v>3219</v>
      </c>
      <c r="B942" s="271" t="s">
        <v>976</v>
      </c>
      <c r="C942" s="271" t="s">
        <v>976</v>
      </c>
      <c r="D942" s="462" t="s">
        <v>3260</v>
      </c>
      <c r="E942" s="480">
        <v>1709.0150000000001</v>
      </c>
    </row>
    <row r="943" spans="1:5">
      <c r="A943" s="491">
        <f>A942+1</f>
        <v>3220</v>
      </c>
      <c r="B943" s="271" t="s">
        <v>711</v>
      </c>
      <c r="C943" s="271" t="s">
        <v>711</v>
      </c>
      <c r="D943" s="462" t="s">
        <v>3260</v>
      </c>
      <c r="E943" s="480">
        <v>2458.1178125000001</v>
      </c>
    </row>
    <row r="944" spans="1:5">
      <c r="A944" s="518"/>
      <c r="B944" s="519">
        <v>0</v>
      </c>
      <c r="C944" s="519">
        <v>0</v>
      </c>
      <c r="D944" s="520">
        <v>0</v>
      </c>
      <c r="E944" s="521">
        <v>0</v>
      </c>
    </row>
    <row r="945" spans="1:5">
      <c r="A945" s="491">
        <v>3221</v>
      </c>
      <c r="B945" s="271" t="s">
        <v>376</v>
      </c>
      <c r="C945" s="271" t="s">
        <v>376</v>
      </c>
      <c r="D945" s="462" t="s">
        <v>3448</v>
      </c>
      <c r="E945" s="480">
        <v>287.40800000000002</v>
      </c>
    </row>
    <row r="946" spans="1:5">
      <c r="A946" s="491">
        <f>A945+1</f>
        <v>3222</v>
      </c>
      <c r="B946" s="271" t="s">
        <v>549</v>
      </c>
      <c r="C946" s="271" t="s">
        <v>549</v>
      </c>
      <c r="D946" s="462" t="s">
        <v>3448</v>
      </c>
      <c r="E946" s="480">
        <v>255.56450000000004</v>
      </c>
    </row>
    <row r="947" spans="1:5">
      <c r="A947" s="491">
        <f t="shared" ref="A947:A988" si="20">A946+1</f>
        <v>3223</v>
      </c>
      <c r="B947" s="271" t="s">
        <v>360</v>
      </c>
      <c r="C947" s="271" t="s">
        <v>360</v>
      </c>
      <c r="D947" s="462" t="s">
        <v>3448</v>
      </c>
      <c r="E947" s="480">
        <v>355.24649999999997</v>
      </c>
    </row>
    <row r="948" spans="1:5">
      <c r="A948" s="491">
        <f t="shared" si="20"/>
        <v>3224</v>
      </c>
      <c r="B948" s="271" t="s">
        <v>550</v>
      </c>
      <c r="C948" s="271" t="s">
        <v>550</v>
      </c>
      <c r="D948" s="462" t="s">
        <v>3448</v>
      </c>
      <c r="E948" s="480">
        <v>374.58950000000004</v>
      </c>
    </row>
    <row r="949" spans="1:5">
      <c r="A949" s="491">
        <f t="shared" si="20"/>
        <v>3225</v>
      </c>
      <c r="B949" s="271" t="s">
        <v>364</v>
      </c>
      <c r="C949" s="271" t="s">
        <v>364</v>
      </c>
      <c r="D949" s="462" t="s">
        <v>3448</v>
      </c>
      <c r="E949" s="480">
        <v>461.18450000000001</v>
      </c>
    </row>
    <row r="950" spans="1:5">
      <c r="A950" s="491">
        <f t="shared" si="20"/>
        <v>3226</v>
      </c>
      <c r="B950" s="271" t="s">
        <v>366</v>
      </c>
      <c r="C950" s="271" t="s">
        <v>366</v>
      </c>
      <c r="D950" s="462" t="s">
        <v>3448</v>
      </c>
      <c r="E950" s="480">
        <v>565.02949999999987</v>
      </c>
    </row>
    <row r="951" spans="1:5">
      <c r="A951" s="491">
        <f t="shared" si="20"/>
        <v>3227</v>
      </c>
      <c r="B951" s="271" t="s">
        <v>423</v>
      </c>
      <c r="C951" s="271" t="s">
        <v>423</v>
      </c>
      <c r="D951" s="462" t="s">
        <v>3448</v>
      </c>
      <c r="E951" s="480">
        <v>568.38750000000005</v>
      </c>
    </row>
    <row r="952" spans="1:5">
      <c r="A952" s="491">
        <f t="shared" si="20"/>
        <v>3228</v>
      </c>
      <c r="B952" s="271" t="s">
        <v>424</v>
      </c>
      <c r="C952" s="271" t="s">
        <v>424</v>
      </c>
      <c r="D952" s="462" t="s">
        <v>3448</v>
      </c>
      <c r="E952" s="480">
        <v>446.00450000000001</v>
      </c>
    </row>
    <row r="953" spans="1:5">
      <c r="A953" s="491">
        <f t="shared" si="20"/>
        <v>3229</v>
      </c>
      <c r="B953" s="271" t="s">
        <v>425</v>
      </c>
      <c r="C953" s="271" t="s">
        <v>425</v>
      </c>
      <c r="D953" s="462" t="s">
        <v>3448</v>
      </c>
      <c r="E953" s="480">
        <v>545.88199999999995</v>
      </c>
    </row>
    <row r="954" spans="1:5">
      <c r="A954" s="491">
        <f t="shared" si="20"/>
        <v>3230</v>
      </c>
      <c r="B954" s="271" t="s">
        <v>426</v>
      </c>
      <c r="C954" s="271" t="s">
        <v>426</v>
      </c>
      <c r="D954" s="462" t="s">
        <v>3448</v>
      </c>
      <c r="E954" s="480">
        <v>601.1395</v>
      </c>
    </row>
    <row r="955" spans="1:5">
      <c r="A955" s="491">
        <f t="shared" si="20"/>
        <v>3231</v>
      </c>
      <c r="B955" s="271" t="s">
        <v>1343</v>
      </c>
      <c r="C955" s="271" t="s">
        <v>1343</v>
      </c>
      <c r="D955" s="462" t="s">
        <v>3448</v>
      </c>
      <c r="E955" s="480">
        <v>672.15200000000004</v>
      </c>
    </row>
    <row r="956" spans="1:5">
      <c r="A956" s="491">
        <f t="shared" si="20"/>
        <v>3232</v>
      </c>
      <c r="B956" s="271" t="s">
        <v>1344</v>
      </c>
      <c r="C956" s="271" t="s">
        <v>1344</v>
      </c>
      <c r="D956" s="462" t="s">
        <v>3448</v>
      </c>
      <c r="E956" s="480">
        <v>1284.8375000000001</v>
      </c>
    </row>
    <row r="957" spans="1:5">
      <c r="A957" s="491">
        <f t="shared" si="20"/>
        <v>3233</v>
      </c>
      <c r="B957" s="271" t="s">
        <v>712</v>
      </c>
      <c r="C957" s="271" t="s">
        <v>712</v>
      </c>
      <c r="D957" s="462" t="s">
        <v>3448</v>
      </c>
      <c r="E957" s="480">
        <v>922.10450000000003</v>
      </c>
    </row>
    <row r="958" spans="1:5">
      <c r="A958" s="491">
        <f t="shared" si="20"/>
        <v>3234</v>
      </c>
      <c r="B958" s="271" t="s">
        <v>713</v>
      </c>
      <c r="C958" s="271" t="s">
        <v>713</v>
      </c>
      <c r="D958" s="462" t="s">
        <v>3448</v>
      </c>
      <c r="E958" s="480">
        <v>361.28399999999999</v>
      </c>
    </row>
    <row r="959" spans="1:5">
      <c r="A959" s="491">
        <f t="shared" si="20"/>
        <v>3235</v>
      </c>
      <c r="B959" s="271" t="s">
        <v>714</v>
      </c>
      <c r="C959" s="271" t="s">
        <v>714</v>
      </c>
      <c r="D959" s="462" t="s">
        <v>3448</v>
      </c>
      <c r="E959" s="480">
        <v>304.35899999999998</v>
      </c>
    </row>
    <row r="960" spans="1:5">
      <c r="A960" s="491">
        <f t="shared" si="20"/>
        <v>3236</v>
      </c>
      <c r="B960" s="271" t="s">
        <v>715</v>
      </c>
      <c r="C960" s="271" t="s">
        <v>715</v>
      </c>
      <c r="D960" s="462" t="s">
        <v>3448</v>
      </c>
      <c r="E960" s="480">
        <v>612.53599999999994</v>
      </c>
    </row>
    <row r="961" spans="1:5">
      <c r="A961" s="491">
        <f t="shared" si="20"/>
        <v>3237</v>
      </c>
      <c r="B961" s="271" t="s">
        <v>716</v>
      </c>
      <c r="C961" s="271" t="s">
        <v>716</v>
      </c>
      <c r="D961" s="462" t="s">
        <v>3448</v>
      </c>
      <c r="E961" s="480">
        <v>579.71500000000003</v>
      </c>
    </row>
    <row r="962" spans="1:5">
      <c r="A962" s="491">
        <f t="shared" si="20"/>
        <v>3238</v>
      </c>
      <c r="B962" s="271" t="s">
        <v>717</v>
      </c>
      <c r="C962" s="271" t="s">
        <v>717</v>
      </c>
      <c r="D962" s="462" t="s">
        <v>3448</v>
      </c>
      <c r="E962" s="480">
        <v>762.61099999999999</v>
      </c>
    </row>
    <row r="963" spans="1:5">
      <c r="A963" s="491">
        <f t="shared" si="20"/>
        <v>3239</v>
      </c>
      <c r="B963" s="271" t="s">
        <v>718</v>
      </c>
      <c r="C963" s="271" t="s">
        <v>718</v>
      </c>
      <c r="D963" s="462" t="s">
        <v>3448</v>
      </c>
      <c r="E963" s="480">
        <v>980.13349999999991</v>
      </c>
    </row>
    <row r="964" spans="1:5">
      <c r="A964" s="491">
        <f t="shared" si="20"/>
        <v>3240</v>
      </c>
      <c r="B964" s="271" t="s">
        <v>719</v>
      </c>
      <c r="C964" s="271" t="s">
        <v>719</v>
      </c>
      <c r="D964" s="462" t="s">
        <v>3448</v>
      </c>
      <c r="E964" s="480">
        <v>1407.7265000000002</v>
      </c>
    </row>
    <row r="965" spans="1:5">
      <c r="A965" s="491">
        <f t="shared" si="20"/>
        <v>3241</v>
      </c>
      <c r="B965" s="271" t="s">
        <v>720</v>
      </c>
      <c r="C965" s="271" t="s">
        <v>720</v>
      </c>
      <c r="D965" s="462" t="s">
        <v>3448</v>
      </c>
      <c r="E965" s="480">
        <v>1833.3875</v>
      </c>
    </row>
    <row r="966" spans="1:5">
      <c r="A966" s="491">
        <f t="shared" si="20"/>
        <v>3242</v>
      </c>
      <c r="B966" s="271" t="s">
        <v>721</v>
      </c>
      <c r="C966" s="271" t="s">
        <v>721</v>
      </c>
      <c r="D966" s="462" t="s">
        <v>3448</v>
      </c>
      <c r="E966" s="480">
        <v>1023.04</v>
      </c>
    </row>
    <row r="967" spans="1:5">
      <c r="A967" s="491">
        <f t="shared" si="20"/>
        <v>3243</v>
      </c>
      <c r="B967" s="271" t="s">
        <v>722</v>
      </c>
      <c r="C967" s="271" t="s">
        <v>722</v>
      </c>
      <c r="D967" s="462" t="s">
        <v>3448</v>
      </c>
      <c r="E967" s="480">
        <v>2908.12</v>
      </c>
    </row>
    <row r="968" spans="1:5">
      <c r="A968" s="491">
        <f t="shared" si="20"/>
        <v>3244</v>
      </c>
      <c r="B968" s="271" t="s">
        <v>723</v>
      </c>
      <c r="C968" s="271" t="s">
        <v>723</v>
      </c>
      <c r="D968" s="462" t="s">
        <v>3448</v>
      </c>
      <c r="E968" s="480">
        <v>1654.85</v>
      </c>
    </row>
    <row r="969" spans="1:5">
      <c r="A969" s="491">
        <f t="shared" si="20"/>
        <v>3245</v>
      </c>
      <c r="B969" s="271" t="s">
        <v>724</v>
      </c>
      <c r="C969" s="271" t="s">
        <v>724</v>
      </c>
      <c r="D969" s="462" t="s">
        <v>3448</v>
      </c>
      <c r="E969" s="480">
        <v>3867.7375000000002</v>
      </c>
    </row>
    <row r="970" spans="1:5">
      <c r="A970" s="491">
        <f t="shared" si="20"/>
        <v>3246</v>
      </c>
      <c r="B970" s="271" t="s">
        <v>725</v>
      </c>
      <c r="C970" s="271" t="s">
        <v>725</v>
      </c>
      <c r="D970" s="462" t="s">
        <v>3448</v>
      </c>
      <c r="E970" s="480">
        <v>2752.18</v>
      </c>
    </row>
    <row r="971" spans="1:5">
      <c r="A971" s="491">
        <f t="shared" si="20"/>
        <v>3247</v>
      </c>
      <c r="B971" s="271" t="s">
        <v>726</v>
      </c>
      <c r="C971" s="271" t="s">
        <v>726</v>
      </c>
      <c r="D971" s="462" t="s">
        <v>3448</v>
      </c>
      <c r="E971" s="480">
        <v>1308.7</v>
      </c>
    </row>
    <row r="972" spans="1:5">
      <c r="A972" s="491">
        <f t="shared" si="20"/>
        <v>3248</v>
      </c>
      <c r="B972" s="271" t="s">
        <v>727</v>
      </c>
      <c r="C972" s="271" t="s">
        <v>727</v>
      </c>
      <c r="D972" s="462" t="s">
        <v>3448</v>
      </c>
      <c r="E972" s="480">
        <v>3273.59</v>
      </c>
    </row>
    <row r="973" spans="1:5">
      <c r="A973" s="491">
        <f t="shared" si="20"/>
        <v>3249</v>
      </c>
      <c r="B973" s="271" t="s">
        <v>728</v>
      </c>
      <c r="C973" s="271" t="s">
        <v>728</v>
      </c>
      <c r="D973" s="462" t="s">
        <v>3448</v>
      </c>
      <c r="E973" s="480">
        <v>1558.664</v>
      </c>
    </row>
    <row r="974" spans="1:5">
      <c r="A974" s="491">
        <f t="shared" si="20"/>
        <v>3250</v>
      </c>
      <c r="B974" s="271" t="s">
        <v>729</v>
      </c>
      <c r="C974" s="271" t="s">
        <v>729</v>
      </c>
      <c r="D974" s="462" t="s">
        <v>3448</v>
      </c>
      <c r="E974" s="480">
        <v>2387.078</v>
      </c>
    </row>
    <row r="975" spans="1:5">
      <c r="A975" s="491">
        <f t="shared" si="20"/>
        <v>3251</v>
      </c>
      <c r="B975" s="271" t="s">
        <v>730</v>
      </c>
      <c r="C975" s="271" t="s">
        <v>730</v>
      </c>
      <c r="D975" s="462" t="s">
        <v>3448</v>
      </c>
      <c r="E975" s="480">
        <v>4593.8014999999996</v>
      </c>
    </row>
    <row r="976" spans="1:5">
      <c r="A976" s="491">
        <f t="shared" si="20"/>
        <v>3252</v>
      </c>
      <c r="B976" s="271" t="s">
        <v>731</v>
      </c>
      <c r="C976" s="271" t="s">
        <v>731</v>
      </c>
      <c r="D976" s="462" t="s">
        <v>3448</v>
      </c>
      <c r="E976" s="480">
        <v>5422.2155000000002</v>
      </c>
    </row>
    <row r="977" spans="1:5">
      <c r="A977" s="491">
        <f t="shared" si="20"/>
        <v>3253</v>
      </c>
      <c r="B977" s="271" t="s">
        <v>936</v>
      </c>
      <c r="C977" s="271" t="s">
        <v>936</v>
      </c>
      <c r="D977" s="462" t="s">
        <v>3448</v>
      </c>
      <c r="E977" s="480">
        <v>7678.9295000000002</v>
      </c>
    </row>
    <row r="978" spans="1:5">
      <c r="A978" s="491">
        <f t="shared" si="20"/>
        <v>3254</v>
      </c>
      <c r="B978" s="271" t="s">
        <v>937</v>
      </c>
      <c r="C978" s="271" t="s">
        <v>937</v>
      </c>
      <c r="D978" s="462" t="s">
        <v>3448</v>
      </c>
      <c r="E978" s="480">
        <v>13100.8</v>
      </c>
    </row>
    <row r="979" spans="1:5">
      <c r="A979" s="491">
        <f t="shared" si="20"/>
        <v>3255</v>
      </c>
      <c r="B979" s="271" t="s">
        <v>938</v>
      </c>
      <c r="C979" s="271" t="s">
        <v>938</v>
      </c>
      <c r="D979" s="462" t="s">
        <v>3448</v>
      </c>
      <c r="E979" s="480">
        <v>356.5</v>
      </c>
    </row>
    <row r="980" spans="1:5">
      <c r="A980" s="491">
        <f t="shared" si="20"/>
        <v>3256</v>
      </c>
      <c r="B980" s="271" t="s">
        <v>939</v>
      </c>
      <c r="C980" s="271" t="s">
        <v>939</v>
      </c>
      <c r="D980" s="462" t="s">
        <v>3448</v>
      </c>
      <c r="E980" s="480">
        <v>6537.1750000000002</v>
      </c>
    </row>
    <row r="981" spans="1:5">
      <c r="A981" s="491">
        <f t="shared" si="20"/>
        <v>3257</v>
      </c>
      <c r="B981" s="271" t="s">
        <v>940</v>
      </c>
      <c r="C981" s="271" t="s">
        <v>940</v>
      </c>
      <c r="D981" s="462" t="s">
        <v>3448</v>
      </c>
      <c r="E981" s="480">
        <v>8152.6374999999998</v>
      </c>
    </row>
    <row r="982" spans="1:5">
      <c r="A982" s="491">
        <f t="shared" si="20"/>
        <v>3258</v>
      </c>
      <c r="B982" s="271" t="s">
        <v>941</v>
      </c>
      <c r="C982" s="271" t="s">
        <v>941</v>
      </c>
      <c r="D982" s="462" t="s">
        <v>3448</v>
      </c>
      <c r="E982" s="480">
        <v>17366.150000000001</v>
      </c>
    </row>
    <row r="983" spans="1:5">
      <c r="A983" s="491">
        <f t="shared" si="20"/>
        <v>3259</v>
      </c>
      <c r="B983" s="271" t="s">
        <v>942</v>
      </c>
      <c r="C983" s="271" t="s">
        <v>942</v>
      </c>
      <c r="D983" s="462" t="s">
        <v>3448</v>
      </c>
      <c r="E983" s="480">
        <v>29220.0625</v>
      </c>
    </row>
    <row r="984" spans="1:5" ht="25.5">
      <c r="A984" s="491">
        <f t="shared" si="20"/>
        <v>3260</v>
      </c>
      <c r="B984" s="271" t="s">
        <v>1345</v>
      </c>
      <c r="C984" s="271" t="s">
        <v>1345</v>
      </c>
      <c r="D984" s="462" t="s">
        <v>3448</v>
      </c>
      <c r="E984" s="480">
        <v>422.18799999999999</v>
      </c>
    </row>
    <row r="985" spans="1:5" ht="25.5">
      <c r="A985" s="491">
        <f t="shared" si="20"/>
        <v>3261</v>
      </c>
      <c r="B985" s="271" t="s">
        <v>1346</v>
      </c>
      <c r="C985" s="271" t="s">
        <v>1346</v>
      </c>
      <c r="D985" s="462" t="s">
        <v>3448</v>
      </c>
      <c r="E985" s="480">
        <v>445.99299999999994</v>
      </c>
    </row>
    <row r="986" spans="1:5" ht="25.5">
      <c r="A986" s="491">
        <f t="shared" si="20"/>
        <v>3262</v>
      </c>
      <c r="B986" s="271" t="s">
        <v>943</v>
      </c>
      <c r="C986" s="271" t="s">
        <v>943</v>
      </c>
      <c r="D986" s="462" t="s">
        <v>3448</v>
      </c>
      <c r="E986" s="480">
        <v>652.19949999999994</v>
      </c>
    </row>
    <row r="987" spans="1:5" ht="25.5">
      <c r="A987" s="491">
        <f t="shared" si="20"/>
        <v>3263</v>
      </c>
      <c r="B987" s="271" t="s">
        <v>1347</v>
      </c>
      <c r="C987" s="271" t="s">
        <v>1347</v>
      </c>
      <c r="D987" s="462" t="s">
        <v>3448</v>
      </c>
      <c r="E987" s="480">
        <v>640.29700000000003</v>
      </c>
    </row>
    <row r="988" spans="1:5" ht="38.25">
      <c r="A988" s="491">
        <f t="shared" si="20"/>
        <v>3264</v>
      </c>
      <c r="B988" s="271" t="s">
        <v>1348</v>
      </c>
      <c r="C988" s="271" t="s">
        <v>1348</v>
      </c>
      <c r="D988" s="462" t="s">
        <v>3448</v>
      </c>
      <c r="E988" s="480">
        <v>9064.2999999999993</v>
      </c>
    </row>
    <row r="989" spans="1:5">
      <c r="A989" s="491"/>
      <c r="B989" s="271"/>
      <c r="C989" s="271"/>
      <c r="D989" s="462"/>
      <c r="E989" s="480"/>
    </row>
    <row r="990" spans="1:5">
      <c r="B990" s="511"/>
      <c r="C990" s="511"/>
    </row>
    <row r="991" spans="1:5">
      <c r="B991" s="511"/>
      <c r="C991" s="511"/>
    </row>
  </sheetData>
  <mergeCells count="1">
    <mergeCell ref="A560:B560"/>
  </mergeCells>
  <phoneticPr fontId="0" type="noConversion"/>
  <printOptions horizontalCentered="1"/>
  <pageMargins left="0.38" right="0.17" top="0.43" bottom="0.56999999999999995" header="0.27" footer="0.19"/>
  <pageSetup paperSize="9" scale="87" orientation="portrait" verticalDpi="300" r:id="rId1"/>
  <headerFooter alignWithMargins="0">
    <oddFooter>&amp;R&amp;P</oddFooter>
  </headerFooter>
  <rowBreaks count="2" manualBreakCount="2">
    <brk id="326" max="4" man="1"/>
    <brk id="798" max="4"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G1211"/>
  <sheetViews>
    <sheetView workbookViewId="0">
      <selection activeCell="G9" sqref="G9"/>
    </sheetView>
  </sheetViews>
  <sheetFormatPr defaultColWidth="9.140625" defaultRowHeight="18.75"/>
  <cols>
    <col min="1" max="1" width="6.140625" style="387" customWidth="1"/>
    <col min="2" max="2" width="40.7109375" style="282" customWidth="1"/>
    <col min="3" max="3" width="7.85546875" style="388" customWidth="1"/>
    <col min="4" max="4" width="12.140625" style="389" customWidth="1"/>
    <col min="5" max="5" width="6.42578125" style="389" customWidth="1"/>
    <col min="6" max="6" width="14.140625" style="282" bestFit="1" customWidth="1"/>
    <col min="7" max="7" width="12" style="282" customWidth="1"/>
    <col min="8" max="16384" width="9.140625" style="282"/>
  </cols>
  <sheetData>
    <row r="2" spans="1:7" ht="26.25">
      <c r="A2" s="1527" t="s">
        <v>1195</v>
      </c>
      <c r="B2" s="1527"/>
      <c r="C2" s="1538"/>
      <c r="D2" s="1538"/>
      <c r="E2" s="1538"/>
      <c r="F2" s="1538"/>
      <c r="G2" s="421"/>
    </row>
    <row r="3" spans="1:7" s="2" customFormat="1" thickBot="1">
      <c r="B3" s="268" t="s">
        <v>2311</v>
      </c>
      <c r="C3" s="176"/>
      <c r="D3" s="176"/>
      <c r="E3" s="176"/>
      <c r="F3" s="176"/>
      <c r="G3" s="176"/>
    </row>
    <row r="4" spans="1:7" s="2" customFormat="1" thickBot="1">
      <c r="A4" s="176"/>
      <c r="B4" s="266" t="s">
        <v>3422</v>
      </c>
      <c r="C4" s="267">
        <v>3.5</v>
      </c>
      <c r="D4" s="176"/>
      <c r="E4" s="176"/>
      <c r="F4" s="176"/>
      <c r="G4" s="176"/>
    </row>
    <row r="5" spans="1:7" s="283" customFormat="1" ht="18">
      <c r="A5" s="1539" t="s">
        <v>1566</v>
      </c>
      <c r="B5" s="1539" t="s">
        <v>3157</v>
      </c>
      <c r="C5" s="1535" t="s">
        <v>2739</v>
      </c>
      <c r="D5" s="1537"/>
      <c r="E5" s="1535" t="s">
        <v>2741</v>
      </c>
      <c r="F5" s="1536"/>
      <c r="G5" s="1537"/>
    </row>
    <row r="6" spans="1:7" s="283" customFormat="1" ht="18" customHeight="1">
      <c r="A6" s="1540"/>
      <c r="B6" s="1540"/>
      <c r="C6" s="1544" t="s">
        <v>3159</v>
      </c>
      <c r="D6" s="1542" t="s">
        <v>2310</v>
      </c>
      <c r="E6" s="1544" t="s">
        <v>3159</v>
      </c>
      <c r="F6" s="1542" t="s">
        <v>3160</v>
      </c>
      <c r="G6" s="1534" t="s">
        <v>2740</v>
      </c>
    </row>
    <row r="7" spans="1:7" s="283" customFormat="1" ht="18">
      <c r="A7" s="1541"/>
      <c r="B7" s="1541"/>
      <c r="C7" s="1545"/>
      <c r="D7" s="1543"/>
      <c r="E7" s="1545"/>
      <c r="F7" s="1543"/>
      <c r="G7" s="1534"/>
    </row>
    <row r="8" spans="1:7" s="283" customFormat="1" ht="18">
      <c r="A8" s="390"/>
      <c r="B8" s="175" t="s">
        <v>2347</v>
      </c>
      <c r="C8" s="286" t="s">
        <v>1589</v>
      </c>
      <c r="D8" s="229">
        <v>275</v>
      </c>
      <c r="E8" s="287"/>
      <c r="F8" s="229">
        <v>275</v>
      </c>
      <c r="G8" s="423">
        <v>275</v>
      </c>
    </row>
    <row r="9" spans="1:7" s="283" customFormat="1" ht="18">
      <c r="A9" s="390"/>
      <c r="B9" s="175" t="s">
        <v>736</v>
      </c>
      <c r="C9" s="422" t="s">
        <v>1589</v>
      </c>
      <c r="D9" s="229">
        <v>400</v>
      </c>
      <c r="E9" s="287"/>
      <c r="F9" s="229">
        <v>400</v>
      </c>
      <c r="G9" s="423">
        <v>400</v>
      </c>
    </row>
    <row r="10" spans="1:7">
      <c r="A10" s="284">
        <v>1</v>
      </c>
      <c r="B10" s="285" t="s">
        <v>1063</v>
      </c>
      <c r="C10" s="286"/>
      <c r="D10" s="229"/>
      <c r="E10" s="287"/>
      <c r="F10" s="391"/>
      <c r="G10" s="423"/>
    </row>
    <row r="11" spans="1:7" ht="36.75">
      <c r="A11" s="284"/>
      <c r="B11" s="288" t="s">
        <v>2593</v>
      </c>
      <c r="C11" s="286"/>
      <c r="D11" s="229"/>
      <c r="E11" s="287"/>
      <c r="F11" s="393"/>
      <c r="G11" s="424"/>
    </row>
    <row r="12" spans="1:7">
      <c r="A12" s="284"/>
      <c r="B12" s="288" t="s">
        <v>1064</v>
      </c>
      <c r="C12" s="286" t="s">
        <v>1065</v>
      </c>
      <c r="D12" s="229">
        <v>12995</v>
      </c>
      <c r="E12" s="93" t="s">
        <v>2570</v>
      </c>
      <c r="F12" s="426">
        <f>FLOOR(D12/1000,0.01)</f>
        <v>12.99</v>
      </c>
      <c r="G12" s="424">
        <f>FLOOR(F12*1.035,0.01)</f>
        <v>13.44</v>
      </c>
    </row>
    <row r="13" spans="1:7">
      <c r="A13" s="284"/>
      <c r="B13" s="288" t="s">
        <v>1066</v>
      </c>
      <c r="C13" s="286" t="s">
        <v>1067</v>
      </c>
      <c r="D13" s="229">
        <v>10000</v>
      </c>
      <c r="E13" s="93" t="s">
        <v>2570</v>
      </c>
      <c r="F13" s="426">
        <f>FLOOR(D13/1000,0.01)</f>
        <v>10</v>
      </c>
      <c r="G13" s="424">
        <f t="shared" ref="G13:G76" si="0">FLOOR(F13*1.035,0.01)</f>
        <v>10.35</v>
      </c>
    </row>
    <row r="14" spans="1:7">
      <c r="A14" s="284"/>
      <c r="B14" s="288" t="s">
        <v>1068</v>
      </c>
      <c r="C14" s="286" t="s">
        <v>1067</v>
      </c>
      <c r="D14" s="229">
        <v>9000</v>
      </c>
      <c r="E14" s="93" t="s">
        <v>2570</v>
      </c>
      <c r="F14" s="392">
        <f>FLOOR(D14/1000,0.01)</f>
        <v>9</v>
      </c>
      <c r="G14" s="423">
        <f t="shared" si="0"/>
        <v>9.31</v>
      </c>
    </row>
    <row r="15" spans="1:7">
      <c r="A15" s="284">
        <v>2</v>
      </c>
      <c r="B15" s="285" t="s">
        <v>1069</v>
      </c>
      <c r="C15" s="290"/>
      <c r="D15" s="229"/>
      <c r="E15" s="287"/>
      <c r="F15" s="393"/>
      <c r="G15" s="423"/>
    </row>
    <row r="16" spans="1:7">
      <c r="A16" s="284"/>
      <c r="B16" s="288" t="s">
        <v>1070</v>
      </c>
      <c r="C16" s="286" t="s">
        <v>1071</v>
      </c>
      <c r="D16" s="229">
        <v>16</v>
      </c>
      <c r="E16" s="287"/>
      <c r="F16" s="393"/>
      <c r="G16" s="423"/>
    </row>
    <row r="17" spans="1:7">
      <c r="A17" s="284"/>
      <c r="B17" s="288" t="s">
        <v>1072</v>
      </c>
      <c r="C17" s="286" t="s">
        <v>1073</v>
      </c>
      <c r="D17" s="229">
        <v>14</v>
      </c>
      <c r="E17" s="286" t="s">
        <v>1071</v>
      </c>
      <c r="F17" s="392">
        <f>D17</f>
        <v>14</v>
      </c>
      <c r="G17" s="423">
        <f t="shared" si="0"/>
        <v>14.49</v>
      </c>
    </row>
    <row r="18" spans="1:7">
      <c r="A18" s="284"/>
      <c r="B18" s="288" t="s">
        <v>1074</v>
      </c>
      <c r="C18" s="286" t="s">
        <v>1073</v>
      </c>
      <c r="D18" s="229">
        <v>28</v>
      </c>
      <c r="E18" s="286" t="s">
        <v>1071</v>
      </c>
      <c r="F18" s="392">
        <f>D18</f>
        <v>28</v>
      </c>
      <c r="G18" s="423">
        <f t="shared" si="0"/>
        <v>28.98</v>
      </c>
    </row>
    <row r="19" spans="1:7">
      <c r="A19" s="284"/>
      <c r="B19" s="288" t="s">
        <v>1075</v>
      </c>
      <c r="C19" s="286" t="s">
        <v>1073</v>
      </c>
      <c r="D19" s="229">
        <v>23</v>
      </c>
      <c r="E19" s="286" t="s">
        <v>1071</v>
      </c>
      <c r="F19" s="392">
        <f>D19</f>
        <v>23</v>
      </c>
      <c r="G19" s="423">
        <f t="shared" si="0"/>
        <v>23.8</v>
      </c>
    </row>
    <row r="20" spans="1:7">
      <c r="A20" s="291">
        <v>3</v>
      </c>
      <c r="B20" s="285" t="s">
        <v>1076</v>
      </c>
      <c r="C20" s="64"/>
      <c r="D20" s="229"/>
      <c r="E20" s="287"/>
      <c r="F20" s="393"/>
      <c r="G20" s="423"/>
    </row>
    <row r="21" spans="1:7">
      <c r="A21" s="284"/>
      <c r="B21" s="288" t="s">
        <v>2911</v>
      </c>
      <c r="C21" s="286" t="s">
        <v>1071</v>
      </c>
      <c r="D21" s="229">
        <v>6</v>
      </c>
      <c r="E21" s="286" t="s">
        <v>1071</v>
      </c>
      <c r="F21" s="392">
        <f>D21</f>
        <v>6</v>
      </c>
      <c r="G21" s="423">
        <f t="shared" si="0"/>
        <v>6.21</v>
      </c>
    </row>
    <row r="22" spans="1:7">
      <c r="A22" s="284"/>
      <c r="B22" s="288" t="s">
        <v>2912</v>
      </c>
      <c r="C22" s="286" t="s">
        <v>1073</v>
      </c>
      <c r="D22" s="229">
        <v>7.5</v>
      </c>
      <c r="E22" s="286" t="s">
        <v>1071</v>
      </c>
      <c r="F22" s="392">
        <f>D22</f>
        <v>7.5</v>
      </c>
      <c r="G22" s="423">
        <f t="shared" si="0"/>
        <v>7.76</v>
      </c>
    </row>
    <row r="23" spans="1:7">
      <c r="A23" s="284"/>
      <c r="B23" s="264" t="s">
        <v>2913</v>
      </c>
      <c r="C23" s="286" t="s">
        <v>1073</v>
      </c>
      <c r="D23" s="229"/>
      <c r="E23" s="286" t="s">
        <v>1985</v>
      </c>
      <c r="F23" s="393">
        <f>FLOOR(D23/0.09,0.01)</f>
        <v>0</v>
      </c>
      <c r="G23" s="423">
        <f t="shared" si="0"/>
        <v>0</v>
      </c>
    </row>
    <row r="24" spans="1:7">
      <c r="A24" s="284"/>
      <c r="B24" s="264" t="s">
        <v>2914</v>
      </c>
      <c r="C24" s="286" t="s">
        <v>1073</v>
      </c>
      <c r="D24" s="229"/>
      <c r="E24" s="286" t="s">
        <v>1985</v>
      </c>
      <c r="F24" s="393">
        <f>FLOOR(D24/0.45/0.45,0.01)</f>
        <v>0</v>
      </c>
      <c r="G24" s="423">
        <f t="shared" si="0"/>
        <v>0</v>
      </c>
    </row>
    <row r="25" spans="1:7">
      <c r="A25" s="291">
        <v>4</v>
      </c>
      <c r="B25" s="285" t="s">
        <v>1196</v>
      </c>
      <c r="C25" s="292"/>
      <c r="D25" s="229"/>
      <c r="E25" s="293"/>
      <c r="F25" s="395">
        <f>(F26+F27)/2</f>
        <v>1262.33</v>
      </c>
      <c r="G25" s="423">
        <f t="shared" si="0"/>
        <v>1306.51</v>
      </c>
    </row>
    <row r="26" spans="1:7" ht="33.75">
      <c r="A26" s="284"/>
      <c r="B26" s="288" t="s">
        <v>1197</v>
      </c>
      <c r="C26" s="292" t="s">
        <v>2915</v>
      </c>
      <c r="D26" s="229">
        <v>35</v>
      </c>
      <c r="E26" s="292" t="s">
        <v>2864</v>
      </c>
      <c r="F26" s="425">
        <f>FLOOR(D26*35.31,0.01)</f>
        <v>1235.8500000000001</v>
      </c>
      <c r="G26" s="424">
        <f t="shared" si="0"/>
        <v>1279.1000000000001</v>
      </c>
    </row>
    <row r="27" spans="1:7">
      <c r="A27" s="284"/>
      <c r="B27" s="288" t="s">
        <v>1198</v>
      </c>
      <c r="C27" s="292" t="s">
        <v>2465</v>
      </c>
      <c r="D27" s="229">
        <v>36.5</v>
      </c>
      <c r="E27" s="292" t="s">
        <v>2864</v>
      </c>
      <c r="F27" s="425">
        <f>FLOOR(D27*35.31,0.01)</f>
        <v>1288.81</v>
      </c>
      <c r="G27" s="424">
        <f t="shared" si="0"/>
        <v>1333.91</v>
      </c>
    </row>
    <row r="28" spans="1:7">
      <c r="A28" s="284"/>
      <c r="B28" s="288" t="s">
        <v>1199</v>
      </c>
      <c r="C28" s="292" t="s">
        <v>2465</v>
      </c>
      <c r="D28" s="229">
        <v>32</v>
      </c>
      <c r="E28" s="292" t="s">
        <v>2864</v>
      </c>
      <c r="F28" s="395">
        <f>FLOOR(D28*35.31,0.01)</f>
        <v>1129.92</v>
      </c>
      <c r="G28" s="423">
        <f t="shared" si="0"/>
        <v>1169.46</v>
      </c>
    </row>
    <row r="29" spans="1:7" ht="37.5">
      <c r="A29" s="291">
        <v>5</v>
      </c>
      <c r="B29" s="285" t="s">
        <v>1200</v>
      </c>
      <c r="C29" s="285"/>
      <c r="D29" s="229"/>
      <c r="E29" s="296"/>
      <c r="F29" s="396"/>
      <c r="G29" s="423"/>
    </row>
    <row r="30" spans="1:7">
      <c r="A30" s="284"/>
      <c r="B30" s="297" t="s">
        <v>1201</v>
      </c>
      <c r="C30" s="292" t="s">
        <v>2915</v>
      </c>
      <c r="D30" s="229"/>
      <c r="E30" s="287"/>
      <c r="F30" s="395"/>
      <c r="G30" s="423"/>
    </row>
    <row r="31" spans="1:7">
      <c r="A31" s="284"/>
      <c r="B31" s="297" t="s">
        <v>2916</v>
      </c>
      <c r="C31" s="292" t="s">
        <v>2097</v>
      </c>
      <c r="D31" s="229"/>
      <c r="E31" s="287"/>
      <c r="F31" s="395"/>
      <c r="G31" s="423"/>
    </row>
    <row r="32" spans="1:7">
      <c r="A32" s="284"/>
      <c r="B32" s="297" t="s">
        <v>2917</v>
      </c>
      <c r="C32" s="292" t="s">
        <v>2097</v>
      </c>
      <c r="D32" s="229"/>
      <c r="E32" s="287"/>
      <c r="F32" s="395"/>
      <c r="G32" s="423"/>
    </row>
    <row r="33" spans="1:7">
      <c r="A33" s="284"/>
      <c r="B33" s="297" t="s">
        <v>2918</v>
      </c>
      <c r="C33" s="292" t="s">
        <v>2097</v>
      </c>
      <c r="D33" s="229">
        <v>25</v>
      </c>
      <c r="E33" s="292" t="s">
        <v>2864</v>
      </c>
      <c r="F33" s="395">
        <f>FLOOR(D33*35.31,0.01)</f>
        <v>882.75</v>
      </c>
      <c r="G33" s="423">
        <f t="shared" si="0"/>
        <v>913.64</v>
      </c>
    </row>
    <row r="34" spans="1:7">
      <c r="A34" s="284"/>
      <c r="B34" s="297" t="s">
        <v>1202</v>
      </c>
      <c r="C34" s="292" t="s">
        <v>2097</v>
      </c>
      <c r="D34" s="229">
        <v>32</v>
      </c>
      <c r="E34" s="292" t="s">
        <v>2864</v>
      </c>
      <c r="F34" s="395">
        <f>FLOOR(D34*35.31,0.01)</f>
        <v>1129.92</v>
      </c>
      <c r="G34" s="423">
        <f t="shared" si="0"/>
        <v>1169.46</v>
      </c>
    </row>
    <row r="35" spans="1:7" ht="36.75">
      <c r="A35" s="284"/>
      <c r="B35" s="288" t="s">
        <v>2759</v>
      </c>
      <c r="C35" s="292" t="s">
        <v>2915</v>
      </c>
      <c r="D35" s="229">
        <v>36</v>
      </c>
      <c r="E35" s="292" t="s">
        <v>2864</v>
      </c>
      <c r="F35" s="395">
        <f>FLOOR(D35*35.31,0.01)</f>
        <v>1271.1600000000001</v>
      </c>
      <c r="G35" s="423">
        <f t="shared" si="0"/>
        <v>1315.65</v>
      </c>
    </row>
    <row r="36" spans="1:7">
      <c r="A36" s="291"/>
      <c r="B36" s="288" t="s">
        <v>2760</v>
      </c>
      <c r="C36" s="292" t="s">
        <v>2915</v>
      </c>
      <c r="D36" s="229">
        <v>18</v>
      </c>
      <c r="E36" s="292" t="s">
        <v>2864</v>
      </c>
      <c r="F36" s="395">
        <f>FLOOR(D36*35.31,0.01)</f>
        <v>635.58000000000004</v>
      </c>
      <c r="G36" s="423">
        <f t="shared" si="0"/>
        <v>657.82</v>
      </c>
    </row>
    <row r="37" spans="1:7">
      <c r="A37" s="291">
        <v>6</v>
      </c>
      <c r="B37" s="285" t="s">
        <v>2919</v>
      </c>
      <c r="C37" s="285"/>
      <c r="D37" s="229"/>
      <c r="E37" s="292"/>
      <c r="F37" s="395"/>
      <c r="G37" s="423"/>
    </row>
    <row r="38" spans="1:7">
      <c r="A38" s="284"/>
      <c r="B38" s="288" t="s">
        <v>2744</v>
      </c>
      <c r="C38" s="292" t="s">
        <v>2915</v>
      </c>
      <c r="D38" s="229">
        <v>45</v>
      </c>
      <c r="E38" s="292" t="s">
        <v>2864</v>
      </c>
      <c r="F38" s="425">
        <f>FLOOR(D38*35.31,0.01)</f>
        <v>1588.95</v>
      </c>
      <c r="G38" s="424">
        <f t="shared" si="0"/>
        <v>1644.56</v>
      </c>
    </row>
    <row r="39" spans="1:7">
      <c r="A39" s="284"/>
      <c r="B39" s="288" t="s">
        <v>2745</v>
      </c>
      <c r="C39" s="292" t="s">
        <v>2915</v>
      </c>
      <c r="D39" s="229">
        <v>50</v>
      </c>
      <c r="E39" s="292" t="s">
        <v>2864</v>
      </c>
      <c r="F39" s="425">
        <f>FLOOR(D39*35.31,0.01)</f>
        <v>1765.5</v>
      </c>
      <c r="G39" s="424">
        <f t="shared" si="0"/>
        <v>1827.29</v>
      </c>
    </row>
    <row r="40" spans="1:7">
      <c r="A40" s="284"/>
      <c r="B40" s="288" t="s">
        <v>2923</v>
      </c>
      <c r="C40" s="292" t="s">
        <v>2915</v>
      </c>
      <c r="D40" s="229">
        <v>48</v>
      </c>
      <c r="E40" s="292" t="s">
        <v>2864</v>
      </c>
      <c r="F40" s="425">
        <f>FLOOR(D40*35.31,0.01)</f>
        <v>1694.88</v>
      </c>
      <c r="G40" s="424">
        <f t="shared" si="0"/>
        <v>1754.2</v>
      </c>
    </row>
    <row r="41" spans="1:7">
      <c r="A41" s="284"/>
      <c r="B41" s="288" t="s">
        <v>2761</v>
      </c>
      <c r="C41" s="292" t="s">
        <v>2915</v>
      </c>
      <c r="D41" s="229">
        <v>40</v>
      </c>
      <c r="E41" s="292" t="s">
        <v>2864</v>
      </c>
      <c r="F41" s="425">
        <f>FLOOR(D41*35.31,0.01)</f>
        <v>1412.4</v>
      </c>
      <c r="G41" s="424">
        <f t="shared" si="0"/>
        <v>1461.83</v>
      </c>
    </row>
    <row r="42" spans="1:7">
      <c r="A42" s="284"/>
      <c r="B42" s="288" t="s">
        <v>2924</v>
      </c>
      <c r="C42" s="292" t="s">
        <v>2915</v>
      </c>
      <c r="D42" s="229"/>
      <c r="E42" s="287"/>
      <c r="F42" s="395"/>
      <c r="G42" s="423"/>
    </row>
    <row r="43" spans="1:7" ht="37.5">
      <c r="A43" s="291">
        <v>7</v>
      </c>
      <c r="B43" s="285" t="s">
        <v>2762</v>
      </c>
      <c r="C43" s="286"/>
      <c r="D43" s="229"/>
      <c r="E43" s="287"/>
      <c r="F43" s="395"/>
      <c r="G43" s="423"/>
    </row>
    <row r="44" spans="1:7">
      <c r="A44" s="284"/>
      <c r="B44" s="288" t="s">
        <v>2925</v>
      </c>
      <c r="C44" s="286" t="s">
        <v>2926</v>
      </c>
      <c r="D44" s="229">
        <v>33</v>
      </c>
      <c r="E44" s="292" t="s">
        <v>2864</v>
      </c>
      <c r="F44" s="425">
        <f>FLOOR(D44*35.31,0.01)</f>
        <v>1165.23</v>
      </c>
      <c r="G44" s="424">
        <f t="shared" si="0"/>
        <v>1206.01</v>
      </c>
    </row>
    <row r="45" spans="1:7">
      <c r="A45" s="284"/>
      <c r="B45" s="288" t="s">
        <v>2927</v>
      </c>
      <c r="C45" s="286" t="s">
        <v>1073</v>
      </c>
      <c r="D45" s="229">
        <v>35</v>
      </c>
      <c r="E45" s="292" t="s">
        <v>2864</v>
      </c>
      <c r="F45" s="425">
        <f>FLOOR(D45*35.31,0.01)</f>
        <v>1235.8500000000001</v>
      </c>
      <c r="G45" s="424">
        <f t="shared" si="0"/>
        <v>1279.1000000000001</v>
      </c>
    </row>
    <row r="46" spans="1:7">
      <c r="A46" s="284"/>
      <c r="B46" s="288" t="s">
        <v>2928</v>
      </c>
      <c r="C46" s="286" t="s">
        <v>1073</v>
      </c>
      <c r="D46" s="229">
        <v>36</v>
      </c>
      <c r="E46" s="292" t="s">
        <v>2864</v>
      </c>
      <c r="F46" s="425">
        <f>FLOOR(D46*35.31,0.01)</f>
        <v>1271.1600000000001</v>
      </c>
      <c r="G46" s="424">
        <f t="shared" si="0"/>
        <v>1315.65</v>
      </c>
    </row>
    <row r="47" spans="1:7">
      <c r="A47" s="284"/>
      <c r="B47" s="288" t="s">
        <v>2929</v>
      </c>
      <c r="C47" s="286" t="s">
        <v>1073</v>
      </c>
      <c r="D47" s="229">
        <v>37</v>
      </c>
      <c r="E47" s="292" t="s">
        <v>2864</v>
      </c>
      <c r="F47" s="425">
        <f>FLOOR(D47*35.31,0.01)</f>
        <v>1306.47</v>
      </c>
      <c r="G47" s="424">
        <f t="shared" si="0"/>
        <v>1352.19</v>
      </c>
    </row>
    <row r="48" spans="1:7">
      <c r="A48" s="284">
        <v>8</v>
      </c>
      <c r="B48" s="285" t="s">
        <v>2930</v>
      </c>
      <c r="C48" s="286"/>
      <c r="D48" s="229"/>
      <c r="E48" s="287"/>
      <c r="F48" s="395"/>
      <c r="G48" s="423"/>
    </row>
    <row r="49" spans="1:7">
      <c r="A49" s="284"/>
      <c r="B49" s="288" t="s">
        <v>2379</v>
      </c>
      <c r="C49" s="286" t="s">
        <v>2380</v>
      </c>
      <c r="D49" s="229"/>
      <c r="E49" s="289"/>
      <c r="F49" s="395"/>
      <c r="G49" s="423"/>
    </row>
    <row r="50" spans="1:7">
      <c r="A50" s="284"/>
      <c r="B50" s="288" t="s">
        <v>2381</v>
      </c>
      <c r="C50" s="286" t="s">
        <v>1067</v>
      </c>
      <c r="D50" s="229"/>
      <c r="E50" s="289"/>
      <c r="F50" s="395"/>
      <c r="G50" s="423"/>
    </row>
    <row r="51" spans="1:7">
      <c r="A51" s="284"/>
      <c r="B51" s="288" t="s">
        <v>2382</v>
      </c>
      <c r="C51" s="286" t="s">
        <v>1067</v>
      </c>
      <c r="D51" s="229"/>
      <c r="E51" s="289"/>
      <c r="F51" s="395"/>
      <c r="G51" s="423"/>
    </row>
    <row r="52" spans="1:7">
      <c r="A52" s="284"/>
      <c r="B52" s="288" t="s">
        <v>2383</v>
      </c>
      <c r="C52" s="286" t="s">
        <v>1067</v>
      </c>
      <c r="D52" s="229">
        <v>42</v>
      </c>
      <c r="E52" s="292" t="s">
        <v>2864</v>
      </c>
      <c r="F52" s="395">
        <f>FLOOR(D52*35.31,0.01)</f>
        <v>1483.02</v>
      </c>
      <c r="G52" s="423">
        <f t="shared" si="0"/>
        <v>1534.92</v>
      </c>
    </row>
    <row r="53" spans="1:7">
      <c r="A53" s="291">
        <v>9</v>
      </c>
      <c r="B53" s="285" t="s">
        <v>2384</v>
      </c>
      <c r="C53" s="292"/>
      <c r="D53" s="229"/>
      <c r="E53" s="293"/>
      <c r="F53" s="395"/>
      <c r="G53" s="423"/>
    </row>
    <row r="54" spans="1:7" ht="36.75">
      <c r="A54" s="284"/>
      <c r="B54" s="288" t="s">
        <v>2838</v>
      </c>
      <c r="C54" s="292" t="s">
        <v>2915</v>
      </c>
      <c r="D54" s="229">
        <v>47</v>
      </c>
      <c r="E54" s="299"/>
      <c r="F54" s="395">
        <f>FLOOR(D54*35.31,0.01)</f>
        <v>1659.57</v>
      </c>
      <c r="G54" s="423">
        <f t="shared" si="0"/>
        <v>1717.65</v>
      </c>
    </row>
    <row r="55" spans="1:7">
      <c r="A55" s="284">
        <v>10</v>
      </c>
      <c r="B55" s="285" t="s">
        <v>2763</v>
      </c>
      <c r="C55" s="5"/>
      <c r="D55" s="229"/>
      <c r="E55" s="287"/>
      <c r="F55" s="393"/>
      <c r="G55" s="423"/>
    </row>
    <row r="56" spans="1:7">
      <c r="A56" s="284"/>
      <c r="B56" s="288" t="s">
        <v>3162</v>
      </c>
      <c r="C56" s="286" t="s">
        <v>3163</v>
      </c>
      <c r="D56" s="229">
        <v>42</v>
      </c>
      <c r="E56" s="286" t="s">
        <v>1985</v>
      </c>
      <c r="F56" s="395">
        <f t="shared" ref="F56:F61" si="1">FLOOR(D56*10.76,0.01)</f>
        <v>451.92</v>
      </c>
      <c r="G56" s="423">
        <f t="shared" si="0"/>
        <v>467.73</v>
      </c>
    </row>
    <row r="57" spans="1:7" ht="23.25">
      <c r="A57" s="284"/>
      <c r="B57" s="288" t="s">
        <v>1891</v>
      </c>
      <c r="C57" s="300" t="s">
        <v>1067</v>
      </c>
      <c r="D57" s="229">
        <v>50</v>
      </c>
      <c r="E57" s="286" t="s">
        <v>1985</v>
      </c>
      <c r="F57" s="395">
        <f t="shared" si="1"/>
        <v>538</v>
      </c>
      <c r="G57" s="423">
        <f t="shared" si="0"/>
        <v>556.83000000000004</v>
      </c>
    </row>
    <row r="58" spans="1:7">
      <c r="A58" s="284"/>
      <c r="B58" s="288" t="s">
        <v>3164</v>
      </c>
      <c r="C58" s="286" t="s">
        <v>3163</v>
      </c>
      <c r="D58" s="229">
        <v>65</v>
      </c>
      <c r="E58" s="286" t="s">
        <v>1985</v>
      </c>
      <c r="F58" s="402">
        <f t="shared" si="1"/>
        <v>699.4</v>
      </c>
      <c r="G58" s="423">
        <f t="shared" si="0"/>
        <v>723.87</v>
      </c>
    </row>
    <row r="59" spans="1:7" ht="22.5">
      <c r="A59" s="284"/>
      <c r="B59" s="288" t="s">
        <v>1892</v>
      </c>
      <c r="C59" s="286" t="s">
        <v>1067</v>
      </c>
      <c r="D59" s="229">
        <v>72</v>
      </c>
      <c r="E59" s="286" t="s">
        <v>1985</v>
      </c>
      <c r="F59" s="395">
        <f t="shared" si="1"/>
        <v>774.72</v>
      </c>
      <c r="G59" s="423">
        <f t="shared" si="0"/>
        <v>801.83</v>
      </c>
    </row>
    <row r="60" spans="1:7" ht="22.5">
      <c r="A60" s="284"/>
      <c r="B60" s="288" t="s">
        <v>67</v>
      </c>
      <c r="C60" s="286" t="s">
        <v>1067</v>
      </c>
      <c r="D60" s="229">
        <v>90</v>
      </c>
      <c r="E60" s="286" t="s">
        <v>1985</v>
      </c>
      <c r="F60" s="395">
        <f t="shared" si="1"/>
        <v>968.4</v>
      </c>
      <c r="G60" s="423">
        <f t="shared" si="0"/>
        <v>1002.2900000000001</v>
      </c>
    </row>
    <row r="61" spans="1:7" ht="41.25">
      <c r="A61" s="284"/>
      <c r="B61" s="288" t="s">
        <v>1428</v>
      </c>
      <c r="C61" s="286" t="s">
        <v>1067</v>
      </c>
      <c r="D61" s="229">
        <v>105</v>
      </c>
      <c r="E61" s="286" t="s">
        <v>1985</v>
      </c>
      <c r="F61" s="395">
        <f t="shared" si="1"/>
        <v>1129.8</v>
      </c>
      <c r="G61" s="423">
        <f t="shared" si="0"/>
        <v>1169.3399999999999</v>
      </c>
    </row>
    <row r="62" spans="1:7">
      <c r="A62" s="284"/>
      <c r="B62" s="288"/>
      <c r="C62" s="286"/>
      <c r="D62" s="229"/>
      <c r="E62" s="287"/>
      <c r="F62" s="395"/>
      <c r="G62" s="423"/>
    </row>
    <row r="63" spans="1:7">
      <c r="A63" s="284">
        <v>11</v>
      </c>
      <c r="B63" s="285" t="s">
        <v>3165</v>
      </c>
      <c r="C63" s="286"/>
      <c r="D63" s="229"/>
      <c r="E63" s="287"/>
      <c r="F63" s="395"/>
      <c r="G63" s="423"/>
    </row>
    <row r="64" spans="1:7">
      <c r="A64" s="284"/>
      <c r="B64" s="288" t="s">
        <v>3166</v>
      </c>
      <c r="C64" s="286" t="s">
        <v>2380</v>
      </c>
      <c r="D64" s="229"/>
      <c r="E64" s="289"/>
      <c r="F64" s="395">
        <f>FLOOR(D64*10.76,0.01)</f>
        <v>0</v>
      </c>
      <c r="G64" s="423">
        <f t="shared" si="0"/>
        <v>0</v>
      </c>
    </row>
    <row r="65" spans="1:7">
      <c r="A65" s="284"/>
      <c r="B65" s="288" t="s">
        <v>3167</v>
      </c>
      <c r="C65" s="286" t="s">
        <v>1073</v>
      </c>
      <c r="D65" s="229"/>
      <c r="E65" s="289"/>
      <c r="F65" s="395"/>
      <c r="G65" s="423"/>
    </row>
    <row r="66" spans="1:7">
      <c r="A66" s="284"/>
      <c r="B66" s="288" t="s">
        <v>3168</v>
      </c>
      <c r="C66" s="286" t="s">
        <v>1067</v>
      </c>
      <c r="D66" s="229"/>
      <c r="E66" s="289"/>
      <c r="F66" s="393"/>
      <c r="G66" s="423"/>
    </row>
    <row r="67" spans="1:7" ht="45">
      <c r="A67" s="284"/>
      <c r="B67" s="288" t="s">
        <v>1429</v>
      </c>
      <c r="C67" s="286" t="s">
        <v>1067</v>
      </c>
      <c r="D67" s="229">
        <v>45</v>
      </c>
      <c r="E67" s="292" t="s">
        <v>2864</v>
      </c>
      <c r="F67" s="402">
        <f>FLOOR(D67*35.31,0.01)</f>
        <v>1588.95</v>
      </c>
      <c r="G67" s="423">
        <f t="shared" si="0"/>
        <v>1644.56</v>
      </c>
    </row>
    <row r="68" spans="1:7" ht="37.5">
      <c r="A68" s="284"/>
      <c r="B68" s="288" t="s">
        <v>1430</v>
      </c>
      <c r="C68" s="286" t="s">
        <v>1067</v>
      </c>
      <c r="D68" s="229">
        <v>25</v>
      </c>
      <c r="E68" s="292" t="s">
        <v>2864</v>
      </c>
      <c r="F68" s="395">
        <f>FLOOR(D68*35.31,0.01)</f>
        <v>882.75</v>
      </c>
      <c r="G68" s="423">
        <f t="shared" si="0"/>
        <v>913.64</v>
      </c>
    </row>
    <row r="69" spans="1:7">
      <c r="A69" s="284">
        <v>12</v>
      </c>
      <c r="B69" s="285" t="s">
        <v>3169</v>
      </c>
      <c r="C69" s="301"/>
      <c r="D69" s="229"/>
      <c r="E69" s="302"/>
      <c r="F69" s="395"/>
      <c r="G69" s="423"/>
    </row>
    <row r="70" spans="1:7">
      <c r="A70" s="284"/>
      <c r="B70" s="264" t="s">
        <v>1431</v>
      </c>
      <c r="C70" s="303" t="s">
        <v>2805</v>
      </c>
      <c r="D70" s="229">
        <v>65.5</v>
      </c>
      <c r="E70" s="303" t="s">
        <v>2805</v>
      </c>
      <c r="F70" s="392">
        <f t="shared" ref="F70:F81" si="2">D70</f>
        <v>65.5</v>
      </c>
      <c r="G70" s="423">
        <f t="shared" si="0"/>
        <v>67.790000000000006</v>
      </c>
    </row>
    <row r="71" spans="1:7" ht="36.75">
      <c r="A71" s="284"/>
      <c r="B71" s="264" t="s">
        <v>95</v>
      </c>
      <c r="C71" s="303" t="s">
        <v>1073</v>
      </c>
      <c r="D71" s="229">
        <v>320</v>
      </c>
      <c r="E71" s="303" t="s">
        <v>2805</v>
      </c>
      <c r="F71" s="392">
        <f t="shared" si="2"/>
        <v>320</v>
      </c>
      <c r="G71" s="423">
        <f t="shared" si="0"/>
        <v>331.2</v>
      </c>
    </row>
    <row r="72" spans="1:7" ht="36.75">
      <c r="A72" s="284"/>
      <c r="B72" s="264" t="s">
        <v>2420</v>
      </c>
      <c r="C72" s="303" t="s">
        <v>1067</v>
      </c>
      <c r="D72" s="229"/>
      <c r="E72" s="303" t="s">
        <v>2805</v>
      </c>
      <c r="F72" s="392">
        <f t="shared" si="2"/>
        <v>0</v>
      </c>
      <c r="G72" s="423">
        <f t="shared" si="0"/>
        <v>0</v>
      </c>
    </row>
    <row r="73" spans="1:7">
      <c r="A73" s="284"/>
      <c r="B73" s="264" t="s">
        <v>2421</v>
      </c>
      <c r="C73" s="303"/>
      <c r="D73" s="229"/>
      <c r="E73" s="293"/>
      <c r="F73" s="392"/>
      <c r="G73" s="423"/>
    </row>
    <row r="74" spans="1:7">
      <c r="A74" s="284"/>
      <c r="B74" s="288" t="s">
        <v>2422</v>
      </c>
      <c r="C74" s="292" t="s">
        <v>2805</v>
      </c>
      <c r="D74" s="229">
        <v>54.54</v>
      </c>
      <c r="E74" s="303" t="s">
        <v>2805</v>
      </c>
      <c r="F74" s="392">
        <f t="shared" si="2"/>
        <v>54.54</v>
      </c>
      <c r="G74" s="423">
        <f t="shared" si="0"/>
        <v>56.44</v>
      </c>
    </row>
    <row r="75" spans="1:7">
      <c r="A75" s="284"/>
      <c r="B75" s="304" t="s">
        <v>2423</v>
      </c>
      <c r="C75" s="292" t="s">
        <v>3170</v>
      </c>
      <c r="D75" s="229">
        <v>58.48</v>
      </c>
      <c r="E75" s="303" t="s">
        <v>2805</v>
      </c>
      <c r="F75" s="392">
        <f t="shared" si="2"/>
        <v>58.48</v>
      </c>
      <c r="G75" s="423">
        <f t="shared" si="0"/>
        <v>60.52</v>
      </c>
    </row>
    <row r="76" spans="1:7">
      <c r="A76" s="284"/>
      <c r="B76" s="304" t="s">
        <v>2424</v>
      </c>
      <c r="C76" s="292" t="s">
        <v>1067</v>
      </c>
      <c r="D76" s="229">
        <v>56.13</v>
      </c>
      <c r="E76" s="303" t="s">
        <v>2805</v>
      </c>
      <c r="F76" s="392">
        <f t="shared" si="2"/>
        <v>56.13</v>
      </c>
      <c r="G76" s="423">
        <f t="shared" si="0"/>
        <v>58.09</v>
      </c>
    </row>
    <row r="77" spans="1:7" ht="36.75">
      <c r="A77" s="284"/>
      <c r="B77" s="305" t="s">
        <v>3112</v>
      </c>
      <c r="C77" s="303" t="s">
        <v>3171</v>
      </c>
      <c r="D77" s="229">
        <v>33</v>
      </c>
      <c r="E77" s="303" t="s">
        <v>2805</v>
      </c>
      <c r="F77" s="392">
        <f t="shared" si="2"/>
        <v>33</v>
      </c>
      <c r="G77" s="423">
        <f t="shared" ref="G77:G140" si="3">FLOOR(F77*1.035,0.01)</f>
        <v>34.15</v>
      </c>
    </row>
    <row r="78" spans="1:7" ht="36.75">
      <c r="A78" s="284"/>
      <c r="B78" s="306" t="s">
        <v>3113</v>
      </c>
      <c r="C78" s="307"/>
      <c r="D78" s="229"/>
      <c r="E78" s="293"/>
      <c r="F78" s="392"/>
      <c r="G78" s="423"/>
    </row>
    <row r="79" spans="1:7">
      <c r="A79" s="284"/>
      <c r="B79" s="305" t="s">
        <v>3172</v>
      </c>
      <c r="C79" s="292" t="s">
        <v>3173</v>
      </c>
      <c r="D79" s="229">
        <v>189</v>
      </c>
      <c r="E79" s="303" t="s">
        <v>2805</v>
      </c>
      <c r="F79" s="392">
        <f t="shared" si="2"/>
        <v>189</v>
      </c>
      <c r="G79" s="423">
        <f t="shared" si="3"/>
        <v>195.61</v>
      </c>
    </row>
    <row r="80" spans="1:7">
      <c r="A80" s="284"/>
      <c r="B80" s="264" t="s">
        <v>3174</v>
      </c>
      <c r="C80" s="292" t="s">
        <v>2465</v>
      </c>
      <c r="D80" s="229">
        <v>209</v>
      </c>
      <c r="E80" s="303" t="s">
        <v>2805</v>
      </c>
      <c r="F80" s="392">
        <f t="shared" si="2"/>
        <v>209</v>
      </c>
      <c r="G80" s="423">
        <f t="shared" si="3"/>
        <v>216.31</v>
      </c>
    </row>
    <row r="81" spans="1:7">
      <c r="A81" s="284"/>
      <c r="B81" s="264" t="s">
        <v>3175</v>
      </c>
      <c r="C81" s="292" t="s">
        <v>2465</v>
      </c>
      <c r="D81" s="229">
        <v>171</v>
      </c>
      <c r="E81" s="303" t="s">
        <v>2805</v>
      </c>
      <c r="F81" s="392">
        <f t="shared" si="2"/>
        <v>171</v>
      </c>
      <c r="G81" s="423">
        <f t="shared" si="3"/>
        <v>176.98</v>
      </c>
    </row>
    <row r="82" spans="1:7">
      <c r="A82" s="284">
        <v>13</v>
      </c>
      <c r="B82" s="285" t="s">
        <v>3176</v>
      </c>
      <c r="C82" s="290"/>
      <c r="D82" s="229"/>
      <c r="E82" s="303" t="s">
        <v>750</v>
      </c>
      <c r="F82" s="418">
        <f>FLOOR((F83+F84+F85+F86)/4,0.01)</f>
        <v>12342.800000000001</v>
      </c>
      <c r="G82" s="423">
        <f t="shared" si="3"/>
        <v>12774.79</v>
      </c>
    </row>
    <row r="83" spans="1:7">
      <c r="A83" s="284"/>
      <c r="B83" s="288" t="s">
        <v>3177</v>
      </c>
      <c r="C83" s="286" t="s">
        <v>3178</v>
      </c>
      <c r="D83" s="229">
        <v>626.54999999999995</v>
      </c>
      <c r="E83" s="303" t="s">
        <v>750</v>
      </c>
      <c r="F83" s="427">
        <f>FLOOR(D83*20,0.01)</f>
        <v>12531</v>
      </c>
      <c r="G83" s="424">
        <f t="shared" si="3"/>
        <v>12969.58</v>
      </c>
    </row>
    <row r="84" spans="1:7">
      <c r="A84" s="284"/>
      <c r="B84" s="288" t="s">
        <v>3179</v>
      </c>
      <c r="C84" s="286" t="s">
        <v>2465</v>
      </c>
      <c r="D84" s="229">
        <v>667.26</v>
      </c>
      <c r="E84" s="303" t="s">
        <v>750</v>
      </c>
      <c r="F84" s="427">
        <f>FLOOR(D84*20,0.01)</f>
        <v>13345.2</v>
      </c>
      <c r="G84" s="424">
        <f t="shared" si="3"/>
        <v>13812.28</v>
      </c>
    </row>
    <row r="85" spans="1:7">
      <c r="A85" s="284"/>
      <c r="B85" s="288" t="s">
        <v>3301</v>
      </c>
      <c r="C85" s="286" t="s">
        <v>2465</v>
      </c>
      <c r="D85" s="229">
        <v>564.75</v>
      </c>
      <c r="E85" s="303" t="s">
        <v>750</v>
      </c>
      <c r="F85" s="427">
        <f>FLOOR(D85*20,0.01)</f>
        <v>11295</v>
      </c>
      <c r="G85" s="424">
        <f t="shared" si="3"/>
        <v>11690.32</v>
      </c>
    </row>
    <row r="86" spans="1:7">
      <c r="A86" s="284"/>
      <c r="B86" s="288" t="s">
        <v>2319</v>
      </c>
      <c r="C86" s="286" t="s">
        <v>2465</v>
      </c>
      <c r="D86" s="229">
        <v>610</v>
      </c>
      <c r="E86" s="303" t="s">
        <v>750</v>
      </c>
      <c r="F86" s="427">
        <f>FLOOR(D86*20,0.01)</f>
        <v>12200</v>
      </c>
      <c r="G86" s="424">
        <f t="shared" si="3"/>
        <v>12627</v>
      </c>
    </row>
    <row r="87" spans="1:7">
      <c r="A87" s="568" t="s">
        <v>767</v>
      </c>
      <c r="B87" s="288" t="s">
        <v>2320</v>
      </c>
      <c r="C87" s="286" t="s">
        <v>2465</v>
      </c>
      <c r="D87" s="229">
        <v>900</v>
      </c>
      <c r="E87" s="303" t="s">
        <v>750</v>
      </c>
      <c r="F87" s="420">
        <f>FLOOR(D87*20,0.01)</f>
        <v>18000</v>
      </c>
      <c r="G87" s="423">
        <f t="shared" si="3"/>
        <v>18630</v>
      </c>
    </row>
    <row r="88" spans="1:7">
      <c r="A88" s="284">
        <v>14</v>
      </c>
      <c r="B88" s="308" t="s">
        <v>2321</v>
      </c>
      <c r="C88" s="298"/>
      <c r="D88" s="229"/>
      <c r="E88" s="287"/>
      <c r="F88" s="393"/>
      <c r="G88" s="423">
        <f t="shared" si="3"/>
        <v>0</v>
      </c>
    </row>
    <row r="89" spans="1:7">
      <c r="A89" s="284"/>
      <c r="B89" s="309" t="s">
        <v>3114</v>
      </c>
      <c r="C89" s="298"/>
      <c r="D89" s="229"/>
      <c r="E89" s="303" t="s">
        <v>750</v>
      </c>
      <c r="F89" s="419"/>
      <c r="G89" s="423">
        <f t="shared" si="3"/>
        <v>0</v>
      </c>
    </row>
    <row r="90" spans="1:7">
      <c r="A90" s="284"/>
      <c r="B90" s="264" t="s">
        <v>2322</v>
      </c>
      <c r="C90" s="292" t="s">
        <v>2805</v>
      </c>
      <c r="D90" s="229">
        <v>68.400000000000006</v>
      </c>
      <c r="E90" s="303" t="s">
        <v>750</v>
      </c>
      <c r="F90" s="426">
        <f>FLOOR(D90*1000,0.01)</f>
        <v>68400</v>
      </c>
      <c r="G90" s="424">
        <f t="shared" si="3"/>
        <v>70794</v>
      </c>
    </row>
    <row r="91" spans="1:7">
      <c r="A91" s="284"/>
      <c r="B91" s="264" t="s">
        <v>2323</v>
      </c>
      <c r="C91" s="292" t="s">
        <v>2805</v>
      </c>
      <c r="D91" s="229">
        <v>61.9</v>
      </c>
      <c r="E91" s="303" t="s">
        <v>750</v>
      </c>
      <c r="F91" s="426">
        <f>FLOOR(D91*1000,0.01)</f>
        <v>61900</v>
      </c>
      <c r="G91" s="424">
        <f t="shared" si="3"/>
        <v>64066.5</v>
      </c>
    </row>
    <row r="92" spans="1:7">
      <c r="A92" s="284"/>
      <c r="B92" s="264" t="s">
        <v>2324</v>
      </c>
      <c r="C92" s="292" t="s">
        <v>3170</v>
      </c>
      <c r="D92" s="229">
        <v>59.9</v>
      </c>
      <c r="E92" s="303" t="s">
        <v>750</v>
      </c>
      <c r="F92" s="426">
        <f>FLOOR(D92*1000,0.01)</f>
        <v>59900</v>
      </c>
      <c r="G92" s="424">
        <f t="shared" si="3"/>
        <v>61996.5</v>
      </c>
    </row>
    <row r="93" spans="1:7">
      <c r="A93" s="284"/>
      <c r="B93" s="264" t="s">
        <v>2325</v>
      </c>
      <c r="C93" s="292" t="s">
        <v>3170</v>
      </c>
      <c r="D93" s="229">
        <v>61.9</v>
      </c>
      <c r="E93" s="303" t="s">
        <v>750</v>
      </c>
      <c r="F93" s="426">
        <f>FLOOR(D93*1000,0.01)</f>
        <v>61900</v>
      </c>
      <c r="G93" s="424">
        <f t="shared" si="3"/>
        <v>64066.5</v>
      </c>
    </row>
    <row r="94" spans="1:7">
      <c r="A94" s="284"/>
      <c r="B94" s="309" t="s">
        <v>3115</v>
      </c>
      <c r="C94" s="298"/>
      <c r="D94" s="229"/>
      <c r="E94" s="303" t="s">
        <v>750</v>
      </c>
      <c r="F94" s="419"/>
      <c r="G94" s="423">
        <f t="shared" si="3"/>
        <v>0</v>
      </c>
    </row>
    <row r="95" spans="1:7">
      <c r="A95" s="284"/>
      <c r="B95" s="264" t="s">
        <v>3116</v>
      </c>
      <c r="C95" s="292" t="s">
        <v>1067</v>
      </c>
      <c r="D95" s="229">
        <v>59.85</v>
      </c>
      <c r="E95" s="303" t="s">
        <v>750</v>
      </c>
      <c r="F95" s="426">
        <f>FLOOR(D95*1000,0.01)</f>
        <v>59850</v>
      </c>
      <c r="G95" s="424">
        <f t="shared" si="3"/>
        <v>61944.75</v>
      </c>
    </row>
    <row r="96" spans="1:7">
      <c r="A96" s="284"/>
      <c r="B96" s="264" t="s">
        <v>2326</v>
      </c>
      <c r="C96" s="292" t="s">
        <v>1067</v>
      </c>
      <c r="D96" s="229">
        <v>57.55</v>
      </c>
      <c r="E96" s="303" t="s">
        <v>750</v>
      </c>
      <c r="F96" s="426">
        <f>FLOOR(D96*1000,0.01)</f>
        <v>57550</v>
      </c>
      <c r="G96" s="424">
        <f t="shared" si="3"/>
        <v>59564.25</v>
      </c>
    </row>
    <row r="97" spans="1:7">
      <c r="A97" s="284"/>
      <c r="B97" s="264" t="s">
        <v>2327</v>
      </c>
      <c r="C97" s="310" t="s">
        <v>1067</v>
      </c>
      <c r="D97" s="229">
        <v>60.35</v>
      </c>
      <c r="E97" s="303" t="s">
        <v>750</v>
      </c>
      <c r="F97" s="426">
        <f>FLOOR(D97*1000,0.01)</f>
        <v>60350</v>
      </c>
      <c r="G97" s="424">
        <f t="shared" si="3"/>
        <v>62462.25</v>
      </c>
    </row>
    <row r="98" spans="1:7">
      <c r="A98" s="284"/>
      <c r="B98" s="285" t="s">
        <v>2110</v>
      </c>
      <c r="C98" s="292"/>
      <c r="D98" s="229"/>
      <c r="E98" s="287"/>
      <c r="F98" s="393"/>
      <c r="G98" s="423"/>
    </row>
    <row r="99" spans="1:7">
      <c r="A99" s="284"/>
      <c r="B99" s="264" t="s">
        <v>2322</v>
      </c>
      <c r="C99" s="292" t="s">
        <v>3170</v>
      </c>
      <c r="D99" s="229">
        <v>59.15</v>
      </c>
      <c r="E99" s="292" t="s">
        <v>3170</v>
      </c>
      <c r="F99" s="392">
        <f>D99</f>
        <v>59.15</v>
      </c>
      <c r="G99" s="423">
        <f t="shared" si="3"/>
        <v>61.22</v>
      </c>
    </row>
    <row r="100" spans="1:7">
      <c r="A100" s="284"/>
      <c r="B100" s="285" t="s">
        <v>2111</v>
      </c>
      <c r="C100" s="292" t="s">
        <v>1067</v>
      </c>
      <c r="D100" s="229">
        <v>76.400000000000006</v>
      </c>
      <c r="E100" s="292" t="s">
        <v>3170</v>
      </c>
      <c r="F100" s="392">
        <f>D100</f>
        <v>76.400000000000006</v>
      </c>
      <c r="G100" s="423">
        <f t="shared" si="3"/>
        <v>79.070000000000007</v>
      </c>
    </row>
    <row r="101" spans="1:7" ht="56.25">
      <c r="A101" s="284">
        <v>15</v>
      </c>
      <c r="B101" s="284" t="s">
        <v>1935</v>
      </c>
      <c r="C101" s="292"/>
      <c r="D101" s="229"/>
      <c r="E101" s="287"/>
      <c r="F101" s="393"/>
      <c r="G101" s="423"/>
    </row>
    <row r="102" spans="1:7">
      <c r="A102" s="284"/>
      <c r="B102" s="264" t="s">
        <v>1936</v>
      </c>
      <c r="C102" s="292" t="s">
        <v>3170</v>
      </c>
      <c r="D102" s="229">
        <v>54</v>
      </c>
      <c r="E102" s="292" t="s">
        <v>3170</v>
      </c>
      <c r="F102" s="392">
        <f t="shared" ref="F102:F119" si="4">D102</f>
        <v>54</v>
      </c>
      <c r="G102" s="423">
        <f t="shared" si="3"/>
        <v>55.89</v>
      </c>
    </row>
    <row r="103" spans="1:7">
      <c r="A103" s="284"/>
      <c r="B103" s="264" t="s">
        <v>2112</v>
      </c>
      <c r="C103" s="292" t="s">
        <v>3170</v>
      </c>
      <c r="D103" s="229">
        <v>57</v>
      </c>
      <c r="E103" s="292" t="s">
        <v>3170</v>
      </c>
      <c r="F103" s="392">
        <f t="shared" si="4"/>
        <v>57</v>
      </c>
      <c r="G103" s="423">
        <f t="shared" si="3"/>
        <v>58.99</v>
      </c>
    </row>
    <row r="104" spans="1:7">
      <c r="A104" s="284"/>
      <c r="B104" s="264" t="s">
        <v>2113</v>
      </c>
      <c r="C104" s="292" t="s">
        <v>3170</v>
      </c>
      <c r="D104" s="229">
        <v>58</v>
      </c>
      <c r="E104" s="292" t="s">
        <v>3170</v>
      </c>
      <c r="F104" s="392">
        <f t="shared" si="4"/>
        <v>58</v>
      </c>
      <c r="G104" s="423">
        <f t="shared" si="3"/>
        <v>60.03</v>
      </c>
    </row>
    <row r="105" spans="1:7">
      <c r="A105" s="284"/>
      <c r="B105" s="264" t="s">
        <v>2114</v>
      </c>
      <c r="C105" s="292" t="s">
        <v>3170</v>
      </c>
      <c r="D105" s="229">
        <v>61</v>
      </c>
      <c r="E105" s="292" t="s">
        <v>3170</v>
      </c>
      <c r="F105" s="392">
        <f t="shared" si="4"/>
        <v>61</v>
      </c>
      <c r="G105" s="423">
        <f t="shared" si="3"/>
        <v>63.13</v>
      </c>
    </row>
    <row r="106" spans="1:7">
      <c r="A106" s="284"/>
      <c r="B106" s="264" t="s">
        <v>2115</v>
      </c>
      <c r="C106" s="292" t="s">
        <v>3170</v>
      </c>
      <c r="D106" s="229">
        <v>61</v>
      </c>
      <c r="E106" s="292" t="s">
        <v>3170</v>
      </c>
      <c r="F106" s="392">
        <f t="shared" si="4"/>
        <v>61</v>
      </c>
      <c r="G106" s="423">
        <f t="shared" si="3"/>
        <v>63.13</v>
      </c>
    </row>
    <row r="107" spans="1:7">
      <c r="A107" s="284"/>
      <c r="B107" s="264" t="s">
        <v>2116</v>
      </c>
      <c r="C107" s="292" t="s">
        <v>3170</v>
      </c>
      <c r="D107" s="229">
        <v>61</v>
      </c>
      <c r="E107" s="292" t="s">
        <v>3170</v>
      </c>
      <c r="F107" s="392">
        <f t="shared" si="4"/>
        <v>61</v>
      </c>
      <c r="G107" s="423">
        <f t="shared" si="3"/>
        <v>63.13</v>
      </c>
    </row>
    <row r="108" spans="1:7" ht="32.25">
      <c r="A108" s="284"/>
      <c r="B108" s="264" t="s">
        <v>2117</v>
      </c>
      <c r="C108" s="292" t="s">
        <v>3170</v>
      </c>
      <c r="D108" s="229">
        <v>61</v>
      </c>
      <c r="E108" s="292" t="s">
        <v>3170</v>
      </c>
      <c r="F108" s="392">
        <f t="shared" si="4"/>
        <v>61</v>
      </c>
      <c r="G108" s="423">
        <f t="shared" si="3"/>
        <v>63.13</v>
      </c>
    </row>
    <row r="109" spans="1:7">
      <c r="A109" s="284"/>
      <c r="B109" s="264" t="s">
        <v>2118</v>
      </c>
      <c r="C109" s="292" t="s">
        <v>3170</v>
      </c>
      <c r="D109" s="229">
        <v>66</v>
      </c>
      <c r="E109" s="292" t="s">
        <v>3170</v>
      </c>
      <c r="F109" s="392">
        <f t="shared" si="4"/>
        <v>66</v>
      </c>
      <c r="G109" s="423">
        <f t="shared" si="3"/>
        <v>68.31</v>
      </c>
    </row>
    <row r="110" spans="1:7">
      <c r="A110" s="284">
        <v>16</v>
      </c>
      <c r="B110" s="284" t="s">
        <v>1937</v>
      </c>
      <c r="C110" s="301"/>
      <c r="D110" s="229"/>
      <c r="E110" s="302"/>
      <c r="F110" s="392">
        <f t="shared" si="4"/>
        <v>0</v>
      </c>
      <c r="G110" s="423">
        <f t="shared" si="3"/>
        <v>0</v>
      </c>
    </row>
    <row r="111" spans="1:7">
      <c r="A111" s="284"/>
      <c r="B111" s="264" t="s">
        <v>1938</v>
      </c>
      <c r="C111" s="292" t="s">
        <v>2805</v>
      </c>
      <c r="D111" s="229">
        <v>68</v>
      </c>
      <c r="E111" s="292" t="s">
        <v>3170</v>
      </c>
      <c r="F111" s="392">
        <f t="shared" si="4"/>
        <v>68</v>
      </c>
      <c r="G111" s="423">
        <f t="shared" si="3"/>
        <v>70.38</v>
      </c>
    </row>
    <row r="112" spans="1:7">
      <c r="A112" s="284"/>
      <c r="B112" s="264" t="s">
        <v>1939</v>
      </c>
      <c r="C112" s="292" t="s">
        <v>1073</v>
      </c>
      <c r="D112" s="229">
        <v>72</v>
      </c>
      <c r="E112" s="292" t="s">
        <v>3170</v>
      </c>
      <c r="F112" s="392">
        <f t="shared" si="4"/>
        <v>72</v>
      </c>
      <c r="G112" s="423">
        <f t="shared" si="3"/>
        <v>74.52</v>
      </c>
    </row>
    <row r="113" spans="1:7">
      <c r="A113" s="284"/>
      <c r="B113" s="264" t="s">
        <v>2477</v>
      </c>
      <c r="C113" s="292" t="s">
        <v>1073</v>
      </c>
      <c r="D113" s="229">
        <v>75</v>
      </c>
      <c r="E113" s="292" t="s">
        <v>3170</v>
      </c>
      <c r="F113" s="392">
        <f t="shared" si="4"/>
        <v>75</v>
      </c>
      <c r="G113" s="423">
        <f t="shared" si="3"/>
        <v>77.62</v>
      </c>
    </row>
    <row r="114" spans="1:7">
      <c r="A114" s="284"/>
      <c r="B114" s="264" t="s">
        <v>2478</v>
      </c>
      <c r="C114" s="292" t="s">
        <v>2805</v>
      </c>
      <c r="D114" s="229">
        <v>68</v>
      </c>
      <c r="E114" s="292" t="s">
        <v>3170</v>
      </c>
      <c r="F114" s="392">
        <f t="shared" si="4"/>
        <v>68</v>
      </c>
      <c r="G114" s="423">
        <f t="shared" si="3"/>
        <v>70.38</v>
      </c>
    </row>
    <row r="115" spans="1:7">
      <c r="A115" s="284"/>
      <c r="B115" s="264" t="s">
        <v>2479</v>
      </c>
      <c r="C115" s="292" t="s">
        <v>1067</v>
      </c>
      <c r="D115" s="229">
        <v>72</v>
      </c>
      <c r="E115" s="292" t="s">
        <v>3170</v>
      </c>
      <c r="F115" s="392">
        <f t="shared" si="4"/>
        <v>72</v>
      </c>
      <c r="G115" s="423">
        <f t="shared" si="3"/>
        <v>74.52</v>
      </c>
    </row>
    <row r="116" spans="1:7">
      <c r="A116" s="284"/>
      <c r="B116" s="264" t="s">
        <v>2480</v>
      </c>
      <c r="C116" s="292" t="s">
        <v>1073</v>
      </c>
      <c r="D116" s="229">
        <v>75</v>
      </c>
      <c r="E116" s="292" t="s">
        <v>3170</v>
      </c>
      <c r="F116" s="392">
        <f t="shared" si="4"/>
        <v>75</v>
      </c>
      <c r="G116" s="423">
        <f t="shared" si="3"/>
        <v>77.62</v>
      </c>
    </row>
    <row r="117" spans="1:7">
      <c r="A117" s="284"/>
      <c r="B117" s="264" t="s">
        <v>2481</v>
      </c>
      <c r="C117" s="292" t="s">
        <v>2805</v>
      </c>
      <c r="D117" s="229">
        <v>69</v>
      </c>
      <c r="E117" s="292" t="s">
        <v>3170</v>
      </c>
      <c r="F117" s="392">
        <f t="shared" si="4"/>
        <v>69</v>
      </c>
      <c r="G117" s="423">
        <f t="shared" si="3"/>
        <v>71.41</v>
      </c>
    </row>
    <row r="118" spans="1:7">
      <c r="A118" s="284"/>
      <c r="B118" s="264" t="s">
        <v>2482</v>
      </c>
      <c r="C118" s="292" t="s">
        <v>1067</v>
      </c>
      <c r="D118" s="229">
        <v>73</v>
      </c>
      <c r="E118" s="292" t="s">
        <v>3170</v>
      </c>
      <c r="F118" s="392">
        <f t="shared" si="4"/>
        <v>73</v>
      </c>
      <c r="G118" s="423">
        <f t="shared" si="3"/>
        <v>75.55</v>
      </c>
    </row>
    <row r="119" spans="1:7">
      <c r="A119" s="284"/>
      <c r="B119" s="264" t="s">
        <v>2483</v>
      </c>
      <c r="C119" s="292" t="s">
        <v>1073</v>
      </c>
      <c r="D119" s="229">
        <v>76</v>
      </c>
      <c r="E119" s="292" t="s">
        <v>3170</v>
      </c>
      <c r="F119" s="392">
        <f t="shared" si="4"/>
        <v>76</v>
      </c>
      <c r="G119" s="423">
        <f t="shared" si="3"/>
        <v>78.66</v>
      </c>
    </row>
    <row r="120" spans="1:7">
      <c r="A120" s="311">
        <v>17</v>
      </c>
      <c r="B120" s="311" t="s">
        <v>2119</v>
      </c>
      <c r="C120" s="312"/>
      <c r="D120" s="229"/>
      <c r="E120" s="287"/>
      <c r="F120" s="392"/>
      <c r="G120" s="423">
        <f t="shared" si="3"/>
        <v>0</v>
      </c>
    </row>
    <row r="121" spans="1:7">
      <c r="A121" s="311"/>
      <c r="B121" s="264" t="s">
        <v>2120</v>
      </c>
      <c r="C121" s="292" t="s">
        <v>2805</v>
      </c>
      <c r="D121" s="229">
        <v>85</v>
      </c>
      <c r="E121" s="292" t="s">
        <v>3170</v>
      </c>
      <c r="F121" s="392">
        <f>D121</f>
        <v>85</v>
      </c>
      <c r="G121" s="423">
        <f t="shared" si="3"/>
        <v>87.97</v>
      </c>
    </row>
    <row r="122" spans="1:7">
      <c r="A122" s="311"/>
      <c r="B122" s="264" t="s">
        <v>2312</v>
      </c>
      <c r="C122" s="286" t="s">
        <v>1071</v>
      </c>
      <c r="D122" s="229">
        <v>0.5</v>
      </c>
      <c r="E122" s="292" t="s">
        <v>3170</v>
      </c>
      <c r="F122" s="392">
        <f>D122</f>
        <v>0.5</v>
      </c>
      <c r="G122" s="423">
        <f t="shared" si="3"/>
        <v>0.51</v>
      </c>
    </row>
    <row r="123" spans="1:7">
      <c r="A123" s="311">
        <v>18</v>
      </c>
      <c r="B123" s="308" t="s">
        <v>2121</v>
      </c>
      <c r="C123" s="313"/>
      <c r="D123" s="314"/>
      <c r="E123" s="314"/>
      <c r="F123" s="397"/>
      <c r="G123" s="423">
        <f t="shared" si="3"/>
        <v>0</v>
      </c>
    </row>
    <row r="124" spans="1:7">
      <c r="A124" s="284"/>
      <c r="B124" s="308" t="s">
        <v>2122</v>
      </c>
      <c r="C124" s="286"/>
      <c r="D124" s="315"/>
      <c r="E124" s="315"/>
      <c r="F124" s="398"/>
      <c r="G124" s="423">
        <f t="shared" si="3"/>
        <v>0</v>
      </c>
    </row>
    <row r="125" spans="1:7">
      <c r="A125" s="284"/>
      <c r="B125" s="264" t="s">
        <v>2123</v>
      </c>
      <c r="C125" s="292" t="s">
        <v>2484</v>
      </c>
      <c r="D125" s="229">
        <v>3260.18</v>
      </c>
      <c r="E125" s="286" t="s">
        <v>1985</v>
      </c>
      <c r="F125" s="392">
        <f t="shared" ref="F125:F136" si="5">FLOOR(D125/17.56,0.01)</f>
        <v>185.65</v>
      </c>
      <c r="G125" s="423">
        <f t="shared" si="3"/>
        <v>192.14000000000001</v>
      </c>
    </row>
    <row r="126" spans="1:7">
      <c r="A126" s="284"/>
      <c r="B126" s="264" t="s">
        <v>2124</v>
      </c>
      <c r="C126" s="292" t="s">
        <v>1067</v>
      </c>
      <c r="D126" s="229">
        <v>3523.01</v>
      </c>
      <c r="E126" s="286" t="s">
        <v>1985</v>
      </c>
      <c r="F126" s="392">
        <f t="shared" si="5"/>
        <v>200.62</v>
      </c>
      <c r="G126" s="423">
        <f t="shared" si="3"/>
        <v>207.64000000000001</v>
      </c>
    </row>
    <row r="127" spans="1:7">
      <c r="A127" s="284"/>
      <c r="B127" s="264" t="s">
        <v>2125</v>
      </c>
      <c r="C127" s="292" t="s">
        <v>1067</v>
      </c>
      <c r="D127" s="229">
        <v>3810.62</v>
      </c>
      <c r="E127" s="286" t="s">
        <v>1985</v>
      </c>
      <c r="F127" s="392">
        <f t="shared" si="5"/>
        <v>217</v>
      </c>
      <c r="G127" s="423">
        <f t="shared" si="3"/>
        <v>224.59</v>
      </c>
    </row>
    <row r="128" spans="1:7">
      <c r="A128" s="284"/>
      <c r="B128" s="264" t="s">
        <v>2774</v>
      </c>
      <c r="C128" s="292" t="s">
        <v>1067</v>
      </c>
      <c r="D128" s="229">
        <v>4015.04</v>
      </c>
      <c r="E128" s="286" t="s">
        <v>1985</v>
      </c>
      <c r="F128" s="392">
        <f t="shared" si="5"/>
        <v>228.64000000000001</v>
      </c>
      <c r="G128" s="423">
        <f t="shared" si="3"/>
        <v>236.64000000000001</v>
      </c>
    </row>
    <row r="129" spans="1:7">
      <c r="A129" s="284"/>
      <c r="B129" s="264" t="s">
        <v>2775</v>
      </c>
      <c r="C129" s="292" t="s">
        <v>1067</v>
      </c>
      <c r="D129" s="229">
        <v>4212.3900000000003</v>
      </c>
      <c r="E129" s="286" t="s">
        <v>1985</v>
      </c>
      <c r="F129" s="392">
        <f t="shared" si="5"/>
        <v>239.88</v>
      </c>
      <c r="G129" s="423">
        <f t="shared" si="3"/>
        <v>248.27</v>
      </c>
    </row>
    <row r="130" spans="1:7">
      <c r="A130" s="284"/>
      <c r="B130" s="264" t="s">
        <v>2313</v>
      </c>
      <c r="C130" s="292" t="s">
        <v>1067</v>
      </c>
      <c r="D130" s="229">
        <v>4226.55</v>
      </c>
      <c r="E130" s="286" t="s">
        <v>1985</v>
      </c>
      <c r="F130" s="392">
        <f t="shared" si="5"/>
        <v>240.69</v>
      </c>
      <c r="G130" s="423">
        <f t="shared" si="3"/>
        <v>249.11</v>
      </c>
    </row>
    <row r="131" spans="1:7">
      <c r="A131" s="284"/>
      <c r="B131" s="264" t="s">
        <v>2777</v>
      </c>
      <c r="C131" s="292" t="s">
        <v>1067</v>
      </c>
      <c r="D131" s="229">
        <v>5069.03</v>
      </c>
      <c r="E131" s="286" t="s">
        <v>1985</v>
      </c>
      <c r="F131" s="392">
        <f t="shared" si="5"/>
        <v>288.66000000000003</v>
      </c>
      <c r="G131" s="423">
        <f t="shared" si="3"/>
        <v>298.76</v>
      </c>
    </row>
    <row r="132" spans="1:7">
      <c r="A132" s="284"/>
      <c r="B132" s="264" t="s">
        <v>2314</v>
      </c>
      <c r="C132" s="292" t="s">
        <v>1067</v>
      </c>
      <c r="D132" s="229">
        <v>5484.07</v>
      </c>
      <c r="E132" s="286" t="s">
        <v>1985</v>
      </c>
      <c r="F132" s="392">
        <f t="shared" si="5"/>
        <v>312.3</v>
      </c>
      <c r="G132" s="423">
        <f t="shared" si="3"/>
        <v>323.23</v>
      </c>
    </row>
    <row r="133" spans="1:7">
      <c r="A133" s="284"/>
      <c r="B133" s="264" t="s">
        <v>2779</v>
      </c>
      <c r="C133" s="292" t="s">
        <v>1067</v>
      </c>
      <c r="D133" s="229">
        <v>5849.56</v>
      </c>
      <c r="E133" s="286" t="s">
        <v>1985</v>
      </c>
      <c r="F133" s="392">
        <f t="shared" si="5"/>
        <v>333.11</v>
      </c>
      <c r="G133" s="423">
        <f t="shared" si="3"/>
        <v>344.76</v>
      </c>
    </row>
    <row r="134" spans="1:7">
      <c r="A134" s="284"/>
      <c r="B134" s="264" t="s">
        <v>2780</v>
      </c>
      <c r="C134" s="292" t="s">
        <v>1067</v>
      </c>
      <c r="D134" s="229">
        <v>6407.96</v>
      </c>
      <c r="E134" s="286" t="s">
        <v>1985</v>
      </c>
      <c r="F134" s="392">
        <f t="shared" si="5"/>
        <v>364.91</v>
      </c>
      <c r="G134" s="423">
        <f t="shared" si="3"/>
        <v>377.68</v>
      </c>
    </row>
    <row r="135" spans="1:7">
      <c r="A135" s="284"/>
      <c r="B135" s="264" t="s">
        <v>2781</v>
      </c>
      <c r="C135" s="292" t="s">
        <v>1067</v>
      </c>
      <c r="D135" s="229">
        <v>7019.47</v>
      </c>
      <c r="E135" s="286" t="s">
        <v>1985</v>
      </c>
      <c r="F135" s="392">
        <f t="shared" si="5"/>
        <v>399.74</v>
      </c>
      <c r="G135" s="423">
        <f t="shared" si="3"/>
        <v>413.73</v>
      </c>
    </row>
    <row r="136" spans="1:7">
      <c r="A136" s="284"/>
      <c r="B136" s="264" t="s">
        <v>2782</v>
      </c>
      <c r="C136" s="292" t="s">
        <v>1067</v>
      </c>
      <c r="D136" s="229">
        <v>7323.89</v>
      </c>
      <c r="E136" s="286" t="s">
        <v>1985</v>
      </c>
      <c r="F136" s="392">
        <f t="shared" si="5"/>
        <v>417.07</v>
      </c>
      <c r="G136" s="423">
        <f t="shared" si="3"/>
        <v>431.66</v>
      </c>
    </row>
    <row r="137" spans="1:7">
      <c r="A137" s="284"/>
      <c r="B137" s="285" t="s">
        <v>2485</v>
      </c>
      <c r="C137" s="285"/>
      <c r="D137" s="229"/>
      <c r="E137" s="296"/>
      <c r="F137" s="396"/>
      <c r="G137" s="423">
        <f t="shared" si="3"/>
        <v>0</v>
      </c>
    </row>
    <row r="138" spans="1:7">
      <c r="A138" s="284"/>
      <c r="B138" s="264" t="s">
        <v>2123</v>
      </c>
      <c r="C138" s="292" t="s">
        <v>2484</v>
      </c>
      <c r="D138" s="229">
        <v>4476.1099999999997</v>
      </c>
      <c r="E138" s="286" t="s">
        <v>1985</v>
      </c>
      <c r="F138" s="392">
        <f t="shared" ref="F138:F149" si="6">FLOOR(D138/17.56,0.01)</f>
        <v>254.9</v>
      </c>
      <c r="G138" s="423">
        <f t="shared" si="3"/>
        <v>263.82</v>
      </c>
    </row>
    <row r="139" spans="1:7">
      <c r="A139" s="284"/>
      <c r="B139" s="264" t="s">
        <v>2124</v>
      </c>
      <c r="C139" s="292" t="s">
        <v>1067</v>
      </c>
      <c r="D139" s="229">
        <v>4738.05</v>
      </c>
      <c r="E139" s="286" t="s">
        <v>1985</v>
      </c>
      <c r="F139" s="392">
        <f t="shared" si="6"/>
        <v>269.82</v>
      </c>
      <c r="G139" s="423">
        <f t="shared" si="3"/>
        <v>279.26</v>
      </c>
    </row>
    <row r="140" spans="1:7">
      <c r="A140" s="284"/>
      <c r="B140" s="264" t="s">
        <v>2125</v>
      </c>
      <c r="C140" s="292" t="s">
        <v>1067</v>
      </c>
      <c r="D140" s="229">
        <v>4984.96</v>
      </c>
      <c r="E140" s="286" t="s">
        <v>1985</v>
      </c>
      <c r="F140" s="392">
        <f t="shared" si="6"/>
        <v>283.88</v>
      </c>
      <c r="G140" s="423">
        <f t="shared" si="3"/>
        <v>293.81</v>
      </c>
    </row>
    <row r="141" spans="1:7">
      <c r="A141" s="284"/>
      <c r="B141" s="264" t="s">
        <v>2774</v>
      </c>
      <c r="C141" s="292" t="s">
        <v>1067</v>
      </c>
      <c r="D141" s="229">
        <v>5255.75</v>
      </c>
      <c r="E141" s="286" t="s">
        <v>1985</v>
      </c>
      <c r="F141" s="392">
        <f t="shared" si="6"/>
        <v>299.3</v>
      </c>
      <c r="G141" s="423">
        <f t="shared" ref="G141:G204" si="7">FLOOR(F141*1.035,0.01)</f>
        <v>309.77</v>
      </c>
    </row>
    <row r="142" spans="1:7">
      <c r="A142" s="284"/>
      <c r="B142" s="264" t="s">
        <v>2775</v>
      </c>
      <c r="C142" s="292" t="s">
        <v>1067</v>
      </c>
      <c r="D142" s="229">
        <v>5568.14</v>
      </c>
      <c r="E142" s="286" t="s">
        <v>1985</v>
      </c>
      <c r="F142" s="392">
        <f t="shared" si="6"/>
        <v>317.09000000000003</v>
      </c>
      <c r="G142" s="423">
        <f t="shared" si="7"/>
        <v>328.18</v>
      </c>
    </row>
    <row r="143" spans="1:7">
      <c r="A143" s="284"/>
      <c r="B143" s="264" t="s">
        <v>2776</v>
      </c>
      <c r="C143" s="292" t="s">
        <v>1067</v>
      </c>
      <c r="D143" s="229">
        <v>5933.63</v>
      </c>
      <c r="E143" s="286" t="s">
        <v>1985</v>
      </c>
      <c r="F143" s="392">
        <f t="shared" si="6"/>
        <v>337.90000000000003</v>
      </c>
      <c r="G143" s="423">
        <f t="shared" si="7"/>
        <v>349.72</v>
      </c>
    </row>
    <row r="144" spans="1:7">
      <c r="A144" s="284"/>
      <c r="B144" s="264" t="s">
        <v>2777</v>
      </c>
      <c r="C144" s="292" t="s">
        <v>1067</v>
      </c>
      <c r="D144" s="229">
        <v>6549.56</v>
      </c>
      <c r="E144" s="286" t="s">
        <v>1985</v>
      </c>
      <c r="F144" s="392">
        <f t="shared" si="6"/>
        <v>372.98</v>
      </c>
      <c r="G144" s="423">
        <f t="shared" si="7"/>
        <v>386.03000000000003</v>
      </c>
    </row>
    <row r="145" spans="1:7">
      <c r="A145" s="284"/>
      <c r="B145" s="264" t="s">
        <v>2778</v>
      </c>
      <c r="C145" s="292" t="s">
        <v>1067</v>
      </c>
      <c r="D145" s="229">
        <v>7014.95</v>
      </c>
      <c r="E145" s="286" t="s">
        <v>1985</v>
      </c>
      <c r="F145" s="392">
        <f t="shared" si="6"/>
        <v>399.48</v>
      </c>
      <c r="G145" s="423">
        <f t="shared" si="7"/>
        <v>413.46000000000004</v>
      </c>
    </row>
    <row r="146" spans="1:7">
      <c r="A146" s="284"/>
      <c r="B146" s="264" t="s">
        <v>2779</v>
      </c>
      <c r="C146" s="292" t="s">
        <v>1067</v>
      </c>
      <c r="D146" s="229">
        <v>7461.95</v>
      </c>
      <c r="E146" s="286" t="s">
        <v>1985</v>
      </c>
      <c r="F146" s="392">
        <f t="shared" si="6"/>
        <v>424.94</v>
      </c>
      <c r="G146" s="423">
        <f t="shared" si="7"/>
        <v>439.81</v>
      </c>
    </row>
    <row r="147" spans="1:7">
      <c r="A147" s="284"/>
      <c r="B147" s="264" t="s">
        <v>2780</v>
      </c>
      <c r="C147" s="292" t="s">
        <v>1067</v>
      </c>
      <c r="D147" s="229">
        <v>8021.24</v>
      </c>
      <c r="E147" s="286" t="s">
        <v>1985</v>
      </c>
      <c r="F147" s="392">
        <f t="shared" si="6"/>
        <v>456.79</v>
      </c>
      <c r="G147" s="423">
        <f t="shared" si="7"/>
        <v>472.77</v>
      </c>
    </row>
    <row r="148" spans="1:7">
      <c r="A148" s="284"/>
      <c r="B148" s="264" t="s">
        <v>2781</v>
      </c>
      <c r="C148" s="292" t="s">
        <v>1067</v>
      </c>
      <c r="D148" s="229">
        <v>8747.7900000000009</v>
      </c>
      <c r="E148" s="286" t="s">
        <v>1985</v>
      </c>
      <c r="F148" s="392">
        <f t="shared" si="6"/>
        <v>498.16</v>
      </c>
      <c r="G148" s="423">
        <f t="shared" si="7"/>
        <v>515.59</v>
      </c>
    </row>
    <row r="149" spans="1:7">
      <c r="A149" s="284"/>
      <c r="B149" s="264" t="s">
        <v>2782</v>
      </c>
      <c r="C149" s="292" t="s">
        <v>1067</v>
      </c>
      <c r="D149" s="229">
        <v>9043.36</v>
      </c>
      <c r="E149" s="286" t="s">
        <v>1985</v>
      </c>
      <c r="F149" s="392">
        <f t="shared" si="6"/>
        <v>514.99</v>
      </c>
      <c r="G149" s="423">
        <f t="shared" si="7"/>
        <v>533.01</v>
      </c>
    </row>
    <row r="150" spans="1:7" ht="36.75">
      <c r="A150" s="284"/>
      <c r="B150" s="285" t="s">
        <v>2783</v>
      </c>
      <c r="C150" s="285"/>
      <c r="D150" s="229"/>
      <c r="E150" s="296"/>
      <c r="F150" s="396"/>
      <c r="G150" s="423">
        <f t="shared" si="7"/>
        <v>0</v>
      </c>
    </row>
    <row r="151" spans="1:7">
      <c r="A151" s="284"/>
      <c r="B151" s="264" t="s">
        <v>2123</v>
      </c>
      <c r="C151" s="292" t="s">
        <v>2484</v>
      </c>
      <c r="D151" s="229">
        <v>3260.18</v>
      </c>
      <c r="E151" s="286" t="s">
        <v>1985</v>
      </c>
      <c r="F151" s="392">
        <f t="shared" ref="F151:F162" si="8">FLOOR(D151/17.56,0.01)</f>
        <v>185.65</v>
      </c>
      <c r="G151" s="423">
        <f t="shared" si="7"/>
        <v>192.14000000000001</v>
      </c>
    </row>
    <row r="152" spans="1:7">
      <c r="A152" s="284"/>
      <c r="B152" s="264" t="s">
        <v>2124</v>
      </c>
      <c r="C152" s="292" t="s">
        <v>1067</v>
      </c>
      <c r="D152" s="229">
        <v>3481.42</v>
      </c>
      <c r="E152" s="286" t="s">
        <v>1985</v>
      </c>
      <c r="F152" s="392">
        <f t="shared" si="8"/>
        <v>198.25</v>
      </c>
      <c r="G152" s="423">
        <f t="shared" si="7"/>
        <v>205.18</v>
      </c>
    </row>
    <row r="153" spans="1:7">
      <c r="A153" s="284"/>
      <c r="B153" s="264" t="s">
        <v>2125</v>
      </c>
      <c r="C153" s="292" t="s">
        <v>1067</v>
      </c>
      <c r="D153" s="229">
        <v>3769.03</v>
      </c>
      <c r="E153" s="286" t="s">
        <v>1985</v>
      </c>
      <c r="F153" s="392">
        <f t="shared" si="8"/>
        <v>214.63</v>
      </c>
      <c r="G153" s="423">
        <f t="shared" si="7"/>
        <v>222.14000000000001</v>
      </c>
    </row>
    <row r="154" spans="1:7">
      <c r="A154" s="284"/>
      <c r="B154" s="264" t="s">
        <v>2774</v>
      </c>
      <c r="C154" s="292" t="s">
        <v>1067</v>
      </c>
      <c r="D154" s="229">
        <v>3965.49</v>
      </c>
      <c r="E154" s="286" t="s">
        <v>1985</v>
      </c>
      <c r="F154" s="392">
        <f t="shared" si="8"/>
        <v>225.82</v>
      </c>
      <c r="G154" s="423">
        <f t="shared" si="7"/>
        <v>233.72</v>
      </c>
    </row>
    <row r="155" spans="1:7">
      <c r="A155" s="284"/>
      <c r="B155" s="264" t="s">
        <v>2775</v>
      </c>
      <c r="C155" s="292" t="s">
        <v>1067</v>
      </c>
      <c r="D155" s="229">
        <v>4161.95</v>
      </c>
      <c r="E155" s="286" t="s">
        <v>1985</v>
      </c>
      <c r="F155" s="392">
        <f t="shared" si="8"/>
        <v>237.01</v>
      </c>
      <c r="G155" s="423">
        <f t="shared" si="7"/>
        <v>245.3</v>
      </c>
    </row>
    <row r="156" spans="1:7">
      <c r="A156" s="284"/>
      <c r="B156" s="264" t="s">
        <v>2776</v>
      </c>
      <c r="C156" s="292" t="s">
        <v>1067</v>
      </c>
      <c r="D156" s="229">
        <v>4569.03</v>
      </c>
      <c r="E156" s="286" t="s">
        <v>1985</v>
      </c>
      <c r="F156" s="392">
        <f t="shared" si="8"/>
        <v>260.19</v>
      </c>
      <c r="G156" s="423">
        <f t="shared" si="7"/>
        <v>269.29000000000002</v>
      </c>
    </row>
    <row r="157" spans="1:7">
      <c r="A157" s="284"/>
      <c r="B157" s="264" t="s">
        <v>2777</v>
      </c>
      <c r="C157" s="292" t="s">
        <v>1067</v>
      </c>
      <c r="D157" s="229">
        <v>5019.47</v>
      </c>
      <c r="E157" s="286" t="s">
        <v>1985</v>
      </c>
      <c r="F157" s="392">
        <f t="shared" si="8"/>
        <v>285.84000000000003</v>
      </c>
      <c r="G157" s="423">
        <f t="shared" si="7"/>
        <v>295.84000000000003</v>
      </c>
    </row>
    <row r="158" spans="1:7">
      <c r="A158" s="284"/>
      <c r="B158" s="264" t="s">
        <v>2778</v>
      </c>
      <c r="C158" s="292" t="s">
        <v>1067</v>
      </c>
      <c r="D158" s="229">
        <v>5426.55</v>
      </c>
      <c r="E158" s="286" t="s">
        <v>1985</v>
      </c>
      <c r="F158" s="392">
        <f t="shared" si="8"/>
        <v>309.02</v>
      </c>
      <c r="G158" s="423">
        <f t="shared" si="7"/>
        <v>319.83</v>
      </c>
    </row>
    <row r="159" spans="1:7">
      <c r="A159" s="284"/>
      <c r="B159" s="264" t="s">
        <v>2779</v>
      </c>
      <c r="C159" s="292" t="s">
        <v>1067</v>
      </c>
      <c r="D159" s="229">
        <v>5791.15</v>
      </c>
      <c r="E159" s="286" t="s">
        <v>1985</v>
      </c>
      <c r="F159" s="392">
        <f t="shared" si="8"/>
        <v>329.79</v>
      </c>
      <c r="G159" s="423">
        <f t="shared" si="7"/>
        <v>341.33</v>
      </c>
    </row>
    <row r="160" spans="1:7">
      <c r="A160" s="284"/>
      <c r="B160" s="264" t="s">
        <v>2780</v>
      </c>
      <c r="C160" s="292" t="s">
        <v>1067</v>
      </c>
      <c r="D160" s="229">
        <v>6358.41</v>
      </c>
      <c r="E160" s="286" t="s">
        <v>1985</v>
      </c>
      <c r="F160" s="392">
        <f t="shared" si="8"/>
        <v>362.09000000000003</v>
      </c>
      <c r="G160" s="423">
        <f t="shared" si="7"/>
        <v>374.76</v>
      </c>
    </row>
    <row r="161" spans="1:7">
      <c r="A161" s="284"/>
      <c r="B161" s="264" t="s">
        <v>2781</v>
      </c>
      <c r="C161" s="292" t="s">
        <v>1067</v>
      </c>
      <c r="D161" s="229">
        <v>6961.95</v>
      </c>
      <c r="E161" s="286" t="s">
        <v>1985</v>
      </c>
      <c r="F161" s="392">
        <f t="shared" si="8"/>
        <v>396.46000000000004</v>
      </c>
      <c r="G161" s="423">
        <f t="shared" si="7"/>
        <v>410.33</v>
      </c>
    </row>
    <row r="162" spans="1:7">
      <c r="A162" s="284"/>
      <c r="B162" s="264" t="s">
        <v>2782</v>
      </c>
      <c r="C162" s="292" t="s">
        <v>1067</v>
      </c>
      <c r="D162" s="229">
        <v>7265.49</v>
      </c>
      <c r="E162" s="286" t="s">
        <v>1985</v>
      </c>
      <c r="F162" s="392">
        <f t="shared" si="8"/>
        <v>413.75</v>
      </c>
      <c r="G162" s="423">
        <f t="shared" si="7"/>
        <v>428.23</v>
      </c>
    </row>
    <row r="163" spans="1:7" ht="56.25">
      <c r="A163" s="311"/>
      <c r="B163" s="285" t="s">
        <v>2784</v>
      </c>
      <c r="C163" s="285"/>
      <c r="D163" s="229"/>
      <c r="E163" s="296"/>
      <c r="F163" s="396"/>
      <c r="G163" s="423">
        <f t="shared" si="7"/>
        <v>0</v>
      </c>
    </row>
    <row r="164" spans="1:7">
      <c r="A164" s="284"/>
      <c r="B164" s="285" t="s">
        <v>2486</v>
      </c>
      <c r="C164" s="285"/>
      <c r="D164" s="229"/>
      <c r="E164" s="296"/>
      <c r="F164" s="396"/>
      <c r="G164" s="423">
        <f t="shared" si="7"/>
        <v>0</v>
      </c>
    </row>
    <row r="165" spans="1:7">
      <c r="A165" s="284"/>
      <c r="B165" s="316" t="s">
        <v>2785</v>
      </c>
      <c r="C165" s="399" t="s">
        <v>2484</v>
      </c>
      <c r="D165" s="229">
        <v>1354.87</v>
      </c>
      <c r="E165" s="400"/>
      <c r="F165" s="401"/>
      <c r="G165" s="423">
        <f t="shared" si="7"/>
        <v>0</v>
      </c>
    </row>
    <row r="166" spans="1:7">
      <c r="A166" s="284"/>
      <c r="B166" s="316" t="s">
        <v>2786</v>
      </c>
      <c r="C166" s="399" t="s">
        <v>1067</v>
      </c>
      <c r="D166" s="229">
        <v>1420.35</v>
      </c>
      <c r="E166" s="400"/>
      <c r="F166" s="401"/>
      <c r="G166" s="423">
        <f t="shared" si="7"/>
        <v>0</v>
      </c>
    </row>
    <row r="167" spans="1:7">
      <c r="A167" s="284"/>
      <c r="B167" s="264" t="s">
        <v>2787</v>
      </c>
      <c r="C167" s="399" t="s">
        <v>1067</v>
      </c>
      <c r="D167" s="229">
        <v>1555.75</v>
      </c>
      <c r="E167" s="400"/>
      <c r="F167" s="401"/>
      <c r="G167" s="423">
        <f t="shared" si="7"/>
        <v>0</v>
      </c>
    </row>
    <row r="168" spans="1:7">
      <c r="A168" s="284"/>
      <c r="B168" s="264" t="s">
        <v>2788</v>
      </c>
      <c r="C168" s="399" t="s">
        <v>1067</v>
      </c>
      <c r="D168" s="229">
        <v>1706.19</v>
      </c>
      <c r="E168" s="400"/>
      <c r="F168" s="401"/>
      <c r="G168" s="423">
        <f t="shared" si="7"/>
        <v>0</v>
      </c>
    </row>
    <row r="169" spans="1:7">
      <c r="A169" s="284"/>
      <c r="B169" s="264" t="s">
        <v>2789</v>
      </c>
      <c r="C169" s="399" t="s">
        <v>1067</v>
      </c>
      <c r="D169" s="229">
        <v>1842.48</v>
      </c>
      <c r="E169" s="400"/>
      <c r="F169" s="401"/>
      <c r="G169" s="423">
        <f t="shared" si="7"/>
        <v>0</v>
      </c>
    </row>
    <row r="170" spans="1:7">
      <c r="A170" s="284"/>
      <c r="B170" s="264" t="s">
        <v>73</v>
      </c>
      <c r="C170" s="399" t="s">
        <v>1067</v>
      </c>
      <c r="D170" s="229">
        <v>1963.72</v>
      </c>
      <c r="E170" s="400"/>
      <c r="F170" s="401"/>
      <c r="G170" s="423">
        <f t="shared" si="7"/>
        <v>0</v>
      </c>
    </row>
    <row r="171" spans="1:7">
      <c r="A171" s="311"/>
      <c r="B171" s="285" t="s">
        <v>74</v>
      </c>
      <c r="C171" s="285"/>
      <c r="D171" s="229"/>
      <c r="E171" s="296"/>
      <c r="F171" s="396"/>
      <c r="G171" s="423">
        <f t="shared" si="7"/>
        <v>0</v>
      </c>
    </row>
    <row r="172" spans="1:7">
      <c r="A172" s="284"/>
      <c r="B172" s="288" t="s">
        <v>2159</v>
      </c>
      <c r="C172" s="292" t="s">
        <v>2487</v>
      </c>
      <c r="D172" s="229">
        <v>1038.94</v>
      </c>
      <c r="E172" s="286" t="s">
        <v>1039</v>
      </c>
      <c r="F172" s="395">
        <f t="shared" ref="F172:F177" si="9">FLOOR(D172/8*3.28,0.01)</f>
        <v>425.96000000000004</v>
      </c>
      <c r="G172" s="423">
        <f t="shared" si="7"/>
        <v>440.86</v>
      </c>
    </row>
    <row r="173" spans="1:7">
      <c r="A173" s="284"/>
      <c r="B173" s="288" t="s">
        <v>1547</v>
      </c>
      <c r="C173" s="292" t="s">
        <v>1067</v>
      </c>
      <c r="D173" s="229">
        <v>1130.94</v>
      </c>
      <c r="E173" s="286" t="s">
        <v>1039</v>
      </c>
      <c r="F173" s="395">
        <f t="shared" si="9"/>
        <v>463.68</v>
      </c>
      <c r="G173" s="423">
        <f t="shared" si="7"/>
        <v>479.90000000000003</v>
      </c>
    </row>
    <row r="174" spans="1:7">
      <c r="A174" s="284"/>
      <c r="B174" s="288" t="s">
        <v>1548</v>
      </c>
      <c r="C174" s="292" t="s">
        <v>1067</v>
      </c>
      <c r="D174" s="229">
        <v>1270.8</v>
      </c>
      <c r="E174" s="286" t="s">
        <v>1039</v>
      </c>
      <c r="F174" s="395">
        <f t="shared" si="9"/>
        <v>521.02</v>
      </c>
      <c r="G174" s="423">
        <f t="shared" si="7"/>
        <v>539.25</v>
      </c>
    </row>
    <row r="175" spans="1:7">
      <c r="A175" s="284"/>
      <c r="B175" s="288" t="s">
        <v>1549</v>
      </c>
      <c r="C175" s="292" t="s">
        <v>1067</v>
      </c>
      <c r="D175" s="229">
        <v>1515.93</v>
      </c>
      <c r="E175" s="286" t="s">
        <v>1039</v>
      </c>
      <c r="F175" s="395">
        <f>FLOOR(D175/8*3.28,0.01)</f>
        <v>621.53</v>
      </c>
      <c r="G175" s="423">
        <f t="shared" si="7"/>
        <v>643.28</v>
      </c>
    </row>
    <row r="176" spans="1:7">
      <c r="A176" s="284"/>
      <c r="B176" s="288" t="s">
        <v>1550</v>
      </c>
      <c r="C176" s="292" t="s">
        <v>1067</v>
      </c>
      <c r="D176" s="229">
        <v>1615.04</v>
      </c>
      <c r="E176" s="286" t="s">
        <v>1039</v>
      </c>
      <c r="F176" s="395">
        <f t="shared" si="9"/>
        <v>662.16</v>
      </c>
      <c r="G176" s="423">
        <f t="shared" si="7"/>
        <v>685.33</v>
      </c>
    </row>
    <row r="177" spans="1:7">
      <c r="A177" s="284"/>
      <c r="B177" s="288" t="s">
        <v>1551</v>
      </c>
      <c r="C177" s="292" t="s">
        <v>1067</v>
      </c>
      <c r="D177" s="229">
        <v>1795.58</v>
      </c>
      <c r="E177" s="286" t="s">
        <v>1039</v>
      </c>
      <c r="F177" s="395">
        <f t="shared" si="9"/>
        <v>736.18000000000006</v>
      </c>
      <c r="G177" s="423">
        <f t="shared" si="7"/>
        <v>761.94</v>
      </c>
    </row>
    <row r="178" spans="1:7">
      <c r="A178" s="284"/>
      <c r="B178" s="285" t="s">
        <v>2160</v>
      </c>
      <c r="C178" s="285"/>
      <c r="D178" s="229"/>
      <c r="E178" s="296"/>
      <c r="F178" s="396"/>
      <c r="G178" s="423">
        <f t="shared" si="7"/>
        <v>0</v>
      </c>
    </row>
    <row r="179" spans="1:7">
      <c r="A179" s="284"/>
      <c r="B179" s="288" t="s">
        <v>1552</v>
      </c>
      <c r="C179" s="292" t="s">
        <v>2487</v>
      </c>
      <c r="D179" s="229">
        <v>1262.83</v>
      </c>
      <c r="E179" s="286" t="s">
        <v>1039</v>
      </c>
      <c r="F179" s="395">
        <f t="shared" ref="F179:F184" si="10">FLOOR(D179/8*3.28,0.01)</f>
        <v>517.76</v>
      </c>
      <c r="G179" s="423">
        <f t="shared" si="7"/>
        <v>535.88</v>
      </c>
    </row>
    <row r="180" spans="1:7">
      <c r="A180" s="284"/>
      <c r="B180" s="288" t="s">
        <v>1547</v>
      </c>
      <c r="C180" s="292" t="s">
        <v>1067</v>
      </c>
      <c r="D180" s="229">
        <v>1369.91</v>
      </c>
      <c r="E180" s="286" t="s">
        <v>1039</v>
      </c>
      <c r="F180" s="395">
        <f t="shared" si="10"/>
        <v>561.66</v>
      </c>
      <c r="G180" s="423">
        <f t="shared" si="7"/>
        <v>581.31000000000006</v>
      </c>
    </row>
    <row r="181" spans="1:7">
      <c r="A181" s="284"/>
      <c r="B181" s="288" t="s">
        <v>1553</v>
      </c>
      <c r="C181" s="292" t="s">
        <v>1067</v>
      </c>
      <c r="D181" s="229">
        <v>1524.78</v>
      </c>
      <c r="E181" s="286" t="s">
        <v>1039</v>
      </c>
      <c r="F181" s="395">
        <f t="shared" si="10"/>
        <v>625.15</v>
      </c>
      <c r="G181" s="423">
        <f t="shared" si="7"/>
        <v>647.03</v>
      </c>
    </row>
    <row r="182" spans="1:7">
      <c r="A182" s="284"/>
      <c r="B182" s="288" t="s">
        <v>1549</v>
      </c>
      <c r="C182" s="292" t="s">
        <v>1067</v>
      </c>
      <c r="D182" s="229">
        <v>1786.73</v>
      </c>
      <c r="E182" s="286" t="s">
        <v>1039</v>
      </c>
      <c r="F182" s="395">
        <f t="shared" si="10"/>
        <v>732.55000000000007</v>
      </c>
      <c r="G182" s="423">
        <f t="shared" si="7"/>
        <v>758.18000000000006</v>
      </c>
    </row>
    <row r="183" spans="1:7">
      <c r="A183" s="284"/>
      <c r="B183" s="288" t="s">
        <v>1550</v>
      </c>
      <c r="C183" s="292" t="s">
        <v>1067</v>
      </c>
      <c r="D183" s="229">
        <v>1878.76</v>
      </c>
      <c r="E183" s="286" t="s">
        <v>1039</v>
      </c>
      <c r="F183" s="395">
        <f t="shared" si="10"/>
        <v>770.29</v>
      </c>
      <c r="G183" s="423">
        <f t="shared" si="7"/>
        <v>797.25</v>
      </c>
    </row>
    <row r="184" spans="1:7">
      <c r="A184" s="284"/>
      <c r="B184" s="288" t="s">
        <v>2066</v>
      </c>
      <c r="C184" s="292" t="s">
        <v>1067</v>
      </c>
      <c r="D184" s="229">
        <v>2090.27</v>
      </c>
      <c r="E184" s="286" t="s">
        <v>1039</v>
      </c>
      <c r="F184" s="395">
        <f t="shared" si="10"/>
        <v>857.01</v>
      </c>
      <c r="G184" s="423">
        <f t="shared" si="7"/>
        <v>887</v>
      </c>
    </row>
    <row r="185" spans="1:7">
      <c r="A185" s="311">
        <v>19</v>
      </c>
      <c r="B185" s="285" t="s">
        <v>2067</v>
      </c>
      <c r="C185" s="292"/>
      <c r="D185" s="229"/>
      <c r="E185" s="287"/>
      <c r="F185" s="394"/>
      <c r="G185" s="423">
        <f t="shared" si="7"/>
        <v>0</v>
      </c>
    </row>
    <row r="186" spans="1:7">
      <c r="A186" s="284"/>
      <c r="B186" s="288" t="s">
        <v>2068</v>
      </c>
      <c r="C186" s="292" t="s">
        <v>2069</v>
      </c>
      <c r="D186" s="229">
        <v>25</v>
      </c>
      <c r="E186" s="286" t="s">
        <v>1985</v>
      </c>
      <c r="F186" s="395">
        <f>FLOOR(D186*10.76,0.01)</f>
        <v>269</v>
      </c>
      <c r="G186" s="423">
        <f t="shared" si="7"/>
        <v>278.41000000000003</v>
      </c>
    </row>
    <row r="187" spans="1:7">
      <c r="A187" s="284"/>
      <c r="B187" s="288" t="s">
        <v>2070</v>
      </c>
      <c r="C187" s="292" t="s">
        <v>2465</v>
      </c>
      <c r="D187" s="229">
        <v>24</v>
      </c>
      <c r="E187" s="286" t="s">
        <v>1985</v>
      </c>
      <c r="F187" s="395">
        <f>FLOOR(D187*10.76,0.01)</f>
        <v>258.24</v>
      </c>
      <c r="G187" s="423">
        <f t="shared" si="7"/>
        <v>267.27</v>
      </c>
    </row>
    <row r="188" spans="1:7" ht="36.75">
      <c r="A188" s="311"/>
      <c r="B188" s="318" t="s">
        <v>2161</v>
      </c>
      <c r="C188" s="292" t="s">
        <v>2465</v>
      </c>
      <c r="D188" s="229"/>
      <c r="E188" s="286" t="s">
        <v>1985</v>
      </c>
      <c r="F188" s="395">
        <f>FLOOR(D188*10.76,0.01)</f>
        <v>0</v>
      </c>
      <c r="G188" s="423">
        <f t="shared" si="7"/>
        <v>0</v>
      </c>
    </row>
    <row r="189" spans="1:7">
      <c r="A189" s="311">
        <v>20</v>
      </c>
      <c r="B189" s="285" t="s">
        <v>2162</v>
      </c>
      <c r="C189" s="319"/>
      <c r="D189" s="229"/>
      <c r="E189" s="293"/>
      <c r="F189" s="394"/>
      <c r="G189" s="423">
        <f t="shared" si="7"/>
        <v>0</v>
      </c>
    </row>
    <row r="190" spans="1:7" ht="37.5">
      <c r="A190" s="284"/>
      <c r="B190" s="288" t="s">
        <v>2163</v>
      </c>
      <c r="C190" s="292" t="s">
        <v>2193</v>
      </c>
      <c r="D190" s="229">
        <v>105</v>
      </c>
      <c r="E190" s="286" t="s">
        <v>1985</v>
      </c>
      <c r="F190" s="402">
        <f>D190</f>
        <v>105</v>
      </c>
      <c r="G190" s="423">
        <f t="shared" si="7"/>
        <v>108.67</v>
      </c>
    </row>
    <row r="191" spans="1:7">
      <c r="A191" s="284"/>
      <c r="B191" s="288" t="s">
        <v>2071</v>
      </c>
      <c r="C191" s="292" t="s">
        <v>2097</v>
      </c>
      <c r="D191" s="229">
        <v>110</v>
      </c>
      <c r="E191" s="286" t="s">
        <v>1985</v>
      </c>
      <c r="F191" s="402">
        <f>D191</f>
        <v>110</v>
      </c>
      <c r="G191" s="423">
        <f t="shared" si="7"/>
        <v>113.85000000000001</v>
      </c>
    </row>
    <row r="192" spans="1:7">
      <c r="A192" s="284"/>
      <c r="B192" s="288" t="s">
        <v>2164</v>
      </c>
      <c r="C192" s="292" t="s">
        <v>2097</v>
      </c>
      <c r="D192" s="229">
        <v>100</v>
      </c>
      <c r="E192" s="286" t="s">
        <v>1985</v>
      </c>
      <c r="F192" s="402">
        <f>D192</f>
        <v>100</v>
      </c>
      <c r="G192" s="423">
        <f t="shared" si="7"/>
        <v>103.5</v>
      </c>
    </row>
    <row r="193" spans="1:7">
      <c r="A193" s="284"/>
      <c r="B193" s="288" t="s">
        <v>2072</v>
      </c>
      <c r="C193" s="292" t="s">
        <v>2097</v>
      </c>
      <c r="D193" s="229">
        <v>150</v>
      </c>
      <c r="E193" s="286" t="s">
        <v>1985</v>
      </c>
      <c r="F193" s="402">
        <f>D193</f>
        <v>150</v>
      </c>
      <c r="G193" s="423">
        <f t="shared" si="7"/>
        <v>155.25</v>
      </c>
    </row>
    <row r="194" spans="1:7">
      <c r="A194" s="311">
        <v>21</v>
      </c>
      <c r="B194" s="285" t="s">
        <v>2073</v>
      </c>
      <c r="C194" s="292"/>
      <c r="D194" s="229"/>
      <c r="E194" s="293"/>
      <c r="F194" s="394"/>
      <c r="G194" s="423">
        <f t="shared" si="7"/>
        <v>0</v>
      </c>
    </row>
    <row r="195" spans="1:7">
      <c r="A195" s="284"/>
      <c r="B195" s="320" t="s">
        <v>2165</v>
      </c>
      <c r="C195" s="292" t="s">
        <v>2074</v>
      </c>
      <c r="D195" s="229">
        <v>90</v>
      </c>
      <c r="E195" s="292" t="s">
        <v>2074</v>
      </c>
      <c r="F195" s="402">
        <f>D195</f>
        <v>90</v>
      </c>
      <c r="G195" s="423">
        <f t="shared" si="7"/>
        <v>93.15</v>
      </c>
    </row>
    <row r="196" spans="1:7" ht="27">
      <c r="A196" s="284"/>
      <c r="B196" s="320" t="s">
        <v>2166</v>
      </c>
      <c r="C196" s="292" t="s">
        <v>2074</v>
      </c>
      <c r="D196" s="229"/>
      <c r="E196" s="292" t="s">
        <v>2074</v>
      </c>
      <c r="F196" s="402">
        <f>D196</f>
        <v>0</v>
      </c>
      <c r="G196" s="423">
        <f t="shared" si="7"/>
        <v>0</v>
      </c>
    </row>
    <row r="197" spans="1:7" ht="27">
      <c r="A197" s="284"/>
      <c r="B197" s="320" t="s">
        <v>2167</v>
      </c>
      <c r="C197" s="321" t="s">
        <v>2075</v>
      </c>
      <c r="D197" s="229"/>
      <c r="E197" s="321" t="s">
        <v>2075</v>
      </c>
      <c r="F197" s="402">
        <f>D197</f>
        <v>0</v>
      </c>
      <c r="G197" s="423">
        <f t="shared" si="7"/>
        <v>0</v>
      </c>
    </row>
    <row r="198" spans="1:7">
      <c r="A198" s="284"/>
      <c r="B198" s="264" t="s">
        <v>2168</v>
      </c>
      <c r="C198" s="292" t="s">
        <v>2069</v>
      </c>
      <c r="D198" s="229">
        <v>325</v>
      </c>
      <c r="E198" s="286" t="s">
        <v>1985</v>
      </c>
      <c r="F198" s="395">
        <f>FLOOR(D198*10.76,0.01)</f>
        <v>3497</v>
      </c>
      <c r="G198" s="423">
        <f t="shared" si="7"/>
        <v>3619.39</v>
      </c>
    </row>
    <row r="199" spans="1:7" ht="32.25">
      <c r="A199" s="284"/>
      <c r="B199" s="264" t="s">
        <v>2169</v>
      </c>
      <c r="C199" s="292" t="s">
        <v>2992</v>
      </c>
      <c r="D199" s="229"/>
      <c r="E199" s="286" t="s">
        <v>1985</v>
      </c>
      <c r="F199" s="402">
        <f>D199</f>
        <v>0</v>
      </c>
      <c r="G199" s="423">
        <f t="shared" si="7"/>
        <v>0</v>
      </c>
    </row>
    <row r="200" spans="1:7" ht="32.25">
      <c r="A200" s="284"/>
      <c r="B200" s="264" t="s">
        <v>2170</v>
      </c>
      <c r="C200" s="292" t="s">
        <v>2193</v>
      </c>
      <c r="D200" s="229"/>
      <c r="E200" s="286" t="s">
        <v>1985</v>
      </c>
      <c r="F200" s="402">
        <f>D200</f>
        <v>0</v>
      </c>
      <c r="G200" s="423">
        <f t="shared" si="7"/>
        <v>0</v>
      </c>
    </row>
    <row r="201" spans="1:7">
      <c r="A201" s="284"/>
      <c r="B201" s="264" t="s">
        <v>2171</v>
      </c>
      <c r="C201" s="286" t="s">
        <v>2069</v>
      </c>
      <c r="D201" s="229">
        <v>200</v>
      </c>
      <c r="E201" s="286" t="s">
        <v>1985</v>
      </c>
      <c r="F201" s="395">
        <f>FLOOR(D201*10.76,0.01)</f>
        <v>2152</v>
      </c>
      <c r="G201" s="423">
        <f t="shared" si="7"/>
        <v>2227.3200000000002</v>
      </c>
    </row>
    <row r="202" spans="1:7" ht="32.25">
      <c r="A202" s="284"/>
      <c r="B202" s="264" t="s">
        <v>2172</v>
      </c>
      <c r="C202" s="286" t="s">
        <v>2465</v>
      </c>
      <c r="D202" s="229">
        <v>250</v>
      </c>
      <c r="E202" s="286" t="s">
        <v>1985</v>
      </c>
      <c r="F202" s="395">
        <f>FLOOR(D202*10.76,0.01)</f>
        <v>2690</v>
      </c>
      <c r="G202" s="423">
        <f t="shared" si="7"/>
        <v>2784.15</v>
      </c>
    </row>
    <row r="203" spans="1:7" ht="32.25">
      <c r="A203" s="284"/>
      <c r="B203" s="264" t="s">
        <v>1992</v>
      </c>
      <c r="C203" s="286" t="s">
        <v>2465</v>
      </c>
      <c r="D203" s="229">
        <v>310</v>
      </c>
      <c r="E203" s="286" t="s">
        <v>1985</v>
      </c>
      <c r="F203" s="395">
        <f>FLOOR(D203*10.76,0.01)</f>
        <v>3335.6</v>
      </c>
      <c r="G203" s="423">
        <f t="shared" si="7"/>
        <v>3452.34</v>
      </c>
    </row>
    <row r="204" spans="1:7">
      <c r="A204" s="284"/>
      <c r="B204" s="322" t="s">
        <v>1993</v>
      </c>
      <c r="C204" s="286" t="s">
        <v>2465</v>
      </c>
      <c r="D204" s="229"/>
      <c r="E204" s="323"/>
      <c r="F204" s="403"/>
      <c r="G204" s="423">
        <f t="shared" si="7"/>
        <v>0</v>
      </c>
    </row>
    <row r="205" spans="1:7">
      <c r="A205" s="284"/>
      <c r="B205" s="264" t="s">
        <v>1988</v>
      </c>
      <c r="C205" s="286" t="s">
        <v>2076</v>
      </c>
      <c r="D205" s="229"/>
      <c r="E205" s="323"/>
      <c r="F205" s="403"/>
      <c r="G205" s="423">
        <f t="shared" ref="G205:G268" si="11">FLOOR(F205*1.035,0.01)</f>
        <v>0</v>
      </c>
    </row>
    <row r="206" spans="1:7" ht="32.25">
      <c r="A206" s="284"/>
      <c r="B206" s="264" t="s">
        <v>1989</v>
      </c>
      <c r="C206" s="286" t="s">
        <v>2465</v>
      </c>
      <c r="D206" s="229"/>
      <c r="E206" s="323"/>
      <c r="F206" s="403"/>
      <c r="G206" s="423">
        <f t="shared" si="11"/>
        <v>0</v>
      </c>
    </row>
    <row r="207" spans="1:7" ht="32.25">
      <c r="A207" s="568" t="s">
        <v>767</v>
      </c>
      <c r="B207" s="264" t="s">
        <v>1990</v>
      </c>
      <c r="C207" s="292" t="s">
        <v>2074</v>
      </c>
      <c r="D207" s="229">
        <v>400</v>
      </c>
      <c r="E207" s="292" t="s">
        <v>2074</v>
      </c>
      <c r="F207" s="402">
        <f>D207</f>
        <v>400</v>
      </c>
      <c r="G207" s="423">
        <f t="shared" si="11"/>
        <v>414</v>
      </c>
    </row>
    <row r="208" spans="1:7" ht="63.75">
      <c r="A208" s="284"/>
      <c r="B208" s="305" t="s">
        <v>1991</v>
      </c>
      <c r="C208" s="292" t="s">
        <v>2077</v>
      </c>
      <c r="D208" s="229"/>
      <c r="E208" s="286" t="s">
        <v>1039</v>
      </c>
      <c r="F208" s="395">
        <f>FLOOR(D208*3.28,0.01)</f>
        <v>0</v>
      </c>
      <c r="G208" s="423">
        <f t="shared" si="11"/>
        <v>0</v>
      </c>
    </row>
    <row r="209" spans="1:7" ht="66.75" customHeight="1">
      <c r="A209" s="311"/>
      <c r="B209" s="570" t="s">
        <v>1599</v>
      </c>
      <c r="C209" s="292" t="s">
        <v>3163</v>
      </c>
      <c r="D209" s="229"/>
      <c r="E209" s="293"/>
      <c r="F209" s="394"/>
      <c r="G209" s="423"/>
    </row>
    <row r="210" spans="1:7" ht="32.25">
      <c r="A210" s="284"/>
      <c r="B210" s="264" t="s">
        <v>1535</v>
      </c>
      <c r="C210" s="292" t="s">
        <v>749</v>
      </c>
      <c r="D210" s="229"/>
      <c r="E210" s="293"/>
      <c r="F210" s="394"/>
      <c r="G210" s="423"/>
    </row>
    <row r="211" spans="1:7">
      <c r="A211" s="311"/>
      <c r="B211" s="264" t="s">
        <v>1536</v>
      </c>
      <c r="C211" s="292" t="s">
        <v>2920</v>
      </c>
      <c r="D211" s="229"/>
      <c r="E211" s="293"/>
      <c r="F211" s="394"/>
      <c r="G211" s="423"/>
    </row>
    <row r="212" spans="1:7">
      <c r="A212" s="311">
        <v>22</v>
      </c>
      <c r="B212" s="285" t="s">
        <v>1537</v>
      </c>
      <c r="C212" s="298"/>
      <c r="D212" s="229"/>
      <c r="E212" s="287"/>
      <c r="F212" s="393"/>
      <c r="G212" s="423"/>
    </row>
    <row r="213" spans="1:7">
      <c r="A213" s="311"/>
      <c r="B213" s="297" t="s">
        <v>1538</v>
      </c>
      <c r="C213" s="303" t="s">
        <v>1539</v>
      </c>
      <c r="D213" s="229">
        <v>2700</v>
      </c>
      <c r="E213" s="292" t="s">
        <v>2864</v>
      </c>
      <c r="F213" s="395">
        <f t="shared" ref="F213:F220" si="12">FLOOR(D213*35.31,0.01)</f>
        <v>95337</v>
      </c>
      <c r="G213" s="423">
        <f t="shared" si="11"/>
        <v>98673.790000000008</v>
      </c>
    </row>
    <row r="214" spans="1:7">
      <c r="A214" s="311"/>
      <c r="B214" s="297" t="s">
        <v>1540</v>
      </c>
      <c r="C214" s="292" t="s">
        <v>1073</v>
      </c>
      <c r="D214" s="229">
        <v>2950</v>
      </c>
      <c r="E214" s="292" t="s">
        <v>2864</v>
      </c>
      <c r="F214" s="395">
        <f t="shared" si="12"/>
        <v>104164.5</v>
      </c>
      <c r="G214" s="423">
        <f t="shared" si="11"/>
        <v>107810.25</v>
      </c>
    </row>
    <row r="215" spans="1:7">
      <c r="A215" s="311"/>
      <c r="B215" s="297" t="s">
        <v>1541</v>
      </c>
      <c r="C215" s="292" t="s">
        <v>1073</v>
      </c>
      <c r="D215" s="229">
        <v>3100</v>
      </c>
      <c r="E215" s="292" t="s">
        <v>2864</v>
      </c>
      <c r="F215" s="395">
        <f t="shared" si="12"/>
        <v>109461</v>
      </c>
      <c r="G215" s="423">
        <f t="shared" si="11"/>
        <v>113292.13</v>
      </c>
    </row>
    <row r="216" spans="1:7">
      <c r="A216" s="311"/>
      <c r="B216" s="297" t="s">
        <v>1542</v>
      </c>
      <c r="C216" s="292" t="s">
        <v>1067</v>
      </c>
      <c r="D216" s="229">
        <v>1400</v>
      </c>
      <c r="E216" s="292" t="s">
        <v>2864</v>
      </c>
      <c r="F216" s="395">
        <f t="shared" si="12"/>
        <v>49434</v>
      </c>
      <c r="G216" s="423">
        <f t="shared" si="11"/>
        <v>51164.19</v>
      </c>
    </row>
    <row r="217" spans="1:7">
      <c r="A217" s="311"/>
      <c r="B217" s="297" t="s">
        <v>1543</v>
      </c>
      <c r="C217" s="292" t="s">
        <v>1073</v>
      </c>
      <c r="D217" s="229">
        <v>1300</v>
      </c>
      <c r="E217" s="292" t="s">
        <v>2864</v>
      </c>
      <c r="F217" s="395">
        <f t="shared" si="12"/>
        <v>45903</v>
      </c>
      <c r="G217" s="423">
        <f t="shared" si="11"/>
        <v>47509.599999999999</v>
      </c>
    </row>
    <row r="218" spans="1:7">
      <c r="A218" s="311"/>
      <c r="B218" s="297" t="s">
        <v>1544</v>
      </c>
      <c r="C218" s="292" t="s">
        <v>1073</v>
      </c>
      <c r="D218" s="229">
        <v>700</v>
      </c>
      <c r="E218" s="292" t="s">
        <v>2864</v>
      </c>
      <c r="F218" s="395">
        <f t="shared" si="12"/>
        <v>24717</v>
      </c>
      <c r="G218" s="423">
        <f t="shared" si="11"/>
        <v>25582.09</v>
      </c>
    </row>
    <row r="219" spans="1:7">
      <c r="A219" s="311"/>
      <c r="B219" s="297" t="s">
        <v>3303</v>
      </c>
      <c r="C219" s="292" t="s">
        <v>1073</v>
      </c>
      <c r="D219" s="229">
        <v>1400</v>
      </c>
      <c r="E219" s="292" t="s">
        <v>2864</v>
      </c>
      <c r="F219" s="395">
        <f t="shared" si="12"/>
        <v>49434</v>
      </c>
      <c r="G219" s="423">
        <f t="shared" si="11"/>
        <v>51164.19</v>
      </c>
    </row>
    <row r="220" spans="1:7">
      <c r="A220" s="569" t="s">
        <v>767</v>
      </c>
      <c r="B220" s="297" t="s">
        <v>3304</v>
      </c>
      <c r="C220" s="292" t="s">
        <v>1073</v>
      </c>
      <c r="D220" s="229">
        <v>390</v>
      </c>
      <c r="E220" s="292" t="s">
        <v>2864</v>
      </c>
      <c r="F220" s="395">
        <f t="shared" si="12"/>
        <v>13770.9</v>
      </c>
      <c r="G220" s="423">
        <f t="shared" si="11"/>
        <v>14252.880000000001</v>
      </c>
    </row>
    <row r="221" spans="1:7">
      <c r="A221" s="311"/>
      <c r="B221" s="297" t="s">
        <v>3305</v>
      </c>
      <c r="C221" s="292" t="s">
        <v>2805</v>
      </c>
      <c r="D221" s="229">
        <v>13</v>
      </c>
      <c r="E221" s="292" t="s">
        <v>2805</v>
      </c>
      <c r="F221" s="392">
        <f>D221</f>
        <v>13</v>
      </c>
      <c r="G221" s="423">
        <f t="shared" si="11"/>
        <v>13.450000000000001</v>
      </c>
    </row>
    <row r="222" spans="1:7">
      <c r="A222" s="311">
        <v>23</v>
      </c>
      <c r="B222" s="285" t="s">
        <v>3306</v>
      </c>
      <c r="C222" s="285"/>
      <c r="D222" s="229"/>
      <c r="E222" s="287"/>
      <c r="F222" s="393"/>
      <c r="G222" s="423">
        <f t="shared" si="11"/>
        <v>0</v>
      </c>
    </row>
    <row r="223" spans="1:7">
      <c r="A223" s="311"/>
      <c r="B223" s="284" t="s">
        <v>3307</v>
      </c>
      <c r="C223" s="284"/>
      <c r="D223" s="229"/>
      <c r="E223" s="287"/>
      <c r="F223" s="393"/>
      <c r="G223" s="423">
        <f t="shared" si="11"/>
        <v>0</v>
      </c>
    </row>
    <row r="224" spans="1:7">
      <c r="A224" s="311"/>
      <c r="B224" s="297" t="s">
        <v>3308</v>
      </c>
      <c r="C224" s="292" t="s">
        <v>3163</v>
      </c>
      <c r="D224" s="229">
        <v>13.75</v>
      </c>
      <c r="E224" s="286" t="s">
        <v>1985</v>
      </c>
      <c r="F224" s="395">
        <f t="shared" ref="F224:F229" si="13">FLOOR(D224*10.76,0.01)</f>
        <v>147.95000000000002</v>
      </c>
      <c r="G224" s="423">
        <f t="shared" si="11"/>
        <v>153.12</v>
      </c>
    </row>
    <row r="225" spans="1:7">
      <c r="A225" s="311"/>
      <c r="B225" s="297" t="s">
        <v>3309</v>
      </c>
      <c r="C225" s="292" t="s">
        <v>1073</v>
      </c>
      <c r="D225" s="229">
        <v>17</v>
      </c>
      <c r="E225" s="286" t="s">
        <v>1985</v>
      </c>
      <c r="F225" s="395">
        <f t="shared" si="13"/>
        <v>182.92000000000002</v>
      </c>
      <c r="G225" s="423">
        <f t="shared" si="11"/>
        <v>189.32</v>
      </c>
    </row>
    <row r="226" spans="1:7">
      <c r="A226" s="311"/>
      <c r="B226" s="297" t="s">
        <v>3310</v>
      </c>
      <c r="C226" s="292" t="s">
        <v>1073</v>
      </c>
      <c r="D226" s="229">
        <v>28</v>
      </c>
      <c r="E226" s="286" t="s">
        <v>1985</v>
      </c>
      <c r="F226" s="395">
        <f t="shared" si="13"/>
        <v>301.28000000000003</v>
      </c>
      <c r="G226" s="423">
        <f t="shared" si="11"/>
        <v>311.82</v>
      </c>
    </row>
    <row r="227" spans="1:7">
      <c r="A227" s="311"/>
      <c r="B227" s="297" t="s">
        <v>3005</v>
      </c>
      <c r="C227" s="292" t="s">
        <v>1073</v>
      </c>
      <c r="D227" s="229">
        <v>30</v>
      </c>
      <c r="E227" s="286" t="s">
        <v>1985</v>
      </c>
      <c r="F227" s="395">
        <f t="shared" si="13"/>
        <v>322.8</v>
      </c>
      <c r="G227" s="423">
        <f t="shared" si="11"/>
        <v>334.09000000000003</v>
      </c>
    </row>
    <row r="228" spans="1:7">
      <c r="A228" s="311"/>
      <c r="B228" s="297" t="s">
        <v>3006</v>
      </c>
      <c r="C228" s="292" t="s">
        <v>1073</v>
      </c>
      <c r="D228" s="229">
        <v>42</v>
      </c>
      <c r="E228" s="286" t="s">
        <v>1985</v>
      </c>
      <c r="F228" s="395">
        <f t="shared" si="13"/>
        <v>451.92</v>
      </c>
      <c r="G228" s="423">
        <f t="shared" si="11"/>
        <v>467.73</v>
      </c>
    </row>
    <row r="229" spans="1:7">
      <c r="A229" s="569" t="s">
        <v>767</v>
      </c>
      <c r="B229" s="297" t="s">
        <v>3007</v>
      </c>
      <c r="C229" s="292" t="s">
        <v>1073</v>
      </c>
      <c r="D229" s="229">
        <v>66</v>
      </c>
      <c r="E229" s="286" t="s">
        <v>1985</v>
      </c>
      <c r="F229" s="395">
        <f t="shared" si="13"/>
        <v>710.16</v>
      </c>
      <c r="G229" s="423">
        <f t="shared" si="11"/>
        <v>735.01</v>
      </c>
    </row>
    <row r="230" spans="1:7">
      <c r="A230" s="284"/>
      <c r="B230" s="284" t="s">
        <v>3008</v>
      </c>
      <c r="C230" s="284"/>
      <c r="D230" s="229"/>
      <c r="E230" s="295"/>
      <c r="F230" s="396"/>
      <c r="G230" s="423">
        <f t="shared" si="11"/>
        <v>0</v>
      </c>
    </row>
    <row r="231" spans="1:7">
      <c r="A231" s="284"/>
      <c r="B231" s="288" t="s">
        <v>3009</v>
      </c>
      <c r="C231" s="292" t="s">
        <v>3163</v>
      </c>
      <c r="D231" s="229">
        <v>30</v>
      </c>
      <c r="E231" s="286" t="s">
        <v>1985</v>
      </c>
      <c r="F231" s="395">
        <f>FLOOR(D231*10.76,0.01)</f>
        <v>322.8</v>
      </c>
      <c r="G231" s="423">
        <f t="shared" si="11"/>
        <v>334.09000000000003</v>
      </c>
    </row>
    <row r="232" spans="1:7">
      <c r="A232" s="284"/>
      <c r="B232" s="288" t="s">
        <v>3010</v>
      </c>
      <c r="C232" s="292" t="s">
        <v>3163</v>
      </c>
      <c r="D232" s="229">
        <v>38.5</v>
      </c>
      <c r="E232" s="286" t="s">
        <v>1985</v>
      </c>
      <c r="F232" s="395">
        <f>FLOOR(D232*10.76,0.01)</f>
        <v>414.26</v>
      </c>
      <c r="G232" s="423">
        <f t="shared" si="11"/>
        <v>428.75</v>
      </c>
    </row>
    <row r="233" spans="1:7">
      <c r="A233" s="568" t="s">
        <v>767</v>
      </c>
      <c r="B233" s="288" t="s">
        <v>3011</v>
      </c>
      <c r="C233" s="292" t="s">
        <v>1073</v>
      </c>
      <c r="D233" s="229">
        <v>46.5</v>
      </c>
      <c r="E233" s="286" t="s">
        <v>1985</v>
      </c>
      <c r="F233" s="395">
        <f>FLOOR(D233*10.76,0.01)</f>
        <v>500.34000000000003</v>
      </c>
      <c r="G233" s="423">
        <f t="shared" si="11"/>
        <v>517.85</v>
      </c>
    </row>
    <row r="234" spans="1:7">
      <c r="A234" s="284"/>
      <c r="B234" s="288" t="s">
        <v>3012</v>
      </c>
      <c r="C234" s="292" t="s">
        <v>1073</v>
      </c>
      <c r="D234" s="229">
        <v>58</v>
      </c>
      <c r="E234" s="286" t="s">
        <v>1985</v>
      </c>
      <c r="F234" s="395">
        <f>FLOOR(D234*10.76,0.01)</f>
        <v>624.08000000000004</v>
      </c>
      <c r="G234" s="423">
        <f t="shared" si="11"/>
        <v>645.91999999999996</v>
      </c>
    </row>
    <row r="235" spans="1:7">
      <c r="A235" s="284"/>
      <c r="B235" s="288" t="s">
        <v>3013</v>
      </c>
      <c r="C235" s="292" t="s">
        <v>1067</v>
      </c>
      <c r="D235" s="229">
        <v>75</v>
      </c>
      <c r="E235" s="286" t="s">
        <v>1985</v>
      </c>
      <c r="F235" s="395">
        <f>FLOOR(D235*10.76,0.01)</f>
        <v>807</v>
      </c>
      <c r="G235" s="423">
        <f t="shared" si="11"/>
        <v>835.24</v>
      </c>
    </row>
    <row r="236" spans="1:7">
      <c r="A236" s="284"/>
      <c r="B236" s="284" t="s">
        <v>3014</v>
      </c>
      <c r="C236" s="284"/>
      <c r="D236" s="229"/>
      <c r="E236" s="295"/>
      <c r="F236" s="396"/>
      <c r="G236" s="423">
        <f t="shared" si="11"/>
        <v>0</v>
      </c>
    </row>
    <row r="237" spans="1:7">
      <c r="A237" s="284"/>
      <c r="B237" s="324" t="s">
        <v>3015</v>
      </c>
      <c r="C237" s="284"/>
      <c r="D237" s="229"/>
      <c r="E237" s="295"/>
      <c r="F237" s="396"/>
      <c r="G237" s="423">
        <f t="shared" si="11"/>
        <v>0</v>
      </c>
    </row>
    <row r="238" spans="1:7">
      <c r="A238" s="284"/>
      <c r="B238" s="288" t="s">
        <v>1600</v>
      </c>
      <c r="C238" s="292" t="s">
        <v>3163</v>
      </c>
      <c r="D238" s="229"/>
      <c r="E238" s="286" t="s">
        <v>1985</v>
      </c>
      <c r="F238" s="395">
        <f>FLOOR(D238*10.76,0.01)</f>
        <v>0</v>
      </c>
      <c r="G238" s="423">
        <f t="shared" si="11"/>
        <v>0</v>
      </c>
    </row>
    <row r="239" spans="1:7">
      <c r="A239" s="284"/>
      <c r="B239" s="288" t="s">
        <v>3016</v>
      </c>
      <c r="C239" s="292" t="s">
        <v>1067</v>
      </c>
      <c r="D239" s="229">
        <v>39.22</v>
      </c>
      <c r="E239" s="286" t="s">
        <v>1985</v>
      </c>
      <c r="F239" s="395">
        <f>FLOOR(D239*10.76,0.01)</f>
        <v>422</v>
      </c>
      <c r="G239" s="423">
        <f t="shared" si="11"/>
        <v>436.77</v>
      </c>
    </row>
    <row r="240" spans="1:7">
      <c r="A240" s="284"/>
      <c r="B240" s="288" t="s">
        <v>3017</v>
      </c>
      <c r="C240" s="292" t="s">
        <v>1067</v>
      </c>
      <c r="D240" s="229"/>
      <c r="E240" s="286" t="s">
        <v>1985</v>
      </c>
      <c r="F240" s="395">
        <f>FLOOR(D240*10.76,0.01)</f>
        <v>0</v>
      </c>
      <c r="G240" s="423">
        <f t="shared" si="11"/>
        <v>0</v>
      </c>
    </row>
    <row r="241" spans="1:7">
      <c r="A241" s="284"/>
      <c r="B241" s="297" t="s">
        <v>3005</v>
      </c>
      <c r="C241" s="292" t="s">
        <v>1067</v>
      </c>
      <c r="D241" s="229"/>
      <c r="E241" s="287"/>
      <c r="F241" s="395"/>
      <c r="G241" s="423">
        <f t="shared" si="11"/>
        <v>0</v>
      </c>
    </row>
    <row r="242" spans="1:7">
      <c r="A242" s="284"/>
      <c r="B242" s="297" t="s">
        <v>3006</v>
      </c>
      <c r="C242" s="292" t="s">
        <v>1067</v>
      </c>
      <c r="D242" s="229"/>
      <c r="E242" s="287"/>
      <c r="F242" s="395"/>
      <c r="G242" s="423">
        <f t="shared" si="11"/>
        <v>0</v>
      </c>
    </row>
    <row r="243" spans="1:7">
      <c r="A243" s="284"/>
      <c r="B243" s="297" t="s">
        <v>3007</v>
      </c>
      <c r="C243" s="292" t="s">
        <v>1067</v>
      </c>
      <c r="D243" s="229"/>
      <c r="E243" s="287"/>
      <c r="F243" s="395"/>
      <c r="G243" s="423">
        <f t="shared" si="11"/>
        <v>0</v>
      </c>
    </row>
    <row r="244" spans="1:7">
      <c r="A244" s="284"/>
      <c r="B244" s="324" t="s">
        <v>3018</v>
      </c>
      <c r="C244" s="284"/>
      <c r="D244" s="229"/>
      <c r="E244" s="287"/>
      <c r="F244" s="395"/>
      <c r="G244" s="423">
        <f t="shared" si="11"/>
        <v>0</v>
      </c>
    </row>
    <row r="245" spans="1:7">
      <c r="A245" s="284"/>
      <c r="B245" s="288" t="s">
        <v>3019</v>
      </c>
      <c r="C245" s="292" t="s">
        <v>3163</v>
      </c>
      <c r="D245" s="229"/>
      <c r="E245" s="287"/>
      <c r="F245" s="395"/>
      <c r="G245" s="423">
        <f t="shared" si="11"/>
        <v>0</v>
      </c>
    </row>
    <row r="246" spans="1:7">
      <c r="A246" s="284"/>
      <c r="B246" s="288" t="s">
        <v>3020</v>
      </c>
      <c r="C246" s="292" t="s">
        <v>1067</v>
      </c>
      <c r="D246" s="229"/>
      <c r="E246" s="287"/>
      <c r="F246" s="395"/>
      <c r="G246" s="423">
        <f t="shared" si="11"/>
        <v>0</v>
      </c>
    </row>
    <row r="247" spans="1:7">
      <c r="A247" s="284"/>
      <c r="B247" s="288" t="s">
        <v>3021</v>
      </c>
      <c r="C247" s="292" t="s">
        <v>1067</v>
      </c>
      <c r="D247" s="287"/>
      <c r="E247" s="287"/>
      <c r="F247" s="395"/>
      <c r="G247" s="423">
        <f t="shared" si="11"/>
        <v>0</v>
      </c>
    </row>
    <row r="248" spans="1:7">
      <c r="A248" s="284"/>
      <c r="B248" s="297" t="s">
        <v>3022</v>
      </c>
      <c r="C248" s="292" t="s">
        <v>1067</v>
      </c>
      <c r="D248" s="287"/>
      <c r="E248" s="287"/>
      <c r="F248" s="395"/>
      <c r="G248" s="423">
        <f t="shared" si="11"/>
        <v>0</v>
      </c>
    </row>
    <row r="249" spans="1:7">
      <c r="A249" s="284"/>
      <c r="B249" s="297" t="s">
        <v>3023</v>
      </c>
      <c r="C249" s="292" t="s">
        <v>1067</v>
      </c>
      <c r="D249" s="287"/>
      <c r="E249" s="287"/>
      <c r="F249" s="395"/>
      <c r="G249" s="423">
        <f t="shared" si="11"/>
        <v>0</v>
      </c>
    </row>
    <row r="250" spans="1:7">
      <c r="A250" s="311">
        <v>24</v>
      </c>
      <c r="B250" s="284" t="s">
        <v>3024</v>
      </c>
      <c r="C250" s="284"/>
      <c r="D250" s="295"/>
      <c r="E250" s="295"/>
      <c r="F250" s="396"/>
      <c r="G250" s="423">
        <f t="shared" si="11"/>
        <v>0</v>
      </c>
    </row>
    <row r="251" spans="1:7">
      <c r="A251" s="311"/>
      <c r="B251" s="324" t="s">
        <v>3025</v>
      </c>
      <c r="C251" s="284"/>
      <c r="D251" s="295"/>
      <c r="E251" s="295"/>
      <c r="F251" s="396"/>
      <c r="G251" s="423">
        <f t="shared" si="11"/>
        <v>0</v>
      </c>
    </row>
    <row r="252" spans="1:7">
      <c r="A252" s="311"/>
      <c r="B252" s="288" t="s">
        <v>3026</v>
      </c>
      <c r="C252" s="292" t="s">
        <v>3163</v>
      </c>
      <c r="D252" s="229">
        <v>32.42</v>
      </c>
      <c r="E252" s="286" t="s">
        <v>1985</v>
      </c>
      <c r="F252" s="395">
        <f>FLOOR(D252*10.76,0.01)</f>
        <v>348.83</v>
      </c>
      <c r="G252" s="423">
        <f t="shared" si="11"/>
        <v>361.03000000000003</v>
      </c>
    </row>
    <row r="253" spans="1:7">
      <c r="A253" s="311"/>
      <c r="B253" s="288" t="s">
        <v>3027</v>
      </c>
      <c r="C253" s="292" t="s">
        <v>1067</v>
      </c>
      <c r="D253" s="229">
        <v>36.32</v>
      </c>
      <c r="E253" s="286" t="s">
        <v>1985</v>
      </c>
      <c r="F253" s="395">
        <f>FLOOR(D253*10.76,0.01)</f>
        <v>390.8</v>
      </c>
      <c r="G253" s="423">
        <f t="shared" si="11"/>
        <v>404.47</v>
      </c>
    </row>
    <row r="254" spans="1:7">
      <c r="A254" s="311"/>
      <c r="B254" s="288" t="s">
        <v>3028</v>
      </c>
      <c r="C254" s="292" t="s">
        <v>1067</v>
      </c>
      <c r="D254" s="229">
        <v>47.1</v>
      </c>
      <c r="E254" s="286" t="s">
        <v>1985</v>
      </c>
      <c r="F254" s="395">
        <f>FLOOR(D254*10.76,0.01)</f>
        <v>506.79</v>
      </c>
      <c r="G254" s="423">
        <f t="shared" si="11"/>
        <v>524.52</v>
      </c>
    </row>
    <row r="255" spans="1:7">
      <c r="A255" s="311"/>
      <c r="B255" s="297" t="s">
        <v>3029</v>
      </c>
      <c r="C255" s="292" t="s">
        <v>1067</v>
      </c>
      <c r="D255" s="229">
        <v>62.89</v>
      </c>
      <c r="E255" s="286" t="s">
        <v>1985</v>
      </c>
      <c r="F255" s="395">
        <f>FLOOR(D255*10.76,0.01)</f>
        <v>676.69</v>
      </c>
      <c r="G255" s="423">
        <f t="shared" si="11"/>
        <v>700.37</v>
      </c>
    </row>
    <row r="256" spans="1:7" ht="32.25">
      <c r="A256" s="284"/>
      <c r="B256" s="324" t="s">
        <v>1823</v>
      </c>
      <c r="C256" s="284"/>
      <c r="D256" s="229"/>
      <c r="E256" s="295"/>
      <c r="F256" s="396"/>
      <c r="G256" s="423">
        <f t="shared" si="11"/>
        <v>0</v>
      </c>
    </row>
    <row r="257" spans="1:7">
      <c r="A257" s="284"/>
      <c r="B257" s="288" t="s">
        <v>3026</v>
      </c>
      <c r="C257" s="292" t="s">
        <v>3163</v>
      </c>
      <c r="D257" s="229">
        <v>65.03</v>
      </c>
      <c r="E257" s="286" t="s">
        <v>1985</v>
      </c>
      <c r="F257" s="395">
        <f>FLOOR(D257*10.76,0.01)</f>
        <v>699.72</v>
      </c>
      <c r="G257" s="423">
        <f t="shared" si="11"/>
        <v>724.21</v>
      </c>
    </row>
    <row r="258" spans="1:7">
      <c r="A258" s="284"/>
      <c r="B258" s="288" t="s">
        <v>3027</v>
      </c>
      <c r="C258" s="292" t="s">
        <v>1067</v>
      </c>
      <c r="D258" s="229">
        <v>73.3</v>
      </c>
      <c r="E258" s="286" t="s">
        <v>1985</v>
      </c>
      <c r="F258" s="395">
        <f>FLOOR(D258*10.76,0.01)</f>
        <v>788.7</v>
      </c>
      <c r="G258" s="423">
        <f t="shared" si="11"/>
        <v>816.30000000000007</v>
      </c>
    </row>
    <row r="259" spans="1:7">
      <c r="A259" s="284"/>
      <c r="B259" s="288" t="s">
        <v>3028</v>
      </c>
      <c r="C259" s="292" t="s">
        <v>1067</v>
      </c>
      <c r="D259" s="229">
        <v>86.49</v>
      </c>
      <c r="E259" s="286" t="s">
        <v>1985</v>
      </c>
      <c r="F259" s="395">
        <f>FLOOR(D259*10.76,0.01)</f>
        <v>930.63</v>
      </c>
      <c r="G259" s="423">
        <f t="shared" si="11"/>
        <v>963.2</v>
      </c>
    </row>
    <row r="260" spans="1:7">
      <c r="A260" s="284"/>
      <c r="B260" s="297" t="s">
        <v>3029</v>
      </c>
      <c r="C260" s="292" t="s">
        <v>1067</v>
      </c>
      <c r="D260" s="229">
        <v>112.23</v>
      </c>
      <c r="E260" s="286" t="s">
        <v>1985</v>
      </c>
      <c r="F260" s="395">
        <f>FLOOR(D260*10.76,0.01)</f>
        <v>1207.5899999999999</v>
      </c>
      <c r="G260" s="423">
        <f t="shared" si="11"/>
        <v>1249.8500000000001</v>
      </c>
    </row>
    <row r="261" spans="1:7" ht="32.25">
      <c r="A261" s="284"/>
      <c r="B261" s="324" t="s">
        <v>1824</v>
      </c>
      <c r="C261" s="284"/>
      <c r="D261" s="229"/>
      <c r="E261" s="287"/>
      <c r="F261" s="395"/>
      <c r="G261" s="423">
        <f t="shared" si="11"/>
        <v>0</v>
      </c>
    </row>
    <row r="262" spans="1:7">
      <c r="A262" s="284"/>
      <c r="B262" s="288" t="s">
        <v>3026</v>
      </c>
      <c r="C262" s="292" t="s">
        <v>3163</v>
      </c>
      <c r="D262" s="229">
        <v>73.3</v>
      </c>
      <c r="E262" s="286" t="s">
        <v>1985</v>
      </c>
      <c r="F262" s="395">
        <f>FLOOR(D262*10.76,0.01)</f>
        <v>788.7</v>
      </c>
      <c r="G262" s="423">
        <f t="shared" si="11"/>
        <v>816.30000000000007</v>
      </c>
    </row>
    <row r="263" spans="1:7">
      <c r="A263" s="284"/>
      <c r="B263" s="288" t="s">
        <v>3027</v>
      </c>
      <c r="C263" s="292" t="s">
        <v>1067</v>
      </c>
      <c r="D263" s="229">
        <v>83.89</v>
      </c>
      <c r="E263" s="286" t="s">
        <v>1985</v>
      </c>
      <c r="F263" s="395">
        <f>FLOOR(D263*10.76,0.01)</f>
        <v>902.65</v>
      </c>
      <c r="G263" s="423">
        <f t="shared" si="11"/>
        <v>934.24</v>
      </c>
    </row>
    <row r="264" spans="1:7">
      <c r="A264" s="284"/>
      <c r="B264" s="288" t="s">
        <v>3028</v>
      </c>
      <c r="C264" s="292" t="s">
        <v>1067</v>
      </c>
      <c r="D264" s="229">
        <v>96.99</v>
      </c>
      <c r="E264" s="286" t="s">
        <v>1985</v>
      </c>
      <c r="F264" s="395">
        <f>FLOOR(D264*10.76,0.01)</f>
        <v>1043.6100000000001</v>
      </c>
      <c r="G264" s="423">
        <f t="shared" si="11"/>
        <v>1080.1300000000001</v>
      </c>
    </row>
    <row r="265" spans="1:7">
      <c r="A265" s="284"/>
      <c r="B265" s="297" t="s">
        <v>3029</v>
      </c>
      <c r="C265" s="292" t="s">
        <v>1067</v>
      </c>
      <c r="D265" s="229">
        <v>122.63</v>
      </c>
      <c r="E265" s="286" t="s">
        <v>1985</v>
      </c>
      <c r="F265" s="395">
        <f>FLOOR(D265*10.76,0.01)</f>
        <v>1319.49</v>
      </c>
      <c r="G265" s="423">
        <f t="shared" si="11"/>
        <v>1365.67</v>
      </c>
    </row>
    <row r="266" spans="1:7">
      <c r="A266" s="311"/>
      <c r="B266" s="324" t="s">
        <v>3394</v>
      </c>
      <c r="C266" s="284"/>
      <c r="D266" s="229"/>
      <c r="E266" s="295"/>
      <c r="F266" s="396"/>
      <c r="G266" s="423">
        <f t="shared" si="11"/>
        <v>0</v>
      </c>
    </row>
    <row r="267" spans="1:7">
      <c r="A267" s="311"/>
      <c r="B267" s="288" t="s">
        <v>3026</v>
      </c>
      <c r="C267" s="292" t="s">
        <v>3163</v>
      </c>
      <c r="D267" s="229">
        <v>24.15</v>
      </c>
      <c r="E267" s="286" t="s">
        <v>1985</v>
      </c>
      <c r="F267" s="395">
        <f>FLOOR(D267*10.76,0.01)</f>
        <v>259.85000000000002</v>
      </c>
      <c r="G267" s="423">
        <f t="shared" si="11"/>
        <v>268.94</v>
      </c>
    </row>
    <row r="268" spans="1:7">
      <c r="A268" s="311"/>
      <c r="B268" s="288" t="s">
        <v>3027</v>
      </c>
      <c r="C268" s="292" t="s">
        <v>1067</v>
      </c>
      <c r="D268" s="229">
        <v>27.22</v>
      </c>
      <c r="E268" s="286" t="s">
        <v>1985</v>
      </c>
      <c r="F268" s="395">
        <f>FLOOR(D268*10.76,0.01)</f>
        <v>292.88</v>
      </c>
      <c r="G268" s="423">
        <f t="shared" si="11"/>
        <v>303.13</v>
      </c>
    </row>
    <row r="269" spans="1:7">
      <c r="A269" s="311"/>
      <c r="B269" s="288" t="s">
        <v>3028</v>
      </c>
      <c r="C269" s="292" t="s">
        <v>1067</v>
      </c>
      <c r="D269" s="229">
        <v>40.32</v>
      </c>
      <c r="E269" s="286" t="s">
        <v>1985</v>
      </c>
      <c r="F269" s="395">
        <f>FLOOR(D269*10.76,0.01)</f>
        <v>433.84000000000003</v>
      </c>
      <c r="G269" s="423">
        <f t="shared" ref="G269:G332" si="14">FLOOR(F269*1.035,0.01)</f>
        <v>449.02</v>
      </c>
    </row>
    <row r="270" spans="1:7">
      <c r="A270" s="311"/>
      <c r="B270" s="297" t="s">
        <v>3029</v>
      </c>
      <c r="C270" s="292" t="s">
        <v>1067</v>
      </c>
      <c r="D270" s="229">
        <v>52.4</v>
      </c>
      <c r="E270" s="286" t="s">
        <v>1985</v>
      </c>
      <c r="F270" s="395">
        <f>FLOOR(D270*10.76,0.01)</f>
        <v>563.82000000000005</v>
      </c>
      <c r="G270" s="423">
        <f t="shared" si="14"/>
        <v>583.55000000000007</v>
      </c>
    </row>
    <row r="271" spans="1:7" ht="32.25">
      <c r="A271" s="284"/>
      <c r="B271" s="324" t="s">
        <v>2636</v>
      </c>
      <c r="C271" s="284"/>
      <c r="D271" s="229"/>
      <c r="E271" s="295"/>
      <c r="F271" s="396"/>
      <c r="G271" s="423">
        <f t="shared" si="14"/>
        <v>0</v>
      </c>
    </row>
    <row r="272" spans="1:7">
      <c r="A272" s="284"/>
      <c r="B272" s="288" t="s">
        <v>2036</v>
      </c>
      <c r="C272" s="292" t="s">
        <v>3163</v>
      </c>
      <c r="D272" s="229">
        <v>35.299999999999997</v>
      </c>
      <c r="E272" s="286" t="s">
        <v>1985</v>
      </c>
      <c r="F272" s="395">
        <f t="shared" ref="F272:F277" si="15">FLOOR(D272*10.76,0.01)</f>
        <v>379.82</v>
      </c>
      <c r="G272" s="423">
        <f t="shared" si="14"/>
        <v>393.11</v>
      </c>
    </row>
    <row r="273" spans="1:7">
      <c r="A273" s="284"/>
      <c r="B273" s="288" t="s">
        <v>2037</v>
      </c>
      <c r="C273" s="292" t="s">
        <v>1067</v>
      </c>
      <c r="D273" s="229">
        <v>50.35</v>
      </c>
      <c r="E273" s="286" t="s">
        <v>1985</v>
      </c>
      <c r="F273" s="395">
        <f t="shared" si="15"/>
        <v>541.76</v>
      </c>
      <c r="G273" s="423">
        <f t="shared" si="14"/>
        <v>560.72</v>
      </c>
    </row>
    <row r="274" spans="1:7">
      <c r="A274" s="284"/>
      <c r="B274" s="288" t="s">
        <v>3453</v>
      </c>
      <c r="C274" s="292" t="s">
        <v>1067</v>
      </c>
      <c r="D274" s="229">
        <v>57.69</v>
      </c>
      <c r="E274" s="286" t="s">
        <v>1985</v>
      </c>
      <c r="F274" s="395">
        <f t="shared" si="15"/>
        <v>620.74</v>
      </c>
      <c r="G274" s="423">
        <f t="shared" si="14"/>
        <v>642.46</v>
      </c>
    </row>
    <row r="275" spans="1:7">
      <c r="A275" s="284"/>
      <c r="B275" s="288" t="s">
        <v>3454</v>
      </c>
      <c r="C275" s="292" t="s">
        <v>1067</v>
      </c>
      <c r="D275" s="229">
        <v>65.59</v>
      </c>
      <c r="E275" s="286" t="s">
        <v>1985</v>
      </c>
      <c r="F275" s="395">
        <f t="shared" si="15"/>
        <v>705.74</v>
      </c>
      <c r="G275" s="423">
        <f t="shared" si="14"/>
        <v>730.44</v>
      </c>
    </row>
    <row r="276" spans="1:7">
      <c r="A276" s="284"/>
      <c r="B276" s="288" t="s">
        <v>3455</v>
      </c>
      <c r="C276" s="292" t="s">
        <v>1067</v>
      </c>
      <c r="D276" s="229">
        <v>75.62</v>
      </c>
      <c r="E276" s="286" t="s">
        <v>1985</v>
      </c>
      <c r="F276" s="395">
        <f t="shared" si="15"/>
        <v>813.67000000000007</v>
      </c>
      <c r="G276" s="423">
        <f t="shared" si="14"/>
        <v>842.14</v>
      </c>
    </row>
    <row r="277" spans="1:7">
      <c r="A277" s="284"/>
      <c r="B277" s="297" t="s">
        <v>3456</v>
      </c>
      <c r="C277" s="292" t="s">
        <v>1067</v>
      </c>
      <c r="D277" s="229">
        <v>94.39</v>
      </c>
      <c r="E277" s="286" t="s">
        <v>1985</v>
      </c>
      <c r="F277" s="395">
        <f t="shared" si="15"/>
        <v>1015.63</v>
      </c>
      <c r="G277" s="423">
        <f t="shared" si="14"/>
        <v>1051.17</v>
      </c>
    </row>
    <row r="278" spans="1:7" ht="32.25">
      <c r="A278" s="284"/>
      <c r="B278" s="324" t="s">
        <v>3312</v>
      </c>
      <c r="C278" s="284"/>
      <c r="D278" s="229"/>
      <c r="E278" s="287"/>
      <c r="F278" s="395"/>
      <c r="G278" s="423">
        <f t="shared" si="14"/>
        <v>0</v>
      </c>
    </row>
    <row r="279" spans="1:7">
      <c r="A279" s="284"/>
      <c r="B279" s="288" t="s">
        <v>2036</v>
      </c>
      <c r="C279" s="292" t="s">
        <v>3163</v>
      </c>
      <c r="D279" s="229">
        <v>40.32</v>
      </c>
      <c r="E279" s="286" t="s">
        <v>1985</v>
      </c>
      <c r="F279" s="395">
        <f>FLOOR(D279*10.76,0.01)</f>
        <v>433.84000000000003</v>
      </c>
      <c r="G279" s="423">
        <f t="shared" si="14"/>
        <v>449.02</v>
      </c>
    </row>
    <row r="280" spans="1:7">
      <c r="A280" s="284"/>
      <c r="B280" s="288" t="s">
        <v>2037</v>
      </c>
      <c r="C280" s="292" t="s">
        <v>1067</v>
      </c>
      <c r="D280" s="229">
        <v>54.44</v>
      </c>
      <c r="E280" s="286" t="s">
        <v>1985</v>
      </c>
      <c r="F280" s="395">
        <f>FLOOR(D280*10.76,0.01)</f>
        <v>585.77</v>
      </c>
      <c r="G280" s="423">
        <f t="shared" si="14"/>
        <v>606.27</v>
      </c>
    </row>
    <row r="281" spans="1:7">
      <c r="A281" s="284"/>
      <c r="B281" s="288" t="s">
        <v>3453</v>
      </c>
      <c r="C281" s="292" t="s">
        <v>1067</v>
      </c>
      <c r="D281" s="229">
        <v>65.03</v>
      </c>
      <c r="E281" s="286" t="s">
        <v>1985</v>
      </c>
      <c r="F281" s="395">
        <f>FLOOR(D281*10.76,0.01)</f>
        <v>699.72</v>
      </c>
      <c r="G281" s="423">
        <f t="shared" si="14"/>
        <v>724.21</v>
      </c>
    </row>
    <row r="282" spans="1:7" ht="32.25">
      <c r="A282" s="284"/>
      <c r="B282" s="324" t="s">
        <v>3313</v>
      </c>
      <c r="C282" s="284"/>
      <c r="D282" s="229"/>
      <c r="E282" s="295"/>
      <c r="F282" s="396"/>
      <c r="G282" s="423">
        <f t="shared" si="14"/>
        <v>0</v>
      </c>
    </row>
    <row r="283" spans="1:7">
      <c r="A283" s="284"/>
      <c r="B283" s="288" t="s">
        <v>2036</v>
      </c>
      <c r="C283" s="292" t="s">
        <v>3163</v>
      </c>
      <c r="D283" s="229">
        <v>40.78</v>
      </c>
      <c r="E283" s="286" t="s">
        <v>1985</v>
      </c>
      <c r="F283" s="395">
        <f>FLOOR(D283*10.76,0.01)</f>
        <v>438.79</v>
      </c>
      <c r="G283" s="423">
        <f t="shared" si="14"/>
        <v>454.14</v>
      </c>
    </row>
    <row r="284" spans="1:7">
      <c r="A284" s="284"/>
      <c r="B284" s="288" t="s">
        <v>3314</v>
      </c>
      <c r="C284" s="292" t="s">
        <v>1067</v>
      </c>
      <c r="D284" s="229">
        <v>46.36</v>
      </c>
      <c r="E284" s="286" t="s">
        <v>1985</v>
      </c>
      <c r="F284" s="395">
        <f>FLOOR(D284*10.76,0.01)</f>
        <v>498.83</v>
      </c>
      <c r="G284" s="423">
        <f t="shared" si="14"/>
        <v>516.28</v>
      </c>
    </row>
    <row r="285" spans="1:7">
      <c r="A285" s="284"/>
      <c r="B285" s="288" t="s">
        <v>3315</v>
      </c>
      <c r="C285" s="292" t="s">
        <v>1067</v>
      </c>
      <c r="D285" s="229">
        <v>57.23</v>
      </c>
      <c r="E285" s="286" t="s">
        <v>1985</v>
      </c>
      <c r="F285" s="395">
        <f>FLOOR(D285*10.76,0.01)</f>
        <v>615.79</v>
      </c>
      <c r="G285" s="423">
        <f t="shared" si="14"/>
        <v>637.34</v>
      </c>
    </row>
    <row r="286" spans="1:7">
      <c r="A286" s="284"/>
      <c r="B286" s="288" t="s">
        <v>3316</v>
      </c>
      <c r="C286" s="292" t="s">
        <v>1067</v>
      </c>
      <c r="D286" s="229">
        <v>75.069999999999993</v>
      </c>
      <c r="E286" s="286" t="s">
        <v>1985</v>
      </c>
      <c r="F286" s="395">
        <f>FLOOR(D286*10.76,0.01)</f>
        <v>807.75</v>
      </c>
      <c r="G286" s="423">
        <f t="shared" si="14"/>
        <v>836.02</v>
      </c>
    </row>
    <row r="287" spans="1:7" ht="32.25">
      <c r="A287" s="284"/>
      <c r="B287" s="324" t="s">
        <v>2038</v>
      </c>
      <c r="C287" s="284"/>
      <c r="D287" s="229"/>
      <c r="E287" s="287"/>
      <c r="F287" s="395"/>
      <c r="G287" s="423">
        <f t="shared" si="14"/>
        <v>0</v>
      </c>
    </row>
    <row r="288" spans="1:7">
      <c r="A288" s="284"/>
      <c r="B288" s="288" t="s">
        <v>2036</v>
      </c>
      <c r="C288" s="292" t="s">
        <v>3163</v>
      </c>
      <c r="D288" s="229">
        <v>46.36</v>
      </c>
      <c r="E288" s="286" t="s">
        <v>1985</v>
      </c>
      <c r="F288" s="395">
        <f>FLOOR(D288*10.76,0.01)</f>
        <v>498.83</v>
      </c>
      <c r="G288" s="423">
        <f t="shared" si="14"/>
        <v>516.28</v>
      </c>
    </row>
    <row r="289" spans="1:7">
      <c r="A289" s="284"/>
      <c r="B289" s="288" t="s">
        <v>3314</v>
      </c>
      <c r="C289" s="292" t="s">
        <v>1067</v>
      </c>
      <c r="D289" s="229">
        <v>51.93</v>
      </c>
      <c r="E289" s="286" t="s">
        <v>1985</v>
      </c>
      <c r="F289" s="395">
        <f>FLOOR(D289*10.76,0.01)</f>
        <v>558.76</v>
      </c>
      <c r="G289" s="423">
        <f t="shared" si="14"/>
        <v>578.31000000000006</v>
      </c>
    </row>
    <row r="290" spans="1:7">
      <c r="A290" s="284"/>
      <c r="B290" s="288" t="s">
        <v>3315</v>
      </c>
      <c r="C290" s="292" t="s">
        <v>1067</v>
      </c>
      <c r="D290" s="229">
        <v>62.99</v>
      </c>
      <c r="E290" s="286" t="s">
        <v>1985</v>
      </c>
      <c r="F290" s="395">
        <f>FLOOR(D290*10.76,0.01)</f>
        <v>677.77</v>
      </c>
      <c r="G290" s="423">
        <f t="shared" si="14"/>
        <v>701.49</v>
      </c>
    </row>
    <row r="291" spans="1:7">
      <c r="A291" s="284"/>
      <c r="B291" s="288" t="s">
        <v>3316</v>
      </c>
      <c r="C291" s="292" t="s">
        <v>1067</v>
      </c>
      <c r="D291" s="229">
        <v>80.64</v>
      </c>
      <c r="E291" s="286" t="s">
        <v>1985</v>
      </c>
      <c r="F291" s="395">
        <f>FLOOR(D291*10.76,0.01)</f>
        <v>867.68000000000006</v>
      </c>
      <c r="G291" s="423">
        <f t="shared" si="14"/>
        <v>898.04</v>
      </c>
    </row>
    <row r="292" spans="1:7" ht="37.5">
      <c r="A292" s="311">
        <v>25</v>
      </c>
      <c r="B292" s="325" t="s">
        <v>2039</v>
      </c>
      <c r="C292" s="292"/>
      <c r="D292" s="229"/>
      <c r="E292" s="287"/>
      <c r="F292" s="395"/>
      <c r="G292" s="423">
        <f t="shared" si="14"/>
        <v>0</v>
      </c>
    </row>
    <row r="293" spans="1:7">
      <c r="A293" s="284"/>
      <c r="B293" s="288" t="s">
        <v>1601</v>
      </c>
      <c r="C293" s="292" t="s">
        <v>2040</v>
      </c>
      <c r="D293" s="229">
        <v>387</v>
      </c>
      <c r="E293" s="286" t="s">
        <v>1985</v>
      </c>
      <c r="F293" s="395">
        <v>387</v>
      </c>
      <c r="G293" s="423">
        <f t="shared" si="14"/>
        <v>400.54</v>
      </c>
    </row>
    <row r="294" spans="1:7">
      <c r="A294" s="284"/>
      <c r="B294" s="288" t="s">
        <v>2041</v>
      </c>
      <c r="C294" s="292" t="s">
        <v>3163</v>
      </c>
      <c r="D294" s="229">
        <v>55</v>
      </c>
      <c r="E294" s="286" t="s">
        <v>1985</v>
      </c>
      <c r="F294" s="395">
        <f>FLOOR(D294*10.76,0.01)</f>
        <v>591.80000000000007</v>
      </c>
      <c r="G294" s="423">
        <f t="shared" si="14"/>
        <v>612.51</v>
      </c>
    </row>
    <row r="295" spans="1:7">
      <c r="A295" s="284"/>
      <c r="B295" s="288" t="s">
        <v>1602</v>
      </c>
      <c r="C295" s="292" t="s">
        <v>2465</v>
      </c>
      <c r="D295" s="229">
        <v>30</v>
      </c>
      <c r="E295" s="286" t="s">
        <v>1985</v>
      </c>
      <c r="F295" s="395">
        <f>FLOOR(D295*10.76,0.01)</f>
        <v>322.8</v>
      </c>
      <c r="G295" s="423">
        <f t="shared" si="14"/>
        <v>334.09000000000003</v>
      </c>
    </row>
    <row r="296" spans="1:7">
      <c r="A296" s="311">
        <v>26</v>
      </c>
      <c r="B296" s="284" t="s">
        <v>1603</v>
      </c>
      <c r="C296" s="285"/>
      <c r="D296" s="229"/>
      <c r="E296" s="295"/>
      <c r="F296" s="396"/>
      <c r="G296" s="423">
        <f t="shared" si="14"/>
        <v>0</v>
      </c>
    </row>
    <row r="297" spans="1:7">
      <c r="A297" s="284"/>
      <c r="B297" s="284" t="s">
        <v>1604</v>
      </c>
      <c r="C297" s="285"/>
      <c r="D297" s="229"/>
      <c r="E297" s="295"/>
      <c r="F297" s="396"/>
      <c r="G297" s="423">
        <f t="shared" si="14"/>
        <v>0</v>
      </c>
    </row>
    <row r="298" spans="1:7">
      <c r="A298" s="284"/>
      <c r="B298" s="288" t="s">
        <v>2042</v>
      </c>
      <c r="C298" s="292" t="s">
        <v>2043</v>
      </c>
      <c r="D298" s="229">
        <v>36</v>
      </c>
      <c r="E298" s="286" t="s">
        <v>1985</v>
      </c>
      <c r="F298" s="395">
        <f>FLOOR(D298*10.76,0.01)</f>
        <v>387.36</v>
      </c>
      <c r="G298" s="423">
        <f t="shared" si="14"/>
        <v>400.91</v>
      </c>
    </row>
    <row r="299" spans="1:7">
      <c r="A299" s="284"/>
      <c r="B299" s="288" t="s">
        <v>2044</v>
      </c>
      <c r="C299" s="292" t="s">
        <v>2069</v>
      </c>
      <c r="D299" s="229">
        <v>46</v>
      </c>
      <c r="E299" s="286" t="s">
        <v>1985</v>
      </c>
      <c r="F299" s="395">
        <f>FLOOR(D299*10.76,0.01)</f>
        <v>494.96000000000004</v>
      </c>
      <c r="G299" s="423">
        <f t="shared" si="14"/>
        <v>512.28</v>
      </c>
    </row>
    <row r="300" spans="1:7">
      <c r="A300" s="284"/>
      <c r="B300" s="288" t="s">
        <v>2045</v>
      </c>
      <c r="C300" s="292" t="s">
        <v>2465</v>
      </c>
      <c r="D300" s="229">
        <v>63</v>
      </c>
      <c r="E300" s="286" t="s">
        <v>1985</v>
      </c>
      <c r="F300" s="395">
        <f>FLOOR(D300*10.76,0.01)</f>
        <v>677.88</v>
      </c>
      <c r="G300" s="423">
        <f t="shared" si="14"/>
        <v>701.6</v>
      </c>
    </row>
    <row r="301" spans="1:7">
      <c r="A301" s="284"/>
      <c r="B301" s="288" t="s">
        <v>2046</v>
      </c>
      <c r="C301" s="292" t="s">
        <v>2465</v>
      </c>
      <c r="D301" s="229">
        <v>78</v>
      </c>
      <c r="E301" s="286" t="s">
        <v>1985</v>
      </c>
      <c r="F301" s="395">
        <f>FLOOR(D301*10.76,0.01)</f>
        <v>839.28</v>
      </c>
      <c r="G301" s="423">
        <f t="shared" si="14"/>
        <v>868.65</v>
      </c>
    </row>
    <row r="302" spans="1:7">
      <c r="A302" s="284"/>
      <c r="B302" s="284" t="s">
        <v>1605</v>
      </c>
      <c r="C302" s="292"/>
      <c r="D302" s="229"/>
      <c r="E302" s="287"/>
      <c r="F302" s="395"/>
      <c r="G302" s="423">
        <f t="shared" si="14"/>
        <v>0</v>
      </c>
    </row>
    <row r="303" spans="1:7">
      <c r="A303" s="284"/>
      <c r="B303" s="288" t="s">
        <v>2042</v>
      </c>
      <c r="C303" s="292" t="s">
        <v>2465</v>
      </c>
      <c r="D303" s="229">
        <v>30</v>
      </c>
      <c r="E303" s="286" t="s">
        <v>1985</v>
      </c>
      <c r="F303" s="395">
        <f>FLOOR(D303*10.76,0.01)</f>
        <v>322.8</v>
      </c>
      <c r="G303" s="423">
        <f t="shared" si="14"/>
        <v>334.09000000000003</v>
      </c>
    </row>
    <row r="304" spans="1:7">
      <c r="A304" s="284"/>
      <c r="B304" s="288" t="s">
        <v>2539</v>
      </c>
      <c r="C304" s="292" t="s">
        <v>2465</v>
      </c>
      <c r="D304" s="229">
        <v>35</v>
      </c>
      <c r="E304" s="286" t="s">
        <v>1985</v>
      </c>
      <c r="F304" s="395">
        <f>FLOOR(D304*10.76,0.01)</f>
        <v>376.6</v>
      </c>
      <c r="G304" s="423">
        <f t="shared" si="14"/>
        <v>389.78000000000003</v>
      </c>
    </row>
    <row r="305" spans="1:7">
      <c r="A305" s="284"/>
      <c r="B305" s="284" t="s">
        <v>2540</v>
      </c>
      <c r="C305" s="292"/>
      <c r="D305" s="229"/>
      <c r="E305" s="287"/>
      <c r="F305" s="395"/>
      <c r="G305" s="423">
        <f t="shared" si="14"/>
        <v>0</v>
      </c>
    </row>
    <row r="306" spans="1:7">
      <c r="A306" s="284"/>
      <c r="B306" s="288" t="s">
        <v>2541</v>
      </c>
      <c r="C306" s="292" t="s">
        <v>2465</v>
      </c>
      <c r="D306" s="229">
        <v>100</v>
      </c>
      <c r="E306" s="286" t="s">
        <v>1985</v>
      </c>
      <c r="F306" s="395">
        <f>FLOOR(D306*10.76,0.01)</f>
        <v>1076</v>
      </c>
      <c r="G306" s="423">
        <f t="shared" si="14"/>
        <v>1113.6600000000001</v>
      </c>
    </row>
    <row r="307" spans="1:7">
      <c r="A307" s="284"/>
      <c r="B307" s="284" t="s">
        <v>2542</v>
      </c>
      <c r="C307" s="284"/>
      <c r="D307" s="229"/>
      <c r="E307" s="295"/>
      <c r="F307" s="396"/>
      <c r="G307" s="423">
        <f t="shared" si="14"/>
        <v>0</v>
      </c>
    </row>
    <row r="308" spans="1:7">
      <c r="A308" s="284"/>
      <c r="B308" s="288" t="s">
        <v>2543</v>
      </c>
      <c r="C308" s="292" t="s">
        <v>2043</v>
      </c>
      <c r="D308" s="229">
        <v>60</v>
      </c>
      <c r="E308" s="286" t="s">
        <v>1985</v>
      </c>
      <c r="F308" s="395">
        <f t="shared" ref="F308:F314" si="16">FLOOR(D308*10.76,0.01)</f>
        <v>645.6</v>
      </c>
      <c r="G308" s="423">
        <f t="shared" si="14"/>
        <v>668.19</v>
      </c>
    </row>
    <row r="309" spans="1:7">
      <c r="A309" s="284"/>
      <c r="B309" s="288" t="s">
        <v>2544</v>
      </c>
      <c r="C309" s="292" t="s">
        <v>2069</v>
      </c>
      <c r="D309" s="229">
        <v>65</v>
      </c>
      <c r="E309" s="286" t="s">
        <v>1985</v>
      </c>
      <c r="F309" s="395">
        <f t="shared" si="16"/>
        <v>699.4</v>
      </c>
      <c r="G309" s="423">
        <f t="shared" si="14"/>
        <v>723.87</v>
      </c>
    </row>
    <row r="310" spans="1:7">
      <c r="A310" s="284"/>
      <c r="B310" s="288" t="s">
        <v>2545</v>
      </c>
      <c r="C310" s="292" t="s">
        <v>2465</v>
      </c>
      <c r="D310" s="229">
        <v>90</v>
      </c>
      <c r="E310" s="286" t="s">
        <v>1985</v>
      </c>
      <c r="F310" s="395">
        <f t="shared" si="16"/>
        <v>968.4</v>
      </c>
      <c r="G310" s="423">
        <f t="shared" si="14"/>
        <v>1002.2900000000001</v>
      </c>
    </row>
    <row r="311" spans="1:7">
      <c r="A311" s="284"/>
      <c r="B311" s="288" t="s">
        <v>2546</v>
      </c>
      <c r="C311" s="292" t="s">
        <v>2465</v>
      </c>
      <c r="D311" s="229">
        <v>105</v>
      </c>
      <c r="E311" s="286" t="s">
        <v>1985</v>
      </c>
      <c r="F311" s="395">
        <f t="shared" si="16"/>
        <v>1129.8</v>
      </c>
      <c r="G311" s="423">
        <f t="shared" si="14"/>
        <v>1169.3399999999999</v>
      </c>
    </row>
    <row r="312" spans="1:7">
      <c r="A312" s="284"/>
      <c r="B312" s="288" t="s">
        <v>2547</v>
      </c>
      <c r="C312" s="292" t="s">
        <v>2465</v>
      </c>
      <c r="D312" s="229">
        <v>180</v>
      </c>
      <c r="E312" s="286" t="s">
        <v>1985</v>
      </c>
      <c r="F312" s="395">
        <f t="shared" si="16"/>
        <v>1936.8</v>
      </c>
      <c r="G312" s="423">
        <f t="shared" si="14"/>
        <v>2004.5800000000002</v>
      </c>
    </row>
    <row r="313" spans="1:7">
      <c r="A313" s="284"/>
      <c r="B313" s="288" t="s">
        <v>2548</v>
      </c>
      <c r="C313" s="292" t="s">
        <v>2465</v>
      </c>
      <c r="D313" s="229">
        <v>220</v>
      </c>
      <c r="E313" s="286" t="s">
        <v>1985</v>
      </c>
      <c r="F313" s="395">
        <f t="shared" si="16"/>
        <v>2367.2000000000003</v>
      </c>
      <c r="G313" s="423">
        <f t="shared" si="14"/>
        <v>2450.0500000000002</v>
      </c>
    </row>
    <row r="314" spans="1:7">
      <c r="A314" s="284"/>
      <c r="B314" s="288" t="s">
        <v>2549</v>
      </c>
      <c r="C314" s="292" t="s">
        <v>1067</v>
      </c>
      <c r="D314" s="229">
        <v>250</v>
      </c>
      <c r="E314" s="286" t="s">
        <v>1985</v>
      </c>
      <c r="F314" s="395">
        <f t="shared" si="16"/>
        <v>2690</v>
      </c>
      <c r="G314" s="423">
        <f t="shared" si="14"/>
        <v>2784.15</v>
      </c>
    </row>
    <row r="315" spans="1:7" ht="37.5">
      <c r="A315" s="284"/>
      <c r="B315" s="284" t="s">
        <v>1606</v>
      </c>
      <c r="C315" s="292"/>
      <c r="D315" s="229"/>
      <c r="E315" s="287"/>
      <c r="F315" s="395"/>
      <c r="G315" s="423">
        <f t="shared" si="14"/>
        <v>0</v>
      </c>
    </row>
    <row r="316" spans="1:7">
      <c r="A316" s="284"/>
      <c r="B316" s="288" t="s">
        <v>2550</v>
      </c>
      <c r="C316" s="292" t="s">
        <v>2069</v>
      </c>
      <c r="D316" s="229">
        <v>85</v>
      </c>
      <c r="E316" s="286" t="s">
        <v>1985</v>
      </c>
      <c r="F316" s="395">
        <f>FLOOR(D316*10.76,0.01)</f>
        <v>914.6</v>
      </c>
      <c r="G316" s="423">
        <f t="shared" si="14"/>
        <v>946.61</v>
      </c>
    </row>
    <row r="317" spans="1:7" ht="34.5">
      <c r="A317" s="284"/>
      <c r="B317" s="285" t="s">
        <v>1607</v>
      </c>
      <c r="C317" s="292"/>
      <c r="D317" s="229"/>
      <c r="E317" s="287"/>
      <c r="F317" s="394"/>
      <c r="G317" s="423">
        <f t="shared" si="14"/>
        <v>0</v>
      </c>
    </row>
    <row r="318" spans="1:7">
      <c r="A318" s="284"/>
      <c r="B318" s="288" t="s">
        <v>2551</v>
      </c>
      <c r="C318" s="292" t="s">
        <v>2552</v>
      </c>
      <c r="D318" s="229">
        <v>4172</v>
      </c>
      <c r="E318" s="286" t="s">
        <v>1985</v>
      </c>
      <c r="F318" s="402">
        <f>D318</f>
        <v>4172</v>
      </c>
      <c r="G318" s="423">
        <f t="shared" si="14"/>
        <v>4318.0200000000004</v>
      </c>
    </row>
    <row r="319" spans="1:7" ht="26.25" customHeight="1">
      <c r="A319" s="284"/>
      <c r="B319" s="285" t="s">
        <v>1608</v>
      </c>
      <c r="C319" s="292"/>
      <c r="D319" s="229"/>
      <c r="E319" s="287"/>
      <c r="F319" s="394"/>
      <c r="G319" s="423">
        <f t="shared" si="14"/>
        <v>0</v>
      </c>
    </row>
    <row r="320" spans="1:7">
      <c r="A320" s="284"/>
      <c r="B320" s="288" t="s">
        <v>2553</v>
      </c>
      <c r="C320" s="292" t="s">
        <v>2069</v>
      </c>
      <c r="D320" s="229">
        <v>120</v>
      </c>
      <c r="E320" s="286" t="s">
        <v>1985</v>
      </c>
      <c r="F320" s="395">
        <f>FLOOR(D320*10.76,0.01)</f>
        <v>1291.2</v>
      </c>
      <c r="G320" s="423">
        <f t="shared" si="14"/>
        <v>1336.39</v>
      </c>
    </row>
    <row r="321" spans="1:7">
      <c r="A321" s="311"/>
      <c r="B321" s="326" t="s">
        <v>1609</v>
      </c>
      <c r="C321" s="327"/>
      <c r="D321" s="229"/>
      <c r="E321" s="315"/>
      <c r="F321" s="398"/>
      <c r="G321" s="423">
        <f t="shared" si="14"/>
        <v>0</v>
      </c>
    </row>
    <row r="322" spans="1:7" ht="42.75" customHeight="1">
      <c r="A322" s="311">
        <v>27</v>
      </c>
      <c r="B322" s="284" t="s">
        <v>2554</v>
      </c>
      <c r="C322" s="292"/>
      <c r="D322" s="229"/>
      <c r="E322" s="314"/>
      <c r="F322" s="397"/>
      <c r="G322" s="423">
        <f t="shared" si="14"/>
        <v>0</v>
      </c>
    </row>
    <row r="323" spans="1:7">
      <c r="A323" s="311"/>
      <c r="B323" s="288" t="s">
        <v>1610</v>
      </c>
      <c r="C323" s="292" t="s">
        <v>2069</v>
      </c>
      <c r="D323" s="229">
        <v>90</v>
      </c>
      <c r="E323" s="286" t="s">
        <v>1985</v>
      </c>
      <c r="F323" s="395">
        <f>FLOOR(D323*10.76,0.01)</f>
        <v>968.4</v>
      </c>
      <c r="G323" s="423">
        <f t="shared" si="14"/>
        <v>1002.2900000000001</v>
      </c>
    </row>
    <row r="324" spans="1:7">
      <c r="A324" s="284"/>
      <c r="B324" s="288" t="s">
        <v>2555</v>
      </c>
      <c r="C324" s="292" t="s">
        <v>2556</v>
      </c>
      <c r="D324" s="229">
        <v>100</v>
      </c>
      <c r="E324" s="286" t="s">
        <v>1985</v>
      </c>
      <c r="F324" s="395">
        <f>FLOOR(D324*10.76,0.01)</f>
        <v>1076</v>
      </c>
      <c r="G324" s="423">
        <f t="shared" si="14"/>
        <v>1113.6600000000001</v>
      </c>
    </row>
    <row r="325" spans="1:7">
      <c r="A325" s="284"/>
      <c r="B325" s="288" t="s">
        <v>3258</v>
      </c>
      <c r="C325" s="292" t="s">
        <v>2556</v>
      </c>
      <c r="D325" s="229">
        <v>170</v>
      </c>
      <c r="E325" s="286" t="s">
        <v>1985</v>
      </c>
      <c r="F325" s="395">
        <f>FLOOR(D325*10.76,0.01)</f>
        <v>1829.2</v>
      </c>
      <c r="G325" s="423">
        <f t="shared" si="14"/>
        <v>1893.22</v>
      </c>
    </row>
    <row r="326" spans="1:7">
      <c r="A326" s="284"/>
      <c r="B326" s="288" t="s">
        <v>3259</v>
      </c>
      <c r="C326" s="292" t="s">
        <v>2556</v>
      </c>
      <c r="D326" s="229">
        <v>230</v>
      </c>
      <c r="E326" s="286" t="s">
        <v>1985</v>
      </c>
      <c r="F326" s="395">
        <f>FLOOR(D326*10.76,0.01)</f>
        <v>2474.8000000000002</v>
      </c>
      <c r="G326" s="423">
        <f t="shared" si="14"/>
        <v>2561.41</v>
      </c>
    </row>
    <row r="327" spans="1:7" ht="32.25">
      <c r="A327" s="284"/>
      <c r="B327" s="328" t="s">
        <v>1611</v>
      </c>
      <c r="C327" s="310" t="s">
        <v>3260</v>
      </c>
      <c r="D327" s="229">
        <v>55</v>
      </c>
      <c r="E327" s="286" t="s">
        <v>1039</v>
      </c>
      <c r="F327" s="392">
        <f>D327</f>
        <v>55</v>
      </c>
      <c r="G327" s="423">
        <f t="shared" si="14"/>
        <v>56.92</v>
      </c>
    </row>
    <row r="328" spans="1:7">
      <c r="A328" s="284"/>
      <c r="B328" s="328" t="s">
        <v>1612</v>
      </c>
      <c r="C328" s="310" t="s">
        <v>3261</v>
      </c>
      <c r="D328" s="229">
        <v>5.5</v>
      </c>
      <c r="E328" s="286" t="s">
        <v>749</v>
      </c>
      <c r="F328" s="392">
        <f>D328</f>
        <v>5.5</v>
      </c>
      <c r="G328" s="423">
        <f t="shared" si="14"/>
        <v>5.69</v>
      </c>
    </row>
    <row r="329" spans="1:7">
      <c r="A329" s="311">
        <v>28</v>
      </c>
      <c r="B329" s="285" t="s">
        <v>1613</v>
      </c>
      <c r="C329" s="285"/>
      <c r="D329" s="229"/>
      <c r="E329" s="296"/>
      <c r="F329" s="396"/>
      <c r="G329" s="423">
        <f t="shared" si="14"/>
        <v>0</v>
      </c>
    </row>
    <row r="330" spans="1:7">
      <c r="A330" s="311"/>
      <c r="B330" s="284" t="s">
        <v>1614</v>
      </c>
      <c r="C330" s="329"/>
      <c r="D330" s="229"/>
      <c r="E330" s="302"/>
      <c r="F330" s="404"/>
      <c r="G330" s="423">
        <f t="shared" si="14"/>
        <v>0</v>
      </c>
    </row>
    <row r="331" spans="1:7">
      <c r="A331" s="311"/>
      <c r="B331" s="324" t="s">
        <v>1615</v>
      </c>
      <c r="C331" s="329"/>
      <c r="D331" s="229"/>
      <c r="E331" s="302"/>
      <c r="F331" s="404"/>
      <c r="G331" s="423">
        <f t="shared" si="14"/>
        <v>0</v>
      </c>
    </row>
    <row r="332" spans="1:7">
      <c r="A332" s="284"/>
      <c r="B332" s="288" t="s">
        <v>3262</v>
      </c>
      <c r="C332" s="292" t="s">
        <v>749</v>
      </c>
      <c r="D332" s="229">
        <v>13</v>
      </c>
      <c r="E332" s="292" t="s">
        <v>749</v>
      </c>
      <c r="F332" s="392">
        <f>D332</f>
        <v>13</v>
      </c>
      <c r="G332" s="423">
        <f t="shared" si="14"/>
        <v>13.450000000000001</v>
      </c>
    </row>
    <row r="333" spans="1:7">
      <c r="A333" s="284"/>
      <c r="B333" s="288" t="s">
        <v>3263</v>
      </c>
      <c r="C333" s="292" t="s">
        <v>2556</v>
      </c>
      <c r="D333" s="229">
        <v>25</v>
      </c>
      <c r="E333" s="292" t="s">
        <v>749</v>
      </c>
      <c r="F333" s="392">
        <f>D333</f>
        <v>25</v>
      </c>
      <c r="G333" s="423">
        <f t="shared" ref="G333:G396" si="17">FLOOR(F333*1.035,0.01)</f>
        <v>25.87</v>
      </c>
    </row>
    <row r="334" spans="1:7">
      <c r="A334" s="284"/>
      <c r="B334" s="288" t="s">
        <v>3264</v>
      </c>
      <c r="C334" s="292" t="s">
        <v>2556</v>
      </c>
      <c r="D334" s="229">
        <v>36</v>
      </c>
      <c r="E334" s="292" t="s">
        <v>749</v>
      </c>
      <c r="F334" s="392">
        <f>D334</f>
        <v>36</v>
      </c>
      <c r="G334" s="423">
        <f t="shared" si="17"/>
        <v>37.26</v>
      </c>
    </row>
    <row r="335" spans="1:7">
      <c r="A335" s="284"/>
      <c r="B335" s="288" t="s">
        <v>3265</v>
      </c>
      <c r="C335" s="292" t="s">
        <v>2556</v>
      </c>
      <c r="D335" s="229">
        <v>48</v>
      </c>
      <c r="E335" s="292" t="s">
        <v>749</v>
      </c>
      <c r="F335" s="392">
        <f>D335</f>
        <v>48</v>
      </c>
      <c r="G335" s="423">
        <f t="shared" si="17"/>
        <v>49.68</v>
      </c>
    </row>
    <row r="336" spans="1:7">
      <c r="A336" s="284"/>
      <c r="B336" s="324" t="s">
        <v>3266</v>
      </c>
      <c r="C336" s="292"/>
      <c r="D336" s="229"/>
      <c r="E336" s="287"/>
      <c r="F336" s="393"/>
      <c r="G336" s="423">
        <f t="shared" si="17"/>
        <v>0</v>
      </c>
    </row>
    <row r="337" spans="1:7">
      <c r="A337" s="284"/>
      <c r="B337" s="264" t="s">
        <v>3267</v>
      </c>
      <c r="C337" s="292" t="s">
        <v>749</v>
      </c>
      <c r="D337" s="229">
        <v>220</v>
      </c>
      <c r="E337" s="292" t="s">
        <v>749</v>
      </c>
      <c r="F337" s="392">
        <f>D337</f>
        <v>220</v>
      </c>
      <c r="G337" s="423">
        <f t="shared" si="17"/>
        <v>227.70000000000002</v>
      </c>
    </row>
    <row r="338" spans="1:7">
      <c r="A338" s="284"/>
      <c r="B338" s="264" t="s">
        <v>3268</v>
      </c>
      <c r="C338" s="292"/>
      <c r="D338" s="229">
        <v>190</v>
      </c>
      <c r="E338" s="292" t="s">
        <v>749</v>
      </c>
      <c r="F338" s="392">
        <f>D338</f>
        <v>190</v>
      </c>
      <c r="G338" s="423">
        <f t="shared" si="17"/>
        <v>196.65</v>
      </c>
    </row>
    <row r="339" spans="1:7">
      <c r="A339" s="284"/>
      <c r="B339" s="264" t="s">
        <v>3269</v>
      </c>
      <c r="C339" s="292"/>
      <c r="D339" s="229">
        <v>160</v>
      </c>
      <c r="E339" s="292" t="s">
        <v>749</v>
      </c>
      <c r="F339" s="392">
        <f>D339</f>
        <v>160</v>
      </c>
      <c r="G339" s="423">
        <f t="shared" si="17"/>
        <v>165.6</v>
      </c>
    </row>
    <row r="340" spans="1:7">
      <c r="A340" s="311"/>
      <c r="B340" s="284" t="s">
        <v>1616</v>
      </c>
      <c r="C340" s="329"/>
      <c r="D340" s="229"/>
      <c r="E340" s="302"/>
      <c r="F340" s="404"/>
      <c r="G340" s="423">
        <f t="shared" si="17"/>
        <v>0</v>
      </c>
    </row>
    <row r="341" spans="1:7">
      <c r="A341" s="284"/>
      <c r="B341" s="324" t="s">
        <v>1617</v>
      </c>
      <c r="C341" s="292"/>
      <c r="D341" s="229"/>
      <c r="E341" s="293"/>
      <c r="F341" s="394"/>
      <c r="G341" s="423">
        <f t="shared" si="17"/>
        <v>0</v>
      </c>
    </row>
    <row r="342" spans="1:7">
      <c r="A342" s="284"/>
      <c r="B342" s="288" t="s">
        <v>3270</v>
      </c>
      <c r="C342" s="292" t="s">
        <v>749</v>
      </c>
      <c r="D342" s="229">
        <v>27</v>
      </c>
      <c r="E342" s="292" t="s">
        <v>749</v>
      </c>
      <c r="F342" s="392">
        <f t="shared" ref="F342:F347" si="18">D342</f>
        <v>27</v>
      </c>
      <c r="G342" s="423">
        <f t="shared" si="17"/>
        <v>27.94</v>
      </c>
    </row>
    <row r="343" spans="1:7">
      <c r="A343" s="284"/>
      <c r="B343" s="288" t="s">
        <v>3271</v>
      </c>
      <c r="C343" s="292" t="s">
        <v>2556</v>
      </c>
      <c r="D343" s="229">
        <v>35</v>
      </c>
      <c r="E343" s="292" t="s">
        <v>749</v>
      </c>
      <c r="F343" s="392">
        <f t="shared" si="18"/>
        <v>35</v>
      </c>
      <c r="G343" s="423">
        <f t="shared" si="17"/>
        <v>36.22</v>
      </c>
    </row>
    <row r="344" spans="1:7">
      <c r="A344" s="284"/>
      <c r="B344" s="288" t="s">
        <v>3272</v>
      </c>
      <c r="C344" s="292" t="s">
        <v>2556</v>
      </c>
      <c r="D344" s="229">
        <v>48</v>
      </c>
      <c r="E344" s="292" t="s">
        <v>749</v>
      </c>
      <c r="F344" s="392">
        <f t="shared" si="18"/>
        <v>48</v>
      </c>
      <c r="G344" s="423">
        <f t="shared" si="17"/>
        <v>49.68</v>
      </c>
    </row>
    <row r="345" spans="1:7">
      <c r="A345" s="284"/>
      <c r="B345" s="288" t="s">
        <v>3030</v>
      </c>
      <c r="C345" s="292" t="s">
        <v>2556</v>
      </c>
      <c r="D345" s="229">
        <v>52</v>
      </c>
      <c r="E345" s="292" t="s">
        <v>749</v>
      </c>
      <c r="F345" s="392">
        <f t="shared" si="18"/>
        <v>52</v>
      </c>
      <c r="G345" s="423">
        <f t="shared" si="17"/>
        <v>53.82</v>
      </c>
    </row>
    <row r="346" spans="1:7">
      <c r="A346" s="284"/>
      <c r="B346" s="288" t="s">
        <v>3031</v>
      </c>
      <c r="C346" s="292" t="s">
        <v>2556</v>
      </c>
      <c r="D346" s="229">
        <v>58</v>
      </c>
      <c r="E346" s="292" t="s">
        <v>749</v>
      </c>
      <c r="F346" s="392">
        <f t="shared" si="18"/>
        <v>58</v>
      </c>
      <c r="G346" s="423">
        <f t="shared" si="17"/>
        <v>60.03</v>
      </c>
    </row>
    <row r="347" spans="1:7">
      <c r="A347" s="284"/>
      <c r="B347" s="288" t="s">
        <v>3032</v>
      </c>
      <c r="C347" s="292" t="s">
        <v>2556</v>
      </c>
      <c r="D347" s="229">
        <v>75</v>
      </c>
      <c r="E347" s="292" t="s">
        <v>749</v>
      </c>
      <c r="F347" s="392">
        <f t="shared" si="18"/>
        <v>75</v>
      </c>
      <c r="G347" s="423">
        <f t="shared" si="17"/>
        <v>77.62</v>
      </c>
    </row>
    <row r="348" spans="1:7">
      <c r="A348" s="284"/>
      <c r="B348" s="324" t="s">
        <v>1618</v>
      </c>
      <c r="C348" s="292"/>
      <c r="D348" s="229"/>
      <c r="E348" s="287"/>
      <c r="F348" s="393"/>
      <c r="G348" s="423">
        <f t="shared" si="17"/>
        <v>0</v>
      </c>
    </row>
    <row r="349" spans="1:7">
      <c r="A349" s="284"/>
      <c r="B349" s="264" t="s">
        <v>3033</v>
      </c>
      <c r="C349" s="292" t="s">
        <v>749</v>
      </c>
      <c r="D349" s="229">
        <v>26</v>
      </c>
      <c r="E349" s="292" t="s">
        <v>749</v>
      </c>
      <c r="F349" s="392">
        <f>D349</f>
        <v>26</v>
      </c>
      <c r="G349" s="423">
        <f t="shared" si="17"/>
        <v>26.91</v>
      </c>
    </row>
    <row r="350" spans="1:7">
      <c r="A350" s="284"/>
      <c r="B350" s="264" t="s">
        <v>3034</v>
      </c>
      <c r="C350" s="292" t="s">
        <v>2556</v>
      </c>
      <c r="D350" s="229">
        <v>45</v>
      </c>
      <c r="E350" s="292" t="s">
        <v>749</v>
      </c>
      <c r="F350" s="392">
        <f>D350</f>
        <v>45</v>
      </c>
      <c r="G350" s="423">
        <f t="shared" si="17"/>
        <v>46.57</v>
      </c>
    </row>
    <row r="351" spans="1:7">
      <c r="A351" s="311"/>
      <c r="B351" s="284" t="s">
        <v>1619</v>
      </c>
      <c r="C351" s="329"/>
      <c r="D351" s="229"/>
      <c r="E351" s="302"/>
      <c r="F351" s="404"/>
      <c r="G351" s="423">
        <f t="shared" si="17"/>
        <v>0</v>
      </c>
    </row>
    <row r="352" spans="1:7">
      <c r="A352" s="311"/>
      <c r="B352" s="324" t="s">
        <v>1615</v>
      </c>
      <c r="C352" s="329"/>
      <c r="D352" s="229"/>
      <c r="E352" s="302"/>
      <c r="F352" s="404"/>
      <c r="G352" s="423">
        <f t="shared" si="17"/>
        <v>0</v>
      </c>
    </row>
    <row r="353" spans="1:7" ht="20.25">
      <c r="A353" s="311"/>
      <c r="B353" s="330" t="s">
        <v>1620</v>
      </c>
      <c r="C353" s="292" t="s">
        <v>749</v>
      </c>
      <c r="D353" s="229">
        <v>40</v>
      </c>
      <c r="E353" s="292" t="s">
        <v>749</v>
      </c>
      <c r="F353" s="392">
        <f t="shared" ref="F353:F361" si="19">D353</f>
        <v>40</v>
      </c>
      <c r="G353" s="423">
        <f t="shared" si="17"/>
        <v>41.4</v>
      </c>
    </row>
    <row r="354" spans="1:7" ht="20.25">
      <c r="A354" s="311"/>
      <c r="B354" s="330" t="s">
        <v>1621</v>
      </c>
      <c r="C354" s="292" t="s">
        <v>2465</v>
      </c>
      <c r="D354" s="229">
        <v>45</v>
      </c>
      <c r="E354" s="292" t="s">
        <v>749</v>
      </c>
      <c r="F354" s="392">
        <f t="shared" si="19"/>
        <v>45</v>
      </c>
      <c r="G354" s="423">
        <f t="shared" si="17"/>
        <v>46.57</v>
      </c>
    </row>
    <row r="355" spans="1:7" ht="20.25">
      <c r="A355" s="311"/>
      <c r="B355" s="330" t="s">
        <v>1622</v>
      </c>
      <c r="C355" s="292" t="s">
        <v>2465</v>
      </c>
      <c r="D355" s="229">
        <v>90</v>
      </c>
      <c r="E355" s="292" t="s">
        <v>749</v>
      </c>
      <c r="F355" s="392">
        <f t="shared" si="19"/>
        <v>90</v>
      </c>
      <c r="G355" s="423">
        <f t="shared" si="17"/>
        <v>93.15</v>
      </c>
    </row>
    <row r="356" spans="1:7" ht="20.25">
      <c r="A356" s="311"/>
      <c r="B356" s="330" t="s">
        <v>1623</v>
      </c>
      <c r="C356" s="292" t="s">
        <v>2465</v>
      </c>
      <c r="D356" s="229">
        <v>40</v>
      </c>
      <c r="E356" s="292" t="s">
        <v>749</v>
      </c>
      <c r="F356" s="392">
        <f t="shared" si="19"/>
        <v>40</v>
      </c>
      <c r="G356" s="423">
        <f t="shared" si="17"/>
        <v>41.4</v>
      </c>
    </row>
    <row r="357" spans="1:7" ht="20.25">
      <c r="A357" s="311"/>
      <c r="B357" s="330" t="s">
        <v>1624</v>
      </c>
      <c r="C357" s="292" t="s">
        <v>2465</v>
      </c>
      <c r="D357" s="229">
        <v>55</v>
      </c>
      <c r="E357" s="292" t="s">
        <v>749</v>
      </c>
      <c r="F357" s="392">
        <f t="shared" si="19"/>
        <v>55</v>
      </c>
      <c r="G357" s="423">
        <f t="shared" si="17"/>
        <v>56.92</v>
      </c>
    </row>
    <row r="358" spans="1:7" ht="20.25">
      <c r="A358" s="311"/>
      <c r="B358" s="330" t="s">
        <v>1625</v>
      </c>
      <c r="C358" s="292" t="s">
        <v>2465</v>
      </c>
      <c r="D358" s="229">
        <v>80</v>
      </c>
      <c r="E358" s="292" t="s">
        <v>749</v>
      </c>
      <c r="F358" s="392">
        <f t="shared" si="19"/>
        <v>80</v>
      </c>
      <c r="G358" s="423">
        <f t="shared" si="17"/>
        <v>82.8</v>
      </c>
    </row>
    <row r="359" spans="1:7">
      <c r="A359" s="311"/>
      <c r="B359" s="330" t="s">
        <v>3035</v>
      </c>
      <c r="C359" s="292" t="s">
        <v>2465</v>
      </c>
      <c r="D359" s="229">
        <v>110</v>
      </c>
      <c r="E359" s="292" t="s">
        <v>749</v>
      </c>
      <c r="F359" s="392">
        <f t="shared" si="19"/>
        <v>110</v>
      </c>
      <c r="G359" s="423">
        <f t="shared" si="17"/>
        <v>113.85000000000001</v>
      </c>
    </row>
    <row r="360" spans="1:7">
      <c r="A360" s="311"/>
      <c r="B360" s="330" t="s">
        <v>3036</v>
      </c>
      <c r="C360" s="292" t="s">
        <v>2465</v>
      </c>
      <c r="D360" s="229">
        <v>150</v>
      </c>
      <c r="E360" s="292" t="s">
        <v>749</v>
      </c>
      <c r="F360" s="392">
        <f t="shared" si="19"/>
        <v>150</v>
      </c>
      <c r="G360" s="423">
        <f t="shared" si="17"/>
        <v>155.25</v>
      </c>
    </row>
    <row r="361" spans="1:7">
      <c r="A361" s="284"/>
      <c r="B361" s="330" t="s">
        <v>3037</v>
      </c>
      <c r="C361" s="292" t="s">
        <v>2465</v>
      </c>
      <c r="D361" s="229">
        <v>235</v>
      </c>
      <c r="E361" s="292" t="s">
        <v>749</v>
      </c>
      <c r="F361" s="392">
        <f t="shared" si="19"/>
        <v>235</v>
      </c>
      <c r="G361" s="423">
        <f t="shared" si="17"/>
        <v>243.22</v>
      </c>
    </row>
    <row r="362" spans="1:7">
      <c r="A362" s="284"/>
      <c r="B362" s="324" t="s">
        <v>1617</v>
      </c>
      <c r="C362" s="292"/>
      <c r="D362" s="229"/>
      <c r="E362" s="293"/>
      <c r="F362" s="394"/>
      <c r="G362" s="423">
        <f t="shared" si="17"/>
        <v>0</v>
      </c>
    </row>
    <row r="363" spans="1:7">
      <c r="A363" s="284"/>
      <c r="B363" s="288" t="s">
        <v>3270</v>
      </c>
      <c r="C363" s="292" t="s">
        <v>1071</v>
      </c>
      <c r="D363" s="229">
        <v>84</v>
      </c>
      <c r="E363" s="292" t="s">
        <v>749</v>
      </c>
      <c r="F363" s="392">
        <f t="shared" ref="F363:F368" si="20">D363</f>
        <v>84</v>
      </c>
      <c r="G363" s="423">
        <f t="shared" si="17"/>
        <v>86.94</v>
      </c>
    </row>
    <row r="364" spans="1:7">
      <c r="A364" s="284"/>
      <c r="B364" s="288" t="s">
        <v>3271</v>
      </c>
      <c r="C364" s="292" t="s">
        <v>1073</v>
      </c>
      <c r="D364" s="229">
        <v>112</v>
      </c>
      <c r="E364" s="292" t="s">
        <v>749</v>
      </c>
      <c r="F364" s="392">
        <f t="shared" si="20"/>
        <v>112</v>
      </c>
      <c r="G364" s="423">
        <f t="shared" si="17"/>
        <v>115.92</v>
      </c>
    </row>
    <row r="365" spans="1:7">
      <c r="A365" s="284"/>
      <c r="B365" s="288" t="s">
        <v>3272</v>
      </c>
      <c r="C365" s="292" t="s">
        <v>1067</v>
      </c>
      <c r="D365" s="229">
        <v>168</v>
      </c>
      <c r="E365" s="292" t="s">
        <v>749</v>
      </c>
      <c r="F365" s="392">
        <f t="shared" si="20"/>
        <v>168</v>
      </c>
      <c r="G365" s="423">
        <f t="shared" si="17"/>
        <v>173.88</v>
      </c>
    </row>
    <row r="366" spans="1:7">
      <c r="A366" s="284"/>
      <c r="B366" s="288" t="s">
        <v>3030</v>
      </c>
      <c r="C366" s="292" t="s">
        <v>1067</v>
      </c>
      <c r="D366" s="229">
        <v>324</v>
      </c>
      <c r="E366" s="292" t="s">
        <v>749</v>
      </c>
      <c r="F366" s="392">
        <f t="shared" si="20"/>
        <v>324</v>
      </c>
      <c r="G366" s="423">
        <f t="shared" si="17"/>
        <v>335.34000000000003</v>
      </c>
    </row>
    <row r="367" spans="1:7">
      <c r="A367" s="284"/>
      <c r="B367" s="288" t="s">
        <v>3031</v>
      </c>
      <c r="C367" s="292" t="s">
        <v>1067</v>
      </c>
      <c r="D367" s="229">
        <v>280</v>
      </c>
      <c r="E367" s="292" t="s">
        <v>749</v>
      </c>
      <c r="F367" s="392">
        <f t="shared" si="20"/>
        <v>280</v>
      </c>
      <c r="G367" s="423">
        <f t="shared" si="17"/>
        <v>289.8</v>
      </c>
    </row>
    <row r="368" spans="1:7">
      <c r="A368" s="284"/>
      <c r="B368" s="288" t="s">
        <v>3032</v>
      </c>
      <c r="C368" s="292" t="s">
        <v>2465</v>
      </c>
      <c r="D368" s="229">
        <v>336</v>
      </c>
      <c r="E368" s="292" t="s">
        <v>749</v>
      </c>
      <c r="F368" s="392">
        <f t="shared" si="20"/>
        <v>336</v>
      </c>
      <c r="G368" s="423">
        <f t="shared" si="17"/>
        <v>347.76</v>
      </c>
    </row>
    <row r="369" spans="1:7">
      <c r="A369" s="284"/>
      <c r="B369" s="324" t="s">
        <v>1618</v>
      </c>
      <c r="C369" s="292"/>
      <c r="D369" s="229"/>
      <c r="E369" s="287"/>
      <c r="F369" s="393"/>
      <c r="G369" s="423">
        <f t="shared" si="17"/>
        <v>0</v>
      </c>
    </row>
    <row r="370" spans="1:7">
      <c r="A370" s="284"/>
      <c r="B370" s="330" t="s">
        <v>3038</v>
      </c>
      <c r="C370" s="292" t="s">
        <v>749</v>
      </c>
      <c r="D370" s="229">
        <v>90</v>
      </c>
      <c r="E370" s="292" t="s">
        <v>749</v>
      </c>
      <c r="F370" s="392">
        <f>D370</f>
        <v>90</v>
      </c>
      <c r="G370" s="423">
        <f t="shared" si="17"/>
        <v>93.15</v>
      </c>
    </row>
    <row r="371" spans="1:7">
      <c r="A371" s="284"/>
      <c r="B371" s="330" t="s">
        <v>3039</v>
      </c>
      <c r="C371" s="292" t="s">
        <v>2465</v>
      </c>
      <c r="D371" s="229">
        <v>260</v>
      </c>
      <c r="E371" s="292" t="s">
        <v>749</v>
      </c>
      <c r="F371" s="392">
        <f>D371</f>
        <v>260</v>
      </c>
      <c r="G371" s="423">
        <f t="shared" si="17"/>
        <v>269.10000000000002</v>
      </c>
    </row>
    <row r="372" spans="1:7">
      <c r="A372" s="284"/>
      <c r="B372" s="330" t="s">
        <v>3040</v>
      </c>
      <c r="C372" s="292" t="s">
        <v>2465</v>
      </c>
      <c r="D372" s="229">
        <v>575</v>
      </c>
      <c r="E372" s="292" t="s">
        <v>749</v>
      </c>
      <c r="F372" s="392">
        <f>D372</f>
        <v>575</v>
      </c>
      <c r="G372" s="423">
        <f t="shared" si="17"/>
        <v>595.12</v>
      </c>
    </row>
    <row r="373" spans="1:7">
      <c r="A373" s="284"/>
      <c r="B373" s="330" t="s">
        <v>3041</v>
      </c>
      <c r="C373" s="292" t="s">
        <v>2465</v>
      </c>
      <c r="D373" s="229"/>
      <c r="E373" s="292" t="s">
        <v>749</v>
      </c>
      <c r="F373" s="392">
        <f>D373</f>
        <v>0</v>
      </c>
      <c r="G373" s="423">
        <f t="shared" si="17"/>
        <v>0</v>
      </c>
    </row>
    <row r="374" spans="1:7">
      <c r="A374" s="284"/>
      <c r="B374" s="324" t="s">
        <v>3266</v>
      </c>
      <c r="C374" s="292"/>
      <c r="D374" s="229"/>
      <c r="E374" s="287"/>
      <c r="F374" s="393"/>
      <c r="G374" s="423">
        <f t="shared" si="17"/>
        <v>0</v>
      </c>
    </row>
    <row r="375" spans="1:7">
      <c r="A375" s="284"/>
      <c r="B375" s="288" t="s">
        <v>3042</v>
      </c>
      <c r="C375" s="292" t="s">
        <v>749</v>
      </c>
      <c r="D375" s="229">
        <v>550</v>
      </c>
      <c r="E375" s="292" t="s">
        <v>749</v>
      </c>
      <c r="F375" s="393"/>
      <c r="G375" s="423">
        <f t="shared" si="17"/>
        <v>0</v>
      </c>
    </row>
    <row r="376" spans="1:7">
      <c r="A376" s="284"/>
      <c r="B376" s="288" t="s">
        <v>3043</v>
      </c>
      <c r="C376" s="292" t="s">
        <v>2465</v>
      </c>
      <c r="D376" s="229">
        <v>900</v>
      </c>
      <c r="E376" s="292" t="s">
        <v>749</v>
      </c>
      <c r="F376" s="393"/>
      <c r="G376" s="423">
        <f t="shared" si="17"/>
        <v>0</v>
      </c>
    </row>
    <row r="377" spans="1:7">
      <c r="A377" s="284"/>
      <c r="B377" s="288" t="s">
        <v>3044</v>
      </c>
      <c r="C377" s="292" t="s">
        <v>2465</v>
      </c>
      <c r="D377" s="229">
        <v>1050</v>
      </c>
      <c r="E377" s="292" t="s">
        <v>749</v>
      </c>
      <c r="F377" s="393"/>
      <c r="G377" s="423">
        <f t="shared" si="17"/>
        <v>0</v>
      </c>
    </row>
    <row r="378" spans="1:7">
      <c r="A378" s="284"/>
      <c r="B378" s="284" t="s">
        <v>3045</v>
      </c>
      <c r="C378" s="324"/>
      <c r="D378" s="229"/>
      <c r="E378" s="331"/>
      <c r="F378" s="405"/>
      <c r="G378" s="423">
        <f t="shared" si="17"/>
        <v>0</v>
      </c>
    </row>
    <row r="379" spans="1:7">
      <c r="A379" s="284"/>
      <c r="B379" s="308" t="s">
        <v>3046</v>
      </c>
      <c r="C379" s="286"/>
      <c r="D379" s="229"/>
      <c r="E379" s="315"/>
      <c r="F379" s="398"/>
      <c r="G379" s="423">
        <f t="shared" si="17"/>
        <v>0</v>
      </c>
    </row>
    <row r="380" spans="1:7">
      <c r="A380" s="284"/>
      <c r="B380" s="327" t="s">
        <v>3047</v>
      </c>
      <c r="C380" s="286" t="s">
        <v>749</v>
      </c>
      <c r="D380" s="229">
        <v>850</v>
      </c>
      <c r="E380" s="287"/>
      <c r="F380" s="398"/>
      <c r="G380" s="423">
        <f t="shared" si="17"/>
        <v>0</v>
      </c>
    </row>
    <row r="381" spans="1:7">
      <c r="A381" s="284"/>
      <c r="B381" s="327" t="s">
        <v>3048</v>
      </c>
      <c r="C381" s="286" t="s">
        <v>2465</v>
      </c>
      <c r="D381" s="229">
        <v>960</v>
      </c>
      <c r="E381" s="287"/>
      <c r="F381" s="398"/>
      <c r="G381" s="423">
        <f t="shared" si="17"/>
        <v>0</v>
      </c>
    </row>
    <row r="382" spans="1:7">
      <c r="A382" s="284"/>
      <c r="B382" s="327" t="s">
        <v>3049</v>
      </c>
      <c r="C382" s="286" t="s">
        <v>2465</v>
      </c>
      <c r="D382" s="229">
        <v>1050</v>
      </c>
      <c r="E382" s="287"/>
      <c r="F382" s="398"/>
      <c r="G382" s="423">
        <f t="shared" si="17"/>
        <v>0</v>
      </c>
    </row>
    <row r="383" spans="1:7">
      <c r="A383" s="284"/>
      <c r="B383" s="308" t="s">
        <v>3050</v>
      </c>
      <c r="C383" s="286"/>
      <c r="D383" s="229"/>
      <c r="E383" s="315"/>
      <c r="F383" s="398"/>
      <c r="G383" s="423">
        <f t="shared" si="17"/>
        <v>0</v>
      </c>
    </row>
    <row r="384" spans="1:7">
      <c r="A384" s="284"/>
      <c r="B384" s="327" t="s">
        <v>3051</v>
      </c>
      <c r="C384" s="286" t="s">
        <v>2465</v>
      </c>
      <c r="D384" s="229">
        <v>1050</v>
      </c>
      <c r="E384" s="287"/>
      <c r="F384" s="398"/>
      <c r="G384" s="423">
        <f t="shared" si="17"/>
        <v>0</v>
      </c>
    </row>
    <row r="385" spans="1:7">
      <c r="A385" s="284"/>
      <c r="B385" s="308" t="s">
        <v>3052</v>
      </c>
      <c r="C385" s="286"/>
      <c r="D385" s="229"/>
      <c r="E385" s="315"/>
      <c r="F385" s="398"/>
      <c r="G385" s="423">
        <f t="shared" si="17"/>
        <v>0</v>
      </c>
    </row>
    <row r="386" spans="1:7">
      <c r="A386" s="284"/>
      <c r="B386" s="327" t="s">
        <v>3053</v>
      </c>
      <c r="C386" s="286" t="s">
        <v>2465</v>
      </c>
      <c r="D386" s="229">
        <v>180</v>
      </c>
      <c r="E386" s="287"/>
      <c r="F386" s="398"/>
      <c r="G386" s="423">
        <f t="shared" si="17"/>
        <v>0</v>
      </c>
    </row>
    <row r="387" spans="1:7">
      <c r="A387" s="284"/>
      <c r="B387" s="327" t="s">
        <v>3051</v>
      </c>
      <c r="C387" s="286" t="s">
        <v>2465</v>
      </c>
      <c r="D387" s="229">
        <v>240</v>
      </c>
      <c r="E387" s="287"/>
      <c r="F387" s="398"/>
      <c r="G387" s="423">
        <f t="shared" si="17"/>
        <v>0</v>
      </c>
    </row>
    <row r="388" spans="1:7">
      <c r="A388" s="284"/>
      <c r="B388" s="327" t="s">
        <v>3048</v>
      </c>
      <c r="C388" s="286" t="s">
        <v>2465</v>
      </c>
      <c r="D388" s="229">
        <v>300</v>
      </c>
      <c r="E388" s="287"/>
      <c r="F388" s="398"/>
      <c r="G388" s="423">
        <f t="shared" si="17"/>
        <v>0</v>
      </c>
    </row>
    <row r="389" spans="1:7">
      <c r="A389" s="284"/>
      <c r="B389" s="308" t="s">
        <v>3054</v>
      </c>
      <c r="C389" s="286"/>
      <c r="D389" s="229"/>
      <c r="E389" s="315"/>
      <c r="F389" s="406"/>
      <c r="G389" s="423">
        <f t="shared" si="17"/>
        <v>0</v>
      </c>
    </row>
    <row r="390" spans="1:7">
      <c r="A390" s="284"/>
      <c r="B390" s="308" t="s">
        <v>3046</v>
      </c>
      <c r="C390" s="286"/>
      <c r="D390" s="229"/>
      <c r="E390" s="315"/>
      <c r="F390" s="406"/>
      <c r="G390" s="423">
        <f t="shared" si="17"/>
        <v>0</v>
      </c>
    </row>
    <row r="391" spans="1:7">
      <c r="A391" s="284"/>
      <c r="B391" s="327" t="s">
        <v>3047</v>
      </c>
      <c r="C391" s="286" t="s">
        <v>749</v>
      </c>
      <c r="D391" s="229">
        <v>750</v>
      </c>
      <c r="E391" s="287"/>
      <c r="F391" s="407"/>
      <c r="G391" s="423">
        <f t="shared" si="17"/>
        <v>0</v>
      </c>
    </row>
    <row r="392" spans="1:7">
      <c r="A392" s="284"/>
      <c r="B392" s="327" t="s">
        <v>3048</v>
      </c>
      <c r="C392" s="286" t="s">
        <v>2465</v>
      </c>
      <c r="D392" s="229">
        <v>950</v>
      </c>
      <c r="E392" s="287"/>
      <c r="F392" s="407"/>
      <c r="G392" s="423">
        <f t="shared" si="17"/>
        <v>0</v>
      </c>
    </row>
    <row r="393" spans="1:7">
      <c r="A393" s="284"/>
      <c r="B393" s="327" t="s">
        <v>3049</v>
      </c>
      <c r="C393" s="286" t="s">
        <v>2465</v>
      </c>
      <c r="D393" s="229">
        <v>1050</v>
      </c>
      <c r="E393" s="287"/>
      <c r="F393" s="407"/>
      <c r="G393" s="423">
        <f t="shared" si="17"/>
        <v>0</v>
      </c>
    </row>
    <row r="394" spans="1:7">
      <c r="A394" s="284"/>
      <c r="B394" s="308" t="s">
        <v>3050</v>
      </c>
      <c r="C394" s="286"/>
      <c r="D394" s="229"/>
      <c r="E394" s="315"/>
      <c r="F394" s="393"/>
      <c r="G394" s="423">
        <f t="shared" si="17"/>
        <v>0</v>
      </c>
    </row>
    <row r="395" spans="1:7">
      <c r="A395" s="284"/>
      <c r="B395" s="327" t="s">
        <v>3053</v>
      </c>
      <c r="C395" s="286" t="s">
        <v>2465</v>
      </c>
      <c r="D395" s="229">
        <v>200</v>
      </c>
      <c r="E395" s="287"/>
      <c r="F395" s="407"/>
      <c r="G395" s="423">
        <f t="shared" si="17"/>
        <v>0</v>
      </c>
    </row>
    <row r="396" spans="1:7">
      <c r="A396" s="284"/>
      <c r="B396" s="327" t="s">
        <v>3051</v>
      </c>
      <c r="C396" s="286" t="s">
        <v>2465</v>
      </c>
      <c r="D396" s="229">
        <v>300</v>
      </c>
      <c r="E396" s="287"/>
      <c r="F396" s="407"/>
      <c r="G396" s="423">
        <f t="shared" si="17"/>
        <v>0</v>
      </c>
    </row>
    <row r="397" spans="1:7">
      <c r="A397" s="284"/>
      <c r="B397" s="325" t="s">
        <v>3055</v>
      </c>
      <c r="C397" s="292"/>
      <c r="D397" s="229"/>
      <c r="E397" s="287"/>
      <c r="F397" s="393"/>
      <c r="G397" s="423">
        <f t="shared" ref="G397:G460" si="21">FLOOR(F397*1.035,0.01)</f>
        <v>0</v>
      </c>
    </row>
    <row r="398" spans="1:7">
      <c r="A398" s="284"/>
      <c r="B398" s="264" t="s">
        <v>3056</v>
      </c>
      <c r="C398" s="292" t="s">
        <v>749</v>
      </c>
      <c r="D398" s="229">
        <v>425</v>
      </c>
      <c r="E398" s="292" t="s">
        <v>749</v>
      </c>
      <c r="F398" s="392">
        <f>D398</f>
        <v>425</v>
      </c>
      <c r="G398" s="423">
        <f t="shared" si="21"/>
        <v>439.87</v>
      </c>
    </row>
    <row r="399" spans="1:7">
      <c r="A399" s="284"/>
      <c r="B399" s="264" t="s">
        <v>3057</v>
      </c>
      <c r="C399" s="292" t="s">
        <v>2465</v>
      </c>
      <c r="D399" s="229">
        <v>475</v>
      </c>
      <c r="E399" s="292" t="s">
        <v>749</v>
      </c>
      <c r="F399" s="392">
        <f>D399</f>
        <v>475</v>
      </c>
      <c r="G399" s="423">
        <f t="shared" si="21"/>
        <v>491.62</v>
      </c>
    </row>
    <row r="400" spans="1:7">
      <c r="A400" s="284"/>
      <c r="B400" s="264" t="s">
        <v>2707</v>
      </c>
      <c r="C400" s="292" t="s">
        <v>2465</v>
      </c>
      <c r="D400" s="229">
        <v>2150</v>
      </c>
      <c r="E400" s="292" t="s">
        <v>749</v>
      </c>
      <c r="F400" s="392">
        <f>D400</f>
        <v>2150</v>
      </c>
      <c r="G400" s="423">
        <f t="shared" si="21"/>
        <v>2225.25</v>
      </c>
    </row>
    <row r="401" spans="1:7">
      <c r="A401" s="284"/>
      <c r="B401" s="325" t="s">
        <v>2708</v>
      </c>
      <c r="C401" s="292"/>
      <c r="D401" s="229"/>
      <c r="E401" s="287"/>
      <c r="F401" s="393"/>
      <c r="G401" s="423">
        <f t="shared" si="21"/>
        <v>0</v>
      </c>
    </row>
    <row r="402" spans="1:7">
      <c r="A402" s="284"/>
      <c r="B402" s="264" t="s">
        <v>3056</v>
      </c>
      <c r="C402" s="292" t="s">
        <v>749</v>
      </c>
      <c r="D402" s="229">
        <v>475</v>
      </c>
      <c r="E402" s="292" t="s">
        <v>749</v>
      </c>
      <c r="F402" s="392">
        <f>D402</f>
        <v>475</v>
      </c>
      <c r="G402" s="423">
        <f t="shared" si="21"/>
        <v>491.62</v>
      </c>
    </row>
    <row r="403" spans="1:7">
      <c r="A403" s="284"/>
      <c r="B403" s="264" t="s">
        <v>2709</v>
      </c>
      <c r="C403" s="292" t="s">
        <v>2465</v>
      </c>
      <c r="D403" s="229">
        <v>1500</v>
      </c>
      <c r="E403" s="292" t="s">
        <v>749</v>
      </c>
      <c r="F403" s="392">
        <f>D403</f>
        <v>1500</v>
      </c>
      <c r="G403" s="423">
        <f t="shared" si="21"/>
        <v>1552.5</v>
      </c>
    </row>
    <row r="404" spans="1:7">
      <c r="A404" s="284"/>
      <c r="B404" s="325" t="s">
        <v>2710</v>
      </c>
      <c r="C404" s="292"/>
      <c r="D404" s="229"/>
      <c r="E404" s="287"/>
      <c r="F404" s="395"/>
      <c r="G404" s="423">
        <f t="shared" si="21"/>
        <v>0</v>
      </c>
    </row>
    <row r="405" spans="1:7">
      <c r="A405" s="284"/>
      <c r="B405" s="324" t="s">
        <v>2711</v>
      </c>
      <c r="C405" s="292" t="s">
        <v>1071</v>
      </c>
      <c r="D405" s="229">
        <v>15</v>
      </c>
      <c r="E405" s="292" t="s">
        <v>749</v>
      </c>
      <c r="F405" s="392">
        <f>D405</f>
        <v>15</v>
      </c>
      <c r="G405" s="423">
        <f t="shared" si="21"/>
        <v>15.52</v>
      </c>
    </row>
    <row r="406" spans="1:7">
      <c r="A406" s="284"/>
      <c r="B406" s="324" t="s">
        <v>2712</v>
      </c>
      <c r="C406" s="292"/>
      <c r="D406" s="229"/>
      <c r="E406" s="287"/>
      <c r="F406" s="395"/>
      <c r="G406" s="423">
        <f t="shared" si="21"/>
        <v>0</v>
      </c>
    </row>
    <row r="407" spans="1:7">
      <c r="A407" s="284"/>
      <c r="B407" s="330" t="s">
        <v>2713</v>
      </c>
      <c r="C407" s="292" t="s">
        <v>1071</v>
      </c>
      <c r="D407" s="229">
        <v>24</v>
      </c>
      <c r="E407" s="292" t="s">
        <v>749</v>
      </c>
      <c r="F407" s="392">
        <f>D407</f>
        <v>24</v>
      </c>
      <c r="G407" s="423">
        <f t="shared" si="21"/>
        <v>24.84</v>
      </c>
    </row>
    <row r="408" spans="1:7">
      <c r="A408" s="284"/>
      <c r="B408" s="330" t="s">
        <v>2714</v>
      </c>
      <c r="C408" s="292" t="s">
        <v>1073</v>
      </c>
      <c r="D408" s="229">
        <v>26</v>
      </c>
      <c r="E408" s="292" t="s">
        <v>749</v>
      </c>
      <c r="F408" s="392">
        <f>D408</f>
        <v>26</v>
      </c>
      <c r="G408" s="423">
        <f t="shared" si="21"/>
        <v>26.91</v>
      </c>
    </row>
    <row r="409" spans="1:7">
      <c r="A409" s="284"/>
      <c r="B409" s="330" t="s">
        <v>3038</v>
      </c>
      <c r="C409" s="292" t="s">
        <v>1067</v>
      </c>
      <c r="D409" s="229">
        <v>29</v>
      </c>
      <c r="E409" s="292" t="s">
        <v>749</v>
      </c>
      <c r="F409" s="392">
        <f>D409</f>
        <v>29</v>
      </c>
      <c r="G409" s="423">
        <f t="shared" si="21"/>
        <v>30.01</v>
      </c>
    </row>
    <row r="410" spans="1:7">
      <c r="A410" s="284"/>
      <c r="B410" s="325" t="s">
        <v>2715</v>
      </c>
      <c r="C410" s="292"/>
      <c r="D410" s="229"/>
      <c r="E410" s="317"/>
      <c r="F410" s="394"/>
      <c r="G410" s="423">
        <f t="shared" si="21"/>
        <v>0</v>
      </c>
    </row>
    <row r="411" spans="1:7">
      <c r="A411" s="284"/>
      <c r="B411" s="330" t="s">
        <v>2716</v>
      </c>
      <c r="C411" s="292" t="s">
        <v>749</v>
      </c>
      <c r="D411" s="229">
        <v>36</v>
      </c>
      <c r="E411" s="292" t="s">
        <v>749</v>
      </c>
      <c r="F411" s="392">
        <f>D411</f>
        <v>36</v>
      </c>
      <c r="G411" s="423">
        <f t="shared" si="21"/>
        <v>37.26</v>
      </c>
    </row>
    <row r="412" spans="1:7">
      <c r="A412" s="284"/>
      <c r="B412" s="330" t="s">
        <v>2717</v>
      </c>
      <c r="C412" s="292" t="s">
        <v>2465</v>
      </c>
      <c r="D412" s="229">
        <v>125</v>
      </c>
      <c r="E412" s="292" t="s">
        <v>749</v>
      </c>
      <c r="F412" s="392">
        <f>D412</f>
        <v>125</v>
      </c>
      <c r="G412" s="423">
        <f t="shared" si="21"/>
        <v>129.37</v>
      </c>
    </row>
    <row r="413" spans="1:7">
      <c r="A413" s="284"/>
      <c r="B413" s="264"/>
      <c r="C413" s="292"/>
      <c r="D413" s="229"/>
      <c r="E413" s="293"/>
      <c r="F413" s="394"/>
      <c r="G413" s="423">
        <f t="shared" si="21"/>
        <v>0</v>
      </c>
    </row>
    <row r="414" spans="1:7">
      <c r="A414" s="284"/>
      <c r="B414" s="264" t="s">
        <v>2718</v>
      </c>
      <c r="C414" s="292" t="s">
        <v>2465</v>
      </c>
      <c r="D414" s="229">
        <v>165</v>
      </c>
      <c r="E414" s="292" t="s">
        <v>749</v>
      </c>
      <c r="F414" s="392">
        <f t="shared" ref="F414:F419" si="22">D414</f>
        <v>165</v>
      </c>
      <c r="G414" s="423">
        <f t="shared" si="21"/>
        <v>170.77</v>
      </c>
    </row>
    <row r="415" spans="1:7">
      <c r="A415" s="284"/>
      <c r="B415" s="316" t="s">
        <v>2719</v>
      </c>
      <c r="C415" s="292" t="s">
        <v>2465</v>
      </c>
      <c r="D415" s="229">
        <v>358</v>
      </c>
      <c r="E415" s="292" t="s">
        <v>749</v>
      </c>
      <c r="F415" s="392">
        <f t="shared" si="22"/>
        <v>358</v>
      </c>
      <c r="G415" s="423">
        <f t="shared" si="21"/>
        <v>370.53000000000003</v>
      </c>
    </row>
    <row r="416" spans="1:7">
      <c r="A416" s="284"/>
      <c r="B416" s="316" t="s">
        <v>2720</v>
      </c>
      <c r="C416" s="292" t="s">
        <v>2465</v>
      </c>
      <c r="D416" s="229">
        <v>341</v>
      </c>
      <c r="E416" s="292" t="s">
        <v>749</v>
      </c>
      <c r="F416" s="392">
        <f t="shared" si="22"/>
        <v>341</v>
      </c>
      <c r="G416" s="423">
        <f t="shared" si="21"/>
        <v>352.93</v>
      </c>
    </row>
    <row r="417" spans="1:7">
      <c r="A417" s="284"/>
      <c r="B417" s="316" t="s">
        <v>2839</v>
      </c>
      <c r="C417" s="292" t="s">
        <v>2465</v>
      </c>
      <c r="D417" s="229">
        <v>700</v>
      </c>
      <c r="E417" s="292" t="s">
        <v>749</v>
      </c>
      <c r="F417" s="392">
        <f t="shared" si="22"/>
        <v>700</v>
      </c>
      <c r="G417" s="423">
        <f t="shared" si="21"/>
        <v>724.5</v>
      </c>
    </row>
    <row r="418" spans="1:7">
      <c r="A418" s="284"/>
      <c r="B418" s="316" t="s">
        <v>2840</v>
      </c>
      <c r="C418" s="292" t="s">
        <v>2076</v>
      </c>
      <c r="D418" s="229">
        <v>55</v>
      </c>
      <c r="E418" s="292" t="s">
        <v>2076</v>
      </c>
      <c r="F418" s="392">
        <f t="shared" si="22"/>
        <v>55</v>
      </c>
      <c r="G418" s="423">
        <f t="shared" si="21"/>
        <v>56.92</v>
      </c>
    </row>
    <row r="419" spans="1:7">
      <c r="A419" s="284"/>
      <c r="B419" s="316" t="s">
        <v>2841</v>
      </c>
      <c r="C419" s="292" t="s">
        <v>2465</v>
      </c>
      <c r="D419" s="229">
        <v>125</v>
      </c>
      <c r="E419" s="292" t="s">
        <v>2742</v>
      </c>
      <c r="F419" s="392">
        <f t="shared" si="22"/>
        <v>125</v>
      </c>
      <c r="G419" s="423">
        <f t="shared" si="21"/>
        <v>129.37</v>
      </c>
    </row>
    <row r="420" spans="1:7" ht="24.75" customHeight="1">
      <c r="A420" s="311">
        <v>29</v>
      </c>
      <c r="B420" s="285" t="s">
        <v>2842</v>
      </c>
      <c r="C420" s="292"/>
      <c r="D420" s="229"/>
      <c r="E420" s="293"/>
      <c r="F420" s="394"/>
      <c r="G420" s="423">
        <f t="shared" si="21"/>
        <v>0</v>
      </c>
    </row>
    <row r="421" spans="1:7">
      <c r="A421" s="284"/>
      <c r="B421" s="264" t="s">
        <v>2843</v>
      </c>
      <c r="C421" s="292" t="s">
        <v>2920</v>
      </c>
      <c r="D421" s="229">
        <v>110</v>
      </c>
      <c r="E421" s="292" t="s">
        <v>749</v>
      </c>
      <c r="F421" s="392">
        <v>15.71</v>
      </c>
      <c r="G421" s="423">
        <f t="shared" si="21"/>
        <v>16.25</v>
      </c>
    </row>
    <row r="422" spans="1:7">
      <c r="A422" s="284"/>
      <c r="B422" s="264" t="s">
        <v>2844</v>
      </c>
      <c r="C422" s="292" t="s">
        <v>2920</v>
      </c>
      <c r="D422" s="229">
        <v>75</v>
      </c>
      <c r="E422" s="292" t="s">
        <v>2920</v>
      </c>
      <c r="F422" s="392">
        <f>D422</f>
        <v>75</v>
      </c>
      <c r="G422" s="423">
        <f t="shared" si="21"/>
        <v>77.62</v>
      </c>
    </row>
    <row r="423" spans="1:7">
      <c r="A423" s="284"/>
      <c r="B423" s="264" t="s">
        <v>2845</v>
      </c>
      <c r="C423" s="292" t="s">
        <v>749</v>
      </c>
      <c r="D423" s="229">
        <v>19</v>
      </c>
      <c r="E423" s="292" t="s">
        <v>749</v>
      </c>
      <c r="F423" s="392">
        <f>D423</f>
        <v>19</v>
      </c>
      <c r="G423" s="423">
        <f t="shared" si="21"/>
        <v>19.66</v>
      </c>
    </row>
    <row r="424" spans="1:7">
      <c r="A424" s="284"/>
      <c r="B424" s="264" t="s">
        <v>2846</v>
      </c>
      <c r="C424" s="292" t="s">
        <v>2920</v>
      </c>
      <c r="D424" s="229">
        <v>105</v>
      </c>
      <c r="E424" s="292" t="s">
        <v>2920</v>
      </c>
      <c r="F424" s="392">
        <f>D424</f>
        <v>105</v>
      </c>
      <c r="G424" s="423">
        <f t="shared" si="21"/>
        <v>108.67</v>
      </c>
    </row>
    <row r="425" spans="1:7">
      <c r="A425" s="284"/>
      <c r="B425" s="264" t="s">
        <v>2847</v>
      </c>
      <c r="C425" s="292" t="s">
        <v>2077</v>
      </c>
      <c r="D425" s="229">
        <v>12</v>
      </c>
      <c r="E425" s="292" t="s">
        <v>1039</v>
      </c>
      <c r="F425" s="395">
        <f>FLOOR(D425*3.28,0.01)</f>
        <v>39.36</v>
      </c>
      <c r="G425" s="423">
        <f t="shared" si="21"/>
        <v>40.730000000000004</v>
      </c>
    </row>
    <row r="426" spans="1:7">
      <c r="A426" s="284"/>
      <c r="B426" s="264" t="s">
        <v>2848</v>
      </c>
      <c r="C426" s="292" t="s">
        <v>2077</v>
      </c>
      <c r="D426" s="229">
        <v>25</v>
      </c>
      <c r="E426" s="292" t="s">
        <v>1039</v>
      </c>
      <c r="F426" s="395">
        <f>FLOOR(D426*3.28,0.01)</f>
        <v>82</v>
      </c>
      <c r="G426" s="423">
        <f t="shared" si="21"/>
        <v>84.87</v>
      </c>
    </row>
    <row r="427" spans="1:7">
      <c r="A427" s="284"/>
      <c r="B427" s="264" t="s">
        <v>1626</v>
      </c>
      <c r="C427" s="292" t="s">
        <v>749</v>
      </c>
      <c r="D427" s="229">
        <v>5</v>
      </c>
      <c r="E427" s="292" t="s">
        <v>749</v>
      </c>
      <c r="F427" s="392">
        <f>D427</f>
        <v>5</v>
      </c>
      <c r="G427" s="423">
        <f t="shared" si="21"/>
        <v>5.17</v>
      </c>
    </row>
    <row r="428" spans="1:7" ht="36.75">
      <c r="A428" s="284"/>
      <c r="B428" s="288" t="s">
        <v>2743</v>
      </c>
      <c r="C428" s="292" t="s">
        <v>2849</v>
      </c>
      <c r="D428" s="229">
        <v>95</v>
      </c>
      <c r="E428" s="292" t="s">
        <v>749</v>
      </c>
      <c r="F428" s="392">
        <v>6.78</v>
      </c>
      <c r="G428" s="423">
        <f t="shared" si="21"/>
        <v>7.01</v>
      </c>
    </row>
    <row r="429" spans="1:7">
      <c r="A429" s="284"/>
      <c r="B429" s="288" t="s">
        <v>2850</v>
      </c>
      <c r="C429" s="292" t="s">
        <v>749</v>
      </c>
      <c r="D429" s="229">
        <v>4</v>
      </c>
      <c r="E429" s="292" t="s">
        <v>749</v>
      </c>
      <c r="F429" s="392">
        <f>D429</f>
        <v>4</v>
      </c>
      <c r="G429" s="423">
        <f t="shared" si="21"/>
        <v>4.1399999999999997</v>
      </c>
    </row>
    <row r="430" spans="1:7">
      <c r="A430" s="284"/>
      <c r="B430" s="288" t="s">
        <v>2851</v>
      </c>
      <c r="C430" s="292" t="s">
        <v>2097</v>
      </c>
      <c r="D430" s="229">
        <v>6</v>
      </c>
      <c r="E430" s="292" t="s">
        <v>749</v>
      </c>
      <c r="F430" s="392">
        <f>D430</f>
        <v>6</v>
      </c>
      <c r="G430" s="423">
        <f t="shared" si="21"/>
        <v>6.21</v>
      </c>
    </row>
    <row r="431" spans="1:7">
      <c r="A431" s="284"/>
      <c r="B431" s="324" t="s">
        <v>2852</v>
      </c>
      <c r="C431" s="292"/>
      <c r="D431" s="229"/>
      <c r="E431" s="293"/>
      <c r="F431" s="394"/>
      <c r="G431" s="423">
        <f t="shared" si="21"/>
        <v>0</v>
      </c>
    </row>
    <row r="432" spans="1:7">
      <c r="A432" s="284"/>
      <c r="B432" s="330" t="s">
        <v>2853</v>
      </c>
      <c r="C432" s="292"/>
      <c r="D432" s="229">
        <v>1.25</v>
      </c>
      <c r="E432" s="292" t="s">
        <v>749</v>
      </c>
      <c r="F432" s="392">
        <f>D432</f>
        <v>1.25</v>
      </c>
      <c r="G432" s="423">
        <f t="shared" si="21"/>
        <v>1.29</v>
      </c>
    </row>
    <row r="433" spans="1:7">
      <c r="A433" s="284"/>
      <c r="B433" s="330" t="s">
        <v>2854</v>
      </c>
      <c r="C433" s="292"/>
      <c r="D433" s="229">
        <v>1.75</v>
      </c>
      <c r="E433" s="292" t="s">
        <v>749</v>
      </c>
      <c r="F433" s="392">
        <f>D433</f>
        <v>1.75</v>
      </c>
      <c r="G433" s="423">
        <f t="shared" si="21"/>
        <v>1.81</v>
      </c>
    </row>
    <row r="434" spans="1:7">
      <c r="A434" s="284"/>
      <c r="B434" s="330" t="s">
        <v>2855</v>
      </c>
      <c r="C434" s="292"/>
      <c r="D434" s="229">
        <v>2.75</v>
      </c>
      <c r="E434" s="292" t="s">
        <v>749</v>
      </c>
      <c r="F434" s="392">
        <f>D434</f>
        <v>2.75</v>
      </c>
      <c r="G434" s="423">
        <f t="shared" si="21"/>
        <v>2.84</v>
      </c>
    </row>
    <row r="435" spans="1:7">
      <c r="A435" s="284"/>
      <c r="B435" s="330" t="s">
        <v>2856</v>
      </c>
      <c r="C435" s="292"/>
      <c r="D435" s="229">
        <v>8</v>
      </c>
      <c r="E435" s="292" t="s">
        <v>749</v>
      </c>
      <c r="F435" s="392">
        <f>D435</f>
        <v>8</v>
      </c>
      <c r="G435" s="423">
        <f t="shared" si="21"/>
        <v>8.2799999999999994</v>
      </c>
    </row>
    <row r="436" spans="1:7">
      <c r="A436" s="284"/>
      <c r="B436" s="330" t="s">
        <v>2857</v>
      </c>
      <c r="C436" s="292"/>
      <c r="D436" s="229">
        <v>10</v>
      </c>
      <c r="E436" s="292" t="s">
        <v>749</v>
      </c>
      <c r="F436" s="392">
        <f>D436</f>
        <v>10</v>
      </c>
      <c r="G436" s="423">
        <f t="shared" si="21"/>
        <v>10.35</v>
      </c>
    </row>
    <row r="437" spans="1:7">
      <c r="A437" s="284"/>
      <c r="B437" s="324" t="s">
        <v>2858</v>
      </c>
      <c r="C437" s="292"/>
      <c r="D437" s="229"/>
      <c r="E437" s="293"/>
      <c r="F437" s="394"/>
      <c r="G437" s="423">
        <f t="shared" si="21"/>
        <v>0</v>
      </c>
    </row>
    <row r="438" spans="1:7">
      <c r="A438" s="284"/>
      <c r="B438" s="330" t="s">
        <v>2853</v>
      </c>
      <c r="C438" s="292"/>
      <c r="D438" s="229">
        <v>0.75</v>
      </c>
      <c r="E438" s="292" t="s">
        <v>749</v>
      </c>
      <c r="F438" s="392">
        <f t="shared" ref="F438:F444" si="23">D438</f>
        <v>0.75</v>
      </c>
      <c r="G438" s="423">
        <f t="shared" si="21"/>
        <v>0.77</v>
      </c>
    </row>
    <row r="439" spans="1:7">
      <c r="A439" s="284"/>
      <c r="B439" s="330" t="s">
        <v>2854</v>
      </c>
      <c r="C439" s="292"/>
      <c r="D439" s="229">
        <v>1.25</v>
      </c>
      <c r="E439" s="292" t="s">
        <v>749</v>
      </c>
      <c r="F439" s="392">
        <f t="shared" si="23"/>
        <v>1.25</v>
      </c>
      <c r="G439" s="423">
        <f t="shared" si="21"/>
        <v>1.29</v>
      </c>
    </row>
    <row r="440" spans="1:7">
      <c r="A440" s="284"/>
      <c r="B440" s="330" t="s">
        <v>2855</v>
      </c>
      <c r="C440" s="292"/>
      <c r="D440" s="229">
        <v>1.5</v>
      </c>
      <c r="E440" s="292" t="s">
        <v>749</v>
      </c>
      <c r="F440" s="392">
        <f t="shared" si="23"/>
        <v>1.5</v>
      </c>
      <c r="G440" s="423">
        <f t="shared" si="21"/>
        <v>1.55</v>
      </c>
    </row>
    <row r="441" spans="1:7">
      <c r="A441" s="284"/>
      <c r="B441" s="330" t="s">
        <v>2856</v>
      </c>
      <c r="C441" s="292"/>
      <c r="D441" s="229">
        <v>4.75</v>
      </c>
      <c r="E441" s="292" t="s">
        <v>749</v>
      </c>
      <c r="F441" s="392">
        <f t="shared" si="23"/>
        <v>4.75</v>
      </c>
      <c r="G441" s="423">
        <f t="shared" si="21"/>
        <v>4.91</v>
      </c>
    </row>
    <row r="442" spans="1:7">
      <c r="A442" s="284"/>
      <c r="B442" s="330" t="s">
        <v>2857</v>
      </c>
      <c r="C442" s="292"/>
      <c r="D442" s="229">
        <v>5</v>
      </c>
      <c r="E442" s="292" t="s">
        <v>749</v>
      </c>
      <c r="F442" s="392">
        <f t="shared" si="23"/>
        <v>5</v>
      </c>
      <c r="G442" s="423">
        <f t="shared" si="21"/>
        <v>5.17</v>
      </c>
    </row>
    <row r="443" spans="1:7">
      <c r="A443" s="284"/>
      <c r="B443" s="304" t="s">
        <v>1627</v>
      </c>
      <c r="C443" s="292" t="s">
        <v>749</v>
      </c>
      <c r="D443" s="229">
        <v>2.5</v>
      </c>
      <c r="E443" s="292" t="s">
        <v>749</v>
      </c>
      <c r="F443" s="392">
        <f t="shared" si="23"/>
        <v>2.5</v>
      </c>
      <c r="G443" s="423">
        <f t="shared" si="21"/>
        <v>2.58</v>
      </c>
    </row>
    <row r="444" spans="1:7">
      <c r="A444" s="284"/>
      <c r="B444" s="304" t="s">
        <v>1628</v>
      </c>
      <c r="C444" s="292" t="s">
        <v>2920</v>
      </c>
      <c r="D444" s="229">
        <v>80</v>
      </c>
      <c r="E444" s="292" t="s">
        <v>2920</v>
      </c>
      <c r="F444" s="392">
        <f t="shared" si="23"/>
        <v>80</v>
      </c>
      <c r="G444" s="423">
        <f t="shared" si="21"/>
        <v>82.8</v>
      </c>
    </row>
    <row r="445" spans="1:7">
      <c r="A445" s="284"/>
      <c r="B445" s="304" t="s">
        <v>1629</v>
      </c>
      <c r="C445" s="292" t="s">
        <v>2069</v>
      </c>
      <c r="D445" s="229">
        <v>18</v>
      </c>
      <c r="E445" s="292" t="s">
        <v>1985</v>
      </c>
      <c r="F445" s="395">
        <f>FLOOR(D445*10.76,0.01)</f>
        <v>193.68</v>
      </c>
      <c r="G445" s="423">
        <f t="shared" si="21"/>
        <v>200.45000000000002</v>
      </c>
    </row>
    <row r="446" spans="1:7">
      <c r="A446" s="284"/>
      <c r="B446" s="304" t="s">
        <v>1630</v>
      </c>
      <c r="C446" s="292" t="s">
        <v>2859</v>
      </c>
      <c r="D446" s="229">
        <v>2200</v>
      </c>
      <c r="E446" s="292" t="s">
        <v>1985</v>
      </c>
      <c r="F446" s="395">
        <f>D446/20</f>
        <v>110</v>
      </c>
      <c r="G446" s="423">
        <f t="shared" si="21"/>
        <v>113.85000000000001</v>
      </c>
    </row>
    <row r="447" spans="1:7">
      <c r="A447" s="284"/>
      <c r="B447" s="304" t="s">
        <v>1631</v>
      </c>
      <c r="C447" s="292" t="s">
        <v>2097</v>
      </c>
      <c r="D447" s="229">
        <v>2150</v>
      </c>
      <c r="E447" s="292" t="s">
        <v>1985</v>
      </c>
      <c r="F447" s="395">
        <f>D447/20</f>
        <v>107.5</v>
      </c>
      <c r="G447" s="423">
        <f t="shared" si="21"/>
        <v>111.26</v>
      </c>
    </row>
    <row r="448" spans="1:7">
      <c r="A448" s="284"/>
      <c r="B448" s="288" t="s">
        <v>2860</v>
      </c>
      <c r="C448" s="292" t="s">
        <v>749</v>
      </c>
      <c r="D448" s="229">
        <v>150</v>
      </c>
      <c r="E448" s="292" t="s">
        <v>749</v>
      </c>
      <c r="F448" s="392">
        <f>D448</f>
        <v>150</v>
      </c>
      <c r="G448" s="423">
        <f t="shared" si="21"/>
        <v>155.25</v>
      </c>
    </row>
    <row r="449" spans="1:7">
      <c r="A449" s="284"/>
      <c r="B449" s="288" t="s">
        <v>2180</v>
      </c>
      <c r="C449" s="292" t="s">
        <v>3171</v>
      </c>
      <c r="D449" s="229">
        <v>300</v>
      </c>
      <c r="E449" s="292" t="s">
        <v>3171</v>
      </c>
      <c r="F449" s="392">
        <f>D449</f>
        <v>300</v>
      </c>
      <c r="G449" s="423">
        <f t="shared" si="21"/>
        <v>310.5</v>
      </c>
    </row>
    <row r="450" spans="1:7">
      <c r="A450" s="284"/>
      <c r="B450" s="288" t="s">
        <v>1664</v>
      </c>
      <c r="C450" s="292" t="s">
        <v>2556</v>
      </c>
      <c r="D450" s="229">
        <v>100</v>
      </c>
      <c r="E450" s="292" t="s">
        <v>3171</v>
      </c>
      <c r="F450" s="392">
        <f>D450</f>
        <v>100</v>
      </c>
      <c r="G450" s="423">
        <f t="shared" si="21"/>
        <v>103.5</v>
      </c>
    </row>
    <row r="451" spans="1:7">
      <c r="A451" s="284"/>
      <c r="B451" s="288" t="s">
        <v>2861</v>
      </c>
      <c r="C451" s="292" t="s">
        <v>2862</v>
      </c>
      <c r="D451" s="229">
        <v>12</v>
      </c>
      <c r="E451" s="292" t="s">
        <v>749</v>
      </c>
      <c r="F451" s="392">
        <f>D451</f>
        <v>12</v>
      </c>
      <c r="G451" s="423">
        <f t="shared" si="21"/>
        <v>12.42</v>
      </c>
    </row>
    <row r="452" spans="1:7">
      <c r="A452" s="284"/>
      <c r="B452" s="288" t="s">
        <v>2863</v>
      </c>
      <c r="C452" s="292" t="s">
        <v>2864</v>
      </c>
      <c r="D452" s="229">
        <v>195</v>
      </c>
      <c r="E452" s="292" t="s">
        <v>2864</v>
      </c>
      <c r="F452" s="395">
        <f>FLOOR(D452*35.31,0.01)</f>
        <v>6885.45</v>
      </c>
      <c r="G452" s="423">
        <f t="shared" si="21"/>
        <v>7126.4400000000005</v>
      </c>
    </row>
    <row r="453" spans="1:7">
      <c r="A453" s="284"/>
      <c r="B453" s="288" t="s">
        <v>2865</v>
      </c>
      <c r="C453" s="292" t="s">
        <v>3171</v>
      </c>
      <c r="D453" s="229">
        <v>4</v>
      </c>
      <c r="E453" s="292" t="s">
        <v>3171</v>
      </c>
      <c r="F453" s="392">
        <f>D453</f>
        <v>4</v>
      </c>
      <c r="G453" s="423">
        <f t="shared" si="21"/>
        <v>4.1399999999999997</v>
      </c>
    </row>
    <row r="454" spans="1:7">
      <c r="A454" s="284"/>
      <c r="B454" s="288" t="s">
        <v>2866</v>
      </c>
      <c r="C454" s="292" t="s">
        <v>3171</v>
      </c>
      <c r="D454" s="229">
        <v>3.6</v>
      </c>
      <c r="E454" s="292" t="s">
        <v>3171</v>
      </c>
      <c r="F454" s="392">
        <f>D454</f>
        <v>3.6</v>
      </c>
      <c r="G454" s="423">
        <f t="shared" si="21"/>
        <v>3.72</v>
      </c>
    </row>
    <row r="455" spans="1:7" ht="32.25">
      <c r="A455" s="284"/>
      <c r="B455" s="264" t="s">
        <v>2974</v>
      </c>
      <c r="C455" s="292" t="s">
        <v>749</v>
      </c>
      <c r="D455" s="229">
        <v>75</v>
      </c>
      <c r="E455" s="292" t="s">
        <v>749</v>
      </c>
      <c r="F455" s="392">
        <f>D455</f>
        <v>75</v>
      </c>
      <c r="G455" s="423">
        <f t="shared" si="21"/>
        <v>77.62</v>
      </c>
    </row>
    <row r="456" spans="1:7" ht="32.25">
      <c r="A456" s="284"/>
      <c r="B456" s="264" t="s">
        <v>2975</v>
      </c>
      <c r="C456" s="292" t="s">
        <v>749</v>
      </c>
      <c r="D456" s="229">
        <v>80</v>
      </c>
      <c r="E456" s="292" t="s">
        <v>749</v>
      </c>
      <c r="F456" s="392">
        <f>D456</f>
        <v>80</v>
      </c>
      <c r="G456" s="423">
        <f t="shared" si="21"/>
        <v>82.8</v>
      </c>
    </row>
    <row r="457" spans="1:7">
      <c r="A457" s="284"/>
      <c r="B457" s="264" t="s">
        <v>2976</v>
      </c>
      <c r="C457" s="292" t="s">
        <v>2069</v>
      </c>
      <c r="D457" s="229">
        <v>8</v>
      </c>
      <c r="E457" s="292" t="s">
        <v>1985</v>
      </c>
      <c r="F457" s="395">
        <f>FLOOR(D457*10.76,0.01)</f>
        <v>86.08</v>
      </c>
      <c r="G457" s="423">
        <f t="shared" si="21"/>
        <v>89.09</v>
      </c>
    </row>
    <row r="458" spans="1:7">
      <c r="A458" s="311">
        <v>30</v>
      </c>
      <c r="B458" s="284" t="s">
        <v>2867</v>
      </c>
      <c r="C458" s="285"/>
      <c r="D458" s="229"/>
      <c r="E458" s="296"/>
      <c r="F458" s="396">
        <f>FLOOR(D458*10.76,0.01)</f>
        <v>0</v>
      </c>
      <c r="G458" s="423">
        <f t="shared" si="21"/>
        <v>0</v>
      </c>
    </row>
    <row r="459" spans="1:7">
      <c r="A459" s="284"/>
      <c r="B459" s="328" t="s">
        <v>2868</v>
      </c>
      <c r="C459" s="292" t="s">
        <v>2869</v>
      </c>
      <c r="D459" s="229">
        <v>100</v>
      </c>
      <c r="E459" s="292" t="s">
        <v>3171</v>
      </c>
      <c r="F459" s="395">
        <v>4880</v>
      </c>
      <c r="G459" s="423">
        <f t="shared" si="21"/>
        <v>5050.8</v>
      </c>
    </row>
    <row r="460" spans="1:7">
      <c r="A460" s="284"/>
      <c r="B460" s="328" t="s">
        <v>2870</v>
      </c>
      <c r="C460" s="292" t="s">
        <v>2465</v>
      </c>
      <c r="D460" s="229">
        <v>100</v>
      </c>
      <c r="E460" s="292" t="s">
        <v>3171</v>
      </c>
      <c r="F460" s="395">
        <f>D460/25</f>
        <v>4</v>
      </c>
      <c r="G460" s="423">
        <f t="shared" si="21"/>
        <v>4.1399999999999997</v>
      </c>
    </row>
    <row r="461" spans="1:7">
      <c r="A461" s="284"/>
      <c r="B461" s="328" t="s">
        <v>2871</v>
      </c>
      <c r="C461" s="292" t="s">
        <v>2465</v>
      </c>
      <c r="D461" s="229">
        <v>110</v>
      </c>
      <c r="E461" s="292" t="s">
        <v>1985</v>
      </c>
      <c r="F461" s="395">
        <f>D461/6</f>
        <v>18.333333333333332</v>
      </c>
      <c r="G461" s="423">
        <f t="shared" ref="G461:G524" si="24">FLOOR(F461*1.035,0.01)</f>
        <v>18.97</v>
      </c>
    </row>
    <row r="462" spans="1:7">
      <c r="A462" s="284"/>
      <c r="B462" s="328" t="s">
        <v>2872</v>
      </c>
      <c r="C462" s="292" t="s">
        <v>2873</v>
      </c>
      <c r="D462" s="229">
        <v>90</v>
      </c>
      <c r="E462" s="292" t="s">
        <v>3171</v>
      </c>
      <c r="F462" s="395">
        <f>D462/25</f>
        <v>3.6</v>
      </c>
      <c r="G462" s="423">
        <f t="shared" si="24"/>
        <v>3.72</v>
      </c>
    </row>
    <row r="463" spans="1:7" ht="37.5">
      <c r="A463" s="311">
        <v>31</v>
      </c>
      <c r="B463" s="284" t="s">
        <v>2874</v>
      </c>
      <c r="C463" s="285"/>
      <c r="D463" s="229"/>
      <c r="E463" s="296"/>
      <c r="F463" s="396"/>
      <c r="G463" s="423">
        <f t="shared" si="24"/>
        <v>0</v>
      </c>
    </row>
    <row r="464" spans="1:7">
      <c r="A464" s="284"/>
      <c r="B464" s="285" t="s">
        <v>2875</v>
      </c>
      <c r="C464" s="332"/>
      <c r="D464" s="229"/>
      <c r="E464" s="295"/>
      <c r="F464" s="396"/>
      <c r="G464" s="423">
        <f t="shared" si="24"/>
        <v>0</v>
      </c>
    </row>
    <row r="465" spans="1:7">
      <c r="A465" s="284"/>
      <c r="B465" s="328" t="s">
        <v>2977</v>
      </c>
      <c r="C465" s="292" t="s">
        <v>2069</v>
      </c>
      <c r="D465" s="229">
        <v>48</v>
      </c>
      <c r="E465" s="292" t="s">
        <v>1985</v>
      </c>
      <c r="F465" s="395">
        <f t="shared" ref="F465:F477" si="25">FLOOR(D465*10.76,0.01)</f>
        <v>516.48</v>
      </c>
      <c r="G465" s="423">
        <f t="shared" si="24"/>
        <v>534.54999999999995</v>
      </c>
    </row>
    <row r="466" spans="1:7">
      <c r="A466" s="284"/>
      <c r="B466" s="328" t="s">
        <v>2978</v>
      </c>
      <c r="C466" s="292" t="s">
        <v>1067</v>
      </c>
      <c r="D466" s="229">
        <v>57</v>
      </c>
      <c r="E466" s="292" t="s">
        <v>1985</v>
      </c>
      <c r="F466" s="395">
        <f t="shared" si="25"/>
        <v>613.32000000000005</v>
      </c>
      <c r="G466" s="423">
        <f t="shared" si="24"/>
        <v>634.78</v>
      </c>
    </row>
    <row r="467" spans="1:7">
      <c r="A467" s="284"/>
      <c r="B467" s="328" t="s">
        <v>2979</v>
      </c>
      <c r="C467" s="292" t="s">
        <v>1067</v>
      </c>
      <c r="D467" s="229">
        <v>76</v>
      </c>
      <c r="E467" s="292" t="s">
        <v>1985</v>
      </c>
      <c r="F467" s="395">
        <f t="shared" si="25"/>
        <v>817.76</v>
      </c>
      <c r="G467" s="423">
        <f t="shared" si="24"/>
        <v>846.38</v>
      </c>
    </row>
    <row r="468" spans="1:7">
      <c r="A468" s="284"/>
      <c r="B468" s="328" t="s">
        <v>2980</v>
      </c>
      <c r="C468" s="292" t="s">
        <v>1067</v>
      </c>
      <c r="D468" s="229">
        <v>76</v>
      </c>
      <c r="E468" s="292" t="s">
        <v>1985</v>
      </c>
      <c r="F468" s="395">
        <f t="shared" si="25"/>
        <v>817.76</v>
      </c>
      <c r="G468" s="423">
        <f t="shared" si="24"/>
        <v>846.38</v>
      </c>
    </row>
    <row r="469" spans="1:7">
      <c r="A469" s="284"/>
      <c r="B469" s="328" t="s">
        <v>2876</v>
      </c>
      <c r="C469" s="292" t="s">
        <v>1067</v>
      </c>
      <c r="D469" s="229">
        <v>76</v>
      </c>
      <c r="E469" s="292" t="s">
        <v>1985</v>
      </c>
      <c r="F469" s="395">
        <f t="shared" si="25"/>
        <v>817.76</v>
      </c>
      <c r="G469" s="423">
        <f t="shared" si="24"/>
        <v>846.38</v>
      </c>
    </row>
    <row r="470" spans="1:7">
      <c r="A470" s="284"/>
      <c r="B470" s="328" t="s">
        <v>2981</v>
      </c>
      <c r="C470" s="292" t="s">
        <v>1067</v>
      </c>
      <c r="D470" s="229">
        <v>81</v>
      </c>
      <c r="E470" s="292" t="s">
        <v>1985</v>
      </c>
      <c r="F470" s="395">
        <f t="shared" si="25"/>
        <v>871.56000000000006</v>
      </c>
      <c r="G470" s="423">
        <f t="shared" si="24"/>
        <v>902.06000000000006</v>
      </c>
    </row>
    <row r="471" spans="1:7">
      <c r="A471" s="284"/>
      <c r="B471" s="328" t="s">
        <v>2982</v>
      </c>
      <c r="C471" s="292" t="s">
        <v>1067</v>
      </c>
      <c r="D471" s="229">
        <v>81</v>
      </c>
      <c r="E471" s="292" t="s">
        <v>1985</v>
      </c>
      <c r="F471" s="395">
        <f t="shared" si="25"/>
        <v>871.56000000000006</v>
      </c>
      <c r="G471" s="423">
        <f t="shared" si="24"/>
        <v>902.06000000000006</v>
      </c>
    </row>
    <row r="472" spans="1:7">
      <c r="A472" s="284"/>
      <c r="B472" s="328" t="s">
        <v>2983</v>
      </c>
      <c r="C472" s="292" t="s">
        <v>1067</v>
      </c>
      <c r="D472" s="229">
        <v>81</v>
      </c>
      <c r="E472" s="292" t="s">
        <v>1985</v>
      </c>
      <c r="F472" s="395">
        <f t="shared" si="25"/>
        <v>871.56000000000006</v>
      </c>
      <c r="G472" s="423">
        <f t="shared" si="24"/>
        <v>902.06000000000006</v>
      </c>
    </row>
    <row r="473" spans="1:7">
      <c r="A473" s="284"/>
      <c r="B473" s="328" t="s">
        <v>2984</v>
      </c>
      <c r="C473" s="292" t="s">
        <v>1067</v>
      </c>
      <c r="D473" s="229">
        <v>94</v>
      </c>
      <c r="E473" s="292" t="s">
        <v>1985</v>
      </c>
      <c r="F473" s="395">
        <f t="shared" si="25"/>
        <v>1011.44</v>
      </c>
      <c r="G473" s="423">
        <f t="shared" si="24"/>
        <v>1046.8399999999999</v>
      </c>
    </row>
    <row r="474" spans="1:7">
      <c r="A474" s="284"/>
      <c r="B474" s="328" t="s">
        <v>2055</v>
      </c>
      <c r="C474" s="292" t="s">
        <v>1067</v>
      </c>
      <c r="D474" s="229">
        <v>113</v>
      </c>
      <c r="E474" s="292" t="s">
        <v>1985</v>
      </c>
      <c r="F474" s="395">
        <f t="shared" si="25"/>
        <v>1215.8800000000001</v>
      </c>
      <c r="G474" s="423">
        <f t="shared" si="24"/>
        <v>1258.43</v>
      </c>
    </row>
    <row r="475" spans="1:7">
      <c r="A475" s="284"/>
      <c r="B475" s="328" t="s">
        <v>2056</v>
      </c>
      <c r="C475" s="292" t="s">
        <v>1067</v>
      </c>
      <c r="D475" s="229">
        <v>120</v>
      </c>
      <c r="E475" s="292" t="s">
        <v>1985</v>
      </c>
      <c r="F475" s="395">
        <f t="shared" si="25"/>
        <v>1291.2</v>
      </c>
      <c r="G475" s="423">
        <f t="shared" si="24"/>
        <v>1336.39</v>
      </c>
    </row>
    <row r="476" spans="1:7">
      <c r="A476" s="284"/>
      <c r="B476" s="328" t="s">
        <v>2057</v>
      </c>
      <c r="C476" s="292" t="s">
        <v>1067</v>
      </c>
      <c r="D476" s="229">
        <v>143</v>
      </c>
      <c r="E476" s="292" t="s">
        <v>1985</v>
      </c>
      <c r="F476" s="395">
        <f t="shared" si="25"/>
        <v>1538.68</v>
      </c>
      <c r="G476" s="423">
        <f t="shared" si="24"/>
        <v>1592.53</v>
      </c>
    </row>
    <row r="477" spans="1:7">
      <c r="A477" s="284"/>
      <c r="B477" s="328" t="s">
        <v>1353</v>
      </c>
      <c r="C477" s="292" t="s">
        <v>1067</v>
      </c>
      <c r="D477" s="229">
        <v>160</v>
      </c>
      <c r="E477" s="292" t="s">
        <v>1985</v>
      </c>
      <c r="F477" s="395">
        <f t="shared" si="25"/>
        <v>1721.6000000000001</v>
      </c>
      <c r="G477" s="423">
        <f t="shared" si="24"/>
        <v>1781.8500000000001</v>
      </c>
    </row>
    <row r="478" spans="1:7">
      <c r="A478" s="284"/>
      <c r="B478" s="285" t="s">
        <v>2877</v>
      </c>
      <c r="C478" s="292"/>
      <c r="D478" s="229"/>
      <c r="E478" s="287"/>
      <c r="F478" s="394"/>
      <c r="G478" s="423">
        <f t="shared" si="24"/>
        <v>0</v>
      </c>
    </row>
    <row r="479" spans="1:7">
      <c r="A479" s="284"/>
      <c r="B479" s="328" t="s">
        <v>2977</v>
      </c>
      <c r="C479" s="292" t="s">
        <v>2069</v>
      </c>
      <c r="D479" s="229">
        <v>36</v>
      </c>
      <c r="E479" s="292" t="s">
        <v>1985</v>
      </c>
      <c r="F479" s="395">
        <f t="shared" ref="F479:F491" si="26">FLOOR(D479*10.76,0.01)</f>
        <v>387.36</v>
      </c>
      <c r="G479" s="423">
        <f t="shared" si="24"/>
        <v>400.91</v>
      </c>
    </row>
    <row r="480" spans="1:7">
      <c r="A480" s="284"/>
      <c r="B480" s="328" t="s">
        <v>2978</v>
      </c>
      <c r="C480" s="292" t="s">
        <v>1067</v>
      </c>
      <c r="D480" s="229">
        <v>38</v>
      </c>
      <c r="E480" s="292" t="s">
        <v>1985</v>
      </c>
      <c r="F480" s="395">
        <f t="shared" si="26"/>
        <v>408.88</v>
      </c>
      <c r="G480" s="423">
        <f t="shared" si="24"/>
        <v>423.19</v>
      </c>
    </row>
    <row r="481" spans="1:7">
      <c r="A481" s="284"/>
      <c r="B481" s="328" t="s">
        <v>2979</v>
      </c>
      <c r="C481" s="292" t="s">
        <v>1067</v>
      </c>
      <c r="D481" s="229">
        <v>44</v>
      </c>
      <c r="E481" s="292" t="s">
        <v>1985</v>
      </c>
      <c r="F481" s="395">
        <f t="shared" si="26"/>
        <v>473.44</v>
      </c>
      <c r="G481" s="423">
        <f t="shared" si="24"/>
        <v>490.01</v>
      </c>
    </row>
    <row r="482" spans="1:7">
      <c r="A482" s="284"/>
      <c r="B482" s="328" t="s">
        <v>2980</v>
      </c>
      <c r="C482" s="292" t="s">
        <v>1067</v>
      </c>
      <c r="D482" s="229">
        <v>44</v>
      </c>
      <c r="E482" s="292" t="s">
        <v>1985</v>
      </c>
      <c r="F482" s="395">
        <f t="shared" si="26"/>
        <v>473.44</v>
      </c>
      <c r="G482" s="423">
        <f t="shared" si="24"/>
        <v>490.01</v>
      </c>
    </row>
    <row r="483" spans="1:7">
      <c r="A483" s="284"/>
      <c r="B483" s="328" t="s">
        <v>2876</v>
      </c>
      <c r="C483" s="292" t="s">
        <v>1067</v>
      </c>
      <c r="D483" s="229">
        <v>44</v>
      </c>
      <c r="E483" s="292" t="s">
        <v>1985</v>
      </c>
      <c r="F483" s="395">
        <f t="shared" si="26"/>
        <v>473.44</v>
      </c>
      <c r="G483" s="423">
        <f t="shared" si="24"/>
        <v>490.01</v>
      </c>
    </row>
    <row r="484" spans="1:7">
      <c r="A484" s="284"/>
      <c r="B484" s="328" t="s">
        <v>2981</v>
      </c>
      <c r="C484" s="292" t="s">
        <v>1067</v>
      </c>
      <c r="D484" s="229">
        <v>49</v>
      </c>
      <c r="E484" s="292" t="s">
        <v>1985</v>
      </c>
      <c r="F484" s="395">
        <f t="shared" si="26"/>
        <v>527.24</v>
      </c>
      <c r="G484" s="423">
        <f t="shared" si="24"/>
        <v>545.69000000000005</v>
      </c>
    </row>
    <row r="485" spans="1:7">
      <c r="A485" s="284"/>
      <c r="B485" s="328" t="s">
        <v>2982</v>
      </c>
      <c r="C485" s="292" t="s">
        <v>1067</v>
      </c>
      <c r="D485" s="229">
        <v>49</v>
      </c>
      <c r="E485" s="292" t="s">
        <v>1985</v>
      </c>
      <c r="F485" s="395">
        <f t="shared" si="26"/>
        <v>527.24</v>
      </c>
      <c r="G485" s="423">
        <f t="shared" si="24"/>
        <v>545.69000000000005</v>
      </c>
    </row>
    <row r="486" spans="1:7">
      <c r="A486" s="284"/>
      <c r="B486" s="328" t="s">
        <v>2983</v>
      </c>
      <c r="C486" s="292" t="s">
        <v>1067</v>
      </c>
      <c r="D486" s="229">
        <v>49</v>
      </c>
      <c r="E486" s="292" t="s">
        <v>1985</v>
      </c>
      <c r="F486" s="395">
        <f t="shared" si="26"/>
        <v>527.24</v>
      </c>
      <c r="G486" s="423">
        <f t="shared" si="24"/>
        <v>545.69000000000005</v>
      </c>
    </row>
    <row r="487" spans="1:7">
      <c r="A487" s="284"/>
      <c r="B487" s="328" t="s">
        <v>2984</v>
      </c>
      <c r="C487" s="292" t="s">
        <v>1067</v>
      </c>
      <c r="D487" s="229">
        <v>54</v>
      </c>
      <c r="E487" s="292" t="s">
        <v>1985</v>
      </c>
      <c r="F487" s="395">
        <f t="shared" si="26"/>
        <v>581.04</v>
      </c>
      <c r="G487" s="423">
        <f t="shared" si="24"/>
        <v>601.37</v>
      </c>
    </row>
    <row r="488" spans="1:7">
      <c r="A488" s="284"/>
      <c r="B488" s="328" t="s">
        <v>2055</v>
      </c>
      <c r="C488" s="292" t="s">
        <v>1067</v>
      </c>
      <c r="D488" s="229">
        <v>62</v>
      </c>
      <c r="E488" s="292" t="s">
        <v>1985</v>
      </c>
      <c r="F488" s="395">
        <f t="shared" si="26"/>
        <v>667.12</v>
      </c>
      <c r="G488" s="423">
        <f t="shared" si="24"/>
        <v>690.46</v>
      </c>
    </row>
    <row r="489" spans="1:7">
      <c r="A489" s="284"/>
      <c r="B489" s="328" t="s">
        <v>2056</v>
      </c>
      <c r="C489" s="292" t="s">
        <v>1067</v>
      </c>
      <c r="D489" s="229">
        <v>67</v>
      </c>
      <c r="E489" s="292" t="s">
        <v>1985</v>
      </c>
      <c r="F489" s="395">
        <f t="shared" si="26"/>
        <v>720.92</v>
      </c>
      <c r="G489" s="423">
        <f t="shared" si="24"/>
        <v>746.15</v>
      </c>
    </row>
    <row r="490" spans="1:7">
      <c r="A490" s="284"/>
      <c r="B490" s="328" t="s">
        <v>2057</v>
      </c>
      <c r="C490" s="292" t="s">
        <v>1067</v>
      </c>
      <c r="D490" s="229">
        <v>81</v>
      </c>
      <c r="E490" s="292" t="s">
        <v>1985</v>
      </c>
      <c r="F490" s="395">
        <f t="shared" si="26"/>
        <v>871.56000000000006</v>
      </c>
      <c r="G490" s="423">
        <f t="shared" si="24"/>
        <v>902.06000000000006</v>
      </c>
    </row>
    <row r="491" spans="1:7">
      <c r="A491" s="284"/>
      <c r="B491" s="328" t="s">
        <v>1353</v>
      </c>
      <c r="C491" s="292" t="s">
        <v>1067</v>
      </c>
      <c r="D491" s="229">
        <v>87</v>
      </c>
      <c r="E491" s="292" t="s">
        <v>1985</v>
      </c>
      <c r="F491" s="395">
        <f t="shared" si="26"/>
        <v>936.12</v>
      </c>
      <c r="G491" s="423">
        <f t="shared" si="24"/>
        <v>968.88</v>
      </c>
    </row>
    <row r="492" spans="1:7">
      <c r="A492" s="311">
        <v>32</v>
      </c>
      <c r="B492" s="311" t="s">
        <v>2878</v>
      </c>
      <c r="C492" s="292"/>
      <c r="D492" s="229"/>
      <c r="E492" s="293"/>
      <c r="F492" s="394"/>
      <c r="G492" s="423">
        <f t="shared" si="24"/>
        <v>0</v>
      </c>
    </row>
    <row r="493" spans="1:7">
      <c r="A493" s="284"/>
      <c r="B493" s="288" t="s">
        <v>2879</v>
      </c>
      <c r="C493" s="292" t="s">
        <v>2880</v>
      </c>
      <c r="D493" s="229">
        <v>125</v>
      </c>
      <c r="E493" s="292" t="s">
        <v>1985</v>
      </c>
      <c r="F493" s="395">
        <f>FLOOR(D493*10.76,0.01)</f>
        <v>1345</v>
      </c>
      <c r="G493" s="423">
        <f t="shared" si="24"/>
        <v>1392.07</v>
      </c>
    </row>
    <row r="494" spans="1:7">
      <c r="A494" s="284"/>
      <c r="B494" s="288" t="s">
        <v>1354</v>
      </c>
      <c r="C494" s="292" t="s">
        <v>2880</v>
      </c>
      <c r="D494" s="229">
        <v>125</v>
      </c>
      <c r="E494" s="292" t="s">
        <v>1985</v>
      </c>
      <c r="F494" s="395">
        <f>FLOOR(D494*10.76,0.01)</f>
        <v>1345</v>
      </c>
      <c r="G494" s="423">
        <f t="shared" si="24"/>
        <v>1392.07</v>
      </c>
    </row>
    <row r="495" spans="1:7">
      <c r="A495" s="284"/>
      <c r="B495" s="288" t="s">
        <v>2881</v>
      </c>
      <c r="C495" s="292" t="s">
        <v>2880</v>
      </c>
      <c r="D495" s="229">
        <v>255</v>
      </c>
      <c r="E495" s="292" t="s">
        <v>1985</v>
      </c>
      <c r="F495" s="395">
        <f>FLOOR(D495*10.76,0.01)</f>
        <v>2743.8</v>
      </c>
      <c r="G495" s="423">
        <f t="shared" si="24"/>
        <v>2839.83</v>
      </c>
    </row>
    <row r="496" spans="1:7">
      <c r="A496" s="284"/>
      <c r="B496" s="288" t="s">
        <v>2882</v>
      </c>
      <c r="C496" s="292" t="s">
        <v>2880</v>
      </c>
      <c r="D496" s="229">
        <v>290</v>
      </c>
      <c r="E496" s="292" t="s">
        <v>1985</v>
      </c>
      <c r="F496" s="395">
        <f>FLOOR(D496*10.76,0.01)</f>
        <v>3120.4</v>
      </c>
      <c r="G496" s="423">
        <f t="shared" si="24"/>
        <v>3229.61</v>
      </c>
    </row>
    <row r="497" spans="1:7" ht="37.5">
      <c r="A497" s="311">
        <v>33</v>
      </c>
      <c r="B497" s="284" t="s">
        <v>2883</v>
      </c>
      <c r="C497" s="292"/>
      <c r="D497" s="229"/>
      <c r="E497" s="293"/>
      <c r="F497" s="394"/>
      <c r="G497" s="423">
        <f t="shared" si="24"/>
        <v>0</v>
      </c>
    </row>
    <row r="498" spans="1:7">
      <c r="A498" s="311"/>
      <c r="B498" s="264" t="s">
        <v>2884</v>
      </c>
      <c r="C498" s="292" t="s">
        <v>2880</v>
      </c>
      <c r="D498" s="229"/>
      <c r="E498" s="292" t="s">
        <v>1985</v>
      </c>
      <c r="F498" s="395">
        <f>FLOOR(D498*10.76,0.01)</f>
        <v>0</v>
      </c>
      <c r="G498" s="423">
        <f t="shared" si="24"/>
        <v>0</v>
      </c>
    </row>
    <row r="499" spans="1:7" ht="23.25">
      <c r="A499" s="311"/>
      <c r="B499" s="324" t="s">
        <v>2885</v>
      </c>
      <c r="C499" s="292"/>
      <c r="D499" s="229"/>
      <c r="E499" s="293"/>
      <c r="F499" s="408"/>
      <c r="G499" s="423">
        <f t="shared" si="24"/>
        <v>0</v>
      </c>
    </row>
    <row r="500" spans="1:7">
      <c r="A500" s="311"/>
      <c r="B500" s="328" t="s">
        <v>1355</v>
      </c>
      <c r="C500" s="292" t="s">
        <v>2880</v>
      </c>
      <c r="D500" s="229">
        <v>35</v>
      </c>
      <c r="E500" s="292" t="s">
        <v>1985</v>
      </c>
      <c r="F500" s="395">
        <f t="shared" ref="F500:F506" si="27">FLOOR(D500*10.76,0.01)</f>
        <v>376.6</v>
      </c>
      <c r="G500" s="423">
        <f t="shared" si="24"/>
        <v>389.78000000000003</v>
      </c>
    </row>
    <row r="501" spans="1:7">
      <c r="A501" s="311"/>
      <c r="B501" s="328" t="s">
        <v>1356</v>
      </c>
      <c r="C501" s="292" t="s">
        <v>2880</v>
      </c>
      <c r="D501" s="229">
        <v>50</v>
      </c>
      <c r="E501" s="292" t="s">
        <v>1985</v>
      </c>
      <c r="F501" s="395">
        <f t="shared" si="27"/>
        <v>538</v>
      </c>
      <c r="G501" s="423">
        <f t="shared" si="24"/>
        <v>556.83000000000004</v>
      </c>
    </row>
    <row r="502" spans="1:7">
      <c r="A502" s="311"/>
      <c r="B502" s="264" t="s">
        <v>1357</v>
      </c>
      <c r="C502" s="292" t="s">
        <v>2077</v>
      </c>
      <c r="D502" s="229">
        <v>30</v>
      </c>
      <c r="E502" s="292" t="s">
        <v>1039</v>
      </c>
      <c r="F502" s="395">
        <f t="shared" si="27"/>
        <v>322.8</v>
      </c>
      <c r="G502" s="423">
        <f t="shared" si="24"/>
        <v>334.09000000000003</v>
      </c>
    </row>
    <row r="503" spans="1:7">
      <c r="A503" s="284"/>
      <c r="B503" s="264" t="s">
        <v>1357</v>
      </c>
      <c r="C503" s="292" t="s">
        <v>2069</v>
      </c>
      <c r="D503" s="229">
        <v>140</v>
      </c>
      <c r="E503" s="292" t="s">
        <v>1985</v>
      </c>
      <c r="F503" s="395">
        <f t="shared" si="27"/>
        <v>1506.4</v>
      </c>
      <c r="G503" s="423">
        <f t="shared" si="24"/>
        <v>1559.1200000000001</v>
      </c>
    </row>
    <row r="504" spans="1:7">
      <c r="A504" s="284"/>
      <c r="B504" s="264" t="s">
        <v>2886</v>
      </c>
      <c r="C504" s="292" t="s">
        <v>2069</v>
      </c>
      <c r="D504" s="229"/>
      <c r="E504" s="292" t="s">
        <v>1985</v>
      </c>
      <c r="F504" s="395">
        <f t="shared" si="27"/>
        <v>0</v>
      </c>
      <c r="G504" s="423">
        <f t="shared" si="24"/>
        <v>0</v>
      </c>
    </row>
    <row r="505" spans="1:7">
      <c r="A505" s="284"/>
      <c r="B505" s="264" t="s">
        <v>2887</v>
      </c>
      <c r="C505" s="292" t="s">
        <v>2069</v>
      </c>
      <c r="D505" s="229"/>
      <c r="E505" s="292" t="s">
        <v>1985</v>
      </c>
      <c r="F505" s="395">
        <f t="shared" si="27"/>
        <v>0</v>
      </c>
      <c r="G505" s="423">
        <f t="shared" si="24"/>
        <v>0</v>
      </c>
    </row>
    <row r="506" spans="1:7">
      <c r="A506" s="284"/>
      <c r="B506" s="264" t="s">
        <v>2888</v>
      </c>
      <c r="C506" s="292" t="s">
        <v>2069</v>
      </c>
      <c r="D506" s="229"/>
      <c r="E506" s="292" t="s">
        <v>1985</v>
      </c>
      <c r="F506" s="395">
        <f t="shared" si="27"/>
        <v>0</v>
      </c>
      <c r="G506" s="423">
        <f t="shared" si="24"/>
        <v>0</v>
      </c>
    </row>
    <row r="507" spans="1:7">
      <c r="A507" s="311">
        <v>34</v>
      </c>
      <c r="B507" s="285" t="s">
        <v>2889</v>
      </c>
      <c r="C507" s="333"/>
      <c r="D507" s="229"/>
      <c r="E507" s="293"/>
      <c r="F507" s="394"/>
      <c r="G507" s="423">
        <f t="shared" si="24"/>
        <v>0</v>
      </c>
    </row>
    <row r="508" spans="1:7">
      <c r="A508" s="284"/>
      <c r="B508" s="288" t="s">
        <v>2890</v>
      </c>
      <c r="C508" s="292" t="s">
        <v>3171</v>
      </c>
      <c r="D508" s="229">
        <v>15</v>
      </c>
      <c r="E508" s="292" t="s">
        <v>3171</v>
      </c>
      <c r="F508" s="402">
        <f t="shared" ref="F508:F541" si="28">D508</f>
        <v>15</v>
      </c>
      <c r="G508" s="423">
        <f t="shared" si="24"/>
        <v>15.52</v>
      </c>
    </row>
    <row r="509" spans="1:7">
      <c r="A509" s="284"/>
      <c r="B509" s="288" t="s">
        <v>2891</v>
      </c>
      <c r="C509" s="292" t="s">
        <v>2097</v>
      </c>
      <c r="D509" s="229">
        <v>15</v>
      </c>
      <c r="E509" s="292" t="s">
        <v>3171</v>
      </c>
      <c r="F509" s="402">
        <f t="shared" si="28"/>
        <v>15</v>
      </c>
      <c r="G509" s="423">
        <f t="shared" si="24"/>
        <v>15.52</v>
      </c>
    </row>
    <row r="510" spans="1:7">
      <c r="A510" s="284"/>
      <c r="B510" s="288" t="s">
        <v>2892</v>
      </c>
      <c r="C510" s="292" t="s">
        <v>2097</v>
      </c>
      <c r="D510" s="229">
        <v>20</v>
      </c>
      <c r="E510" s="292" t="s">
        <v>3171</v>
      </c>
      <c r="F510" s="402">
        <f t="shared" si="28"/>
        <v>20</v>
      </c>
      <c r="G510" s="423">
        <f t="shared" si="24"/>
        <v>20.7</v>
      </c>
    </row>
    <row r="511" spans="1:7">
      <c r="A511" s="284"/>
      <c r="B511" s="288" t="s">
        <v>2078</v>
      </c>
      <c r="C511" s="292" t="s">
        <v>3171</v>
      </c>
      <c r="D511" s="229">
        <v>45</v>
      </c>
      <c r="E511" s="292" t="s">
        <v>3171</v>
      </c>
      <c r="F511" s="402">
        <f t="shared" si="28"/>
        <v>45</v>
      </c>
      <c r="G511" s="423">
        <f t="shared" si="24"/>
        <v>46.57</v>
      </c>
    </row>
    <row r="512" spans="1:7">
      <c r="A512" s="284"/>
      <c r="B512" s="288" t="s">
        <v>2893</v>
      </c>
      <c r="C512" s="292" t="s">
        <v>2894</v>
      </c>
      <c r="D512" s="229">
        <v>360</v>
      </c>
      <c r="E512" s="292" t="s">
        <v>2894</v>
      </c>
      <c r="F512" s="402">
        <f t="shared" si="28"/>
        <v>360</v>
      </c>
      <c r="G512" s="423">
        <f t="shared" si="24"/>
        <v>372.6</v>
      </c>
    </row>
    <row r="513" spans="1:7">
      <c r="A513" s="284"/>
      <c r="B513" s="288" t="s">
        <v>2895</v>
      </c>
      <c r="C513" s="292" t="s">
        <v>2894</v>
      </c>
      <c r="D513" s="229">
        <v>390</v>
      </c>
      <c r="E513" s="292" t="s">
        <v>2894</v>
      </c>
      <c r="F513" s="402">
        <f t="shared" si="28"/>
        <v>390</v>
      </c>
      <c r="G513" s="423">
        <f t="shared" si="24"/>
        <v>403.65000000000003</v>
      </c>
    </row>
    <row r="514" spans="1:7">
      <c r="A514" s="284"/>
      <c r="B514" s="288" t="s">
        <v>2079</v>
      </c>
      <c r="C514" s="292" t="s">
        <v>2894</v>
      </c>
      <c r="D514" s="229">
        <v>275</v>
      </c>
      <c r="E514" s="292" t="s">
        <v>2894</v>
      </c>
      <c r="F514" s="402">
        <f t="shared" si="28"/>
        <v>275</v>
      </c>
      <c r="G514" s="423">
        <f t="shared" si="24"/>
        <v>284.62</v>
      </c>
    </row>
    <row r="515" spans="1:7">
      <c r="A515" s="284"/>
      <c r="B515" s="288" t="s">
        <v>2080</v>
      </c>
      <c r="C515" s="292" t="s">
        <v>2097</v>
      </c>
      <c r="D515" s="229">
        <v>366</v>
      </c>
      <c r="E515" s="292" t="s">
        <v>2894</v>
      </c>
      <c r="F515" s="402">
        <f t="shared" si="28"/>
        <v>366</v>
      </c>
      <c r="G515" s="423">
        <f t="shared" si="24"/>
        <v>378.81</v>
      </c>
    </row>
    <row r="516" spans="1:7">
      <c r="A516" s="284"/>
      <c r="B516" s="288" t="s">
        <v>2896</v>
      </c>
      <c r="C516" s="292" t="s">
        <v>2097</v>
      </c>
      <c r="D516" s="229">
        <v>342</v>
      </c>
      <c r="E516" s="292" t="s">
        <v>2894</v>
      </c>
      <c r="F516" s="402">
        <f t="shared" si="28"/>
        <v>342</v>
      </c>
      <c r="G516" s="423">
        <f t="shared" si="24"/>
        <v>353.97</v>
      </c>
    </row>
    <row r="517" spans="1:7">
      <c r="A517" s="284"/>
      <c r="B517" s="288" t="s">
        <v>2897</v>
      </c>
      <c r="C517" s="292" t="s">
        <v>2097</v>
      </c>
      <c r="D517" s="229">
        <v>350</v>
      </c>
      <c r="E517" s="292" t="s">
        <v>2894</v>
      </c>
      <c r="F517" s="402">
        <f t="shared" si="28"/>
        <v>350</v>
      </c>
      <c r="G517" s="423">
        <f t="shared" si="24"/>
        <v>362.25</v>
      </c>
    </row>
    <row r="518" spans="1:7">
      <c r="A518" s="284"/>
      <c r="B518" s="288" t="s">
        <v>2898</v>
      </c>
      <c r="C518" s="292" t="s">
        <v>2097</v>
      </c>
      <c r="D518" s="229">
        <v>275</v>
      </c>
      <c r="E518" s="292" t="s">
        <v>2894</v>
      </c>
      <c r="F518" s="402">
        <f t="shared" si="28"/>
        <v>275</v>
      </c>
      <c r="G518" s="423">
        <f t="shared" si="24"/>
        <v>284.62</v>
      </c>
    </row>
    <row r="519" spans="1:7">
      <c r="A519" s="284"/>
      <c r="B519" s="288" t="s">
        <v>2899</v>
      </c>
      <c r="C519" s="292" t="s">
        <v>2097</v>
      </c>
      <c r="D519" s="229">
        <v>132</v>
      </c>
      <c r="E519" s="292" t="s">
        <v>2894</v>
      </c>
      <c r="F519" s="402">
        <f t="shared" si="28"/>
        <v>132</v>
      </c>
      <c r="G519" s="423">
        <f t="shared" si="24"/>
        <v>136.62</v>
      </c>
    </row>
    <row r="520" spans="1:7">
      <c r="A520" s="284"/>
      <c r="B520" s="288" t="s">
        <v>2900</v>
      </c>
      <c r="C520" s="292" t="s">
        <v>3170</v>
      </c>
      <c r="D520" s="229">
        <v>100</v>
      </c>
      <c r="E520" s="292" t="s">
        <v>3170</v>
      </c>
      <c r="F520" s="402">
        <f t="shared" si="28"/>
        <v>100</v>
      </c>
      <c r="G520" s="423">
        <f t="shared" si="24"/>
        <v>103.5</v>
      </c>
    </row>
    <row r="521" spans="1:7">
      <c r="A521" s="284"/>
      <c r="B521" s="288" t="s">
        <v>2901</v>
      </c>
      <c r="C521" s="292" t="s">
        <v>1067</v>
      </c>
      <c r="D521" s="229">
        <v>120</v>
      </c>
      <c r="E521" s="292" t="s">
        <v>3170</v>
      </c>
      <c r="F521" s="402">
        <f t="shared" si="28"/>
        <v>120</v>
      </c>
      <c r="G521" s="423">
        <f t="shared" si="24"/>
        <v>124.2</v>
      </c>
    </row>
    <row r="522" spans="1:7">
      <c r="A522" s="284"/>
      <c r="B522" s="288" t="s">
        <v>2394</v>
      </c>
      <c r="C522" s="292" t="s">
        <v>1067</v>
      </c>
      <c r="D522" s="229">
        <v>160</v>
      </c>
      <c r="E522" s="292" t="s">
        <v>3170</v>
      </c>
      <c r="F522" s="402">
        <f t="shared" si="28"/>
        <v>160</v>
      </c>
      <c r="G522" s="423">
        <f t="shared" si="24"/>
        <v>165.6</v>
      </c>
    </row>
    <row r="523" spans="1:7">
      <c r="A523" s="284"/>
      <c r="B523" s="288" t="s">
        <v>2395</v>
      </c>
      <c r="C523" s="292" t="s">
        <v>2894</v>
      </c>
      <c r="D523" s="229">
        <v>120</v>
      </c>
      <c r="E523" s="292" t="s">
        <v>2894</v>
      </c>
      <c r="F523" s="402">
        <f t="shared" si="28"/>
        <v>120</v>
      </c>
      <c r="G523" s="423">
        <f t="shared" si="24"/>
        <v>124.2</v>
      </c>
    </row>
    <row r="524" spans="1:7">
      <c r="A524" s="284"/>
      <c r="B524" s="288" t="s">
        <v>2396</v>
      </c>
      <c r="C524" s="292" t="s">
        <v>2465</v>
      </c>
      <c r="D524" s="229">
        <v>225</v>
      </c>
      <c r="E524" s="292" t="s">
        <v>2894</v>
      </c>
      <c r="F524" s="402">
        <f t="shared" si="28"/>
        <v>225</v>
      </c>
      <c r="G524" s="423">
        <f t="shared" si="24"/>
        <v>232.87</v>
      </c>
    </row>
    <row r="525" spans="1:7">
      <c r="A525" s="284"/>
      <c r="B525" s="288" t="s">
        <v>2397</v>
      </c>
      <c r="C525" s="292" t="s">
        <v>2465</v>
      </c>
      <c r="D525" s="229">
        <v>170</v>
      </c>
      <c r="E525" s="292" t="s">
        <v>2894</v>
      </c>
      <c r="F525" s="402">
        <f t="shared" si="28"/>
        <v>170</v>
      </c>
      <c r="G525" s="423">
        <f t="shared" ref="G525:G588" si="29">FLOOR(F525*1.035,0.01)</f>
        <v>175.95000000000002</v>
      </c>
    </row>
    <row r="526" spans="1:7">
      <c r="A526" s="284"/>
      <c r="B526" s="288" t="s">
        <v>2081</v>
      </c>
      <c r="C526" s="292" t="s">
        <v>2097</v>
      </c>
      <c r="D526" s="229">
        <v>200</v>
      </c>
      <c r="E526" s="292" t="s">
        <v>2894</v>
      </c>
      <c r="F526" s="402">
        <f t="shared" si="28"/>
        <v>200</v>
      </c>
      <c r="G526" s="423">
        <f t="shared" si="29"/>
        <v>207</v>
      </c>
    </row>
    <row r="527" spans="1:7">
      <c r="A527" s="284"/>
      <c r="B527" s="288" t="s">
        <v>2398</v>
      </c>
      <c r="C527" s="292" t="s">
        <v>2399</v>
      </c>
      <c r="D527" s="229">
        <v>175</v>
      </c>
      <c r="E527" s="292" t="s">
        <v>2894</v>
      </c>
      <c r="F527" s="402">
        <f t="shared" si="28"/>
        <v>175</v>
      </c>
      <c r="G527" s="423">
        <f t="shared" si="29"/>
        <v>181.12</v>
      </c>
    </row>
    <row r="528" spans="1:7">
      <c r="A528" s="284"/>
      <c r="B528" s="288" t="s">
        <v>2082</v>
      </c>
      <c r="C528" s="292" t="s">
        <v>2465</v>
      </c>
      <c r="D528" s="229">
        <v>235</v>
      </c>
      <c r="E528" s="292" t="s">
        <v>2894</v>
      </c>
      <c r="F528" s="402">
        <f t="shared" si="28"/>
        <v>235</v>
      </c>
      <c r="G528" s="423">
        <f t="shared" si="29"/>
        <v>243.22</v>
      </c>
    </row>
    <row r="529" spans="1:7">
      <c r="A529" s="284"/>
      <c r="B529" s="288" t="s">
        <v>2400</v>
      </c>
      <c r="C529" s="292" t="s">
        <v>3171</v>
      </c>
      <c r="D529" s="229">
        <v>40</v>
      </c>
      <c r="E529" s="292" t="s">
        <v>3171</v>
      </c>
      <c r="F529" s="402">
        <f t="shared" si="28"/>
        <v>40</v>
      </c>
      <c r="G529" s="423">
        <f t="shared" si="29"/>
        <v>41.4</v>
      </c>
    </row>
    <row r="530" spans="1:7">
      <c r="A530" s="284"/>
      <c r="B530" s="288" t="s">
        <v>80</v>
      </c>
      <c r="C530" s="292" t="s">
        <v>3171</v>
      </c>
      <c r="D530" s="229">
        <v>110</v>
      </c>
      <c r="E530" s="292" t="s">
        <v>3171</v>
      </c>
      <c r="F530" s="402">
        <f t="shared" si="28"/>
        <v>110</v>
      </c>
      <c r="G530" s="423">
        <f t="shared" si="29"/>
        <v>113.85000000000001</v>
      </c>
    </row>
    <row r="531" spans="1:7">
      <c r="A531" s="284"/>
      <c r="B531" s="288" t="s">
        <v>81</v>
      </c>
      <c r="C531" s="292" t="s">
        <v>3171</v>
      </c>
      <c r="D531" s="229">
        <v>700</v>
      </c>
      <c r="E531" s="292" t="s">
        <v>3171</v>
      </c>
      <c r="F531" s="402">
        <f t="shared" si="28"/>
        <v>700</v>
      </c>
      <c r="G531" s="423">
        <f t="shared" si="29"/>
        <v>724.5</v>
      </c>
    </row>
    <row r="532" spans="1:7">
      <c r="A532" s="284"/>
      <c r="B532" s="288" t="s">
        <v>82</v>
      </c>
      <c r="C532" s="292" t="s">
        <v>2959</v>
      </c>
      <c r="D532" s="229">
        <v>135</v>
      </c>
      <c r="E532" s="292" t="s">
        <v>2894</v>
      </c>
      <c r="F532" s="402">
        <f t="shared" si="28"/>
        <v>135</v>
      </c>
      <c r="G532" s="423">
        <f t="shared" si="29"/>
        <v>139.72</v>
      </c>
    </row>
    <row r="533" spans="1:7">
      <c r="A533" s="284"/>
      <c r="B533" s="288" t="s">
        <v>83</v>
      </c>
      <c r="C533" s="292" t="s">
        <v>2959</v>
      </c>
      <c r="D533" s="229">
        <v>495</v>
      </c>
      <c r="E533" s="292" t="s">
        <v>2894</v>
      </c>
      <c r="F533" s="402">
        <f t="shared" si="28"/>
        <v>495</v>
      </c>
      <c r="G533" s="423">
        <f t="shared" si="29"/>
        <v>512.32000000000005</v>
      </c>
    </row>
    <row r="534" spans="1:7">
      <c r="A534" s="284"/>
      <c r="B534" s="288" t="s">
        <v>2083</v>
      </c>
      <c r="C534" s="292" t="s">
        <v>2465</v>
      </c>
      <c r="D534" s="229">
        <v>450</v>
      </c>
      <c r="E534" s="292" t="s">
        <v>2894</v>
      </c>
      <c r="F534" s="402">
        <f t="shared" si="28"/>
        <v>450</v>
      </c>
      <c r="G534" s="423">
        <f t="shared" si="29"/>
        <v>465.75</v>
      </c>
    </row>
    <row r="535" spans="1:7">
      <c r="A535" s="284"/>
      <c r="B535" s="288" t="s">
        <v>2084</v>
      </c>
      <c r="C535" s="292" t="s">
        <v>2097</v>
      </c>
      <c r="D535" s="229">
        <v>150</v>
      </c>
      <c r="E535" s="292" t="s">
        <v>2894</v>
      </c>
      <c r="F535" s="402">
        <f t="shared" si="28"/>
        <v>150</v>
      </c>
      <c r="G535" s="423">
        <f t="shared" si="29"/>
        <v>155.25</v>
      </c>
    </row>
    <row r="536" spans="1:7">
      <c r="A536" s="284"/>
      <c r="B536" s="288" t="s">
        <v>84</v>
      </c>
      <c r="C536" s="292" t="s">
        <v>2959</v>
      </c>
      <c r="D536" s="229">
        <v>90</v>
      </c>
      <c r="E536" s="292" t="s">
        <v>2894</v>
      </c>
      <c r="F536" s="402">
        <f t="shared" si="28"/>
        <v>90</v>
      </c>
      <c r="G536" s="423">
        <f t="shared" si="29"/>
        <v>93.15</v>
      </c>
    </row>
    <row r="537" spans="1:7">
      <c r="A537" s="284"/>
      <c r="B537" s="288" t="s">
        <v>85</v>
      </c>
      <c r="C537" s="292" t="s">
        <v>3171</v>
      </c>
      <c r="D537" s="229">
        <v>200</v>
      </c>
      <c r="E537" s="292" t="s">
        <v>3171</v>
      </c>
      <c r="F537" s="402">
        <f t="shared" si="28"/>
        <v>200</v>
      </c>
      <c r="G537" s="423">
        <f t="shared" si="29"/>
        <v>207</v>
      </c>
    </row>
    <row r="538" spans="1:7">
      <c r="A538" s="284"/>
      <c r="B538" s="288" t="s">
        <v>2085</v>
      </c>
      <c r="C538" s="292" t="s">
        <v>2097</v>
      </c>
      <c r="D538" s="229">
        <v>200</v>
      </c>
      <c r="E538" s="292" t="s">
        <v>3171</v>
      </c>
      <c r="F538" s="402">
        <f t="shared" si="28"/>
        <v>200</v>
      </c>
      <c r="G538" s="423">
        <f t="shared" si="29"/>
        <v>207</v>
      </c>
    </row>
    <row r="539" spans="1:7">
      <c r="A539" s="284"/>
      <c r="B539" s="288" t="s">
        <v>86</v>
      </c>
      <c r="C539" s="292" t="s">
        <v>2097</v>
      </c>
      <c r="D539" s="229">
        <v>15</v>
      </c>
      <c r="E539" s="292" t="s">
        <v>3171</v>
      </c>
      <c r="F539" s="402">
        <f t="shared" si="28"/>
        <v>15</v>
      </c>
      <c r="G539" s="423">
        <f t="shared" si="29"/>
        <v>15.52</v>
      </c>
    </row>
    <row r="540" spans="1:7">
      <c r="A540" s="568" t="s">
        <v>767</v>
      </c>
      <c r="B540" s="288" t="s">
        <v>2086</v>
      </c>
      <c r="C540" s="292" t="s">
        <v>3163</v>
      </c>
      <c r="D540" s="229">
        <v>65</v>
      </c>
      <c r="E540" s="292" t="s">
        <v>1985</v>
      </c>
      <c r="F540" s="402">
        <f t="shared" si="28"/>
        <v>65</v>
      </c>
      <c r="G540" s="423">
        <f t="shared" si="29"/>
        <v>67.27</v>
      </c>
    </row>
    <row r="541" spans="1:7">
      <c r="A541" s="284"/>
      <c r="B541" s="264" t="s">
        <v>2087</v>
      </c>
      <c r="C541" s="292" t="s">
        <v>3171</v>
      </c>
      <c r="D541" s="229">
        <v>17</v>
      </c>
      <c r="E541" s="292" t="s">
        <v>3171</v>
      </c>
      <c r="F541" s="402">
        <f t="shared" si="28"/>
        <v>17</v>
      </c>
      <c r="G541" s="423">
        <f t="shared" si="29"/>
        <v>17.59</v>
      </c>
    </row>
    <row r="542" spans="1:7">
      <c r="A542" s="311">
        <v>35</v>
      </c>
      <c r="B542" s="311" t="s">
        <v>87</v>
      </c>
      <c r="C542" s="298"/>
      <c r="D542" s="229"/>
      <c r="E542" s="287"/>
      <c r="F542" s="394"/>
      <c r="G542" s="423">
        <f t="shared" si="29"/>
        <v>0</v>
      </c>
    </row>
    <row r="543" spans="1:7">
      <c r="A543" s="284"/>
      <c r="B543" s="316" t="s">
        <v>88</v>
      </c>
      <c r="C543" s="303" t="s">
        <v>89</v>
      </c>
      <c r="D543" s="229"/>
      <c r="E543" s="303" t="s">
        <v>89</v>
      </c>
      <c r="F543" s="402">
        <f t="shared" ref="F543:F549" si="30">D543</f>
        <v>0</v>
      </c>
      <c r="G543" s="423">
        <f t="shared" si="29"/>
        <v>0</v>
      </c>
    </row>
    <row r="544" spans="1:7">
      <c r="A544" s="284"/>
      <c r="B544" s="334" t="s">
        <v>2088</v>
      </c>
      <c r="C544" s="303" t="s">
        <v>89</v>
      </c>
      <c r="D544" s="229"/>
      <c r="E544" s="303" t="s">
        <v>89</v>
      </c>
      <c r="F544" s="402">
        <f t="shared" si="30"/>
        <v>0</v>
      </c>
      <c r="G544" s="423">
        <f t="shared" si="29"/>
        <v>0</v>
      </c>
    </row>
    <row r="545" spans="1:7">
      <c r="A545" s="284"/>
      <c r="B545" s="316" t="s">
        <v>90</v>
      </c>
      <c r="C545" s="303" t="s">
        <v>89</v>
      </c>
      <c r="D545" s="229"/>
      <c r="E545" s="303" t="s">
        <v>89</v>
      </c>
      <c r="F545" s="402">
        <f t="shared" si="30"/>
        <v>0</v>
      </c>
      <c r="G545" s="423">
        <f t="shared" si="29"/>
        <v>0</v>
      </c>
    </row>
    <row r="546" spans="1:7">
      <c r="A546" s="284"/>
      <c r="B546" s="316" t="s">
        <v>91</v>
      </c>
      <c r="C546" s="303" t="s">
        <v>89</v>
      </c>
      <c r="D546" s="229"/>
      <c r="E546" s="303" t="s">
        <v>89</v>
      </c>
      <c r="F546" s="402">
        <f t="shared" si="30"/>
        <v>0</v>
      </c>
      <c r="G546" s="423">
        <f t="shared" si="29"/>
        <v>0</v>
      </c>
    </row>
    <row r="547" spans="1:7">
      <c r="A547" s="284"/>
      <c r="B547" s="316" t="s">
        <v>92</v>
      </c>
      <c r="C547" s="303" t="s">
        <v>89</v>
      </c>
      <c r="D547" s="229"/>
      <c r="E547" s="303" t="s">
        <v>89</v>
      </c>
      <c r="F547" s="402">
        <f t="shared" si="30"/>
        <v>0</v>
      </c>
      <c r="G547" s="423">
        <f t="shared" si="29"/>
        <v>0</v>
      </c>
    </row>
    <row r="548" spans="1:7">
      <c r="A548" s="284"/>
      <c r="B548" s="316" t="s">
        <v>93</v>
      </c>
      <c r="C548" s="303" t="s">
        <v>89</v>
      </c>
      <c r="D548" s="229"/>
      <c r="E548" s="303" t="s">
        <v>89</v>
      </c>
      <c r="F548" s="402">
        <f t="shared" si="30"/>
        <v>0</v>
      </c>
      <c r="G548" s="423">
        <f t="shared" si="29"/>
        <v>0</v>
      </c>
    </row>
    <row r="549" spans="1:7" ht="35.25">
      <c r="A549" s="284"/>
      <c r="B549" s="304" t="s">
        <v>2089</v>
      </c>
      <c r="C549" s="312" t="s">
        <v>94</v>
      </c>
      <c r="D549" s="229"/>
      <c r="E549" s="312" t="s">
        <v>94</v>
      </c>
      <c r="F549" s="402">
        <f t="shared" si="30"/>
        <v>0</v>
      </c>
      <c r="G549" s="423">
        <f t="shared" si="29"/>
        <v>0</v>
      </c>
    </row>
    <row r="550" spans="1:7" ht="36.75">
      <c r="A550" s="311">
        <v>36</v>
      </c>
      <c r="B550" s="335" t="s">
        <v>2090</v>
      </c>
      <c r="C550" s="335"/>
      <c r="D550" s="229"/>
      <c r="E550" s="336"/>
      <c r="F550" s="409"/>
      <c r="G550" s="423">
        <f t="shared" si="29"/>
        <v>0</v>
      </c>
    </row>
    <row r="551" spans="1:7">
      <c r="A551" s="284"/>
      <c r="B551" s="264" t="s">
        <v>2091</v>
      </c>
      <c r="C551" s="292" t="s">
        <v>3163</v>
      </c>
      <c r="D551" s="229">
        <v>20</v>
      </c>
      <c r="E551" s="292" t="s">
        <v>1985</v>
      </c>
      <c r="F551" s="395">
        <f>FLOOR(D551*10.76,0.01)</f>
        <v>215.20000000000002</v>
      </c>
      <c r="G551" s="423">
        <f t="shared" si="29"/>
        <v>222.73000000000002</v>
      </c>
    </row>
    <row r="552" spans="1:7">
      <c r="A552" s="284"/>
      <c r="B552" s="264" t="s">
        <v>1916</v>
      </c>
      <c r="C552" s="292" t="s">
        <v>1067</v>
      </c>
      <c r="D552" s="229">
        <v>28</v>
      </c>
      <c r="E552" s="292" t="s">
        <v>1985</v>
      </c>
      <c r="F552" s="395">
        <f>FLOOR(D552*10.76,0.01)</f>
        <v>301.28000000000003</v>
      </c>
      <c r="G552" s="423">
        <f t="shared" si="29"/>
        <v>311.82</v>
      </c>
    </row>
    <row r="553" spans="1:7">
      <c r="A553" s="284"/>
      <c r="B553" s="264" t="s">
        <v>1026</v>
      </c>
      <c r="C553" s="292" t="s">
        <v>1067</v>
      </c>
      <c r="D553" s="229">
        <v>110</v>
      </c>
      <c r="E553" s="292" t="s">
        <v>1985</v>
      </c>
      <c r="F553" s="395">
        <f>FLOOR(D553*10.76,0.01)</f>
        <v>1183.6000000000001</v>
      </c>
      <c r="G553" s="423">
        <f t="shared" si="29"/>
        <v>1225.02</v>
      </c>
    </row>
    <row r="554" spans="1:7">
      <c r="A554" s="284"/>
      <c r="B554" s="264" t="s">
        <v>1027</v>
      </c>
      <c r="C554" s="292" t="s">
        <v>1067</v>
      </c>
      <c r="D554" s="229">
        <v>73</v>
      </c>
      <c r="E554" s="292" t="s">
        <v>1985</v>
      </c>
      <c r="F554" s="395">
        <f>FLOOR(D554*10.76,0.01)</f>
        <v>785.48</v>
      </c>
      <c r="G554" s="423">
        <f t="shared" si="29"/>
        <v>812.97</v>
      </c>
    </row>
    <row r="555" spans="1:7" ht="32.25">
      <c r="A555" s="311"/>
      <c r="B555" s="264" t="s">
        <v>1033</v>
      </c>
      <c r="C555" s="292" t="s">
        <v>1067</v>
      </c>
      <c r="D555" s="229">
        <v>65</v>
      </c>
      <c r="E555" s="292" t="s">
        <v>1985</v>
      </c>
      <c r="F555" s="395">
        <f>FLOOR(D555*10.76,0.01)</f>
        <v>699.4</v>
      </c>
      <c r="G555" s="423">
        <f t="shared" si="29"/>
        <v>723.87</v>
      </c>
    </row>
    <row r="556" spans="1:7">
      <c r="A556" s="311">
        <v>37</v>
      </c>
      <c r="B556" s="308" t="s">
        <v>1034</v>
      </c>
      <c r="C556" s="308"/>
      <c r="D556" s="229"/>
      <c r="E556" s="338"/>
      <c r="F556" s="410"/>
      <c r="G556" s="423"/>
    </row>
    <row r="557" spans="1:7">
      <c r="A557" s="311"/>
      <c r="B557" s="327" t="s">
        <v>346</v>
      </c>
      <c r="C557" s="286" t="s">
        <v>3068</v>
      </c>
      <c r="D557" s="229">
        <v>132.75</v>
      </c>
      <c r="E557" s="287"/>
      <c r="F557" s="403"/>
      <c r="G557" s="423"/>
    </row>
    <row r="558" spans="1:7">
      <c r="A558" s="311"/>
      <c r="B558" s="327" t="s">
        <v>347</v>
      </c>
      <c r="C558" s="286" t="s">
        <v>3068</v>
      </c>
      <c r="D558" s="229">
        <v>194.69</v>
      </c>
      <c r="E558" s="287"/>
      <c r="F558" s="403"/>
      <c r="G558" s="423"/>
    </row>
    <row r="559" spans="1:7">
      <c r="A559" s="311"/>
      <c r="B559" s="327" t="s">
        <v>348</v>
      </c>
      <c r="C559" s="286" t="s">
        <v>3068</v>
      </c>
      <c r="D559" s="229">
        <v>250.74</v>
      </c>
      <c r="E559" s="287"/>
      <c r="F559" s="403"/>
      <c r="G559" s="423"/>
    </row>
    <row r="560" spans="1:7">
      <c r="A560" s="311"/>
      <c r="B560" s="327" t="s">
        <v>349</v>
      </c>
      <c r="C560" s="286" t="s">
        <v>3068</v>
      </c>
      <c r="D560" s="229">
        <v>339.23</v>
      </c>
      <c r="E560" s="287"/>
      <c r="F560" s="403"/>
      <c r="G560" s="423"/>
    </row>
    <row r="561" spans="1:7">
      <c r="A561" s="311"/>
      <c r="B561" s="327" t="s">
        <v>350</v>
      </c>
      <c r="C561" s="286" t="s">
        <v>3068</v>
      </c>
      <c r="D561" s="229">
        <v>412.98</v>
      </c>
      <c r="E561" s="287"/>
      <c r="F561" s="403"/>
      <c r="G561" s="423"/>
    </row>
    <row r="562" spans="1:7">
      <c r="A562" s="311"/>
      <c r="B562" s="327" t="s">
        <v>351</v>
      </c>
      <c r="C562" s="286" t="s">
        <v>3068</v>
      </c>
      <c r="D562" s="229"/>
      <c r="E562" s="286" t="s">
        <v>3068</v>
      </c>
      <c r="F562" s="395">
        <f>FLOOR(D562*3.28,0.01)</f>
        <v>0</v>
      </c>
      <c r="G562" s="423">
        <f t="shared" si="29"/>
        <v>0</v>
      </c>
    </row>
    <row r="563" spans="1:7">
      <c r="A563" s="311"/>
      <c r="B563" s="327" t="s">
        <v>352</v>
      </c>
      <c r="C563" s="286" t="s">
        <v>3068</v>
      </c>
      <c r="D563" s="229"/>
      <c r="E563" s="286" t="s">
        <v>3068</v>
      </c>
      <c r="F563" s="395">
        <f>FLOOR(D563*3.28,0.01)</f>
        <v>0</v>
      </c>
      <c r="G563" s="423">
        <f t="shared" si="29"/>
        <v>0</v>
      </c>
    </row>
    <row r="564" spans="1:7">
      <c r="A564" s="311"/>
      <c r="B564" s="327" t="s">
        <v>353</v>
      </c>
      <c r="C564" s="286" t="s">
        <v>3068</v>
      </c>
      <c r="D564" s="229"/>
      <c r="E564" s="286" t="s">
        <v>3068</v>
      </c>
      <c r="F564" s="395">
        <f>FLOOR(D564*3.28,0.01)</f>
        <v>0</v>
      </c>
      <c r="G564" s="423">
        <f t="shared" si="29"/>
        <v>0</v>
      </c>
    </row>
    <row r="565" spans="1:7">
      <c r="A565" s="311"/>
      <c r="B565" s="327" t="s">
        <v>354</v>
      </c>
      <c r="C565" s="286" t="s">
        <v>3068</v>
      </c>
      <c r="D565" s="229"/>
      <c r="E565" s="286" t="s">
        <v>3068</v>
      </c>
      <c r="F565" s="395">
        <f>FLOOR(D565*3.28,0.01)</f>
        <v>0</v>
      </c>
      <c r="G565" s="423">
        <f t="shared" si="29"/>
        <v>0</v>
      </c>
    </row>
    <row r="566" spans="1:7">
      <c r="A566" s="311"/>
      <c r="B566" s="327" t="s">
        <v>355</v>
      </c>
      <c r="C566" s="286" t="s">
        <v>3068</v>
      </c>
      <c r="D566" s="229"/>
      <c r="E566" s="286" t="s">
        <v>3068</v>
      </c>
      <c r="F566" s="395">
        <f>FLOOR(D566*3.28,0.01)</f>
        <v>0</v>
      </c>
      <c r="G566" s="423">
        <f t="shared" si="29"/>
        <v>0</v>
      </c>
    </row>
    <row r="567" spans="1:7" ht="23.25" customHeight="1">
      <c r="A567" s="311">
        <v>38</v>
      </c>
      <c r="B567" s="308" t="s">
        <v>356</v>
      </c>
      <c r="C567" s="298"/>
      <c r="D567" s="229"/>
      <c r="E567" s="287"/>
      <c r="F567" s="393"/>
      <c r="G567" s="423">
        <f t="shared" si="29"/>
        <v>0</v>
      </c>
    </row>
    <row r="568" spans="1:7" ht="46.5">
      <c r="A568" s="311"/>
      <c r="B568" s="328" t="s">
        <v>1984</v>
      </c>
      <c r="C568" s="292" t="s">
        <v>1985</v>
      </c>
      <c r="D568" s="229">
        <v>550</v>
      </c>
      <c r="E568" s="292" t="s">
        <v>1985</v>
      </c>
      <c r="F568" s="395">
        <v>500</v>
      </c>
      <c r="G568" s="423">
        <f t="shared" si="29"/>
        <v>517.5</v>
      </c>
    </row>
    <row r="569" spans="1:7" ht="31.5">
      <c r="A569" s="311"/>
      <c r="B569" s="328" t="s">
        <v>1035</v>
      </c>
      <c r="C569" s="292" t="s">
        <v>1036</v>
      </c>
      <c r="D569" s="229">
        <v>66</v>
      </c>
      <c r="E569" s="292" t="s">
        <v>1036</v>
      </c>
      <c r="F569" s="395">
        <v>60</v>
      </c>
      <c r="G569" s="423">
        <f t="shared" si="29"/>
        <v>62.1</v>
      </c>
    </row>
    <row r="570" spans="1:7">
      <c r="A570" s="311"/>
      <c r="B570" s="339" t="s">
        <v>2092</v>
      </c>
      <c r="C570" s="340"/>
      <c r="D570" s="229"/>
      <c r="E570" s="287"/>
      <c r="F570" s="393"/>
      <c r="G570" s="423">
        <f t="shared" si="29"/>
        <v>0</v>
      </c>
    </row>
    <row r="571" spans="1:7" ht="51.75">
      <c r="A571" s="311"/>
      <c r="B571" s="320" t="s">
        <v>1121</v>
      </c>
      <c r="C571" s="292" t="s">
        <v>1037</v>
      </c>
      <c r="D571" s="229"/>
      <c r="E571" s="341"/>
      <c r="F571" s="393"/>
      <c r="G571" s="423">
        <f t="shared" si="29"/>
        <v>0</v>
      </c>
    </row>
    <row r="572" spans="1:7" ht="30.75">
      <c r="A572" s="311"/>
      <c r="B572" s="320" t="s">
        <v>1122</v>
      </c>
      <c r="C572" s="292" t="s">
        <v>1067</v>
      </c>
      <c r="D572" s="229"/>
      <c r="E572" s="342"/>
      <c r="F572" s="393"/>
      <c r="G572" s="423">
        <f t="shared" si="29"/>
        <v>0</v>
      </c>
    </row>
    <row r="573" spans="1:7" ht="51.75">
      <c r="A573" s="311"/>
      <c r="B573" s="320" t="s">
        <v>1123</v>
      </c>
      <c r="C573" s="292" t="s">
        <v>1067</v>
      </c>
      <c r="D573" s="229"/>
      <c r="E573" s="342"/>
      <c r="F573" s="393"/>
      <c r="G573" s="423">
        <f t="shared" si="29"/>
        <v>0</v>
      </c>
    </row>
    <row r="574" spans="1:7" ht="30.75">
      <c r="A574" s="311"/>
      <c r="B574" s="320" t="s">
        <v>1124</v>
      </c>
      <c r="C574" s="292" t="s">
        <v>1067</v>
      </c>
      <c r="D574" s="229"/>
      <c r="E574" s="342"/>
      <c r="F574" s="393"/>
      <c r="G574" s="423">
        <f t="shared" si="29"/>
        <v>0</v>
      </c>
    </row>
    <row r="575" spans="1:7">
      <c r="A575" s="311"/>
      <c r="B575" s="343" t="s">
        <v>1038</v>
      </c>
      <c r="C575" s="292" t="s">
        <v>1039</v>
      </c>
      <c r="D575" s="229">
        <v>900</v>
      </c>
      <c r="E575" s="293"/>
      <c r="F575" s="395">
        <f>FLOOR(D575*3.28,0.01)</f>
        <v>2952</v>
      </c>
      <c r="G575" s="423">
        <f t="shared" si="29"/>
        <v>3055.32</v>
      </c>
    </row>
    <row r="576" spans="1:7">
      <c r="A576" s="311"/>
      <c r="B576" s="339" t="s">
        <v>1040</v>
      </c>
      <c r="C576" s="340"/>
      <c r="D576" s="229"/>
      <c r="E576" s="293"/>
      <c r="F576" s="393"/>
      <c r="G576" s="423">
        <f t="shared" si="29"/>
        <v>0</v>
      </c>
    </row>
    <row r="577" spans="1:7">
      <c r="A577" s="311"/>
      <c r="B577" s="344" t="s">
        <v>1041</v>
      </c>
      <c r="C577" s="340" t="s">
        <v>3080</v>
      </c>
      <c r="D577" s="229">
        <v>38</v>
      </c>
      <c r="E577" s="292" t="s">
        <v>1985</v>
      </c>
      <c r="F577" s="395">
        <f>FLOOR(D577*10.76,0.01)</f>
        <v>408.88</v>
      </c>
      <c r="G577" s="423">
        <f t="shared" si="29"/>
        <v>423.19</v>
      </c>
    </row>
    <row r="578" spans="1:7">
      <c r="A578" s="311"/>
      <c r="B578" s="344" t="s">
        <v>3081</v>
      </c>
      <c r="C578" s="340" t="s">
        <v>1067</v>
      </c>
      <c r="D578" s="229">
        <v>38</v>
      </c>
      <c r="E578" s="292" t="s">
        <v>1985</v>
      </c>
      <c r="F578" s="395">
        <f>FLOOR(D578*10.76,0.01)</f>
        <v>408.88</v>
      </c>
      <c r="G578" s="423">
        <f t="shared" si="29"/>
        <v>423.19</v>
      </c>
    </row>
    <row r="579" spans="1:7">
      <c r="A579" s="311"/>
      <c r="B579" s="344" t="s">
        <v>3082</v>
      </c>
      <c r="C579" s="340" t="s">
        <v>1067</v>
      </c>
      <c r="D579" s="229">
        <v>38</v>
      </c>
      <c r="E579" s="292" t="s">
        <v>1985</v>
      </c>
      <c r="F579" s="395">
        <f>FLOOR(D579*10.76,0.01)</f>
        <v>408.88</v>
      </c>
      <c r="G579" s="423">
        <f t="shared" si="29"/>
        <v>423.19</v>
      </c>
    </row>
    <row r="580" spans="1:7">
      <c r="A580" s="311"/>
      <c r="B580" s="339" t="s">
        <v>3083</v>
      </c>
      <c r="C580" s="340"/>
      <c r="D580" s="229"/>
      <c r="E580" s="293"/>
      <c r="F580" s="395"/>
      <c r="G580" s="423">
        <f t="shared" si="29"/>
        <v>0</v>
      </c>
    </row>
    <row r="581" spans="1:7">
      <c r="A581" s="311"/>
      <c r="B581" s="344" t="s">
        <v>1041</v>
      </c>
      <c r="C581" s="340" t="s">
        <v>3080</v>
      </c>
      <c r="D581" s="229">
        <v>40</v>
      </c>
      <c r="E581" s="292" t="s">
        <v>1985</v>
      </c>
      <c r="F581" s="395">
        <f>FLOOR(D581*10.76,0.01)</f>
        <v>430.40000000000003</v>
      </c>
      <c r="G581" s="423">
        <f t="shared" si="29"/>
        <v>445.46000000000004</v>
      </c>
    </row>
    <row r="582" spans="1:7">
      <c r="A582" s="311"/>
      <c r="B582" s="344" t="s">
        <v>3081</v>
      </c>
      <c r="C582" s="340" t="s">
        <v>1067</v>
      </c>
      <c r="D582" s="229">
        <v>40</v>
      </c>
      <c r="E582" s="292" t="s">
        <v>1985</v>
      </c>
      <c r="F582" s="395">
        <f>FLOOR(D582*10.76,0.01)</f>
        <v>430.40000000000003</v>
      </c>
      <c r="G582" s="423">
        <f t="shared" si="29"/>
        <v>445.46000000000004</v>
      </c>
    </row>
    <row r="583" spans="1:7">
      <c r="A583" s="311"/>
      <c r="B583" s="344" t="s">
        <v>3082</v>
      </c>
      <c r="C583" s="340" t="s">
        <v>1067</v>
      </c>
      <c r="D583" s="229">
        <v>40</v>
      </c>
      <c r="E583" s="292" t="s">
        <v>1985</v>
      </c>
      <c r="F583" s="395">
        <f>FLOOR(D583*10.76,0.01)</f>
        <v>430.40000000000003</v>
      </c>
      <c r="G583" s="423">
        <f t="shared" si="29"/>
        <v>445.46000000000004</v>
      </c>
    </row>
    <row r="584" spans="1:7">
      <c r="A584" s="311"/>
      <c r="B584" s="339" t="s">
        <v>3084</v>
      </c>
      <c r="C584" s="340"/>
      <c r="D584" s="229"/>
      <c r="E584" s="293"/>
      <c r="F584" s="395"/>
      <c r="G584" s="423">
        <f t="shared" si="29"/>
        <v>0</v>
      </c>
    </row>
    <row r="585" spans="1:7">
      <c r="A585" s="311"/>
      <c r="B585" s="344" t="s">
        <v>3085</v>
      </c>
      <c r="C585" s="340" t="s">
        <v>3080</v>
      </c>
      <c r="D585" s="229">
        <v>46</v>
      </c>
      <c r="E585" s="292" t="s">
        <v>1985</v>
      </c>
      <c r="F585" s="395">
        <f t="shared" ref="F585:F590" si="31">FLOOR(D585*10.76,0.01)</f>
        <v>494.96000000000004</v>
      </c>
      <c r="G585" s="423">
        <f t="shared" si="29"/>
        <v>512.28</v>
      </c>
    </row>
    <row r="586" spans="1:7">
      <c r="A586" s="311"/>
      <c r="B586" s="344" t="s">
        <v>3086</v>
      </c>
      <c r="C586" s="340" t="s">
        <v>1067</v>
      </c>
      <c r="D586" s="229">
        <v>46</v>
      </c>
      <c r="E586" s="292" t="s">
        <v>1985</v>
      </c>
      <c r="F586" s="395">
        <f t="shared" si="31"/>
        <v>494.96000000000004</v>
      </c>
      <c r="G586" s="423">
        <f t="shared" si="29"/>
        <v>512.28</v>
      </c>
    </row>
    <row r="587" spans="1:7">
      <c r="A587" s="311"/>
      <c r="B587" s="344" t="s">
        <v>3087</v>
      </c>
      <c r="C587" s="340" t="s">
        <v>1067</v>
      </c>
      <c r="D587" s="229">
        <v>46</v>
      </c>
      <c r="E587" s="292" t="s">
        <v>1985</v>
      </c>
      <c r="F587" s="395">
        <f t="shared" si="31"/>
        <v>494.96000000000004</v>
      </c>
      <c r="G587" s="423">
        <f t="shared" si="29"/>
        <v>512.28</v>
      </c>
    </row>
    <row r="588" spans="1:7">
      <c r="A588" s="311"/>
      <c r="B588" s="344" t="s">
        <v>3088</v>
      </c>
      <c r="C588" s="340" t="s">
        <v>1067</v>
      </c>
      <c r="D588" s="229">
        <v>46</v>
      </c>
      <c r="E588" s="292" t="s">
        <v>1985</v>
      </c>
      <c r="F588" s="395">
        <f t="shared" si="31"/>
        <v>494.96000000000004</v>
      </c>
      <c r="G588" s="423">
        <f t="shared" si="29"/>
        <v>512.28</v>
      </c>
    </row>
    <row r="589" spans="1:7">
      <c r="A589" s="311"/>
      <c r="B589" s="344" t="s">
        <v>3089</v>
      </c>
      <c r="C589" s="340" t="s">
        <v>1067</v>
      </c>
      <c r="D589" s="229">
        <v>46</v>
      </c>
      <c r="E589" s="292" t="s">
        <v>1985</v>
      </c>
      <c r="F589" s="395">
        <f t="shared" si="31"/>
        <v>494.96000000000004</v>
      </c>
      <c r="G589" s="423">
        <f t="shared" ref="G589:G652" si="32">FLOOR(F589*1.035,0.01)</f>
        <v>512.28</v>
      </c>
    </row>
    <row r="590" spans="1:7">
      <c r="A590" s="311"/>
      <c r="B590" s="344" t="s">
        <v>3090</v>
      </c>
      <c r="C590" s="340" t="s">
        <v>1067</v>
      </c>
      <c r="D590" s="229">
        <v>46</v>
      </c>
      <c r="E590" s="292" t="s">
        <v>1985</v>
      </c>
      <c r="F590" s="395">
        <f t="shared" si="31"/>
        <v>494.96000000000004</v>
      </c>
      <c r="G590" s="423">
        <f t="shared" si="32"/>
        <v>512.28</v>
      </c>
    </row>
    <row r="591" spans="1:7">
      <c r="A591" s="311"/>
      <c r="B591" s="339" t="s">
        <v>3091</v>
      </c>
      <c r="C591" s="340"/>
      <c r="D591" s="229"/>
      <c r="E591" s="293"/>
      <c r="F591" s="395"/>
      <c r="G591" s="423">
        <f t="shared" si="32"/>
        <v>0</v>
      </c>
    </row>
    <row r="592" spans="1:7">
      <c r="A592" s="311"/>
      <c r="B592" s="344" t="s">
        <v>3085</v>
      </c>
      <c r="C592" s="340" t="s">
        <v>3080</v>
      </c>
      <c r="D592" s="229">
        <v>47</v>
      </c>
      <c r="E592" s="292" t="s">
        <v>1985</v>
      </c>
      <c r="F592" s="395">
        <f t="shared" ref="F592:F597" si="33">FLOOR(D592*10.76,0.01)</f>
        <v>505.72</v>
      </c>
      <c r="G592" s="423">
        <f t="shared" si="32"/>
        <v>523.41999999999996</v>
      </c>
    </row>
    <row r="593" spans="1:7">
      <c r="A593" s="311"/>
      <c r="B593" s="344" t="s">
        <v>3086</v>
      </c>
      <c r="C593" s="340" t="s">
        <v>1067</v>
      </c>
      <c r="D593" s="229">
        <v>47</v>
      </c>
      <c r="E593" s="292" t="s">
        <v>1985</v>
      </c>
      <c r="F593" s="395">
        <f t="shared" si="33"/>
        <v>505.72</v>
      </c>
      <c r="G593" s="423">
        <f t="shared" si="32"/>
        <v>523.41999999999996</v>
      </c>
    </row>
    <row r="594" spans="1:7">
      <c r="A594" s="311"/>
      <c r="B594" s="344" t="s">
        <v>3087</v>
      </c>
      <c r="C594" s="340" t="s">
        <v>1067</v>
      </c>
      <c r="D594" s="229">
        <v>47</v>
      </c>
      <c r="E594" s="292" t="s">
        <v>1985</v>
      </c>
      <c r="F594" s="395">
        <f t="shared" si="33"/>
        <v>505.72</v>
      </c>
      <c r="G594" s="423">
        <f t="shared" si="32"/>
        <v>523.41999999999996</v>
      </c>
    </row>
    <row r="595" spans="1:7">
      <c r="A595" s="311"/>
      <c r="B595" s="344" t="s">
        <v>3088</v>
      </c>
      <c r="C595" s="340" t="s">
        <v>1067</v>
      </c>
      <c r="D595" s="229">
        <v>47</v>
      </c>
      <c r="E595" s="292" t="s">
        <v>1985</v>
      </c>
      <c r="F595" s="395">
        <f t="shared" si="33"/>
        <v>505.72</v>
      </c>
      <c r="G595" s="423">
        <f t="shared" si="32"/>
        <v>523.41999999999996</v>
      </c>
    </row>
    <row r="596" spans="1:7">
      <c r="A596" s="311"/>
      <c r="B596" s="344" t="s">
        <v>3089</v>
      </c>
      <c r="C596" s="340" t="s">
        <v>1067</v>
      </c>
      <c r="D596" s="229">
        <v>47</v>
      </c>
      <c r="E596" s="292" t="s">
        <v>1985</v>
      </c>
      <c r="F596" s="395">
        <f t="shared" si="33"/>
        <v>505.72</v>
      </c>
      <c r="G596" s="423">
        <f t="shared" si="32"/>
        <v>523.41999999999996</v>
      </c>
    </row>
    <row r="597" spans="1:7">
      <c r="A597" s="311"/>
      <c r="B597" s="344" t="s">
        <v>3090</v>
      </c>
      <c r="C597" s="340" t="s">
        <v>1067</v>
      </c>
      <c r="D597" s="229"/>
      <c r="E597" s="292" t="s">
        <v>1985</v>
      </c>
      <c r="F597" s="395">
        <f t="shared" si="33"/>
        <v>0</v>
      </c>
      <c r="G597" s="423">
        <f t="shared" si="32"/>
        <v>0</v>
      </c>
    </row>
    <row r="598" spans="1:7">
      <c r="A598" s="311"/>
      <c r="B598" s="339" t="s">
        <v>3092</v>
      </c>
      <c r="C598" s="340"/>
      <c r="D598" s="229"/>
      <c r="E598" s="293"/>
      <c r="F598" s="395"/>
      <c r="G598" s="423">
        <f t="shared" si="32"/>
        <v>0</v>
      </c>
    </row>
    <row r="599" spans="1:7">
      <c r="A599" s="311"/>
      <c r="B599" s="344" t="s">
        <v>3085</v>
      </c>
      <c r="C599" s="340" t="s">
        <v>3080</v>
      </c>
      <c r="D599" s="229">
        <v>48</v>
      </c>
      <c r="E599" s="292" t="s">
        <v>1985</v>
      </c>
      <c r="F599" s="395">
        <f t="shared" ref="F599:F604" si="34">FLOOR(D599*10.76,0.01)</f>
        <v>516.48</v>
      </c>
      <c r="G599" s="423">
        <f t="shared" si="32"/>
        <v>534.54999999999995</v>
      </c>
    </row>
    <row r="600" spans="1:7">
      <c r="A600" s="311"/>
      <c r="B600" s="344" t="s">
        <v>3086</v>
      </c>
      <c r="C600" s="340" t="s">
        <v>1067</v>
      </c>
      <c r="D600" s="229">
        <v>48</v>
      </c>
      <c r="E600" s="292" t="s">
        <v>1985</v>
      </c>
      <c r="F600" s="395">
        <f t="shared" si="34"/>
        <v>516.48</v>
      </c>
      <c r="G600" s="423">
        <f t="shared" si="32"/>
        <v>534.54999999999995</v>
      </c>
    </row>
    <row r="601" spans="1:7">
      <c r="A601" s="311"/>
      <c r="B601" s="344" t="s">
        <v>3087</v>
      </c>
      <c r="C601" s="340" t="s">
        <v>1067</v>
      </c>
      <c r="D601" s="229">
        <v>48</v>
      </c>
      <c r="E601" s="292" t="s">
        <v>1985</v>
      </c>
      <c r="F601" s="395">
        <f t="shared" si="34"/>
        <v>516.48</v>
      </c>
      <c r="G601" s="423">
        <f t="shared" si="32"/>
        <v>534.54999999999995</v>
      </c>
    </row>
    <row r="602" spans="1:7">
      <c r="A602" s="311"/>
      <c r="B602" s="344" t="s">
        <v>3088</v>
      </c>
      <c r="C602" s="340" t="s">
        <v>1067</v>
      </c>
      <c r="D602" s="229">
        <v>48</v>
      </c>
      <c r="E602" s="292" t="s">
        <v>1985</v>
      </c>
      <c r="F602" s="395">
        <f t="shared" si="34"/>
        <v>516.48</v>
      </c>
      <c r="G602" s="423">
        <f t="shared" si="32"/>
        <v>534.54999999999995</v>
      </c>
    </row>
    <row r="603" spans="1:7">
      <c r="A603" s="311"/>
      <c r="B603" s="344" t="s">
        <v>3089</v>
      </c>
      <c r="C603" s="340" t="s">
        <v>1067</v>
      </c>
      <c r="D603" s="229">
        <v>48</v>
      </c>
      <c r="E603" s="292" t="s">
        <v>1985</v>
      </c>
      <c r="F603" s="395">
        <f t="shared" si="34"/>
        <v>516.48</v>
      </c>
      <c r="G603" s="423">
        <f t="shared" si="32"/>
        <v>534.54999999999995</v>
      </c>
    </row>
    <row r="604" spans="1:7">
      <c r="A604" s="311"/>
      <c r="B604" s="344" t="s">
        <v>3090</v>
      </c>
      <c r="C604" s="340" t="s">
        <v>1067</v>
      </c>
      <c r="D604" s="229">
        <v>48</v>
      </c>
      <c r="E604" s="292" t="s">
        <v>1985</v>
      </c>
      <c r="F604" s="395">
        <f t="shared" si="34"/>
        <v>516.48</v>
      </c>
      <c r="G604" s="423">
        <f t="shared" si="32"/>
        <v>534.54999999999995</v>
      </c>
    </row>
    <row r="605" spans="1:7">
      <c r="A605" s="311"/>
      <c r="B605" s="339" t="s">
        <v>3093</v>
      </c>
      <c r="C605" s="340"/>
      <c r="D605" s="229"/>
      <c r="E605" s="293"/>
      <c r="F605" s="395"/>
      <c r="G605" s="423">
        <f t="shared" si="32"/>
        <v>0</v>
      </c>
    </row>
    <row r="606" spans="1:7">
      <c r="A606" s="311"/>
      <c r="B606" s="344" t="s">
        <v>3085</v>
      </c>
      <c r="C606" s="340" t="s">
        <v>3080</v>
      </c>
      <c r="D606" s="229">
        <v>49</v>
      </c>
      <c r="E606" s="292" t="s">
        <v>1985</v>
      </c>
      <c r="F606" s="395">
        <f t="shared" ref="F606:F611" si="35">FLOOR(D606*10.76,0.01)</f>
        <v>527.24</v>
      </c>
      <c r="G606" s="423">
        <f t="shared" si="32"/>
        <v>545.69000000000005</v>
      </c>
    </row>
    <row r="607" spans="1:7">
      <c r="A607" s="311"/>
      <c r="B607" s="344" t="s">
        <v>3086</v>
      </c>
      <c r="C607" s="340" t="s">
        <v>1067</v>
      </c>
      <c r="D607" s="229">
        <v>49</v>
      </c>
      <c r="E607" s="292" t="s">
        <v>1985</v>
      </c>
      <c r="F607" s="395">
        <f t="shared" si="35"/>
        <v>527.24</v>
      </c>
      <c r="G607" s="423">
        <f t="shared" si="32"/>
        <v>545.69000000000005</v>
      </c>
    </row>
    <row r="608" spans="1:7">
      <c r="A608" s="311"/>
      <c r="B608" s="344" t="s">
        <v>3087</v>
      </c>
      <c r="C608" s="340" t="s">
        <v>1067</v>
      </c>
      <c r="D608" s="229">
        <v>49</v>
      </c>
      <c r="E608" s="292" t="s">
        <v>1985</v>
      </c>
      <c r="F608" s="395">
        <f t="shared" si="35"/>
        <v>527.24</v>
      </c>
      <c r="G608" s="423">
        <f t="shared" si="32"/>
        <v>545.69000000000005</v>
      </c>
    </row>
    <row r="609" spans="1:7">
      <c r="A609" s="311"/>
      <c r="B609" s="344" t="s">
        <v>3088</v>
      </c>
      <c r="C609" s="340" t="s">
        <v>1067</v>
      </c>
      <c r="D609" s="229">
        <v>49</v>
      </c>
      <c r="E609" s="292" t="s">
        <v>1985</v>
      </c>
      <c r="F609" s="395">
        <f t="shared" si="35"/>
        <v>527.24</v>
      </c>
      <c r="G609" s="423">
        <f t="shared" si="32"/>
        <v>545.69000000000005</v>
      </c>
    </row>
    <row r="610" spans="1:7">
      <c r="A610" s="311"/>
      <c r="B610" s="344" t="s">
        <v>3089</v>
      </c>
      <c r="C610" s="340" t="s">
        <v>1067</v>
      </c>
      <c r="D610" s="229">
        <v>49</v>
      </c>
      <c r="E610" s="292" t="s">
        <v>1985</v>
      </c>
      <c r="F610" s="395">
        <f t="shared" si="35"/>
        <v>527.24</v>
      </c>
      <c r="G610" s="423">
        <f t="shared" si="32"/>
        <v>545.69000000000005</v>
      </c>
    </row>
    <row r="611" spans="1:7">
      <c r="A611" s="311"/>
      <c r="B611" s="344" t="s">
        <v>3090</v>
      </c>
      <c r="C611" s="340" t="s">
        <v>1067</v>
      </c>
      <c r="D611" s="229">
        <v>49</v>
      </c>
      <c r="E611" s="292" t="s">
        <v>1985</v>
      </c>
      <c r="F611" s="395">
        <f t="shared" si="35"/>
        <v>527.24</v>
      </c>
      <c r="G611" s="423">
        <f t="shared" si="32"/>
        <v>545.69000000000005</v>
      </c>
    </row>
    <row r="612" spans="1:7">
      <c r="A612" s="311"/>
      <c r="B612" s="339" t="s">
        <v>3094</v>
      </c>
      <c r="C612" s="340"/>
      <c r="D612" s="229"/>
      <c r="E612" s="293"/>
      <c r="F612" s="395"/>
      <c r="G612" s="423">
        <f t="shared" si="32"/>
        <v>0</v>
      </c>
    </row>
    <row r="613" spans="1:7">
      <c r="A613" s="311"/>
      <c r="B613" s="344" t="s">
        <v>3085</v>
      </c>
      <c r="C613" s="340" t="s">
        <v>3080</v>
      </c>
      <c r="D613" s="229">
        <v>54</v>
      </c>
      <c r="E613" s="292" t="s">
        <v>1985</v>
      </c>
      <c r="F613" s="395">
        <f t="shared" ref="F613:F618" si="36">FLOOR(D613*10.76,0.01)</f>
        <v>581.04</v>
      </c>
      <c r="G613" s="423">
        <f t="shared" si="32"/>
        <v>601.37</v>
      </c>
    </row>
    <row r="614" spans="1:7">
      <c r="A614" s="311"/>
      <c r="B614" s="344" t="s">
        <v>3086</v>
      </c>
      <c r="C614" s="340" t="s">
        <v>1067</v>
      </c>
      <c r="D614" s="229">
        <v>54</v>
      </c>
      <c r="E614" s="292" t="s">
        <v>1985</v>
      </c>
      <c r="F614" s="395">
        <f t="shared" si="36"/>
        <v>581.04</v>
      </c>
      <c r="G614" s="423">
        <f t="shared" si="32"/>
        <v>601.37</v>
      </c>
    </row>
    <row r="615" spans="1:7">
      <c r="A615" s="311"/>
      <c r="B615" s="344" t="s">
        <v>3087</v>
      </c>
      <c r="C615" s="340" t="s">
        <v>1067</v>
      </c>
      <c r="D615" s="229">
        <v>54</v>
      </c>
      <c r="E615" s="292" t="s">
        <v>1985</v>
      </c>
      <c r="F615" s="395">
        <f t="shared" si="36"/>
        <v>581.04</v>
      </c>
      <c r="G615" s="423">
        <f t="shared" si="32"/>
        <v>601.37</v>
      </c>
    </row>
    <row r="616" spans="1:7">
      <c r="A616" s="311"/>
      <c r="B616" s="344" t="s">
        <v>3088</v>
      </c>
      <c r="C616" s="340" t="s">
        <v>1067</v>
      </c>
      <c r="D616" s="229">
        <v>54</v>
      </c>
      <c r="E616" s="292" t="s">
        <v>1985</v>
      </c>
      <c r="F616" s="395">
        <f t="shared" si="36"/>
        <v>581.04</v>
      </c>
      <c r="G616" s="423">
        <f t="shared" si="32"/>
        <v>601.37</v>
      </c>
    </row>
    <row r="617" spans="1:7">
      <c r="A617" s="311"/>
      <c r="B617" s="344" t="s">
        <v>3089</v>
      </c>
      <c r="C617" s="340" t="s">
        <v>1067</v>
      </c>
      <c r="D617" s="229">
        <v>54</v>
      </c>
      <c r="E617" s="292" t="s">
        <v>1985</v>
      </c>
      <c r="F617" s="395">
        <f t="shared" si="36"/>
        <v>581.04</v>
      </c>
      <c r="G617" s="423">
        <f t="shared" si="32"/>
        <v>601.37</v>
      </c>
    </row>
    <row r="618" spans="1:7">
      <c r="A618" s="311"/>
      <c r="B618" s="344" t="s">
        <v>3090</v>
      </c>
      <c r="C618" s="340" t="s">
        <v>1067</v>
      </c>
      <c r="D618" s="229">
        <v>54</v>
      </c>
      <c r="E618" s="292" t="s">
        <v>1985</v>
      </c>
      <c r="F618" s="395">
        <f t="shared" si="36"/>
        <v>581.04</v>
      </c>
      <c r="G618" s="423">
        <f t="shared" si="32"/>
        <v>601.37</v>
      </c>
    </row>
    <row r="619" spans="1:7">
      <c r="A619" s="311"/>
      <c r="B619" s="339" t="s">
        <v>3095</v>
      </c>
      <c r="C619" s="340"/>
      <c r="D619" s="229"/>
      <c r="E619" s="293"/>
      <c r="F619" s="395"/>
      <c r="G619" s="423">
        <f t="shared" si="32"/>
        <v>0</v>
      </c>
    </row>
    <row r="620" spans="1:7">
      <c r="A620" s="311"/>
      <c r="B620" s="344" t="s">
        <v>3085</v>
      </c>
      <c r="C620" s="340" t="s">
        <v>3080</v>
      </c>
      <c r="D620" s="229">
        <v>55</v>
      </c>
      <c r="E620" s="292" t="s">
        <v>1985</v>
      </c>
      <c r="F620" s="395">
        <f t="shared" ref="F620:F625" si="37">FLOOR(D620*10.76,0.01)</f>
        <v>591.80000000000007</v>
      </c>
      <c r="G620" s="423">
        <f t="shared" si="32"/>
        <v>612.51</v>
      </c>
    </row>
    <row r="621" spans="1:7">
      <c r="A621" s="311"/>
      <c r="B621" s="344" t="s">
        <v>3086</v>
      </c>
      <c r="C621" s="340" t="s">
        <v>1067</v>
      </c>
      <c r="D621" s="229">
        <v>55</v>
      </c>
      <c r="E621" s="292" t="s">
        <v>1985</v>
      </c>
      <c r="F621" s="395">
        <f t="shared" si="37"/>
        <v>591.80000000000007</v>
      </c>
      <c r="G621" s="423">
        <f t="shared" si="32"/>
        <v>612.51</v>
      </c>
    </row>
    <row r="622" spans="1:7">
      <c r="A622" s="311"/>
      <c r="B622" s="344" t="s">
        <v>3087</v>
      </c>
      <c r="C622" s="340" t="s">
        <v>1067</v>
      </c>
      <c r="D622" s="229">
        <v>55</v>
      </c>
      <c r="E622" s="292" t="s">
        <v>1985</v>
      </c>
      <c r="F622" s="395">
        <f t="shared" si="37"/>
        <v>591.80000000000007</v>
      </c>
      <c r="G622" s="423">
        <f t="shared" si="32"/>
        <v>612.51</v>
      </c>
    </row>
    <row r="623" spans="1:7">
      <c r="A623" s="311"/>
      <c r="B623" s="344" t="s">
        <v>3088</v>
      </c>
      <c r="C623" s="340" t="s">
        <v>1067</v>
      </c>
      <c r="D623" s="229">
        <v>55</v>
      </c>
      <c r="E623" s="292" t="s">
        <v>1985</v>
      </c>
      <c r="F623" s="395">
        <f t="shared" si="37"/>
        <v>591.80000000000007</v>
      </c>
      <c r="G623" s="423">
        <f t="shared" si="32"/>
        <v>612.51</v>
      </c>
    </row>
    <row r="624" spans="1:7">
      <c r="A624" s="311"/>
      <c r="B624" s="344" t="s">
        <v>3089</v>
      </c>
      <c r="C624" s="340" t="s">
        <v>1067</v>
      </c>
      <c r="D624" s="229">
        <v>55</v>
      </c>
      <c r="E624" s="292" t="s">
        <v>1985</v>
      </c>
      <c r="F624" s="395">
        <f t="shared" si="37"/>
        <v>591.80000000000007</v>
      </c>
      <c r="G624" s="423">
        <f t="shared" si="32"/>
        <v>612.51</v>
      </c>
    </row>
    <row r="625" spans="1:7">
      <c r="A625" s="311"/>
      <c r="B625" s="344" t="s">
        <v>3090</v>
      </c>
      <c r="C625" s="340" t="s">
        <v>1067</v>
      </c>
      <c r="D625" s="229">
        <v>55</v>
      </c>
      <c r="E625" s="292" t="s">
        <v>1985</v>
      </c>
      <c r="F625" s="395">
        <f t="shared" si="37"/>
        <v>591.80000000000007</v>
      </c>
      <c r="G625" s="423">
        <f t="shared" si="32"/>
        <v>612.51</v>
      </c>
    </row>
    <row r="626" spans="1:7" ht="56.25">
      <c r="A626" s="311">
        <v>39</v>
      </c>
      <c r="B626" s="345" t="s">
        <v>3096</v>
      </c>
      <c r="C626" s="288"/>
      <c r="D626" s="229"/>
      <c r="E626" s="293"/>
      <c r="F626" s="394"/>
      <c r="G626" s="423">
        <f t="shared" si="32"/>
        <v>0</v>
      </c>
    </row>
    <row r="627" spans="1:7">
      <c r="A627" s="284"/>
      <c r="B627" s="316" t="s">
        <v>3097</v>
      </c>
      <c r="C627" s="288" t="s">
        <v>3163</v>
      </c>
      <c r="D627" s="229">
        <v>75</v>
      </c>
      <c r="E627" s="292" t="s">
        <v>1985</v>
      </c>
      <c r="F627" s="395">
        <f>FLOOR(D627*10.76,0.01)</f>
        <v>807</v>
      </c>
      <c r="G627" s="423">
        <f t="shared" si="32"/>
        <v>835.24</v>
      </c>
    </row>
    <row r="628" spans="1:7">
      <c r="A628" s="284"/>
      <c r="B628" s="316" t="s">
        <v>3098</v>
      </c>
      <c r="C628" s="288" t="s">
        <v>3163</v>
      </c>
      <c r="D628" s="229">
        <v>95</v>
      </c>
      <c r="E628" s="292" t="s">
        <v>1985</v>
      </c>
      <c r="F628" s="395">
        <f>FLOOR(D628*10.76,0.01)</f>
        <v>1022.2</v>
      </c>
      <c r="G628" s="423">
        <f t="shared" si="32"/>
        <v>1057.97</v>
      </c>
    </row>
    <row r="629" spans="1:7">
      <c r="A629" s="284"/>
      <c r="B629" s="316" t="s">
        <v>3099</v>
      </c>
      <c r="C629" s="288" t="s">
        <v>1067</v>
      </c>
      <c r="D629" s="229">
        <v>135</v>
      </c>
      <c r="E629" s="292" t="s">
        <v>1985</v>
      </c>
      <c r="F629" s="395">
        <f>FLOOR(D629*10.76,0.01)</f>
        <v>1452.6000000000001</v>
      </c>
      <c r="G629" s="423">
        <f t="shared" si="32"/>
        <v>1503.44</v>
      </c>
    </row>
    <row r="630" spans="1:7">
      <c r="A630" s="284"/>
      <c r="B630" s="316" t="s">
        <v>3100</v>
      </c>
      <c r="C630" s="288" t="s">
        <v>1067</v>
      </c>
      <c r="D630" s="229"/>
      <c r="E630" s="292" t="s">
        <v>1985</v>
      </c>
      <c r="F630" s="395">
        <f>FLOOR(D630*10.76,0.01)</f>
        <v>0</v>
      </c>
      <c r="G630" s="423">
        <f t="shared" si="32"/>
        <v>0</v>
      </c>
    </row>
    <row r="631" spans="1:7">
      <c r="A631" s="284"/>
      <c r="B631" s="316" t="s">
        <v>3101</v>
      </c>
      <c r="C631" s="288" t="s">
        <v>1067</v>
      </c>
      <c r="D631" s="229">
        <v>20</v>
      </c>
      <c r="E631" s="292" t="s">
        <v>1985</v>
      </c>
      <c r="F631" s="395">
        <f>FLOOR(D631*10.76,0.01)</f>
        <v>215.20000000000002</v>
      </c>
      <c r="G631" s="423">
        <f t="shared" si="32"/>
        <v>222.73000000000002</v>
      </c>
    </row>
    <row r="632" spans="1:7">
      <c r="A632" s="311">
        <v>40</v>
      </c>
      <c r="B632" s="284" t="s">
        <v>3102</v>
      </c>
      <c r="C632" s="288"/>
      <c r="D632" s="229"/>
      <c r="E632" s="293"/>
      <c r="F632" s="395"/>
      <c r="G632" s="423"/>
    </row>
    <row r="633" spans="1:7">
      <c r="A633" s="284"/>
      <c r="B633" s="316" t="s">
        <v>3103</v>
      </c>
      <c r="C633" s="292" t="s">
        <v>3163</v>
      </c>
      <c r="D633" s="229"/>
      <c r="E633" s="346"/>
      <c r="F633" s="395"/>
      <c r="G633" s="423"/>
    </row>
    <row r="634" spans="1:7" ht="20.25">
      <c r="A634" s="284"/>
      <c r="B634" s="316" t="s">
        <v>1125</v>
      </c>
      <c r="C634" s="292" t="s">
        <v>1067</v>
      </c>
      <c r="D634" s="229"/>
      <c r="E634" s="346"/>
      <c r="F634" s="395"/>
      <c r="G634" s="423"/>
    </row>
    <row r="635" spans="1:7" ht="20.25">
      <c r="A635" s="284"/>
      <c r="B635" s="316" t="s">
        <v>1126</v>
      </c>
      <c r="C635" s="292" t="s">
        <v>1067</v>
      </c>
      <c r="D635" s="229"/>
      <c r="E635" s="346"/>
      <c r="F635" s="395"/>
      <c r="G635" s="423"/>
    </row>
    <row r="636" spans="1:7">
      <c r="A636" s="284"/>
      <c r="B636" s="316" t="s">
        <v>3104</v>
      </c>
      <c r="C636" s="292" t="s">
        <v>1067</v>
      </c>
      <c r="D636" s="229"/>
      <c r="E636" s="346"/>
      <c r="F636" s="395"/>
      <c r="G636" s="423"/>
    </row>
    <row r="637" spans="1:7" ht="36.75">
      <c r="A637" s="284"/>
      <c r="B637" s="316" t="s">
        <v>1127</v>
      </c>
      <c r="C637" s="292" t="s">
        <v>1067</v>
      </c>
      <c r="D637" s="229"/>
      <c r="E637" s="346"/>
      <c r="F637" s="395"/>
      <c r="G637" s="423"/>
    </row>
    <row r="638" spans="1:7">
      <c r="A638" s="284"/>
      <c r="B638" s="322" t="s">
        <v>3105</v>
      </c>
      <c r="C638" s="292" t="s">
        <v>1067</v>
      </c>
      <c r="D638" s="229">
        <v>120</v>
      </c>
      <c r="E638" s="292" t="s">
        <v>1985</v>
      </c>
      <c r="F638" s="395">
        <f>FLOOR(D638*10.76,0.01)</f>
        <v>1291.2</v>
      </c>
      <c r="G638" s="423">
        <f t="shared" si="32"/>
        <v>1336.39</v>
      </c>
    </row>
    <row r="639" spans="1:7" ht="27">
      <c r="A639" s="284"/>
      <c r="B639" s="347" t="s">
        <v>2637</v>
      </c>
      <c r="C639" s="292" t="s">
        <v>1067</v>
      </c>
      <c r="D639" s="229">
        <v>420</v>
      </c>
      <c r="E639" s="292" t="s">
        <v>1985</v>
      </c>
      <c r="F639" s="395">
        <f>FLOOR(D639*10.76,0.01)</f>
        <v>4519.2</v>
      </c>
      <c r="G639" s="423">
        <f t="shared" si="32"/>
        <v>4677.37</v>
      </c>
    </row>
    <row r="640" spans="1:7">
      <c r="A640" s="311">
        <v>41</v>
      </c>
      <c r="B640" s="284" t="s">
        <v>2638</v>
      </c>
      <c r="C640" s="288"/>
      <c r="D640" s="229"/>
      <c r="E640" s="293"/>
      <c r="F640" s="394"/>
      <c r="G640" s="423">
        <f t="shared" si="32"/>
        <v>0</v>
      </c>
    </row>
    <row r="641" spans="1:7">
      <c r="A641" s="284"/>
      <c r="B641" s="264" t="s">
        <v>2913</v>
      </c>
      <c r="C641" s="292" t="s">
        <v>2862</v>
      </c>
      <c r="D641" s="229">
        <v>65</v>
      </c>
      <c r="E641" s="292" t="s">
        <v>1985</v>
      </c>
      <c r="F641" s="395">
        <f>FLOOR(D641/0.09,0.01)</f>
        <v>722.22</v>
      </c>
      <c r="G641" s="423">
        <f t="shared" si="32"/>
        <v>747.49</v>
      </c>
    </row>
    <row r="642" spans="1:7">
      <c r="A642" s="284"/>
      <c r="B642" s="264" t="s">
        <v>2914</v>
      </c>
      <c r="C642" s="286" t="s">
        <v>1073</v>
      </c>
      <c r="D642" s="229">
        <v>270</v>
      </c>
      <c r="E642" s="292" t="s">
        <v>1985</v>
      </c>
      <c r="F642" s="395">
        <f>FLOOR(D642/0.2025,0.01)</f>
        <v>1333.33</v>
      </c>
      <c r="G642" s="423">
        <f t="shared" si="32"/>
        <v>1379.99</v>
      </c>
    </row>
    <row r="643" spans="1:7">
      <c r="A643" s="284"/>
      <c r="B643" s="264" t="s">
        <v>2639</v>
      </c>
      <c r="C643" s="286" t="s">
        <v>1073</v>
      </c>
      <c r="D643" s="229">
        <v>100</v>
      </c>
      <c r="E643" s="292" t="s">
        <v>1985</v>
      </c>
      <c r="F643" s="395">
        <f>FLOOR(D643/0.92,0.01)</f>
        <v>108.69</v>
      </c>
      <c r="G643" s="423">
        <f t="shared" si="32"/>
        <v>112.49000000000001</v>
      </c>
    </row>
    <row r="644" spans="1:7">
      <c r="A644" s="284"/>
      <c r="B644" s="264" t="s">
        <v>2640</v>
      </c>
      <c r="C644" s="288" t="s">
        <v>3163</v>
      </c>
      <c r="D644" s="229">
        <v>10</v>
      </c>
      <c r="E644" s="292" t="s">
        <v>1985</v>
      </c>
      <c r="F644" s="395">
        <f>FLOOR(D644*10.76,0.01)</f>
        <v>107.60000000000001</v>
      </c>
      <c r="G644" s="423">
        <f t="shared" si="32"/>
        <v>111.36</v>
      </c>
    </row>
    <row r="645" spans="1:7">
      <c r="A645" s="284"/>
      <c r="B645" s="264" t="s">
        <v>282</v>
      </c>
      <c r="C645" s="288" t="s">
        <v>3163</v>
      </c>
      <c r="D645" s="229">
        <v>12</v>
      </c>
      <c r="E645" s="292" t="s">
        <v>1985</v>
      </c>
      <c r="F645" s="395">
        <f>FLOOR(D645*10.76,0.01)</f>
        <v>129.12</v>
      </c>
      <c r="G645" s="423">
        <f t="shared" si="32"/>
        <v>133.63</v>
      </c>
    </row>
    <row r="646" spans="1:7">
      <c r="A646" s="284"/>
      <c r="B646" s="264" t="s">
        <v>283</v>
      </c>
      <c r="C646" s="292" t="s">
        <v>2959</v>
      </c>
      <c r="D646" s="229">
        <v>325</v>
      </c>
      <c r="E646" s="292" t="s">
        <v>2959</v>
      </c>
      <c r="F646" s="402">
        <f>D646</f>
        <v>325</v>
      </c>
      <c r="G646" s="423">
        <f t="shared" si="32"/>
        <v>336.37</v>
      </c>
    </row>
    <row r="647" spans="1:7">
      <c r="A647" s="311">
        <v>42</v>
      </c>
      <c r="B647" s="284" t="s">
        <v>284</v>
      </c>
      <c r="C647" s="288"/>
      <c r="D647" s="229"/>
      <c r="E647" s="293"/>
      <c r="F647" s="394"/>
      <c r="G647" s="423">
        <f t="shared" si="32"/>
        <v>0</v>
      </c>
    </row>
    <row r="648" spans="1:7">
      <c r="A648" s="284"/>
      <c r="B648" s="264" t="s">
        <v>285</v>
      </c>
      <c r="C648" s="292" t="s">
        <v>286</v>
      </c>
      <c r="D648" s="229">
        <v>1200</v>
      </c>
      <c r="E648" s="292" t="s">
        <v>1985</v>
      </c>
      <c r="F648" s="395">
        <v>226.41</v>
      </c>
      <c r="G648" s="423">
        <f t="shared" si="32"/>
        <v>234.33</v>
      </c>
    </row>
    <row r="649" spans="1:7">
      <c r="A649" s="284"/>
      <c r="B649" s="264" t="s">
        <v>287</v>
      </c>
      <c r="C649" s="292" t="s">
        <v>3163</v>
      </c>
      <c r="D649" s="229">
        <v>7</v>
      </c>
      <c r="E649" s="292" t="s">
        <v>1985</v>
      </c>
      <c r="F649" s="395">
        <f>FLOOR(D649*10.76,0.01)</f>
        <v>75.320000000000007</v>
      </c>
      <c r="G649" s="423">
        <f t="shared" si="32"/>
        <v>77.95</v>
      </c>
    </row>
    <row r="650" spans="1:7">
      <c r="A650" s="284"/>
      <c r="B650" s="264" t="s">
        <v>288</v>
      </c>
      <c r="C650" s="292" t="s">
        <v>2959</v>
      </c>
      <c r="D650" s="229">
        <v>105</v>
      </c>
      <c r="E650" s="292" t="s">
        <v>2959</v>
      </c>
      <c r="F650" s="402">
        <f>D650</f>
        <v>105</v>
      </c>
      <c r="G650" s="423">
        <f t="shared" si="32"/>
        <v>108.67</v>
      </c>
    </row>
    <row r="651" spans="1:7">
      <c r="A651" s="311">
        <v>43</v>
      </c>
      <c r="B651" s="284" t="s">
        <v>289</v>
      </c>
      <c r="C651" s="288"/>
      <c r="D651" s="229"/>
      <c r="E651" s="293"/>
      <c r="F651" s="394"/>
      <c r="G651" s="423">
        <f t="shared" si="32"/>
        <v>0</v>
      </c>
    </row>
    <row r="652" spans="1:7">
      <c r="A652" s="284"/>
      <c r="B652" s="316" t="s">
        <v>290</v>
      </c>
      <c r="C652" s="288" t="s">
        <v>3163</v>
      </c>
      <c r="D652" s="229"/>
      <c r="E652" s="293"/>
      <c r="F652" s="394"/>
      <c r="G652" s="423">
        <f t="shared" si="32"/>
        <v>0</v>
      </c>
    </row>
    <row r="653" spans="1:7">
      <c r="A653" s="284"/>
      <c r="B653" s="316" t="s">
        <v>291</v>
      </c>
      <c r="C653" s="288" t="s">
        <v>1067</v>
      </c>
      <c r="D653" s="229"/>
      <c r="E653" s="293"/>
      <c r="F653" s="394"/>
      <c r="G653" s="423">
        <f t="shared" ref="G653:G716" si="38">FLOOR(F653*1.035,0.01)</f>
        <v>0</v>
      </c>
    </row>
    <row r="654" spans="1:7">
      <c r="A654" s="284"/>
      <c r="B654" s="316" t="s">
        <v>292</v>
      </c>
      <c r="C654" s="288" t="s">
        <v>1067</v>
      </c>
      <c r="D654" s="229"/>
      <c r="E654" s="293"/>
      <c r="F654" s="394"/>
      <c r="G654" s="423">
        <f t="shared" si="38"/>
        <v>0</v>
      </c>
    </row>
    <row r="655" spans="1:7">
      <c r="A655" s="284"/>
      <c r="B655" s="316" t="s">
        <v>293</v>
      </c>
      <c r="C655" s="288" t="s">
        <v>1067</v>
      </c>
      <c r="D655" s="229"/>
      <c r="E655" s="293"/>
      <c r="F655" s="394"/>
      <c r="G655" s="423">
        <f t="shared" si="38"/>
        <v>0</v>
      </c>
    </row>
    <row r="656" spans="1:7">
      <c r="A656" s="311">
        <v>44</v>
      </c>
      <c r="B656" s="284" t="s">
        <v>294</v>
      </c>
      <c r="C656" s="288"/>
      <c r="D656" s="229"/>
      <c r="E656" s="293"/>
      <c r="F656" s="394"/>
      <c r="G656" s="423">
        <f t="shared" si="38"/>
        <v>0</v>
      </c>
    </row>
    <row r="657" spans="1:7">
      <c r="A657" s="284"/>
      <c r="B657" s="316" t="s">
        <v>295</v>
      </c>
      <c r="C657" s="288" t="s">
        <v>3163</v>
      </c>
      <c r="D657" s="229">
        <v>31</v>
      </c>
      <c r="E657" s="293"/>
      <c r="F657" s="394"/>
      <c r="G657" s="423">
        <f t="shared" si="38"/>
        <v>0</v>
      </c>
    </row>
    <row r="658" spans="1:7">
      <c r="A658" s="284"/>
      <c r="B658" s="316" t="s">
        <v>296</v>
      </c>
      <c r="C658" s="288" t="s">
        <v>1067</v>
      </c>
      <c r="D658" s="229"/>
      <c r="E658" s="293"/>
      <c r="F658" s="394"/>
      <c r="G658" s="423">
        <f t="shared" si="38"/>
        <v>0</v>
      </c>
    </row>
    <row r="659" spans="1:7" ht="32.25">
      <c r="A659" s="284"/>
      <c r="B659" s="316" t="s">
        <v>297</v>
      </c>
      <c r="C659" s="288" t="s">
        <v>1067</v>
      </c>
      <c r="D659" s="229"/>
      <c r="E659" s="293"/>
      <c r="F659" s="394"/>
      <c r="G659" s="423">
        <f t="shared" si="38"/>
        <v>0</v>
      </c>
    </row>
    <row r="660" spans="1:7" ht="18" customHeight="1">
      <c r="A660" s="284"/>
      <c r="B660" s="316" t="s">
        <v>298</v>
      </c>
      <c r="C660" s="288" t="s">
        <v>1067</v>
      </c>
      <c r="D660" s="229"/>
      <c r="E660" s="292" t="s">
        <v>1985</v>
      </c>
      <c r="F660" s="395">
        <f>FLOOR(D660*10.76,0.01)</f>
        <v>0</v>
      </c>
      <c r="G660" s="423">
        <f t="shared" si="38"/>
        <v>0</v>
      </c>
    </row>
    <row r="661" spans="1:7">
      <c r="A661" s="311">
        <v>45</v>
      </c>
      <c r="B661" s="285" t="s">
        <v>299</v>
      </c>
      <c r="C661" s="285"/>
      <c r="D661" s="229"/>
      <c r="E661" s="296"/>
      <c r="F661" s="396"/>
      <c r="G661" s="423">
        <f t="shared" si="38"/>
        <v>0</v>
      </c>
    </row>
    <row r="662" spans="1:7" ht="35.25">
      <c r="A662" s="311"/>
      <c r="B662" s="264" t="s">
        <v>637</v>
      </c>
      <c r="C662" s="307" t="s">
        <v>1071</v>
      </c>
      <c r="D662" s="229">
        <v>550</v>
      </c>
      <c r="E662" s="307" t="s">
        <v>1071</v>
      </c>
      <c r="F662" s="411">
        <f>D662</f>
        <v>550</v>
      </c>
      <c r="G662" s="423">
        <f t="shared" si="38"/>
        <v>569.25</v>
      </c>
    </row>
    <row r="663" spans="1:7" ht="35.25">
      <c r="A663" s="311"/>
      <c r="B663" s="264" t="s">
        <v>638</v>
      </c>
      <c r="C663" s="307" t="s">
        <v>1071</v>
      </c>
      <c r="D663" s="229">
        <v>600</v>
      </c>
      <c r="E663" s="307" t="s">
        <v>1071</v>
      </c>
      <c r="F663" s="411">
        <f>D663</f>
        <v>600</v>
      </c>
      <c r="G663" s="423">
        <f t="shared" si="38"/>
        <v>621</v>
      </c>
    </row>
    <row r="664" spans="1:7" ht="35.25">
      <c r="A664" s="311"/>
      <c r="B664" s="264" t="s">
        <v>639</v>
      </c>
      <c r="C664" s="307" t="s">
        <v>2077</v>
      </c>
      <c r="D664" s="229">
        <v>500</v>
      </c>
      <c r="E664" s="292" t="s">
        <v>1039</v>
      </c>
      <c r="F664" s="411">
        <f>FLOOR(D664*3.28,0.01)</f>
        <v>1640</v>
      </c>
      <c r="G664" s="423">
        <f t="shared" si="38"/>
        <v>1697.4</v>
      </c>
    </row>
    <row r="665" spans="1:7" ht="35.25">
      <c r="A665" s="311"/>
      <c r="B665" s="264" t="s">
        <v>640</v>
      </c>
      <c r="C665" s="307" t="s">
        <v>1071</v>
      </c>
      <c r="D665" s="229">
        <v>2200</v>
      </c>
      <c r="E665" s="307" t="s">
        <v>1071</v>
      </c>
      <c r="F665" s="411">
        <f>D665</f>
        <v>2200</v>
      </c>
      <c r="G665" s="423">
        <f t="shared" si="38"/>
        <v>2277</v>
      </c>
    </row>
    <row r="666" spans="1:7" ht="34.5">
      <c r="A666" s="311"/>
      <c r="B666" s="264" t="s">
        <v>641</v>
      </c>
      <c r="C666" s="307" t="s">
        <v>1067</v>
      </c>
      <c r="D666" s="229">
        <v>7000</v>
      </c>
      <c r="E666" s="307" t="s">
        <v>1071</v>
      </c>
      <c r="F666" s="411">
        <f>D666</f>
        <v>7000</v>
      </c>
      <c r="G666" s="423">
        <f t="shared" si="38"/>
        <v>7245</v>
      </c>
    </row>
    <row r="667" spans="1:7" ht="34.5">
      <c r="A667" s="311"/>
      <c r="B667" s="264" t="s">
        <v>3123</v>
      </c>
      <c r="C667" s="307" t="s">
        <v>1067</v>
      </c>
      <c r="D667" s="229">
        <v>8000</v>
      </c>
      <c r="E667" s="307" t="s">
        <v>1071</v>
      </c>
      <c r="F667" s="411">
        <f>D667</f>
        <v>8000</v>
      </c>
      <c r="G667" s="423">
        <f t="shared" si="38"/>
        <v>8280</v>
      </c>
    </row>
    <row r="668" spans="1:7" ht="49.5">
      <c r="A668" s="311"/>
      <c r="B668" s="264" t="s">
        <v>3124</v>
      </c>
      <c r="C668" s="307" t="s">
        <v>2069</v>
      </c>
      <c r="D668" s="229">
        <v>1500</v>
      </c>
      <c r="E668" s="292" t="s">
        <v>1985</v>
      </c>
      <c r="F668" s="395">
        <f>FLOOR(D668*10.76,0.01)</f>
        <v>16140</v>
      </c>
      <c r="G668" s="423">
        <f t="shared" si="38"/>
        <v>16704.900000000001</v>
      </c>
    </row>
    <row r="669" spans="1:7" ht="34.5">
      <c r="A669" s="311"/>
      <c r="B669" s="264" t="s">
        <v>3125</v>
      </c>
      <c r="C669" s="307" t="s">
        <v>749</v>
      </c>
      <c r="D669" s="229">
        <v>3500</v>
      </c>
      <c r="E669" s="307" t="s">
        <v>749</v>
      </c>
      <c r="F669" s="411">
        <f>D669</f>
        <v>3500</v>
      </c>
      <c r="G669" s="423">
        <f t="shared" si="38"/>
        <v>3622.5</v>
      </c>
    </row>
    <row r="670" spans="1:7" ht="34.5">
      <c r="A670" s="311"/>
      <c r="B670" s="264" t="s">
        <v>1919</v>
      </c>
      <c r="C670" s="307" t="s">
        <v>2069</v>
      </c>
      <c r="D670" s="229">
        <v>500</v>
      </c>
      <c r="E670" s="292" t="s">
        <v>1985</v>
      </c>
      <c r="F670" s="395">
        <f>FLOOR(D670*10.76,0.01)</f>
        <v>5380</v>
      </c>
      <c r="G670" s="423">
        <f t="shared" si="38"/>
        <v>5568.3</v>
      </c>
    </row>
    <row r="671" spans="1:7" ht="34.5">
      <c r="A671" s="311"/>
      <c r="B671" s="264" t="s">
        <v>1920</v>
      </c>
      <c r="C671" s="307" t="s">
        <v>2069</v>
      </c>
      <c r="D671" s="229">
        <v>700</v>
      </c>
      <c r="E671" s="292" t="s">
        <v>1985</v>
      </c>
      <c r="F671" s="395">
        <f>FLOOR(D671*10.76,0.01)</f>
        <v>7532</v>
      </c>
      <c r="G671" s="423">
        <f t="shared" si="38"/>
        <v>7795.62</v>
      </c>
    </row>
    <row r="672" spans="1:7" ht="34.5">
      <c r="A672" s="311"/>
      <c r="B672" s="264" t="s">
        <v>2816</v>
      </c>
      <c r="C672" s="307" t="s">
        <v>2069</v>
      </c>
      <c r="D672" s="229">
        <v>1500</v>
      </c>
      <c r="E672" s="292" t="s">
        <v>1985</v>
      </c>
      <c r="F672" s="395">
        <f>FLOOR(D672*10.76,0.01)</f>
        <v>16140</v>
      </c>
      <c r="G672" s="423">
        <f t="shared" si="38"/>
        <v>16704.900000000001</v>
      </c>
    </row>
    <row r="673" spans="1:7" ht="34.5">
      <c r="A673" s="311"/>
      <c r="B673" s="264" t="s">
        <v>903</v>
      </c>
      <c r="C673" s="307" t="s">
        <v>2077</v>
      </c>
      <c r="D673" s="229">
        <v>950</v>
      </c>
      <c r="E673" s="292" t="s">
        <v>1039</v>
      </c>
      <c r="F673" s="411">
        <f>FLOOR(D673*3.28,0.01)</f>
        <v>3116</v>
      </c>
      <c r="G673" s="423">
        <f t="shared" si="38"/>
        <v>3225.06</v>
      </c>
    </row>
    <row r="674" spans="1:7" ht="35.25">
      <c r="A674" s="311"/>
      <c r="B674" s="264" t="s">
        <v>904</v>
      </c>
      <c r="C674" s="307" t="s">
        <v>2077</v>
      </c>
      <c r="D674" s="229">
        <v>600</v>
      </c>
      <c r="E674" s="292" t="s">
        <v>1039</v>
      </c>
      <c r="F674" s="411">
        <f>FLOOR(D674*3.28,0.01)</f>
        <v>1968</v>
      </c>
      <c r="G674" s="423">
        <f t="shared" si="38"/>
        <v>2036.88</v>
      </c>
    </row>
    <row r="675" spans="1:7" ht="35.25">
      <c r="A675" s="311"/>
      <c r="B675" s="264" t="s">
        <v>2425</v>
      </c>
      <c r="C675" s="307" t="s">
        <v>2077</v>
      </c>
      <c r="D675" s="229">
        <v>500</v>
      </c>
      <c r="E675" s="292" t="s">
        <v>1039</v>
      </c>
      <c r="F675" s="411">
        <f>FLOOR(D675*3.28,0.01)</f>
        <v>1640</v>
      </c>
      <c r="G675" s="423">
        <f t="shared" si="38"/>
        <v>1697.4</v>
      </c>
    </row>
    <row r="676" spans="1:7">
      <c r="A676" s="311">
        <v>46</v>
      </c>
      <c r="B676" s="285" t="s">
        <v>300</v>
      </c>
      <c r="C676" s="285"/>
      <c r="D676" s="229"/>
      <c r="E676" s="296"/>
      <c r="F676" s="396"/>
      <c r="G676" s="423">
        <f t="shared" si="38"/>
        <v>0</v>
      </c>
    </row>
    <row r="677" spans="1:7">
      <c r="A677" s="284"/>
      <c r="B677" s="288" t="s">
        <v>2426</v>
      </c>
      <c r="C677" s="292" t="s">
        <v>1071</v>
      </c>
      <c r="D677" s="229">
        <v>15</v>
      </c>
      <c r="E677" s="292" t="s">
        <v>1071</v>
      </c>
      <c r="F677" s="411">
        <f t="shared" ref="F677:F689" si="39">D677</f>
        <v>15</v>
      </c>
      <c r="G677" s="423">
        <f t="shared" si="38"/>
        <v>15.52</v>
      </c>
    </row>
    <row r="678" spans="1:7" ht="36.75">
      <c r="A678" s="284"/>
      <c r="B678" s="288" t="s">
        <v>2427</v>
      </c>
      <c r="C678" s="292" t="s">
        <v>1067</v>
      </c>
      <c r="D678" s="229">
        <v>15</v>
      </c>
      <c r="E678" s="292" t="s">
        <v>1071</v>
      </c>
      <c r="F678" s="411">
        <f t="shared" si="39"/>
        <v>15</v>
      </c>
      <c r="G678" s="423">
        <f t="shared" si="38"/>
        <v>15.52</v>
      </c>
    </row>
    <row r="679" spans="1:7">
      <c r="A679" s="284"/>
      <c r="B679" s="288" t="s">
        <v>301</v>
      </c>
      <c r="C679" s="292" t="s">
        <v>1067</v>
      </c>
      <c r="D679" s="229">
        <v>20</v>
      </c>
      <c r="E679" s="292" t="s">
        <v>1071</v>
      </c>
      <c r="F679" s="411">
        <f t="shared" si="39"/>
        <v>20</v>
      </c>
      <c r="G679" s="423">
        <f t="shared" si="38"/>
        <v>20.7</v>
      </c>
    </row>
    <row r="680" spans="1:7">
      <c r="A680" s="284"/>
      <c r="B680" s="288" t="s">
        <v>302</v>
      </c>
      <c r="C680" s="292" t="s">
        <v>1067</v>
      </c>
      <c r="D680" s="229">
        <v>20</v>
      </c>
      <c r="E680" s="292" t="s">
        <v>1071</v>
      </c>
      <c r="F680" s="411">
        <f t="shared" si="39"/>
        <v>20</v>
      </c>
      <c r="G680" s="423">
        <f t="shared" si="38"/>
        <v>20.7</v>
      </c>
    </row>
    <row r="681" spans="1:7">
      <c r="A681" s="284"/>
      <c r="B681" s="288" t="s">
        <v>2428</v>
      </c>
      <c r="C681" s="292" t="s">
        <v>1067</v>
      </c>
      <c r="D681" s="229">
        <v>7</v>
      </c>
      <c r="E681" s="292" t="s">
        <v>1071</v>
      </c>
      <c r="F681" s="411">
        <f t="shared" si="39"/>
        <v>7</v>
      </c>
      <c r="G681" s="423">
        <f t="shared" si="38"/>
        <v>7.24</v>
      </c>
    </row>
    <row r="682" spans="1:7">
      <c r="A682" s="284"/>
      <c r="B682" s="288" t="s">
        <v>2429</v>
      </c>
      <c r="C682" s="292" t="s">
        <v>1067</v>
      </c>
      <c r="D682" s="229">
        <v>7</v>
      </c>
      <c r="E682" s="292" t="s">
        <v>1071</v>
      </c>
      <c r="F682" s="411">
        <f t="shared" si="39"/>
        <v>7</v>
      </c>
      <c r="G682" s="423">
        <f t="shared" si="38"/>
        <v>7.24</v>
      </c>
    </row>
    <row r="683" spans="1:7">
      <c r="A683" s="284"/>
      <c r="B683" s="288" t="s">
        <v>2430</v>
      </c>
      <c r="C683" s="292" t="s">
        <v>1067</v>
      </c>
      <c r="D683" s="229">
        <v>14</v>
      </c>
      <c r="E683" s="292" t="s">
        <v>1071</v>
      </c>
      <c r="F683" s="411">
        <f t="shared" si="39"/>
        <v>14</v>
      </c>
      <c r="G683" s="423">
        <f t="shared" si="38"/>
        <v>14.49</v>
      </c>
    </row>
    <row r="684" spans="1:7">
      <c r="A684" s="284"/>
      <c r="B684" s="288" t="s">
        <v>2431</v>
      </c>
      <c r="C684" s="292" t="s">
        <v>1067</v>
      </c>
      <c r="D684" s="229">
        <v>6.5</v>
      </c>
      <c r="E684" s="292" t="s">
        <v>1071</v>
      </c>
      <c r="F684" s="411">
        <f t="shared" si="39"/>
        <v>6.5</v>
      </c>
      <c r="G684" s="423">
        <f t="shared" si="38"/>
        <v>6.72</v>
      </c>
    </row>
    <row r="685" spans="1:7">
      <c r="A685" s="284"/>
      <c r="B685" s="288" t="s">
        <v>2432</v>
      </c>
      <c r="C685" s="292" t="s">
        <v>1067</v>
      </c>
      <c r="D685" s="229">
        <v>50</v>
      </c>
      <c r="E685" s="292" t="s">
        <v>1071</v>
      </c>
      <c r="F685" s="411">
        <f t="shared" si="39"/>
        <v>50</v>
      </c>
      <c r="G685" s="423">
        <f t="shared" si="38"/>
        <v>51.75</v>
      </c>
    </row>
    <row r="686" spans="1:7">
      <c r="A686" s="284"/>
      <c r="B686" s="288" t="s">
        <v>1389</v>
      </c>
      <c r="C686" s="292" t="s">
        <v>1067</v>
      </c>
      <c r="D686" s="229">
        <v>5.5</v>
      </c>
      <c r="E686" s="292" t="s">
        <v>1071</v>
      </c>
      <c r="F686" s="411">
        <f t="shared" si="39"/>
        <v>5.5</v>
      </c>
      <c r="G686" s="423">
        <f t="shared" si="38"/>
        <v>5.69</v>
      </c>
    </row>
    <row r="687" spans="1:7">
      <c r="A687" s="284"/>
      <c r="B687" s="348" t="s">
        <v>1390</v>
      </c>
      <c r="C687" s="292" t="s">
        <v>749</v>
      </c>
      <c r="D687" s="229">
        <v>7</v>
      </c>
      <c r="E687" s="292" t="s">
        <v>1071</v>
      </c>
      <c r="F687" s="411">
        <f t="shared" si="39"/>
        <v>7</v>
      </c>
      <c r="G687" s="423">
        <f t="shared" si="38"/>
        <v>7.24</v>
      </c>
    </row>
    <row r="688" spans="1:7">
      <c r="A688" s="284"/>
      <c r="B688" s="288" t="s">
        <v>1391</v>
      </c>
      <c r="C688" s="292" t="s">
        <v>749</v>
      </c>
      <c r="D688" s="229">
        <v>3</v>
      </c>
      <c r="E688" s="292" t="s">
        <v>1071</v>
      </c>
      <c r="F688" s="411">
        <f t="shared" si="39"/>
        <v>3</v>
      </c>
      <c r="G688" s="423">
        <f t="shared" si="38"/>
        <v>3.1</v>
      </c>
    </row>
    <row r="689" spans="1:7">
      <c r="A689" s="284"/>
      <c r="B689" s="288" t="s">
        <v>1392</v>
      </c>
      <c r="C689" s="292" t="s">
        <v>749</v>
      </c>
      <c r="D689" s="229">
        <v>35</v>
      </c>
      <c r="E689" s="292" t="s">
        <v>1071</v>
      </c>
      <c r="F689" s="411">
        <f t="shared" si="39"/>
        <v>35</v>
      </c>
      <c r="G689" s="423">
        <f t="shared" si="38"/>
        <v>36.22</v>
      </c>
    </row>
    <row r="690" spans="1:7">
      <c r="A690" s="284"/>
      <c r="B690" s="288" t="s">
        <v>1427</v>
      </c>
      <c r="C690" s="292" t="s">
        <v>1067</v>
      </c>
      <c r="D690" s="229"/>
      <c r="E690" s="292" t="s">
        <v>1071</v>
      </c>
      <c r="F690" s="411"/>
      <c r="G690" s="423">
        <f t="shared" si="38"/>
        <v>0</v>
      </c>
    </row>
    <row r="691" spans="1:7">
      <c r="A691" s="284"/>
      <c r="B691" s="288" t="s">
        <v>1055</v>
      </c>
      <c r="C691" s="292" t="s">
        <v>1067</v>
      </c>
      <c r="D691" s="229"/>
      <c r="E691" s="292" t="s">
        <v>1071</v>
      </c>
      <c r="F691" s="411"/>
      <c r="G691" s="423">
        <f t="shared" si="38"/>
        <v>0</v>
      </c>
    </row>
    <row r="692" spans="1:7">
      <c r="A692" s="284"/>
      <c r="B692" s="288" t="s">
        <v>1056</v>
      </c>
      <c r="C692" s="292"/>
      <c r="D692" s="229"/>
      <c r="E692" s="292" t="s">
        <v>1071</v>
      </c>
      <c r="F692" s="411"/>
      <c r="G692" s="423">
        <f t="shared" si="38"/>
        <v>0</v>
      </c>
    </row>
    <row r="693" spans="1:7">
      <c r="A693" s="284"/>
      <c r="B693" s="349" t="s">
        <v>1057</v>
      </c>
      <c r="C693" s="292" t="s">
        <v>1067</v>
      </c>
      <c r="D693" s="229">
        <v>100</v>
      </c>
      <c r="E693" s="292" t="s">
        <v>1071</v>
      </c>
      <c r="F693" s="411">
        <f>D693</f>
        <v>100</v>
      </c>
      <c r="G693" s="423">
        <f t="shared" si="38"/>
        <v>103.5</v>
      </c>
    </row>
    <row r="694" spans="1:7">
      <c r="A694" s="284"/>
      <c r="B694" s="349" t="s">
        <v>1058</v>
      </c>
      <c r="C694" s="292" t="s">
        <v>1067</v>
      </c>
      <c r="D694" s="229">
        <v>200</v>
      </c>
      <c r="E694" s="292" t="s">
        <v>1071</v>
      </c>
      <c r="F694" s="411">
        <f>D694</f>
        <v>200</v>
      </c>
      <c r="G694" s="423">
        <f t="shared" si="38"/>
        <v>207</v>
      </c>
    </row>
    <row r="695" spans="1:7">
      <c r="A695" s="284"/>
      <c r="B695" s="288" t="s">
        <v>1059</v>
      </c>
      <c r="C695" s="288"/>
      <c r="D695" s="229"/>
      <c r="E695" s="294"/>
      <c r="F695" s="411"/>
      <c r="G695" s="423">
        <f t="shared" si="38"/>
        <v>0</v>
      </c>
    </row>
    <row r="696" spans="1:7">
      <c r="A696" s="284"/>
      <c r="B696" s="349" t="s">
        <v>2433</v>
      </c>
      <c r="C696" s="292" t="s">
        <v>1067</v>
      </c>
      <c r="D696" s="229"/>
      <c r="E696" s="287"/>
      <c r="F696" s="411"/>
      <c r="G696" s="423">
        <f t="shared" si="38"/>
        <v>0</v>
      </c>
    </row>
    <row r="697" spans="1:7">
      <c r="A697" s="284"/>
      <c r="B697" s="349" t="s">
        <v>2434</v>
      </c>
      <c r="C697" s="292"/>
      <c r="D697" s="229">
        <v>600</v>
      </c>
      <c r="E697" s="287"/>
      <c r="F697" s="411"/>
      <c r="G697" s="423">
        <f t="shared" si="38"/>
        <v>0</v>
      </c>
    </row>
    <row r="698" spans="1:7">
      <c r="A698" s="284"/>
      <c r="B698" s="288" t="s">
        <v>1060</v>
      </c>
      <c r="C698" s="292" t="s">
        <v>749</v>
      </c>
      <c r="D698" s="229">
        <v>17</v>
      </c>
      <c r="E698" s="292" t="s">
        <v>1071</v>
      </c>
      <c r="F698" s="411">
        <f>D698</f>
        <v>17</v>
      </c>
      <c r="G698" s="423">
        <f t="shared" si="38"/>
        <v>17.59</v>
      </c>
    </row>
    <row r="699" spans="1:7">
      <c r="A699" s="284"/>
      <c r="B699" s="288" t="s">
        <v>2435</v>
      </c>
      <c r="C699" s="292" t="s">
        <v>1067</v>
      </c>
      <c r="D699" s="229"/>
      <c r="E699" s="292" t="s">
        <v>1071</v>
      </c>
      <c r="F699" s="411"/>
      <c r="G699" s="423">
        <f t="shared" si="38"/>
        <v>0</v>
      </c>
    </row>
    <row r="700" spans="1:7">
      <c r="A700" s="284"/>
      <c r="B700" s="288" t="s">
        <v>2436</v>
      </c>
      <c r="C700" s="292" t="s">
        <v>1067</v>
      </c>
      <c r="D700" s="229">
        <v>150</v>
      </c>
      <c r="E700" s="292" t="s">
        <v>1071</v>
      </c>
      <c r="F700" s="411">
        <f t="shared" ref="F700:F722" si="40">D700</f>
        <v>150</v>
      </c>
      <c r="G700" s="423">
        <f t="shared" si="38"/>
        <v>155.25</v>
      </c>
    </row>
    <row r="701" spans="1:7">
      <c r="A701" s="284"/>
      <c r="B701" s="288" t="s">
        <v>2437</v>
      </c>
      <c r="C701" s="292" t="s">
        <v>1067</v>
      </c>
      <c r="D701" s="229">
        <v>125</v>
      </c>
      <c r="E701" s="292" t="s">
        <v>1071</v>
      </c>
      <c r="F701" s="411">
        <f t="shared" si="40"/>
        <v>125</v>
      </c>
      <c r="G701" s="423">
        <f t="shared" si="38"/>
        <v>129.37</v>
      </c>
    </row>
    <row r="702" spans="1:7">
      <c r="A702" s="284"/>
      <c r="B702" s="288" t="s">
        <v>2438</v>
      </c>
      <c r="C702" s="292" t="s">
        <v>1067</v>
      </c>
      <c r="D702" s="229">
        <v>12</v>
      </c>
      <c r="E702" s="292" t="s">
        <v>1071</v>
      </c>
      <c r="F702" s="411">
        <f t="shared" si="40"/>
        <v>12</v>
      </c>
      <c r="G702" s="423">
        <f t="shared" si="38"/>
        <v>12.42</v>
      </c>
    </row>
    <row r="703" spans="1:7">
      <c r="A703" s="284"/>
      <c r="B703" s="288" t="s">
        <v>2439</v>
      </c>
      <c r="C703" s="292" t="s">
        <v>1067</v>
      </c>
      <c r="D703" s="229">
        <v>9</v>
      </c>
      <c r="E703" s="292" t="s">
        <v>1071</v>
      </c>
      <c r="F703" s="411">
        <f t="shared" si="40"/>
        <v>9</v>
      </c>
      <c r="G703" s="423">
        <f t="shared" si="38"/>
        <v>9.31</v>
      </c>
    </row>
    <row r="704" spans="1:7">
      <c r="A704" s="284"/>
      <c r="B704" s="288" t="s">
        <v>2440</v>
      </c>
      <c r="C704" s="292" t="s">
        <v>1067</v>
      </c>
      <c r="D704" s="229">
        <v>17</v>
      </c>
      <c r="E704" s="292" t="s">
        <v>1071</v>
      </c>
      <c r="F704" s="411">
        <f t="shared" si="40"/>
        <v>17</v>
      </c>
      <c r="G704" s="423">
        <f t="shared" si="38"/>
        <v>17.59</v>
      </c>
    </row>
    <row r="705" spans="1:7">
      <c r="A705" s="284"/>
      <c r="B705" s="288" t="s">
        <v>2441</v>
      </c>
      <c r="C705" s="292" t="s">
        <v>1067</v>
      </c>
      <c r="D705" s="229">
        <v>12</v>
      </c>
      <c r="E705" s="292" t="s">
        <v>1071</v>
      </c>
      <c r="F705" s="411">
        <f t="shared" si="40"/>
        <v>12</v>
      </c>
      <c r="G705" s="423">
        <f t="shared" si="38"/>
        <v>12.42</v>
      </c>
    </row>
    <row r="706" spans="1:7">
      <c r="A706" s="284"/>
      <c r="B706" s="288" t="s">
        <v>1061</v>
      </c>
      <c r="C706" s="292" t="s">
        <v>1067</v>
      </c>
      <c r="D706" s="229">
        <v>25</v>
      </c>
      <c r="E706" s="292" t="s">
        <v>1071</v>
      </c>
      <c r="F706" s="411">
        <f t="shared" si="40"/>
        <v>25</v>
      </c>
      <c r="G706" s="423">
        <f t="shared" si="38"/>
        <v>25.87</v>
      </c>
    </row>
    <row r="707" spans="1:7">
      <c r="A707" s="284"/>
      <c r="B707" s="288" t="s">
        <v>3221</v>
      </c>
      <c r="C707" s="292" t="s">
        <v>1067</v>
      </c>
      <c r="D707" s="229">
        <v>37</v>
      </c>
      <c r="E707" s="292" t="s">
        <v>1071</v>
      </c>
      <c r="F707" s="411">
        <f t="shared" si="40"/>
        <v>37</v>
      </c>
      <c r="G707" s="423">
        <f t="shared" si="38"/>
        <v>38.29</v>
      </c>
    </row>
    <row r="708" spans="1:7">
      <c r="A708" s="284"/>
      <c r="B708" s="328" t="s">
        <v>3403</v>
      </c>
      <c r="C708" s="292" t="s">
        <v>1067</v>
      </c>
      <c r="D708" s="229">
        <v>150</v>
      </c>
      <c r="E708" s="292" t="s">
        <v>1071</v>
      </c>
      <c r="F708" s="411">
        <f t="shared" si="40"/>
        <v>150</v>
      </c>
      <c r="G708" s="423">
        <f t="shared" si="38"/>
        <v>155.25</v>
      </c>
    </row>
    <row r="709" spans="1:7">
      <c r="A709" s="284"/>
      <c r="B709" s="288" t="s">
        <v>3222</v>
      </c>
      <c r="C709" s="292" t="s">
        <v>1067</v>
      </c>
      <c r="D709" s="229">
        <v>30</v>
      </c>
      <c r="E709" s="292" t="s">
        <v>1071</v>
      </c>
      <c r="F709" s="411">
        <f t="shared" si="40"/>
        <v>30</v>
      </c>
      <c r="G709" s="423">
        <f t="shared" si="38"/>
        <v>31.05</v>
      </c>
    </row>
    <row r="710" spans="1:7">
      <c r="A710" s="284"/>
      <c r="B710" s="288" t="s">
        <v>3404</v>
      </c>
      <c r="C710" s="292" t="s">
        <v>1067</v>
      </c>
      <c r="D710" s="229">
        <v>50</v>
      </c>
      <c r="E710" s="292" t="s">
        <v>1071</v>
      </c>
      <c r="F710" s="411">
        <f t="shared" si="40"/>
        <v>50</v>
      </c>
      <c r="G710" s="423">
        <f t="shared" si="38"/>
        <v>51.75</v>
      </c>
    </row>
    <row r="711" spans="1:7">
      <c r="A711" s="284"/>
      <c r="B711" s="288" t="s">
        <v>3405</v>
      </c>
      <c r="C711" s="292" t="s">
        <v>1067</v>
      </c>
      <c r="D711" s="229">
        <v>1400</v>
      </c>
      <c r="E711" s="292" t="s">
        <v>1071</v>
      </c>
      <c r="F711" s="411">
        <f t="shared" si="40"/>
        <v>1400</v>
      </c>
      <c r="G711" s="423">
        <f t="shared" si="38"/>
        <v>1449</v>
      </c>
    </row>
    <row r="712" spans="1:7">
      <c r="A712" s="284"/>
      <c r="B712" s="288" t="s">
        <v>3406</v>
      </c>
      <c r="C712" s="292" t="s">
        <v>1067</v>
      </c>
      <c r="D712" s="229">
        <v>950</v>
      </c>
      <c r="E712" s="292" t="s">
        <v>1071</v>
      </c>
      <c r="F712" s="411">
        <f t="shared" si="40"/>
        <v>950</v>
      </c>
      <c r="G712" s="423">
        <f t="shared" si="38"/>
        <v>983.25</v>
      </c>
    </row>
    <row r="713" spans="1:7">
      <c r="A713" s="284"/>
      <c r="B713" s="288" t="s">
        <v>3407</v>
      </c>
      <c r="C713" s="292" t="s">
        <v>1067</v>
      </c>
      <c r="D713" s="229">
        <v>700</v>
      </c>
      <c r="E713" s="292" t="s">
        <v>1071</v>
      </c>
      <c r="F713" s="411">
        <f t="shared" si="40"/>
        <v>700</v>
      </c>
      <c r="G713" s="423">
        <f t="shared" si="38"/>
        <v>724.5</v>
      </c>
    </row>
    <row r="714" spans="1:7">
      <c r="A714" s="284"/>
      <c r="B714" s="288" t="s">
        <v>3223</v>
      </c>
      <c r="C714" s="292" t="s">
        <v>749</v>
      </c>
      <c r="D714" s="229">
        <v>200</v>
      </c>
      <c r="E714" s="292" t="s">
        <v>1071</v>
      </c>
      <c r="F714" s="411">
        <f t="shared" si="40"/>
        <v>200</v>
      </c>
      <c r="G714" s="423">
        <f t="shared" si="38"/>
        <v>207</v>
      </c>
    </row>
    <row r="715" spans="1:7">
      <c r="A715" s="284"/>
      <c r="B715" s="288" t="s">
        <v>3224</v>
      </c>
      <c r="C715" s="292" t="s">
        <v>3225</v>
      </c>
      <c r="D715" s="229">
        <v>850</v>
      </c>
      <c r="E715" s="292" t="s">
        <v>3225</v>
      </c>
      <c r="F715" s="411">
        <f t="shared" si="40"/>
        <v>850</v>
      </c>
      <c r="G715" s="423">
        <f t="shared" si="38"/>
        <v>879.75</v>
      </c>
    </row>
    <row r="716" spans="1:7">
      <c r="A716" s="284"/>
      <c r="B716" s="288" t="s">
        <v>3226</v>
      </c>
      <c r="C716" s="292" t="s">
        <v>3225</v>
      </c>
      <c r="D716" s="229">
        <v>900</v>
      </c>
      <c r="E716" s="292" t="s">
        <v>3225</v>
      </c>
      <c r="F716" s="411">
        <f t="shared" si="40"/>
        <v>900</v>
      </c>
      <c r="G716" s="423">
        <f t="shared" si="38"/>
        <v>931.5</v>
      </c>
    </row>
    <row r="717" spans="1:7">
      <c r="A717" s="284"/>
      <c r="B717" s="288" t="s">
        <v>3227</v>
      </c>
      <c r="C717" s="292" t="s">
        <v>3228</v>
      </c>
      <c r="D717" s="229">
        <v>40</v>
      </c>
      <c r="E717" s="287"/>
      <c r="F717" s="411">
        <f t="shared" si="40"/>
        <v>40</v>
      </c>
      <c r="G717" s="423">
        <f t="shared" ref="G717:G780" si="41">FLOOR(F717*1.035,0.01)</f>
        <v>41.4</v>
      </c>
    </row>
    <row r="718" spans="1:7">
      <c r="A718" s="284"/>
      <c r="B718" s="288" t="s">
        <v>3229</v>
      </c>
      <c r="C718" s="292" t="s">
        <v>3230</v>
      </c>
      <c r="D718" s="229">
        <v>2000</v>
      </c>
      <c r="E718" s="292" t="s">
        <v>3230</v>
      </c>
      <c r="F718" s="411">
        <f t="shared" si="40"/>
        <v>2000</v>
      </c>
      <c r="G718" s="423">
        <f t="shared" si="41"/>
        <v>2070</v>
      </c>
    </row>
    <row r="719" spans="1:7">
      <c r="A719" s="284"/>
      <c r="B719" s="288" t="s">
        <v>3408</v>
      </c>
      <c r="C719" s="292" t="s">
        <v>749</v>
      </c>
      <c r="D719" s="229">
        <v>412</v>
      </c>
      <c r="E719" s="292" t="s">
        <v>749</v>
      </c>
      <c r="F719" s="411">
        <f t="shared" si="40"/>
        <v>412</v>
      </c>
      <c r="G719" s="423">
        <f t="shared" si="41"/>
        <v>426.42</v>
      </c>
    </row>
    <row r="720" spans="1:7">
      <c r="A720" s="284"/>
      <c r="B720" s="264" t="s">
        <v>3409</v>
      </c>
      <c r="C720" s="292" t="s">
        <v>749</v>
      </c>
      <c r="D720" s="229">
        <v>22</v>
      </c>
      <c r="E720" s="292" t="s">
        <v>749</v>
      </c>
      <c r="F720" s="411">
        <f t="shared" si="40"/>
        <v>22</v>
      </c>
      <c r="G720" s="423">
        <f t="shared" si="41"/>
        <v>22.77</v>
      </c>
    </row>
    <row r="721" spans="1:7">
      <c r="A721" s="284"/>
      <c r="B721" s="328" t="s">
        <v>3410</v>
      </c>
      <c r="C721" s="292" t="s">
        <v>749</v>
      </c>
      <c r="D721" s="229">
        <v>65</v>
      </c>
      <c r="E721" s="292" t="s">
        <v>749</v>
      </c>
      <c r="F721" s="411">
        <f t="shared" si="40"/>
        <v>65</v>
      </c>
      <c r="G721" s="423">
        <f t="shared" si="41"/>
        <v>67.27</v>
      </c>
    </row>
    <row r="722" spans="1:7">
      <c r="A722" s="284"/>
      <c r="B722" s="328" t="s">
        <v>3411</v>
      </c>
      <c r="C722" s="292" t="s">
        <v>749</v>
      </c>
      <c r="D722" s="229">
        <v>128</v>
      </c>
      <c r="E722" s="292" t="s">
        <v>749</v>
      </c>
      <c r="F722" s="411">
        <f t="shared" si="40"/>
        <v>128</v>
      </c>
      <c r="G722" s="423">
        <f t="shared" si="41"/>
        <v>132.47999999999999</v>
      </c>
    </row>
    <row r="723" spans="1:7">
      <c r="A723" s="284"/>
      <c r="B723" s="328" t="s">
        <v>3412</v>
      </c>
      <c r="C723" s="292" t="s">
        <v>2378</v>
      </c>
      <c r="D723" s="229"/>
      <c r="E723" s="292" t="s">
        <v>2378</v>
      </c>
      <c r="F723" s="395">
        <v>1000</v>
      </c>
      <c r="G723" s="423">
        <f t="shared" si="41"/>
        <v>1035</v>
      </c>
    </row>
    <row r="724" spans="1:7">
      <c r="A724" s="284"/>
      <c r="B724" s="328" t="s">
        <v>2152</v>
      </c>
      <c r="C724" s="292" t="s">
        <v>3225</v>
      </c>
      <c r="D724" s="229"/>
      <c r="E724" s="292" t="s">
        <v>3225</v>
      </c>
      <c r="F724" s="411">
        <f>D724</f>
        <v>0</v>
      </c>
      <c r="G724" s="423">
        <f t="shared" si="41"/>
        <v>0</v>
      </c>
    </row>
    <row r="725" spans="1:7" ht="37.5">
      <c r="A725" s="311">
        <v>47</v>
      </c>
      <c r="B725" s="345" t="s">
        <v>1494</v>
      </c>
      <c r="C725" s="292"/>
      <c r="D725" s="229"/>
      <c r="E725" s="293"/>
      <c r="F725" s="395"/>
      <c r="G725" s="423">
        <f t="shared" si="41"/>
        <v>0</v>
      </c>
    </row>
    <row r="726" spans="1:7" ht="78">
      <c r="A726" s="284"/>
      <c r="B726" s="350" t="s">
        <v>3382</v>
      </c>
      <c r="C726" s="292"/>
      <c r="D726" s="229"/>
      <c r="E726" s="287"/>
      <c r="F726" s="395"/>
      <c r="G726" s="423">
        <f t="shared" si="41"/>
        <v>0</v>
      </c>
    </row>
    <row r="727" spans="1:7">
      <c r="A727" s="284"/>
      <c r="B727" s="335" t="s">
        <v>3383</v>
      </c>
      <c r="C727" s="310"/>
      <c r="D727" s="229"/>
      <c r="E727" s="287"/>
      <c r="F727" s="395"/>
      <c r="G727" s="423">
        <f t="shared" si="41"/>
        <v>0</v>
      </c>
    </row>
    <row r="728" spans="1:7">
      <c r="A728" s="284"/>
      <c r="B728" s="305" t="s">
        <v>3384</v>
      </c>
      <c r="C728" s="310" t="s">
        <v>3385</v>
      </c>
      <c r="D728" s="229"/>
      <c r="E728" s="292" t="s">
        <v>1985</v>
      </c>
      <c r="F728" s="411">
        <f t="shared" ref="F728:F734" si="42">D728</f>
        <v>0</v>
      </c>
      <c r="G728" s="423">
        <f t="shared" si="41"/>
        <v>0</v>
      </c>
    </row>
    <row r="729" spans="1:7">
      <c r="A729" s="284"/>
      <c r="B729" s="305" t="s">
        <v>3386</v>
      </c>
      <c r="C729" s="310" t="s">
        <v>1067</v>
      </c>
      <c r="D729" s="229"/>
      <c r="E729" s="292" t="s">
        <v>1985</v>
      </c>
      <c r="F729" s="411">
        <f t="shared" si="42"/>
        <v>0</v>
      </c>
      <c r="G729" s="423">
        <f t="shared" si="41"/>
        <v>0</v>
      </c>
    </row>
    <row r="730" spans="1:7">
      <c r="A730" s="284"/>
      <c r="B730" s="305" t="s">
        <v>3387</v>
      </c>
      <c r="C730" s="310" t="s">
        <v>1067</v>
      </c>
      <c r="D730" s="229"/>
      <c r="E730" s="292" t="s">
        <v>1985</v>
      </c>
      <c r="F730" s="411">
        <f t="shared" si="42"/>
        <v>0</v>
      </c>
      <c r="G730" s="423">
        <f t="shared" si="41"/>
        <v>0</v>
      </c>
    </row>
    <row r="731" spans="1:7" ht="32.25">
      <c r="A731" s="284"/>
      <c r="B731" s="305" t="s">
        <v>3388</v>
      </c>
      <c r="C731" s="310" t="s">
        <v>1067</v>
      </c>
      <c r="D731" s="229"/>
      <c r="E731" s="292" t="s">
        <v>1985</v>
      </c>
      <c r="F731" s="411">
        <f t="shared" si="42"/>
        <v>0</v>
      </c>
      <c r="G731" s="423">
        <f t="shared" si="41"/>
        <v>0</v>
      </c>
    </row>
    <row r="732" spans="1:7">
      <c r="A732" s="284"/>
      <c r="B732" s="305" t="s">
        <v>3389</v>
      </c>
      <c r="C732" s="310" t="s">
        <v>1067</v>
      </c>
      <c r="D732" s="229"/>
      <c r="E732" s="292" t="s">
        <v>1985</v>
      </c>
      <c r="F732" s="411">
        <f t="shared" si="42"/>
        <v>0</v>
      </c>
      <c r="G732" s="423">
        <f t="shared" si="41"/>
        <v>0</v>
      </c>
    </row>
    <row r="733" spans="1:7" ht="32.25">
      <c r="A733" s="284"/>
      <c r="B733" s="305" t="s">
        <v>3390</v>
      </c>
      <c r="C733" s="310" t="s">
        <v>1067</v>
      </c>
      <c r="D733" s="229"/>
      <c r="E733" s="292" t="s">
        <v>1985</v>
      </c>
      <c r="F733" s="411">
        <f t="shared" si="42"/>
        <v>0</v>
      </c>
      <c r="G733" s="423">
        <f t="shared" si="41"/>
        <v>0</v>
      </c>
    </row>
    <row r="734" spans="1:7">
      <c r="A734" s="284"/>
      <c r="B734" s="305" t="s">
        <v>3391</v>
      </c>
      <c r="C734" s="310" t="s">
        <v>1067</v>
      </c>
      <c r="D734" s="229"/>
      <c r="E734" s="292" t="s">
        <v>1985</v>
      </c>
      <c r="F734" s="411">
        <f t="shared" si="42"/>
        <v>0</v>
      </c>
      <c r="G734" s="423">
        <f t="shared" si="41"/>
        <v>0</v>
      </c>
    </row>
    <row r="735" spans="1:7">
      <c r="A735" s="284"/>
      <c r="B735" s="335" t="s">
        <v>3392</v>
      </c>
      <c r="C735" s="310"/>
      <c r="D735" s="229"/>
      <c r="E735" s="287"/>
      <c r="F735" s="395"/>
      <c r="G735" s="423">
        <f t="shared" si="41"/>
        <v>0</v>
      </c>
    </row>
    <row r="736" spans="1:7">
      <c r="A736" s="284"/>
      <c r="B736" s="305" t="s">
        <v>3384</v>
      </c>
      <c r="C736" s="310" t="s">
        <v>3385</v>
      </c>
      <c r="D736" s="229"/>
      <c r="E736" s="292" t="s">
        <v>1985</v>
      </c>
      <c r="F736" s="411">
        <f t="shared" ref="F736:F742" si="43">D736</f>
        <v>0</v>
      </c>
      <c r="G736" s="423">
        <f t="shared" si="41"/>
        <v>0</v>
      </c>
    </row>
    <row r="737" spans="1:7">
      <c r="A737" s="284"/>
      <c r="B737" s="305" t="s">
        <v>3386</v>
      </c>
      <c r="C737" s="310" t="s">
        <v>1067</v>
      </c>
      <c r="D737" s="229"/>
      <c r="E737" s="292" t="s">
        <v>1985</v>
      </c>
      <c r="F737" s="411">
        <f t="shared" si="43"/>
        <v>0</v>
      </c>
      <c r="G737" s="423">
        <f t="shared" si="41"/>
        <v>0</v>
      </c>
    </row>
    <row r="738" spans="1:7">
      <c r="A738" s="284"/>
      <c r="B738" s="305" t="s">
        <v>3387</v>
      </c>
      <c r="C738" s="310" t="s">
        <v>1067</v>
      </c>
      <c r="D738" s="229"/>
      <c r="E738" s="292" t="s">
        <v>1985</v>
      </c>
      <c r="F738" s="411">
        <f t="shared" si="43"/>
        <v>0</v>
      </c>
      <c r="G738" s="423">
        <f t="shared" si="41"/>
        <v>0</v>
      </c>
    </row>
    <row r="739" spans="1:7" ht="32.25">
      <c r="A739" s="284"/>
      <c r="B739" s="305" t="s">
        <v>3388</v>
      </c>
      <c r="C739" s="310" t="s">
        <v>1067</v>
      </c>
      <c r="D739" s="229"/>
      <c r="E739" s="292" t="s">
        <v>1985</v>
      </c>
      <c r="F739" s="411">
        <f t="shared" si="43"/>
        <v>0</v>
      </c>
      <c r="G739" s="423">
        <f t="shared" si="41"/>
        <v>0</v>
      </c>
    </row>
    <row r="740" spans="1:7">
      <c r="A740" s="284"/>
      <c r="B740" s="305" t="s">
        <v>3389</v>
      </c>
      <c r="C740" s="310" t="s">
        <v>1067</v>
      </c>
      <c r="D740" s="229"/>
      <c r="E740" s="292" t="s">
        <v>1985</v>
      </c>
      <c r="F740" s="411">
        <f t="shared" si="43"/>
        <v>0</v>
      </c>
      <c r="G740" s="423">
        <f t="shared" si="41"/>
        <v>0</v>
      </c>
    </row>
    <row r="741" spans="1:7" ht="32.25">
      <c r="A741" s="284"/>
      <c r="B741" s="305" t="s">
        <v>3390</v>
      </c>
      <c r="C741" s="310" t="s">
        <v>1067</v>
      </c>
      <c r="D741" s="229"/>
      <c r="E741" s="292" t="s">
        <v>1985</v>
      </c>
      <c r="F741" s="411">
        <f t="shared" si="43"/>
        <v>0</v>
      </c>
      <c r="G741" s="423">
        <f t="shared" si="41"/>
        <v>0</v>
      </c>
    </row>
    <row r="742" spans="1:7">
      <c r="A742" s="284"/>
      <c r="B742" s="305" t="s">
        <v>3391</v>
      </c>
      <c r="C742" s="310" t="s">
        <v>1067</v>
      </c>
      <c r="D742" s="229"/>
      <c r="E742" s="292" t="s">
        <v>1985</v>
      </c>
      <c r="F742" s="411">
        <f t="shared" si="43"/>
        <v>0</v>
      </c>
      <c r="G742" s="423">
        <f t="shared" si="41"/>
        <v>0</v>
      </c>
    </row>
    <row r="743" spans="1:7" ht="78">
      <c r="A743" s="284"/>
      <c r="B743" s="350" t="s">
        <v>3393</v>
      </c>
      <c r="C743" s="310"/>
      <c r="D743" s="229"/>
      <c r="E743" s="287"/>
      <c r="F743" s="395"/>
      <c r="G743" s="423">
        <f t="shared" si="41"/>
        <v>0</v>
      </c>
    </row>
    <row r="744" spans="1:7">
      <c r="A744" s="284"/>
      <c r="B744" s="335" t="s">
        <v>3383</v>
      </c>
      <c r="C744" s="310"/>
      <c r="D744" s="229"/>
      <c r="E744" s="287"/>
      <c r="F744" s="395"/>
      <c r="G744" s="423">
        <f t="shared" si="41"/>
        <v>0</v>
      </c>
    </row>
    <row r="745" spans="1:7">
      <c r="A745" s="284"/>
      <c r="B745" s="305" t="s">
        <v>1545</v>
      </c>
      <c r="C745" s="310" t="s">
        <v>3385</v>
      </c>
      <c r="D745" s="229">
        <v>7995</v>
      </c>
      <c r="E745" s="292" t="s">
        <v>1985</v>
      </c>
      <c r="F745" s="411">
        <f>D745</f>
        <v>7995</v>
      </c>
      <c r="G745" s="423">
        <f t="shared" si="41"/>
        <v>8274.82</v>
      </c>
    </row>
    <row r="746" spans="1:7">
      <c r="A746" s="284"/>
      <c r="B746" s="305" t="s">
        <v>1546</v>
      </c>
      <c r="C746" s="310" t="s">
        <v>1067</v>
      </c>
      <c r="D746" s="229">
        <v>7995</v>
      </c>
      <c r="E746" s="292" t="s">
        <v>1985</v>
      </c>
      <c r="F746" s="411">
        <f>D746</f>
        <v>7995</v>
      </c>
      <c r="G746" s="423">
        <f t="shared" si="41"/>
        <v>8274.82</v>
      </c>
    </row>
    <row r="747" spans="1:7">
      <c r="A747" s="284"/>
      <c r="B747" s="335" t="s">
        <v>3392</v>
      </c>
      <c r="C747" s="310"/>
      <c r="D747" s="229"/>
      <c r="E747" s="287"/>
      <c r="F747" s="411">
        <f>D747</f>
        <v>0</v>
      </c>
      <c r="G747" s="423">
        <f t="shared" si="41"/>
        <v>0</v>
      </c>
    </row>
    <row r="748" spans="1:7">
      <c r="A748" s="284"/>
      <c r="B748" s="305" t="s">
        <v>1545</v>
      </c>
      <c r="C748" s="310" t="s">
        <v>3385</v>
      </c>
      <c r="D748" s="229">
        <v>9745</v>
      </c>
      <c r="E748" s="292" t="s">
        <v>1985</v>
      </c>
      <c r="F748" s="411">
        <f>D748</f>
        <v>9745</v>
      </c>
      <c r="G748" s="423">
        <f t="shared" si="41"/>
        <v>10086.07</v>
      </c>
    </row>
    <row r="749" spans="1:7">
      <c r="A749" s="284"/>
      <c r="B749" s="305" t="s">
        <v>1546</v>
      </c>
      <c r="C749" s="310" t="s">
        <v>1067</v>
      </c>
      <c r="D749" s="229">
        <v>9745</v>
      </c>
      <c r="E749" s="292" t="s">
        <v>1985</v>
      </c>
      <c r="F749" s="411">
        <f>D749</f>
        <v>9745</v>
      </c>
      <c r="G749" s="423">
        <f t="shared" si="41"/>
        <v>10086.07</v>
      </c>
    </row>
    <row r="750" spans="1:7" ht="105" customHeight="1">
      <c r="A750" s="284"/>
      <c r="B750" s="350" t="s">
        <v>1805</v>
      </c>
      <c r="C750" s="310"/>
      <c r="D750" s="229"/>
      <c r="E750" s="287"/>
      <c r="F750" s="395"/>
      <c r="G750" s="423">
        <f t="shared" si="41"/>
        <v>0</v>
      </c>
    </row>
    <row r="751" spans="1:7">
      <c r="A751" s="284"/>
      <c r="B751" s="335" t="s">
        <v>3383</v>
      </c>
      <c r="C751" s="310"/>
      <c r="D751" s="229"/>
      <c r="E751" s="287"/>
      <c r="F751" s="395"/>
      <c r="G751" s="423">
        <f t="shared" si="41"/>
        <v>0</v>
      </c>
    </row>
    <row r="752" spans="1:7">
      <c r="A752" s="284"/>
      <c r="B752" s="305" t="s">
        <v>1806</v>
      </c>
      <c r="C752" s="310" t="s">
        <v>3385</v>
      </c>
      <c r="D752" s="229">
        <v>8470</v>
      </c>
      <c r="E752" s="292" t="s">
        <v>1985</v>
      </c>
      <c r="F752" s="411">
        <f t="shared" ref="F752:F759" si="44">D752</f>
        <v>8470</v>
      </c>
      <c r="G752" s="423">
        <f t="shared" si="41"/>
        <v>8766.4500000000007</v>
      </c>
    </row>
    <row r="753" spans="1:7">
      <c r="A753" s="284"/>
      <c r="B753" s="305" t="s">
        <v>3287</v>
      </c>
      <c r="C753" s="310" t="s">
        <v>1067</v>
      </c>
      <c r="D753" s="229">
        <v>8470</v>
      </c>
      <c r="E753" s="292" t="s">
        <v>1985</v>
      </c>
      <c r="F753" s="411">
        <f t="shared" si="44"/>
        <v>8470</v>
      </c>
      <c r="G753" s="423">
        <f t="shared" si="41"/>
        <v>8766.4500000000007</v>
      </c>
    </row>
    <row r="754" spans="1:7">
      <c r="A754" s="284"/>
      <c r="B754" s="305" t="s">
        <v>3288</v>
      </c>
      <c r="C754" s="310" t="s">
        <v>1067</v>
      </c>
      <c r="D754" s="229">
        <v>8470</v>
      </c>
      <c r="E754" s="292" t="s">
        <v>1985</v>
      </c>
      <c r="F754" s="411">
        <f t="shared" si="44"/>
        <v>8470</v>
      </c>
      <c r="G754" s="423">
        <f t="shared" si="41"/>
        <v>8766.4500000000007</v>
      </c>
    </row>
    <row r="755" spans="1:7">
      <c r="A755" s="284"/>
      <c r="B755" s="305" t="s">
        <v>3289</v>
      </c>
      <c r="C755" s="310" t="s">
        <v>1067</v>
      </c>
      <c r="D755" s="229">
        <v>8470</v>
      </c>
      <c r="E755" s="292" t="s">
        <v>1985</v>
      </c>
      <c r="F755" s="411">
        <f t="shared" si="44"/>
        <v>8470</v>
      </c>
      <c r="G755" s="423">
        <f t="shared" si="41"/>
        <v>8766.4500000000007</v>
      </c>
    </row>
    <row r="756" spans="1:7">
      <c r="A756" s="284"/>
      <c r="B756" s="305" t="s">
        <v>483</v>
      </c>
      <c r="C756" s="310" t="s">
        <v>1067</v>
      </c>
      <c r="D756" s="229">
        <v>8470</v>
      </c>
      <c r="E756" s="292" t="s">
        <v>1985</v>
      </c>
      <c r="F756" s="411">
        <f t="shared" si="44"/>
        <v>8470</v>
      </c>
      <c r="G756" s="423">
        <f t="shared" si="41"/>
        <v>8766.4500000000007</v>
      </c>
    </row>
    <row r="757" spans="1:7">
      <c r="A757" s="284"/>
      <c r="B757" s="305" t="s">
        <v>3291</v>
      </c>
      <c r="C757" s="310" t="s">
        <v>1067</v>
      </c>
      <c r="D757" s="229">
        <v>8470</v>
      </c>
      <c r="E757" s="292" t="s">
        <v>1985</v>
      </c>
      <c r="F757" s="411">
        <f t="shared" si="44"/>
        <v>8470</v>
      </c>
      <c r="G757" s="423">
        <f t="shared" si="41"/>
        <v>8766.4500000000007</v>
      </c>
    </row>
    <row r="758" spans="1:7" ht="32.25">
      <c r="A758" s="284"/>
      <c r="B758" s="305" t="s">
        <v>508</v>
      </c>
      <c r="C758" s="310" t="s">
        <v>1067</v>
      </c>
      <c r="D758" s="229">
        <v>8470</v>
      </c>
      <c r="E758" s="292" t="s">
        <v>1985</v>
      </c>
      <c r="F758" s="411">
        <f t="shared" si="44"/>
        <v>8470</v>
      </c>
      <c r="G758" s="423">
        <f t="shared" si="41"/>
        <v>8766.4500000000007</v>
      </c>
    </row>
    <row r="759" spans="1:7">
      <c r="A759" s="284"/>
      <c r="B759" s="305" t="s">
        <v>509</v>
      </c>
      <c r="C759" s="310" t="s">
        <v>1067</v>
      </c>
      <c r="D759" s="229">
        <v>8470</v>
      </c>
      <c r="E759" s="292" t="s">
        <v>1985</v>
      </c>
      <c r="F759" s="411">
        <f t="shared" si="44"/>
        <v>8470</v>
      </c>
      <c r="G759" s="423">
        <f t="shared" si="41"/>
        <v>8766.4500000000007</v>
      </c>
    </row>
    <row r="760" spans="1:7">
      <c r="A760" s="284"/>
      <c r="B760" s="335" t="s">
        <v>3392</v>
      </c>
      <c r="C760" s="310"/>
      <c r="D760" s="229"/>
      <c r="E760" s="287"/>
      <c r="F760" s="395"/>
      <c r="G760" s="423">
        <f t="shared" si="41"/>
        <v>0</v>
      </c>
    </row>
    <row r="761" spans="1:7">
      <c r="A761" s="284"/>
      <c r="B761" s="305" t="s">
        <v>1806</v>
      </c>
      <c r="C761" s="310" t="s">
        <v>3385</v>
      </c>
      <c r="D761" s="229">
        <v>10200</v>
      </c>
      <c r="E761" s="292" t="s">
        <v>1985</v>
      </c>
      <c r="F761" s="411">
        <f t="shared" ref="F761:F768" si="45">D761</f>
        <v>10200</v>
      </c>
      <c r="G761" s="423">
        <f t="shared" si="41"/>
        <v>10557</v>
      </c>
    </row>
    <row r="762" spans="1:7">
      <c r="A762" s="284"/>
      <c r="B762" s="305" t="s">
        <v>3287</v>
      </c>
      <c r="C762" s="310" t="s">
        <v>1067</v>
      </c>
      <c r="D762" s="229">
        <v>10200</v>
      </c>
      <c r="E762" s="292" t="s">
        <v>1985</v>
      </c>
      <c r="F762" s="411">
        <f t="shared" si="45"/>
        <v>10200</v>
      </c>
      <c r="G762" s="423">
        <f t="shared" si="41"/>
        <v>10557</v>
      </c>
    </row>
    <row r="763" spans="1:7">
      <c r="A763" s="284"/>
      <c r="B763" s="305" t="s">
        <v>3288</v>
      </c>
      <c r="C763" s="310" t="s">
        <v>1067</v>
      </c>
      <c r="D763" s="229">
        <v>10200</v>
      </c>
      <c r="E763" s="292" t="s">
        <v>1985</v>
      </c>
      <c r="F763" s="411">
        <f t="shared" si="45"/>
        <v>10200</v>
      </c>
      <c r="G763" s="423">
        <f t="shared" si="41"/>
        <v>10557</v>
      </c>
    </row>
    <row r="764" spans="1:7">
      <c r="A764" s="284"/>
      <c r="B764" s="305" t="s">
        <v>3289</v>
      </c>
      <c r="C764" s="310" t="s">
        <v>1067</v>
      </c>
      <c r="D764" s="229">
        <v>10200</v>
      </c>
      <c r="E764" s="292" t="s">
        <v>1985</v>
      </c>
      <c r="F764" s="411">
        <f t="shared" si="45"/>
        <v>10200</v>
      </c>
      <c r="G764" s="423">
        <f t="shared" si="41"/>
        <v>10557</v>
      </c>
    </row>
    <row r="765" spans="1:7">
      <c r="A765" s="284"/>
      <c r="B765" s="305" t="s">
        <v>483</v>
      </c>
      <c r="C765" s="310" t="s">
        <v>1067</v>
      </c>
      <c r="D765" s="229">
        <v>10200</v>
      </c>
      <c r="E765" s="292" t="s">
        <v>1985</v>
      </c>
      <c r="F765" s="411">
        <f t="shared" si="45"/>
        <v>10200</v>
      </c>
      <c r="G765" s="423">
        <f t="shared" si="41"/>
        <v>10557</v>
      </c>
    </row>
    <row r="766" spans="1:7">
      <c r="A766" s="284"/>
      <c r="B766" s="305" t="s">
        <v>3291</v>
      </c>
      <c r="C766" s="310" t="s">
        <v>1067</v>
      </c>
      <c r="D766" s="229">
        <v>10200</v>
      </c>
      <c r="E766" s="292" t="s">
        <v>1985</v>
      </c>
      <c r="F766" s="411">
        <f t="shared" si="45"/>
        <v>10200</v>
      </c>
      <c r="G766" s="423">
        <f t="shared" si="41"/>
        <v>10557</v>
      </c>
    </row>
    <row r="767" spans="1:7" ht="32.25">
      <c r="A767" s="284"/>
      <c r="B767" s="305" t="s">
        <v>508</v>
      </c>
      <c r="C767" s="310" t="s">
        <v>1067</v>
      </c>
      <c r="D767" s="229">
        <v>10200</v>
      </c>
      <c r="E767" s="292" t="s">
        <v>1985</v>
      </c>
      <c r="F767" s="411">
        <f t="shared" si="45"/>
        <v>10200</v>
      </c>
      <c r="G767" s="423">
        <f t="shared" si="41"/>
        <v>10557</v>
      </c>
    </row>
    <row r="768" spans="1:7">
      <c r="A768" s="284"/>
      <c r="B768" s="305" t="s">
        <v>509</v>
      </c>
      <c r="C768" s="310" t="s">
        <v>1067</v>
      </c>
      <c r="D768" s="229">
        <v>10200</v>
      </c>
      <c r="E768" s="292" t="s">
        <v>1985</v>
      </c>
      <c r="F768" s="411">
        <f t="shared" si="45"/>
        <v>10200</v>
      </c>
      <c r="G768" s="423">
        <f t="shared" si="41"/>
        <v>10557</v>
      </c>
    </row>
    <row r="769" spans="1:7" ht="105" customHeight="1">
      <c r="A769" s="284"/>
      <c r="B769" s="350" t="s">
        <v>510</v>
      </c>
      <c r="C769" s="310"/>
      <c r="D769" s="229"/>
      <c r="E769" s="287"/>
      <c r="F769" s="395"/>
      <c r="G769" s="423">
        <f t="shared" si="41"/>
        <v>0</v>
      </c>
    </row>
    <row r="770" spans="1:7">
      <c r="A770" s="284"/>
      <c r="B770" s="335" t="s">
        <v>3383</v>
      </c>
      <c r="C770" s="310"/>
      <c r="D770" s="229"/>
      <c r="E770" s="287"/>
      <c r="F770" s="395"/>
      <c r="G770" s="423">
        <f t="shared" si="41"/>
        <v>0</v>
      </c>
    </row>
    <row r="771" spans="1:7">
      <c r="A771" s="284"/>
      <c r="B771" s="305" t="s">
        <v>511</v>
      </c>
      <c r="C771" s="310" t="s">
        <v>3385</v>
      </c>
      <c r="D771" s="229">
        <v>8750</v>
      </c>
      <c r="E771" s="292" t="s">
        <v>1985</v>
      </c>
      <c r="F771" s="411">
        <f t="shared" ref="F771:F791" si="46">D771</f>
        <v>8750</v>
      </c>
      <c r="G771" s="423">
        <f t="shared" si="41"/>
        <v>9056.25</v>
      </c>
    </row>
    <row r="772" spans="1:7">
      <c r="A772" s="284"/>
      <c r="B772" s="305" t="s">
        <v>2360</v>
      </c>
      <c r="C772" s="310" t="s">
        <v>1067</v>
      </c>
      <c r="D772" s="229">
        <v>8750</v>
      </c>
      <c r="E772" s="292" t="s">
        <v>1985</v>
      </c>
      <c r="F772" s="411">
        <f t="shared" si="46"/>
        <v>8750</v>
      </c>
      <c r="G772" s="423">
        <f t="shared" si="41"/>
        <v>9056.25</v>
      </c>
    </row>
    <row r="773" spans="1:7" ht="32.25">
      <c r="A773" s="284"/>
      <c r="B773" s="305" t="s">
        <v>2361</v>
      </c>
      <c r="C773" s="310" t="s">
        <v>1067</v>
      </c>
      <c r="D773" s="229">
        <v>8750</v>
      </c>
      <c r="E773" s="292" t="s">
        <v>1985</v>
      </c>
      <c r="F773" s="411">
        <f t="shared" si="46"/>
        <v>8750</v>
      </c>
      <c r="G773" s="423">
        <f t="shared" si="41"/>
        <v>9056.25</v>
      </c>
    </row>
    <row r="774" spans="1:7">
      <c r="A774" s="284"/>
      <c r="B774" s="305" t="s">
        <v>2362</v>
      </c>
      <c r="C774" s="310" t="s">
        <v>1067</v>
      </c>
      <c r="D774" s="229">
        <v>8750</v>
      </c>
      <c r="E774" s="292" t="s">
        <v>1985</v>
      </c>
      <c r="F774" s="411">
        <f t="shared" si="46"/>
        <v>8750</v>
      </c>
      <c r="G774" s="423">
        <f t="shared" si="41"/>
        <v>9056.25</v>
      </c>
    </row>
    <row r="775" spans="1:7">
      <c r="A775" s="284"/>
      <c r="B775" s="305" t="s">
        <v>2363</v>
      </c>
      <c r="C775" s="310" t="s">
        <v>1067</v>
      </c>
      <c r="D775" s="229">
        <v>8750</v>
      </c>
      <c r="E775" s="292" t="s">
        <v>1985</v>
      </c>
      <c r="F775" s="411">
        <f t="shared" si="46"/>
        <v>8750</v>
      </c>
      <c r="G775" s="423">
        <f t="shared" si="41"/>
        <v>9056.25</v>
      </c>
    </row>
    <row r="776" spans="1:7" ht="32.25">
      <c r="A776" s="284"/>
      <c r="B776" s="305" t="s">
        <v>2364</v>
      </c>
      <c r="C776" s="310" t="s">
        <v>1067</v>
      </c>
      <c r="D776" s="229">
        <v>8750</v>
      </c>
      <c r="E776" s="292" t="s">
        <v>1985</v>
      </c>
      <c r="F776" s="411">
        <f t="shared" si="46"/>
        <v>8750</v>
      </c>
      <c r="G776" s="423">
        <f t="shared" si="41"/>
        <v>9056.25</v>
      </c>
    </row>
    <row r="777" spans="1:7">
      <c r="A777" s="284"/>
      <c r="B777" s="305" t="s">
        <v>2365</v>
      </c>
      <c r="C777" s="310" t="s">
        <v>1067</v>
      </c>
      <c r="D777" s="229">
        <v>8750</v>
      </c>
      <c r="E777" s="292" t="s">
        <v>1985</v>
      </c>
      <c r="F777" s="411">
        <f t="shared" si="46"/>
        <v>8750</v>
      </c>
      <c r="G777" s="423">
        <f t="shared" si="41"/>
        <v>9056.25</v>
      </c>
    </row>
    <row r="778" spans="1:7" ht="32.25">
      <c r="A778" s="284"/>
      <c r="B778" s="305" t="s">
        <v>1809</v>
      </c>
      <c r="C778" s="310" t="s">
        <v>1067</v>
      </c>
      <c r="D778" s="229">
        <v>8750</v>
      </c>
      <c r="E778" s="292" t="s">
        <v>1985</v>
      </c>
      <c r="F778" s="411">
        <f t="shared" si="46"/>
        <v>8750</v>
      </c>
      <c r="G778" s="423">
        <f t="shared" si="41"/>
        <v>9056.25</v>
      </c>
    </row>
    <row r="779" spans="1:7">
      <c r="A779" s="284"/>
      <c r="B779" s="305" t="s">
        <v>1810</v>
      </c>
      <c r="C779" s="310" t="s">
        <v>1067</v>
      </c>
      <c r="D779" s="229">
        <v>8750</v>
      </c>
      <c r="E779" s="292" t="s">
        <v>1985</v>
      </c>
      <c r="F779" s="411">
        <f t="shared" si="46"/>
        <v>8750</v>
      </c>
      <c r="G779" s="423">
        <f t="shared" si="41"/>
        <v>9056.25</v>
      </c>
    </row>
    <row r="780" spans="1:7" ht="32.25">
      <c r="A780" s="284"/>
      <c r="B780" s="305" t="s">
        <v>1811</v>
      </c>
      <c r="C780" s="310" t="s">
        <v>1067</v>
      </c>
      <c r="D780" s="229">
        <v>8750</v>
      </c>
      <c r="E780" s="292" t="s">
        <v>1985</v>
      </c>
      <c r="F780" s="411">
        <f t="shared" si="46"/>
        <v>8750</v>
      </c>
      <c r="G780" s="423">
        <f t="shared" si="41"/>
        <v>9056.25</v>
      </c>
    </row>
    <row r="781" spans="1:7">
      <c r="A781" s="284"/>
      <c r="B781" s="335" t="s">
        <v>1812</v>
      </c>
      <c r="C781" s="310"/>
      <c r="D781" s="229"/>
      <c r="E781" s="287"/>
      <c r="F781" s="411"/>
      <c r="G781" s="423">
        <f t="shared" ref="G781:G844" si="47">FLOOR(F781*1.035,0.01)</f>
        <v>0</v>
      </c>
    </row>
    <row r="782" spans="1:7">
      <c r="A782" s="284"/>
      <c r="B782" s="305" t="s">
        <v>511</v>
      </c>
      <c r="C782" s="310" t="s">
        <v>3385</v>
      </c>
      <c r="D782" s="229">
        <v>10835</v>
      </c>
      <c r="E782" s="292" t="s">
        <v>1985</v>
      </c>
      <c r="F782" s="411">
        <f t="shared" si="46"/>
        <v>10835</v>
      </c>
      <c r="G782" s="423">
        <f t="shared" si="47"/>
        <v>11214.22</v>
      </c>
    </row>
    <row r="783" spans="1:7">
      <c r="A783" s="284"/>
      <c r="B783" s="305" t="s">
        <v>2360</v>
      </c>
      <c r="C783" s="310" t="s">
        <v>1067</v>
      </c>
      <c r="D783" s="229">
        <v>10835</v>
      </c>
      <c r="E783" s="292" t="s">
        <v>1985</v>
      </c>
      <c r="F783" s="411">
        <f t="shared" si="46"/>
        <v>10835</v>
      </c>
      <c r="G783" s="423">
        <f t="shared" si="47"/>
        <v>11214.22</v>
      </c>
    </row>
    <row r="784" spans="1:7" ht="32.25">
      <c r="A784" s="284"/>
      <c r="B784" s="305" t="s">
        <v>2361</v>
      </c>
      <c r="C784" s="310" t="s">
        <v>1067</v>
      </c>
      <c r="D784" s="229">
        <v>10835</v>
      </c>
      <c r="E784" s="292" t="s">
        <v>1985</v>
      </c>
      <c r="F784" s="411">
        <f t="shared" si="46"/>
        <v>10835</v>
      </c>
      <c r="G784" s="423">
        <f t="shared" si="47"/>
        <v>11214.22</v>
      </c>
    </row>
    <row r="785" spans="1:7">
      <c r="A785" s="284"/>
      <c r="B785" s="305" t="s">
        <v>2362</v>
      </c>
      <c r="C785" s="310" t="s">
        <v>1067</v>
      </c>
      <c r="D785" s="229">
        <v>10835</v>
      </c>
      <c r="E785" s="292" t="s">
        <v>1985</v>
      </c>
      <c r="F785" s="411">
        <f t="shared" si="46"/>
        <v>10835</v>
      </c>
      <c r="G785" s="423">
        <f t="shared" si="47"/>
        <v>11214.22</v>
      </c>
    </row>
    <row r="786" spans="1:7">
      <c r="A786" s="284"/>
      <c r="B786" s="305" t="s">
        <v>2363</v>
      </c>
      <c r="C786" s="310" t="s">
        <v>1067</v>
      </c>
      <c r="D786" s="229">
        <v>10835</v>
      </c>
      <c r="E786" s="292" t="s">
        <v>1985</v>
      </c>
      <c r="F786" s="411">
        <f t="shared" si="46"/>
        <v>10835</v>
      </c>
      <c r="G786" s="423">
        <f t="shared" si="47"/>
        <v>11214.22</v>
      </c>
    </row>
    <row r="787" spans="1:7" ht="32.25">
      <c r="A787" s="284"/>
      <c r="B787" s="305" t="s">
        <v>2364</v>
      </c>
      <c r="C787" s="310" t="s">
        <v>1067</v>
      </c>
      <c r="D787" s="229">
        <v>10835</v>
      </c>
      <c r="E787" s="292" t="s">
        <v>1985</v>
      </c>
      <c r="F787" s="411">
        <f t="shared" si="46"/>
        <v>10835</v>
      </c>
      <c r="G787" s="423">
        <f t="shared" si="47"/>
        <v>11214.22</v>
      </c>
    </row>
    <row r="788" spans="1:7">
      <c r="A788" s="284"/>
      <c r="B788" s="305" t="s">
        <v>2365</v>
      </c>
      <c r="C788" s="310" t="s">
        <v>1067</v>
      </c>
      <c r="D788" s="229">
        <v>10835</v>
      </c>
      <c r="E788" s="292" t="s">
        <v>1985</v>
      </c>
      <c r="F788" s="411">
        <f t="shared" si="46"/>
        <v>10835</v>
      </c>
      <c r="G788" s="423">
        <f t="shared" si="47"/>
        <v>11214.22</v>
      </c>
    </row>
    <row r="789" spans="1:7" ht="32.25">
      <c r="A789" s="284"/>
      <c r="B789" s="305" t="s">
        <v>1809</v>
      </c>
      <c r="C789" s="310" t="s">
        <v>1067</v>
      </c>
      <c r="D789" s="229">
        <v>10835</v>
      </c>
      <c r="E789" s="292" t="s">
        <v>1985</v>
      </c>
      <c r="F789" s="411">
        <f t="shared" si="46"/>
        <v>10835</v>
      </c>
      <c r="G789" s="423">
        <f t="shared" si="47"/>
        <v>11214.22</v>
      </c>
    </row>
    <row r="790" spans="1:7">
      <c r="A790" s="284"/>
      <c r="B790" s="305" t="s">
        <v>1810</v>
      </c>
      <c r="C790" s="310" t="s">
        <v>1067</v>
      </c>
      <c r="D790" s="229">
        <v>10835</v>
      </c>
      <c r="E790" s="292" t="s">
        <v>1985</v>
      </c>
      <c r="F790" s="411">
        <f t="shared" si="46"/>
        <v>10835</v>
      </c>
      <c r="G790" s="423">
        <f t="shared" si="47"/>
        <v>11214.22</v>
      </c>
    </row>
    <row r="791" spans="1:7" ht="32.25">
      <c r="A791" s="284"/>
      <c r="B791" s="305" t="s">
        <v>1811</v>
      </c>
      <c r="C791" s="310" t="s">
        <v>1067</v>
      </c>
      <c r="D791" s="229">
        <v>10835</v>
      </c>
      <c r="E791" s="292" t="s">
        <v>1985</v>
      </c>
      <c r="F791" s="411">
        <f t="shared" si="46"/>
        <v>10835</v>
      </c>
      <c r="G791" s="423">
        <f t="shared" si="47"/>
        <v>11214.22</v>
      </c>
    </row>
    <row r="792" spans="1:7" ht="105.75" customHeight="1">
      <c r="A792" s="284"/>
      <c r="B792" s="350" t="s">
        <v>1384</v>
      </c>
      <c r="C792" s="310"/>
      <c r="D792" s="229"/>
      <c r="E792" s="287"/>
      <c r="F792" s="411"/>
      <c r="G792" s="423">
        <f t="shared" si="47"/>
        <v>0</v>
      </c>
    </row>
    <row r="793" spans="1:7">
      <c r="A793" s="284"/>
      <c r="B793" s="335" t="s">
        <v>3383</v>
      </c>
      <c r="C793" s="310"/>
      <c r="D793" s="229"/>
      <c r="E793" s="287"/>
      <c r="F793" s="411"/>
      <c r="G793" s="423">
        <f t="shared" si="47"/>
        <v>0</v>
      </c>
    </row>
    <row r="794" spans="1:7">
      <c r="A794" s="284"/>
      <c r="B794" s="305" t="s">
        <v>1385</v>
      </c>
      <c r="C794" s="310" t="s">
        <v>3385</v>
      </c>
      <c r="D794" s="229">
        <v>7855</v>
      </c>
      <c r="E794" s="292" t="s">
        <v>1985</v>
      </c>
      <c r="F794" s="411">
        <f>D794</f>
        <v>7855</v>
      </c>
      <c r="G794" s="423">
        <f t="shared" si="47"/>
        <v>8129.92</v>
      </c>
    </row>
    <row r="795" spans="1:7">
      <c r="A795" s="284"/>
      <c r="B795" s="305" t="s">
        <v>1386</v>
      </c>
      <c r="C795" s="310" t="s">
        <v>1067</v>
      </c>
      <c r="D795" s="229">
        <v>7855</v>
      </c>
      <c r="E795" s="292" t="s">
        <v>1985</v>
      </c>
      <c r="F795" s="411">
        <f>D795</f>
        <v>7855</v>
      </c>
      <c r="G795" s="423">
        <f t="shared" si="47"/>
        <v>8129.92</v>
      </c>
    </row>
    <row r="796" spans="1:7">
      <c r="A796" s="284"/>
      <c r="B796" s="305" t="s">
        <v>1387</v>
      </c>
      <c r="C796" s="310" t="s">
        <v>1067</v>
      </c>
      <c r="D796" s="229">
        <v>7855</v>
      </c>
      <c r="E796" s="292" t="s">
        <v>1985</v>
      </c>
      <c r="F796" s="411">
        <f>D796</f>
        <v>7855</v>
      </c>
      <c r="G796" s="423">
        <f t="shared" si="47"/>
        <v>8129.92</v>
      </c>
    </row>
    <row r="797" spans="1:7">
      <c r="A797" s="284"/>
      <c r="B797" s="305" t="s">
        <v>1388</v>
      </c>
      <c r="C797" s="310" t="s">
        <v>1067</v>
      </c>
      <c r="D797" s="229">
        <v>7855</v>
      </c>
      <c r="E797" s="292" t="s">
        <v>1985</v>
      </c>
      <c r="F797" s="411">
        <f>D797</f>
        <v>7855</v>
      </c>
      <c r="G797" s="423">
        <f t="shared" si="47"/>
        <v>8129.92</v>
      </c>
    </row>
    <row r="798" spans="1:7">
      <c r="A798" s="284"/>
      <c r="B798" s="335" t="s">
        <v>3392</v>
      </c>
      <c r="C798" s="310"/>
      <c r="D798" s="229"/>
      <c r="E798" s="287"/>
      <c r="F798" s="411"/>
      <c r="G798" s="423">
        <f t="shared" si="47"/>
        <v>0</v>
      </c>
    </row>
    <row r="799" spans="1:7">
      <c r="A799" s="284"/>
      <c r="B799" s="305" t="s">
        <v>1385</v>
      </c>
      <c r="C799" s="310" t="s">
        <v>3385</v>
      </c>
      <c r="D799" s="229">
        <v>9015</v>
      </c>
      <c r="E799" s="292" t="s">
        <v>1985</v>
      </c>
      <c r="F799" s="411">
        <f>D799</f>
        <v>9015</v>
      </c>
      <c r="G799" s="423">
        <f t="shared" si="47"/>
        <v>9330.52</v>
      </c>
    </row>
    <row r="800" spans="1:7">
      <c r="A800" s="284"/>
      <c r="B800" s="305" t="s">
        <v>1386</v>
      </c>
      <c r="C800" s="310" t="s">
        <v>1067</v>
      </c>
      <c r="D800" s="229">
        <v>9015</v>
      </c>
      <c r="E800" s="292" t="s">
        <v>1985</v>
      </c>
      <c r="F800" s="411">
        <f>D800</f>
        <v>9015</v>
      </c>
      <c r="G800" s="423">
        <f t="shared" si="47"/>
        <v>9330.52</v>
      </c>
    </row>
    <row r="801" spans="1:7">
      <c r="A801" s="284"/>
      <c r="B801" s="305" t="s">
        <v>1387</v>
      </c>
      <c r="C801" s="310" t="s">
        <v>1067</v>
      </c>
      <c r="D801" s="229">
        <v>9015</v>
      </c>
      <c r="E801" s="292" t="s">
        <v>1985</v>
      </c>
      <c r="F801" s="411">
        <f>D801</f>
        <v>9015</v>
      </c>
      <c r="G801" s="423">
        <f t="shared" si="47"/>
        <v>9330.52</v>
      </c>
    </row>
    <row r="802" spans="1:7">
      <c r="A802" s="284"/>
      <c r="B802" s="305" t="s">
        <v>1388</v>
      </c>
      <c r="C802" s="310" t="s">
        <v>1067</v>
      </c>
      <c r="D802" s="229">
        <v>9015</v>
      </c>
      <c r="E802" s="292" t="s">
        <v>1985</v>
      </c>
      <c r="F802" s="411">
        <f>D802</f>
        <v>9015</v>
      </c>
      <c r="G802" s="423">
        <f t="shared" si="47"/>
        <v>9330.52</v>
      </c>
    </row>
    <row r="803" spans="1:7" ht="54" customHeight="1">
      <c r="A803" s="284"/>
      <c r="B803" s="350" t="s">
        <v>2338</v>
      </c>
      <c r="C803" s="292"/>
      <c r="D803" s="229"/>
      <c r="E803" s="287"/>
      <c r="F803" s="411"/>
      <c r="G803" s="423">
        <f t="shared" si="47"/>
        <v>0</v>
      </c>
    </row>
    <row r="804" spans="1:7">
      <c r="A804" s="284"/>
      <c r="B804" s="335" t="s">
        <v>3383</v>
      </c>
      <c r="C804" s="292"/>
      <c r="D804" s="229"/>
      <c r="E804" s="287"/>
      <c r="F804" s="411"/>
      <c r="G804" s="423">
        <f t="shared" si="47"/>
        <v>0</v>
      </c>
    </row>
    <row r="805" spans="1:7">
      <c r="A805" s="284"/>
      <c r="B805" s="350" t="s">
        <v>2339</v>
      </c>
      <c r="C805" s="310" t="s">
        <v>3385</v>
      </c>
      <c r="D805" s="229">
        <v>5510</v>
      </c>
      <c r="E805" s="292" t="s">
        <v>1985</v>
      </c>
      <c r="F805" s="411">
        <f>D805</f>
        <v>5510</v>
      </c>
      <c r="G805" s="423">
        <f t="shared" si="47"/>
        <v>5702.85</v>
      </c>
    </row>
    <row r="806" spans="1:7" ht="27">
      <c r="A806" s="284"/>
      <c r="B806" s="350" t="s">
        <v>2340</v>
      </c>
      <c r="C806" s="310" t="s">
        <v>1067</v>
      </c>
      <c r="D806" s="229">
        <v>5510</v>
      </c>
      <c r="E806" s="292" t="s">
        <v>1985</v>
      </c>
      <c r="F806" s="411">
        <f>D806</f>
        <v>5510</v>
      </c>
      <c r="G806" s="423">
        <f t="shared" si="47"/>
        <v>5702.85</v>
      </c>
    </row>
    <row r="807" spans="1:7" ht="27">
      <c r="A807" s="284"/>
      <c r="B807" s="350" t="s">
        <v>2341</v>
      </c>
      <c r="C807" s="310" t="s">
        <v>1067</v>
      </c>
      <c r="D807" s="229">
        <v>5510</v>
      </c>
      <c r="E807" s="292" t="s">
        <v>1985</v>
      </c>
      <c r="F807" s="411">
        <f>D807</f>
        <v>5510</v>
      </c>
      <c r="G807" s="423">
        <f t="shared" si="47"/>
        <v>5702.85</v>
      </c>
    </row>
    <row r="808" spans="1:7" ht="32.25">
      <c r="A808" s="284"/>
      <c r="B808" s="305" t="s">
        <v>2342</v>
      </c>
      <c r="C808" s="310" t="s">
        <v>1067</v>
      </c>
      <c r="D808" s="229">
        <v>5510</v>
      </c>
      <c r="E808" s="292" t="s">
        <v>1985</v>
      </c>
      <c r="F808" s="411">
        <f>D808</f>
        <v>5510</v>
      </c>
      <c r="G808" s="423">
        <f t="shared" si="47"/>
        <v>5702.85</v>
      </c>
    </row>
    <row r="809" spans="1:7" ht="95.25">
      <c r="A809" s="284"/>
      <c r="B809" s="351" t="s">
        <v>1495</v>
      </c>
      <c r="C809" s="352"/>
      <c r="D809" s="229"/>
      <c r="E809" s="287"/>
      <c r="F809" s="411"/>
      <c r="G809" s="423">
        <f t="shared" si="47"/>
        <v>0</v>
      </c>
    </row>
    <row r="810" spans="1:7" ht="27">
      <c r="A810" s="311"/>
      <c r="B810" s="320" t="s">
        <v>2343</v>
      </c>
      <c r="C810" s="298" t="s">
        <v>3385</v>
      </c>
      <c r="D810" s="229">
        <v>7203</v>
      </c>
      <c r="E810" s="292" t="s">
        <v>1985</v>
      </c>
      <c r="F810" s="411">
        <f t="shared" ref="F810:F821" si="48">D810</f>
        <v>7203</v>
      </c>
      <c r="G810" s="423">
        <f t="shared" si="47"/>
        <v>7455.1</v>
      </c>
    </row>
    <row r="811" spans="1:7" ht="27">
      <c r="A811" s="311"/>
      <c r="B811" s="320" t="s">
        <v>1896</v>
      </c>
      <c r="C811" s="298" t="s">
        <v>1067</v>
      </c>
      <c r="D811" s="229">
        <v>9895</v>
      </c>
      <c r="E811" s="292" t="s">
        <v>1985</v>
      </c>
      <c r="F811" s="411">
        <f t="shared" si="48"/>
        <v>9895</v>
      </c>
      <c r="G811" s="423">
        <f t="shared" si="47"/>
        <v>10241.32</v>
      </c>
    </row>
    <row r="812" spans="1:7" ht="39.75">
      <c r="A812" s="311"/>
      <c r="B812" s="320" t="s">
        <v>1897</v>
      </c>
      <c r="C812" s="298" t="s">
        <v>1067</v>
      </c>
      <c r="D812" s="229">
        <v>6705</v>
      </c>
      <c r="E812" s="292" t="s">
        <v>1985</v>
      </c>
      <c r="F812" s="411">
        <f t="shared" si="48"/>
        <v>6705</v>
      </c>
      <c r="G812" s="423">
        <f t="shared" si="47"/>
        <v>6939.67</v>
      </c>
    </row>
    <row r="813" spans="1:7" ht="33" customHeight="1">
      <c r="A813" s="311"/>
      <c r="B813" s="320" t="s">
        <v>1898</v>
      </c>
      <c r="C813" s="298" t="s">
        <v>1067</v>
      </c>
      <c r="D813" s="229">
        <v>6705</v>
      </c>
      <c r="E813" s="292" t="s">
        <v>1985</v>
      </c>
      <c r="F813" s="411">
        <f t="shared" si="48"/>
        <v>6705</v>
      </c>
      <c r="G813" s="423">
        <f t="shared" si="47"/>
        <v>6939.67</v>
      </c>
    </row>
    <row r="814" spans="1:7" ht="39.75">
      <c r="A814" s="311"/>
      <c r="B814" s="320" t="s">
        <v>2410</v>
      </c>
      <c r="C814" s="298" t="s">
        <v>1067</v>
      </c>
      <c r="D814" s="229">
        <v>6700</v>
      </c>
      <c r="E814" s="292" t="s">
        <v>1985</v>
      </c>
      <c r="F814" s="411">
        <f t="shared" si="48"/>
        <v>6700</v>
      </c>
      <c r="G814" s="423">
        <f t="shared" si="47"/>
        <v>6934.5</v>
      </c>
    </row>
    <row r="815" spans="1:7" ht="39.75">
      <c r="A815" s="311"/>
      <c r="B815" s="320" t="s">
        <v>2411</v>
      </c>
      <c r="C815" s="298" t="s">
        <v>1067</v>
      </c>
      <c r="D815" s="229">
        <v>7100</v>
      </c>
      <c r="E815" s="292" t="s">
        <v>1985</v>
      </c>
      <c r="F815" s="411">
        <f t="shared" si="48"/>
        <v>7100</v>
      </c>
      <c r="G815" s="423">
        <f t="shared" si="47"/>
        <v>7348.5</v>
      </c>
    </row>
    <row r="816" spans="1:7" ht="39.75">
      <c r="A816" s="311"/>
      <c r="B816" s="320" t="s">
        <v>2411</v>
      </c>
      <c r="C816" s="298" t="s">
        <v>1067</v>
      </c>
      <c r="D816" s="229">
        <v>6705</v>
      </c>
      <c r="E816" s="292" t="s">
        <v>1985</v>
      </c>
      <c r="F816" s="411">
        <f t="shared" si="48"/>
        <v>6705</v>
      </c>
      <c r="G816" s="423">
        <f t="shared" si="47"/>
        <v>6939.67</v>
      </c>
    </row>
    <row r="817" spans="1:7" ht="27">
      <c r="A817" s="311"/>
      <c r="B817" s="320" t="s">
        <v>2412</v>
      </c>
      <c r="C817" s="298" t="s">
        <v>1067</v>
      </c>
      <c r="D817" s="229">
        <v>6315</v>
      </c>
      <c r="E817" s="292" t="s">
        <v>1985</v>
      </c>
      <c r="F817" s="411">
        <f t="shared" si="48"/>
        <v>6315</v>
      </c>
      <c r="G817" s="423">
        <f t="shared" si="47"/>
        <v>6536.02</v>
      </c>
    </row>
    <row r="818" spans="1:7" ht="27">
      <c r="A818" s="311"/>
      <c r="B818" s="320" t="s">
        <v>2413</v>
      </c>
      <c r="C818" s="298" t="s">
        <v>1067</v>
      </c>
      <c r="D818" s="229">
        <v>6275</v>
      </c>
      <c r="E818" s="292" t="s">
        <v>1985</v>
      </c>
      <c r="F818" s="411">
        <f t="shared" si="48"/>
        <v>6275</v>
      </c>
      <c r="G818" s="423">
        <f t="shared" si="47"/>
        <v>6494.62</v>
      </c>
    </row>
    <row r="819" spans="1:7" ht="27">
      <c r="A819" s="311"/>
      <c r="B819" s="320" t="s">
        <v>2414</v>
      </c>
      <c r="C819" s="298" t="s">
        <v>1067</v>
      </c>
      <c r="D819" s="229">
        <v>6575</v>
      </c>
      <c r="E819" s="292" t="s">
        <v>1985</v>
      </c>
      <c r="F819" s="411">
        <f t="shared" si="48"/>
        <v>6575</v>
      </c>
      <c r="G819" s="423">
        <f t="shared" si="47"/>
        <v>6805.12</v>
      </c>
    </row>
    <row r="820" spans="1:7" ht="27">
      <c r="A820" s="311"/>
      <c r="B820" s="320" t="s">
        <v>2415</v>
      </c>
      <c r="C820" s="298" t="s">
        <v>1067</v>
      </c>
      <c r="D820" s="229">
        <v>5663</v>
      </c>
      <c r="E820" s="292" t="s">
        <v>1985</v>
      </c>
      <c r="F820" s="411">
        <f t="shared" si="48"/>
        <v>5663</v>
      </c>
      <c r="G820" s="423">
        <f t="shared" si="47"/>
        <v>5861.2</v>
      </c>
    </row>
    <row r="821" spans="1:7" ht="27">
      <c r="A821" s="311"/>
      <c r="B821" s="320" t="s">
        <v>2416</v>
      </c>
      <c r="C821" s="298" t="s">
        <v>1067</v>
      </c>
      <c r="D821" s="229">
        <v>8050</v>
      </c>
      <c r="E821" s="292" t="s">
        <v>1985</v>
      </c>
      <c r="F821" s="411">
        <f t="shared" si="48"/>
        <v>8050</v>
      </c>
      <c r="G821" s="423">
        <f t="shared" si="47"/>
        <v>8331.75</v>
      </c>
    </row>
    <row r="822" spans="1:7" ht="36.75">
      <c r="A822" s="311">
        <v>48</v>
      </c>
      <c r="B822" s="353" t="s">
        <v>2417</v>
      </c>
      <c r="C822" s="292"/>
      <c r="D822" s="229"/>
      <c r="E822" s="287"/>
      <c r="F822" s="395"/>
      <c r="G822" s="423">
        <f t="shared" si="47"/>
        <v>0</v>
      </c>
    </row>
    <row r="823" spans="1:7" ht="32.25">
      <c r="A823" s="284"/>
      <c r="B823" s="305" t="s">
        <v>2418</v>
      </c>
      <c r="C823" s="292"/>
      <c r="D823" s="229"/>
      <c r="E823" s="287"/>
      <c r="F823" s="395"/>
      <c r="G823" s="423">
        <f t="shared" si="47"/>
        <v>0</v>
      </c>
    </row>
    <row r="824" spans="1:7" ht="19.5">
      <c r="A824" s="284"/>
      <c r="B824" s="305" t="s">
        <v>1496</v>
      </c>
      <c r="C824" s="292" t="s">
        <v>3163</v>
      </c>
      <c r="D824" s="229">
        <v>189.56</v>
      </c>
      <c r="E824" s="287"/>
      <c r="F824" s="395"/>
      <c r="G824" s="423">
        <f t="shared" si="47"/>
        <v>0</v>
      </c>
    </row>
    <row r="825" spans="1:7" ht="19.5">
      <c r="A825" s="284"/>
      <c r="B825" s="305" t="s">
        <v>1497</v>
      </c>
      <c r="C825" s="292" t="s">
        <v>1073</v>
      </c>
      <c r="D825" s="229"/>
      <c r="E825" s="287"/>
      <c r="F825" s="395"/>
      <c r="G825" s="423">
        <f t="shared" si="47"/>
        <v>0</v>
      </c>
    </row>
    <row r="826" spans="1:7" ht="19.5">
      <c r="A826" s="284"/>
      <c r="B826" s="305" t="s">
        <v>2442</v>
      </c>
      <c r="C826" s="292" t="s">
        <v>1073</v>
      </c>
      <c r="D826" s="229"/>
      <c r="E826" s="287"/>
      <c r="F826" s="395"/>
      <c r="G826" s="423">
        <f t="shared" si="47"/>
        <v>0</v>
      </c>
    </row>
    <row r="827" spans="1:7" ht="19.5">
      <c r="A827" s="284"/>
      <c r="B827" s="305" t="s">
        <v>2443</v>
      </c>
      <c r="C827" s="310" t="s">
        <v>1067</v>
      </c>
      <c r="D827" s="229"/>
      <c r="E827" s="287"/>
      <c r="F827" s="395"/>
      <c r="G827" s="423">
        <f t="shared" si="47"/>
        <v>0</v>
      </c>
    </row>
    <row r="828" spans="1:7" ht="32.25">
      <c r="A828" s="284"/>
      <c r="B828" s="305" t="s">
        <v>2419</v>
      </c>
      <c r="C828" s="310"/>
      <c r="D828" s="229"/>
      <c r="E828" s="287"/>
      <c r="F828" s="395"/>
      <c r="G828" s="423">
        <f t="shared" si="47"/>
        <v>0</v>
      </c>
    </row>
    <row r="829" spans="1:7" ht="19.5">
      <c r="A829" s="284"/>
      <c r="B829" s="305" t="s">
        <v>2444</v>
      </c>
      <c r="C829" s="292" t="s">
        <v>3163</v>
      </c>
      <c r="D829" s="229">
        <v>157.44</v>
      </c>
      <c r="E829" s="287"/>
      <c r="F829" s="395"/>
      <c r="G829" s="423">
        <f t="shared" si="47"/>
        <v>0</v>
      </c>
    </row>
    <row r="830" spans="1:7" ht="19.5">
      <c r="A830" s="284"/>
      <c r="B830" s="305" t="s">
        <v>2445</v>
      </c>
      <c r="C830" s="292" t="s">
        <v>1073</v>
      </c>
      <c r="D830" s="229"/>
      <c r="E830" s="287"/>
      <c r="F830" s="395"/>
      <c r="G830" s="423">
        <f t="shared" si="47"/>
        <v>0</v>
      </c>
    </row>
    <row r="831" spans="1:7" ht="19.5">
      <c r="A831" s="284"/>
      <c r="B831" s="305" t="s">
        <v>3149</v>
      </c>
      <c r="C831" s="310" t="s">
        <v>1067</v>
      </c>
      <c r="D831" s="229"/>
      <c r="E831" s="287"/>
      <c r="F831" s="395"/>
      <c r="G831" s="423">
        <f t="shared" si="47"/>
        <v>0</v>
      </c>
    </row>
    <row r="832" spans="1:7" ht="19.5">
      <c r="A832" s="284"/>
      <c r="B832" s="305" t="s">
        <v>3150</v>
      </c>
      <c r="C832" s="292" t="s">
        <v>1073</v>
      </c>
      <c r="D832" s="229"/>
      <c r="E832" s="287"/>
      <c r="F832" s="395"/>
      <c r="G832" s="423">
        <f t="shared" si="47"/>
        <v>0</v>
      </c>
    </row>
    <row r="833" spans="1:7" ht="32.25">
      <c r="A833" s="284"/>
      <c r="B833" s="305" t="s">
        <v>2641</v>
      </c>
      <c r="C833" s="292"/>
      <c r="D833" s="229"/>
      <c r="E833" s="287"/>
      <c r="F833" s="395"/>
      <c r="G833" s="423">
        <f t="shared" si="47"/>
        <v>0</v>
      </c>
    </row>
    <row r="834" spans="1:7" ht="19.5">
      <c r="A834" s="284"/>
      <c r="B834" s="305" t="s">
        <v>1010</v>
      </c>
      <c r="C834" s="292" t="s">
        <v>1037</v>
      </c>
      <c r="D834" s="229">
        <v>248.75</v>
      </c>
      <c r="E834" s="287"/>
      <c r="F834" s="395"/>
      <c r="G834" s="423">
        <f t="shared" si="47"/>
        <v>0</v>
      </c>
    </row>
    <row r="835" spans="1:7" ht="19.5">
      <c r="A835" s="284"/>
      <c r="B835" s="305" t="s">
        <v>905</v>
      </c>
      <c r="C835" s="292" t="s">
        <v>1073</v>
      </c>
      <c r="D835" s="229"/>
      <c r="E835" s="287"/>
      <c r="F835" s="395"/>
      <c r="G835" s="423">
        <f t="shared" si="47"/>
        <v>0</v>
      </c>
    </row>
    <row r="836" spans="1:7" ht="19.5">
      <c r="A836" s="284"/>
      <c r="B836" s="305" t="s">
        <v>906</v>
      </c>
      <c r="C836" s="310" t="s">
        <v>1067</v>
      </c>
      <c r="D836" s="229"/>
      <c r="E836" s="287"/>
      <c r="F836" s="395"/>
      <c r="G836" s="423">
        <f t="shared" si="47"/>
        <v>0</v>
      </c>
    </row>
    <row r="837" spans="1:7" ht="19.5">
      <c r="A837" s="284"/>
      <c r="B837" s="305" t="s">
        <v>907</v>
      </c>
      <c r="C837" s="292" t="s">
        <v>1073</v>
      </c>
      <c r="D837" s="229"/>
      <c r="E837" s="287"/>
      <c r="F837" s="395"/>
      <c r="G837" s="423">
        <f t="shared" si="47"/>
        <v>0</v>
      </c>
    </row>
    <row r="838" spans="1:7" ht="32.25">
      <c r="A838" s="284"/>
      <c r="B838" s="305" t="s">
        <v>2642</v>
      </c>
      <c r="C838" s="292"/>
      <c r="D838" s="229"/>
      <c r="E838" s="287"/>
      <c r="F838" s="395"/>
      <c r="G838" s="423">
        <f t="shared" si="47"/>
        <v>0</v>
      </c>
    </row>
    <row r="839" spans="1:7" ht="35.25">
      <c r="A839" s="284"/>
      <c r="B839" s="305" t="s">
        <v>908</v>
      </c>
      <c r="C839" s="292" t="s">
        <v>1037</v>
      </c>
      <c r="D839" s="229"/>
      <c r="E839" s="287"/>
      <c r="F839" s="395"/>
      <c r="G839" s="423">
        <f t="shared" si="47"/>
        <v>0</v>
      </c>
    </row>
    <row r="840" spans="1:7" ht="19.5">
      <c r="A840" s="284"/>
      <c r="B840" s="305" t="s">
        <v>2445</v>
      </c>
      <c r="C840" s="310" t="s">
        <v>1067</v>
      </c>
      <c r="D840" s="229">
        <v>167.05</v>
      </c>
      <c r="E840" s="287"/>
      <c r="F840" s="395"/>
      <c r="G840" s="423">
        <f t="shared" si="47"/>
        <v>0</v>
      </c>
    </row>
    <row r="841" spans="1:7" ht="19.5">
      <c r="A841" s="284"/>
      <c r="B841" s="305" t="s">
        <v>3149</v>
      </c>
      <c r="C841" s="292" t="s">
        <v>1073</v>
      </c>
      <c r="D841" s="229"/>
      <c r="E841" s="287"/>
      <c r="F841" s="395"/>
      <c r="G841" s="423">
        <f t="shared" si="47"/>
        <v>0</v>
      </c>
    </row>
    <row r="842" spans="1:7" ht="19.5">
      <c r="A842" s="284"/>
      <c r="B842" s="305" t="s">
        <v>909</v>
      </c>
      <c r="C842" s="292" t="s">
        <v>1067</v>
      </c>
      <c r="D842" s="229"/>
      <c r="E842" s="287"/>
      <c r="F842" s="395"/>
      <c r="G842" s="423">
        <f t="shared" si="47"/>
        <v>0</v>
      </c>
    </row>
    <row r="843" spans="1:7" ht="48">
      <c r="A843" s="284"/>
      <c r="B843" s="305" t="s">
        <v>2790</v>
      </c>
      <c r="C843" s="292"/>
      <c r="D843" s="229"/>
      <c r="E843" s="287"/>
      <c r="F843" s="395"/>
      <c r="G843" s="423">
        <f t="shared" si="47"/>
        <v>0</v>
      </c>
    </row>
    <row r="844" spans="1:7" ht="32.25">
      <c r="A844" s="284"/>
      <c r="B844" s="305" t="s">
        <v>2791</v>
      </c>
      <c r="C844" s="292" t="s">
        <v>3163</v>
      </c>
      <c r="D844" s="229"/>
      <c r="E844" s="287"/>
      <c r="F844" s="395"/>
      <c r="G844" s="423">
        <f t="shared" si="47"/>
        <v>0</v>
      </c>
    </row>
    <row r="845" spans="1:7" ht="32.25">
      <c r="A845" s="284"/>
      <c r="B845" s="324" t="s">
        <v>2792</v>
      </c>
      <c r="C845" s="298"/>
      <c r="D845" s="229"/>
      <c r="E845" s="287"/>
      <c r="F845" s="395"/>
      <c r="G845" s="423">
        <f t="shared" ref="G845:G908" si="49">FLOOR(F845*1.035,0.01)</f>
        <v>0</v>
      </c>
    </row>
    <row r="846" spans="1:7">
      <c r="A846" s="284"/>
      <c r="B846" s="354" t="s">
        <v>2793</v>
      </c>
      <c r="C846" s="298" t="s">
        <v>3080</v>
      </c>
      <c r="D846" s="229">
        <v>248.75</v>
      </c>
      <c r="E846" s="292" t="s">
        <v>1985</v>
      </c>
      <c r="F846" s="395">
        <f>FLOOR(D846*10.76,0.01)</f>
        <v>2676.55</v>
      </c>
      <c r="G846" s="423">
        <f t="shared" si="49"/>
        <v>2770.2200000000003</v>
      </c>
    </row>
    <row r="847" spans="1:7">
      <c r="A847" s="284"/>
      <c r="B847" s="354" t="s">
        <v>2794</v>
      </c>
      <c r="C847" s="298" t="s">
        <v>3080</v>
      </c>
      <c r="D847" s="229">
        <v>189.56</v>
      </c>
      <c r="E847" s="292" t="s">
        <v>1985</v>
      </c>
      <c r="F847" s="395">
        <f>FLOOR(D847*10.76,0.01)</f>
        <v>2039.66</v>
      </c>
      <c r="G847" s="423">
        <f t="shared" si="49"/>
        <v>2111.04</v>
      </c>
    </row>
    <row r="848" spans="1:7">
      <c r="A848" s="284"/>
      <c r="B848" s="354" t="s">
        <v>2795</v>
      </c>
      <c r="C848" s="298" t="s">
        <v>3080</v>
      </c>
      <c r="D848" s="229">
        <v>157.44</v>
      </c>
      <c r="E848" s="292" t="s">
        <v>1985</v>
      </c>
      <c r="F848" s="395">
        <f>FLOOR(D848*10.76,0.01)</f>
        <v>1694.05</v>
      </c>
      <c r="G848" s="423">
        <f t="shared" si="49"/>
        <v>1753.3400000000001</v>
      </c>
    </row>
    <row r="849" spans="1:7" ht="48">
      <c r="A849" s="284"/>
      <c r="B849" s="324" t="s">
        <v>2796</v>
      </c>
      <c r="C849" s="298"/>
      <c r="D849" s="229"/>
      <c r="E849" s="287"/>
      <c r="F849" s="395"/>
      <c r="G849" s="423">
        <f t="shared" si="49"/>
        <v>0</v>
      </c>
    </row>
    <row r="850" spans="1:7">
      <c r="A850" s="284"/>
      <c r="B850" s="354" t="s">
        <v>2795</v>
      </c>
      <c r="C850" s="298" t="s">
        <v>3080</v>
      </c>
      <c r="D850" s="229">
        <v>167.05</v>
      </c>
      <c r="E850" s="292" t="s">
        <v>1985</v>
      </c>
      <c r="F850" s="395">
        <f>FLOOR(D850*10.76,0.01)</f>
        <v>1797.45</v>
      </c>
      <c r="G850" s="423">
        <f t="shared" si="49"/>
        <v>1860.3600000000001</v>
      </c>
    </row>
    <row r="851" spans="1:7" ht="48">
      <c r="A851" s="284"/>
      <c r="B851" s="324" t="s">
        <v>2093</v>
      </c>
      <c r="C851" s="298" t="s">
        <v>3080</v>
      </c>
      <c r="D851" s="229">
        <v>32</v>
      </c>
      <c r="E851" s="292" t="s">
        <v>1985</v>
      </c>
      <c r="F851" s="395">
        <f>FLOOR(D851*10.76,0.01)</f>
        <v>344.32</v>
      </c>
      <c r="G851" s="423">
        <f t="shared" si="49"/>
        <v>356.37</v>
      </c>
    </row>
    <row r="852" spans="1:7" ht="75">
      <c r="A852" s="311">
        <v>49</v>
      </c>
      <c r="B852" s="345" t="s">
        <v>2141</v>
      </c>
      <c r="C852" s="292"/>
      <c r="D852" s="229"/>
      <c r="E852" s="293"/>
      <c r="F852" s="394"/>
      <c r="G852" s="423"/>
    </row>
    <row r="853" spans="1:7" ht="79.5">
      <c r="A853" s="284"/>
      <c r="B853" s="355" t="s">
        <v>2817</v>
      </c>
      <c r="C853" s="292"/>
      <c r="D853" s="229"/>
      <c r="E853" s="293"/>
      <c r="F853" s="394"/>
      <c r="G853" s="423"/>
    </row>
    <row r="854" spans="1:7" ht="79.5">
      <c r="A854" s="284"/>
      <c r="B854" s="305" t="s">
        <v>2142</v>
      </c>
      <c r="C854" s="292" t="s">
        <v>3163</v>
      </c>
      <c r="D854" s="229">
        <v>47</v>
      </c>
      <c r="E854" s="292" t="s">
        <v>1985</v>
      </c>
      <c r="F854" s="395">
        <f t="shared" ref="F854:F860" si="50">FLOOR(D854*10.76,0.01)</f>
        <v>505.72</v>
      </c>
      <c r="G854" s="423">
        <f t="shared" si="49"/>
        <v>523.41999999999996</v>
      </c>
    </row>
    <row r="855" spans="1:7" ht="63.75">
      <c r="A855" s="284"/>
      <c r="B855" s="305" t="s">
        <v>2143</v>
      </c>
      <c r="C855" s="292" t="s">
        <v>3163</v>
      </c>
      <c r="D855" s="229">
        <v>51</v>
      </c>
      <c r="E855" s="292" t="s">
        <v>1985</v>
      </c>
      <c r="F855" s="395">
        <f t="shared" si="50"/>
        <v>548.76</v>
      </c>
      <c r="G855" s="423">
        <f t="shared" si="49"/>
        <v>567.96</v>
      </c>
    </row>
    <row r="856" spans="1:7" ht="63.75">
      <c r="A856" s="284"/>
      <c r="B856" s="305" t="s">
        <v>2144</v>
      </c>
      <c r="C856" s="292" t="s">
        <v>3163</v>
      </c>
      <c r="D856" s="229">
        <v>50</v>
      </c>
      <c r="E856" s="292" t="s">
        <v>1985</v>
      </c>
      <c r="F856" s="395">
        <f t="shared" si="50"/>
        <v>538</v>
      </c>
      <c r="G856" s="423">
        <f t="shared" si="49"/>
        <v>556.83000000000004</v>
      </c>
    </row>
    <row r="857" spans="1:7" ht="48">
      <c r="A857" s="284"/>
      <c r="B857" s="305" t="s">
        <v>2145</v>
      </c>
      <c r="C857" s="292" t="s">
        <v>3163</v>
      </c>
      <c r="D857" s="229">
        <v>51.25</v>
      </c>
      <c r="E857" s="292" t="s">
        <v>1985</v>
      </c>
      <c r="F857" s="395">
        <f t="shared" si="50"/>
        <v>551.45000000000005</v>
      </c>
      <c r="G857" s="423">
        <f t="shared" si="49"/>
        <v>570.75</v>
      </c>
    </row>
    <row r="858" spans="1:7" ht="63.75">
      <c r="A858" s="284"/>
      <c r="B858" s="305" t="s">
        <v>1444</v>
      </c>
      <c r="C858" s="292" t="s">
        <v>1445</v>
      </c>
      <c r="D858" s="229">
        <v>200</v>
      </c>
      <c r="E858" s="292" t="s">
        <v>1985</v>
      </c>
      <c r="F858" s="395">
        <f t="shared" si="50"/>
        <v>2152</v>
      </c>
      <c r="G858" s="423">
        <f t="shared" si="49"/>
        <v>2227.3200000000002</v>
      </c>
    </row>
    <row r="859" spans="1:7" ht="32.25">
      <c r="A859" s="284"/>
      <c r="B859" s="305" t="s">
        <v>2146</v>
      </c>
      <c r="C859" s="292" t="s">
        <v>1445</v>
      </c>
      <c r="D859" s="229">
        <v>400</v>
      </c>
      <c r="E859" s="292" t="s">
        <v>1985</v>
      </c>
      <c r="F859" s="395">
        <f t="shared" si="50"/>
        <v>4304</v>
      </c>
      <c r="G859" s="423">
        <f t="shared" si="49"/>
        <v>4454.6400000000003</v>
      </c>
    </row>
    <row r="860" spans="1:7" ht="79.5">
      <c r="A860" s="284"/>
      <c r="B860" s="305" t="s">
        <v>1087</v>
      </c>
      <c r="C860" s="292" t="s">
        <v>3163</v>
      </c>
      <c r="D860" s="229">
        <v>21</v>
      </c>
      <c r="E860" s="292" t="s">
        <v>1985</v>
      </c>
      <c r="F860" s="395">
        <f t="shared" si="50"/>
        <v>225.96</v>
      </c>
      <c r="G860" s="423">
        <f t="shared" si="49"/>
        <v>233.86</v>
      </c>
    </row>
    <row r="861" spans="1:7" ht="66.75">
      <c r="A861" s="311"/>
      <c r="B861" s="352" t="s">
        <v>2389</v>
      </c>
      <c r="C861" s="292" t="s">
        <v>1445</v>
      </c>
      <c r="D861" s="229">
        <v>1890</v>
      </c>
      <c r="E861" s="292" t="s">
        <v>1039</v>
      </c>
      <c r="F861" s="395">
        <f>FLOOR(D861*3.28,0.01)</f>
        <v>6199.2</v>
      </c>
      <c r="G861" s="423">
        <f t="shared" si="49"/>
        <v>6416.17</v>
      </c>
    </row>
    <row r="862" spans="1:7">
      <c r="A862" s="311"/>
      <c r="B862" s="305" t="s">
        <v>1446</v>
      </c>
      <c r="C862" s="292" t="s">
        <v>3163</v>
      </c>
      <c r="D862" s="229"/>
      <c r="E862" s="287"/>
      <c r="F862" s="394"/>
      <c r="G862" s="423">
        <f t="shared" si="49"/>
        <v>0</v>
      </c>
    </row>
    <row r="863" spans="1:7" ht="63.75">
      <c r="A863" s="311"/>
      <c r="B863" s="305" t="s">
        <v>1447</v>
      </c>
      <c r="C863" s="292" t="s">
        <v>3163</v>
      </c>
      <c r="D863" s="229">
        <v>340</v>
      </c>
      <c r="E863" s="292" t="s">
        <v>1985</v>
      </c>
      <c r="F863" s="395">
        <f>FLOOR(D863*10.76,0.01)</f>
        <v>3658.4</v>
      </c>
      <c r="G863" s="423">
        <f t="shared" si="49"/>
        <v>3786.44</v>
      </c>
    </row>
    <row r="864" spans="1:7" ht="48">
      <c r="A864" s="311"/>
      <c r="B864" s="305" t="s">
        <v>1162</v>
      </c>
      <c r="C864" s="292" t="s">
        <v>3163</v>
      </c>
      <c r="D864" s="229">
        <v>160</v>
      </c>
      <c r="E864" s="292" t="s">
        <v>1985</v>
      </c>
      <c r="F864" s="395">
        <f>FLOOR(D864*10.76,0.01)</f>
        <v>1721.6000000000001</v>
      </c>
      <c r="G864" s="423">
        <f t="shared" si="49"/>
        <v>1781.8500000000001</v>
      </c>
    </row>
    <row r="865" spans="1:7" ht="63.75">
      <c r="A865" s="311"/>
      <c r="B865" s="305" t="s">
        <v>2832</v>
      </c>
      <c r="C865" s="292" t="s">
        <v>3163</v>
      </c>
      <c r="D865" s="229">
        <v>134</v>
      </c>
      <c r="E865" s="292" t="s">
        <v>1985</v>
      </c>
      <c r="F865" s="395">
        <f>FLOOR(D865*10.76,0.01)</f>
        <v>1441.84</v>
      </c>
      <c r="G865" s="423">
        <f t="shared" si="49"/>
        <v>1492.3</v>
      </c>
    </row>
    <row r="866" spans="1:7">
      <c r="A866" s="311"/>
      <c r="B866" s="335" t="s">
        <v>2390</v>
      </c>
      <c r="C866" s="292" t="s">
        <v>1445</v>
      </c>
      <c r="D866" s="229"/>
      <c r="E866" s="292" t="s">
        <v>1039</v>
      </c>
      <c r="F866" s="395">
        <f>FLOOR(D866*3.28,0.01)</f>
        <v>0</v>
      </c>
      <c r="G866" s="423">
        <f t="shared" si="49"/>
        <v>0</v>
      </c>
    </row>
    <row r="867" spans="1:7" ht="32.25">
      <c r="A867" s="311"/>
      <c r="B867" s="305" t="s">
        <v>1432</v>
      </c>
      <c r="C867" s="292" t="s">
        <v>1445</v>
      </c>
      <c r="D867" s="229">
        <v>120</v>
      </c>
      <c r="E867" s="287"/>
      <c r="F867" s="395"/>
      <c r="G867" s="423">
        <f t="shared" si="49"/>
        <v>0</v>
      </c>
    </row>
    <row r="868" spans="1:7" ht="32.25">
      <c r="A868" s="311"/>
      <c r="B868" s="305" t="s">
        <v>1433</v>
      </c>
      <c r="C868" s="292" t="s">
        <v>1445</v>
      </c>
      <c r="D868" s="229"/>
      <c r="E868" s="287"/>
      <c r="F868" s="394"/>
      <c r="G868" s="423">
        <f t="shared" si="49"/>
        <v>0</v>
      </c>
    </row>
    <row r="869" spans="1:7" ht="32.25">
      <c r="A869" s="311"/>
      <c r="B869" s="305" t="s">
        <v>3073</v>
      </c>
      <c r="C869" s="292" t="s">
        <v>3163</v>
      </c>
      <c r="D869" s="229"/>
      <c r="E869" s="287"/>
      <c r="F869" s="394"/>
      <c r="G869" s="423">
        <f t="shared" si="49"/>
        <v>0</v>
      </c>
    </row>
    <row r="870" spans="1:7" ht="48">
      <c r="A870" s="311"/>
      <c r="B870" s="305" t="s">
        <v>1559</v>
      </c>
      <c r="C870" s="292" t="s">
        <v>3163</v>
      </c>
      <c r="D870" s="229">
        <v>39</v>
      </c>
      <c r="E870" s="292" t="s">
        <v>1985</v>
      </c>
      <c r="F870" s="395">
        <f>FLOOR(D870*10.76,0.01)</f>
        <v>419.64</v>
      </c>
      <c r="G870" s="423">
        <f t="shared" si="49"/>
        <v>434.32</v>
      </c>
    </row>
    <row r="871" spans="1:7" ht="48">
      <c r="A871" s="311"/>
      <c r="B871" s="305" t="s">
        <v>1560</v>
      </c>
      <c r="C871" s="292" t="s">
        <v>3163</v>
      </c>
      <c r="D871" s="229">
        <v>39</v>
      </c>
      <c r="E871" s="292" t="s">
        <v>1985</v>
      </c>
      <c r="F871" s="395">
        <f>FLOOR(D871*10.76,0.01)</f>
        <v>419.64</v>
      </c>
      <c r="G871" s="423">
        <f t="shared" si="49"/>
        <v>434.32</v>
      </c>
    </row>
    <row r="872" spans="1:7" ht="95.25">
      <c r="A872" s="311"/>
      <c r="B872" s="305" t="s">
        <v>1561</v>
      </c>
      <c r="C872" s="292" t="s">
        <v>3163</v>
      </c>
      <c r="D872" s="229">
        <v>122</v>
      </c>
      <c r="E872" s="292" t="s">
        <v>1985</v>
      </c>
      <c r="F872" s="395">
        <f>FLOOR(D872*10.76,0.01)</f>
        <v>1312.72</v>
      </c>
      <c r="G872" s="423">
        <f t="shared" si="49"/>
        <v>1358.66</v>
      </c>
    </row>
    <row r="873" spans="1:7" ht="37.5">
      <c r="A873" s="311">
        <v>50</v>
      </c>
      <c r="B873" s="356" t="s">
        <v>3074</v>
      </c>
      <c r="C873" s="292"/>
      <c r="D873" s="229"/>
      <c r="E873" s="287"/>
      <c r="F873" s="394"/>
      <c r="G873" s="423">
        <f t="shared" si="49"/>
        <v>0</v>
      </c>
    </row>
    <row r="874" spans="1:7" ht="79.5">
      <c r="A874" s="311"/>
      <c r="B874" s="335" t="s">
        <v>1507</v>
      </c>
      <c r="C874" s="292" t="s">
        <v>3163</v>
      </c>
      <c r="D874" s="229"/>
      <c r="E874" s="292" t="s">
        <v>1985</v>
      </c>
      <c r="F874" s="395">
        <f>FLOOR(D874*10.76,0.01)</f>
        <v>0</v>
      </c>
      <c r="G874" s="423">
        <f t="shared" si="49"/>
        <v>0</v>
      </c>
    </row>
    <row r="875" spans="1:7" ht="79.5">
      <c r="A875" s="311"/>
      <c r="B875" s="335" t="s">
        <v>1508</v>
      </c>
      <c r="C875" s="292" t="s">
        <v>3163</v>
      </c>
      <c r="D875" s="229"/>
      <c r="E875" s="292" t="s">
        <v>1985</v>
      </c>
      <c r="F875" s="395">
        <f>FLOOR(D875*10.76,0.01)</f>
        <v>0</v>
      </c>
      <c r="G875" s="423">
        <f t="shared" si="49"/>
        <v>0</v>
      </c>
    </row>
    <row r="876" spans="1:7" ht="111">
      <c r="A876" s="311"/>
      <c r="B876" s="335" t="s">
        <v>1509</v>
      </c>
      <c r="C876" s="292" t="s">
        <v>3163</v>
      </c>
      <c r="D876" s="229"/>
      <c r="E876" s="292" t="s">
        <v>1985</v>
      </c>
      <c r="F876" s="395">
        <f>FLOOR(D876*10.76,0.01)</f>
        <v>0</v>
      </c>
      <c r="G876" s="423">
        <f t="shared" si="49"/>
        <v>0</v>
      </c>
    </row>
    <row r="877" spans="1:7" ht="95.25">
      <c r="A877" s="311"/>
      <c r="B877" s="305" t="s">
        <v>2246</v>
      </c>
      <c r="C877" s="292" t="s">
        <v>1039</v>
      </c>
      <c r="D877" s="229"/>
      <c r="E877" s="292" t="s">
        <v>1039</v>
      </c>
      <c r="F877" s="402">
        <f>D877</f>
        <v>0</v>
      </c>
      <c r="G877" s="423">
        <f t="shared" si="49"/>
        <v>0</v>
      </c>
    </row>
    <row r="878" spans="1:7" ht="51">
      <c r="A878" s="311"/>
      <c r="B878" s="357" t="s">
        <v>1510</v>
      </c>
      <c r="C878" s="292" t="s">
        <v>2920</v>
      </c>
      <c r="D878" s="229">
        <v>1450</v>
      </c>
      <c r="E878" s="292" t="s">
        <v>2920</v>
      </c>
      <c r="F878" s="402">
        <f>D878</f>
        <v>1450</v>
      </c>
      <c r="G878" s="423">
        <f t="shared" si="49"/>
        <v>1500.75</v>
      </c>
    </row>
    <row r="879" spans="1:7">
      <c r="A879" s="311"/>
      <c r="B879" s="357" t="s">
        <v>2592</v>
      </c>
      <c r="C879" s="292"/>
      <c r="D879" s="229"/>
      <c r="E879" s="287"/>
      <c r="F879" s="402"/>
      <c r="G879" s="423">
        <f t="shared" si="49"/>
        <v>0</v>
      </c>
    </row>
    <row r="880" spans="1:7" ht="32.25">
      <c r="A880" s="311"/>
      <c r="B880" s="305" t="s">
        <v>2059</v>
      </c>
      <c r="C880" s="292" t="s">
        <v>2920</v>
      </c>
      <c r="D880" s="229">
        <v>110</v>
      </c>
      <c r="E880" s="292" t="s">
        <v>2920</v>
      </c>
      <c r="F880" s="402">
        <f>D880</f>
        <v>110</v>
      </c>
      <c r="G880" s="423">
        <f t="shared" si="49"/>
        <v>113.85000000000001</v>
      </c>
    </row>
    <row r="881" spans="1:7" ht="48">
      <c r="A881" s="311"/>
      <c r="B881" s="305" t="s">
        <v>2060</v>
      </c>
      <c r="C881" s="292" t="s">
        <v>2920</v>
      </c>
      <c r="D881" s="229"/>
      <c r="E881" s="292" t="s">
        <v>2920</v>
      </c>
      <c r="F881" s="402">
        <f>D881</f>
        <v>0</v>
      </c>
      <c r="G881" s="423">
        <f t="shared" si="49"/>
        <v>0</v>
      </c>
    </row>
    <row r="882" spans="1:7" ht="32.25">
      <c r="A882" s="311"/>
      <c r="B882" s="305" t="s">
        <v>2061</v>
      </c>
      <c r="C882" s="292" t="s">
        <v>2920</v>
      </c>
      <c r="D882" s="229">
        <v>150</v>
      </c>
      <c r="E882" s="292" t="s">
        <v>2920</v>
      </c>
      <c r="F882" s="402">
        <f>D882</f>
        <v>150</v>
      </c>
      <c r="G882" s="423">
        <f t="shared" si="49"/>
        <v>155.25</v>
      </c>
    </row>
    <row r="883" spans="1:7" ht="63.75">
      <c r="A883" s="311"/>
      <c r="B883" s="305" t="s">
        <v>1511</v>
      </c>
      <c r="C883" s="292" t="s">
        <v>2920</v>
      </c>
      <c r="D883" s="229">
        <v>390</v>
      </c>
      <c r="E883" s="292" t="s">
        <v>2920</v>
      </c>
      <c r="F883" s="402">
        <f>D883</f>
        <v>390</v>
      </c>
      <c r="G883" s="423">
        <f t="shared" si="49"/>
        <v>403.65000000000003</v>
      </c>
    </row>
    <row r="884" spans="1:7" ht="48">
      <c r="A884" s="311"/>
      <c r="B884" s="305" t="s">
        <v>1512</v>
      </c>
      <c r="C884" s="292" t="s">
        <v>2920</v>
      </c>
      <c r="D884" s="229">
        <v>220</v>
      </c>
      <c r="E884" s="292" t="s">
        <v>2920</v>
      </c>
      <c r="F884" s="402">
        <f>D884</f>
        <v>220</v>
      </c>
      <c r="G884" s="423">
        <f t="shared" si="49"/>
        <v>227.70000000000002</v>
      </c>
    </row>
    <row r="885" spans="1:7" ht="36.75">
      <c r="A885" s="311">
        <v>51</v>
      </c>
      <c r="B885" s="358" t="s">
        <v>1513</v>
      </c>
      <c r="C885" s="310"/>
      <c r="D885" s="229"/>
      <c r="E885" s="359"/>
      <c r="F885" s="412"/>
      <c r="G885" s="423">
        <f t="shared" si="49"/>
        <v>0</v>
      </c>
    </row>
    <row r="886" spans="1:7" ht="40.5" customHeight="1">
      <c r="A886" s="284"/>
      <c r="B886" s="360" t="s">
        <v>2817</v>
      </c>
      <c r="C886" s="310"/>
      <c r="D886" s="229"/>
      <c r="E886" s="359"/>
      <c r="F886" s="412"/>
      <c r="G886" s="423">
        <f t="shared" si="49"/>
        <v>0</v>
      </c>
    </row>
    <row r="887" spans="1:7">
      <c r="A887" s="284"/>
      <c r="B887" s="361" t="s">
        <v>2062</v>
      </c>
      <c r="C887" s="310"/>
      <c r="D887" s="229"/>
      <c r="E887" s="359"/>
      <c r="F887" s="412"/>
      <c r="G887" s="423">
        <f t="shared" si="49"/>
        <v>0</v>
      </c>
    </row>
    <row r="888" spans="1:7" ht="65.25">
      <c r="A888" s="284"/>
      <c r="B888" s="350" t="s">
        <v>2026</v>
      </c>
      <c r="C888" s="310" t="s">
        <v>2027</v>
      </c>
      <c r="D888" s="229">
        <v>35.4</v>
      </c>
      <c r="E888" s="292" t="s">
        <v>1985</v>
      </c>
      <c r="F888" s="395">
        <f>FLOOR(D888*10.76,0.01)</f>
        <v>380.90000000000003</v>
      </c>
      <c r="G888" s="423">
        <f t="shared" si="49"/>
        <v>394.23</v>
      </c>
    </row>
    <row r="889" spans="1:7">
      <c r="A889" s="284"/>
      <c r="B889" s="361" t="s">
        <v>2028</v>
      </c>
      <c r="C889" s="310"/>
      <c r="D889" s="229"/>
      <c r="E889" s="293"/>
      <c r="F889" s="412"/>
      <c r="G889" s="423">
        <f t="shared" si="49"/>
        <v>0</v>
      </c>
    </row>
    <row r="890" spans="1:7" ht="78">
      <c r="A890" s="284"/>
      <c r="B890" s="350" t="s">
        <v>2909</v>
      </c>
      <c r="C890" s="310" t="s">
        <v>2027</v>
      </c>
      <c r="D890" s="229">
        <v>37.200000000000003</v>
      </c>
      <c r="E890" s="292" t="s">
        <v>1985</v>
      </c>
      <c r="F890" s="395">
        <f>FLOOR(D890*10.76,0.01)</f>
        <v>400.27</v>
      </c>
      <c r="G890" s="423">
        <f t="shared" si="49"/>
        <v>414.27</v>
      </c>
    </row>
    <row r="891" spans="1:7">
      <c r="A891" s="284"/>
      <c r="B891" s="361" t="s">
        <v>2910</v>
      </c>
      <c r="C891" s="310"/>
      <c r="D891" s="229"/>
      <c r="E891" s="293"/>
      <c r="F891" s="395"/>
      <c r="G891" s="423">
        <f t="shared" si="49"/>
        <v>0</v>
      </c>
    </row>
    <row r="892" spans="1:7" ht="52.5">
      <c r="A892" s="284"/>
      <c r="B892" s="350" t="s">
        <v>2032</v>
      </c>
      <c r="C892" s="310" t="s">
        <v>2027</v>
      </c>
      <c r="D892" s="229">
        <v>43.2</v>
      </c>
      <c r="E892" s="292" t="s">
        <v>1985</v>
      </c>
      <c r="F892" s="395">
        <f>FLOOR(D892*10.76,0.01)</f>
        <v>464.83</v>
      </c>
      <c r="G892" s="423">
        <f t="shared" si="49"/>
        <v>481.09000000000003</v>
      </c>
    </row>
    <row r="893" spans="1:7">
      <c r="A893" s="284"/>
      <c r="B893" s="361" t="s">
        <v>2033</v>
      </c>
      <c r="C893" s="298"/>
      <c r="D893" s="229"/>
      <c r="E893" s="293"/>
      <c r="F893" s="395"/>
      <c r="G893" s="423">
        <f t="shared" si="49"/>
        <v>0</v>
      </c>
    </row>
    <row r="894" spans="1:7" ht="39.75">
      <c r="A894" s="284"/>
      <c r="B894" s="350" t="s">
        <v>2034</v>
      </c>
      <c r="C894" s="310" t="s">
        <v>2027</v>
      </c>
      <c r="D894" s="229">
        <v>35</v>
      </c>
      <c r="E894" s="292" t="s">
        <v>1985</v>
      </c>
      <c r="F894" s="395">
        <f>FLOOR(D894*10.76,0.01)</f>
        <v>376.6</v>
      </c>
      <c r="G894" s="423">
        <f t="shared" si="49"/>
        <v>389.78000000000003</v>
      </c>
    </row>
    <row r="895" spans="1:7">
      <c r="A895" s="284"/>
      <c r="B895" s="361" t="s">
        <v>2035</v>
      </c>
      <c r="C895" s="310"/>
      <c r="D895" s="229"/>
      <c r="E895" s="293"/>
      <c r="F895" s="395"/>
      <c r="G895" s="423">
        <f t="shared" si="49"/>
        <v>0</v>
      </c>
    </row>
    <row r="896" spans="1:7" ht="52.5">
      <c r="A896" s="284"/>
      <c r="B896" s="350" t="s">
        <v>610</v>
      </c>
      <c r="C896" s="310" t="s">
        <v>611</v>
      </c>
      <c r="D896" s="229">
        <v>36.6</v>
      </c>
      <c r="E896" s="292" t="s">
        <v>1985</v>
      </c>
      <c r="F896" s="395">
        <f>FLOOR(D896*10.76,0.01)</f>
        <v>393.81</v>
      </c>
      <c r="G896" s="423">
        <f t="shared" si="49"/>
        <v>407.59000000000003</v>
      </c>
    </row>
    <row r="897" spans="1:7">
      <c r="A897" s="284"/>
      <c r="B897" s="361" t="s">
        <v>612</v>
      </c>
      <c r="C897" s="310"/>
      <c r="D897" s="229"/>
      <c r="E897" s="293"/>
      <c r="F897" s="412"/>
      <c r="G897" s="423">
        <f t="shared" si="49"/>
        <v>0</v>
      </c>
    </row>
    <row r="898" spans="1:7" ht="52.5">
      <c r="A898" s="284"/>
      <c r="B898" s="350" t="s">
        <v>613</v>
      </c>
      <c r="C898" s="310" t="s">
        <v>2027</v>
      </c>
      <c r="D898" s="229">
        <v>13</v>
      </c>
      <c r="E898" s="292" t="s">
        <v>1985</v>
      </c>
      <c r="F898" s="395">
        <f>FLOOR(D898*10.76,0.01)</f>
        <v>139.88</v>
      </c>
      <c r="G898" s="423">
        <f t="shared" si="49"/>
        <v>144.77000000000001</v>
      </c>
    </row>
    <row r="899" spans="1:7">
      <c r="A899" s="284"/>
      <c r="B899" s="361" t="s">
        <v>614</v>
      </c>
      <c r="C899" s="310"/>
      <c r="D899" s="229"/>
      <c r="E899" s="293"/>
      <c r="F899" s="395"/>
      <c r="G899" s="423">
        <f t="shared" si="49"/>
        <v>0</v>
      </c>
    </row>
    <row r="900" spans="1:7" ht="52.5">
      <c r="A900" s="284"/>
      <c r="B900" s="350" t="s">
        <v>615</v>
      </c>
      <c r="C900" s="310" t="s">
        <v>2027</v>
      </c>
      <c r="D900" s="229">
        <v>35</v>
      </c>
      <c r="E900" s="292" t="s">
        <v>1985</v>
      </c>
      <c r="F900" s="395">
        <f>FLOOR(D900*10.76,0.01)</f>
        <v>376.6</v>
      </c>
      <c r="G900" s="423">
        <f t="shared" si="49"/>
        <v>389.78000000000003</v>
      </c>
    </row>
    <row r="901" spans="1:7">
      <c r="A901" s="284"/>
      <c r="B901" s="361" t="s">
        <v>616</v>
      </c>
      <c r="C901" s="310"/>
      <c r="D901" s="229"/>
      <c r="E901" s="293"/>
      <c r="F901" s="412"/>
      <c r="G901" s="423">
        <f t="shared" si="49"/>
        <v>0</v>
      </c>
    </row>
    <row r="902" spans="1:7" ht="39.75">
      <c r="A902" s="284"/>
      <c r="B902" s="350" t="s">
        <v>617</v>
      </c>
      <c r="C902" s="310" t="s">
        <v>618</v>
      </c>
      <c r="D902" s="229">
        <v>300</v>
      </c>
      <c r="E902" s="292" t="s">
        <v>2894</v>
      </c>
      <c r="F902" s="413">
        <f>D902</f>
        <v>300</v>
      </c>
      <c r="G902" s="423">
        <f t="shared" si="49"/>
        <v>310.5</v>
      </c>
    </row>
    <row r="903" spans="1:7">
      <c r="A903" s="284"/>
      <c r="B903" s="361" t="s">
        <v>619</v>
      </c>
      <c r="C903" s="310"/>
      <c r="D903" s="229"/>
      <c r="E903" s="293"/>
      <c r="F903" s="413"/>
      <c r="G903" s="423">
        <f t="shared" si="49"/>
        <v>0</v>
      </c>
    </row>
    <row r="904" spans="1:7" ht="65.25">
      <c r="A904" s="284"/>
      <c r="B904" s="350" t="s">
        <v>2600</v>
      </c>
      <c r="C904" s="310" t="s">
        <v>2601</v>
      </c>
      <c r="D904" s="229">
        <v>250</v>
      </c>
      <c r="E904" s="292" t="s">
        <v>2894</v>
      </c>
      <c r="F904" s="413">
        <f>D904</f>
        <v>250</v>
      </c>
      <c r="G904" s="423">
        <f t="shared" si="49"/>
        <v>258.75</v>
      </c>
    </row>
    <row r="905" spans="1:7">
      <c r="A905" s="284"/>
      <c r="B905" s="361" t="s">
        <v>2602</v>
      </c>
      <c r="C905" s="310"/>
      <c r="D905" s="229"/>
      <c r="E905" s="293"/>
      <c r="F905" s="413"/>
      <c r="G905" s="423">
        <f t="shared" si="49"/>
        <v>0</v>
      </c>
    </row>
    <row r="906" spans="1:7" ht="48">
      <c r="A906" s="284"/>
      <c r="B906" s="305" t="s">
        <v>2603</v>
      </c>
      <c r="C906" s="310" t="s">
        <v>2601</v>
      </c>
      <c r="D906" s="229">
        <v>375</v>
      </c>
      <c r="E906" s="292" t="s">
        <v>2894</v>
      </c>
      <c r="F906" s="413">
        <f>D906</f>
        <v>375</v>
      </c>
      <c r="G906" s="423">
        <f t="shared" si="49"/>
        <v>388.12</v>
      </c>
    </row>
    <row r="907" spans="1:7">
      <c r="A907" s="284"/>
      <c r="B907" s="361" t="s">
        <v>2604</v>
      </c>
      <c r="C907" s="310"/>
      <c r="D907" s="229"/>
      <c r="E907" s="293"/>
      <c r="F907" s="413"/>
      <c r="G907" s="423">
        <f t="shared" si="49"/>
        <v>0</v>
      </c>
    </row>
    <row r="908" spans="1:7" ht="78">
      <c r="A908" s="284"/>
      <c r="B908" s="350" t="s">
        <v>2157</v>
      </c>
      <c r="C908" s="310" t="s">
        <v>2601</v>
      </c>
      <c r="D908" s="229">
        <v>250</v>
      </c>
      <c r="E908" s="292" t="s">
        <v>2894</v>
      </c>
      <c r="F908" s="413">
        <f>D908</f>
        <v>250</v>
      </c>
      <c r="G908" s="423">
        <f t="shared" si="49"/>
        <v>258.75</v>
      </c>
    </row>
    <row r="909" spans="1:7">
      <c r="A909" s="284"/>
      <c r="B909" s="361" t="s">
        <v>2158</v>
      </c>
      <c r="C909" s="298"/>
      <c r="D909" s="229"/>
      <c r="E909" s="293"/>
      <c r="F909" s="412"/>
      <c r="G909" s="423">
        <f t="shared" ref="G909:G972" si="51">FLOOR(F909*1.035,0.01)</f>
        <v>0</v>
      </c>
    </row>
    <row r="910" spans="1:7" ht="52.5">
      <c r="A910" s="284"/>
      <c r="B910" s="350" t="s">
        <v>2945</v>
      </c>
      <c r="C910" s="310" t="s">
        <v>2946</v>
      </c>
      <c r="D910" s="229">
        <v>250</v>
      </c>
      <c r="E910" s="292" t="s">
        <v>1985</v>
      </c>
      <c r="F910" s="395">
        <f>FLOOR(D910*10.76,0.01)</f>
        <v>2690</v>
      </c>
      <c r="G910" s="423">
        <f t="shared" si="51"/>
        <v>2784.15</v>
      </c>
    </row>
    <row r="911" spans="1:7">
      <c r="A911" s="284"/>
      <c r="B911" s="361" t="s">
        <v>2947</v>
      </c>
      <c r="C911" s="298"/>
      <c r="D911" s="229"/>
      <c r="E911" s="293"/>
      <c r="F911" s="412"/>
      <c r="G911" s="423">
        <f t="shared" si="51"/>
        <v>0</v>
      </c>
    </row>
    <row r="912" spans="1:7" ht="52.5">
      <c r="A912" s="284"/>
      <c r="B912" s="350" t="s">
        <v>2948</v>
      </c>
      <c r="C912" s="310" t="s">
        <v>2601</v>
      </c>
      <c r="D912" s="229">
        <v>8.6</v>
      </c>
      <c r="E912" s="292" t="s">
        <v>2894</v>
      </c>
      <c r="F912" s="413">
        <f>D912</f>
        <v>8.6</v>
      </c>
      <c r="G912" s="423">
        <f t="shared" si="51"/>
        <v>8.9</v>
      </c>
    </row>
    <row r="913" spans="1:7">
      <c r="A913" s="284"/>
      <c r="B913" s="361" t="s">
        <v>2949</v>
      </c>
      <c r="C913" s="298"/>
      <c r="D913" s="229"/>
      <c r="E913" s="293"/>
      <c r="F913" s="413"/>
      <c r="G913" s="423">
        <f t="shared" si="51"/>
        <v>0</v>
      </c>
    </row>
    <row r="914" spans="1:7" ht="27">
      <c r="A914" s="284"/>
      <c r="B914" s="320" t="s">
        <v>2950</v>
      </c>
      <c r="C914" s="310" t="s">
        <v>2601</v>
      </c>
      <c r="D914" s="229">
        <v>400</v>
      </c>
      <c r="E914" s="292" t="s">
        <v>2894</v>
      </c>
      <c r="F914" s="413">
        <f>D914</f>
        <v>400</v>
      </c>
      <c r="G914" s="423">
        <f t="shared" si="51"/>
        <v>414</v>
      </c>
    </row>
    <row r="915" spans="1:7">
      <c r="A915" s="284"/>
      <c r="B915" s="361" t="s">
        <v>2951</v>
      </c>
      <c r="C915" s="298"/>
      <c r="D915" s="229"/>
      <c r="E915" s="293"/>
      <c r="F915" s="413"/>
      <c r="G915" s="423">
        <f t="shared" si="51"/>
        <v>0</v>
      </c>
    </row>
    <row r="916" spans="1:7" ht="52.5">
      <c r="A916" s="284"/>
      <c r="B916" s="350" t="s">
        <v>1986</v>
      </c>
      <c r="C916" s="310" t="s">
        <v>2601</v>
      </c>
      <c r="D916" s="229">
        <v>375</v>
      </c>
      <c r="E916" s="292" t="s">
        <v>2894</v>
      </c>
      <c r="F916" s="413">
        <f>D916</f>
        <v>375</v>
      </c>
      <c r="G916" s="423">
        <f t="shared" si="51"/>
        <v>388.12</v>
      </c>
    </row>
    <row r="917" spans="1:7">
      <c r="A917" s="284"/>
      <c r="B917" s="361" t="s">
        <v>1987</v>
      </c>
      <c r="C917" s="310"/>
      <c r="D917" s="229"/>
      <c r="E917" s="293"/>
      <c r="F917" s="413"/>
      <c r="G917" s="423">
        <f t="shared" si="51"/>
        <v>0</v>
      </c>
    </row>
    <row r="918" spans="1:7" ht="78">
      <c r="A918" s="284"/>
      <c r="B918" s="350" t="s">
        <v>2810</v>
      </c>
      <c r="C918" s="310" t="s">
        <v>2601</v>
      </c>
      <c r="D918" s="229">
        <v>375</v>
      </c>
      <c r="E918" s="292" t="s">
        <v>2894</v>
      </c>
      <c r="F918" s="413">
        <f>D918</f>
        <v>375</v>
      </c>
      <c r="G918" s="423">
        <f t="shared" si="51"/>
        <v>388.12</v>
      </c>
    </row>
    <row r="919" spans="1:7">
      <c r="A919" s="284"/>
      <c r="B919" s="361" t="s">
        <v>2811</v>
      </c>
      <c r="C919" s="310"/>
      <c r="D919" s="229"/>
      <c r="E919" s="293"/>
      <c r="F919" s="412"/>
      <c r="G919" s="423">
        <f t="shared" si="51"/>
        <v>0</v>
      </c>
    </row>
    <row r="920" spans="1:7" ht="65.25">
      <c r="A920" s="284"/>
      <c r="B920" s="350" t="s">
        <v>2812</v>
      </c>
      <c r="C920" s="310" t="s">
        <v>2946</v>
      </c>
      <c r="D920" s="229">
        <v>26</v>
      </c>
      <c r="E920" s="292" t="s">
        <v>1985</v>
      </c>
      <c r="F920" s="395">
        <f>FLOOR(D920*10.76,0.01)</f>
        <v>279.76</v>
      </c>
      <c r="G920" s="423">
        <f t="shared" si="51"/>
        <v>289.55</v>
      </c>
    </row>
    <row r="921" spans="1:7">
      <c r="A921" s="284"/>
      <c r="B921" s="361" t="s">
        <v>2813</v>
      </c>
      <c r="C921" s="310"/>
      <c r="D921" s="229"/>
      <c r="E921" s="293"/>
      <c r="F921" s="412"/>
      <c r="G921" s="423">
        <f t="shared" si="51"/>
        <v>0</v>
      </c>
    </row>
    <row r="922" spans="1:7">
      <c r="A922" s="284"/>
      <c r="B922" s="264" t="s">
        <v>2814</v>
      </c>
      <c r="C922" s="310"/>
      <c r="D922" s="229"/>
      <c r="E922" s="293"/>
      <c r="F922" s="412"/>
      <c r="G922" s="423">
        <f t="shared" si="51"/>
        <v>0</v>
      </c>
    </row>
    <row r="923" spans="1:7" ht="78">
      <c r="A923" s="284"/>
      <c r="B923" s="350" t="s">
        <v>3147</v>
      </c>
      <c r="C923" s="310" t="s">
        <v>3148</v>
      </c>
      <c r="D923" s="229">
        <v>1500</v>
      </c>
      <c r="E923" s="292" t="s">
        <v>2920</v>
      </c>
      <c r="F923" s="413">
        <f>D923</f>
        <v>1500</v>
      </c>
      <c r="G923" s="423">
        <f t="shared" si="51"/>
        <v>1552.5</v>
      </c>
    </row>
    <row r="924" spans="1:7">
      <c r="A924" s="284"/>
      <c r="B924" s="361" t="s">
        <v>1893</v>
      </c>
      <c r="C924" s="310"/>
      <c r="D924" s="229"/>
      <c r="E924" s="293"/>
      <c r="F924" s="413"/>
      <c r="G924" s="423">
        <f t="shared" si="51"/>
        <v>0</v>
      </c>
    </row>
    <row r="925" spans="1:7" ht="52.5">
      <c r="A925" s="284"/>
      <c r="B925" s="350" t="s">
        <v>1894</v>
      </c>
      <c r="C925" s="310" t="s">
        <v>2601</v>
      </c>
      <c r="D925" s="229">
        <v>1350</v>
      </c>
      <c r="E925" s="292" t="s">
        <v>2894</v>
      </c>
      <c r="F925" s="413">
        <f>D925</f>
        <v>1350</v>
      </c>
      <c r="G925" s="423">
        <f t="shared" si="51"/>
        <v>1397.25</v>
      </c>
    </row>
    <row r="926" spans="1:7">
      <c r="A926" s="284"/>
      <c r="B926" s="361" t="s">
        <v>1250</v>
      </c>
      <c r="C926" s="310"/>
      <c r="D926" s="229"/>
      <c r="E926" s="293"/>
      <c r="F926" s="413"/>
      <c r="G926" s="423">
        <f t="shared" si="51"/>
        <v>0</v>
      </c>
    </row>
    <row r="927" spans="1:7">
      <c r="A927" s="284"/>
      <c r="B927" s="361" t="s">
        <v>1251</v>
      </c>
      <c r="C927" s="310"/>
      <c r="D927" s="229"/>
      <c r="E927" s="293"/>
      <c r="F927" s="413"/>
      <c r="G927" s="423">
        <f t="shared" si="51"/>
        <v>0</v>
      </c>
    </row>
    <row r="928" spans="1:7" ht="52.5">
      <c r="A928" s="284"/>
      <c r="B928" s="350" t="s">
        <v>1252</v>
      </c>
      <c r="C928" s="310" t="s">
        <v>2601</v>
      </c>
      <c r="D928" s="229">
        <v>375</v>
      </c>
      <c r="E928" s="292" t="s">
        <v>2894</v>
      </c>
      <c r="F928" s="413">
        <f>D928</f>
        <v>375</v>
      </c>
      <c r="G928" s="423">
        <f t="shared" si="51"/>
        <v>388.12</v>
      </c>
    </row>
    <row r="929" spans="1:7">
      <c r="A929" s="311">
        <v>52</v>
      </c>
      <c r="B929" s="324" t="s">
        <v>1253</v>
      </c>
      <c r="C929" s="332"/>
      <c r="D929" s="229"/>
      <c r="E929" s="362"/>
      <c r="F929" s="396"/>
      <c r="G929" s="423">
        <f t="shared" si="51"/>
        <v>0</v>
      </c>
    </row>
    <row r="930" spans="1:7" ht="63" customHeight="1">
      <c r="A930" s="284"/>
      <c r="B930" s="363" t="s">
        <v>1254</v>
      </c>
      <c r="C930" s="332"/>
      <c r="D930" s="229"/>
      <c r="E930" s="362"/>
      <c r="F930" s="396"/>
      <c r="G930" s="423">
        <f t="shared" si="51"/>
        <v>0</v>
      </c>
    </row>
    <row r="931" spans="1:7" ht="48">
      <c r="A931" s="291"/>
      <c r="B931" s="305" t="s">
        <v>1255</v>
      </c>
      <c r="C931" s="292" t="s">
        <v>3163</v>
      </c>
      <c r="D931" s="229">
        <v>380</v>
      </c>
      <c r="E931" s="287"/>
      <c r="F931" s="394"/>
      <c r="G931" s="423">
        <f t="shared" si="51"/>
        <v>0</v>
      </c>
    </row>
    <row r="932" spans="1:7" ht="32.25">
      <c r="A932" s="284"/>
      <c r="B932" s="305" t="s">
        <v>1729</v>
      </c>
      <c r="C932" s="292" t="s">
        <v>1067</v>
      </c>
      <c r="D932" s="229">
        <v>425</v>
      </c>
      <c r="E932" s="287"/>
      <c r="F932" s="394"/>
      <c r="G932" s="423">
        <f t="shared" si="51"/>
        <v>0</v>
      </c>
    </row>
    <row r="933" spans="1:7" ht="48">
      <c r="A933" s="356"/>
      <c r="B933" s="305" t="s">
        <v>1730</v>
      </c>
      <c r="C933" s="292" t="s">
        <v>1067</v>
      </c>
      <c r="D933" s="229">
        <v>319</v>
      </c>
      <c r="E933" s="287"/>
      <c r="F933" s="394"/>
      <c r="G933" s="423">
        <f t="shared" si="51"/>
        <v>0</v>
      </c>
    </row>
    <row r="934" spans="1:7" ht="32.25">
      <c r="A934" s="356"/>
      <c r="B934" s="305" t="s">
        <v>1731</v>
      </c>
      <c r="C934" s="292" t="s">
        <v>1067</v>
      </c>
      <c r="D934" s="229">
        <v>440</v>
      </c>
      <c r="E934" s="287"/>
      <c r="F934" s="394"/>
      <c r="G934" s="423">
        <f t="shared" si="51"/>
        <v>0</v>
      </c>
    </row>
    <row r="935" spans="1:7" ht="48">
      <c r="A935" s="356"/>
      <c r="B935" s="305" t="s">
        <v>1732</v>
      </c>
      <c r="C935" s="292" t="s">
        <v>1067</v>
      </c>
      <c r="D935" s="229">
        <v>470</v>
      </c>
      <c r="E935" s="287"/>
      <c r="F935" s="394"/>
      <c r="G935" s="423">
        <f t="shared" si="51"/>
        <v>0</v>
      </c>
    </row>
    <row r="936" spans="1:7" ht="63.75">
      <c r="A936" s="356"/>
      <c r="B936" s="305" t="s">
        <v>3425</v>
      </c>
      <c r="C936" s="292" t="s">
        <v>1067</v>
      </c>
      <c r="D936" s="229">
        <v>380</v>
      </c>
      <c r="E936" s="287"/>
      <c r="F936" s="414"/>
      <c r="G936" s="423">
        <f t="shared" si="51"/>
        <v>0</v>
      </c>
    </row>
    <row r="937" spans="1:7" ht="48">
      <c r="A937" s="356"/>
      <c r="B937" s="305" t="s">
        <v>3426</v>
      </c>
      <c r="C937" s="321" t="s">
        <v>3163</v>
      </c>
      <c r="D937" s="229">
        <v>470</v>
      </c>
      <c r="E937" s="287"/>
      <c r="F937" s="415"/>
      <c r="G937" s="423">
        <f t="shared" si="51"/>
        <v>0</v>
      </c>
    </row>
    <row r="938" spans="1:7" ht="48">
      <c r="A938" s="356"/>
      <c r="B938" s="305" t="s">
        <v>3427</v>
      </c>
      <c r="C938" s="321" t="s">
        <v>3163</v>
      </c>
      <c r="D938" s="229">
        <v>470</v>
      </c>
      <c r="E938" s="287"/>
      <c r="F938" s="415"/>
      <c r="G938" s="423">
        <f t="shared" si="51"/>
        <v>0</v>
      </c>
    </row>
    <row r="939" spans="1:7" ht="48">
      <c r="A939" s="356"/>
      <c r="B939" s="305" t="s">
        <v>3428</v>
      </c>
      <c r="C939" s="321" t="s">
        <v>3163</v>
      </c>
      <c r="D939" s="229">
        <v>380</v>
      </c>
      <c r="E939" s="287"/>
      <c r="F939" s="415"/>
      <c r="G939" s="423">
        <f t="shared" si="51"/>
        <v>0</v>
      </c>
    </row>
    <row r="940" spans="1:7" ht="48">
      <c r="A940" s="356"/>
      <c r="B940" s="305" t="s">
        <v>3429</v>
      </c>
      <c r="C940" s="321" t="s">
        <v>3163</v>
      </c>
      <c r="D940" s="229">
        <v>365</v>
      </c>
      <c r="E940" s="287"/>
      <c r="F940" s="415"/>
      <c r="G940" s="423">
        <f t="shared" si="51"/>
        <v>0</v>
      </c>
    </row>
    <row r="941" spans="1:7" ht="31.5">
      <c r="A941" s="364"/>
      <c r="B941" s="328" t="s">
        <v>3253</v>
      </c>
      <c r="C941" s="321" t="s">
        <v>3163</v>
      </c>
      <c r="D941" s="229">
        <v>395</v>
      </c>
      <c r="E941" s="287"/>
      <c r="F941" s="403"/>
      <c r="G941" s="423">
        <f t="shared" si="51"/>
        <v>0</v>
      </c>
    </row>
    <row r="942" spans="1:7" ht="31.5">
      <c r="A942" s="364"/>
      <c r="B942" s="328" t="s">
        <v>3254</v>
      </c>
      <c r="C942" s="321" t="s">
        <v>3163</v>
      </c>
      <c r="D942" s="229">
        <v>435</v>
      </c>
      <c r="E942" s="287"/>
      <c r="F942" s="403"/>
      <c r="G942" s="423">
        <f t="shared" si="51"/>
        <v>0</v>
      </c>
    </row>
    <row r="943" spans="1:7" ht="46.5">
      <c r="A943" s="364"/>
      <c r="B943" s="328" t="s">
        <v>3255</v>
      </c>
      <c r="C943" s="321" t="s">
        <v>3163</v>
      </c>
      <c r="D943" s="229">
        <v>395</v>
      </c>
      <c r="E943" s="287"/>
      <c r="F943" s="403"/>
      <c r="G943" s="423">
        <f t="shared" si="51"/>
        <v>0</v>
      </c>
    </row>
    <row r="944" spans="1:7" ht="46.5">
      <c r="A944" s="364"/>
      <c r="B944" s="328" t="s">
        <v>3256</v>
      </c>
      <c r="C944" s="321" t="s">
        <v>3163</v>
      </c>
      <c r="D944" s="229">
        <v>435</v>
      </c>
      <c r="E944" s="287"/>
      <c r="F944" s="403"/>
      <c r="G944" s="423">
        <f t="shared" si="51"/>
        <v>0</v>
      </c>
    </row>
    <row r="945" spans="1:7" ht="31.5">
      <c r="A945" s="364"/>
      <c r="B945" s="328" t="s">
        <v>3257</v>
      </c>
      <c r="C945" s="286" t="s">
        <v>1985</v>
      </c>
      <c r="D945" s="229"/>
      <c r="E945" s="287"/>
      <c r="F945" s="403"/>
      <c r="G945" s="423">
        <f t="shared" si="51"/>
        <v>0</v>
      </c>
    </row>
    <row r="946" spans="1:7" ht="31.5">
      <c r="A946" s="364"/>
      <c r="B946" s="328" t="s">
        <v>2290</v>
      </c>
      <c r="C946" s="286" t="s">
        <v>1985</v>
      </c>
      <c r="D946" s="229"/>
      <c r="E946" s="287"/>
      <c r="F946" s="403"/>
      <c r="G946" s="423">
        <f t="shared" si="51"/>
        <v>0</v>
      </c>
    </row>
    <row r="947" spans="1:7" ht="31.5">
      <c r="A947" s="364"/>
      <c r="B947" s="328" t="s">
        <v>1926</v>
      </c>
      <c r="C947" s="286" t="s">
        <v>1985</v>
      </c>
      <c r="D947" s="229"/>
      <c r="E947" s="287"/>
      <c r="F947" s="403"/>
      <c r="G947" s="423">
        <f t="shared" si="51"/>
        <v>0</v>
      </c>
    </row>
    <row r="948" spans="1:7" ht="31.5">
      <c r="A948" s="364"/>
      <c r="B948" s="328" t="s">
        <v>1927</v>
      </c>
      <c r="C948" s="286" t="s">
        <v>1985</v>
      </c>
      <c r="D948" s="229"/>
      <c r="E948" s="287"/>
      <c r="F948" s="403"/>
      <c r="G948" s="423">
        <f t="shared" si="51"/>
        <v>0</v>
      </c>
    </row>
    <row r="949" spans="1:7" ht="31.5">
      <c r="A949" s="364"/>
      <c r="B949" s="328" t="s">
        <v>1928</v>
      </c>
      <c r="C949" s="286" t="s">
        <v>1985</v>
      </c>
      <c r="D949" s="229"/>
      <c r="E949" s="287"/>
      <c r="F949" s="403"/>
      <c r="G949" s="423">
        <f t="shared" si="51"/>
        <v>0</v>
      </c>
    </row>
    <row r="950" spans="1:7" ht="31.5">
      <c r="A950" s="364"/>
      <c r="B950" s="328" t="s">
        <v>1929</v>
      </c>
      <c r="C950" s="286" t="s">
        <v>1985</v>
      </c>
      <c r="D950" s="229"/>
      <c r="E950" s="287"/>
      <c r="F950" s="403"/>
      <c r="G950" s="423">
        <f t="shared" si="51"/>
        <v>0</v>
      </c>
    </row>
    <row r="951" spans="1:7" ht="31.5">
      <c r="A951" s="364"/>
      <c r="B951" s="328" t="s">
        <v>1930</v>
      </c>
      <c r="C951" s="286" t="s">
        <v>1985</v>
      </c>
      <c r="D951" s="229"/>
      <c r="E951" s="287"/>
      <c r="F951" s="403"/>
      <c r="G951" s="423">
        <f t="shared" si="51"/>
        <v>0</v>
      </c>
    </row>
    <row r="952" spans="1:7" ht="31.5">
      <c r="A952" s="364"/>
      <c r="B952" s="328" t="s">
        <v>1931</v>
      </c>
      <c r="C952" s="286" t="s">
        <v>1985</v>
      </c>
      <c r="D952" s="229"/>
      <c r="E952" s="287"/>
      <c r="F952" s="403"/>
      <c r="G952" s="423">
        <f t="shared" si="51"/>
        <v>0</v>
      </c>
    </row>
    <row r="953" spans="1:7" ht="31.5">
      <c r="A953" s="364"/>
      <c r="B953" s="328" t="s">
        <v>1554</v>
      </c>
      <c r="C953" s="286" t="s">
        <v>1985</v>
      </c>
      <c r="D953" s="229"/>
      <c r="E953" s="287"/>
      <c r="F953" s="403"/>
      <c r="G953" s="423">
        <f t="shared" si="51"/>
        <v>0</v>
      </c>
    </row>
    <row r="954" spans="1:7" ht="31.5">
      <c r="A954" s="364"/>
      <c r="B954" s="328" t="s">
        <v>1555</v>
      </c>
      <c r="C954" s="286" t="s">
        <v>1985</v>
      </c>
      <c r="D954" s="229"/>
      <c r="E954" s="287"/>
      <c r="F954" s="403"/>
      <c r="G954" s="423">
        <f t="shared" si="51"/>
        <v>0</v>
      </c>
    </row>
    <row r="955" spans="1:7" ht="31.5">
      <c r="A955" s="364"/>
      <c r="B955" s="328" t="s">
        <v>1556</v>
      </c>
      <c r="C955" s="286" t="s">
        <v>1985</v>
      </c>
      <c r="D955" s="229"/>
      <c r="E955" s="287"/>
      <c r="F955" s="403"/>
      <c r="G955" s="423">
        <f t="shared" si="51"/>
        <v>0</v>
      </c>
    </row>
    <row r="956" spans="1:7" ht="27">
      <c r="A956" s="364"/>
      <c r="B956" s="347" t="s">
        <v>3430</v>
      </c>
      <c r="C956" s="321" t="s">
        <v>3163</v>
      </c>
      <c r="D956" s="229"/>
      <c r="E956" s="286" t="s">
        <v>1985</v>
      </c>
      <c r="F956" s="395">
        <f t="shared" ref="F956:F964" si="52">FLOOR(D956*10.76,0.01)</f>
        <v>0</v>
      </c>
      <c r="G956" s="423">
        <f t="shared" si="51"/>
        <v>0</v>
      </c>
    </row>
    <row r="957" spans="1:7" ht="39.75">
      <c r="A957" s="364"/>
      <c r="B957" s="347" t="s">
        <v>3431</v>
      </c>
      <c r="C957" s="321" t="s">
        <v>1073</v>
      </c>
      <c r="D957" s="229"/>
      <c r="E957" s="286" t="s">
        <v>1985</v>
      </c>
      <c r="F957" s="395">
        <f t="shared" si="52"/>
        <v>0</v>
      </c>
      <c r="G957" s="423">
        <f t="shared" si="51"/>
        <v>0</v>
      </c>
    </row>
    <row r="958" spans="1:7" ht="27">
      <c r="A958" s="364"/>
      <c r="B958" s="347" t="s">
        <v>3432</v>
      </c>
      <c r="C958" s="321" t="s">
        <v>1073</v>
      </c>
      <c r="D958" s="229"/>
      <c r="E958" s="286" t="s">
        <v>1985</v>
      </c>
      <c r="F958" s="395">
        <f t="shared" si="52"/>
        <v>0</v>
      </c>
      <c r="G958" s="423">
        <f t="shared" si="51"/>
        <v>0</v>
      </c>
    </row>
    <row r="959" spans="1:7" ht="27">
      <c r="A959" s="364"/>
      <c r="B959" s="347" t="s">
        <v>3433</v>
      </c>
      <c r="C959" s="321" t="s">
        <v>1073</v>
      </c>
      <c r="D959" s="229"/>
      <c r="E959" s="286" t="s">
        <v>1985</v>
      </c>
      <c r="F959" s="395">
        <f t="shared" si="52"/>
        <v>0</v>
      </c>
      <c r="G959" s="423">
        <f t="shared" si="51"/>
        <v>0</v>
      </c>
    </row>
    <row r="960" spans="1:7" ht="27">
      <c r="A960" s="364"/>
      <c r="B960" s="347" t="s">
        <v>3434</v>
      </c>
      <c r="C960" s="321" t="s">
        <v>1073</v>
      </c>
      <c r="D960" s="229"/>
      <c r="E960" s="286" t="s">
        <v>1985</v>
      </c>
      <c r="F960" s="395">
        <f t="shared" si="52"/>
        <v>0</v>
      </c>
      <c r="G960" s="423">
        <f t="shared" si="51"/>
        <v>0</v>
      </c>
    </row>
    <row r="961" spans="1:7" ht="27">
      <c r="A961" s="364"/>
      <c r="B961" s="347" t="s">
        <v>2475</v>
      </c>
      <c r="C961" s="321" t="s">
        <v>1073</v>
      </c>
      <c r="D961" s="229"/>
      <c r="E961" s="286" t="s">
        <v>1985</v>
      </c>
      <c r="F961" s="395">
        <f t="shared" si="52"/>
        <v>0</v>
      </c>
      <c r="G961" s="423">
        <f t="shared" si="51"/>
        <v>0</v>
      </c>
    </row>
    <row r="962" spans="1:7" ht="27">
      <c r="A962" s="364"/>
      <c r="B962" s="347" t="s">
        <v>2476</v>
      </c>
      <c r="C962" s="321" t="s">
        <v>1073</v>
      </c>
      <c r="D962" s="229"/>
      <c r="E962" s="286" t="s">
        <v>1985</v>
      </c>
      <c r="F962" s="395">
        <f t="shared" si="52"/>
        <v>0</v>
      </c>
      <c r="G962" s="423">
        <f t="shared" si="51"/>
        <v>0</v>
      </c>
    </row>
    <row r="963" spans="1:7" ht="39.75">
      <c r="A963" s="364"/>
      <c r="B963" s="347" t="s">
        <v>1934</v>
      </c>
      <c r="C963" s="321" t="s">
        <v>1073</v>
      </c>
      <c r="D963" s="229">
        <v>500</v>
      </c>
      <c r="E963" s="286" t="s">
        <v>1985</v>
      </c>
      <c r="F963" s="395">
        <f t="shared" si="52"/>
        <v>5380</v>
      </c>
      <c r="G963" s="423">
        <f t="shared" si="51"/>
        <v>5568.3</v>
      </c>
    </row>
    <row r="964" spans="1:7" ht="39.75">
      <c r="A964" s="364"/>
      <c r="B964" s="347" t="s">
        <v>1710</v>
      </c>
      <c r="C964" s="321" t="s">
        <v>1073</v>
      </c>
      <c r="D964" s="229">
        <v>400</v>
      </c>
      <c r="E964" s="286" t="s">
        <v>1985</v>
      </c>
      <c r="F964" s="395">
        <f t="shared" si="52"/>
        <v>4304</v>
      </c>
      <c r="G964" s="423">
        <f t="shared" si="51"/>
        <v>4454.6400000000003</v>
      </c>
    </row>
    <row r="965" spans="1:7" ht="32.25">
      <c r="A965" s="311">
        <v>53</v>
      </c>
      <c r="B965" s="324" t="s">
        <v>1557</v>
      </c>
      <c r="C965" s="365"/>
      <c r="D965" s="229"/>
      <c r="E965" s="331"/>
      <c r="F965" s="405"/>
      <c r="G965" s="423">
        <f t="shared" si="51"/>
        <v>0</v>
      </c>
    </row>
    <row r="966" spans="1:7" ht="79.5">
      <c r="A966" s="284"/>
      <c r="B966" s="264" t="s">
        <v>1011</v>
      </c>
      <c r="C966" s="366" t="s">
        <v>3163</v>
      </c>
      <c r="D966" s="229"/>
      <c r="E966" s="287"/>
      <c r="F966" s="415"/>
      <c r="G966" s="423">
        <f t="shared" si="51"/>
        <v>0</v>
      </c>
    </row>
    <row r="967" spans="1:7" ht="20.25">
      <c r="A967" s="284"/>
      <c r="B967" s="264" t="s">
        <v>1012</v>
      </c>
      <c r="C967" s="366" t="s">
        <v>3163</v>
      </c>
      <c r="D967" s="229"/>
      <c r="E967" s="287"/>
      <c r="F967" s="415"/>
      <c r="G967" s="423">
        <f t="shared" si="51"/>
        <v>0</v>
      </c>
    </row>
    <row r="968" spans="1:7" ht="32.25">
      <c r="A968" s="284"/>
      <c r="B968" s="324" t="s">
        <v>891</v>
      </c>
      <c r="C968" s="365"/>
      <c r="D968" s="229"/>
      <c r="E968" s="287"/>
      <c r="F968" s="405"/>
      <c r="G968" s="423">
        <f t="shared" si="51"/>
        <v>0</v>
      </c>
    </row>
    <row r="969" spans="1:7" ht="95.25">
      <c r="A969" s="284"/>
      <c r="B969" s="264" t="s">
        <v>1932</v>
      </c>
      <c r="C969" s="366" t="s">
        <v>3163</v>
      </c>
      <c r="D969" s="229"/>
      <c r="E969" s="287"/>
      <c r="F969" s="415"/>
      <c r="G969" s="423">
        <f t="shared" si="51"/>
        <v>0</v>
      </c>
    </row>
    <row r="970" spans="1:7" ht="20.25">
      <c r="A970" s="284"/>
      <c r="B970" s="264" t="s">
        <v>2922</v>
      </c>
      <c r="C970" s="366" t="s">
        <v>1067</v>
      </c>
      <c r="D970" s="229"/>
      <c r="E970" s="287"/>
      <c r="F970" s="415"/>
      <c r="G970" s="423">
        <f t="shared" si="51"/>
        <v>0</v>
      </c>
    </row>
    <row r="971" spans="1:7">
      <c r="A971" s="284"/>
      <c r="B971" s="324" t="s">
        <v>1597</v>
      </c>
      <c r="C971" s="365"/>
      <c r="D971" s="229"/>
      <c r="E971" s="287"/>
      <c r="F971" s="405"/>
      <c r="G971" s="423">
        <f t="shared" si="51"/>
        <v>0</v>
      </c>
    </row>
    <row r="972" spans="1:7" ht="95.25">
      <c r="A972" s="284"/>
      <c r="B972" s="264" t="s">
        <v>642</v>
      </c>
      <c r="C972" s="292" t="s">
        <v>3163</v>
      </c>
      <c r="D972" s="229"/>
      <c r="E972" s="287"/>
      <c r="F972" s="415"/>
      <c r="G972" s="423">
        <f t="shared" si="51"/>
        <v>0</v>
      </c>
    </row>
    <row r="973" spans="1:7" ht="82.5">
      <c r="A973" s="311">
        <v>54</v>
      </c>
      <c r="B973" s="284" t="s">
        <v>3317</v>
      </c>
      <c r="C973" s="292"/>
      <c r="D973" s="229"/>
      <c r="E973" s="287"/>
      <c r="F973" s="415"/>
      <c r="G973" s="423">
        <f t="shared" ref="G973:G1036" si="53">FLOOR(F973*1.035,0.01)</f>
        <v>0</v>
      </c>
    </row>
    <row r="974" spans="1:7">
      <c r="A974" s="284"/>
      <c r="B974" s="316" t="s">
        <v>3318</v>
      </c>
      <c r="C974" s="292" t="s">
        <v>1022</v>
      </c>
      <c r="D974" s="229">
        <v>210</v>
      </c>
      <c r="E974" s="292" t="s">
        <v>1022</v>
      </c>
      <c r="F974" s="402">
        <f>D974</f>
        <v>210</v>
      </c>
      <c r="G974" s="423">
        <f t="shared" si="53"/>
        <v>217.35</v>
      </c>
    </row>
    <row r="975" spans="1:7">
      <c r="A975" s="284"/>
      <c r="B975" s="316" t="s">
        <v>3319</v>
      </c>
      <c r="C975" s="292" t="s">
        <v>1022</v>
      </c>
      <c r="D975" s="229">
        <v>252</v>
      </c>
      <c r="E975" s="292" t="s">
        <v>1022</v>
      </c>
      <c r="F975" s="402">
        <f>D975</f>
        <v>252</v>
      </c>
      <c r="G975" s="423">
        <f t="shared" si="53"/>
        <v>260.82</v>
      </c>
    </row>
    <row r="976" spans="1:7">
      <c r="A976" s="284"/>
      <c r="B976" s="316" t="s">
        <v>3320</v>
      </c>
      <c r="C976" s="292" t="s">
        <v>1022</v>
      </c>
      <c r="D976" s="229">
        <v>347</v>
      </c>
      <c r="E976" s="292" t="s">
        <v>1022</v>
      </c>
      <c r="F976" s="402">
        <f>D976</f>
        <v>347</v>
      </c>
      <c r="G976" s="423">
        <f t="shared" si="53"/>
        <v>359.14</v>
      </c>
    </row>
    <row r="977" spans="1:7">
      <c r="A977" s="284"/>
      <c r="B977" s="316" t="s">
        <v>3321</v>
      </c>
      <c r="C977" s="292" t="s">
        <v>1022</v>
      </c>
      <c r="D977" s="229">
        <v>142</v>
      </c>
      <c r="E977" s="292" t="s">
        <v>1022</v>
      </c>
      <c r="F977" s="402">
        <f>D977</f>
        <v>142</v>
      </c>
      <c r="G977" s="423">
        <f t="shared" si="53"/>
        <v>146.97</v>
      </c>
    </row>
    <row r="978" spans="1:7" ht="20.25">
      <c r="A978" s="311">
        <v>55</v>
      </c>
      <c r="B978" s="284" t="s">
        <v>643</v>
      </c>
      <c r="C978" s="292"/>
      <c r="D978" s="229"/>
      <c r="E978" s="293"/>
      <c r="F978" s="415"/>
      <c r="G978" s="423">
        <f t="shared" si="53"/>
        <v>0</v>
      </c>
    </row>
    <row r="979" spans="1:7" ht="32.25">
      <c r="A979" s="311"/>
      <c r="B979" s="305" t="s">
        <v>644</v>
      </c>
      <c r="C979" s="292" t="s">
        <v>3163</v>
      </c>
      <c r="D979" s="229">
        <v>35</v>
      </c>
      <c r="E979" s="286" t="s">
        <v>1985</v>
      </c>
      <c r="F979" s="395">
        <f>FLOOR(D979*10.76,0.01)</f>
        <v>376.6</v>
      </c>
      <c r="G979" s="423">
        <f t="shared" si="53"/>
        <v>389.78000000000003</v>
      </c>
    </row>
    <row r="980" spans="1:7" ht="17.25" customHeight="1">
      <c r="A980" s="284"/>
      <c r="B980" s="305" t="s">
        <v>1635</v>
      </c>
      <c r="C980" s="292" t="s">
        <v>2069</v>
      </c>
      <c r="D980" s="229">
        <v>44</v>
      </c>
      <c r="E980" s="286" t="s">
        <v>1985</v>
      </c>
      <c r="F980" s="395">
        <f>FLOOR(D980*10.76,0.01)</f>
        <v>473.44</v>
      </c>
      <c r="G980" s="423">
        <f t="shared" si="53"/>
        <v>490.01</v>
      </c>
    </row>
    <row r="981" spans="1:7" ht="46.5" customHeight="1">
      <c r="A981" s="284"/>
      <c r="B981" s="305" t="s">
        <v>1636</v>
      </c>
      <c r="C981" s="292" t="s">
        <v>1067</v>
      </c>
      <c r="D981" s="229">
        <v>44</v>
      </c>
      <c r="E981" s="286" t="s">
        <v>1985</v>
      </c>
      <c r="F981" s="395">
        <f>FLOOR(D981*10.76,0.01)</f>
        <v>473.44</v>
      </c>
      <c r="G981" s="423">
        <f t="shared" si="53"/>
        <v>490.01</v>
      </c>
    </row>
    <row r="982" spans="1:7">
      <c r="A982" s="284"/>
      <c r="B982" s="305" t="s">
        <v>1637</v>
      </c>
      <c r="C982" s="292" t="s">
        <v>3163</v>
      </c>
      <c r="D982" s="229">
        <v>52</v>
      </c>
      <c r="E982" s="286" t="s">
        <v>1985</v>
      </c>
      <c r="F982" s="395">
        <f>FLOOR(D982*10.76,0.01)</f>
        <v>559.52</v>
      </c>
      <c r="G982" s="423">
        <f t="shared" si="53"/>
        <v>579.1</v>
      </c>
    </row>
    <row r="983" spans="1:7">
      <c r="A983" s="284"/>
      <c r="B983" s="305" t="s">
        <v>1638</v>
      </c>
      <c r="C983" s="367" t="s">
        <v>1639</v>
      </c>
      <c r="D983" s="229">
        <v>325</v>
      </c>
      <c r="E983" s="367" t="s">
        <v>1639</v>
      </c>
      <c r="F983" s="402">
        <f>D983</f>
        <v>325</v>
      </c>
      <c r="G983" s="423">
        <f t="shared" si="53"/>
        <v>336.37</v>
      </c>
    </row>
    <row r="984" spans="1:7">
      <c r="A984" s="311">
        <v>56</v>
      </c>
      <c r="B984" s="324" t="s">
        <v>1640</v>
      </c>
      <c r="C984" s="368"/>
      <c r="D984" s="229"/>
      <c r="E984" s="369"/>
      <c r="F984" s="416"/>
      <c r="G984" s="423">
        <f t="shared" si="53"/>
        <v>0</v>
      </c>
    </row>
    <row r="985" spans="1:7">
      <c r="A985" s="284"/>
      <c r="B985" s="316" t="s">
        <v>1701</v>
      </c>
      <c r="C985" s="292" t="s">
        <v>749</v>
      </c>
      <c r="D985" s="229">
        <v>369</v>
      </c>
      <c r="E985" s="292" t="s">
        <v>749</v>
      </c>
      <c r="F985" s="402">
        <f>D985</f>
        <v>369</v>
      </c>
      <c r="G985" s="423">
        <f t="shared" si="53"/>
        <v>381.91</v>
      </c>
    </row>
    <row r="986" spans="1:7">
      <c r="A986" s="284"/>
      <c r="B986" s="316" t="s">
        <v>1702</v>
      </c>
      <c r="C986" s="292" t="s">
        <v>2097</v>
      </c>
      <c r="D986" s="229">
        <v>669</v>
      </c>
      <c r="E986" s="292" t="s">
        <v>749</v>
      </c>
      <c r="F986" s="402">
        <f>D986</f>
        <v>669</v>
      </c>
      <c r="G986" s="423">
        <f t="shared" si="53"/>
        <v>692.41</v>
      </c>
    </row>
    <row r="987" spans="1:7">
      <c r="A987" s="284"/>
      <c r="B987" s="316" t="s">
        <v>1703</v>
      </c>
      <c r="C987" s="292" t="s">
        <v>2097</v>
      </c>
      <c r="D987" s="229">
        <v>1270</v>
      </c>
      <c r="E987" s="292" t="s">
        <v>749</v>
      </c>
      <c r="F987" s="402">
        <f>D987</f>
        <v>1270</v>
      </c>
      <c r="G987" s="423">
        <f t="shared" si="53"/>
        <v>1314.45</v>
      </c>
    </row>
    <row r="988" spans="1:7">
      <c r="A988" s="284"/>
      <c r="B988" s="316" t="s">
        <v>1704</v>
      </c>
      <c r="C988" s="292" t="s">
        <v>2097</v>
      </c>
      <c r="D988" s="229">
        <v>1458</v>
      </c>
      <c r="E988" s="292" t="s">
        <v>749</v>
      </c>
      <c r="F988" s="402">
        <f>D988</f>
        <v>1458</v>
      </c>
      <c r="G988" s="423">
        <f t="shared" si="53"/>
        <v>1509.03</v>
      </c>
    </row>
    <row r="989" spans="1:7">
      <c r="A989" s="284">
        <v>57</v>
      </c>
      <c r="B989" s="345" t="s">
        <v>1641</v>
      </c>
      <c r="C989" s="292"/>
      <c r="D989" s="229"/>
      <c r="E989" s="287"/>
      <c r="F989" s="394"/>
      <c r="G989" s="423">
        <f t="shared" si="53"/>
        <v>0</v>
      </c>
    </row>
    <row r="990" spans="1:7">
      <c r="A990" s="284"/>
      <c r="B990" s="324" t="s">
        <v>1642</v>
      </c>
      <c r="C990" s="370"/>
      <c r="D990" s="229"/>
      <c r="E990" s="369"/>
      <c r="F990" s="394"/>
      <c r="G990" s="423">
        <f t="shared" si="53"/>
        <v>0</v>
      </c>
    </row>
    <row r="991" spans="1:7" ht="48">
      <c r="A991" s="284"/>
      <c r="B991" s="264" t="s">
        <v>1643</v>
      </c>
      <c r="C991" s="292" t="s">
        <v>2992</v>
      </c>
      <c r="D991" s="229">
        <v>733</v>
      </c>
      <c r="E991" s="292" t="s">
        <v>2992</v>
      </c>
      <c r="F991" s="402">
        <v>733</v>
      </c>
      <c r="G991" s="423">
        <f t="shared" si="53"/>
        <v>758.65</v>
      </c>
    </row>
    <row r="992" spans="1:7" ht="48">
      <c r="A992" s="311"/>
      <c r="B992" s="264" t="s">
        <v>3248</v>
      </c>
      <c r="C992" s="292" t="s">
        <v>2069</v>
      </c>
      <c r="D992" s="229"/>
      <c r="E992" s="293"/>
      <c r="F992" s="394"/>
      <c r="G992" s="423">
        <f t="shared" si="53"/>
        <v>0</v>
      </c>
    </row>
    <row r="993" spans="1:7" ht="48">
      <c r="A993" s="311"/>
      <c r="B993" s="264" t="s">
        <v>3249</v>
      </c>
      <c r="C993" s="292" t="s">
        <v>2069</v>
      </c>
      <c r="D993" s="229"/>
      <c r="E993" s="293"/>
      <c r="F993" s="417"/>
      <c r="G993" s="423">
        <f t="shared" si="53"/>
        <v>0</v>
      </c>
    </row>
    <row r="994" spans="1:7" ht="32.25">
      <c r="A994" s="311"/>
      <c r="B994" s="264" t="s">
        <v>3250</v>
      </c>
      <c r="C994" s="292" t="s">
        <v>3163</v>
      </c>
      <c r="D994" s="229"/>
      <c r="E994" s="293"/>
      <c r="F994" s="394"/>
      <c r="G994" s="423">
        <f t="shared" si="53"/>
        <v>0</v>
      </c>
    </row>
    <row r="995" spans="1:7" ht="21" customHeight="1">
      <c r="A995" s="311"/>
      <c r="B995" s="288" t="s">
        <v>3251</v>
      </c>
      <c r="C995" s="292" t="s">
        <v>1067</v>
      </c>
      <c r="D995" s="229"/>
      <c r="E995" s="293"/>
      <c r="F995" s="394"/>
      <c r="G995" s="423">
        <f t="shared" si="53"/>
        <v>0</v>
      </c>
    </row>
    <row r="996" spans="1:7">
      <c r="A996" s="311"/>
      <c r="B996" s="288" t="s">
        <v>3297</v>
      </c>
      <c r="C996" s="307" t="s">
        <v>1067</v>
      </c>
      <c r="D996" s="229"/>
      <c r="E996" s="293"/>
      <c r="F996" s="394"/>
      <c r="G996" s="423">
        <f t="shared" si="53"/>
        <v>0</v>
      </c>
    </row>
    <row r="997" spans="1:7" ht="98.25">
      <c r="A997" s="311"/>
      <c r="B997" s="316" t="s">
        <v>3298</v>
      </c>
      <c r="C997" s="292" t="s">
        <v>1644</v>
      </c>
      <c r="D997" s="229"/>
      <c r="E997" s="293"/>
      <c r="F997" s="394"/>
      <c r="G997" s="423">
        <f t="shared" si="53"/>
        <v>0</v>
      </c>
    </row>
    <row r="998" spans="1:7">
      <c r="A998" s="311"/>
      <c r="B998" s="324" t="s">
        <v>1645</v>
      </c>
      <c r="C998" s="292" t="s">
        <v>2992</v>
      </c>
      <c r="D998" s="229">
        <v>455</v>
      </c>
      <c r="E998" s="292" t="s">
        <v>2992</v>
      </c>
      <c r="F998" s="402">
        <f>D998</f>
        <v>455</v>
      </c>
      <c r="G998" s="423">
        <f t="shared" si="53"/>
        <v>470.92</v>
      </c>
    </row>
    <row r="999" spans="1:7" ht="36.75">
      <c r="A999" s="311"/>
      <c r="B999" s="288" t="s">
        <v>3299</v>
      </c>
      <c r="C999" s="292"/>
      <c r="D999" s="229"/>
      <c r="E999" s="293"/>
      <c r="F999" s="394"/>
      <c r="G999" s="423">
        <f t="shared" si="53"/>
        <v>0</v>
      </c>
    </row>
    <row r="1000" spans="1:7">
      <c r="A1000" s="311"/>
      <c r="B1000" s="334" t="s">
        <v>3300</v>
      </c>
      <c r="C1000" s="292" t="s">
        <v>3163</v>
      </c>
      <c r="D1000" s="229"/>
      <c r="E1000" s="293"/>
      <c r="F1000" s="394"/>
      <c r="G1000" s="423">
        <f t="shared" si="53"/>
        <v>0</v>
      </c>
    </row>
    <row r="1001" spans="1:7">
      <c r="A1001" s="311"/>
      <c r="B1001" s="334" t="s">
        <v>1381</v>
      </c>
      <c r="C1001" s="292" t="s">
        <v>2465</v>
      </c>
      <c r="D1001" s="229"/>
      <c r="E1001" s="293"/>
      <c r="F1001" s="394"/>
      <c r="G1001" s="423">
        <f t="shared" si="53"/>
        <v>0</v>
      </c>
    </row>
    <row r="1002" spans="1:7">
      <c r="A1002" s="311">
        <v>58</v>
      </c>
      <c r="B1002" s="356" t="s">
        <v>1646</v>
      </c>
      <c r="C1002" s="292"/>
      <c r="D1002" s="229"/>
      <c r="E1002" s="287"/>
      <c r="F1002" s="394"/>
      <c r="G1002" s="423">
        <f t="shared" si="53"/>
        <v>0</v>
      </c>
    </row>
    <row r="1003" spans="1:7" ht="63.75">
      <c r="A1003" s="311"/>
      <c r="B1003" s="264" t="s">
        <v>1647</v>
      </c>
      <c r="C1003" s="292" t="s">
        <v>2069</v>
      </c>
      <c r="D1003" s="229"/>
      <c r="E1003" s="287"/>
      <c r="F1003" s="394"/>
      <c r="G1003" s="423">
        <f t="shared" si="53"/>
        <v>0</v>
      </c>
    </row>
    <row r="1004" spans="1:7" ht="48">
      <c r="A1004" s="311"/>
      <c r="B1004" s="264" t="s">
        <v>1648</v>
      </c>
      <c r="C1004" s="292" t="s">
        <v>2069</v>
      </c>
      <c r="D1004" s="229"/>
      <c r="E1004" s="287"/>
      <c r="F1004" s="394"/>
      <c r="G1004" s="423">
        <f t="shared" si="53"/>
        <v>0</v>
      </c>
    </row>
    <row r="1005" spans="1:7">
      <c r="A1005" s="311">
        <v>59</v>
      </c>
      <c r="B1005" s="325" t="s">
        <v>1649</v>
      </c>
      <c r="C1005" s="292"/>
      <c r="D1005" s="229"/>
      <c r="E1005" s="287"/>
      <c r="F1005" s="394"/>
      <c r="G1005" s="423">
        <f t="shared" si="53"/>
        <v>0</v>
      </c>
    </row>
    <row r="1006" spans="1:7" ht="34.5">
      <c r="A1006" s="311"/>
      <c r="B1006" s="264" t="s">
        <v>1382</v>
      </c>
      <c r="C1006" s="292" t="s">
        <v>2069</v>
      </c>
      <c r="D1006" s="229"/>
      <c r="E1006" s="287"/>
      <c r="F1006" s="394"/>
      <c r="G1006" s="423">
        <f t="shared" si="53"/>
        <v>0</v>
      </c>
    </row>
    <row r="1007" spans="1:7" ht="48">
      <c r="A1007" s="311"/>
      <c r="B1007" s="264" t="s">
        <v>1650</v>
      </c>
      <c r="C1007" s="298"/>
      <c r="D1007" s="229"/>
      <c r="E1007" s="287"/>
      <c r="F1007" s="394"/>
      <c r="G1007" s="423">
        <f t="shared" si="53"/>
        <v>0</v>
      </c>
    </row>
    <row r="1008" spans="1:7">
      <c r="A1008" s="311"/>
      <c r="B1008" s="371" t="s">
        <v>1651</v>
      </c>
      <c r="C1008" s="298" t="s">
        <v>3080</v>
      </c>
      <c r="D1008" s="229">
        <v>123.36</v>
      </c>
      <c r="E1008" s="292" t="s">
        <v>2992</v>
      </c>
      <c r="F1008" s="395">
        <f>FLOOR(D1008*10.76,0.01)</f>
        <v>1327.3500000000001</v>
      </c>
      <c r="G1008" s="423">
        <f t="shared" si="53"/>
        <v>1373.8</v>
      </c>
    </row>
    <row r="1009" spans="1:7">
      <c r="A1009" s="311"/>
      <c r="B1009" s="371" t="s">
        <v>1652</v>
      </c>
      <c r="C1009" s="298" t="s">
        <v>3080</v>
      </c>
      <c r="D1009" s="229"/>
      <c r="E1009" s="292" t="s">
        <v>2992</v>
      </c>
      <c r="F1009" s="395">
        <f>FLOOR(D1009*10.76,0.01)</f>
        <v>0</v>
      </c>
      <c r="G1009" s="423">
        <f t="shared" si="53"/>
        <v>0</v>
      </c>
    </row>
    <row r="1010" spans="1:7">
      <c r="A1010" s="311">
        <v>60</v>
      </c>
      <c r="B1010" s="284" t="s">
        <v>1653</v>
      </c>
      <c r="C1010" s="292"/>
      <c r="D1010" s="229"/>
      <c r="E1010" s="287"/>
      <c r="F1010" s="394"/>
      <c r="G1010" s="423">
        <f t="shared" si="53"/>
        <v>0</v>
      </c>
    </row>
    <row r="1011" spans="1:7">
      <c r="A1011" s="311"/>
      <c r="B1011" s="264" t="s">
        <v>1654</v>
      </c>
      <c r="C1011" s="292" t="s">
        <v>3163</v>
      </c>
      <c r="D1011" s="229">
        <v>215</v>
      </c>
      <c r="E1011" s="287"/>
      <c r="F1011" s="394"/>
      <c r="G1011" s="423">
        <f t="shared" si="53"/>
        <v>0</v>
      </c>
    </row>
    <row r="1012" spans="1:7">
      <c r="A1012" s="311"/>
      <c r="B1012" s="264" t="s">
        <v>1655</v>
      </c>
      <c r="C1012" s="292" t="s">
        <v>1067</v>
      </c>
      <c r="D1012" s="229">
        <v>192</v>
      </c>
      <c r="E1012" s="287"/>
      <c r="F1012" s="394"/>
      <c r="G1012" s="423">
        <f t="shared" si="53"/>
        <v>0</v>
      </c>
    </row>
    <row r="1013" spans="1:7" ht="44.25">
      <c r="A1013" s="311"/>
      <c r="B1013" s="372" t="s">
        <v>1383</v>
      </c>
      <c r="C1013" s="373"/>
      <c r="D1013" s="229"/>
      <c r="E1013" s="374"/>
      <c r="F1013" s="394"/>
      <c r="G1013" s="423">
        <f t="shared" si="53"/>
        <v>0</v>
      </c>
    </row>
    <row r="1014" spans="1:7">
      <c r="A1014" s="311"/>
      <c r="B1014" s="375" t="s">
        <v>1656</v>
      </c>
      <c r="C1014" s="298" t="s">
        <v>3080</v>
      </c>
      <c r="D1014" s="229"/>
      <c r="E1014" s="292" t="s">
        <v>2992</v>
      </c>
      <c r="F1014" s="395">
        <f>FLOOR(D1014*10.76,0.01)</f>
        <v>0</v>
      </c>
      <c r="G1014" s="423">
        <f t="shared" si="53"/>
        <v>0</v>
      </c>
    </row>
    <row r="1015" spans="1:7">
      <c r="A1015" s="311"/>
      <c r="B1015" s="375" t="s">
        <v>3358</v>
      </c>
      <c r="C1015" s="298" t="s">
        <v>3080</v>
      </c>
      <c r="D1015" s="229"/>
      <c r="E1015" s="292" t="s">
        <v>2992</v>
      </c>
      <c r="F1015" s="395">
        <f>FLOOR(D1015*10.76,0.01)</f>
        <v>0</v>
      </c>
      <c r="G1015" s="423">
        <f t="shared" si="53"/>
        <v>0</v>
      </c>
    </row>
    <row r="1016" spans="1:7">
      <c r="A1016" s="311"/>
      <c r="B1016" s="376" t="s">
        <v>3359</v>
      </c>
      <c r="C1016" s="298"/>
      <c r="D1016" s="229"/>
      <c r="E1016" s="287"/>
      <c r="F1016" s="395">
        <f>FLOOR(D1016*10.76,0.01)</f>
        <v>0</v>
      </c>
      <c r="G1016" s="423">
        <f t="shared" si="53"/>
        <v>0</v>
      </c>
    </row>
    <row r="1017" spans="1:7">
      <c r="A1017" s="311"/>
      <c r="B1017" s="375" t="s">
        <v>1656</v>
      </c>
      <c r="C1017" s="298" t="s">
        <v>3080</v>
      </c>
      <c r="D1017" s="229"/>
      <c r="E1017" s="292" t="s">
        <v>2992</v>
      </c>
      <c r="F1017" s="395">
        <f>FLOOR(D1017*10.76,0.01)</f>
        <v>0</v>
      </c>
      <c r="G1017" s="423">
        <f t="shared" si="53"/>
        <v>0</v>
      </c>
    </row>
    <row r="1018" spans="1:7">
      <c r="A1018" s="311"/>
      <c r="B1018" s="375" t="s">
        <v>3358</v>
      </c>
      <c r="C1018" s="298" t="s">
        <v>3080</v>
      </c>
      <c r="D1018" s="229"/>
      <c r="E1018" s="292" t="s">
        <v>2992</v>
      </c>
      <c r="F1018" s="395">
        <f>FLOOR(D1018*10.76,0.01)</f>
        <v>0</v>
      </c>
      <c r="G1018" s="423">
        <f t="shared" si="53"/>
        <v>0</v>
      </c>
    </row>
    <row r="1019" spans="1:7" ht="52.5">
      <c r="A1019" s="311">
        <v>61</v>
      </c>
      <c r="B1019" s="285" t="s">
        <v>1088</v>
      </c>
      <c r="C1019" s="285"/>
      <c r="D1019" s="229"/>
      <c r="E1019" s="296"/>
      <c r="F1019" s="396"/>
      <c r="G1019" s="423">
        <f t="shared" si="53"/>
        <v>0</v>
      </c>
    </row>
    <row r="1020" spans="1:7">
      <c r="A1020" s="284"/>
      <c r="B1020" s="285" t="s">
        <v>1089</v>
      </c>
      <c r="C1020" s="285"/>
      <c r="D1020" s="229"/>
      <c r="E1020" s="296"/>
      <c r="F1020" s="396"/>
      <c r="G1020" s="423">
        <f t="shared" si="53"/>
        <v>0</v>
      </c>
    </row>
    <row r="1021" spans="1:7">
      <c r="A1021" s="284"/>
      <c r="B1021" s="288" t="s">
        <v>1090</v>
      </c>
      <c r="C1021" s="292" t="s">
        <v>749</v>
      </c>
      <c r="D1021" s="229">
        <v>1362</v>
      </c>
      <c r="E1021" s="292" t="s">
        <v>749</v>
      </c>
      <c r="F1021" s="402">
        <f t="shared" ref="F1021:F1028" si="54">D1021</f>
        <v>1362</v>
      </c>
      <c r="G1021" s="423">
        <f t="shared" si="53"/>
        <v>1409.67</v>
      </c>
    </row>
    <row r="1022" spans="1:7">
      <c r="A1022" s="284"/>
      <c r="B1022" s="288" t="s">
        <v>1091</v>
      </c>
      <c r="C1022" s="292" t="s">
        <v>1067</v>
      </c>
      <c r="D1022" s="229">
        <v>1839</v>
      </c>
      <c r="E1022" s="292" t="s">
        <v>749</v>
      </c>
      <c r="F1022" s="402">
        <f t="shared" si="54"/>
        <v>1839</v>
      </c>
      <c r="G1022" s="423">
        <f t="shared" si="53"/>
        <v>1903.3600000000001</v>
      </c>
    </row>
    <row r="1023" spans="1:7">
      <c r="A1023" s="284"/>
      <c r="B1023" s="288" t="s">
        <v>1092</v>
      </c>
      <c r="C1023" s="292" t="s">
        <v>1067</v>
      </c>
      <c r="D1023" s="229">
        <v>2696</v>
      </c>
      <c r="E1023" s="292" t="s">
        <v>749</v>
      </c>
      <c r="F1023" s="402">
        <f t="shared" si="54"/>
        <v>2696</v>
      </c>
      <c r="G1023" s="423">
        <f t="shared" si="53"/>
        <v>2790.36</v>
      </c>
    </row>
    <row r="1024" spans="1:7">
      <c r="A1024" s="284"/>
      <c r="B1024" s="304" t="s">
        <v>1093</v>
      </c>
      <c r="C1024" s="292" t="s">
        <v>1067</v>
      </c>
      <c r="D1024" s="229">
        <v>3554</v>
      </c>
      <c r="E1024" s="292" t="s">
        <v>749</v>
      </c>
      <c r="F1024" s="402">
        <f t="shared" si="54"/>
        <v>3554</v>
      </c>
      <c r="G1024" s="423">
        <f t="shared" si="53"/>
        <v>3678.39</v>
      </c>
    </row>
    <row r="1025" spans="1:7">
      <c r="A1025" s="284"/>
      <c r="B1025" s="304" t="s">
        <v>1094</v>
      </c>
      <c r="C1025" s="292" t="s">
        <v>1067</v>
      </c>
      <c r="D1025" s="229">
        <v>1980</v>
      </c>
      <c r="E1025" s="292" t="s">
        <v>749</v>
      </c>
      <c r="F1025" s="402">
        <f t="shared" si="54"/>
        <v>1980</v>
      </c>
      <c r="G1025" s="423">
        <f t="shared" si="53"/>
        <v>2049.3000000000002</v>
      </c>
    </row>
    <row r="1026" spans="1:7">
      <c r="A1026" s="284"/>
      <c r="B1026" s="304" t="s">
        <v>1095</v>
      </c>
      <c r="C1026" s="292" t="s">
        <v>1067</v>
      </c>
      <c r="D1026" s="229">
        <v>2696</v>
      </c>
      <c r="E1026" s="292" t="s">
        <v>749</v>
      </c>
      <c r="F1026" s="402">
        <f t="shared" si="54"/>
        <v>2696</v>
      </c>
      <c r="G1026" s="423">
        <f t="shared" si="53"/>
        <v>2790.36</v>
      </c>
    </row>
    <row r="1027" spans="1:7">
      <c r="A1027" s="284"/>
      <c r="B1027" s="304" t="s">
        <v>1096</v>
      </c>
      <c r="C1027" s="292" t="s">
        <v>1067</v>
      </c>
      <c r="D1027" s="229">
        <v>3842</v>
      </c>
      <c r="E1027" s="292" t="s">
        <v>749</v>
      </c>
      <c r="F1027" s="402">
        <f t="shared" si="54"/>
        <v>3842</v>
      </c>
      <c r="G1027" s="423">
        <f t="shared" si="53"/>
        <v>3976.4700000000003</v>
      </c>
    </row>
    <row r="1028" spans="1:7">
      <c r="A1028" s="284"/>
      <c r="B1028" s="304" t="s">
        <v>1097</v>
      </c>
      <c r="C1028" s="292" t="s">
        <v>1067</v>
      </c>
      <c r="D1028" s="229">
        <v>4938</v>
      </c>
      <c r="E1028" s="292" t="s">
        <v>749</v>
      </c>
      <c r="F1028" s="402">
        <f t="shared" si="54"/>
        <v>4938</v>
      </c>
      <c r="G1028" s="423">
        <f t="shared" si="53"/>
        <v>5110.83</v>
      </c>
    </row>
    <row r="1029" spans="1:7">
      <c r="A1029" s="284"/>
      <c r="B1029" s="285" t="s">
        <v>1098</v>
      </c>
      <c r="C1029" s="285"/>
      <c r="D1029" s="229"/>
      <c r="E1029" s="292"/>
      <c r="F1029" s="402"/>
      <c r="G1029" s="423">
        <f t="shared" si="53"/>
        <v>0</v>
      </c>
    </row>
    <row r="1030" spans="1:7">
      <c r="A1030" s="284"/>
      <c r="B1030" s="297" t="s">
        <v>1099</v>
      </c>
      <c r="C1030" s="292" t="s">
        <v>749</v>
      </c>
      <c r="D1030" s="229">
        <v>11203</v>
      </c>
      <c r="E1030" s="292" t="s">
        <v>749</v>
      </c>
      <c r="F1030" s="402">
        <f t="shared" ref="F1030:F1037" si="55">D1030</f>
        <v>11203</v>
      </c>
      <c r="G1030" s="423">
        <f t="shared" si="53"/>
        <v>11595.1</v>
      </c>
    </row>
    <row r="1031" spans="1:7">
      <c r="A1031" s="284"/>
      <c r="B1031" s="297" t="s">
        <v>1100</v>
      </c>
      <c r="C1031" s="292" t="s">
        <v>1067</v>
      </c>
      <c r="D1031" s="229">
        <v>1504</v>
      </c>
      <c r="E1031" s="292" t="s">
        <v>749</v>
      </c>
      <c r="F1031" s="402">
        <f t="shared" si="55"/>
        <v>1504</v>
      </c>
      <c r="G1031" s="423">
        <f t="shared" si="53"/>
        <v>1556.64</v>
      </c>
    </row>
    <row r="1032" spans="1:7">
      <c r="A1032" s="284"/>
      <c r="B1032" s="334" t="s">
        <v>1101</v>
      </c>
      <c r="C1032" s="292" t="s">
        <v>1067</v>
      </c>
      <c r="D1032" s="229">
        <v>2202</v>
      </c>
      <c r="E1032" s="292" t="s">
        <v>749</v>
      </c>
      <c r="F1032" s="402">
        <f t="shared" si="55"/>
        <v>2202</v>
      </c>
      <c r="G1032" s="423">
        <f t="shared" si="53"/>
        <v>2279.0700000000002</v>
      </c>
    </row>
    <row r="1033" spans="1:7">
      <c r="A1033" s="284"/>
      <c r="B1033" s="334" t="s">
        <v>1102</v>
      </c>
      <c r="C1033" s="292" t="s">
        <v>1067</v>
      </c>
      <c r="D1033" s="229">
        <v>2905</v>
      </c>
      <c r="E1033" s="292" t="s">
        <v>749</v>
      </c>
      <c r="F1033" s="402">
        <f t="shared" si="55"/>
        <v>2905</v>
      </c>
      <c r="G1033" s="423">
        <f t="shared" si="53"/>
        <v>3006.67</v>
      </c>
    </row>
    <row r="1034" spans="1:7">
      <c r="A1034" s="284"/>
      <c r="B1034" s="334" t="s">
        <v>1103</v>
      </c>
      <c r="C1034" s="292" t="s">
        <v>1067</v>
      </c>
      <c r="D1034" s="229">
        <v>1604</v>
      </c>
      <c r="E1034" s="292" t="s">
        <v>749</v>
      </c>
      <c r="F1034" s="402">
        <f t="shared" si="55"/>
        <v>1604</v>
      </c>
      <c r="G1034" s="423">
        <f t="shared" si="53"/>
        <v>1660.14</v>
      </c>
    </row>
    <row r="1035" spans="1:7">
      <c r="A1035" s="284"/>
      <c r="B1035" s="334" t="s">
        <v>1104</v>
      </c>
      <c r="C1035" s="292" t="s">
        <v>1067</v>
      </c>
      <c r="D1035" s="229">
        <v>2182</v>
      </c>
      <c r="E1035" s="292" t="s">
        <v>749</v>
      </c>
      <c r="F1035" s="402">
        <f t="shared" si="55"/>
        <v>2182</v>
      </c>
      <c r="G1035" s="423">
        <f t="shared" si="53"/>
        <v>2258.37</v>
      </c>
    </row>
    <row r="1036" spans="1:7">
      <c r="A1036" s="284"/>
      <c r="B1036" s="334" t="s">
        <v>1105</v>
      </c>
      <c r="C1036" s="292" t="s">
        <v>1067</v>
      </c>
      <c r="D1036" s="229">
        <v>3110</v>
      </c>
      <c r="E1036" s="292" t="s">
        <v>749</v>
      </c>
      <c r="F1036" s="402">
        <f t="shared" si="55"/>
        <v>3110</v>
      </c>
      <c r="G1036" s="423">
        <f t="shared" si="53"/>
        <v>3218.85</v>
      </c>
    </row>
    <row r="1037" spans="1:7">
      <c r="A1037" s="284"/>
      <c r="B1037" s="334" t="s">
        <v>1106</v>
      </c>
      <c r="C1037" s="292" t="s">
        <v>1067</v>
      </c>
      <c r="D1037" s="229">
        <v>4076</v>
      </c>
      <c r="E1037" s="292" t="s">
        <v>749</v>
      </c>
      <c r="F1037" s="402">
        <f t="shared" si="55"/>
        <v>4076</v>
      </c>
      <c r="G1037" s="423">
        <f t="shared" ref="G1037:G1100" si="56">FLOOR(F1037*1.035,0.01)</f>
        <v>4218.66</v>
      </c>
    </row>
    <row r="1038" spans="1:7">
      <c r="A1038" s="284"/>
      <c r="B1038" s="285" t="s">
        <v>1107</v>
      </c>
      <c r="C1038" s="285"/>
      <c r="D1038" s="229"/>
      <c r="E1038" s="292"/>
      <c r="F1038" s="402"/>
      <c r="G1038" s="423">
        <f t="shared" si="56"/>
        <v>0</v>
      </c>
    </row>
    <row r="1039" spans="1:7">
      <c r="A1039" s="284"/>
      <c r="B1039" s="297" t="s">
        <v>1108</v>
      </c>
      <c r="C1039" s="292" t="s">
        <v>749</v>
      </c>
      <c r="D1039" s="229">
        <v>4620</v>
      </c>
      <c r="E1039" s="292" t="s">
        <v>749</v>
      </c>
      <c r="F1039" s="402">
        <f t="shared" ref="F1039:F1046" si="57">D1039</f>
        <v>4620</v>
      </c>
      <c r="G1039" s="423">
        <f t="shared" si="56"/>
        <v>4781.7</v>
      </c>
    </row>
    <row r="1040" spans="1:7">
      <c r="A1040" s="284"/>
      <c r="B1040" s="297" t="s">
        <v>1562</v>
      </c>
      <c r="C1040" s="292" t="s">
        <v>1067</v>
      </c>
      <c r="D1040" s="229">
        <v>6020</v>
      </c>
      <c r="E1040" s="292" t="s">
        <v>749</v>
      </c>
      <c r="F1040" s="402">
        <f t="shared" si="57"/>
        <v>6020</v>
      </c>
      <c r="G1040" s="423">
        <f t="shared" si="56"/>
        <v>6230.7</v>
      </c>
    </row>
    <row r="1041" spans="1:7">
      <c r="A1041" s="284"/>
      <c r="B1041" s="304" t="s">
        <v>1563</v>
      </c>
      <c r="C1041" s="292" t="s">
        <v>1067</v>
      </c>
      <c r="D1041" s="229">
        <v>7280</v>
      </c>
      <c r="E1041" s="292" t="s">
        <v>749</v>
      </c>
      <c r="F1041" s="402">
        <f t="shared" si="57"/>
        <v>7280</v>
      </c>
      <c r="G1041" s="423">
        <f t="shared" si="56"/>
        <v>7534.8</v>
      </c>
    </row>
    <row r="1042" spans="1:7">
      <c r="A1042" s="284"/>
      <c r="B1042" s="304" t="s">
        <v>1564</v>
      </c>
      <c r="C1042" s="292" t="s">
        <v>1067</v>
      </c>
      <c r="D1042" s="229">
        <v>8680</v>
      </c>
      <c r="E1042" s="292" t="s">
        <v>749</v>
      </c>
      <c r="F1042" s="402">
        <f t="shared" si="57"/>
        <v>8680</v>
      </c>
      <c r="G1042" s="423">
        <f t="shared" si="56"/>
        <v>8983.8000000000011</v>
      </c>
    </row>
    <row r="1043" spans="1:7">
      <c r="A1043" s="284"/>
      <c r="B1043" s="304" t="s">
        <v>1657</v>
      </c>
      <c r="C1043" s="292" t="s">
        <v>1067</v>
      </c>
      <c r="D1043" s="229">
        <v>6300</v>
      </c>
      <c r="E1043" s="292" t="s">
        <v>749</v>
      </c>
      <c r="F1043" s="402">
        <f t="shared" si="57"/>
        <v>6300</v>
      </c>
      <c r="G1043" s="423">
        <f t="shared" si="56"/>
        <v>6520.5</v>
      </c>
    </row>
    <row r="1044" spans="1:7">
      <c r="A1044" s="284"/>
      <c r="B1044" s="304" t="s">
        <v>1658</v>
      </c>
      <c r="C1044" s="292" t="s">
        <v>1067</v>
      </c>
      <c r="D1044" s="229">
        <v>8187</v>
      </c>
      <c r="E1044" s="292" t="s">
        <v>749</v>
      </c>
      <c r="F1044" s="402">
        <f t="shared" si="57"/>
        <v>8187</v>
      </c>
      <c r="G1044" s="423">
        <f t="shared" si="56"/>
        <v>8473.5400000000009</v>
      </c>
    </row>
    <row r="1045" spans="1:7">
      <c r="A1045" s="284"/>
      <c r="B1045" s="304" t="s">
        <v>1659</v>
      </c>
      <c r="C1045" s="292" t="s">
        <v>1067</v>
      </c>
      <c r="D1045" s="229">
        <v>9864</v>
      </c>
      <c r="E1045" s="292" t="s">
        <v>749</v>
      </c>
      <c r="F1045" s="402">
        <f t="shared" si="57"/>
        <v>9864</v>
      </c>
      <c r="G1045" s="423">
        <f t="shared" si="56"/>
        <v>10209.24</v>
      </c>
    </row>
    <row r="1046" spans="1:7">
      <c r="A1046" s="284"/>
      <c r="B1046" s="304" t="s">
        <v>2764</v>
      </c>
      <c r="C1046" s="292" t="s">
        <v>1067</v>
      </c>
      <c r="D1046" s="229">
        <v>11690</v>
      </c>
      <c r="E1046" s="292" t="s">
        <v>749</v>
      </c>
      <c r="F1046" s="402">
        <f t="shared" si="57"/>
        <v>11690</v>
      </c>
      <c r="G1046" s="423">
        <f t="shared" si="56"/>
        <v>12099.15</v>
      </c>
    </row>
    <row r="1047" spans="1:7">
      <c r="A1047" s="284"/>
      <c r="B1047" s="285" t="s">
        <v>1943</v>
      </c>
      <c r="C1047" s="285"/>
      <c r="D1047" s="229"/>
      <c r="E1047" s="292"/>
      <c r="F1047" s="402"/>
      <c r="G1047" s="423">
        <f t="shared" si="56"/>
        <v>0</v>
      </c>
    </row>
    <row r="1048" spans="1:7">
      <c r="A1048" s="284"/>
      <c r="B1048" s="297" t="s">
        <v>1108</v>
      </c>
      <c r="C1048" s="292" t="s">
        <v>749</v>
      </c>
      <c r="D1048" s="229">
        <v>3732</v>
      </c>
      <c r="E1048" s="292" t="s">
        <v>749</v>
      </c>
      <c r="F1048" s="402">
        <f t="shared" ref="F1048:F1055" si="58">D1048</f>
        <v>3732</v>
      </c>
      <c r="G1048" s="423">
        <f t="shared" si="56"/>
        <v>3862.62</v>
      </c>
    </row>
    <row r="1049" spans="1:7">
      <c r="A1049" s="284"/>
      <c r="B1049" s="297" t="s">
        <v>1562</v>
      </c>
      <c r="C1049" s="292" t="s">
        <v>1067</v>
      </c>
      <c r="D1049" s="229">
        <v>4880</v>
      </c>
      <c r="E1049" s="292" t="s">
        <v>749</v>
      </c>
      <c r="F1049" s="402">
        <f t="shared" si="58"/>
        <v>4880</v>
      </c>
      <c r="G1049" s="423">
        <f t="shared" si="56"/>
        <v>5050.8</v>
      </c>
    </row>
    <row r="1050" spans="1:7">
      <c r="A1050" s="284"/>
      <c r="B1050" s="304" t="s">
        <v>1563</v>
      </c>
      <c r="C1050" s="292" t="s">
        <v>1067</v>
      </c>
      <c r="D1050" s="229">
        <v>5884</v>
      </c>
      <c r="E1050" s="292" t="s">
        <v>749</v>
      </c>
      <c r="F1050" s="402">
        <f t="shared" si="58"/>
        <v>5884</v>
      </c>
      <c r="G1050" s="423">
        <f t="shared" si="56"/>
        <v>6089.9400000000005</v>
      </c>
    </row>
    <row r="1051" spans="1:7">
      <c r="A1051" s="284"/>
      <c r="B1051" s="304" t="s">
        <v>1564</v>
      </c>
      <c r="C1051" s="292" t="s">
        <v>1067</v>
      </c>
      <c r="D1051" s="229">
        <v>6889</v>
      </c>
      <c r="E1051" s="292" t="s">
        <v>749</v>
      </c>
      <c r="F1051" s="402">
        <f t="shared" si="58"/>
        <v>6889</v>
      </c>
      <c r="G1051" s="423">
        <f t="shared" si="56"/>
        <v>7130.1100000000006</v>
      </c>
    </row>
    <row r="1052" spans="1:7">
      <c r="A1052" s="284"/>
      <c r="B1052" s="304" t="s">
        <v>1944</v>
      </c>
      <c r="C1052" s="292" t="s">
        <v>1067</v>
      </c>
      <c r="D1052" s="229">
        <v>5167</v>
      </c>
      <c r="E1052" s="292" t="s">
        <v>749</v>
      </c>
      <c r="F1052" s="402">
        <f t="shared" si="58"/>
        <v>5167</v>
      </c>
      <c r="G1052" s="423">
        <f t="shared" si="56"/>
        <v>5347.84</v>
      </c>
    </row>
    <row r="1053" spans="1:7">
      <c r="A1053" s="284"/>
      <c r="B1053" s="304" t="s">
        <v>1658</v>
      </c>
      <c r="C1053" s="292" t="s">
        <v>1067</v>
      </c>
      <c r="D1053" s="229">
        <v>6674</v>
      </c>
      <c r="E1053" s="292" t="s">
        <v>749</v>
      </c>
      <c r="F1053" s="402">
        <f t="shared" si="58"/>
        <v>6674</v>
      </c>
      <c r="G1053" s="423">
        <f t="shared" si="56"/>
        <v>6907.59</v>
      </c>
    </row>
    <row r="1054" spans="1:7">
      <c r="A1054" s="284"/>
      <c r="B1054" s="304" t="s">
        <v>1945</v>
      </c>
      <c r="C1054" s="292" t="s">
        <v>1067</v>
      </c>
      <c r="D1054" s="229">
        <v>8253</v>
      </c>
      <c r="E1054" s="292" t="s">
        <v>749</v>
      </c>
      <c r="F1054" s="402">
        <f t="shared" si="58"/>
        <v>8253</v>
      </c>
      <c r="G1054" s="423">
        <f t="shared" si="56"/>
        <v>8541.85</v>
      </c>
    </row>
    <row r="1055" spans="1:7">
      <c r="A1055" s="284"/>
      <c r="B1055" s="304" t="s">
        <v>2764</v>
      </c>
      <c r="C1055" s="292" t="s">
        <v>1067</v>
      </c>
      <c r="D1055" s="229">
        <v>9830</v>
      </c>
      <c r="E1055" s="292" t="s">
        <v>749</v>
      </c>
      <c r="F1055" s="402">
        <f t="shared" si="58"/>
        <v>9830</v>
      </c>
      <c r="G1055" s="423">
        <f t="shared" si="56"/>
        <v>10174.050000000001</v>
      </c>
    </row>
    <row r="1056" spans="1:7">
      <c r="A1056" s="284"/>
      <c r="B1056" s="285" t="s">
        <v>1946</v>
      </c>
      <c r="C1056" s="285"/>
      <c r="D1056" s="229"/>
      <c r="E1056" s="292"/>
      <c r="F1056" s="402"/>
      <c r="G1056" s="423">
        <f t="shared" si="56"/>
        <v>0</v>
      </c>
    </row>
    <row r="1057" spans="1:7">
      <c r="A1057" s="284"/>
      <c r="B1057" s="288" t="s">
        <v>1947</v>
      </c>
      <c r="C1057" s="292" t="s">
        <v>749</v>
      </c>
      <c r="D1057" s="229">
        <v>2642</v>
      </c>
      <c r="E1057" s="292" t="s">
        <v>749</v>
      </c>
      <c r="F1057" s="402">
        <f t="shared" ref="F1057:F1068" si="59">D1057</f>
        <v>2642</v>
      </c>
      <c r="G1057" s="423">
        <f t="shared" si="56"/>
        <v>2734.4700000000003</v>
      </c>
    </row>
    <row r="1058" spans="1:7">
      <c r="A1058" s="284"/>
      <c r="B1058" s="297" t="s">
        <v>1948</v>
      </c>
      <c r="C1058" s="292" t="s">
        <v>1067</v>
      </c>
      <c r="D1058" s="229">
        <v>3463</v>
      </c>
      <c r="E1058" s="292" t="s">
        <v>749</v>
      </c>
      <c r="F1058" s="402">
        <f t="shared" si="59"/>
        <v>3463</v>
      </c>
      <c r="G1058" s="423">
        <f t="shared" si="56"/>
        <v>3584.2000000000003</v>
      </c>
    </row>
    <row r="1059" spans="1:7">
      <c r="A1059" s="284"/>
      <c r="B1059" s="334" t="s">
        <v>1949</v>
      </c>
      <c r="C1059" s="292" t="s">
        <v>1067</v>
      </c>
      <c r="D1059" s="229">
        <v>4286</v>
      </c>
      <c r="E1059" s="292" t="s">
        <v>749</v>
      </c>
      <c r="F1059" s="402">
        <f t="shared" si="59"/>
        <v>4286</v>
      </c>
      <c r="G1059" s="423">
        <f t="shared" si="56"/>
        <v>4436.01</v>
      </c>
    </row>
    <row r="1060" spans="1:7">
      <c r="A1060" s="284"/>
      <c r="B1060" s="334" t="s">
        <v>1950</v>
      </c>
      <c r="C1060" s="292" t="s">
        <v>1067</v>
      </c>
      <c r="D1060" s="229">
        <v>5106</v>
      </c>
      <c r="E1060" s="292" t="s">
        <v>749</v>
      </c>
      <c r="F1060" s="402">
        <f t="shared" si="59"/>
        <v>5106</v>
      </c>
      <c r="G1060" s="423">
        <f t="shared" si="56"/>
        <v>5284.71</v>
      </c>
    </row>
    <row r="1061" spans="1:7">
      <c r="A1061" s="284"/>
      <c r="B1061" s="334" t="s">
        <v>1951</v>
      </c>
      <c r="C1061" s="292" t="s">
        <v>1067</v>
      </c>
      <c r="D1061" s="229">
        <v>2802</v>
      </c>
      <c r="E1061" s="292" t="s">
        <v>749</v>
      </c>
      <c r="F1061" s="402">
        <f t="shared" si="59"/>
        <v>2802</v>
      </c>
      <c r="G1061" s="423">
        <f t="shared" si="56"/>
        <v>2900.07</v>
      </c>
    </row>
    <row r="1062" spans="1:7">
      <c r="A1062" s="284"/>
      <c r="B1062" s="334" t="s">
        <v>1952</v>
      </c>
      <c r="C1062" s="292" t="s">
        <v>1067</v>
      </c>
      <c r="D1062" s="229">
        <v>3664</v>
      </c>
      <c r="E1062" s="292" t="s">
        <v>749</v>
      </c>
      <c r="F1062" s="402">
        <f t="shared" si="59"/>
        <v>3664</v>
      </c>
      <c r="G1062" s="423">
        <f t="shared" si="56"/>
        <v>3792.2400000000002</v>
      </c>
    </row>
    <row r="1063" spans="1:7">
      <c r="A1063" s="284"/>
      <c r="B1063" s="334" t="s">
        <v>1953</v>
      </c>
      <c r="C1063" s="292" t="s">
        <v>1067</v>
      </c>
      <c r="D1063" s="229">
        <v>4525</v>
      </c>
      <c r="E1063" s="292" t="s">
        <v>749</v>
      </c>
      <c r="F1063" s="402">
        <f t="shared" si="59"/>
        <v>4525</v>
      </c>
      <c r="G1063" s="423">
        <f t="shared" si="56"/>
        <v>4683.37</v>
      </c>
    </row>
    <row r="1064" spans="1:7">
      <c r="A1064" s="284"/>
      <c r="B1064" s="334" t="s">
        <v>1954</v>
      </c>
      <c r="C1064" s="292" t="s">
        <v>1067</v>
      </c>
      <c r="D1064" s="229">
        <v>5388</v>
      </c>
      <c r="E1064" s="292" t="s">
        <v>749</v>
      </c>
      <c r="F1064" s="402">
        <f t="shared" si="59"/>
        <v>5388</v>
      </c>
      <c r="G1064" s="423">
        <f t="shared" si="56"/>
        <v>5576.58</v>
      </c>
    </row>
    <row r="1065" spans="1:7">
      <c r="A1065" s="284"/>
      <c r="B1065" s="334" t="s">
        <v>1955</v>
      </c>
      <c r="C1065" s="292" t="s">
        <v>1067</v>
      </c>
      <c r="D1065" s="229">
        <v>2994</v>
      </c>
      <c r="E1065" s="292" t="s">
        <v>749</v>
      </c>
      <c r="F1065" s="402">
        <f t="shared" si="59"/>
        <v>2994</v>
      </c>
      <c r="G1065" s="423">
        <f t="shared" si="56"/>
        <v>3098.79</v>
      </c>
    </row>
    <row r="1066" spans="1:7">
      <c r="A1066" s="284"/>
      <c r="B1066" s="334" t="s">
        <v>1956</v>
      </c>
      <c r="C1066" s="292" t="s">
        <v>1067</v>
      </c>
      <c r="D1066" s="229">
        <v>3904</v>
      </c>
      <c r="E1066" s="292" t="s">
        <v>749</v>
      </c>
      <c r="F1066" s="402">
        <f t="shared" si="59"/>
        <v>3904</v>
      </c>
      <c r="G1066" s="423">
        <f t="shared" si="56"/>
        <v>4040.64</v>
      </c>
    </row>
    <row r="1067" spans="1:7">
      <c r="A1067" s="284"/>
      <c r="B1067" s="334" t="s">
        <v>1957</v>
      </c>
      <c r="C1067" s="292" t="s">
        <v>1067</v>
      </c>
      <c r="D1067" s="229">
        <v>4812</v>
      </c>
      <c r="E1067" s="292" t="s">
        <v>749</v>
      </c>
      <c r="F1067" s="402">
        <f t="shared" si="59"/>
        <v>4812</v>
      </c>
      <c r="G1067" s="423">
        <f t="shared" si="56"/>
        <v>4980.42</v>
      </c>
    </row>
    <row r="1068" spans="1:7">
      <c r="A1068" s="284"/>
      <c r="B1068" s="334" t="s">
        <v>1958</v>
      </c>
      <c r="C1068" s="292" t="s">
        <v>1067</v>
      </c>
      <c r="D1068" s="229">
        <v>5722</v>
      </c>
      <c r="E1068" s="292" t="s">
        <v>749</v>
      </c>
      <c r="F1068" s="402">
        <f t="shared" si="59"/>
        <v>5722</v>
      </c>
      <c r="G1068" s="423">
        <f t="shared" si="56"/>
        <v>5922.27</v>
      </c>
    </row>
    <row r="1069" spans="1:7">
      <c r="A1069" s="284"/>
      <c r="B1069" s="285" t="s">
        <v>1959</v>
      </c>
      <c r="C1069" s="285"/>
      <c r="D1069" s="229"/>
      <c r="E1069" s="296"/>
      <c r="F1069" s="402"/>
      <c r="G1069" s="423">
        <f t="shared" si="56"/>
        <v>0</v>
      </c>
    </row>
    <row r="1070" spans="1:7">
      <c r="A1070" s="284"/>
      <c r="B1070" s="297" t="s">
        <v>1960</v>
      </c>
      <c r="C1070" s="292" t="s">
        <v>1985</v>
      </c>
      <c r="D1070" s="229">
        <v>1910</v>
      </c>
      <c r="E1070" s="292" t="s">
        <v>1985</v>
      </c>
      <c r="F1070" s="402">
        <f t="shared" ref="F1070:F1075" si="60">D1070</f>
        <v>1910</v>
      </c>
      <c r="G1070" s="423">
        <f t="shared" si="56"/>
        <v>1976.8500000000001</v>
      </c>
    </row>
    <row r="1071" spans="1:7">
      <c r="A1071" s="284"/>
      <c r="B1071" s="297" t="s">
        <v>186</v>
      </c>
      <c r="C1071" s="292" t="s">
        <v>1067</v>
      </c>
      <c r="D1071" s="229">
        <v>201</v>
      </c>
      <c r="E1071" s="292" t="s">
        <v>1985</v>
      </c>
      <c r="F1071" s="402">
        <f t="shared" si="60"/>
        <v>201</v>
      </c>
      <c r="G1071" s="423">
        <f t="shared" si="56"/>
        <v>208.03</v>
      </c>
    </row>
    <row r="1072" spans="1:7">
      <c r="A1072" s="284"/>
      <c r="B1072" s="304" t="s">
        <v>187</v>
      </c>
      <c r="C1072" s="292" t="s">
        <v>1067</v>
      </c>
      <c r="D1072" s="229">
        <v>226</v>
      </c>
      <c r="E1072" s="292" t="s">
        <v>1985</v>
      </c>
      <c r="F1072" s="402">
        <f t="shared" si="60"/>
        <v>226</v>
      </c>
      <c r="G1072" s="423">
        <f t="shared" si="56"/>
        <v>233.91</v>
      </c>
    </row>
    <row r="1073" spans="1:7">
      <c r="A1073" s="284"/>
      <c r="B1073" s="285" t="s">
        <v>188</v>
      </c>
      <c r="C1073" s="285"/>
      <c r="D1073" s="229"/>
      <c r="E1073" s="296"/>
      <c r="F1073" s="402">
        <f t="shared" si="60"/>
        <v>0</v>
      </c>
      <c r="G1073" s="423">
        <f t="shared" si="56"/>
        <v>0</v>
      </c>
    </row>
    <row r="1074" spans="1:7">
      <c r="A1074" s="284"/>
      <c r="B1074" s="297" t="s">
        <v>1960</v>
      </c>
      <c r="C1074" s="292" t="s">
        <v>1985</v>
      </c>
      <c r="D1074" s="229">
        <v>304</v>
      </c>
      <c r="E1074" s="292" t="s">
        <v>1985</v>
      </c>
      <c r="F1074" s="402">
        <f t="shared" si="60"/>
        <v>304</v>
      </c>
      <c r="G1074" s="423">
        <f t="shared" si="56"/>
        <v>314.64</v>
      </c>
    </row>
    <row r="1075" spans="1:7">
      <c r="A1075" s="284"/>
      <c r="B1075" s="297" t="s">
        <v>186</v>
      </c>
      <c r="C1075" s="292" t="s">
        <v>1067</v>
      </c>
      <c r="D1075" s="229">
        <v>273</v>
      </c>
      <c r="E1075" s="292" t="s">
        <v>1985</v>
      </c>
      <c r="F1075" s="402">
        <f t="shared" si="60"/>
        <v>273</v>
      </c>
      <c r="G1075" s="423">
        <f t="shared" si="56"/>
        <v>282.55</v>
      </c>
    </row>
    <row r="1076" spans="1:7">
      <c r="A1076" s="311"/>
      <c r="B1076" s="377" t="s">
        <v>3360</v>
      </c>
      <c r="C1076" s="377"/>
      <c r="D1076" s="229"/>
      <c r="E1076" s="378"/>
      <c r="F1076" s="402"/>
      <c r="G1076" s="423">
        <f t="shared" si="56"/>
        <v>0</v>
      </c>
    </row>
    <row r="1077" spans="1:7">
      <c r="A1077" s="311"/>
      <c r="B1077" s="375" t="s">
        <v>3361</v>
      </c>
      <c r="C1077" s="375"/>
      <c r="D1077" s="229"/>
      <c r="E1077" s="287"/>
      <c r="F1077" s="402"/>
      <c r="G1077" s="423">
        <f t="shared" si="56"/>
        <v>0</v>
      </c>
    </row>
    <row r="1078" spans="1:7">
      <c r="A1078" s="311"/>
      <c r="B1078" s="375" t="s">
        <v>3362</v>
      </c>
      <c r="C1078" s="375"/>
      <c r="D1078" s="229"/>
      <c r="E1078" s="287"/>
      <c r="F1078" s="402"/>
      <c r="G1078" s="423">
        <f t="shared" si="56"/>
        <v>0</v>
      </c>
    </row>
    <row r="1079" spans="1:7">
      <c r="A1079" s="311"/>
      <c r="B1079" s="375" t="s">
        <v>3363</v>
      </c>
      <c r="C1079" s="375"/>
      <c r="D1079" s="229"/>
      <c r="E1079" s="287"/>
      <c r="F1079" s="402"/>
      <c r="G1079" s="423">
        <f t="shared" si="56"/>
        <v>0</v>
      </c>
    </row>
    <row r="1080" spans="1:7">
      <c r="A1080" s="311"/>
      <c r="B1080" s="375" t="s">
        <v>3364</v>
      </c>
      <c r="C1080" s="375"/>
      <c r="D1080" s="229"/>
      <c r="E1080" s="287"/>
      <c r="F1080" s="402"/>
      <c r="G1080" s="423">
        <f t="shared" si="56"/>
        <v>0</v>
      </c>
    </row>
    <row r="1081" spans="1:7">
      <c r="A1081" s="311"/>
      <c r="B1081" s="375" t="s">
        <v>3365</v>
      </c>
      <c r="C1081" s="375"/>
      <c r="D1081" s="229"/>
      <c r="E1081" s="287"/>
      <c r="F1081" s="402"/>
      <c r="G1081" s="423">
        <f t="shared" si="56"/>
        <v>0</v>
      </c>
    </row>
    <row r="1082" spans="1:7">
      <c r="A1082" s="311"/>
      <c r="B1082" s="375" t="s">
        <v>3366</v>
      </c>
      <c r="C1082" s="375"/>
      <c r="D1082" s="229"/>
      <c r="E1082" s="287"/>
      <c r="F1082" s="402"/>
      <c r="G1082" s="423">
        <f t="shared" si="56"/>
        <v>0</v>
      </c>
    </row>
    <row r="1083" spans="1:7">
      <c r="A1083" s="311"/>
      <c r="B1083" s="375" t="s">
        <v>3367</v>
      </c>
      <c r="C1083" s="375"/>
      <c r="D1083" s="229"/>
      <c r="E1083" s="287"/>
      <c r="F1083" s="402"/>
      <c r="G1083" s="423">
        <f t="shared" si="56"/>
        <v>0</v>
      </c>
    </row>
    <row r="1084" spans="1:7">
      <c r="A1084" s="311">
        <v>62</v>
      </c>
      <c r="B1084" s="379" t="s">
        <v>3368</v>
      </c>
      <c r="C1084" s="364"/>
      <c r="D1084" s="229"/>
      <c r="E1084" s="337"/>
      <c r="F1084" s="402"/>
      <c r="G1084" s="423">
        <f t="shared" si="56"/>
        <v>0</v>
      </c>
    </row>
    <row r="1085" spans="1:7">
      <c r="A1085" s="311"/>
      <c r="B1085" s="380" t="s">
        <v>2564</v>
      </c>
      <c r="C1085" s="298"/>
      <c r="D1085" s="229"/>
      <c r="E1085" s="287"/>
      <c r="F1085" s="402"/>
      <c r="G1085" s="423">
        <f t="shared" si="56"/>
        <v>0</v>
      </c>
    </row>
    <row r="1086" spans="1:7">
      <c r="A1086" s="311"/>
      <c r="B1086" s="322" t="s">
        <v>3369</v>
      </c>
      <c r="C1086" s="5" t="s">
        <v>749</v>
      </c>
      <c r="D1086" s="229">
        <v>16500</v>
      </c>
      <c r="E1086" s="5" t="s">
        <v>749</v>
      </c>
      <c r="F1086" s="402">
        <f t="shared" ref="F1086:F1095" si="61">D1086</f>
        <v>16500</v>
      </c>
      <c r="G1086" s="423">
        <f t="shared" si="56"/>
        <v>17077.5</v>
      </c>
    </row>
    <row r="1087" spans="1:7">
      <c r="A1087" s="311"/>
      <c r="B1087" s="322" t="s">
        <v>3370</v>
      </c>
      <c r="C1087" s="5" t="s">
        <v>749</v>
      </c>
      <c r="D1087" s="229">
        <v>382000</v>
      </c>
      <c r="E1087" s="5" t="s">
        <v>749</v>
      </c>
      <c r="F1087" s="402">
        <f t="shared" si="61"/>
        <v>382000</v>
      </c>
      <c r="G1087" s="423">
        <f t="shared" si="56"/>
        <v>395370</v>
      </c>
    </row>
    <row r="1088" spans="1:7">
      <c r="A1088" s="311"/>
      <c r="B1088" s="322" t="s">
        <v>3371</v>
      </c>
      <c r="C1088" s="5" t="s">
        <v>749</v>
      </c>
      <c r="D1088" s="229">
        <v>276000</v>
      </c>
      <c r="E1088" s="5" t="s">
        <v>749</v>
      </c>
      <c r="F1088" s="402">
        <f t="shared" si="61"/>
        <v>276000</v>
      </c>
      <c r="G1088" s="423">
        <f t="shared" si="56"/>
        <v>285660</v>
      </c>
    </row>
    <row r="1089" spans="1:7">
      <c r="A1089" s="311"/>
      <c r="B1089" s="322" t="s">
        <v>3372</v>
      </c>
      <c r="C1089" s="5" t="s">
        <v>749</v>
      </c>
      <c r="D1089" s="229">
        <v>215000</v>
      </c>
      <c r="E1089" s="5" t="s">
        <v>749</v>
      </c>
      <c r="F1089" s="402">
        <f t="shared" si="61"/>
        <v>215000</v>
      </c>
      <c r="G1089" s="423">
        <f t="shared" si="56"/>
        <v>222525</v>
      </c>
    </row>
    <row r="1090" spans="1:7">
      <c r="A1090" s="311"/>
      <c r="B1090" s="322" t="s">
        <v>3373</v>
      </c>
      <c r="C1090" s="5" t="s">
        <v>749</v>
      </c>
      <c r="D1090" s="229">
        <v>28000</v>
      </c>
      <c r="E1090" s="5" t="s">
        <v>749</v>
      </c>
      <c r="F1090" s="402">
        <f t="shared" si="61"/>
        <v>28000</v>
      </c>
      <c r="G1090" s="423">
        <f t="shared" si="56"/>
        <v>28980</v>
      </c>
    </row>
    <row r="1091" spans="1:7">
      <c r="A1091" s="311"/>
      <c r="B1091" s="322" t="s">
        <v>3374</v>
      </c>
      <c r="C1091" s="5" t="s">
        <v>749</v>
      </c>
      <c r="D1091" s="229">
        <v>13500</v>
      </c>
      <c r="E1091" s="5" t="s">
        <v>749</v>
      </c>
      <c r="F1091" s="402">
        <f t="shared" si="61"/>
        <v>13500</v>
      </c>
      <c r="G1091" s="423">
        <f t="shared" si="56"/>
        <v>13972.5</v>
      </c>
    </row>
    <row r="1092" spans="1:7">
      <c r="A1092" s="311"/>
      <c r="B1092" s="380" t="s">
        <v>3375</v>
      </c>
      <c r="C1092" s="298"/>
      <c r="D1092" s="229"/>
      <c r="E1092" s="287"/>
      <c r="F1092" s="402">
        <f t="shared" si="61"/>
        <v>0</v>
      </c>
      <c r="G1092" s="423">
        <f t="shared" si="56"/>
        <v>0</v>
      </c>
    </row>
    <row r="1093" spans="1:7">
      <c r="A1093" s="381"/>
      <c r="B1093" s="347" t="s">
        <v>3376</v>
      </c>
      <c r="C1093" s="298" t="s">
        <v>3385</v>
      </c>
      <c r="D1093" s="229">
        <v>8430</v>
      </c>
      <c r="E1093" s="292" t="s">
        <v>1985</v>
      </c>
      <c r="F1093" s="402">
        <f t="shared" si="61"/>
        <v>8430</v>
      </c>
      <c r="G1093" s="423">
        <f t="shared" si="56"/>
        <v>8725.0499999999993</v>
      </c>
    </row>
    <row r="1094" spans="1:7">
      <c r="A1094" s="381"/>
      <c r="B1094" s="347" t="s">
        <v>3377</v>
      </c>
      <c r="C1094" s="298" t="s">
        <v>3385</v>
      </c>
      <c r="D1094" s="229">
        <v>9641</v>
      </c>
      <c r="E1094" s="292" t="s">
        <v>1985</v>
      </c>
      <c r="F1094" s="402">
        <f t="shared" si="61"/>
        <v>9641</v>
      </c>
      <c r="G1094" s="423">
        <f t="shared" si="56"/>
        <v>9978.43</v>
      </c>
    </row>
    <row r="1095" spans="1:7">
      <c r="A1095" s="381"/>
      <c r="B1095" s="347" t="s">
        <v>3378</v>
      </c>
      <c r="C1095" s="298" t="s">
        <v>3385</v>
      </c>
      <c r="D1095" s="229">
        <v>10116</v>
      </c>
      <c r="E1095" s="292" t="s">
        <v>1985</v>
      </c>
      <c r="F1095" s="402">
        <f t="shared" si="61"/>
        <v>10116</v>
      </c>
      <c r="G1095" s="423">
        <f t="shared" si="56"/>
        <v>10470.06</v>
      </c>
    </row>
    <row r="1096" spans="1:7">
      <c r="A1096" s="311"/>
      <c r="B1096" s="380" t="s">
        <v>3368</v>
      </c>
      <c r="C1096" s="382"/>
      <c r="D1096" s="229"/>
      <c r="E1096" s="337"/>
      <c r="F1096" s="402"/>
      <c r="G1096" s="423">
        <f t="shared" si="56"/>
        <v>0</v>
      </c>
    </row>
    <row r="1097" spans="1:7" ht="57">
      <c r="A1097" s="311"/>
      <c r="B1097" s="347" t="s">
        <v>2565</v>
      </c>
      <c r="C1097" s="5" t="s">
        <v>749</v>
      </c>
      <c r="D1097" s="229">
        <v>33333</v>
      </c>
      <c r="E1097" s="5" t="s">
        <v>749</v>
      </c>
      <c r="F1097" s="402">
        <f t="shared" ref="F1097:F1103" si="62">D1097</f>
        <v>33333</v>
      </c>
      <c r="G1097" s="423">
        <f t="shared" si="56"/>
        <v>34499.65</v>
      </c>
    </row>
    <row r="1098" spans="1:7" ht="57">
      <c r="A1098" s="311"/>
      <c r="B1098" s="347" t="s">
        <v>2566</v>
      </c>
      <c r="C1098" s="5" t="s">
        <v>749</v>
      </c>
      <c r="D1098" s="229">
        <v>89999</v>
      </c>
      <c r="E1098" s="5" t="s">
        <v>749</v>
      </c>
      <c r="F1098" s="402">
        <f t="shared" si="62"/>
        <v>89999</v>
      </c>
      <c r="G1098" s="423">
        <f t="shared" si="56"/>
        <v>93148.96</v>
      </c>
    </row>
    <row r="1099" spans="1:7" ht="27">
      <c r="A1099" s="311"/>
      <c r="B1099" s="347" t="s">
        <v>3379</v>
      </c>
      <c r="C1099" s="5" t="s">
        <v>749</v>
      </c>
      <c r="D1099" s="229">
        <v>20000</v>
      </c>
      <c r="E1099" s="5" t="s">
        <v>749</v>
      </c>
      <c r="F1099" s="402">
        <f t="shared" si="62"/>
        <v>20000</v>
      </c>
      <c r="G1099" s="423">
        <f t="shared" si="56"/>
        <v>20700</v>
      </c>
    </row>
    <row r="1100" spans="1:7" ht="27">
      <c r="A1100" s="311"/>
      <c r="B1100" s="347" t="s">
        <v>1633</v>
      </c>
      <c r="C1100" s="5" t="s">
        <v>749</v>
      </c>
      <c r="D1100" s="229">
        <v>12500</v>
      </c>
      <c r="E1100" s="5" t="s">
        <v>749</v>
      </c>
      <c r="F1100" s="402">
        <f t="shared" si="62"/>
        <v>12500</v>
      </c>
      <c r="G1100" s="423">
        <f t="shared" si="56"/>
        <v>12937.5</v>
      </c>
    </row>
    <row r="1101" spans="1:7">
      <c r="A1101" s="311"/>
      <c r="B1101" s="347" t="s">
        <v>1634</v>
      </c>
      <c r="C1101" s="5" t="s">
        <v>749</v>
      </c>
      <c r="D1101" s="229">
        <v>35000</v>
      </c>
      <c r="E1101" s="5" t="s">
        <v>749</v>
      </c>
      <c r="F1101" s="402">
        <f t="shared" si="62"/>
        <v>35000</v>
      </c>
      <c r="G1101" s="423">
        <f t="shared" ref="G1101:G1164" si="63">FLOOR(F1101*1.035,0.01)</f>
        <v>36225</v>
      </c>
    </row>
    <row r="1102" spans="1:7">
      <c r="A1102" s="311"/>
      <c r="B1102" s="347" t="s">
        <v>3337</v>
      </c>
      <c r="C1102" s="5" t="s">
        <v>749</v>
      </c>
      <c r="D1102" s="229">
        <v>35000</v>
      </c>
      <c r="E1102" s="5" t="s">
        <v>749</v>
      </c>
      <c r="F1102" s="402">
        <f t="shared" si="62"/>
        <v>35000</v>
      </c>
      <c r="G1102" s="423">
        <f t="shared" si="63"/>
        <v>36225</v>
      </c>
    </row>
    <row r="1103" spans="1:7" ht="27">
      <c r="A1103" s="311"/>
      <c r="B1103" s="347" t="s">
        <v>3338</v>
      </c>
      <c r="C1103" s="5" t="s">
        <v>749</v>
      </c>
      <c r="D1103" s="229">
        <v>24999</v>
      </c>
      <c r="E1103" s="5" t="s">
        <v>749</v>
      </c>
      <c r="F1103" s="402">
        <f t="shared" si="62"/>
        <v>24999</v>
      </c>
      <c r="G1103" s="423">
        <f t="shared" si="63"/>
        <v>25873.96</v>
      </c>
    </row>
    <row r="1104" spans="1:7" ht="45">
      <c r="A1104" s="311"/>
      <c r="B1104" s="347" t="s">
        <v>2567</v>
      </c>
      <c r="C1104" s="5"/>
      <c r="D1104" s="229"/>
      <c r="E1104" s="5"/>
      <c r="F1104" s="402"/>
      <c r="G1104" s="423">
        <f t="shared" si="63"/>
        <v>0</v>
      </c>
    </row>
    <row r="1105" spans="1:7">
      <c r="A1105" s="311"/>
      <c r="B1105" s="354" t="s">
        <v>3339</v>
      </c>
      <c r="C1105" s="5" t="s">
        <v>749</v>
      </c>
      <c r="D1105" s="229">
        <v>4000</v>
      </c>
      <c r="E1105" s="5" t="s">
        <v>749</v>
      </c>
      <c r="F1105" s="402">
        <f>D1105</f>
        <v>4000</v>
      </c>
      <c r="G1105" s="423">
        <f t="shared" si="63"/>
        <v>4140</v>
      </c>
    </row>
    <row r="1106" spans="1:7">
      <c r="A1106" s="311"/>
      <c r="B1106" s="354" t="s">
        <v>3340</v>
      </c>
      <c r="C1106" s="5" t="s">
        <v>749</v>
      </c>
      <c r="D1106" s="229">
        <v>5500</v>
      </c>
      <c r="E1106" s="5" t="s">
        <v>749</v>
      </c>
      <c r="F1106" s="402">
        <f>D1106</f>
        <v>5500</v>
      </c>
      <c r="G1106" s="423">
        <f t="shared" si="63"/>
        <v>5692.5</v>
      </c>
    </row>
    <row r="1107" spans="1:7">
      <c r="A1107" s="311"/>
      <c r="B1107" s="354" t="s">
        <v>3341</v>
      </c>
      <c r="C1107" s="5" t="s">
        <v>749</v>
      </c>
      <c r="D1107" s="229">
        <v>9000</v>
      </c>
      <c r="E1107" s="5" t="s">
        <v>749</v>
      </c>
      <c r="F1107" s="402">
        <f>D1107</f>
        <v>9000</v>
      </c>
      <c r="G1107" s="423">
        <f t="shared" si="63"/>
        <v>9315</v>
      </c>
    </row>
    <row r="1108" spans="1:7">
      <c r="A1108" s="311">
        <v>63</v>
      </c>
      <c r="B1108" s="311" t="s">
        <v>3395</v>
      </c>
      <c r="C1108" s="383"/>
      <c r="D1108" s="229"/>
      <c r="E1108" s="287"/>
      <c r="F1108" s="402"/>
      <c r="G1108" s="423">
        <f t="shared" si="63"/>
        <v>0</v>
      </c>
    </row>
    <row r="1109" spans="1:7">
      <c r="A1109" s="364"/>
      <c r="B1109" s="320" t="s">
        <v>3396</v>
      </c>
      <c r="C1109" s="298" t="s">
        <v>3397</v>
      </c>
      <c r="D1109" s="229">
        <v>400</v>
      </c>
      <c r="E1109" s="5" t="s">
        <v>2635</v>
      </c>
      <c r="F1109" s="402">
        <f t="shared" ref="F1109:F1140" si="64">D1109</f>
        <v>400</v>
      </c>
      <c r="G1109" s="423">
        <f t="shared" si="63"/>
        <v>414</v>
      </c>
    </row>
    <row r="1110" spans="1:7">
      <c r="A1110" s="364"/>
      <c r="B1110" s="320" t="s">
        <v>3398</v>
      </c>
      <c r="C1110" s="298" t="s">
        <v>1067</v>
      </c>
      <c r="D1110" s="229"/>
      <c r="E1110" s="5" t="s">
        <v>2635</v>
      </c>
      <c r="F1110" s="402">
        <f t="shared" si="64"/>
        <v>0</v>
      </c>
      <c r="G1110" s="423">
        <f t="shared" si="63"/>
        <v>0</v>
      </c>
    </row>
    <row r="1111" spans="1:7">
      <c r="A1111" s="364"/>
      <c r="B1111" s="320" t="s">
        <v>3399</v>
      </c>
      <c r="C1111" s="298" t="s">
        <v>1067</v>
      </c>
      <c r="D1111" s="229">
        <v>1400</v>
      </c>
      <c r="E1111" s="5" t="s">
        <v>2635</v>
      </c>
      <c r="F1111" s="402">
        <f t="shared" si="64"/>
        <v>1400</v>
      </c>
      <c r="G1111" s="423">
        <f t="shared" si="63"/>
        <v>1449</v>
      </c>
    </row>
    <row r="1112" spans="1:7">
      <c r="A1112" s="364"/>
      <c r="B1112" s="320" t="s">
        <v>3400</v>
      </c>
      <c r="C1112" s="298" t="s">
        <v>1067</v>
      </c>
      <c r="D1112" s="229">
        <v>1000</v>
      </c>
      <c r="E1112" s="5" t="s">
        <v>2635</v>
      </c>
      <c r="F1112" s="402">
        <f t="shared" si="64"/>
        <v>1000</v>
      </c>
      <c r="G1112" s="423">
        <f t="shared" si="63"/>
        <v>1035</v>
      </c>
    </row>
    <row r="1113" spans="1:7">
      <c r="A1113" s="364"/>
      <c r="B1113" s="320" t="s">
        <v>3401</v>
      </c>
      <c r="C1113" s="298" t="s">
        <v>1067</v>
      </c>
      <c r="D1113" s="229">
        <v>260</v>
      </c>
      <c r="E1113" s="5" t="s">
        <v>2635</v>
      </c>
      <c r="F1113" s="402">
        <f t="shared" si="64"/>
        <v>260</v>
      </c>
      <c r="G1113" s="423">
        <f t="shared" si="63"/>
        <v>269.10000000000002</v>
      </c>
    </row>
    <row r="1114" spans="1:7">
      <c r="A1114" s="364"/>
      <c r="B1114" s="320" t="s">
        <v>3402</v>
      </c>
      <c r="C1114" s="298" t="s">
        <v>1067</v>
      </c>
      <c r="D1114" s="229">
        <v>1200</v>
      </c>
      <c r="E1114" s="5" t="s">
        <v>2635</v>
      </c>
      <c r="F1114" s="402">
        <f t="shared" si="64"/>
        <v>1200</v>
      </c>
      <c r="G1114" s="423">
        <f t="shared" si="63"/>
        <v>1242</v>
      </c>
    </row>
    <row r="1115" spans="1:7">
      <c r="A1115" s="364"/>
      <c r="B1115" s="320" t="s">
        <v>2370</v>
      </c>
      <c r="C1115" s="298" t="s">
        <v>1067</v>
      </c>
      <c r="D1115" s="229">
        <v>250</v>
      </c>
      <c r="E1115" s="5" t="s">
        <v>2635</v>
      </c>
      <c r="F1115" s="402">
        <f t="shared" si="64"/>
        <v>250</v>
      </c>
      <c r="G1115" s="423">
        <f t="shared" si="63"/>
        <v>258.75</v>
      </c>
    </row>
    <row r="1116" spans="1:7">
      <c r="A1116" s="364"/>
      <c r="B1116" s="320" t="s">
        <v>2371</v>
      </c>
      <c r="C1116" s="298" t="s">
        <v>1067</v>
      </c>
      <c r="D1116" s="229">
        <v>3100</v>
      </c>
      <c r="E1116" s="5" t="s">
        <v>2635</v>
      </c>
      <c r="F1116" s="402">
        <f t="shared" si="64"/>
        <v>3100</v>
      </c>
      <c r="G1116" s="423">
        <f t="shared" si="63"/>
        <v>3208.5</v>
      </c>
    </row>
    <row r="1117" spans="1:7">
      <c r="A1117" s="364"/>
      <c r="B1117" s="320" t="s">
        <v>2372</v>
      </c>
      <c r="C1117" s="298" t="s">
        <v>1067</v>
      </c>
      <c r="D1117" s="229">
        <v>3500</v>
      </c>
      <c r="E1117" s="5" t="s">
        <v>2635</v>
      </c>
      <c r="F1117" s="402">
        <f t="shared" si="64"/>
        <v>3500</v>
      </c>
      <c r="G1117" s="423">
        <f t="shared" si="63"/>
        <v>3622.5</v>
      </c>
    </row>
    <row r="1118" spans="1:7">
      <c r="A1118" s="364"/>
      <c r="B1118" s="320" t="s">
        <v>2373</v>
      </c>
      <c r="C1118" s="298" t="s">
        <v>1067</v>
      </c>
      <c r="D1118" s="229"/>
      <c r="E1118" s="5" t="s">
        <v>2635</v>
      </c>
      <c r="F1118" s="402">
        <f t="shared" si="64"/>
        <v>0</v>
      </c>
      <c r="G1118" s="423">
        <f t="shared" si="63"/>
        <v>0</v>
      </c>
    </row>
    <row r="1119" spans="1:7">
      <c r="A1119" s="364"/>
      <c r="B1119" s="320" t="s">
        <v>2374</v>
      </c>
      <c r="C1119" s="298" t="s">
        <v>1067</v>
      </c>
      <c r="D1119" s="229">
        <v>250</v>
      </c>
      <c r="E1119" s="5" t="s">
        <v>2635</v>
      </c>
      <c r="F1119" s="402">
        <f t="shared" si="64"/>
        <v>250</v>
      </c>
      <c r="G1119" s="423">
        <f t="shared" si="63"/>
        <v>258.75</v>
      </c>
    </row>
    <row r="1120" spans="1:7">
      <c r="A1120" s="364"/>
      <c r="B1120" s="320" t="s">
        <v>2375</v>
      </c>
      <c r="C1120" s="298" t="s">
        <v>1067</v>
      </c>
      <c r="D1120" s="229"/>
      <c r="E1120" s="5" t="s">
        <v>2635</v>
      </c>
      <c r="F1120" s="402">
        <f t="shared" si="64"/>
        <v>0</v>
      </c>
      <c r="G1120" s="423">
        <f t="shared" si="63"/>
        <v>0</v>
      </c>
    </row>
    <row r="1121" spans="1:7">
      <c r="A1121" s="364"/>
      <c r="B1121" s="320" t="s">
        <v>2376</v>
      </c>
      <c r="C1121" s="298" t="s">
        <v>1067</v>
      </c>
      <c r="D1121" s="229"/>
      <c r="E1121" s="5" t="s">
        <v>2635</v>
      </c>
      <c r="F1121" s="402">
        <f t="shared" si="64"/>
        <v>0</v>
      </c>
      <c r="G1121" s="423">
        <f t="shared" si="63"/>
        <v>0</v>
      </c>
    </row>
    <row r="1122" spans="1:7">
      <c r="A1122" s="364"/>
      <c r="B1122" s="320" t="s">
        <v>3329</v>
      </c>
      <c r="C1122" s="298" t="s">
        <v>1067</v>
      </c>
      <c r="D1122" s="229"/>
      <c r="E1122" s="5" t="s">
        <v>2635</v>
      </c>
      <c r="F1122" s="402">
        <f t="shared" si="64"/>
        <v>0</v>
      </c>
      <c r="G1122" s="423">
        <f t="shared" si="63"/>
        <v>0</v>
      </c>
    </row>
    <row r="1123" spans="1:7">
      <c r="A1123" s="364"/>
      <c r="B1123" s="320" t="s">
        <v>3330</v>
      </c>
      <c r="C1123" s="298" t="s">
        <v>1067</v>
      </c>
      <c r="D1123" s="229">
        <v>1300</v>
      </c>
      <c r="E1123" s="5" t="s">
        <v>2635</v>
      </c>
      <c r="F1123" s="402">
        <f t="shared" si="64"/>
        <v>1300</v>
      </c>
      <c r="G1123" s="423">
        <f t="shared" si="63"/>
        <v>1345.5</v>
      </c>
    </row>
    <row r="1124" spans="1:7">
      <c r="A1124" s="364"/>
      <c r="B1124" s="320" t="s">
        <v>3331</v>
      </c>
      <c r="C1124" s="298" t="s">
        <v>1067</v>
      </c>
      <c r="D1124" s="229"/>
      <c r="E1124" s="5" t="s">
        <v>2635</v>
      </c>
      <c r="F1124" s="402">
        <f t="shared" si="64"/>
        <v>0</v>
      </c>
      <c r="G1124" s="423">
        <f t="shared" si="63"/>
        <v>0</v>
      </c>
    </row>
    <row r="1125" spans="1:7">
      <c r="A1125" s="364"/>
      <c r="B1125" s="320" t="s">
        <v>3332</v>
      </c>
      <c r="C1125" s="298" t="s">
        <v>1067</v>
      </c>
      <c r="D1125" s="229">
        <v>130</v>
      </c>
      <c r="E1125" s="5" t="s">
        <v>2635</v>
      </c>
      <c r="F1125" s="402">
        <f t="shared" si="64"/>
        <v>130</v>
      </c>
      <c r="G1125" s="423">
        <f t="shared" si="63"/>
        <v>134.55000000000001</v>
      </c>
    </row>
    <row r="1126" spans="1:7">
      <c r="A1126" s="364"/>
      <c r="B1126" s="320" t="s">
        <v>3333</v>
      </c>
      <c r="C1126" s="298" t="s">
        <v>1067</v>
      </c>
      <c r="D1126" s="229">
        <v>550</v>
      </c>
      <c r="E1126" s="5" t="s">
        <v>2635</v>
      </c>
      <c r="F1126" s="402">
        <f t="shared" si="64"/>
        <v>550</v>
      </c>
      <c r="G1126" s="423">
        <f t="shared" si="63"/>
        <v>569.25</v>
      </c>
    </row>
    <row r="1127" spans="1:7">
      <c r="A1127" s="364"/>
      <c r="B1127" s="320" t="s">
        <v>999</v>
      </c>
      <c r="C1127" s="298" t="s">
        <v>1067</v>
      </c>
      <c r="D1127" s="229"/>
      <c r="E1127" s="5" t="s">
        <v>2635</v>
      </c>
      <c r="F1127" s="402">
        <f t="shared" si="64"/>
        <v>0</v>
      </c>
      <c r="G1127" s="423">
        <f t="shared" si="63"/>
        <v>0</v>
      </c>
    </row>
    <row r="1128" spans="1:7">
      <c r="A1128" s="364"/>
      <c r="B1128" s="320" t="s">
        <v>1000</v>
      </c>
      <c r="C1128" s="298" t="s">
        <v>1067</v>
      </c>
      <c r="D1128" s="229"/>
      <c r="E1128" s="5" t="s">
        <v>2635</v>
      </c>
      <c r="F1128" s="402">
        <f t="shared" si="64"/>
        <v>0</v>
      </c>
      <c r="G1128" s="423">
        <f t="shared" si="63"/>
        <v>0</v>
      </c>
    </row>
    <row r="1129" spans="1:7">
      <c r="A1129" s="364"/>
      <c r="B1129" s="320" t="s">
        <v>1001</v>
      </c>
      <c r="C1129" s="298" t="s">
        <v>1067</v>
      </c>
      <c r="D1129" s="229">
        <v>1200</v>
      </c>
      <c r="E1129" s="5" t="s">
        <v>2635</v>
      </c>
      <c r="F1129" s="402">
        <f t="shared" si="64"/>
        <v>1200</v>
      </c>
      <c r="G1129" s="423">
        <f t="shared" si="63"/>
        <v>1242</v>
      </c>
    </row>
    <row r="1130" spans="1:7">
      <c r="A1130" s="364"/>
      <c r="B1130" s="320" t="s">
        <v>1002</v>
      </c>
      <c r="C1130" s="298" t="s">
        <v>1067</v>
      </c>
      <c r="D1130" s="229">
        <v>400</v>
      </c>
      <c r="E1130" s="5" t="s">
        <v>2635</v>
      </c>
      <c r="F1130" s="402">
        <f t="shared" si="64"/>
        <v>400</v>
      </c>
      <c r="G1130" s="423">
        <f t="shared" si="63"/>
        <v>414</v>
      </c>
    </row>
    <row r="1131" spans="1:7">
      <c r="A1131" s="364"/>
      <c r="B1131" s="320" t="s">
        <v>2315</v>
      </c>
      <c r="C1131" s="298" t="s">
        <v>1067</v>
      </c>
      <c r="D1131" s="229">
        <v>150</v>
      </c>
      <c r="E1131" s="5" t="s">
        <v>2635</v>
      </c>
      <c r="F1131" s="402">
        <f t="shared" si="64"/>
        <v>150</v>
      </c>
      <c r="G1131" s="423">
        <f t="shared" si="63"/>
        <v>155.25</v>
      </c>
    </row>
    <row r="1132" spans="1:7">
      <c r="A1132" s="364"/>
      <c r="B1132" s="320" t="s">
        <v>1003</v>
      </c>
      <c r="C1132" s="298" t="s">
        <v>1067</v>
      </c>
      <c r="D1132" s="229">
        <v>150</v>
      </c>
      <c r="E1132" s="5" t="s">
        <v>2635</v>
      </c>
      <c r="F1132" s="402">
        <f t="shared" si="64"/>
        <v>150</v>
      </c>
      <c r="G1132" s="423">
        <f t="shared" si="63"/>
        <v>155.25</v>
      </c>
    </row>
    <row r="1133" spans="1:7">
      <c r="A1133" s="364"/>
      <c r="B1133" s="320" t="s">
        <v>1004</v>
      </c>
      <c r="C1133" s="298" t="s">
        <v>1067</v>
      </c>
      <c r="D1133" s="229"/>
      <c r="E1133" s="5" t="s">
        <v>2635</v>
      </c>
      <c r="F1133" s="402">
        <f t="shared" si="64"/>
        <v>0</v>
      </c>
      <c r="G1133" s="423">
        <f t="shared" si="63"/>
        <v>0</v>
      </c>
    </row>
    <row r="1134" spans="1:7">
      <c r="A1134" s="364"/>
      <c r="B1134" s="320" t="s">
        <v>1005</v>
      </c>
      <c r="C1134" s="298" t="s">
        <v>1067</v>
      </c>
      <c r="D1134" s="229"/>
      <c r="E1134" s="5" t="s">
        <v>2635</v>
      </c>
      <c r="F1134" s="402">
        <f t="shared" si="64"/>
        <v>0</v>
      </c>
      <c r="G1134" s="423">
        <f t="shared" si="63"/>
        <v>0</v>
      </c>
    </row>
    <row r="1135" spans="1:7">
      <c r="A1135" s="364"/>
      <c r="B1135" s="320" t="s">
        <v>1006</v>
      </c>
      <c r="C1135" s="298" t="s">
        <v>1067</v>
      </c>
      <c r="D1135" s="229">
        <v>1600</v>
      </c>
      <c r="E1135" s="5" t="s">
        <v>2635</v>
      </c>
      <c r="F1135" s="402">
        <f t="shared" si="64"/>
        <v>1600</v>
      </c>
      <c r="G1135" s="423">
        <f t="shared" si="63"/>
        <v>1656</v>
      </c>
    </row>
    <row r="1136" spans="1:7">
      <c r="A1136" s="364"/>
      <c r="B1136" s="320" t="s">
        <v>1007</v>
      </c>
      <c r="C1136" s="298" t="s">
        <v>1067</v>
      </c>
      <c r="D1136" s="229"/>
      <c r="E1136" s="5" t="s">
        <v>2635</v>
      </c>
      <c r="F1136" s="402">
        <f t="shared" si="64"/>
        <v>0</v>
      </c>
      <c r="G1136" s="423">
        <f t="shared" si="63"/>
        <v>0</v>
      </c>
    </row>
    <row r="1137" spans="1:7">
      <c r="A1137" s="364"/>
      <c r="B1137" s="320" t="s">
        <v>1008</v>
      </c>
      <c r="C1137" s="298" t="s">
        <v>1067</v>
      </c>
      <c r="D1137" s="229">
        <v>300</v>
      </c>
      <c r="E1137" s="5" t="s">
        <v>2635</v>
      </c>
      <c r="F1137" s="402">
        <f t="shared" si="64"/>
        <v>300</v>
      </c>
      <c r="G1137" s="423">
        <f t="shared" si="63"/>
        <v>310.5</v>
      </c>
    </row>
    <row r="1138" spans="1:7">
      <c r="A1138" s="364"/>
      <c r="B1138" s="320" t="s">
        <v>1009</v>
      </c>
      <c r="C1138" s="298" t="s">
        <v>1067</v>
      </c>
      <c r="D1138" s="229">
        <v>1260</v>
      </c>
      <c r="E1138" s="5" t="s">
        <v>2635</v>
      </c>
      <c r="F1138" s="402">
        <f t="shared" si="64"/>
        <v>1260</v>
      </c>
      <c r="G1138" s="423">
        <f t="shared" si="63"/>
        <v>1304.1000000000001</v>
      </c>
    </row>
    <row r="1139" spans="1:7">
      <c r="A1139" s="364"/>
      <c r="B1139" s="320" t="s">
        <v>2328</v>
      </c>
      <c r="C1139" s="298" t="s">
        <v>1067</v>
      </c>
      <c r="D1139" s="229">
        <v>1000</v>
      </c>
      <c r="E1139" s="5" t="s">
        <v>2635</v>
      </c>
      <c r="F1139" s="402">
        <f t="shared" si="64"/>
        <v>1000</v>
      </c>
      <c r="G1139" s="423">
        <f t="shared" si="63"/>
        <v>1035</v>
      </c>
    </row>
    <row r="1140" spans="1:7">
      <c r="A1140" s="364"/>
      <c r="B1140" s="320" t="s">
        <v>2329</v>
      </c>
      <c r="C1140" s="298" t="s">
        <v>1067</v>
      </c>
      <c r="D1140" s="229">
        <v>1500</v>
      </c>
      <c r="E1140" s="5" t="s">
        <v>2635</v>
      </c>
      <c r="F1140" s="402">
        <f t="shared" si="64"/>
        <v>1500</v>
      </c>
      <c r="G1140" s="423">
        <f t="shared" si="63"/>
        <v>1552.5</v>
      </c>
    </row>
    <row r="1141" spans="1:7">
      <c r="A1141" s="364"/>
      <c r="B1141" s="320" t="s">
        <v>2330</v>
      </c>
      <c r="C1141" s="298" t="s">
        <v>1067</v>
      </c>
      <c r="D1141" s="229"/>
      <c r="E1141" s="5" t="s">
        <v>2635</v>
      </c>
      <c r="F1141" s="402">
        <f t="shared" ref="F1141:F1168" si="65">D1141</f>
        <v>0</v>
      </c>
      <c r="G1141" s="423">
        <f t="shared" si="63"/>
        <v>0</v>
      </c>
    </row>
    <row r="1142" spans="1:7">
      <c r="A1142" s="364"/>
      <c r="B1142" s="320" t="s">
        <v>2331</v>
      </c>
      <c r="C1142" s="298" t="s">
        <v>1067</v>
      </c>
      <c r="D1142" s="229"/>
      <c r="E1142" s="5" t="s">
        <v>2635</v>
      </c>
      <c r="F1142" s="402">
        <f t="shared" si="65"/>
        <v>0</v>
      </c>
      <c r="G1142" s="423">
        <f t="shared" si="63"/>
        <v>0</v>
      </c>
    </row>
    <row r="1143" spans="1:7">
      <c r="A1143" s="364"/>
      <c r="B1143" s="320" t="s">
        <v>2332</v>
      </c>
      <c r="C1143" s="298" t="s">
        <v>1067</v>
      </c>
      <c r="D1143" s="229"/>
      <c r="E1143" s="5" t="s">
        <v>2635</v>
      </c>
      <c r="F1143" s="402">
        <f t="shared" si="65"/>
        <v>0</v>
      </c>
      <c r="G1143" s="423">
        <f t="shared" si="63"/>
        <v>0</v>
      </c>
    </row>
    <row r="1144" spans="1:7">
      <c r="A1144" s="364"/>
      <c r="B1144" s="320" t="s">
        <v>2316</v>
      </c>
      <c r="C1144" s="298" t="s">
        <v>1067</v>
      </c>
      <c r="D1144" s="229">
        <v>150</v>
      </c>
      <c r="E1144" s="5" t="s">
        <v>2635</v>
      </c>
      <c r="F1144" s="402">
        <f t="shared" si="65"/>
        <v>150</v>
      </c>
      <c r="G1144" s="423">
        <f t="shared" si="63"/>
        <v>155.25</v>
      </c>
    </row>
    <row r="1145" spans="1:7">
      <c r="A1145" s="364"/>
      <c r="B1145" s="320" t="s">
        <v>2333</v>
      </c>
      <c r="C1145" s="298" t="s">
        <v>1067</v>
      </c>
      <c r="D1145" s="229">
        <v>3000</v>
      </c>
      <c r="E1145" s="5" t="s">
        <v>2635</v>
      </c>
      <c r="F1145" s="402">
        <f t="shared" si="65"/>
        <v>3000</v>
      </c>
      <c r="G1145" s="423">
        <f t="shared" si="63"/>
        <v>3105</v>
      </c>
    </row>
    <row r="1146" spans="1:7">
      <c r="A1146" s="364"/>
      <c r="B1146" s="320" t="s">
        <v>2334</v>
      </c>
      <c r="C1146" s="298" t="s">
        <v>1067</v>
      </c>
      <c r="D1146" s="229">
        <v>500</v>
      </c>
      <c r="E1146" s="5" t="s">
        <v>2635</v>
      </c>
      <c r="F1146" s="402">
        <f t="shared" si="65"/>
        <v>500</v>
      </c>
      <c r="G1146" s="423">
        <f t="shared" si="63"/>
        <v>517.5</v>
      </c>
    </row>
    <row r="1147" spans="1:7">
      <c r="A1147" s="364"/>
      <c r="B1147" s="320" t="s">
        <v>2335</v>
      </c>
      <c r="C1147" s="298" t="s">
        <v>1067</v>
      </c>
      <c r="D1147" s="229">
        <v>1200</v>
      </c>
      <c r="E1147" s="5" t="s">
        <v>2635</v>
      </c>
      <c r="F1147" s="402">
        <f t="shared" si="65"/>
        <v>1200</v>
      </c>
      <c r="G1147" s="423">
        <f t="shared" si="63"/>
        <v>1242</v>
      </c>
    </row>
    <row r="1148" spans="1:7">
      <c r="A1148" s="364"/>
      <c r="B1148" s="320" t="s">
        <v>2006</v>
      </c>
      <c r="C1148" s="298" t="s">
        <v>1067</v>
      </c>
      <c r="D1148" s="229">
        <v>400</v>
      </c>
      <c r="E1148" s="5" t="s">
        <v>2635</v>
      </c>
      <c r="F1148" s="402">
        <f t="shared" si="65"/>
        <v>400</v>
      </c>
      <c r="G1148" s="423">
        <f t="shared" si="63"/>
        <v>414</v>
      </c>
    </row>
    <row r="1149" spans="1:7">
      <c r="A1149" s="364"/>
      <c r="B1149" s="320" t="s">
        <v>2007</v>
      </c>
      <c r="C1149" s="298" t="s">
        <v>1067</v>
      </c>
      <c r="D1149" s="229">
        <v>700</v>
      </c>
      <c r="E1149" s="5" t="s">
        <v>2635</v>
      </c>
      <c r="F1149" s="402">
        <f t="shared" si="65"/>
        <v>700</v>
      </c>
      <c r="G1149" s="423">
        <f t="shared" si="63"/>
        <v>724.5</v>
      </c>
    </row>
    <row r="1150" spans="1:7">
      <c r="A1150" s="364"/>
      <c r="B1150" s="320" t="s">
        <v>2008</v>
      </c>
      <c r="C1150" s="298" t="s">
        <v>1067</v>
      </c>
      <c r="D1150" s="229">
        <v>550</v>
      </c>
      <c r="E1150" s="5" t="s">
        <v>2635</v>
      </c>
      <c r="F1150" s="402">
        <f t="shared" si="65"/>
        <v>550</v>
      </c>
      <c r="G1150" s="423">
        <f t="shared" si="63"/>
        <v>569.25</v>
      </c>
    </row>
    <row r="1151" spans="1:7">
      <c r="A1151" s="364"/>
      <c r="B1151" s="320" t="s">
        <v>2009</v>
      </c>
      <c r="C1151" s="298" t="s">
        <v>1067</v>
      </c>
      <c r="D1151" s="229">
        <v>800</v>
      </c>
      <c r="E1151" s="5" t="s">
        <v>2635</v>
      </c>
      <c r="F1151" s="402">
        <f t="shared" si="65"/>
        <v>800</v>
      </c>
      <c r="G1151" s="423">
        <f t="shared" si="63"/>
        <v>828</v>
      </c>
    </row>
    <row r="1152" spans="1:7">
      <c r="A1152" s="364"/>
      <c r="B1152" s="320" t="s">
        <v>2010</v>
      </c>
      <c r="C1152" s="298" t="s">
        <v>1067</v>
      </c>
      <c r="D1152" s="229"/>
      <c r="E1152" s="5" t="s">
        <v>2635</v>
      </c>
      <c r="F1152" s="402">
        <f t="shared" si="65"/>
        <v>0</v>
      </c>
      <c r="G1152" s="423">
        <f t="shared" si="63"/>
        <v>0</v>
      </c>
    </row>
    <row r="1153" spans="1:7">
      <c r="A1153" s="364"/>
      <c r="B1153" s="320" t="s">
        <v>2011</v>
      </c>
      <c r="C1153" s="298" t="s">
        <v>1067</v>
      </c>
      <c r="D1153" s="229">
        <v>1500</v>
      </c>
      <c r="E1153" s="5" t="s">
        <v>2635</v>
      </c>
      <c r="F1153" s="402">
        <f t="shared" si="65"/>
        <v>1500</v>
      </c>
      <c r="G1153" s="423">
        <f t="shared" si="63"/>
        <v>1552.5</v>
      </c>
    </row>
    <row r="1154" spans="1:7">
      <c r="A1154" s="364"/>
      <c r="B1154" s="320" t="s">
        <v>2012</v>
      </c>
      <c r="C1154" s="298" t="s">
        <v>1067</v>
      </c>
      <c r="D1154" s="229">
        <v>260</v>
      </c>
      <c r="E1154" s="5" t="s">
        <v>2635</v>
      </c>
      <c r="F1154" s="402">
        <f t="shared" si="65"/>
        <v>260</v>
      </c>
      <c r="G1154" s="423">
        <f t="shared" si="63"/>
        <v>269.10000000000002</v>
      </c>
    </row>
    <row r="1155" spans="1:7">
      <c r="A1155" s="364"/>
      <c r="B1155" s="320" t="s">
        <v>2013</v>
      </c>
      <c r="C1155" s="298" t="s">
        <v>1067</v>
      </c>
      <c r="D1155" s="229">
        <v>800</v>
      </c>
      <c r="E1155" s="5" t="s">
        <v>2635</v>
      </c>
      <c r="F1155" s="402">
        <f t="shared" si="65"/>
        <v>800</v>
      </c>
      <c r="G1155" s="423">
        <f t="shared" si="63"/>
        <v>828</v>
      </c>
    </row>
    <row r="1156" spans="1:7">
      <c r="A1156" s="364"/>
      <c r="B1156" s="320" t="s">
        <v>2014</v>
      </c>
      <c r="C1156" s="298" t="s">
        <v>1067</v>
      </c>
      <c r="D1156" s="229">
        <v>450</v>
      </c>
      <c r="E1156" s="5" t="s">
        <v>2635</v>
      </c>
      <c r="F1156" s="402">
        <f t="shared" si="65"/>
        <v>450</v>
      </c>
      <c r="G1156" s="423">
        <f t="shared" si="63"/>
        <v>465.75</v>
      </c>
    </row>
    <row r="1157" spans="1:7">
      <c r="A1157" s="364"/>
      <c r="B1157" s="320" t="s">
        <v>2015</v>
      </c>
      <c r="C1157" s="298" t="s">
        <v>1067</v>
      </c>
      <c r="D1157" s="229">
        <v>450</v>
      </c>
      <c r="E1157" s="5" t="s">
        <v>2635</v>
      </c>
      <c r="F1157" s="402">
        <f t="shared" si="65"/>
        <v>450</v>
      </c>
      <c r="G1157" s="423">
        <f t="shared" si="63"/>
        <v>465.75</v>
      </c>
    </row>
    <row r="1158" spans="1:7">
      <c r="A1158" s="364"/>
      <c r="B1158" s="320" t="s">
        <v>2016</v>
      </c>
      <c r="C1158" s="298" t="s">
        <v>1067</v>
      </c>
      <c r="D1158" s="229">
        <v>1100</v>
      </c>
      <c r="E1158" s="5" t="s">
        <v>2635</v>
      </c>
      <c r="F1158" s="402">
        <f t="shared" si="65"/>
        <v>1100</v>
      </c>
      <c r="G1158" s="423">
        <f t="shared" si="63"/>
        <v>1138.5</v>
      </c>
    </row>
    <row r="1159" spans="1:7">
      <c r="A1159" s="364"/>
      <c r="B1159" s="320" t="s">
        <v>2017</v>
      </c>
      <c r="C1159" s="298" t="s">
        <v>1067</v>
      </c>
      <c r="D1159" s="229">
        <v>300</v>
      </c>
      <c r="E1159" s="5" t="s">
        <v>2635</v>
      </c>
      <c r="F1159" s="402">
        <f t="shared" si="65"/>
        <v>300</v>
      </c>
      <c r="G1159" s="423">
        <f t="shared" si="63"/>
        <v>310.5</v>
      </c>
    </row>
    <row r="1160" spans="1:7">
      <c r="A1160" s="364"/>
      <c r="B1160" s="320" t="s">
        <v>2317</v>
      </c>
      <c r="C1160" s="298" t="s">
        <v>1067</v>
      </c>
      <c r="D1160" s="229">
        <v>2200</v>
      </c>
      <c r="E1160" s="5" t="s">
        <v>2635</v>
      </c>
      <c r="F1160" s="402">
        <f t="shared" si="65"/>
        <v>2200</v>
      </c>
      <c r="G1160" s="423">
        <f t="shared" si="63"/>
        <v>2277</v>
      </c>
    </row>
    <row r="1161" spans="1:7">
      <c r="A1161" s="364"/>
      <c r="B1161" s="320" t="s">
        <v>2318</v>
      </c>
      <c r="C1161" s="298" t="s">
        <v>1067</v>
      </c>
      <c r="D1161" s="229">
        <v>2700</v>
      </c>
      <c r="E1161" s="5" t="s">
        <v>2635</v>
      </c>
      <c r="F1161" s="402">
        <f t="shared" si="65"/>
        <v>2700</v>
      </c>
      <c r="G1161" s="423">
        <f t="shared" si="63"/>
        <v>2794.5</v>
      </c>
    </row>
    <row r="1162" spans="1:7">
      <c r="A1162" s="364"/>
      <c r="B1162" s="320" t="s">
        <v>2018</v>
      </c>
      <c r="C1162" s="298" t="s">
        <v>1067</v>
      </c>
      <c r="D1162" s="229"/>
      <c r="E1162" s="5" t="s">
        <v>2635</v>
      </c>
      <c r="F1162" s="402">
        <f t="shared" si="65"/>
        <v>0</v>
      </c>
      <c r="G1162" s="423">
        <f t="shared" si="63"/>
        <v>0</v>
      </c>
    </row>
    <row r="1163" spans="1:7">
      <c r="A1163" s="364"/>
      <c r="B1163" s="320" t="s">
        <v>2019</v>
      </c>
      <c r="C1163" s="298" t="s">
        <v>1067</v>
      </c>
      <c r="D1163" s="229">
        <v>140</v>
      </c>
      <c r="E1163" s="5" t="s">
        <v>2635</v>
      </c>
      <c r="F1163" s="402">
        <f t="shared" si="65"/>
        <v>140</v>
      </c>
      <c r="G1163" s="423">
        <f t="shared" si="63"/>
        <v>144.9</v>
      </c>
    </row>
    <row r="1164" spans="1:7">
      <c r="A1164" s="364"/>
      <c r="B1164" s="320" t="s">
        <v>2020</v>
      </c>
      <c r="C1164" s="298" t="s">
        <v>1067</v>
      </c>
      <c r="D1164" s="229">
        <v>300</v>
      </c>
      <c r="E1164" s="5" t="s">
        <v>2635</v>
      </c>
      <c r="F1164" s="402">
        <f t="shared" si="65"/>
        <v>300</v>
      </c>
      <c r="G1164" s="423">
        <f t="shared" si="63"/>
        <v>310.5</v>
      </c>
    </row>
    <row r="1165" spans="1:7">
      <c r="A1165" s="364"/>
      <c r="B1165" s="320" t="s">
        <v>2021</v>
      </c>
      <c r="C1165" s="298" t="s">
        <v>1067</v>
      </c>
      <c r="D1165" s="229">
        <v>120</v>
      </c>
      <c r="E1165" s="5" t="s">
        <v>2635</v>
      </c>
      <c r="F1165" s="402">
        <f t="shared" si="65"/>
        <v>120</v>
      </c>
      <c r="G1165" s="423">
        <f t="shared" ref="G1165:G1211" si="66">FLOOR(F1165*1.035,0.01)</f>
        <v>124.2</v>
      </c>
    </row>
    <row r="1166" spans="1:7">
      <c r="A1166" s="364"/>
      <c r="B1166" s="320" t="s">
        <v>2022</v>
      </c>
      <c r="C1166" s="298" t="s">
        <v>1067</v>
      </c>
      <c r="D1166" s="229"/>
      <c r="E1166" s="5" t="s">
        <v>2635</v>
      </c>
      <c r="F1166" s="402">
        <f t="shared" si="65"/>
        <v>0</v>
      </c>
      <c r="G1166" s="423">
        <f t="shared" si="66"/>
        <v>0</v>
      </c>
    </row>
    <row r="1167" spans="1:7">
      <c r="A1167" s="364"/>
      <c r="B1167" s="320" t="s">
        <v>2023</v>
      </c>
      <c r="C1167" s="298" t="s">
        <v>1067</v>
      </c>
      <c r="D1167" s="229">
        <v>130</v>
      </c>
      <c r="E1167" s="5" t="s">
        <v>2635</v>
      </c>
      <c r="F1167" s="402">
        <f t="shared" si="65"/>
        <v>130</v>
      </c>
      <c r="G1167" s="423">
        <f t="shared" si="66"/>
        <v>134.55000000000001</v>
      </c>
    </row>
    <row r="1168" spans="1:7">
      <c r="A1168" s="364"/>
      <c r="B1168" s="320" t="s">
        <v>2024</v>
      </c>
      <c r="C1168" s="298" t="s">
        <v>1067</v>
      </c>
      <c r="D1168" s="229">
        <v>1150</v>
      </c>
      <c r="E1168" s="5" t="s">
        <v>2635</v>
      </c>
      <c r="F1168" s="402">
        <f t="shared" si="65"/>
        <v>1150</v>
      </c>
      <c r="G1168" s="423">
        <f t="shared" si="66"/>
        <v>1190.25</v>
      </c>
    </row>
    <row r="1169" spans="1:7">
      <c r="A1169" s="311">
        <v>64</v>
      </c>
      <c r="B1169" s="311" t="s">
        <v>2025</v>
      </c>
      <c r="C1169" s="298"/>
      <c r="D1169" s="229"/>
      <c r="E1169" s="287"/>
      <c r="F1169" s="402"/>
      <c r="G1169" s="423">
        <f t="shared" si="66"/>
        <v>0</v>
      </c>
    </row>
    <row r="1170" spans="1:7">
      <c r="A1170" s="311"/>
      <c r="B1170" s="383" t="s">
        <v>2448</v>
      </c>
      <c r="C1170" s="298" t="s">
        <v>3385</v>
      </c>
      <c r="D1170" s="229">
        <v>21310</v>
      </c>
      <c r="E1170" s="292" t="s">
        <v>1985</v>
      </c>
      <c r="F1170" s="402">
        <f t="shared" ref="F1170:F1186" si="67">D1170</f>
        <v>21310</v>
      </c>
      <c r="G1170" s="423">
        <f t="shared" si="66"/>
        <v>22055.850000000002</v>
      </c>
    </row>
    <row r="1171" spans="1:7">
      <c r="A1171" s="311"/>
      <c r="B1171" s="383" t="s">
        <v>2449</v>
      </c>
      <c r="C1171" s="298" t="s">
        <v>1067</v>
      </c>
      <c r="D1171" s="229">
        <v>6242</v>
      </c>
      <c r="E1171" s="292" t="s">
        <v>1985</v>
      </c>
      <c r="F1171" s="402">
        <f t="shared" si="67"/>
        <v>6242</v>
      </c>
      <c r="G1171" s="423">
        <f t="shared" si="66"/>
        <v>6460.47</v>
      </c>
    </row>
    <row r="1172" spans="1:7">
      <c r="A1172" s="311"/>
      <c r="B1172" s="383" t="s">
        <v>2450</v>
      </c>
      <c r="C1172" s="298" t="s">
        <v>3261</v>
      </c>
      <c r="D1172" s="229">
        <v>1085</v>
      </c>
      <c r="E1172" s="5" t="s">
        <v>749</v>
      </c>
      <c r="F1172" s="402">
        <f t="shared" si="67"/>
        <v>1085</v>
      </c>
      <c r="G1172" s="423">
        <f t="shared" si="66"/>
        <v>1122.97</v>
      </c>
    </row>
    <row r="1173" spans="1:7">
      <c r="A1173" s="311"/>
      <c r="B1173" s="383" t="s">
        <v>2451</v>
      </c>
      <c r="C1173" s="298" t="s">
        <v>1067</v>
      </c>
      <c r="D1173" s="229">
        <v>4320</v>
      </c>
      <c r="E1173" s="5" t="s">
        <v>749</v>
      </c>
      <c r="F1173" s="402">
        <f t="shared" si="67"/>
        <v>4320</v>
      </c>
      <c r="G1173" s="423">
        <f t="shared" si="66"/>
        <v>4471.2</v>
      </c>
    </row>
    <row r="1174" spans="1:7">
      <c r="A1174" s="311"/>
      <c r="B1174" s="383" t="s">
        <v>2452</v>
      </c>
      <c r="C1174" s="298" t="s">
        <v>1067</v>
      </c>
      <c r="D1174" s="229">
        <v>48212</v>
      </c>
      <c r="E1174" s="5" t="s">
        <v>749</v>
      </c>
      <c r="F1174" s="402">
        <f t="shared" si="67"/>
        <v>48212</v>
      </c>
      <c r="G1174" s="423">
        <f t="shared" si="66"/>
        <v>49899.42</v>
      </c>
    </row>
    <row r="1175" spans="1:7">
      <c r="A1175" s="311"/>
      <c r="B1175" s="383" t="s">
        <v>2453</v>
      </c>
      <c r="C1175" s="298" t="s">
        <v>1067</v>
      </c>
      <c r="D1175" s="229">
        <v>297716</v>
      </c>
      <c r="E1175" s="5" t="s">
        <v>749</v>
      </c>
      <c r="F1175" s="402">
        <f t="shared" si="67"/>
        <v>297716</v>
      </c>
      <c r="G1175" s="423">
        <f t="shared" si="66"/>
        <v>308136.06</v>
      </c>
    </row>
    <row r="1176" spans="1:7">
      <c r="A1176" s="311"/>
      <c r="B1176" s="383" t="s">
        <v>1498</v>
      </c>
      <c r="C1176" s="298" t="s">
        <v>1499</v>
      </c>
      <c r="D1176" s="229">
        <v>2480</v>
      </c>
      <c r="E1176" s="5" t="s">
        <v>3171</v>
      </c>
      <c r="F1176" s="402">
        <f t="shared" si="67"/>
        <v>2480</v>
      </c>
      <c r="G1176" s="423">
        <f t="shared" si="66"/>
        <v>2566.8000000000002</v>
      </c>
    </row>
    <row r="1177" spans="1:7">
      <c r="A1177" s="311"/>
      <c r="B1177" s="383" t="s">
        <v>1500</v>
      </c>
      <c r="C1177" s="298" t="s">
        <v>1499</v>
      </c>
      <c r="D1177" s="229">
        <v>239</v>
      </c>
      <c r="E1177" s="5" t="s">
        <v>3171</v>
      </c>
      <c r="F1177" s="402">
        <f t="shared" si="67"/>
        <v>239</v>
      </c>
      <c r="G1177" s="423">
        <f t="shared" si="66"/>
        <v>247.36</v>
      </c>
    </row>
    <row r="1178" spans="1:7">
      <c r="A1178" s="311"/>
      <c r="B1178" s="383" t="s">
        <v>1501</v>
      </c>
      <c r="C1178" s="298" t="s">
        <v>3385</v>
      </c>
      <c r="D1178" s="229">
        <v>98</v>
      </c>
      <c r="E1178" s="292" t="s">
        <v>1985</v>
      </c>
      <c r="F1178" s="402">
        <f t="shared" si="67"/>
        <v>98</v>
      </c>
      <c r="G1178" s="423">
        <f t="shared" si="66"/>
        <v>101.43</v>
      </c>
    </row>
    <row r="1179" spans="1:7">
      <c r="A1179" s="311"/>
      <c r="B1179" s="383" t="s">
        <v>1502</v>
      </c>
      <c r="C1179" s="298" t="s">
        <v>3261</v>
      </c>
      <c r="D1179" s="229">
        <v>3000</v>
      </c>
      <c r="E1179" s="5" t="s">
        <v>749</v>
      </c>
      <c r="F1179" s="402">
        <f t="shared" si="67"/>
        <v>3000</v>
      </c>
      <c r="G1179" s="423">
        <f t="shared" si="66"/>
        <v>3105</v>
      </c>
    </row>
    <row r="1180" spans="1:7">
      <c r="A1180" s="311"/>
      <c r="B1180" s="383" t="s">
        <v>1503</v>
      </c>
      <c r="C1180" s="298" t="s">
        <v>3261</v>
      </c>
      <c r="D1180" s="229">
        <v>1500</v>
      </c>
      <c r="E1180" s="5" t="s">
        <v>749</v>
      </c>
      <c r="F1180" s="402">
        <f t="shared" si="67"/>
        <v>1500</v>
      </c>
      <c r="G1180" s="423">
        <f t="shared" si="66"/>
        <v>1552.5</v>
      </c>
    </row>
    <row r="1181" spans="1:7">
      <c r="A1181" s="311"/>
      <c r="B1181" s="383" t="s">
        <v>1504</v>
      </c>
      <c r="C1181" s="298" t="s">
        <v>3385</v>
      </c>
      <c r="D1181" s="229">
        <v>500</v>
      </c>
      <c r="E1181" s="292" t="s">
        <v>1985</v>
      </c>
      <c r="F1181" s="402">
        <f t="shared" si="67"/>
        <v>500</v>
      </c>
      <c r="G1181" s="423">
        <f t="shared" si="66"/>
        <v>517.5</v>
      </c>
    </row>
    <row r="1182" spans="1:7" ht="27">
      <c r="A1182" s="311"/>
      <c r="B1182" s="347" t="s">
        <v>1505</v>
      </c>
      <c r="C1182" s="298" t="s">
        <v>3385</v>
      </c>
      <c r="D1182" s="229">
        <v>16415</v>
      </c>
      <c r="E1182" s="292" t="s">
        <v>1985</v>
      </c>
      <c r="F1182" s="402">
        <f t="shared" si="67"/>
        <v>16415</v>
      </c>
      <c r="G1182" s="423">
        <f t="shared" si="66"/>
        <v>16989.52</v>
      </c>
    </row>
    <row r="1183" spans="1:7">
      <c r="A1183" s="311"/>
      <c r="B1183" s="383" t="s">
        <v>3075</v>
      </c>
      <c r="C1183" s="298" t="s">
        <v>1499</v>
      </c>
      <c r="D1183" s="229">
        <v>600</v>
      </c>
      <c r="E1183" s="5" t="s">
        <v>3171</v>
      </c>
      <c r="F1183" s="402">
        <f t="shared" si="67"/>
        <v>600</v>
      </c>
      <c r="G1183" s="423">
        <f t="shared" si="66"/>
        <v>621</v>
      </c>
    </row>
    <row r="1184" spans="1:7">
      <c r="A1184" s="311"/>
      <c r="B1184" s="383" t="s">
        <v>568</v>
      </c>
      <c r="C1184" s="298" t="s">
        <v>1499</v>
      </c>
      <c r="D1184" s="229">
        <v>710</v>
      </c>
      <c r="E1184" s="5" t="s">
        <v>3171</v>
      </c>
      <c r="F1184" s="402">
        <f t="shared" si="67"/>
        <v>710</v>
      </c>
      <c r="G1184" s="423">
        <f t="shared" si="66"/>
        <v>734.85</v>
      </c>
    </row>
    <row r="1185" spans="1:7">
      <c r="A1185" s="311">
        <v>65</v>
      </c>
      <c r="B1185" s="384" t="s">
        <v>569</v>
      </c>
      <c r="C1185" s="298"/>
      <c r="D1185" s="229"/>
      <c r="E1185" s="287"/>
      <c r="F1185" s="402">
        <f t="shared" si="67"/>
        <v>0</v>
      </c>
      <c r="G1185" s="423"/>
    </row>
    <row r="1186" spans="1:7">
      <c r="A1186" s="364"/>
      <c r="B1186" s="385" t="s">
        <v>570</v>
      </c>
      <c r="C1186" s="386" t="s">
        <v>571</v>
      </c>
      <c r="D1186" s="229"/>
      <c r="E1186" s="5" t="s">
        <v>3171</v>
      </c>
      <c r="F1186" s="402">
        <f t="shared" si="67"/>
        <v>0</v>
      </c>
      <c r="G1186" s="423">
        <f t="shared" si="66"/>
        <v>0</v>
      </c>
    </row>
    <row r="1187" spans="1:7">
      <c r="A1187" s="364"/>
      <c r="B1187" s="385" t="s">
        <v>572</v>
      </c>
      <c r="C1187" s="386" t="s">
        <v>571</v>
      </c>
      <c r="D1187" s="229"/>
      <c r="E1187" s="5" t="s">
        <v>3171</v>
      </c>
      <c r="F1187" s="402"/>
      <c r="G1187" s="423">
        <f t="shared" si="66"/>
        <v>0</v>
      </c>
    </row>
    <row r="1188" spans="1:7">
      <c r="A1188" s="364"/>
      <c r="B1188" s="385" t="s">
        <v>573</v>
      </c>
      <c r="C1188" s="386" t="s">
        <v>571</v>
      </c>
      <c r="D1188" s="229"/>
      <c r="E1188" s="5" t="s">
        <v>3171</v>
      </c>
      <c r="F1188" s="402">
        <f t="shared" ref="F1188:F1198" si="68">D1188</f>
        <v>0</v>
      </c>
      <c r="G1188" s="423">
        <f t="shared" si="66"/>
        <v>0</v>
      </c>
    </row>
    <row r="1189" spans="1:7">
      <c r="A1189" s="364"/>
      <c r="B1189" s="385" t="s">
        <v>574</v>
      </c>
      <c r="C1189" s="386" t="s">
        <v>575</v>
      </c>
      <c r="D1189" s="229">
        <v>50</v>
      </c>
      <c r="E1189" s="5" t="s">
        <v>749</v>
      </c>
      <c r="F1189" s="402">
        <f t="shared" si="68"/>
        <v>50</v>
      </c>
      <c r="G1189" s="423">
        <f t="shared" si="66"/>
        <v>51.75</v>
      </c>
    </row>
    <row r="1190" spans="1:7">
      <c r="A1190" s="364"/>
      <c r="B1190" s="385" t="s">
        <v>576</v>
      </c>
      <c r="C1190" s="386" t="s">
        <v>575</v>
      </c>
      <c r="D1190" s="229">
        <v>220</v>
      </c>
      <c r="E1190" s="5" t="s">
        <v>749</v>
      </c>
      <c r="F1190" s="402">
        <f t="shared" si="68"/>
        <v>220</v>
      </c>
      <c r="G1190" s="423">
        <f t="shared" si="66"/>
        <v>227.70000000000002</v>
      </c>
    </row>
    <row r="1191" spans="1:7">
      <c r="A1191" s="364"/>
      <c r="B1191" s="385" t="s">
        <v>577</v>
      </c>
      <c r="C1191" s="386" t="s">
        <v>575</v>
      </c>
      <c r="D1191" s="229">
        <v>300</v>
      </c>
      <c r="E1191" s="5" t="s">
        <v>749</v>
      </c>
      <c r="F1191" s="402">
        <f t="shared" si="68"/>
        <v>300</v>
      </c>
      <c r="G1191" s="423">
        <f t="shared" si="66"/>
        <v>310.5</v>
      </c>
    </row>
    <row r="1192" spans="1:7">
      <c r="A1192" s="364"/>
      <c r="B1192" s="385" t="s">
        <v>578</v>
      </c>
      <c r="C1192" s="386" t="s">
        <v>575</v>
      </c>
      <c r="D1192" s="229">
        <v>730</v>
      </c>
      <c r="E1192" s="5" t="s">
        <v>749</v>
      </c>
      <c r="F1192" s="402">
        <f t="shared" si="68"/>
        <v>730</v>
      </c>
      <c r="G1192" s="423">
        <f t="shared" si="66"/>
        <v>755.55000000000007</v>
      </c>
    </row>
    <row r="1193" spans="1:7">
      <c r="A1193" s="364"/>
      <c r="B1193" s="385" t="s">
        <v>579</v>
      </c>
      <c r="C1193" s="386" t="s">
        <v>575</v>
      </c>
      <c r="D1193" s="229">
        <v>1050</v>
      </c>
      <c r="E1193" s="5" t="s">
        <v>749</v>
      </c>
      <c r="F1193" s="402">
        <f t="shared" si="68"/>
        <v>1050</v>
      </c>
      <c r="G1193" s="423">
        <f t="shared" si="66"/>
        <v>1086.75</v>
      </c>
    </row>
    <row r="1194" spans="1:7">
      <c r="A1194" s="364"/>
      <c r="B1194" s="385" t="s">
        <v>580</v>
      </c>
      <c r="C1194" s="386" t="s">
        <v>575</v>
      </c>
      <c r="D1194" s="229">
        <v>50</v>
      </c>
      <c r="E1194" s="5" t="s">
        <v>749</v>
      </c>
      <c r="F1194" s="402">
        <f t="shared" si="68"/>
        <v>50</v>
      </c>
      <c r="G1194" s="423">
        <f t="shared" si="66"/>
        <v>51.75</v>
      </c>
    </row>
    <row r="1195" spans="1:7">
      <c r="A1195" s="364"/>
      <c r="B1195" s="385" t="s">
        <v>581</v>
      </c>
      <c r="C1195" s="386" t="s">
        <v>575</v>
      </c>
      <c r="D1195" s="229">
        <v>200</v>
      </c>
      <c r="E1195" s="5" t="s">
        <v>749</v>
      </c>
      <c r="F1195" s="402">
        <f t="shared" si="68"/>
        <v>200</v>
      </c>
      <c r="G1195" s="423">
        <f t="shared" si="66"/>
        <v>207</v>
      </c>
    </row>
    <row r="1196" spans="1:7">
      <c r="A1196" s="364"/>
      <c r="B1196" s="385" t="s">
        <v>582</v>
      </c>
      <c r="C1196" s="386" t="s">
        <v>575</v>
      </c>
      <c r="D1196" s="229">
        <v>270</v>
      </c>
      <c r="E1196" s="5" t="s">
        <v>749</v>
      </c>
      <c r="F1196" s="402">
        <f t="shared" si="68"/>
        <v>270</v>
      </c>
      <c r="G1196" s="423">
        <f t="shared" si="66"/>
        <v>279.45</v>
      </c>
    </row>
    <row r="1197" spans="1:7">
      <c r="A1197" s="364"/>
      <c r="B1197" s="385" t="s">
        <v>583</v>
      </c>
      <c r="C1197" s="386" t="s">
        <v>575</v>
      </c>
      <c r="D1197" s="229">
        <v>320</v>
      </c>
      <c r="E1197" s="5" t="s">
        <v>749</v>
      </c>
      <c r="F1197" s="402">
        <f t="shared" si="68"/>
        <v>320</v>
      </c>
      <c r="G1197" s="423">
        <f t="shared" si="66"/>
        <v>331.2</v>
      </c>
    </row>
    <row r="1198" spans="1:7">
      <c r="A1198" s="364"/>
      <c r="B1198" s="385" t="s">
        <v>584</v>
      </c>
      <c r="C1198" s="386" t="s">
        <v>575</v>
      </c>
      <c r="D1198" s="229">
        <v>490</v>
      </c>
      <c r="E1198" s="5" t="s">
        <v>749</v>
      </c>
      <c r="F1198" s="402">
        <f t="shared" si="68"/>
        <v>490</v>
      </c>
      <c r="G1198" s="423">
        <f t="shared" si="66"/>
        <v>507.15000000000003</v>
      </c>
    </row>
    <row r="1199" spans="1:7" ht="66.75">
      <c r="A1199" s="364"/>
      <c r="B1199" s="343" t="s">
        <v>78</v>
      </c>
      <c r="C1199" s="386"/>
      <c r="D1199" s="229"/>
      <c r="E1199" s="287"/>
      <c r="F1199" s="402"/>
      <c r="G1199" s="423"/>
    </row>
    <row r="1200" spans="1:7">
      <c r="A1200" s="364"/>
      <c r="B1200" s="385" t="s">
        <v>585</v>
      </c>
      <c r="C1200" s="386" t="s">
        <v>586</v>
      </c>
      <c r="D1200" s="229"/>
      <c r="E1200" s="292" t="s">
        <v>1039</v>
      </c>
      <c r="F1200" s="402">
        <f t="shared" ref="F1200:F1211" si="69">D1200</f>
        <v>0</v>
      </c>
      <c r="G1200" s="423">
        <f t="shared" si="66"/>
        <v>0</v>
      </c>
    </row>
    <row r="1201" spans="1:7">
      <c r="A1201" s="364"/>
      <c r="B1201" s="385" t="s">
        <v>2579</v>
      </c>
      <c r="C1201" s="386" t="s">
        <v>586</v>
      </c>
      <c r="D1201" s="229"/>
      <c r="E1201" s="292" t="s">
        <v>1039</v>
      </c>
      <c r="F1201" s="402">
        <f t="shared" si="69"/>
        <v>0</v>
      </c>
      <c r="G1201" s="423">
        <f t="shared" si="66"/>
        <v>0</v>
      </c>
    </row>
    <row r="1202" spans="1:7">
      <c r="A1202" s="364"/>
      <c r="B1202" s="385" t="s">
        <v>2580</v>
      </c>
      <c r="C1202" s="386" t="s">
        <v>586</v>
      </c>
      <c r="D1202" s="229"/>
      <c r="E1202" s="292" t="s">
        <v>1039</v>
      </c>
      <c r="F1202" s="402">
        <f t="shared" si="69"/>
        <v>0</v>
      </c>
      <c r="G1202" s="423">
        <f t="shared" si="66"/>
        <v>0</v>
      </c>
    </row>
    <row r="1203" spans="1:7">
      <c r="A1203" s="364"/>
      <c r="B1203" s="385" t="s">
        <v>2581</v>
      </c>
      <c r="C1203" s="386" t="s">
        <v>586</v>
      </c>
      <c r="D1203" s="229"/>
      <c r="E1203" s="292" t="s">
        <v>1039</v>
      </c>
      <c r="F1203" s="402">
        <f t="shared" si="69"/>
        <v>0</v>
      </c>
      <c r="G1203" s="423">
        <f t="shared" si="66"/>
        <v>0</v>
      </c>
    </row>
    <row r="1204" spans="1:7">
      <c r="A1204" s="364"/>
      <c r="B1204" s="385" t="s">
        <v>2582</v>
      </c>
      <c r="C1204" s="386" t="s">
        <v>586</v>
      </c>
      <c r="D1204" s="229"/>
      <c r="E1204" s="292" t="s">
        <v>1039</v>
      </c>
      <c r="F1204" s="402">
        <f t="shared" si="69"/>
        <v>0</v>
      </c>
      <c r="G1204" s="423">
        <f t="shared" si="66"/>
        <v>0</v>
      </c>
    </row>
    <row r="1205" spans="1:7">
      <c r="A1205" s="364"/>
      <c r="B1205" s="385" t="s">
        <v>2583</v>
      </c>
      <c r="C1205" s="386" t="s">
        <v>79</v>
      </c>
      <c r="D1205" s="229">
        <v>300</v>
      </c>
      <c r="E1205" s="292" t="s">
        <v>1985</v>
      </c>
      <c r="F1205" s="402">
        <f t="shared" si="69"/>
        <v>300</v>
      </c>
      <c r="G1205" s="423">
        <f t="shared" si="66"/>
        <v>310.5</v>
      </c>
    </row>
    <row r="1206" spans="1:7" ht="27">
      <c r="A1206" s="364"/>
      <c r="B1206" s="343" t="s">
        <v>2584</v>
      </c>
      <c r="C1206" s="386" t="s">
        <v>575</v>
      </c>
      <c r="D1206" s="229">
        <v>6000</v>
      </c>
      <c r="E1206" s="5" t="s">
        <v>749</v>
      </c>
      <c r="F1206" s="402">
        <f t="shared" si="69"/>
        <v>6000</v>
      </c>
      <c r="G1206" s="423">
        <f t="shared" si="66"/>
        <v>6210</v>
      </c>
    </row>
    <row r="1207" spans="1:7">
      <c r="A1207" s="364"/>
      <c r="B1207" s="385" t="s">
        <v>2585</v>
      </c>
      <c r="C1207" s="386" t="s">
        <v>571</v>
      </c>
      <c r="D1207" s="229">
        <v>230</v>
      </c>
      <c r="E1207" s="5" t="s">
        <v>3171</v>
      </c>
      <c r="F1207" s="402">
        <f t="shared" si="69"/>
        <v>230</v>
      </c>
      <c r="G1207" s="423">
        <f t="shared" si="66"/>
        <v>238.05</v>
      </c>
    </row>
    <row r="1208" spans="1:7">
      <c r="A1208" s="364"/>
      <c r="B1208" s="385" t="s">
        <v>2586</v>
      </c>
      <c r="C1208" s="386" t="s">
        <v>571</v>
      </c>
      <c r="D1208" s="229"/>
      <c r="E1208" s="5" t="s">
        <v>3171</v>
      </c>
      <c r="F1208" s="402">
        <f t="shared" si="69"/>
        <v>0</v>
      </c>
      <c r="G1208" s="423">
        <f t="shared" si="66"/>
        <v>0</v>
      </c>
    </row>
    <row r="1209" spans="1:7">
      <c r="A1209" s="364"/>
      <c r="B1209" s="385" t="s">
        <v>2587</v>
      </c>
      <c r="C1209" s="386" t="s">
        <v>2588</v>
      </c>
      <c r="D1209" s="229"/>
      <c r="E1209" s="287"/>
      <c r="F1209" s="402">
        <f t="shared" si="69"/>
        <v>0</v>
      </c>
      <c r="G1209" s="423">
        <f t="shared" si="66"/>
        <v>0</v>
      </c>
    </row>
    <row r="1210" spans="1:7">
      <c r="A1210" s="364"/>
      <c r="B1210" s="385" t="s">
        <v>2589</v>
      </c>
      <c r="C1210" s="386" t="s">
        <v>2588</v>
      </c>
      <c r="D1210" s="229"/>
      <c r="E1210" s="287"/>
      <c r="F1210" s="402">
        <f t="shared" si="69"/>
        <v>0</v>
      </c>
      <c r="G1210" s="423">
        <f t="shared" si="66"/>
        <v>0</v>
      </c>
    </row>
    <row r="1211" spans="1:7">
      <c r="A1211" s="364"/>
      <c r="B1211" s="385" t="s">
        <v>2590</v>
      </c>
      <c r="C1211" s="386" t="s">
        <v>2591</v>
      </c>
      <c r="D1211" s="229"/>
      <c r="E1211" s="5" t="s">
        <v>2894</v>
      </c>
      <c r="F1211" s="402">
        <f t="shared" si="69"/>
        <v>0</v>
      </c>
      <c r="G1211" s="423">
        <f t="shared" si="66"/>
        <v>0</v>
      </c>
    </row>
  </sheetData>
  <mergeCells count="10">
    <mergeCell ref="G6:G7"/>
    <mergeCell ref="E5:G5"/>
    <mergeCell ref="A2:F2"/>
    <mergeCell ref="A5:A7"/>
    <mergeCell ref="B5:B7"/>
    <mergeCell ref="D6:D7"/>
    <mergeCell ref="C6:C7"/>
    <mergeCell ref="C5:D5"/>
    <mergeCell ref="E6:E7"/>
    <mergeCell ref="F6:F7"/>
  </mergeCells>
  <phoneticPr fontId="57" type="noConversion"/>
  <pageMargins left="1" right="0.25" top="1" bottom="1.25" header="0.5" footer="0.1"/>
  <pageSetup paperSize="9" scale="89" orientation="portrait" horizontalDpi="300" verticalDpi="300" r:id="rId1"/>
  <headerFooter alignWithMargins="0">
    <oddHeader>&amp;L&amp;"Arial,Italic"&amp;6Kathmandu District material Rate 065-066</oddHeader>
    <oddFooter>&amp;C&amp;P</oddFooter>
  </headerFooter>
  <rowBreaks count="6" manualBreakCount="6">
    <brk id="193" max="16383" man="1"/>
    <brk id="215" max="6" man="1"/>
    <brk id="249" max="16383" man="1"/>
    <brk id="373" max="6" man="1"/>
    <brk id="406" max="16383" man="1"/>
    <brk id="470"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845"/>
  <sheetViews>
    <sheetView view="pageBreakPreview" topLeftCell="A499" zoomScale="110" zoomScaleSheetLayoutView="110" workbookViewId="0">
      <selection activeCell="S507" sqref="S507"/>
    </sheetView>
  </sheetViews>
  <sheetFormatPr defaultRowHeight="12.75"/>
  <cols>
    <col min="1" max="1" width="6.42578125" customWidth="1"/>
    <col min="2" max="2" width="30.42578125" style="1176" customWidth="1"/>
    <col min="3" max="3" width="6.5703125" customWidth="1"/>
    <col min="4" max="4" width="11.28515625" hidden="1" customWidth="1"/>
    <col min="5" max="5" width="10.5703125" hidden="1" customWidth="1"/>
    <col min="6" max="6" width="12.42578125" style="261" hidden="1" customWidth="1"/>
    <col min="7" max="7" width="13.7109375" customWidth="1"/>
    <col min="8" max="8" width="9" hidden="1" customWidth="1"/>
    <col min="9" max="9" width="10.28515625" hidden="1" customWidth="1"/>
    <col min="10" max="10" width="7.7109375" hidden="1" customWidth="1"/>
    <col min="11" max="11" width="10.42578125" hidden="1" customWidth="1"/>
    <col min="13" max="18" width="9.140625" style="1076"/>
    <col min="19" max="19" width="12.42578125" style="1351" customWidth="1"/>
    <col min="20" max="20" width="14.85546875" customWidth="1"/>
    <col min="21" max="21" width="10" customWidth="1"/>
    <col min="22" max="24" width="9.140625" customWidth="1"/>
  </cols>
  <sheetData>
    <row r="1" spans="1:23" ht="19.5">
      <c r="A1" s="867" t="s">
        <v>4423</v>
      </c>
      <c r="B1" s="1137"/>
      <c r="C1" s="388"/>
      <c r="D1" s="868"/>
      <c r="E1" s="868"/>
      <c r="F1" s="868"/>
      <c r="G1" s="868"/>
      <c r="H1" s="282"/>
    </row>
    <row r="2" spans="1:23" ht="57.75" customHeight="1">
      <c r="A2" s="1526" t="s">
        <v>5769</v>
      </c>
      <c r="B2" s="1526"/>
      <c r="C2" s="1526"/>
      <c r="D2" s="1526"/>
      <c r="E2" s="1526"/>
      <c r="F2" s="1526"/>
      <c r="G2" s="1526"/>
      <c r="H2" s="1526"/>
      <c r="I2" s="1526"/>
      <c r="J2" s="1526"/>
      <c r="K2" s="1526"/>
      <c r="L2" s="1526"/>
      <c r="M2" s="1526"/>
      <c r="N2" s="1526"/>
      <c r="O2" s="1526"/>
      <c r="P2" s="1526"/>
      <c r="Q2" s="1526"/>
      <c r="R2" s="1526"/>
      <c r="S2" s="1526"/>
      <c r="T2" s="1526"/>
    </row>
    <row r="3" spans="1:23" ht="26.25">
      <c r="A3" s="1527" t="s">
        <v>1195</v>
      </c>
      <c r="B3" s="1527"/>
      <c r="C3" s="1527"/>
      <c r="D3" s="1527"/>
      <c r="E3" s="1527"/>
      <c r="F3" s="1527"/>
      <c r="G3" s="1527"/>
      <c r="H3" s="1527"/>
      <c r="I3" s="1527"/>
      <c r="J3" s="1527"/>
      <c r="K3" s="1527"/>
      <c r="L3" s="1527"/>
      <c r="M3" s="1527"/>
      <c r="N3" s="1527"/>
      <c r="O3" s="1527"/>
      <c r="P3" s="1527"/>
      <c r="Q3" s="1527"/>
      <c r="R3" s="1527"/>
      <c r="S3" s="1527"/>
      <c r="T3" s="1527"/>
    </row>
    <row r="4" spans="1:23" ht="15" customHeight="1">
      <c r="A4" s="1528" t="s">
        <v>1566</v>
      </c>
      <c r="B4" s="1530" t="s">
        <v>4424</v>
      </c>
      <c r="C4" s="1528" t="s">
        <v>3159</v>
      </c>
      <c r="D4" s="1531" t="s">
        <v>5405</v>
      </c>
      <c r="E4" s="1531"/>
      <c r="F4" s="1531"/>
      <c r="G4" s="1531"/>
      <c r="H4" s="1531"/>
      <c r="I4" s="1531"/>
      <c r="J4" s="1531"/>
      <c r="K4" s="1531"/>
      <c r="L4" s="1531"/>
      <c r="M4" s="1531"/>
      <c r="N4" s="1531"/>
      <c r="O4" s="1531"/>
      <c r="P4" s="1531"/>
      <c r="Q4" s="1531"/>
      <c r="R4" s="1531"/>
      <c r="S4" s="1531"/>
      <c r="T4" s="1528" t="s">
        <v>4425</v>
      </c>
    </row>
    <row r="5" spans="1:23" ht="14.25" customHeight="1">
      <c r="A5" s="1528"/>
      <c r="B5" s="1530"/>
      <c r="C5" s="1528"/>
      <c r="D5" s="1532" t="s">
        <v>4426</v>
      </c>
      <c r="E5" s="1532"/>
      <c r="F5" s="1532"/>
      <c r="G5" s="1532"/>
      <c r="H5" s="1532"/>
      <c r="I5" s="1532"/>
      <c r="J5" s="1532"/>
      <c r="K5" s="1532"/>
      <c r="L5" s="1532"/>
      <c r="M5" s="1532"/>
      <c r="N5" s="1532"/>
      <c r="O5" s="1532"/>
      <c r="P5" s="1532"/>
      <c r="Q5" s="1532"/>
      <c r="R5" s="1532"/>
      <c r="S5" s="1532"/>
      <c r="T5" s="1528"/>
    </row>
    <row r="6" spans="1:23" ht="42.75">
      <c r="A6" s="1528"/>
      <c r="B6" s="1530"/>
      <c r="C6" s="1528"/>
      <c r="D6" s="1066" t="s">
        <v>4427</v>
      </c>
      <c r="E6" s="1066" t="s">
        <v>4428</v>
      </c>
      <c r="F6" s="1066" t="s">
        <v>4429</v>
      </c>
      <c r="G6" s="1066" t="s">
        <v>5388</v>
      </c>
      <c r="H6" s="1066" t="s">
        <v>5404</v>
      </c>
      <c r="I6" s="1352" t="s">
        <v>5643</v>
      </c>
      <c r="J6" s="491"/>
      <c r="K6" s="491"/>
      <c r="L6" s="1066" t="s">
        <v>5404</v>
      </c>
      <c r="M6" s="1379" t="s">
        <v>5643</v>
      </c>
      <c r="N6" s="1352" t="s">
        <v>5767</v>
      </c>
      <c r="O6" s="1352" t="s">
        <v>5772</v>
      </c>
      <c r="P6" s="1475">
        <v>8081</v>
      </c>
      <c r="Q6" s="1475">
        <v>8182</v>
      </c>
      <c r="R6" s="1475">
        <v>8283</v>
      </c>
      <c r="S6" s="1423">
        <v>8384</v>
      </c>
      <c r="T6" s="1528"/>
    </row>
    <row r="7" spans="1:23" ht="18.75">
      <c r="A7" s="284">
        <v>1</v>
      </c>
      <c r="B7" s="1138" t="s">
        <v>1063</v>
      </c>
      <c r="C7" s="286"/>
      <c r="D7" s="660"/>
      <c r="E7" s="660"/>
      <c r="F7" s="660"/>
      <c r="G7" s="660"/>
      <c r="H7" s="383"/>
      <c r="I7" s="491"/>
      <c r="J7" s="491"/>
      <c r="K7" s="491"/>
      <c r="L7" s="491"/>
      <c r="M7" s="1079"/>
      <c r="N7" s="1079"/>
      <c r="O7" s="1079"/>
      <c r="P7" s="1079"/>
      <c r="Q7" s="1079"/>
      <c r="R7" s="1079"/>
      <c r="S7" s="1353"/>
      <c r="T7" s="1133"/>
    </row>
    <row r="8" spans="1:23" ht="36">
      <c r="A8" s="284"/>
      <c r="B8" s="665" t="s">
        <v>1064</v>
      </c>
      <c r="C8" s="286" t="s">
        <v>1065</v>
      </c>
      <c r="D8" s="660">
        <v>12000</v>
      </c>
      <c r="E8" s="869">
        <v>14400</v>
      </c>
      <c r="F8" s="660">
        <v>20160</v>
      </c>
      <c r="G8" s="869">
        <v>14500</v>
      </c>
      <c r="H8" s="383"/>
      <c r="I8" s="491"/>
      <c r="J8" s="491">
        <v>20160</v>
      </c>
      <c r="K8" s="491"/>
      <c r="L8" s="1033"/>
      <c r="M8" s="1033"/>
      <c r="N8" s="1033"/>
      <c r="O8" s="1033"/>
      <c r="P8" s="1033"/>
      <c r="Q8" s="1033"/>
      <c r="R8" s="1033"/>
      <c r="S8" s="1354"/>
      <c r="T8" s="1133"/>
    </row>
    <row r="9" spans="1:23" ht="18.75">
      <c r="A9" s="284"/>
      <c r="B9" s="665" t="s">
        <v>1066</v>
      </c>
      <c r="C9" s="286" t="s">
        <v>1067</v>
      </c>
      <c r="D9" s="660">
        <v>9100</v>
      </c>
      <c r="E9" s="869">
        <v>10920</v>
      </c>
      <c r="F9" s="660">
        <v>15300</v>
      </c>
      <c r="G9" s="869">
        <v>14500</v>
      </c>
      <c r="H9" s="383">
        <v>16200</v>
      </c>
      <c r="I9" s="491">
        <v>16540</v>
      </c>
      <c r="J9" s="491">
        <v>15300</v>
      </c>
      <c r="K9" s="491"/>
      <c r="L9" s="1033">
        <v>16200</v>
      </c>
      <c r="M9" s="1033">
        <v>17010</v>
      </c>
      <c r="N9" s="1033">
        <v>17010</v>
      </c>
      <c r="O9" s="1033">
        <v>17690</v>
      </c>
      <c r="P9" s="1033">
        <v>17690</v>
      </c>
      <c r="Q9" s="1033">
        <v>16508</v>
      </c>
      <c r="R9" s="1033">
        <v>16508</v>
      </c>
      <c r="S9" s="1214">
        <v>16508</v>
      </c>
      <c r="T9" s="1133"/>
      <c r="U9" s="1177">
        <f>(S9-Q9)/Q9</f>
        <v>0</v>
      </c>
    </row>
    <row r="10" spans="1:23" ht="18.75">
      <c r="A10" s="284"/>
      <c r="B10" s="665" t="s">
        <v>1068</v>
      </c>
      <c r="C10" s="286" t="s">
        <v>1067</v>
      </c>
      <c r="D10" s="660">
        <v>8000</v>
      </c>
      <c r="E10" s="869">
        <v>10000</v>
      </c>
      <c r="F10" s="660">
        <v>14000</v>
      </c>
      <c r="G10" s="869">
        <v>12540</v>
      </c>
      <c r="H10" s="383">
        <v>14540</v>
      </c>
      <c r="I10" s="491">
        <v>14780</v>
      </c>
      <c r="J10" s="491">
        <v>14000</v>
      </c>
      <c r="K10" s="491"/>
      <c r="L10" s="1059">
        <v>14540</v>
      </c>
      <c r="M10" s="1059">
        <v>15050</v>
      </c>
      <c r="N10" s="1059">
        <v>15050</v>
      </c>
      <c r="O10" s="1059">
        <v>15652</v>
      </c>
      <c r="P10" s="1059">
        <v>15652</v>
      </c>
      <c r="Q10" s="1059">
        <v>15145</v>
      </c>
      <c r="R10" s="1059">
        <v>15145</v>
      </c>
      <c r="S10" s="1214">
        <v>15145</v>
      </c>
      <c r="T10" s="1133"/>
      <c r="U10" s="1177">
        <f t="shared" ref="U10:U73" si="0">(S10-Q10)/Q10</f>
        <v>0</v>
      </c>
    </row>
    <row r="11" spans="1:23" ht="18.75">
      <c r="A11" s="284"/>
      <c r="B11" s="665" t="s">
        <v>4430</v>
      </c>
      <c r="C11" s="286" t="s">
        <v>1067</v>
      </c>
      <c r="D11" s="660">
        <v>10400</v>
      </c>
      <c r="E11" s="869">
        <v>12480</v>
      </c>
      <c r="F11" s="660">
        <v>17500</v>
      </c>
      <c r="G11" s="869">
        <v>15000</v>
      </c>
      <c r="H11" s="383">
        <v>16500</v>
      </c>
      <c r="I11" s="491">
        <v>16760</v>
      </c>
      <c r="J11" s="491">
        <v>17500</v>
      </c>
      <c r="K11" s="491"/>
      <c r="L11" s="1060">
        <v>16500</v>
      </c>
      <c r="M11" s="1060">
        <v>16960</v>
      </c>
      <c r="N11" s="1060">
        <v>16960</v>
      </c>
      <c r="O11" s="1060">
        <v>17638</v>
      </c>
      <c r="P11" s="1060">
        <v>17638</v>
      </c>
      <c r="Q11" s="1060">
        <v>17400</v>
      </c>
      <c r="R11" s="1060">
        <v>17400</v>
      </c>
      <c r="S11" s="1215">
        <v>17400</v>
      </c>
      <c r="T11" s="1133"/>
      <c r="U11" s="1177">
        <f t="shared" si="0"/>
        <v>0</v>
      </c>
    </row>
    <row r="12" spans="1:23" ht="18.75">
      <c r="A12" s="284"/>
      <c r="B12" s="665" t="s">
        <v>5380</v>
      </c>
      <c r="C12" s="286"/>
      <c r="D12" s="660"/>
      <c r="E12" s="869"/>
      <c r="F12" s="660"/>
      <c r="G12" s="869">
        <v>2500</v>
      </c>
      <c r="H12" s="383">
        <v>2500</v>
      </c>
      <c r="I12" s="491">
        <v>2500</v>
      </c>
      <c r="J12" s="491"/>
      <c r="K12" s="491"/>
      <c r="L12" s="1080">
        <v>2500</v>
      </c>
      <c r="M12" s="1080">
        <v>2500</v>
      </c>
      <c r="N12" s="1080">
        <v>2500</v>
      </c>
      <c r="O12" s="1080">
        <v>2625</v>
      </c>
      <c r="P12" s="1080">
        <v>2625</v>
      </c>
      <c r="Q12" s="1080">
        <v>2625</v>
      </c>
      <c r="R12" s="1080">
        <v>2625</v>
      </c>
      <c r="S12" s="1215">
        <v>2625</v>
      </c>
      <c r="T12" s="1133"/>
      <c r="U12" s="1177">
        <f t="shared" si="0"/>
        <v>0</v>
      </c>
    </row>
    <row r="13" spans="1:23" ht="18.75">
      <c r="A13" s="284"/>
      <c r="B13" s="665" t="s">
        <v>4431</v>
      </c>
      <c r="C13" s="286"/>
      <c r="D13" s="660"/>
      <c r="E13" s="869"/>
      <c r="F13" s="660"/>
      <c r="G13" s="869"/>
      <c r="H13" s="383"/>
      <c r="I13" s="491"/>
      <c r="J13" s="491"/>
      <c r="K13" s="491"/>
      <c r="L13" s="491"/>
      <c r="M13" s="491"/>
      <c r="N13" s="491"/>
      <c r="O13" s="491"/>
      <c r="P13" s="491"/>
      <c r="Q13" s="491"/>
      <c r="R13" s="491"/>
      <c r="S13" s="1124"/>
      <c r="T13" s="1133"/>
      <c r="U13" s="1177" t="e">
        <f t="shared" si="0"/>
        <v>#DIV/0!</v>
      </c>
    </row>
    <row r="14" spans="1:23" ht="18.75">
      <c r="A14" s="284"/>
      <c r="B14" s="1139" t="s">
        <v>4432</v>
      </c>
      <c r="C14" s="286" t="s">
        <v>1067</v>
      </c>
      <c r="D14" s="660">
        <v>11000</v>
      </c>
      <c r="E14" s="869">
        <v>13200</v>
      </c>
      <c r="F14" s="979">
        <v>15000</v>
      </c>
      <c r="G14" s="869">
        <v>15450</v>
      </c>
      <c r="H14" s="383">
        <v>15450</v>
      </c>
      <c r="I14" s="491">
        <v>15450</v>
      </c>
      <c r="J14" s="491">
        <v>15000</v>
      </c>
      <c r="K14" s="491"/>
      <c r="L14" s="1034">
        <v>15450</v>
      </c>
      <c r="M14" s="1034">
        <v>15450</v>
      </c>
      <c r="N14" s="1034">
        <v>15450</v>
      </c>
      <c r="O14" s="1034">
        <v>15450</v>
      </c>
      <c r="P14" s="1034">
        <v>15450</v>
      </c>
      <c r="Q14" s="1034">
        <v>15450</v>
      </c>
      <c r="R14" s="1034">
        <v>15450</v>
      </c>
      <c r="S14" s="1126">
        <v>15450</v>
      </c>
      <c r="T14" s="1133"/>
      <c r="U14" s="1177">
        <f t="shared" si="0"/>
        <v>0</v>
      </c>
      <c r="W14" s="282" t="s">
        <v>5910</v>
      </c>
    </row>
    <row r="15" spans="1:23" ht="18.75">
      <c r="A15" s="284"/>
      <c r="B15" s="1139" t="s">
        <v>4433</v>
      </c>
      <c r="C15" s="286" t="s">
        <v>1067</v>
      </c>
      <c r="D15" s="660">
        <v>11500</v>
      </c>
      <c r="E15" s="869">
        <v>13800</v>
      </c>
      <c r="F15" s="979">
        <v>15800</v>
      </c>
      <c r="G15" s="869">
        <v>16274</v>
      </c>
      <c r="H15" s="383">
        <v>16274</v>
      </c>
      <c r="I15" s="491">
        <v>16274</v>
      </c>
      <c r="J15" s="491">
        <v>15800</v>
      </c>
      <c r="K15" s="491"/>
      <c r="L15" s="1034">
        <v>16274</v>
      </c>
      <c r="M15" s="1034">
        <v>16274</v>
      </c>
      <c r="N15" s="1034">
        <v>16274</v>
      </c>
      <c r="O15" s="1034">
        <v>16274</v>
      </c>
      <c r="P15" s="1034">
        <v>16274</v>
      </c>
      <c r="Q15" s="1034">
        <v>16274</v>
      </c>
      <c r="R15" s="1034">
        <v>16274</v>
      </c>
      <c r="S15" s="1126">
        <v>16274</v>
      </c>
      <c r="T15" s="1133"/>
      <c r="U15" s="1177">
        <f t="shared" si="0"/>
        <v>0</v>
      </c>
    </row>
    <row r="16" spans="1:23" ht="18.75">
      <c r="A16" s="311"/>
      <c r="B16" s="1135" t="s">
        <v>4434</v>
      </c>
      <c r="C16" s="298"/>
      <c r="D16" s="660"/>
      <c r="E16" s="869"/>
      <c r="F16" s="660"/>
      <c r="G16" s="869"/>
      <c r="H16" s="383"/>
      <c r="I16" s="491"/>
      <c r="J16" s="491"/>
      <c r="K16" s="491"/>
      <c r="L16" s="491"/>
      <c r="M16" s="491"/>
      <c r="N16" s="491"/>
      <c r="O16" s="491"/>
      <c r="P16" s="491"/>
      <c r="Q16" s="491"/>
      <c r="R16" s="491"/>
      <c r="S16" s="1124"/>
      <c r="T16" s="1133"/>
      <c r="U16" s="1177" t="e">
        <f t="shared" si="0"/>
        <v>#DIV/0!</v>
      </c>
    </row>
    <row r="17" spans="1:23" ht="18.75">
      <c r="A17" s="311"/>
      <c r="B17" s="1140" t="s">
        <v>4435</v>
      </c>
      <c r="C17" s="288" t="s">
        <v>4436</v>
      </c>
      <c r="D17" s="660">
        <v>34</v>
      </c>
      <c r="E17" s="869">
        <v>35</v>
      </c>
      <c r="F17" s="660">
        <v>36.75</v>
      </c>
      <c r="G17" s="869">
        <v>37</v>
      </c>
      <c r="H17" s="383">
        <v>37</v>
      </c>
      <c r="I17" s="491">
        <v>37</v>
      </c>
      <c r="J17" s="491">
        <v>36.75</v>
      </c>
      <c r="K17" s="491"/>
      <c r="L17" s="1035">
        <v>37</v>
      </c>
      <c r="M17" s="1035">
        <v>37</v>
      </c>
      <c r="N17" s="1035">
        <v>37</v>
      </c>
      <c r="O17" s="1035">
        <v>40</v>
      </c>
      <c r="P17" s="1035">
        <v>40</v>
      </c>
      <c r="Q17" s="1035">
        <v>40</v>
      </c>
      <c r="R17" s="1035">
        <v>40</v>
      </c>
      <c r="S17" s="1125">
        <v>40</v>
      </c>
      <c r="T17" s="1133"/>
      <c r="U17" s="1177">
        <f t="shared" si="0"/>
        <v>0</v>
      </c>
      <c r="W17" s="282" t="s">
        <v>5911</v>
      </c>
    </row>
    <row r="18" spans="1:23" ht="18.75">
      <c r="A18" s="311"/>
      <c r="B18" s="1140" t="s">
        <v>4437</v>
      </c>
      <c r="C18" s="288" t="s">
        <v>4436</v>
      </c>
      <c r="D18" s="660">
        <v>29</v>
      </c>
      <c r="E18" s="869">
        <v>30</v>
      </c>
      <c r="F18" s="660">
        <v>31.5</v>
      </c>
      <c r="G18" s="869">
        <v>32</v>
      </c>
      <c r="H18" s="383">
        <v>32</v>
      </c>
      <c r="I18" s="491">
        <v>32</v>
      </c>
      <c r="J18" s="491">
        <v>31.5</v>
      </c>
      <c r="K18" s="491"/>
      <c r="L18" s="1035">
        <v>32</v>
      </c>
      <c r="M18" s="1035">
        <v>32</v>
      </c>
      <c r="N18" s="1035">
        <v>32</v>
      </c>
      <c r="O18" s="1035">
        <v>35</v>
      </c>
      <c r="P18" s="1035">
        <v>35</v>
      </c>
      <c r="Q18" s="1035">
        <v>35</v>
      </c>
      <c r="R18" s="1035">
        <v>35</v>
      </c>
      <c r="S18" s="1125">
        <v>35</v>
      </c>
      <c r="T18" s="1133"/>
      <c r="U18" s="1177">
        <f t="shared" si="0"/>
        <v>0</v>
      </c>
    </row>
    <row r="19" spans="1:23" ht="25.5">
      <c r="A19" s="311"/>
      <c r="B19" s="1140" t="s">
        <v>4438</v>
      </c>
      <c r="C19" s="288" t="s">
        <v>4436</v>
      </c>
      <c r="D19" s="660">
        <v>46</v>
      </c>
      <c r="E19" s="869">
        <v>47</v>
      </c>
      <c r="F19" s="660">
        <v>49.35</v>
      </c>
      <c r="G19" s="869">
        <v>50</v>
      </c>
      <c r="H19" s="383">
        <v>50</v>
      </c>
      <c r="I19" s="491">
        <v>50</v>
      </c>
      <c r="J19" s="491">
        <v>49.35</v>
      </c>
      <c r="K19" s="491"/>
      <c r="L19" s="1035">
        <v>50</v>
      </c>
      <c r="M19" s="1035">
        <v>50</v>
      </c>
      <c r="N19" s="1035">
        <v>50</v>
      </c>
      <c r="O19" s="1035">
        <v>55</v>
      </c>
      <c r="P19" s="1035">
        <v>55</v>
      </c>
      <c r="Q19" s="1035">
        <v>55</v>
      </c>
      <c r="R19" s="1035">
        <v>55</v>
      </c>
      <c r="S19" s="1125">
        <v>55</v>
      </c>
      <c r="T19" s="1133"/>
      <c r="U19" s="1177">
        <f t="shared" si="0"/>
        <v>0</v>
      </c>
    </row>
    <row r="20" spans="1:23" ht="33">
      <c r="A20" s="311"/>
      <c r="B20" s="1140" t="s">
        <v>4439</v>
      </c>
      <c r="C20" s="298"/>
      <c r="D20" s="660"/>
      <c r="E20" s="869"/>
      <c r="F20" s="660"/>
      <c r="G20" s="869"/>
      <c r="H20" s="383"/>
      <c r="I20" s="491"/>
      <c r="J20" s="491"/>
      <c r="K20" s="491"/>
      <c r="L20" s="491"/>
      <c r="M20" s="491"/>
      <c r="N20" s="491"/>
      <c r="O20" s="491"/>
      <c r="P20" s="491"/>
      <c r="Q20" s="491"/>
      <c r="R20" s="491"/>
      <c r="S20" s="1124"/>
      <c r="T20" s="1133"/>
      <c r="U20" s="1177" t="e">
        <f t="shared" si="0"/>
        <v>#DIV/0!</v>
      </c>
    </row>
    <row r="21" spans="1:23" ht="18.75">
      <c r="A21" s="311"/>
      <c r="B21" s="1140" t="s">
        <v>4440</v>
      </c>
      <c r="C21" s="288" t="s">
        <v>4436</v>
      </c>
      <c r="D21" s="660">
        <v>120</v>
      </c>
      <c r="E21" s="869">
        <v>137</v>
      </c>
      <c r="F21" s="660">
        <v>144</v>
      </c>
      <c r="G21" s="869">
        <v>162</v>
      </c>
      <c r="H21" s="383">
        <v>162</v>
      </c>
      <c r="I21" s="491">
        <v>162</v>
      </c>
      <c r="J21" s="491">
        <v>144</v>
      </c>
      <c r="K21" s="491"/>
      <c r="L21" s="1035">
        <v>162</v>
      </c>
      <c r="M21" s="1035">
        <v>162</v>
      </c>
      <c r="N21" s="1035">
        <v>162</v>
      </c>
      <c r="O21" s="1035">
        <v>124</v>
      </c>
      <c r="P21" s="1035">
        <v>124</v>
      </c>
      <c r="Q21" s="1035">
        <v>124</v>
      </c>
      <c r="R21" s="1035">
        <v>124</v>
      </c>
      <c r="S21" s="1125">
        <v>124</v>
      </c>
      <c r="T21" s="1133"/>
      <c r="U21" s="1177">
        <f t="shared" si="0"/>
        <v>0</v>
      </c>
      <c r="W21" t="str">
        <f>W17</f>
        <v>page 67</v>
      </c>
    </row>
    <row r="22" spans="1:23" ht="18.75">
      <c r="A22" s="311"/>
      <c r="B22" s="1140" t="s">
        <v>4441</v>
      </c>
      <c r="C22" s="286" t="s">
        <v>1067</v>
      </c>
      <c r="D22" s="660">
        <v>180</v>
      </c>
      <c r="E22" s="869">
        <v>199</v>
      </c>
      <c r="F22" s="660">
        <v>209</v>
      </c>
      <c r="G22" s="869">
        <v>299</v>
      </c>
      <c r="H22" s="383">
        <v>299</v>
      </c>
      <c r="I22" s="491">
        <v>299</v>
      </c>
      <c r="J22" s="491">
        <v>209</v>
      </c>
      <c r="K22" s="491"/>
      <c r="L22" s="1035">
        <v>299</v>
      </c>
      <c r="M22" s="1035">
        <v>299</v>
      </c>
      <c r="N22" s="1035">
        <v>299</v>
      </c>
      <c r="O22" s="1035">
        <v>187</v>
      </c>
      <c r="P22" s="1035">
        <v>187</v>
      </c>
      <c r="Q22" s="1035">
        <v>187</v>
      </c>
      <c r="R22" s="1035">
        <v>187</v>
      </c>
      <c r="S22" s="1125">
        <v>187</v>
      </c>
      <c r="T22" s="1133"/>
      <c r="U22" s="1177">
        <f t="shared" si="0"/>
        <v>0</v>
      </c>
    </row>
    <row r="23" spans="1:23" ht="18.75">
      <c r="A23" s="871">
        <v>2</v>
      </c>
      <c r="B23" s="1138" t="s">
        <v>4442</v>
      </c>
      <c r="C23" s="290"/>
      <c r="D23" s="660"/>
      <c r="E23" s="869"/>
      <c r="F23" s="660"/>
      <c r="G23" s="869"/>
      <c r="H23" s="383"/>
      <c r="I23" s="491"/>
      <c r="J23" s="491"/>
      <c r="K23" s="491"/>
      <c r="L23" s="491"/>
      <c r="M23" s="491"/>
      <c r="N23" s="491"/>
      <c r="O23" s="491"/>
      <c r="P23" s="491"/>
      <c r="Q23" s="491"/>
      <c r="R23" s="491"/>
      <c r="S23" s="1124"/>
      <c r="T23" s="1133"/>
      <c r="U23" s="1177" t="e">
        <f t="shared" si="0"/>
        <v>#DIV/0!</v>
      </c>
    </row>
    <row r="24" spans="1:23" ht="18">
      <c r="A24" s="320">
        <v>2.1</v>
      </c>
      <c r="B24" s="1138" t="s">
        <v>4443</v>
      </c>
      <c r="C24" s="290"/>
      <c r="D24" s="660"/>
      <c r="E24" s="869"/>
      <c r="F24" s="660"/>
      <c r="G24" s="869"/>
      <c r="H24" s="383"/>
      <c r="I24" s="491"/>
      <c r="J24" s="491"/>
      <c r="K24" s="491"/>
      <c r="L24" s="491"/>
      <c r="M24" s="491"/>
      <c r="N24" s="491"/>
      <c r="O24" s="491"/>
      <c r="P24" s="491"/>
      <c r="Q24" s="491"/>
      <c r="R24" s="491"/>
      <c r="S24" s="1124"/>
      <c r="T24" s="1133"/>
      <c r="U24" s="1177" t="e">
        <f t="shared" si="0"/>
        <v>#DIV/0!</v>
      </c>
    </row>
    <row r="25" spans="1:23" ht="18">
      <c r="A25" s="361"/>
      <c r="B25" s="665" t="s">
        <v>1070</v>
      </c>
      <c r="C25" s="286" t="s">
        <v>1071</v>
      </c>
      <c r="D25" s="660">
        <v>16</v>
      </c>
      <c r="E25" s="869">
        <v>17</v>
      </c>
      <c r="F25" s="660">
        <v>18</v>
      </c>
      <c r="G25" s="869">
        <v>18</v>
      </c>
      <c r="H25" s="383">
        <v>18</v>
      </c>
      <c r="I25" s="491">
        <v>18</v>
      </c>
      <c r="J25" s="491">
        <v>18</v>
      </c>
      <c r="K25" s="491"/>
      <c r="L25" s="1035">
        <v>18</v>
      </c>
      <c r="M25" s="1035">
        <v>18</v>
      </c>
      <c r="N25" s="1035">
        <v>18</v>
      </c>
      <c r="O25" s="1035">
        <v>19</v>
      </c>
      <c r="P25" s="1035">
        <v>19</v>
      </c>
      <c r="Q25" s="1035">
        <v>19</v>
      </c>
      <c r="R25" s="1035">
        <v>19</v>
      </c>
      <c r="S25" s="1125">
        <v>20</v>
      </c>
      <c r="T25" s="1133"/>
      <c r="U25" s="1177">
        <f t="shared" si="0"/>
        <v>5.2631578947368418E-2</v>
      </c>
      <c r="W25" t="s">
        <v>5902</v>
      </c>
    </row>
    <row r="26" spans="1:23" ht="18">
      <c r="A26" s="361"/>
      <c r="B26" s="665" t="s">
        <v>1072</v>
      </c>
      <c r="C26" s="286" t="s">
        <v>1073</v>
      </c>
      <c r="D26" s="660">
        <v>14</v>
      </c>
      <c r="E26" s="869">
        <v>15</v>
      </c>
      <c r="F26" s="660">
        <v>16</v>
      </c>
      <c r="G26" s="869">
        <v>16</v>
      </c>
      <c r="H26" s="383">
        <v>16</v>
      </c>
      <c r="I26" s="491">
        <v>16</v>
      </c>
      <c r="J26" s="491">
        <v>16</v>
      </c>
      <c r="K26" s="491"/>
      <c r="L26" s="1035">
        <v>16</v>
      </c>
      <c r="M26" s="1035">
        <v>16</v>
      </c>
      <c r="N26" s="1035">
        <v>16</v>
      </c>
      <c r="O26" s="1035">
        <v>17</v>
      </c>
      <c r="P26" s="1035">
        <v>17</v>
      </c>
      <c r="Q26" s="1035">
        <v>17</v>
      </c>
      <c r="R26" s="1035">
        <v>17</v>
      </c>
      <c r="S26" s="1125">
        <v>18</v>
      </c>
      <c r="T26" s="1133"/>
      <c r="U26" s="1177">
        <f t="shared" si="0"/>
        <v>5.8823529411764705E-2</v>
      </c>
    </row>
    <row r="27" spans="1:23" ht="18">
      <c r="A27" s="361"/>
      <c r="B27" s="665" t="s">
        <v>1074</v>
      </c>
      <c r="C27" s="286" t="s">
        <v>1073</v>
      </c>
      <c r="D27" s="660">
        <v>28</v>
      </c>
      <c r="E27" s="869">
        <v>30</v>
      </c>
      <c r="F27" s="660">
        <v>31</v>
      </c>
      <c r="G27" s="869">
        <v>32</v>
      </c>
      <c r="H27" s="383">
        <v>32</v>
      </c>
      <c r="I27" s="491">
        <v>32</v>
      </c>
      <c r="J27" s="491">
        <v>31</v>
      </c>
      <c r="K27" s="491"/>
      <c r="L27" s="1035">
        <v>32</v>
      </c>
      <c r="M27" s="1035">
        <v>32</v>
      </c>
      <c r="N27" s="1035">
        <v>32</v>
      </c>
      <c r="O27" s="1035">
        <v>34</v>
      </c>
      <c r="P27" s="1035">
        <v>34</v>
      </c>
      <c r="Q27" s="1035">
        <v>34</v>
      </c>
      <c r="R27" s="1035">
        <v>34</v>
      </c>
      <c r="S27" s="1125">
        <v>36</v>
      </c>
      <c r="T27" s="1133"/>
      <c r="U27" s="1177">
        <f t="shared" si="0"/>
        <v>5.8823529411764705E-2</v>
      </c>
    </row>
    <row r="28" spans="1:23" ht="18">
      <c r="A28" s="361"/>
      <c r="B28" s="665" t="s">
        <v>1075</v>
      </c>
      <c r="C28" s="286" t="s">
        <v>1073</v>
      </c>
      <c r="D28" s="660">
        <v>23</v>
      </c>
      <c r="E28" s="869">
        <v>25</v>
      </c>
      <c r="F28" s="660">
        <v>26</v>
      </c>
      <c r="G28" s="869">
        <v>26</v>
      </c>
      <c r="H28" s="383">
        <v>26</v>
      </c>
      <c r="I28" s="491">
        <v>26</v>
      </c>
      <c r="J28" s="491">
        <v>26</v>
      </c>
      <c r="K28" s="491"/>
      <c r="L28" s="1035">
        <v>26</v>
      </c>
      <c r="M28" s="1035">
        <v>26</v>
      </c>
      <c r="N28" s="1035">
        <v>26</v>
      </c>
      <c r="O28" s="1035">
        <v>28</v>
      </c>
      <c r="P28" s="1035">
        <v>28</v>
      </c>
      <c r="Q28" s="1035">
        <v>28</v>
      </c>
      <c r="R28" s="1035">
        <v>28</v>
      </c>
      <c r="S28" s="1125">
        <v>29</v>
      </c>
      <c r="T28" s="1133"/>
      <c r="U28" s="1177">
        <f t="shared" si="0"/>
        <v>3.5714285714285712E-2</v>
      </c>
    </row>
    <row r="29" spans="1:23" ht="18">
      <c r="A29" s="872">
        <v>2.2000000000000002</v>
      </c>
      <c r="B29" s="1138" t="s">
        <v>1076</v>
      </c>
      <c r="C29" s="64"/>
      <c r="D29" s="660"/>
      <c r="E29" s="869"/>
      <c r="F29" s="660"/>
      <c r="G29" s="869"/>
      <c r="H29" s="383"/>
      <c r="I29" s="491"/>
      <c r="J29" s="491"/>
      <c r="K29" s="491"/>
      <c r="L29" s="491"/>
      <c r="M29" s="491"/>
      <c r="N29" s="491"/>
      <c r="O29" s="491"/>
      <c r="P29" s="491"/>
      <c r="Q29" s="491"/>
      <c r="R29" s="491"/>
      <c r="S29" s="1124"/>
      <c r="T29" s="1133"/>
      <c r="U29" s="1177" t="e">
        <f t="shared" si="0"/>
        <v>#DIV/0!</v>
      </c>
    </row>
    <row r="30" spans="1:23" ht="18.75">
      <c r="A30" s="284"/>
      <c r="B30" s="665" t="s">
        <v>2911</v>
      </c>
      <c r="C30" s="286" t="s">
        <v>1071</v>
      </c>
      <c r="D30" s="660">
        <v>6</v>
      </c>
      <c r="E30" s="869">
        <v>7</v>
      </c>
      <c r="F30" s="660">
        <v>8</v>
      </c>
      <c r="G30" s="869">
        <v>10</v>
      </c>
      <c r="H30" s="383">
        <v>10</v>
      </c>
      <c r="I30" s="491">
        <v>10</v>
      </c>
      <c r="J30" s="491">
        <v>8</v>
      </c>
      <c r="K30" s="491"/>
      <c r="L30" s="1035">
        <v>10</v>
      </c>
      <c r="M30" s="1035">
        <v>10</v>
      </c>
      <c r="N30" s="1035">
        <v>10</v>
      </c>
      <c r="O30" s="1035">
        <v>10</v>
      </c>
      <c r="P30" s="1035">
        <v>10</v>
      </c>
      <c r="Q30" s="1035">
        <v>10</v>
      </c>
      <c r="R30" s="1035">
        <v>10</v>
      </c>
      <c r="S30" s="1125">
        <v>11</v>
      </c>
      <c r="T30" s="1133"/>
      <c r="U30" s="1177">
        <f t="shared" si="0"/>
        <v>0.1</v>
      </c>
      <c r="W30" t="str">
        <f>W25</f>
        <v>page 15</v>
      </c>
    </row>
    <row r="31" spans="1:23" ht="18.75">
      <c r="A31" s="284"/>
      <c r="B31" s="665" t="s">
        <v>2912</v>
      </c>
      <c r="C31" s="286" t="s">
        <v>1073</v>
      </c>
      <c r="D31" s="660">
        <v>7.5</v>
      </c>
      <c r="E31" s="869">
        <v>8</v>
      </c>
      <c r="F31" s="660">
        <v>9</v>
      </c>
      <c r="G31" s="869">
        <v>9</v>
      </c>
      <c r="H31" s="383">
        <v>9</v>
      </c>
      <c r="I31" s="491">
        <v>9</v>
      </c>
      <c r="J31" s="491">
        <v>9</v>
      </c>
      <c r="K31" s="491"/>
      <c r="L31" s="1035">
        <v>9</v>
      </c>
      <c r="M31" s="1035">
        <v>9</v>
      </c>
      <c r="N31" s="1035">
        <v>9</v>
      </c>
      <c r="O31" s="1035">
        <v>9</v>
      </c>
      <c r="P31" s="1035">
        <v>9</v>
      </c>
      <c r="Q31" s="1035">
        <v>9</v>
      </c>
      <c r="R31" s="1035">
        <v>9</v>
      </c>
      <c r="S31" s="1125">
        <v>9.6999999999999993</v>
      </c>
      <c r="T31" s="1133"/>
      <c r="U31" s="1177">
        <f t="shared" si="0"/>
        <v>7.7777777777777696E-2</v>
      </c>
    </row>
    <row r="32" spans="1:23" ht="18.75">
      <c r="A32" s="291">
        <v>3</v>
      </c>
      <c r="B32" s="1138" t="s">
        <v>4444</v>
      </c>
      <c r="C32" s="292"/>
      <c r="D32" s="722"/>
      <c r="E32" s="873"/>
      <c r="F32" s="722"/>
      <c r="G32" s="873"/>
      <c r="H32" s="294"/>
      <c r="I32" s="491"/>
      <c r="J32" s="491"/>
      <c r="K32" s="491"/>
      <c r="L32" s="491"/>
      <c r="M32" s="491"/>
      <c r="N32" s="491"/>
      <c r="O32" s="491"/>
      <c r="P32" s="491"/>
      <c r="Q32" s="491"/>
      <c r="R32" s="491"/>
      <c r="S32" s="1124"/>
      <c r="T32" s="1133"/>
      <c r="U32" s="1177" t="e">
        <f t="shared" si="0"/>
        <v>#DIV/0!</v>
      </c>
    </row>
    <row r="33" spans="1:23" ht="18.75">
      <c r="A33" s="872">
        <v>3.1</v>
      </c>
      <c r="B33" s="1082" t="s">
        <v>4445</v>
      </c>
      <c r="C33" s="292"/>
      <c r="D33" s="722"/>
      <c r="E33" s="873"/>
      <c r="F33" s="722"/>
      <c r="G33" s="873"/>
      <c r="H33" s="973"/>
      <c r="I33" s="491"/>
      <c r="J33" s="491"/>
      <c r="K33" s="491"/>
      <c r="L33" s="491"/>
      <c r="M33" s="491"/>
      <c r="N33" s="491"/>
      <c r="O33" s="491"/>
      <c r="P33" s="491"/>
      <c r="Q33" s="491"/>
      <c r="R33" s="491"/>
      <c r="S33" s="1124"/>
      <c r="T33" s="1133"/>
      <c r="U33" s="1177" t="e">
        <f t="shared" si="0"/>
        <v>#DIV/0!</v>
      </c>
    </row>
    <row r="34" spans="1:23" ht="33">
      <c r="A34" s="284"/>
      <c r="B34" s="665" t="s">
        <v>1197</v>
      </c>
      <c r="C34" s="292" t="s">
        <v>2915</v>
      </c>
      <c r="D34" s="660">
        <v>47</v>
      </c>
      <c r="E34" s="869">
        <v>56.4</v>
      </c>
      <c r="F34" s="660">
        <v>77</v>
      </c>
      <c r="G34" s="660">
        <v>55</v>
      </c>
      <c r="H34" s="973">
        <v>63</v>
      </c>
      <c r="I34" s="491">
        <v>70</v>
      </c>
      <c r="J34" s="491">
        <v>77</v>
      </c>
      <c r="K34" s="491"/>
      <c r="L34" s="1035">
        <v>63</v>
      </c>
      <c r="M34" s="1035">
        <v>72</v>
      </c>
      <c r="N34" s="1035">
        <v>72</v>
      </c>
      <c r="O34" s="1035">
        <v>77</v>
      </c>
      <c r="P34" s="1035">
        <v>77</v>
      </c>
      <c r="Q34" s="1035">
        <v>73</v>
      </c>
      <c r="R34" s="1035">
        <v>73</v>
      </c>
      <c r="S34" s="1125">
        <v>78</v>
      </c>
      <c r="T34" s="1133">
        <f>FLOOR(35.31*S34,0.01)</f>
        <v>2754.18</v>
      </c>
      <c r="U34" s="1177">
        <f t="shared" si="0"/>
        <v>6.8493150684931503E-2</v>
      </c>
    </row>
    <row r="35" spans="1:23" ht="33.75">
      <c r="A35" s="284"/>
      <c r="B35" s="665" t="s">
        <v>1198</v>
      </c>
      <c r="C35" s="292" t="s">
        <v>2465</v>
      </c>
      <c r="D35" s="660">
        <v>50</v>
      </c>
      <c r="E35" s="869">
        <v>60</v>
      </c>
      <c r="F35" s="660" t="s">
        <v>399</v>
      </c>
      <c r="G35" s="869"/>
      <c r="H35" s="973"/>
      <c r="I35" s="491"/>
      <c r="J35" s="491" t="s">
        <v>399</v>
      </c>
      <c r="K35" s="491"/>
      <c r="L35" s="491"/>
      <c r="M35" s="491"/>
      <c r="N35" s="491"/>
      <c r="O35" s="491"/>
      <c r="P35" s="491"/>
      <c r="Q35" s="491"/>
      <c r="R35" s="491"/>
      <c r="S35" s="1124"/>
      <c r="T35" s="1133"/>
      <c r="U35" s="1177" t="e">
        <f t="shared" si="0"/>
        <v>#DIV/0!</v>
      </c>
    </row>
    <row r="36" spans="1:23" ht="36.75">
      <c r="A36" s="284"/>
      <c r="B36" s="665" t="s">
        <v>5406</v>
      </c>
      <c r="C36" s="292" t="s">
        <v>2465</v>
      </c>
      <c r="D36" s="660">
        <v>40</v>
      </c>
      <c r="E36" s="869">
        <v>48</v>
      </c>
      <c r="F36" s="660">
        <v>66</v>
      </c>
      <c r="G36" s="869"/>
      <c r="H36" s="973">
        <v>65</v>
      </c>
      <c r="I36" s="491">
        <v>65</v>
      </c>
      <c r="J36" s="491">
        <v>66</v>
      </c>
      <c r="K36" s="491"/>
      <c r="L36" s="491">
        <v>65</v>
      </c>
      <c r="M36" s="1123">
        <v>65</v>
      </c>
      <c r="N36" s="1123">
        <v>65</v>
      </c>
      <c r="O36" s="1123">
        <v>70</v>
      </c>
      <c r="P36" s="1123">
        <v>70</v>
      </c>
      <c r="Q36" s="1123">
        <v>70</v>
      </c>
      <c r="R36" s="1123">
        <v>70</v>
      </c>
      <c r="S36" s="1125">
        <v>72</v>
      </c>
      <c r="T36" s="1133">
        <f>FLOOR(35.31*S36,0.01)</f>
        <v>2542.3200000000002</v>
      </c>
      <c r="U36" s="1177">
        <f t="shared" si="0"/>
        <v>2.8571428571428571E-2</v>
      </c>
    </row>
    <row r="37" spans="1:23" ht="36.75">
      <c r="A37" s="284"/>
      <c r="B37" s="665" t="s">
        <v>4446</v>
      </c>
      <c r="C37" s="292" t="s">
        <v>2465</v>
      </c>
      <c r="D37" s="660">
        <v>70</v>
      </c>
      <c r="E37" s="869">
        <v>84</v>
      </c>
      <c r="F37" s="660">
        <v>98</v>
      </c>
      <c r="G37" s="869"/>
      <c r="H37" s="973"/>
      <c r="I37" s="491"/>
      <c r="J37" s="491">
        <v>98</v>
      </c>
      <c r="K37" s="491"/>
      <c r="L37" s="491"/>
      <c r="M37" s="491"/>
      <c r="N37" s="491"/>
      <c r="O37" s="491"/>
      <c r="P37" s="491"/>
      <c r="Q37" s="491"/>
      <c r="R37" s="491"/>
      <c r="S37" s="1124"/>
      <c r="T37" s="1133">
        <f>FLOOR(35.31*S37,0.01)</f>
        <v>0</v>
      </c>
      <c r="U37" s="1177" t="e">
        <f t="shared" si="0"/>
        <v>#DIV/0!</v>
      </c>
    </row>
    <row r="38" spans="1:23" ht="18">
      <c r="A38" s="872">
        <v>3.2</v>
      </c>
      <c r="B38" s="1138" t="s">
        <v>2763</v>
      </c>
      <c r="C38" s="5"/>
      <c r="D38" s="660"/>
      <c r="E38" s="869"/>
      <c r="F38" s="660"/>
      <c r="G38" s="869"/>
      <c r="H38" s="973"/>
      <c r="I38" s="491"/>
      <c r="J38" s="491"/>
      <c r="K38" s="491"/>
      <c r="L38" s="491"/>
      <c r="M38" s="491"/>
      <c r="N38" s="491"/>
      <c r="O38" s="491"/>
      <c r="P38" s="491"/>
      <c r="Q38" s="491"/>
      <c r="R38" s="491"/>
      <c r="S38" s="1124"/>
      <c r="T38" s="1133"/>
      <c r="U38" s="1177" t="e">
        <f t="shared" si="0"/>
        <v>#DIV/0!</v>
      </c>
    </row>
    <row r="39" spans="1:23" ht="36">
      <c r="A39" s="284"/>
      <c r="B39" s="665" t="s">
        <v>3162</v>
      </c>
      <c r="C39" s="286" t="s">
        <v>3163</v>
      </c>
      <c r="D39" s="660">
        <v>53</v>
      </c>
      <c r="E39" s="869">
        <v>64</v>
      </c>
      <c r="F39" s="980">
        <v>73.599999999999994</v>
      </c>
      <c r="G39" s="874">
        <v>75</v>
      </c>
      <c r="H39" s="973">
        <v>76</v>
      </c>
      <c r="I39" s="491">
        <v>76</v>
      </c>
      <c r="J39" s="491">
        <v>73.599999999999994</v>
      </c>
      <c r="K39" s="491"/>
      <c r="L39" s="1035">
        <v>76</v>
      </c>
      <c r="M39" s="1035">
        <v>76</v>
      </c>
      <c r="N39" s="1035">
        <v>76</v>
      </c>
      <c r="O39" s="1035">
        <v>82</v>
      </c>
      <c r="P39" s="1035">
        <v>82</v>
      </c>
      <c r="Q39" s="1035">
        <v>82</v>
      </c>
      <c r="R39" s="1035">
        <v>82</v>
      </c>
      <c r="S39" s="1125">
        <v>87</v>
      </c>
      <c r="T39" s="1133">
        <f t="shared" ref="T39:T45" si="1">FLOOR(10.76*S39,0.01)</f>
        <v>936.12</v>
      </c>
      <c r="U39" s="1177">
        <f t="shared" si="0"/>
        <v>6.097560975609756E-2</v>
      </c>
      <c r="W39" t="s">
        <v>5912</v>
      </c>
    </row>
    <row r="40" spans="1:23" ht="40.5">
      <c r="A40" s="284"/>
      <c r="B40" s="665" t="s">
        <v>4447</v>
      </c>
      <c r="C40" s="300" t="s">
        <v>1067</v>
      </c>
      <c r="D40" s="660">
        <v>62</v>
      </c>
      <c r="E40" s="869">
        <v>75</v>
      </c>
      <c r="F40" s="980">
        <v>86.25</v>
      </c>
      <c r="G40" s="874">
        <v>88</v>
      </c>
      <c r="H40" s="973">
        <v>88</v>
      </c>
      <c r="I40" s="491">
        <v>88</v>
      </c>
      <c r="J40" s="491">
        <v>86.25</v>
      </c>
      <c r="K40" s="491"/>
      <c r="L40" s="1035">
        <v>88</v>
      </c>
      <c r="M40" s="1035">
        <v>88</v>
      </c>
      <c r="N40" s="1035">
        <v>88</v>
      </c>
      <c r="O40" s="1035">
        <v>94</v>
      </c>
      <c r="P40" s="1035">
        <v>94</v>
      </c>
      <c r="Q40" s="1035">
        <v>94</v>
      </c>
      <c r="R40" s="1035">
        <v>94</v>
      </c>
      <c r="S40" s="1125">
        <v>100</v>
      </c>
      <c r="T40" s="1133">
        <f t="shared" si="1"/>
        <v>1076</v>
      </c>
      <c r="U40" s="1177">
        <f t="shared" si="0"/>
        <v>6.3829787234042548E-2</v>
      </c>
    </row>
    <row r="41" spans="1:23" ht="36">
      <c r="A41" s="284"/>
      <c r="B41" s="665" t="s">
        <v>3164</v>
      </c>
      <c r="C41" s="286" t="s">
        <v>3163</v>
      </c>
      <c r="D41" s="660">
        <v>80</v>
      </c>
      <c r="E41" s="869">
        <v>88</v>
      </c>
      <c r="F41" s="980">
        <v>101.19999999999999</v>
      </c>
      <c r="G41" s="874">
        <v>104</v>
      </c>
      <c r="H41" s="973">
        <v>103</v>
      </c>
      <c r="I41" s="491">
        <v>103</v>
      </c>
      <c r="J41" s="491">
        <v>101.19999999999999</v>
      </c>
      <c r="K41" s="491"/>
      <c r="L41" s="1035">
        <v>103</v>
      </c>
      <c r="M41" s="1035">
        <v>103</v>
      </c>
      <c r="N41" s="1035">
        <v>103</v>
      </c>
      <c r="O41" s="1035">
        <v>111</v>
      </c>
      <c r="P41" s="1035">
        <v>111</v>
      </c>
      <c r="Q41" s="1035">
        <v>111</v>
      </c>
      <c r="R41" s="1035">
        <v>111</v>
      </c>
      <c r="S41" s="1125">
        <v>118</v>
      </c>
      <c r="T41" s="1133">
        <f t="shared" si="1"/>
        <v>1269.68</v>
      </c>
      <c r="U41" s="1177">
        <f t="shared" si="0"/>
        <v>6.3063063063063057E-2</v>
      </c>
    </row>
    <row r="42" spans="1:23" ht="40.5">
      <c r="A42" s="284"/>
      <c r="B42" s="665" t="s">
        <v>1892</v>
      </c>
      <c r="C42" s="286" t="s">
        <v>1067</v>
      </c>
      <c r="D42" s="660">
        <v>87</v>
      </c>
      <c r="E42" s="869">
        <v>95</v>
      </c>
      <c r="F42" s="980">
        <v>109.24999999999999</v>
      </c>
      <c r="G42" s="874">
        <v>112</v>
      </c>
      <c r="H42" s="973">
        <v>111</v>
      </c>
      <c r="I42" s="491">
        <v>111</v>
      </c>
      <c r="J42" s="491">
        <v>109.24999999999999</v>
      </c>
      <c r="K42" s="491"/>
      <c r="L42" s="1035">
        <v>111</v>
      </c>
      <c r="M42" s="1035">
        <v>111</v>
      </c>
      <c r="N42" s="1035">
        <v>111</v>
      </c>
      <c r="O42" s="1035">
        <v>119</v>
      </c>
      <c r="P42" s="1035">
        <v>119</v>
      </c>
      <c r="Q42" s="1035">
        <v>119</v>
      </c>
      <c r="R42" s="1035">
        <v>119</v>
      </c>
      <c r="S42" s="1125">
        <v>127</v>
      </c>
      <c r="T42" s="1133">
        <f t="shared" si="1"/>
        <v>1366.52</v>
      </c>
      <c r="U42" s="1177">
        <f t="shared" si="0"/>
        <v>6.7226890756302518E-2</v>
      </c>
    </row>
    <row r="43" spans="1:23" ht="40.5">
      <c r="A43" s="284"/>
      <c r="B43" s="665" t="s">
        <v>4448</v>
      </c>
      <c r="C43" s="286" t="s">
        <v>1067</v>
      </c>
      <c r="D43" s="660">
        <v>107</v>
      </c>
      <c r="E43" s="869">
        <v>118</v>
      </c>
      <c r="F43" s="980">
        <v>135.69999999999999</v>
      </c>
      <c r="G43" s="874">
        <v>139</v>
      </c>
      <c r="H43" s="973">
        <v>138</v>
      </c>
      <c r="I43" s="491">
        <v>138</v>
      </c>
      <c r="J43" s="491">
        <v>135.69999999999999</v>
      </c>
      <c r="K43" s="491"/>
      <c r="L43" s="1035">
        <v>138</v>
      </c>
      <c r="M43" s="1035">
        <v>138</v>
      </c>
      <c r="N43" s="1035">
        <v>138</v>
      </c>
      <c r="O43" s="1035">
        <v>148</v>
      </c>
      <c r="P43" s="1035">
        <v>148</v>
      </c>
      <c r="Q43" s="1035">
        <v>148</v>
      </c>
      <c r="R43" s="1035">
        <v>148</v>
      </c>
      <c r="S43" s="1125">
        <v>158</v>
      </c>
      <c r="T43" s="1133">
        <f t="shared" si="1"/>
        <v>1700.08</v>
      </c>
      <c r="U43" s="1177">
        <f t="shared" si="0"/>
        <v>6.7567567567567571E-2</v>
      </c>
    </row>
    <row r="44" spans="1:23" ht="40.5">
      <c r="A44" s="284"/>
      <c r="B44" s="665" t="s">
        <v>1428</v>
      </c>
      <c r="C44" s="286" t="s">
        <v>1067</v>
      </c>
      <c r="D44" s="660">
        <v>127</v>
      </c>
      <c r="E44" s="869">
        <v>140</v>
      </c>
      <c r="F44" s="980" t="s">
        <v>399</v>
      </c>
      <c r="G44" s="874">
        <v>0</v>
      </c>
      <c r="H44" s="973"/>
      <c r="I44" s="491"/>
      <c r="J44" s="491" t="s">
        <v>399</v>
      </c>
      <c r="K44" s="491"/>
      <c r="L44" s="874"/>
      <c r="M44" s="491"/>
      <c r="N44" s="491"/>
      <c r="O44" s="491"/>
      <c r="P44" s="491"/>
      <c r="Q44" s="491"/>
      <c r="R44" s="491"/>
      <c r="S44" s="1124"/>
      <c r="T44" s="1133">
        <f t="shared" si="1"/>
        <v>0</v>
      </c>
      <c r="U44" s="1177" t="e">
        <f t="shared" si="0"/>
        <v>#DIV/0!</v>
      </c>
    </row>
    <row r="45" spans="1:23" ht="18.75">
      <c r="A45" s="284">
        <v>4</v>
      </c>
      <c r="B45" s="1138" t="s">
        <v>3165</v>
      </c>
      <c r="C45" s="286"/>
      <c r="D45" s="660"/>
      <c r="E45" s="869"/>
      <c r="F45" s="660"/>
      <c r="G45" s="869"/>
      <c r="H45" s="973"/>
      <c r="I45" s="491"/>
      <c r="J45" s="491"/>
      <c r="K45" s="491"/>
      <c r="L45" s="491"/>
      <c r="M45" s="491"/>
      <c r="N45" s="491"/>
      <c r="O45" s="491"/>
      <c r="P45" s="491"/>
      <c r="Q45" s="491"/>
      <c r="R45" s="491"/>
      <c r="S45" s="1124"/>
      <c r="T45" s="1133">
        <f t="shared" si="1"/>
        <v>0</v>
      </c>
      <c r="U45" s="1177" t="e">
        <f t="shared" si="0"/>
        <v>#DIV/0!</v>
      </c>
    </row>
    <row r="46" spans="1:23" ht="18.75">
      <c r="A46" s="284"/>
      <c r="B46" s="967" t="s">
        <v>4449</v>
      </c>
      <c r="C46" s="292" t="s">
        <v>2915</v>
      </c>
      <c r="D46" s="660">
        <v>49</v>
      </c>
      <c r="E46" s="869">
        <v>58.8</v>
      </c>
      <c r="F46" s="660">
        <v>77</v>
      </c>
      <c r="G46" s="869">
        <v>77</v>
      </c>
      <c r="H46" s="973">
        <v>88</v>
      </c>
      <c r="I46" s="491">
        <v>90</v>
      </c>
      <c r="J46" s="491">
        <v>77</v>
      </c>
      <c r="K46" s="491"/>
      <c r="L46" s="1035">
        <v>88</v>
      </c>
      <c r="M46" s="1035">
        <v>90</v>
      </c>
      <c r="N46" s="1035">
        <v>90</v>
      </c>
      <c r="O46" s="1035">
        <v>90</v>
      </c>
      <c r="P46" s="1035">
        <v>71</v>
      </c>
      <c r="Q46" s="1035">
        <v>90</v>
      </c>
      <c r="R46" s="1035">
        <v>90</v>
      </c>
      <c r="S46" s="1395">
        <v>96</v>
      </c>
      <c r="T46" s="1133">
        <f>FLOOR(35.31*S46,0.01)</f>
        <v>3389.76</v>
      </c>
      <c r="U46" s="1177">
        <f t="shared" si="0"/>
        <v>6.6666666666666666E-2</v>
      </c>
      <c r="W46" t="s">
        <v>5913</v>
      </c>
    </row>
    <row r="47" spans="1:23" ht="18.75">
      <c r="A47" s="284"/>
      <c r="B47" s="967" t="s">
        <v>4450</v>
      </c>
      <c r="C47" s="286" t="s">
        <v>1067</v>
      </c>
      <c r="D47" s="660">
        <v>52</v>
      </c>
      <c r="E47" s="869">
        <v>62.4</v>
      </c>
      <c r="F47" s="660">
        <v>81</v>
      </c>
      <c r="G47" s="869"/>
      <c r="H47" s="973"/>
      <c r="I47" s="491"/>
      <c r="J47" s="491">
        <v>81</v>
      </c>
      <c r="K47" s="491"/>
      <c r="L47" s="1081"/>
      <c r="M47" s="1081"/>
      <c r="N47" s="1081"/>
      <c r="O47" s="1081"/>
      <c r="P47" s="1081"/>
      <c r="Q47" s="1081"/>
      <c r="R47" s="1081"/>
      <c r="S47" s="1124"/>
      <c r="T47" s="1133">
        <f>FLOOR(10.76*S47,0.01)</f>
        <v>0</v>
      </c>
      <c r="U47" s="1177" t="e">
        <f t="shared" si="0"/>
        <v>#DIV/0!</v>
      </c>
    </row>
    <row r="48" spans="1:23" ht="30.75">
      <c r="A48" s="284"/>
      <c r="B48" s="967" t="s">
        <v>4451</v>
      </c>
      <c r="C48" s="286" t="s">
        <v>1067</v>
      </c>
      <c r="D48" s="660">
        <v>35</v>
      </c>
      <c r="E48" s="869">
        <v>42</v>
      </c>
      <c r="F48" s="660" t="s">
        <v>399</v>
      </c>
      <c r="G48" s="869">
        <v>42</v>
      </c>
      <c r="H48" s="973">
        <v>45.36</v>
      </c>
      <c r="I48" s="491">
        <v>45.36</v>
      </c>
      <c r="J48" s="491" t="s">
        <v>399</v>
      </c>
      <c r="K48" s="491"/>
      <c r="L48" s="1035">
        <v>45.36</v>
      </c>
      <c r="M48" s="1035">
        <v>45.36</v>
      </c>
      <c r="N48" s="1035">
        <v>45.36</v>
      </c>
      <c r="O48" s="1035">
        <v>48</v>
      </c>
      <c r="P48" s="1035">
        <v>48</v>
      </c>
      <c r="Q48" s="1035">
        <v>35</v>
      </c>
      <c r="R48" s="1035">
        <v>48</v>
      </c>
      <c r="S48" s="1125">
        <v>50</v>
      </c>
      <c r="T48" s="1133">
        <f>FLOOR(35.31*S48,0.01)</f>
        <v>1765.5</v>
      </c>
      <c r="U48" s="1177">
        <f t="shared" si="0"/>
        <v>0.42857142857142855</v>
      </c>
    </row>
    <row r="49" spans="1:22" ht="18.75">
      <c r="A49" s="291">
        <v>5</v>
      </c>
      <c r="B49" s="1138" t="s">
        <v>2919</v>
      </c>
      <c r="C49" s="285"/>
      <c r="D49" s="660"/>
      <c r="E49" s="869"/>
      <c r="F49" s="660"/>
      <c r="G49" s="869"/>
      <c r="H49" s="973"/>
      <c r="I49" s="491"/>
      <c r="J49" s="491"/>
      <c r="K49" s="491"/>
      <c r="L49" s="491"/>
      <c r="M49" s="491"/>
      <c r="N49" s="491"/>
      <c r="O49" s="491"/>
      <c r="P49" s="491"/>
      <c r="Q49" s="491"/>
      <c r="R49" s="491"/>
      <c r="S49" s="1124"/>
      <c r="T49" s="1133"/>
      <c r="U49" s="1177" t="e">
        <f t="shared" si="0"/>
        <v>#DIV/0!</v>
      </c>
    </row>
    <row r="50" spans="1:22" ht="42.75" customHeight="1">
      <c r="A50" s="284"/>
      <c r="B50" s="665" t="s">
        <v>2744</v>
      </c>
      <c r="C50" s="292" t="s">
        <v>2915</v>
      </c>
      <c r="D50" s="660">
        <v>52</v>
      </c>
      <c r="E50" s="869">
        <v>62.4</v>
      </c>
      <c r="F50" s="660">
        <v>81</v>
      </c>
      <c r="G50" s="869">
        <v>82</v>
      </c>
      <c r="H50" s="973">
        <v>89</v>
      </c>
      <c r="I50" s="491">
        <v>82</v>
      </c>
      <c r="J50" s="491">
        <v>81</v>
      </c>
      <c r="K50" s="491"/>
      <c r="L50" s="1033">
        <v>89</v>
      </c>
      <c r="M50" s="1033">
        <v>82</v>
      </c>
      <c r="N50" s="1033">
        <v>82</v>
      </c>
      <c r="O50" s="1033">
        <v>88</v>
      </c>
      <c r="P50" s="1033">
        <v>88</v>
      </c>
      <c r="Q50" s="1033">
        <v>90</v>
      </c>
      <c r="R50" s="1033">
        <v>90</v>
      </c>
      <c r="S50" s="1214">
        <v>96</v>
      </c>
      <c r="T50" s="1133">
        <f>FLOOR(35.31*S50,0.01)</f>
        <v>3389.76</v>
      </c>
      <c r="U50" s="1177">
        <f t="shared" si="0"/>
        <v>6.6666666666666666E-2</v>
      </c>
      <c r="V50">
        <f>89*35.31</f>
        <v>3142.59</v>
      </c>
    </row>
    <row r="51" spans="1:22" ht="18.75">
      <c r="A51" s="284"/>
      <c r="B51" s="665" t="s">
        <v>2745</v>
      </c>
      <c r="C51" s="292" t="s">
        <v>2915</v>
      </c>
      <c r="D51" s="660">
        <v>57</v>
      </c>
      <c r="E51" s="869">
        <v>68.399999999999991</v>
      </c>
      <c r="F51" s="660">
        <v>88</v>
      </c>
      <c r="G51" s="869">
        <v>84</v>
      </c>
      <c r="H51" s="973">
        <v>88</v>
      </c>
      <c r="I51" s="491">
        <v>95</v>
      </c>
      <c r="J51" s="491">
        <v>88</v>
      </c>
      <c r="K51" s="491"/>
      <c r="L51" s="1033">
        <v>88</v>
      </c>
      <c r="M51" s="1033">
        <v>95</v>
      </c>
      <c r="N51" s="1033">
        <v>95</v>
      </c>
      <c r="O51" s="1033">
        <v>102</v>
      </c>
      <c r="P51" s="1033">
        <v>102</v>
      </c>
      <c r="Q51" s="1033">
        <v>95</v>
      </c>
      <c r="R51" s="1033">
        <v>95</v>
      </c>
      <c r="S51" s="1214">
        <v>100</v>
      </c>
      <c r="T51" s="1133">
        <f>FLOOR(35.31*S51,0.01)</f>
        <v>3531</v>
      </c>
      <c r="U51" s="1177">
        <f t="shared" si="0"/>
        <v>5.2631578947368418E-2</v>
      </c>
    </row>
    <row r="52" spans="1:22" ht="18.75">
      <c r="A52" s="284"/>
      <c r="B52" s="665" t="s">
        <v>2923</v>
      </c>
      <c r="C52" s="292" t="s">
        <v>2915</v>
      </c>
      <c r="D52" s="660">
        <v>55</v>
      </c>
      <c r="E52" s="869">
        <v>66</v>
      </c>
      <c r="F52" s="660">
        <v>85</v>
      </c>
      <c r="G52" s="869">
        <v>82</v>
      </c>
      <c r="H52" s="973">
        <v>94</v>
      </c>
      <c r="I52" s="491">
        <v>94</v>
      </c>
      <c r="J52" s="491">
        <v>85</v>
      </c>
      <c r="K52" s="491"/>
      <c r="L52" s="1034">
        <v>94</v>
      </c>
      <c r="M52" s="1034">
        <v>91</v>
      </c>
      <c r="N52" s="1034">
        <v>91</v>
      </c>
      <c r="O52" s="1034">
        <v>98</v>
      </c>
      <c r="P52" s="1034">
        <v>98</v>
      </c>
      <c r="Q52" s="1034">
        <v>90</v>
      </c>
      <c r="R52" s="1034">
        <v>90</v>
      </c>
      <c r="S52" s="1126">
        <v>95</v>
      </c>
      <c r="T52" s="1133">
        <f>FLOOR(35.31*S52,0.01)</f>
        <v>3354.4500000000003</v>
      </c>
      <c r="U52" s="1177">
        <f t="shared" si="0"/>
        <v>5.5555555555555552E-2</v>
      </c>
    </row>
    <row r="53" spans="1:22" ht="18.75">
      <c r="A53" s="284"/>
      <c r="B53" s="665" t="s">
        <v>2761</v>
      </c>
      <c r="C53" s="292" t="s">
        <v>2915</v>
      </c>
      <c r="D53" s="660">
        <v>47</v>
      </c>
      <c r="E53" s="869">
        <v>56.4</v>
      </c>
      <c r="F53" s="660">
        <v>73</v>
      </c>
      <c r="G53" s="869">
        <v>75</v>
      </c>
      <c r="H53" s="973">
        <v>81</v>
      </c>
      <c r="I53" s="491">
        <v>82</v>
      </c>
      <c r="J53" s="491">
        <v>73</v>
      </c>
      <c r="K53" s="491"/>
      <c r="L53" s="1034">
        <v>81</v>
      </c>
      <c r="M53" s="1034">
        <v>81</v>
      </c>
      <c r="N53" s="1034">
        <v>81</v>
      </c>
      <c r="O53" s="1034">
        <v>87</v>
      </c>
      <c r="P53" s="1034">
        <v>87</v>
      </c>
      <c r="Q53" s="1034">
        <v>84</v>
      </c>
      <c r="R53" s="1034">
        <v>84</v>
      </c>
      <c r="S53" s="1126">
        <v>89</v>
      </c>
      <c r="T53" s="1133">
        <f>FLOOR(35.31*S53,0.01)</f>
        <v>3142.59</v>
      </c>
      <c r="U53" s="1177">
        <f t="shared" si="0"/>
        <v>5.9523809523809521E-2</v>
      </c>
    </row>
    <row r="54" spans="1:22" ht="18.75">
      <c r="A54" s="284">
        <v>6</v>
      </c>
      <c r="B54" s="665" t="s">
        <v>5407</v>
      </c>
      <c r="C54" s="286"/>
      <c r="D54" s="660"/>
      <c r="E54" s="869"/>
      <c r="F54" s="660"/>
      <c r="G54" s="869">
        <v>66</v>
      </c>
      <c r="H54" s="973">
        <v>71</v>
      </c>
      <c r="I54" s="491"/>
      <c r="J54" s="491"/>
      <c r="K54" s="491"/>
      <c r="L54" s="1034">
        <v>71</v>
      </c>
      <c r="M54" s="1034"/>
      <c r="N54" s="1034"/>
      <c r="O54" s="1034"/>
      <c r="P54" s="1034"/>
      <c r="Q54" s="1034"/>
      <c r="R54" s="1034"/>
      <c r="S54" s="1126"/>
      <c r="T54" s="1133"/>
      <c r="U54" s="1177" t="e">
        <f t="shared" si="0"/>
        <v>#DIV/0!</v>
      </c>
    </row>
    <row r="55" spans="1:22" ht="18.75">
      <c r="A55" s="284"/>
      <c r="B55" s="665" t="s">
        <v>5408</v>
      </c>
      <c r="C55" s="286" t="s">
        <v>1067</v>
      </c>
      <c r="D55" s="660">
        <v>51</v>
      </c>
      <c r="E55" s="869">
        <v>61.2</v>
      </c>
      <c r="F55" s="660">
        <v>79</v>
      </c>
      <c r="G55" s="869">
        <v>76</v>
      </c>
      <c r="H55" s="973">
        <v>82</v>
      </c>
      <c r="I55" s="491"/>
      <c r="J55" s="491">
        <v>79</v>
      </c>
      <c r="K55" s="491"/>
      <c r="L55" s="1034">
        <v>82</v>
      </c>
      <c r="M55" s="1034"/>
      <c r="N55" s="1034"/>
      <c r="O55" s="1034"/>
      <c r="P55" s="1034"/>
      <c r="Q55" s="1034"/>
      <c r="R55" s="1034"/>
      <c r="S55" s="1126"/>
      <c r="T55" s="1133">
        <f>FLOOR(35.31*S55,0.01)</f>
        <v>0</v>
      </c>
      <c r="U55" s="1177" t="e">
        <f t="shared" si="0"/>
        <v>#DIV/0!</v>
      </c>
    </row>
    <row r="56" spans="1:22" ht="55.5">
      <c r="A56" s="291">
        <v>7</v>
      </c>
      <c r="B56" s="1138" t="s">
        <v>1200</v>
      </c>
      <c r="C56" s="285"/>
      <c r="D56" s="660"/>
      <c r="E56" s="869"/>
      <c r="F56" s="660"/>
      <c r="G56" s="869"/>
      <c r="H56" s="973"/>
      <c r="I56" s="491"/>
      <c r="J56" s="491"/>
      <c r="K56" s="491"/>
      <c r="L56" s="491"/>
      <c r="M56" s="491"/>
      <c r="N56" s="491"/>
      <c r="O56" s="491"/>
      <c r="P56" s="491"/>
      <c r="Q56" s="491"/>
      <c r="R56" s="491"/>
      <c r="S56" s="1124"/>
      <c r="T56" s="1133"/>
      <c r="U56" s="1177" t="e">
        <f t="shared" si="0"/>
        <v>#DIV/0!</v>
      </c>
    </row>
    <row r="57" spans="1:22" ht="18.75">
      <c r="A57" s="284"/>
      <c r="B57" s="665" t="s">
        <v>4452</v>
      </c>
      <c r="C57" s="292" t="s">
        <v>2915</v>
      </c>
      <c r="D57" s="660">
        <v>40</v>
      </c>
      <c r="E57" s="869">
        <v>48</v>
      </c>
      <c r="F57" s="660">
        <v>62</v>
      </c>
      <c r="G57" s="869">
        <v>53</v>
      </c>
      <c r="H57" s="973">
        <v>57.24</v>
      </c>
      <c r="I57" s="491"/>
      <c r="J57" s="491">
        <v>62</v>
      </c>
      <c r="K57" s="491"/>
      <c r="L57" s="1034">
        <v>57.24</v>
      </c>
      <c r="M57" s="1034"/>
      <c r="N57" s="1034"/>
      <c r="O57" s="1034"/>
      <c r="P57" s="1034"/>
      <c r="Q57" s="1034"/>
      <c r="R57" s="1034"/>
      <c r="S57" s="1126"/>
      <c r="T57" s="1133">
        <f t="shared" ref="T57:T63" si="2">FLOOR(35.31*S57,0.01)</f>
        <v>0</v>
      </c>
      <c r="U57" s="1177" t="e">
        <f t="shared" si="0"/>
        <v>#DIV/0!</v>
      </c>
    </row>
    <row r="58" spans="1:22" ht="18.75">
      <c r="A58" s="284"/>
      <c r="B58" s="665" t="s">
        <v>4453</v>
      </c>
      <c r="C58" s="292" t="s">
        <v>2097</v>
      </c>
      <c r="D58" s="660">
        <v>38</v>
      </c>
      <c r="E58" s="869">
        <v>45.6</v>
      </c>
      <c r="F58" s="660">
        <v>60</v>
      </c>
      <c r="G58" s="869">
        <v>53</v>
      </c>
      <c r="H58" s="973">
        <v>57.24</v>
      </c>
      <c r="I58" s="491"/>
      <c r="J58" s="491">
        <v>60</v>
      </c>
      <c r="K58" s="491"/>
      <c r="L58" s="1034">
        <v>57.24</v>
      </c>
      <c r="M58" s="1034"/>
      <c r="N58" s="1034"/>
      <c r="O58" s="1034"/>
      <c r="P58" s="1034"/>
      <c r="Q58" s="1034"/>
      <c r="R58" s="1034"/>
      <c r="S58" s="1126"/>
      <c r="T58" s="1133">
        <f t="shared" si="2"/>
        <v>0</v>
      </c>
      <c r="U58" s="1177" t="e">
        <f t="shared" si="0"/>
        <v>#DIV/0!</v>
      </c>
    </row>
    <row r="59" spans="1:22" ht="18.75">
      <c r="A59" s="284"/>
      <c r="B59" s="665" t="s">
        <v>4454</v>
      </c>
      <c r="C59" s="292" t="s">
        <v>2097</v>
      </c>
      <c r="D59" s="660">
        <v>37</v>
      </c>
      <c r="E59" s="869">
        <v>44.4</v>
      </c>
      <c r="F59" s="660">
        <v>58</v>
      </c>
      <c r="G59" s="869">
        <v>53</v>
      </c>
      <c r="H59" s="973">
        <v>57.24</v>
      </c>
      <c r="I59" s="491"/>
      <c r="J59" s="491">
        <v>58</v>
      </c>
      <c r="K59" s="491"/>
      <c r="L59" s="1034">
        <v>57.24</v>
      </c>
      <c r="M59" s="1034"/>
      <c r="N59" s="1034"/>
      <c r="O59" s="1034"/>
      <c r="P59" s="1034"/>
      <c r="Q59" s="1034"/>
      <c r="R59" s="1034"/>
      <c r="S59" s="1126"/>
      <c r="T59" s="1133">
        <f t="shared" si="2"/>
        <v>0</v>
      </c>
      <c r="U59" s="1177" t="e">
        <f t="shared" si="0"/>
        <v>#DIV/0!</v>
      </c>
    </row>
    <row r="60" spans="1:22" ht="18.75">
      <c r="A60" s="284"/>
      <c r="B60" s="665" t="s">
        <v>2918</v>
      </c>
      <c r="C60" s="292" t="s">
        <v>2097</v>
      </c>
      <c r="D60" s="660">
        <v>33</v>
      </c>
      <c r="E60" s="869">
        <v>39.6</v>
      </c>
      <c r="F60" s="660">
        <v>52</v>
      </c>
      <c r="G60" s="869">
        <v>53</v>
      </c>
      <c r="H60" s="973">
        <v>57.24</v>
      </c>
      <c r="I60" s="491">
        <v>57.24</v>
      </c>
      <c r="J60" s="491">
        <v>52</v>
      </c>
      <c r="K60" s="491"/>
      <c r="L60" s="1034">
        <v>57.24</v>
      </c>
      <c r="M60" s="1034">
        <v>57.24</v>
      </c>
      <c r="N60" s="1034">
        <v>57.24</v>
      </c>
      <c r="O60" s="1034">
        <v>61</v>
      </c>
      <c r="P60" s="1034">
        <v>61</v>
      </c>
      <c r="Q60" s="1034">
        <v>61</v>
      </c>
      <c r="R60" s="1034">
        <v>61</v>
      </c>
      <c r="S60" s="1126">
        <v>63</v>
      </c>
      <c r="T60" s="1133">
        <f t="shared" si="2"/>
        <v>2224.5300000000002</v>
      </c>
      <c r="U60" s="1177">
        <f t="shared" si="0"/>
        <v>3.2786885245901641E-2</v>
      </c>
    </row>
    <row r="61" spans="1:22" ht="56.25">
      <c r="A61" s="284"/>
      <c r="B61" s="665" t="s">
        <v>4455</v>
      </c>
      <c r="C61" s="292" t="s">
        <v>2097</v>
      </c>
      <c r="D61" s="660">
        <v>45</v>
      </c>
      <c r="E61" s="869">
        <v>54</v>
      </c>
      <c r="F61" s="660">
        <v>65</v>
      </c>
      <c r="G61" s="869">
        <v>66</v>
      </c>
      <c r="H61" s="973">
        <v>71</v>
      </c>
      <c r="I61" s="491">
        <v>78</v>
      </c>
      <c r="J61" s="491">
        <v>65</v>
      </c>
      <c r="K61" s="491"/>
      <c r="L61" s="1034">
        <v>71</v>
      </c>
      <c r="M61" s="1034">
        <v>79</v>
      </c>
      <c r="N61" s="1034">
        <v>79</v>
      </c>
      <c r="O61" s="1034">
        <v>85</v>
      </c>
      <c r="P61" s="1034">
        <v>85</v>
      </c>
      <c r="Q61" s="1034">
        <v>70</v>
      </c>
      <c r="R61" s="1034">
        <v>70</v>
      </c>
      <c r="S61" s="1126">
        <v>74</v>
      </c>
      <c r="T61" s="1133">
        <f t="shared" si="2"/>
        <v>2612.94</v>
      </c>
      <c r="U61" s="1177">
        <f t="shared" si="0"/>
        <v>5.7142857142857141E-2</v>
      </c>
    </row>
    <row r="62" spans="1:22" ht="36.75">
      <c r="A62" s="284"/>
      <c r="B62" s="665" t="s">
        <v>4456</v>
      </c>
      <c r="C62" s="292" t="s">
        <v>2915</v>
      </c>
      <c r="D62" s="660">
        <v>47</v>
      </c>
      <c r="E62" s="869">
        <v>56.4</v>
      </c>
      <c r="F62" s="660">
        <v>75</v>
      </c>
      <c r="G62" s="869">
        <v>76</v>
      </c>
      <c r="H62" s="973">
        <v>82</v>
      </c>
      <c r="I62" s="491">
        <v>85</v>
      </c>
      <c r="J62" s="491">
        <v>75</v>
      </c>
      <c r="K62" s="491"/>
      <c r="L62" s="1034">
        <v>82</v>
      </c>
      <c r="M62" s="1034">
        <v>85</v>
      </c>
      <c r="N62" s="1034">
        <v>85</v>
      </c>
      <c r="O62" s="1034">
        <v>91</v>
      </c>
      <c r="P62" s="1034">
        <v>91</v>
      </c>
      <c r="Q62" s="1034">
        <v>82</v>
      </c>
      <c r="R62" s="1034">
        <v>82</v>
      </c>
      <c r="S62" s="1126">
        <v>86</v>
      </c>
      <c r="T62" s="1133">
        <f t="shared" si="2"/>
        <v>3036.66</v>
      </c>
      <c r="U62" s="1177">
        <f t="shared" si="0"/>
        <v>4.878048780487805E-2</v>
      </c>
    </row>
    <row r="63" spans="1:22" ht="18.75">
      <c r="A63" s="291"/>
      <c r="B63" s="665" t="s">
        <v>2760</v>
      </c>
      <c r="C63" s="292" t="s">
        <v>2915</v>
      </c>
      <c r="D63" s="660">
        <v>23</v>
      </c>
      <c r="E63" s="869">
        <v>27.599999999999998</v>
      </c>
      <c r="F63" s="660">
        <v>35</v>
      </c>
      <c r="G63" s="869">
        <v>38</v>
      </c>
      <c r="H63" s="973">
        <v>41.04</v>
      </c>
      <c r="I63" s="491">
        <v>41.04</v>
      </c>
      <c r="J63" s="491">
        <v>35</v>
      </c>
      <c r="K63" s="491"/>
      <c r="L63" s="1035">
        <v>41.04</v>
      </c>
      <c r="M63" s="1035">
        <v>41.04</v>
      </c>
      <c r="N63" s="1035">
        <v>41.04</v>
      </c>
      <c r="O63" s="1035">
        <v>44</v>
      </c>
      <c r="P63" s="1035">
        <v>44</v>
      </c>
      <c r="Q63" s="1035">
        <v>35</v>
      </c>
      <c r="R63" s="1035">
        <v>35</v>
      </c>
      <c r="S63" s="1125">
        <v>37</v>
      </c>
      <c r="T63" s="1133">
        <f t="shared" si="2"/>
        <v>1306.47</v>
      </c>
      <c r="U63" s="1177">
        <f t="shared" si="0"/>
        <v>5.7142857142857141E-2</v>
      </c>
    </row>
    <row r="64" spans="1:22" ht="52.5">
      <c r="A64" s="291">
        <v>8</v>
      </c>
      <c r="B64" s="1138" t="s">
        <v>4457</v>
      </c>
      <c r="C64" s="286"/>
      <c r="D64" s="660"/>
      <c r="E64" s="869"/>
      <c r="F64" s="660"/>
      <c r="G64" s="869"/>
      <c r="H64" s="973"/>
      <c r="I64" s="491"/>
      <c r="J64" s="491"/>
      <c r="K64" s="491"/>
      <c r="L64" s="491"/>
      <c r="M64" s="491"/>
      <c r="N64" s="491"/>
      <c r="O64" s="491"/>
      <c r="P64" s="491"/>
      <c r="Q64" s="491"/>
      <c r="R64" s="491"/>
      <c r="S64" s="1124"/>
      <c r="T64" s="1133"/>
      <c r="U64" s="1177" t="e">
        <f t="shared" si="0"/>
        <v>#DIV/0!</v>
      </c>
    </row>
    <row r="65" spans="1:21" ht="18.75">
      <c r="A65" s="284"/>
      <c r="B65" s="665" t="s">
        <v>2925</v>
      </c>
      <c r="C65" s="286" t="s">
        <v>2926</v>
      </c>
      <c r="D65" s="660">
        <v>45</v>
      </c>
      <c r="E65" s="869">
        <v>54</v>
      </c>
      <c r="F65" s="660" t="s">
        <v>399</v>
      </c>
      <c r="G65" s="869"/>
      <c r="H65" s="973"/>
      <c r="I65" s="491"/>
      <c r="J65" s="491" t="s">
        <v>399</v>
      </c>
      <c r="K65" s="491"/>
      <c r="L65" s="491"/>
      <c r="M65" s="491"/>
      <c r="N65" s="491"/>
      <c r="O65" s="491"/>
      <c r="P65" s="491"/>
      <c r="Q65" s="491"/>
      <c r="R65" s="491"/>
      <c r="S65" s="1124"/>
      <c r="T65" s="1133"/>
      <c r="U65" s="1177" t="e">
        <f t="shared" si="0"/>
        <v>#DIV/0!</v>
      </c>
    </row>
    <row r="66" spans="1:21" ht="18.75">
      <c r="A66" s="284"/>
      <c r="B66" s="665" t="s">
        <v>2927</v>
      </c>
      <c r="C66" s="286" t="s">
        <v>1073</v>
      </c>
      <c r="D66" s="660">
        <v>47</v>
      </c>
      <c r="E66" s="869">
        <v>56.4</v>
      </c>
      <c r="F66" s="660" t="s">
        <v>399</v>
      </c>
      <c r="G66" s="869"/>
      <c r="H66" s="973"/>
      <c r="I66" s="491"/>
      <c r="J66" s="491" t="s">
        <v>399</v>
      </c>
      <c r="K66" s="491"/>
      <c r="L66" s="491"/>
      <c r="M66" s="491"/>
      <c r="N66" s="491"/>
      <c r="O66" s="491"/>
      <c r="P66" s="491"/>
      <c r="Q66" s="491"/>
      <c r="R66" s="491"/>
      <c r="S66" s="1124"/>
      <c r="T66" s="1133"/>
      <c r="U66" s="1177" t="e">
        <f t="shared" si="0"/>
        <v>#DIV/0!</v>
      </c>
    </row>
    <row r="67" spans="1:21" ht="18.75">
      <c r="A67" s="284"/>
      <c r="B67" s="665" t="s">
        <v>2928</v>
      </c>
      <c r="C67" s="286" t="s">
        <v>1073</v>
      </c>
      <c r="D67" s="660">
        <v>48</v>
      </c>
      <c r="E67" s="869">
        <v>57.599999999999994</v>
      </c>
      <c r="F67" s="660" t="s">
        <v>399</v>
      </c>
      <c r="G67" s="869"/>
      <c r="H67" s="973"/>
      <c r="I67" s="491"/>
      <c r="J67" s="491" t="s">
        <v>399</v>
      </c>
      <c r="K67" s="491"/>
      <c r="L67" s="491"/>
      <c r="M67" s="491"/>
      <c r="N67" s="491"/>
      <c r="O67" s="491"/>
      <c r="P67" s="491"/>
      <c r="Q67" s="491"/>
      <c r="R67" s="491"/>
      <c r="S67" s="1124"/>
      <c r="T67" s="1133"/>
      <c r="U67" s="1177" t="e">
        <f t="shared" si="0"/>
        <v>#DIV/0!</v>
      </c>
    </row>
    <row r="68" spans="1:21" ht="18.75">
      <c r="A68" s="284"/>
      <c r="B68" s="665" t="s">
        <v>2929</v>
      </c>
      <c r="C68" s="286" t="s">
        <v>1073</v>
      </c>
      <c r="D68" s="660">
        <v>49</v>
      </c>
      <c r="E68" s="869">
        <v>58.8</v>
      </c>
      <c r="F68" s="660" t="s">
        <v>399</v>
      </c>
      <c r="G68" s="869"/>
      <c r="H68" s="973"/>
      <c r="I68" s="491"/>
      <c r="J68" s="491" t="s">
        <v>399</v>
      </c>
      <c r="K68" s="491"/>
      <c r="L68" s="491"/>
      <c r="M68" s="491"/>
      <c r="N68" s="491"/>
      <c r="O68" s="491"/>
      <c r="P68" s="491"/>
      <c r="Q68" s="491"/>
      <c r="R68" s="491"/>
      <c r="S68" s="1124"/>
      <c r="T68" s="1133"/>
      <c r="U68" s="1177" t="e">
        <f t="shared" si="0"/>
        <v>#DIV/0!</v>
      </c>
    </row>
    <row r="69" spans="1:21" ht="18.75">
      <c r="A69" s="291">
        <v>9</v>
      </c>
      <c r="B69" s="1138" t="s">
        <v>2384</v>
      </c>
      <c r="C69" s="292"/>
      <c r="D69" s="660"/>
      <c r="E69" s="869"/>
      <c r="F69" s="660"/>
      <c r="G69" s="869"/>
      <c r="H69" s="973"/>
      <c r="I69" s="491"/>
      <c r="J69" s="491"/>
      <c r="K69" s="491"/>
      <c r="L69" s="491"/>
      <c r="M69" s="491"/>
      <c r="N69" s="491"/>
      <c r="O69" s="491"/>
      <c r="P69" s="491"/>
      <c r="Q69" s="491"/>
      <c r="R69" s="491"/>
      <c r="S69" s="1124"/>
      <c r="T69" s="1133"/>
      <c r="U69" s="1177" t="e">
        <f t="shared" si="0"/>
        <v>#DIV/0!</v>
      </c>
    </row>
    <row r="70" spans="1:21" ht="36">
      <c r="A70" s="284"/>
      <c r="B70" s="665" t="s">
        <v>2838</v>
      </c>
      <c r="C70" s="292" t="s">
        <v>2915</v>
      </c>
      <c r="D70" s="660">
        <v>52</v>
      </c>
      <c r="E70" s="869">
        <v>62.4</v>
      </c>
      <c r="F70" s="660" t="s">
        <v>399</v>
      </c>
      <c r="G70" s="869"/>
      <c r="H70" s="973"/>
      <c r="I70" s="491">
        <v>85.2</v>
      </c>
      <c r="J70" s="491" t="s">
        <v>399</v>
      </c>
      <c r="K70" s="491"/>
      <c r="L70" s="491"/>
      <c r="M70" s="491">
        <v>85.2</v>
      </c>
      <c r="N70" s="491">
        <v>85.6</v>
      </c>
      <c r="O70" s="491">
        <v>88</v>
      </c>
      <c r="P70" s="491">
        <v>76.599999999999994</v>
      </c>
      <c r="Q70" s="491">
        <v>82</v>
      </c>
      <c r="R70" s="491">
        <v>82</v>
      </c>
      <c r="S70" s="1355">
        <f>0.4*S61+0.6*S46</f>
        <v>87.199999999999989</v>
      </c>
      <c r="T70" s="1133">
        <f>FLOOR(35.31*S70,0.01)</f>
        <v>3079.03</v>
      </c>
      <c r="U70" s="1177">
        <f t="shared" si="0"/>
        <v>6.3414634146341325E-2</v>
      </c>
    </row>
    <row r="71" spans="1:21" ht="36">
      <c r="A71" s="1283">
        <v>10</v>
      </c>
      <c r="B71" s="1284" t="s">
        <v>4458</v>
      </c>
      <c r="C71" s="1285"/>
      <c r="D71" s="1286"/>
      <c r="E71" s="1287"/>
      <c r="F71" s="1286"/>
      <c r="G71" s="1287"/>
      <c r="H71" s="1288"/>
      <c r="I71" s="1081"/>
      <c r="J71" s="1081"/>
      <c r="K71" s="1081"/>
      <c r="L71" s="1081"/>
      <c r="M71" s="1081"/>
      <c r="N71" s="1081"/>
      <c r="O71" s="1081"/>
      <c r="P71" s="1081"/>
      <c r="Q71" s="1081"/>
      <c r="R71" s="1081"/>
      <c r="S71" s="1124"/>
      <c r="T71" s="1289"/>
      <c r="U71" s="1177" t="e">
        <f t="shared" si="0"/>
        <v>#DIV/0!</v>
      </c>
    </row>
    <row r="72" spans="1:21" ht="18.75">
      <c r="A72" s="1283"/>
      <c r="B72" s="1169" t="s">
        <v>1431</v>
      </c>
      <c r="C72" s="1290" t="s">
        <v>2805</v>
      </c>
      <c r="D72" s="1291">
        <v>88.6</v>
      </c>
      <c r="E72" s="1291">
        <v>92.6</v>
      </c>
      <c r="F72" s="1291">
        <f>75+2.3+1+0.2</f>
        <v>78.5</v>
      </c>
      <c r="G72" s="1291">
        <v>68.400000000000006</v>
      </c>
      <c r="H72" s="1288">
        <v>74.62</v>
      </c>
      <c r="I72" s="1081">
        <v>78.099999999999994</v>
      </c>
      <c r="J72" s="1081">
        <v>78.5</v>
      </c>
      <c r="K72" s="1081"/>
      <c r="L72" s="1067">
        <v>74.62</v>
      </c>
      <c r="M72" s="1067">
        <v>78.099999999999994</v>
      </c>
      <c r="N72" s="1067">
        <v>84</v>
      </c>
      <c r="O72" s="1067">
        <v>115</v>
      </c>
      <c r="P72" s="1067">
        <v>115</v>
      </c>
      <c r="Q72" s="1067">
        <v>105</v>
      </c>
      <c r="R72" s="1067">
        <v>108</v>
      </c>
      <c r="S72" s="1125">
        <v>147.80000000000001</v>
      </c>
      <c r="T72" s="1289">
        <f>FLOOR(1*S72,0.01)</f>
        <v>147.80000000000001</v>
      </c>
      <c r="U72" s="1177">
        <f t="shared" si="0"/>
        <v>0.40761904761904771</v>
      </c>
    </row>
    <row r="73" spans="1:21" ht="18.75">
      <c r="A73" s="1283"/>
      <c r="B73" s="1169" t="s">
        <v>4459</v>
      </c>
      <c r="C73" s="1010" t="s">
        <v>1067</v>
      </c>
      <c r="D73" s="1291">
        <v>94.5</v>
      </c>
      <c r="E73" s="1291">
        <v>99.9</v>
      </c>
      <c r="F73" s="1291">
        <f>83+2.3+1+0.2</f>
        <v>86.5</v>
      </c>
      <c r="G73" s="1291">
        <v>73.7</v>
      </c>
      <c r="H73" s="1288">
        <v>75.819999999999993</v>
      </c>
      <c r="I73" s="1081">
        <v>75.819999999999993</v>
      </c>
      <c r="J73" s="1081">
        <v>86.5</v>
      </c>
      <c r="K73" s="1081"/>
      <c r="L73" s="1067">
        <v>75.819999999999993</v>
      </c>
      <c r="M73" s="1067">
        <v>75.819999999999993</v>
      </c>
      <c r="N73" s="1067">
        <v>81</v>
      </c>
      <c r="O73" s="1067">
        <v>89</v>
      </c>
      <c r="P73" s="1067">
        <v>89</v>
      </c>
      <c r="Q73" s="1067">
        <v>89</v>
      </c>
      <c r="R73" s="1067">
        <v>89</v>
      </c>
      <c r="S73" s="1125">
        <v>89</v>
      </c>
      <c r="T73" s="1289">
        <f t="shared" ref="T73:T91" si="3">FLOOR(1*S73,0.01)</f>
        <v>89</v>
      </c>
      <c r="U73" s="1177">
        <f t="shared" si="0"/>
        <v>0</v>
      </c>
    </row>
    <row r="74" spans="1:21" ht="36">
      <c r="A74" s="1283"/>
      <c r="B74" s="1169" t="s">
        <v>4460</v>
      </c>
      <c r="C74" s="1290"/>
      <c r="D74" s="1291"/>
      <c r="E74" s="1291"/>
      <c r="F74" s="1291"/>
      <c r="G74" s="1291"/>
      <c r="H74" s="1288"/>
      <c r="I74" s="1081"/>
      <c r="J74" s="1081"/>
      <c r="K74" s="1081"/>
      <c r="L74" s="1067"/>
      <c r="M74" s="1067"/>
      <c r="N74" s="1067"/>
      <c r="O74" s="1067"/>
      <c r="P74" s="1067"/>
      <c r="Q74" s="1067"/>
      <c r="R74" s="1067"/>
      <c r="S74" s="1125"/>
      <c r="T74" s="1289">
        <f t="shared" si="3"/>
        <v>0</v>
      </c>
      <c r="U74" s="1177" t="e">
        <f t="shared" ref="U74:U137" si="4">(S74-Q74)/Q74</f>
        <v>#DIV/0!</v>
      </c>
    </row>
    <row r="75" spans="1:21" ht="18.75">
      <c r="A75" s="1283"/>
      <c r="B75" s="1292" t="s">
        <v>4461</v>
      </c>
      <c r="C75" s="1010" t="s">
        <v>1067</v>
      </c>
      <c r="D75" s="1291">
        <v>72.400000000000006</v>
      </c>
      <c r="E75" s="1291">
        <v>77.900000000000006</v>
      </c>
      <c r="F75" s="1291">
        <f>2.3+1+0.2+63.6</f>
        <v>67.099999999999994</v>
      </c>
      <c r="G75" s="1291">
        <v>63.8</v>
      </c>
      <c r="H75" s="1288">
        <v>67.819999999999993</v>
      </c>
      <c r="I75" s="1081">
        <v>68.5</v>
      </c>
      <c r="J75" s="1081">
        <v>67.099999999999994</v>
      </c>
      <c r="K75" s="1081"/>
      <c r="L75" s="1067">
        <v>67.819999999999993</v>
      </c>
      <c r="M75" s="1067">
        <v>68.5</v>
      </c>
      <c r="N75" s="1067">
        <v>73</v>
      </c>
      <c r="O75" s="1067">
        <v>84</v>
      </c>
      <c r="P75" s="1067">
        <v>86.5</v>
      </c>
      <c r="Q75" s="1067">
        <v>86.5</v>
      </c>
      <c r="R75" s="1067">
        <v>89</v>
      </c>
      <c r="S75" s="1125">
        <v>132.30000000000001</v>
      </c>
      <c r="T75" s="1289">
        <f t="shared" si="3"/>
        <v>132.30000000000001</v>
      </c>
      <c r="U75" s="1177">
        <f t="shared" si="4"/>
        <v>0.52947976878612735</v>
      </c>
    </row>
    <row r="76" spans="1:21" ht="18.75">
      <c r="A76" s="1283"/>
      <c r="B76" s="1292" t="s">
        <v>4462</v>
      </c>
      <c r="C76" s="1010" t="s">
        <v>1067</v>
      </c>
      <c r="D76" s="1291">
        <v>77</v>
      </c>
      <c r="E76" s="1291">
        <v>83.05</v>
      </c>
      <c r="F76" s="1291">
        <f>67.6+1+0.2+2.3</f>
        <v>71.099999999999994</v>
      </c>
      <c r="G76" s="1291">
        <v>67.599999999999994</v>
      </c>
      <c r="H76" s="1288">
        <v>71.72</v>
      </c>
      <c r="I76" s="1081">
        <v>72.5</v>
      </c>
      <c r="J76" s="1081">
        <v>71.099999999999994</v>
      </c>
      <c r="K76" s="1081"/>
      <c r="L76" s="1067">
        <v>71.72</v>
      </c>
      <c r="M76" s="1067">
        <v>72.5</v>
      </c>
      <c r="N76" s="1067">
        <v>78</v>
      </c>
      <c r="O76" s="1067">
        <v>89</v>
      </c>
      <c r="P76" s="1067">
        <v>91.6</v>
      </c>
      <c r="Q76" s="1067">
        <v>91.6</v>
      </c>
      <c r="R76" s="1067">
        <v>94</v>
      </c>
      <c r="S76" s="1125">
        <v>140.80000000000001</v>
      </c>
      <c r="T76" s="1289">
        <f t="shared" si="3"/>
        <v>140.80000000000001</v>
      </c>
      <c r="U76" s="1177">
        <f t="shared" si="4"/>
        <v>0.53711790393013126</v>
      </c>
    </row>
    <row r="77" spans="1:21" ht="18.75">
      <c r="A77" s="1283"/>
      <c r="B77" s="1292" t="s">
        <v>4463</v>
      </c>
      <c r="C77" s="1010" t="s">
        <v>1067</v>
      </c>
      <c r="D77" s="1291">
        <v>81.599999999999994</v>
      </c>
      <c r="E77" s="1291">
        <v>88.2</v>
      </c>
      <c r="F77" s="1291">
        <f>71.6+2.3+1+0.2</f>
        <v>75.099999999999994</v>
      </c>
      <c r="G77" s="1291">
        <v>71.3</v>
      </c>
      <c r="H77" s="1288">
        <v>75.62</v>
      </c>
      <c r="I77" s="1081">
        <v>76.5</v>
      </c>
      <c r="J77" s="1081">
        <v>75.099999999999994</v>
      </c>
      <c r="K77" s="1081"/>
      <c r="L77" s="1067">
        <v>75.62</v>
      </c>
      <c r="M77" s="1067">
        <v>76.5</v>
      </c>
      <c r="N77" s="1067">
        <v>82</v>
      </c>
      <c r="O77" s="1067">
        <v>94</v>
      </c>
      <c r="P77" s="1067">
        <v>96.8</v>
      </c>
      <c r="Q77" s="1067">
        <v>96.8</v>
      </c>
      <c r="R77" s="1067">
        <v>99</v>
      </c>
      <c r="S77" s="1125">
        <v>149.30000000000001</v>
      </c>
      <c r="T77" s="1289">
        <f t="shared" si="3"/>
        <v>149.30000000000001</v>
      </c>
      <c r="U77" s="1177">
        <f t="shared" si="4"/>
        <v>0.54235537190082661</v>
      </c>
    </row>
    <row r="78" spans="1:21" ht="18.75">
      <c r="A78" s="1283"/>
      <c r="B78" s="1293" t="s">
        <v>4464</v>
      </c>
      <c r="C78" s="1010" t="s">
        <v>1067</v>
      </c>
      <c r="D78" s="1291">
        <v>73.2</v>
      </c>
      <c r="E78" s="1291">
        <v>78.5</v>
      </c>
      <c r="F78" s="1291">
        <f>64.15+2.3+1+0.2</f>
        <v>67.650000000000006</v>
      </c>
      <c r="G78" s="1291">
        <v>64.599999999999994</v>
      </c>
      <c r="H78" s="1288">
        <v>68.62</v>
      </c>
      <c r="I78" s="1081">
        <v>69.349999999999994</v>
      </c>
      <c r="J78" s="1081">
        <v>67.650000000000006</v>
      </c>
      <c r="K78" s="1081"/>
      <c r="L78" s="1067">
        <v>68.62</v>
      </c>
      <c r="M78" s="1067">
        <v>69.349999999999994</v>
      </c>
      <c r="N78" s="1067">
        <v>74</v>
      </c>
      <c r="O78" s="1067">
        <v>85</v>
      </c>
      <c r="P78" s="1067">
        <v>87.5</v>
      </c>
      <c r="Q78" s="1067">
        <v>87.5</v>
      </c>
      <c r="R78" s="1067">
        <v>90</v>
      </c>
      <c r="S78" s="1125">
        <v>133.5</v>
      </c>
      <c r="T78" s="1289">
        <f t="shared" si="3"/>
        <v>133.5</v>
      </c>
      <c r="U78" s="1177">
        <f t="shared" si="4"/>
        <v>0.52571428571428569</v>
      </c>
    </row>
    <row r="79" spans="1:21" ht="18.75">
      <c r="A79" s="1283"/>
      <c r="B79" s="1293" t="s">
        <v>2423</v>
      </c>
      <c r="C79" s="1010" t="s">
        <v>1067</v>
      </c>
      <c r="D79" s="1291">
        <v>77.599999999999994</v>
      </c>
      <c r="E79" s="1291">
        <v>83.65</v>
      </c>
      <c r="F79" s="1291">
        <f>68.15+1+2.3+0.2</f>
        <v>71.650000000000006</v>
      </c>
      <c r="G79" s="1291">
        <v>69.3</v>
      </c>
      <c r="H79" s="1288">
        <v>72.62</v>
      </c>
      <c r="I79" s="1081">
        <v>73.349999999999994</v>
      </c>
      <c r="J79" s="1081">
        <v>71.650000000000006</v>
      </c>
      <c r="K79" s="1081"/>
      <c r="L79" s="1067">
        <v>72.62</v>
      </c>
      <c r="M79" s="1067">
        <v>73.349999999999994</v>
      </c>
      <c r="N79" s="1067">
        <v>79</v>
      </c>
      <c r="O79" s="1067">
        <v>89</v>
      </c>
      <c r="P79" s="1067">
        <v>91.6</v>
      </c>
      <c r="Q79" s="1067">
        <v>91.6</v>
      </c>
      <c r="R79" s="1067">
        <v>94</v>
      </c>
      <c r="S79" s="1125">
        <v>140.4</v>
      </c>
      <c r="T79" s="1289">
        <f t="shared" si="3"/>
        <v>140.4</v>
      </c>
      <c r="U79" s="1177">
        <f t="shared" si="4"/>
        <v>0.5327510917030569</v>
      </c>
    </row>
    <row r="80" spans="1:21" ht="18.75">
      <c r="A80" s="1283"/>
      <c r="B80" s="1293" t="s">
        <v>2424</v>
      </c>
      <c r="C80" s="1010" t="s">
        <v>1067</v>
      </c>
      <c r="D80" s="1291">
        <v>74.099999999999994</v>
      </c>
      <c r="E80" s="1291">
        <v>79.5</v>
      </c>
      <c r="F80" s="1291">
        <f>65.2+1+2.3+0.2</f>
        <v>68.7</v>
      </c>
      <c r="G80" s="1291">
        <v>65.7</v>
      </c>
      <c r="H80" s="1288">
        <v>69.819999999999993</v>
      </c>
      <c r="I80" s="1081">
        <v>70.599999999999994</v>
      </c>
      <c r="J80" s="1081">
        <v>68.7</v>
      </c>
      <c r="K80" s="1081"/>
      <c r="L80" s="1067">
        <v>69.819999999999993</v>
      </c>
      <c r="M80" s="1067">
        <v>70.599999999999994</v>
      </c>
      <c r="N80" s="1067">
        <v>76</v>
      </c>
      <c r="O80" s="1067">
        <v>86</v>
      </c>
      <c r="P80" s="1067">
        <v>88.5</v>
      </c>
      <c r="Q80" s="1067">
        <v>88.5</v>
      </c>
      <c r="R80" s="1067">
        <v>91</v>
      </c>
      <c r="S80" s="1125">
        <v>135</v>
      </c>
      <c r="T80" s="1289">
        <f t="shared" si="3"/>
        <v>135</v>
      </c>
      <c r="U80" s="1177">
        <f t="shared" si="4"/>
        <v>0.52542372881355937</v>
      </c>
    </row>
    <row r="81" spans="1:22" ht="34.5">
      <c r="A81" s="1283"/>
      <c r="B81" s="1293" t="s">
        <v>4465</v>
      </c>
      <c r="C81" s="1010" t="s">
        <v>1067</v>
      </c>
      <c r="D81" s="1291">
        <v>79.599999999999994</v>
      </c>
      <c r="E81" s="1291">
        <v>83.1</v>
      </c>
      <c r="F81" s="1291">
        <f>68.75+1+0.2+2.3</f>
        <v>72.25</v>
      </c>
      <c r="G81" s="1291">
        <v>72.400000000000006</v>
      </c>
      <c r="H81" s="1288">
        <v>74.92</v>
      </c>
      <c r="I81" s="1081">
        <v>75.7</v>
      </c>
      <c r="J81" s="1081">
        <v>72.25</v>
      </c>
      <c r="K81" s="1081"/>
      <c r="L81" s="1067">
        <v>74.92</v>
      </c>
      <c r="M81" s="1067">
        <v>75.7</v>
      </c>
      <c r="N81" s="1067">
        <v>81</v>
      </c>
      <c r="O81" s="1067">
        <v>93</v>
      </c>
      <c r="P81" s="1067">
        <v>95.7</v>
      </c>
      <c r="Q81" s="1067">
        <v>95.7</v>
      </c>
      <c r="R81" s="1067">
        <v>98</v>
      </c>
      <c r="S81" s="1125">
        <v>139.1</v>
      </c>
      <c r="T81" s="1289">
        <f t="shared" si="3"/>
        <v>139.1</v>
      </c>
      <c r="U81" s="1177">
        <f t="shared" si="4"/>
        <v>0.45350052246603961</v>
      </c>
    </row>
    <row r="82" spans="1:22" s="835" customFormat="1" ht="18.75">
      <c r="A82" s="1394"/>
      <c r="B82" s="1522" t="s">
        <v>4466</v>
      </c>
      <c r="C82" s="1383" t="s">
        <v>1067</v>
      </c>
      <c r="D82" s="1384">
        <v>93.500000000000014</v>
      </c>
      <c r="E82" s="1384">
        <v>93.500000000000014</v>
      </c>
      <c r="F82" s="1384" t="s">
        <v>399</v>
      </c>
      <c r="G82" s="1384">
        <v>94</v>
      </c>
      <c r="H82" s="1386">
        <v>98.52</v>
      </c>
      <c r="I82" s="1387">
        <v>98.52</v>
      </c>
      <c r="J82" s="1387" t="s">
        <v>399</v>
      </c>
      <c r="K82" s="1387"/>
      <c r="L82" s="1523">
        <v>98.52</v>
      </c>
      <c r="M82" s="1523">
        <v>98.52</v>
      </c>
      <c r="N82" s="1523">
        <v>98.52</v>
      </c>
      <c r="O82" s="1523">
        <v>112</v>
      </c>
      <c r="P82" s="1523">
        <v>112</v>
      </c>
      <c r="Q82" s="1523">
        <v>112</v>
      </c>
      <c r="R82" s="1523">
        <v>112</v>
      </c>
      <c r="S82" s="1524">
        <v>112</v>
      </c>
      <c r="T82" s="1388">
        <f t="shared" si="3"/>
        <v>112</v>
      </c>
      <c r="U82" s="1525">
        <f t="shared" si="4"/>
        <v>0</v>
      </c>
    </row>
    <row r="83" spans="1:22" s="835" customFormat="1" ht="18.75">
      <c r="A83" s="1394"/>
      <c r="B83" s="1522" t="s">
        <v>4467</v>
      </c>
      <c r="C83" s="1383" t="s">
        <v>1067</v>
      </c>
      <c r="D83" s="1384">
        <v>105.259</v>
      </c>
      <c r="E83" s="1384">
        <v>105.259</v>
      </c>
      <c r="F83" s="1384" t="s">
        <v>399</v>
      </c>
      <c r="G83" s="1384">
        <v>105</v>
      </c>
      <c r="H83" s="1386">
        <v>109.52</v>
      </c>
      <c r="I83" s="1387">
        <v>109.52</v>
      </c>
      <c r="J83" s="1387" t="s">
        <v>399</v>
      </c>
      <c r="K83" s="1387"/>
      <c r="L83" s="1523">
        <v>109.52</v>
      </c>
      <c r="M83" s="1523">
        <v>109.52</v>
      </c>
      <c r="N83" s="1523">
        <v>109.52</v>
      </c>
      <c r="O83" s="1523">
        <v>125</v>
      </c>
      <c r="P83" s="1523">
        <v>125</v>
      </c>
      <c r="Q83" s="1523">
        <v>125</v>
      </c>
      <c r="R83" s="1523">
        <v>125</v>
      </c>
      <c r="S83" s="1524">
        <v>125</v>
      </c>
      <c r="T83" s="1388">
        <f t="shared" si="3"/>
        <v>125</v>
      </c>
      <c r="U83" s="1525">
        <f t="shared" si="4"/>
        <v>0</v>
      </c>
    </row>
    <row r="84" spans="1:22" ht="54">
      <c r="A84" s="1283"/>
      <c r="B84" s="1169" t="s">
        <v>4468</v>
      </c>
      <c r="C84" s="1290" t="s">
        <v>1073</v>
      </c>
      <c r="D84" s="1291">
        <v>320</v>
      </c>
      <c r="E84" s="1294">
        <v>320</v>
      </c>
      <c r="F84" s="1291">
        <f>320+2.3+1+0.2</f>
        <v>323.5</v>
      </c>
      <c r="G84" s="1291">
        <v>323.5</v>
      </c>
      <c r="H84" s="1288">
        <v>328.02</v>
      </c>
      <c r="I84" s="1081">
        <v>322.5</v>
      </c>
      <c r="J84" s="1081">
        <v>323.5</v>
      </c>
      <c r="K84" s="1081"/>
      <c r="L84" s="1067">
        <v>328.02</v>
      </c>
      <c r="M84" s="1067">
        <v>322.5</v>
      </c>
      <c r="N84" s="1067">
        <v>322.5</v>
      </c>
      <c r="O84" s="1067">
        <v>370</v>
      </c>
      <c r="P84" s="1067">
        <v>370</v>
      </c>
      <c r="Q84" s="1067">
        <v>370</v>
      </c>
      <c r="R84" s="1067">
        <v>370</v>
      </c>
      <c r="S84" s="1125">
        <v>700</v>
      </c>
      <c r="T84" s="1289">
        <f t="shared" si="3"/>
        <v>700</v>
      </c>
      <c r="U84" s="1177">
        <f t="shared" si="4"/>
        <v>0.89189189189189189</v>
      </c>
    </row>
    <row r="85" spans="1:22" ht="51.75">
      <c r="A85" s="1283"/>
      <c r="B85" s="1169" t="s">
        <v>4469</v>
      </c>
      <c r="C85" s="1290" t="s">
        <v>1067</v>
      </c>
      <c r="D85" s="1295"/>
      <c r="E85" s="1296"/>
      <c r="F85" s="1295" t="s">
        <v>399</v>
      </c>
      <c r="G85" s="1296">
        <v>0</v>
      </c>
      <c r="H85" s="1288"/>
      <c r="I85" s="1081"/>
      <c r="J85" s="1081" t="s">
        <v>399</v>
      </c>
      <c r="K85" s="1081"/>
      <c r="L85" s="1067"/>
      <c r="M85" s="1067"/>
      <c r="N85" s="1067"/>
      <c r="O85" s="1067"/>
      <c r="P85" s="1067"/>
      <c r="Q85" s="1067"/>
      <c r="R85" s="1067"/>
      <c r="S85" s="1125"/>
      <c r="T85" s="1289">
        <f t="shared" si="3"/>
        <v>0</v>
      </c>
      <c r="U85" s="1177" t="e">
        <f t="shared" si="4"/>
        <v>#DIV/0!</v>
      </c>
    </row>
    <row r="86" spans="1:22" ht="54">
      <c r="A86" s="1283"/>
      <c r="B86" s="1169" t="s">
        <v>4470</v>
      </c>
      <c r="C86" s="1290" t="s">
        <v>1067</v>
      </c>
      <c r="D86" s="1291">
        <v>35</v>
      </c>
      <c r="E86" s="1294">
        <v>35</v>
      </c>
      <c r="F86" s="1291">
        <v>29.75</v>
      </c>
      <c r="G86" s="1294">
        <v>30</v>
      </c>
      <c r="H86" s="1288">
        <v>30</v>
      </c>
      <c r="I86" s="1081">
        <v>31.5</v>
      </c>
      <c r="J86" s="1081">
        <v>29.75</v>
      </c>
      <c r="K86" s="1081"/>
      <c r="L86" s="1067">
        <v>30</v>
      </c>
      <c r="M86" s="1067">
        <v>31.5</v>
      </c>
      <c r="N86" s="1067">
        <v>31.5</v>
      </c>
      <c r="O86" s="1067">
        <v>35</v>
      </c>
      <c r="P86" s="1067">
        <v>35</v>
      </c>
      <c r="Q86" s="1067">
        <v>35</v>
      </c>
      <c r="R86" s="1067">
        <v>35</v>
      </c>
      <c r="S86" s="1125">
        <v>35</v>
      </c>
      <c r="T86" s="1289">
        <f t="shared" si="3"/>
        <v>35</v>
      </c>
      <c r="U86" s="1177">
        <f t="shared" si="4"/>
        <v>0</v>
      </c>
    </row>
    <row r="87" spans="1:22" ht="54">
      <c r="A87" s="1283"/>
      <c r="B87" s="1292" t="s">
        <v>4471</v>
      </c>
      <c r="C87" s="1297"/>
      <c r="D87" s="1291"/>
      <c r="E87" s="1294"/>
      <c r="F87" s="1291"/>
      <c r="G87" s="1294"/>
      <c r="H87" s="1288"/>
      <c r="I87" s="1081"/>
      <c r="J87" s="1081"/>
      <c r="K87" s="1081"/>
      <c r="L87" s="1042"/>
      <c r="M87" s="1042"/>
      <c r="N87" s="1042"/>
      <c r="O87" s="1042"/>
      <c r="P87" s="1042"/>
      <c r="Q87" s="1042"/>
      <c r="R87" s="1042"/>
      <c r="S87" s="1125"/>
      <c r="T87" s="1289">
        <f t="shared" si="3"/>
        <v>0</v>
      </c>
      <c r="U87" s="1177" t="e">
        <f t="shared" si="4"/>
        <v>#DIV/0!</v>
      </c>
    </row>
    <row r="88" spans="1:22" ht="18.75">
      <c r="A88" s="1283"/>
      <c r="B88" s="1169" t="s">
        <v>4472</v>
      </c>
      <c r="C88" s="1010" t="s">
        <v>3173</v>
      </c>
      <c r="D88" s="1291">
        <v>200</v>
      </c>
      <c r="E88" s="1294">
        <v>200</v>
      </c>
      <c r="F88" s="1291">
        <v>170</v>
      </c>
      <c r="G88" s="1294">
        <v>165</v>
      </c>
      <c r="H88" s="1288">
        <v>165</v>
      </c>
      <c r="I88" s="1081">
        <v>173</v>
      </c>
      <c r="J88" s="1081">
        <v>170</v>
      </c>
      <c r="K88" s="1081"/>
      <c r="L88" s="1042">
        <v>165</v>
      </c>
      <c r="M88" s="1042">
        <v>173</v>
      </c>
      <c r="N88" s="1042">
        <v>173</v>
      </c>
      <c r="O88" s="1042">
        <v>198</v>
      </c>
      <c r="P88" s="1042">
        <v>198</v>
      </c>
      <c r="Q88" s="1042">
        <v>198</v>
      </c>
      <c r="R88" s="1042">
        <v>198</v>
      </c>
      <c r="S88" s="1125">
        <v>198</v>
      </c>
      <c r="T88" s="1289">
        <f t="shared" si="3"/>
        <v>198</v>
      </c>
      <c r="U88" s="1177">
        <f t="shared" si="4"/>
        <v>0</v>
      </c>
    </row>
    <row r="89" spans="1:22" ht="18.75">
      <c r="A89" s="1283"/>
      <c r="B89" s="1169" t="s">
        <v>4473</v>
      </c>
      <c r="C89" s="1010" t="s">
        <v>2465</v>
      </c>
      <c r="D89" s="1291">
        <v>221</v>
      </c>
      <c r="E89" s="1294">
        <v>221</v>
      </c>
      <c r="F89" s="1291">
        <v>187.85</v>
      </c>
      <c r="G89" s="1294">
        <v>182</v>
      </c>
      <c r="H89" s="1288">
        <v>182</v>
      </c>
      <c r="I89" s="1081">
        <v>191</v>
      </c>
      <c r="J89" s="1081">
        <v>187.85</v>
      </c>
      <c r="K89" s="1081"/>
      <c r="L89" s="1042">
        <v>182</v>
      </c>
      <c r="M89" s="1042">
        <v>191</v>
      </c>
      <c r="N89" s="1042">
        <v>191</v>
      </c>
      <c r="O89" s="1042">
        <v>219</v>
      </c>
      <c r="P89" s="1042">
        <v>219</v>
      </c>
      <c r="Q89" s="1042">
        <v>219</v>
      </c>
      <c r="R89" s="1042">
        <v>219</v>
      </c>
      <c r="S89" s="1125">
        <v>219</v>
      </c>
      <c r="T89" s="1289">
        <f t="shared" si="3"/>
        <v>219</v>
      </c>
      <c r="U89" s="1177">
        <f t="shared" si="4"/>
        <v>0</v>
      </c>
    </row>
    <row r="90" spans="1:22" ht="18.75">
      <c r="A90" s="1283"/>
      <c r="B90" s="1169" t="s">
        <v>4474</v>
      </c>
      <c r="C90" s="1010" t="s">
        <v>2465</v>
      </c>
      <c r="D90" s="1291">
        <v>181</v>
      </c>
      <c r="E90" s="1294">
        <v>181</v>
      </c>
      <c r="F90" s="1291">
        <v>153.85</v>
      </c>
      <c r="G90" s="1294">
        <v>150</v>
      </c>
      <c r="H90" s="1288">
        <v>150</v>
      </c>
      <c r="I90" s="1081">
        <v>157</v>
      </c>
      <c r="J90" s="1081">
        <v>153.85</v>
      </c>
      <c r="K90" s="1081"/>
      <c r="L90" s="1042">
        <v>150</v>
      </c>
      <c r="M90" s="1042">
        <v>157</v>
      </c>
      <c r="N90" s="1042">
        <v>157</v>
      </c>
      <c r="O90" s="1042">
        <v>180</v>
      </c>
      <c r="P90" s="1042">
        <v>180</v>
      </c>
      <c r="Q90" s="1042">
        <v>180</v>
      </c>
      <c r="R90" s="1042">
        <v>180</v>
      </c>
      <c r="S90" s="1125">
        <v>180</v>
      </c>
      <c r="T90" s="1289">
        <f t="shared" si="3"/>
        <v>180</v>
      </c>
      <c r="U90" s="1177">
        <f t="shared" si="4"/>
        <v>0</v>
      </c>
    </row>
    <row r="91" spans="1:22" ht="36">
      <c r="A91" s="284">
        <v>11</v>
      </c>
      <c r="B91" s="1138" t="s">
        <v>3176</v>
      </c>
      <c r="C91" s="290"/>
      <c r="D91" s="660"/>
      <c r="E91" s="869"/>
      <c r="F91" s="660"/>
      <c r="G91" s="869"/>
      <c r="H91" s="973"/>
      <c r="I91" s="491"/>
      <c r="J91" s="491"/>
      <c r="K91" s="491"/>
      <c r="L91" s="491"/>
      <c r="M91" s="491"/>
      <c r="N91" s="491"/>
      <c r="O91" s="491"/>
      <c r="P91" s="491"/>
      <c r="Q91" s="491"/>
      <c r="R91" s="491"/>
      <c r="S91" s="1124"/>
      <c r="T91" s="1133">
        <f t="shared" si="3"/>
        <v>0</v>
      </c>
      <c r="U91" s="1177" t="e">
        <f t="shared" si="4"/>
        <v>#DIV/0!</v>
      </c>
    </row>
    <row r="92" spans="1:22" ht="38.25">
      <c r="A92" s="734">
        <v>11.1</v>
      </c>
      <c r="B92" s="1140" t="s">
        <v>5411</v>
      </c>
      <c r="C92" s="286" t="s">
        <v>3178</v>
      </c>
      <c r="D92" s="298" t="s">
        <v>399</v>
      </c>
      <c r="E92" s="298" t="s">
        <v>399</v>
      </c>
      <c r="F92" s="660">
        <v>743</v>
      </c>
      <c r="G92" s="660">
        <v>795</v>
      </c>
      <c r="H92" s="973">
        <v>841</v>
      </c>
      <c r="I92" s="491">
        <v>825</v>
      </c>
      <c r="J92" s="491">
        <v>743</v>
      </c>
      <c r="K92" s="491"/>
      <c r="L92" s="1035">
        <v>841</v>
      </c>
      <c r="M92" s="1035">
        <v>825</v>
      </c>
      <c r="N92" s="1035">
        <v>825</v>
      </c>
      <c r="O92" s="1035">
        <v>711.55</v>
      </c>
      <c r="P92" s="1035">
        <v>711.55</v>
      </c>
      <c r="Q92" s="1035">
        <v>596.54999999999995</v>
      </c>
      <c r="R92" s="1035">
        <v>651.54999999999995</v>
      </c>
      <c r="S92" s="1125">
        <f>640+11.55</f>
        <v>651.54999999999995</v>
      </c>
      <c r="T92" s="1133">
        <f>S92/50*1000</f>
        <v>13030.999999999998</v>
      </c>
      <c r="U92" s="1177">
        <f t="shared" si="4"/>
        <v>9.219679825664237E-2</v>
      </c>
      <c r="V92">
        <f>797/50*1000+10</f>
        <v>15950</v>
      </c>
    </row>
    <row r="93" spans="1:22" ht="25.5">
      <c r="A93" s="734">
        <v>11.2</v>
      </c>
      <c r="B93" s="1140" t="s">
        <v>4475</v>
      </c>
      <c r="C93" s="877" t="s">
        <v>4476</v>
      </c>
      <c r="D93" s="660" t="s">
        <v>399</v>
      </c>
      <c r="E93" s="869" t="s">
        <v>399</v>
      </c>
      <c r="F93" s="660">
        <v>730</v>
      </c>
      <c r="G93" s="660">
        <v>0</v>
      </c>
      <c r="H93" s="973"/>
      <c r="I93" s="491"/>
      <c r="J93" s="491">
        <v>730</v>
      </c>
      <c r="K93" s="491"/>
      <c r="L93" s="1035"/>
      <c r="M93" s="1035"/>
      <c r="N93" s="1035"/>
      <c r="O93" s="1035"/>
      <c r="P93" s="1035"/>
      <c r="Q93" s="1035"/>
      <c r="R93" s="1035"/>
      <c r="S93" s="1125"/>
      <c r="T93" s="1133">
        <f>FLOOR(1*S93,0.01)</f>
        <v>0</v>
      </c>
      <c r="U93" s="1177" t="e">
        <f t="shared" si="4"/>
        <v>#DIV/0!</v>
      </c>
    </row>
    <row r="94" spans="1:22" ht="38.25">
      <c r="A94" s="734">
        <v>11.3</v>
      </c>
      <c r="B94" s="1140" t="s">
        <v>5412</v>
      </c>
      <c r="C94" s="286" t="s">
        <v>2465</v>
      </c>
      <c r="D94" s="660" t="s">
        <v>399</v>
      </c>
      <c r="E94" s="869" t="s">
        <v>399</v>
      </c>
      <c r="F94" s="660">
        <v>644</v>
      </c>
      <c r="G94" s="660">
        <v>715</v>
      </c>
      <c r="H94" s="973">
        <v>743</v>
      </c>
      <c r="I94" s="491">
        <v>725</v>
      </c>
      <c r="J94" s="491">
        <v>644</v>
      </c>
      <c r="K94" s="491"/>
      <c r="L94" s="1035">
        <v>743</v>
      </c>
      <c r="M94" s="1035">
        <v>725</v>
      </c>
      <c r="N94" s="1035">
        <v>725</v>
      </c>
      <c r="O94" s="1035">
        <v>611.54999999999995</v>
      </c>
      <c r="P94" s="1035">
        <v>611.54999999999995</v>
      </c>
      <c r="Q94" s="1035">
        <v>511.55</v>
      </c>
      <c r="R94" s="1035">
        <v>561.54999999999995</v>
      </c>
      <c r="S94" s="1042">
        <f>550+11.55</f>
        <v>561.54999999999995</v>
      </c>
      <c r="T94" s="1133">
        <f>S94/50*1000</f>
        <v>11231</v>
      </c>
      <c r="U94" s="1177">
        <f t="shared" si="4"/>
        <v>9.7742156191965482E-2</v>
      </c>
    </row>
    <row r="95" spans="1:22" ht="25.5">
      <c r="A95" s="734">
        <v>11.4</v>
      </c>
      <c r="B95" s="1140" t="s">
        <v>4477</v>
      </c>
      <c r="C95" s="286" t="s">
        <v>2465</v>
      </c>
      <c r="D95" s="660" t="s">
        <v>399</v>
      </c>
      <c r="E95" s="869" t="s">
        <v>399</v>
      </c>
      <c r="F95" s="660">
        <v>631</v>
      </c>
      <c r="G95" s="660">
        <v>0</v>
      </c>
      <c r="H95" s="973"/>
      <c r="I95" s="491"/>
      <c r="J95" s="491">
        <v>631</v>
      </c>
      <c r="K95" s="491"/>
      <c r="L95" s="491"/>
      <c r="M95" s="491"/>
      <c r="N95" s="491"/>
      <c r="O95" s="491"/>
      <c r="P95" s="491"/>
      <c r="Q95" s="491"/>
      <c r="R95" s="491"/>
      <c r="S95" s="1124"/>
      <c r="T95" s="1133">
        <f>FLOOR(1*S95,0.01)</f>
        <v>0</v>
      </c>
      <c r="U95" s="1177" t="e">
        <f t="shared" si="4"/>
        <v>#DIV/0!</v>
      </c>
    </row>
    <row r="96" spans="1:22" ht="18.75">
      <c r="A96" s="734">
        <v>11.5</v>
      </c>
      <c r="B96" s="665" t="s">
        <v>4478</v>
      </c>
      <c r="C96" s="286" t="s">
        <v>2465</v>
      </c>
      <c r="D96" s="660">
        <v>995</v>
      </c>
      <c r="E96" s="869">
        <v>995</v>
      </c>
      <c r="F96" s="660">
        <f>D96*1.03</f>
        <v>1024.8500000000001</v>
      </c>
      <c r="G96" s="869">
        <v>1230</v>
      </c>
      <c r="H96" s="973">
        <v>1230</v>
      </c>
      <c r="I96" s="491">
        <v>1230</v>
      </c>
      <c r="J96" s="491">
        <v>1024.8500000000001</v>
      </c>
      <c r="K96" s="491"/>
      <c r="L96" s="973">
        <v>1230</v>
      </c>
      <c r="M96" s="973">
        <v>1230</v>
      </c>
      <c r="N96" s="973">
        <v>1230</v>
      </c>
      <c r="O96" s="973">
        <v>1230</v>
      </c>
      <c r="P96" s="973">
        <v>1230</v>
      </c>
      <c r="Q96" s="973">
        <v>1230</v>
      </c>
      <c r="R96" s="973">
        <v>1230</v>
      </c>
      <c r="S96" s="1356">
        <v>1230</v>
      </c>
      <c r="T96" s="1133">
        <f>+(1230+10)*25</f>
        <v>31000</v>
      </c>
      <c r="U96" s="1177">
        <f t="shared" si="4"/>
        <v>0</v>
      </c>
    </row>
    <row r="97" spans="1:21" ht="37.5">
      <c r="A97" s="734">
        <v>11.6</v>
      </c>
      <c r="B97" s="665" t="s">
        <v>4479</v>
      </c>
      <c r="C97" s="877" t="s">
        <v>4476</v>
      </c>
      <c r="D97" s="660">
        <v>734</v>
      </c>
      <c r="E97" s="869">
        <v>743</v>
      </c>
      <c r="F97" s="660" t="s">
        <v>399</v>
      </c>
      <c r="G97" s="869">
        <v>0</v>
      </c>
      <c r="H97" s="973"/>
      <c r="I97" s="491"/>
      <c r="J97" s="491" t="s">
        <v>399</v>
      </c>
      <c r="K97" s="491"/>
      <c r="L97" s="491"/>
      <c r="M97" s="491"/>
      <c r="N97" s="491"/>
      <c r="O97" s="491"/>
      <c r="P97" s="491"/>
      <c r="Q97" s="491"/>
      <c r="R97" s="491"/>
      <c r="S97" s="1124"/>
      <c r="T97" s="1133"/>
      <c r="U97" s="1177" t="e">
        <f t="shared" si="4"/>
        <v>#DIV/0!</v>
      </c>
    </row>
    <row r="98" spans="1:21" ht="36.75">
      <c r="A98" s="734">
        <v>11.7</v>
      </c>
      <c r="B98" s="665" t="s">
        <v>4480</v>
      </c>
      <c r="C98" s="286" t="s">
        <v>2465</v>
      </c>
      <c r="D98" s="660">
        <v>752</v>
      </c>
      <c r="E98" s="869">
        <v>792</v>
      </c>
      <c r="F98" s="660" t="s">
        <v>399</v>
      </c>
      <c r="G98" s="869">
        <v>0</v>
      </c>
      <c r="H98" s="973"/>
      <c r="I98" s="491"/>
      <c r="J98" s="491" t="s">
        <v>399</v>
      </c>
      <c r="K98" s="491"/>
      <c r="L98" s="491"/>
      <c r="M98" s="491"/>
      <c r="N98" s="491"/>
      <c r="O98" s="491"/>
      <c r="P98" s="491"/>
      <c r="Q98" s="491"/>
      <c r="R98" s="491"/>
      <c r="S98" s="1124"/>
      <c r="T98" s="1133"/>
      <c r="U98" s="1177" t="e">
        <f t="shared" si="4"/>
        <v>#DIV/0!</v>
      </c>
    </row>
    <row r="99" spans="1:21" ht="36.75">
      <c r="A99" s="734">
        <v>11.8</v>
      </c>
      <c r="B99" s="665" t="s">
        <v>4481</v>
      </c>
      <c r="C99" s="286" t="s">
        <v>2465</v>
      </c>
      <c r="D99" s="660">
        <v>694</v>
      </c>
      <c r="E99" s="869">
        <v>743</v>
      </c>
      <c r="F99" s="660" t="s">
        <v>399</v>
      </c>
      <c r="G99" s="869">
        <v>0</v>
      </c>
      <c r="H99" s="973"/>
      <c r="I99" s="491"/>
      <c r="J99" s="491" t="s">
        <v>399</v>
      </c>
      <c r="K99" s="491"/>
      <c r="L99" s="491"/>
      <c r="M99" s="491"/>
      <c r="N99" s="491"/>
      <c r="O99" s="491"/>
      <c r="P99" s="491"/>
      <c r="Q99" s="491"/>
      <c r="R99" s="491"/>
      <c r="S99" s="1124"/>
      <c r="T99" s="1133"/>
      <c r="U99" s="1177" t="e">
        <f t="shared" si="4"/>
        <v>#DIV/0!</v>
      </c>
    </row>
    <row r="100" spans="1:21" ht="36">
      <c r="A100" s="734">
        <v>11.9</v>
      </c>
      <c r="B100" s="665" t="s">
        <v>4482</v>
      </c>
      <c r="C100" s="286" t="s">
        <v>2465</v>
      </c>
      <c r="D100" s="660">
        <v>690</v>
      </c>
      <c r="E100" s="869">
        <v>610</v>
      </c>
      <c r="F100" s="660" t="s">
        <v>399</v>
      </c>
      <c r="G100" s="869">
        <v>0</v>
      </c>
      <c r="H100" s="973"/>
      <c r="I100" s="491"/>
      <c r="J100" s="491" t="s">
        <v>399</v>
      </c>
      <c r="K100" s="491"/>
      <c r="L100" s="491"/>
      <c r="M100" s="491"/>
      <c r="N100" s="491"/>
      <c r="O100" s="491"/>
      <c r="P100" s="491"/>
      <c r="Q100" s="491"/>
      <c r="R100" s="491"/>
      <c r="S100" s="1124"/>
      <c r="T100" s="1133"/>
      <c r="U100" s="1177" t="e">
        <f t="shared" si="4"/>
        <v>#DIV/0!</v>
      </c>
    </row>
    <row r="101" spans="1:21" ht="18">
      <c r="A101" s="878">
        <v>11.1</v>
      </c>
      <c r="B101" s="665" t="s">
        <v>4483</v>
      </c>
      <c r="C101" s="286" t="s">
        <v>2465</v>
      </c>
      <c r="D101" s="660">
        <v>730</v>
      </c>
      <c r="E101" s="869">
        <v>730</v>
      </c>
      <c r="F101" s="660" t="s">
        <v>399</v>
      </c>
      <c r="G101" s="869">
        <v>0</v>
      </c>
      <c r="H101" s="973"/>
      <c r="I101" s="491"/>
      <c r="J101" s="491" t="s">
        <v>399</v>
      </c>
      <c r="K101" s="491"/>
      <c r="L101" s="491"/>
      <c r="M101" s="491"/>
      <c r="N101" s="491"/>
      <c r="O101" s="491"/>
      <c r="P101" s="491"/>
      <c r="Q101" s="491"/>
      <c r="R101" s="491"/>
      <c r="S101" s="1124"/>
      <c r="T101" s="1133"/>
      <c r="U101" s="1177" t="e">
        <f t="shared" si="4"/>
        <v>#DIV/0!</v>
      </c>
    </row>
    <row r="102" spans="1:21" ht="18">
      <c r="A102" s="878">
        <v>11.11</v>
      </c>
      <c r="B102" s="665" t="s">
        <v>4484</v>
      </c>
      <c r="C102" s="286" t="s">
        <v>2465</v>
      </c>
      <c r="D102" s="660">
        <v>10</v>
      </c>
      <c r="E102" s="869">
        <v>11</v>
      </c>
      <c r="F102" s="660"/>
      <c r="G102" s="869"/>
      <c r="H102" s="973"/>
      <c r="I102" s="491">
        <v>10.7</v>
      </c>
      <c r="J102" s="491"/>
      <c r="K102" s="491"/>
      <c r="L102" s="491"/>
      <c r="M102" s="491">
        <v>10.7</v>
      </c>
      <c r="N102" s="491">
        <v>10.7</v>
      </c>
      <c r="O102" s="491">
        <v>11.55</v>
      </c>
      <c r="P102" s="491">
        <v>11.55</v>
      </c>
      <c r="Q102" s="491">
        <v>11.55</v>
      </c>
      <c r="R102" s="491">
        <v>11.55</v>
      </c>
      <c r="S102" s="1124">
        <v>11.55</v>
      </c>
      <c r="T102" s="1133"/>
      <c r="U102" s="1177">
        <f t="shared" si="4"/>
        <v>0</v>
      </c>
    </row>
    <row r="103" spans="1:21" ht="51">
      <c r="A103" s="311">
        <v>12</v>
      </c>
      <c r="B103" s="1082" t="s">
        <v>4485</v>
      </c>
      <c r="C103" s="298"/>
      <c r="D103" s="660"/>
      <c r="E103" s="869"/>
      <c r="F103" s="660"/>
      <c r="G103" s="869"/>
      <c r="H103" s="973"/>
      <c r="I103" s="491"/>
      <c r="J103" s="491"/>
      <c r="K103" s="491"/>
      <c r="L103" s="491"/>
      <c r="M103" s="491"/>
      <c r="N103" s="491"/>
      <c r="O103" s="491"/>
      <c r="P103" s="491"/>
      <c r="Q103" s="491"/>
      <c r="R103" s="491"/>
      <c r="S103" s="1124"/>
      <c r="T103" s="1133"/>
      <c r="U103" s="1177" t="e">
        <f t="shared" si="4"/>
        <v>#DIV/0!</v>
      </c>
    </row>
    <row r="104" spans="1:21" ht="31.5">
      <c r="A104" s="879">
        <v>12.1</v>
      </c>
      <c r="B104" s="1136" t="s">
        <v>4486</v>
      </c>
      <c r="C104" s="298"/>
      <c r="D104" s="292"/>
      <c r="E104" s="880"/>
      <c r="F104" s="981"/>
      <c r="G104" s="880"/>
      <c r="H104" s="973"/>
      <c r="I104" s="491"/>
      <c r="J104" s="491"/>
      <c r="K104" s="491"/>
      <c r="L104" s="491"/>
      <c r="M104" s="491"/>
      <c r="N104" s="491"/>
      <c r="O104" s="491"/>
      <c r="P104" s="491"/>
      <c r="Q104" s="491"/>
      <c r="R104" s="491"/>
      <c r="S104" s="1124"/>
      <c r="T104" s="1133"/>
      <c r="U104" s="1177" t="e">
        <f t="shared" si="4"/>
        <v>#DIV/0!</v>
      </c>
    </row>
    <row r="105" spans="1:21" ht="18.75">
      <c r="A105" s="284"/>
      <c r="B105" s="1136" t="s">
        <v>88</v>
      </c>
      <c r="C105" s="303" t="s">
        <v>89</v>
      </c>
      <c r="D105" s="660">
        <v>8274.2000000000007</v>
      </c>
      <c r="E105" s="660">
        <v>8687</v>
      </c>
      <c r="F105" s="660">
        <v>12820</v>
      </c>
      <c r="G105" s="869">
        <v>14000</v>
      </c>
      <c r="H105" s="973">
        <v>14000</v>
      </c>
      <c r="I105" s="491">
        <v>14700</v>
      </c>
      <c r="J105" s="491">
        <v>12820</v>
      </c>
      <c r="K105" s="491"/>
      <c r="L105" s="1038">
        <v>14000</v>
      </c>
      <c r="M105" s="1038">
        <v>14700</v>
      </c>
      <c r="N105" s="1038">
        <v>14700</v>
      </c>
      <c r="O105" s="1038">
        <v>14700</v>
      </c>
      <c r="P105" s="1038">
        <v>14700</v>
      </c>
      <c r="Q105" s="1038">
        <v>12388.5</v>
      </c>
      <c r="R105" s="1038">
        <v>12388.5</v>
      </c>
      <c r="S105" s="1301">
        <v>12388.5</v>
      </c>
      <c r="T105" s="1133">
        <f>FLOOR(1*S105,0.01)</f>
        <v>12388.5</v>
      </c>
      <c r="U105" s="1177">
        <f t="shared" si="4"/>
        <v>0</v>
      </c>
    </row>
    <row r="106" spans="1:21" ht="18.75">
      <c r="A106" s="284"/>
      <c r="B106" s="1141" t="s">
        <v>2088</v>
      </c>
      <c r="C106" s="303" t="s">
        <v>1067</v>
      </c>
      <c r="D106" s="660">
        <v>9247.7000000000007</v>
      </c>
      <c r="E106" s="660">
        <v>9710</v>
      </c>
      <c r="F106" s="660">
        <v>13325</v>
      </c>
      <c r="G106" s="869">
        <v>14500</v>
      </c>
      <c r="H106" s="973">
        <v>14500</v>
      </c>
      <c r="I106" s="491">
        <v>15225</v>
      </c>
      <c r="J106" s="491">
        <v>13325</v>
      </c>
      <c r="K106" s="491"/>
      <c r="L106" s="1038">
        <v>14500</v>
      </c>
      <c r="M106" s="1038">
        <v>15225</v>
      </c>
      <c r="N106" s="1038">
        <v>15225</v>
      </c>
      <c r="O106" s="1038">
        <v>15225</v>
      </c>
      <c r="P106" s="1038">
        <v>15225</v>
      </c>
      <c r="Q106" s="1038">
        <v>13392.45</v>
      </c>
      <c r="R106" s="1038">
        <v>13392.45</v>
      </c>
      <c r="S106" s="1301">
        <v>13392.45</v>
      </c>
      <c r="T106" s="1133">
        <f>FLOOR(1*S106,0.01)</f>
        <v>13392.45</v>
      </c>
      <c r="U106" s="1177">
        <f t="shared" si="4"/>
        <v>0</v>
      </c>
    </row>
    <row r="107" spans="1:21" ht="18.75">
      <c r="A107" s="284"/>
      <c r="B107" s="1136" t="s">
        <v>90</v>
      </c>
      <c r="C107" s="303" t="s">
        <v>1067</v>
      </c>
      <c r="D107" s="660">
        <v>10590.800000000001</v>
      </c>
      <c r="E107" s="660">
        <v>11120</v>
      </c>
      <c r="F107" s="660">
        <v>13960</v>
      </c>
      <c r="G107" s="869">
        <v>15500</v>
      </c>
      <c r="H107" s="973">
        <v>15500</v>
      </c>
      <c r="I107" s="491">
        <v>16275</v>
      </c>
      <c r="J107" s="491">
        <v>13960</v>
      </c>
      <c r="K107" s="491"/>
      <c r="L107" s="1038">
        <v>15500</v>
      </c>
      <c r="M107" s="1038">
        <v>16275</v>
      </c>
      <c r="N107" s="1038">
        <v>16275</v>
      </c>
      <c r="O107" s="1038">
        <v>16275</v>
      </c>
      <c r="P107" s="1038">
        <v>16275</v>
      </c>
      <c r="Q107" s="1038">
        <v>14393</v>
      </c>
      <c r="R107" s="1038">
        <v>14393</v>
      </c>
      <c r="S107" s="1301">
        <v>14393</v>
      </c>
      <c r="T107" s="1133">
        <f>FLOOR(1*S107,0.01)</f>
        <v>14393</v>
      </c>
      <c r="U107" s="1177">
        <f t="shared" si="4"/>
        <v>0</v>
      </c>
    </row>
    <row r="108" spans="1:21" ht="18.75">
      <c r="A108" s="284"/>
      <c r="B108" s="1136" t="s">
        <v>91</v>
      </c>
      <c r="C108" s="303" t="s">
        <v>1067</v>
      </c>
      <c r="D108" s="660" t="s">
        <v>399</v>
      </c>
      <c r="E108" s="869">
        <v>11810</v>
      </c>
      <c r="F108" s="660">
        <v>14800</v>
      </c>
      <c r="G108" s="869">
        <v>16300</v>
      </c>
      <c r="H108" s="973">
        <v>16300</v>
      </c>
      <c r="I108" s="491">
        <v>17115</v>
      </c>
      <c r="J108" s="491">
        <v>14800</v>
      </c>
      <c r="K108" s="491"/>
      <c r="L108" s="1038">
        <v>16300</v>
      </c>
      <c r="M108" s="1038">
        <v>17115</v>
      </c>
      <c r="N108" s="1038">
        <v>17115</v>
      </c>
      <c r="O108" s="1038">
        <v>17115</v>
      </c>
      <c r="P108" s="1038">
        <v>17115</v>
      </c>
      <c r="Q108" s="1038">
        <v>17000</v>
      </c>
      <c r="R108" s="1038">
        <v>17000</v>
      </c>
      <c r="S108" s="1301">
        <v>17000</v>
      </c>
      <c r="T108" s="1133">
        <f>FLOOR(1*S108,0.01)</f>
        <v>17000</v>
      </c>
      <c r="U108" s="1177">
        <f t="shared" si="4"/>
        <v>0</v>
      </c>
    </row>
    <row r="109" spans="1:21" ht="18">
      <c r="A109" s="881">
        <v>12.2</v>
      </c>
      <c r="B109" s="1142" t="s">
        <v>4487</v>
      </c>
      <c r="C109" s="312"/>
      <c r="D109" s="660"/>
      <c r="E109" s="869"/>
      <c r="F109" s="660"/>
      <c r="G109" s="869"/>
      <c r="H109" s="973"/>
      <c r="I109" s="491"/>
      <c r="J109" s="491"/>
      <c r="K109" s="491"/>
      <c r="L109" s="491"/>
      <c r="M109" s="491"/>
      <c r="N109" s="491"/>
      <c r="O109" s="491"/>
      <c r="P109" s="491"/>
      <c r="Q109" s="491"/>
      <c r="R109" s="491"/>
      <c r="S109" s="1124"/>
      <c r="T109" s="1133"/>
      <c r="U109" s="1177" t="e">
        <f t="shared" si="4"/>
        <v>#DIV/0!</v>
      </c>
    </row>
    <row r="110" spans="1:21" ht="18.75">
      <c r="A110" s="284"/>
      <c r="B110" s="1136" t="s">
        <v>4488</v>
      </c>
      <c r="C110" s="312" t="s">
        <v>4489</v>
      </c>
      <c r="D110" s="660">
        <v>2696</v>
      </c>
      <c r="E110" s="869">
        <v>2965.6000000000004</v>
      </c>
      <c r="F110" s="660" t="s">
        <v>399</v>
      </c>
      <c r="G110" s="869">
        <v>0</v>
      </c>
      <c r="H110" s="973"/>
      <c r="I110" s="491"/>
      <c r="J110" s="491" t="s">
        <v>399</v>
      </c>
      <c r="K110" s="491"/>
      <c r="L110" s="1038"/>
      <c r="M110" s="1038"/>
      <c r="N110" s="1038"/>
      <c r="O110" s="1038"/>
      <c r="P110" s="1038"/>
      <c r="Q110" s="1038"/>
      <c r="R110" s="1038"/>
      <c r="S110" s="1301"/>
      <c r="T110" s="1133"/>
      <c r="U110" s="1177" t="e">
        <f t="shared" si="4"/>
        <v>#DIV/0!</v>
      </c>
    </row>
    <row r="111" spans="1:21" ht="18.75">
      <c r="A111" s="284"/>
      <c r="B111" s="1136" t="s">
        <v>4490</v>
      </c>
      <c r="C111" s="303" t="s">
        <v>1067</v>
      </c>
      <c r="D111" s="660">
        <v>1598</v>
      </c>
      <c r="E111" s="869">
        <v>1757.8000000000002</v>
      </c>
      <c r="F111" s="660" t="s">
        <v>399</v>
      </c>
      <c r="G111" s="869">
        <v>0</v>
      </c>
      <c r="H111" s="973"/>
      <c r="I111" s="491"/>
      <c r="J111" s="491" t="s">
        <v>399</v>
      </c>
      <c r="K111" s="491"/>
      <c r="L111" s="1038"/>
      <c r="M111" s="1038"/>
      <c r="N111" s="1038"/>
      <c r="O111" s="1038"/>
      <c r="P111" s="1038"/>
      <c r="Q111" s="1038"/>
      <c r="R111" s="1038"/>
      <c r="S111" s="1301"/>
      <c r="T111" s="1133"/>
      <c r="U111" s="1177" t="e">
        <f t="shared" si="4"/>
        <v>#DIV/0!</v>
      </c>
    </row>
    <row r="112" spans="1:21" ht="18.75">
      <c r="A112" s="284"/>
      <c r="B112" s="1136" t="s">
        <v>4491</v>
      </c>
      <c r="C112" s="303" t="s">
        <v>1067</v>
      </c>
      <c r="D112" s="660">
        <v>1495</v>
      </c>
      <c r="E112" s="869">
        <v>1644.5000000000002</v>
      </c>
      <c r="F112" s="660" t="s">
        <v>399</v>
      </c>
      <c r="G112" s="869">
        <v>0</v>
      </c>
      <c r="H112" s="973"/>
      <c r="I112" s="491"/>
      <c r="J112" s="491" t="s">
        <v>399</v>
      </c>
      <c r="K112" s="491"/>
      <c r="L112" s="1038"/>
      <c r="M112" s="1038"/>
      <c r="N112" s="1038"/>
      <c r="O112" s="1038"/>
      <c r="P112" s="1038"/>
      <c r="Q112" s="1038"/>
      <c r="R112" s="1038"/>
      <c r="S112" s="1301"/>
      <c r="T112" s="1133"/>
      <c r="U112" s="1177" t="e">
        <f t="shared" si="4"/>
        <v>#DIV/0!</v>
      </c>
    </row>
    <row r="113" spans="1:21" ht="31.5">
      <c r="A113" s="881">
        <v>12.3</v>
      </c>
      <c r="B113" s="1142" t="s">
        <v>4492</v>
      </c>
      <c r="C113" s="303"/>
      <c r="D113" s="660"/>
      <c r="E113" s="869"/>
      <c r="F113" s="660"/>
      <c r="G113" s="869"/>
      <c r="H113" s="973"/>
      <c r="I113" s="491"/>
      <c r="J113" s="491"/>
      <c r="K113" s="491"/>
      <c r="L113" s="491"/>
      <c r="M113" s="491"/>
      <c r="N113" s="491"/>
      <c r="O113" s="491"/>
      <c r="P113" s="491"/>
      <c r="Q113" s="491"/>
      <c r="R113" s="491"/>
      <c r="S113" s="1124"/>
      <c r="T113" s="1133"/>
      <c r="U113" s="1177" t="e">
        <f t="shared" si="4"/>
        <v>#DIV/0!</v>
      </c>
    </row>
    <row r="114" spans="1:21" ht="18.75">
      <c r="A114" s="284"/>
      <c r="B114" s="1136" t="s">
        <v>4493</v>
      </c>
      <c r="C114" s="303" t="s">
        <v>1067</v>
      </c>
      <c r="D114" s="660">
        <v>280</v>
      </c>
      <c r="E114" s="869">
        <v>308</v>
      </c>
      <c r="F114" s="660" t="s">
        <v>399</v>
      </c>
      <c r="G114" s="869">
        <v>0</v>
      </c>
      <c r="H114" s="973"/>
      <c r="I114" s="491"/>
      <c r="J114" s="491" t="s">
        <v>399</v>
      </c>
      <c r="K114" s="491"/>
      <c r="L114" s="1038"/>
      <c r="M114" s="1038"/>
      <c r="N114" s="1038"/>
      <c r="O114" s="1038"/>
      <c r="P114" s="1038"/>
      <c r="Q114" s="1038"/>
      <c r="R114" s="1038"/>
      <c r="S114" s="1301"/>
      <c r="T114" s="1133"/>
      <c r="U114" s="1177" t="e">
        <f t="shared" si="4"/>
        <v>#DIV/0!</v>
      </c>
    </row>
    <row r="115" spans="1:21" ht="18.75">
      <c r="A115" s="284"/>
      <c r="B115" s="1136" t="s">
        <v>4494</v>
      </c>
      <c r="C115" s="303" t="s">
        <v>1067</v>
      </c>
      <c r="D115" s="660">
        <v>320</v>
      </c>
      <c r="E115" s="869">
        <v>352</v>
      </c>
      <c r="F115" s="660" t="s">
        <v>399</v>
      </c>
      <c r="G115" s="869">
        <v>0</v>
      </c>
      <c r="H115" s="973"/>
      <c r="I115" s="491"/>
      <c r="J115" s="491" t="s">
        <v>399</v>
      </c>
      <c r="K115" s="491"/>
      <c r="L115" s="1038"/>
      <c r="M115" s="1038"/>
      <c r="N115" s="1038"/>
      <c r="O115" s="1038"/>
      <c r="P115" s="1038"/>
      <c r="Q115" s="1038"/>
      <c r="R115" s="1038"/>
      <c r="S115" s="1301"/>
      <c r="T115" s="1133"/>
      <c r="U115" s="1177" t="e">
        <f t="shared" si="4"/>
        <v>#DIV/0!</v>
      </c>
    </row>
    <row r="116" spans="1:21" ht="18.75">
      <c r="A116" s="1283">
        <v>13</v>
      </c>
      <c r="B116" s="1284" t="s">
        <v>2321</v>
      </c>
      <c r="C116" s="1298"/>
      <c r="D116" s="1295"/>
      <c r="E116" s="1296"/>
      <c r="F116" s="1295"/>
      <c r="G116" s="1296"/>
      <c r="H116" s="1288"/>
      <c r="I116" s="1081"/>
      <c r="J116" s="1081"/>
      <c r="K116" s="1081"/>
      <c r="L116" s="1081"/>
      <c r="M116" s="1081"/>
      <c r="N116" s="1081"/>
      <c r="O116" s="1081"/>
      <c r="P116" s="1081"/>
      <c r="Q116" s="1081"/>
      <c r="R116" s="1081"/>
      <c r="S116" s="1124"/>
      <c r="T116" s="1289"/>
      <c r="U116" s="1177" t="e">
        <f t="shared" si="4"/>
        <v>#DIV/0!</v>
      </c>
    </row>
    <row r="117" spans="1:21" ht="18.75">
      <c r="A117" s="1283"/>
      <c r="B117" s="1299" t="s">
        <v>3114</v>
      </c>
      <c r="C117" s="1298"/>
      <c r="D117" s="1295"/>
      <c r="E117" s="1296"/>
      <c r="F117" s="1295"/>
      <c r="G117" s="1296"/>
      <c r="H117" s="1288"/>
      <c r="I117" s="1081"/>
      <c r="J117" s="1081"/>
      <c r="K117" s="1081"/>
      <c r="L117" s="1081"/>
      <c r="M117" s="1081"/>
      <c r="N117" s="1081"/>
      <c r="O117" s="1081"/>
      <c r="P117" s="1081"/>
      <c r="Q117" s="1081"/>
      <c r="R117" s="1081"/>
      <c r="S117" s="1124"/>
      <c r="T117" s="1289"/>
      <c r="U117" s="1177" t="e">
        <f t="shared" si="4"/>
        <v>#DIV/0!</v>
      </c>
    </row>
    <row r="118" spans="1:21" ht="18.75">
      <c r="A118" s="1283"/>
      <c r="B118" s="1169" t="s">
        <v>4495</v>
      </c>
      <c r="C118" s="1010" t="s">
        <v>2805</v>
      </c>
      <c r="D118" s="1295">
        <v>81.7</v>
      </c>
      <c r="E118" s="1295">
        <v>82.7</v>
      </c>
      <c r="F118" s="1295">
        <v>80.5</v>
      </c>
      <c r="G118" s="1295">
        <v>76</v>
      </c>
      <c r="H118" s="1288">
        <v>94</v>
      </c>
      <c r="I118" s="1081">
        <v>86</v>
      </c>
      <c r="J118" s="1081">
        <v>80.5</v>
      </c>
      <c r="K118" s="1081"/>
      <c r="L118" s="1300">
        <v>94</v>
      </c>
      <c r="M118" s="1300">
        <v>86</v>
      </c>
      <c r="N118" s="1300">
        <v>92</v>
      </c>
      <c r="O118" s="1300">
        <v>99</v>
      </c>
      <c r="P118" s="1300">
        <v>100</v>
      </c>
      <c r="Q118" s="1300">
        <v>104</v>
      </c>
      <c r="R118" s="1300">
        <v>104</v>
      </c>
      <c r="S118" s="1301">
        <v>104</v>
      </c>
      <c r="T118" s="1289">
        <f>FLOOR(1*S118,0.01)</f>
        <v>104</v>
      </c>
      <c r="U118" s="1177">
        <f t="shared" si="4"/>
        <v>0</v>
      </c>
    </row>
    <row r="119" spans="1:21" ht="18.75">
      <c r="A119" s="1283"/>
      <c r="B119" s="1169" t="s">
        <v>5390</v>
      </c>
      <c r="C119" s="1290" t="s">
        <v>1067</v>
      </c>
      <c r="D119" s="1295">
        <v>79.2</v>
      </c>
      <c r="E119" s="1295">
        <v>79.7</v>
      </c>
      <c r="F119" s="1295">
        <v>78.5</v>
      </c>
      <c r="G119" s="1295">
        <v>74</v>
      </c>
      <c r="H119" s="1288">
        <v>91.5</v>
      </c>
      <c r="I119" s="1302">
        <v>84</v>
      </c>
      <c r="J119" s="1081">
        <v>78.5</v>
      </c>
      <c r="K119" s="1081"/>
      <c r="L119" s="1300">
        <v>91.5</v>
      </c>
      <c r="M119" s="1300">
        <v>84</v>
      </c>
      <c r="N119" s="1300">
        <v>91</v>
      </c>
      <c r="O119" s="1300">
        <v>98</v>
      </c>
      <c r="P119" s="1300">
        <v>99</v>
      </c>
      <c r="Q119" s="1300">
        <v>100</v>
      </c>
      <c r="R119" s="1300">
        <v>100</v>
      </c>
      <c r="S119" s="1301">
        <v>100</v>
      </c>
      <c r="T119" s="1289">
        <f>FLOOR(1*S119,0.01)</f>
        <v>100</v>
      </c>
      <c r="U119" s="1177">
        <f t="shared" si="4"/>
        <v>0</v>
      </c>
    </row>
    <row r="120" spans="1:21" ht="18.75">
      <c r="A120" s="1283"/>
      <c r="B120" s="1169" t="s">
        <v>5389</v>
      </c>
      <c r="C120" s="1290"/>
      <c r="D120" s="1295"/>
      <c r="E120" s="1295"/>
      <c r="F120" s="1295"/>
      <c r="G120" s="1295">
        <v>77</v>
      </c>
      <c r="H120" s="1288">
        <v>92.5</v>
      </c>
      <c r="I120" s="1302">
        <v>85</v>
      </c>
      <c r="J120" s="1081"/>
      <c r="K120" s="1081"/>
      <c r="L120" s="1300">
        <v>92.5</v>
      </c>
      <c r="M120" s="1300">
        <v>85</v>
      </c>
      <c r="N120" s="1300">
        <v>92</v>
      </c>
      <c r="O120" s="1300">
        <v>99</v>
      </c>
      <c r="P120" s="1300">
        <v>100</v>
      </c>
      <c r="Q120" s="1300">
        <v>104</v>
      </c>
      <c r="R120" s="1300">
        <v>104</v>
      </c>
      <c r="S120" s="1301">
        <v>104</v>
      </c>
      <c r="T120" s="1289">
        <f>FLOOR(1*S120,0.01)</f>
        <v>104</v>
      </c>
      <c r="U120" s="1177">
        <f t="shared" si="4"/>
        <v>0</v>
      </c>
    </row>
    <row r="121" spans="1:21" ht="18.75">
      <c r="A121" s="1283"/>
      <c r="B121" s="1169" t="s">
        <v>4496</v>
      </c>
      <c r="C121" s="1290" t="s">
        <v>1067</v>
      </c>
      <c r="D121" s="1295">
        <v>81.2</v>
      </c>
      <c r="E121" s="1295">
        <v>82.55</v>
      </c>
      <c r="F121" s="1295">
        <v>80.5</v>
      </c>
      <c r="G121" s="1295">
        <v>77</v>
      </c>
      <c r="H121" s="1288">
        <v>92.5</v>
      </c>
      <c r="I121" s="1081">
        <v>85</v>
      </c>
      <c r="J121" s="1081">
        <v>80.5</v>
      </c>
      <c r="K121" s="1081"/>
      <c r="L121" s="1300">
        <v>92.5</v>
      </c>
      <c r="M121" s="1300">
        <v>85</v>
      </c>
      <c r="N121" s="1300">
        <v>92</v>
      </c>
      <c r="O121" s="1300">
        <v>99</v>
      </c>
      <c r="P121" s="1300">
        <v>100</v>
      </c>
      <c r="Q121" s="1300">
        <v>104</v>
      </c>
      <c r="R121" s="1300">
        <v>104</v>
      </c>
      <c r="S121" s="1301">
        <v>104</v>
      </c>
      <c r="T121" s="1289">
        <f t="shared" ref="T121:T128" si="5">FLOOR(1*S121,0.01)</f>
        <v>104</v>
      </c>
      <c r="U121" s="1177">
        <f t="shared" si="4"/>
        <v>0</v>
      </c>
    </row>
    <row r="122" spans="1:21" ht="18.75">
      <c r="A122" s="1283"/>
      <c r="B122" s="1299" t="s">
        <v>3115</v>
      </c>
      <c r="C122" s="1298"/>
      <c r="D122" s="1295"/>
      <c r="E122" s="1296"/>
      <c r="F122" s="1295"/>
      <c r="G122" s="1295"/>
      <c r="H122" s="1288"/>
      <c r="I122" s="1081"/>
      <c r="J122" s="1081"/>
      <c r="K122" s="1081"/>
      <c r="L122" s="1300"/>
      <c r="M122" s="1300"/>
      <c r="N122" s="1300"/>
      <c r="O122" s="1300"/>
      <c r="P122" s="1300"/>
      <c r="Q122" s="1300"/>
      <c r="R122" s="1300"/>
      <c r="S122" s="1301"/>
      <c r="T122" s="1289">
        <f t="shared" si="5"/>
        <v>0</v>
      </c>
      <c r="U122" s="1177" t="e">
        <f t="shared" si="4"/>
        <v>#DIV/0!</v>
      </c>
    </row>
    <row r="123" spans="1:21" ht="18.75">
      <c r="A123" s="1283"/>
      <c r="B123" s="1169" t="s">
        <v>4497</v>
      </c>
      <c r="C123" s="1010" t="s">
        <v>1067</v>
      </c>
      <c r="D123" s="1295">
        <v>76.349999999999994</v>
      </c>
      <c r="E123" s="1295">
        <v>81.849999999999994</v>
      </c>
      <c r="F123" s="1295">
        <v>79.150000000000006</v>
      </c>
      <c r="G123" s="1295">
        <v>78.849999999999994</v>
      </c>
      <c r="H123" s="1288">
        <v>88.94</v>
      </c>
      <c r="I123" s="1081">
        <v>82</v>
      </c>
      <c r="J123" s="1081">
        <v>79.150000000000006</v>
      </c>
      <c r="K123" s="1081"/>
      <c r="L123" s="1300">
        <v>88.94</v>
      </c>
      <c r="M123" s="1300">
        <v>82</v>
      </c>
      <c r="N123" s="1300">
        <v>88</v>
      </c>
      <c r="O123" s="1300">
        <v>94</v>
      </c>
      <c r="P123" s="1300">
        <v>94</v>
      </c>
      <c r="Q123" s="1300">
        <v>94</v>
      </c>
      <c r="R123" s="1300">
        <v>94</v>
      </c>
      <c r="S123" s="1301">
        <v>94</v>
      </c>
      <c r="T123" s="1289">
        <f t="shared" si="5"/>
        <v>94</v>
      </c>
      <c r="U123" s="1177">
        <f t="shared" si="4"/>
        <v>0</v>
      </c>
    </row>
    <row r="124" spans="1:21" ht="18.75">
      <c r="A124" s="1283"/>
      <c r="B124" s="1169" t="s">
        <v>2326</v>
      </c>
      <c r="C124" s="1010" t="s">
        <v>1067</v>
      </c>
      <c r="D124" s="1295">
        <v>76.05</v>
      </c>
      <c r="E124" s="1295">
        <v>81.55</v>
      </c>
      <c r="F124" s="1295">
        <v>78.849999999999994</v>
      </c>
      <c r="G124" s="1295">
        <v>77.849999999999994</v>
      </c>
      <c r="H124" s="1288">
        <v>85.84</v>
      </c>
      <c r="I124" s="1081">
        <v>79</v>
      </c>
      <c r="J124" s="1081">
        <v>78.849999999999994</v>
      </c>
      <c r="K124" s="1081"/>
      <c r="L124" s="1300">
        <v>85.84</v>
      </c>
      <c r="M124" s="1300">
        <v>79</v>
      </c>
      <c r="N124" s="1300">
        <v>85</v>
      </c>
      <c r="O124" s="1300">
        <v>91</v>
      </c>
      <c r="P124" s="1300">
        <v>91</v>
      </c>
      <c r="Q124" s="1300">
        <v>91</v>
      </c>
      <c r="R124" s="1300">
        <v>91</v>
      </c>
      <c r="S124" s="1301">
        <v>91</v>
      </c>
      <c r="T124" s="1289">
        <f t="shared" si="5"/>
        <v>91</v>
      </c>
      <c r="U124" s="1177">
        <f t="shared" si="4"/>
        <v>0</v>
      </c>
    </row>
    <row r="125" spans="1:21" ht="18.75">
      <c r="A125" s="1283"/>
      <c r="B125" s="1169" t="s">
        <v>2327</v>
      </c>
      <c r="C125" s="1303" t="s">
        <v>1067</v>
      </c>
      <c r="D125" s="1295">
        <v>78.55</v>
      </c>
      <c r="E125" s="1295">
        <v>84.05</v>
      </c>
      <c r="F125" s="1295">
        <v>81.349999999999994</v>
      </c>
      <c r="G125" s="1295">
        <v>80.349999999999994</v>
      </c>
      <c r="H125" s="1288">
        <v>88.94</v>
      </c>
      <c r="I125" s="1081">
        <v>82</v>
      </c>
      <c r="J125" s="1081">
        <v>81.349999999999994</v>
      </c>
      <c r="K125" s="1081"/>
      <c r="L125" s="1300">
        <v>88.94</v>
      </c>
      <c r="M125" s="1300">
        <v>82</v>
      </c>
      <c r="N125" s="1300">
        <v>88</v>
      </c>
      <c r="O125" s="1300">
        <v>94</v>
      </c>
      <c r="P125" s="1300">
        <v>94</v>
      </c>
      <c r="Q125" s="1300">
        <v>94</v>
      </c>
      <c r="R125" s="1300">
        <v>94</v>
      </c>
      <c r="S125" s="1301">
        <v>94</v>
      </c>
      <c r="T125" s="1289">
        <f t="shared" si="5"/>
        <v>94</v>
      </c>
      <c r="U125" s="1177">
        <f t="shared" si="4"/>
        <v>0</v>
      </c>
    </row>
    <row r="126" spans="1:21" ht="18.75">
      <c r="A126" s="1283"/>
      <c r="B126" s="1299" t="s">
        <v>4498</v>
      </c>
      <c r="C126" s="1010"/>
      <c r="D126" s="1295"/>
      <c r="E126" s="1295"/>
      <c r="F126" s="1295"/>
      <c r="G126" s="1295"/>
      <c r="H126" s="1288"/>
      <c r="I126" s="1081"/>
      <c r="J126" s="1081"/>
      <c r="K126" s="1081"/>
      <c r="L126" s="1081"/>
      <c r="M126" s="1081"/>
      <c r="N126" s="1081"/>
      <c r="O126" s="1081"/>
      <c r="P126" s="1081"/>
      <c r="Q126" s="1081"/>
      <c r="R126" s="1081"/>
      <c r="S126" s="1124"/>
      <c r="T126" s="1289">
        <f t="shared" si="5"/>
        <v>0</v>
      </c>
      <c r="U126" s="1177" t="e">
        <f t="shared" si="4"/>
        <v>#DIV/0!</v>
      </c>
    </row>
    <row r="127" spans="1:21" ht="18.75">
      <c r="A127" s="1283"/>
      <c r="B127" s="1169" t="s">
        <v>2322</v>
      </c>
      <c r="C127" s="1290" t="s">
        <v>1067</v>
      </c>
      <c r="D127" s="1295">
        <v>80.349999999999994</v>
      </c>
      <c r="E127" s="1295">
        <v>85.7</v>
      </c>
      <c r="F127" s="1295">
        <v>82.15</v>
      </c>
      <c r="G127" s="1295">
        <v>78.650000000000006</v>
      </c>
      <c r="H127" s="1288">
        <v>94.15</v>
      </c>
      <c r="I127" s="1081">
        <v>86</v>
      </c>
      <c r="J127" s="1081">
        <v>82.15</v>
      </c>
      <c r="K127" s="1081"/>
      <c r="L127" s="1300">
        <v>94.15</v>
      </c>
      <c r="M127" s="1300">
        <v>86</v>
      </c>
      <c r="N127" s="1300">
        <v>92</v>
      </c>
      <c r="O127" s="1300">
        <v>101</v>
      </c>
      <c r="P127" s="1300">
        <v>101</v>
      </c>
      <c r="Q127" s="1300">
        <v>96</v>
      </c>
      <c r="R127" s="1300">
        <v>96</v>
      </c>
      <c r="S127" s="1301">
        <v>96</v>
      </c>
      <c r="T127" s="1289">
        <f t="shared" si="5"/>
        <v>96</v>
      </c>
      <c r="U127" s="1177">
        <f t="shared" si="4"/>
        <v>0</v>
      </c>
    </row>
    <row r="128" spans="1:21" ht="30.75">
      <c r="A128" s="1283"/>
      <c r="B128" s="1299" t="s">
        <v>4499</v>
      </c>
      <c r="C128" s="1010" t="s">
        <v>1067</v>
      </c>
      <c r="D128" s="1295">
        <v>86.72</v>
      </c>
      <c r="E128" s="1295">
        <v>94</v>
      </c>
      <c r="F128" s="1295">
        <v>93</v>
      </c>
      <c r="G128" s="1295">
        <v>88.22</v>
      </c>
      <c r="H128" s="1288">
        <v>101.77</v>
      </c>
      <c r="I128" s="1081">
        <v>92</v>
      </c>
      <c r="J128" s="1081">
        <v>93</v>
      </c>
      <c r="K128" s="1081"/>
      <c r="L128" s="1300">
        <v>101.77</v>
      </c>
      <c r="M128" s="1300">
        <v>92</v>
      </c>
      <c r="N128" s="1300">
        <v>99</v>
      </c>
      <c r="O128" s="1300">
        <v>106</v>
      </c>
      <c r="P128" s="1300">
        <v>106</v>
      </c>
      <c r="Q128" s="1300">
        <v>120</v>
      </c>
      <c r="R128" s="1300">
        <v>120</v>
      </c>
      <c r="S128" s="1301">
        <v>120</v>
      </c>
      <c r="T128" s="1289">
        <f t="shared" si="5"/>
        <v>120</v>
      </c>
      <c r="U128" s="1177">
        <f t="shared" si="4"/>
        <v>0</v>
      </c>
    </row>
    <row r="129" spans="1:26" ht="18.75">
      <c r="A129" s="311">
        <v>14</v>
      </c>
      <c r="B129" s="1138" t="s">
        <v>1537</v>
      </c>
      <c r="C129" s="298"/>
      <c r="D129" s="44"/>
      <c r="E129" s="882"/>
      <c r="F129" s="44"/>
      <c r="G129" s="882"/>
      <c r="H129" s="973"/>
      <c r="I129" s="491"/>
      <c r="J129" s="491"/>
      <c r="K129" s="491"/>
      <c r="L129" s="491"/>
      <c r="M129" s="491"/>
      <c r="N129" s="491"/>
      <c r="O129" s="491"/>
      <c r="P129" s="491"/>
      <c r="Q129" s="491"/>
      <c r="R129" s="491"/>
      <c r="S129" s="1124"/>
      <c r="T129" s="1133">
        <f t="shared" ref="T129:T139" si="6">FLOOR(35.31*S129,0.01)</f>
        <v>0</v>
      </c>
      <c r="U129" s="1177" t="e">
        <f t="shared" si="4"/>
        <v>#DIV/0!</v>
      </c>
    </row>
    <row r="130" spans="1:26" ht="18">
      <c r="A130" s="879">
        <v>14.1</v>
      </c>
      <c r="B130" s="1138" t="s">
        <v>4500</v>
      </c>
      <c r="C130" s="298"/>
      <c r="D130" s="44"/>
      <c r="E130" s="882"/>
      <c r="F130" s="44"/>
      <c r="G130" s="882"/>
      <c r="H130" s="973"/>
      <c r="I130" s="491"/>
      <c r="J130" s="491"/>
      <c r="K130" s="491"/>
      <c r="L130" s="491"/>
      <c r="M130" s="491"/>
      <c r="N130" s="491"/>
      <c r="O130" s="491"/>
      <c r="P130" s="491"/>
      <c r="Q130" s="491"/>
      <c r="R130" s="491"/>
      <c r="S130" s="1124"/>
      <c r="T130" s="1133">
        <f t="shared" si="6"/>
        <v>0</v>
      </c>
      <c r="U130" s="1177" t="e">
        <f t="shared" si="4"/>
        <v>#DIV/0!</v>
      </c>
    </row>
    <row r="131" spans="1:26" s="1188" customFormat="1" ht="18">
      <c r="A131" s="1178">
        <v>14.2</v>
      </c>
      <c r="B131" s="1179" t="s">
        <v>1538</v>
      </c>
      <c r="C131" s="1180" t="s">
        <v>1539</v>
      </c>
      <c r="D131" s="1181">
        <v>4100</v>
      </c>
      <c r="E131" s="1182">
        <v>4920</v>
      </c>
      <c r="F131" s="1181">
        <v>5800</v>
      </c>
      <c r="G131" s="1182">
        <v>5975</v>
      </c>
      <c r="H131" s="1183">
        <v>5800</v>
      </c>
      <c r="I131" s="1184">
        <v>5800</v>
      </c>
      <c r="J131" s="1184">
        <v>5800</v>
      </c>
      <c r="K131" s="1184"/>
      <c r="L131" s="1185">
        <v>5800</v>
      </c>
      <c r="M131" s="1185">
        <v>5800</v>
      </c>
      <c r="N131" s="1185">
        <v>5800</v>
      </c>
      <c r="O131" s="1185">
        <v>6090</v>
      </c>
      <c r="P131" s="1185">
        <v>6090</v>
      </c>
      <c r="Q131" s="1185">
        <v>6090</v>
      </c>
      <c r="R131" s="1185">
        <v>6090</v>
      </c>
      <c r="S131" s="1126">
        <v>6090</v>
      </c>
      <c r="T131" s="1186">
        <f t="shared" si="6"/>
        <v>215037.9</v>
      </c>
      <c r="U131" s="1177">
        <f t="shared" si="4"/>
        <v>0</v>
      </c>
      <c r="W131" s="1188" t="s">
        <v>5409</v>
      </c>
    </row>
    <row r="132" spans="1:26" ht="18">
      <c r="A132" s="879">
        <v>14.3</v>
      </c>
      <c r="B132" s="665" t="s">
        <v>4501</v>
      </c>
      <c r="C132" s="292" t="s">
        <v>1073</v>
      </c>
      <c r="D132" s="722">
        <v>4300</v>
      </c>
      <c r="E132" s="873">
        <v>5160</v>
      </c>
      <c r="F132" s="722">
        <f>E132*1.178</f>
        <v>6078.48</v>
      </c>
      <c r="G132" s="873">
        <v>6250</v>
      </c>
      <c r="H132" s="973">
        <v>6250</v>
      </c>
      <c r="I132" s="491">
        <v>6250</v>
      </c>
      <c r="J132" s="491">
        <v>6078.48</v>
      </c>
      <c r="K132" s="491"/>
      <c r="L132" s="1034">
        <v>6250</v>
      </c>
      <c r="M132" s="1034">
        <v>6250</v>
      </c>
      <c r="N132" s="1034">
        <v>6250</v>
      </c>
      <c r="O132" s="1034">
        <v>6562</v>
      </c>
      <c r="P132" s="1034">
        <v>6562</v>
      </c>
      <c r="Q132" s="1034">
        <v>6562</v>
      </c>
      <c r="R132" s="1034">
        <v>6562</v>
      </c>
      <c r="S132" s="1126">
        <v>6562</v>
      </c>
      <c r="T132" s="1133">
        <f t="shared" si="6"/>
        <v>231704.22</v>
      </c>
      <c r="U132" s="1177">
        <f t="shared" si="4"/>
        <v>0</v>
      </c>
    </row>
    <row r="133" spans="1:26" ht="36">
      <c r="A133" s="879">
        <v>14.4</v>
      </c>
      <c r="B133" s="665" t="s">
        <v>4502</v>
      </c>
      <c r="C133" s="292" t="s">
        <v>1073</v>
      </c>
      <c r="D133" s="722">
        <v>4500</v>
      </c>
      <c r="E133" s="873">
        <v>5400</v>
      </c>
      <c r="F133" s="722">
        <f>E133*1.178</f>
        <v>6361.2</v>
      </c>
      <c r="G133" s="873">
        <v>6600</v>
      </c>
      <c r="H133" s="973">
        <v>6600</v>
      </c>
      <c r="I133" s="491">
        <v>6600</v>
      </c>
      <c r="J133" s="491">
        <v>6361.2</v>
      </c>
      <c r="K133" s="491"/>
      <c r="L133" s="1034">
        <v>6600</v>
      </c>
      <c r="M133" s="1034">
        <v>6600</v>
      </c>
      <c r="N133" s="1034">
        <v>6600</v>
      </c>
      <c r="O133" s="1034">
        <v>6930</v>
      </c>
      <c r="P133" s="1034">
        <v>6930</v>
      </c>
      <c r="Q133" s="1034">
        <v>6930</v>
      </c>
      <c r="R133" s="1034">
        <v>6930</v>
      </c>
      <c r="S133" s="1126">
        <v>6930</v>
      </c>
      <c r="T133" s="1133">
        <f t="shared" si="6"/>
        <v>244698.30000000002</v>
      </c>
      <c r="U133" s="1177">
        <f t="shared" si="4"/>
        <v>0</v>
      </c>
    </row>
    <row r="134" spans="1:26" ht="18">
      <c r="A134" s="879">
        <v>14.5</v>
      </c>
      <c r="B134" s="665" t="s">
        <v>4503</v>
      </c>
      <c r="C134" s="292" t="s">
        <v>1067</v>
      </c>
      <c r="D134" s="722">
        <v>1724.9999999999998</v>
      </c>
      <c r="E134" s="873">
        <v>2069.9999999999995</v>
      </c>
      <c r="F134" s="722">
        <v>2425</v>
      </c>
      <c r="G134" s="873">
        <v>3350</v>
      </c>
      <c r="H134" s="973">
        <v>3350</v>
      </c>
      <c r="I134" s="491">
        <v>3350</v>
      </c>
      <c r="J134" s="491">
        <v>2425</v>
      </c>
      <c r="K134" s="491"/>
      <c r="L134" s="1034">
        <v>3350</v>
      </c>
      <c r="M134" s="1034">
        <v>3350</v>
      </c>
      <c r="N134" s="1034">
        <v>3350</v>
      </c>
      <c r="O134" s="1034">
        <v>3517</v>
      </c>
      <c r="P134" s="1034">
        <v>3517</v>
      </c>
      <c r="Q134" s="1034">
        <v>3517</v>
      </c>
      <c r="R134" s="1034">
        <v>3517</v>
      </c>
      <c r="S134" s="1126">
        <v>3517</v>
      </c>
      <c r="T134" s="1133">
        <f t="shared" si="6"/>
        <v>124185.27</v>
      </c>
      <c r="U134" s="1177">
        <f t="shared" si="4"/>
        <v>0</v>
      </c>
    </row>
    <row r="135" spans="1:26" ht="18">
      <c r="A135" s="879">
        <v>14.6</v>
      </c>
      <c r="B135" s="665" t="s">
        <v>1543</v>
      </c>
      <c r="C135" s="292" t="s">
        <v>1073</v>
      </c>
      <c r="D135" s="722">
        <v>1600</v>
      </c>
      <c r="E135" s="873">
        <v>1920</v>
      </c>
      <c r="F135" s="722">
        <f>E135*1.08</f>
        <v>2073.6000000000004</v>
      </c>
      <c r="G135" s="873">
        <v>2150</v>
      </c>
      <c r="H135" s="973">
        <v>2150</v>
      </c>
      <c r="I135" s="491">
        <v>2150</v>
      </c>
      <c r="J135" s="491">
        <v>2073.6000000000004</v>
      </c>
      <c r="K135" s="491"/>
      <c r="L135" s="1034">
        <v>2150</v>
      </c>
      <c r="M135" s="1034">
        <v>2150</v>
      </c>
      <c r="N135" s="1034">
        <v>2150</v>
      </c>
      <c r="O135" s="1034">
        <v>2257</v>
      </c>
      <c r="P135" s="1034">
        <v>2257</v>
      </c>
      <c r="Q135" s="1034">
        <v>2257</v>
      </c>
      <c r="R135" s="1034">
        <v>2257</v>
      </c>
      <c r="S135" s="1126">
        <v>2257</v>
      </c>
      <c r="T135" s="1133">
        <f t="shared" si="6"/>
        <v>79694.67</v>
      </c>
      <c r="U135" s="1177">
        <f t="shared" si="4"/>
        <v>0</v>
      </c>
      <c r="V135">
        <f>T135/12/3.28</f>
        <v>2024.7629573170732</v>
      </c>
    </row>
    <row r="136" spans="1:26" ht="18">
      <c r="A136" s="879">
        <v>14.7</v>
      </c>
      <c r="B136" s="665" t="s">
        <v>1544</v>
      </c>
      <c r="C136" s="292" t="s">
        <v>1073</v>
      </c>
      <c r="D136" s="722">
        <v>890</v>
      </c>
      <c r="E136" s="873">
        <v>1068</v>
      </c>
      <c r="F136" s="722">
        <v>1100</v>
      </c>
      <c r="G136" s="873">
        <v>1550</v>
      </c>
      <c r="H136" s="973">
        <v>1550</v>
      </c>
      <c r="I136" s="491">
        <v>1550</v>
      </c>
      <c r="J136" s="491">
        <v>1100</v>
      </c>
      <c r="K136" s="491"/>
      <c r="L136" s="1034">
        <v>1550</v>
      </c>
      <c r="M136" s="1034">
        <v>1550</v>
      </c>
      <c r="N136" s="1034">
        <v>1550</v>
      </c>
      <c r="O136" s="1034">
        <v>1627</v>
      </c>
      <c r="P136" s="1034">
        <v>1627</v>
      </c>
      <c r="Q136" s="1034">
        <v>1627</v>
      </c>
      <c r="R136" s="1034">
        <v>1627</v>
      </c>
      <c r="S136" s="1126">
        <v>1627</v>
      </c>
      <c r="T136" s="1133">
        <f t="shared" si="6"/>
        <v>57449.37</v>
      </c>
      <c r="U136" s="1177">
        <f t="shared" si="4"/>
        <v>0</v>
      </c>
    </row>
    <row r="137" spans="1:26" ht="18">
      <c r="A137" s="879">
        <v>14.8</v>
      </c>
      <c r="B137" s="665" t="s">
        <v>4504</v>
      </c>
      <c r="C137" s="292" t="s">
        <v>1073</v>
      </c>
      <c r="D137" s="722">
        <v>1724.9999999999998</v>
      </c>
      <c r="E137" s="873">
        <v>2069.9999999999995</v>
      </c>
      <c r="F137" s="722">
        <f>E137*1.08</f>
        <v>2235.5999999999995</v>
      </c>
      <c r="G137" s="873">
        <v>3500</v>
      </c>
      <c r="H137" s="973">
        <v>3500</v>
      </c>
      <c r="I137" s="491">
        <v>3500</v>
      </c>
      <c r="J137" s="491">
        <v>2235.5999999999995</v>
      </c>
      <c r="K137" s="491"/>
      <c r="L137" s="1034">
        <v>3500</v>
      </c>
      <c r="M137" s="1034">
        <v>3500</v>
      </c>
      <c r="N137" s="1034">
        <v>3500</v>
      </c>
      <c r="O137" s="1034">
        <v>3675</v>
      </c>
      <c r="P137" s="1034">
        <v>3675</v>
      </c>
      <c r="Q137" s="1034">
        <v>3675</v>
      </c>
      <c r="R137" s="1034">
        <v>3675</v>
      </c>
      <c r="S137" s="1126">
        <v>3675</v>
      </c>
      <c r="T137" s="1133">
        <f t="shared" si="6"/>
        <v>129764.25</v>
      </c>
      <c r="U137" s="1177">
        <f t="shared" si="4"/>
        <v>0</v>
      </c>
    </row>
    <row r="138" spans="1:26" ht="18">
      <c r="A138" s="879">
        <v>14.9</v>
      </c>
      <c r="B138" s="665" t="s">
        <v>3304</v>
      </c>
      <c r="C138" s="292" t="s">
        <v>1073</v>
      </c>
      <c r="D138" s="722">
        <v>3950</v>
      </c>
      <c r="E138" s="873">
        <v>4740</v>
      </c>
      <c r="F138" s="722">
        <f>E138*1.08</f>
        <v>5119.2000000000007</v>
      </c>
      <c r="G138" s="873">
        <v>5270</v>
      </c>
      <c r="H138" s="973">
        <v>5270</v>
      </c>
      <c r="I138" s="491">
        <v>5270</v>
      </c>
      <c r="J138" s="491">
        <v>5119.2000000000007</v>
      </c>
      <c r="K138" s="491"/>
      <c r="L138" s="1034">
        <v>5270</v>
      </c>
      <c r="M138" s="1034">
        <v>5270</v>
      </c>
      <c r="N138" s="1034">
        <v>5270</v>
      </c>
      <c r="O138" s="1034">
        <v>5533</v>
      </c>
      <c r="P138" s="1034">
        <v>5533</v>
      </c>
      <c r="Q138" s="1034">
        <v>5533</v>
      </c>
      <c r="R138" s="1034">
        <v>5533</v>
      </c>
      <c r="S138" s="1126">
        <v>5533</v>
      </c>
      <c r="T138" s="1133">
        <f t="shared" si="6"/>
        <v>195370.23</v>
      </c>
      <c r="U138" s="1177">
        <f t="shared" ref="U138:U201" si="7">(S138-Q138)/Q138</f>
        <v>0</v>
      </c>
    </row>
    <row r="139" spans="1:26" ht="18">
      <c r="A139" s="1004">
        <v>14.11</v>
      </c>
      <c r="B139" s="665" t="s">
        <v>4505</v>
      </c>
      <c r="C139" s="292" t="s">
        <v>1073</v>
      </c>
      <c r="D139" s="722">
        <v>445</v>
      </c>
      <c r="E139" s="873">
        <v>534</v>
      </c>
      <c r="F139" s="722">
        <f>E139*1.08</f>
        <v>576.72</v>
      </c>
      <c r="G139" s="873">
        <v>625</v>
      </c>
      <c r="H139" s="973">
        <v>625</v>
      </c>
      <c r="I139" s="491">
        <v>625</v>
      </c>
      <c r="J139" s="491">
        <v>576.72</v>
      </c>
      <c r="K139" s="491"/>
      <c r="L139" s="1034">
        <v>625</v>
      </c>
      <c r="M139" s="1034">
        <v>625</v>
      </c>
      <c r="N139" s="1034">
        <v>625</v>
      </c>
      <c r="O139" s="1034">
        <v>668</v>
      </c>
      <c r="P139" s="1034">
        <v>668</v>
      </c>
      <c r="Q139" s="1034">
        <v>668</v>
      </c>
      <c r="R139" s="1034">
        <v>668</v>
      </c>
      <c r="S139" s="1126">
        <v>668</v>
      </c>
      <c r="T139" s="1133">
        <f t="shared" si="6"/>
        <v>23587.08</v>
      </c>
      <c r="U139" s="1177">
        <f t="shared" si="7"/>
        <v>0</v>
      </c>
    </row>
    <row r="140" spans="1:26" ht="30">
      <c r="A140" s="1005">
        <v>14.12</v>
      </c>
      <c r="B140" s="1143" t="s">
        <v>4506</v>
      </c>
      <c r="C140" s="303" t="s">
        <v>1539</v>
      </c>
      <c r="D140" s="722">
        <v>955</v>
      </c>
      <c r="E140" s="873">
        <v>1146</v>
      </c>
      <c r="F140" s="722">
        <v>1260</v>
      </c>
      <c r="G140" s="873">
        <v>1550</v>
      </c>
      <c r="H140" s="973"/>
      <c r="I140" s="491"/>
      <c r="J140" s="491">
        <v>1260</v>
      </c>
      <c r="K140" s="491"/>
      <c r="L140" s="1081"/>
      <c r="M140" s="1081"/>
      <c r="N140" s="1081"/>
      <c r="O140" s="1081"/>
      <c r="P140" s="1081"/>
      <c r="Q140" s="1081"/>
      <c r="R140" s="1081"/>
      <c r="S140" s="1124"/>
      <c r="T140" s="1133">
        <f>FLOOR(35.31*S140,0.01)</f>
        <v>0</v>
      </c>
      <c r="U140" s="1177" t="e">
        <f t="shared" si="7"/>
        <v>#DIV/0!</v>
      </c>
      <c r="Y140" s="1036"/>
      <c r="Z140" t="s">
        <v>5364</v>
      </c>
    </row>
    <row r="141" spans="1:26" ht="18">
      <c r="A141" s="1005">
        <v>14.13</v>
      </c>
      <c r="B141" s="665" t="s">
        <v>4507</v>
      </c>
      <c r="C141" s="292" t="s">
        <v>2805</v>
      </c>
      <c r="D141" s="722">
        <v>14</v>
      </c>
      <c r="E141" s="873">
        <v>16.8</v>
      </c>
      <c r="F141" s="722">
        <v>20</v>
      </c>
      <c r="G141" s="873">
        <v>18</v>
      </c>
      <c r="H141" s="973">
        <v>18</v>
      </c>
      <c r="I141" s="491">
        <v>18</v>
      </c>
      <c r="J141" s="491">
        <v>20</v>
      </c>
      <c r="K141" s="491"/>
      <c r="L141" s="1034">
        <v>18</v>
      </c>
      <c r="M141" s="1034">
        <v>18</v>
      </c>
      <c r="N141" s="1034">
        <v>18</v>
      </c>
      <c r="O141" s="1034">
        <v>19</v>
      </c>
      <c r="P141" s="1034">
        <v>19</v>
      </c>
      <c r="Q141" s="1034">
        <v>19</v>
      </c>
      <c r="R141" s="1034">
        <v>19</v>
      </c>
      <c r="S141" s="1126">
        <v>19</v>
      </c>
      <c r="T141" s="1133">
        <f>FLOOR(1*S141,0.01)</f>
        <v>19</v>
      </c>
      <c r="U141" s="1177">
        <f t="shared" si="7"/>
        <v>0</v>
      </c>
    </row>
    <row r="142" spans="1:26" ht="18">
      <c r="A142" s="879">
        <v>14.2</v>
      </c>
      <c r="B142" s="1138" t="s">
        <v>299</v>
      </c>
      <c r="C142" s="285"/>
      <c r="D142" s="883"/>
      <c r="E142" s="884"/>
      <c r="F142" s="982"/>
      <c r="G142" s="884"/>
      <c r="H142" s="973"/>
      <c r="I142" s="491"/>
      <c r="J142" s="491"/>
      <c r="K142" s="491"/>
      <c r="L142" s="491"/>
      <c r="M142" s="491"/>
      <c r="N142" s="491"/>
      <c r="O142" s="491"/>
      <c r="P142" s="491"/>
      <c r="Q142" s="491"/>
      <c r="R142" s="491"/>
      <c r="S142" s="1124"/>
      <c r="T142" s="1133">
        <f>FLOOR(35.31*S142,0.01)</f>
        <v>0</v>
      </c>
      <c r="U142" s="1177" t="e">
        <f t="shared" si="7"/>
        <v>#DIV/0!</v>
      </c>
    </row>
    <row r="143" spans="1:26" ht="50.25">
      <c r="A143" s="311"/>
      <c r="B143" s="1136" t="s">
        <v>637</v>
      </c>
      <c r="C143" s="307" t="s">
        <v>1071</v>
      </c>
      <c r="D143" s="660">
        <v>603.48750000000007</v>
      </c>
      <c r="E143" s="869">
        <v>724.18500000000006</v>
      </c>
      <c r="F143" s="660">
        <v>796.60350000000017</v>
      </c>
      <c r="G143" s="869">
        <v>1080</v>
      </c>
      <c r="H143" s="973">
        <v>1080</v>
      </c>
      <c r="I143" s="491">
        <v>1080</v>
      </c>
      <c r="J143" s="491">
        <v>796.60350000000017</v>
      </c>
      <c r="K143" s="491"/>
      <c r="L143" s="1034">
        <v>1080</v>
      </c>
      <c r="M143" s="1034">
        <v>1080</v>
      </c>
      <c r="N143" s="1034">
        <v>1080</v>
      </c>
      <c r="O143" s="1034">
        <v>1080</v>
      </c>
      <c r="P143" s="1034">
        <v>1080</v>
      </c>
      <c r="Q143" s="1034">
        <v>1080</v>
      </c>
      <c r="R143" s="1034">
        <v>1080</v>
      </c>
      <c r="S143" s="1126">
        <v>1080</v>
      </c>
      <c r="T143" s="1133">
        <f>FLOOR(1*S143,0.01)</f>
        <v>1080</v>
      </c>
      <c r="U143" s="1177">
        <f t="shared" si="7"/>
        <v>0</v>
      </c>
    </row>
    <row r="144" spans="1:26" ht="49.5">
      <c r="A144" s="311"/>
      <c r="B144" s="1136" t="s">
        <v>638</v>
      </c>
      <c r="C144" s="303" t="s">
        <v>1067</v>
      </c>
      <c r="D144" s="660">
        <v>658.35</v>
      </c>
      <c r="E144" s="869">
        <v>790.02</v>
      </c>
      <c r="F144" s="660">
        <v>869.02200000000005</v>
      </c>
      <c r="G144" s="869">
        <v>1260</v>
      </c>
      <c r="H144" s="973">
        <v>1260</v>
      </c>
      <c r="I144" s="491">
        <v>1260</v>
      </c>
      <c r="J144" s="491">
        <v>869.02200000000005</v>
      </c>
      <c r="K144" s="491"/>
      <c r="L144" s="1034">
        <v>1260</v>
      </c>
      <c r="M144" s="1034">
        <v>1260</v>
      </c>
      <c r="N144" s="1034">
        <v>1260</v>
      </c>
      <c r="O144" s="1034">
        <v>1323</v>
      </c>
      <c r="P144" s="1034">
        <v>1323</v>
      </c>
      <c r="Q144" s="1034">
        <v>1323</v>
      </c>
      <c r="R144" s="1034">
        <v>1323</v>
      </c>
      <c r="S144" s="1126">
        <v>1323</v>
      </c>
      <c r="T144" s="1133">
        <f>FLOOR(1*S144,0.01)</f>
        <v>1323</v>
      </c>
      <c r="U144" s="1177">
        <f t="shared" si="7"/>
        <v>0</v>
      </c>
    </row>
    <row r="145" spans="1:22" ht="34.5">
      <c r="A145" s="311"/>
      <c r="B145" s="1136" t="s">
        <v>639</v>
      </c>
      <c r="C145" s="307" t="s">
        <v>2077</v>
      </c>
      <c r="D145" s="660">
        <v>548.625</v>
      </c>
      <c r="E145" s="869">
        <v>658.35</v>
      </c>
      <c r="F145" s="660">
        <v>724.18500000000006</v>
      </c>
      <c r="G145" s="869">
        <v>680</v>
      </c>
      <c r="H145" s="973">
        <v>680</v>
      </c>
      <c r="I145" s="491">
        <v>680</v>
      </c>
      <c r="J145" s="491">
        <v>724.18500000000006</v>
      </c>
      <c r="K145" s="491"/>
      <c r="L145" s="1034">
        <v>680</v>
      </c>
      <c r="M145" s="1034">
        <v>680</v>
      </c>
      <c r="N145" s="1034">
        <v>680</v>
      </c>
      <c r="O145" s="1034">
        <v>724</v>
      </c>
      <c r="P145" s="1034">
        <v>724</v>
      </c>
      <c r="Q145" s="1034">
        <v>724</v>
      </c>
      <c r="R145" s="1034">
        <v>724</v>
      </c>
      <c r="S145" s="1126">
        <v>724</v>
      </c>
      <c r="T145" s="1133">
        <f>FLOOR(3.28*S145,0.01)</f>
        <v>2374.7200000000003</v>
      </c>
      <c r="U145" s="1177">
        <f t="shared" si="7"/>
        <v>0</v>
      </c>
    </row>
    <row r="146" spans="1:22" ht="49.5">
      <c r="A146" s="311"/>
      <c r="B146" s="1136" t="s">
        <v>640</v>
      </c>
      <c r="C146" s="307" t="s">
        <v>1071</v>
      </c>
      <c r="D146" s="660">
        <v>2413.9500000000003</v>
      </c>
      <c r="E146" s="869">
        <v>2896.7400000000002</v>
      </c>
      <c r="F146" s="660">
        <v>3186.4140000000007</v>
      </c>
      <c r="G146" s="869">
        <v>2250</v>
      </c>
      <c r="H146" s="973">
        <v>2250</v>
      </c>
      <c r="I146" s="491">
        <v>2250</v>
      </c>
      <c r="J146" s="491">
        <v>3186.4140000000007</v>
      </c>
      <c r="K146" s="491"/>
      <c r="L146" s="1034">
        <v>2250</v>
      </c>
      <c r="M146" s="1034">
        <v>2250</v>
      </c>
      <c r="N146" s="1034">
        <v>2250</v>
      </c>
      <c r="O146" s="1034">
        <v>2362</v>
      </c>
      <c r="P146" s="1034">
        <v>2362</v>
      </c>
      <c r="Q146" s="1034">
        <v>2362</v>
      </c>
      <c r="R146" s="1034">
        <v>2362</v>
      </c>
      <c r="S146" s="1126">
        <v>2362</v>
      </c>
      <c r="T146" s="1133">
        <f>FLOOR(1*S146,0.01)</f>
        <v>2362</v>
      </c>
      <c r="U146" s="1177">
        <f t="shared" si="7"/>
        <v>0</v>
      </c>
    </row>
    <row r="147" spans="1:22" ht="48.75">
      <c r="A147" s="311"/>
      <c r="B147" s="1136" t="s">
        <v>641</v>
      </c>
      <c r="C147" s="307" t="s">
        <v>1067</v>
      </c>
      <c r="D147" s="660">
        <v>7680.7500000000009</v>
      </c>
      <c r="E147" s="869">
        <v>9216.9000000000015</v>
      </c>
      <c r="F147" s="660">
        <v>10138.590000000002</v>
      </c>
      <c r="G147" s="869">
        <v>13500</v>
      </c>
      <c r="H147" s="973">
        <v>13500</v>
      </c>
      <c r="I147" s="491">
        <v>13500</v>
      </c>
      <c r="J147" s="491">
        <v>10138.590000000002</v>
      </c>
      <c r="K147" s="491"/>
      <c r="L147" s="1034">
        <v>13500</v>
      </c>
      <c r="M147" s="1034">
        <v>13500</v>
      </c>
      <c r="N147" s="1034">
        <v>13500</v>
      </c>
      <c r="O147" s="1034">
        <v>13500</v>
      </c>
      <c r="P147" s="1034">
        <v>13500</v>
      </c>
      <c r="Q147" s="1034">
        <v>13500</v>
      </c>
      <c r="R147" s="1034">
        <v>13500</v>
      </c>
      <c r="S147" s="1126">
        <v>13500</v>
      </c>
      <c r="T147" s="1133">
        <f>FLOOR(1*S147,0.01)</f>
        <v>13500</v>
      </c>
      <c r="U147" s="1177">
        <f t="shared" si="7"/>
        <v>0</v>
      </c>
    </row>
    <row r="148" spans="1:22" ht="48.75">
      <c r="A148" s="311"/>
      <c r="B148" s="1136" t="s">
        <v>3123</v>
      </c>
      <c r="C148" s="307" t="s">
        <v>1067</v>
      </c>
      <c r="D148" s="660">
        <v>8778</v>
      </c>
      <c r="E148" s="869">
        <v>10533.6</v>
      </c>
      <c r="F148" s="660">
        <v>11586.960000000001</v>
      </c>
      <c r="G148" s="869">
        <v>22500</v>
      </c>
      <c r="H148" s="973">
        <v>22500</v>
      </c>
      <c r="I148" s="491">
        <v>22500</v>
      </c>
      <c r="J148" s="491">
        <v>11586.960000000001</v>
      </c>
      <c r="K148" s="491"/>
      <c r="L148" s="1034">
        <v>22500</v>
      </c>
      <c r="M148" s="1034">
        <v>22500</v>
      </c>
      <c r="N148" s="1034">
        <v>22500</v>
      </c>
      <c r="O148" s="1034">
        <v>22500</v>
      </c>
      <c r="P148" s="1034">
        <v>22500</v>
      </c>
      <c r="Q148" s="1034">
        <v>22500</v>
      </c>
      <c r="R148" s="1034">
        <v>22500</v>
      </c>
      <c r="S148" s="1126">
        <f t="shared" ref="S148:S157" si="8">M148</f>
        <v>22500</v>
      </c>
      <c r="T148" s="1133">
        <f>FLOOR(1*S148,0.01)</f>
        <v>22500</v>
      </c>
      <c r="U148" s="1177">
        <f t="shared" si="7"/>
        <v>0</v>
      </c>
    </row>
    <row r="149" spans="1:22" ht="63">
      <c r="A149" s="311"/>
      <c r="B149" s="1136" t="s">
        <v>3124</v>
      </c>
      <c r="C149" s="307" t="s">
        <v>2069</v>
      </c>
      <c r="D149" s="660">
        <v>1645.8750000000002</v>
      </c>
      <c r="E149" s="869">
        <v>1975.0500000000002</v>
      </c>
      <c r="F149" s="660">
        <v>2172.5550000000003</v>
      </c>
      <c r="G149" s="869">
        <v>3150</v>
      </c>
      <c r="H149" s="973">
        <v>3150</v>
      </c>
      <c r="I149" s="491">
        <v>3150</v>
      </c>
      <c r="J149" s="491">
        <v>2172.5550000000003</v>
      </c>
      <c r="K149" s="491"/>
      <c r="L149" s="1034">
        <v>3150</v>
      </c>
      <c r="M149" s="1034">
        <v>3150</v>
      </c>
      <c r="N149" s="1034">
        <v>3150</v>
      </c>
      <c r="O149" s="1034">
        <v>3150</v>
      </c>
      <c r="P149" s="1034">
        <v>3150</v>
      </c>
      <c r="Q149" s="1034">
        <v>3150</v>
      </c>
      <c r="R149" s="1034">
        <v>3150</v>
      </c>
      <c r="S149" s="1126">
        <f t="shared" si="8"/>
        <v>3150</v>
      </c>
      <c r="T149" s="1133">
        <f>FLOOR(10.76*S149,0.01)</f>
        <v>33894</v>
      </c>
      <c r="U149" s="1177">
        <f t="shared" si="7"/>
        <v>0</v>
      </c>
    </row>
    <row r="150" spans="1:22" ht="48">
      <c r="A150" s="311"/>
      <c r="B150" s="1136" t="s">
        <v>3125</v>
      </c>
      <c r="C150" s="307" t="s">
        <v>749</v>
      </c>
      <c r="D150" s="660">
        <v>3840.3750000000005</v>
      </c>
      <c r="E150" s="869">
        <v>4608.4500000000007</v>
      </c>
      <c r="F150" s="660">
        <v>5069.295000000001</v>
      </c>
      <c r="G150" s="869">
        <v>7280</v>
      </c>
      <c r="H150" s="973">
        <v>7280</v>
      </c>
      <c r="I150" s="491">
        <v>7280</v>
      </c>
      <c r="J150" s="491">
        <v>5069.295000000001</v>
      </c>
      <c r="K150" s="491"/>
      <c r="L150" s="1034">
        <v>7280</v>
      </c>
      <c r="M150" s="1034">
        <v>7280</v>
      </c>
      <c r="N150" s="1034">
        <v>7280</v>
      </c>
      <c r="O150" s="1034">
        <v>7280</v>
      </c>
      <c r="P150" s="1034">
        <v>7280</v>
      </c>
      <c r="Q150" s="1034">
        <v>7280</v>
      </c>
      <c r="R150" s="1034">
        <v>7280</v>
      </c>
      <c r="S150" s="1126">
        <f t="shared" si="8"/>
        <v>7280</v>
      </c>
      <c r="T150" s="1133">
        <f>FLOOR(1*S150,0.01)</f>
        <v>7280</v>
      </c>
      <c r="U150" s="1177">
        <f t="shared" si="7"/>
        <v>0</v>
      </c>
    </row>
    <row r="151" spans="1:22" ht="33">
      <c r="A151" s="311"/>
      <c r="B151" s="1136" t="s">
        <v>1919</v>
      </c>
      <c r="C151" s="307" t="s">
        <v>2069</v>
      </c>
      <c r="D151" s="660">
        <v>548.625</v>
      </c>
      <c r="E151" s="869">
        <v>658.35</v>
      </c>
      <c r="F151" s="660">
        <v>724.18500000000006</v>
      </c>
      <c r="G151" s="869">
        <v>1350</v>
      </c>
      <c r="H151" s="973">
        <v>1350</v>
      </c>
      <c r="I151" s="491">
        <v>1350</v>
      </c>
      <c r="J151" s="491">
        <v>724.18500000000006</v>
      </c>
      <c r="K151" s="491"/>
      <c r="L151" s="1034">
        <v>1350</v>
      </c>
      <c r="M151" s="1034">
        <v>1350</v>
      </c>
      <c r="N151" s="1034">
        <v>1350</v>
      </c>
      <c r="O151" s="1034">
        <v>1350</v>
      </c>
      <c r="P151" s="1034">
        <v>1350</v>
      </c>
      <c r="Q151" s="1034">
        <v>1350</v>
      </c>
      <c r="R151" s="1034">
        <v>1350</v>
      </c>
      <c r="S151" s="1126">
        <f t="shared" si="8"/>
        <v>1350</v>
      </c>
      <c r="T151" s="1133">
        <f>FLOOR(10.76*S151,0.01)</f>
        <v>14526</v>
      </c>
      <c r="U151" s="1177">
        <f t="shared" si="7"/>
        <v>0</v>
      </c>
    </row>
    <row r="152" spans="1:22" ht="33">
      <c r="A152" s="311"/>
      <c r="B152" s="1136" t="s">
        <v>1920</v>
      </c>
      <c r="C152" s="303" t="s">
        <v>1067</v>
      </c>
      <c r="D152" s="660">
        <v>768.07500000000016</v>
      </c>
      <c r="E152" s="869">
        <v>921.69000000000017</v>
      </c>
      <c r="F152" s="660">
        <v>1013.8590000000003</v>
      </c>
      <c r="G152" s="869">
        <v>1620</v>
      </c>
      <c r="H152" s="973">
        <v>1620</v>
      </c>
      <c r="I152" s="491">
        <v>1620</v>
      </c>
      <c r="J152" s="491">
        <v>1013.8590000000003</v>
      </c>
      <c r="K152" s="491"/>
      <c r="L152" s="1034">
        <v>1620</v>
      </c>
      <c r="M152" s="1034">
        <v>1620</v>
      </c>
      <c r="N152" s="1034">
        <v>1620</v>
      </c>
      <c r="O152" s="1034">
        <v>1620</v>
      </c>
      <c r="P152" s="1034">
        <v>1620</v>
      </c>
      <c r="Q152" s="1034">
        <v>1620</v>
      </c>
      <c r="R152" s="1034">
        <v>1620</v>
      </c>
      <c r="S152" s="1126">
        <f t="shared" si="8"/>
        <v>1620</v>
      </c>
      <c r="T152" s="1133">
        <f>FLOOR(10.76*S152,0.01)</f>
        <v>17431.2</v>
      </c>
      <c r="U152" s="1177">
        <f t="shared" si="7"/>
        <v>0</v>
      </c>
    </row>
    <row r="153" spans="1:22" ht="33">
      <c r="A153" s="311"/>
      <c r="B153" s="1136" t="s">
        <v>4508</v>
      </c>
      <c r="C153" s="303" t="s">
        <v>1067</v>
      </c>
      <c r="D153" s="660">
        <v>1645.8750000000002</v>
      </c>
      <c r="E153" s="869">
        <v>1975.0500000000002</v>
      </c>
      <c r="F153" s="660">
        <v>2172.5550000000003</v>
      </c>
      <c r="G153" s="869">
        <v>2250</v>
      </c>
      <c r="H153" s="973">
        <v>2250</v>
      </c>
      <c r="I153" s="491">
        <v>2250</v>
      </c>
      <c r="J153" s="491">
        <v>2172.5550000000003</v>
      </c>
      <c r="K153" s="491"/>
      <c r="L153" s="1034">
        <v>2250</v>
      </c>
      <c r="M153" s="1034">
        <v>2250</v>
      </c>
      <c r="N153" s="1034">
        <v>2250</v>
      </c>
      <c r="O153" s="1034">
        <v>2362</v>
      </c>
      <c r="P153" s="1034">
        <v>2362</v>
      </c>
      <c r="Q153" s="1034">
        <v>2362</v>
      </c>
      <c r="R153" s="1034">
        <v>2362</v>
      </c>
      <c r="S153" s="1126">
        <v>2362</v>
      </c>
      <c r="T153" s="1133">
        <f>FLOOR(10.76*S153,0.01)</f>
        <v>25415.119999999999</v>
      </c>
      <c r="U153" s="1177">
        <f t="shared" si="7"/>
        <v>0</v>
      </c>
    </row>
    <row r="154" spans="1:22" ht="33">
      <c r="A154" s="311"/>
      <c r="B154" s="967" t="s">
        <v>4509</v>
      </c>
      <c r="C154" s="303" t="s">
        <v>1067</v>
      </c>
      <c r="D154" s="660">
        <v>1042.3875</v>
      </c>
      <c r="E154" s="869">
        <v>1250.865</v>
      </c>
      <c r="F154" s="660">
        <v>1375.9515000000001</v>
      </c>
      <c r="G154" s="869">
        <v>1980</v>
      </c>
      <c r="H154" s="973">
        <v>1980</v>
      </c>
      <c r="I154" s="491">
        <v>1980</v>
      </c>
      <c r="J154" s="491">
        <v>1375.9515000000001</v>
      </c>
      <c r="K154" s="491"/>
      <c r="L154" s="1034">
        <v>1980</v>
      </c>
      <c r="M154" s="1034">
        <v>1980</v>
      </c>
      <c r="N154" s="1034">
        <v>1980</v>
      </c>
      <c r="O154" s="1034">
        <v>1980</v>
      </c>
      <c r="P154" s="1034">
        <v>1980</v>
      </c>
      <c r="Q154" s="1034">
        <v>1980</v>
      </c>
      <c r="R154" s="1034">
        <v>1980</v>
      </c>
      <c r="S154" s="1126">
        <f t="shared" si="8"/>
        <v>1980</v>
      </c>
      <c r="T154" s="1133">
        <f>FLOOR(10.76*S154,0.01)</f>
        <v>21304.799999999999</v>
      </c>
      <c r="U154" s="1177">
        <f t="shared" si="7"/>
        <v>0</v>
      </c>
    </row>
    <row r="155" spans="1:22" ht="33">
      <c r="A155" s="311"/>
      <c r="B155" s="1136" t="s">
        <v>903</v>
      </c>
      <c r="C155" s="307" t="s">
        <v>2077</v>
      </c>
      <c r="D155" s="660">
        <v>384.03750000000008</v>
      </c>
      <c r="E155" s="869">
        <v>460.84500000000008</v>
      </c>
      <c r="F155" s="660">
        <v>506.92950000000013</v>
      </c>
      <c r="G155" s="869">
        <v>360</v>
      </c>
      <c r="H155" s="973">
        <v>360</v>
      </c>
      <c r="I155" s="491">
        <v>360</v>
      </c>
      <c r="J155" s="491">
        <v>506.92950000000013</v>
      </c>
      <c r="K155" s="491"/>
      <c r="L155" s="1034">
        <v>360</v>
      </c>
      <c r="M155" s="1034">
        <v>360</v>
      </c>
      <c r="N155" s="1034">
        <v>360</v>
      </c>
      <c r="O155" s="1034">
        <v>360</v>
      </c>
      <c r="P155" s="1034">
        <v>360</v>
      </c>
      <c r="Q155" s="1034">
        <v>360</v>
      </c>
      <c r="R155" s="1034">
        <v>360</v>
      </c>
      <c r="S155" s="1126">
        <f t="shared" si="8"/>
        <v>360</v>
      </c>
      <c r="T155" s="1133">
        <f>FLOOR(3.28*S155,0.01)</f>
        <v>1180.8</v>
      </c>
      <c r="U155" s="1177">
        <f t="shared" si="7"/>
        <v>0</v>
      </c>
    </row>
    <row r="156" spans="1:22" ht="49.5">
      <c r="A156" s="311"/>
      <c r="B156" s="1136" t="s">
        <v>904</v>
      </c>
      <c r="C156" s="303" t="s">
        <v>1067</v>
      </c>
      <c r="D156" s="660">
        <v>658.35</v>
      </c>
      <c r="E156" s="869">
        <v>790.02</v>
      </c>
      <c r="F156" s="660">
        <v>869.02200000000005</v>
      </c>
      <c r="G156" s="869">
        <v>1620</v>
      </c>
      <c r="H156" s="973">
        <v>1620</v>
      </c>
      <c r="I156" s="491">
        <v>1620</v>
      </c>
      <c r="J156" s="491">
        <v>869.02200000000005</v>
      </c>
      <c r="K156" s="491"/>
      <c r="L156" s="1034">
        <v>1620</v>
      </c>
      <c r="M156" s="1034">
        <v>1620</v>
      </c>
      <c r="N156" s="1034">
        <v>1620</v>
      </c>
      <c r="O156" s="1034">
        <v>1620</v>
      </c>
      <c r="P156" s="1034">
        <v>1620</v>
      </c>
      <c r="Q156" s="1034">
        <v>1620</v>
      </c>
      <c r="R156" s="1034">
        <v>1620</v>
      </c>
      <c r="S156" s="1126">
        <f t="shared" si="8"/>
        <v>1620</v>
      </c>
      <c r="T156" s="1133">
        <f>FLOOR(3.28*S156,0.01)</f>
        <v>5313.6</v>
      </c>
      <c r="U156" s="1177">
        <f t="shared" si="7"/>
        <v>0</v>
      </c>
    </row>
    <row r="157" spans="1:22" ht="33.75">
      <c r="A157" s="311"/>
      <c r="B157" s="1136" t="s">
        <v>2425</v>
      </c>
      <c r="C157" s="303" t="s">
        <v>1067</v>
      </c>
      <c r="D157" s="660">
        <v>548.625</v>
      </c>
      <c r="E157" s="869">
        <v>658.35</v>
      </c>
      <c r="F157" s="660">
        <v>724.18500000000006</v>
      </c>
      <c r="G157" s="869">
        <v>1710</v>
      </c>
      <c r="H157" s="973">
        <v>1710</v>
      </c>
      <c r="I157" s="491">
        <v>1710</v>
      </c>
      <c r="J157" s="491">
        <v>724.18500000000006</v>
      </c>
      <c r="K157" s="491"/>
      <c r="L157" s="1034">
        <v>1710</v>
      </c>
      <c r="M157" s="1034">
        <v>1710</v>
      </c>
      <c r="N157" s="1034">
        <v>1710</v>
      </c>
      <c r="O157" s="1034">
        <v>1710</v>
      </c>
      <c r="P157" s="1034">
        <v>1710</v>
      </c>
      <c r="Q157" s="1034">
        <v>1710</v>
      </c>
      <c r="R157" s="1034">
        <v>1710</v>
      </c>
      <c r="S157" s="1126">
        <f t="shared" si="8"/>
        <v>1710</v>
      </c>
      <c r="T157" s="1133">
        <f>FLOOR(3.28*S157,0.01)</f>
        <v>5608.8</v>
      </c>
      <c r="U157" s="1177">
        <f t="shared" si="7"/>
        <v>0</v>
      </c>
    </row>
    <row r="158" spans="1:22" ht="37.5">
      <c r="A158" s="311">
        <v>15</v>
      </c>
      <c r="B158" s="1082" t="s">
        <v>3102</v>
      </c>
      <c r="C158" s="288"/>
      <c r="D158" s="660"/>
      <c r="E158" s="869"/>
      <c r="F158" s="660"/>
      <c r="G158" s="869"/>
      <c r="H158" s="973"/>
      <c r="I158" s="491"/>
      <c r="J158" s="491"/>
      <c r="K158" s="491"/>
      <c r="L158" s="491"/>
      <c r="M158" s="491"/>
      <c r="N158" s="491"/>
      <c r="O158" s="491"/>
      <c r="P158" s="491"/>
      <c r="Q158" s="491"/>
      <c r="R158" s="491"/>
      <c r="S158" s="1124"/>
      <c r="T158" s="1133">
        <f>FLOOR(35.31*S158,0.01)</f>
        <v>0</v>
      </c>
      <c r="U158" s="1177" t="e">
        <f t="shared" si="7"/>
        <v>#DIV/0!</v>
      </c>
    </row>
    <row r="159" spans="1:22" ht="31.5">
      <c r="A159" s="284"/>
      <c r="B159" s="1136" t="s">
        <v>4510</v>
      </c>
      <c r="C159" s="307" t="s">
        <v>2069</v>
      </c>
      <c r="D159" s="660">
        <v>135</v>
      </c>
      <c r="E159" s="869">
        <v>162</v>
      </c>
      <c r="F159" s="660">
        <v>174</v>
      </c>
      <c r="G159" s="869">
        <v>220</v>
      </c>
      <c r="H159" s="973">
        <v>220</v>
      </c>
      <c r="I159" s="491">
        <v>220</v>
      </c>
      <c r="J159" s="491">
        <v>174</v>
      </c>
      <c r="K159" s="491"/>
      <c r="L159" s="1034">
        <v>220</v>
      </c>
      <c r="M159" s="1034">
        <v>220</v>
      </c>
      <c r="N159" s="1034">
        <v>220</v>
      </c>
      <c r="O159" s="1034">
        <v>220</v>
      </c>
      <c r="P159" s="1034">
        <v>220</v>
      </c>
      <c r="Q159" s="1034">
        <v>220</v>
      </c>
      <c r="R159" s="1034">
        <v>220</v>
      </c>
      <c r="S159" s="1126">
        <f>M159</f>
        <v>220</v>
      </c>
      <c r="T159" s="1133">
        <f>FLOOR(10.76*S159,0.01)</f>
        <v>2367.2000000000003</v>
      </c>
      <c r="U159" s="1177">
        <f t="shared" si="7"/>
        <v>0</v>
      </c>
    </row>
    <row r="160" spans="1:22" ht="25.5">
      <c r="A160" s="284"/>
      <c r="B160" s="1140" t="s">
        <v>4511</v>
      </c>
      <c r="C160" s="303" t="s">
        <v>1067</v>
      </c>
      <c r="D160" s="660">
        <v>450</v>
      </c>
      <c r="E160" s="869">
        <v>540</v>
      </c>
      <c r="F160" s="660">
        <v>580</v>
      </c>
      <c r="G160" s="869">
        <v>560</v>
      </c>
      <c r="H160" s="973">
        <v>560</v>
      </c>
      <c r="I160" s="491">
        <v>560</v>
      </c>
      <c r="J160" s="491">
        <v>580</v>
      </c>
      <c r="K160" s="491"/>
      <c r="L160" s="1034">
        <v>560</v>
      </c>
      <c r="M160" s="1034">
        <v>560</v>
      </c>
      <c r="N160" s="1034">
        <v>560</v>
      </c>
      <c r="O160" s="1034">
        <v>599</v>
      </c>
      <c r="P160" s="1034">
        <v>599</v>
      </c>
      <c r="Q160" s="1034">
        <v>749</v>
      </c>
      <c r="R160" s="1034">
        <v>749</v>
      </c>
      <c r="S160" s="1126">
        <v>749</v>
      </c>
      <c r="T160" s="1133">
        <f>FLOOR(10.76*S160,0.01)</f>
        <v>8059.24</v>
      </c>
      <c r="U160" s="1177">
        <f t="shared" si="7"/>
        <v>0</v>
      </c>
      <c r="V160" s="282" t="s">
        <v>5914</v>
      </c>
    </row>
    <row r="161" spans="1:21" ht="18.75">
      <c r="A161" s="311">
        <v>16</v>
      </c>
      <c r="B161" s="1138" t="s">
        <v>3306</v>
      </c>
      <c r="C161" s="285"/>
      <c r="D161" s="660"/>
      <c r="E161" s="869"/>
      <c r="F161" s="660"/>
      <c r="G161" s="869"/>
      <c r="H161" s="973"/>
      <c r="I161" s="491"/>
      <c r="J161" s="491"/>
      <c r="K161" s="491"/>
      <c r="L161" s="491"/>
      <c r="M161" s="491"/>
      <c r="N161" s="491"/>
      <c r="O161" s="491"/>
      <c r="P161" s="491"/>
      <c r="Q161" s="491"/>
      <c r="R161" s="491"/>
      <c r="S161" s="1124"/>
      <c r="T161" s="1133">
        <f t="shared" ref="T161:T201" si="9">FLOOR(10.76*S161,0.01)</f>
        <v>0</v>
      </c>
      <c r="U161" s="1177" t="e">
        <f t="shared" si="7"/>
        <v>#DIV/0!</v>
      </c>
    </row>
    <row r="162" spans="1:21" ht="18.75">
      <c r="A162" s="885">
        <v>16.100000000000001</v>
      </c>
      <c r="B162" s="1142" t="s">
        <v>3307</v>
      </c>
      <c r="C162" s="284"/>
      <c r="D162" s="660"/>
      <c r="E162" s="869"/>
      <c r="F162" s="660"/>
      <c r="G162" s="869"/>
      <c r="H162" s="973"/>
      <c r="I162" s="491"/>
      <c r="J162" s="491"/>
      <c r="K162" s="491"/>
      <c r="L162" s="491"/>
      <c r="M162" s="491"/>
      <c r="N162" s="491"/>
      <c r="O162" s="491"/>
      <c r="P162" s="491"/>
      <c r="Q162" s="491"/>
      <c r="R162" s="491"/>
      <c r="S162" s="1124"/>
      <c r="T162" s="1133">
        <f t="shared" si="9"/>
        <v>0</v>
      </c>
      <c r="U162" s="1177" t="e">
        <f t="shared" si="7"/>
        <v>#DIV/0!</v>
      </c>
    </row>
    <row r="163" spans="1:21" ht="18.75">
      <c r="A163" s="311"/>
      <c r="B163" s="665" t="s">
        <v>3308</v>
      </c>
      <c r="C163" s="292" t="s">
        <v>3163</v>
      </c>
      <c r="D163" s="660">
        <v>15.950000000000001</v>
      </c>
      <c r="E163" s="869">
        <v>17.545000000000002</v>
      </c>
      <c r="F163" s="660">
        <v>19</v>
      </c>
      <c r="G163" s="869">
        <v>36</v>
      </c>
      <c r="H163" s="973">
        <v>36</v>
      </c>
      <c r="I163" s="491">
        <v>36</v>
      </c>
      <c r="J163" s="491">
        <v>19</v>
      </c>
      <c r="K163" s="491"/>
      <c r="L163" s="1034">
        <v>36</v>
      </c>
      <c r="M163" s="1034">
        <v>36</v>
      </c>
      <c r="N163" s="1034">
        <v>36</v>
      </c>
      <c r="O163" s="1034">
        <v>36</v>
      </c>
      <c r="P163" s="1034">
        <v>36</v>
      </c>
      <c r="Q163" s="1034">
        <v>36</v>
      </c>
      <c r="R163" s="1034">
        <v>36</v>
      </c>
      <c r="S163" s="1126">
        <f t="shared" ref="S163:S168" si="10">M163</f>
        <v>36</v>
      </c>
      <c r="T163" s="1133">
        <f t="shared" si="9"/>
        <v>387.36</v>
      </c>
      <c r="U163" s="1177">
        <f t="shared" si="7"/>
        <v>0</v>
      </c>
    </row>
    <row r="164" spans="1:21" ht="18.75">
      <c r="A164" s="311"/>
      <c r="B164" s="665" t="s">
        <v>4512</v>
      </c>
      <c r="C164" s="292" t="s">
        <v>1073</v>
      </c>
      <c r="D164" s="660">
        <v>19.25</v>
      </c>
      <c r="E164" s="869">
        <v>21.175000000000001</v>
      </c>
      <c r="F164" s="660">
        <v>22.233750000000001</v>
      </c>
      <c r="G164" s="869">
        <v>26</v>
      </c>
      <c r="H164" s="973">
        <v>26</v>
      </c>
      <c r="I164" s="491">
        <v>26</v>
      </c>
      <c r="J164" s="491">
        <v>22.233750000000001</v>
      </c>
      <c r="K164" s="491"/>
      <c r="L164" s="1034">
        <v>26</v>
      </c>
      <c r="M164" s="1034">
        <v>26</v>
      </c>
      <c r="N164" s="1034">
        <v>26</v>
      </c>
      <c r="O164" s="1034">
        <v>26</v>
      </c>
      <c r="P164" s="1034">
        <v>26</v>
      </c>
      <c r="Q164" s="1034">
        <v>26</v>
      </c>
      <c r="R164" s="1034">
        <v>26</v>
      </c>
      <c r="S164" s="1126">
        <f t="shared" si="10"/>
        <v>26</v>
      </c>
      <c r="T164" s="1133">
        <f t="shared" si="9"/>
        <v>279.76</v>
      </c>
      <c r="U164" s="1177">
        <f t="shared" si="7"/>
        <v>0</v>
      </c>
    </row>
    <row r="165" spans="1:21" ht="18.75">
      <c r="A165" s="311"/>
      <c r="B165" s="665" t="s">
        <v>3309</v>
      </c>
      <c r="C165" s="292" t="s">
        <v>1073</v>
      </c>
      <c r="D165" s="660">
        <v>19.8</v>
      </c>
      <c r="E165" s="869">
        <v>21.78</v>
      </c>
      <c r="F165" s="660">
        <v>22.869000000000003</v>
      </c>
      <c r="G165" s="869">
        <v>26</v>
      </c>
      <c r="H165" s="973">
        <v>26</v>
      </c>
      <c r="I165" s="491">
        <v>26</v>
      </c>
      <c r="J165" s="491">
        <v>22.869000000000003</v>
      </c>
      <c r="K165" s="491"/>
      <c r="L165" s="1034">
        <v>26</v>
      </c>
      <c r="M165" s="1034">
        <v>26</v>
      </c>
      <c r="N165" s="1034">
        <v>26</v>
      </c>
      <c r="O165" s="1034">
        <v>26</v>
      </c>
      <c r="P165" s="1034">
        <v>28</v>
      </c>
      <c r="Q165" s="1034">
        <v>28</v>
      </c>
      <c r="R165" s="1034">
        <v>28</v>
      </c>
      <c r="S165" s="1126">
        <v>28</v>
      </c>
      <c r="T165" s="1133">
        <f t="shared" si="9"/>
        <v>301.28000000000003</v>
      </c>
      <c r="U165" s="1177">
        <f t="shared" si="7"/>
        <v>0</v>
      </c>
    </row>
    <row r="166" spans="1:21" ht="18.75">
      <c r="A166" s="311"/>
      <c r="B166" s="665" t="s">
        <v>3310</v>
      </c>
      <c r="C166" s="292" t="s">
        <v>1073</v>
      </c>
      <c r="D166" s="660">
        <v>32.450000000000003</v>
      </c>
      <c r="E166" s="869">
        <v>35.695000000000007</v>
      </c>
      <c r="F166" s="660">
        <v>37.47975000000001</v>
      </c>
      <c r="G166" s="869">
        <v>53</v>
      </c>
      <c r="H166" s="973">
        <v>53</v>
      </c>
      <c r="I166" s="491">
        <v>53</v>
      </c>
      <c r="J166" s="491">
        <v>37.47975000000001</v>
      </c>
      <c r="K166" s="491"/>
      <c r="L166" s="1034">
        <v>53</v>
      </c>
      <c r="M166" s="1034">
        <v>53</v>
      </c>
      <c r="N166" s="1034">
        <v>53</v>
      </c>
      <c r="O166" s="1034">
        <v>53</v>
      </c>
      <c r="P166" s="1034">
        <v>53</v>
      </c>
      <c r="Q166" s="1034">
        <v>53</v>
      </c>
      <c r="R166" s="1034">
        <v>53</v>
      </c>
      <c r="S166" s="1126">
        <f t="shared" si="10"/>
        <v>53</v>
      </c>
      <c r="T166" s="1133">
        <f t="shared" si="9"/>
        <v>570.28</v>
      </c>
      <c r="U166" s="1177">
        <f t="shared" si="7"/>
        <v>0</v>
      </c>
    </row>
    <row r="167" spans="1:21" ht="18.75">
      <c r="A167" s="311"/>
      <c r="B167" s="665" t="s">
        <v>3005</v>
      </c>
      <c r="C167" s="292" t="s">
        <v>1073</v>
      </c>
      <c r="D167" s="660">
        <v>35.75</v>
      </c>
      <c r="E167" s="869">
        <v>39.325000000000003</v>
      </c>
      <c r="F167" s="660">
        <v>41.291250000000005</v>
      </c>
      <c r="G167" s="869">
        <v>57</v>
      </c>
      <c r="H167" s="973">
        <v>57</v>
      </c>
      <c r="I167" s="491">
        <v>57</v>
      </c>
      <c r="J167" s="491">
        <v>41.291250000000005</v>
      </c>
      <c r="K167" s="491"/>
      <c r="L167" s="1034">
        <v>57</v>
      </c>
      <c r="M167" s="1034">
        <v>57</v>
      </c>
      <c r="N167" s="1034">
        <v>57</v>
      </c>
      <c r="O167" s="1034">
        <v>57</v>
      </c>
      <c r="P167" s="1034">
        <v>57</v>
      </c>
      <c r="Q167" s="1034">
        <v>57</v>
      </c>
      <c r="R167" s="1034">
        <v>57</v>
      </c>
      <c r="S167" s="1126">
        <f t="shared" si="10"/>
        <v>57</v>
      </c>
      <c r="T167" s="1133">
        <f t="shared" si="9"/>
        <v>613.32000000000005</v>
      </c>
      <c r="U167" s="1177">
        <f t="shared" si="7"/>
        <v>0</v>
      </c>
    </row>
    <row r="168" spans="1:21" ht="18.75">
      <c r="A168" s="311"/>
      <c r="B168" s="665" t="s">
        <v>3006</v>
      </c>
      <c r="C168" s="292" t="s">
        <v>1073</v>
      </c>
      <c r="D168" s="660">
        <v>53.35</v>
      </c>
      <c r="E168" s="869">
        <v>58.685000000000009</v>
      </c>
      <c r="F168" s="660">
        <v>61.619250000000015</v>
      </c>
      <c r="G168" s="869">
        <v>80</v>
      </c>
      <c r="H168" s="973">
        <v>80</v>
      </c>
      <c r="I168" s="491">
        <v>80</v>
      </c>
      <c r="J168" s="491">
        <v>61.619250000000015</v>
      </c>
      <c r="K168" s="491"/>
      <c r="L168" s="1034">
        <v>80</v>
      </c>
      <c r="M168" s="1034">
        <v>80</v>
      </c>
      <c r="N168" s="1034">
        <v>80</v>
      </c>
      <c r="O168" s="1034">
        <v>80</v>
      </c>
      <c r="P168" s="1034">
        <v>80</v>
      </c>
      <c r="Q168" s="1034">
        <v>80</v>
      </c>
      <c r="R168" s="1034">
        <v>80</v>
      </c>
      <c r="S168" s="1126">
        <f t="shared" si="10"/>
        <v>80</v>
      </c>
      <c r="T168" s="1133">
        <f t="shared" si="9"/>
        <v>860.80000000000007</v>
      </c>
      <c r="U168" s="1177">
        <f t="shared" si="7"/>
        <v>0</v>
      </c>
    </row>
    <row r="169" spans="1:21" ht="18.75">
      <c r="A169" s="311"/>
      <c r="B169" s="665" t="s">
        <v>4513</v>
      </c>
      <c r="C169" s="292" t="s">
        <v>1073</v>
      </c>
      <c r="D169" s="660">
        <v>78.100000000000009</v>
      </c>
      <c r="E169" s="869">
        <v>85.910000000000011</v>
      </c>
      <c r="F169" s="660">
        <v>90.205500000000015</v>
      </c>
      <c r="G169" s="869">
        <v>107</v>
      </c>
      <c r="H169" s="973">
        <v>107</v>
      </c>
      <c r="I169" s="491">
        <v>107</v>
      </c>
      <c r="J169" s="491">
        <v>90.205500000000015</v>
      </c>
      <c r="K169" s="491"/>
      <c r="L169" s="1034">
        <v>107</v>
      </c>
      <c r="M169" s="1034">
        <v>107</v>
      </c>
      <c r="N169" s="1034">
        <v>107</v>
      </c>
      <c r="O169" s="1034">
        <v>112</v>
      </c>
      <c r="P169" s="1034">
        <v>112</v>
      </c>
      <c r="Q169" s="1034">
        <v>112</v>
      </c>
      <c r="R169" s="1034">
        <v>112</v>
      </c>
      <c r="S169" s="1126">
        <v>112</v>
      </c>
      <c r="T169" s="1133">
        <f t="shared" si="9"/>
        <v>1205.1200000000001</v>
      </c>
      <c r="U169" s="1177">
        <f t="shared" si="7"/>
        <v>0</v>
      </c>
    </row>
    <row r="170" spans="1:21" ht="18.75">
      <c r="A170" s="311"/>
      <c r="B170" s="665" t="s">
        <v>4514</v>
      </c>
      <c r="C170" s="292" t="s">
        <v>1073</v>
      </c>
      <c r="D170" s="660">
        <v>80.300000000000011</v>
      </c>
      <c r="E170" s="869">
        <v>88.330000000000027</v>
      </c>
      <c r="F170" s="660">
        <v>92.746500000000026</v>
      </c>
      <c r="G170" s="869">
        <v>110</v>
      </c>
      <c r="H170" s="973">
        <v>110</v>
      </c>
      <c r="I170" s="491">
        <v>110</v>
      </c>
      <c r="J170" s="491">
        <v>92.746500000000026</v>
      </c>
      <c r="K170" s="491"/>
      <c r="L170" s="1034">
        <v>110</v>
      </c>
      <c r="M170" s="1034">
        <v>110</v>
      </c>
      <c r="N170" s="1034">
        <v>110</v>
      </c>
      <c r="O170" s="1034">
        <v>115</v>
      </c>
      <c r="P170" s="1034">
        <v>115</v>
      </c>
      <c r="Q170" s="1034">
        <v>115</v>
      </c>
      <c r="R170" s="1034">
        <v>115</v>
      </c>
      <c r="S170" s="1126">
        <v>115</v>
      </c>
      <c r="T170" s="1133">
        <f t="shared" si="9"/>
        <v>1237.4000000000001</v>
      </c>
      <c r="U170" s="1177">
        <f t="shared" si="7"/>
        <v>0</v>
      </c>
    </row>
    <row r="171" spans="1:21" ht="18.75">
      <c r="A171" s="885">
        <v>16.2</v>
      </c>
      <c r="B171" s="1142" t="s">
        <v>4515</v>
      </c>
      <c r="C171" s="284"/>
      <c r="D171" s="886"/>
      <c r="E171" s="869"/>
      <c r="F171" s="660"/>
      <c r="G171" s="869"/>
      <c r="H171" s="973"/>
      <c r="I171" s="491"/>
      <c r="J171" s="491"/>
      <c r="K171" s="491"/>
      <c r="L171" s="491"/>
      <c r="M171" s="491"/>
      <c r="N171" s="491"/>
      <c r="O171" s="491"/>
      <c r="P171" s="491"/>
      <c r="Q171" s="491"/>
      <c r="R171" s="491"/>
      <c r="S171" s="1124"/>
      <c r="T171" s="1133">
        <f t="shared" si="9"/>
        <v>0</v>
      </c>
      <c r="U171" s="1177" t="e">
        <f t="shared" si="7"/>
        <v>#DIV/0!</v>
      </c>
    </row>
    <row r="172" spans="1:21" ht="18.75">
      <c r="A172" s="284"/>
      <c r="B172" s="665" t="s">
        <v>3009</v>
      </c>
      <c r="C172" s="292" t="s">
        <v>3163</v>
      </c>
      <c r="D172" s="660">
        <v>34.1</v>
      </c>
      <c r="E172" s="869">
        <v>37.510000000000005</v>
      </c>
      <c r="F172" s="660">
        <v>39.385500000000008</v>
      </c>
      <c r="G172" s="869">
        <v>52</v>
      </c>
      <c r="H172" s="973">
        <v>52</v>
      </c>
      <c r="I172" s="491">
        <v>52</v>
      </c>
      <c r="J172" s="491">
        <v>39.385500000000008</v>
      </c>
      <c r="K172" s="491"/>
      <c r="L172" s="1034">
        <v>52</v>
      </c>
      <c r="M172" s="1034">
        <v>52</v>
      </c>
      <c r="N172" s="1034">
        <v>52</v>
      </c>
      <c r="O172" s="1034">
        <v>52</v>
      </c>
      <c r="P172" s="1034">
        <v>52</v>
      </c>
      <c r="Q172" s="1034">
        <v>52</v>
      </c>
      <c r="R172" s="1034">
        <v>52</v>
      </c>
      <c r="S172" s="1126">
        <f t="shared" ref="S172:S178" si="11">M172</f>
        <v>52</v>
      </c>
      <c r="T172" s="1133">
        <f t="shared" si="9"/>
        <v>559.52</v>
      </c>
      <c r="U172" s="1177">
        <f t="shared" si="7"/>
        <v>0</v>
      </c>
    </row>
    <row r="173" spans="1:21" ht="18.75">
      <c r="A173" s="284"/>
      <c r="B173" s="665" t="s">
        <v>4516</v>
      </c>
      <c r="C173" s="292" t="s">
        <v>3163</v>
      </c>
      <c r="D173" s="660">
        <v>46.2</v>
      </c>
      <c r="E173" s="869">
        <v>50.820000000000007</v>
      </c>
      <c r="F173" s="660">
        <v>53.361000000000011</v>
      </c>
      <c r="G173" s="869">
        <v>67</v>
      </c>
      <c r="H173" s="973">
        <v>67</v>
      </c>
      <c r="I173" s="491">
        <v>67</v>
      </c>
      <c r="J173" s="491">
        <v>53.361000000000011</v>
      </c>
      <c r="K173" s="491"/>
      <c r="L173" s="1034">
        <v>67</v>
      </c>
      <c r="M173" s="1034">
        <v>67</v>
      </c>
      <c r="N173" s="1034">
        <v>67</v>
      </c>
      <c r="O173" s="1034">
        <v>65</v>
      </c>
      <c r="P173" s="1034">
        <v>65</v>
      </c>
      <c r="Q173" s="1034">
        <v>65</v>
      </c>
      <c r="R173" s="1034">
        <v>65</v>
      </c>
      <c r="S173" s="1126">
        <v>65</v>
      </c>
      <c r="T173" s="1133">
        <f t="shared" si="9"/>
        <v>699.4</v>
      </c>
      <c r="U173" s="1177">
        <f t="shared" si="7"/>
        <v>0</v>
      </c>
    </row>
    <row r="174" spans="1:21" ht="18.75">
      <c r="A174" s="284"/>
      <c r="B174" s="665" t="s">
        <v>4517</v>
      </c>
      <c r="C174" s="292" t="s">
        <v>1073</v>
      </c>
      <c r="D174" s="660">
        <v>50.6</v>
      </c>
      <c r="E174" s="869">
        <v>55.660000000000004</v>
      </c>
      <c r="F174" s="660">
        <v>58.443000000000005</v>
      </c>
      <c r="G174" s="869">
        <v>63</v>
      </c>
      <c r="H174" s="973">
        <v>63</v>
      </c>
      <c r="I174" s="491">
        <v>63</v>
      </c>
      <c r="J174" s="491">
        <v>58.443000000000005</v>
      </c>
      <c r="K174" s="491"/>
      <c r="L174" s="1034">
        <v>63</v>
      </c>
      <c r="M174" s="1034">
        <v>63</v>
      </c>
      <c r="N174" s="1034">
        <v>63</v>
      </c>
      <c r="O174" s="1034">
        <v>67</v>
      </c>
      <c r="P174" s="1034">
        <v>67</v>
      </c>
      <c r="Q174" s="1034">
        <v>67</v>
      </c>
      <c r="R174" s="1034">
        <v>67</v>
      </c>
      <c r="S174" s="1126">
        <v>67</v>
      </c>
      <c r="T174" s="1133">
        <f t="shared" si="9"/>
        <v>720.92</v>
      </c>
      <c r="U174" s="1177">
        <f t="shared" si="7"/>
        <v>0</v>
      </c>
    </row>
    <row r="175" spans="1:21" ht="18.75">
      <c r="A175" s="284"/>
      <c r="B175" s="665" t="s">
        <v>4518</v>
      </c>
      <c r="C175" s="292" t="s">
        <v>1073</v>
      </c>
      <c r="D175" s="660">
        <v>55.000000000000007</v>
      </c>
      <c r="E175" s="869">
        <v>60.500000000000014</v>
      </c>
      <c r="F175" s="660">
        <v>63.52500000000002</v>
      </c>
      <c r="G175" s="869">
        <v>89</v>
      </c>
      <c r="H175" s="973">
        <v>89</v>
      </c>
      <c r="I175" s="491">
        <v>89</v>
      </c>
      <c r="J175" s="491">
        <v>63.52500000000002</v>
      </c>
      <c r="K175" s="491"/>
      <c r="L175" s="1034">
        <v>89</v>
      </c>
      <c r="M175" s="1034">
        <v>89</v>
      </c>
      <c r="N175" s="1034">
        <v>89</v>
      </c>
      <c r="O175" s="1034">
        <v>89</v>
      </c>
      <c r="P175" s="1034">
        <v>89</v>
      </c>
      <c r="Q175" s="1034">
        <v>89</v>
      </c>
      <c r="R175" s="1034">
        <v>89</v>
      </c>
      <c r="S175" s="1126">
        <f t="shared" si="11"/>
        <v>89</v>
      </c>
      <c r="T175" s="1133">
        <f t="shared" si="9"/>
        <v>957.64</v>
      </c>
      <c r="U175" s="1177">
        <f t="shared" si="7"/>
        <v>0</v>
      </c>
    </row>
    <row r="176" spans="1:21" ht="18.75">
      <c r="A176" s="284"/>
      <c r="B176" s="665" t="s">
        <v>4519</v>
      </c>
      <c r="C176" s="292" t="s">
        <v>1073</v>
      </c>
      <c r="D176" s="660">
        <v>63.800000000000004</v>
      </c>
      <c r="E176" s="869">
        <v>70.180000000000007</v>
      </c>
      <c r="F176" s="660">
        <v>73.689000000000007</v>
      </c>
      <c r="G176" s="869">
        <v>99</v>
      </c>
      <c r="H176" s="973">
        <v>99</v>
      </c>
      <c r="I176" s="491">
        <v>99</v>
      </c>
      <c r="J176" s="491">
        <v>73.689000000000007</v>
      </c>
      <c r="K176" s="491"/>
      <c r="L176" s="1034">
        <v>99</v>
      </c>
      <c r="M176" s="1034">
        <v>99</v>
      </c>
      <c r="N176" s="1034">
        <v>99</v>
      </c>
      <c r="O176" s="1034">
        <v>99</v>
      </c>
      <c r="P176" s="1034">
        <v>99</v>
      </c>
      <c r="Q176" s="1034">
        <v>99</v>
      </c>
      <c r="R176" s="1034">
        <v>99</v>
      </c>
      <c r="S176" s="1126">
        <f t="shared" si="11"/>
        <v>99</v>
      </c>
      <c r="T176" s="1133">
        <f t="shared" si="9"/>
        <v>1065.24</v>
      </c>
      <c r="U176" s="1177">
        <f t="shared" si="7"/>
        <v>0</v>
      </c>
    </row>
    <row r="177" spans="1:21" ht="18.75">
      <c r="A177" s="284"/>
      <c r="B177" s="665" t="s">
        <v>5382</v>
      </c>
      <c r="C177" s="292"/>
      <c r="D177" s="660">
        <v>104.50000000000001</v>
      </c>
      <c r="E177" s="869">
        <v>114.95000000000003</v>
      </c>
      <c r="F177" s="660">
        <v>120.69750000000003</v>
      </c>
      <c r="G177" s="869">
        <v>113</v>
      </c>
      <c r="H177" s="973">
        <v>113</v>
      </c>
      <c r="I177" s="491">
        <v>113</v>
      </c>
      <c r="J177" s="491">
        <v>120.69750000000003</v>
      </c>
      <c r="K177" s="491"/>
      <c r="L177" s="1034">
        <v>113</v>
      </c>
      <c r="M177" s="1034">
        <v>113</v>
      </c>
      <c r="N177" s="1034">
        <v>113</v>
      </c>
      <c r="O177" s="1034">
        <v>113</v>
      </c>
      <c r="P177" s="1034">
        <v>113</v>
      </c>
      <c r="Q177" s="1034">
        <v>113</v>
      </c>
      <c r="R177" s="1034">
        <v>113</v>
      </c>
      <c r="S177" s="1126">
        <f t="shared" si="11"/>
        <v>113</v>
      </c>
      <c r="T177" s="1133">
        <f t="shared" si="9"/>
        <v>1215.8800000000001</v>
      </c>
      <c r="U177" s="1177">
        <f t="shared" si="7"/>
        <v>0</v>
      </c>
    </row>
    <row r="178" spans="1:21" ht="18.75">
      <c r="A178" s="284"/>
      <c r="B178" s="665" t="s">
        <v>5383</v>
      </c>
      <c r="C178" s="292" t="s">
        <v>1067</v>
      </c>
      <c r="D178" s="660">
        <v>88</v>
      </c>
      <c r="E178" s="869">
        <v>96.800000000000011</v>
      </c>
      <c r="F178" s="660">
        <v>101.64000000000001</v>
      </c>
      <c r="G178" s="869">
        <v>139</v>
      </c>
      <c r="H178" s="973">
        <v>139</v>
      </c>
      <c r="I178" s="491">
        <v>139</v>
      </c>
      <c r="J178" s="491">
        <v>101.64000000000001</v>
      </c>
      <c r="K178" s="491"/>
      <c r="L178" s="1034">
        <v>139</v>
      </c>
      <c r="M178" s="1034">
        <v>139</v>
      </c>
      <c r="N178" s="1034">
        <v>139</v>
      </c>
      <c r="O178" s="1034">
        <v>139</v>
      </c>
      <c r="P178" s="1034">
        <v>139</v>
      </c>
      <c r="Q178" s="1034">
        <v>139</v>
      </c>
      <c r="R178" s="1034">
        <v>139</v>
      </c>
      <c r="S178" s="1126">
        <f t="shared" si="11"/>
        <v>139</v>
      </c>
      <c r="T178" s="1133">
        <f t="shared" si="9"/>
        <v>1495.64</v>
      </c>
      <c r="U178" s="1177">
        <f t="shared" si="7"/>
        <v>0</v>
      </c>
    </row>
    <row r="179" spans="1:21" s="835" customFormat="1" ht="18.75">
      <c r="A179" s="1483"/>
      <c r="B179" s="1436" t="s">
        <v>5572</v>
      </c>
      <c r="C179" s="1485"/>
      <c r="D179" s="1486"/>
      <c r="E179" s="1487"/>
      <c r="F179" s="1486"/>
      <c r="G179" s="1487"/>
      <c r="H179" s="1441"/>
      <c r="I179" s="1482">
        <v>145</v>
      </c>
      <c r="J179" s="1482"/>
      <c r="K179" s="1482"/>
      <c r="L179" s="1498"/>
      <c r="M179" s="1498">
        <v>145</v>
      </c>
      <c r="N179" s="1498">
        <v>145</v>
      </c>
      <c r="O179" s="1498">
        <v>145</v>
      </c>
      <c r="P179" s="1498">
        <v>145</v>
      </c>
      <c r="Q179" s="1498">
        <v>145</v>
      </c>
      <c r="R179" s="1498">
        <v>145</v>
      </c>
      <c r="S179" s="1499">
        <v>145</v>
      </c>
      <c r="T179" s="1443">
        <f>S179*10.76</f>
        <v>1560.2</v>
      </c>
      <c r="U179" s="1177">
        <f t="shared" si="7"/>
        <v>0</v>
      </c>
    </row>
    <row r="180" spans="1:21" ht="18.75">
      <c r="A180" s="885">
        <v>16.3</v>
      </c>
      <c r="B180" s="1142" t="s">
        <v>3014</v>
      </c>
      <c r="C180" s="284"/>
      <c r="D180" s="886"/>
      <c r="E180" s="869"/>
      <c r="F180" s="660"/>
      <c r="G180" s="869"/>
      <c r="H180" s="973"/>
      <c r="I180" s="491"/>
      <c r="J180" s="491"/>
      <c r="K180" s="491"/>
      <c r="L180" s="491"/>
      <c r="M180" s="491"/>
      <c r="N180" s="491"/>
      <c r="O180" s="491"/>
      <c r="P180" s="491"/>
      <c r="Q180" s="491"/>
      <c r="R180" s="491"/>
      <c r="S180" s="1124"/>
      <c r="T180" s="1133">
        <f t="shared" si="9"/>
        <v>0</v>
      </c>
      <c r="U180" s="1177" t="e">
        <f t="shared" si="7"/>
        <v>#DIV/0!</v>
      </c>
    </row>
    <row r="181" spans="1:21" ht="18.75">
      <c r="A181" s="284"/>
      <c r="B181" s="1142" t="s">
        <v>3015</v>
      </c>
      <c r="C181" s="284"/>
      <c r="D181" s="886"/>
      <c r="E181" s="869"/>
      <c r="F181" s="660"/>
      <c r="G181" s="869"/>
      <c r="H181" s="973"/>
      <c r="I181" s="491"/>
      <c r="J181" s="491"/>
      <c r="K181" s="491"/>
      <c r="L181" s="491"/>
      <c r="M181" s="491"/>
      <c r="N181" s="491"/>
      <c r="O181" s="491"/>
      <c r="P181" s="491"/>
      <c r="Q181" s="491"/>
      <c r="R181" s="491"/>
      <c r="S181" s="1124"/>
      <c r="T181" s="1133">
        <f t="shared" si="9"/>
        <v>0</v>
      </c>
      <c r="U181" s="1177" t="e">
        <f t="shared" si="7"/>
        <v>#DIV/0!</v>
      </c>
    </row>
    <row r="182" spans="1:21" ht="18.75">
      <c r="A182" s="284"/>
      <c r="B182" s="665" t="s">
        <v>1600</v>
      </c>
      <c r="C182" s="292" t="s">
        <v>3163</v>
      </c>
      <c r="D182" s="660">
        <v>48.400000000000006</v>
      </c>
      <c r="E182" s="869">
        <v>53.240000000000009</v>
      </c>
      <c r="F182" s="660">
        <v>55.902000000000015</v>
      </c>
      <c r="G182" s="869">
        <v>48</v>
      </c>
      <c r="H182" s="973">
        <v>48</v>
      </c>
      <c r="I182" s="491">
        <v>48</v>
      </c>
      <c r="J182" s="491">
        <v>55.902000000000015</v>
      </c>
      <c r="K182" s="491"/>
      <c r="L182" s="1034">
        <v>48</v>
      </c>
      <c r="M182" s="1034">
        <v>48</v>
      </c>
      <c r="N182" s="1034">
        <v>48</v>
      </c>
      <c r="O182" s="1034">
        <v>51</v>
      </c>
      <c r="P182" s="1034">
        <v>51</v>
      </c>
      <c r="Q182" s="1034">
        <v>51</v>
      </c>
      <c r="R182" s="1034">
        <v>51</v>
      </c>
      <c r="S182" s="1126">
        <v>51</v>
      </c>
      <c r="T182" s="1133">
        <f t="shared" si="9"/>
        <v>548.76</v>
      </c>
      <c r="U182" s="1177">
        <f t="shared" si="7"/>
        <v>0</v>
      </c>
    </row>
    <row r="183" spans="1:21" ht="31.5">
      <c r="A183" s="284"/>
      <c r="B183" s="967" t="s">
        <v>4520</v>
      </c>
      <c r="C183" s="292" t="s">
        <v>1067</v>
      </c>
      <c r="D183" s="660">
        <v>63.800000000000004</v>
      </c>
      <c r="E183" s="869">
        <v>70.180000000000007</v>
      </c>
      <c r="F183" s="660">
        <v>73.689000000000007</v>
      </c>
      <c r="G183" s="869">
        <v>69</v>
      </c>
      <c r="H183" s="973">
        <v>69</v>
      </c>
      <c r="I183" s="491">
        <v>69</v>
      </c>
      <c r="J183" s="491">
        <v>73.689000000000007</v>
      </c>
      <c r="K183" s="491"/>
      <c r="L183" s="1034">
        <v>69</v>
      </c>
      <c r="M183" s="1034">
        <v>69</v>
      </c>
      <c r="N183" s="1034">
        <v>69</v>
      </c>
      <c r="O183" s="1034">
        <v>74</v>
      </c>
      <c r="P183" s="1034">
        <v>74</v>
      </c>
      <c r="Q183" s="1034">
        <v>74</v>
      </c>
      <c r="R183" s="1034">
        <v>74</v>
      </c>
      <c r="S183" s="1126">
        <v>74</v>
      </c>
      <c r="T183" s="1133">
        <f t="shared" si="9"/>
        <v>796.24</v>
      </c>
      <c r="U183" s="1177">
        <f t="shared" si="7"/>
        <v>0</v>
      </c>
    </row>
    <row r="184" spans="1:21" ht="18.75">
      <c r="A184" s="284"/>
      <c r="B184" s="665" t="s">
        <v>4521</v>
      </c>
      <c r="C184" s="292" t="s">
        <v>1067</v>
      </c>
      <c r="D184" s="660">
        <v>55.000000000000007</v>
      </c>
      <c r="E184" s="869">
        <v>60.500000000000014</v>
      </c>
      <c r="F184" s="660">
        <v>63.52500000000002</v>
      </c>
      <c r="G184" s="869">
        <v>60</v>
      </c>
      <c r="H184" s="973">
        <v>60</v>
      </c>
      <c r="I184" s="491">
        <v>60</v>
      </c>
      <c r="J184" s="491">
        <v>63.52500000000002</v>
      </c>
      <c r="K184" s="491"/>
      <c r="L184" s="1034">
        <v>60</v>
      </c>
      <c r="M184" s="1034">
        <v>60</v>
      </c>
      <c r="N184" s="1034">
        <v>60</v>
      </c>
      <c r="O184" s="1034">
        <v>64</v>
      </c>
      <c r="P184" s="1034">
        <v>64</v>
      </c>
      <c r="Q184" s="1034">
        <v>64</v>
      </c>
      <c r="R184" s="1034">
        <v>64</v>
      </c>
      <c r="S184" s="1126">
        <v>64</v>
      </c>
      <c r="T184" s="1133">
        <f t="shared" si="9"/>
        <v>688.64</v>
      </c>
      <c r="U184" s="1177">
        <f t="shared" si="7"/>
        <v>0</v>
      </c>
    </row>
    <row r="185" spans="1:21" ht="18.75">
      <c r="A185" s="284"/>
      <c r="B185" s="665" t="s">
        <v>4522</v>
      </c>
      <c r="C185" s="292" t="s">
        <v>1067</v>
      </c>
      <c r="D185" s="660">
        <v>36.85</v>
      </c>
      <c r="E185" s="869">
        <v>40.535000000000004</v>
      </c>
      <c r="F185" s="660">
        <v>42.561750000000004</v>
      </c>
      <c r="G185" s="869">
        <v>43</v>
      </c>
      <c r="H185" s="973">
        <v>43</v>
      </c>
      <c r="I185" s="491">
        <v>43</v>
      </c>
      <c r="J185" s="491">
        <v>42.561750000000004</v>
      </c>
      <c r="K185" s="491"/>
      <c r="L185" s="1034">
        <v>43</v>
      </c>
      <c r="M185" s="1034">
        <v>43</v>
      </c>
      <c r="N185" s="1034">
        <v>43</v>
      </c>
      <c r="O185" s="1034">
        <v>46</v>
      </c>
      <c r="P185" s="1034">
        <v>46</v>
      </c>
      <c r="Q185" s="1034">
        <v>46</v>
      </c>
      <c r="R185" s="1034">
        <v>46</v>
      </c>
      <c r="S185" s="1126">
        <v>46</v>
      </c>
      <c r="T185" s="1133">
        <f t="shared" si="9"/>
        <v>494.96000000000004</v>
      </c>
      <c r="U185" s="1177">
        <f t="shared" si="7"/>
        <v>0</v>
      </c>
    </row>
    <row r="186" spans="1:21" ht="18.75">
      <c r="A186" s="284"/>
      <c r="B186" s="665" t="s">
        <v>4523</v>
      </c>
      <c r="C186" s="292" t="s">
        <v>1067</v>
      </c>
      <c r="D186" s="660">
        <v>42.35</v>
      </c>
      <c r="E186" s="869">
        <v>46.585000000000008</v>
      </c>
      <c r="F186" s="660">
        <v>48.91425000000001</v>
      </c>
      <c r="G186" s="869">
        <v>49</v>
      </c>
      <c r="H186" s="973">
        <v>49</v>
      </c>
      <c r="I186" s="491">
        <v>49</v>
      </c>
      <c r="J186" s="491">
        <v>48.91425000000001</v>
      </c>
      <c r="K186" s="491"/>
      <c r="L186" s="1034">
        <v>49</v>
      </c>
      <c r="M186" s="1034">
        <v>49</v>
      </c>
      <c r="N186" s="1034">
        <v>49</v>
      </c>
      <c r="O186" s="1034">
        <v>52</v>
      </c>
      <c r="P186" s="1034">
        <v>52</v>
      </c>
      <c r="Q186" s="1034">
        <v>52</v>
      </c>
      <c r="R186" s="1034">
        <v>52</v>
      </c>
      <c r="S186" s="1126">
        <v>52</v>
      </c>
      <c r="T186" s="1133">
        <f t="shared" si="9"/>
        <v>559.52</v>
      </c>
      <c r="U186" s="1177">
        <f t="shared" si="7"/>
        <v>0</v>
      </c>
    </row>
    <row r="187" spans="1:21" ht="18.75">
      <c r="A187" s="284"/>
      <c r="B187" s="665" t="s">
        <v>4524</v>
      </c>
      <c r="C187" s="292" t="s">
        <v>1067</v>
      </c>
      <c r="D187" s="660">
        <v>33.550000000000004</v>
      </c>
      <c r="E187" s="869">
        <v>36.905000000000008</v>
      </c>
      <c r="F187" s="660">
        <v>38.750250000000008</v>
      </c>
      <c r="G187" s="869">
        <v>39</v>
      </c>
      <c r="H187" s="973">
        <v>39</v>
      </c>
      <c r="I187" s="491">
        <v>39</v>
      </c>
      <c r="J187" s="491">
        <v>38.750250000000008</v>
      </c>
      <c r="K187" s="491"/>
      <c r="L187" s="1034">
        <v>39</v>
      </c>
      <c r="M187" s="1034">
        <v>39</v>
      </c>
      <c r="N187" s="1034">
        <v>39</v>
      </c>
      <c r="O187" s="1034">
        <v>42</v>
      </c>
      <c r="P187" s="1034">
        <v>42</v>
      </c>
      <c r="Q187" s="1034">
        <v>42</v>
      </c>
      <c r="R187" s="1034">
        <v>42</v>
      </c>
      <c r="S187" s="1126">
        <v>42</v>
      </c>
      <c r="T187" s="1133">
        <f t="shared" si="9"/>
        <v>451.92</v>
      </c>
      <c r="U187" s="1177">
        <f t="shared" si="7"/>
        <v>0</v>
      </c>
    </row>
    <row r="188" spans="1:21" ht="18.75">
      <c r="A188" s="284"/>
      <c r="B188" s="665" t="s">
        <v>4525</v>
      </c>
      <c r="C188" s="292" t="s">
        <v>1067</v>
      </c>
      <c r="D188" s="660">
        <v>40.150000000000006</v>
      </c>
      <c r="E188" s="869">
        <v>44.165000000000013</v>
      </c>
      <c r="F188" s="660">
        <v>46.373250000000013</v>
      </c>
      <c r="G188" s="869">
        <v>46</v>
      </c>
      <c r="H188" s="973">
        <v>46</v>
      </c>
      <c r="I188" s="491">
        <v>46</v>
      </c>
      <c r="J188" s="491">
        <v>46.373250000000013</v>
      </c>
      <c r="K188" s="491"/>
      <c r="L188" s="1034">
        <v>46</v>
      </c>
      <c r="M188" s="1034">
        <v>46</v>
      </c>
      <c r="N188" s="1034">
        <v>46</v>
      </c>
      <c r="O188" s="1034">
        <v>49</v>
      </c>
      <c r="P188" s="1034">
        <v>49</v>
      </c>
      <c r="Q188" s="1034">
        <v>49</v>
      </c>
      <c r="R188" s="1034">
        <v>49</v>
      </c>
      <c r="S188" s="1126">
        <v>49</v>
      </c>
      <c r="T188" s="1133">
        <f t="shared" si="9"/>
        <v>527.24</v>
      </c>
      <c r="U188" s="1177">
        <f t="shared" si="7"/>
        <v>0</v>
      </c>
    </row>
    <row r="189" spans="1:21" ht="37.5">
      <c r="A189" s="284"/>
      <c r="B189" s="665" t="s">
        <v>4526</v>
      </c>
      <c r="C189" s="292" t="s">
        <v>1067</v>
      </c>
      <c r="D189" s="660">
        <v>31.35</v>
      </c>
      <c r="E189" s="869">
        <v>34.485000000000007</v>
      </c>
      <c r="F189" s="660">
        <v>36.209250000000011</v>
      </c>
      <c r="G189" s="869">
        <v>37</v>
      </c>
      <c r="H189" s="973">
        <v>37</v>
      </c>
      <c r="I189" s="491">
        <v>37</v>
      </c>
      <c r="J189" s="491">
        <v>36.209250000000011</v>
      </c>
      <c r="K189" s="491"/>
      <c r="L189" s="1034">
        <v>37</v>
      </c>
      <c r="M189" s="1034">
        <v>37</v>
      </c>
      <c r="N189" s="1034">
        <v>37</v>
      </c>
      <c r="O189" s="1034">
        <v>39</v>
      </c>
      <c r="P189" s="1034">
        <v>39</v>
      </c>
      <c r="Q189" s="1034">
        <v>39</v>
      </c>
      <c r="R189" s="1034">
        <v>39</v>
      </c>
      <c r="S189" s="1126">
        <v>39</v>
      </c>
      <c r="T189" s="1133">
        <f t="shared" si="9"/>
        <v>419.64</v>
      </c>
      <c r="U189" s="1177">
        <f t="shared" si="7"/>
        <v>0</v>
      </c>
    </row>
    <row r="190" spans="1:21" ht="18.75">
      <c r="A190" s="284"/>
      <c r="B190" s="665" t="s">
        <v>4527</v>
      </c>
      <c r="C190" s="292" t="s">
        <v>1067</v>
      </c>
      <c r="D190" s="660"/>
      <c r="E190" s="869"/>
      <c r="F190" s="660"/>
      <c r="G190" s="869"/>
      <c r="H190" s="973"/>
      <c r="I190" s="491"/>
      <c r="J190" s="491"/>
      <c r="K190" s="491"/>
      <c r="L190" s="491"/>
      <c r="M190" s="491"/>
      <c r="N190" s="491"/>
      <c r="O190" s="491"/>
      <c r="P190" s="491"/>
      <c r="Q190" s="491"/>
      <c r="R190" s="491"/>
      <c r="S190" s="1124"/>
      <c r="T190" s="1133">
        <f t="shared" si="9"/>
        <v>0</v>
      </c>
      <c r="U190" s="1177" t="e">
        <f t="shared" si="7"/>
        <v>#DIV/0!</v>
      </c>
    </row>
    <row r="191" spans="1:21" ht="18">
      <c r="A191" s="885">
        <v>16.399999999999999</v>
      </c>
      <c r="B191" s="1142" t="s">
        <v>4528</v>
      </c>
      <c r="C191" s="292"/>
      <c r="D191" s="660"/>
      <c r="E191" s="869"/>
      <c r="F191" s="660"/>
      <c r="G191" s="869"/>
      <c r="H191" s="973"/>
      <c r="I191" s="491"/>
      <c r="J191" s="491"/>
      <c r="K191" s="491"/>
      <c r="L191" s="491"/>
      <c r="M191" s="491"/>
      <c r="N191" s="491"/>
      <c r="O191" s="491"/>
      <c r="P191" s="491"/>
      <c r="Q191" s="491"/>
      <c r="R191" s="491"/>
      <c r="S191" s="1124"/>
      <c r="T191" s="1133">
        <f t="shared" si="9"/>
        <v>0</v>
      </c>
      <c r="U191" s="1177" t="e">
        <f t="shared" si="7"/>
        <v>#DIV/0!</v>
      </c>
    </row>
    <row r="192" spans="1:21" ht="18">
      <c r="A192" s="361"/>
      <c r="B192" s="1139" t="s">
        <v>4529</v>
      </c>
      <c r="C192" s="887" t="s">
        <v>3163</v>
      </c>
      <c r="D192" s="660">
        <v>74.800000000000011</v>
      </c>
      <c r="E192" s="869">
        <v>82.280000000000015</v>
      </c>
      <c r="F192" s="660" t="s">
        <v>399</v>
      </c>
      <c r="G192" s="869">
        <v>126</v>
      </c>
      <c r="H192" s="973">
        <v>126</v>
      </c>
      <c r="I192" s="491">
        <v>126</v>
      </c>
      <c r="J192" s="491" t="s">
        <v>399</v>
      </c>
      <c r="K192" s="491"/>
      <c r="L192" s="1034">
        <v>126</v>
      </c>
      <c r="M192" s="1034">
        <v>126</v>
      </c>
      <c r="N192" s="1034">
        <v>126</v>
      </c>
      <c r="O192" s="1034">
        <v>135</v>
      </c>
      <c r="P192" s="1034">
        <v>135</v>
      </c>
      <c r="Q192" s="1034">
        <v>135</v>
      </c>
      <c r="R192" s="1034">
        <v>135</v>
      </c>
      <c r="S192" s="1126">
        <v>135</v>
      </c>
      <c r="T192" s="1133">
        <f t="shared" si="9"/>
        <v>1452.6000000000001</v>
      </c>
      <c r="U192" s="1177">
        <f t="shared" si="7"/>
        <v>0</v>
      </c>
    </row>
    <row r="193" spans="1:23" ht="18">
      <c r="A193" s="361"/>
      <c r="B193" s="1139" t="s">
        <v>4530</v>
      </c>
      <c r="C193" s="887" t="s">
        <v>1067</v>
      </c>
      <c r="D193" s="660">
        <v>94.600000000000009</v>
      </c>
      <c r="E193" s="869">
        <v>104.06000000000002</v>
      </c>
      <c r="F193" s="660" t="s">
        <v>399</v>
      </c>
      <c r="G193" s="869">
        <v>160</v>
      </c>
      <c r="H193" s="973">
        <v>160</v>
      </c>
      <c r="I193" s="491">
        <v>160</v>
      </c>
      <c r="J193" s="491" t="s">
        <v>399</v>
      </c>
      <c r="K193" s="491"/>
      <c r="L193" s="1034">
        <v>160</v>
      </c>
      <c r="M193" s="1034">
        <v>160</v>
      </c>
      <c r="N193" s="1034">
        <v>160</v>
      </c>
      <c r="O193" s="1034">
        <v>172</v>
      </c>
      <c r="P193" s="1034">
        <v>172</v>
      </c>
      <c r="Q193" s="1034">
        <v>172</v>
      </c>
      <c r="R193" s="1034">
        <v>172</v>
      </c>
      <c r="S193" s="1126">
        <v>172</v>
      </c>
      <c r="T193" s="1133">
        <f t="shared" si="9"/>
        <v>1850.72</v>
      </c>
      <c r="U193" s="1177">
        <f t="shared" si="7"/>
        <v>0</v>
      </c>
    </row>
    <row r="194" spans="1:23" ht="18">
      <c r="A194" s="361"/>
      <c r="B194" s="1139" t="s">
        <v>4531</v>
      </c>
      <c r="C194" s="887" t="s">
        <v>1067</v>
      </c>
      <c r="D194" s="660">
        <v>83.600000000000009</v>
      </c>
      <c r="E194" s="869">
        <v>91.960000000000022</v>
      </c>
      <c r="F194" s="660" t="s">
        <v>399</v>
      </c>
      <c r="G194" s="869">
        <v>140</v>
      </c>
      <c r="H194" s="973">
        <v>140</v>
      </c>
      <c r="I194" s="491">
        <v>140</v>
      </c>
      <c r="J194" s="491" t="s">
        <v>399</v>
      </c>
      <c r="K194" s="491"/>
      <c r="L194" s="1034">
        <v>140</v>
      </c>
      <c r="M194" s="1034">
        <v>140</v>
      </c>
      <c r="N194" s="1034">
        <v>140</v>
      </c>
      <c r="O194" s="1034">
        <v>150</v>
      </c>
      <c r="P194" s="1034">
        <v>150</v>
      </c>
      <c r="Q194" s="1034">
        <v>150</v>
      </c>
      <c r="R194" s="1034">
        <v>150</v>
      </c>
      <c r="S194" s="1126">
        <v>150</v>
      </c>
      <c r="T194" s="1133">
        <f t="shared" si="9"/>
        <v>1614</v>
      </c>
      <c r="U194" s="1177">
        <f t="shared" si="7"/>
        <v>0</v>
      </c>
    </row>
    <row r="195" spans="1:23" ht="18">
      <c r="A195" s="361"/>
      <c r="B195" s="1139" t="s">
        <v>4532</v>
      </c>
      <c r="C195" s="887" t="s">
        <v>1067</v>
      </c>
      <c r="D195" s="660">
        <v>105.60000000000001</v>
      </c>
      <c r="E195" s="869">
        <v>116.16000000000003</v>
      </c>
      <c r="F195" s="660" t="s">
        <v>399</v>
      </c>
      <c r="G195" s="869">
        <v>173</v>
      </c>
      <c r="H195" s="973">
        <v>173</v>
      </c>
      <c r="I195" s="491">
        <v>173</v>
      </c>
      <c r="J195" s="491" t="s">
        <v>399</v>
      </c>
      <c r="K195" s="491"/>
      <c r="L195" s="1034">
        <v>173</v>
      </c>
      <c r="M195" s="1034">
        <v>173</v>
      </c>
      <c r="N195" s="1034">
        <v>173</v>
      </c>
      <c r="O195" s="1034">
        <v>186</v>
      </c>
      <c r="P195" s="1034">
        <v>186</v>
      </c>
      <c r="Q195" s="1034">
        <v>186</v>
      </c>
      <c r="R195" s="1034">
        <v>186</v>
      </c>
      <c r="S195" s="1126">
        <v>186</v>
      </c>
      <c r="T195" s="1133">
        <f t="shared" si="9"/>
        <v>2001.3600000000001</v>
      </c>
      <c r="U195" s="1177">
        <f t="shared" si="7"/>
        <v>0</v>
      </c>
    </row>
    <row r="196" spans="1:23" ht="18">
      <c r="A196" s="361"/>
      <c r="B196" s="1139" t="s">
        <v>4533</v>
      </c>
      <c r="C196" s="887" t="s">
        <v>1067</v>
      </c>
      <c r="D196" s="660">
        <v>94.600000000000009</v>
      </c>
      <c r="E196" s="869">
        <v>104.06000000000002</v>
      </c>
      <c r="F196" s="660" t="s">
        <v>399</v>
      </c>
      <c r="G196" s="869">
        <v>153</v>
      </c>
      <c r="H196" s="973">
        <v>153</v>
      </c>
      <c r="I196" s="491">
        <v>153</v>
      </c>
      <c r="J196" s="491" t="s">
        <v>399</v>
      </c>
      <c r="K196" s="491"/>
      <c r="L196" s="1034">
        <v>153</v>
      </c>
      <c r="M196" s="1034">
        <v>153</v>
      </c>
      <c r="N196" s="1034">
        <v>153</v>
      </c>
      <c r="O196" s="1034">
        <v>164</v>
      </c>
      <c r="P196" s="1034">
        <v>164</v>
      </c>
      <c r="Q196" s="1034">
        <v>164</v>
      </c>
      <c r="R196" s="1034">
        <v>164</v>
      </c>
      <c r="S196" s="1126">
        <v>164</v>
      </c>
      <c r="T196" s="1133">
        <f t="shared" si="9"/>
        <v>1764.64</v>
      </c>
      <c r="U196" s="1177">
        <f t="shared" si="7"/>
        <v>0</v>
      </c>
    </row>
    <row r="197" spans="1:23" ht="18">
      <c r="A197" s="361"/>
      <c r="B197" s="1139" t="s">
        <v>4534</v>
      </c>
      <c r="C197" s="887" t="s">
        <v>1067</v>
      </c>
      <c r="D197" s="660">
        <v>116.60000000000001</v>
      </c>
      <c r="E197" s="869">
        <v>128.26000000000002</v>
      </c>
      <c r="F197" s="660" t="s">
        <v>399</v>
      </c>
      <c r="G197" s="869">
        <v>187</v>
      </c>
      <c r="H197" s="973">
        <v>187</v>
      </c>
      <c r="I197" s="491">
        <v>187</v>
      </c>
      <c r="J197" s="491" t="s">
        <v>399</v>
      </c>
      <c r="K197" s="491"/>
      <c r="L197" s="1034">
        <v>187</v>
      </c>
      <c r="M197" s="1034">
        <v>187</v>
      </c>
      <c r="N197" s="1034">
        <v>187</v>
      </c>
      <c r="O197" s="1034">
        <v>201</v>
      </c>
      <c r="P197" s="1034">
        <v>201</v>
      </c>
      <c r="Q197" s="1034">
        <v>201</v>
      </c>
      <c r="R197" s="1034">
        <v>201</v>
      </c>
      <c r="S197" s="1126">
        <v>201</v>
      </c>
      <c r="T197" s="1133">
        <f t="shared" si="9"/>
        <v>2162.7600000000002</v>
      </c>
      <c r="U197" s="1177">
        <f t="shared" si="7"/>
        <v>0</v>
      </c>
      <c r="W197" t="s">
        <v>5773</v>
      </c>
    </row>
    <row r="198" spans="1:23" ht="18">
      <c r="A198" s="361"/>
      <c r="B198" s="1139" t="s">
        <v>4535</v>
      </c>
      <c r="C198" s="887" t="s">
        <v>1067</v>
      </c>
      <c r="D198" s="660">
        <v>105.60000000000001</v>
      </c>
      <c r="E198" s="869">
        <v>116.16000000000003</v>
      </c>
      <c r="F198" s="660" t="s">
        <v>399</v>
      </c>
      <c r="G198" s="869">
        <v>165</v>
      </c>
      <c r="H198" s="973">
        <v>165</v>
      </c>
      <c r="I198" s="491">
        <v>165</v>
      </c>
      <c r="J198" s="491" t="s">
        <v>399</v>
      </c>
      <c r="K198" s="491"/>
      <c r="L198" s="1034">
        <v>165</v>
      </c>
      <c r="M198" s="1034">
        <v>165</v>
      </c>
      <c r="N198" s="1034">
        <v>165</v>
      </c>
      <c r="O198" s="1034">
        <v>177</v>
      </c>
      <c r="P198" s="1034">
        <v>177</v>
      </c>
      <c r="Q198" s="1034">
        <v>177</v>
      </c>
      <c r="R198" s="1034">
        <v>177</v>
      </c>
      <c r="S198" s="1126">
        <v>177</v>
      </c>
      <c r="T198" s="1133">
        <f t="shared" si="9"/>
        <v>1904.52</v>
      </c>
      <c r="U198" s="1177">
        <f t="shared" si="7"/>
        <v>0</v>
      </c>
    </row>
    <row r="199" spans="1:23" ht="18">
      <c r="A199" s="361"/>
      <c r="B199" s="1139" t="s">
        <v>4536</v>
      </c>
      <c r="C199" s="887" t="s">
        <v>1067</v>
      </c>
      <c r="D199" s="660">
        <v>127.60000000000001</v>
      </c>
      <c r="E199" s="869">
        <v>140.36000000000001</v>
      </c>
      <c r="F199" s="660" t="s">
        <v>399</v>
      </c>
      <c r="G199" s="869">
        <v>200</v>
      </c>
      <c r="H199" s="973">
        <v>200</v>
      </c>
      <c r="I199" s="491">
        <v>200</v>
      </c>
      <c r="J199" s="491" t="s">
        <v>399</v>
      </c>
      <c r="K199" s="491"/>
      <c r="L199" s="1034">
        <v>200</v>
      </c>
      <c r="M199" s="1034">
        <v>200</v>
      </c>
      <c r="N199" s="1034">
        <v>200</v>
      </c>
      <c r="O199" s="1034">
        <v>215</v>
      </c>
      <c r="P199" s="1034">
        <v>215</v>
      </c>
      <c r="Q199" s="1034">
        <v>215</v>
      </c>
      <c r="R199" s="1034">
        <v>215</v>
      </c>
      <c r="S199" s="1126">
        <v>215</v>
      </c>
      <c r="T199" s="1133">
        <f t="shared" si="9"/>
        <v>2313.4</v>
      </c>
      <c r="U199" s="1177">
        <f t="shared" si="7"/>
        <v>0</v>
      </c>
    </row>
    <row r="200" spans="1:23" ht="18">
      <c r="A200" s="361"/>
      <c r="B200" s="1139" t="s">
        <v>4537</v>
      </c>
      <c r="C200" s="887" t="s">
        <v>1067</v>
      </c>
      <c r="D200" s="660">
        <v>116.60000000000001</v>
      </c>
      <c r="E200" s="869">
        <v>128.26000000000002</v>
      </c>
      <c r="F200" s="660" t="s">
        <v>399</v>
      </c>
      <c r="G200" s="869">
        <v>187</v>
      </c>
      <c r="H200" s="973">
        <v>187</v>
      </c>
      <c r="I200" s="491">
        <v>187</v>
      </c>
      <c r="J200" s="491" t="s">
        <v>399</v>
      </c>
      <c r="K200" s="491"/>
      <c r="L200" s="1034">
        <v>187</v>
      </c>
      <c r="M200" s="1034">
        <v>187</v>
      </c>
      <c r="N200" s="1034">
        <v>187</v>
      </c>
      <c r="O200" s="1034">
        <v>201</v>
      </c>
      <c r="P200" s="1034">
        <v>201</v>
      </c>
      <c r="Q200" s="1034">
        <v>201</v>
      </c>
      <c r="R200" s="1034">
        <v>201</v>
      </c>
      <c r="S200" s="1126">
        <v>201</v>
      </c>
      <c r="T200" s="1133">
        <f t="shared" si="9"/>
        <v>2162.7600000000002</v>
      </c>
      <c r="U200" s="1177">
        <f t="shared" si="7"/>
        <v>0</v>
      </c>
    </row>
    <row r="201" spans="1:23" ht="18">
      <c r="A201" s="361"/>
      <c r="B201" s="1139" t="s">
        <v>4538</v>
      </c>
      <c r="C201" s="887" t="s">
        <v>3163</v>
      </c>
      <c r="D201" s="660">
        <v>138.60000000000002</v>
      </c>
      <c r="E201" s="869">
        <v>152.46000000000004</v>
      </c>
      <c r="F201" s="660" t="s">
        <v>399</v>
      </c>
      <c r="G201" s="869">
        <v>221</v>
      </c>
      <c r="H201" s="973">
        <v>221</v>
      </c>
      <c r="I201" s="491">
        <v>221</v>
      </c>
      <c r="J201" s="491" t="s">
        <v>399</v>
      </c>
      <c r="K201" s="491"/>
      <c r="L201" s="1034">
        <v>221</v>
      </c>
      <c r="M201" s="1034">
        <v>221</v>
      </c>
      <c r="N201" s="1034">
        <v>221</v>
      </c>
      <c r="O201" s="1034">
        <v>238</v>
      </c>
      <c r="P201" s="1034">
        <v>238</v>
      </c>
      <c r="Q201" s="1034">
        <v>238</v>
      </c>
      <c r="R201" s="1034">
        <v>238</v>
      </c>
      <c r="S201" s="1126">
        <v>238</v>
      </c>
      <c r="T201" s="1133">
        <f t="shared" si="9"/>
        <v>2560.88</v>
      </c>
      <c r="U201" s="1177">
        <f t="shared" si="7"/>
        <v>0</v>
      </c>
    </row>
    <row r="202" spans="1:23" ht="18.75">
      <c r="A202" s="888">
        <v>17</v>
      </c>
      <c r="B202" s="1082" t="s">
        <v>1653</v>
      </c>
      <c r="C202" s="292"/>
      <c r="D202" s="660"/>
      <c r="E202" s="869"/>
      <c r="F202" s="660"/>
      <c r="G202" s="869"/>
      <c r="H202" s="973"/>
      <c r="I202" s="491"/>
      <c r="J202" s="491"/>
      <c r="K202" s="491"/>
      <c r="L202" s="491"/>
      <c r="M202" s="491"/>
      <c r="N202" s="491"/>
      <c r="O202" s="491"/>
      <c r="P202" s="491"/>
      <c r="Q202" s="491"/>
      <c r="R202" s="491"/>
      <c r="S202" s="1124"/>
      <c r="T202" s="1133"/>
      <c r="U202" s="1177" t="e">
        <f t="shared" ref="U202:U265" si="12">(S202-Q202)/Q202</f>
        <v>#DIV/0!</v>
      </c>
    </row>
    <row r="203" spans="1:23" ht="31.5">
      <c r="A203" s="889">
        <v>17.100000000000001</v>
      </c>
      <c r="B203" s="1142" t="s">
        <v>4539</v>
      </c>
      <c r="C203" s="292"/>
      <c r="D203" s="660"/>
      <c r="E203" s="869"/>
      <c r="F203" s="660"/>
      <c r="G203" s="869"/>
      <c r="H203" s="973"/>
      <c r="I203" s="491"/>
      <c r="J203" s="491"/>
      <c r="K203" s="491"/>
      <c r="L203" s="491"/>
      <c r="M203" s="491"/>
      <c r="N203" s="491"/>
      <c r="O203" s="491"/>
      <c r="P203" s="491"/>
      <c r="Q203" s="491"/>
      <c r="R203" s="491"/>
      <c r="S203" s="1124"/>
      <c r="T203" s="1133">
        <f t="shared" ref="T203:T217" si="13">FLOOR(10.76*S203,0.01)</f>
        <v>0</v>
      </c>
      <c r="U203" s="1177" t="e">
        <f t="shared" si="12"/>
        <v>#DIV/0!</v>
      </c>
    </row>
    <row r="204" spans="1:23" ht="18.75">
      <c r="A204" s="384"/>
      <c r="B204" s="1136" t="s">
        <v>3477</v>
      </c>
      <c r="C204" s="292" t="s">
        <v>3163</v>
      </c>
      <c r="D204" s="660">
        <v>187.00000000000003</v>
      </c>
      <c r="E204" s="869">
        <v>215</v>
      </c>
      <c r="F204" s="660">
        <v>225.75</v>
      </c>
      <c r="G204" s="869">
        <v>235</v>
      </c>
      <c r="H204" s="973"/>
      <c r="I204" s="491"/>
      <c r="J204" s="491">
        <v>225.75</v>
      </c>
      <c r="K204" s="491"/>
      <c r="L204" s="1034"/>
      <c r="M204" s="1034"/>
      <c r="N204" s="1034"/>
      <c r="O204" s="1034"/>
      <c r="P204" s="1034"/>
      <c r="Q204" s="1034"/>
      <c r="R204" s="1034"/>
      <c r="S204" s="1126"/>
      <c r="T204" s="1133">
        <f t="shared" si="13"/>
        <v>0</v>
      </c>
      <c r="U204" s="1177" t="e">
        <f t="shared" si="12"/>
        <v>#DIV/0!</v>
      </c>
    </row>
    <row r="205" spans="1:23" ht="18.75">
      <c r="A205" s="384"/>
      <c r="B205" s="1136" t="s">
        <v>4540</v>
      </c>
      <c r="C205" s="303" t="s">
        <v>1067</v>
      </c>
      <c r="D205" s="660">
        <v>211.20000000000002</v>
      </c>
      <c r="E205" s="869">
        <v>242</v>
      </c>
      <c r="F205" s="660">
        <v>254.10000000000002</v>
      </c>
      <c r="G205" s="869">
        <v>288</v>
      </c>
      <c r="H205" s="973"/>
      <c r="I205" s="491"/>
      <c r="J205" s="491">
        <v>254.10000000000002</v>
      </c>
      <c r="K205" s="491"/>
      <c r="L205" s="1039"/>
      <c r="M205" s="1039"/>
      <c r="N205" s="1039">
        <v>174</v>
      </c>
      <c r="O205" s="1039">
        <v>187</v>
      </c>
      <c r="P205" s="1039">
        <v>187</v>
      </c>
      <c r="Q205" s="1039">
        <v>187</v>
      </c>
      <c r="R205" s="1039">
        <v>187</v>
      </c>
      <c r="S205" s="1127">
        <v>187</v>
      </c>
      <c r="T205" s="1133">
        <f t="shared" si="13"/>
        <v>2012.1200000000001</v>
      </c>
      <c r="U205" s="1177">
        <f t="shared" si="12"/>
        <v>0</v>
      </c>
    </row>
    <row r="206" spans="1:23" ht="18.75">
      <c r="A206" s="384"/>
      <c r="B206" s="1136" t="s">
        <v>4541</v>
      </c>
      <c r="C206" s="303" t="s">
        <v>1067</v>
      </c>
      <c r="D206" s="660">
        <v>236.50000000000003</v>
      </c>
      <c r="E206" s="869">
        <v>271</v>
      </c>
      <c r="F206" s="660">
        <v>284.55</v>
      </c>
      <c r="G206" s="869">
        <v>333</v>
      </c>
      <c r="H206" s="973"/>
      <c r="I206" s="491"/>
      <c r="J206" s="491">
        <v>284.55</v>
      </c>
      <c r="K206" s="491"/>
      <c r="L206" s="1039"/>
      <c r="M206" s="1039"/>
      <c r="N206" s="1039">
        <v>237</v>
      </c>
      <c r="O206" s="1039">
        <v>255</v>
      </c>
      <c r="P206" s="1039">
        <v>255</v>
      </c>
      <c r="Q206" s="1039">
        <v>255</v>
      </c>
      <c r="R206" s="1039">
        <v>255</v>
      </c>
      <c r="S206" s="1127">
        <v>255</v>
      </c>
      <c r="T206" s="1133">
        <f t="shared" si="13"/>
        <v>2743.8</v>
      </c>
      <c r="U206" s="1177">
        <f t="shared" si="12"/>
        <v>0</v>
      </c>
    </row>
    <row r="207" spans="1:23" ht="18.75">
      <c r="A207" s="384"/>
      <c r="B207" s="1136" t="s">
        <v>4542</v>
      </c>
      <c r="C207" s="303" t="s">
        <v>1067</v>
      </c>
      <c r="D207" s="660">
        <v>231.00000000000003</v>
      </c>
      <c r="E207" s="869">
        <v>265</v>
      </c>
      <c r="F207" s="660">
        <v>278.25</v>
      </c>
      <c r="G207" s="869">
        <v>280</v>
      </c>
      <c r="H207" s="973"/>
      <c r="I207" s="491"/>
      <c r="J207" s="491">
        <v>278.25</v>
      </c>
      <c r="K207" s="491"/>
      <c r="L207" s="1034"/>
      <c r="M207" s="1034"/>
      <c r="N207" s="1034">
        <v>199</v>
      </c>
      <c r="O207" s="1034">
        <v>214</v>
      </c>
      <c r="P207" s="1034">
        <v>214</v>
      </c>
      <c r="Q207" s="1034">
        <v>214</v>
      </c>
      <c r="R207" s="1034">
        <v>214</v>
      </c>
      <c r="S207" s="1126">
        <v>214</v>
      </c>
      <c r="T207" s="1133">
        <f t="shared" si="13"/>
        <v>2302.64</v>
      </c>
      <c r="U207" s="1177">
        <f t="shared" si="12"/>
        <v>0</v>
      </c>
    </row>
    <row r="208" spans="1:23" ht="18.75">
      <c r="A208" s="384"/>
      <c r="B208" s="1136" t="s">
        <v>4543</v>
      </c>
      <c r="C208" s="303" t="s">
        <v>1067</v>
      </c>
      <c r="D208" s="660">
        <v>255.20000000000002</v>
      </c>
      <c r="E208" s="869">
        <v>293</v>
      </c>
      <c r="F208" s="660">
        <v>307.65000000000003</v>
      </c>
      <c r="G208" s="869">
        <v>325</v>
      </c>
      <c r="H208" s="973"/>
      <c r="I208" s="491"/>
      <c r="J208" s="491">
        <v>307.65000000000003</v>
      </c>
      <c r="K208" s="491"/>
      <c r="L208" s="1034"/>
      <c r="M208" s="1034"/>
      <c r="N208" s="1034">
        <v>268</v>
      </c>
      <c r="O208" s="1034">
        <v>288</v>
      </c>
      <c r="P208" s="1034">
        <v>288</v>
      </c>
      <c r="Q208" s="1034">
        <v>288</v>
      </c>
      <c r="R208" s="1034">
        <v>288</v>
      </c>
      <c r="S208" s="1126">
        <v>288</v>
      </c>
      <c r="T208" s="1133">
        <f t="shared" si="13"/>
        <v>3098.88</v>
      </c>
      <c r="U208" s="1177">
        <f t="shared" si="12"/>
        <v>0</v>
      </c>
    </row>
    <row r="209" spans="1:21" ht="31.5">
      <c r="A209" s="889">
        <v>17.2</v>
      </c>
      <c r="B209" s="1142" t="s">
        <v>4544</v>
      </c>
      <c r="C209" s="292"/>
      <c r="D209" s="660"/>
      <c r="E209" s="869"/>
      <c r="F209" s="660"/>
      <c r="G209" s="869"/>
      <c r="H209" s="973"/>
      <c r="I209" s="491"/>
      <c r="J209" s="491"/>
      <c r="K209" s="491"/>
      <c r="L209" s="491"/>
      <c r="M209" s="491"/>
      <c r="N209" s="491"/>
      <c r="O209" s="491"/>
      <c r="P209" s="491"/>
      <c r="Q209" s="491"/>
      <c r="R209" s="491"/>
      <c r="S209" s="1124"/>
      <c r="T209" s="1133">
        <f t="shared" si="13"/>
        <v>0</v>
      </c>
      <c r="U209" s="1177" t="e">
        <f t="shared" si="12"/>
        <v>#DIV/0!</v>
      </c>
    </row>
    <row r="210" spans="1:21" ht="18.75">
      <c r="A210" s="384"/>
      <c r="B210" s="1136" t="s">
        <v>3477</v>
      </c>
      <c r="C210" s="292" t="s">
        <v>3163</v>
      </c>
      <c r="D210" s="660" t="s">
        <v>399</v>
      </c>
      <c r="E210" s="660" t="s">
        <v>399</v>
      </c>
      <c r="F210" s="660">
        <v>184</v>
      </c>
      <c r="G210" s="869"/>
      <c r="H210" s="973"/>
      <c r="I210" s="491"/>
      <c r="J210" s="491">
        <v>184</v>
      </c>
      <c r="K210" s="491"/>
      <c r="L210" s="1081"/>
      <c r="M210" s="1081"/>
      <c r="N210" s="1081"/>
      <c r="O210" s="1081"/>
      <c r="P210" s="1081"/>
      <c r="Q210" s="1081"/>
      <c r="R210" s="1081"/>
      <c r="S210" s="1124"/>
      <c r="T210" s="1133">
        <f t="shared" si="13"/>
        <v>0</v>
      </c>
      <c r="U210" s="1177" t="e">
        <f t="shared" si="12"/>
        <v>#DIV/0!</v>
      </c>
    </row>
    <row r="211" spans="1:21" ht="18.75">
      <c r="A211" s="384"/>
      <c r="B211" s="1136" t="s">
        <v>4540</v>
      </c>
      <c r="C211" s="303" t="s">
        <v>1067</v>
      </c>
      <c r="D211" s="660" t="s">
        <v>399</v>
      </c>
      <c r="E211" s="660" t="s">
        <v>399</v>
      </c>
      <c r="F211" s="660">
        <v>207</v>
      </c>
      <c r="G211" s="869"/>
      <c r="H211" s="973"/>
      <c r="I211" s="491"/>
      <c r="J211" s="491">
        <v>207</v>
      </c>
      <c r="K211" s="491"/>
      <c r="L211" s="1081"/>
      <c r="M211" s="1081"/>
      <c r="N211" s="1081"/>
      <c r="O211" s="1081"/>
      <c r="P211" s="1081"/>
      <c r="Q211" s="1081"/>
      <c r="R211" s="1081"/>
      <c r="S211" s="1124"/>
      <c r="T211" s="1133">
        <f t="shared" si="13"/>
        <v>0</v>
      </c>
      <c r="U211" s="1177" t="e">
        <f t="shared" si="12"/>
        <v>#DIV/0!</v>
      </c>
    </row>
    <row r="212" spans="1:21" ht="18.75">
      <c r="A212" s="384"/>
      <c r="B212" s="1136" t="s">
        <v>4541</v>
      </c>
      <c r="C212" s="303" t="s">
        <v>1067</v>
      </c>
      <c r="D212" s="660" t="s">
        <v>399</v>
      </c>
      <c r="E212" s="660" t="s">
        <v>399</v>
      </c>
      <c r="F212" s="660">
        <v>232</v>
      </c>
      <c r="G212" s="869"/>
      <c r="H212" s="973"/>
      <c r="I212" s="491"/>
      <c r="J212" s="491">
        <v>232</v>
      </c>
      <c r="K212" s="491"/>
      <c r="L212" s="1081"/>
      <c r="M212" s="1081"/>
      <c r="N212" s="1081"/>
      <c r="O212" s="1081"/>
      <c r="P212" s="1081"/>
      <c r="Q212" s="1081"/>
      <c r="R212" s="1081"/>
      <c r="S212" s="1124"/>
      <c r="T212" s="1133">
        <f t="shared" si="13"/>
        <v>0</v>
      </c>
      <c r="U212" s="1177" t="e">
        <f t="shared" si="12"/>
        <v>#DIV/0!</v>
      </c>
    </row>
    <row r="213" spans="1:21" ht="18.75">
      <c r="A213" s="384"/>
      <c r="B213" s="1136" t="s">
        <v>4542</v>
      </c>
      <c r="C213" s="303" t="s">
        <v>1067</v>
      </c>
      <c r="D213" s="660" t="s">
        <v>399</v>
      </c>
      <c r="E213" s="660" t="s">
        <v>399</v>
      </c>
      <c r="F213" s="660">
        <v>226</v>
      </c>
      <c r="G213" s="869"/>
      <c r="H213" s="973"/>
      <c r="I213" s="491"/>
      <c r="J213" s="491">
        <v>226</v>
      </c>
      <c r="K213" s="491"/>
      <c r="L213" s="1081"/>
      <c r="M213" s="1081"/>
      <c r="N213" s="1081"/>
      <c r="O213" s="1081"/>
      <c r="P213" s="1081"/>
      <c r="Q213" s="1081"/>
      <c r="R213" s="1081"/>
      <c r="S213" s="1124"/>
      <c r="T213" s="1133">
        <f t="shared" si="13"/>
        <v>0</v>
      </c>
      <c r="U213" s="1177" t="e">
        <f t="shared" si="12"/>
        <v>#DIV/0!</v>
      </c>
    </row>
    <row r="214" spans="1:21" ht="18.75">
      <c r="A214" s="384"/>
      <c r="B214" s="1136" t="s">
        <v>4543</v>
      </c>
      <c r="C214" s="303" t="s">
        <v>1067</v>
      </c>
      <c r="D214" s="660" t="s">
        <v>399</v>
      </c>
      <c r="E214" s="660" t="s">
        <v>399</v>
      </c>
      <c r="F214" s="660">
        <v>250</v>
      </c>
      <c r="G214" s="869"/>
      <c r="H214" s="973"/>
      <c r="I214" s="491"/>
      <c r="J214" s="491">
        <v>250</v>
      </c>
      <c r="K214" s="491"/>
      <c r="L214" s="1081"/>
      <c r="M214" s="1081"/>
      <c r="N214" s="1081"/>
      <c r="O214" s="1081"/>
      <c r="P214" s="1081"/>
      <c r="Q214" s="1081"/>
      <c r="R214" s="1081"/>
      <c r="S214" s="1124"/>
      <c r="T214" s="1133">
        <f t="shared" si="13"/>
        <v>0</v>
      </c>
      <c r="U214" s="1177" t="e">
        <f t="shared" si="12"/>
        <v>#DIV/0!</v>
      </c>
    </row>
    <row r="215" spans="1:21" ht="69.75">
      <c r="A215" s="889">
        <v>17.3</v>
      </c>
      <c r="B215" s="1144" t="s">
        <v>1383</v>
      </c>
      <c r="C215" s="373"/>
      <c r="D215" s="845"/>
      <c r="E215" s="869"/>
      <c r="F215" s="660"/>
      <c r="G215" s="869"/>
      <c r="H215" s="973"/>
      <c r="I215" s="491"/>
      <c r="J215" s="491"/>
      <c r="K215" s="491"/>
      <c r="L215" s="491"/>
      <c r="M215" s="491"/>
      <c r="N215" s="491"/>
      <c r="O215" s="491"/>
      <c r="P215" s="491"/>
      <c r="Q215" s="491"/>
      <c r="R215" s="491"/>
      <c r="S215" s="1124"/>
      <c r="T215" s="1133">
        <f t="shared" si="13"/>
        <v>0</v>
      </c>
      <c r="U215" s="1177" t="e">
        <f t="shared" si="12"/>
        <v>#DIV/0!</v>
      </c>
    </row>
    <row r="216" spans="1:21" ht="25.5">
      <c r="A216" s="311"/>
      <c r="B216" s="1139" t="s">
        <v>1656</v>
      </c>
      <c r="C216" s="298" t="s">
        <v>3080</v>
      </c>
      <c r="D216" s="660">
        <v>154</v>
      </c>
      <c r="E216" s="869">
        <v>169.4</v>
      </c>
      <c r="F216" s="660">
        <v>177.87</v>
      </c>
      <c r="G216" s="869">
        <v>174</v>
      </c>
      <c r="H216" s="973">
        <v>174</v>
      </c>
      <c r="I216" s="491">
        <v>174</v>
      </c>
      <c r="J216" s="491">
        <v>177.87</v>
      </c>
      <c r="K216" s="491"/>
      <c r="L216" s="1034">
        <v>174</v>
      </c>
      <c r="M216" s="1034">
        <v>174</v>
      </c>
      <c r="N216" s="1034">
        <v>174</v>
      </c>
      <c r="O216" s="1034">
        <v>187</v>
      </c>
      <c r="P216" s="1034">
        <v>187</v>
      </c>
      <c r="Q216" s="1034">
        <v>187</v>
      </c>
      <c r="R216" s="1034">
        <v>187</v>
      </c>
      <c r="S216" s="1126">
        <f>S205</f>
        <v>187</v>
      </c>
      <c r="T216" s="1133">
        <f t="shared" si="13"/>
        <v>2012.1200000000001</v>
      </c>
      <c r="U216" s="1177">
        <f t="shared" si="12"/>
        <v>0</v>
      </c>
    </row>
    <row r="217" spans="1:21" ht="25.5">
      <c r="A217" s="311"/>
      <c r="B217" s="1139" t="s">
        <v>3358</v>
      </c>
      <c r="C217" s="303" t="s">
        <v>1067</v>
      </c>
      <c r="D217" s="660">
        <v>209.00000000000003</v>
      </c>
      <c r="E217" s="869">
        <v>229.90000000000006</v>
      </c>
      <c r="F217" s="660">
        <v>241.39500000000007</v>
      </c>
      <c r="G217" s="869">
        <v>237</v>
      </c>
      <c r="H217" s="973">
        <v>237</v>
      </c>
      <c r="I217" s="491">
        <v>237</v>
      </c>
      <c r="J217" s="491">
        <v>241.39500000000007</v>
      </c>
      <c r="K217" s="491"/>
      <c r="L217" s="1034">
        <v>237</v>
      </c>
      <c r="M217" s="1034">
        <v>237</v>
      </c>
      <c r="N217" s="1034">
        <v>237</v>
      </c>
      <c r="O217" s="1034">
        <v>255</v>
      </c>
      <c r="P217" s="1034">
        <v>255</v>
      </c>
      <c r="Q217" s="1034">
        <v>255</v>
      </c>
      <c r="R217" s="1034">
        <v>255</v>
      </c>
      <c r="S217" s="1126">
        <f>S206</f>
        <v>255</v>
      </c>
      <c r="T217" s="1133">
        <f t="shared" si="13"/>
        <v>2743.8</v>
      </c>
      <c r="U217" s="1177">
        <f t="shared" si="12"/>
        <v>0</v>
      </c>
    </row>
    <row r="218" spans="1:21" ht="18.75">
      <c r="A218" s="311"/>
      <c r="B218" s="1145" t="s">
        <v>3359</v>
      </c>
      <c r="C218" s="303"/>
      <c r="D218" s="660"/>
      <c r="E218" s="869"/>
      <c r="F218" s="660"/>
      <c r="G218" s="869"/>
      <c r="H218" s="973"/>
      <c r="I218" s="491"/>
      <c r="J218" s="491"/>
      <c r="K218" s="491"/>
      <c r="L218" s="1034"/>
      <c r="M218" s="1034"/>
      <c r="N218" s="1034"/>
      <c r="O218" s="1034"/>
      <c r="P218" s="1034"/>
      <c r="Q218" s="1034"/>
      <c r="R218" s="1034"/>
      <c r="S218" s="1126"/>
      <c r="T218" s="1133"/>
      <c r="U218" s="1177" t="e">
        <f t="shared" si="12"/>
        <v>#DIV/0!</v>
      </c>
    </row>
    <row r="219" spans="1:21" ht="25.5">
      <c r="A219" s="311"/>
      <c r="B219" s="1139" t="s">
        <v>1656</v>
      </c>
      <c r="C219" s="303" t="s">
        <v>1067</v>
      </c>
      <c r="D219" s="660">
        <v>176</v>
      </c>
      <c r="E219" s="869">
        <v>193.60000000000002</v>
      </c>
      <c r="F219" s="660">
        <v>203.28000000000003</v>
      </c>
      <c r="G219" s="869">
        <v>199</v>
      </c>
      <c r="H219" s="973">
        <v>199</v>
      </c>
      <c r="I219" s="491">
        <v>199</v>
      </c>
      <c r="J219" s="491">
        <v>203.28000000000003</v>
      </c>
      <c r="K219" s="491"/>
      <c r="L219" s="1034">
        <v>199</v>
      </c>
      <c r="M219" s="1034">
        <v>199</v>
      </c>
      <c r="N219" s="1034">
        <v>199</v>
      </c>
      <c r="O219" s="1034">
        <v>214</v>
      </c>
      <c r="P219" s="1034">
        <v>214</v>
      </c>
      <c r="Q219" s="1034">
        <v>214</v>
      </c>
      <c r="R219" s="1034">
        <v>214</v>
      </c>
      <c r="S219" s="1126">
        <f>S207</f>
        <v>214</v>
      </c>
      <c r="T219" s="1133">
        <f>FLOOR(10.76*S219,0.01)</f>
        <v>2302.64</v>
      </c>
      <c r="U219" s="1177">
        <f t="shared" si="12"/>
        <v>0</v>
      </c>
    </row>
    <row r="220" spans="1:21" ht="25.5">
      <c r="A220" s="311"/>
      <c r="B220" s="1139" t="s">
        <v>3358</v>
      </c>
      <c r="C220" s="303" t="s">
        <v>1067</v>
      </c>
      <c r="D220" s="660">
        <v>236.50000000000003</v>
      </c>
      <c r="E220" s="869">
        <v>260.15000000000003</v>
      </c>
      <c r="F220" s="660">
        <v>273.15750000000003</v>
      </c>
      <c r="G220" s="869">
        <v>268</v>
      </c>
      <c r="H220" s="973">
        <v>268</v>
      </c>
      <c r="I220" s="491">
        <v>268</v>
      </c>
      <c r="J220" s="491">
        <v>273.15750000000003</v>
      </c>
      <c r="K220" s="491"/>
      <c r="L220" s="1034">
        <v>268</v>
      </c>
      <c r="M220" s="1034">
        <v>268</v>
      </c>
      <c r="N220" s="1034">
        <v>268</v>
      </c>
      <c r="O220" s="1034">
        <v>288</v>
      </c>
      <c r="P220" s="1034">
        <v>288</v>
      </c>
      <c r="Q220" s="1034">
        <v>288</v>
      </c>
      <c r="R220" s="1034">
        <v>288</v>
      </c>
      <c r="S220" s="1126">
        <f>S208</f>
        <v>288</v>
      </c>
      <c r="T220" s="1133">
        <f>FLOOR(10.76*S220,0.01)</f>
        <v>3098.88</v>
      </c>
      <c r="U220" s="1177">
        <f t="shared" si="12"/>
        <v>0</v>
      </c>
    </row>
    <row r="221" spans="1:21" ht="18">
      <c r="A221" s="890">
        <v>17.399999999999999</v>
      </c>
      <c r="B221" s="1142" t="s">
        <v>4545</v>
      </c>
      <c r="C221" s="298"/>
      <c r="D221" s="660"/>
      <c r="E221" s="869"/>
      <c r="F221" s="660"/>
      <c r="G221" s="869"/>
      <c r="H221" s="973"/>
      <c r="I221" s="491"/>
      <c r="J221" s="491"/>
      <c r="K221" s="491"/>
      <c r="L221" s="491"/>
      <c r="M221" s="491"/>
      <c r="N221" s="491"/>
      <c r="O221" s="491"/>
      <c r="P221" s="491"/>
      <c r="Q221" s="491"/>
      <c r="R221" s="491"/>
      <c r="S221" s="1124"/>
      <c r="T221" s="1133">
        <f>FLOOR(35.31*S221,0.01)</f>
        <v>0</v>
      </c>
      <c r="U221" s="1177" t="e">
        <f t="shared" si="12"/>
        <v>#DIV/0!</v>
      </c>
    </row>
    <row r="222" spans="1:21" ht="18">
      <c r="A222" s="1002" t="s">
        <v>4656</v>
      </c>
      <c r="B222" s="1136" t="s">
        <v>4546</v>
      </c>
      <c r="C222" s="292" t="s">
        <v>2077</v>
      </c>
      <c r="D222" s="660">
        <v>11</v>
      </c>
      <c r="E222" s="869">
        <v>13.2</v>
      </c>
      <c r="F222" s="660">
        <v>13.86</v>
      </c>
      <c r="G222" s="869">
        <v>14</v>
      </c>
      <c r="H222" s="973">
        <v>14</v>
      </c>
      <c r="I222" s="491">
        <v>14</v>
      </c>
      <c r="J222" s="491">
        <v>13.86</v>
      </c>
      <c r="K222" s="491"/>
      <c r="L222" s="1034">
        <v>14</v>
      </c>
      <c r="M222" s="1034">
        <v>14</v>
      </c>
      <c r="N222" s="1034">
        <v>14</v>
      </c>
      <c r="O222" s="1034">
        <v>15</v>
      </c>
      <c r="P222" s="1034">
        <v>15</v>
      </c>
      <c r="Q222" s="1034">
        <v>15</v>
      </c>
      <c r="R222" s="1034">
        <v>15</v>
      </c>
      <c r="S222" s="1126">
        <v>15</v>
      </c>
      <c r="T222" s="1133">
        <f>FLOOR(3.28*S222,0.01)</f>
        <v>49.2</v>
      </c>
      <c r="U222" s="1177">
        <f t="shared" si="12"/>
        <v>0</v>
      </c>
    </row>
    <row r="223" spans="1:21" ht="18">
      <c r="A223" s="1002" t="s">
        <v>4658</v>
      </c>
      <c r="B223" s="1136" t="s">
        <v>4547</v>
      </c>
      <c r="C223" s="303" t="s">
        <v>1067</v>
      </c>
      <c r="D223" s="660">
        <v>13.200000000000001</v>
      </c>
      <c r="E223" s="869">
        <v>15.84</v>
      </c>
      <c r="F223" s="660">
        <v>16.632000000000001</v>
      </c>
      <c r="G223" s="869">
        <v>16</v>
      </c>
      <c r="H223" s="973">
        <v>16</v>
      </c>
      <c r="I223" s="491">
        <v>16</v>
      </c>
      <c r="J223" s="491">
        <v>16.632000000000001</v>
      </c>
      <c r="K223" s="491"/>
      <c r="L223" s="1034">
        <v>16</v>
      </c>
      <c r="M223" s="1034">
        <v>16</v>
      </c>
      <c r="N223" s="1034">
        <v>16</v>
      </c>
      <c r="O223" s="1034">
        <v>17</v>
      </c>
      <c r="P223" s="1034">
        <v>17</v>
      </c>
      <c r="Q223" s="1034">
        <v>17</v>
      </c>
      <c r="R223" s="1034">
        <v>17</v>
      </c>
      <c r="S223" s="1126">
        <v>17</v>
      </c>
      <c r="T223" s="1133">
        <f>FLOOR(3.28*S223,0.01)</f>
        <v>55.76</v>
      </c>
      <c r="U223" s="1177">
        <f t="shared" si="12"/>
        <v>0</v>
      </c>
    </row>
    <row r="224" spans="1:21" ht="18">
      <c r="A224" s="1002" t="s">
        <v>4660</v>
      </c>
      <c r="B224" s="1136" t="s">
        <v>4548</v>
      </c>
      <c r="C224" s="303" t="s">
        <v>1067</v>
      </c>
      <c r="D224" s="660">
        <v>22</v>
      </c>
      <c r="E224" s="869">
        <v>26.4</v>
      </c>
      <c r="F224" s="660">
        <v>27.72</v>
      </c>
      <c r="G224" s="869">
        <v>27</v>
      </c>
      <c r="H224" s="973">
        <v>27</v>
      </c>
      <c r="I224" s="491">
        <v>27</v>
      </c>
      <c r="J224" s="491">
        <v>27.72</v>
      </c>
      <c r="K224" s="491"/>
      <c r="L224" s="1034">
        <v>27</v>
      </c>
      <c r="M224" s="1034">
        <v>27</v>
      </c>
      <c r="N224" s="1034">
        <v>27</v>
      </c>
      <c r="O224" s="1034">
        <v>29</v>
      </c>
      <c r="P224" s="1034">
        <v>29</v>
      </c>
      <c r="Q224" s="1034">
        <v>29</v>
      </c>
      <c r="R224" s="1034">
        <v>29</v>
      </c>
      <c r="S224" s="1126">
        <v>29</v>
      </c>
      <c r="T224" s="1133">
        <f>FLOOR(3.28*S224,0.01)</f>
        <v>95.12</v>
      </c>
      <c r="U224" s="1177">
        <f t="shared" si="12"/>
        <v>0</v>
      </c>
    </row>
    <row r="225" spans="1:23" ht="18.75">
      <c r="A225" s="1001" t="s">
        <v>4662</v>
      </c>
      <c r="B225" s="1136" t="s">
        <v>4549</v>
      </c>
      <c r="C225" s="303" t="s">
        <v>1067</v>
      </c>
      <c r="D225" s="660">
        <v>30.800000000000004</v>
      </c>
      <c r="E225" s="869">
        <v>36.96</v>
      </c>
      <c r="F225" s="660">
        <v>38.808</v>
      </c>
      <c r="G225" s="869">
        <v>38</v>
      </c>
      <c r="H225" s="973">
        <v>38</v>
      </c>
      <c r="I225" s="491">
        <v>38</v>
      </c>
      <c r="J225" s="491">
        <v>38.808</v>
      </c>
      <c r="K225" s="491"/>
      <c r="L225" s="1034">
        <v>38</v>
      </c>
      <c r="M225" s="1034">
        <v>38</v>
      </c>
      <c r="N225" s="1034">
        <v>38</v>
      </c>
      <c r="O225" s="1034">
        <v>40</v>
      </c>
      <c r="P225" s="1034">
        <v>40</v>
      </c>
      <c r="Q225" s="1034">
        <v>40</v>
      </c>
      <c r="R225" s="1034">
        <v>40</v>
      </c>
      <c r="S225" s="1126">
        <v>40</v>
      </c>
      <c r="T225" s="1133">
        <f>FLOOR(3.28*S225,0.01)</f>
        <v>131.19999999999999</v>
      </c>
      <c r="U225" s="1177">
        <f t="shared" si="12"/>
        <v>0</v>
      </c>
    </row>
    <row r="226" spans="1:23" ht="31.5">
      <c r="A226" s="264">
        <v>17.5</v>
      </c>
      <c r="B226" s="1142" t="s">
        <v>4550</v>
      </c>
      <c r="C226" s="303"/>
      <c r="D226" s="660"/>
      <c r="E226" s="869"/>
      <c r="F226" s="660"/>
      <c r="G226" s="869"/>
      <c r="H226" s="973"/>
      <c r="I226" s="491"/>
      <c r="J226" s="491"/>
      <c r="K226" s="491"/>
      <c r="L226" s="491"/>
      <c r="M226" s="491"/>
      <c r="N226" s="491"/>
      <c r="O226" s="491"/>
      <c r="P226" s="491"/>
      <c r="Q226" s="491"/>
      <c r="R226" s="491"/>
      <c r="S226" s="1124"/>
      <c r="T226" s="1133">
        <f>FLOOR(35.31*S226,0.01)</f>
        <v>0</v>
      </c>
      <c r="U226" s="1177" t="e">
        <f t="shared" si="12"/>
        <v>#DIV/0!</v>
      </c>
    </row>
    <row r="227" spans="1:23" ht="31.5">
      <c r="A227" s="284"/>
      <c r="B227" s="1136" t="s">
        <v>4551</v>
      </c>
      <c r="C227" s="307" t="s">
        <v>1071</v>
      </c>
      <c r="D227" s="722" t="s">
        <v>399</v>
      </c>
      <c r="E227" s="869">
        <v>380</v>
      </c>
      <c r="F227" s="660">
        <v>418.00000000000006</v>
      </c>
      <c r="G227" s="869">
        <v>380</v>
      </c>
      <c r="H227" s="973">
        <v>380</v>
      </c>
      <c r="I227" s="491">
        <v>380</v>
      </c>
      <c r="J227" s="491">
        <v>418.00000000000006</v>
      </c>
      <c r="K227" s="491"/>
      <c r="L227" s="1034">
        <v>380</v>
      </c>
      <c r="M227" s="1034">
        <v>380</v>
      </c>
      <c r="N227" s="1034">
        <v>380</v>
      </c>
      <c r="O227" s="1034">
        <v>409</v>
      </c>
      <c r="P227" s="1034">
        <v>409</v>
      </c>
      <c r="Q227" s="1034">
        <v>409</v>
      </c>
      <c r="R227" s="1034">
        <v>409</v>
      </c>
      <c r="S227" s="1126">
        <v>409</v>
      </c>
      <c r="T227" s="1133">
        <f t="shared" ref="T227:T232" si="14">FLOOR(1*S227,0.01)</f>
        <v>409</v>
      </c>
      <c r="U227" s="1177">
        <f t="shared" si="12"/>
        <v>0</v>
      </c>
    </row>
    <row r="228" spans="1:23" ht="31.5">
      <c r="A228" s="284"/>
      <c r="B228" s="1136" t="s">
        <v>4552</v>
      </c>
      <c r="C228" s="303" t="s">
        <v>1067</v>
      </c>
      <c r="D228" s="722" t="s">
        <v>399</v>
      </c>
      <c r="E228" s="869">
        <v>380</v>
      </c>
      <c r="F228" s="660">
        <v>418.00000000000006</v>
      </c>
      <c r="G228" s="869">
        <v>380</v>
      </c>
      <c r="H228" s="973">
        <v>380</v>
      </c>
      <c r="I228" s="491">
        <v>380</v>
      </c>
      <c r="J228" s="491">
        <v>418.00000000000006</v>
      </c>
      <c r="K228" s="491"/>
      <c r="L228" s="1034">
        <v>380</v>
      </c>
      <c r="M228" s="1034">
        <v>380</v>
      </c>
      <c r="N228" s="1034">
        <v>380</v>
      </c>
      <c r="O228" s="1034">
        <v>409</v>
      </c>
      <c r="P228" s="1034">
        <v>409</v>
      </c>
      <c r="Q228" s="1034">
        <v>409</v>
      </c>
      <c r="R228" s="1034">
        <v>409</v>
      </c>
      <c r="S228" s="1126">
        <v>409</v>
      </c>
      <c r="T228" s="1133">
        <f t="shared" si="14"/>
        <v>409</v>
      </c>
      <c r="U228" s="1177">
        <f t="shared" si="12"/>
        <v>0</v>
      </c>
    </row>
    <row r="229" spans="1:23" ht="18.75">
      <c r="A229" s="284"/>
      <c r="B229" s="1136" t="s">
        <v>4553</v>
      </c>
      <c r="C229" s="303" t="s">
        <v>1067</v>
      </c>
      <c r="D229" s="722" t="s">
        <v>399</v>
      </c>
      <c r="E229" s="869">
        <v>2227</v>
      </c>
      <c r="F229" s="660">
        <v>2449.7000000000003</v>
      </c>
      <c r="G229" s="869">
        <v>2227</v>
      </c>
      <c r="H229" s="973">
        <v>2227</v>
      </c>
      <c r="I229" s="491">
        <v>2227</v>
      </c>
      <c r="J229" s="491">
        <v>2449.7000000000003</v>
      </c>
      <c r="K229" s="491"/>
      <c r="L229" s="1034">
        <v>2227</v>
      </c>
      <c r="M229" s="1034">
        <v>2227</v>
      </c>
      <c r="N229" s="1034">
        <v>2227</v>
      </c>
      <c r="O229" s="1034">
        <v>2400</v>
      </c>
      <c r="P229" s="1034">
        <v>2400</v>
      </c>
      <c r="Q229" s="1034">
        <v>2400</v>
      </c>
      <c r="R229" s="1034">
        <v>2400</v>
      </c>
      <c r="S229" s="1126">
        <v>2400</v>
      </c>
      <c r="T229" s="1133">
        <f t="shared" si="14"/>
        <v>2400</v>
      </c>
      <c r="U229" s="1177">
        <f t="shared" si="12"/>
        <v>0</v>
      </c>
    </row>
    <row r="230" spans="1:23" ht="31.5">
      <c r="A230" s="284"/>
      <c r="B230" s="1136" t="s">
        <v>5262</v>
      </c>
      <c r="C230" s="303" t="s">
        <v>1067</v>
      </c>
      <c r="D230" s="722"/>
      <c r="E230" s="869"/>
      <c r="F230" s="660"/>
      <c r="G230" s="869"/>
      <c r="H230" s="973"/>
      <c r="I230" s="491"/>
      <c r="J230" s="491"/>
      <c r="K230" s="491"/>
      <c r="L230" s="1040"/>
      <c r="M230" s="1040"/>
      <c r="N230" s="1040"/>
      <c r="O230" s="1040"/>
      <c r="P230" s="1040"/>
      <c r="Q230" s="1040"/>
      <c r="R230" s="1040"/>
      <c r="S230" s="1126"/>
      <c r="T230" s="1133">
        <f t="shared" si="14"/>
        <v>0</v>
      </c>
      <c r="U230" s="1177" t="e">
        <f t="shared" si="12"/>
        <v>#DIV/0!</v>
      </c>
    </row>
    <row r="231" spans="1:23" ht="18.75">
      <c r="A231" s="284"/>
      <c r="B231" s="1136" t="s">
        <v>4554</v>
      </c>
      <c r="C231" s="303" t="s">
        <v>1067</v>
      </c>
      <c r="D231" s="722" t="s">
        <v>399</v>
      </c>
      <c r="E231" s="869">
        <v>300</v>
      </c>
      <c r="F231" s="660">
        <v>330</v>
      </c>
      <c r="G231" s="869">
        <v>300</v>
      </c>
      <c r="H231" s="973">
        <v>300</v>
      </c>
      <c r="I231" s="491">
        <v>300</v>
      </c>
      <c r="J231" s="491">
        <v>330</v>
      </c>
      <c r="K231" s="491"/>
      <c r="L231" s="1034">
        <v>300</v>
      </c>
      <c r="M231" s="1034">
        <v>300</v>
      </c>
      <c r="N231" s="1034">
        <v>300</v>
      </c>
      <c r="O231" s="1034">
        <v>323</v>
      </c>
      <c r="P231" s="1034">
        <v>323</v>
      </c>
      <c r="Q231" s="1034">
        <v>323</v>
      </c>
      <c r="R231" s="1034">
        <v>323</v>
      </c>
      <c r="S231" s="1126">
        <v>323</v>
      </c>
      <c r="T231" s="1133">
        <f t="shared" si="14"/>
        <v>323</v>
      </c>
      <c r="U231" s="1177">
        <f t="shared" si="12"/>
        <v>0</v>
      </c>
    </row>
    <row r="232" spans="1:23" ht="18.75">
      <c r="A232" s="284"/>
      <c r="B232" s="1136" t="s">
        <v>4555</v>
      </c>
      <c r="C232" s="303" t="s">
        <v>1067</v>
      </c>
      <c r="D232" s="722" t="s">
        <v>399</v>
      </c>
      <c r="E232" s="869">
        <v>1800</v>
      </c>
      <c r="F232" s="660">
        <v>1980.0000000000002</v>
      </c>
      <c r="G232" s="869">
        <v>1800</v>
      </c>
      <c r="H232" s="973">
        <v>1800</v>
      </c>
      <c r="I232" s="491">
        <v>1800</v>
      </c>
      <c r="J232" s="491">
        <v>1980.0000000000002</v>
      </c>
      <c r="K232" s="491"/>
      <c r="L232" s="1034">
        <v>1800</v>
      </c>
      <c r="M232" s="1034">
        <v>1800</v>
      </c>
      <c r="N232" s="1034">
        <v>1800</v>
      </c>
      <c r="O232" s="1034">
        <v>1890</v>
      </c>
      <c r="P232" s="1034">
        <v>1890</v>
      </c>
      <c r="Q232" s="1034">
        <v>1890</v>
      </c>
      <c r="R232" s="1034">
        <v>1890</v>
      </c>
      <c r="S232" s="1126">
        <v>1890</v>
      </c>
      <c r="T232" s="1133">
        <f t="shared" si="14"/>
        <v>1890</v>
      </c>
      <c r="U232" s="1177">
        <f t="shared" si="12"/>
        <v>0</v>
      </c>
    </row>
    <row r="233" spans="1:23" ht="37.5">
      <c r="A233" s="311">
        <v>18</v>
      </c>
      <c r="B233" s="1082" t="s">
        <v>3024</v>
      </c>
      <c r="C233" s="284"/>
      <c r="D233" s="886"/>
      <c r="E233" s="869"/>
      <c r="F233" s="660"/>
      <c r="G233" s="869"/>
      <c r="H233" s="973"/>
      <c r="I233" s="491"/>
      <c r="J233" s="491"/>
      <c r="K233" s="491"/>
      <c r="L233" s="491"/>
      <c r="M233" s="491"/>
      <c r="N233" s="491"/>
      <c r="O233" s="491"/>
      <c r="P233" s="491"/>
      <c r="Q233" s="491"/>
      <c r="R233" s="491"/>
      <c r="S233" s="1124"/>
      <c r="T233" s="1133">
        <f>FLOOR(35.31*S233,0.01)</f>
        <v>0</v>
      </c>
      <c r="U233" s="1177" t="e">
        <f t="shared" si="12"/>
        <v>#DIV/0!</v>
      </c>
    </row>
    <row r="234" spans="1:23" ht="31.5">
      <c r="A234" s="322">
        <v>18.100000000000001</v>
      </c>
      <c r="B234" s="1142" t="s">
        <v>3025</v>
      </c>
      <c r="C234" s="284"/>
      <c r="D234" s="886"/>
      <c r="E234" s="869"/>
      <c r="F234" s="660"/>
      <c r="G234" s="869"/>
      <c r="H234" s="973"/>
      <c r="I234" s="491"/>
      <c r="J234" s="491"/>
      <c r="K234" s="491"/>
      <c r="L234" s="491"/>
      <c r="M234" s="491"/>
      <c r="N234" s="491"/>
      <c r="O234" s="491"/>
      <c r="P234" s="491"/>
      <c r="Q234" s="491"/>
      <c r="R234" s="491"/>
      <c r="S234" s="1124"/>
      <c r="T234" s="1133">
        <f>FLOOR(35.31*S234,0.01)</f>
        <v>0</v>
      </c>
      <c r="U234" s="1177" t="e">
        <f t="shared" si="12"/>
        <v>#DIV/0!</v>
      </c>
      <c r="W234" s="282" t="s">
        <v>5915</v>
      </c>
    </row>
    <row r="235" spans="1:23" ht="18.75">
      <c r="A235" s="311"/>
      <c r="B235" s="665" t="s">
        <v>3026</v>
      </c>
      <c r="C235" s="292" t="s">
        <v>3163</v>
      </c>
      <c r="D235" s="660">
        <v>32.42</v>
      </c>
      <c r="E235" s="869">
        <v>35.662000000000006</v>
      </c>
      <c r="F235" s="660">
        <v>35.662000000000006</v>
      </c>
      <c r="G235" s="869">
        <v>38</v>
      </c>
      <c r="H235" s="973">
        <v>38</v>
      </c>
      <c r="I235" s="491">
        <v>38</v>
      </c>
      <c r="J235" s="491">
        <v>35.662000000000006</v>
      </c>
      <c r="K235" s="491"/>
      <c r="L235" s="1035">
        <v>38</v>
      </c>
      <c r="M235" s="1035">
        <v>38</v>
      </c>
      <c r="N235" s="1035">
        <v>38</v>
      </c>
      <c r="O235" s="1035">
        <v>40</v>
      </c>
      <c r="P235" s="1035">
        <v>40</v>
      </c>
      <c r="Q235" s="1035">
        <v>40</v>
      </c>
      <c r="R235" s="1035">
        <v>40</v>
      </c>
      <c r="S235" s="1125">
        <v>40</v>
      </c>
      <c r="T235" s="1133">
        <f>FLOOR(10.76*S235,0.01)</f>
        <v>430.40000000000003</v>
      </c>
      <c r="U235" s="1177">
        <f t="shared" si="12"/>
        <v>0</v>
      </c>
    </row>
    <row r="236" spans="1:23" ht="18.75">
      <c r="A236" s="311"/>
      <c r="B236" s="665" t="s">
        <v>3027</v>
      </c>
      <c r="C236" s="292" t="s">
        <v>1067</v>
      </c>
      <c r="D236" s="660">
        <v>36.32</v>
      </c>
      <c r="E236" s="869">
        <v>39.952000000000005</v>
      </c>
      <c r="F236" s="660">
        <v>39.952000000000005</v>
      </c>
      <c r="G236" s="869">
        <v>43</v>
      </c>
      <c r="H236" s="973">
        <v>43</v>
      </c>
      <c r="I236" s="491">
        <v>43</v>
      </c>
      <c r="J236" s="491">
        <v>39.952000000000005</v>
      </c>
      <c r="K236" s="491"/>
      <c r="L236" s="1035">
        <v>43</v>
      </c>
      <c r="M236" s="1035">
        <v>43</v>
      </c>
      <c r="N236" s="1035">
        <v>43</v>
      </c>
      <c r="O236" s="1035">
        <v>45</v>
      </c>
      <c r="P236" s="1035">
        <v>45</v>
      </c>
      <c r="Q236" s="1035">
        <v>45</v>
      </c>
      <c r="R236" s="1035">
        <v>45</v>
      </c>
      <c r="S236" s="1125">
        <v>45</v>
      </c>
      <c r="T236" s="1133">
        <f t="shared" ref="T236:T284" si="15">FLOOR(10.76*S236,0.01)</f>
        <v>484.2</v>
      </c>
      <c r="U236" s="1177">
        <f t="shared" si="12"/>
        <v>0</v>
      </c>
    </row>
    <row r="237" spans="1:23" ht="18.75">
      <c r="A237" s="311"/>
      <c r="B237" s="665" t="s">
        <v>3028</v>
      </c>
      <c r="C237" s="292" t="s">
        <v>1067</v>
      </c>
      <c r="D237" s="660">
        <v>47.1</v>
      </c>
      <c r="E237" s="869">
        <v>51.81</v>
      </c>
      <c r="F237" s="660">
        <v>51.81</v>
      </c>
      <c r="G237" s="869">
        <v>55</v>
      </c>
      <c r="H237" s="973">
        <v>55</v>
      </c>
      <c r="I237" s="491">
        <v>55</v>
      </c>
      <c r="J237" s="491">
        <v>51.81</v>
      </c>
      <c r="K237" s="491"/>
      <c r="L237" s="1035">
        <v>55</v>
      </c>
      <c r="M237" s="1035">
        <v>55</v>
      </c>
      <c r="N237" s="1035">
        <v>55</v>
      </c>
      <c r="O237" s="1035">
        <v>58</v>
      </c>
      <c r="P237" s="1035">
        <v>58</v>
      </c>
      <c r="Q237" s="1035">
        <v>58</v>
      </c>
      <c r="R237" s="1035">
        <v>58</v>
      </c>
      <c r="S237" s="1125">
        <v>58</v>
      </c>
      <c r="T237" s="1133">
        <f t="shared" si="15"/>
        <v>624.08000000000004</v>
      </c>
      <c r="U237" s="1177">
        <f t="shared" si="12"/>
        <v>0</v>
      </c>
    </row>
    <row r="238" spans="1:23" ht="18.75">
      <c r="A238" s="311"/>
      <c r="B238" s="665" t="s">
        <v>3029</v>
      </c>
      <c r="C238" s="292" t="s">
        <v>1067</v>
      </c>
      <c r="D238" s="660">
        <v>62.89</v>
      </c>
      <c r="E238" s="869">
        <v>69.179000000000002</v>
      </c>
      <c r="F238" s="660">
        <v>69.179000000000002</v>
      </c>
      <c r="G238" s="869">
        <v>74</v>
      </c>
      <c r="H238" s="973">
        <v>74</v>
      </c>
      <c r="I238" s="491">
        <v>74</v>
      </c>
      <c r="J238" s="491">
        <v>69.179000000000002</v>
      </c>
      <c r="K238" s="491"/>
      <c r="L238" s="1035">
        <v>74</v>
      </c>
      <c r="M238" s="1035">
        <v>74</v>
      </c>
      <c r="N238" s="1035">
        <v>74</v>
      </c>
      <c r="O238" s="1035">
        <v>78</v>
      </c>
      <c r="P238" s="1035">
        <v>78</v>
      </c>
      <c r="Q238" s="1035">
        <v>78</v>
      </c>
      <c r="R238" s="1035">
        <v>78</v>
      </c>
      <c r="S238" s="1125">
        <v>78</v>
      </c>
      <c r="T238" s="1133">
        <f t="shared" si="15"/>
        <v>839.28</v>
      </c>
      <c r="U238" s="1177">
        <f t="shared" si="12"/>
        <v>0</v>
      </c>
    </row>
    <row r="239" spans="1:23" ht="47.25">
      <c r="A239" s="322">
        <v>18.2</v>
      </c>
      <c r="B239" s="1142" t="s">
        <v>1823</v>
      </c>
      <c r="C239" s="284"/>
      <c r="D239" s="660"/>
      <c r="E239" s="869"/>
      <c r="F239" s="660"/>
      <c r="G239" s="869"/>
      <c r="H239" s="973"/>
      <c r="I239" s="491"/>
      <c r="J239" s="491"/>
      <c r="K239" s="491"/>
      <c r="L239" s="491"/>
      <c r="M239" s="491"/>
      <c r="N239" s="491"/>
      <c r="O239" s="491"/>
      <c r="P239" s="491"/>
      <c r="Q239" s="491"/>
      <c r="R239" s="491"/>
      <c r="S239" s="1124"/>
      <c r="T239" s="1133">
        <f t="shared" si="15"/>
        <v>0</v>
      </c>
      <c r="U239" s="1177" t="e">
        <f t="shared" si="12"/>
        <v>#DIV/0!</v>
      </c>
    </row>
    <row r="240" spans="1:23" ht="18.75">
      <c r="A240" s="284"/>
      <c r="B240" s="665" t="s">
        <v>3026</v>
      </c>
      <c r="C240" s="292" t="s">
        <v>3163</v>
      </c>
      <c r="D240" s="660">
        <v>65.03</v>
      </c>
      <c r="E240" s="869">
        <v>71.533000000000001</v>
      </c>
      <c r="F240" s="660">
        <v>71.533000000000001</v>
      </c>
      <c r="G240" s="869">
        <v>77</v>
      </c>
      <c r="H240" s="973">
        <v>77</v>
      </c>
      <c r="I240" s="491">
        <v>77</v>
      </c>
      <c r="J240" s="491">
        <v>71.533000000000001</v>
      </c>
      <c r="K240" s="491"/>
      <c r="L240" s="1035">
        <v>77</v>
      </c>
      <c r="M240" s="1035">
        <v>77</v>
      </c>
      <c r="N240" s="1035">
        <v>77</v>
      </c>
      <c r="O240" s="1035">
        <v>82</v>
      </c>
      <c r="P240" s="1035">
        <v>82</v>
      </c>
      <c r="Q240" s="1035">
        <v>82</v>
      </c>
      <c r="R240" s="1035">
        <v>82</v>
      </c>
      <c r="S240" s="1125">
        <v>82</v>
      </c>
      <c r="T240" s="1133">
        <f t="shared" si="15"/>
        <v>882.32</v>
      </c>
      <c r="U240" s="1177">
        <f t="shared" si="12"/>
        <v>0</v>
      </c>
    </row>
    <row r="241" spans="1:23" ht="18.75">
      <c r="A241" s="284"/>
      <c r="B241" s="665" t="s">
        <v>3027</v>
      </c>
      <c r="C241" s="292" t="s">
        <v>1067</v>
      </c>
      <c r="D241" s="660">
        <v>73.3</v>
      </c>
      <c r="E241" s="869">
        <v>80.63000000000001</v>
      </c>
      <c r="F241" s="660">
        <v>80.63000000000001</v>
      </c>
      <c r="G241" s="869">
        <v>86</v>
      </c>
      <c r="H241" s="973">
        <v>86</v>
      </c>
      <c r="I241" s="491">
        <v>86</v>
      </c>
      <c r="J241" s="491">
        <v>80.63000000000001</v>
      </c>
      <c r="K241" s="491"/>
      <c r="L241" s="1035">
        <v>86</v>
      </c>
      <c r="M241" s="1035">
        <v>86</v>
      </c>
      <c r="N241" s="1035">
        <v>86</v>
      </c>
      <c r="O241" s="1035">
        <v>91</v>
      </c>
      <c r="P241" s="1035">
        <v>91</v>
      </c>
      <c r="Q241" s="1035">
        <v>91</v>
      </c>
      <c r="R241" s="1035">
        <v>91</v>
      </c>
      <c r="S241" s="1125">
        <v>91</v>
      </c>
      <c r="T241" s="1133">
        <f t="shared" si="15"/>
        <v>979.16</v>
      </c>
      <c r="U241" s="1177">
        <f t="shared" si="12"/>
        <v>0</v>
      </c>
      <c r="W241" s="282" t="s">
        <v>5915</v>
      </c>
    </row>
    <row r="242" spans="1:23" ht="18.75">
      <c r="A242" s="284"/>
      <c r="B242" s="665" t="s">
        <v>3028</v>
      </c>
      <c r="C242" s="292" t="s">
        <v>1067</v>
      </c>
      <c r="D242" s="660">
        <v>86.49</v>
      </c>
      <c r="E242" s="869">
        <v>95.138999999999996</v>
      </c>
      <c r="F242" s="660">
        <v>95.138999999999996</v>
      </c>
      <c r="G242" s="869">
        <v>102</v>
      </c>
      <c r="H242" s="973">
        <v>102</v>
      </c>
      <c r="I242" s="491">
        <v>102</v>
      </c>
      <c r="J242" s="491">
        <v>95.138999999999996</v>
      </c>
      <c r="K242" s="491"/>
      <c r="L242" s="1035">
        <v>102</v>
      </c>
      <c r="M242" s="1035">
        <v>102</v>
      </c>
      <c r="N242" s="1035">
        <v>102</v>
      </c>
      <c r="O242" s="1035">
        <v>108</v>
      </c>
      <c r="P242" s="1035">
        <v>108</v>
      </c>
      <c r="Q242" s="1035">
        <v>108</v>
      </c>
      <c r="R242" s="1035">
        <v>108</v>
      </c>
      <c r="S242" s="1125">
        <v>108</v>
      </c>
      <c r="T242" s="1133">
        <f t="shared" si="15"/>
        <v>1162.08</v>
      </c>
      <c r="U242" s="1177">
        <f t="shared" si="12"/>
        <v>0</v>
      </c>
    </row>
    <row r="243" spans="1:23" ht="18.75">
      <c r="A243" s="284"/>
      <c r="B243" s="665" t="s">
        <v>3029</v>
      </c>
      <c r="C243" s="292" t="s">
        <v>1067</v>
      </c>
      <c r="D243" s="660">
        <v>112.23</v>
      </c>
      <c r="E243" s="869">
        <v>123.45300000000002</v>
      </c>
      <c r="F243" s="660">
        <v>123.45300000000002</v>
      </c>
      <c r="G243" s="869">
        <v>132</v>
      </c>
      <c r="H243" s="973">
        <v>132</v>
      </c>
      <c r="I243" s="491">
        <v>132</v>
      </c>
      <c r="J243" s="491">
        <v>123.45300000000002</v>
      </c>
      <c r="K243" s="491"/>
      <c r="L243" s="1035">
        <v>132</v>
      </c>
      <c r="M243" s="1035">
        <v>132</v>
      </c>
      <c r="N243" s="1035">
        <v>132</v>
      </c>
      <c r="O243" s="1035">
        <v>140</v>
      </c>
      <c r="P243" s="1035">
        <v>140</v>
      </c>
      <c r="Q243" s="1035">
        <v>140</v>
      </c>
      <c r="R243" s="1035">
        <v>140</v>
      </c>
      <c r="S243" s="1125">
        <v>140</v>
      </c>
      <c r="T243" s="1133">
        <f t="shared" si="15"/>
        <v>1506.4</v>
      </c>
      <c r="U243" s="1177">
        <f t="shared" si="12"/>
        <v>0</v>
      </c>
    </row>
    <row r="244" spans="1:23" ht="47.25">
      <c r="A244" s="322">
        <v>18.3</v>
      </c>
      <c r="B244" s="1142" t="s">
        <v>1824</v>
      </c>
      <c r="C244" s="284"/>
      <c r="D244" s="660"/>
      <c r="E244" s="869"/>
      <c r="F244" s="660"/>
      <c r="G244" s="869"/>
      <c r="H244" s="973"/>
      <c r="I244" s="491"/>
      <c r="J244" s="491"/>
      <c r="K244" s="491"/>
      <c r="L244" s="491"/>
      <c r="M244" s="491"/>
      <c r="N244" s="491"/>
      <c r="O244" s="491"/>
      <c r="P244" s="491"/>
      <c r="Q244" s="491"/>
      <c r="R244" s="491"/>
      <c r="S244" s="1124"/>
      <c r="T244" s="1133">
        <f t="shared" si="15"/>
        <v>0</v>
      </c>
      <c r="U244" s="1177" t="e">
        <f t="shared" si="12"/>
        <v>#DIV/0!</v>
      </c>
    </row>
    <row r="245" spans="1:23" ht="18.75">
      <c r="A245" s="284"/>
      <c r="B245" s="665" t="s">
        <v>3026</v>
      </c>
      <c r="C245" s="292" t="s">
        <v>3163</v>
      </c>
      <c r="D245" s="660">
        <v>73.3</v>
      </c>
      <c r="E245" s="869">
        <v>80.63000000000001</v>
      </c>
      <c r="F245" s="660">
        <v>80.63000000000001</v>
      </c>
      <c r="G245" s="869">
        <v>86</v>
      </c>
      <c r="H245" s="973">
        <v>86</v>
      </c>
      <c r="I245" s="491">
        <v>86</v>
      </c>
      <c r="J245" s="491">
        <v>80.63000000000001</v>
      </c>
      <c r="K245" s="491"/>
      <c r="L245" s="1035">
        <v>86</v>
      </c>
      <c r="M245" s="1035">
        <v>86</v>
      </c>
      <c r="N245" s="1035">
        <v>86</v>
      </c>
      <c r="O245" s="1035">
        <v>91</v>
      </c>
      <c r="P245" s="1035">
        <v>91</v>
      </c>
      <c r="Q245" s="1035">
        <v>91</v>
      </c>
      <c r="R245" s="1035">
        <v>91</v>
      </c>
      <c r="S245" s="1125">
        <v>91</v>
      </c>
      <c r="T245" s="1133">
        <f t="shared" si="15"/>
        <v>979.16</v>
      </c>
      <c r="U245" s="1177">
        <f t="shared" si="12"/>
        <v>0</v>
      </c>
    </row>
    <row r="246" spans="1:23" ht="18.75">
      <c r="A246" s="284"/>
      <c r="B246" s="665" t="s">
        <v>3027</v>
      </c>
      <c r="C246" s="292" t="s">
        <v>1067</v>
      </c>
      <c r="D246" s="660">
        <v>83.89</v>
      </c>
      <c r="E246" s="869">
        <v>92.279000000000011</v>
      </c>
      <c r="F246" s="660">
        <v>92.279000000000011</v>
      </c>
      <c r="G246" s="869">
        <v>99</v>
      </c>
      <c r="H246" s="973">
        <v>99</v>
      </c>
      <c r="I246" s="491">
        <v>99</v>
      </c>
      <c r="J246" s="491">
        <v>92.279000000000011</v>
      </c>
      <c r="K246" s="491"/>
      <c r="L246" s="1035">
        <v>99</v>
      </c>
      <c r="M246" s="1035">
        <v>99</v>
      </c>
      <c r="N246" s="1035">
        <v>99</v>
      </c>
      <c r="O246" s="1035">
        <v>105</v>
      </c>
      <c r="P246" s="1035">
        <v>105</v>
      </c>
      <c r="Q246" s="1035">
        <v>105</v>
      </c>
      <c r="R246" s="1035">
        <v>105</v>
      </c>
      <c r="S246" s="1125">
        <v>105</v>
      </c>
      <c r="T246" s="1133">
        <f t="shared" si="15"/>
        <v>1129.8</v>
      </c>
      <c r="U246" s="1177">
        <f t="shared" si="12"/>
        <v>0</v>
      </c>
    </row>
    <row r="247" spans="1:23" ht="18.75">
      <c r="A247" s="284"/>
      <c r="B247" s="665" t="s">
        <v>3028</v>
      </c>
      <c r="C247" s="292" t="s">
        <v>1067</v>
      </c>
      <c r="D247" s="660">
        <v>96.99</v>
      </c>
      <c r="E247" s="869">
        <v>106.68900000000001</v>
      </c>
      <c r="F247" s="660">
        <v>106.68900000000001</v>
      </c>
      <c r="G247" s="869">
        <v>114</v>
      </c>
      <c r="H247" s="973">
        <v>114</v>
      </c>
      <c r="I247" s="491">
        <v>114</v>
      </c>
      <c r="J247" s="491">
        <v>106.68900000000001</v>
      </c>
      <c r="K247" s="491"/>
      <c r="L247" s="1035">
        <v>114</v>
      </c>
      <c r="M247" s="1035">
        <v>114</v>
      </c>
      <c r="N247" s="1035">
        <v>114</v>
      </c>
      <c r="O247" s="1035">
        <v>121</v>
      </c>
      <c r="P247" s="1035">
        <v>121</v>
      </c>
      <c r="Q247" s="1035">
        <v>121</v>
      </c>
      <c r="R247" s="1035">
        <v>121</v>
      </c>
      <c r="S247" s="1125">
        <v>121</v>
      </c>
      <c r="T247" s="1133">
        <f t="shared" si="15"/>
        <v>1301.96</v>
      </c>
      <c r="U247" s="1177">
        <f t="shared" si="12"/>
        <v>0</v>
      </c>
    </row>
    <row r="248" spans="1:23" ht="18.75">
      <c r="A248" s="284"/>
      <c r="B248" s="665" t="s">
        <v>3029</v>
      </c>
      <c r="C248" s="292" t="s">
        <v>1067</v>
      </c>
      <c r="D248" s="660">
        <v>122.63</v>
      </c>
      <c r="E248" s="869">
        <v>134.893</v>
      </c>
      <c r="F248" s="660">
        <v>134.893</v>
      </c>
      <c r="G248" s="869">
        <v>145</v>
      </c>
      <c r="H248" s="973">
        <v>145</v>
      </c>
      <c r="I248" s="491">
        <v>145</v>
      </c>
      <c r="J248" s="491">
        <v>134.893</v>
      </c>
      <c r="K248" s="491"/>
      <c r="L248" s="1035">
        <v>145</v>
      </c>
      <c r="M248" s="1035">
        <v>145</v>
      </c>
      <c r="N248" s="1035">
        <v>145</v>
      </c>
      <c r="O248" s="1035">
        <v>154</v>
      </c>
      <c r="P248" s="1035">
        <v>154</v>
      </c>
      <c r="Q248" s="1035">
        <v>154</v>
      </c>
      <c r="R248" s="1035">
        <v>154</v>
      </c>
      <c r="S248" s="1125">
        <v>154</v>
      </c>
      <c r="T248" s="1133">
        <f t="shared" si="15"/>
        <v>1657.04</v>
      </c>
      <c r="U248" s="1177">
        <f t="shared" si="12"/>
        <v>0</v>
      </c>
    </row>
    <row r="249" spans="1:23" ht="31.5">
      <c r="A249" s="322">
        <v>18.399999999999999</v>
      </c>
      <c r="B249" s="1142" t="s">
        <v>3394</v>
      </c>
      <c r="C249" s="284"/>
      <c r="D249" s="660"/>
      <c r="E249" s="869"/>
      <c r="F249" s="660"/>
      <c r="G249" s="869"/>
      <c r="H249" s="973"/>
      <c r="I249" s="491"/>
      <c r="J249" s="491"/>
      <c r="K249" s="491"/>
      <c r="L249" s="491"/>
      <c r="M249" s="491"/>
      <c r="N249" s="491"/>
      <c r="O249" s="491"/>
      <c r="P249" s="491"/>
      <c r="Q249" s="491"/>
      <c r="R249" s="491"/>
      <c r="S249" s="1124"/>
      <c r="T249" s="1133">
        <f t="shared" si="15"/>
        <v>0</v>
      </c>
      <c r="U249" s="1177" t="e">
        <f t="shared" si="12"/>
        <v>#DIV/0!</v>
      </c>
    </row>
    <row r="250" spans="1:23" ht="18.75">
      <c r="A250" s="311"/>
      <c r="B250" s="665" t="s">
        <v>3026</v>
      </c>
      <c r="C250" s="292" t="s">
        <v>3163</v>
      </c>
      <c r="D250" s="660">
        <v>24.15</v>
      </c>
      <c r="E250" s="869">
        <v>26.565000000000001</v>
      </c>
      <c r="F250" s="660">
        <v>26.565000000000001</v>
      </c>
      <c r="G250" s="869">
        <v>28</v>
      </c>
      <c r="H250" s="973">
        <v>28</v>
      </c>
      <c r="I250" s="491">
        <v>28</v>
      </c>
      <c r="J250" s="491">
        <v>26.565000000000001</v>
      </c>
      <c r="K250" s="491"/>
      <c r="L250" s="1035">
        <v>28</v>
      </c>
      <c r="M250" s="1035">
        <v>28</v>
      </c>
      <c r="N250" s="1035">
        <v>28</v>
      </c>
      <c r="O250" s="1035">
        <v>29</v>
      </c>
      <c r="P250" s="1035">
        <v>29</v>
      </c>
      <c r="Q250" s="1035">
        <v>29</v>
      </c>
      <c r="R250" s="1035">
        <v>29</v>
      </c>
      <c r="S250" s="1125">
        <v>29</v>
      </c>
      <c r="T250" s="1133">
        <f t="shared" si="15"/>
        <v>312.04000000000002</v>
      </c>
      <c r="U250" s="1177">
        <f t="shared" si="12"/>
        <v>0</v>
      </c>
    </row>
    <row r="251" spans="1:23" ht="18.75">
      <c r="A251" s="311"/>
      <c r="B251" s="665" t="s">
        <v>3027</v>
      </c>
      <c r="C251" s="292" t="s">
        <v>1067</v>
      </c>
      <c r="D251" s="660">
        <v>27.22</v>
      </c>
      <c r="E251" s="869">
        <v>29.942</v>
      </c>
      <c r="F251" s="660">
        <v>29.942</v>
      </c>
      <c r="G251" s="869">
        <v>32</v>
      </c>
      <c r="H251" s="973">
        <v>32</v>
      </c>
      <c r="I251" s="491">
        <v>32</v>
      </c>
      <c r="J251" s="491">
        <v>29.942</v>
      </c>
      <c r="K251" s="491"/>
      <c r="L251" s="1035">
        <v>32</v>
      </c>
      <c r="M251" s="1035">
        <v>32</v>
      </c>
      <c r="N251" s="1035">
        <v>32</v>
      </c>
      <c r="O251" s="1035">
        <v>34</v>
      </c>
      <c r="P251" s="1035">
        <v>34</v>
      </c>
      <c r="Q251" s="1035">
        <v>34</v>
      </c>
      <c r="R251" s="1035">
        <v>34</v>
      </c>
      <c r="S251" s="1125">
        <v>34</v>
      </c>
      <c r="T251" s="1133">
        <f t="shared" si="15"/>
        <v>365.84000000000003</v>
      </c>
      <c r="U251" s="1177">
        <f t="shared" si="12"/>
        <v>0</v>
      </c>
    </row>
    <row r="252" spans="1:23" ht="18.75">
      <c r="A252" s="311"/>
      <c r="B252" s="665" t="s">
        <v>3028</v>
      </c>
      <c r="C252" s="292" t="s">
        <v>1067</v>
      </c>
      <c r="D252" s="660">
        <v>40.32</v>
      </c>
      <c r="E252" s="869">
        <v>44.352000000000004</v>
      </c>
      <c r="F252" s="660">
        <v>44.352000000000004</v>
      </c>
      <c r="G252" s="869">
        <v>48</v>
      </c>
      <c r="H252" s="973">
        <v>48</v>
      </c>
      <c r="I252" s="491">
        <v>48</v>
      </c>
      <c r="J252" s="491">
        <v>44.352000000000004</v>
      </c>
      <c r="K252" s="491"/>
      <c r="L252" s="1035">
        <v>48</v>
      </c>
      <c r="M252" s="1035">
        <v>48</v>
      </c>
      <c r="N252" s="1035">
        <v>48</v>
      </c>
      <c r="O252" s="1035">
        <v>51</v>
      </c>
      <c r="P252" s="1035">
        <v>51</v>
      </c>
      <c r="Q252" s="1035">
        <v>51</v>
      </c>
      <c r="R252" s="1035">
        <v>51</v>
      </c>
      <c r="S252" s="1125">
        <v>51</v>
      </c>
      <c r="T252" s="1133">
        <f t="shared" si="15"/>
        <v>548.76</v>
      </c>
      <c r="U252" s="1177">
        <f t="shared" si="12"/>
        <v>0</v>
      </c>
    </row>
    <row r="253" spans="1:23" ht="18.75">
      <c r="A253" s="311"/>
      <c r="B253" s="665" t="s">
        <v>3029</v>
      </c>
      <c r="C253" s="292" t="s">
        <v>1067</v>
      </c>
      <c r="D253" s="660">
        <v>52.4</v>
      </c>
      <c r="E253" s="869">
        <v>57.64</v>
      </c>
      <c r="F253" s="660">
        <v>57.64</v>
      </c>
      <c r="G253" s="869">
        <v>61</v>
      </c>
      <c r="H253" s="973">
        <v>61</v>
      </c>
      <c r="I253" s="491">
        <v>61</v>
      </c>
      <c r="J253" s="491">
        <v>57.64</v>
      </c>
      <c r="K253" s="491"/>
      <c r="L253" s="1035">
        <v>61</v>
      </c>
      <c r="M253" s="1035">
        <v>61</v>
      </c>
      <c r="N253" s="1035">
        <v>61</v>
      </c>
      <c r="O253" s="1035">
        <v>65</v>
      </c>
      <c r="P253" s="1035">
        <v>65</v>
      </c>
      <c r="Q253" s="1035">
        <v>65</v>
      </c>
      <c r="R253" s="1035">
        <v>65</v>
      </c>
      <c r="S253" s="1125">
        <v>65</v>
      </c>
      <c r="T253" s="1133">
        <f t="shared" si="15"/>
        <v>699.4</v>
      </c>
      <c r="U253" s="1177">
        <f t="shared" si="12"/>
        <v>0</v>
      </c>
    </row>
    <row r="254" spans="1:23" ht="47.25">
      <c r="A254" s="322">
        <v>18.5</v>
      </c>
      <c r="B254" s="1142" t="s">
        <v>2636</v>
      </c>
      <c r="C254" s="284"/>
      <c r="D254" s="660"/>
      <c r="E254" s="869"/>
      <c r="F254" s="660"/>
      <c r="G254" s="869"/>
      <c r="H254" s="973"/>
      <c r="I254" s="491"/>
      <c r="J254" s="491"/>
      <c r="K254" s="491"/>
      <c r="L254" s="491"/>
      <c r="M254" s="491"/>
      <c r="N254" s="491"/>
      <c r="O254" s="491"/>
      <c r="P254" s="491"/>
      <c r="Q254" s="491"/>
      <c r="R254" s="491"/>
      <c r="S254" s="1124"/>
      <c r="T254" s="1133">
        <f t="shared" si="15"/>
        <v>0</v>
      </c>
      <c r="U254" s="1177" t="e">
        <f t="shared" si="12"/>
        <v>#DIV/0!</v>
      </c>
    </row>
    <row r="255" spans="1:23" ht="18.75">
      <c r="A255" s="284"/>
      <c r="B255" s="665" t="s">
        <v>2036</v>
      </c>
      <c r="C255" s="292" t="s">
        <v>3163</v>
      </c>
      <c r="D255" s="660">
        <v>35.299999999999997</v>
      </c>
      <c r="E255" s="869">
        <v>38.83</v>
      </c>
      <c r="F255" s="660">
        <v>38.83</v>
      </c>
      <c r="G255" s="869">
        <v>42</v>
      </c>
      <c r="H255" s="973">
        <v>42</v>
      </c>
      <c r="I255" s="491">
        <v>42</v>
      </c>
      <c r="J255" s="491">
        <v>38.83</v>
      </c>
      <c r="K255" s="491"/>
      <c r="L255" s="1035">
        <v>42</v>
      </c>
      <c r="M255" s="1035">
        <v>42</v>
      </c>
      <c r="N255" s="1035">
        <v>42</v>
      </c>
      <c r="O255" s="1035">
        <v>44</v>
      </c>
      <c r="P255" s="1035">
        <v>44</v>
      </c>
      <c r="Q255" s="1035">
        <v>44</v>
      </c>
      <c r="R255" s="1035">
        <v>44</v>
      </c>
      <c r="S255" s="1125">
        <v>44</v>
      </c>
      <c r="T255" s="1133">
        <f t="shared" si="15"/>
        <v>473.44</v>
      </c>
      <c r="U255" s="1177">
        <f t="shared" si="12"/>
        <v>0</v>
      </c>
    </row>
    <row r="256" spans="1:23" ht="18.75">
      <c r="A256" s="284"/>
      <c r="B256" s="665" t="s">
        <v>2037</v>
      </c>
      <c r="C256" s="292" t="s">
        <v>1067</v>
      </c>
      <c r="D256" s="660">
        <v>50.35</v>
      </c>
      <c r="E256" s="869">
        <v>55.385000000000005</v>
      </c>
      <c r="F256" s="660">
        <v>55.385000000000005</v>
      </c>
      <c r="G256" s="869">
        <v>59</v>
      </c>
      <c r="H256" s="973">
        <v>59</v>
      </c>
      <c r="I256" s="491">
        <v>59</v>
      </c>
      <c r="J256" s="491">
        <v>55.385000000000005</v>
      </c>
      <c r="K256" s="491"/>
      <c r="L256" s="1035">
        <v>59</v>
      </c>
      <c r="M256" s="1035">
        <v>59</v>
      </c>
      <c r="N256" s="1035">
        <v>59</v>
      </c>
      <c r="O256" s="1035">
        <v>62</v>
      </c>
      <c r="P256" s="1035">
        <v>62</v>
      </c>
      <c r="Q256" s="1035">
        <v>62</v>
      </c>
      <c r="R256" s="1035">
        <v>62</v>
      </c>
      <c r="S256" s="1125">
        <v>62</v>
      </c>
      <c r="T256" s="1133">
        <f t="shared" si="15"/>
        <v>667.12</v>
      </c>
      <c r="U256" s="1177">
        <f t="shared" si="12"/>
        <v>0</v>
      </c>
    </row>
    <row r="257" spans="1:21" ht="18.75">
      <c r="A257" s="284"/>
      <c r="B257" s="665" t="s">
        <v>3453</v>
      </c>
      <c r="C257" s="292" t="s">
        <v>1067</v>
      </c>
      <c r="D257" s="660">
        <v>57.69</v>
      </c>
      <c r="E257" s="869">
        <v>63.459000000000003</v>
      </c>
      <c r="F257" s="660">
        <v>63.459000000000003</v>
      </c>
      <c r="G257" s="869">
        <v>68</v>
      </c>
      <c r="H257" s="973">
        <v>68</v>
      </c>
      <c r="I257" s="491">
        <v>68</v>
      </c>
      <c r="J257" s="491">
        <v>63.459000000000003</v>
      </c>
      <c r="K257" s="491"/>
      <c r="L257" s="1035">
        <v>68</v>
      </c>
      <c r="M257" s="1035">
        <v>68</v>
      </c>
      <c r="N257" s="1035">
        <v>68</v>
      </c>
      <c r="O257" s="1035">
        <v>72</v>
      </c>
      <c r="P257" s="1035">
        <v>72</v>
      </c>
      <c r="Q257" s="1035">
        <v>72</v>
      </c>
      <c r="R257" s="1035">
        <v>72</v>
      </c>
      <c r="S257" s="1125">
        <v>72</v>
      </c>
      <c r="T257" s="1133">
        <f t="shared" si="15"/>
        <v>774.72</v>
      </c>
      <c r="U257" s="1177">
        <f t="shared" si="12"/>
        <v>0</v>
      </c>
    </row>
    <row r="258" spans="1:21" ht="18.75">
      <c r="A258" s="284"/>
      <c r="B258" s="665" t="s">
        <v>3454</v>
      </c>
      <c r="C258" s="292" t="s">
        <v>1067</v>
      </c>
      <c r="D258" s="660">
        <v>65.59</v>
      </c>
      <c r="E258" s="869">
        <v>72.149000000000015</v>
      </c>
      <c r="F258" s="660">
        <v>72.149000000000015</v>
      </c>
      <c r="G258" s="869">
        <v>77</v>
      </c>
      <c r="H258" s="973">
        <v>77</v>
      </c>
      <c r="I258" s="491">
        <v>77</v>
      </c>
      <c r="J258" s="491">
        <v>72.149000000000015</v>
      </c>
      <c r="K258" s="491"/>
      <c r="L258" s="1035">
        <v>77</v>
      </c>
      <c r="M258" s="1035">
        <v>77</v>
      </c>
      <c r="N258" s="1035">
        <v>77</v>
      </c>
      <c r="O258" s="1035">
        <v>82</v>
      </c>
      <c r="P258" s="1035">
        <v>82</v>
      </c>
      <c r="Q258" s="1035">
        <v>82</v>
      </c>
      <c r="R258" s="1035">
        <v>82</v>
      </c>
      <c r="S258" s="1125">
        <v>82</v>
      </c>
      <c r="T258" s="1133">
        <f t="shared" si="15"/>
        <v>882.32</v>
      </c>
      <c r="U258" s="1177">
        <f t="shared" si="12"/>
        <v>0</v>
      </c>
    </row>
    <row r="259" spans="1:21" ht="18.75">
      <c r="A259" s="284"/>
      <c r="B259" s="665" t="s">
        <v>3455</v>
      </c>
      <c r="C259" s="292" t="s">
        <v>1067</v>
      </c>
      <c r="D259" s="660">
        <v>75.62</v>
      </c>
      <c r="E259" s="869">
        <v>83.182000000000016</v>
      </c>
      <c r="F259" s="660">
        <v>83.182000000000016</v>
      </c>
      <c r="G259" s="869">
        <v>89</v>
      </c>
      <c r="H259" s="973">
        <v>89</v>
      </c>
      <c r="I259" s="491">
        <v>89</v>
      </c>
      <c r="J259" s="491">
        <v>83.182000000000016</v>
      </c>
      <c r="K259" s="491"/>
      <c r="L259" s="1035">
        <v>89</v>
      </c>
      <c r="M259" s="1035">
        <v>89</v>
      </c>
      <c r="N259" s="1035">
        <v>89</v>
      </c>
      <c r="O259" s="1035">
        <v>94</v>
      </c>
      <c r="P259" s="1035">
        <v>94</v>
      </c>
      <c r="Q259" s="1035">
        <v>94</v>
      </c>
      <c r="R259" s="1035">
        <v>94</v>
      </c>
      <c r="S259" s="1125">
        <v>94</v>
      </c>
      <c r="T259" s="1133">
        <f t="shared" si="15"/>
        <v>1011.44</v>
      </c>
      <c r="U259" s="1177">
        <f t="shared" si="12"/>
        <v>0</v>
      </c>
    </row>
    <row r="260" spans="1:21" ht="18.75">
      <c r="A260" s="284"/>
      <c r="B260" s="665" t="s">
        <v>3456</v>
      </c>
      <c r="C260" s="292" t="s">
        <v>1067</v>
      </c>
      <c r="D260" s="660">
        <v>94.39</v>
      </c>
      <c r="E260" s="869">
        <v>103.82900000000001</v>
      </c>
      <c r="F260" s="660">
        <v>103.82900000000001</v>
      </c>
      <c r="G260" s="869">
        <v>111</v>
      </c>
      <c r="H260" s="973">
        <v>111</v>
      </c>
      <c r="I260" s="491">
        <v>111</v>
      </c>
      <c r="J260" s="491">
        <v>103.82900000000001</v>
      </c>
      <c r="K260" s="491"/>
      <c r="L260" s="1035">
        <v>111</v>
      </c>
      <c r="M260" s="1035">
        <v>111</v>
      </c>
      <c r="N260" s="1035">
        <v>111</v>
      </c>
      <c r="O260" s="1035">
        <v>118</v>
      </c>
      <c r="P260" s="1035">
        <v>118</v>
      </c>
      <c r="Q260" s="1035">
        <v>118</v>
      </c>
      <c r="R260" s="1035">
        <v>118</v>
      </c>
      <c r="S260" s="1125">
        <v>118</v>
      </c>
      <c r="T260" s="1133">
        <f t="shared" si="15"/>
        <v>1269.68</v>
      </c>
      <c r="U260" s="1177">
        <f t="shared" si="12"/>
        <v>0</v>
      </c>
    </row>
    <row r="261" spans="1:21" ht="47.25">
      <c r="A261" s="322">
        <v>18.600000000000001</v>
      </c>
      <c r="B261" s="1142" t="s">
        <v>3312</v>
      </c>
      <c r="C261" s="284"/>
      <c r="D261" s="660"/>
      <c r="E261" s="869"/>
      <c r="F261" s="660"/>
      <c r="G261" s="869"/>
      <c r="H261" s="973"/>
      <c r="I261" s="491"/>
      <c r="J261" s="491"/>
      <c r="K261" s="491"/>
      <c r="L261" s="491"/>
      <c r="M261" s="491"/>
      <c r="N261" s="491"/>
      <c r="O261" s="491"/>
      <c r="P261" s="491"/>
      <c r="Q261" s="491"/>
      <c r="R261" s="491"/>
      <c r="S261" s="1124"/>
      <c r="T261" s="1133">
        <f t="shared" si="15"/>
        <v>0</v>
      </c>
      <c r="U261" s="1177" t="e">
        <f t="shared" si="12"/>
        <v>#DIV/0!</v>
      </c>
    </row>
    <row r="262" spans="1:21" ht="18.75">
      <c r="A262" s="284"/>
      <c r="B262" s="665" t="s">
        <v>2036</v>
      </c>
      <c r="C262" s="292" t="s">
        <v>3163</v>
      </c>
      <c r="D262" s="660">
        <v>40.32</v>
      </c>
      <c r="E262" s="869">
        <v>44.352000000000004</v>
      </c>
      <c r="F262" s="660">
        <v>44.352000000000004</v>
      </c>
      <c r="G262" s="869">
        <v>48</v>
      </c>
      <c r="H262" s="973">
        <v>48</v>
      </c>
      <c r="I262" s="491">
        <v>48</v>
      </c>
      <c r="J262" s="491">
        <v>44.352000000000004</v>
      </c>
      <c r="K262" s="491"/>
      <c r="L262" s="1035">
        <v>48</v>
      </c>
      <c r="M262" s="1035">
        <v>48</v>
      </c>
      <c r="N262" s="1035">
        <v>48</v>
      </c>
      <c r="O262" s="1035">
        <v>51</v>
      </c>
      <c r="P262" s="1035">
        <v>51</v>
      </c>
      <c r="Q262" s="1035">
        <v>51</v>
      </c>
      <c r="R262" s="1035">
        <v>51</v>
      </c>
      <c r="S262" s="1125">
        <v>51</v>
      </c>
      <c r="T262" s="1133">
        <f t="shared" si="15"/>
        <v>548.76</v>
      </c>
      <c r="U262" s="1177">
        <f t="shared" si="12"/>
        <v>0</v>
      </c>
    </row>
    <row r="263" spans="1:21" ht="18.75">
      <c r="A263" s="284"/>
      <c r="B263" s="665" t="s">
        <v>2037</v>
      </c>
      <c r="C263" s="292" t="s">
        <v>1067</v>
      </c>
      <c r="D263" s="660">
        <v>54.44</v>
      </c>
      <c r="E263" s="869">
        <v>59.884</v>
      </c>
      <c r="F263" s="660">
        <v>59.884</v>
      </c>
      <c r="G263" s="869">
        <v>64</v>
      </c>
      <c r="H263" s="973">
        <v>64</v>
      </c>
      <c r="I263" s="491">
        <v>64</v>
      </c>
      <c r="J263" s="491">
        <v>59.884</v>
      </c>
      <c r="K263" s="491"/>
      <c r="L263" s="1035">
        <v>64</v>
      </c>
      <c r="M263" s="1035">
        <v>64</v>
      </c>
      <c r="N263" s="1035">
        <v>64</v>
      </c>
      <c r="O263" s="1035">
        <v>68</v>
      </c>
      <c r="P263" s="1035">
        <v>68</v>
      </c>
      <c r="Q263" s="1035">
        <v>68</v>
      </c>
      <c r="R263" s="1035">
        <v>68</v>
      </c>
      <c r="S263" s="1125">
        <v>68</v>
      </c>
      <c r="T263" s="1133">
        <f t="shared" si="15"/>
        <v>731.68000000000006</v>
      </c>
      <c r="U263" s="1177">
        <f t="shared" si="12"/>
        <v>0</v>
      </c>
    </row>
    <row r="264" spans="1:21" ht="18.75">
      <c r="A264" s="284"/>
      <c r="B264" s="665" t="s">
        <v>3453</v>
      </c>
      <c r="C264" s="292" t="s">
        <v>1067</v>
      </c>
      <c r="D264" s="660">
        <v>65.03</v>
      </c>
      <c r="E264" s="869">
        <v>71.533000000000001</v>
      </c>
      <c r="F264" s="660">
        <v>71.533000000000001</v>
      </c>
      <c r="G264" s="869">
        <v>77</v>
      </c>
      <c r="H264" s="973">
        <v>77</v>
      </c>
      <c r="I264" s="491">
        <v>77</v>
      </c>
      <c r="J264" s="491">
        <v>71.533000000000001</v>
      </c>
      <c r="K264" s="491"/>
      <c r="L264" s="1035">
        <v>77</v>
      </c>
      <c r="M264" s="1035">
        <v>77</v>
      </c>
      <c r="N264" s="1035">
        <v>77</v>
      </c>
      <c r="O264" s="1035">
        <v>82</v>
      </c>
      <c r="P264" s="1035">
        <v>82</v>
      </c>
      <c r="Q264" s="1035">
        <v>82</v>
      </c>
      <c r="R264" s="1035">
        <v>82</v>
      </c>
      <c r="S264" s="1125">
        <v>82</v>
      </c>
      <c r="T264" s="1133">
        <f t="shared" si="15"/>
        <v>882.32</v>
      </c>
      <c r="U264" s="1177">
        <f t="shared" si="12"/>
        <v>0</v>
      </c>
    </row>
    <row r="265" spans="1:21" ht="47.25">
      <c r="A265" s="322">
        <v>18.7</v>
      </c>
      <c r="B265" s="1142" t="s">
        <v>3313</v>
      </c>
      <c r="C265" s="284"/>
      <c r="D265" s="660"/>
      <c r="E265" s="869"/>
      <c r="F265" s="660"/>
      <c r="G265" s="869"/>
      <c r="H265" s="973"/>
      <c r="I265" s="491"/>
      <c r="J265" s="491"/>
      <c r="K265" s="491"/>
      <c r="L265" s="491"/>
      <c r="M265" s="491"/>
      <c r="N265" s="491"/>
      <c r="O265" s="491"/>
      <c r="P265" s="491"/>
      <c r="Q265" s="491"/>
      <c r="R265" s="491"/>
      <c r="S265" s="1124"/>
      <c r="T265" s="1133">
        <f t="shared" si="15"/>
        <v>0</v>
      </c>
      <c r="U265" s="1177" t="e">
        <f t="shared" si="12"/>
        <v>#DIV/0!</v>
      </c>
    </row>
    <row r="266" spans="1:21" ht="18.75">
      <c r="A266" s="284"/>
      <c r="B266" s="665" t="s">
        <v>2036</v>
      </c>
      <c r="C266" s="292" t="s">
        <v>3163</v>
      </c>
      <c r="D266" s="660">
        <v>40.78</v>
      </c>
      <c r="E266" s="869">
        <v>44.858000000000004</v>
      </c>
      <c r="F266" s="660">
        <v>44.858000000000004</v>
      </c>
      <c r="G266" s="869">
        <v>48</v>
      </c>
      <c r="H266" s="973">
        <v>48</v>
      </c>
      <c r="I266" s="491">
        <v>48</v>
      </c>
      <c r="J266" s="491">
        <v>44.858000000000004</v>
      </c>
      <c r="K266" s="491"/>
      <c r="L266" s="1035">
        <v>48</v>
      </c>
      <c r="M266" s="1035">
        <v>48</v>
      </c>
      <c r="N266" s="1035">
        <v>48</v>
      </c>
      <c r="O266" s="1035">
        <v>51</v>
      </c>
      <c r="P266" s="1035">
        <v>51</v>
      </c>
      <c r="Q266" s="1035">
        <v>51</v>
      </c>
      <c r="R266" s="1035">
        <v>51</v>
      </c>
      <c r="S266" s="1125">
        <v>51</v>
      </c>
      <c r="T266" s="1133">
        <f t="shared" si="15"/>
        <v>548.76</v>
      </c>
      <c r="U266" s="1177">
        <f t="shared" ref="U266:U329" si="16">(S266-Q266)/Q266</f>
        <v>0</v>
      </c>
    </row>
    <row r="267" spans="1:21" ht="18.75">
      <c r="A267" s="284"/>
      <c r="B267" s="665" t="s">
        <v>3314</v>
      </c>
      <c r="C267" s="292" t="s">
        <v>1067</v>
      </c>
      <c r="D267" s="660">
        <v>46.36</v>
      </c>
      <c r="E267" s="869">
        <v>50.996000000000002</v>
      </c>
      <c r="F267" s="660">
        <v>50.996000000000002</v>
      </c>
      <c r="G267" s="869">
        <v>55</v>
      </c>
      <c r="H267" s="973">
        <v>55</v>
      </c>
      <c r="I267" s="491">
        <v>55</v>
      </c>
      <c r="J267" s="491">
        <v>50.996000000000002</v>
      </c>
      <c r="K267" s="491"/>
      <c r="L267" s="1035">
        <v>55</v>
      </c>
      <c r="M267" s="1035">
        <v>55</v>
      </c>
      <c r="N267" s="1035">
        <v>55</v>
      </c>
      <c r="O267" s="1035">
        <v>58</v>
      </c>
      <c r="P267" s="1035">
        <v>58</v>
      </c>
      <c r="Q267" s="1035">
        <v>58</v>
      </c>
      <c r="R267" s="1035">
        <v>58</v>
      </c>
      <c r="S267" s="1125">
        <v>58</v>
      </c>
      <c r="T267" s="1133">
        <f t="shared" si="15"/>
        <v>624.08000000000004</v>
      </c>
      <c r="U267" s="1177">
        <f t="shared" si="16"/>
        <v>0</v>
      </c>
    </row>
    <row r="268" spans="1:21" ht="18.75">
      <c r="A268" s="284"/>
      <c r="B268" s="665" t="s">
        <v>3315</v>
      </c>
      <c r="C268" s="292" t="s">
        <v>1067</v>
      </c>
      <c r="D268" s="660">
        <v>57.23</v>
      </c>
      <c r="E268" s="869">
        <v>62.953000000000003</v>
      </c>
      <c r="F268" s="660">
        <v>62.953000000000003</v>
      </c>
      <c r="G268" s="869">
        <v>68</v>
      </c>
      <c r="H268" s="973">
        <v>68</v>
      </c>
      <c r="I268" s="491">
        <v>68</v>
      </c>
      <c r="J268" s="491">
        <v>62.953000000000003</v>
      </c>
      <c r="K268" s="491"/>
      <c r="L268" s="1035">
        <v>68</v>
      </c>
      <c r="M268" s="1035">
        <v>68</v>
      </c>
      <c r="N268" s="1035">
        <v>68</v>
      </c>
      <c r="O268" s="1035">
        <v>72</v>
      </c>
      <c r="P268" s="1035">
        <v>72</v>
      </c>
      <c r="Q268" s="1035">
        <v>72</v>
      </c>
      <c r="R268" s="1035">
        <v>72</v>
      </c>
      <c r="S268" s="1125">
        <v>72</v>
      </c>
      <c r="T268" s="1133">
        <f t="shared" si="15"/>
        <v>774.72</v>
      </c>
      <c r="U268" s="1177">
        <f t="shared" si="16"/>
        <v>0</v>
      </c>
    </row>
    <row r="269" spans="1:21" ht="18.75">
      <c r="A269" s="284"/>
      <c r="B269" s="665" t="s">
        <v>3316</v>
      </c>
      <c r="C269" s="292" t="s">
        <v>1067</v>
      </c>
      <c r="D269" s="660">
        <v>75.069999999999993</v>
      </c>
      <c r="E269" s="869">
        <v>82.576999999999998</v>
      </c>
      <c r="F269" s="660">
        <v>82.576999999999998</v>
      </c>
      <c r="G269" s="869">
        <v>88</v>
      </c>
      <c r="H269" s="973">
        <v>88</v>
      </c>
      <c r="I269" s="491">
        <v>88</v>
      </c>
      <c r="J269" s="491">
        <v>82.576999999999998</v>
      </c>
      <c r="K269" s="491"/>
      <c r="L269" s="1035">
        <v>88</v>
      </c>
      <c r="M269" s="1035">
        <v>88</v>
      </c>
      <c r="N269" s="1035">
        <v>88</v>
      </c>
      <c r="O269" s="1035">
        <v>93</v>
      </c>
      <c r="P269" s="1035">
        <v>93</v>
      </c>
      <c r="Q269" s="1035">
        <v>93</v>
      </c>
      <c r="R269" s="1035">
        <v>93</v>
      </c>
      <c r="S269" s="1125">
        <v>93</v>
      </c>
      <c r="T269" s="1133">
        <f t="shared" si="15"/>
        <v>1000.6800000000001</v>
      </c>
      <c r="U269" s="1177">
        <f t="shared" si="16"/>
        <v>0</v>
      </c>
    </row>
    <row r="270" spans="1:21" ht="18.75">
      <c r="A270" s="284"/>
      <c r="B270" s="665" t="s">
        <v>4556</v>
      </c>
      <c r="C270" s="292" t="s">
        <v>1067</v>
      </c>
      <c r="D270" s="660">
        <v>84</v>
      </c>
      <c r="E270" s="869">
        <v>92.4</v>
      </c>
      <c r="F270" s="660">
        <v>92.4</v>
      </c>
      <c r="G270" s="869">
        <v>99</v>
      </c>
      <c r="H270" s="973">
        <v>99</v>
      </c>
      <c r="I270" s="491">
        <v>99</v>
      </c>
      <c r="J270" s="491">
        <v>92.4</v>
      </c>
      <c r="K270" s="491"/>
      <c r="L270" s="1035">
        <v>99</v>
      </c>
      <c r="M270" s="1035">
        <v>99</v>
      </c>
      <c r="N270" s="1035">
        <v>99</v>
      </c>
      <c r="O270" s="1035">
        <v>105</v>
      </c>
      <c r="P270" s="1035">
        <v>105</v>
      </c>
      <c r="Q270" s="1035">
        <v>105</v>
      </c>
      <c r="R270" s="1035">
        <v>105</v>
      </c>
      <c r="S270" s="1125">
        <v>105</v>
      </c>
      <c r="T270" s="1133">
        <f t="shared" si="15"/>
        <v>1129.8</v>
      </c>
      <c r="U270" s="1177">
        <f t="shared" si="16"/>
        <v>0</v>
      </c>
    </row>
    <row r="271" spans="1:21" ht="18.75">
      <c r="A271" s="284"/>
      <c r="B271" s="665" t="s">
        <v>4557</v>
      </c>
      <c r="C271" s="292" t="s">
        <v>1067</v>
      </c>
      <c r="D271" s="660">
        <v>108</v>
      </c>
      <c r="E271" s="869">
        <v>118.80000000000001</v>
      </c>
      <c r="F271" s="660">
        <v>118.80000000000001</v>
      </c>
      <c r="G271" s="869">
        <v>127</v>
      </c>
      <c r="H271" s="973">
        <v>127</v>
      </c>
      <c r="I271" s="491">
        <v>127</v>
      </c>
      <c r="J271" s="491">
        <v>118.80000000000001</v>
      </c>
      <c r="K271" s="491"/>
      <c r="L271" s="1035">
        <v>127</v>
      </c>
      <c r="M271" s="1035">
        <v>127</v>
      </c>
      <c r="N271" s="1035">
        <v>127</v>
      </c>
      <c r="O271" s="1035">
        <v>135</v>
      </c>
      <c r="P271" s="1035">
        <v>135</v>
      </c>
      <c r="Q271" s="1035">
        <v>135</v>
      </c>
      <c r="R271" s="1035">
        <v>135</v>
      </c>
      <c r="S271" s="1125">
        <v>135</v>
      </c>
      <c r="T271" s="1133">
        <f t="shared" si="15"/>
        <v>1452.6000000000001</v>
      </c>
      <c r="U271" s="1177">
        <f t="shared" si="16"/>
        <v>0</v>
      </c>
    </row>
    <row r="272" spans="1:21" ht="18.75">
      <c r="A272" s="284"/>
      <c r="B272" s="665" t="s">
        <v>4558</v>
      </c>
      <c r="C272" s="292" t="s">
        <v>1067</v>
      </c>
      <c r="D272" s="660">
        <v>149</v>
      </c>
      <c r="E272" s="869">
        <v>163.9</v>
      </c>
      <c r="F272" s="660">
        <v>163.9</v>
      </c>
      <c r="G272" s="869">
        <v>176</v>
      </c>
      <c r="H272" s="973">
        <v>176</v>
      </c>
      <c r="I272" s="491">
        <v>176</v>
      </c>
      <c r="J272" s="491">
        <v>163.9</v>
      </c>
      <c r="K272" s="491"/>
      <c r="L272" s="1035">
        <v>176</v>
      </c>
      <c r="M272" s="1035">
        <v>176</v>
      </c>
      <c r="N272" s="1035">
        <v>176</v>
      </c>
      <c r="O272" s="1035">
        <v>187</v>
      </c>
      <c r="P272" s="1035">
        <v>187</v>
      </c>
      <c r="Q272" s="1035">
        <v>187</v>
      </c>
      <c r="R272" s="1035">
        <v>187</v>
      </c>
      <c r="S272" s="1125">
        <v>187</v>
      </c>
      <c r="T272" s="1133">
        <f t="shared" si="15"/>
        <v>2012.1200000000001</v>
      </c>
      <c r="U272" s="1177">
        <f t="shared" si="16"/>
        <v>0</v>
      </c>
    </row>
    <row r="273" spans="1:21" ht="63">
      <c r="A273" s="322">
        <v>18.8</v>
      </c>
      <c r="B273" s="1142" t="s">
        <v>4559</v>
      </c>
      <c r="C273" s="284"/>
      <c r="D273" s="660"/>
      <c r="E273" s="869"/>
      <c r="F273" s="660"/>
      <c r="G273" s="869"/>
      <c r="H273" s="973"/>
      <c r="I273" s="491"/>
      <c r="J273" s="491"/>
      <c r="K273" s="491"/>
      <c r="L273" s="491"/>
      <c r="M273" s="491"/>
      <c r="N273" s="491"/>
      <c r="O273" s="491"/>
      <c r="P273" s="491"/>
      <c r="Q273" s="491"/>
      <c r="R273" s="491"/>
      <c r="S273" s="1124"/>
      <c r="T273" s="1133">
        <f t="shared" si="15"/>
        <v>0</v>
      </c>
      <c r="U273" s="1177" t="e">
        <f t="shared" si="16"/>
        <v>#DIV/0!</v>
      </c>
    </row>
    <row r="274" spans="1:21" ht="18.75">
      <c r="A274" s="284"/>
      <c r="B274" s="665" t="s">
        <v>2036</v>
      </c>
      <c r="C274" s="292" t="s">
        <v>3163</v>
      </c>
      <c r="D274" s="660">
        <v>46.36</v>
      </c>
      <c r="E274" s="869">
        <v>50.996000000000002</v>
      </c>
      <c r="F274" s="660">
        <v>50.996000000000002</v>
      </c>
      <c r="G274" s="869">
        <v>55</v>
      </c>
      <c r="H274" s="973">
        <v>55</v>
      </c>
      <c r="I274" s="491">
        <v>55</v>
      </c>
      <c r="J274" s="491">
        <v>50.996000000000002</v>
      </c>
      <c r="K274" s="491"/>
      <c r="L274" s="1035">
        <v>55</v>
      </c>
      <c r="M274" s="1035">
        <v>55</v>
      </c>
      <c r="N274" s="1035">
        <v>55</v>
      </c>
      <c r="O274" s="1035">
        <v>58</v>
      </c>
      <c r="P274" s="1035">
        <v>58</v>
      </c>
      <c r="Q274" s="1035">
        <v>58</v>
      </c>
      <c r="R274" s="1035">
        <v>58</v>
      </c>
      <c r="S274" s="1125">
        <v>58</v>
      </c>
      <c r="T274" s="1133">
        <f t="shared" si="15"/>
        <v>624.08000000000004</v>
      </c>
      <c r="U274" s="1177">
        <f t="shared" si="16"/>
        <v>0</v>
      </c>
    </row>
    <row r="275" spans="1:21" ht="18.75">
      <c r="A275" s="284"/>
      <c r="B275" s="665" t="s">
        <v>3314</v>
      </c>
      <c r="C275" s="292" t="s">
        <v>1067</v>
      </c>
      <c r="D275" s="660">
        <v>51.93</v>
      </c>
      <c r="E275" s="869">
        <v>57.123000000000005</v>
      </c>
      <c r="F275" s="660">
        <v>57.123000000000005</v>
      </c>
      <c r="G275" s="869">
        <v>61</v>
      </c>
      <c r="H275" s="973">
        <v>61</v>
      </c>
      <c r="I275" s="491">
        <v>61</v>
      </c>
      <c r="J275" s="491">
        <v>57.123000000000005</v>
      </c>
      <c r="K275" s="491"/>
      <c r="L275" s="1035">
        <v>61</v>
      </c>
      <c r="M275" s="1035">
        <v>61</v>
      </c>
      <c r="N275" s="1035">
        <v>61</v>
      </c>
      <c r="O275" s="1035">
        <v>65</v>
      </c>
      <c r="P275" s="1035">
        <v>65</v>
      </c>
      <c r="Q275" s="1035">
        <v>65</v>
      </c>
      <c r="R275" s="1035">
        <v>65</v>
      </c>
      <c r="S275" s="1125">
        <v>65</v>
      </c>
      <c r="T275" s="1133">
        <f t="shared" si="15"/>
        <v>699.4</v>
      </c>
      <c r="U275" s="1177">
        <f t="shared" si="16"/>
        <v>0</v>
      </c>
    </row>
    <row r="276" spans="1:21" ht="18.75">
      <c r="A276" s="284"/>
      <c r="B276" s="665" t="s">
        <v>3315</v>
      </c>
      <c r="C276" s="292" t="s">
        <v>1067</v>
      </c>
      <c r="D276" s="660">
        <v>64</v>
      </c>
      <c r="E276" s="869">
        <v>70.400000000000006</v>
      </c>
      <c r="F276" s="660">
        <v>70.400000000000006</v>
      </c>
      <c r="G276" s="869">
        <v>76</v>
      </c>
      <c r="H276" s="973">
        <v>76</v>
      </c>
      <c r="I276" s="491">
        <v>76</v>
      </c>
      <c r="J276" s="491">
        <v>70.400000000000006</v>
      </c>
      <c r="K276" s="491"/>
      <c r="L276" s="1035">
        <v>76</v>
      </c>
      <c r="M276" s="1035">
        <v>76</v>
      </c>
      <c r="N276" s="1035">
        <v>76</v>
      </c>
      <c r="O276" s="1035">
        <v>81</v>
      </c>
      <c r="P276" s="1035">
        <v>81</v>
      </c>
      <c r="Q276" s="1035">
        <v>81</v>
      </c>
      <c r="R276" s="1035">
        <v>81</v>
      </c>
      <c r="S276" s="1125">
        <v>81</v>
      </c>
      <c r="T276" s="1133">
        <f t="shared" si="15"/>
        <v>871.56000000000006</v>
      </c>
      <c r="U276" s="1177">
        <f t="shared" si="16"/>
        <v>0</v>
      </c>
    </row>
    <row r="277" spans="1:21" ht="18.75">
      <c r="A277" s="284"/>
      <c r="B277" s="665" t="s">
        <v>3316</v>
      </c>
      <c r="C277" s="292" t="s">
        <v>1067</v>
      </c>
      <c r="D277" s="660">
        <v>80.64</v>
      </c>
      <c r="E277" s="869">
        <v>88.704000000000008</v>
      </c>
      <c r="F277" s="660">
        <v>88.704000000000008</v>
      </c>
      <c r="G277" s="869">
        <v>95</v>
      </c>
      <c r="H277" s="973">
        <v>95</v>
      </c>
      <c r="I277" s="491">
        <v>95</v>
      </c>
      <c r="J277" s="491">
        <v>88.704000000000008</v>
      </c>
      <c r="K277" s="491"/>
      <c r="L277" s="1035">
        <v>95</v>
      </c>
      <c r="M277" s="1035">
        <v>95</v>
      </c>
      <c r="N277" s="1035">
        <v>95</v>
      </c>
      <c r="O277" s="1035">
        <v>101</v>
      </c>
      <c r="P277" s="1035">
        <v>101</v>
      </c>
      <c r="Q277" s="1035">
        <v>101</v>
      </c>
      <c r="R277" s="1035">
        <v>101</v>
      </c>
      <c r="S277" s="1125">
        <v>101</v>
      </c>
      <c r="T277" s="1133">
        <f t="shared" si="15"/>
        <v>1086.76</v>
      </c>
      <c r="U277" s="1177">
        <f t="shared" si="16"/>
        <v>0</v>
      </c>
    </row>
    <row r="278" spans="1:21" ht="18.75">
      <c r="A278" s="284"/>
      <c r="B278" s="665" t="s">
        <v>4556</v>
      </c>
      <c r="C278" s="292" t="s">
        <v>1067</v>
      </c>
      <c r="D278" s="660">
        <v>89</v>
      </c>
      <c r="E278" s="869">
        <v>97.9</v>
      </c>
      <c r="F278" s="660">
        <v>97.9</v>
      </c>
      <c r="G278" s="869">
        <v>105</v>
      </c>
      <c r="H278" s="973">
        <v>105</v>
      </c>
      <c r="I278" s="491">
        <v>105</v>
      </c>
      <c r="J278" s="491">
        <v>97.9</v>
      </c>
      <c r="K278" s="491"/>
      <c r="L278" s="1035">
        <v>105</v>
      </c>
      <c r="M278" s="1035">
        <v>105</v>
      </c>
      <c r="N278" s="1035">
        <v>105</v>
      </c>
      <c r="O278" s="1035">
        <v>111</v>
      </c>
      <c r="P278" s="1035">
        <v>111</v>
      </c>
      <c r="Q278" s="1035">
        <v>111</v>
      </c>
      <c r="R278" s="1035">
        <v>111</v>
      </c>
      <c r="S278" s="1125">
        <v>111</v>
      </c>
      <c r="T278" s="1133">
        <f t="shared" si="15"/>
        <v>1194.3600000000001</v>
      </c>
      <c r="U278" s="1177">
        <f t="shared" si="16"/>
        <v>0</v>
      </c>
    </row>
    <row r="279" spans="1:21" ht="18.75">
      <c r="A279" s="284"/>
      <c r="B279" s="665" t="s">
        <v>4557</v>
      </c>
      <c r="C279" s="292" t="s">
        <v>1067</v>
      </c>
      <c r="D279" s="660">
        <v>113</v>
      </c>
      <c r="E279" s="869">
        <v>124.30000000000001</v>
      </c>
      <c r="F279" s="660">
        <v>124.30000000000001</v>
      </c>
      <c r="G279" s="869">
        <v>133</v>
      </c>
      <c r="H279" s="973">
        <v>133</v>
      </c>
      <c r="I279" s="491">
        <v>133</v>
      </c>
      <c r="J279" s="491">
        <v>124.30000000000001</v>
      </c>
      <c r="K279" s="491"/>
      <c r="L279" s="1035">
        <v>133</v>
      </c>
      <c r="M279" s="1035">
        <v>133</v>
      </c>
      <c r="N279" s="1035">
        <v>133</v>
      </c>
      <c r="O279" s="1035">
        <v>141</v>
      </c>
      <c r="P279" s="1035">
        <v>141</v>
      </c>
      <c r="Q279" s="1035">
        <v>141</v>
      </c>
      <c r="R279" s="1035">
        <v>141</v>
      </c>
      <c r="S279" s="1125">
        <v>141</v>
      </c>
      <c r="T279" s="1133">
        <f t="shared" si="15"/>
        <v>1517.16</v>
      </c>
      <c r="U279" s="1177">
        <f t="shared" si="16"/>
        <v>0</v>
      </c>
    </row>
    <row r="280" spans="1:21" ht="18.75">
      <c r="A280" s="284"/>
      <c r="B280" s="665" t="s">
        <v>4558</v>
      </c>
      <c r="C280" s="292" t="s">
        <v>1067</v>
      </c>
      <c r="D280" s="660">
        <v>153</v>
      </c>
      <c r="E280" s="869">
        <v>168.3</v>
      </c>
      <c r="F280" s="660">
        <v>168.3</v>
      </c>
      <c r="G280" s="869">
        <v>180</v>
      </c>
      <c r="H280" s="973">
        <v>180</v>
      </c>
      <c r="I280" s="491">
        <v>180</v>
      </c>
      <c r="J280" s="491">
        <v>168.3</v>
      </c>
      <c r="K280" s="491"/>
      <c r="L280" s="1035">
        <v>180</v>
      </c>
      <c r="M280" s="1035">
        <v>180</v>
      </c>
      <c r="N280" s="1035">
        <v>180</v>
      </c>
      <c r="O280" s="1035">
        <v>191</v>
      </c>
      <c r="P280" s="1035">
        <v>191</v>
      </c>
      <c r="Q280" s="1035">
        <v>191</v>
      </c>
      <c r="R280" s="1035">
        <v>191</v>
      </c>
      <c r="S280" s="1125">
        <v>191</v>
      </c>
      <c r="T280" s="1133">
        <f t="shared" si="15"/>
        <v>2055.16</v>
      </c>
      <c r="U280" s="1177">
        <f t="shared" si="16"/>
        <v>0</v>
      </c>
    </row>
    <row r="281" spans="1:21" ht="47.25">
      <c r="A281" s="891">
        <v>18.899999999999999</v>
      </c>
      <c r="B281" s="1142" t="s">
        <v>4560</v>
      </c>
      <c r="C281" s="292"/>
      <c r="D281" s="660"/>
      <c r="E281" s="869"/>
      <c r="F281" s="660"/>
      <c r="G281" s="869"/>
      <c r="H281" s="973"/>
      <c r="I281" s="491"/>
      <c r="J281" s="491"/>
      <c r="K281" s="491"/>
      <c r="L281" s="491"/>
      <c r="M281" s="491"/>
      <c r="N281" s="491"/>
      <c r="O281" s="491"/>
      <c r="P281" s="491"/>
      <c r="Q281" s="491"/>
      <c r="R281" s="491"/>
      <c r="S281" s="1124"/>
      <c r="T281" s="1133">
        <f t="shared" si="15"/>
        <v>0</v>
      </c>
      <c r="U281" s="1177" t="e">
        <f t="shared" si="16"/>
        <v>#DIV/0!</v>
      </c>
    </row>
    <row r="282" spans="1:21" ht="36.75">
      <c r="A282" s="284"/>
      <c r="B282" s="665" t="s">
        <v>4561</v>
      </c>
      <c r="C282" s="292" t="s">
        <v>3163</v>
      </c>
      <c r="D282" s="722" t="s">
        <v>399</v>
      </c>
      <c r="E282" s="869">
        <v>163</v>
      </c>
      <c r="F282" s="660">
        <v>163</v>
      </c>
      <c r="G282" s="869">
        <v>175</v>
      </c>
      <c r="H282" s="973">
        <v>175</v>
      </c>
      <c r="I282" s="491">
        <v>175</v>
      </c>
      <c r="J282" s="491">
        <v>163</v>
      </c>
      <c r="K282" s="491"/>
      <c r="L282" s="1035">
        <v>175</v>
      </c>
      <c r="M282" s="1035">
        <v>175</v>
      </c>
      <c r="N282" s="1035">
        <v>175</v>
      </c>
      <c r="O282" s="1035">
        <v>186</v>
      </c>
      <c r="P282" s="1035">
        <v>186</v>
      </c>
      <c r="Q282" s="1035">
        <v>186</v>
      </c>
      <c r="R282" s="1035">
        <v>186</v>
      </c>
      <c r="S282" s="1125">
        <v>186</v>
      </c>
      <c r="T282" s="1133">
        <f t="shared" si="15"/>
        <v>2001.3600000000001</v>
      </c>
      <c r="U282" s="1177">
        <f t="shared" si="16"/>
        <v>0</v>
      </c>
    </row>
    <row r="283" spans="1:21" ht="18.75">
      <c r="A283" s="284"/>
      <c r="B283" s="665" t="s">
        <v>4562</v>
      </c>
      <c r="C283" s="292" t="s">
        <v>1067</v>
      </c>
      <c r="D283" s="722" t="s">
        <v>399</v>
      </c>
      <c r="E283" s="869">
        <v>261</v>
      </c>
      <c r="F283" s="660">
        <v>261</v>
      </c>
      <c r="G283" s="869">
        <v>280</v>
      </c>
      <c r="H283" s="973">
        <v>280</v>
      </c>
      <c r="I283" s="491">
        <v>280</v>
      </c>
      <c r="J283" s="491">
        <v>261</v>
      </c>
      <c r="K283" s="491"/>
      <c r="L283" s="1035">
        <v>280</v>
      </c>
      <c r="M283" s="1035">
        <v>280</v>
      </c>
      <c r="N283" s="1035">
        <v>280</v>
      </c>
      <c r="O283" s="1035">
        <v>298</v>
      </c>
      <c r="P283" s="1035">
        <v>298</v>
      </c>
      <c r="Q283" s="1035">
        <v>298</v>
      </c>
      <c r="R283" s="1035">
        <v>298</v>
      </c>
      <c r="S283" s="1125">
        <v>298</v>
      </c>
      <c r="T283" s="1133">
        <f t="shared" si="15"/>
        <v>3206.48</v>
      </c>
      <c r="U283" s="1177">
        <f t="shared" si="16"/>
        <v>0</v>
      </c>
    </row>
    <row r="284" spans="1:21" ht="18.75">
      <c r="A284" s="284"/>
      <c r="B284" s="665" t="s">
        <v>4563</v>
      </c>
      <c r="C284" s="292" t="s">
        <v>1067</v>
      </c>
      <c r="D284" s="722" t="s">
        <v>399</v>
      </c>
      <c r="E284" s="869">
        <v>395</v>
      </c>
      <c r="F284" s="660">
        <v>395</v>
      </c>
      <c r="G284" s="869">
        <v>423</v>
      </c>
      <c r="H284" s="973">
        <v>426</v>
      </c>
      <c r="I284" s="491">
        <v>423</v>
      </c>
      <c r="J284" s="491">
        <v>395</v>
      </c>
      <c r="K284" s="491"/>
      <c r="L284" s="1035">
        <v>426</v>
      </c>
      <c r="M284" s="1035">
        <v>423</v>
      </c>
      <c r="N284" s="1035">
        <v>423</v>
      </c>
      <c r="O284" s="1035">
        <v>451</v>
      </c>
      <c r="P284" s="1035">
        <v>451</v>
      </c>
      <c r="Q284" s="1035">
        <v>451</v>
      </c>
      <c r="R284" s="1035">
        <v>451</v>
      </c>
      <c r="S284" s="1125">
        <v>451</v>
      </c>
      <c r="T284" s="1133">
        <f t="shared" si="15"/>
        <v>4852.76</v>
      </c>
      <c r="U284" s="1177">
        <f t="shared" si="16"/>
        <v>0</v>
      </c>
    </row>
    <row r="285" spans="1:21" s="1389" customFormat="1" ht="37.5">
      <c r="A285" s="1381">
        <v>19</v>
      </c>
      <c r="B285" s="1382" t="s">
        <v>4564</v>
      </c>
      <c r="C285" s="1383"/>
      <c r="D285" s="1384"/>
      <c r="E285" s="1385"/>
      <c r="F285" s="1384"/>
      <c r="G285" s="1385"/>
      <c r="H285" s="1386"/>
      <c r="I285" s="1387"/>
      <c r="J285" s="1387"/>
      <c r="K285" s="1387"/>
      <c r="L285" s="1387"/>
      <c r="M285" s="1387"/>
      <c r="N285" s="1387"/>
      <c r="O285" s="1387"/>
      <c r="P285" s="1387"/>
      <c r="Q285" s="1387"/>
      <c r="R285" s="1387"/>
      <c r="S285" s="1355"/>
      <c r="T285" s="1388">
        <f>FLOOR(35.31*S285,0.01)</f>
        <v>0</v>
      </c>
      <c r="U285" s="1177" t="e">
        <f t="shared" si="16"/>
        <v>#DIV/0!</v>
      </c>
    </row>
    <row r="286" spans="1:21" s="1389" customFormat="1" ht="18.75">
      <c r="A286" s="1390">
        <v>19.100000000000001</v>
      </c>
      <c r="B286" s="1391" t="s">
        <v>5775</v>
      </c>
      <c r="C286" s="1383" t="s">
        <v>2040</v>
      </c>
      <c r="D286" s="1392">
        <v>429.00000000000006</v>
      </c>
      <c r="E286" s="1393">
        <v>471.90000000000009</v>
      </c>
      <c r="F286" s="1392">
        <v>471.90000000000009</v>
      </c>
      <c r="G286" s="1393">
        <v>544</v>
      </c>
      <c r="H286" s="1386">
        <v>544</v>
      </c>
      <c r="I286" s="1387">
        <v>544</v>
      </c>
      <c r="J286" s="1387">
        <v>471.90000000000009</v>
      </c>
      <c r="K286" s="1387"/>
      <c r="L286" s="1387">
        <v>544</v>
      </c>
      <c r="M286" s="1387">
        <v>544</v>
      </c>
      <c r="N286" s="1387">
        <v>544</v>
      </c>
      <c r="O286" s="1387">
        <v>544</v>
      </c>
      <c r="P286" s="1387">
        <v>544</v>
      </c>
      <c r="Q286" s="1387">
        <v>544</v>
      </c>
      <c r="R286" s="1387">
        <v>544</v>
      </c>
      <c r="S286" s="1355">
        <f>32*17</f>
        <v>544</v>
      </c>
      <c r="T286" s="1388">
        <f>S286</f>
        <v>544</v>
      </c>
      <c r="U286" s="1177">
        <f t="shared" si="16"/>
        <v>0</v>
      </c>
    </row>
    <row r="287" spans="1:21" s="1389" customFormat="1" ht="18.75">
      <c r="A287" s="1394"/>
      <c r="B287" s="1391" t="s">
        <v>2041</v>
      </c>
      <c r="C287" s="1383" t="s">
        <v>3163</v>
      </c>
      <c r="D287" s="1392">
        <v>66</v>
      </c>
      <c r="E287" s="1393">
        <v>72.600000000000009</v>
      </c>
      <c r="F287" s="1392">
        <v>72.600000000000009</v>
      </c>
      <c r="G287" s="1393">
        <v>75</v>
      </c>
      <c r="H287" s="1386">
        <v>75</v>
      </c>
      <c r="I287" s="1387">
        <v>75</v>
      </c>
      <c r="J287" s="1387">
        <v>72.600000000000009</v>
      </c>
      <c r="K287" s="1387"/>
      <c r="L287" s="1387">
        <v>75</v>
      </c>
      <c r="M287" s="1387">
        <v>75</v>
      </c>
      <c r="N287" s="1387">
        <v>75</v>
      </c>
      <c r="O287" s="1387">
        <v>75</v>
      </c>
      <c r="P287" s="1387">
        <v>75</v>
      </c>
      <c r="Q287" s="1387">
        <v>75</v>
      </c>
      <c r="R287" s="1387">
        <v>75</v>
      </c>
      <c r="S287" s="1355">
        <f>M287</f>
        <v>75</v>
      </c>
      <c r="T287" s="1388">
        <f t="shared" ref="T287:T292" si="17">FLOOR(10.76*S287,0.01)</f>
        <v>807</v>
      </c>
      <c r="U287" s="1177">
        <f t="shared" si="16"/>
        <v>0</v>
      </c>
    </row>
    <row r="288" spans="1:21" s="1389" customFormat="1" ht="33.75">
      <c r="A288" s="1394"/>
      <c r="B288" s="1391" t="s">
        <v>5776</v>
      </c>
      <c r="C288" s="1383" t="s">
        <v>2465</v>
      </c>
      <c r="D288" s="1392">
        <v>38.5</v>
      </c>
      <c r="E288" s="1393">
        <v>42.35</v>
      </c>
      <c r="F288" s="1392">
        <v>42.35</v>
      </c>
      <c r="G288" s="1393">
        <v>44</v>
      </c>
      <c r="H288" s="1386">
        <v>44</v>
      </c>
      <c r="I288" s="1387">
        <v>44</v>
      </c>
      <c r="J288" s="1387">
        <v>42.35</v>
      </c>
      <c r="K288" s="1387"/>
      <c r="L288" s="1387">
        <v>44</v>
      </c>
      <c r="M288" s="1387">
        <v>44</v>
      </c>
      <c r="N288" s="1387">
        <v>44</v>
      </c>
      <c r="O288" s="1387">
        <v>44</v>
      </c>
      <c r="P288" s="1387">
        <v>44</v>
      </c>
      <c r="Q288" s="1387">
        <v>44</v>
      </c>
      <c r="R288" s="1387">
        <v>44</v>
      </c>
      <c r="S288" s="1355">
        <f>M288</f>
        <v>44</v>
      </c>
      <c r="T288" s="1388">
        <f t="shared" si="17"/>
        <v>473.44</v>
      </c>
      <c r="U288" s="1177">
        <f t="shared" si="16"/>
        <v>0</v>
      </c>
    </row>
    <row r="289" spans="1:26" ht="18.75">
      <c r="A289" s="892">
        <v>19.2</v>
      </c>
      <c r="B289" s="1146" t="s">
        <v>4565</v>
      </c>
      <c r="C289" s="292"/>
      <c r="D289" s="660"/>
      <c r="E289" s="869"/>
      <c r="F289" s="660"/>
      <c r="G289" s="869"/>
      <c r="H289" s="973"/>
      <c r="I289" s="491"/>
      <c r="J289" s="491"/>
      <c r="K289" s="491"/>
      <c r="L289" s="491"/>
      <c r="M289" s="491"/>
      <c r="N289" s="491"/>
      <c r="O289" s="491"/>
      <c r="P289" s="491"/>
      <c r="Q289" s="491"/>
      <c r="R289" s="491"/>
      <c r="S289" s="1124"/>
      <c r="T289" s="1133">
        <f t="shared" si="17"/>
        <v>0</v>
      </c>
      <c r="U289" s="1177" t="e">
        <f t="shared" si="16"/>
        <v>#DIV/0!</v>
      </c>
    </row>
    <row r="290" spans="1:26" ht="31.5">
      <c r="A290" s="284"/>
      <c r="B290" s="967" t="s">
        <v>4566</v>
      </c>
      <c r="C290" s="292" t="s">
        <v>3163</v>
      </c>
      <c r="D290" s="660">
        <v>143.36283185840711</v>
      </c>
      <c r="E290" s="869">
        <v>157.69911504424783</v>
      </c>
      <c r="F290" s="660">
        <v>157.69911504424783</v>
      </c>
      <c r="G290" s="869">
        <v>168</v>
      </c>
      <c r="H290" s="973">
        <v>175</v>
      </c>
      <c r="I290" s="491">
        <v>168</v>
      </c>
      <c r="J290" s="491">
        <v>157.69911504424783</v>
      </c>
      <c r="K290" s="491"/>
      <c r="L290" s="1035">
        <v>175</v>
      </c>
      <c r="M290" s="1035">
        <v>168</v>
      </c>
      <c r="N290" s="1035">
        <v>168</v>
      </c>
      <c r="O290" s="1035">
        <v>179</v>
      </c>
      <c r="P290" s="1035">
        <v>179</v>
      </c>
      <c r="Q290" s="1035">
        <v>179</v>
      </c>
      <c r="R290" s="1035">
        <v>179</v>
      </c>
      <c r="S290" s="1125">
        <v>179</v>
      </c>
      <c r="T290" s="1133">
        <f t="shared" si="17"/>
        <v>1926.04</v>
      </c>
      <c r="U290" s="1177">
        <f t="shared" si="16"/>
        <v>0</v>
      </c>
    </row>
    <row r="291" spans="1:26" ht="31.5">
      <c r="A291" s="284"/>
      <c r="B291" s="967" t="s">
        <v>4567</v>
      </c>
      <c r="C291" s="292" t="s">
        <v>2465</v>
      </c>
      <c r="D291" s="660">
        <v>270.79646017699116</v>
      </c>
      <c r="E291" s="869">
        <v>297.87610619469029</v>
      </c>
      <c r="F291" s="660">
        <v>297.87610619469029</v>
      </c>
      <c r="G291" s="869">
        <v>319</v>
      </c>
      <c r="H291" s="973">
        <v>280</v>
      </c>
      <c r="I291" s="491">
        <v>319</v>
      </c>
      <c r="J291" s="491">
        <v>297.87610619469029</v>
      </c>
      <c r="K291" s="491"/>
      <c r="L291" s="1035">
        <v>280</v>
      </c>
      <c r="M291" s="1035">
        <v>319</v>
      </c>
      <c r="N291" s="1035">
        <v>319</v>
      </c>
      <c r="O291" s="1035">
        <v>340</v>
      </c>
      <c r="P291" s="1035">
        <v>340</v>
      </c>
      <c r="Q291" s="1035">
        <v>340</v>
      </c>
      <c r="R291" s="1035">
        <v>340</v>
      </c>
      <c r="S291" s="1125">
        <v>340</v>
      </c>
      <c r="T291" s="1133">
        <f t="shared" si="17"/>
        <v>3658.4</v>
      </c>
      <c r="U291" s="1177">
        <f t="shared" si="16"/>
        <v>0</v>
      </c>
      <c r="X291" s="282" t="s">
        <v>5774</v>
      </c>
    </row>
    <row r="292" spans="1:26" ht="31.5">
      <c r="A292" s="284"/>
      <c r="B292" s="967" t="s">
        <v>4568</v>
      </c>
      <c r="C292" s="292" t="s">
        <v>2465</v>
      </c>
      <c r="D292" s="660">
        <v>376.99115044247793</v>
      </c>
      <c r="E292" s="869">
        <v>414.69026548672576</v>
      </c>
      <c r="F292" s="660">
        <v>414.69026548672576</v>
      </c>
      <c r="G292" s="869">
        <v>444</v>
      </c>
      <c r="H292" s="973">
        <v>423</v>
      </c>
      <c r="I292" s="491">
        <v>444</v>
      </c>
      <c r="J292" s="491">
        <v>414.69026548672576</v>
      </c>
      <c r="K292" s="491"/>
      <c r="L292" s="1035">
        <v>423</v>
      </c>
      <c r="M292" s="1035">
        <v>444</v>
      </c>
      <c r="N292" s="1035">
        <v>444</v>
      </c>
      <c r="O292" s="1035">
        <v>473</v>
      </c>
      <c r="P292" s="1035">
        <v>473</v>
      </c>
      <c r="Q292" s="1035">
        <v>473</v>
      </c>
      <c r="R292" s="1035">
        <v>473</v>
      </c>
      <c r="S292" s="1125">
        <v>473</v>
      </c>
      <c r="T292" s="1133">
        <f t="shared" si="17"/>
        <v>5089.4800000000005</v>
      </c>
      <c r="U292" s="1177">
        <f t="shared" si="16"/>
        <v>0</v>
      </c>
    </row>
    <row r="293" spans="1:26" ht="75">
      <c r="A293" s="1304">
        <v>20</v>
      </c>
      <c r="B293" s="1305" t="s">
        <v>1935</v>
      </c>
      <c r="C293" s="1010"/>
      <c r="D293" s="1295"/>
      <c r="E293" s="1296"/>
      <c r="F293" s="1295"/>
      <c r="G293" s="1296"/>
      <c r="H293" s="1288"/>
      <c r="I293" s="1081"/>
      <c r="J293" s="1081"/>
      <c r="K293" s="1081"/>
      <c r="L293" s="1081"/>
      <c r="M293" s="1081"/>
      <c r="N293" s="1081"/>
      <c r="O293" s="1081"/>
      <c r="P293" s="1081"/>
      <c r="Q293" s="1081"/>
      <c r="R293" s="1081"/>
      <c r="S293" s="1124"/>
      <c r="T293" s="1289">
        <f>FLOOR(35.31*S293,0.01)</f>
        <v>0</v>
      </c>
      <c r="U293" s="1177" t="e">
        <f t="shared" si="16"/>
        <v>#DIV/0!</v>
      </c>
    </row>
    <row r="294" spans="1:26" ht="18.75">
      <c r="A294" s="1283"/>
      <c r="B294" s="1169" t="s">
        <v>1936</v>
      </c>
      <c r="C294" s="1010" t="s">
        <v>3170</v>
      </c>
      <c r="D294" s="1295">
        <v>71.5</v>
      </c>
      <c r="E294" s="1296">
        <v>78.650000000000006</v>
      </c>
      <c r="F294" s="1295">
        <v>78.650000000000006</v>
      </c>
      <c r="G294" s="1296">
        <v>70</v>
      </c>
      <c r="H294" s="1306">
        <v>70</v>
      </c>
      <c r="I294" s="1081">
        <v>70</v>
      </c>
      <c r="J294" s="1081">
        <v>78.650000000000006</v>
      </c>
      <c r="K294" s="1081"/>
      <c r="L294" s="1042">
        <v>70</v>
      </c>
      <c r="M294" s="1042">
        <v>70</v>
      </c>
      <c r="N294" s="1042">
        <v>75</v>
      </c>
      <c r="O294" s="1042">
        <v>80</v>
      </c>
      <c r="P294" s="1042">
        <v>80</v>
      </c>
      <c r="Q294" s="1042">
        <v>93</v>
      </c>
      <c r="R294" s="1042">
        <v>93</v>
      </c>
      <c r="S294" s="1125">
        <f>S296</f>
        <v>93</v>
      </c>
      <c r="T294" s="1289">
        <f t="shared" ref="T294:T296" si="18">S294</f>
        <v>93</v>
      </c>
      <c r="U294" s="1177">
        <f t="shared" si="16"/>
        <v>0</v>
      </c>
      <c r="Z294" s="1068"/>
    </row>
    <row r="295" spans="1:26" ht="18.75">
      <c r="A295" s="1283"/>
      <c r="B295" s="1169" t="s">
        <v>2112</v>
      </c>
      <c r="C295" s="1010" t="s">
        <v>1073</v>
      </c>
      <c r="D295" s="1295">
        <v>77</v>
      </c>
      <c r="E295" s="1296">
        <v>84.7</v>
      </c>
      <c r="F295" s="1295">
        <v>84.7</v>
      </c>
      <c r="G295" s="1296">
        <v>71</v>
      </c>
      <c r="H295" s="1306">
        <v>81.42</v>
      </c>
      <c r="I295" s="1081">
        <v>81.42</v>
      </c>
      <c r="J295" s="1081">
        <v>84.7</v>
      </c>
      <c r="K295" s="1081"/>
      <c r="L295" s="1042">
        <v>81.42</v>
      </c>
      <c r="M295" s="1042">
        <v>81.42</v>
      </c>
      <c r="N295" s="1042">
        <v>87</v>
      </c>
      <c r="O295" s="1042">
        <v>93</v>
      </c>
      <c r="P295" s="1042">
        <v>93</v>
      </c>
      <c r="Q295" s="1042">
        <v>93</v>
      </c>
      <c r="R295" s="1042">
        <v>93</v>
      </c>
      <c r="S295" s="1125">
        <v>93</v>
      </c>
      <c r="T295" s="1289">
        <f t="shared" si="18"/>
        <v>93</v>
      </c>
      <c r="U295" s="1177">
        <f t="shared" si="16"/>
        <v>0</v>
      </c>
      <c r="Z295" s="1068"/>
    </row>
    <row r="296" spans="1:26" ht="18.75">
      <c r="A296" s="1283"/>
      <c r="B296" s="1169" t="s">
        <v>2113</v>
      </c>
      <c r="C296" s="1010" t="s">
        <v>1073</v>
      </c>
      <c r="D296" s="1295">
        <v>71.5</v>
      </c>
      <c r="E296" s="1296">
        <v>78.650000000000006</v>
      </c>
      <c r="F296" s="1295">
        <v>78.650000000000006</v>
      </c>
      <c r="G296" s="1296">
        <v>74.42</v>
      </c>
      <c r="H296" s="1306">
        <v>81</v>
      </c>
      <c r="I296" s="1081">
        <v>81</v>
      </c>
      <c r="J296" s="1081">
        <v>78.650000000000006</v>
      </c>
      <c r="K296" s="1081"/>
      <c r="L296" s="1042">
        <v>81</v>
      </c>
      <c r="M296" s="1042">
        <v>81</v>
      </c>
      <c r="N296" s="1042">
        <v>87</v>
      </c>
      <c r="O296" s="1042">
        <v>93</v>
      </c>
      <c r="P296" s="1042">
        <v>93</v>
      </c>
      <c r="Q296" s="1042">
        <v>93</v>
      </c>
      <c r="R296" s="1042">
        <v>93</v>
      </c>
      <c r="S296" s="1125">
        <v>93</v>
      </c>
      <c r="T296" s="1289">
        <f t="shared" si="18"/>
        <v>93</v>
      </c>
      <c r="U296" s="1177">
        <f t="shared" si="16"/>
        <v>0</v>
      </c>
      <c r="Z296" s="1068"/>
    </row>
    <row r="297" spans="1:26" ht="18.75">
      <c r="A297" s="1283"/>
      <c r="B297" s="1169" t="s">
        <v>2114</v>
      </c>
      <c r="C297" s="1010" t="s">
        <v>1073</v>
      </c>
      <c r="D297" s="1295">
        <v>78</v>
      </c>
      <c r="E297" s="1296">
        <v>85.8</v>
      </c>
      <c r="F297" s="1295">
        <v>85.8</v>
      </c>
      <c r="G297" s="1296">
        <v>71</v>
      </c>
      <c r="H297" s="1306">
        <v>83.19</v>
      </c>
      <c r="I297" s="1081">
        <v>83.19</v>
      </c>
      <c r="J297" s="1081">
        <v>85.8</v>
      </c>
      <c r="K297" s="1081"/>
      <c r="L297" s="1042">
        <v>83.19</v>
      </c>
      <c r="M297" s="1042">
        <v>83.19</v>
      </c>
      <c r="N297" s="1042">
        <v>89</v>
      </c>
      <c r="O297" s="1042">
        <v>96</v>
      </c>
      <c r="P297" s="1042">
        <v>96</v>
      </c>
      <c r="Q297" s="1042">
        <v>96</v>
      </c>
      <c r="R297" s="1042">
        <v>96</v>
      </c>
      <c r="S297" s="1125">
        <v>96</v>
      </c>
      <c r="T297" s="1289">
        <f t="shared" ref="T297:T317" si="19">S297</f>
        <v>96</v>
      </c>
      <c r="U297" s="1177">
        <f t="shared" si="16"/>
        <v>0</v>
      </c>
      <c r="Z297" s="1068"/>
    </row>
    <row r="298" spans="1:26" ht="18.75">
      <c r="A298" s="1283"/>
      <c r="B298" s="1169" t="s">
        <v>2115</v>
      </c>
      <c r="C298" s="1010" t="s">
        <v>1073</v>
      </c>
      <c r="D298" s="1295">
        <v>79</v>
      </c>
      <c r="E298" s="1296">
        <v>86.9</v>
      </c>
      <c r="F298" s="1295">
        <v>86.9</v>
      </c>
      <c r="G298" s="1296">
        <v>72</v>
      </c>
      <c r="H298" s="1306">
        <v>82.3</v>
      </c>
      <c r="I298" s="1081">
        <v>82.3</v>
      </c>
      <c r="J298" s="1081">
        <v>86.9</v>
      </c>
      <c r="K298" s="1081"/>
      <c r="L298" s="1042">
        <v>82.3</v>
      </c>
      <c r="M298" s="1042">
        <v>82.3</v>
      </c>
      <c r="N298" s="1042">
        <v>88</v>
      </c>
      <c r="O298" s="1042">
        <v>94</v>
      </c>
      <c r="P298" s="1042">
        <v>94</v>
      </c>
      <c r="Q298" s="1042">
        <v>94</v>
      </c>
      <c r="R298" s="1042">
        <v>94</v>
      </c>
      <c r="S298" s="1125">
        <v>94</v>
      </c>
      <c r="T298" s="1289">
        <f t="shared" si="19"/>
        <v>94</v>
      </c>
      <c r="U298" s="1177">
        <f t="shared" si="16"/>
        <v>0</v>
      </c>
      <c r="Z298" s="1068"/>
    </row>
    <row r="299" spans="1:26" ht="18.75">
      <c r="A299" s="1283"/>
      <c r="B299" s="1169" t="s">
        <v>2116</v>
      </c>
      <c r="C299" s="1010" t="s">
        <v>1073</v>
      </c>
      <c r="D299" s="1295">
        <v>76</v>
      </c>
      <c r="E299" s="1296">
        <v>83.600000000000009</v>
      </c>
      <c r="F299" s="1295">
        <v>83.600000000000009</v>
      </c>
      <c r="G299" s="1296">
        <v>139.1</v>
      </c>
      <c r="H299" s="1306">
        <v>139.1</v>
      </c>
      <c r="I299" s="1081">
        <v>139.1</v>
      </c>
      <c r="J299" s="1081">
        <v>83.600000000000009</v>
      </c>
      <c r="K299" s="1081"/>
      <c r="L299" s="1042">
        <v>139.1</v>
      </c>
      <c r="M299" s="1042">
        <v>139.1</v>
      </c>
      <c r="N299" s="1042">
        <v>150</v>
      </c>
      <c r="O299" s="1042">
        <v>161</v>
      </c>
      <c r="P299" s="1042">
        <v>161</v>
      </c>
      <c r="Q299" s="1042">
        <v>161</v>
      </c>
      <c r="R299" s="1042">
        <v>161</v>
      </c>
      <c r="S299" s="1125">
        <v>161</v>
      </c>
      <c r="T299" s="1289">
        <f t="shared" si="19"/>
        <v>161</v>
      </c>
      <c r="U299" s="1177">
        <f t="shared" si="16"/>
        <v>0</v>
      </c>
      <c r="Z299" s="1068"/>
    </row>
    <row r="300" spans="1:26" ht="31.5">
      <c r="A300" s="1283"/>
      <c r="B300" s="1169" t="s">
        <v>2117</v>
      </c>
      <c r="C300" s="1010" t="s">
        <v>3170</v>
      </c>
      <c r="D300" s="1295">
        <v>77</v>
      </c>
      <c r="E300" s="1296">
        <v>84.7</v>
      </c>
      <c r="F300" s="1295">
        <v>84.7</v>
      </c>
      <c r="G300" s="1296">
        <v>70</v>
      </c>
      <c r="H300" s="1306">
        <v>70</v>
      </c>
      <c r="I300" s="1081">
        <v>70</v>
      </c>
      <c r="J300" s="1081">
        <v>84.7</v>
      </c>
      <c r="K300" s="1081"/>
      <c r="L300" s="1092">
        <v>70</v>
      </c>
      <c r="M300" s="1092">
        <v>70</v>
      </c>
      <c r="N300" s="1092">
        <v>75</v>
      </c>
      <c r="O300" s="1092">
        <v>80</v>
      </c>
      <c r="P300" s="1092">
        <v>80</v>
      </c>
      <c r="Q300" s="1092">
        <v>93</v>
      </c>
      <c r="R300" s="1092">
        <v>80</v>
      </c>
      <c r="S300" s="1132">
        <v>80</v>
      </c>
      <c r="T300" s="1289">
        <f t="shared" si="19"/>
        <v>80</v>
      </c>
      <c r="U300" s="1177">
        <f t="shared" si="16"/>
        <v>-0.13978494623655913</v>
      </c>
      <c r="Z300" s="1068"/>
    </row>
    <row r="301" spans="1:26" ht="18.75">
      <c r="A301" s="1283"/>
      <c r="B301" s="1169" t="s">
        <v>2118</v>
      </c>
      <c r="C301" s="1010" t="s">
        <v>1073</v>
      </c>
      <c r="D301" s="1295">
        <v>72</v>
      </c>
      <c r="E301" s="1296">
        <v>79.2</v>
      </c>
      <c r="F301" s="1295">
        <v>79.2</v>
      </c>
      <c r="G301" s="1296">
        <v>139.1</v>
      </c>
      <c r="H301" s="1306">
        <v>139.1</v>
      </c>
      <c r="I301" s="1081">
        <v>139.1</v>
      </c>
      <c r="J301" s="1081">
        <v>79.2</v>
      </c>
      <c r="K301" s="1081"/>
      <c r="L301" s="1042">
        <v>139.1</v>
      </c>
      <c r="M301" s="1042">
        <v>139.1</v>
      </c>
      <c r="N301" s="1042">
        <v>150</v>
      </c>
      <c r="O301" s="1042">
        <v>161</v>
      </c>
      <c r="P301" s="1042">
        <v>161</v>
      </c>
      <c r="Q301" s="1042">
        <v>161</v>
      </c>
      <c r="R301" s="1042">
        <v>161</v>
      </c>
      <c r="S301" s="1125">
        <v>161</v>
      </c>
      <c r="T301" s="1289">
        <f t="shared" si="19"/>
        <v>161</v>
      </c>
      <c r="U301" s="1177">
        <f t="shared" si="16"/>
        <v>0</v>
      </c>
    </row>
    <row r="302" spans="1:26" ht="18.75">
      <c r="A302" s="1283">
        <v>21</v>
      </c>
      <c r="B302" s="1305" t="s">
        <v>1937</v>
      </c>
      <c r="C302" s="1285"/>
      <c r="D302" s="1286"/>
      <c r="E302" s="1287"/>
      <c r="F302" s="1286"/>
      <c r="G302" s="1287" t="s">
        <v>5410</v>
      </c>
      <c r="H302" s="1306"/>
      <c r="I302" s="1081"/>
      <c r="J302" s="1081"/>
      <c r="K302" s="1081"/>
      <c r="L302" s="1081"/>
      <c r="M302" s="1081"/>
      <c r="N302" s="1081"/>
      <c r="O302" s="1081"/>
      <c r="P302" s="1081"/>
      <c r="Q302" s="1081"/>
      <c r="R302" s="1081"/>
      <c r="S302" s="1124"/>
      <c r="T302" s="1289">
        <f t="shared" si="19"/>
        <v>0</v>
      </c>
      <c r="U302" s="1177" t="e">
        <f t="shared" si="16"/>
        <v>#DIV/0!</v>
      </c>
    </row>
    <row r="303" spans="1:26" ht="18.75">
      <c r="A303" s="1283"/>
      <c r="B303" s="1168" t="s">
        <v>4569</v>
      </c>
      <c r="C303" s="1285"/>
      <c r="D303" s="1286"/>
      <c r="E303" s="1287"/>
      <c r="F303" s="1286"/>
      <c r="G303" s="1287"/>
      <c r="H303" s="1306"/>
      <c r="I303" s="1081"/>
      <c r="J303" s="1081"/>
      <c r="K303" s="1081"/>
      <c r="L303" s="1081"/>
      <c r="M303" s="1081"/>
      <c r="N303" s="1081"/>
      <c r="O303" s="1081"/>
      <c r="P303" s="1081"/>
      <c r="Q303" s="1081"/>
      <c r="R303" s="1081"/>
      <c r="S303" s="1124"/>
      <c r="T303" s="1289">
        <f t="shared" si="19"/>
        <v>0</v>
      </c>
      <c r="U303" s="1177" t="e">
        <f t="shared" si="16"/>
        <v>#DIV/0!</v>
      </c>
    </row>
    <row r="304" spans="1:26" ht="18.75">
      <c r="A304" s="1283"/>
      <c r="B304" s="1169" t="s">
        <v>4570</v>
      </c>
      <c r="C304" s="1010" t="s">
        <v>2805</v>
      </c>
      <c r="D304" s="1291">
        <v>77</v>
      </c>
      <c r="E304" s="1294" t="s">
        <v>399</v>
      </c>
      <c r="F304" s="1291"/>
      <c r="G304" s="1294">
        <v>86.3</v>
      </c>
      <c r="H304" s="1306">
        <v>97</v>
      </c>
      <c r="I304" s="1081">
        <v>95</v>
      </c>
      <c r="J304" s="1081"/>
      <c r="K304" s="1081"/>
      <c r="L304" s="1081">
        <v>97</v>
      </c>
      <c r="M304" s="1081">
        <v>95</v>
      </c>
      <c r="N304" s="1081">
        <v>102</v>
      </c>
      <c r="O304" s="1081">
        <v>117</v>
      </c>
      <c r="P304" s="1081">
        <v>117</v>
      </c>
      <c r="Q304" s="1081">
        <v>117</v>
      </c>
      <c r="R304" s="1081">
        <v>117</v>
      </c>
      <c r="S304" s="1124">
        <v>117</v>
      </c>
      <c r="T304" s="1289">
        <f t="shared" si="19"/>
        <v>117</v>
      </c>
      <c r="U304" s="1177">
        <f t="shared" si="16"/>
        <v>0</v>
      </c>
    </row>
    <row r="305" spans="1:21" ht="18.75">
      <c r="A305" s="1283"/>
      <c r="B305" s="1169" t="s">
        <v>4571</v>
      </c>
      <c r="C305" s="1010" t="s">
        <v>1073</v>
      </c>
      <c r="D305" s="1291">
        <v>79</v>
      </c>
      <c r="E305" s="1294">
        <v>88</v>
      </c>
      <c r="F305" s="1291">
        <v>88</v>
      </c>
      <c r="G305" s="1294">
        <v>93.6</v>
      </c>
      <c r="H305" s="1306">
        <v>102</v>
      </c>
      <c r="I305" s="1081">
        <v>100</v>
      </c>
      <c r="J305" s="1081">
        <v>88</v>
      </c>
      <c r="K305" s="1081"/>
      <c r="L305" s="1081">
        <v>102</v>
      </c>
      <c r="M305" s="1081">
        <v>100</v>
      </c>
      <c r="N305" s="1081">
        <v>108</v>
      </c>
      <c r="O305" s="1081">
        <v>124</v>
      </c>
      <c r="P305" s="1081">
        <v>124</v>
      </c>
      <c r="Q305" s="1081">
        <v>124</v>
      </c>
      <c r="R305" s="1081">
        <v>124</v>
      </c>
      <c r="S305" s="1124">
        <v>124</v>
      </c>
      <c r="T305" s="1289">
        <f t="shared" si="19"/>
        <v>124</v>
      </c>
      <c r="U305" s="1177">
        <f t="shared" si="16"/>
        <v>0</v>
      </c>
    </row>
    <row r="306" spans="1:21" ht="18.75">
      <c r="A306" s="1283"/>
      <c r="B306" s="1169" t="s">
        <v>4572</v>
      </c>
      <c r="C306" s="1010" t="s">
        <v>1073</v>
      </c>
      <c r="D306" s="1291">
        <v>85</v>
      </c>
      <c r="E306" s="1294">
        <v>93</v>
      </c>
      <c r="F306" s="1291">
        <v>93</v>
      </c>
      <c r="G306" s="1294">
        <v>94.3</v>
      </c>
      <c r="H306" s="1306">
        <v>107</v>
      </c>
      <c r="I306" s="1081">
        <v>105</v>
      </c>
      <c r="J306" s="1081">
        <v>93</v>
      </c>
      <c r="K306" s="1081"/>
      <c r="L306" s="1081">
        <v>107</v>
      </c>
      <c r="M306" s="1081">
        <v>105</v>
      </c>
      <c r="N306" s="1081">
        <v>113</v>
      </c>
      <c r="O306" s="1081">
        <v>129</v>
      </c>
      <c r="P306" s="1081">
        <v>129</v>
      </c>
      <c r="Q306" s="1081">
        <v>129</v>
      </c>
      <c r="R306" s="1081">
        <v>129</v>
      </c>
      <c r="S306" s="1124">
        <v>129</v>
      </c>
      <c r="T306" s="1289">
        <f t="shared" si="19"/>
        <v>129</v>
      </c>
      <c r="U306" s="1177">
        <f t="shared" si="16"/>
        <v>0</v>
      </c>
    </row>
    <row r="307" spans="1:21" ht="18.75">
      <c r="A307" s="1283"/>
      <c r="B307" s="1169" t="s">
        <v>4573</v>
      </c>
      <c r="C307" s="1010" t="s">
        <v>1073</v>
      </c>
      <c r="D307" s="1291">
        <v>73</v>
      </c>
      <c r="E307" s="1294">
        <v>83</v>
      </c>
      <c r="F307" s="1291">
        <v>83</v>
      </c>
      <c r="G307" s="1294">
        <v>86.3</v>
      </c>
      <c r="H307" s="1306">
        <v>97</v>
      </c>
      <c r="I307" s="1081">
        <v>95</v>
      </c>
      <c r="J307" s="1081">
        <v>83</v>
      </c>
      <c r="K307" s="1081"/>
      <c r="L307" s="1081">
        <v>97</v>
      </c>
      <c r="M307" s="1081">
        <v>95</v>
      </c>
      <c r="N307" s="1081">
        <v>102</v>
      </c>
      <c r="O307" s="1081">
        <v>117</v>
      </c>
      <c r="P307" s="1081">
        <v>117</v>
      </c>
      <c r="Q307" s="1081">
        <v>117</v>
      </c>
      <c r="R307" s="1081">
        <v>117</v>
      </c>
      <c r="S307" s="1124">
        <f>S304</f>
        <v>117</v>
      </c>
      <c r="T307" s="1289">
        <f t="shared" si="19"/>
        <v>117</v>
      </c>
      <c r="U307" s="1177">
        <f t="shared" si="16"/>
        <v>0</v>
      </c>
    </row>
    <row r="308" spans="1:21" ht="18.75">
      <c r="A308" s="1283"/>
      <c r="B308" s="1168" t="s">
        <v>4574</v>
      </c>
      <c r="C308" s="1010"/>
      <c r="D308" s="1291"/>
      <c r="E308" s="1294"/>
      <c r="F308" s="1291"/>
      <c r="G308" s="1294"/>
      <c r="H308" s="1306"/>
      <c r="I308" s="1081"/>
      <c r="J308" s="1081"/>
      <c r="K308" s="1081"/>
      <c r="L308" s="1081"/>
      <c r="M308" s="1081"/>
      <c r="N308" s="1081"/>
      <c r="O308" s="1081"/>
      <c r="P308" s="1081"/>
      <c r="Q308" s="1081"/>
      <c r="R308" s="1081"/>
      <c r="S308" s="1124"/>
      <c r="T308" s="1289">
        <f t="shared" si="19"/>
        <v>0</v>
      </c>
      <c r="U308" s="1177" t="e">
        <f t="shared" si="16"/>
        <v>#DIV/0!</v>
      </c>
    </row>
    <row r="309" spans="1:21" ht="18.75">
      <c r="A309" s="1283"/>
      <c r="B309" s="1169" t="s">
        <v>4570</v>
      </c>
      <c r="C309" s="1010" t="s">
        <v>2805</v>
      </c>
      <c r="D309" s="1291">
        <v>77</v>
      </c>
      <c r="E309" s="1294" t="s">
        <v>399</v>
      </c>
      <c r="F309" s="1291" t="s">
        <v>399</v>
      </c>
      <c r="G309" s="1294">
        <v>86.3</v>
      </c>
      <c r="H309" s="1306">
        <v>97</v>
      </c>
      <c r="I309" s="1081">
        <v>95</v>
      </c>
      <c r="J309" s="1081" t="s">
        <v>399</v>
      </c>
      <c r="K309" s="1081"/>
      <c r="L309" s="1081">
        <v>97</v>
      </c>
      <c r="M309" s="1081">
        <v>95</v>
      </c>
      <c r="N309" s="1081">
        <v>102</v>
      </c>
      <c r="O309" s="1081">
        <v>117</v>
      </c>
      <c r="P309" s="1081">
        <v>117</v>
      </c>
      <c r="Q309" s="1081">
        <v>117</v>
      </c>
      <c r="R309" s="1081">
        <v>117</v>
      </c>
      <c r="S309" s="1124">
        <v>117</v>
      </c>
      <c r="T309" s="1289">
        <f t="shared" si="19"/>
        <v>117</v>
      </c>
      <c r="U309" s="1177">
        <f t="shared" si="16"/>
        <v>0</v>
      </c>
    </row>
    <row r="310" spans="1:21" ht="18.75">
      <c r="A310" s="1283"/>
      <c r="B310" s="1169" t="s">
        <v>4571</v>
      </c>
      <c r="C310" s="1010" t="s">
        <v>1067</v>
      </c>
      <c r="D310" s="1291">
        <v>79</v>
      </c>
      <c r="E310" s="1294">
        <v>88</v>
      </c>
      <c r="F310" s="1291">
        <v>88</v>
      </c>
      <c r="G310" s="1294">
        <v>89.3</v>
      </c>
      <c r="H310" s="1306">
        <v>102</v>
      </c>
      <c r="I310" s="1081">
        <v>100</v>
      </c>
      <c r="J310" s="1081">
        <v>88</v>
      </c>
      <c r="K310" s="1081"/>
      <c r="L310" s="1081">
        <v>102</v>
      </c>
      <c r="M310" s="1081">
        <v>100</v>
      </c>
      <c r="N310" s="1081">
        <v>108</v>
      </c>
      <c r="O310" s="1081">
        <v>124</v>
      </c>
      <c r="P310" s="1081">
        <v>124</v>
      </c>
      <c r="Q310" s="1081">
        <v>124</v>
      </c>
      <c r="R310" s="1081">
        <v>124</v>
      </c>
      <c r="S310" s="1124">
        <v>124</v>
      </c>
      <c r="T310" s="1289">
        <f t="shared" si="19"/>
        <v>124</v>
      </c>
      <c r="U310" s="1177">
        <f t="shared" si="16"/>
        <v>0</v>
      </c>
    </row>
    <row r="311" spans="1:21" ht="18.75">
      <c r="A311" s="1283"/>
      <c r="B311" s="1169" t="s">
        <v>4572</v>
      </c>
      <c r="C311" s="1010" t="s">
        <v>1073</v>
      </c>
      <c r="D311" s="1291">
        <v>85</v>
      </c>
      <c r="E311" s="1294">
        <v>93</v>
      </c>
      <c r="F311" s="1291">
        <v>93</v>
      </c>
      <c r="G311" s="1294">
        <v>94.3</v>
      </c>
      <c r="H311" s="1306">
        <v>107</v>
      </c>
      <c r="I311" s="1081">
        <v>105</v>
      </c>
      <c r="J311" s="1081">
        <v>93</v>
      </c>
      <c r="K311" s="1081"/>
      <c r="L311" s="1081">
        <v>107</v>
      </c>
      <c r="M311" s="1081">
        <v>105</v>
      </c>
      <c r="N311" s="1081">
        <v>113</v>
      </c>
      <c r="O311" s="1081">
        <v>129</v>
      </c>
      <c r="P311" s="1081">
        <v>129</v>
      </c>
      <c r="Q311" s="1081">
        <v>129</v>
      </c>
      <c r="R311" s="1081">
        <v>129</v>
      </c>
      <c r="S311" s="1124">
        <v>129</v>
      </c>
      <c r="T311" s="1289">
        <f t="shared" si="19"/>
        <v>129</v>
      </c>
      <c r="U311" s="1177">
        <f t="shared" si="16"/>
        <v>0</v>
      </c>
    </row>
    <row r="312" spans="1:21" ht="18.75">
      <c r="A312" s="1283"/>
      <c r="B312" s="1169" t="s">
        <v>4573</v>
      </c>
      <c r="C312" s="1010" t="s">
        <v>1073</v>
      </c>
      <c r="D312" s="1291">
        <v>74</v>
      </c>
      <c r="E312" s="1294">
        <v>83</v>
      </c>
      <c r="F312" s="1291">
        <v>83</v>
      </c>
      <c r="G312" s="1294">
        <v>86.3</v>
      </c>
      <c r="H312" s="1306">
        <v>97</v>
      </c>
      <c r="I312" s="1081">
        <v>95</v>
      </c>
      <c r="J312" s="1081">
        <v>83</v>
      </c>
      <c r="K312" s="1081"/>
      <c r="L312" s="1081">
        <v>97</v>
      </c>
      <c r="M312" s="1081">
        <v>95</v>
      </c>
      <c r="N312" s="1081">
        <v>102</v>
      </c>
      <c r="O312" s="1081">
        <v>117</v>
      </c>
      <c r="P312" s="1081">
        <v>117</v>
      </c>
      <c r="Q312" s="1081">
        <v>117</v>
      </c>
      <c r="R312" s="1081">
        <v>117</v>
      </c>
      <c r="S312" s="1124">
        <f>S309</f>
        <v>117</v>
      </c>
      <c r="T312" s="1289">
        <f t="shared" si="19"/>
        <v>117</v>
      </c>
      <c r="U312" s="1177">
        <f t="shared" si="16"/>
        <v>0</v>
      </c>
    </row>
    <row r="313" spans="1:21" ht="18.75">
      <c r="A313" s="1283"/>
      <c r="B313" s="1168" t="s">
        <v>4575</v>
      </c>
      <c r="C313" s="1010"/>
      <c r="D313" s="1291"/>
      <c r="E313" s="1294"/>
      <c r="F313" s="1291"/>
      <c r="G313" s="1294"/>
      <c r="H313" s="1306"/>
      <c r="I313" s="1081"/>
      <c r="J313" s="1081"/>
      <c r="K313" s="1081"/>
      <c r="L313" s="1081"/>
      <c r="M313" s="1081"/>
      <c r="N313" s="1081"/>
      <c r="O313" s="1081"/>
      <c r="P313" s="1081"/>
      <c r="Q313" s="1081"/>
      <c r="R313" s="1081"/>
      <c r="S313" s="1124"/>
      <c r="T313" s="1289">
        <f t="shared" si="19"/>
        <v>0</v>
      </c>
      <c r="U313" s="1177" t="e">
        <f t="shared" si="16"/>
        <v>#DIV/0!</v>
      </c>
    </row>
    <row r="314" spans="1:21" ht="18.75">
      <c r="A314" s="1283"/>
      <c r="B314" s="1169" t="s">
        <v>4570</v>
      </c>
      <c r="C314" s="1010" t="s">
        <v>2805</v>
      </c>
      <c r="D314" s="1291">
        <v>77</v>
      </c>
      <c r="E314" s="1294" t="s">
        <v>399</v>
      </c>
      <c r="F314" s="1291" t="s">
        <v>399</v>
      </c>
      <c r="G314" s="1294">
        <v>87.3</v>
      </c>
      <c r="H314" s="1306">
        <v>98</v>
      </c>
      <c r="I314" s="1081">
        <v>95</v>
      </c>
      <c r="J314" s="1081" t="s">
        <v>399</v>
      </c>
      <c r="K314" s="1081"/>
      <c r="L314" s="1081">
        <v>98</v>
      </c>
      <c r="M314" s="1081">
        <v>95</v>
      </c>
      <c r="N314" s="1081">
        <v>102</v>
      </c>
      <c r="O314" s="1081">
        <v>117</v>
      </c>
      <c r="P314" s="1081">
        <v>117</v>
      </c>
      <c r="Q314" s="1081">
        <v>117</v>
      </c>
      <c r="R314" s="1081">
        <v>117</v>
      </c>
      <c r="S314" s="1124">
        <v>117</v>
      </c>
      <c r="T314" s="1289">
        <f t="shared" si="19"/>
        <v>117</v>
      </c>
      <c r="U314" s="1177">
        <f t="shared" si="16"/>
        <v>0</v>
      </c>
    </row>
    <row r="315" spans="1:21" ht="18.75">
      <c r="A315" s="1283"/>
      <c r="B315" s="1169" t="s">
        <v>4571</v>
      </c>
      <c r="C315" s="1010" t="s">
        <v>1067</v>
      </c>
      <c r="D315" s="1291">
        <v>79</v>
      </c>
      <c r="E315" s="1294">
        <v>88</v>
      </c>
      <c r="F315" s="1291">
        <v>88</v>
      </c>
      <c r="G315" s="1294">
        <v>90.3</v>
      </c>
      <c r="H315" s="1306">
        <v>103</v>
      </c>
      <c r="I315" s="1081">
        <v>100</v>
      </c>
      <c r="J315" s="1081">
        <v>88</v>
      </c>
      <c r="K315" s="1081"/>
      <c r="L315" s="1081">
        <v>103</v>
      </c>
      <c r="M315" s="1081">
        <v>100</v>
      </c>
      <c r="N315" s="1081">
        <v>108</v>
      </c>
      <c r="O315" s="1081">
        <v>124</v>
      </c>
      <c r="P315" s="1081">
        <v>124</v>
      </c>
      <c r="Q315" s="1081">
        <v>124</v>
      </c>
      <c r="R315" s="1081">
        <v>124</v>
      </c>
      <c r="S315" s="1124">
        <v>124</v>
      </c>
      <c r="T315" s="1289">
        <f t="shared" si="19"/>
        <v>124</v>
      </c>
      <c r="U315" s="1177">
        <f t="shared" si="16"/>
        <v>0</v>
      </c>
    </row>
    <row r="316" spans="1:21" ht="18.75">
      <c r="A316" s="1283"/>
      <c r="B316" s="1169" t="s">
        <v>4572</v>
      </c>
      <c r="C316" s="1010" t="s">
        <v>1073</v>
      </c>
      <c r="D316" s="1291">
        <v>85</v>
      </c>
      <c r="E316" s="1294">
        <v>93</v>
      </c>
      <c r="F316" s="1291">
        <v>93</v>
      </c>
      <c r="G316" s="1294">
        <v>95.3</v>
      </c>
      <c r="H316" s="1306">
        <v>107</v>
      </c>
      <c r="I316" s="1081">
        <v>105</v>
      </c>
      <c r="J316" s="1081">
        <v>93</v>
      </c>
      <c r="K316" s="1081"/>
      <c r="L316" s="1081">
        <v>107</v>
      </c>
      <c r="M316" s="1081">
        <v>105</v>
      </c>
      <c r="N316" s="1081">
        <v>113</v>
      </c>
      <c r="O316" s="1081">
        <v>129</v>
      </c>
      <c r="P316" s="1081">
        <v>129</v>
      </c>
      <c r="Q316" s="1081">
        <v>129</v>
      </c>
      <c r="R316" s="1081">
        <v>129</v>
      </c>
      <c r="S316" s="1124">
        <v>129</v>
      </c>
      <c r="T316" s="1289">
        <f t="shared" si="19"/>
        <v>129</v>
      </c>
      <c r="U316" s="1177">
        <f t="shared" si="16"/>
        <v>0</v>
      </c>
    </row>
    <row r="317" spans="1:21" ht="18.75">
      <c r="A317" s="1283"/>
      <c r="B317" s="1169" t="s">
        <v>4573</v>
      </c>
      <c r="C317" s="1010" t="s">
        <v>1073</v>
      </c>
      <c r="D317" s="1291">
        <v>74</v>
      </c>
      <c r="E317" s="1294">
        <v>83</v>
      </c>
      <c r="F317" s="1291">
        <v>83</v>
      </c>
      <c r="G317" s="1294">
        <v>87.3</v>
      </c>
      <c r="H317" s="1306">
        <v>98</v>
      </c>
      <c r="I317" s="1081">
        <v>95</v>
      </c>
      <c r="J317" s="1081">
        <v>83</v>
      </c>
      <c r="K317" s="1081"/>
      <c r="L317" s="1081">
        <v>98</v>
      </c>
      <c r="M317" s="1081">
        <v>95</v>
      </c>
      <c r="N317" s="1081">
        <v>102</v>
      </c>
      <c r="O317" s="1081">
        <v>117</v>
      </c>
      <c r="P317" s="1081">
        <v>117</v>
      </c>
      <c r="Q317" s="1081">
        <v>117</v>
      </c>
      <c r="R317" s="1081">
        <v>117</v>
      </c>
      <c r="S317" s="1124">
        <f>S314</f>
        <v>117</v>
      </c>
      <c r="T317" s="1289">
        <f t="shared" si="19"/>
        <v>117</v>
      </c>
      <c r="U317" s="1177">
        <f t="shared" si="16"/>
        <v>0</v>
      </c>
    </row>
    <row r="318" spans="1:21" ht="67.5">
      <c r="A318" s="977">
        <v>22</v>
      </c>
      <c r="B318" s="1284" t="s">
        <v>4576</v>
      </c>
      <c r="C318" s="1307"/>
      <c r="D318" s="1308"/>
      <c r="E318" s="1309"/>
      <c r="F318" s="1310"/>
      <c r="G318" s="1309"/>
      <c r="H318" s="1288"/>
      <c r="I318" s="1081"/>
      <c r="J318" s="1081"/>
      <c r="K318" s="1081"/>
      <c r="L318" s="1081"/>
      <c r="M318" s="1081"/>
      <c r="N318" s="1081"/>
      <c r="O318" s="1081"/>
      <c r="P318" s="1081"/>
      <c r="Q318" s="1081"/>
      <c r="R318" s="1081"/>
      <c r="S318" s="1124"/>
      <c r="T318" s="1289">
        <f>FLOOR(35.31*S318,0.01)</f>
        <v>0</v>
      </c>
      <c r="U318" s="1177" t="e">
        <f t="shared" si="16"/>
        <v>#DIV/0!</v>
      </c>
    </row>
    <row r="319" spans="1:21" ht="65.25">
      <c r="A319" s="1283"/>
      <c r="B319" s="1284" t="s">
        <v>4577</v>
      </c>
      <c r="C319" s="1311" t="s">
        <v>4578</v>
      </c>
      <c r="D319" s="1311"/>
      <c r="E319" s="1311">
        <v>275</v>
      </c>
      <c r="F319" s="1312">
        <f>E319*1.08</f>
        <v>297</v>
      </c>
      <c r="G319" s="1311"/>
      <c r="H319" s="1288">
        <v>220</v>
      </c>
      <c r="I319" s="1081">
        <v>231</v>
      </c>
      <c r="J319" s="1081">
        <v>297</v>
      </c>
      <c r="K319" s="1081"/>
      <c r="L319" s="1042">
        <v>220</v>
      </c>
      <c r="M319" s="1042">
        <v>231</v>
      </c>
      <c r="N319" s="1042">
        <v>249</v>
      </c>
      <c r="O319" s="1042">
        <v>273</v>
      </c>
      <c r="P319" s="1042">
        <v>273</v>
      </c>
      <c r="Q319" s="1042">
        <v>273</v>
      </c>
      <c r="R319" s="1042">
        <v>270</v>
      </c>
      <c r="S319" s="1125">
        <v>270</v>
      </c>
      <c r="T319" s="1289">
        <f>FLOOR(10.76*S319,0.01)</f>
        <v>2905.2000000000003</v>
      </c>
      <c r="U319" s="1177">
        <f t="shared" si="16"/>
        <v>-1.098901098901099E-2</v>
      </c>
    </row>
    <row r="320" spans="1:21" ht="18.75">
      <c r="A320" s="284"/>
      <c r="B320" s="665" t="s">
        <v>1090</v>
      </c>
      <c r="C320" s="292" t="s">
        <v>749</v>
      </c>
      <c r="D320" s="722">
        <v>1362</v>
      </c>
      <c r="E320" s="873" t="s">
        <v>399</v>
      </c>
      <c r="F320" s="722">
        <v>1643.206611570248</v>
      </c>
      <c r="G320" s="873"/>
      <c r="H320" s="974"/>
      <c r="I320" s="491"/>
      <c r="J320" s="491">
        <v>1643.206611570248</v>
      </c>
      <c r="K320" s="491"/>
      <c r="L320" s="1081"/>
      <c r="M320" s="1081"/>
      <c r="N320" s="1081"/>
      <c r="O320" s="1081"/>
      <c r="P320" s="1081"/>
      <c r="Q320" s="1081"/>
      <c r="R320" s="1081"/>
      <c r="S320" s="1124"/>
      <c r="T320" s="1133">
        <f>S320</f>
        <v>0</v>
      </c>
      <c r="U320" s="1177" t="e">
        <f t="shared" si="16"/>
        <v>#DIV/0!</v>
      </c>
    </row>
    <row r="321" spans="1:21" ht="18.75">
      <c r="A321" s="284"/>
      <c r="B321" s="665" t="s">
        <v>1091</v>
      </c>
      <c r="C321" s="292" t="s">
        <v>1067</v>
      </c>
      <c r="D321" s="722">
        <v>1839</v>
      </c>
      <c r="E321" s="873" t="s">
        <v>399</v>
      </c>
      <c r="F321" s="722">
        <v>2234.9752066115702</v>
      </c>
      <c r="G321" s="873"/>
      <c r="H321" s="974"/>
      <c r="I321" s="491"/>
      <c r="J321" s="491">
        <v>2234.9752066115702</v>
      </c>
      <c r="K321" s="491"/>
      <c r="L321" s="1081"/>
      <c r="M321" s="1081"/>
      <c r="N321" s="1081"/>
      <c r="O321" s="1081"/>
      <c r="P321" s="1081"/>
      <c r="Q321" s="1081"/>
      <c r="R321" s="1081"/>
      <c r="S321" s="1124"/>
      <c r="T321" s="1133">
        <f t="shared" ref="T321:T327" si="20">S321</f>
        <v>0</v>
      </c>
      <c r="U321" s="1177" t="e">
        <f t="shared" si="16"/>
        <v>#DIV/0!</v>
      </c>
    </row>
    <row r="322" spans="1:21" ht="18.75">
      <c r="A322" s="284"/>
      <c r="B322" s="665" t="s">
        <v>1092</v>
      </c>
      <c r="C322" s="292" t="s">
        <v>1067</v>
      </c>
      <c r="D322" s="722">
        <v>2696</v>
      </c>
      <c r="E322" s="873" t="s">
        <v>399</v>
      </c>
      <c r="F322" s="722">
        <v>3190.0165289256202</v>
      </c>
      <c r="G322" s="873"/>
      <c r="H322" s="974"/>
      <c r="I322" s="491"/>
      <c r="J322" s="491">
        <v>3190.0165289256202</v>
      </c>
      <c r="K322" s="491"/>
      <c r="L322" s="1081"/>
      <c r="M322" s="1081"/>
      <c r="N322" s="1081"/>
      <c r="O322" s="1081"/>
      <c r="P322" s="1081"/>
      <c r="Q322" s="1081"/>
      <c r="R322" s="1081"/>
      <c r="S322" s="1124"/>
      <c r="T322" s="1133">
        <f t="shared" si="20"/>
        <v>0</v>
      </c>
      <c r="U322" s="1177" t="e">
        <f t="shared" si="16"/>
        <v>#DIV/0!</v>
      </c>
    </row>
    <row r="323" spans="1:21" ht="18.75">
      <c r="A323" s="284"/>
      <c r="B323" s="1141" t="s">
        <v>1093</v>
      </c>
      <c r="C323" s="292" t="s">
        <v>1067</v>
      </c>
      <c r="D323" s="722">
        <v>3554</v>
      </c>
      <c r="E323" s="873" t="s">
        <v>399</v>
      </c>
      <c r="F323" s="722">
        <v>4025.454545454546</v>
      </c>
      <c r="G323" s="873"/>
      <c r="H323" s="974"/>
      <c r="I323" s="491"/>
      <c r="J323" s="491">
        <v>4025.454545454546</v>
      </c>
      <c r="K323" s="491"/>
      <c r="L323" s="1081"/>
      <c r="M323" s="1081"/>
      <c r="N323" s="1081"/>
      <c r="O323" s="1081"/>
      <c r="P323" s="1081"/>
      <c r="Q323" s="1081"/>
      <c r="R323" s="1081"/>
      <c r="S323" s="1124"/>
      <c r="T323" s="1133">
        <f t="shared" si="20"/>
        <v>0</v>
      </c>
      <c r="U323" s="1177" t="e">
        <f t="shared" si="16"/>
        <v>#DIV/0!</v>
      </c>
    </row>
    <row r="324" spans="1:21" ht="18.75">
      <c r="A324" s="284"/>
      <c r="B324" s="1141" t="s">
        <v>1094</v>
      </c>
      <c r="C324" s="292" t="s">
        <v>1067</v>
      </c>
      <c r="D324" s="722">
        <v>1980</v>
      </c>
      <c r="E324" s="873">
        <v>2200</v>
      </c>
      <c r="F324" s="722">
        <v>2388.495867768595</v>
      </c>
      <c r="G324" s="873"/>
      <c r="H324" s="974"/>
      <c r="I324" s="491"/>
      <c r="J324" s="491">
        <v>2388.495867768595</v>
      </c>
      <c r="K324" s="491"/>
      <c r="L324" s="1081"/>
      <c r="M324" s="1081"/>
      <c r="N324" s="1081"/>
      <c r="O324" s="1081"/>
      <c r="P324" s="1081"/>
      <c r="Q324" s="1081"/>
      <c r="R324" s="1081"/>
      <c r="S324" s="1124"/>
      <c r="T324" s="1133">
        <f t="shared" si="20"/>
        <v>0</v>
      </c>
      <c r="U324" s="1177" t="e">
        <f t="shared" si="16"/>
        <v>#DIV/0!</v>
      </c>
    </row>
    <row r="325" spans="1:21" ht="18.75">
      <c r="A325" s="284"/>
      <c r="B325" s="1141" t="s">
        <v>1095</v>
      </c>
      <c r="C325" s="292" t="s">
        <v>1067</v>
      </c>
      <c r="D325" s="722">
        <v>2696</v>
      </c>
      <c r="E325" s="873">
        <v>3025</v>
      </c>
      <c r="F325" s="722">
        <v>3173.0578512396696</v>
      </c>
      <c r="G325" s="873"/>
      <c r="H325" s="974"/>
      <c r="I325" s="491"/>
      <c r="J325" s="491">
        <v>3173.0578512396696</v>
      </c>
      <c r="K325" s="491"/>
      <c r="L325" s="1081"/>
      <c r="M325" s="1081"/>
      <c r="N325" s="1081"/>
      <c r="O325" s="1081"/>
      <c r="P325" s="1081"/>
      <c r="Q325" s="1081"/>
      <c r="R325" s="1081"/>
      <c r="S325" s="1124"/>
      <c r="T325" s="1133">
        <f t="shared" si="20"/>
        <v>0</v>
      </c>
      <c r="U325" s="1177" t="e">
        <f t="shared" si="16"/>
        <v>#DIV/0!</v>
      </c>
    </row>
    <row r="326" spans="1:21" ht="18.75">
      <c r="A326" s="284"/>
      <c r="B326" s="1141" t="s">
        <v>1096</v>
      </c>
      <c r="C326" s="292" t="s">
        <v>1067</v>
      </c>
      <c r="D326" s="722">
        <v>3842</v>
      </c>
      <c r="E326" s="873">
        <v>4400</v>
      </c>
      <c r="F326" s="722">
        <v>4503.8677685950415</v>
      </c>
      <c r="G326" s="873"/>
      <c r="H326" s="974"/>
      <c r="I326" s="491"/>
      <c r="J326" s="491">
        <v>4503.8677685950415</v>
      </c>
      <c r="K326" s="491"/>
      <c r="L326" s="1081"/>
      <c r="M326" s="1081"/>
      <c r="N326" s="1081"/>
      <c r="O326" s="1081"/>
      <c r="P326" s="1081"/>
      <c r="Q326" s="1081"/>
      <c r="R326" s="1081"/>
      <c r="S326" s="1124"/>
      <c r="T326" s="1133">
        <f t="shared" si="20"/>
        <v>0</v>
      </c>
      <c r="U326" s="1177" t="e">
        <f t="shared" si="16"/>
        <v>#DIV/0!</v>
      </c>
    </row>
    <row r="327" spans="1:21" ht="18.75">
      <c r="A327" s="284"/>
      <c r="B327" s="1141" t="s">
        <v>1097</v>
      </c>
      <c r="C327" s="292" t="s">
        <v>1067</v>
      </c>
      <c r="D327" s="722">
        <v>4938</v>
      </c>
      <c r="E327" s="873" t="s">
        <v>399</v>
      </c>
      <c r="F327" s="722">
        <v>5799.8677685950415</v>
      </c>
      <c r="G327" s="873"/>
      <c r="H327" s="974"/>
      <c r="I327" s="491"/>
      <c r="J327" s="491">
        <v>5799.8677685950415</v>
      </c>
      <c r="K327" s="491"/>
      <c r="L327" s="1081"/>
      <c r="M327" s="1081"/>
      <c r="N327" s="1081"/>
      <c r="O327" s="1081"/>
      <c r="P327" s="1081"/>
      <c r="Q327" s="1081"/>
      <c r="R327" s="1081"/>
      <c r="S327" s="1124"/>
      <c r="T327" s="1133">
        <f t="shared" si="20"/>
        <v>0</v>
      </c>
      <c r="U327" s="1177" t="e">
        <f t="shared" si="16"/>
        <v>#DIV/0!</v>
      </c>
    </row>
    <row r="328" spans="1:21" ht="33.75">
      <c r="A328" s="284"/>
      <c r="B328" s="1138" t="s">
        <v>1098</v>
      </c>
      <c r="C328" s="893" t="s">
        <v>4578</v>
      </c>
      <c r="D328" s="893"/>
      <c r="E328" s="893">
        <v>253</v>
      </c>
      <c r="F328" s="983">
        <v>279</v>
      </c>
      <c r="G328" s="893"/>
      <c r="H328" s="973"/>
      <c r="I328" s="491"/>
      <c r="J328" s="491">
        <v>279</v>
      </c>
      <c r="K328" s="491"/>
      <c r="L328" s="1081"/>
      <c r="M328" s="1081"/>
      <c r="N328" s="1081"/>
      <c r="O328" s="1081"/>
      <c r="P328" s="1081"/>
      <c r="Q328" s="1081"/>
      <c r="R328" s="1081"/>
      <c r="S328" s="1124"/>
      <c r="T328" s="1133">
        <f>FLOOR(10.76*S328,0.01)</f>
        <v>0</v>
      </c>
      <c r="U328" s="1177" t="e">
        <f t="shared" si="16"/>
        <v>#DIV/0!</v>
      </c>
    </row>
    <row r="329" spans="1:21" ht="18.75">
      <c r="A329" s="284"/>
      <c r="B329" s="665" t="s">
        <v>1099</v>
      </c>
      <c r="C329" s="292" t="s">
        <v>749</v>
      </c>
      <c r="D329" s="722" t="s">
        <v>399</v>
      </c>
      <c r="E329" s="873" t="s">
        <v>399</v>
      </c>
      <c r="F329" s="722">
        <v>1527</v>
      </c>
      <c r="G329" s="873"/>
      <c r="H329" s="974"/>
      <c r="I329" s="491"/>
      <c r="J329" s="491">
        <v>1527</v>
      </c>
      <c r="K329" s="491"/>
      <c r="L329" s="1081"/>
      <c r="M329" s="1081"/>
      <c r="N329" s="1081"/>
      <c r="O329" s="1081"/>
      <c r="P329" s="1081"/>
      <c r="Q329" s="1081"/>
      <c r="R329" s="1081"/>
      <c r="S329" s="1124"/>
      <c r="T329" s="1133">
        <f>S329</f>
        <v>0</v>
      </c>
      <c r="U329" s="1177" t="e">
        <f t="shared" si="16"/>
        <v>#DIV/0!</v>
      </c>
    </row>
    <row r="330" spans="1:21" ht="18.75">
      <c r="A330" s="284"/>
      <c r="B330" s="665" t="s">
        <v>1100</v>
      </c>
      <c r="C330" s="292" t="s">
        <v>1067</v>
      </c>
      <c r="D330" s="722">
        <v>1504</v>
      </c>
      <c r="E330" s="873" t="s">
        <v>399</v>
      </c>
      <c r="F330" s="722">
        <v>2087</v>
      </c>
      <c r="G330" s="873"/>
      <c r="H330" s="974"/>
      <c r="I330" s="491"/>
      <c r="J330" s="491">
        <v>2087</v>
      </c>
      <c r="K330" s="491"/>
      <c r="L330" s="1081"/>
      <c r="M330" s="1081"/>
      <c r="N330" s="1081"/>
      <c r="O330" s="1081"/>
      <c r="P330" s="1081"/>
      <c r="Q330" s="1081"/>
      <c r="R330" s="1081"/>
      <c r="S330" s="1124"/>
      <c r="T330" s="1133">
        <f t="shared" ref="T330:T354" si="21">S330</f>
        <v>0</v>
      </c>
      <c r="U330" s="1177" t="e">
        <f t="shared" ref="U330:U393" si="22">(S330-Q330)/Q330</f>
        <v>#DIV/0!</v>
      </c>
    </row>
    <row r="331" spans="1:21" ht="18.75">
      <c r="A331" s="284"/>
      <c r="B331" s="1141" t="s">
        <v>1101</v>
      </c>
      <c r="C331" s="292" t="s">
        <v>1067</v>
      </c>
      <c r="D331" s="722">
        <v>2202</v>
      </c>
      <c r="E331" s="873" t="s">
        <v>399</v>
      </c>
      <c r="F331" s="722">
        <v>2956</v>
      </c>
      <c r="G331" s="873"/>
      <c r="H331" s="974"/>
      <c r="I331" s="491"/>
      <c r="J331" s="491">
        <v>2956</v>
      </c>
      <c r="K331" s="491"/>
      <c r="L331" s="1081"/>
      <c r="M331" s="1081"/>
      <c r="N331" s="1081"/>
      <c r="O331" s="1081"/>
      <c r="P331" s="1081"/>
      <c r="Q331" s="1081"/>
      <c r="R331" s="1081"/>
      <c r="S331" s="1124"/>
      <c r="T331" s="1133">
        <f t="shared" si="21"/>
        <v>0</v>
      </c>
      <c r="U331" s="1177" t="e">
        <f t="shared" si="22"/>
        <v>#DIV/0!</v>
      </c>
    </row>
    <row r="332" spans="1:21" ht="18.75">
      <c r="A332" s="284"/>
      <c r="B332" s="1141" t="s">
        <v>1102</v>
      </c>
      <c r="C332" s="292" t="s">
        <v>1067</v>
      </c>
      <c r="D332" s="722">
        <v>2905</v>
      </c>
      <c r="E332" s="873" t="s">
        <v>399</v>
      </c>
      <c r="F332" s="722">
        <v>3729</v>
      </c>
      <c r="G332" s="873"/>
      <c r="H332" s="974"/>
      <c r="I332" s="491"/>
      <c r="J332" s="491">
        <v>3729</v>
      </c>
      <c r="K332" s="491"/>
      <c r="L332" s="1081"/>
      <c r="M332" s="1081"/>
      <c r="N332" s="1081"/>
      <c r="O332" s="1081"/>
      <c r="P332" s="1081"/>
      <c r="Q332" s="1081"/>
      <c r="R332" s="1081"/>
      <c r="S332" s="1124"/>
      <c r="T332" s="1133">
        <f t="shared" si="21"/>
        <v>0</v>
      </c>
      <c r="U332" s="1177" t="e">
        <f t="shared" si="22"/>
        <v>#DIV/0!</v>
      </c>
    </row>
    <row r="333" spans="1:21" ht="18.75">
      <c r="A333" s="284"/>
      <c r="B333" s="1141" t="s">
        <v>1103</v>
      </c>
      <c r="C333" s="292" t="s">
        <v>1067</v>
      </c>
      <c r="D333" s="722">
        <v>1604</v>
      </c>
      <c r="E333" s="873">
        <v>2024</v>
      </c>
      <c r="F333" s="722">
        <v>2203</v>
      </c>
      <c r="G333" s="873"/>
      <c r="H333" s="974"/>
      <c r="I333" s="491"/>
      <c r="J333" s="491">
        <v>2203</v>
      </c>
      <c r="K333" s="491"/>
      <c r="L333" s="1081"/>
      <c r="M333" s="1081"/>
      <c r="N333" s="1081"/>
      <c r="O333" s="1081"/>
      <c r="P333" s="1081"/>
      <c r="Q333" s="1081"/>
      <c r="R333" s="1081"/>
      <c r="S333" s="1124"/>
      <c r="T333" s="1133">
        <f t="shared" si="21"/>
        <v>0</v>
      </c>
      <c r="U333" s="1177" t="e">
        <f t="shared" si="22"/>
        <v>#DIV/0!</v>
      </c>
    </row>
    <row r="334" spans="1:21" ht="18.75">
      <c r="A334" s="284"/>
      <c r="B334" s="1141" t="s">
        <v>1104</v>
      </c>
      <c r="C334" s="292" t="s">
        <v>1067</v>
      </c>
      <c r="D334" s="722">
        <v>2182</v>
      </c>
      <c r="E334" s="873">
        <v>2783</v>
      </c>
      <c r="F334" s="722">
        <v>2956</v>
      </c>
      <c r="G334" s="873"/>
      <c r="H334" s="974"/>
      <c r="I334" s="491"/>
      <c r="J334" s="491">
        <v>2956</v>
      </c>
      <c r="K334" s="491"/>
      <c r="L334" s="1081"/>
      <c r="M334" s="1081"/>
      <c r="N334" s="1081"/>
      <c r="O334" s="1081"/>
      <c r="P334" s="1081"/>
      <c r="Q334" s="1081"/>
      <c r="R334" s="1081"/>
      <c r="S334" s="1124"/>
      <c r="T334" s="1133">
        <f t="shared" si="21"/>
        <v>0</v>
      </c>
      <c r="U334" s="1177" t="e">
        <f t="shared" si="22"/>
        <v>#DIV/0!</v>
      </c>
    </row>
    <row r="335" spans="1:21" ht="18.75">
      <c r="A335" s="284"/>
      <c r="B335" s="1141" t="s">
        <v>1105</v>
      </c>
      <c r="C335" s="292" t="s">
        <v>1067</v>
      </c>
      <c r="D335" s="722">
        <v>3110</v>
      </c>
      <c r="E335" s="873">
        <v>4048</v>
      </c>
      <c r="F335" s="722">
        <v>4174</v>
      </c>
      <c r="G335" s="873"/>
      <c r="H335" s="974"/>
      <c r="I335" s="491"/>
      <c r="J335" s="491">
        <v>4174</v>
      </c>
      <c r="K335" s="491"/>
      <c r="L335" s="1081"/>
      <c r="M335" s="1081"/>
      <c r="N335" s="1081"/>
      <c r="O335" s="1081"/>
      <c r="P335" s="1081"/>
      <c r="Q335" s="1081"/>
      <c r="R335" s="1081"/>
      <c r="S335" s="1124"/>
      <c r="T335" s="1133">
        <f t="shared" si="21"/>
        <v>0</v>
      </c>
      <c r="U335" s="1177" t="e">
        <f t="shared" si="22"/>
        <v>#DIV/0!</v>
      </c>
    </row>
    <row r="336" spans="1:21" ht="18.75">
      <c r="A336" s="284"/>
      <c r="B336" s="1141" t="s">
        <v>1106</v>
      </c>
      <c r="C336" s="292" t="s">
        <v>1067</v>
      </c>
      <c r="D336" s="722">
        <v>4076</v>
      </c>
      <c r="E336" s="873" t="s">
        <v>399</v>
      </c>
      <c r="F336" s="722">
        <v>5256</v>
      </c>
      <c r="G336" s="873"/>
      <c r="H336" s="974"/>
      <c r="I336" s="491"/>
      <c r="J336" s="491">
        <v>5256</v>
      </c>
      <c r="K336" s="491"/>
      <c r="L336" s="1081"/>
      <c r="M336" s="1081"/>
      <c r="N336" s="1081"/>
      <c r="O336" s="1081"/>
      <c r="P336" s="1081"/>
      <c r="Q336" s="1081"/>
      <c r="R336" s="1081"/>
      <c r="S336" s="1124"/>
      <c r="T336" s="1133">
        <f t="shared" si="21"/>
        <v>0</v>
      </c>
      <c r="U336" s="1177" t="e">
        <f t="shared" si="22"/>
        <v>#DIV/0!</v>
      </c>
    </row>
    <row r="337" spans="1:21" ht="18.75">
      <c r="A337" s="284"/>
      <c r="B337" s="1138" t="s">
        <v>1107</v>
      </c>
      <c r="C337" s="285"/>
      <c r="D337" s="883"/>
      <c r="E337" s="884"/>
      <c r="F337" s="982"/>
      <c r="G337" s="884"/>
      <c r="H337" s="974"/>
      <c r="I337" s="491"/>
      <c r="J337" s="491"/>
      <c r="K337" s="491"/>
      <c r="L337" s="1081"/>
      <c r="M337" s="1081"/>
      <c r="N337" s="1081"/>
      <c r="O337" s="1081"/>
      <c r="P337" s="1081"/>
      <c r="Q337" s="1081"/>
      <c r="R337" s="1081"/>
      <c r="S337" s="1124"/>
      <c r="T337" s="1133">
        <f t="shared" si="21"/>
        <v>0</v>
      </c>
      <c r="U337" s="1177" t="e">
        <f t="shared" si="22"/>
        <v>#DIV/0!</v>
      </c>
    </row>
    <row r="338" spans="1:21" ht="18.75">
      <c r="A338" s="284"/>
      <c r="B338" s="665" t="s">
        <v>1108</v>
      </c>
      <c r="C338" s="292" t="s">
        <v>749</v>
      </c>
      <c r="D338" s="722">
        <v>4620</v>
      </c>
      <c r="E338" s="873" t="s">
        <v>399</v>
      </c>
      <c r="F338" s="722">
        <v>6602</v>
      </c>
      <c r="G338" s="873"/>
      <c r="H338" s="974"/>
      <c r="I338" s="491"/>
      <c r="J338" s="491">
        <v>6602</v>
      </c>
      <c r="K338" s="491"/>
      <c r="L338" s="1081"/>
      <c r="M338" s="1081"/>
      <c r="N338" s="1081"/>
      <c r="O338" s="1081"/>
      <c r="P338" s="1081"/>
      <c r="Q338" s="1081"/>
      <c r="R338" s="1081"/>
      <c r="S338" s="1124"/>
      <c r="T338" s="1133">
        <f t="shared" si="21"/>
        <v>0</v>
      </c>
      <c r="U338" s="1177" t="e">
        <f t="shared" si="22"/>
        <v>#DIV/0!</v>
      </c>
    </row>
    <row r="339" spans="1:21" ht="18.75">
      <c r="A339" s="284"/>
      <c r="B339" s="665" t="s">
        <v>1562</v>
      </c>
      <c r="C339" s="292" t="s">
        <v>1067</v>
      </c>
      <c r="D339" s="722">
        <v>6020</v>
      </c>
      <c r="E339" s="873" t="s">
        <v>399</v>
      </c>
      <c r="F339" s="722">
        <v>8340</v>
      </c>
      <c r="G339" s="873"/>
      <c r="H339" s="974"/>
      <c r="I339" s="491"/>
      <c r="J339" s="491">
        <v>8340</v>
      </c>
      <c r="K339" s="491"/>
      <c r="L339" s="1081"/>
      <c r="M339" s="1081"/>
      <c r="N339" s="1081"/>
      <c r="O339" s="1081"/>
      <c r="P339" s="1081"/>
      <c r="Q339" s="1081"/>
      <c r="R339" s="1081"/>
      <c r="S339" s="1124"/>
      <c r="T339" s="1133">
        <f t="shared" si="21"/>
        <v>0</v>
      </c>
      <c r="U339" s="1177" t="e">
        <f t="shared" si="22"/>
        <v>#DIV/0!</v>
      </c>
    </row>
    <row r="340" spans="1:21" ht="18.75">
      <c r="A340" s="284"/>
      <c r="B340" s="1141" t="s">
        <v>1563</v>
      </c>
      <c r="C340" s="292" t="s">
        <v>1067</v>
      </c>
      <c r="D340" s="722">
        <v>7280</v>
      </c>
      <c r="E340" s="873" t="s">
        <v>399</v>
      </c>
      <c r="F340" s="722">
        <v>10351</v>
      </c>
      <c r="G340" s="873"/>
      <c r="H340" s="974"/>
      <c r="I340" s="491"/>
      <c r="J340" s="491">
        <v>10351</v>
      </c>
      <c r="K340" s="491"/>
      <c r="L340" s="1081"/>
      <c r="M340" s="1081"/>
      <c r="N340" s="1081"/>
      <c r="O340" s="1081"/>
      <c r="P340" s="1081"/>
      <c r="Q340" s="1081"/>
      <c r="R340" s="1081"/>
      <c r="S340" s="1124"/>
      <c r="T340" s="1133">
        <f t="shared" si="21"/>
        <v>0</v>
      </c>
      <c r="U340" s="1177" t="e">
        <f t="shared" si="22"/>
        <v>#DIV/0!</v>
      </c>
    </row>
    <row r="341" spans="1:21" ht="18.75">
      <c r="A341" s="284"/>
      <c r="B341" s="1141" t="s">
        <v>1564</v>
      </c>
      <c r="C341" s="292" t="s">
        <v>1067</v>
      </c>
      <c r="D341" s="722">
        <v>8680</v>
      </c>
      <c r="E341" s="873" t="s">
        <v>399</v>
      </c>
      <c r="F341" s="722">
        <v>12363</v>
      </c>
      <c r="G341" s="873"/>
      <c r="H341" s="974"/>
      <c r="I341" s="491"/>
      <c r="J341" s="491">
        <v>12363</v>
      </c>
      <c r="K341" s="491"/>
      <c r="L341" s="1081"/>
      <c r="M341" s="1081"/>
      <c r="N341" s="1081"/>
      <c r="O341" s="1081"/>
      <c r="P341" s="1081"/>
      <c r="Q341" s="1081"/>
      <c r="R341" s="1081"/>
      <c r="S341" s="1124"/>
      <c r="T341" s="1133">
        <f t="shared" si="21"/>
        <v>0</v>
      </c>
      <c r="U341" s="1177" t="e">
        <f t="shared" si="22"/>
        <v>#DIV/0!</v>
      </c>
    </row>
    <row r="342" spans="1:21" ht="18.75">
      <c r="A342" s="284"/>
      <c r="B342" s="1141" t="s">
        <v>1657</v>
      </c>
      <c r="C342" s="292" t="s">
        <v>1067</v>
      </c>
      <c r="D342" s="722">
        <v>6300</v>
      </c>
      <c r="E342" s="873" t="s">
        <v>399</v>
      </c>
      <c r="F342" s="722">
        <v>9082</v>
      </c>
      <c r="G342" s="873"/>
      <c r="H342" s="974"/>
      <c r="I342" s="491"/>
      <c r="J342" s="491">
        <v>9082</v>
      </c>
      <c r="K342" s="491"/>
      <c r="L342" s="1081"/>
      <c r="M342" s="1081"/>
      <c r="N342" s="1081"/>
      <c r="O342" s="1081"/>
      <c r="P342" s="1081"/>
      <c r="Q342" s="1081"/>
      <c r="R342" s="1081"/>
      <c r="S342" s="1124"/>
      <c r="T342" s="1133">
        <f t="shared" si="21"/>
        <v>0</v>
      </c>
      <c r="U342" s="1177" t="e">
        <f t="shared" si="22"/>
        <v>#DIV/0!</v>
      </c>
    </row>
    <row r="343" spans="1:21" ht="18.75">
      <c r="A343" s="284"/>
      <c r="B343" s="1141" t="s">
        <v>1658</v>
      </c>
      <c r="C343" s="292" t="s">
        <v>1067</v>
      </c>
      <c r="D343" s="722">
        <v>8187</v>
      </c>
      <c r="E343" s="873" t="s">
        <v>399</v>
      </c>
      <c r="F343" s="722">
        <v>11426</v>
      </c>
      <c r="G343" s="873"/>
      <c r="H343" s="974"/>
      <c r="I343" s="491"/>
      <c r="J343" s="491">
        <v>11426</v>
      </c>
      <c r="K343" s="491"/>
      <c r="L343" s="1081"/>
      <c r="M343" s="1081"/>
      <c r="N343" s="1081"/>
      <c r="O343" s="1081"/>
      <c r="P343" s="1081"/>
      <c r="Q343" s="1081"/>
      <c r="R343" s="1081"/>
      <c r="S343" s="1124"/>
      <c r="T343" s="1133">
        <f t="shared" si="21"/>
        <v>0</v>
      </c>
      <c r="U343" s="1177" t="e">
        <f t="shared" si="22"/>
        <v>#DIV/0!</v>
      </c>
    </row>
    <row r="344" spans="1:21" ht="18.75">
      <c r="A344" s="284"/>
      <c r="B344" s="1141" t="s">
        <v>1659</v>
      </c>
      <c r="C344" s="292" t="s">
        <v>1067</v>
      </c>
      <c r="D344" s="722">
        <v>9864</v>
      </c>
      <c r="E344" s="873" t="s">
        <v>399</v>
      </c>
      <c r="F344" s="722">
        <v>14121</v>
      </c>
      <c r="G344" s="873"/>
      <c r="H344" s="974"/>
      <c r="I344" s="491"/>
      <c r="J344" s="491">
        <v>14121</v>
      </c>
      <c r="K344" s="491"/>
      <c r="L344" s="1081"/>
      <c r="M344" s="1081"/>
      <c r="N344" s="1081"/>
      <c r="O344" s="1081"/>
      <c r="P344" s="1081"/>
      <c r="Q344" s="1081"/>
      <c r="R344" s="1081"/>
      <c r="S344" s="1124"/>
      <c r="T344" s="1133">
        <f t="shared" si="21"/>
        <v>0</v>
      </c>
      <c r="U344" s="1177" t="e">
        <f t="shared" si="22"/>
        <v>#DIV/0!</v>
      </c>
    </row>
    <row r="345" spans="1:21" ht="18.75">
      <c r="A345" s="284"/>
      <c r="B345" s="1141" t="s">
        <v>2764</v>
      </c>
      <c r="C345" s="292" t="s">
        <v>1067</v>
      </c>
      <c r="D345" s="722">
        <v>11690</v>
      </c>
      <c r="E345" s="873" t="s">
        <v>399</v>
      </c>
      <c r="F345" s="722">
        <v>16796</v>
      </c>
      <c r="G345" s="873"/>
      <c r="H345" s="974"/>
      <c r="I345" s="491"/>
      <c r="J345" s="491">
        <v>16796</v>
      </c>
      <c r="K345" s="491"/>
      <c r="L345" s="1081"/>
      <c r="M345" s="1081"/>
      <c r="N345" s="1081"/>
      <c r="O345" s="1081"/>
      <c r="P345" s="1081"/>
      <c r="Q345" s="1081"/>
      <c r="R345" s="1081"/>
      <c r="S345" s="1124"/>
      <c r="T345" s="1133">
        <f t="shared" si="21"/>
        <v>0</v>
      </c>
      <c r="U345" s="1177" t="e">
        <f t="shared" si="22"/>
        <v>#DIV/0!</v>
      </c>
    </row>
    <row r="346" spans="1:21" ht="33.75">
      <c r="A346" s="284"/>
      <c r="B346" s="1138" t="s">
        <v>1943</v>
      </c>
      <c r="C346" s="285"/>
      <c r="D346" s="883"/>
      <c r="E346" s="884"/>
      <c r="F346" s="982"/>
      <c r="G346" s="884"/>
      <c r="H346" s="974"/>
      <c r="I346" s="491"/>
      <c r="J346" s="491"/>
      <c r="K346" s="491"/>
      <c r="L346" s="1081"/>
      <c r="M346" s="1081"/>
      <c r="N346" s="1081"/>
      <c r="O346" s="1081"/>
      <c r="P346" s="1081"/>
      <c r="Q346" s="1081"/>
      <c r="R346" s="1081"/>
      <c r="S346" s="1124"/>
      <c r="T346" s="1133">
        <f t="shared" si="21"/>
        <v>0</v>
      </c>
      <c r="U346" s="1177" t="e">
        <f t="shared" si="22"/>
        <v>#DIV/0!</v>
      </c>
    </row>
    <row r="347" spans="1:21" ht="18.75">
      <c r="A347" s="284"/>
      <c r="B347" s="665" t="s">
        <v>1108</v>
      </c>
      <c r="C347" s="292" t="s">
        <v>749</v>
      </c>
      <c r="D347" s="722">
        <v>3732</v>
      </c>
      <c r="E347" s="873" t="s">
        <v>399</v>
      </c>
      <c r="F347" s="722">
        <v>5400</v>
      </c>
      <c r="G347" s="873"/>
      <c r="H347" s="974"/>
      <c r="I347" s="491"/>
      <c r="J347" s="491">
        <v>5400</v>
      </c>
      <c r="K347" s="491"/>
      <c r="L347" s="1081"/>
      <c r="M347" s="1081"/>
      <c r="N347" s="1081"/>
      <c r="O347" s="1081"/>
      <c r="P347" s="1081"/>
      <c r="Q347" s="1081"/>
      <c r="R347" s="1081"/>
      <c r="S347" s="1124"/>
      <c r="T347" s="1133">
        <f t="shared" si="21"/>
        <v>0</v>
      </c>
      <c r="U347" s="1177" t="e">
        <f t="shared" si="22"/>
        <v>#DIV/0!</v>
      </c>
    </row>
    <row r="348" spans="1:21" ht="18.75">
      <c r="A348" s="284"/>
      <c r="B348" s="665" t="s">
        <v>1562</v>
      </c>
      <c r="C348" s="292" t="s">
        <v>1073</v>
      </c>
      <c r="D348" s="722">
        <v>4880</v>
      </c>
      <c r="E348" s="873" t="s">
        <v>399</v>
      </c>
      <c r="F348" s="722">
        <v>6833</v>
      </c>
      <c r="G348" s="873"/>
      <c r="H348" s="974"/>
      <c r="I348" s="491"/>
      <c r="J348" s="491">
        <v>6833</v>
      </c>
      <c r="K348" s="491"/>
      <c r="L348" s="1081"/>
      <c r="M348" s="1081"/>
      <c r="N348" s="1081"/>
      <c r="O348" s="1081"/>
      <c r="P348" s="1081"/>
      <c r="Q348" s="1081"/>
      <c r="R348" s="1081"/>
      <c r="S348" s="1124"/>
      <c r="T348" s="1133">
        <f t="shared" si="21"/>
        <v>0</v>
      </c>
      <c r="U348" s="1177" t="e">
        <f t="shared" si="22"/>
        <v>#DIV/0!</v>
      </c>
    </row>
    <row r="349" spans="1:21" ht="18.75">
      <c r="A349" s="284"/>
      <c r="B349" s="1141" t="s">
        <v>1563</v>
      </c>
      <c r="C349" s="292" t="s">
        <v>1067</v>
      </c>
      <c r="D349" s="722">
        <v>5884</v>
      </c>
      <c r="E349" s="873" t="s">
        <v>399</v>
      </c>
      <c r="F349" s="722">
        <v>8463</v>
      </c>
      <c r="G349" s="873"/>
      <c r="H349" s="974"/>
      <c r="I349" s="491"/>
      <c r="J349" s="491">
        <v>8463</v>
      </c>
      <c r="K349" s="491"/>
      <c r="L349" s="1081"/>
      <c r="M349" s="1081"/>
      <c r="N349" s="1081"/>
      <c r="O349" s="1081"/>
      <c r="P349" s="1081"/>
      <c r="Q349" s="1081"/>
      <c r="R349" s="1081"/>
      <c r="S349" s="1124"/>
      <c r="T349" s="1133">
        <f t="shared" si="21"/>
        <v>0</v>
      </c>
      <c r="U349" s="1177" t="e">
        <f t="shared" si="22"/>
        <v>#DIV/0!</v>
      </c>
    </row>
    <row r="350" spans="1:21" ht="18.75">
      <c r="A350" s="284"/>
      <c r="B350" s="1141" t="s">
        <v>1564</v>
      </c>
      <c r="C350" s="292" t="s">
        <v>1067</v>
      </c>
      <c r="D350" s="722">
        <v>6889</v>
      </c>
      <c r="E350" s="873" t="s">
        <v>399</v>
      </c>
      <c r="F350" s="722">
        <v>1093</v>
      </c>
      <c r="G350" s="873"/>
      <c r="H350" s="974"/>
      <c r="I350" s="491"/>
      <c r="J350" s="491">
        <v>1093</v>
      </c>
      <c r="K350" s="491"/>
      <c r="L350" s="1081"/>
      <c r="M350" s="1081"/>
      <c r="N350" s="1081"/>
      <c r="O350" s="1081"/>
      <c r="P350" s="1081"/>
      <c r="Q350" s="1081"/>
      <c r="R350" s="1081"/>
      <c r="S350" s="1124"/>
      <c r="T350" s="1133">
        <f t="shared" si="21"/>
        <v>0</v>
      </c>
      <c r="U350" s="1177" t="e">
        <f t="shared" si="22"/>
        <v>#DIV/0!</v>
      </c>
    </row>
    <row r="351" spans="1:21" ht="18.75">
      <c r="A351" s="284"/>
      <c r="B351" s="1141" t="s">
        <v>1944</v>
      </c>
      <c r="C351" s="292" t="s">
        <v>1067</v>
      </c>
      <c r="D351" s="722">
        <v>5167</v>
      </c>
      <c r="E351" s="873" t="s">
        <v>399</v>
      </c>
      <c r="F351" s="722">
        <v>7423</v>
      </c>
      <c r="G351" s="873"/>
      <c r="H351" s="974"/>
      <c r="I351" s="491"/>
      <c r="J351" s="491">
        <v>7423</v>
      </c>
      <c r="K351" s="491"/>
      <c r="L351" s="1081"/>
      <c r="M351" s="1081"/>
      <c r="N351" s="1081"/>
      <c r="O351" s="1081"/>
      <c r="P351" s="1081"/>
      <c r="Q351" s="1081"/>
      <c r="R351" s="1081"/>
      <c r="S351" s="1124"/>
      <c r="T351" s="1133">
        <f t="shared" si="21"/>
        <v>0</v>
      </c>
      <c r="U351" s="1177" t="e">
        <f t="shared" si="22"/>
        <v>#DIV/0!</v>
      </c>
    </row>
    <row r="352" spans="1:21" ht="18.75">
      <c r="A352" s="284"/>
      <c r="B352" s="1141" t="s">
        <v>1658</v>
      </c>
      <c r="C352" s="292" t="s">
        <v>1067</v>
      </c>
      <c r="D352" s="722">
        <v>6674</v>
      </c>
      <c r="E352" s="873" t="s">
        <v>399</v>
      </c>
      <c r="F352" s="722">
        <v>9347</v>
      </c>
      <c r="G352" s="873"/>
      <c r="H352" s="974"/>
      <c r="I352" s="491"/>
      <c r="J352" s="491">
        <v>9347</v>
      </c>
      <c r="K352" s="491"/>
      <c r="L352" s="1081"/>
      <c r="M352" s="1081"/>
      <c r="N352" s="1081"/>
      <c r="O352" s="1081"/>
      <c r="P352" s="1081"/>
      <c r="Q352" s="1081"/>
      <c r="R352" s="1081"/>
      <c r="S352" s="1124"/>
      <c r="T352" s="1133">
        <f t="shared" si="21"/>
        <v>0</v>
      </c>
      <c r="U352" s="1177" t="e">
        <f t="shared" si="22"/>
        <v>#DIV/0!</v>
      </c>
    </row>
    <row r="353" spans="1:21" ht="18.75">
      <c r="A353" s="284"/>
      <c r="B353" s="1141" t="s">
        <v>1945</v>
      </c>
      <c r="C353" s="292" t="s">
        <v>1067</v>
      </c>
      <c r="D353" s="722">
        <v>8253</v>
      </c>
      <c r="E353" s="873" t="s">
        <v>399</v>
      </c>
      <c r="F353" s="722">
        <v>11546</v>
      </c>
      <c r="G353" s="873"/>
      <c r="H353" s="974"/>
      <c r="I353" s="491"/>
      <c r="J353" s="491">
        <v>11546</v>
      </c>
      <c r="K353" s="491"/>
      <c r="L353" s="1081"/>
      <c r="M353" s="1081"/>
      <c r="N353" s="1081"/>
      <c r="O353" s="1081"/>
      <c r="P353" s="1081"/>
      <c r="Q353" s="1081"/>
      <c r="R353" s="1081"/>
      <c r="S353" s="1124"/>
      <c r="T353" s="1133">
        <f t="shared" si="21"/>
        <v>0</v>
      </c>
      <c r="U353" s="1177" t="e">
        <f t="shared" si="22"/>
        <v>#DIV/0!</v>
      </c>
    </row>
    <row r="354" spans="1:21" ht="18.75">
      <c r="A354" s="284"/>
      <c r="B354" s="1141" t="s">
        <v>2764</v>
      </c>
      <c r="C354" s="292" t="s">
        <v>1067</v>
      </c>
      <c r="D354" s="722">
        <v>9830</v>
      </c>
      <c r="E354" s="873" t="s">
        <v>399</v>
      </c>
      <c r="F354" s="722">
        <v>13745</v>
      </c>
      <c r="G354" s="873"/>
      <c r="H354" s="974"/>
      <c r="I354" s="491"/>
      <c r="J354" s="491">
        <v>13745</v>
      </c>
      <c r="K354" s="491"/>
      <c r="L354" s="1081"/>
      <c r="M354" s="1081"/>
      <c r="N354" s="1081"/>
      <c r="O354" s="1081"/>
      <c r="P354" s="1081"/>
      <c r="Q354" s="1081"/>
      <c r="R354" s="1081"/>
      <c r="S354" s="1124"/>
      <c r="T354" s="1133">
        <f t="shared" si="21"/>
        <v>0</v>
      </c>
      <c r="U354" s="1177" t="e">
        <f t="shared" si="22"/>
        <v>#DIV/0!</v>
      </c>
    </row>
    <row r="355" spans="1:21" ht="18.75">
      <c r="A355" s="284"/>
      <c r="B355" s="1138" t="s">
        <v>1946</v>
      </c>
      <c r="C355" s="893" t="s">
        <v>4578</v>
      </c>
      <c r="D355" s="893"/>
      <c r="E355" s="893">
        <v>210</v>
      </c>
      <c r="F355" s="983">
        <v>231.57894736842107</v>
      </c>
      <c r="G355" s="893"/>
      <c r="H355" s="973"/>
      <c r="I355" s="491"/>
      <c r="J355" s="491">
        <v>231.57894736842107</v>
      </c>
      <c r="K355" s="491"/>
      <c r="L355" s="1081"/>
      <c r="M355" s="1081"/>
      <c r="N355" s="1081"/>
      <c r="O355" s="1081"/>
      <c r="P355" s="1081"/>
      <c r="Q355" s="1081"/>
      <c r="R355" s="1081"/>
      <c r="S355" s="1124"/>
      <c r="T355" s="1133">
        <f>FLOOR(10.76*S355,0.01)</f>
        <v>0</v>
      </c>
      <c r="U355" s="1177" t="e">
        <f t="shared" si="22"/>
        <v>#DIV/0!</v>
      </c>
    </row>
    <row r="356" spans="1:21" ht="18.75">
      <c r="A356" s="284"/>
      <c r="B356" s="665" t="s">
        <v>1947</v>
      </c>
      <c r="C356" s="292" t="s">
        <v>749</v>
      </c>
      <c r="D356" s="722">
        <v>2642</v>
      </c>
      <c r="E356" s="873" t="s">
        <v>399</v>
      </c>
      <c r="F356" s="722">
        <v>3235.4887218045114</v>
      </c>
      <c r="G356" s="873"/>
      <c r="H356" s="975"/>
      <c r="I356" s="491"/>
      <c r="J356" s="491">
        <v>3235.4887218045114</v>
      </c>
      <c r="K356" s="491"/>
      <c r="L356" s="1081"/>
      <c r="M356" s="1081"/>
      <c r="N356" s="1081"/>
      <c r="O356" s="1081"/>
      <c r="P356" s="1081"/>
      <c r="Q356" s="1081"/>
      <c r="R356" s="1081"/>
      <c r="S356" s="1124"/>
      <c r="T356" s="1133">
        <f>S356</f>
        <v>0</v>
      </c>
      <c r="U356" s="1177" t="e">
        <f t="shared" si="22"/>
        <v>#DIV/0!</v>
      </c>
    </row>
    <row r="357" spans="1:21" ht="18.75">
      <c r="A357" s="284"/>
      <c r="B357" s="665" t="s">
        <v>1948</v>
      </c>
      <c r="C357" s="292" t="s">
        <v>1067</v>
      </c>
      <c r="D357" s="722">
        <v>3463</v>
      </c>
      <c r="E357" s="873" t="s">
        <v>399</v>
      </c>
      <c r="F357" s="722">
        <v>4190.7518796992481</v>
      </c>
      <c r="G357" s="873"/>
      <c r="H357" s="975"/>
      <c r="I357" s="491"/>
      <c r="J357" s="491">
        <v>4190.7518796992481</v>
      </c>
      <c r="K357" s="491"/>
      <c r="L357" s="1081"/>
      <c r="M357" s="1081"/>
      <c r="N357" s="1081"/>
      <c r="O357" s="1081"/>
      <c r="P357" s="1081"/>
      <c r="Q357" s="1081"/>
      <c r="R357" s="1081"/>
      <c r="S357" s="1124"/>
      <c r="T357" s="1133">
        <f t="shared" ref="T357:T367" si="23">S357</f>
        <v>0</v>
      </c>
      <c r="U357" s="1177" t="e">
        <f t="shared" si="22"/>
        <v>#DIV/0!</v>
      </c>
    </row>
    <row r="358" spans="1:21" ht="18.75">
      <c r="A358" s="284"/>
      <c r="B358" s="1141" t="s">
        <v>1949</v>
      </c>
      <c r="C358" s="292" t="s">
        <v>1067</v>
      </c>
      <c r="D358" s="722">
        <v>4286</v>
      </c>
      <c r="E358" s="873" t="s">
        <v>399</v>
      </c>
      <c r="F358" s="722">
        <v>5129.4736842105258</v>
      </c>
      <c r="G358" s="873"/>
      <c r="H358" s="975"/>
      <c r="I358" s="491"/>
      <c r="J358" s="491">
        <v>5129.4736842105258</v>
      </c>
      <c r="K358" s="491"/>
      <c r="L358" s="1081"/>
      <c r="M358" s="1081"/>
      <c r="N358" s="1081"/>
      <c r="O358" s="1081"/>
      <c r="P358" s="1081"/>
      <c r="Q358" s="1081"/>
      <c r="R358" s="1081"/>
      <c r="S358" s="1124"/>
      <c r="T358" s="1133">
        <f t="shared" si="23"/>
        <v>0</v>
      </c>
      <c r="U358" s="1177" t="e">
        <f t="shared" si="22"/>
        <v>#DIV/0!</v>
      </c>
    </row>
    <row r="359" spans="1:21" ht="18.75">
      <c r="A359" s="284"/>
      <c r="B359" s="1141" t="s">
        <v>1950</v>
      </c>
      <c r="C359" s="292" t="s">
        <v>1067</v>
      </c>
      <c r="D359" s="722">
        <v>5106</v>
      </c>
      <c r="E359" s="873" t="s">
        <v>399</v>
      </c>
      <c r="F359" s="722">
        <v>6101.2781954887223</v>
      </c>
      <c r="G359" s="873"/>
      <c r="H359" s="975"/>
      <c r="I359" s="491"/>
      <c r="J359" s="491">
        <v>6101.2781954887223</v>
      </c>
      <c r="K359" s="491"/>
      <c r="L359" s="1081"/>
      <c r="M359" s="1081"/>
      <c r="N359" s="1081"/>
      <c r="O359" s="1081"/>
      <c r="P359" s="1081"/>
      <c r="Q359" s="1081"/>
      <c r="R359" s="1081"/>
      <c r="S359" s="1124"/>
      <c r="T359" s="1133">
        <f t="shared" si="23"/>
        <v>0</v>
      </c>
      <c r="U359" s="1177" t="e">
        <f t="shared" si="22"/>
        <v>#DIV/0!</v>
      </c>
    </row>
    <row r="360" spans="1:21" ht="18.75">
      <c r="A360" s="284"/>
      <c r="B360" s="1141" t="s">
        <v>1951</v>
      </c>
      <c r="C360" s="292" t="s">
        <v>1067</v>
      </c>
      <c r="D360" s="722">
        <v>2802</v>
      </c>
      <c r="E360" s="873" t="s">
        <v>399</v>
      </c>
      <c r="F360" s="722">
        <v>3520.0000000000005</v>
      </c>
      <c r="G360" s="873"/>
      <c r="H360" s="975"/>
      <c r="I360" s="491"/>
      <c r="J360" s="491">
        <v>3520.0000000000005</v>
      </c>
      <c r="K360" s="491"/>
      <c r="L360" s="1081"/>
      <c r="M360" s="1081"/>
      <c r="N360" s="1081"/>
      <c r="O360" s="1081"/>
      <c r="P360" s="1081"/>
      <c r="Q360" s="1081"/>
      <c r="R360" s="1081"/>
      <c r="S360" s="1124"/>
      <c r="T360" s="1133">
        <f t="shared" si="23"/>
        <v>0</v>
      </c>
      <c r="U360" s="1177" t="e">
        <f t="shared" si="22"/>
        <v>#DIV/0!</v>
      </c>
    </row>
    <row r="361" spans="1:21" ht="18.75">
      <c r="A361" s="284"/>
      <c r="B361" s="1141" t="s">
        <v>1952</v>
      </c>
      <c r="C361" s="292" t="s">
        <v>1067</v>
      </c>
      <c r="D361" s="722">
        <v>3664</v>
      </c>
      <c r="E361" s="873" t="s">
        <v>399</v>
      </c>
      <c r="F361" s="722">
        <v>4559.6240601503769</v>
      </c>
      <c r="G361" s="873"/>
      <c r="H361" s="975"/>
      <c r="I361" s="491"/>
      <c r="J361" s="491">
        <v>4559.6240601503769</v>
      </c>
      <c r="K361" s="491"/>
      <c r="L361" s="1081"/>
      <c r="M361" s="1081"/>
      <c r="N361" s="1081"/>
      <c r="O361" s="1081"/>
      <c r="P361" s="1081"/>
      <c r="Q361" s="1081"/>
      <c r="R361" s="1081"/>
      <c r="S361" s="1124"/>
      <c r="T361" s="1133">
        <f t="shared" si="23"/>
        <v>0</v>
      </c>
      <c r="U361" s="1177" t="e">
        <f t="shared" si="22"/>
        <v>#DIV/0!</v>
      </c>
    </row>
    <row r="362" spans="1:21" ht="18.75">
      <c r="A362" s="284"/>
      <c r="B362" s="1141" t="s">
        <v>1953</v>
      </c>
      <c r="C362" s="292" t="s">
        <v>1067</v>
      </c>
      <c r="D362" s="722">
        <v>4525</v>
      </c>
      <c r="E362" s="873" t="s">
        <v>399</v>
      </c>
      <c r="F362" s="722">
        <v>5632.3308270676698</v>
      </c>
      <c r="G362" s="873"/>
      <c r="H362" s="975"/>
      <c r="I362" s="491"/>
      <c r="J362" s="491">
        <v>5632.3308270676698</v>
      </c>
      <c r="K362" s="491"/>
      <c r="L362" s="1081"/>
      <c r="M362" s="1081"/>
      <c r="N362" s="1081"/>
      <c r="O362" s="1081"/>
      <c r="P362" s="1081"/>
      <c r="Q362" s="1081"/>
      <c r="R362" s="1081"/>
      <c r="S362" s="1124"/>
      <c r="T362" s="1133">
        <f t="shared" si="23"/>
        <v>0</v>
      </c>
      <c r="U362" s="1177" t="e">
        <f t="shared" si="22"/>
        <v>#DIV/0!</v>
      </c>
    </row>
    <row r="363" spans="1:21" ht="18.75">
      <c r="A363" s="284"/>
      <c r="B363" s="1141" t="s">
        <v>1954</v>
      </c>
      <c r="C363" s="292" t="s">
        <v>1067</v>
      </c>
      <c r="D363" s="722">
        <v>5388</v>
      </c>
      <c r="E363" s="873" t="s">
        <v>399</v>
      </c>
      <c r="F363" s="722">
        <v>6621.5037593984962</v>
      </c>
      <c r="G363" s="873"/>
      <c r="H363" s="975"/>
      <c r="I363" s="491"/>
      <c r="J363" s="491">
        <v>6621.5037593984962</v>
      </c>
      <c r="K363" s="491"/>
      <c r="L363" s="1081"/>
      <c r="M363" s="1081"/>
      <c r="N363" s="1081"/>
      <c r="O363" s="1081"/>
      <c r="P363" s="1081"/>
      <c r="Q363" s="1081"/>
      <c r="R363" s="1081"/>
      <c r="S363" s="1124"/>
      <c r="T363" s="1133">
        <f t="shared" si="23"/>
        <v>0</v>
      </c>
      <c r="U363" s="1177" t="e">
        <f t="shared" si="22"/>
        <v>#DIV/0!</v>
      </c>
    </row>
    <row r="364" spans="1:21" ht="18.75">
      <c r="A364" s="284"/>
      <c r="B364" s="1141" t="s">
        <v>1955</v>
      </c>
      <c r="C364" s="292" t="s">
        <v>1067</v>
      </c>
      <c r="D364" s="722">
        <v>2994</v>
      </c>
      <c r="E364" s="873">
        <v>3150</v>
      </c>
      <c r="F364" s="722">
        <v>3821.8796992481207</v>
      </c>
      <c r="G364" s="873"/>
      <c r="H364" s="975"/>
      <c r="I364" s="491"/>
      <c r="J364" s="491">
        <v>3821.8796992481207</v>
      </c>
      <c r="K364" s="491"/>
      <c r="L364" s="1081"/>
      <c r="M364" s="1081"/>
      <c r="N364" s="1081"/>
      <c r="O364" s="1081"/>
      <c r="P364" s="1081"/>
      <c r="Q364" s="1081"/>
      <c r="R364" s="1081"/>
      <c r="S364" s="1124"/>
      <c r="T364" s="1133">
        <f t="shared" si="23"/>
        <v>0</v>
      </c>
      <c r="U364" s="1177" t="e">
        <f t="shared" si="22"/>
        <v>#DIV/0!</v>
      </c>
    </row>
    <row r="365" spans="1:21" ht="18.75">
      <c r="A365" s="284"/>
      <c r="B365" s="1141" t="s">
        <v>1956</v>
      </c>
      <c r="C365" s="292" t="s">
        <v>1067</v>
      </c>
      <c r="D365" s="722">
        <v>3904</v>
      </c>
      <c r="E365" s="873" t="s">
        <v>399</v>
      </c>
      <c r="F365" s="722">
        <v>4927.6691729323311</v>
      </c>
      <c r="G365" s="873"/>
      <c r="H365" s="975"/>
      <c r="I365" s="491"/>
      <c r="J365" s="491">
        <v>4927.6691729323311</v>
      </c>
      <c r="K365" s="491"/>
      <c r="L365" s="1081"/>
      <c r="M365" s="1081"/>
      <c r="N365" s="1081"/>
      <c r="O365" s="1081"/>
      <c r="P365" s="1081"/>
      <c r="Q365" s="1081"/>
      <c r="R365" s="1081"/>
      <c r="S365" s="1124"/>
      <c r="T365" s="1133">
        <f t="shared" si="23"/>
        <v>0</v>
      </c>
      <c r="U365" s="1177" t="e">
        <f t="shared" si="22"/>
        <v>#DIV/0!</v>
      </c>
    </row>
    <row r="366" spans="1:21" ht="18.75">
      <c r="A366" s="284"/>
      <c r="B366" s="1141" t="s">
        <v>1957</v>
      </c>
      <c r="C366" s="292" t="s">
        <v>1067</v>
      </c>
      <c r="D366" s="722">
        <v>4812</v>
      </c>
      <c r="E366" s="873" t="s">
        <v>399</v>
      </c>
      <c r="F366" s="722">
        <v>6084.7368421052633</v>
      </c>
      <c r="G366" s="873"/>
      <c r="H366" s="975"/>
      <c r="I366" s="491"/>
      <c r="J366" s="491">
        <v>6084.7368421052633</v>
      </c>
      <c r="K366" s="491"/>
      <c r="L366" s="1081"/>
      <c r="M366" s="1081"/>
      <c r="N366" s="1081"/>
      <c r="O366" s="1081"/>
      <c r="P366" s="1081"/>
      <c r="Q366" s="1081"/>
      <c r="R366" s="1081"/>
      <c r="S366" s="1124"/>
      <c r="T366" s="1133">
        <f t="shared" si="23"/>
        <v>0</v>
      </c>
      <c r="U366" s="1177" t="e">
        <f t="shared" si="22"/>
        <v>#DIV/0!</v>
      </c>
    </row>
    <row r="367" spans="1:21" ht="18.75">
      <c r="A367" s="284"/>
      <c r="B367" s="1141" t="s">
        <v>1958</v>
      </c>
      <c r="C367" s="292" t="s">
        <v>1067</v>
      </c>
      <c r="D367" s="722">
        <v>5722</v>
      </c>
      <c r="E367" s="873" t="s">
        <v>399</v>
      </c>
      <c r="F367" s="722">
        <v>7207.0676691729332</v>
      </c>
      <c r="G367" s="873"/>
      <c r="H367" s="975"/>
      <c r="I367" s="491"/>
      <c r="J367" s="491">
        <v>7207.0676691729332</v>
      </c>
      <c r="K367" s="491"/>
      <c r="L367" s="1081"/>
      <c r="M367" s="1081"/>
      <c r="N367" s="1081"/>
      <c r="O367" s="1081"/>
      <c r="P367" s="1081"/>
      <c r="Q367" s="1081"/>
      <c r="R367" s="1081"/>
      <c r="S367" s="1124"/>
      <c r="T367" s="1133">
        <f t="shared" si="23"/>
        <v>0</v>
      </c>
      <c r="U367" s="1177" t="e">
        <f t="shared" si="22"/>
        <v>#DIV/0!</v>
      </c>
    </row>
    <row r="368" spans="1:21" ht="18.75">
      <c r="A368" s="284"/>
      <c r="B368" s="1138" t="s">
        <v>1959</v>
      </c>
      <c r="C368" s="285"/>
      <c r="D368" s="883"/>
      <c r="E368" s="884"/>
      <c r="F368" s="982"/>
      <c r="G368" s="884"/>
      <c r="H368" s="973"/>
      <c r="I368" s="491"/>
      <c r="J368" s="491"/>
      <c r="K368" s="491"/>
      <c r="L368" s="1081"/>
      <c r="M368" s="1081"/>
      <c r="N368" s="1081"/>
      <c r="O368" s="1081"/>
      <c r="P368" s="1081"/>
      <c r="Q368" s="1081"/>
      <c r="R368" s="1081"/>
      <c r="S368" s="1124"/>
      <c r="T368" s="1133">
        <f>FLOOR(35.31*S368,0.01)</f>
        <v>0</v>
      </c>
      <c r="U368" s="1177" t="e">
        <f t="shared" si="22"/>
        <v>#DIV/0!</v>
      </c>
    </row>
    <row r="369" spans="1:21" ht="18.75">
      <c r="A369" s="284"/>
      <c r="B369" s="665" t="s">
        <v>1960</v>
      </c>
      <c r="C369" s="292" t="s">
        <v>1985</v>
      </c>
      <c r="D369" s="722">
        <v>191</v>
      </c>
      <c r="E369" s="873" t="s">
        <v>399</v>
      </c>
      <c r="F369" s="722" t="s">
        <v>399</v>
      </c>
      <c r="G369" s="873"/>
      <c r="H369" s="973"/>
      <c r="I369" s="491"/>
      <c r="J369" s="491" t="s">
        <v>399</v>
      </c>
      <c r="K369" s="491"/>
      <c r="L369" s="1081"/>
      <c r="M369" s="1081"/>
      <c r="N369" s="1081"/>
      <c r="O369" s="1081"/>
      <c r="P369" s="1081"/>
      <c r="Q369" s="1081"/>
      <c r="R369" s="1081"/>
      <c r="S369" s="1124"/>
      <c r="T369" s="1133"/>
      <c r="U369" s="1177" t="e">
        <f t="shared" si="22"/>
        <v>#DIV/0!</v>
      </c>
    </row>
    <row r="370" spans="1:21" ht="18.75">
      <c r="A370" s="284"/>
      <c r="B370" s="665" t="s">
        <v>186</v>
      </c>
      <c r="C370" s="292" t="s">
        <v>1067</v>
      </c>
      <c r="D370" s="722">
        <v>201</v>
      </c>
      <c r="E370" s="873" t="s">
        <v>399</v>
      </c>
      <c r="F370" s="722" t="s">
        <v>399</v>
      </c>
      <c r="G370" s="873"/>
      <c r="H370" s="973"/>
      <c r="I370" s="491"/>
      <c r="J370" s="491" t="s">
        <v>399</v>
      </c>
      <c r="K370" s="491"/>
      <c r="L370" s="1081"/>
      <c r="M370" s="1081"/>
      <c r="N370" s="1081"/>
      <c r="O370" s="1081"/>
      <c r="P370" s="1081"/>
      <c r="Q370" s="1081"/>
      <c r="R370" s="1081"/>
      <c r="S370" s="1124"/>
      <c r="T370" s="1133"/>
      <c r="U370" s="1177" t="e">
        <f t="shared" si="22"/>
        <v>#DIV/0!</v>
      </c>
    </row>
    <row r="371" spans="1:21" ht="18.75">
      <c r="A371" s="284"/>
      <c r="B371" s="1141" t="s">
        <v>187</v>
      </c>
      <c r="C371" s="292" t="s">
        <v>1067</v>
      </c>
      <c r="D371" s="722">
        <v>226</v>
      </c>
      <c r="E371" s="873" t="s">
        <v>399</v>
      </c>
      <c r="F371" s="722" t="s">
        <v>399</v>
      </c>
      <c r="G371" s="873"/>
      <c r="H371" s="973"/>
      <c r="I371" s="491"/>
      <c r="J371" s="491" t="s">
        <v>399</v>
      </c>
      <c r="K371" s="491"/>
      <c r="L371" s="1081"/>
      <c r="M371" s="1081"/>
      <c r="N371" s="1081"/>
      <c r="O371" s="1081"/>
      <c r="P371" s="1081"/>
      <c r="Q371" s="1081"/>
      <c r="R371" s="1081"/>
      <c r="S371" s="1124"/>
      <c r="T371" s="1133"/>
      <c r="U371" s="1177" t="e">
        <f t="shared" si="22"/>
        <v>#DIV/0!</v>
      </c>
    </row>
    <row r="372" spans="1:21" ht="18.75">
      <c r="A372" s="284"/>
      <c r="B372" s="1138" t="s">
        <v>188</v>
      </c>
      <c r="C372" s="285"/>
      <c r="D372" s="883"/>
      <c r="E372" s="884"/>
      <c r="F372" s="982"/>
      <c r="G372" s="884"/>
      <c r="H372" s="973"/>
      <c r="I372" s="491"/>
      <c r="J372" s="491"/>
      <c r="K372" s="491"/>
      <c r="L372" s="1081"/>
      <c r="M372" s="1081"/>
      <c r="N372" s="1081"/>
      <c r="O372" s="1081"/>
      <c r="P372" s="1081"/>
      <c r="Q372" s="1081"/>
      <c r="R372" s="1081"/>
      <c r="S372" s="1124"/>
      <c r="T372" s="1133"/>
      <c r="U372" s="1177" t="e">
        <f t="shared" si="22"/>
        <v>#DIV/0!</v>
      </c>
    </row>
    <row r="373" spans="1:21" ht="18.75">
      <c r="A373" s="284"/>
      <c r="B373" s="665" t="s">
        <v>1960</v>
      </c>
      <c r="C373" s="292" t="s">
        <v>1985</v>
      </c>
      <c r="D373" s="722">
        <v>304</v>
      </c>
      <c r="E373" s="873" t="s">
        <v>399</v>
      </c>
      <c r="F373" s="722" t="s">
        <v>399</v>
      </c>
      <c r="G373" s="873"/>
      <c r="H373" s="973"/>
      <c r="I373" s="491"/>
      <c r="J373" s="491" t="s">
        <v>399</v>
      </c>
      <c r="K373" s="491"/>
      <c r="L373" s="1081"/>
      <c r="M373" s="1081"/>
      <c r="N373" s="1081"/>
      <c r="O373" s="1081"/>
      <c r="P373" s="1081"/>
      <c r="Q373" s="1081"/>
      <c r="R373" s="1081"/>
      <c r="S373" s="1124"/>
      <c r="T373" s="1133"/>
      <c r="U373" s="1177" t="e">
        <f t="shared" si="22"/>
        <v>#DIV/0!</v>
      </c>
    </row>
    <row r="374" spans="1:21" ht="18.75">
      <c r="A374" s="284"/>
      <c r="B374" s="665" t="s">
        <v>186</v>
      </c>
      <c r="C374" s="292" t="s">
        <v>1067</v>
      </c>
      <c r="D374" s="722">
        <v>273</v>
      </c>
      <c r="E374" s="873" t="s">
        <v>399</v>
      </c>
      <c r="F374" s="722" t="s">
        <v>399</v>
      </c>
      <c r="G374" s="873"/>
      <c r="H374" s="973"/>
      <c r="I374" s="491"/>
      <c r="J374" s="491" t="s">
        <v>399</v>
      </c>
      <c r="K374" s="491"/>
      <c r="L374" s="1081"/>
      <c r="M374" s="1081"/>
      <c r="N374" s="1081"/>
      <c r="O374" s="1081"/>
      <c r="P374" s="1081"/>
      <c r="Q374" s="1081"/>
      <c r="R374" s="1081"/>
      <c r="S374" s="1124"/>
      <c r="T374" s="1133"/>
      <c r="U374" s="1177" t="e">
        <f t="shared" si="22"/>
        <v>#DIV/0!</v>
      </c>
    </row>
    <row r="375" spans="1:21" ht="18.75">
      <c r="A375" s="284"/>
      <c r="B375" s="1138" t="s">
        <v>4579</v>
      </c>
      <c r="C375" s="292"/>
      <c r="D375" s="722"/>
      <c r="E375" s="873"/>
      <c r="F375" s="722"/>
      <c r="G375" s="873"/>
      <c r="H375" s="973"/>
      <c r="I375" s="491"/>
      <c r="J375" s="491"/>
      <c r="K375" s="491"/>
      <c r="L375" s="1081"/>
      <c r="M375" s="1081"/>
      <c r="N375" s="1081"/>
      <c r="O375" s="1081"/>
      <c r="P375" s="1081"/>
      <c r="Q375" s="1081"/>
      <c r="R375" s="1081"/>
      <c r="S375" s="1124"/>
      <c r="T375" s="1133"/>
      <c r="U375" s="1177" t="e">
        <f t="shared" si="22"/>
        <v>#DIV/0!</v>
      </c>
    </row>
    <row r="376" spans="1:21" ht="18.75">
      <c r="A376" s="284"/>
      <c r="B376" s="1139" t="s">
        <v>4580</v>
      </c>
      <c r="C376" s="292" t="s">
        <v>749</v>
      </c>
      <c r="D376" s="722">
        <v>3560</v>
      </c>
      <c r="E376" s="873" t="s">
        <v>399</v>
      </c>
      <c r="F376" s="722" t="s">
        <v>399</v>
      </c>
      <c r="G376" s="873"/>
      <c r="H376" s="973"/>
      <c r="I376" s="491"/>
      <c r="J376" s="491" t="s">
        <v>399</v>
      </c>
      <c r="K376" s="491"/>
      <c r="L376" s="1081"/>
      <c r="M376" s="1081"/>
      <c r="N376" s="1081"/>
      <c r="O376" s="1081"/>
      <c r="P376" s="1081"/>
      <c r="Q376" s="1081"/>
      <c r="R376" s="1081"/>
      <c r="S376" s="1124"/>
      <c r="T376" s="1133"/>
      <c r="U376" s="1177" t="e">
        <f t="shared" si="22"/>
        <v>#DIV/0!</v>
      </c>
    </row>
    <row r="377" spans="1:21" ht="18.75">
      <c r="A377" s="284"/>
      <c r="B377" s="1139" t="s">
        <v>4581</v>
      </c>
      <c r="C377" s="292" t="s">
        <v>1067</v>
      </c>
      <c r="D377" s="722">
        <v>4643</v>
      </c>
      <c r="E377" s="873" t="s">
        <v>399</v>
      </c>
      <c r="F377" s="722" t="s">
        <v>399</v>
      </c>
      <c r="G377" s="873"/>
      <c r="H377" s="973"/>
      <c r="I377" s="491"/>
      <c r="J377" s="491" t="s">
        <v>399</v>
      </c>
      <c r="K377" s="491"/>
      <c r="L377" s="1081"/>
      <c r="M377" s="1081"/>
      <c r="N377" s="1081"/>
      <c r="O377" s="1081"/>
      <c r="P377" s="1081"/>
      <c r="Q377" s="1081"/>
      <c r="R377" s="1081"/>
      <c r="S377" s="1124"/>
      <c r="T377" s="1133"/>
      <c r="U377" s="1177" t="e">
        <f t="shared" si="22"/>
        <v>#DIV/0!</v>
      </c>
    </row>
    <row r="378" spans="1:21" ht="18.75">
      <c r="A378" s="284"/>
      <c r="B378" s="1139" t="s">
        <v>4582</v>
      </c>
      <c r="C378" s="292" t="s">
        <v>1067</v>
      </c>
      <c r="D378" s="722">
        <v>5720</v>
      </c>
      <c r="E378" s="873" t="s">
        <v>399</v>
      </c>
      <c r="F378" s="722" t="s">
        <v>399</v>
      </c>
      <c r="G378" s="873"/>
      <c r="H378" s="973"/>
      <c r="I378" s="491"/>
      <c r="J378" s="491" t="s">
        <v>399</v>
      </c>
      <c r="K378" s="491"/>
      <c r="L378" s="1081"/>
      <c r="M378" s="1081"/>
      <c r="N378" s="1081"/>
      <c r="O378" s="1081"/>
      <c r="P378" s="1081"/>
      <c r="Q378" s="1081"/>
      <c r="R378" s="1081"/>
      <c r="S378" s="1124"/>
      <c r="T378" s="1133"/>
      <c r="U378" s="1177" t="e">
        <f t="shared" si="22"/>
        <v>#DIV/0!</v>
      </c>
    </row>
    <row r="379" spans="1:21" ht="18.75">
      <c r="A379" s="284"/>
      <c r="B379" s="1139" t="s">
        <v>4583</v>
      </c>
      <c r="C379" s="292" t="s">
        <v>1067</v>
      </c>
      <c r="D379" s="722">
        <v>6798</v>
      </c>
      <c r="E379" s="873" t="s">
        <v>399</v>
      </c>
      <c r="F379" s="722" t="s">
        <v>399</v>
      </c>
      <c r="G379" s="873"/>
      <c r="H379" s="973"/>
      <c r="I379" s="491"/>
      <c r="J379" s="491" t="s">
        <v>399</v>
      </c>
      <c r="K379" s="491"/>
      <c r="L379" s="1081"/>
      <c r="M379" s="1081"/>
      <c r="N379" s="1081"/>
      <c r="O379" s="1081"/>
      <c r="P379" s="1081"/>
      <c r="Q379" s="1081"/>
      <c r="R379" s="1081"/>
      <c r="S379" s="1124"/>
      <c r="T379" s="1133"/>
      <c r="U379" s="1177" t="e">
        <f t="shared" si="22"/>
        <v>#DIV/0!</v>
      </c>
    </row>
    <row r="380" spans="1:21" ht="18.75">
      <c r="A380" s="284"/>
      <c r="B380" s="1139" t="s">
        <v>4584</v>
      </c>
      <c r="C380" s="292" t="s">
        <v>1067</v>
      </c>
      <c r="D380" s="722">
        <v>4563</v>
      </c>
      <c r="E380" s="873" t="s">
        <v>399</v>
      </c>
      <c r="F380" s="722" t="s">
        <v>399</v>
      </c>
      <c r="G380" s="873"/>
      <c r="H380" s="973"/>
      <c r="I380" s="491"/>
      <c r="J380" s="491" t="s">
        <v>399</v>
      </c>
      <c r="K380" s="491"/>
      <c r="L380" s="1081"/>
      <c r="M380" s="1081"/>
      <c r="N380" s="1081"/>
      <c r="O380" s="1081"/>
      <c r="P380" s="1081"/>
      <c r="Q380" s="1081"/>
      <c r="R380" s="1081"/>
      <c r="S380" s="1124"/>
      <c r="T380" s="1133"/>
      <c r="U380" s="1177" t="e">
        <f t="shared" si="22"/>
        <v>#DIV/0!</v>
      </c>
    </row>
    <row r="381" spans="1:21" ht="18.75">
      <c r="A381" s="284"/>
      <c r="B381" s="1139" t="s">
        <v>4585</v>
      </c>
      <c r="C381" s="292" t="s">
        <v>1067</v>
      </c>
      <c r="D381" s="722">
        <v>6254</v>
      </c>
      <c r="E381" s="873" t="s">
        <v>399</v>
      </c>
      <c r="F381" s="722" t="s">
        <v>399</v>
      </c>
      <c r="G381" s="873"/>
      <c r="H381" s="973"/>
      <c r="I381" s="491"/>
      <c r="J381" s="491" t="s">
        <v>399</v>
      </c>
      <c r="K381" s="491"/>
      <c r="L381" s="1081"/>
      <c r="M381" s="1081"/>
      <c r="N381" s="1081"/>
      <c r="O381" s="1081"/>
      <c r="P381" s="1081"/>
      <c r="Q381" s="1081"/>
      <c r="R381" s="1081"/>
      <c r="S381" s="1124"/>
      <c r="T381" s="1133"/>
      <c r="U381" s="1177" t="e">
        <f t="shared" si="22"/>
        <v>#DIV/0!</v>
      </c>
    </row>
    <row r="382" spans="1:21" ht="18.75">
      <c r="A382" s="284"/>
      <c r="B382" s="1139" t="s">
        <v>4586</v>
      </c>
      <c r="C382" s="292" t="s">
        <v>1067</v>
      </c>
      <c r="D382" s="722">
        <v>7746</v>
      </c>
      <c r="E382" s="873" t="s">
        <v>399</v>
      </c>
      <c r="F382" s="722" t="s">
        <v>399</v>
      </c>
      <c r="G382" s="873"/>
      <c r="H382" s="973"/>
      <c r="I382" s="491"/>
      <c r="J382" s="491" t="s">
        <v>399</v>
      </c>
      <c r="K382" s="491"/>
      <c r="L382" s="1081"/>
      <c r="M382" s="1081"/>
      <c r="N382" s="1081"/>
      <c r="O382" s="1081"/>
      <c r="P382" s="1081"/>
      <c r="Q382" s="1081"/>
      <c r="R382" s="1081"/>
      <c r="S382" s="1124"/>
      <c r="T382" s="1133"/>
      <c r="U382" s="1177" t="e">
        <f t="shared" si="22"/>
        <v>#DIV/0!</v>
      </c>
    </row>
    <row r="383" spans="1:21" ht="18.75">
      <c r="A383" s="284"/>
      <c r="B383" s="1139" t="s">
        <v>4587</v>
      </c>
      <c r="C383" s="292" t="s">
        <v>1067</v>
      </c>
      <c r="D383" s="722">
        <v>9191</v>
      </c>
      <c r="E383" s="873" t="s">
        <v>399</v>
      </c>
      <c r="F383" s="722" t="s">
        <v>399</v>
      </c>
      <c r="G383" s="873"/>
      <c r="H383" s="973"/>
      <c r="I383" s="491"/>
      <c r="J383" s="491" t="s">
        <v>399</v>
      </c>
      <c r="K383" s="491"/>
      <c r="L383" s="1081"/>
      <c r="M383" s="1081"/>
      <c r="N383" s="1081"/>
      <c r="O383" s="1081"/>
      <c r="P383" s="1081"/>
      <c r="Q383" s="1081"/>
      <c r="R383" s="1081"/>
      <c r="S383" s="1124"/>
      <c r="T383" s="1133"/>
      <c r="U383" s="1177" t="e">
        <f t="shared" si="22"/>
        <v>#DIV/0!</v>
      </c>
    </row>
    <row r="384" spans="1:21" ht="18.75">
      <c r="A384" s="284"/>
      <c r="B384" s="1139" t="s">
        <v>4588</v>
      </c>
      <c r="C384" s="292" t="s">
        <v>1067</v>
      </c>
      <c r="D384" s="722"/>
      <c r="E384" s="873"/>
      <c r="F384" s="722"/>
      <c r="G384" s="873"/>
      <c r="H384" s="973"/>
      <c r="I384" s="491"/>
      <c r="J384" s="491"/>
      <c r="K384" s="491"/>
      <c r="L384" s="1081"/>
      <c r="M384" s="1081"/>
      <c r="N384" s="1081"/>
      <c r="O384" s="1081"/>
      <c r="P384" s="1081"/>
      <c r="Q384" s="1081"/>
      <c r="R384" s="1081"/>
      <c r="S384" s="1124"/>
      <c r="T384" s="1133"/>
      <c r="U384" s="1177" t="e">
        <f t="shared" si="22"/>
        <v>#DIV/0!</v>
      </c>
    </row>
    <row r="385" spans="1:21" ht="18.75">
      <c r="A385" s="284"/>
      <c r="B385" s="1139" t="s">
        <v>4580</v>
      </c>
      <c r="C385" s="292" t="s">
        <v>1067</v>
      </c>
      <c r="D385" s="722">
        <v>2972</v>
      </c>
      <c r="E385" s="873" t="s">
        <v>399</v>
      </c>
      <c r="F385" s="722" t="s">
        <v>399</v>
      </c>
      <c r="G385" s="873"/>
      <c r="H385" s="973"/>
      <c r="I385" s="491"/>
      <c r="J385" s="491" t="s">
        <v>399</v>
      </c>
      <c r="K385" s="491"/>
      <c r="L385" s="1081"/>
      <c r="M385" s="1081"/>
      <c r="N385" s="1081"/>
      <c r="O385" s="1081"/>
      <c r="P385" s="1081"/>
      <c r="Q385" s="1081"/>
      <c r="R385" s="1081"/>
      <c r="S385" s="1124"/>
      <c r="T385" s="1133"/>
      <c r="U385" s="1177" t="e">
        <f t="shared" si="22"/>
        <v>#DIV/0!</v>
      </c>
    </row>
    <row r="386" spans="1:21" ht="18.75">
      <c r="A386" s="284"/>
      <c r="B386" s="1139" t="s">
        <v>4581</v>
      </c>
      <c r="C386" s="292" t="s">
        <v>749</v>
      </c>
      <c r="D386" s="722">
        <v>3870</v>
      </c>
      <c r="E386" s="873" t="s">
        <v>399</v>
      </c>
      <c r="F386" s="722" t="s">
        <v>399</v>
      </c>
      <c r="G386" s="873"/>
      <c r="H386" s="973"/>
      <c r="I386" s="491"/>
      <c r="J386" s="491" t="s">
        <v>399</v>
      </c>
      <c r="K386" s="491"/>
      <c r="L386" s="1081"/>
      <c r="M386" s="1081"/>
      <c r="N386" s="1081"/>
      <c r="O386" s="1081"/>
      <c r="P386" s="1081"/>
      <c r="Q386" s="1081"/>
      <c r="R386" s="1081"/>
      <c r="S386" s="1124"/>
      <c r="T386" s="1133"/>
      <c r="U386" s="1177" t="e">
        <f t="shared" si="22"/>
        <v>#DIV/0!</v>
      </c>
    </row>
    <row r="387" spans="1:21" ht="18.75">
      <c r="A387" s="284"/>
      <c r="B387" s="1139" t="s">
        <v>4582</v>
      </c>
      <c r="C387" s="292" t="s">
        <v>1067</v>
      </c>
      <c r="D387" s="722">
        <v>4768</v>
      </c>
      <c r="E387" s="873" t="s">
        <v>399</v>
      </c>
      <c r="F387" s="722" t="s">
        <v>399</v>
      </c>
      <c r="G387" s="873"/>
      <c r="H387" s="973"/>
      <c r="I387" s="491"/>
      <c r="J387" s="491" t="s">
        <v>399</v>
      </c>
      <c r="K387" s="491"/>
      <c r="L387" s="1081"/>
      <c r="M387" s="1081"/>
      <c r="N387" s="1081"/>
      <c r="O387" s="1081"/>
      <c r="P387" s="1081"/>
      <c r="Q387" s="1081"/>
      <c r="R387" s="1081"/>
      <c r="S387" s="1124"/>
      <c r="T387" s="1133"/>
      <c r="U387" s="1177" t="e">
        <f t="shared" si="22"/>
        <v>#DIV/0!</v>
      </c>
    </row>
    <row r="388" spans="1:21" ht="18.75">
      <c r="A388" s="284"/>
      <c r="B388" s="1139" t="s">
        <v>4583</v>
      </c>
      <c r="C388" s="292" t="s">
        <v>1067</v>
      </c>
      <c r="D388" s="722">
        <v>5665</v>
      </c>
      <c r="E388" s="873" t="s">
        <v>399</v>
      </c>
      <c r="F388" s="722" t="s">
        <v>399</v>
      </c>
      <c r="G388" s="873"/>
      <c r="H388" s="973"/>
      <c r="I388" s="491"/>
      <c r="J388" s="491" t="s">
        <v>399</v>
      </c>
      <c r="K388" s="491"/>
      <c r="L388" s="1081"/>
      <c r="M388" s="1081"/>
      <c r="N388" s="1081"/>
      <c r="O388" s="1081"/>
      <c r="P388" s="1081"/>
      <c r="Q388" s="1081"/>
      <c r="R388" s="1081"/>
      <c r="S388" s="1124"/>
      <c r="T388" s="1133"/>
      <c r="U388" s="1177" t="e">
        <f t="shared" si="22"/>
        <v>#DIV/0!</v>
      </c>
    </row>
    <row r="389" spans="1:21" ht="18.75">
      <c r="A389" s="284"/>
      <c r="B389" s="1139" t="s">
        <v>4584</v>
      </c>
      <c r="C389" s="292" t="s">
        <v>1067</v>
      </c>
      <c r="D389" s="722">
        <v>3804</v>
      </c>
      <c r="E389" s="873" t="s">
        <v>399</v>
      </c>
      <c r="F389" s="722" t="s">
        <v>399</v>
      </c>
      <c r="G389" s="873"/>
      <c r="H389" s="973"/>
      <c r="I389" s="491"/>
      <c r="J389" s="491" t="s">
        <v>399</v>
      </c>
      <c r="K389" s="491"/>
      <c r="L389" s="1081"/>
      <c r="M389" s="1081"/>
      <c r="N389" s="1081"/>
      <c r="O389" s="1081"/>
      <c r="P389" s="1081"/>
      <c r="Q389" s="1081"/>
      <c r="R389" s="1081"/>
      <c r="S389" s="1124"/>
      <c r="T389" s="1133"/>
      <c r="U389" s="1177" t="e">
        <f t="shared" si="22"/>
        <v>#DIV/0!</v>
      </c>
    </row>
    <row r="390" spans="1:21" ht="18.75">
      <c r="A390" s="284"/>
      <c r="B390" s="1139" t="s">
        <v>4585</v>
      </c>
      <c r="C390" s="292" t="s">
        <v>1067</v>
      </c>
      <c r="D390" s="722">
        <v>5213</v>
      </c>
      <c r="E390" s="873" t="s">
        <v>399</v>
      </c>
      <c r="F390" s="722" t="s">
        <v>399</v>
      </c>
      <c r="G390" s="873"/>
      <c r="H390" s="973"/>
      <c r="I390" s="491"/>
      <c r="J390" s="491" t="s">
        <v>399</v>
      </c>
      <c r="K390" s="491"/>
      <c r="L390" s="1081"/>
      <c r="M390" s="1081"/>
      <c r="N390" s="1081"/>
      <c r="O390" s="1081"/>
      <c r="P390" s="1081"/>
      <c r="Q390" s="1081"/>
      <c r="R390" s="1081"/>
      <c r="S390" s="1124"/>
      <c r="T390" s="1133"/>
      <c r="U390" s="1177" t="e">
        <f t="shared" si="22"/>
        <v>#DIV/0!</v>
      </c>
    </row>
    <row r="391" spans="1:21" ht="18.75">
      <c r="A391" s="284"/>
      <c r="B391" s="1139" t="s">
        <v>4586</v>
      </c>
      <c r="C391" s="292" t="s">
        <v>1067</v>
      </c>
      <c r="D391" s="722">
        <v>6455</v>
      </c>
      <c r="E391" s="873" t="s">
        <v>399</v>
      </c>
      <c r="F391" s="722" t="s">
        <v>399</v>
      </c>
      <c r="G391" s="873"/>
      <c r="H391" s="973"/>
      <c r="I391" s="491"/>
      <c r="J391" s="491" t="s">
        <v>399</v>
      </c>
      <c r="K391" s="491"/>
      <c r="L391" s="1081"/>
      <c r="M391" s="1081"/>
      <c r="N391" s="1081"/>
      <c r="O391" s="1081"/>
      <c r="P391" s="1081"/>
      <c r="Q391" s="1081"/>
      <c r="R391" s="1081"/>
      <c r="S391" s="1124"/>
      <c r="T391" s="1133"/>
      <c r="U391" s="1177" t="e">
        <f t="shared" si="22"/>
        <v>#DIV/0!</v>
      </c>
    </row>
    <row r="392" spans="1:21" ht="18.75">
      <c r="A392" s="284"/>
      <c r="B392" s="1139" t="s">
        <v>4587</v>
      </c>
      <c r="C392" s="292" t="s">
        <v>1067</v>
      </c>
      <c r="D392" s="722">
        <v>7661</v>
      </c>
      <c r="E392" s="873" t="s">
        <v>399</v>
      </c>
      <c r="F392" s="722" t="s">
        <v>399</v>
      </c>
      <c r="G392" s="873"/>
      <c r="H392" s="973"/>
      <c r="I392" s="491"/>
      <c r="J392" s="491" t="s">
        <v>399</v>
      </c>
      <c r="K392" s="491"/>
      <c r="L392" s="1081"/>
      <c r="M392" s="1081"/>
      <c r="N392" s="1081"/>
      <c r="O392" s="1081"/>
      <c r="P392" s="1081"/>
      <c r="Q392" s="1081"/>
      <c r="R392" s="1081"/>
      <c r="S392" s="1124"/>
      <c r="T392" s="1133"/>
      <c r="U392" s="1177" t="e">
        <f t="shared" si="22"/>
        <v>#DIV/0!</v>
      </c>
    </row>
    <row r="393" spans="1:21" ht="18.75">
      <c r="A393" s="311"/>
      <c r="B393" s="1147" t="s">
        <v>3360</v>
      </c>
      <c r="C393" s="377"/>
      <c r="D393" s="894"/>
      <c r="E393" s="895"/>
      <c r="F393" s="894"/>
      <c r="G393" s="895"/>
      <c r="H393" s="973"/>
      <c r="I393" s="491"/>
      <c r="J393" s="491"/>
      <c r="K393" s="491"/>
      <c r="L393" s="491"/>
      <c r="M393" s="491"/>
      <c r="N393" s="491"/>
      <c r="O393" s="491"/>
      <c r="P393" s="491"/>
      <c r="Q393" s="491"/>
      <c r="R393" s="491"/>
      <c r="S393" s="1124"/>
      <c r="T393" s="1133"/>
      <c r="U393" s="1177" t="e">
        <f t="shared" si="22"/>
        <v>#DIV/0!</v>
      </c>
    </row>
    <row r="394" spans="1:21" ht="18.75">
      <c r="A394" s="311"/>
      <c r="B394" s="1139" t="s">
        <v>3361</v>
      </c>
      <c r="C394" s="375"/>
      <c r="D394" s="660"/>
      <c r="E394" s="869"/>
      <c r="F394" s="660"/>
      <c r="G394" s="869"/>
      <c r="H394" s="973"/>
      <c r="I394" s="491"/>
      <c r="J394" s="491"/>
      <c r="K394" s="491"/>
      <c r="L394" s="491"/>
      <c r="M394" s="491"/>
      <c r="N394" s="491"/>
      <c r="O394" s="491"/>
      <c r="P394" s="491"/>
      <c r="Q394" s="491"/>
      <c r="R394" s="491"/>
      <c r="S394" s="1124"/>
      <c r="T394" s="1133">
        <f t="shared" ref="T394:T401" si="24">FLOOR(35.31*S394,0.01)</f>
        <v>0</v>
      </c>
      <c r="U394" s="1177" t="e">
        <f t="shared" ref="U394:U457" si="25">(S394-Q394)/Q394</f>
        <v>#DIV/0!</v>
      </c>
    </row>
    <row r="395" spans="1:21" ht="18.75">
      <c r="A395" s="311"/>
      <c r="B395" s="1139" t="s">
        <v>3362</v>
      </c>
      <c r="C395" s="375"/>
      <c r="D395" s="660"/>
      <c r="E395" s="869"/>
      <c r="F395" s="660"/>
      <c r="G395" s="869"/>
      <c r="H395" s="973"/>
      <c r="I395" s="491"/>
      <c r="J395" s="491"/>
      <c r="K395" s="491"/>
      <c r="L395" s="491"/>
      <c r="M395" s="491"/>
      <c r="N395" s="491"/>
      <c r="O395" s="491"/>
      <c r="P395" s="491"/>
      <c r="Q395" s="491"/>
      <c r="R395" s="491"/>
      <c r="S395" s="1124"/>
      <c r="T395" s="1133">
        <f t="shared" si="24"/>
        <v>0</v>
      </c>
      <c r="U395" s="1177" t="e">
        <f t="shared" si="25"/>
        <v>#DIV/0!</v>
      </c>
    </row>
    <row r="396" spans="1:21" ht="18.75">
      <c r="A396" s="311"/>
      <c r="B396" s="1139" t="s">
        <v>3363</v>
      </c>
      <c r="C396" s="375"/>
      <c r="D396" s="660"/>
      <c r="E396" s="869"/>
      <c r="F396" s="660"/>
      <c r="G396" s="869"/>
      <c r="H396" s="973"/>
      <c r="I396" s="491"/>
      <c r="J396" s="491"/>
      <c r="K396" s="491"/>
      <c r="L396" s="491"/>
      <c r="M396" s="491"/>
      <c r="N396" s="491"/>
      <c r="O396" s="491"/>
      <c r="P396" s="491"/>
      <c r="Q396" s="491"/>
      <c r="R396" s="491"/>
      <c r="S396" s="1124"/>
      <c r="T396" s="1133">
        <f t="shared" si="24"/>
        <v>0</v>
      </c>
      <c r="U396" s="1177" t="e">
        <f t="shared" si="25"/>
        <v>#DIV/0!</v>
      </c>
    </row>
    <row r="397" spans="1:21" ht="18.75">
      <c r="A397" s="311"/>
      <c r="B397" s="1139" t="s">
        <v>3364</v>
      </c>
      <c r="C397" s="375"/>
      <c r="D397" s="660"/>
      <c r="E397" s="869"/>
      <c r="F397" s="660"/>
      <c r="G397" s="869"/>
      <c r="H397" s="973"/>
      <c r="I397" s="491"/>
      <c r="J397" s="491"/>
      <c r="K397" s="491"/>
      <c r="L397" s="491"/>
      <c r="M397" s="491"/>
      <c r="N397" s="491"/>
      <c r="O397" s="491"/>
      <c r="P397" s="491"/>
      <c r="Q397" s="491"/>
      <c r="R397" s="491"/>
      <c r="S397" s="1124"/>
      <c r="T397" s="1133">
        <f t="shared" si="24"/>
        <v>0</v>
      </c>
      <c r="U397" s="1177" t="e">
        <f t="shared" si="25"/>
        <v>#DIV/0!</v>
      </c>
    </row>
    <row r="398" spans="1:21" ht="38.25">
      <c r="A398" s="311"/>
      <c r="B398" s="1139" t="s">
        <v>3365</v>
      </c>
      <c r="C398" s="375"/>
      <c r="D398" s="660"/>
      <c r="E398" s="869"/>
      <c r="F398" s="660"/>
      <c r="G398" s="869"/>
      <c r="H398" s="973"/>
      <c r="I398" s="491"/>
      <c r="J398" s="491"/>
      <c r="K398" s="491"/>
      <c r="L398" s="491"/>
      <c r="M398" s="491"/>
      <c r="N398" s="491"/>
      <c r="O398" s="491"/>
      <c r="P398" s="491"/>
      <c r="Q398" s="491"/>
      <c r="R398" s="491"/>
      <c r="S398" s="1124"/>
      <c r="T398" s="1133">
        <f t="shared" si="24"/>
        <v>0</v>
      </c>
      <c r="U398" s="1177" t="e">
        <f t="shared" si="25"/>
        <v>#DIV/0!</v>
      </c>
    </row>
    <row r="399" spans="1:21" ht="18.75">
      <c r="A399" s="311"/>
      <c r="B399" s="1139" t="s">
        <v>3366</v>
      </c>
      <c r="C399" s="375"/>
      <c r="D399" s="660"/>
      <c r="E399" s="869"/>
      <c r="F399" s="660"/>
      <c r="G399" s="869"/>
      <c r="H399" s="973"/>
      <c r="I399" s="491"/>
      <c r="J399" s="491"/>
      <c r="K399" s="491"/>
      <c r="L399" s="491"/>
      <c r="M399" s="491"/>
      <c r="N399" s="491"/>
      <c r="O399" s="491"/>
      <c r="P399" s="491"/>
      <c r="Q399" s="491"/>
      <c r="R399" s="491"/>
      <c r="S399" s="1124"/>
      <c r="T399" s="1133">
        <f t="shared" si="24"/>
        <v>0</v>
      </c>
      <c r="U399" s="1177" t="e">
        <f t="shared" si="25"/>
        <v>#DIV/0!</v>
      </c>
    </row>
    <row r="400" spans="1:21" ht="18.75">
      <c r="A400" s="311"/>
      <c r="B400" s="1139" t="s">
        <v>3367</v>
      </c>
      <c r="C400" s="375"/>
      <c r="D400" s="660"/>
      <c r="E400" s="869"/>
      <c r="F400" s="660"/>
      <c r="G400" s="869"/>
      <c r="H400" s="973"/>
      <c r="I400" s="491"/>
      <c r="J400" s="491"/>
      <c r="K400" s="491"/>
      <c r="L400" s="491"/>
      <c r="M400" s="491"/>
      <c r="N400" s="491"/>
      <c r="O400" s="491"/>
      <c r="P400" s="491"/>
      <c r="Q400" s="491"/>
      <c r="R400" s="491"/>
      <c r="S400" s="1124"/>
      <c r="T400" s="1133">
        <f t="shared" si="24"/>
        <v>0</v>
      </c>
      <c r="U400" s="1177" t="e">
        <f t="shared" si="25"/>
        <v>#DIV/0!</v>
      </c>
    </row>
    <row r="401" spans="1:23" ht="18.75">
      <c r="A401" s="977">
        <v>23</v>
      </c>
      <c r="B401" s="1305" t="s">
        <v>2119</v>
      </c>
      <c r="C401" s="1313"/>
      <c r="D401" s="1295"/>
      <c r="E401" s="1296"/>
      <c r="F401" s="1295"/>
      <c r="G401" s="1296"/>
      <c r="H401" s="1288"/>
      <c r="I401" s="1081"/>
      <c r="J401" s="1081"/>
      <c r="K401" s="1081"/>
      <c r="L401" s="1081"/>
      <c r="M401" s="1081"/>
      <c r="N401" s="1081"/>
      <c r="O401" s="1081"/>
      <c r="P401" s="1081"/>
      <c r="Q401" s="1081"/>
      <c r="R401" s="1081"/>
      <c r="S401" s="1124"/>
      <c r="T401" s="1289">
        <f t="shared" si="24"/>
        <v>0</v>
      </c>
      <c r="U401" s="1177" t="e">
        <f t="shared" si="25"/>
        <v>#DIV/0!</v>
      </c>
    </row>
    <row r="402" spans="1:23" ht="31.5">
      <c r="A402" s="977"/>
      <c r="B402" s="1169" t="s">
        <v>4589</v>
      </c>
      <c r="C402" s="1010" t="s">
        <v>2805</v>
      </c>
      <c r="D402" s="1295">
        <v>95.481000000000009</v>
      </c>
      <c r="E402" s="1296">
        <v>95.48</v>
      </c>
      <c r="F402" s="1295">
        <v>95.48</v>
      </c>
      <c r="G402" s="1296">
        <v>85</v>
      </c>
      <c r="H402" s="1306">
        <v>97.35</v>
      </c>
      <c r="I402" s="1081">
        <v>97.35</v>
      </c>
      <c r="J402" s="1081">
        <v>95.48</v>
      </c>
      <c r="K402" s="1081"/>
      <c r="L402" s="1042">
        <v>97.35</v>
      </c>
      <c r="M402" s="1042">
        <v>97.35</v>
      </c>
      <c r="N402" s="1042">
        <v>105</v>
      </c>
      <c r="O402" s="1042">
        <v>115</v>
      </c>
      <c r="P402" s="1042">
        <v>115</v>
      </c>
      <c r="Q402" s="1042">
        <v>115</v>
      </c>
      <c r="R402" s="1042">
        <v>115</v>
      </c>
      <c r="S402" s="1125">
        <v>115</v>
      </c>
      <c r="T402" s="1289">
        <f>S402</f>
        <v>115</v>
      </c>
      <c r="U402" s="1177">
        <f t="shared" si="25"/>
        <v>0</v>
      </c>
      <c r="W402" s="282" t="s">
        <v>5916</v>
      </c>
    </row>
    <row r="403" spans="1:23" ht="18.75">
      <c r="A403" s="977"/>
      <c r="B403" s="1169" t="s">
        <v>4590</v>
      </c>
      <c r="C403" s="1010" t="s">
        <v>749</v>
      </c>
      <c r="D403" s="1295">
        <v>0.74263000000000001</v>
      </c>
      <c r="E403" s="1295">
        <v>0.74</v>
      </c>
      <c r="F403" s="1295">
        <v>0.74</v>
      </c>
      <c r="G403" s="1295">
        <v>0.74</v>
      </c>
      <c r="H403" s="1314">
        <v>0.75</v>
      </c>
      <c r="I403" s="1081">
        <v>0.75</v>
      </c>
      <c r="J403" s="1081">
        <v>0.74</v>
      </c>
      <c r="K403" s="1081"/>
      <c r="L403" s="1042">
        <v>0.75</v>
      </c>
      <c r="M403" s="1042">
        <v>0.75</v>
      </c>
      <c r="N403" s="1042">
        <v>0.81</v>
      </c>
      <c r="O403" s="1042">
        <v>0.89</v>
      </c>
      <c r="P403" s="1042">
        <v>0.89</v>
      </c>
      <c r="Q403" s="1042">
        <v>0.89</v>
      </c>
      <c r="R403" s="1042">
        <v>0.89</v>
      </c>
      <c r="S403" s="1125">
        <v>0.89</v>
      </c>
      <c r="T403" s="1289">
        <f>S403</f>
        <v>0.89</v>
      </c>
      <c r="U403" s="1177">
        <f t="shared" si="25"/>
        <v>0</v>
      </c>
    </row>
    <row r="404" spans="1:23" ht="31.5">
      <c r="A404" s="977"/>
      <c r="B404" s="1168" t="s">
        <v>4591</v>
      </c>
      <c r="C404" s="1010"/>
      <c r="D404" s="1295"/>
      <c r="E404" s="1296"/>
      <c r="F404" s="1295"/>
      <c r="G404" s="1296"/>
      <c r="H404" s="1288"/>
      <c r="I404" s="1081"/>
      <c r="J404" s="1081"/>
      <c r="K404" s="1081"/>
      <c r="L404" s="1081"/>
      <c r="M404" s="1081"/>
      <c r="N404" s="1081"/>
      <c r="O404" s="1081"/>
      <c r="P404" s="1081"/>
      <c r="Q404" s="1081"/>
      <c r="R404" s="1081"/>
      <c r="S404" s="1124"/>
      <c r="T404" s="1289">
        <f>FLOOR(35.31*S404,0.01)</f>
        <v>0</v>
      </c>
      <c r="U404" s="1177" t="e">
        <f t="shared" si="25"/>
        <v>#DIV/0!</v>
      </c>
    </row>
    <row r="405" spans="1:23" ht="36.75">
      <c r="A405" s="977"/>
      <c r="B405" s="1169" t="s">
        <v>4592</v>
      </c>
      <c r="C405" s="1010" t="s">
        <v>4593</v>
      </c>
      <c r="D405" s="1294">
        <v>669.64285714285711</v>
      </c>
      <c r="E405" s="1294">
        <v>697</v>
      </c>
      <c r="F405" s="1291">
        <v>697</v>
      </c>
      <c r="G405" s="1294">
        <v>697</v>
      </c>
      <c r="H405" s="1306">
        <v>697</v>
      </c>
      <c r="I405" s="1081">
        <v>697</v>
      </c>
      <c r="J405" s="1081">
        <v>697</v>
      </c>
      <c r="K405" s="1081"/>
      <c r="L405" s="1042">
        <v>697</v>
      </c>
      <c r="M405" s="1042">
        <v>697</v>
      </c>
      <c r="N405" s="1042">
        <v>752</v>
      </c>
      <c r="O405" s="1042">
        <v>827</v>
      </c>
      <c r="P405" s="1042">
        <v>827</v>
      </c>
      <c r="Q405" s="1042">
        <v>827</v>
      </c>
      <c r="R405" s="1042">
        <v>827</v>
      </c>
      <c r="S405" s="1125">
        <v>827</v>
      </c>
      <c r="T405" s="1289">
        <f t="shared" ref="T405:T409" si="26">S405</f>
        <v>827</v>
      </c>
      <c r="U405" s="1177">
        <f t="shared" si="25"/>
        <v>0</v>
      </c>
    </row>
    <row r="406" spans="1:23" ht="18.75">
      <c r="A406" s="977"/>
      <c r="B406" s="1169" t="s">
        <v>4594</v>
      </c>
      <c r="C406" s="1010" t="s">
        <v>1067</v>
      </c>
      <c r="D406" s="1294">
        <v>624.99999999999989</v>
      </c>
      <c r="E406" s="1294">
        <v>652</v>
      </c>
      <c r="F406" s="1291">
        <v>652</v>
      </c>
      <c r="G406" s="1294">
        <v>652</v>
      </c>
      <c r="H406" s="1306">
        <v>652</v>
      </c>
      <c r="I406" s="1081">
        <v>652</v>
      </c>
      <c r="J406" s="1081">
        <v>652</v>
      </c>
      <c r="K406" s="1081"/>
      <c r="L406" s="1042">
        <v>652</v>
      </c>
      <c r="M406" s="1042">
        <v>652</v>
      </c>
      <c r="N406" s="1042">
        <v>704</v>
      </c>
      <c r="O406" s="1042">
        <v>774</v>
      </c>
      <c r="P406" s="1042">
        <v>774</v>
      </c>
      <c r="Q406" s="1042">
        <v>774</v>
      </c>
      <c r="R406" s="1042">
        <v>774</v>
      </c>
      <c r="S406" s="1125">
        <v>774</v>
      </c>
      <c r="T406" s="1289">
        <f t="shared" si="26"/>
        <v>774</v>
      </c>
      <c r="U406" s="1177">
        <f t="shared" si="25"/>
        <v>0</v>
      </c>
    </row>
    <row r="407" spans="1:23" ht="18.75">
      <c r="A407" s="977"/>
      <c r="B407" s="1169" t="s">
        <v>4595</v>
      </c>
      <c r="C407" s="1010" t="s">
        <v>1067</v>
      </c>
      <c r="D407" s="1294">
        <v>491.0714285714285</v>
      </c>
      <c r="E407" s="1294">
        <v>517</v>
      </c>
      <c r="F407" s="1291">
        <v>517</v>
      </c>
      <c r="G407" s="1294">
        <v>517</v>
      </c>
      <c r="H407" s="1306">
        <v>517</v>
      </c>
      <c r="I407" s="1081">
        <v>517</v>
      </c>
      <c r="J407" s="1081">
        <v>517</v>
      </c>
      <c r="K407" s="1081"/>
      <c r="L407" s="1042">
        <v>517</v>
      </c>
      <c r="M407" s="1042">
        <v>517</v>
      </c>
      <c r="N407" s="1042">
        <v>558</v>
      </c>
      <c r="O407" s="1042">
        <v>613</v>
      </c>
      <c r="P407" s="1042">
        <v>613</v>
      </c>
      <c r="Q407" s="1042">
        <v>613</v>
      </c>
      <c r="R407" s="1042">
        <v>613</v>
      </c>
      <c r="S407" s="1125">
        <v>613</v>
      </c>
      <c r="T407" s="1289">
        <f t="shared" si="26"/>
        <v>613</v>
      </c>
      <c r="U407" s="1177">
        <f t="shared" si="25"/>
        <v>0</v>
      </c>
    </row>
    <row r="408" spans="1:23" ht="18.75">
      <c r="A408" s="977"/>
      <c r="B408" s="1169" t="s">
        <v>4596</v>
      </c>
      <c r="C408" s="1010" t="s">
        <v>1067</v>
      </c>
      <c r="D408" s="1294">
        <v>401.78571428571422</v>
      </c>
      <c r="E408" s="1294">
        <v>423</v>
      </c>
      <c r="F408" s="1291">
        <v>423</v>
      </c>
      <c r="G408" s="1294">
        <v>423</v>
      </c>
      <c r="H408" s="1306">
        <v>423</v>
      </c>
      <c r="I408" s="1081">
        <v>423</v>
      </c>
      <c r="J408" s="1081">
        <v>423</v>
      </c>
      <c r="K408" s="1081"/>
      <c r="L408" s="1042">
        <v>423</v>
      </c>
      <c r="M408" s="1042">
        <v>423</v>
      </c>
      <c r="N408" s="1042">
        <v>456</v>
      </c>
      <c r="O408" s="1042">
        <v>501</v>
      </c>
      <c r="P408" s="1042">
        <v>501</v>
      </c>
      <c r="Q408" s="1042">
        <v>501</v>
      </c>
      <c r="R408" s="1042">
        <v>501</v>
      </c>
      <c r="S408" s="1125">
        <v>501</v>
      </c>
      <c r="T408" s="1289">
        <f t="shared" si="26"/>
        <v>501</v>
      </c>
      <c r="U408" s="1177">
        <f t="shared" si="25"/>
        <v>0</v>
      </c>
    </row>
    <row r="409" spans="1:23" ht="18.75">
      <c r="A409" s="977"/>
      <c r="B409" s="1169" t="s">
        <v>4597</v>
      </c>
      <c r="C409" s="1010" t="s">
        <v>1067</v>
      </c>
      <c r="D409" s="1294">
        <v>312.49999999999994</v>
      </c>
      <c r="E409" s="1294">
        <v>337</v>
      </c>
      <c r="F409" s="1291">
        <v>337</v>
      </c>
      <c r="G409" s="1294">
        <v>337</v>
      </c>
      <c r="H409" s="1306">
        <v>337</v>
      </c>
      <c r="I409" s="1081">
        <v>337</v>
      </c>
      <c r="J409" s="1081">
        <v>337</v>
      </c>
      <c r="K409" s="1081"/>
      <c r="L409" s="1042">
        <v>337</v>
      </c>
      <c r="M409" s="1042">
        <v>337</v>
      </c>
      <c r="N409" s="1042">
        <v>363</v>
      </c>
      <c r="O409" s="1042">
        <v>399</v>
      </c>
      <c r="P409" s="1042">
        <v>399</v>
      </c>
      <c r="Q409" s="1042">
        <v>399</v>
      </c>
      <c r="R409" s="1042">
        <v>399</v>
      </c>
      <c r="S409" s="1125">
        <v>399</v>
      </c>
      <c r="T409" s="1289">
        <f t="shared" si="26"/>
        <v>399</v>
      </c>
      <c r="U409" s="1177">
        <f t="shared" si="25"/>
        <v>0</v>
      </c>
    </row>
    <row r="410" spans="1:23" ht="74.25">
      <c r="A410" s="896">
        <v>24</v>
      </c>
      <c r="B410" s="1138" t="s">
        <v>2121</v>
      </c>
      <c r="C410" s="313"/>
      <c r="D410" s="897"/>
      <c r="E410" s="898"/>
      <c r="F410" s="897"/>
      <c r="G410" s="898"/>
      <c r="H410" s="973"/>
      <c r="I410" s="491"/>
      <c r="J410" s="491"/>
      <c r="K410" s="491"/>
      <c r="L410" s="491"/>
      <c r="M410" s="491"/>
      <c r="N410" s="491"/>
      <c r="O410" s="491"/>
      <c r="P410" s="491"/>
      <c r="Q410" s="491"/>
      <c r="R410" s="491"/>
      <c r="S410" s="1124"/>
      <c r="T410" s="1133">
        <f>FLOOR(35.31*S410,0.01)</f>
        <v>0</v>
      </c>
      <c r="U410" s="1177" t="e">
        <f t="shared" si="25"/>
        <v>#DIV/0!</v>
      </c>
    </row>
    <row r="411" spans="1:23" ht="36.75">
      <c r="A411" s="284"/>
      <c r="B411" s="1138" t="s">
        <v>2122</v>
      </c>
      <c r="C411" s="286"/>
      <c r="D411" s="899"/>
      <c r="E411" s="900"/>
      <c r="F411" s="899"/>
      <c r="G411" s="900"/>
      <c r="H411" s="973"/>
      <c r="I411" s="491"/>
      <c r="J411" s="491"/>
      <c r="K411" s="491"/>
      <c r="L411" s="491"/>
      <c r="M411" s="491"/>
      <c r="N411" s="491"/>
      <c r="O411" s="491"/>
      <c r="P411" s="491"/>
      <c r="Q411" s="491"/>
      <c r="R411" s="491"/>
      <c r="S411" s="1124"/>
      <c r="T411" s="1133">
        <f>FLOOR(35.31*S411,0.01)</f>
        <v>0</v>
      </c>
      <c r="U411" s="1177" t="e">
        <f t="shared" si="25"/>
        <v>#DIV/0!</v>
      </c>
    </row>
    <row r="412" spans="1:23" ht="18.75">
      <c r="A412" s="1000" t="s">
        <v>4656</v>
      </c>
      <c r="B412" s="1136" t="s">
        <v>4598</v>
      </c>
      <c r="C412" s="292" t="s">
        <v>2484</v>
      </c>
      <c r="D412" s="901">
        <v>3392.9203539823011</v>
      </c>
      <c r="E412" s="902">
        <v>3707.964601769912</v>
      </c>
      <c r="F412" s="980">
        <f>E412</f>
        <v>3707.964601769912</v>
      </c>
      <c r="G412" s="874">
        <v>4274</v>
      </c>
      <c r="H412" s="974">
        <v>4690</v>
      </c>
      <c r="I412" s="491">
        <v>4708</v>
      </c>
      <c r="J412" s="491">
        <v>3707.964601769912</v>
      </c>
      <c r="K412" s="491"/>
      <c r="L412" s="1032">
        <v>4690</v>
      </c>
      <c r="M412" s="1032">
        <v>4708</v>
      </c>
      <c r="N412" s="1032">
        <v>4708</v>
      </c>
      <c r="O412" s="1032">
        <v>4781</v>
      </c>
      <c r="P412" s="1032">
        <v>4781</v>
      </c>
      <c r="Q412" s="1032">
        <v>4781</v>
      </c>
      <c r="R412" s="1032">
        <v>4781</v>
      </c>
      <c r="S412" s="1131">
        <v>4781</v>
      </c>
      <c r="T412" s="1189">
        <f>S412/17.84</f>
        <v>267.99327354260089</v>
      </c>
      <c r="U412" s="1177">
        <f t="shared" si="25"/>
        <v>0</v>
      </c>
      <c r="W412" s="282" t="s">
        <v>5917</v>
      </c>
    </row>
    <row r="413" spans="1:23" ht="18.75">
      <c r="A413" s="1000" t="s">
        <v>4658</v>
      </c>
      <c r="B413" s="1136" t="s">
        <v>4599</v>
      </c>
      <c r="C413" s="292" t="s">
        <v>1067</v>
      </c>
      <c r="D413" s="901">
        <v>3717.6991150442482</v>
      </c>
      <c r="E413" s="902">
        <v>4061.9469026548677</v>
      </c>
      <c r="F413" s="980">
        <f>E413</f>
        <v>4061.9469026548677</v>
      </c>
      <c r="G413" s="874">
        <v>4655</v>
      </c>
      <c r="H413" s="974">
        <v>5133</v>
      </c>
      <c r="I413" s="491">
        <v>5142</v>
      </c>
      <c r="J413" s="491">
        <v>4061.9469026548677</v>
      </c>
      <c r="K413" s="491"/>
      <c r="L413" s="1032">
        <v>5133</v>
      </c>
      <c r="M413" s="1032">
        <v>5142</v>
      </c>
      <c r="N413" s="1032">
        <v>5142</v>
      </c>
      <c r="O413" s="1032">
        <v>5239</v>
      </c>
      <c r="P413" s="1032">
        <v>5239</v>
      </c>
      <c r="Q413" s="1032">
        <v>5239</v>
      </c>
      <c r="R413" s="1032">
        <v>5239</v>
      </c>
      <c r="S413" s="1131">
        <v>5239</v>
      </c>
      <c r="T413" s="1189">
        <f t="shared" ref="T413:T462" si="27">S413/17.84</f>
        <v>293.6659192825112</v>
      </c>
      <c r="U413" s="1177">
        <f t="shared" si="25"/>
        <v>0</v>
      </c>
    </row>
    <row r="414" spans="1:23" ht="18.75">
      <c r="A414" s="1000" t="s">
        <v>4660</v>
      </c>
      <c r="B414" s="1136" t="s">
        <v>4600</v>
      </c>
      <c r="C414" s="292" t="s">
        <v>1067</v>
      </c>
      <c r="D414" s="901">
        <v>3955.7522123893809</v>
      </c>
      <c r="E414" s="902">
        <v>4336.283185840708</v>
      </c>
      <c r="F414" s="980">
        <f>E414</f>
        <v>4336.283185840708</v>
      </c>
      <c r="G414" s="874">
        <v>5035</v>
      </c>
      <c r="H414" s="974">
        <v>5522</v>
      </c>
      <c r="I414" s="491">
        <v>5522</v>
      </c>
      <c r="J414" s="491">
        <v>4336.283185840708</v>
      </c>
      <c r="K414" s="491"/>
      <c r="L414" s="1032">
        <v>5522</v>
      </c>
      <c r="M414" s="1032">
        <v>5522</v>
      </c>
      <c r="N414" s="1032">
        <v>5522</v>
      </c>
      <c r="O414" s="1032">
        <v>5592</v>
      </c>
      <c r="P414" s="1032">
        <v>5592</v>
      </c>
      <c r="Q414" s="1032">
        <v>5592</v>
      </c>
      <c r="R414" s="1032">
        <v>5592</v>
      </c>
      <c r="S414" s="1131">
        <v>5592</v>
      </c>
      <c r="T414" s="1133">
        <f t="shared" si="27"/>
        <v>313.45291479820628</v>
      </c>
      <c r="U414" s="1177">
        <f t="shared" si="25"/>
        <v>0</v>
      </c>
    </row>
    <row r="415" spans="1:23" ht="18.75">
      <c r="A415" s="1000" t="s">
        <v>4662</v>
      </c>
      <c r="B415" s="1136" t="s">
        <v>4601</v>
      </c>
      <c r="C415" s="292" t="s">
        <v>1067</v>
      </c>
      <c r="D415" s="901">
        <v>4201.7699115044252</v>
      </c>
      <c r="E415" s="902">
        <v>4566.3716814159297</v>
      </c>
      <c r="F415" s="980">
        <f t="shared" ref="F415:F424" si="28">E415</f>
        <v>4566.3716814159297</v>
      </c>
      <c r="G415" s="874">
        <v>5283</v>
      </c>
      <c r="H415" s="974">
        <v>5841</v>
      </c>
      <c r="I415" s="491">
        <v>5841</v>
      </c>
      <c r="J415" s="491">
        <v>4566.3716814159297</v>
      </c>
      <c r="K415" s="491"/>
      <c r="L415" s="1032">
        <v>5841</v>
      </c>
      <c r="M415" s="1032">
        <v>5841</v>
      </c>
      <c r="N415" s="1032">
        <v>5841</v>
      </c>
      <c r="O415" s="1032">
        <v>5890</v>
      </c>
      <c r="P415" s="1032">
        <v>5890</v>
      </c>
      <c r="Q415" s="1032">
        <v>5890</v>
      </c>
      <c r="R415" s="1032">
        <v>5890</v>
      </c>
      <c r="S415" s="1131">
        <v>5890</v>
      </c>
      <c r="T415" s="1133">
        <f t="shared" si="27"/>
        <v>330.15695067264573</v>
      </c>
      <c r="U415" s="1177">
        <f t="shared" si="25"/>
        <v>0</v>
      </c>
    </row>
    <row r="416" spans="1:23" ht="18.75">
      <c r="A416" s="1000" t="s">
        <v>4664</v>
      </c>
      <c r="B416" s="1148" t="s">
        <v>4602</v>
      </c>
      <c r="C416" s="292" t="s">
        <v>1067</v>
      </c>
      <c r="D416" s="901">
        <v>4454.8672566371688</v>
      </c>
      <c r="E416" s="902">
        <v>4867.2566371681423</v>
      </c>
      <c r="F416" s="980">
        <f t="shared" si="28"/>
        <v>4867.2566371681423</v>
      </c>
      <c r="G416" s="874">
        <v>5611</v>
      </c>
      <c r="H416" s="974">
        <v>6159</v>
      </c>
      <c r="I416" s="491">
        <v>6186</v>
      </c>
      <c r="J416" s="491">
        <v>4867.2566371681423</v>
      </c>
      <c r="K416" s="491"/>
      <c r="L416" s="1032">
        <v>6159</v>
      </c>
      <c r="M416" s="1032">
        <v>6186</v>
      </c>
      <c r="N416" s="1032">
        <v>6186</v>
      </c>
      <c r="O416" s="1032">
        <v>6277</v>
      </c>
      <c r="P416" s="1032">
        <v>6277</v>
      </c>
      <c r="Q416" s="1032">
        <v>6277</v>
      </c>
      <c r="R416" s="1032">
        <v>6277</v>
      </c>
      <c r="S416" s="1131">
        <v>6277</v>
      </c>
      <c r="T416" s="1133">
        <f t="shared" si="27"/>
        <v>351.84977578475338</v>
      </c>
      <c r="U416" s="1177">
        <f t="shared" si="25"/>
        <v>0</v>
      </c>
    </row>
    <row r="417" spans="1:21" ht="18.75">
      <c r="A417" s="1000" t="s">
        <v>4666</v>
      </c>
      <c r="B417" s="1136" t="s">
        <v>4603</v>
      </c>
      <c r="C417" s="292" t="s">
        <v>1067</v>
      </c>
      <c r="D417" s="901">
        <v>4879.6460176991159</v>
      </c>
      <c r="E417" s="902">
        <v>5318.5840707964608</v>
      </c>
      <c r="F417" s="980">
        <f t="shared" si="28"/>
        <v>5318.5840707964608</v>
      </c>
      <c r="G417" s="874">
        <v>6177</v>
      </c>
      <c r="H417" s="974">
        <v>6779</v>
      </c>
      <c r="I417" s="491">
        <v>6735</v>
      </c>
      <c r="J417" s="491">
        <v>5318.5840707964608</v>
      </c>
      <c r="K417" s="491"/>
      <c r="L417" s="1032">
        <v>6779</v>
      </c>
      <c r="M417" s="1032">
        <v>6735</v>
      </c>
      <c r="N417" s="1032">
        <v>6735</v>
      </c>
      <c r="O417" s="1032">
        <v>6860</v>
      </c>
      <c r="P417" s="1032">
        <v>6860</v>
      </c>
      <c r="Q417" s="1032">
        <v>6860</v>
      </c>
      <c r="R417" s="1032">
        <v>6860</v>
      </c>
      <c r="S417" s="1131">
        <v>6860</v>
      </c>
      <c r="T417" s="1133">
        <f t="shared" si="27"/>
        <v>384.5291479820628</v>
      </c>
      <c r="U417" s="1177">
        <f t="shared" si="25"/>
        <v>0</v>
      </c>
    </row>
    <row r="418" spans="1:21" ht="18.75">
      <c r="A418" s="1000" t="s">
        <v>4668</v>
      </c>
      <c r="B418" s="1136" t="s">
        <v>4604</v>
      </c>
      <c r="C418" s="292" t="s">
        <v>1067</v>
      </c>
      <c r="D418" s="901">
        <v>5403.5398230088504</v>
      </c>
      <c r="E418" s="902">
        <v>5893.8053097345137</v>
      </c>
      <c r="F418" s="980">
        <f t="shared" si="28"/>
        <v>5893.8053097345137</v>
      </c>
      <c r="G418" s="874">
        <v>6823</v>
      </c>
      <c r="H418" s="974">
        <v>7522</v>
      </c>
      <c r="I418" s="491">
        <v>7460</v>
      </c>
      <c r="J418" s="491">
        <v>5893.8053097345137</v>
      </c>
      <c r="K418" s="491"/>
      <c r="L418" s="1032">
        <v>7522</v>
      </c>
      <c r="M418" s="1032">
        <v>7460</v>
      </c>
      <c r="N418" s="1032">
        <v>7460</v>
      </c>
      <c r="O418" s="1032">
        <v>7603</v>
      </c>
      <c r="P418" s="1032">
        <v>7603</v>
      </c>
      <c r="Q418" s="1032">
        <v>7603</v>
      </c>
      <c r="R418" s="1032">
        <v>7603</v>
      </c>
      <c r="S418" s="1131">
        <v>7603</v>
      </c>
      <c r="T418" s="1133">
        <f t="shared" si="27"/>
        <v>426.17713004484307</v>
      </c>
      <c r="U418" s="1177">
        <f t="shared" si="25"/>
        <v>0</v>
      </c>
    </row>
    <row r="419" spans="1:21" ht="18.75">
      <c r="A419" s="1000" t="s">
        <v>762</v>
      </c>
      <c r="B419" s="1136" t="s">
        <v>4605</v>
      </c>
      <c r="C419" s="292" t="s">
        <v>1067</v>
      </c>
      <c r="D419" s="901">
        <v>5819.4690265486734</v>
      </c>
      <c r="E419" s="902">
        <v>6185.8407079646022</v>
      </c>
      <c r="F419" s="980">
        <f t="shared" si="28"/>
        <v>6185.8407079646022</v>
      </c>
      <c r="G419" s="874">
        <v>7142</v>
      </c>
      <c r="H419" s="974">
        <v>7885</v>
      </c>
      <c r="I419" s="491">
        <v>8097</v>
      </c>
      <c r="J419" s="491">
        <v>6185.8407079646022</v>
      </c>
      <c r="K419" s="491"/>
      <c r="L419" s="1032">
        <v>7885</v>
      </c>
      <c r="M419" s="1032">
        <v>8097</v>
      </c>
      <c r="N419" s="1032">
        <v>8097</v>
      </c>
      <c r="O419" s="1032">
        <v>8097.35</v>
      </c>
      <c r="P419" s="1032">
        <v>8097.35</v>
      </c>
      <c r="Q419" s="1032">
        <v>8097.35</v>
      </c>
      <c r="R419" s="1032">
        <v>8097.35</v>
      </c>
      <c r="S419" s="1131">
        <v>8097.35</v>
      </c>
      <c r="T419" s="1133">
        <f t="shared" si="27"/>
        <v>453.88733183856505</v>
      </c>
      <c r="U419" s="1177">
        <f t="shared" si="25"/>
        <v>0</v>
      </c>
    </row>
    <row r="420" spans="1:21" ht="18.75">
      <c r="A420" s="1000" t="s">
        <v>4670</v>
      </c>
      <c r="B420" s="1136" t="s">
        <v>4606</v>
      </c>
      <c r="C420" s="292" t="s">
        <v>1067</v>
      </c>
      <c r="D420" s="901">
        <v>6228.3185840707974</v>
      </c>
      <c r="E420" s="902">
        <v>6778.7610619469033</v>
      </c>
      <c r="F420" s="980">
        <f t="shared" si="28"/>
        <v>6778.7610619469033</v>
      </c>
      <c r="G420" s="874">
        <v>7823</v>
      </c>
      <c r="H420" s="974">
        <v>8708</v>
      </c>
      <c r="I420" s="491">
        <v>8619</v>
      </c>
      <c r="J420" s="491">
        <v>6778.7610619469033</v>
      </c>
      <c r="K420" s="491"/>
      <c r="L420" s="1032">
        <v>8708</v>
      </c>
      <c r="M420" s="1032">
        <v>8619</v>
      </c>
      <c r="N420" s="1032">
        <v>8619</v>
      </c>
      <c r="O420" s="1032">
        <v>8743</v>
      </c>
      <c r="P420" s="1032">
        <v>8743</v>
      </c>
      <c r="Q420" s="1032">
        <v>8743</v>
      </c>
      <c r="R420" s="1032">
        <v>8743</v>
      </c>
      <c r="S420" s="1131">
        <v>8743</v>
      </c>
      <c r="T420" s="1133">
        <f t="shared" si="27"/>
        <v>490.07847533632287</v>
      </c>
      <c r="U420" s="1177">
        <f t="shared" si="25"/>
        <v>0</v>
      </c>
    </row>
    <row r="421" spans="1:21" ht="18.75">
      <c r="A421" s="1000" t="s">
        <v>4673</v>
      </c>
      <c r="B421" s="1136" t="s">
        <v>4607</v>
      </c>
      <c r="C421" s="292" t="s">
        <v>1067</v>
      </c>
      <c r="D421" s="901">
        <v>6846.9026548672573</v>
      </c>
      <c r="E421" s="902">
        <v>7353.9823008849562</v>
      </c>
      <c r="F421" s="980">
        <f t="shared" si="28"/>
        <v>7353.9823008849562</v>
      </c>
      <c r="G421" s="874">
        <v>8478</v>
      </c>
      <c r="H421" s="974">
        <v>9460</v>
      </c>
      <c r="I421" s="491">
        <v>9407</v>
      </c>
      <c r="J421" s="491">
        <v>7353.9823008849562</v>
      </c>
      <c r="K421" s="491"/>
      <c r="L421" s="1032">
        <v>9460</v>
      </c>
      <c r="M421" s="1032">
        <v>9407</v>
      </c>
      <c r="N421" s="1032">
        <v>9407</v>
      </c>
      <c r="O421" s="1032">
        <v>9485</v>
      </c>
      <c r="P421" s="1032">
        <v>9485</v>
      </c>
      <c r="Q421" s="1032">
        <v>9485</v>
      </c>
      <c r="R421" s="1032">
        <v>9485</v>
      </c>
      <c r="S421" s="1131">
        <v>9485</v>
      </c>
      <c r="T421" s="1133">
        <f t="shared" si="27"/>
        <v>531.67040358744396</v>
      </c>
      <c r="U421" s="1177">
        <f t="shared" si="25"/>
        <v>0</v>
      </c>
    </row>
    <row r="422" spans="1:21" ht="18.75">
      <c r="A422" s="1000" t="s">
        <v>4675</v>
      </c>
      <c r="B422" s="1148" t="s">
        <v>4608</v>
      </c>
      <c r="C422" s="292" t="s">
        <v>1067</v>
      </c>
      <c r="D422" s="901">
        <v>7500.8849557522135</v>
      </c>
      <c r="E422" s="902">
        <v>8088.49557522124</v>
      </c>
      <c r="F422" s="980">
        <f t="shared" si="28"/>
        <v>8088.49557522124</v>
      </c>
      <c r="G422" s="874">
        <v>9372</v>
      </c>
      <c r="H422" s="974">
        <v>10469</v>
      </c>
      <c r="I422" s="491">
        <v>10398</v>
      </c>
      <c r="J422" s="491">
        <v>8088.49557522124</v>
      </c>
      <c r="K422" s="491"/>
      <c r="L422" s="1032">
        <v>10469</v>
      </c>
      <c r="M422" s="1032">
        <v>10398</v>
      </c>
      <c r="N422" s="1032">
        <v>10398</v>
      </c>
      <c r="O422" s="1032">
        <v>10433</v>
      </c>
      <c r="P422" s="1032">
        <v>10433</v>
      </c>
      <c r="Q422" s="1032">
        <v>10433</v>
      </c>
      <c r="R422" s="1032">
        <v>10433</v>
      </c>
      <c r="S422" s="1131">
        <v>10433</v>
      </c>
      <c r="T422" s="1133">
        <f t="shared" si="27"/>
        <v>584.80941704035877</v>
      </c>
      <c r="U422" s="1177">
        <f t="shared" si="25"/>
        <v>0</v>
      </c>
    </row>
    <row r="423" spans="1:21" ht="18.75">
      <c r="A423" s="1000" t="s">
        <v>4677</v>
      </c>
      <c r="B423" s="1136" t="s">
        <v>4609</v>
      </c>
      <c r="C423" s="292" t="s">
        <v>1067</v>
      </c>
      <c r="D423" s="901">
        <v>7810.6194690265493</v>
      </c>
      <c r="E423" s="902">
        <v>8371.6814159292044</v>
      </c>
      <c r="F423" s="980">
        <f t="shared" si="28"/>
        <v>8371.6814159292044</v>
      </c>
      <c r="G423" s="874">
        <v>9690</v>
      </c>
      <c r="H423" s="974">
        <v>10841</v>
      </c>
      <c r="I423" s="491">
        <v>11336</v>
      </c>
      <c r="J423" s="491">
        <v>8371.6814159292044</v>
      </c>
      <c r="K423" s="491"/>
      <c r="L423" s="1032">
        <v>10841</v>
      </c>
      <c r="M423" s="1032">
        <v>11336</v>
      </c>
      <c r="N423" s="1032">
        <v>11336</v>
      </c>
      <c r="O423" s="1032">
        <v>10798</v>
      </c>
      <c r="P423" s="1032">
        <v>10798</v>
      </c>
      <c r="Q423" s="1032">
        <v>10798</v>
      </c>
      <c r="R423" s="1032">
        <v>10798</v>
      </c>
      <c r="S423" s="1131">
        <v>10798</v>
      </c>
      <c r="T423" s="1133">
        <f t="shared" si="27"/>
        <v>605.2690582959641</v>
      </c>
      <c r="U423" s="1177">
        <f t="shared" si="25"/>
        <v>0</v>
      </c>
    </row>
    <row r="424" spans="1:21" ht="18.75">
      <c r="A424" s="1000" t="s">
        <v>586</v>
      </c>
      <c r="B424" s="1136" t="s">
        <v>4610</v>
      </c>
      <c r="C424" s="292" t="s">
        <v>1067</v>
      </c>
      <c r="D424" s="901">
        <v>11272.566371681418</v>
      </c>
      <c r="E424" s="902">
        <v>12017.699115044248</v>
      </c>
      <c r="F424" s="980">
        <f t="shared" si="28"/>
        <v>12017.699115044248</v>
      </c>
      <c r="G424" s="874">
        <v>14770</v>
      </c>
      <c r="H424" s="974">
        <v>15513</v>
      </c>
      <c r="I424" s="491">
        <v>15416</v>
      </c>
      <c r="J424" s="491">
        <v>12017.699115044248</v>
      </c>
      <c r="K424" s="491"/>
      <c r="L424" s="1032">
        <v>15513</v>
      </c>
      <c r="M424" s="1032">
        <v>15416</v>
      </c>
      <c r="N424" s="1032">
        <v>15416</v>
      </c>
      <c r="O424" s="1032">
        <v>15502</v>
      </c>
      <c r="P424" s="1032">
        <v>15502</v>
      </c>
      <c r="Q424" s="1032">
        <v>15502</v>
      </c>
      <c r="R424" s="1032">
        <v>15502</v>
      </c>
      <c r="S424" s="1131">
        <v>15502</v>
      </c>
      <c r="T424" s="1133">
        <f t="shared" si="27"/>
        <v>868.94618834080723</v>
      </c>
      <c r="U424" s="1177">
        <f t="shared" si="25"/>
        <v>0</v>
      </c>
    </row>
    <row r="425" spans="1:21" ht="18.75">
      <c r="A425" s="284"/>
      <c r="B425" s="1138" t="s">
        <v>2485</v>
      </c>
      <c r="C425" s="285"/>
      <c r="D425" s="903"/>
      <c r="E425" s="904"/>
      <c r="F425" s="980"/>
      <c r="G425" s="874"/>
      <c r="H425" s="974"/>
      <c r="I425" s="491"/>
      <c r="J425" s="491"/>
      <c r="K425" s="491"/>
      <c r="L425" s="491"/>
      <c r="M425" s="491"/>
      <c r="N425" s="491"/>
      <c r="O425" s="491"/>
      <c r="P425" s="491"/>
      <c r="Q425" s="491"/>
      <c r="R425" s="491"/>
      <c r="S425" s="1124"/>
      <c r="T425" s="1133">
        <f t="shared" si="27"/>
        <v>0</v>
      </c>
      <c r="U425" s="1177" t="e">
        <f t="shared" si="25"/>
        <v>#DIV/0!</v>
      </c>
    </row>
    <row r="426" spans="1:21" ht="18.75">
      <c r="A426" s="1000" t="s">
        <v>4656</v>
      </c>
      <c r="B426" s="1136" t="s">
        <v>4598</v>
      </c>
      <c r="C426" s="292" t="s">
        <v>2484</v>
      </c>
      <c r="D426" s="901">
        <v>4642.4778761061953</v>
      </c>
      <c r="E426" s="902">
        <v>4867.2566371681423</v>
      </c>
      <c r="F426" s="980">
        <f>E426</f>
        <v>4867.2566371681423</v>
      </c>
      <c r="G426" s="874">
        <v>5513</v>
      </c>
      <c r="H426" s="974">
        <v>5796</v>
      </c>
      <c r="I426" s="491">
        <v>5858</v>
      </c>
      <c r="J426" s="491">
        <v>4867.2566371681423</v>
      </c>
      <c r="K426" s="491"/>
      <c r="L426" s="1032">
        <v>5796</v>
      </c>
      <c r="M426" s="1032">
        <v>5858</v>
      </c>
      <c r="N426" s="1032">
        <v>5858</v>
      </c>
      <c r="O426" s="1032">
        <v>6151</v>
      </c>
      <c r="P426" s="1032">
        <v>6151</v>
      </c>
      <c r="Q426" s="1032">
        <v>6151</v>
      </c>
      <c r="R426" s="1032">
        <v>6151</v>
      </c>
      <c r="S426" s="1131">
        <v>6151</v>
      </c>
      <c r="T426" s="1133">
        <f t="shared" si="27"/>
        <v>344.78699551569508</v>
      </c>
      <c r="U426" s="1177">
        <f t="shared" si="25"/>
        <v>0</v>
      </c>
    </row>
    <row r="427" spans="1:21" ht="18.75">
      <c r="A427" s="1000" t="s">
        <v>4658</v>
      </c>
      <c r="B427" s="1136" t="s">
        <v>4599</v>
      </c>
      <c r="C427" s="292" t="s">
        <v>1067</v>
      </c>
      <c r="D427" s="901">
        <v>4922.1238938053102</v>
      </c>
      <c r="E427" s="902">
        <v>5185.8407079646022</v>
      </c>
      <c r="F427" s="980">
        <f t="shared" ref="F427:F438" si="29">E427</f>
        <v>5185.8407079646022</v>
      </c>
      <c r="G427" s="874">
        <v>5854</v>
      </c>
      <c r="H427" s="974">
        <v>6195</v>
      </c>
      <c r="I427" s="491">
        <v>6265</v>
      </c>
      <c r="J427" s="491">
        <v>5185.8407079646022</v>
      </c>
      <c r="K427" s="491"/>
      <c r="L427" s="1032">
        <v>6195</v>
      </c>
      <c r="M427" s="1032">
        <v>6265</v>
      </c>
      <c r="N427" s="1032">
        <v>6265</v>
      </c>
      <c r="O427" s="1032">
        <v>6578</v>
      </c>
      <c r="P427" s="1032">
        <v>6578</v>
      </c>
      <c r="Q427" s="1032">
        <v>6578</v>
      </c>
      <c r="R427" s="1032">
        <v>6578</v>
      </c>
      <c r="S427" s="1131">
        <v>6578</v>
      </c>
      <c r="T427" s="1133">
        <f t="shared" si="27"/>
        <v>368.72197309417038</v>
      </c>
      <c r="U427" s="1177">
        <f t="shared" si="25"/>
        <v>0</v>
      </c>
    </row>
    <row r="428" spans="1:21" ht="18.75">
      <c r="A428" s="1000" t="s">
        <v>4660</v>
      </c>
      <c r="B428" s="1136" t="s">
        <v>4600</v>
      </c>
      <c r="C428" s="292" t="s">
        <v>1067</v>
      </c>
      <c r="D428" s="901">
        <v>5169.0265486725666</v>
      </c>
      <c r="E428" s="902">
        <v>5486.7256637168148</v>
      </c>
      <c r="F428" s="980">
        <f t="shared" si="29"/>
        <v>5486.7256637168148</v>
      </c>
      <c r="G428" s="874">
        <v>6226</v>
      </c>
      <c r="H428" s="974">
        <v>6584</v>
      </c>
      <c r="I428" s="491">
        <v>6708</v>
      </c>
      <c r="J428" s="491">
        <v>5486.7256637168148</v>
      </c>
      <c r="K428" s="491"/>
      <c r="L428" s="1032">
        <v>6584</v>
      </c>
      <c r="M428" s="1032">
        <v>6708</v>
      </c>
      <c r="N428" s="1032">
        <v>6708</v>
      </c>
      <c r="O428" s="1032">
        <v>7043</v>
      </c>
      <c r="P428" s="1032">
        <v>7043</v>
      </c>
      <c r="Q428" s="1032">
        <v>7043</v>
      </c>
      <c r="R428" s="1032">
        <v>7043</v>
      </c>
      <c r="S428" s="1131">
        <v>7043</v>
      </c>
      <c r="T428" s="1133">
        <f t="shared" si="27"/>
        <v>394.78699551569508</v>
      </c>
      <c r="U428" s="1177">
        <f t="shared" si="25"/>
        <v>0</v>
      </c>
    </row>
    <row r="429" spans="1:21" ht="18.75">
      <c r="A429" s="1000" t="s">
        <v>4662</v>
      </c>
      <c r="B429" s="1136" t="s">
        <v>4601</v>
      </c>
      <c r="C429" s="292" t="s">
        <v>1073</v>
      </c>
      <c r="D429" s="901">
        <v>5463.7168141592929</v>
      </c>
      <c r="E429" s="902">
        <v>5778.7610619469033</v>
      </c>
      <c r="F429" s="980">
        <f t="shared" si="29"/>
        <v>5778.7610619469033</v>
      </c>
      <c r="G429" s="874">
        <v>6558</v>
      </c>
      <c r="H429" s="974">
        <v>6973</v>
      </c>
      <c r="I429" s="491">
        <v>7062</v>
      </c>
      <c r="J429" s="491">
        <v>5778.7610619469033</v>
      </c>
      <c r="K429" s="491"/>
      <c r="L429" s="1032">
        <v>6973</v>
      </c>
      <c r="M429" s="1032">
        <v>7062</v>
      </c>
      <c r="N429" s="1032">
        <v>7062</v>
      </c>
      <c r="O429" s="1032">
        <v>7415</v>
      </c>
      <c r="P429" s="1032">
        <v>7415</v>
      </c>
      <c r="Q429" s="1032">
        <v>7415</v>
      </c>
      <c r="R429" s="1032">
        <v>7415</v>
      </c>
      <c r="S429" s="1131">
        <v>7415</v>
      </c>
      <c r="T429" s="1133">
        <f t="shared" si="27"/>
        <v>415.63901345291481</v>
      </c>
      <c r="U429" s="1177">
        <f t="shared" si="25"/>
        <v>0</v>
      </c>
    </row>
    <row r="430" spans="1:21" ht="18.75">
      <c r="A430" s="1000" t="s">
        <v>4664</v>
      </c>
      <c r="B430" s="1148" t="s">
        <v>4602</v>
      </c>
      <c r="C430" s="292" t="s">
        <v>1067</v>
      </c>
      <c r="D430" s="901">
        <v>5719.4690265486734</v>
      </c>
      <c r="E430" s="902">
        <v>6115.0442477876113</v>
      </c>
      <c r="F430" s="980">
        <f t="shared" si="29"/>
        <v>6115.0442477876113</v>
      </c>
      <c r="G430" s="874">
        <v>6929</v>
      </c>
      <c r="H430" s="974">
        <v>7336</v>
      </c>
      <c r="I430" s="491">
        <v>7434</v>
      </c>
      <c r="J430" s="491">
        <v>6115.0442477876113</v>
      </c>
      <c r="K430" s="491"/>
      <c r="L430" s="1032">
        <v>7336</v>
      </c>
      <c r="M430" s="1032">
        <v>7434</v>
      </c>
      <c r="N430" s="1032">
        <v>7434</v>
      </c>
      <c r="O430" s="1032">
        <v>7805</v>
      </c>
      <c r="P430" s="1032">
        <v>7805</v>
      </c>
      <c r="Q430" s="1032">
        <v>7805</v>
      </c>
      <c r="R430" s="1032">
        <v>7805</v>
      </c>
      <c r="S430" s="1131">
        <v>7805</v>
      </c>
      <c r="T430" s="1133">
        <f t="shared" si="27"/>
        <v>437.5</v>
      </c>
      <c r="U430" s="1177">
        <f t="shared" si="25"/>
        <v>0</v>
      </c>
    </row>
    <row r="431" spans="1:21" ht="18.75">
      <c r="A431" s="1000" t="s">
        <v>4666</v>
      </c>
      <c r="B431" s="1136" t="s">
        <v>4603</v>
      </c>
      <c r="C431" s="292"/>
      <c r="D431" s="901">
        <v>6169.9115044247792</v>
      </c>
      <c r="E431" s="902">
        <v>6575.2212389380538</v>
      </c>
      <c r="F431" s="980">
        <f t="shared" si="29"/>
        <v>6575.2212389380538</v>
      </c>
      <c r="G431" s="874">
        <v>7504</v>
      </c>
      <c r="H431" s="974">
        <v>7956</v>
      </c>
      <c r="I431" s="491">
        <v>7982</v>
      </c>
      <c r="J431" s="491">
        <v>6575.2212389380538</v>
      </c>
      <c r="K431" s="491"/>
      <c r="L431" s="1032">
        <v>7956</v>
      </c>
      <c r="M431" s="1032">
        <v>7982</v>
      </c>
      <c r="N431" s="1032">
        <v>7982</v>
      </c>
      <c r="O431" s="1032">
        <v>8381</v>
      </c>
      <c r="P431" s="1032">
        <v>8381</v>
      </c>
      <c r="Q431" s="1032">
        <v>8381</v>
      </c>
      <c r="R431" s="1032">
        <v>8381</v>
      </c>
      <c r="S431" s="1131">
        <v>8381</v>
      </c>
      <c r="T431" s="1133">
        <f t="shared" si="27"/>
        <v>469.78699551569508</v>
      </c>
      <c r="U431" s="1177">
        <f t="shared" si="25"/>
        <v>0</v>
      </c>
    </row>
    <row r="432" spans="1:21" ht="18.75">
      <c r="A432" s="1000" t="s">
        <v>4668</v>
      </c>
      <c r="B432" s="1136" t="s">
        <v>4604</v>
      </c>
      <c r="C432" s="292" t="s">
        <v>1067</v>
      </c>
      <c r="D432" s="901">
        <v>6792.9203539823011</v>
      </c>
      <c r="E432" s="902">
        <v>7265.4867256637172</v>
      </c>
      <c r="F432" s="980">
        <f t="shared" si="29"/>
        <v>7265.4867256637172</v>
      </c>
      <c r="G432" s="874">
        <v>8274</v>
      </c>
      <c r="H432" s="974">
        <v>8823</v>
      </c>
      <c r="I432" s="491">
        <v>8832</v>
      </c>
      <c r="J432" s="491">
        <v>7265.4867256637172</v>
      </c>
      <c r="K432" s="491"/>
      <c r="L432" s="1032">
        <v>8823</v>
      </c>
      <c r="M432" s="1032">
        <v>8832</v>
      </c>
      <c r="N432" s="1032">
        <v>8832</v>
      </c>
      <c r="O432" s="1032">
        <v>9273</v>
      </c>
      <c r="P432" s="1032">
        <v>9273</v>
      </c>
      <c r="Q432" s="1032">
        <v>9273</v>
      </c>
      <c r="R432" s="1032">
        <v>9273</v>
      </c>
      <c r="S432" s="1131">
        <v>9273</v>
      </c>
      <c r="T432" s="1133">
        <f t="shared" si="27"/>
        <v>519.78699551569503</v>
      </c>
      <c r="U432" s="1177">
        <f t="shared" si="25"/>
        <v>0</v>
      </c>
    </row>
    <row r="433" spans="1:21" ht="18.75">
      <c r="A433" s="1000" t="s">
        <v>762</v>
      </c>
      <c r="B433" s="1136" t="s">
        <v>4605</v>
      </c>
      <c r="C433" s="292" t="s">
        <v>1067</v>
      </c>
      <c r="D433" s="901">
        <v>7259.2920353982308</v>
      </c>
      <c r="E433" s="902">
        <v>7628.3185840707974</v>
      </c>
      <c r="F433" s="980">
        <f t="shared" si="29"/>
        <v>7628.3185840707974</v>
      </c>
      <c r="G433" s="874">
        <v>8686</v>
      </c>
      <c r="H433" s="974">
        <v>9265</v>
      </c>
      <c r="I433" s="491">
        <v>9451</v>
      </c>
      <c r="J433" s="491">
        <v>7628.3185840707974</v>
      </c>
      <c r="K433" s="491"/>
      <c r="L433" s="1032">
        <v>9265</v>
      </c>
      <c r="M433" s="1032">
        <v>9451</v>
      </c>
      <c r="N433" s="1032">
        <v>9451</v>
      </c>
      <c r="O433" s="1032">
        <v>9923</v>
      </c>
      <c r="P433" s="1032">
        <v>9923</v>
      </c>
      <c r="Q433" s="1032">
        <v>9923</v>
      </c>
      <c r="R433" s="1032">
        <v>9923</v>
      </c>
      <c r="S433" s="1131">
        <v>9923</v>
      </c>
      <c r="T433" s="1133">
        <f t="shared" si="27"/>
        <v>556.22197309417038</v>
      </c>
      <c r="U433" s="1177">
        <f t="shared" si="25"/>
        <v>0</v>
      </c>
    </row>
    <row r="434" spans="1:21" ht="18.75">
      <c r="A434" s="1000" t="s">
        <v>4670</v>
      </c>
      <c r="B434" s="1136" t="s">
        <v>4606</v>
      </c>
      <c r="C434" s="292" t="s">
        <v>1067</v>
      </c>
      <c r="D434" s="901">
        <v>7717.6991150442482</v>
      </c>
      <c r="E434" s="902">
        <v>8256.6371681415931</v>
      </c>
      <c r="F434" s="980">
        <f t="shared" si="29"/>
        <v>8256.6371681415931</v>
      </c>
      <c r="G434" s="874">
        <v>9420</v>
      </c>
      <c r="H434" s="974">
        <v>10133</v>
      </c>
      <c r="I434" s="491">
        <v>10080</v>
      </c>
      <c r="J434" s="491">
        <v>8256.6371681415931</v>
      </c>
      <c r="K434" s="491"/>
      <c r="L434" s="1032">
        <v>10133</v>
      </c>
      <c r="M434" s="1032">
        <v>10080</v>
      </c>
      <c r="N434" s="1032">
        <v>10080</v>
      </c>
      <c r="O434" s="1032">
        <v>10482</v>
      </c>
      <c r="P434" s="1032">
        <v>10482</v>
      </c>
      <c r="Q434" s="1032">
        <v>10482</v>
      </c>
      <c r="R434" s="1032">
        <v>10482</v>
      </c>
      <c r="S434" s="1131">
        <v>10482</v>
      </c>
      <c r="T434" s="1133">
        <f t="shared" si="27"/>
        <v>587.55605381165924</v>
      </c>
      <c r="U434" s="1177">
        <f t="shared" si="25"/>
        <v>0</v>
      </c>
    </row>
    <row r="435" spans="1:21" ht="18.75">
      <c r="A435" s="1000" t="s">
        <v>4673</v>
      </c>
      <c r="B435" s="1136" t="s">
        <v>4607</v>
      </c>
      <c r="C435" s="292" t="s">
        <v>1067</v>
      </c>
      <c r="D435" s="901">
        <v>8364.6017699115055</v>
      </c>
      <c r="E435" s="902">
        <v>8858.4070796460182</v>
      </c>
      <c r="F435" s="980">
        <f t="shared" si="29"/>
        <v>8858.4070796460182</v>
      </c>
      <c r="G435" s="874">
        <v>10102</v>
      </c>
      <c r="H435" s="974">
        <v>10912</v>
      </c>
      <c r="I435" s="491">
        <v>10929</v>
      </c>
      <c r="J435" s="491">
        <v>8858.4070796460182</v>
      </c>
      <c r="K435" s="491"/>
      <c r="L435" s="1032">
        <v>10912</v>
      </c>
      <c r="M435" s="1032">
        <v>10929</v>
      </c>
      <c r="N435" s="1032">
        <v>10929</v>
      </c>
      <c r="O435" s="1032">
        <v>11366</v>
      </c>
      <c r="P435" s="1032">
        <v>11366</v>
      </c>
      <c r="Q435" s="1032">
        <v>11366</v>
      </c>
      <c r="R435" s="1032">
        <v>11366</v>
      </c>
      <c r="S435" s="1131">
        <v>11366</v>
      </c>
      <c r="T435" s="1133">
        <f t="shared" si="27"/>
        <v>637.10762331838566</v>
      </c>
      <c r="U435" s="1177">
        <f t="shared" si="25"/>
        <v>0</v>
      </c>
    </row>
    <row r="436" spans="1:21" ht="18.75">
      <c r="A436" s="1000" t="s">
        <v>4675</v>
      </c>
      <c r="B436" s="1148" t="s">
        <v>4608</v>
      </c>
      <c r="C436" s="292" t="s">
        <v>1067</v>
      </c>
      <c r="D436" s="901">
        <v>9014.1592920353996</v>
      </c>
      <c r="E436" s="902">
        <v>9628.3185840707974</v>
      </c>
      <c r="F436" s="980">
        <f t="shared" si="29"/>
        <v>9628.3185840707974</v>
      </c>
      <c r="G436" s="874">
        <v>11000</v>
      </c>
      <c r="H436" s="974">
        <v>11920</v>
      </c>
      <c r="I436" s="491">
        <v>11938</v>
      </c>
      <c r="J436" s="491">
        <v>9628.3185840707974</v>
      </c>
      <c r="K436" s="491"/>
      <c r="L436" s="1032">
        <v>11920</v>
      </c>
      <c r="M436" s="1032">
        <v>11938</v>
      </c>
      <c r="N436" s="1032">
        <v>11938</v>
      </c>
      <c r="O436" s="1032">
        <v>12415</v>
      </c>
      <c r="P436" s="1032">
        <v>12415</v>
      </c>
      <c r="Q436" s="1032">
        <v>12415</v>
      </c>
      <c r="R436" s="1032">
        <v>12415</v>
      </c>
      <c r="S436" s="1131">
        <v>12415</v>
      </c>
      <c r="T436" s="1133">
        <f t="shared" si="27"/>
        <v>695.90807174887891</v>
      </c>
      <c r="U436" s="1177">
        <f t="shared" si="25"/>
        <v>0</v>
      </c>
    </row>
    <row r="437" spans="1:21" ht="18.75">
      <c r="A437" s="1000" t="s">
        <v>4677</v>
      </c>
      <c r="B437" s="1136" t="s">
        <v>4609</v>
      </c>
      <c r="C437" s="292" t="s">
        <v>1067</v>
      </c>
      <c r="D437" s="901">
        <v>9317.6991150442482</v>
      </c>
      <c r="E437" s="902">
        <v>9955.7522123893814</v>
      </c>
      <c r="F437" s="980">
        <f t="shared" si="29"/>
        <v>9955.7522123893814</v>
      </c>
      <c r="G437" s="874">
        <v>11389</v>
      </c>
      <c r="H437" s="974">
        <v>12354</v>
      </c>
      <c r="I437" s="491">
        <v>12381</v>
      </c>
      <c r="J437" s="491">
        <v>9955.7522123893814</v>
      </c>
      <c r="K437" s="491"/>
      <c r="L437" s="1032">
        <v>12354</v>
      </c>
      <c r="M437" s="1032">
        <v>12381</v>
      </c>
      <c r="N437" s="1032">
        <v>12381</v>
      </c>
      <c r="O437" s="1032">
        <v>12875</v>
      </c>
      <c r="P437" s="1032">
        <v>12875</v>
      </c>
      <c r="Q437" s="1032">
        <v>12875</v>
      </c>
      <c r="R437" s="1032">
        <v>12875</v>
      </c>
      <c r="S437" s="1131">
        <v>12875</v>
      </c>
      <c r="T437" s="1133">
        <f t="shared" si="27"/>
        <v>721.69282511210758</v>
      </c>
      <c r="U437" s="1177">
        <f t="shared" si="25"/>
        <v>0</v>
      </c>
    </row>
    <row r="438" spans="1:21" ht="18.75">
      <c r="A438" s="1000" t="s">
        <v>586</v>
      </c>
      <c r="B438" s="1136" t="s">
        <v>4610</v>
      </c>
      <c r="C438" s="292" t="s">
        <v>1067</v>
      </c>
      <c r="D438" s="901">
        <v>12998.230088495577</v>
      </c>
      <c r="E438" s="902">
        <v>13973.45132743363</v>
      </c>
      <c r="F438" s="980">
        <f t="shared" si="29"/>
        <v>13973.45132743363</v>
      </c>
      <c r="G438" s="874">
        <v>15991</v>
      </c>
      <c r="H438" s="974">
        <v>17389</v>
      </c>
      <c r="I438" s="491">
        <v>17416</v>
      </c>
      <c r="J438" s="491">
        <v>13973.45132743363</v>
      </c>
      <c r="K438" s="491"/>
      <c r="L438" s="1032">
        <v>17389</v>
      </c>
      <c r="M438" s="1032">
        <v>17416</v>
      </c>
      <c r="N438" s="1032">
        <v>17416</v>
      </c>
      <c r="O438" s="1032">
        <v>18112</v>
      </c>
      <c r="P438" s="1032">
        <v>18112</v>
      </c>
      <c r="Q438" s="1032">
        <v>18112</v>
      </c>
      <c r="R438" s="1032">
        <v>18112</v>
      </c>
      <c r="S438" s="1131">
        <v>18112</v>
      </c>
      <c r="T438" s="1133">
        <f t="shared" si="27"/>
        <v>1015.2466367713005</v>
      </c>
      <c r="U438" s="1177">
        <f t="shared" si="25"/>
        <v>0</v>
      </c>
    </row>
    <row r="439" spans="1:21" ht="36.75">
      <c r="A439" s="284"/>
      <c r="B439" s="1138" t="s">
        <v>4611</v>
      </c>
      <c r="C439" s="285"/>
      <c r="D439" s="660"/>
      <c r="E439" s="869"/>
      <c r="F439" s="980"/>
      <c r="G439" s="874"/>
      <c r="H439" s="974"/>
      <c r="I439" s="491"/>
      <c r="J439" s="491"/>
      <c r="K439" s="491"/>
      <c r="L439" s="1032"/>
      <c r="M439" s="1032"/>
      <c r="N439" s="1032"/>
      <c r="O439" s="1032"/>
      <c r="P439" s="1032"/>
      <c r="Q439" s="1032"/>
      <c r="R439" s="1032"/>
      <c r="S439" s="1131"/>
      <c r="T439" s="1133">
        <f t="shared" si="27"/>
        <v>0</v>
      </c>
      <c r="U439" s="1177" t="e">
        <f t="shared" si="25"/>
        <v>#DIV/0!</v>
      </c>
    </row>
    <row r="440" spans="1:21" ht="18.75">
      <c r="A440" s="1000" t="s">
        <v>4656</v>
      </c>
      <c r="B440" s="1136" t="s">
        <v>4598</v>
      </c>
      <c r="C440" s="292" t="s">
        <v>2484</v>
      </c>
      <c r="D440" s="901">
        <v>3392.9203539823011</v>
      </c>
      <c r="E440" s="902">
        <v>3707.964601769912</v>
      </c>
      <c r="F440" s="980">
        <f>E440</f>
        <v>3707.964601769912</v>
      </c>
      <c r="G440" s="874">
        <v>4274</v>
      </c>
      <c r="H440" s="974">
        <v>4690</v>
      </c>
      <c r="I440" s="491">
        <v>4708</v>
      </c>
      <c r="J440" s="491">
        <v>3707.964601769912</v>
      </c>
      <c r="K440" s="491"/>
      <c r="L440" s="1032">
        <v>4690</v>
      </c>
      <c r="M440" s="1032">
        <v>4708</v>
      </c>
      <c r="N440" s="1032">
        <v>4708</v>
      </c>
      <c r="O440" s="1032">
        <v>4943</v>
      </c>
      <c r="P440" s="1032">
        <v>4943</v>
      </c>
      <c r="Q440" s="1032">
        <v>4825</v>
      </c>
      <c r="R440" s="1032">
        <v>4825</v>
      </c>
      <c r="S440" s="1131">
        <v>4825</v>
      </c>
      <c r="T440" s="1133">
        <f t="shared" si="27"/>
        <v>270.45964125560539</v>
      </c>
      <c r="U440" s="1177">
        <f t="shared" si="25"/>
        <v>0</v>
      </c>
    </row>
    <row r="441" spans="1:21" ht="18.75">
      <c r="A441" s="1000" t="s">
        <v>4658</v>
      </c>
      <c r="B441" s="1136" t="s">
        <v>4599</v>
      </c>
      <c r="C441" s="292" t="s">
        <v>1067</v>
      </c>
      <c r="D441" s="901">
        <v>3677.8761061946907</v>
      </c>
      <c r="E441" s="902">
        <v>4017.6991150442482</v>
      </c>
      <c r="F441" s="980">
        <f t="shared" ref="F441:F452" si="30">E441</f>
        <v>4017.6991150442482</v>
      </c>
      <c r="G441" s="874">
        <v>4615</v>
      </c>
      <c r="H441" s="974">
        <v>5088</v>
      </c>
      <c r="I441" s="491">
        <v>5106</v>
      </c>
      <c r="J441" s="491">
        <v>4017.6991150442482</v>
      </c>
      <c r="K441" s="491"/>
      <c r="L441" s="1032">
        <v>5088</v>
      </c>
      <c r="M441" s="1032">
        <v>5106</v>
      </c>
      <c r="N441" s="1032">
        <v>5106</v>
      </c>
      <c r="O441" s="1032">
        <v>5361</v>
      </c>
      <c r="P441" s="1032">
        <v>5361</v>
      </c>
      <c r="Q441" s="1032">
        <v>5233</v>
      </c>
      <c r="R441" s="1032">
        <v>5233</v>
      </c>
      <c r="S441" s="1131">
        <v>5233</v>
      </c>
      <c r="T441" s="1133">
        <f t="shared" si="27"/>
        <v>293.32959641255604</v>
      </c>
      <c r="U441" s="1177">
        <f t="shared" si="25"/>
        <v>0</v>
      </c>
    </row>
    <row r="442" spans="1:21" ht="18.75">
      <c r="A442" s="1000" t="s">
        <v>4660</v>
      </c>
      <c r="B442" s="1136" t="s">
        <v>4600</v>
      </c>
      <c r="C442" s="292" t="s">
        <v>1067</v>
      </c>
      <c r="D442" s="901">
        <v>3915.9292035398234</v>
      </c>
      <c r="E442" s="902">
        <v>4292.0353982300885</v>
      </c>
      <c r="F442" s="980">
        <f t="shared" si="30"/>
        <v>4292.0353982300885</v>
      </c>
      <c r="G442" s="874">
        <v>4991</v>
      </c>
      <c r="H442" s="974">
        <v>5487</v>
      </c>
      <c r="I442" s="491">
        <v>5487</v>
      </c>
      <c r="J442" s="491">
        <v>4292.0353982300885</v>
      </c>
      <c r="K442" s="491"/>
      <c r="L442" s="1032">
        <v>5487</v>
      </c>
      <c r="M442" s="1032">
        <v>5487</v>
      </c>
      <c r="N442" s="1032">
        <v>5487</v>
      </c>
      <c r="O442" s="1032">
        <v>5761</v>
      </c>
      <c r="P442" s="1032">
        <v>5761</v>
      </c>
      <c r="Q442" s="1032">
        <v>5623</v>
      </c>
      <c r="R442" s="1032">
        <v>5623</v>
      </c>
      <c r="S442" s="1131">
        <v>5623</v>
      </c>
      <c r="T442" s="1133">
        <f t="shared" si="27"/>
        <v>315.19058295964123</v>
      </c>
      <c r="U442" s="1177">
        <f t="shared" si="25"/>
        <v>0</v>
      </c>
    </row>
    <row r="443" spans="1:21" ht="18.75">
      <c r="A443" s="1000" t="s">
        <v>4662</v>
      </c>
      <c r="B443" s="1136" t="s">
        <v>4601</v>
      </c>
      <c r="C443" s="292" t="s">
        <v>1067</v>
      </c>
      <c r="D443" s="901">
        <v>4153.9823008849562</v>
      </c>
      <c r="E443" s="902">
        <v>4513.2743362831861</v>
      </c>
      <c r="F443" s="980">
        <f t="shared" si="30"/>
        <v>4513.2743362831861</v>
      </c>
      <c r="G443" s="874">
        <v>5230</v>
      </c>
      <c r="H443" s="974">
        <v>5796</v>
      </c>
      <c r="I443" s="491">
        <v>5805</v>
      </c>
      <c r="J443" s="491">
        <v>4513.2743362831861</v>
      </c>
      <c r="K443" s="491"/>
      <c r="L443" s="1032">
        <v>5796</v>
      </c>
      <c r="M443" s="1032">
        <v>5805</v>
      </c>
      <c r="N443" s="1032">
        <v>5805</v>
      </c>
      <c r="O443" s="1032">
        <v>6095</v>
      </c>
      <c r="P443" s="1032">
        <v>6095</v>
      </c>
      <c r="Q443" s="1032">
        <v>5950</v>
      </c>
      <c r="R443" s="1032">
        <v>5950</v>
      </c>
      <c r="S443" s="1131">
        <v>5950</v>
      </c>
      <c r="T443" s="1133">
        <f t="shared" si="27"/>
        <v>333.52017937219733</v>
      </c>
      <c r="U443" s="1177">
        <f t="shared" si="25"/>
        <v>0</v>
      </c>
    </row>
    <row r="444" spans="1:21" ht="18.75">
      <c r="A444" s="1000" t="s">
        <v>4664</v>
      </c>
      <c r="B444" s="1148" t="s">
        <v>4602</v>
      </c>
      <c r="C444" s="292" t="s">
        <v>1067</v>
      </c>
      <c r="D444" s="901">
        <v>4407.9646017699115</v>
      </c>
      <c r="E444" s="902">
        <v>4814.1592920353987</v>
      </c>
      <c r="F444" s="980">
        <f t="shared" si="30"/>
        <v>4814.1592920353987</v>
      </c>
      <c r="G444" s="874">
        <v>5558</v>
      </c>
      <c r="H444" s="974">
        <v>6115</v>
      </c>
      <c r="I444" s="491">
        <v>6142</v>
      </c>
      <c r="J444" s="491">
        <v>4814.1592920353987</v>
      </c>
      <c r="K444" s="491"/>
      <c r="L444" s="1032">
        <v>6115</v>
      </c>
      <c r="M444" s="1032">
        <v>6142</v>
      </c>
      <c r="N444" s="1032">
        <v>6142</v>
      </c>
      <c r="O444" s="1032">
        <v>6448</v>
      </c>
      <c r="P444" s="1032">
        <v>6448</v>
      </c>
      <c r="Q444" s="1032">
        <v>6295</v>
      </c>
      <c r="R444" s="1032">
        <v>6295</v>
      </c>
      <c r="S444" s="1131">
        <v>6295</v>
      </c>
      <c r="T444" s="1133">
        <f t="shared" si="27"/>
        <v>352.85874439461884</v>
      </c>
      <c r="U444" s="1177">
        <f t="shared" si="25"/>
        <v>0</v>
      </c>
    </row>
    <row r="445" spans="1:21" ht="18.75">
      <c r="A445" s="1000" t="s">
        <v>4666</v>
      </c>
      <c r="B445" s="1136" t="s">
        <v>4603</v>
      </c>
      <c r="C445" s="292" t="s">
        <v>1067</v>
      </c>
      <c r="D445" s="901">
        <v>4823.8938053097354</v>
      </c>
      <c r="E445" s="902">
        <v>5265.4867256637172</v>
      </c>
      <c r="F445" s="980">
        <f t="shared" si="30"/>
        <v>5265.4867256637172</v>
      </c>
      <c r="G445" s="874">
        <v>6102</v>
      </c>
      <c r="H445" s="974">
        <v>6726</v>
      </c>
      <c r="I445" s="491">
        <v>6681</v>
      </c>
      <c r="J445" s="491">
        <v>5265.4867256637172</v>
      </c>
      <c r="K445" s="491"/>
      <c r="L445" s="1032">
        <v>6726</v>
      </c>
      <c r="M445" s="1032">
        <v>6681</v>
      </c>
      <c r="N445" s="1032">
        <v>6681</v>
      </c>
      <c r="O445" s="1032">
        <v>7015</v>
      </c>
      <c r="P445" s="1032">
        <v>7015</v>
      </c>
      <c r="Q445" s="1032">
        <v>6848</v>
      </c>
      <c r="R445" s="1032">
        <v>6848</v>
      </c>
      <c r="S445" s="1131">
        <v>6848</v>
      </c>
      <c r="T445" s="1133">
        <f t="shared" si="27"/>
        <v>383.85650224215249</v>
      </c>
      <c r="U445" s="1177">
        <f t="shared" si="25"/>
        <v>0</v>
      </c>
    </row>
    <row r="446" spans="1:21" ht="18.75">
      <c r="A446" s="1000" t="s">
        <v>4668</v>
      </c>
      <c r="B446" s="1136" t="s">
        <v>4604</v>
      </c>
      <c r="C446" s="292" t="s">
        <v>1067</v>
      </c>
      <c r="D446" s="901">
        <v>5355.7522123893814</v>
      </c>
      <c r="E446" s="902">
        <v>5849.5575221238942</v>
      </c>
      <c r="F446" s="980">
        <f t="shared" si="30"/>
        <v>5849.5575221238942</v>
      </c>
      <c r="G446" s="874">
        <v>6765</v>
      </c>
      <c r="H446" s="974">
        <v>7478</v>
      </c>
      <c r="I446" s="491">
        <v>7407</v>
      </c>
      <c r="J446" s="491">
        <v>5849.5575221238942</v>
      </c>
      <c r="K446" s="491"/>
      <c r="L446" s="1032">
        <v>7478</v>
      </c>
      <c r="M446" s="1032">
        <v>7407</v>
      </c>
      <c r="N446" s="1032">
        <v>7407</v>
      </c>
      <c r="O446" s="1032">
        <v>7777</v>
      </c>
      <c r="P446" s="1032">
        <v>7777</v>
      </c>
      <c r="Q446" s="1032">
        <v>7592</v>
      </c>
      <c r="R446" s="1032">
        <v>7592</v>
      </c>
      <c r="S446" s="1131">
        <v>7592</v>
      </c>
      <c r="T446" s="1133">
        <f t="shared" si="27"/>
        <v>425.56053811659194</v>
      </c>
      <c r="U446" s="1177">
        <f t="shared" si="25"/>
        <v>0</v>
      </c>
    </row>
    <row r="447" spans="1:21" ht="18.75">
      <c r="A447" s="1000" t="s">
        <v>762</v>
      </c>
      <c r="B447" s="1136" t="s">
        <v>4605</v>
      </c>
      <c r="C447" s="292" t="s">
        <v>1067</v>
      </c>
      <c r="D447" s="901">
        <v>5763.7168141592929</v>
      </c>
      <c r="E447" s="902">
        <v>6141.5929203539799</v>
      </c>
      <c r="F447" s="980">
        <f t="shared" si="30"/>
        <v>6141.5929203539799</v>
      </c>
      <c r="G447" s="874">
        <v>7088</v>
      </c>
      <c r="H447" s="974">
        <v>7841</v>
      </c>
      <c r="I447" s="491">
        <v>8035</v>
      </c>
      <c r="J447" s="491">
        <v>6141.5929203539799</v>
      </c>
      <c r="K447" s="491"/>
      <c r="L447" s="1032">
        <v>7841</v>
      </c>
      <c r="M447" s="1032">
        <v>8035</v>
      </c>
      <c r="N447" s="1032">
        <v>8035</v>
      </c>
      <c r="O447" s="1032">
        <v>8437</v>
      </c>
      <c r="P447" s="1032">
        <v>8437</v>
      </c>
      <c r="Q447" s="1032">
        <v>8236</v>
      </c>
      <c r="R447" s="1032">
        <v>8236</v>
      </c>
      <c r="S447" s="1131">
        <v>8236</v>
      </c>
      <c r="T447" s="1133">
        <f t="shared" si="27"/>
        <v>461.65919282511209</v>
      </c>
      <c r="U447" s="1177">
        <f t="shared" si="25"/>
        <v>0</v>
      </c>
    </row>
    <row r="448" spans="1:21" ht="18.75">
      <c r="A448" s="1000" t="s">
        <v>4670</v>
      </c>
      <c r="B448" s="1136" t="s">
        <v>4606</v>
      </c>
      <c r="C448" s="292" t="s">
        <v>1067</v>
      </c>
      <c r="D448" s="901">
        <v>6172.5663716814161</v>
      </c>
      <c r="E448" s="902">
        <v>6725.6637168141597</v>
      </c>
      <c r="F448" s="980">
        <f t="shared" si="30"/>
        <v>6725.6637168141597</v>
      </c>
      <c r="G448" s="874">
        <v>7761</v>
      </c>
      <c r="H448" s="974">
        <v>8655</v>
      </c>
      <c r="I448" s="491">
        <v>8566</v>
      </c>
      <c r="J448" s="491">
        <v>6725.6637168141597</v>
      </c>
      <c r="K448" s="491"/>
      <c r="L448" s="1032">
        <v>8655</v>
      </c>
      <c r="M448" s="1032">
        <v>8566</v>
      </c>
      <c r="N448" s="1032">
        <v>8566</v>
      </c>
      <c r="O448" s="1032">
        <v>8944</v>
      </c>
      <c r="P448" s="1032">
        <v>8994</v>
      </c>
      <c r="Q448" s="1032">
        <v>8780</v>
      </c>
      <c r="R448" s="1032">
        <v>8780</v>
      </c>
      <c r="S448" s="1131">
        <v>8780</v>
      </c>
      <c r="T448" s="1133">
        <f t="shared" si="27"/>
        <v>492.15246636771303</v>
      </c>
      <c r="U448" s="1177">
        <f t="shared" si="25"/>
        <v>0</v>
      </c>
    </row>
    <row r="449" spans="1:21" ht="18.75">
      <c r="A449" s="1000" t="s">
        <v>4673</v>
      </c>
      <c r="B449" s="1136" t="s">
        <v>4607</v>
      </c>
      <c r="C449" s="292" t="s">
        <v>1067</v>
      </c>
      <c r="D449" s="901">
        <v>6799.1150442477883</v>
      </c>
      <c r="E449" s="902">
        <v>7300.8849557522135</v>
      </c>
      <c r="F449" s="980">
        <f t="shared" si="30"/>
        <v>7300.8849557522135</v>
      </c>
      <c r="G449" s="874">
        <v>8420</v>
      </c>
      <c r="H449" s="974">
        <v>9416</v>
      </c>
      <c r="I449" s="491">
        <v>9363</v>
      </c>
      <c r="J449" s="491">
        <v>7300.8849557522135</v>
      </c>
      <c r="K449" s="491"/>
      <c r="L449" s="1032">
        <v>9416</v>
      </c>
      <c r="M449" s="1032">
        <v>9363</v>
      </c>
      <c r="N449" s="1032">
        <v>9363</v>
      </c>
      <c r="O449" s="1032">
        <v>9830</v>
      </c>
      <c r="P449" s="1032">
        <v>9830</v>
      </c>
      <c r="Q449" s="1032">
        <v>9596</v>
      </c>
      <c r="R449" s="1032">
        <v>9596</v>
      </c>
      <c r="S449" s="1131">
        <v>9596</v>
      </c>
      <c r="T449" s="1133">
        <f t="shared" si="27"/>
        <v>537.89237668161434</v>
      </c>
      <c r="U449" s="1177">
        <f t="shared" si="25"/>
        <v>0</v>
      </c>
    </row>
    <row r="450" spans="1:21" ht="18.75">
      <c r="A450" s="1000" t="s">
        <v>4675</v>
      </c>
      <c r="B450" s="1148" t="s">
        <v>4608</v>
      </c>
      <c r="C450" s="292" t="s">
        <v>1067</v>
      </c>
      <c r="D450" s="901">
        <v>7445.1327433628321</v>
      </c>
      <c r="E450" s="902">
        <v>8035.3982300884963</v>
      </c>
      <c r="F450" s="980">
        <f t="shared" si="30"/>
        <v>8035.3982300884963</v>
      </c>
      <c r="G450" s="874">
        <v>9315</v>
      </c>
      <c r="H450" s="974">
        <v>10416</v>
      </c>
      <c r="I450" s="491">
        <v>10345</v>
      </c>
      <c r="J450" s="491">
        <v>8035.3982300884963</v>
      </c>
      <c r="K450" s="491"/>
      <c r="L450" s="1032">
        <v>10416</v>
      </c>
      <c r="M450" s="1032">
        <v>10345</v>
      </c>
      <c r="N450" s="1032">
        <v>10345</v>
      </c>
      <c r="O450" s="1032">
        <v>10758</v>
      </c>
      <c r="P450" s="1032">
        <v>10758</v>
      </c>
      <c r="Q450" s="1032">
        <v>10603</v>
      </c>
      <c r="R450" s="1032">
        <v>10603</v>
      </c>
      <c r="S450" s="1131">
        <v>10603</v>
      </c>
      <c r="T450" s="1133">
        <f t="shared" si="27"/>
        <v>594.33856502242156</v>
      </c>
      <c r="U450" s="1177">
        <f t="shared" si="25"/>
        <v>0</v>
      </c>
    </row>
    <row r="451" spans="1:21" ht="18.75">
      <c r="A451" s="1000" t="s">
        <v>4677</v>
      </c>
      <c r="B451" s="1136" t="s">
        <v>4609</v>
      </c>
      <c r="C451" s="292" t="s">
        <v>1067</v>
      </c>
      <c r="D451" s="901">
        <v>7754.8672566371688</v>
      </c>
      <c r="E451" s="902">
        <v>8318.5840707964617</v>
      </c>
      <c r="F451" s="980">
        <f t="shared" si="30"/>
        <v>8318.5840707964617</v>
      </c>
      <c r="G451" s="874">
        <v>9628</v>
      </c>
      <c r="H451" s="974">
        <v>10788</v>
      </c>
      <c r="I451" s="491">
        <v>10717</v>
      </c>
      <c r="J451" s="491">
        <v>8318.5840707964617</v>
      </c>
      <c r="K451" s="491"/>
      <c r="L451" s="1032">
        <v>10788</v>
      </c>
      <c r="M451" s="1032">
        <v>10717</v>
      </c>
      <c r="N451" s="1032">
        <v>10717</v>
      </c>
      <c r="O451" s="1032">
        <v>11145</v>
      </c>
      <c r="P451" s="1032">
        <v>11145</v>
      </c>
      <c r="Q451" s="1032">
        <v>10984</v>
      </c>
      <c r="R451" s="1032">
        <v>10984</v>
      </c>
      <c r="S451" s="1131">
        <v>10984</v>
      </c>
      <c r="T451" s="1133">
        <f t="shared" si="27"/>
        <v>615.69506726457405</v>
      </c>
      <c r="U451" s="1177">
        <f t="shared" si="25"/>
        <v>0</v>
      </c>
    </row>
    <row r="452" spans="1:21" ht="18.75">
      <c r="A452" s="1000" t="s">
        <v>586</v>
      </c>
      <c r="B452" s="1136" t="s">
        <v>4610</v>
      </c>
      <c r="C452" s="292" t="s">
        <v>1067</v>
      </c>
      <c r="D452" s="901">
        <v>11272.566371681418</v>
      </c>
      <c r="E452" s="902">
        <v>12017.699115044248</v>
      </c>
      <c r="F452" s="980">
        <f t="shared" si="30"/>
        <v>12017.699115044248</v>
      </c>
      <c r="G452" s="874">
        <v>13885</v>
      </c>
      <c r="H452" s="974">
        <v>15513</v>
      </c>
      <c r="I452" s="491">
        <v>15416</v>
      </c>
      <c r="J452" s="491">
        <v>12017.699115044248</v>
      </c>
      <c r="K452" s="491"/>
      <c r="L452" s="1032">
        <v>15513</v>
      </c>
      <c r="M452" s="1032">
        <v>15416</v>
      </c>
      <c r="N452" s="1032">
        <v>15416</v>
      </c>
      <c r="O452" s="1032">
        <v>16032</v>
      </c>
      <c r="P452" s="1032">
        <v>16032</v>
      </c>
      <c r="Q452" s="1032">
        <v>15801</v>
      </c>
      <c r="R452" s="1032">
        <v>15801</v>
      </c>
      <c r="S452" s="1131">
        <v>15801</v>
      </c>
      <c r="T452" s="1133">
        <f t="shared" si="27"/>
        <v>885.70627802690581</v>
      </c>
      <c r="U452" s="1177">
        <f t="shared" si="25"/>
        <v>0</v>
      </c>
    </row>
    <row r="453" spans="1:21" ht="74.25">
      <c r="A453" s="311"/>
      <c r="B453" s="1138" t="s">
        <v>4612</v>
      </c>
      <c r="C453" s="285"/>
      <c r="D453" s="660"/>
      <c r="E453" s="869"/>
      <c r="F453" s="980"/>
      <c r="G453" s="874"/>
      <c r="H453" s="974"/>
      <c r="I453" s="491"/>
      <c r="J453" s="491"/>
      <c r="K453" s="491"/>
      <c r="L453" s="491"/>
      <c r="M453" s="491"/>
      <c r="N453" s="491"/>
      <c r="O453" s="491"/>
      <c r="P453" s="491"/>
      <c r="Q453" s="491"/>
      <c r="R453" s="491"/>
      <c r="S453" s="1124"/>
      <c r="T453" s="1133">
        <f t="shared" si="27"/>
        <v>0</v>
      </c>
      <c r="U453" s="1177" t="e">
        <f t="shared" si="25"/>
        <v>#DIV/0!</v>
      </c>
    </row>
    <row r="454" spans="1:21" ht="18.75">
      <c r="A454" s="1000" t="s">
        <v>4656</v>
      </c>
      <c r="B454" s="1136" t="s">
        <v>4613</v>
      </c>
      <c r="C454" s="292" t="s">
        <v>2484</v>
      </c>
      <c r="D454" s="660">
        <v>1157.5221238938054</v>
      </c>
      <c r="E454" s="869">
        <v>1265.4867256637169</v>
      </c>
      <c r="F454" s="980">
        <f>E454</f>
        <v>1265.4867256637169</v>
      </c>
      <c r="G454" s="874">
        <v>1460</v>
      </c>
      <c r="H454" s="974">
        <v>1602</v>
      </c>
      <c r="I454" s="491">
        <v>1602</v>
      </c>
      <c r="J454" s="491">
        <v>1265.4867256637169</v>
      </c>
      <c r="K454" s="491"/>
      <c r="L454" s="1032">
        <v>1602</v>
      </c>
      <c r="M454" s="1032">
        <v>1602</v>
      </c>
      <c r="N454" s="1032">
        <v>1602</v>
      </c>
      <c r="O454" s="1032">
        <v>1681</v>
      </c>
      <c r="P454" s="1032">
        <v>1681</v>
      </c>
      <c r="Q454" s="1032">
        <v>1649</v>
      </c>
      <c r="R454" s="1032">
        <v>1649</v>
      </c>
      <c r="S454" s="1131">
        <v>1649</v>
      </c>
      <c r="T454" s="1133">
        <f t="shared" si="27"/>
        <v>92.432735426008975</v>
      </c>
      <c r="U454" s="1177">
        <f t="shared" si="25"/>
        <v>0</v>
      </c>
    </row>
    <row r="455" spans="1:21" ht="18.75">
      <c r="A455" s="1000" t="s">
        <v>4658</v>
      </c>
      <c r="B455" s="1136" t="s">
        <v>4614</v>
      </c>
      <c r="C455" s="292" t="s">
        <v>1067</v>
      </c>
      <c r="D455" s="660">
        <v>1258.4070796460178</v>
      </c>
      <c r="E455" s="869">
        <v>1380.5309734513276</v>
      </c>
      <c r="F455" s="980">
        <f t="shared" ref="F455:F462" si="31">E455</f>
        <v>1380.5309734513276</v>
      </c>
      <c r="G455" s="874">
        <v>1580</v>
      </c>
      <c r="H455" s="974">
        <v>1735</v>
      </c>
      <c r="I455" s="491">
        <v>1743</v>
      </c>
      <c r="J455" s="491">
        <v>1380.5309734513276</v>
      </c>
      <c r="K455" s="491"/>
      <c r="L455" s="1032">
        <v>1735</v>
      </c>
      <c r="M455" s="1032">
        <v>1743</v>
      </c>
      <c r="N455" s="1032">
        <v>1743</v>
      </c>
      <c r="O455" s="1032">
        <v>1830</v>
      </c>
      <c r="P455" s="1032">
        <v>1830</v>
      </c>
      <c r="Q455" s="1032">
        <v>1795</v>
      </c>
      <c r="R455" s="1032">
        <v>1795</v>
      </c>
      <c r="S455" s="1131">
        <v>1795</v>
      </c>
      <c r="T455" s="1133">
        <f t="shared" si="27"/>
        <v>100.61659192825113</v>
      </c>
      <c r="U455" s="1177">
        <f t="shared" si="25"/>
        <v>0</v>
      </c>
    </row>
    <row r="456" spans="1:21" ht="18.75">
      <c r="A456" s="1000" t="s">
        <v>4660</v>
      </c>
      <c r="B456" s="1136" t="s">
        <v>4615</v>
      </c>
      <c r="C456" s="292" t="s">
        <v>1067</v>
      </c>
      <c r="D456" s="660">
        <v>1337.1681415929204</v>
      </c>
      <c r="E456" s="869">
        <v>1469.0265486725666</v>
      </c>
      <c r="F456" s="980">
        <f t="shared" si="31"/>
        <v>1469.0265486725666</v>
      </c>
      <c r="G456" s="874">
        <v>1705</v>
      </c>
      <c r="H456" s="974">
        <v>1867</v>
      </c>
      <c r="I456" s="491">
        <v>1867</v>
      </c>
      <c r="J456" s="491">
        <v>1469.0265486725666</v>
      </c>
      <c r="K456" s="491"/>
      <c r="L456" s="1032">
        <v>1867</v>
      </c>
      <c r="M456" s="1032">
        <v>1867</v>
      </c>
      <c r="N456" s="1032">
        <v>1867</v>
      </c>
      <c r="O456" s="1032">
        <v>1960</v>
      </c>
      <c r="P456" s="1032">
        <v>1960</v>
      </c>
      <c r="Q456" s="1032">
        <v>1923</v>
      </c>
      <c r="R456" s="1032">
        <v>1923</v>
      </c>
      <c r="S456" s="1131">
        <v>1923</v>
      </c>
      <c r="T456" s="1133">
        <f t="shared" si="27"/>
        <v>107.7914798206278</v>
      </c>
      <c r="U456" s="1177">
        <f t="shared" si="25"/>
        <v>0</v>
      </c>
    </row>
    <row r="457" spans="1:21" ht="18.75">
      <c r="A457" s="1000" t="s">
        <v>4662</v>
      </c>
      <c r="B457" s="1136" t="s">
        <v>4616</v>
      </c>
      <c r="C457" s="292" t="s">
        <v>1067</v>
      </c>
      <c r="D457" s="660">
        <v>1416.8141592920356</v>
      </c>
      <c r="E457" s="869">
        <v>1539.8230088495577</v>
      </c>
      <c r="F457" s="980">
        <f t="shared" si="31"/>
        <v>1539.8230088495577</v>
      </c>
      <c r="G457" s="874">
        <v>1785</v>
      </c>
      <c r="H457" s="974">
        <v>1973</v>
      </c>
      <c r="I457" s="491">
        <v>1973</v>
      </c>
      <c r="J457" s="491">
        <v>1539.8230088495577</v>
      </c>
      <c r="K457" s="491"/>
      <c r="L457" s="1032">
        <v>1973</v>
      </c>
      <c r="M457" s="1032">
        <v>1973</v>
      </c>
      <c r="N457" s="1032">
        <v>1973</v>
      </c>
      <c r="O457" s="1032">
        <v>2072</v>
      </c>
      <c r="P457" s="1032">
        <v>2072</v>
      </c>
      <c r="Q457" s="1032">
        <v>2032</v>
      </c>
      <c r="R457" s="1032">
        <v>2032</v>
      </c>
      <c r="S457" s="1131">
        <v>2032</v>
      </c>
      <c r="T457" s="1133">
        <f t="shared" si="27"/>
        <v>113.90134529147983</v>
      </c>
      <c r="U457" s="1177">
        <f t="shared" si="25"/>
        <v>0</v>
      </c>
    </row>
    <row r="458" spans="1:21" ht="18.75">
      <c r="A458" s="1000" t="s">
        <v>4664</v>
      </c>
      <c r="B458" s="1136" t="s">
        <v>4617</v>
      </c>
      <c r="C458" s="292" t="s">
        <v>1067</v>
      </c>
      <c r="D458" s="660">
        <v>1500.8849557522126</v>
      </c>
      <c r="E458" s="869">
        <v>1646.0176991150445</v>
      </c>
      <c r="F458" s="980">
        <f t="shared" si="31"/>
        <v>1646.0176991150445</v>
      </c>
      <c r="G458" s="874">
        <v>1894</v>
      </c>
      <c r="H458" s="974">
        <v>2080</v>
      </c>
      <c r="I458" s="491">
        <v>2088</v>
      </c>
      <c r="J458" s="491">
        <v>1646.0176991150445</v>
      </c>
      <c r="K458" s="491"/>
      <c r="L458" s="1032">
        <v>2080</v>
      </c>
      <c r="M458" s="1032">
        <v>2088</v>
      </c>
      <c r="N458" s="1032">
        <v>2088</v>
      </c>
      <c r="O458" s="1032">
        <v>2192</v>
      </c>
      <c r="P458" s="1032">
        <v>2192</v>
      </c>
      <c r="Q458" s="1032">
        <v>2151</v>
      </c>
      <c r="R458" s="1032">
        <v>2151</v>
      </c>
      <c r="S458" s="1131">
        <v>2151</v>
      </c>
      <c r="T458" s="1133">
        <f t="shared" si="27"/>
        <v>120.57174887892377</v>
      </c>
      <c r="U458" s="1177">
        <f t="shared" ref="U458:U521" si="32">(S458-Q458)/Q458</f>
        <v>0</v>
      </c>
    </row>
    <row r="459" spans="1:21" ht="18.75">
      <c r="A459" s="1000" t="s">
        <v>4666</v>
      </c>
      <c r="B459" s="1136" t="s">
        <v>4618</v>
      </c>
      <c r="C459" s="292" t="s">
        <v>1067</v>
      </c>
      <c r="D459" s="660">
        <v>1639.8230088495577</v>
      </c>
      <c r="E459" s="869">
        <v>1787.6106194690267</v>
      </c>
      <c r="F459" s="980">
        <f t="shared" si="31"/>
        <v>1787.6106194690267</v>
      </c>
      <c r="G459" s="874">
        <v>2075</v>
      </c>
      <c r="H459" s="974">
        <v>2283</v>
      </c>
      <c r="I459" s="491">
        <v>2265</v>
      </c>
      <c r="J459" s="491">
        <v>1787.6106194690267</v>
      </c>
      <c r="K459" s="491"/>
      <c r="L459" s="1032">
        <v>2283</v>
      </c>
      <c r="M459" s="1032">
        <v>2265</v>
      </c>
      <c r="N459" s="1032">
        <v>2265</v>
      </c>
      <c r="O459" s="1032">
        <v>2378</v>
      </c>
      <c r="P459" s="1032">
        <v>2378</v>
      </c>
      <c r="Q459" s="1032">
        <v>2333</v>
      </c>
      <c r="R459" s="1032">
        <v>2333</v>
      </c>
      <c r="S459" s="1131">
        <v>2333</v>
      </c>
      <c r="T459" s="1133">
        <f t="shared" si="27"/>
        <v>130.77354260089686</v>
      </c>
      <c r="U459" s="1177">
        <f t="shared" si="32"/>
        <v>0</v>
      </c>
    </row>
    <row r="460" spans="1:21" ht="18.75">
      <c r="A460" s="1000" t="s">
        <v>4668</v>
      </c>
      <c r="B460" s="1136" t="s">
        <v>4619</v>
      </c>
      <c r="C460" s="292" t="s">
        <v>1067</v>
      </c>
      <c r="D460" s="660">
        <v>1816.8141592920356</v>
      </c>
      <c r="E460" s="869">
        <v>1982.3008849557525</v>
      </c>
      <c r="F460" s="980">
        <f t="shared" si="31"/>
        <v>1982.3008849557525</v>
      </c>
      <c r="G460" s="874">
        <v>2297</v>
      </c>
      <c r="H460" s="974">
        <v>2531</v>
      </c>
      <c r="I460" s="491">
        <v>2513</v>
      </c>
      <c r="J460" s="491">
        <v>1982.3008849557525</v>
      </c>
      <c r="K460" s="491"/>
      <c r="L460" s="1032">
        <v>2531</v>
      </c>
      <c r="M460" s="1032">
        <v>2513</v>
      </c>
      <c r="N460" s="1032">
        <v>2513</v>
      </c>
      <c r="O460" s="1032">
        <v>2638</v>
      </c>
      <c r="P460" s="1032">
        <v>2638</v>
      </c>
      <c r="Q460" s="1032">
        <v>2588</v>
      </c>
      <c r="R460" s="1032">
        <v>2588</v>
      </c>
      <c r="S460" s="1131">
        <v>2588</v>
      </c>
      <c r="T460" s="1133">
        <f t="shared" si="27"/>
        <v>145.06726457399103</v>
      </c>
      <c r="U460" s="1177">
        <f t="shared" si="32"/>
        <v>0</v>
      </c>
    </row>
    <row r="461" spans="1:21" ht="18.75">
      <c r="A461" s="1000" t="s">
        <v>762</v>
      </c>
      <c r="B461" s="1136" t="s">
        <v>4620</v>
      </c>
      <c r="C461" s="292" t="s">
        <v>1067</v>
      </c>
      <c r="D461" s="660">
        <v>1953.0973451327436</v>
      </c>
      <c r="E461" s="869">
        <v>2079.6460176991154</v>
      </c>
      <c r="F461" s="980">
        <f t="shared" si="31"/>
        <v>2079.6460176991154</v>
      </c>
      <c r="G461" s="874">
        <v>2404</v>
      </c>
      <c r="H461" s="974">
        <v>2655</v>
      </c>
      <c r="I461" s="491">
        <v>2717</v>
      </c>
      <c r="J461" s="491">
        <v>2079.6460176991154</v>
      </c>
      <c r="K461" s="491"/>
      <c r="L461" s="1032">
        <v>2655</v>
      </c>
      <c r="M461" s="1032">
        <v>2717</v>
      </c>
      <c r="N461" s="1032">
        <v>2717</v>
      </c>
      <c r="O461" s="1032">
        <v>2852</v>
      </c>
      <c r="P461" s="1032">
        <v>2852</v>
      </c>
      <c r="Q461" s="1032">
        <v>2798</v>
      </c>
      <c r="R461" s="1032">
        <v>2798</v>
      </c>
      <c r="S461" s="1131">
        <v>2798</v>
      </c>
      <c r="T461" s="1133">
        <f t="shared" si="27"/>
        <v>156.83856502242153</v>
      </c>
      <c r="U461" s="1177">
        <f t="shared" si="32"/>
        <v>0</v>
      </c>
    </row>
    <row r="462" spans="1:21" ht="18.75">
      <c r="A462" s="1000" t="s">
        <v>4670</v>
      </c>
      <c r="B462" s="1136" t="s">
        <v>4621</v>
      </c>
      <c r="C462" s="292" t="s">
        <v>1073</v>
      </c>
      <c r="D462" s="660">
        <v>2089.3805309734516</v>
      </c>
      <c r="E462" s="869">
        <v>2274.3362831858408</v>
      </c>
      <c r="F462" s="980">
        <f t="shared" si="31"/>
        <v>2274.3362831858408</v>
      </c>
      <c r="G462" s="874">
        <v>2628</v>
      </c>
      <c r="H462" s="974">
        <v>2920</v>
      </c>
      <c r="I462" s="491">
        <v>2894</v>
      </c>
      <c r="J462" s="491">
        <v>2274.3362831858408</v>
      </c>
      <c r="K462" s="491"/>
      <c r="L462" s="1032">
        <v>2920</v>
      </c>
      <c r="M462" s="1032">
        <v>2894</v>
      </c>
      <c r="N462" s="1032">
        <v>2894</v>
      </c>
      <c r="O462" s="1032">
        <v>3038</v>
      </c>
      <c r="P462" s="1032">
        <v>3038</v>
      </c>
      <c r="Q462" s="1032">
        <v>2980</v>
      </c>
      <c r="R462" s="1032">
        <v>2980</v>
      </c>
      <c r="S462" s="1131">
        <v>2980</v>
      </c>
      <c r="T462" s="1133">
        <f t="shared" si="27"/>
        <v>167.04035874439461</v>
      </c>
      <c r="U462" s="1177">
        <f t="shared" si="32"/>
        <v>0</v>
      </c>
    </row>
    <row r="463" spans="1:21" ht="36.75">
      <c r="A463" s="311"/>
      <c r="B463" s="1138" t="s">
        <v>4622</v>
      </c>
      <c r="C463" s="285"/>
      <c r="D463" s="660"/>
      <c r="E463" s="869"/>
      <c r="F463" s="980"/>
      <c r="G463" s="874"/>
      <c r="H463" s="973"/>
      <c r="I463" s="491"/>
      <c r="J463" s="491"/>
      <c r="K463" s="491"/>
      <c r="L463" s="491"/>
      <c r="M463" s="491"/>
      <c r="N463" s="491"/>
      <c r="O463" s="491"/>
      <c r="P463" s="491"/>
      <c r="Q463" s="491"/>
      <c r="R463" s="491"/>
      <c r="S463" s="1124"/>
      <c r="T463" s="1133">
        <f>FLOOR(35.31*S463,0.01)</f>
        <v>0</v>
      </c>
      <c r="U463" s="1177" t="e">
        <f t="shared" si="32"/>
        <v>#DIV/0!</v>
      </c>
    </row>
    <row r="464" spans="1:21" ht="18.75">
      <c r="A464" s="1000" t="s">
        <v>4656</v>
      </c>
      <c r="B464" s="1136" t="s">
        <v>4623</v>
      </c>
      <c r="C464" s="292" t="s">
        <v>2487</v>
      </c>
      <c r="D464" s="660">
        <v>2389.3805309734516</v>
      </c>
      <c r="E464" s="869">
        <v>2566.3716814159293</v>
      </c>
      <c r="F464" s="980">
        <f>E464</f>
        <v>2566.3716814159293</v>
      </c>
      <c r="G464" s="874">
        <v>3119</v>
      </c>
      <c r="H464" s="973">
        <v>3274</v>
      </c>
      <c r="I464" s="491">
        <v>3265</v>
      </c>
      <c r="J464" s="491">
        <v>2566.3716814159293</v>
      </c>
      <c r="K464" s="491"/>
      <c r="L464" s="1032">
        <v>3274</v>
      </c>
      <c r="M464" s="1032">
        <v>3265</v>
      </c>
      <c r="N464" s="1032">
        <v>3265</v>
      </c>
      <c r="O464" s="1032">
        <v>3428</v>
      </c>
      <c r="P464" s="1032">
        <v>3428</v>
      </c>
      <c r="Q464" s="1032">
        <v>3396</v>
      </c>
      <c r="R464" s="1032">
        <v>3396</v>
      </c>
      <c r="S464" s="1131">
        <v>3396</v>
      </c>
      <c r="T464" s="1133">
        <f>FLOOR(S464/32*10.76,0.01)</f>
        <v>1141.9000000000001</v>
      </c>
      <c r="U464" s="1177">
        <f t="shared" si="32"/>
        <v>0</v>
      </c>
    </row>
    <row r="465" spans="1:21" ht="18.75">
      <c r="A465" s="1000" t="s">
        <v>4658</v>
      </c>
      <c r="B465" s="1136" t="s">
        <v>4624</v>
      </c>
      <c r="C465" s="292" t="s">
        <v>1067</v>
      </c>
      <c r="D465" s="660">
        <v>1962.8318584070798</v>
      </c>
      <c r="E465" s="869">
        <v>2123.8938053097345</v>
      </c>
      <c r="F465" s="980">
        <f t="shared" ref="F465:F479" si="33">E465</f>
        <v>2123.8938053097345</v>
      </c>
      <c r="G465" s="874">
        <v>2398</v>
      </c>
      <c r="H465" s="973">
        <v>2708</v>
      </c>
      <c r="I465" s="491">
        <v>2699</v>
      </c>
      <c r="J465" s="491">
        <v>2123.8938053097345</v>
      </c>
      <c r="K465" s="491"/>
      <c r="L465" s="1032">
        <v>2708</v>
      </c>
      <c r="M465" s="1032">
        <v>2699</v>
      </c>
      <c r="N465" s="1032">
        <v>2699</v>
      </c>
      <c r="O465" s="1032">
        <v>2834</v>
      </c>
      <c r="P465" s="1032">
        <v>2834</v>
      </c>
      <c r="Q465" s="1032">
        <v>2807</v>
      </c>
      <c r="R465" s="1032">
        <v>2807</v>
      </c>
      <c r="S465" s="1131">
        <v>2807</v>
      </c>
      <c r="T465" s="1133">
        <f t="shared" ref="T465:T494" si="34">FLOOR(S465/32*10.76,0.01)</f>
        <v>943.85</v>
      </c>
      <c r="U465" s="1177">
        <f t="shared" si="32"/>
        <v>0</v>
      </c>
    </row>
    <row r="466" spans="1:21" ht="18.75">
      <c r="A466" s="1000" t="s">
        <v>4660</v>
      </c>
      <c r="B466" s="1136" t="s">
        <v>4625</v>
      </c>
      <c r="C466" s="292" t="s">
        <v>1067</v>
      </c>
      <c r="D466" s="660">
        <v>1764.6017699115046</v>
      </c>
      <c r="E466" s="869">
        <v>1920.353982300885</v>
      </c>
      <c r="F466" s="980">
        <f t="shared" si="33"/>
        <v>1920.353982300885</v>
      </c>
      <c r="G466" s="874">
        <v>2170</v>
      </c>
      <c r="H466" s="973">
        <v>2442</v>
      </c>
      <c r="I466" s="491">
        <v>2434</v>
      </c>
      <c r="J466" s="491">
        <v>1920.353982300885</v>
      </c>
      <c r="K466" s="491"/>
      <c r="L466" s="1032">
        <v>2442</v>
      </c>
      <c r="M466" s="1032">
        <v>2434</v>
      </c>
      <c r="N466" s="1032">
        <v>2434</v>
      </c>
      <c r="O466" s="1032">
        <v>2555</v>
      </c>
      <c r="P466" s="1032">
        <v>2555</v>
      </c>
      <c r="Q466" s="1032">
        <v>2530</v>
      </c>
      <c r="R466" s="1032">
        <v>2530</v>
      </c>
      <c r="S466" s="1131">
        <v>2530</v>
      </c>
      <c r="T466" s="1133">
        <f t="shared" si="34"/>
        <v>850.71</v>
      </c>
      <c r="U466" s="1177">
        <f t="shared" si="32"/>
        <v>0</v>
      </c>
    </row>
    <row r="467" spans="1:21" ht="18.75">
      <c r="A467" s="1000" t="s">
        <v>4662</v>
      </c>
      <c r="B467" s="1136" t="s">
        <v>4626</v>
      </c>
      <c r="C467" s="292" t="s">
        <v>1067</v>
      </c>
      <c r="D467" s="660">
        <v>1656.6371681415931</v>
      </c>
      <c r="E467" s="869">
        <v>1805.3097345132744</v>
      </c>
      <c r="F467" s="980">
        <f t="shared" si="33"/>
        <v>1805.3097345132744</v>
      </c>
      <c r="G467" s="874">
        <v>2038</v>
      </c>
      <c r="H467" s="973">
        <v>2292</v>
      </c>
      <c r="I467" s="491">
        <v>2283</v>
      </c>
      <c r="J467" s="491">
        <v>1805.3097345132744</v>
      </c>
      <c r="K467" s="491"/>
      <c r="L467" s="1032">
        <v>2292</v>
      </c>
      <c r="M467" s="1032">
        <v>2283</v>
      </c>
      <c r="N467" s="1032">
        <v>2283</v>
      </c>
      <c r="O467" s="1032">
        <v>2397</v>
      </c>
      <c r="P467" s="1032">
        <v>2397</v>
      </c>
      <c r="Q467" s="1032">
        <v>2374</v>
      </c>
      <c r="R467" s="1032">
        <v>2374</v>
      </c>
      <c r="S467" s="1131">
        <v>2374</v>
      </c>
      <c r="T467" s="1133">
        <f t="shared" si="34"/>
        <v>798.25</v>
      </c>
      <c r="U467" s="1177">
        <f t="shared" si="32"/>
        <v>0</v>
      </c>
    </row>
    <row r="468" spans="1:21" ht="18.75">
      <c r="A468" s="1000" t="s">
        <v>4664</v>
      </c>
      <c r="B468" s="1136" t="s">
        <v>4627</v>
      </c>
      <c r="C468" s="292" t="s">
        <v>1067</v>
      </c>
      <c r="D468" s="660">
        <v>1543.3628318584072</v>
      </c>
      <c r="E468" s="869">
        <v>1681.4159292035399</v>
      </c>
      <c r="F468" s="980">
        <f t="shared" si="33"/>
        <v>1681.4159292035399</v>
      </c>
      <c r="G468" s="874">
        <v>1902</v>
      </c>
      <c r="H468" s="973">
        <v>2142</v>
      </c>
      <c r="I468" s="491">
        <v>2133</v>
      </c>
      <c r="J468" s="491">
        <v>1681.4159292035399</v>
      </c>
      <c r="K468" s="491"/>
      <c r="L468" s="1032">
        <v>2142</v>
      </c>
      <c r="M468" s="1032">
        <v>2133</v>
      </c>
      <c r="N468" s="1032">
        <v>2133</v>
      </c>
      <c r="O468" s="1032">
        <v>2239</v>
      </c>
      <c r="P468" s="1032">
        <v>2239</v>
      </c>
      <c r="Q468" s="1032">
        <v>2218</v>
      </c>
      <c r="R468" s="1032">
        <v>2218</v>
      </c>
      <c r="S468" s="1131">
        <v>2218</v>
      </c>
      <c r="T468" s="1133">
        <f t="shared" si="34"/>
        <v>745.80000000000007</v>
      </c>
      <c r="U468" s="1177">
        <f t="shared" si="32"/>
        <v>0</v>
      </c>
    </row>
    <row r="469" spans="1:21" ht="18.75">
      <c r="A469" s="1000" t="s">
        <v>4666</v>
      </c>
      <c r="B469" s="1136" t="s">
        <v>4628</v>
      </c>
      <c r="C469" s="292" t="s">
        <v>1067</v>
      </c>
      <c r="D469" s="660">
        <v>1384.9557522123896</v>
      </c>
      <c r="E469" s="869">
        <v>1504.424778761062</v>
      </c>
      <c r="F469" s="980">
        <f t="shared" si="33"/>
        <v>1504.424778761062</v>
      </c>
      <c r="G469" s="874">
        <v>1704</v>
      </c>
      <c r="H469" s="973">
        <v>1912</v>
      </c>
      <c r="I469" s="491">
        <v>1912</v>
      </c>
      <c r="J469" s="491">
        <v>1504.424778761062</v>
      </c>
      <c r="K469" s="491"/>
      <c r="L469" s="1032">
        <v>1912</v>
      </c>
      <c r="M469" s="1032">
        <v>1912</v>
      </c>
      <c r="N469" s="1032">
        <v>1912</v>
      </c>
      <c r="O469" s="1032">
        <v>2007</v>
      </c>
      <c r="P469" s="1032">
        <v>2007</v>
      </c>
      <c r="Q469" s="1032">
        <v>1987</v>
      </c>
      <c r="R469" s="1032">
        <v>1987</v>
      </c>
      <c r="S469" s="1131">
        <v>1987</v>
      </c>
      <c r="T469" s="1133">
        <f t="shared" si="34"/>
        <v>668.12</v>
      </c>
      <c r="U469" s="1177">
        <f t="shared" si="32"/>
        <v>0</v>
      </c>
    </row>
    <row r="470" spans="1:21" ht="18.75">
      <c r="A470" s="1000" t="s">
        <v>4668</v>
      </c>
      <c r="B470" s="1136" t="s">
        <v>4629</v>
      </c>
      <c r="C470" s="292" t="s">
        <v>1067</v>
      </c>
      <c r="D470" s="660">
        <v>1233.6283185840709</v>
      </c>
      <c r="E470" s="869">
        <v>1353.982300884956</v>
      </c>
      <c r="F470" s="980">
        <f t="shared" si="33"/>
        <v>1353.982300884956</v>
      </c>
      <c r="G470" s="874">
        <v>1528</v>
      </c>
      <c r="H470" s="973">
        <v>1717</v>
      </c>
      <c r="I470" s="491">
        <v>1708</v>
      </c>
      <c r="J470" s="491">
        <v>1353.982300884956</v>
      </c>
      <c r="K470" s="491"/>
      <c r="L470" s="1032">
        <v>1717</v>
      </c>
      <c r="M470" s="1032">
        <v>1708</v>
      </c>
      <c r="N470" s="1032">
        <v>1708</v>
      </c>
      <c r="O470" s="1032">
        <v>1793</v>
      </c>
      <c r="P470" s="1032">
        <v>1793</v>
      </c>
      <c r="Q470" s="1032">
        <v>1776</v>
      </c>
      <c r="R470" s="1032">
        <v>1776</v>
      </c>
      <c r="S470" s="1131">
        <v>1776</v>
      </c>
      <c r="T470" s="1133">
        <f t="shared" si="34"/>
        <v>597.18000000000006</v>
      </c>
      <c r="U470" s="1177">
        <f t="shared" si="32"/>
        <v>0</v>
      </c>
    </row>
    <row r="471" spans="1:21" ht="18.75">
      <c r="A471" s="1000" t="s">
        <v>762</v>
      </c>
      <c r="B471" s="1136" t="s">
        <v>4630</v>
      </c>
      <c r="C471" s="292" t="s">
        <v>1067</v>
      </c>
      <c r="D471" s="660">
        <v>1133.6283185840709</v>
      </c>
      <c r="E471" s="869">
        <v>1230.0884955752213</v>
      </c>
      <c r="F471" s="980">
        <f t="shared" si="33"/>
        <v>1230.0884955752213</v>
      </c>
      <c r="G471" s="874">
        <v>1394</v>
      </c>
      <c r="H471" s="973">
        <v>1566</v>
      </c>
      <c r="I471" s="491">
        <v>1558</v>
      </c>
      <c r="J471" s="491">
        <v>1230.0884955752213</v>
      </c>
      <c r="K471" s="491"/>
      <c r="L471" s="1032">
        <v>1566</v>
      </c>
      <c r="M471" s="1032">
        <v>1558</v>
      </c>
      <c r="N471" s="1032">
        <v>1558</v>
      </c>
      <c r="O471" s="1032">
        <v>1635</v>
      </c>
      <c r="P471" s="1032">
        <v>1635</v>
      </c>
      <c r="Q471" s="1032">
        <v>1619</v>
      </c>
      <c r="R471" s="1032">
        <v>1619</v>
      </c>
      <c r="S471" s="1131">
        <v>1619</v>
      </c>
      <c r="T471" s="1133">
        <f t="shared" si="34"/>
        <v>544.38</v>
      </c>
      <c r="U471" s="1177">
        <f t="shared" si="32"/>
        <v>0</v>
      </c>
    </row>
    <row r="472" spans="1:21" ht="18.75">
      <c r="A472" s="1000" t="s">
        <v>4670</v>
      </c>
      <c r="B472" s="1136" t="s">
        <v>4631</v>
      </c>
      <c r="C472" s="292" t="s">
        <v>1067</v>
      </c>
      <c r="D472" s="660">
        <v>1084.9557522123894</v>
      </c>
      <c r="E472" s="869">
        <v>1185.840707964602</v>
      </c>
      <c r="F472" s="980">
        <f t="shared" si="33"/>
        <v>1185.840707964602</v>
      </c>
      <c r="G472" s="874">
        <v>1336</v>
      </c>
      <c r="H472" s="973">
        <v>1496</v>
      </c>
      <c r="I472" s="491">
        <v>1496</v>
      </c>
      <c r="J472" s="491">
        <v>1185.840707964602</v>
      </c>
      <c r="K472" s="491"/>
      <c r="L472" s="1032">
        <v>1496</v>
      </c>
      <c r="M472" s="1032">
        <v>1496</v>
      </c>
      <c r="N472" s="1032">
        <v>1496</v>
      </c>
      <c r="O472" s="1032">
        <v>1570</v>
      </c>
      <c r="P472" s="1032">
        <v>1570</v>
      </c>
      <c r="Q472" s="1032">
        <v>1555</v>
      </c>
      <c r="R472" s="1032">
        <v>1555</v>
      </c>
      <c r="S472" s="1131">
        <v>1555</v>
      </c>
      <c r="T472" s="1133">
        <f t="shared" si="34"/>
        <v>522.86</v>
      </c>
      <c r="U472" s="1177">
        <f t="shared" si="32"/>
        <v>0</v>
      </c>
    </row>
    <row r="473" spans="1:21" ht="18.75">
      <c r="A473" s="877" t="s">
        <v>4673</v>
      </c>
      <c r="B473" s="1136" t="s">
        <v>4632</v>
      </c>
      <c r="C473" s="292" t="s">
        <v>1067</v>
      </c>
      <c r="D473" s="660">
        <v>1028.3185840707965</v>
      </c>
      <c r="E473" s="869">
        <v>1123.8938053097347</v>
      </c>
      <c r="F473" s="980">
        <f t="shared" si="33"/>
        <v>1123.8938053097347</v>
      </c>
      <c r="G473" s="874">
        <v>1265</v>
      </c>
      <c r="H473" s="973">
        <v>1416</v>
      </c>
      <c r="I473" s="491">
        <v>1416</v>
      </c>
      <c r="J473" s="491">
        <v>1123.8938053097347</v>
      </c>
      <c r="K473" s="491"/>
      <c r="L473" s="1032">
        <v>1416</v>
      </c>
      <c r="M473" s="1032">
        <v>1416</v>
      </c>
      <c r="N473" s="1032">
        <v>1416</v>
      </c>
      <c r="O473" s="1032">
        <v>1486</v>
      </c>
      <c r="P473" s="1032">
        <v>1486</v>
      </c>
      <c r="Q473" s="1032">
        <v>1472</v>
      </c>
      <c r="R473" s="1032">
        <v>1472</v>
      </c>
      <c r="S473" s="1131">
        <v>1472</v>
      </c>
      <c r="T473" s="1133">
        <f t="shared" si="34"/>
        <v>494.96000000000004</v>
      </c>
      <c r="U473" s="1177">
        <f t="shared" si="32"/>
        <v>0</v>
      </c>
    </row>
    <row r="474" spans="1:21" ht="18.75">
      <c r="A474" s="877"/>
      <c r="B474" s="1136" t="s">
        <v>5813</v>
      </c>
      <c r="C474" s="292"/>
      <c r="D474" s="660"/>
      <c r="E474" s="869"/>
      <c r="F474" s="980"/>
      <c r="G474" s="874"/>
      <c r="H474" s="973"/>
      <c r="I474" s="491"/>
      <c r="J474" s="491"/>
      <c r="K474" s="491"/>
      <c r="L474" s="1032"/>
      <c r="M474" s="1032"/>
      <c r="N474" s="1032"/>
      <c r="O474" s="1032"/>
      <c r="P474" s="1032"/>
      <c r="Q474" s="1032">
        <v>1380</v>
      </c>
      <c r="R474" s="1032">
        <v>1380</v>
      </c>
      <c r="S474" s="1131">
        <v>1380</v>
      </c>
      <c r="T474" s="1133">
        <f>FLOOR(S474/32*10.76,0.01)</f>
        <v>464.02</v>
      </c>
      <c r="U474" s="1177">
        <f t="shared" si="32"/>
        <v>0</v>
      </c>
    </row>
    <row r="475" spans="1:21" ht="18.75">
      <c r="A475" s="877" t="s">
        <v>4675</v>
      </c>
      <c r="B475" s="1136" t="s">
        <v>4633</v>
      </c>
      <c r="C475" s="292" t="s">
        <v>1067</v>
      </c>
      <c r="D475" s="660">
        <v>925.66371681415933</v>
      </c>
      <c r="E475" s="869">
        <v>1008.849557522124</v>
      </c>
      <c r="F475" s="980">
        <f t="shared" si="33"/>
        <v>1008.849557522124</v>
      </c>
      <c r="G475" s="874">
        <v>1137</v>
      </c>
      <c r="H475" s="973">
        <v>1274</v>
      </c>
      <c r="I475" s="491">
        <v>1265</v>
      </c>
      <c r="J475" s="491">
        <v>1008.849557522124</v>
      </c>
      <c r="K475" s="491"/>
      <c r="L475" s="1032">
        <v>1274</v>
      </c>
      <c r="M475" s="1032">
        <v>1265</v>
      </c>
      <c r="N475" s="1032">
        <v>1265</v>
      </c>
      <c r="O475" s="1032">
        <v>1328</v>
      </c>
      <c r="P475" s="1032">
        <v>1328</v>
      </c>
      <c r="Q475" s="1032">
        <v>1316</v>
      </c>
      <c r="R475" s="1032">
        <v>1316</v>
      </c>
      <c r="S475" s="1131">
        <v>1316</v>
      </c>
      <c r="T475" s="1133">
        <f t="shared" si="34"/>
        <v>442.5</v>
      </c>
      <c r="U475" s="1177">
        <f t="shared" si="32"/>
        <v>0</v>
      </c>
    </row>
    <row r="476" spans="1:21" ht="18.75">
      <c r="A476" s="877" t="s">
        <v>4677</v>
      </c>
      <c r="B476" s="1136" t="s">
        <v>4634</v>
      </c>
      <c r="C476" s="292" t="s">
        <v>1067</v>
      </c>
      <c r="D476" s="660">
        <v>856.63716814159295</v>
      </c>
      <c r="E476" s="869">
        <v>938.05309734513287</v>
      </c>
      <c r="F476" s="980">
        <f t="shared" si="33"/>
        <v>938.05309734513287</v>
      </c>
      <c r="G476" s="874">
        <v>1062</v>
      </c>
      <c r="H476" s="973">
        <v>1186</v>
      </c>
      <c r="I476" s="491">
        <v>1177</v>
      </c>
      <c r="J476" s="491">
        <v>938.05309734513287</v>
      </c>
      <c r="K476" s="491"/>
      <c r="L476" s="1032">
        <v>1186</v>
      </c>
      <c r="M476" s="1032">
        <v>1177</v>
      </c>
      <c r="N476" s="1032">
        <v>1177</v>
      </c>
      <c r="O476" s="1032">
        <v>1235</v>
      </c>
      <c r="P476" s="1032">
        <v>1235</v>
      </c>
      <c r="Q476" s="1032">
        <v>1224</v>
      </c>
      <c r="R476" s="1032">
        <v>1224</v>
      </c>
      <c r="S476" s="1131">
        <v>1224</v>
      </c>
      <c r="T476" s="1133">
        <f t="shared" si="34"/>
        <v>411.57</v>
      </c>
      <c r="U476" s="1177">
        <f t="shared" si="32"/>
        <v>0</v>
      </c>
    </row>
    <row r="477" spans="1:21" ht="18.75">
      <c r="A477" s="877" t="s">
        <v>586</v>
      </c>
      <c r="B477" s="1136" t="s">
        <v>4619</v>
      </c>
      <c r="C477" s="292" t="s">
        <v>1067</v>
      </c>
      <c r="D477" s="660">
        <v>818.58407079646031</v>
      </c>
      <c r="E477" s="869">
        <v>893.80530973451334</v>
      </c>
      <c r="F477" s="980">
        <f t="shared" si="33"/>
        <v>893.80530973451334</v>
      </c>
      <c r="G477" s="874">
        <v>1014</v>
      </c>
      <c r="H477" s="973">
        <v>1133</v>
      </c>
      <c r="I477" s="491">
        <v>1133</v>
      </c>
      <c r="J477" s="491">
        <v>893.80530973451334</v>
      </c>
      <c r="K477" s="491"/>
      <c r="L477" s="1032">
        <v>1133</v>
      </c>
      <c r="M477" s="1032">
        <v>1133</v>
      </c>
      <c r="N477" s="1032">
        <v>1133</v>
      </c>
      <c r="O477" s="1032">
        <v>1189</v>
      </c>
      <c r="P477" s="1032">
        <v>1189</v>
      </c>
      <c r="Q477" s="1032">
        <v>1178</v>
      </c>
      <c r="R477" s="1032">
        <v>1178</v>
      </c>
      <c r="S477" s="1131">
        <v>1178</v>
      </c>
      <c r="T477" s="1133">
        <f t="shared" si="34"/>
        <v>396.1</v>
      </c>
      <c r="U477" s="1177">
        <f t="shared" si="32"/>
        <v>0</v>
      </c>
    </row>
    <row r="478" spans="1:21" ht="18.75">
      <c r="A478" s="1000" t="s">
        <v>4680</v>
      </c>
      <c r="B478" s="1136" t="s">
        <v>4635</v>
      </c>
      <c r="C478" s="292" t="s">
        <v>1067</v>
      </c>
      <c r="D478" s="660">
        <v>719.46902654867267</v>
      </c>
      <c r="E478" s="869">
        <v>787.61061946902657</v>
      </c>
      <c r="F478" s="980">
        <f t="shared" si="33"/>
        <v>787.61061946902657</v>
      </c>
      <c r="G478" s="874">
        <v>883</v>
      </c>
      <c r="H478" s="973">
        <v>982</v>
      </c>
      <c r="I478" s="491">
        <v>991</v>
      </c>
      <c r="J478" s="491">
        <v>787.61061946902657</v>
      </c>
      <c r="K478" s="491"/>
      <c r="L478" s="1032">
        <v>982</v>
      </c>
      <c r="M478" s="1032">
        <v>991</v>
      </c>
      <c r="N478" s="1032">
        <v>991</v>
      </c>
      <c r="O478" s="1032">
        <v>1060</v>
      </c>
      <c r="P478" s="1032">
        <v>1060</v>
      </c>
      <c r="Q478" s="1032">
        <v>1030</v>
      </c>
      <c r="R478" s="1032">
        <v>1030</v>
      </c>
      <c r="S478" s="1131">
        <v>1030</v>
      </c>
      <c r="T478" s="1133">
        <f t="shared" si="34"/>
        <v>346.33</v>
      </c>
      <c r="U478" s="1177">
        <f t="shared" si="32"/>
        <v>0</v>
      </c>
    </row>
    <row r="479" spans="1:21" ht="18.75">
      <c r="A479" s="1000" t="s">
        <v>5276</v>
      </c>
      <c r="B479" s="1136" t="s">
        <v>4617</v>
      </c>
      <c r="C479" s="292" t="s">
        <v>1067</v>
      </c>
      <c r="D479" s="660">
        <v>684.07079646017701</v>
      </c>
      <c r="E479" s="869">
        <v>743.36283185840716</v>
      </c>
      <c r="F479" s="980">
        <f t="shared" si="33"/>
        <v>743.36283185840716</v>
      </c>
      <c r="G479" s="874">
        <v>832</v>
      </c>
      <c r="H479" s="973">
        <v>920</v>
      </c>
      <c r="I479" s="491">
        <v>929</v>
      </c>
      <c r="J479" s="491">
        <v>743.36283185840716</v>
      </c>
      <c r="K479" s="491"/>
      <c r="L479" s="1032">
        <v>920</v>
      </c>
      <c r="M479" s="1032">
        <v>929</v>
      </c>
      <c r="N479" s="1032">
        <v>929</v>
      </c>
      <c r="O479" s="1032">
        <v>994</v>
      </c>
      <c r="P479" s="1032">
        <v>994</v>
      </c>
      <c r="Q479" s="1032">
        <v>966</v>
      </c>
      <c r="R479" s="1032">
        <v>966</v>
      </c>
      <c r="S479" s="1131">
        <v>966</v>
      </c>
      <c r="T479" s="1133">
        <f t="shared" si="34"/>
        <v>324.81</v>
      </c>
      <c r="U479" s="1177">
        <f t="shared" si="32"/>
        <v>0</v>
      </c>
    </row>
    <row r="480" spans="1:21" ht="36.75">
      <c r="A480" s="284"/>
      <c r="B480" s="1138" t="s">
        <v>4636</v>
      </c>
      <c r="C480" s="292"/>
      <c r="D480" s="660"/>
      <c r="E480" s="869"/>
      <c r="F480" s="980"/>
      <c r="G480" s="874"/>
      <c r="H480" s="973"/>
      <c r="I480" s="491"/>
      <c r="J480" s="491"/>
      <c r="K480" s="491"/>
      <c r="L480" s="491"/>
      <c r="M480" s="491"/>
      <c r="N480" s="491"/>
      <c r="O480" s="491"/>
      <c r="P480" s="491"/>
      <c r="Q480" s="491"/>
      <c r="R480" s="491"/>
      <c r="S480" s="1124"/>
      <c r="T480" s="1133">
        <f t="shared" si="34"/>
        <v>0</v>
      </c>
      <c r="U480" s="1177" t="e">
        <f t="shared" si="32"/>
        <v>#DIV/0!</v>
      </c>
    </row>
    <row r="481" spans="1:21" ht="18.75">
      <c r="A481" s="1000" t="s">
        <v>4656</v>
      </c>
      <c r="B481" s="1136" t="s">
        <v>4624</v>
      </c>
      <c r="C481" s="292" t="s">
        <v>2487</v>
      </c>
      <c r="D481" s="660">
        <v>2209.7345132743367</v>
      </c>
      <c r="E481" s="869">
        <v>2336.283185840708</v>
      </c>
      <c r="F481" s="980">
        <f>E481</f>
        <v>2336.283185840708</v>
      </c>
      <c r="G481" s="874">
        <v>2701</v>
      </c>
      <c r="H481" s="973">
        <v>2973</v>
      </c>
      <c r="I481" s="491">
        <v>2982</v>
      </c>
      <c r="J481" s="491">
        <v>2336.283185840708</v>
      </c>
      <c r="K481" s="491"/>
      <c r="L481" s="1032">
        <v>2973</v>
      </c>
      <c r="M481" s="1032">
        <v>2982</v>
      </c>
      <c r="N481" s="1032">
        <v>2982</v>
      </c>
      <c r="O481" s="1032">
        <v>3131</v>
      </c>
      <c r="P481" s="1032">
        <v>3131</v>
      </c>
      <c r="Q481" s="1032">
        <v>3071</v>
      </c>
      <c r="R481" s="1032">
        <v>3071</v>
      </c>
      <c r="S481" s="1131">
        <v>3071</v>
      </c>
      <c r="T481" s="1133">
        <f t="shared" si="34"/>
        <v>1032.6200000000001</v>
      </c>
      <c r="U481" s="1177">
        <f t="shared" si="32"/>
        <v>0</v>
      </c>
    </row>
    <row r="482" spans="1:21" ht="18.75">
      <c r="A482" s="1000" t="s">
        <v>4658</v>
      </c>
      <c r="B482" s="1136" t="s">
        <v>4625</v>
      </c>
      <c r="C482" s="292" t="s">
        <v>1067</v>
      </c>
      <c r="D482" s="660">
        <v>1987.6106194690267</v>
      </c>
      <c r="E482" s="869">
        <v>2115.0442477876109</v>
      </c>
      <c r="F482" s="980">
        <f t="shared" ref="F482:F495" si="35">E482</f>
        <v>2115.0442477876109</v>
      </c>
      <c r="G482" s="874">
        <v>2457</v>
      </c>
      <c r="H482" s="973">
        <v>2699</v>
      </c>
      <c r="I482" s="491">
        <v>2708</v>
      </c>
      <c r="J482" s="491">
        <v>2115.0442477876109</v>
      </c>
      <c r="K482" s="491"/>
      <c r="L482" s="1032">
        <v>2699</v>
      </c>
      <c r="M482" s="1032">
        <v>2708</v>
      </c>
      <c r="N482" s="1032">
        <v>2708</v>
      </c>
      <c r="O482" s="1032">
        <v>2843</v>
      </c>
      <c r="P482" s="1032">
        <v>2843</v>
      </c>
      <c r="Q482" s="1032">
        <v>2789</v>
      </c>
      <c r="R482" s="1032">
        <v>2789</v>
      </c>
      <c r="S482" s="1131">
        <v>2789</v>
      </c>
      <c r="T482" s="1133">
        <f t="shared" si="34"/>
        <v>937.80000000000007</v>
      </c>
      <c r="U482" s="1177">
        <f t="shared" si="32"/>
        <v>0</v>
      </c>
    </row>
    <row r="483" spans="1:21" ht="18.75">
      <c r="A483" s="1000" t="s">
        <v>4660</v>
      </c>
      <c r="B483" s="1136" t="s">
        <v>4626</v>
      </c>
      <c r="C483" s="292" t="s">
        <v>1067</v>
      </c>
      <c r="D483" s="660">
        <v>1881.4159292035399</v>
      </c>
      <c r="E483" s="869">
        <v>2017.6991150442479</v>
      </c>
      <c r="F483" s="980">
        <f t="shared" si="35"/>
        <v>2017.6991150442479</v>
      </c>
      <c r="G483" s="874">
        <v>2307</v>
      </c>
      <c r="H483" s="973">
        <v>2531</v>
      </c>
      <c r="I483" s="491">
        <v>2540</v>
      </c>
      <c r="J483" s="491">
        <v>2017.6991150442479</v>
      </c>
      <c r="K483" s="491"/>
      <c r="L483" s="1032">
        <v>2531</v>
      </c>
      <c r="M483" s="1032">
        <v>2540</v>
      </c>
      <c r="N483" s="1032">
        <v>2540</v>
      </c>
      <c r="O483" s="1032">
        <v>2666</v>
      </c>
      <c r="P483" s="1032">
        <v>2666</v>
      </c>
      <c r="Q483" s="1032">
        <v>2616</v>
      </c>
      <c r="R483" s="1032">
        <v>2616</v>
      </c>
      <c r="S483" s="1131">
        <v>2616</v>
      </c>
      <c r="T483" s="1133">
        <f t="shared" si="34"/>
        <v>879.63</v>
      </c>
      <c r="U483" s="1177">
        <f t="shared" si="32"/>
        <v>0</v>
      </c>
    </row>
    <row r="484" spans="1:21" ht="18.75">
      <c r="A484" s="1000" t="s">
        <v>4662</v>
      </c>
      <c r="B484" s="1136" t="s">
        <v>4627</v>
      </c>
      <c r="C484" s="292" t="s">
        <v>1067</v>
      </c>
      <c r="D484" s="660">
        <v>1790.2654867256638</v>
      </c>
      <c r="E484" s="869">
        <v>1920.353982300885</v>
      </c>
      <c r="F484" s="980">
        <f t="shared" si="35"/>
        <v>1920.353982300885</v>
      </c>
      <c r="G484" s="874">
        <v>2228</v>
      </c>
      <c r="H484" s="973">
        <v>2434</v>
      </c>
      <c r="I484" s="491">
        <v>2434</v>
      </c>
      <c r="J484" s="491">
        <v>1920.353982300885</v>
      </c>
      <c r="K484" s="491"/>
      <c r="L484" s="1032">
        <v>2434</v>
      </c>
      <c r="M484" s="1032">
        <v>2434</v>
      </c>
      <c r="N484" s="1032">
        <v>2434</v>
      </c>
      <c r="O484" s="1032">
        <v>2555</v>
      </c>
      <c r="P484" s="1032">
        <v>2555</v>
      </c>
      <c r="Q484" s="1032">
        <v>2506</v>
      </c>
      <c r="R484" s="1032">
        <v>2506</v>
      </c>
      <c r="S484" s="1131">
        <v>2506</v>
      </c>
      <c r="T484" s="1133">
        <f t="shared" si="34"/>
        <v>842.64</v>
      </c>
      <c r="U484" s="1177">
        <f t="shared" si="32"/>
        <v>0</v>
      </c>
    </row>
    <row r="485" spans="1:21" ht="18.75">
      <c r="A485" s="1000" t="s">
        <v>4664</v>
      </c>
      <c r="B485" s="1136" t="s">
        <v>4628</v>
      </c>
      <c r="C485" s="292" t="s">
        <v>1067</v>
      </c>
      <c r="D485" s="660">
        <v>1602.6548672566373</v>
      </c>
      <c r="E485" s="869">
        <v>1725.6637168141594</v>
      </c>
      <c r="F485" s="980">
        <f t="shared" si="35"/>
        <v>1725.6637168141594</v>
      </c>
      <c r="G485" s="874">
        <v>1994</v>
      </c>
      <c r="H485" s="973">
        <v>2177</v>
      </c>
      <c r="I485" s="491">
        <v>2177</v>
      </c>
      <c r="J485" s="491">
        <v>1725.6637168141594</v>
      </c>
      <c r="K485" s="491"/>
      <c r="L485" s="1032">
        <v>2177</v>
      </c>
      <c r="M485" s="1032">
        <v>2177</v>
      </c>
      <c r="N485" s="1032">
        <v>2177</v>
      </c>
      <c r="O485" s="1032">
        <v>2285</v>
      </c>
      <c r="P485" s="1032">
        <v>2285</v>
      </c>
      <c r="Q485" s="1032">
        <v>2242</v>
      </c>
      <c r="R485" s="1032">
        <v>2242</v>
      </c>
      <c r="S485" s="1131">
        <v>2242</v>
      </c>
      <c r="T485" s="1133">
        <f t="shared" si="34"/>
        <v>753.87</v>
      </c>
      <c r="U485" s="1177">
        <f t="shared" si="32"/>
        <v>0</v>
      </c>
    </row>
    <row r="486" spans="1:21" ht="18.75">
      <c r="A486" s="1000" t="s">
        <v>4666</v>
      </c>
      <c r="B486" s="1136" t="s">
        <v>4629</v>
      </c>
      <c r="C486" s="292" t="s">
        <v>1067</v>
      </c>
      <c r="D486" s="660">
        <v>1446.0176991150445</v>
      </c>
      <c r="E486" s="869">
        <v>1557.5221238938054</v>
      </c>
      <c r="F486" s="980">
        <f t="shared" si="35"/>
        <v>1557.5221238938054</v>
      </c>
      <c r="G486" s="874">
        <v>1797</v>
      </c>
      <c r="H486" s="973">
        <v>1956</v>
      </c>
      <c r="I486" s="491">
        <v>1956</v>
      </c>
      <c r="J486" s="491">
        <v>1557.5221238938054</v>
      </c>
      <c r="K486" s="491"/>
      <c r="L486" s="1032">
        <v>1956</v>
      </c>
      <c r="M486" s="1032">
        <v>1956</v>
      </c>
      <c r="N486" s="1032">
        <v>1956</v>
      </c>
      <c r="O486" s="1032">
        <v>2053</v>
      </c>
      <c r="P486" s="1032">
        <v>2053</v>
      </c>
      <c r="Q486" s="1032">
        <v>2014</v>
      </c>
      <c r="R486" s="1032">
        <v>2014</v>
      </c>
      <c r="S486" s="1131">
        <v>2014</v>
      </c>
      <c r="T486" s="1133">
        <f t="shared" si="34"/>
        <v>677.2</v>
      </c>
      <c r="U486" s="1177">
        <f t="shared" si="32"/>
        <v>0</v>
      </c>
    </row>
    <row r="487" spans="1:21" ht="18.75">
      <c r="A487" s="1000" t="s">
        <v>4668</v>
      </c>
      <c r="B487" s="1136" t="s">
        <v>4630</v>
      </c>
      <c r="C487" s="292" t="s">
        <v>1067</v>
      </c>
      <c r="D487" s="660">
        <v>1339.8230088495577</v>
      </c>
      <c r="E487" s="869">
        <v>1433.6283185840709</v>
      </c>
      <c r="F487" s="980">
        <f t="shared" si="35"/>
        <v>1433.6283185840709</v>
      </c>
      <c r="G487" s="874">
        <v>1640</v>
      </c>
      <c r="H487" s="973">
        <v>1788</v>
      </c>
      <c r="I487" s="491">
        <v>1788</v>
      </c>
      <c r="J487" s="491">
        <v>1433.6283185840709</v>
      </c>
      <c r="K487" s="491"/>
      <c r="L487" s="1032">
        <v>1788</v>
      </c>
      <c r="M487" s="1032">
        <v>1788</v>
      </c>
      <c r="N487" s="1032">
        <v>1788</v>
      </c>
      <c r="O487" s="1032">
        <v>1876</v>
      </c>
      <c r="P487" s="1032">
        <v>1876</v>
      </c>
      <c r="Q487" s="1032">
        <v>1841</v>
      </c>
      <c r="R487" s="1032">
        <v>1841</v>
      </c>
      <c r="S487" s="1131">
        <v>1841</v>
      </c>
      <c r="T487" s="1133">
        <f t="shared" si="34"/>
        <v>619.03</v>
      </c>
      <c r="U487" s="1177">
        <f t="shared" si="32"/>
        <v>0</v>
      </c>
    </row>
    <row r="488" spans="1:21" ht="18.75">
      <c r="A488" s="1000" t="s">
        <v>762</v>
      </c>
      <c r="B488" s="1136" t="s">
        <v>4631</v>
      </c>
      <c r="C488" s="292" t="s">
        <v>1067</v>
      </c>
      <c r="D488" s="660">
        <v>1298.2300884955753</v>
      </c>
      <c r="E488" s="869">
        <v>1362.8318584070798</v>
      </c>
      <c r="F488" s="980">
        <f t="shared" si="35"/>
        <v>1362.8318584070798</v>
      </c>
      <c r="G488" s="874">
        <v>1572</v>
      </c>
      <c r="H488" s="973">
        <v>1708</v>
      </c>
      <c r="I488" s="491">
        <v>1717</v>
      </c>
      <c r="J488" s="491">
        <v>1362.8318584070798</v>
      </c>
      <c r="K488" s="491"/>
      <c r="L488" s="1032">
        <v>1708</v>
      </c>
      <c r="M488" s="1032">
        <v>1717</v>
      </c>
      <c r="N488" s="1032">
        <v>1717</v>
      </c>
      <c r="O488" s="1032">
        <v>1802</v>
      </c>
      <c r="P488" s="1032">
        <v>1802</v>
      </c>
      <c r="Q488" s="1032">
        <v>1768</v>
      </c>
      <c r="R488" s="1032">
        <v>1768</v>
      </c>
      <c r="S488" s="1131">
        <v>1768</v>
      </c>
      <c r="T488" s="1133">
        <f t="shared" si="34"/>
        <v>594.49</v>
      </c>
      <c r="U488" s="1177">
        <f t="shared" si="32"/>
        <v>0</v>
      </c>
    </row>
    <row r="489" spans="1:21" ht="18.75">
      <c r="A489" s="1000" t="s">
        <v>4670</v>
      </c>
      <c r="B489" s="1136" t="s">
        <v>4632</v>
      </c>
      <c r="C489" s="292" t="s">
        <v>1067</v>
      </c>
      <c r="D489" s="660">
        <v>1232.7433628318586</v>
      </c>
      <c r="E489" s="869">
        <v>1318.5840707964603</v>
      </c>
      <c r="F489" s="980">
        <f t="shared" si="35"/>
        <v>1318.5840707964603</v>
      </c>
      <c r="G489" s="874">
        <v>1486</v>
      </c>
      <c r="H489" s="973">
        <v>1619</v>
      </c>
      <c r="I489" s="491">
        <v>1619</v>
      </c>
      <c r="J489" s="491">
        <v>1318.5840707964603</v>
      </c>
      <c r="K489" s="491"/>
      <c r="L489" s="1032">
        <v>1619</v>
      </c>
      <c r="M489" s="1032">
        <v>1619</v>
      </c>
      <c r="N489" s="1032">
        <v>1619</v>
      </c>
      <c r="O489" s="1032">
        <v>1700</v>
      </c>
      <c r="P489" s="1032">
        <v>1700</v>
      </c>
      <c r="Q489" s="1032">
        <v>1668</v>
      </c>
      <c r="R489" s="1032">
        <v>1668</v>
      </c>
      <c r="S489" s="1131">
        <v>1668</v>
      </c>
      <c r="T489" s="1133">
        <f t="shared" si="34"/>
        <v>560.86</v>
      </c>
      <c r="U489" s="1177">
        <f t="shared" si="32"/>
        <v>0</v>
      </c>
    </row>
    <row r="490" spans="1:21" ht="18.75">
      <c r="A490" s="1000"/>
      <c r="B490" s="1136" t="s">
        <v>5813</v>
      </c>
      <c r="C490" s="292"/>
      <c r="D490" s="660"/>
      <c r="E490" s="869"/>
      <c r="F490" s="980"/>
      <c r="G490" s="874"/>
      <c r="H490" s="973"/>
      <c r="I490" s="491"/>
      <c r="J490" s="491"/>
      <c r="K490" s="491"/>
      <c r="L490" s="1032"/>
      <c r="M490" s="1032"/>
      <c r="N490" s="1032"/>
      <c r="O490" s="1032"/>
      <c r="P490" s="1032"/>
      <c r="Q490" s="1032">
        <v>1558</v>
      </c>
      <c r="R490" s="1032">
        <v>1558</v>
      </c>
      <c r="S490" s="1131">
        <v>1558</v>
      </c>
      <c r="T490" s="1133">
        <f t="shared" si="34"/>
        <v>523.87</v>
      </c>
      <c r="U490" s="1177">
        <f t="shared" si="32"/>
        <v>0</v>
      </c>
    </row>
    <row r="491" spans="1:21" ht="18.75">
      <c r="A491" s="877" t="s">
        <v>4673</v>
      </c>
      <c r="B491" s="1136" t="s">
        <v>4633</v>
      </c>
      <c r="C491" s="292" t="s">
        <v>1067</v>
      </c>
      <c r="D491" s="660">
        <v>1118.5840707964603</v>
      </c>
      <c r="E491" s="869">
        <v>1203.5398230088497</v>
      </c>
      <c r="F491" s="980">
        <f t="shared" si="35"/>
        <v>1203.5398230088497</v>
      </c>
      <c r="G491" s="874">
        <v>1391</v>
      </c>
      <c r="H491" s="973">
        <v>1487</v>
      </c>
      <c r="I491" s="491">
        <v>1487</v>
      </c>
      <c r="J491" s="491">
        <v>1203.5398230088497</v>
      </c>
      <c r="K491" s="491"/>
      <c r="L491" s="1032">
        <v>1487</v>
      </c>
      <c r="M491" s="1032">
        <v>1487</v>
      </c>
      <c r="N491" s="1032">
        <v>1487</v>
      </c>
      <c r="O491" s="1032">
        <v>1561</v>
      </c>
      <c r="P491" s="1032">
        <v>1561</v>
      </c>
      <c r="Q491" s="1032">
        <v>1531</v>
      </c>
      <c r="R491" s="1032">
        <v>1531</v>
      </c>
      <c r="S491" s="1131">
        <f>P491-30</f>
        <v>1531</v>
      </c>
      <c r="T491" s="1133">
        <f t="shared" si="34"/>
        <v>514.79</v>
      </c>
      <c r="U491" s="1177">
        <f t="shared" si="32"/>
        <v>0</v>
      </c>
    </row>
    <row r="492" spans="1:21" ht="18.75">
      <c r="A492" s="877" t="s">
        <v>4675</v>
      </c>
      <c r="B492" s="1136" t="s">
        <v>4634</v>
      </c>
      <c r="C492" s="292" t="s">
        <v>1067</v>
      </c>
      <c r="D492" s="660">
        <v>1068.141592920354</v>
      </c>
      <c r="E492" s="869">
        <v>1115.0442477876106</v>
      </c>
      <c r="F492" s="980">
        <f t="shared" si="35"/>
        <v>1115.0442477876106</v>
      </c>
      <c r="G492" s="874">
        <v>1285</v>
      </c>
      <c r="H492" s="973">
        <v>1389</v>
      </c>
      <c r="I492" s="491">
        <v>1389</v>
      </c>
      <c r="J492" s="491">
        <v>1115.0442477876106</v>
      </c>
      <c r="K492" s="491"/>
      <c r="L492" s="1032">
        <v>1389</v>
      </c>
      <c r="M492" s="1032">
        <v>1389</v>
      </c>
      <c r="N492" s="1032">
        <v>1389</v>
      </c>
      <c r="O492" s="1032">
        <v>1458</v>
      </c>
      <c r="P492" s="1032">
        <v>1458</v>
      </c>
      <c r="Q492" s="1032">
        <v>1431</v>
      </c>
      <c r="R492" s="1032">
        <v>1431</v>
      </c>
      <c r="S492" s="1131">
        <v>1431</v>
      </c>
      <c r="T492" s="1133">
        <f t="shared" si="34"/>
        <v>481.17</v>
      </c>
      <c r="U492" s="1177">
        <f t="shared" si="32"/>
        <v>0</v>
      </c>
    </row>
    <row r="493" spans="1:21" ht="18.75">
      <c r="A493" s="877" t="s">
        <v>4677</v>
      </c>
      <c r="B493" s="1136" t="s">
        <v>4619</v>
      </c>
      <c r="C493" s="292" t="s">
        <v>1067</v>
      </c>
      <c r="D493" s="660">
        <v>1027.4336283185842</v>
      </c>
      <c r="E493" s="869">
        <v>1070.7964601769913</v>
      </c>
      <c r="F493" s="980">
        <f t="shared" si="35"/>
        <v>1070.7964601769913</v>
      </c>
      <c r="G493" s="874">
        <v>1233</v>
      </c>
      <c r="H493" s="973">
        <v>1327</v>
      </c>
      <c r="I493" s="491">
        <v>1327</v>
      </c>
      <c r="J493" s="491">
        <v>1070.7964601769913</v>
      </c>
      <c r="K493" s="491"/>
      <c r="L493" s="1032">
        <v>1327</v>
      </c>
      <c r="M493" s="1032">
        <v>1327</v>
      </c>
      <c r="N493" s="1032">
        <v>1327</v>
      </c>
      <c r="O493" s="1032">
        <v>1393</v>
      </c>
      <c r="P493" s="1032">
        <v>1393</v>
      </c>
      <c r="Q493" s="1032">
        <v>1367</v>
      </c>
      <c r="R493" s="1032">
        <v>1367</v>
      </c>
      <c r="S493" s="1131">
        <v>1367</v>
      </c>
      <c r="T493" s="1133">
        <f t="shared" si="34"/>
        <v>459.65000000000003</v>
      </c>
      <c r="U493" s="1177">
        <f t="shared" si="32"/>
        <v>0</v>
      </c>
    </row>
    <row r="494" spans="1:21" ht="18.75">
      <c r="A494" s="877" t="s">
        <v>586</v>
      </c>
      <c r="B494" s="1136" t="s">
        <v>4635</v>
      </c>
      <c r="C494" s="292" t="s">
        <v>1067</v>
      </c>
      <c r="D494" s="660">
        <v>888.49557522123905</v>
      </c>
      <c r="E494" s="869">
        <v>946.90265486725673</v>
      </c>
      <c r="F494" s="980">
        <f t="shared" si="35"/>
        <v>946.90265486725673</v>
      </c>
      <c r="G494" s="874">
        <v>1091</v>
      </c>
      <c r="H494" s="973">
        <v>1168</v>
      </c>
      <c r="I494" s="491">
        <v>1177</v>
      </c>
      <c r="J494" s="491">
        <v>946.90265486725673</v>
      </c>
      <c r="K494" s="491"/>
      <c r="L494" s="1032">
        <v>1168</v>
      </c>
      <c r="M494" s="1032">
        <v>1177</v>
      </c>
      <c r="N494" s="1032">
        <v>1177</v>
      </c>
      <c r="O494" s="1032">
        <v>1235</v>
      </c>
      <c r="P494" s="1032">
        <v>1235</v>
      </c>
      <c r="Q494" s="1032">
        <v>1212</v>
      </c>
      <c r="R494" s="1032">
        <v>1212</v>
      </c>
      <c r="S494" s="1131">
        <v>1212</v>
      </c>
      <c r="T494" s="1133">
        <f t="shared" si="34"/>
        <v>407.53000000000003</v>
      </c>
      <c r="U494" s="1177">
        <f t="shared" si="32"/>
        <v>0</v>
      </c>
    </row>
    <row r="495" spans="1:21" ht="18.75">
      <c r="A495" s="1000" t="s">
        <v>4680</v>
      </c>
      <c r="B495" s="1136" t="s">
        <v>4617</v>
      </c>
      <c r="C495" s="292" t="s">
        <v>1067</v>
      </c>
      <c r="D495" s="660">
        <v>847.78761061946909</v>
      </c>
      <c r="E495" s="869">
        <v>902.6548672566372</v>
      </c>
      <c r="F495" s="980">
        <f t="shared" si="35"/>
        <v>902.6548672566372</v>
      </c>
      <c r="G495" s="874">
        <v>1040</v>
      </c>
      <c r="H495" s="973">
        <v>1106</v>
      </c>
      <c r="I495" s="491">
        <v>1115</v>
      </c>
      <c r="J495" s="491">
        <v>902.6548672566372</v>
      </c>
      <c r="K495" s="491"/>
      <c r="L495" s="1032">
        <v>1106</v>
      </c>
      <c r="M495" s="1032">
        <v>1115</v>
      </c>
      <c r="N495" s="1032">
        <v>1115</v>
      </c>
      <c r="O495" s="1032">
        <v>1170</v>
      </c>
      <c r="P495" s="1032">
        <v>1170</v>
      </c>
      <c r="Q495" s="1032">
        <v>1148</v>
      </c>
      <c r="R495" s="1032">
        <v>1148</v>
      </c>
      <c r="S495" s="1131">
        <v>1148</v>
      </c>
      <c r="T495" s="1133">
        <f>FLOOR(S495/32*10.76,0.01)</f>
        <v>386.01</v>
      </c>
      <c r="U495" s="1177">
        <f t="shared" si="32"/>
        <v>0</v>
      </c>
    </row>
    <row r="496" spans="1:21" ht="31.5">
      <c r="A496" s="1000"/>
      <c r="B496" s="1142" t="s">
        <v>4637</v>
      </c>
      <c r="C496" s="292"/>
      <c r="D496" s="660"/>
      <c r="E496" s="869"/>
      <c r="F496" s="980"/>
      <c r="G496" s="874"/>
      <c r="H496" s="973"/>
      <c r="I496" s="491"/>
      <c r="J496" s="491"/>
      <c r="K496" s="491"/>
      <c r="L496" s="491"/>
      <c r="M496" s="491"/>
      <c r="N496" s="491"/>
      <c r="O496" s="491"/>
      <c r="P496" s="491"/>
      <c r="Q496" s="491"/>
      <c r="R496" s="491"/>
      <c r="S496" s="1124"/>
      <c r="T496" s="1133">
        <f>FLOOR(35.31*S496,0.01)</f>
        <v>0</v>
      </c>
      <c r="U496" s="1177" t="e">
        <f t="shared" si="32"/>
        <v>#DIV/0!</v>
      </c>
    </row>
    <row r="497" spans="1:22" ht="30.75">
      <c r="A497" s="284"/>
      <c r="B497" s="1136" t="s">
        <v>4638</v>
      </c>
      <c r="C497" s="292" t="s">
        <v>1039</v>
      </c>
      <c r="D497" s="660">
        <v>118.58407079646018</v>
      </c>
      <c r="E497" s="869">
        <v>115.04424778761063</v>
      </c>
      <c r="F497" s="980">
        <f t="shared" ref="F497:F502" si="36">E497</f>
        <v>115.04424778761063</v>
      </c>
      <c r="G497" s="874">
        <v>135</v>
      </c>
      <c r="H497" s="974">
        <v>159</v>
      </c>
      <c r="I497" s="491">
        <v>159</v>
      </c>
      <c r="J497" s="491">
        <v>115.04424778761063</v>
      </c>
      <c r="K497" s="491"/>
      <c r="L497" s="1032">
        <v>159</v>
      </c>
      <c r="M497" s="1032">
        <v>159</v>
      </c>
      <c r="N497" s="1032">
        <v>159</v>
      </c>
      <c r="O497" s="1032">
        <v>159</v>
      </c>
      <c r="P497" s="1032">
        <v>159</v>
      </c>
      <c r="Q497" s="1032">
        <v>159</v>
      </c>
      <c r="R497" s="1032">
        <v>159</v>
      </c>
      <c r="S497" s="1131">
        <f t="shared" ref="S497:S502" si="37">M497</f>
        <v>159</v>
      </c>
      <c r="T497" s="1133">
        <f t="shared" ref="T497:T502" si="38">S497</f>
        <v>159</v>
      </c>
      <c r="U497" s="1177">
        <f t="shared" si="32"/>
        <v>0</v>
      </c>
    </row>
    <row r="498" spans="1:22" ht="30.75">
      <c r="A498" s="284"/>
      <c r="B498" s="1136" t="s">
        <v>4639</v>
      </c>
      <c r="C498" s="292" t="s">
        <v>1067</v>
      </c>
      <c r="D498" s="660">
        <v>158.40707964601771</v>
      </c>
      <c r="E498" s="869">
        <v>159.2920353982301</v>
      </c>
      <c r="F498" s="980">
        <f t="shared" si="36"/>
        <v>159.2920353982301</v>
      </c>
      <c r="G498" s="874">
        <v>128</v>
      </c>
      <c r="H498" s="974">
        <v>212</v>
      </c>
      <c r="I498" s="491">
        <v>212</v>
      </c>
      <c r="J498" s="491">
        <v>159.2920353982301</v>
      </c>
      <c r="K498" s="491"/>
      <c r="L498" s="1032">
        <v>212</v>
      </c>
      <c r="M498" s="1032">
        <v>212</v>
      </c>
      <c r="N498" s="1032">
        <v>212</v>
      </c>
      <c r="O498" s="1032">
        <v>212</v>
      </c>
      <c r="P498" s="1032">
        <v>212</v>
      </c>
      <c r="Q498" s="1032">
        <v>212</v>
      </c>
      <c r="R498" s="1032">
        <v>212</v>
      </c>
      <c r="S498" s="1131">
        <f t="shared" si="37"/>
        <v>212</v>
      </c>
      <c r="T498" s="1133">
        <f t="shared" si="38"/>
        <v>212</v>
      </c>
      <c r="U498" s="1177">
        <f t="shared" si="32"/>
        <v>0</v>
      </c>
    </row>
    <row r="499" spans="1:22" ht="30.75">
      <c r="A499" s="284"/>
      <c r="B499" s="1136" t="s">
        <v>4640</v>
      </c>
      <c r="C499" s="292" t="s">
        <v>1067</v>
      </c>
      <c r="D499" s="660">
        <v>98.230088495575231</v>
      </c>
      <c r="E499" s="869">
        <v>97.345132743362839</v>
      </c>
      <c r="F499" s="980">
        <f t="shared" si="36"/>
        <v>97.345132743362839</v>
      </c>
      <c r="G499" s="874">
        <v>123</v>
      </c>
      <c r="H499" s="974">
        <v>133</v>
      </c>
      <c r="I499" s="491">
        <v>133</v>
      </c>
      <c r="J499" s="491">
        <v>97.345132743362839</v>
      </c>
      <c r="K499" s="491"/>
      <c r="L499" s="1032">
        <v>133</v>
      </c>
      <c r="M499" s="1032">
        <v>133</v>
      </c>
      <c r="N499" s="1032">
        <v>133</v>
      </c>
      <c r="O499" s="1032">
        <v>132</v>
      </c>
      <c r="P499" s="1032">
        <v>132</v>
      </c>
      <c r="Q499" s="1032">
        <v>132</v>
      </c>
      <c r="R499" s="1032">
        <v>132</v>
      </c>
      <c r="S499" s="1131">
        <v>132</v>
      </c>
      <c r="T499" s="1133">
        <f t="shared" si="38"/>
        <v>132</v>
      </c>
      <c r="U499" s="1177">
        <f t="shared" si="32"/>
        <v>0</v>
      </c>
    </row>
    <row r="500" spans="1:22" ht="30.75">
      <c r="A500" s="284"/>
      <c r="B500" s="1136" t="s">
        <v>4641</v>
      </c>
      <c r="C500" s="292" t="s">
        <v>1067</v>
      </c>
      <c r="D500" s="660">
        <v>131.85840707964604</v>
      </c>
      <c r="E500" s="869">
        <v>132.74336283185841</v>
      </c>
      <c r="F500" s="980">
        <f t="shared" si="36"/>
        <v>132.74336283185841</v>
      </c>
      <c r="G500" s="874">
        <v>151</v>
      </c>
      <c r="H500" s="974">
        <v>177</v>
      </c>
      <c r="I500" s="491">
        <v>177</v>
      </c>
      <c r="J500" s="491">
        <v>132.74336283185841</v>
      </c>
      <c r="K500" s="491"/>
      <c r="L500" s="1032">
        <v>177</v>
      </c>
      <c r="M500" s="1032">
        <v>177</v>
      </c>
      <c r="N500" s="1032">
        <v>177</v>
      </c>
      <c r="O500" s="1032">
        <v>176</v>
      </c>
      <c r="P500" s="1032">
        <v>176</v>
      </c>
      <c r="Q500" s="1032">
        <v>176</v>
      </c>
      <c r="R500" s="1032">
        <v>176</v>
      </c>
      <c r="S500" s="1131">
        <v>176</v>
      </c>
      <c r="T500" s="1133">
        <f t="shared" si="38"/>
        <v>176</v>
      </c>
      <c r="U500" s="1177">
        <f t="shared" si="32"/>
        <v>0</v>
      </c>
    </row>
    <row r="501" spans="1:22" ht="30.75">
      <c r="A501" s="284"/>
      <c r="B501" s="1136" t="s">
        <v>4642</v>
      </c>
      <c r="C501" s="292" t="s">
        <v>1067</v>
      </c>
      <c r="D501" s="660">
        <v>90.26548672566372</v>
      </c>
      <c r="E501" s="869">
        <v>88.495575221238951</v>
      </c>
      <c r="F501" s="980">
        <f t="shared" si="36"/>
        <v>88.495575221238951</v>
      </c>
      <c r="G501" s="874">
        <v>103</v>
      </c>
      <c r="H501" s="974">
        <v>124</v>
      </c>
      <c r="I501" s="491">
        <v>124</v>
      </c>
      <c r="J501" s="491">
        <v>88.495575221238951</v>
      </c>
      <c r="K501" s="491"/>
      <c r="L501" s="1032">
        <v>124</v>
      </c>
      <c r="M501" s="1032">
        <v>124</v>
      </c>
      <c r="N501" s="1032">
        <v>124</v>
      </c>
      <c r="O501" s="1032">
        <v>123</v>
      </c>
      <c r="P501" s="1032">
        <v>123</v>
      </c>
      <c r="Q501" s="1032">
        <v>123</v>
      </c>
      <c r="R501" s="1032">
        <v>123</v>
      </c>
      <c r="S501" s="1131">
        <v>123</v>
      </c>
      <c r="T501" s="1133">
        <f t="shared" si="38"/>
        <v>123</v>
      </c>
      <c r="U501" s="1177">
        <f t="shared" si="32"/>
        <v>0</v>
      </c>
    </row>
    <row r="502" spans="1:22" ht="30.75">
      <c r="A502" s="284"/>
      <c r="B502" s="1136" t="s">
        <v>4643</v>
      </c>
      <c r="C502" s="292" t="s">
        <v>1067</v>
      </c>
      <c r="D502" s="660">
        <v>119.46902654867257</v>
      </c>
      <c r="E502" s="869">
        <v>398.23008849557527</v>
      </c>
      <c r="F502" s="980">
        <f t="shared" si="36"/>
        <v>398.23008849557527</v>
      </c>
      <c r="G502" s="874">
        <v>137</v>
      </c>
      <c r="H502" s="974">
        <v>159</v>
      </c>
      <c r="I502" s="491">
        <v>159</v>
      </c>
      <c r="J502" s="491">
        <v>398.23008849557527</v>
      </c>
      <c r="K502" s="491"/>
      <c r="L502" s="1032">
        <v>159</v>
      </c>
      <c r="M502" s="1032">
        <v>159</v>
      </c>
      <c r="N502" s="1032">
        <v>159</v>
      </c>
      <c r="O502" s="1032">
        <v>159</v>
      </c>
      <c r="P502" s="1032">
        <v>159</v>
      </c>
      <c r="Q502" s="1032">
        <v>159</v>
      </c>
      <c r="R502" s="1032">
        <v>159</v>
      </c>
      <c r="S502" s="1131">
        <f t="shared" si="37"/>
        <v>159</v>
      </c>
      <c r="T502" s="1133">
        <f t="shared" si="38"/>
        <v>159</v>
      </c>
      <c r="U502" s="1177">
        <f t="shared" si="32"/>
        <v>0</v>
      </c>
    </row>
    <row r="503" spans="1:22" ht="56.25">
      <c r="A503" s="905">
        <v>25</v>
      </c>
      <c r="B503" s="1082" t="s">
        <v>4644</v>
      </c>
      <c r="C503" s="284"/>
      <c r="D503" s="660"/>
      <c r="E503" s="869"/>
      <c r="F503" s="660"/>
      <c r="G503" s="869"/>
      <c r="H503" s="973"/>
      <c r="I503" s="491"/>
      <c r="J503" s="491"/>
      <c r="K503" s="491"/>
      <c r="L503" s="491"/>
      <c r="M503" s="491"/>
      <c r="N503" s="491"/>
      <c r="O503" s="491"/>
      <c r="P503" s="491"/>
      <c r="Q503" s="491"/>
      <c r="R503" s="491"/>
      <c r="S503" s="1124"/>
      <c r="T503" s="1133"/>
      <c r="U503" s="1177" t="e">
        <f t="shared" si="32"/>
        <v>#DIV/0!</v>
      </c>
    </row>
    <row r="504" spans="1:22" ht="47.25">
      <c r="A504" s="879">
        <v>25.1</v>
      </c>
      <c r="B504" s="1136" t="s">
        <v>4645</v>
      </c>
      <c r="C504" s="292" t="s">
        <v>1985</v>
      </c>
      <c r="D504" s="660">
        <v>1291</v>
      </c>
      <c r="E504" s="869">
        <v>1345</v>
      </c>
      <c r="F504" s="660">
        <v>1398</v>
      </c>
      <c r="G504" s="869">
        <v>1506</v>
      </c>
      <c r="H504" s="974">
        <v>1506</v>
      </c>
      <c r="I504" s="491">
        <v>1506</v>
      </c>
      <c r="J504" s="491">
        <v>1398</v>
      </c>
      <c r="K504" s="491"/>
      <c r="L504" s="1032">
        <v>1506</v>
      </c>
      <c r="M504" s="1032">
        <v>1506</v>
      </c>
      <c r="N504" s="1032">
        <v>1506</v>
      </c>
      <c r="O504" s="1032">
        <v>1581</v>
      </c>
      <c r="P504" s="1032">
        <v>1581</v>
      </c>
      <c r="Q504" s="1032">
        <v>1581</v>
      </c>
      <c r="R504" s="1032">
        <v>1581</v>
      </c>
      <c r="S504" s="1131">
        <v>1581</v>
      </c>
      <c r="T504" s="1133">
        <f>S504</f>
        <v>1581</v>
      </c>
      <c r="U504" s="1177">
        <f t="shared" si="32"/>
        <v>0</v>
      </c>
    </row>
    <row r="505" spans="1:22" ht="31.5">
      <c r="A505" s="879">
        <v>25.2</v>
      </c>
      <c r="B505" s="1136" t="s">
        <v>4646</v>
      </c>
      <c r="C505" s="292" t="s">
        <v>1073</v>
      </c>
      <c r="D505" s="660">
        <v>1345</v>
      </c>
      <c r="E505" s="869">
        <v>1398</v>
      </c>
      <c r="F505" s="660">
        <v>1452</v>
      </c>
      <c r="G505" s="869">
        <v>1200</v>
      </c>
      <c r="H505" s="974">
        <v>1200</v>
      </c>
      <c r="I505" s="491">
        <v>1200</v>
      </c>
      <c r="J505" s="491">
        <v>1452</v>
      </c>
      <c r="K505" s="491"/>
      <c r="L505" s="1032">
        <v>1200</v>
      </c>
      <c r="M505" s="1032">
        <v>1200</v>
      </c>
      <c r="N505" s="1032">
        <v>1200</v>
      </c>
      <c r="O505" s="1032">
        <v>1260</v>
      </c>
      <c r="P505" s="1032">
        <v>1260</v>
      </c>
      <c r="Q505" s="1032">
        <v>1260</v>
      </c>
      <c r="R505" s="1032">
        <v>1260</v>
      </c>
      <c r="S505" s="1131">
        <f>S504</f>
        <v>1581</v>
      </c>
      <c r="T505" s="1133">
        <f t="shared" ref="T505:T512" si="39">S505</f>
        <v>1581</v>
      </c>
      <c r="U505" s="1177">
        <f t="shared" si="32"/>
        <v>0.25476190476190474</v>
      </c>
    </row>
    <row r="506" spans="1:22" ht="31.5">
      <c r="A506" s="879">
        <v>25.3</v>
      </c>
      <c r="B506" s="1136" t="s">
        <v>4647</v>
      </c>
      <c r="C506" s="292" t="s">
        <v>1039</v>
      </c>
      <c r="D506" s="660">
        <v>1200</v>
      </c>
      <c r="E506" s="869">
        <v>1250</v>
      </c>
      <c r="F506" s="660">
        <v>1250</v>
      </c>
      <c r="G506" s="869">
        <v>1925</v>
      </c>
      <c r="H506" s="974">
        <v>1925</v>
      </c>
      <c r="I506" s="491">
        <v>1925</v>
      </c>
      <c r="J506" s="491">
        <v>1250</v>
      </c>
      <c r="K506" s="491"/>
      <c r="L506" s="1032">
        <v>1925</v>
      </c>
      <c r="M506" s="1032">
        <v>1925</v>
      </c>
      <c r="N506" s="1032">
        <v>1925</v>
      </c>
      <c r="O506" s="1032">
        <v>2021</v>
      </c>
      <c r="P506" s="1032">
        <v>2021</v>
      </c>
      <c r="Q506" s="1032">
        <v>2021</v>
      </c>
      <c r="R506" s="1032">
        <v>2021</v>
      </c>
      <c r="S506" s="1131">
        <v>1605</v>
      </c>
      <c r="T506" s="1133">
        <f t="shared" si="39"/>
        <v>1605</v>
      </c>
      <c r="U506" s="1177">
        <f t="shared" si="32"/>
        <v>-0.20583869371598218</v>
      </c>
    </row>
    <row r="507" spans="1:22" ht="31.5">
      <c r="A507" s="879">
        <v>25.4</v>
      </c>
      <c r="B507" s="1136" t="s">
        <v>4648</v>
      </c>
      <c r="C507" s="292" t="s">
        <v>1073</v>
      </c>
      <c r="D507" s="660">
        <v>1300</v>
      </c>
      <c r="E507" s="869">
        <v>1550</v>
      </c>
      <c r="F507" s="660">
        <v>1250</v>
      </c>
      <c r="G507" s="869">
        <v>1925</v>
      </c>
      <c r="H507" s="974">
        <v>1925</v>
      </c>
      <c r="I507" s="491">
        <v>1925</v>
      </c>
      <c r="J507" s="491">
        <v>1250</v>
      </c>
      <c r="K507" s="491"/>
      <c r="L507" s="1032">
        <v>1925</v>
      </c>
      <c r="M507" s="1032">
        <v>1925</v>
      </c>
      <c r="N507" s="1032">
        <v>1925</v>
      </c>
      <c r="O507" s="1032">
        <v>2021</v>
      </c>
      <c r="P507" s="1032">
        <v>2021</v>
      </c>
      <c r="Q507" s="1032">
        <v>2021</v>
      </c>
      <c r="R507" s="1032">
        <v>2021</v>
      </c>
      <c r="S507" s="1131">
        <f>S506</f>
        <v>1605</v>
      </c>
      <c r="T507" s="1133">
        <f t="shared" si="39"/>
        <v>1605</v>
      </c>
      <c r="U507" s="1177">
        <f t="shared" si="32"/>
        <v>-0.20583869371598218</v>
      </c>
      <c r="V507" s="282" t="s">
        <v>5918</v>
      </c>
    </row>
    <row r="508" spans="1:22" ht="18">
      <c r="A508" s="879">
        <v>25.5</v>
      </c>
      <c r="B508" s="1136" t="s">
        <v>4649</v>
      </c>
      <c r="C508" s="292" t="s">
        <v>749</v>
      </c>
      <c r="D508" s="660">
        <v>10</v>
      </c>
      <c r="E508" s="869">
        <v>10</v>
      </c>
      <c r="F508" s="660">
        <v>25</v>
      </c>
      <c r="G508" s="869">
        <v>26</v>
      </c>
      <c r="H508" s="974">
        <v>26</v>
      </c>
      <c r="I508" s="491">
        <v>26</v>
      </c>
      <c r="J508" s="491">
        <v>25</v>
      </c>
      <c r="K508" s="491"/>
      <c r="L508" s="1032">
        <v>26</v>
      </c>
      <c r="M508" s="1032">
        <v>26</v>
      </c>
      <c r="N508" s="1032">
        <v>26</v>
      </c>
      <c r="O508" s="1032">
        <v>27</v>
      </c>
      <c r="P508" s="1032">
        <v>27</v>
      </c>
      <c r="Q508" s="1032">
        <v>27</v>
      </c>
      <c r="R508" s="1032">
        <v>27</v>
      </c>
      <c r="S508" s="1131">
        <v>20</v>
      </c>
      <c r="T508" s="1133">
        <f t="shared" si="39"/>
        <v>20</v>
      </c>
      <c r="U508" s="1177">
        <f t="shared" si="32"/>
        <v>-0.25925925925925924</v>
      </c>
    </row>
    <row r="509" spans="1:22" ht="18">
      <c r="A509" s="879">
        <v>25.6</v>
      </c>
      <c r="B509" s="1136" t="s">
        <v>4650</v>
      </c>
      <c r="C509" s="292" t="s">
        <v>1073</v>
      </c>
      <c r="D509" s="660">
        <v>10</v>
      </c>
      <c r="E509" s="869">
        <v>10</v>
      </c>
      <c r="F509" s="660">
        <v>25</v>
      </c>
      <c r="G509" s="869">
        <v>30</v>
      </c>
      <c r="H509" s="974">
        <v>30</v>
      </c>
      <c r="I509" s="491">
        <v>30</v>
      </c>
      <c r="J509" s="491">
        <v>25</v>
      </c>
      <c r="K509" s="491"/>
      <c r="L509" s="1032">
        <v>30</v>
      </c>
      <c r="M509" s="1032">
        <v>30</v>
      </c>
      <c r="N509" s="1032">
        <v>30</v>
      </c>
      <c r="O509" s="1032">
        <v>31</v>
      </c>
      <c r="P509" s="1032">
        <v>31</v>
      </c>
      <c r="Q509" s="1032">
        <v>31</v>
      </c>
      <c r="R509" s="1032">
        <v>31</v>
      </c>
      <c r="S509" s="1131">
        <v>15</v>
      </c>
      <c r="T509" s="1133">
        <f t="shared" si="39"/>
        <v>15</v>
      </c>
      <c r="U509" s="1177">
        <f t="shared" si="32"/>
        <v>-0.5161290322580645</v>
      </c>
    </row>
    <row r="510" spans="1:22" ht="18">
      <c r="A510" s="879">
        <v>25.7</v>
      </c>
      <c r="B510" s="1136" t="s">
        <v>4651</v>
      </c>
      <c r="C510" s="292" t="s">
        <v>1073</v>
      </c>
      <c r="D510" s="660">
        <v>8</v>
      </c>
      <c r="E510" s="869">
        <v>8</v>
      </c>
      <c r="F510" s="660">
        <v>10</v>
      </c>
      <c r="G510" s="869">
        <v>20</v>
      </c>
      <c r="H510" s="974">
        <v>20</v>
      </c>
      <c r="I510" s="491">
        <v>20</v>
      </c>
      <c r="J510" s="491">
        <v>10</v>
      </c>
      <c r="K510" s="491"/>
      <c r="L510" s="1032">
        <v>20</v>
      </c>
      <c r="M510" s="1032">
        <v>20</v>
      </c>
      <c r="N510" s="1032">
        <v>20</v>
      </c>
      <c r="O510" s="1032">
        <v>21</v>
      </c>
      <c r="P510" s="1032">
        <v>21</v>
      </c>
      <c r="Q510" s="1032">
        <v>21</v>
      </c>
      <c r="R510" s="1032">
        <v>21</v>
      </c>
      <c r="S510" s="1131">
        <v>15</v>
      </c>
      <c r="T510" s="1133">
        <f t="shared" si="39"/>
        <v>15</v>
      </c>
      <c r="U510" s="1177">
        <f t="shared" si="32"/>
        <v>-0.2857142857142857</v>
      </c>
    </row>
    <row r="511" spans="1:22" ht="18">
      <c r="A511" s="879">
        <v>25.8</v>
      </c>
      <c r="B511" s="1136" t="s">
        <v>4652</v>
      </c>
      <c r="C511" s="292" t="s">
        <v>1073</v>
      </c>
      <c r="D511" s="660"/>
      <c r="E511" s="869">
        <v>7</v>
      </c>
      <c r="F511" s="660">
        <v>10</v>
      </c>
      <c r="G511" s="869">
        <v>11</v>
      </c>
      <c r="H511" s="974">
        <v>11</v>
      </c>
      <c r="I511" s="491">
        <v>11</v>
      </c>
      <c r="J511" s="491">
        <v>10</v>
      </c>
      <c r="K511" s="491"/>
      <c r="L511" s="1032">
        <v>11</v>
      </c>
      <c r="M511" s="1032">
        <v>11</v>
      </c>
      <c r="N511" s="1032">
        <v>11</v>
      </c>
      <c r="O511" s="1032">
        <v>11</v>
      </c>
      <c r="P511" s="1032">
        <v>11</v>
      </c>
      <c r="Q511" s="1032">
        <v>11</v>
      </c>
      <c r="R511" s="1032">
        <v>11</v>
      </c>
      <c r="S511" s="1131">
        <v>10</v>
      </c>
      <c r="T511" s="1133">
        <f t="shared" si="39"/>
        <v>10</v>
      </c>
      <c r="U511" s="1177">
        <f t="shared" si="32"/>
        <v>-9.0909090909090912E-2</v>
      </c>
    </row>
    <row r="512" spans="1:22" ht="18">
      <c r="A512" s="879">
        <v>25.9</v>
      </c>
      <c r="B512" s="1136" t="s">
        <v>4653</v>
      </c>
      <c r="C512" s="292" t="s">
        <v>1073</v>
      </c>
      <c r="D512" s="660"/>
      <c r="E512" s="869">
        <v>6</v>
      </c>
      <c r="F512" s="660">
        <v>8</v>
      </c>
      <c r="G512" s="869">
        <v>8.5</v>
      </c>
      <c r="H512" s="974">
        <v>8.5</v>
      </c>
      <c r="I512" s="491">
        <v>8.5</v>
      </c>
      <c r="J512" s="491">
        <v>8</v>
      </c>
      <c r="K512" s="491"/>
      <c r="L512" s="1032">
        <v>8.5</v>
      </c>
      <c r="M512" s="1032">
        <v>8.5</v>
      </c>
      <c r="N512" s="1032">
        <v>8.5</v>
      </c>
      <c r="O512" s="1032">
        <v>9</v>
      </c>
      <c r="P512" s="1032">
        <v>9</v>
      </c>
      <c r="Q512" s="1032">
        <v>9</v>
      </c>
      <c r="R512" s="1032">
        <v>9</v>
      </c>
      <c r="S512" s="1131">
        <v>9</v>
      </c>
      <c r="T512" s="1133">
        <f t="shared" si="39"/>
        <v>9</v>
      </c>
      <c r="U512" s="1177">
        <f t="shared" si="32"/>
        <v>0</v>
      </c>
    </row>
    <row r="513" spans="1:23" ht="18.75">
      <c r="A513" s="311">
        <v>26</v>
      </c>
      <c r="B513" s="1138" t="s">
        <v>2067</v>
      </c>
      <c r="C513" s="292"/>
      <c r="D513" s="660"/>
      <c r="E513" s="869"/>
      <c r="F513" s="660"/>
      <c r="G513" s="869"/>
      <c r="H513" s="973"/>
      <c r="I513" s="491"/>
      <c r="J513" s="491"/>
      <c r="K513" s="491"/>
      <c r="L513" s="491"/>
      <c r="M513" s="491"/>
      <c r="N513" s="491"/>
      <c r="O513" s="491"/>
      <c r="P513" s="491"/>
      <c r="Q513" s="491"/>
      <c r="R513" s="491"/>
      <c r="S513" s="1124"/>
      <c r="T513" s="1133">
        <f>FLOOR(35.31*S513,0.01)</f>
        <v>0</v>
      </c>
      <c r="U513" s="1177" t="e">
        <f t="shared" si="32"/>
        <v>#DIV/0!</v>
      </c>
    </row>
    <row r="514" spans="1:23" ht="18.75">
      <c r="A514" s="284"/>
      <c r="B514" s="665" t="s">
        <v>2068</v>
      </c>
      <c r="C514" s="292" t="s">
        <v>2069</v>
      </c>
      <c r="D514" s="660">
        <v>28</v>
      </c>
      <c r="E514" s="869">
        <v>28</v>
      </c>
      <c r="F514" s="660">
        <v>28</v>
      </c>
      <c r="G514" s="869">
        <v>29</v>
      </c>
      <c r="H514" s="973">
        <v>29</v>
      </c>
      <c r="I514" s="491">
        <v>29</v>
      </c>
      <c r="J514" s="491">
        <v>28</v>
      </c>
      <c r="K514" s="491"/>
      <c r="L514" s="491">
        <v>29</v>
      </c>
      <c r="M514" s="491">
        <v>29</v>
      </c>
      <c r="N514" s="491">
        <v>29</v>
      </c>
      <c r="O514" s="491">
        <v>30</v>
      </c>
      <c r="P514" s="491">
        <v>30</v>
      </c>
      <c r="Q514" s="491">
        <v>30</v>
      </c>
      <c r="R514" s="491">
        <v>30</v>
      </c>
      <c r="S514" s="1124">
        <v>30</v>
      </c>
      <c r="T514" s="1133">
        <f>FLOOR(10.76*S514,0.01)</f>
        <v>322.8</v>
      </c>
      <c r="U514" s="1177">
        <f t="shared" si="32"/>
        <v>0</v>
      </c>
      <c r="W514" s="282" t="s">
        <v>5918</v>
      </c>
    </row>
    <row r="515" spans="1:23" ht="18.75">
      <c r="A515" s="284"/>
      <c r="B515" s="665" t="s">
        <v>2070</v>
      </c>
      <c r="C515" s="292" t="s">
        <v>2465</v>
      </c>
      <c r="D515" s="660">
        <v>26</v>
      </c>
      <c r="E515" s="869">
        <v>26</v>
      </c>
      <c r="F515" s="660">
        <v>26</v>
      </c>
      <c r="G515" s="869">
        <v>27</v>
      </c>
      <c r="H515" s="973">
        <v>27</v>
      </c>
      <c r="I515" s="491">
        <v>27</v>
      </c>
      <c r="J515" s="491">
        <v>26</v>
      </c>
      <c r="K515" s="491"/>
      <c r="L515" s="491">
        <v>27</v>
      </c>
      <c r="M515" s="491">
        <v>27</v>
      </c>
      <c r="N515" s="491">
        <v>27</v>
      </c>
      <c r="O515" s="491">
        <v>28</v>
      </c>
      <c r="P515" s="491">
        <v>28</v>
      </c>
      <c r="Q515" s="491">
        <v>28</v>
      </c>
      <c r="R515" s="491">
        <v>28</v>
      </c>
      <c r="S515" s="1124">
        <v>28</v>
      </c>
      <c r="T515" s="1133">
        <f>FLOOR(10.76*S515,0.01)</f>
        <v>301.28000000000003</v>
      </c>
      <c r="U515" s="1177">
        <f t="shared" si="32"/>
        <v>0</v>
      </c>
    </row>
    <row r="516" spans="1:23" ht="33.75">
      <c r="A516" s="977">
        <v>27</v>
      </c>
      <c r="B516" s="1284" t="s">
        <v>2162</v>
      </c>
      <c r="C516" s="1315"/>
      <c r="D516" s="1295"/>
      <c r="E516" s="1296"/>
      <c r="F516" s="1295"/>
      <c r="G516" s="1296"/>
      <c r="H516" s="1288"/>
      <c r="I516" s="1081"/>
      <c r="J516" s="1081"/>
      <c r="K516" s="1081"/>
      <c r="L516" s="1081"/>
      <c r="M516" s="1081"/>
      <c r="N516" s="1081"/>
      <c r="O516" s="1081"/>
      <c r="P516" s="1081"/>
      <c r="Q516" s="1081"/>
      <c r="R516" s="1081"/>
      <c r="S516" s="1124"/>
      <c r="T516" s="1289">
        <f>FLOOR(35.31*S516,0.01)</f>
        <v>0</v>
      </c>
      <c r="U516" s="1177" t="e">
        <f t="shared" si="32"/>
        <v>#DIV/0!</v>
      </c>
    </row>
    <row r="517" spans="1:23" ht="37.5">
      <c r="A517" s="1283"/>
      <c r="B517" s="1292" t="s">
        <v>2163</v>
      </c>
      <c r="C517" s="1010" t="s">
        <v>2193</v>
      </c>
      <c r="D517" s="1291">
        <v>110</v>
      </c>
      <c r="E517" s="1316">
        <v>115.5</v>
      </c>
      <c r="F517" s="1317">
        <v>115.5</v>
      </c>
      <c r="G517" s="1316">
        <v>119</v>
      </c>
      <c r="H517" s="1306">
        <v>116</v>
      </c>
      <c r="I517" s="1081">
        <v>116</v>
      </c>
      <c r="J517" s="1081">
        <v>115.5</v>
      </c>
      <c r="K517" s="1081"/>
      <c r="L517" s="1318">
        <v>116</v>
      </c>
      <c r="M517" s="1318">
        <v>116</v>
      </c>
      <c r="N517" s="1318">
        <v>125</v>
      </c>
      <c r="O517" s="1318">
        <v>137</v>
      </c>
      <c r="P517" s="1318">
        <v>137</v>
      </c>
      <c r="Q517" s="1318">
        <v>137</v>
      </c>
      <c r="R517" s="1318">
        <v>137</v>
      </c>
      <c r="S517" s="1125">
        <v>137</v>
      </c>
      <c r="T517" s="1289">
        <f>S517</f>
        <v>137</v>
      </c>
      <c r="U517" s="1177">
        <f t="shared" si="32"/>
        <v>0</v>
      </c>
      <c r="W517" s="282" t="s">
        <v>5777</v>
      </c>
    </row>
    <row r="518" spans="1:23" ht="18.75">
      <c r="A518" s="1283"/>
      <c r="B518" s="1292" t="s">
        <v>2071</v>
      </c>
      <c r="C518" s="1010" t="s">
        <v>2097</v>
      </c>
      <c r="D518" s="1291">
        <v>115</v>
      </c>
      <c r="E518" s="1316">
        <v>120.75</v>
      </c>
      <c r="F518" s="1317">
        <v>120.75</v>
      </c>
      <c r="G518" s="1316">
        <v>124</v>
      </c>
      <c r="H518" s="1306">
        <v>121</v>
      </c>
      <c r="I518" s="1081">
        <v>121</v>
      </c>
      <c r="J518" s="1081">
        <v>120.75</v>
      </c>
      <c r="K518" s="1081"/>
      <c r="L518" s="1318">
        <v>121</v>
      </c>
      <c r="M518" s="1318">
        <v>121</v>
      </c>
      <c r="N518" s="1318">
        <v>130</v>
      </c>
      <c r="O518" s="1318">
        <v>143</v>
      </c>
      <c r="P518" s="1318">
        <v>143</v>
      </c>
      <c r="Q518" s="1318">
        <v>143</v>
      </c>
      <c r="R518" s="1318">
        <v>143</v>
      </c>
      <c r="S518" s="1125">
        <v>143</v>
      </c>
      <c r="T518" s="1289">
        <f t="shared" ref="T518:T524" si="40">S518</f>
        <v>143</v>
      </c>
      <c r="U518" s="1177">
        <f t="shared" si="32"/>
        <v>0</v>
      </c>
    </row>
    <row r="519" spans="1:23" ht="33.75">
      <c r="A519" s="1283"/>
      <c r="B519" s="1292" t="s">
        <v>2164</v>
      </c>
      <c r="C519" s="1010" t="s">
        <v>2097</v>
      </c>
      <c r="D519" s="1291">
        <v>70</v>
      </c>
      <c r="E519" s="1316">
        <v>73.5</v>
      </c>
      <c r="F519" s="1317">
        <v>73.5</v>
      </c>
      <c r="G519" s="1316">
        <v>76</v>
      </c>
      <c r="H519" s="1306">
        <v>74</v>
      </c>
      <c r="I519" s="1081">
        <v>74</v>
      </c>
      <c r="J519" s="1081">
        <v>73.5</v>
      </c>
      <c r="K519" s="1081"/>
      <c r="L519" s="1318">
        <v>74</v>
      </c>
      <c r="M519" s="1318">
        <v>74</v>
      </c>
      <c r="N519" s="1318">
        <v>79</v>
      </c>
      <c r="O519" s="1318">
        <v>86</v>
      </c>
      <c r="P519" s="1318">
        <v>86</v>
      </c>
      <c r="Q519" s="1318">
        <v>86</v>
      </c>
      <c r="R519" s="1318">
        <v>86</v>
      </c>
      <c r="S519" s="1125">
        <v>86</v>
      </c>
      <c r="T519" s="1289">
        <f t="shared" si="40"/>
        <v>86</v>
      </c>
      <c r="U519" s="1177">
        <f t="shared" si="32"/>
        <v>0</v>
      </c>
    </row>
    <row r="520" spans="1:23" ht="18.75">
      <c r="A520" s="1283"/>
      <c r="B520" s="1292" t="s">
        <v>2072</v>
      </c>
      <c r="C520" s="1010" t="s">
        <v>2097</v>
      </c>
      <c r="D520" s="1291">
        <v>180</v>
      </c>
      <c r="E520" s="1316">
        <v>189</v>
      </c>
      <c r="F520" s="1317">
        <v>189</v>
      </c>
      <c r="G520" s="1316">
        <v>195</v>
      </c>
      <c r="H520" s="1306">
        <v>189</v>
      </c>
      <c r="I520" s="1081">
        <v>189</v>
      </c>
      <c r="J520" s="1081">
        <v>189</v>
      </c>
      <c r="K520" s="1081"/>
      <c r="L520" s="1318">
        <v>189</v>
      </c>
      <c r="M520" s="1318">
        <v>189</v>
      </c>
      <c r="N520" s="1318">
        <v>204</v>
      </c>
      <c r="O520" s="1318">
        <v>224</v>
      </c>
      <c r="P520" s="1318">
        <v>224</v>
      </c>
      <c r="Q520" s="1318">
        <v>224</v>
      </c>
      <c r="R520" s="1318">
        <v>224</v>
      </c>
      <c r="S520" s="1125">
        <v>224</v>
      </c>
      <c r="T520" s="1289">
        <f t="shared" si="40"/>
        <v>224</v>
      </c>
      <c r="U520" s="1177">
        <f t="shared" si="32"/>
        <v>0</v>
      </c>
    </row>
    <row r="521" spans="1:23" ht="18.75">
      <c r="A521" s="1283"/>
      <c r="B521" s="1292" t="s">
        <v>4654</v>
      </c>
      <c r="C521" s="1010" t="s">
        <v>2097</v>
      </c>
      <c r="D521" s="1291">
        <v>145</v>
      </c>
      <c r="E521" s="1316">
        <v>152.25</v>
      </c>
      <c r="F521" s="1317">
        <v>152.25</v>
      </c>
      <c r="G521" s="1316">
        <v>157</v>
      </c>
      <c r="H521" s="1306">
        <v>152</v>
      </c>
      <c r="I521" s="1081">
        <v>152</v>
      </c>
      <c r="J521" s="1081">
        <v>152.25</v>
      </c>
      <c r="K521" s="1081"/>
      <c r="L521" s="1318">
        <v>152</v>
      </c>
      <c r="M521" s="1318">
        <v>152</v>
      </c>
      <c r="N521" s="1318">
        <v>164</v>
      </c>
      <c r="O521" s="1318">
        <v>180</v>
      </c>
      <c r="P521" s="1318">
        <v>180</v>
      </c>
      <c r="Q521" s="1318">
        <v>180</v>
      </c>
      <c r="R521" s="1318">
        <v>180</v>
      </c>
      <c r="S521" s="1125">
        <v>180</v>
      </c>
      <c r="T521" s="1289">
        <f t="shared" si="40"/>
        <v>180</v>
      </c>
      <c r="U521" s="1177">
        <f t="shared" si="32"/>
        <v>0</v>
      </c>
    </row>
    <row r="522" spans="1:23" ht="37.5">
      <c r="A522" s="1283"/>
      <c r="B522" s="1292" t="s">
        <v>4655</v>
      </c>
      <c r="C522" s="1010" t="s">
        <v>2097</v>
      </c>
      <c r="D522" s="1291">
        <v>250</v>
      </c>
      <c r="E522" s="1316">
        <v>262.5</v>
      </c>
      <c r="F522" s="1317">
        <v>262.5</v>
      </c>
      <c r="G522" s="1316">
        <v>270</v>
      </c>
      <c r="H522" s="1306">
        <v>263</v>
      </c>
      <c r="I522" s="1081">
        <v>263</v>
      </c>
      <c r="J522" s="1081">
        <v>262.5</v>
      </c>
      <c r="K522" s="1081"/>
      <c r="L522" s="1318">
        <v>263</v>
      </c>
      <c r="M522" s="1318">
        <v>263</v>
      </c>
      <c r="N522" s="1318">
        <v>284</v>
      </c>
      <c r="O522" s="1318">
        <v>312</v>
      </c>
      <c r="P522" s="1318">
        <v>312</v>
      </c>
      <c r="Q522" s="1318">
        <v>312</v>
      </c>
      <c r="R522" s="1318">
        <v>312</v>
      </c>
      <c r="S522" s="1125">
        <v>312</v>
      </c>
      <c r="T522" s="1289">
        <f t="shared" si="40"/>
        <v>312</v>
      </c>
      <c r="U522" s="1177">
        <f t="shared" ref="U522:U585" si="41">(S522-Q522)/Q522</f>
        <v>0</v>
      </c>
    </row>
    <row r="523" spans="1:23" ht="18.75">
      <c r="A523" s="977">
        <v>28</v>
      </c>
      <c r="B523" s="1284" t="s">
        <v>2073</v>
      </c>
      <c r="C523" s="1010"/>
      <c r="D523" s="1295"/>
      <c r="E523" s="1296"/>
      <c r="F523" s="1295"/>
      <c r="G523" s="1296"/>
      <c r="H523" s="1306"/>
      <c r="I523" s="1081"/>
      <c r="J523" s="1081"/>
      <c r="K523" s="1081"/>
      <c r="L523" s="1081"/>
      <c r="M523" s="1081"/>
      <c r="N523" s="1081"/>
      <c r="O523" s="1081"/>
      <c r="P523" s="1081"/>
      <c r="Q523" s="1081"/>
      <c r="R523" s="1081"/>
      <c r="S523" s="1124"/>
      <c r="T523" s="1289">
        <f t="shared" si="40"/>
        <v>0</v>
      </c>
      <c r="U523" s="1177" t="e">
        <f t="shared" si="41"/>
        <v>#DIV/0!</v>
      </c>
    </row>
    <row r="524" spans="1:23" ht="18">
      <c r="A524" s="1319" t="s">
        <v>4656</v>
      </c>
      <c r="B524" s="1320" t="s">
        <v>4657</v>
      </c>
      <c r="C524" s="1010" t="s">
        <v>2074</v>
      </c>
      <c r="D524" s="1291">
        <v>132.82500000000002</v>
      </c>
      <c r="E524" s="1294">
        <v>140</v>
      </c>
      <c r="F524" s="1291">
        <v>140</v>
      </c>
      <c r="G524" s="1294">
        <v>130</v>
      </c>
      <c r="H524" s="1306">
        <v>130</v>
      </c>
      <c r="I524" s="1081">
        <v>130</v>
      </c>
      <c r="J524" s="1081">
        <v>140</v>
      </c>
      <c r="K524" s="1081"/>
      <c r="L524" s="1042">
        <v>130</v>
      </c>
      <c r="M524" s="1042">
        <v>130</v>
      </c>
      <c r="N524" s="1042">
        <v>140</v>
      </c>
      <c r="O524" s="1042">
        <v>154</v>
      </c>
      <c r="P524" s="1042">
        <v>154</v>
      </c>
      <c r="Q524" s="1042">
        <v>154</v>
      </c>
      <c r="R524" s="1042">
        <v>154</v>
      </c>
      <c r="S524" s="1125">
        <v>154</v>
      </c>
      <c r="T524" s="1289">
        <f t="shared" si="40"/>
        <v>154</v>
      </c>
      <c r="U524" s="1177">
        <f t="shared" si="41"/>
        <v>0</v>
      </c>
      <c r="W524" s="282" t="s">
        <v>5777</v>
      </c>
    </row>
    <row r="525" spans="1:23" ht="18">
      <c r="A525" s="1319" t="s">
        <v>4658</v>
      </c>
      <c r="B525" s="1169" t="s">
        <v>4659</v>
      </c>
      <c r="C525" s="1010" t="s">
        <v>2069</v>
      </c>
      <c r="D525" s="1291">
        <v>468.05</v>
      </c>
      <c r="E525" s="1294">
        <v>500</v>
      </c>
      <c r="F525" s="1291">
        <v>500</v>
      </c>
      <c r="G525" s="1294">
        <v>500</v>
      </c>
      <c r="H525" s="1288">
        <v>500</v>
      </c>
      <c r="I525" s="1081">
        <v>500</v>
      </c>
      <c r="J525" s="1081">
        <v>500</v>
      </c>
      <c r="K525" s="1081"/>
      <c r="L525" s="1318">
        <v>500</v>
      </c>
      <c r="M525" s="1318">
        <v>500</v>
      </c>
      <c r="N525" s="1318">
        <v>540</v>
      </c>
      <c r="O525" s="1318">
        <v>594</v>
      </c>
      <c r="P525" s="1318">
        <v>594</v>
      </c>
      <c r="Q525" s="1318">
        <v>594</v>
      </c>
      <c r="R525" s="1318">
        <v>594</v>
      </c>
      <c r="S525" s="1125">
        <v>594</v>
      </c>
      <c r="T525" s="1289">
        <f>FLOOR(10.76*S525,0.01)</f>
        <v>6391.4400000000005</v>
      </c>
      <c r="U525" s="1177">
        <f t="shared" si="41"/>
        <v>0</v>
      </c>
    </row>
    <row r="526" spans="1:23" ht="30">
      <c r="A526" s="1319" t="s">
        <v>4660</v>
      </c>
      <c r="B526" s="1321" t="s">
        <v>4661</v>
      </c>
      <c r="C526" s="1322" t="s">
        <v>2069</v>
      </c>
      <c r="D526" s="1291">
        <v>328.9</v>
      </c>
      <c r="E526" s="1294">
        <v>350</v>
      </c>
      <c r="F526" s="1291">
        <v>350</v>
      </c>
      <c r="G526" s="1294">
        <v>350</v>
      </c>
      <c r="H526" s="1288">
        <v>350</v>
      </c>
      <c r="I526" s="1081">
        <v>350</v>
      </c>
      <c r="J526" s="1081">
        <v>350</v>
      </c>
      <c r="K526" s="1081"/>
      <c r="L526" s="1042">
        <v>350</v>
      </c>
      <c r="M526" s="1042">
        <v>350</v>
      </c>
      <c r="N526" s="1042">
        <v>378</v>
      </c>
      <c r="O526" s="1042">
        <v>415</v>
      </c>
      <c r="P526" s="1042">
        <v>415</v>
      </c>
      <c r="Q526" s="1042">
        <v>415</v>
      </c>
      <c r="R526" s="1042">
        <v>415</v>
      </c>
      <c r="S526" s="1125">
        <v>415</v>
      </c>
      <c r="T526" s="1289">
        <f>FLOOR(10.76*S526,0.01)</f>
        <v>4465.4000000000005</v>
      </c>
      <c r="U526" s="1177">
        <f t="shared" si="41"/>
        <v>0</v>
      </c>
    </row>
    <row r="527" spans="1:23" ht="30.75">
      <c r="A527" s="1319" t="s">
        <v>4662</v>
      </c>
      <c r="B527" s="1169" t="s">
        <v>4663</v>
      </c>
      <c r="C527" s="1322" t="s">
        <v>2465</v>
      </c>
      <c r="D527" s="1291">
        <v>411.12500000000006</v>
      </c>
      <c r="E527" s="1294">
        <v>440</v>
      </c>
      <c r="F527" s="1291">
        <v>440</v>
      </c>
      <c r="G527" s="1294">
        <v>280</v>
      </c>
      <c r="H527" s="1288">
        <v>280</v>
      </c>
      <c r="I527" s="1081">
        <v>280</v>
      </c>
      <c r="J527" s="1081">
        <v>440</v>
      </c>
      <c r="K527" s="1081"/>
      <c r="L527" s="1042">
        <v>280</v>
      </c>
      <c r="M527" s="1042">
        <v>280</v>
      </c>
      <c r="N527" s="1042">
        <v>302</v>
      </c>
      <c r="O527" s="1042">
        <v>332</v>
      </c>
      <c r="P527" s="1042">
        <v>332</v>
      </c>
      <c r="Q527" s="1042">
        <v>332</v>
      </c>
      <c r="R527" s="1042">
        <v>332</v>
      </c>
      <c r="S527" s="1125">
        <v>332</v>
      </c>
      <c r="T527" s="1289">
        <f>FLOOR(10.76*S527,0.01)</f>
        <v>3572.32</v>
      </c>
      <c r="U527" s="1177">
        <f t="shared" si="41"/>
        <v>0</v>
      </c>
    </row>
    <row r="528" spans="1:23" ht="30">
      <c r="A528" s="1319" t="s">
        <v>4664</v>
      </c>
      <c r="B528" s="1321" t="s">
        <v>4665</v>
      </c>
      <c r="C528" s="1322" t="s">
        <v>2465</v>
      </c>
      <c r="D528" s="1291">
        <v>468.05</v>
      </c>
      <c r="E528" s="1294">
        <v>500</v>
      </c>
      <c r="F528" s="1291">
        <v>500</v>
      </c>
      <c r="G528" s="1294">
        <v>500</v>
      </c>
      <c r="H528" s="1288">
        <v>500</v>
      </c>
      <c r="I528" s="1081">
        <v>500</v>
      </c>
      <c r="J528" s="1081">
        <v>500</v>
      </c>
      <c r="K528" s="1081"/>
      <c r="L528" s="1042">
        <v>500</v>
      </c>
      <c r="M528" s="1042">
        <v>500</v>
      </c>
      <c r="N528" s="1042">
        <v>540</v>
      </c>
      <c r="O528" s="1042">
        <v>594</v>
      </c>
      <c r="P528" s="1042">
        <v>594</v>
      </c>
      <c r="Q528" s="1042">
        <v>594</v>
      </c>
      <c r="R528" s="1042">
        <v>594</v>
      </c>
      <c r="S528" s="1125">
        <v>594</v>
      </c>
      <c r="T528" s="1289">
        <f>FLOOR(10.76*S528,0.01)</f>
        <v>6391.4400000000005</v>
      </c>
      <c r="U528" s="1177">
        <f t="shared" si="41"/>
        <v>0</v>
      </c>
    </row>
    <row r="529" spans="1:23" ht="45.75">
      <c r="A529" s="1319" t="s">
        <v>4666</v>
      </c>
      <c r="B529" s="1169" t="s">
        <v>4667</v>
      </c>
      <c r="C529" s="1010" t="s">
        <v>1073</v>
      </c>
      <c r="D529" s="1291">
        <v>632.5</v>
      </c>
      <c r="E529" s="1294">
        <v>650</v>
      </c>
      <c r="F529" s="1291">
        <v>650</v>
      </c>
      <c r="G529" s="1294">
        <v>650</v>
      </c>
      <c r="H529" s="1288">
        <v>650</v>
      </c>
      <c r="I529" s="1081">
        <v>650</v>
      </c>
      <c r="J529" s="1081">
        <v>650</v>
      </c>
      <c r="K529" s="1081"/>
      <c r="L529" s="1042">
        <v>650</v>
      </c>
      <c r="M529" s="1042">
        <v>650</v>
      </c>
      <c r="N529" s="1042">
        <v>702</v>
      </c>
      <c r="O529" s="1042">
        <v>772</v>
      </c>
      <c r="P529" s="1042">
        <v>772</v>
      </c>
      <c r="Q529" s="1042">
        <v>772</v>
      </c>
      <c r="R529" s="1042">
        <v>772</v>
      </c>
      <c r="S529" s="1125">
        <v>772</v>
      </c>
      <c r="T529" s="1289">
        <f>FLOOR(10.76*S529,0.01)</f>
        <v>8306.7199999999993</v>
      </c>
      <c r="U529" s="1177">
        <f t="shared" si="41"/>
        <v>0</v>
      </c>
    </row>
    <row r="530" spans="1:23" ht="77.25">
      <c r="A530" s="1319" t="s">
        <v>4668</v>
      </c>
      <c r="B530" s="1169" t="s">
        <v>4669</v>
      </c>
      <c r="C530" s="1010" t="s">
        <v>2077</v>
      </c>
      <c r="D530" s="1291">
        <v>2783</v>
      </c>
      <c r="E530" s="1294">
        <v>3050</v>
      </c>
      <c r="F530" s="1291">
        <v>3050</v>
      </c>
      <c r="G530" s="1294">
        <v>2961.17</v>
      </c>
      <c r="H530" s="1288">
        <v>2874.92</v>
      </c>
      <c r="I530" s="1081">
        <v>2874.92</v>
      </c>
      <c r="J530" s="1081">
        <v>3050</v>
      </c>
      <c r="K530" s="1081"/>
      <c r="L530" s="1042">
        <v>2874.92</v>
      </c>
      <c r="M530" s="1042">
        <v>2874.92</v>
      </c>
      <c r="N530" s="1042">
        <v>3104</v>
      </c>
      <c r="O530" s="1042">
        <v>3414</v>
      </c>
      <c r="P530" s="1042">
        <v>3414</v>
      </c>
      <c r="Q530" s="1042">
        <v>3414</v>
      </c>
      <c r="R530" s="1042">
        <v>3414</v>
      </c>
      <c r="S530" s="1125">
        <v>3414</v>
      </c>
      <c r="T530" s="1289">
        <f>FLOOR(3.28*S530,0.01)</f>
        <v>11197.92</v>
      </c>
      <c r="U530" s="1177">
        <f t="shared" si="41"/>
        <v>0</v>
      </c>
    </row>
    <row r="531" spans="1:23" ht="36">
      <c r="A531" s="1323" t="s">
        <v>762</v>
      </c>
      <c r="B531" s="1299" t="s">
        <v>5309</v>
      </c>
      <c r="C531" s="1010" t="s">
        <v>2920</v>
      </c>
      <c r="D531" s="1291">
        <v>44.274999999999999</v>
      </c>
      <c r="E531" s="1294">
        <v>45</v>
      </c>
      <c r="F531" s="1291">
        <v>45</v>
      </c>
      <c r="G531" s="1294">
        <v>45</v>
      </c>
      <c r="H531" s="1306">
        <v>45</v>
      </c>
      <c r="I531" s="1081">
        <v>45</v>
      </c>
      <c r="J531" s="1081">
        <v>45</v>
      </c>
      <c r="K531" s="1081"/>
      <c r="L531" s="1042">
        <v>45</v>
      </c>
      <c r="M531" s="1042">
        <v>45</v>
      </c>
      <c r="N531" s="1042">
        <v>48</v>
      </c>
      <c r="O531" s="1042">
        <v>52</v>
      </c>
      <c r="P531" s="1042">
        <v>52</v>
      </c>
      <c r="Q531" s="1042">
        <v>52</v>
      </c>
      <c r="R531" s="1042">
        <v>52</v>
      </c>
      <c r="S531" s="1125">
        <v>52</v>
      </c>
      <c r="T531" s="1289">
        <f>S531</f>
        <v>52</v>
      </c>
      <c r="U531" s="1177">
        <f t="shared" si="41"/>
        <v>0</v>
      </c>
    </row>
    <row r="532" spans="1:23" ht="31.5">
      <c r="A532" s="906" t="s">
        <v>4670</v>
      </c>
      <c r="B532" s="1136" t="s">
        <v>4671</v>
      </c>
      <c r="C532" s="292" t="s">
        <v>4672</v>
      </c>
      <c r="D532" s="722">
        <v>158.125</v>
      </c>
      <c r="E532" s="873">
        <v>170</v>
      </c>
      <c r="F532" s="722">
        <v>170</v>
      </c>
      <c r="G532" s="873"/>
      <c r="H532" s="973"/>
      <c r="I532" s="491"/>
      <c r="J532" s="491">
        <v>170</v>
      </c>
      <c r="K532" s="491"/>
      <c r="L532" s="1081"/>
      <c r="M532" s="1081"/>
      <c r="N532" s="1081"/>
      <c r="O532" s="1081"/>
      <c r="P532" s="1081"/>
      <c r="Q532" s="1081"/>
      <c r="R532" s="1081"/>
      <c r="S532" s="1124"/>
      <c r="T532" s="1133">
        <f>FLOOR(10.76*S532,0.01)</f>
        <v>0</v>
      </c>
      <c r="U532" s="1177" t="e">
        <f t="shared" si="41"/>
        <v>#DIV/0!</v>
      </c>
    </row>
    <row r="533" spans="1:23" ht="31.5">
      <c r="A533" s="906" t="s">
        <v>4673</v>
      </c>
      <c r="B533" s="1136" t="s">
        <v>4674</v>
      </c>
      <c r="C533" s="292" t="s">
        <v>2097</v>
      </c>
      <c r="D533" s="722">
        <v>183.42499999999998</v>
      </c>
      <c r="E533" s="873">
        <v>200</v>
      </c>
      <c r="F533" s="722">
        <v>200</v>
      </c>
      <c r="G533" s="873"/>
      <c r="H533" s="973"/>
      <c r="I533" s="491"/>
      <c r="J533" s="491">
        <v>200</v>
      </c>
      <c r="K533" s="491"/>
      <c r="L533" s="1081"/>
      <c r="M533" s="1081"/>
      <c r="N533" s="1081"/>
      <c r="O533" s="1081"/>
      <c r="P533" s="1081"/>
      <c r="Q533" s="1081"/>
      <c r="R533" s="1081"/>
      <c r="S533" s="1124"/>
      <c r="T533" s="1133">
        <f>FLOOR(10.76*S533,0.01)</f>
        <v>0</v>
      </c>
      <c r="U533" s="1177" t="e">
        <f t="shared" si="41"/>
        <v>#DIV/0!</v>
      </c>
    </row>
    <row r="534" spans="1:23" ht="31.5">
      <c r="A534" s="906" t="s">
        <v>4675</v>
      </c>
      <c r="B534" s="1136" t="s">
        <v>4676</v>
      </c>
      <c r="C534" s="292" t="s">
        <v>2097</v>
      </c>
      <c r="D534" s="722">
        <v>215.05</v>
      </c>
      <c r="E534" s="873">
        <v>235</v>
      </c>
      <c r="F534" s="722">
        <v>235</v>
      </c>
      <c r="G534" s="873"/>
      <c r="H534" s="973"/>
      <c r="I534" s="491"/>
      <c r="J534" s="491">
        <v>235</v>
      </c>
      <c r="K534" s="491"/>
      <c r="L534" s="1081"/>
      <c r="M534" s="1081"/>
      <c r="N534" s="1081"/>
      <c r="O534" s="1081"/>
      <c r="P534" s="1081"/>
      <c r="Q534" s="1081"/>
      <c r="R534" s="1081"/>
      <c r="S534" s="1124"/>
      <c r="T534" s="1133">
        <f>FLOOR(10.76*S534,0.01)</f>
        <v>0</v>
      </c>
      <c r="U534" s="1177" t="e">
        <f t="shared" si="41"/>
        <v>#DIV/0!</v>
      </c>
    </row>
    <row r="535" spans="1:23" ht="31.5">
      <c r="A535" s="906" t="s">
        <v>4677</v>
      </c>
      <c r="B535" s="1136" t="s">
        <v>4678</v>
      </c>
      <c r="C535" s="292" t="s">
        <v>2920</v>
      </c>
      <c r="D535" s="722">
        <v>177.1</v>
      </c>
      <c r="E535" s="873">
        <v>190</v>
      </c>
      <c r="F535" s="722">
        <v>190</v>
      </c>
      <c r="G535" s="873">
        <v>140</v>
      </c>
      <c r="H535" s="974"/>
      <c r="I535" s="491"/>
      <c r="J535" s="491">
        <v>190</v>
      </c>
      <c r="K535" s="491"/>
      <c r="L535" s="1043"/>
      <c r="M535" s="1043"/>
      <c r="N535" s="1043">
        <v>151</v>
      </c>
      <c r="O535" s="1043">
        <v>166</v>
      </c>
      <c r="P535" s="1043">
        <v>166</v>
      </c>
      <c r="Q535" s="1043">
        <v>166</v>
      </c>
      <c r="R535" s="1043">
        <v>166</v>
      </c>
      <c r="S535" s="1128">
        <v>166</v>
      </c>
      <c r="T535" s="1325">
        <f>S535</f>
        <v>166</v>
      </c>
      <c r="U535" s="1177">
        <f t="shared" si="41"/>
        <v>0</v>
      </c>
    </row>
    <row r="536" spans="1:23" ht="54.75" customHeight="1">
      <c r="A536" s="1323" t="s">
        <v>586</v>
      </c>
      <c r="B536" s="1169" t="s">
        <v>4679</v>
      </c>
      <c r="C536" s="1010" t="s">
        <v>749</v>
      </c>
      <c r="D536" s="1291">
        <v>1771.0000000000002</v>
      </c>
      <c r="E536" s="1294">
        <v>1940</v>
      </c>
      <c r="F536" s="1291">
        <v>1940</v>
      </c>
      <c r="G536" s="1294">
        <v>1940</v>
      </c>
      <c r="H536" s="1306">
        <v>1940</v>
      </c>
      <c r="I536" s="1081">
        <v>1940</v>
      </c>
      <c r="J536" s="1081">
        <v>1940</v>
      </c>
      <c r="K536" s="1081"/>
      <c r="L536" s="1324">
        <v>1940</v>
      </c>
      <c r="M536" s="1324">
        <v>1940</v>
      </c>
      <c r="N536" s="1324">
        <v>2095</v>
      </c>
      <c r="O536" s="1324">
        <v>2304</v>
      </c>
      <c r="P536" s="1324">
        <v>2304</v>
      </c>
      <c r="Q536" s="1324">
        <v>2304</v>
      </c>
      <c r="R536" s="1324">
        <v>2304</v>
      </c>
      <c r="S536" s="1128">
        <v>2304</v>
      </c>
      <c r="T536" s="1289">
        <f>S536</f>
        <v>2304</v>
      </c>
      <c r="U536" s="1177">
        <f t="shared" si="41"/>
        <v>0</v>
      </c>
    </row>
    <row r="537" spans="1:23" ht="141.75">
      <c r="A537" s="907" t="s">
        <v>4680</v>
      </c>
      <c r="B537" s="1136" t="s">
        <v>4681</v>
      </c>
      <c r="C537" s="908" t="s">
        <v>2043</v>
      </c>
      <c r="D537" s="909" t="s">
        <v>399</v>
      </c>
      <c r="E537" s="909" t="s">
        <v>399</v>
      </c>
      <c r="F537" s="909">
        <f>680+90</f>
        <v>770</v>
      </c>
      <c r="G537" s="910"/>
      <c r="H537" s="973"/>
      <c r="I537" s="491"/>
      <c r="J537" s="491">
        <v>770</v>
      </c>
      <c r="K537" s="491"/>
      <c r="L537" s="1081"/>
      <c r="M537" s="1081"/>
      <c r="N537" s="1081"/>
      <c r="O537" s="1081"/>
      <c r="P537" s="1081"/>
      <c r="Q537" s="1081"/>
      <c r="R537" s="1081"/>
      <c r="S537" s="1124"/>
      <c r="T537" s="1133">
        <f>FLOOR(10.76*S537,0.01)</f>
        <v>0</v>
      </c>
      <c r="U537" s="1177" t="e">
        <f t="shared" si="41"/>
        <v>#DIV/0!</v>
      </c>
    </row>
    <row r="538" spans="1:23" ht="18.75">
      <c r="A538" s="311">
        <v>29</v>
      </c>
      <c r="B538" s="1082" t="s">
        <v>1603</v>
      </c>
      <c r="C538" s="285"/>
      <c r="D538" s="886"/>
      <c r="E538" s="911"/>
      <c r="F538" s="886"/>
      <c r="G538" s="911"/>
      <c r="H538" s="973"/>
      <c r="I538" s="491"/>
      <c r="J538" s="491"/>
      <c r="K538" s="491"/>
      <c r="L538" s="491"/>
      <c r="M538" s="491"/>
      <c r="N538" s="491"/>
      <c r="O538" s="491"/>
      <c r="P538" s="491"/>
      <c r="Q538" s="491"/>
      <c r="R538" s="491"/>
      <c r="S538" s="1124"/>
      <c r="T538" s="1133"/>
      <c r="U538" s="1177" t="e">
        <f t="shared" si="41"/>
        <v>#DIV/0!</v>
      </c>
    </row>
    <row r="539" spans="1:23" ht="18.75">
      <c r="A539" s="890">
        <v>29.1</v>
      </c>
      <c r="B539" s="1082" t="s">
        <v>1604</v>
      </c>
      <c r="C539" s="285"/>
      <c r="D539" s="886"/>
      <c r="E539" s="911"/>
      <c r="F539" s="886"/>
      <c r="G539" s="911"/>
      <c r="H539" s="973"/>
      <c r="I539" s="491"/>
      <c r="J539" s="491"/>
      <c r="K539" s="491"/>
      <c r="L539" s="491"/>
      <c r="M539" s="491"/>
      <c r="N539" s="491"/>
      <c r="O539" s="491"/>
      <c r="P539" s="491"/>
      <c r="Q539" s="491"/>
      <c r="R539" s="491"/>
      <c r="S539" s="1124"/>
      <c r="T539" s="1133"/>
      <c r="U539" s="1177" t="e">
        <f t="shared" si="41"/>
        <v>#DIV/0!</v>
      </c>
    </row>
    <row r="540" spans="1:23" ht="18">
      <c r="A540" s="890"/>
      <c r="B540" s="665" t="s">
        <v>2042</v>
      </c>
      <c r="C540" s="292" t="s">
        <v>2043</v>
      </c>
      <c r="D540" s="660">
        <v>43.699999999999996</v>
      </c>
      <c r="E540" s="869">
        <v>48.07</v>
      </c>
      <c r="F540" s="660">
        <v>50.473500000000001</v>
      </c>
      <c r="G540" s="869">
        <v>49</v>
      </c>
      <c r="H540" s="973">
        <v>49</v>
      </c>
      <c r="I540" s="491">
        <v>49</v>
      </c>
      <c r="J540" s="491">
        <v>50.473500000000001</v>
      </c>
      <c r="K540" s="491"/>
      <c r="L540" s="1041">
        <v>49</v>
      </c>
      <c r="M540" s="1041">
        <v>49</v>
      </c>
      <c r="N540" s="1041">
        <v>49</v>
      </c>
      <c r="O540" s="1041">
        <v>52</v>
      </c>
      <c r="P540" s="1041">
        <v>52</v>
      </c>
      <c r="Q540" s="1041">
        <v>52</v>
      </c>
      <c r="R540" s="1041">
        <v>52</v>
      </c>
      <c r="S540" s="1125">
        <v>52</v>
      </c>
      <c r="T540" s="1133">
        <f t="shared" ref="T540:T560" si="42">FLOOR(10.76*S540,0.01)</f>
        <v>559.52</v>
      </c>
      <c r="U540" s="1177">
        <f t="shared" si="41"/>
        <v>0</v>
      </c>
      <c r="W540" s="282" t="s">
        <v>5903</v>
      </c>
    </row>
    <row r="541" spans="1:23" ht="18">
      <c r="A541" s="890"/>
      <c r="B541" s="665" t="s">
        <v>4682</v>
      </c>
      <c r="C541" s="292" t="s">
        <v>2043</v>
      </c>
      <c r="D541" s="660"/>
      <c r="E541" s="869"/>
      <c r="F541" s="660">
        <v>55.650000000000006</v>
      </c>
      <c r="G541" s="869">
        <v>56</v>
      </c>
      <c r="H541" s="973">
        <v>56</v>
      </c>
      <c r="I541" s="491">
        <v>56</v>
      </c>
      <c r="J541" s="491">
        <v>55.650000000000006</v>
      </c>
      <c r="K541" s="491"/>
      <c r="L541" s="1041">
        <v>56</v>
      </c>
      <c r="M541" s="1041">
        <v>56</v>
      </c>
      <c r="N541" s="1041">
        <v>56</v>
      </c>
      <c r="O541" s="1041">
        <v>59</v>
      </c>
      <c r="P541" s="1041">
        <v>59</v>
      </c>
      <c r="Q541" s="1041">
        <v>59</v>
      </c>
      <c r="R541" s="1041">
        <v>59</v>
      </c>
      <c r="S541" s="1125">
        <v>59</v>
      </c>
      <c r="T541" s="1133">
        <f t="shared" si="42"/>
        <v>634.84</v>
      </c>
      <c r="U541" s="1177">
        <f t="shared" si="41"/>
        <v>0</v>
      </c>
    </row>
    <row r="542" spans="1:23" ht="18">
      <c r="A542" s="890"/>
      <c r="B542" s="665" t="s">
        <v>2044</v>
      </c>
      <c r="C542" s="292" t="s">
        <v>2069</v>
      </c>
      <c r="D542" s="660">
        <v>55.199999999999996</v>
      </c>
      <c r="E542" s="869">
        <v>60.72</v>
      </c>
      <c r="F542" s="660">
        <v>63.756</v>
      </c>
      <c r="G542" s="869">
        <v>65</v>
      </c>
      <c r="H542" s="973">
        <v>65</v>
      </c>
      <c r="I542" s="491">
        <v>65</v>
      </c>
      <c r="J542" s="491">
        <v>63.756</v>
      </c>
      <c r="K542" s="491"/>
      <c r="L542" s="1041">
        <v>65</v>
      </c>
      <c r="M542" s="1041">
        <v>65</v>
      </c>
      <c r="N542" s="1041">
        <v>65</v>
      </c>
      <c r="O542" s="1041">
        <v>69</v>
      </c>
      <c r="P542" s="1041">
        <v>69</v>
      </c>
      <c r="Q542" s="1041">
        <v>69</v>
      </c>
      <c r="R542" s="1041">
        <v>69</v>
      </c>
      <c r="S542" s="1125">
        <v>69</v>
      </c>
      <c r="T542" s="1133">
        <f t="shared" si="42"/>
        <v>742.44</v>
      </c>
      <c r="U542" s="1177">
        <f t="shared" si="41"/>
        <v>0</v>
      </c>
    </row>
    <row r="543" spans="1:23" ht="18">
      <c r="A543" s="890"/>
      <c r="B543" s="665" t="s">
        <v>2045</v>
      </c>
      <c r="C543" s="292" t="s">
        <v>2465</v>
      </c>
      <c r="D543" s="660">
        <v>74.75</v>
      </c>
      <c r="E543" s="869">
        <v>82.225000000000009</v>
      </c>
      <c r="F543" s="660">
        <v>86.336250000000007</v>
      </c>
      <c r="G543" s="869">
        <v>75</v>
      </c>
      <c r="H543" s="973">
        <v>75</v>
      </c>
      <c r="I543" s="491">
        <v>75</v>
      </c>
      <c r="J543" s="491">
        <v>86.336250000000007</v>
      </c>
      <c r="K543" s="491"/>
      <c r="L543" s="1041">
        <v>75</v>
      </c>
      <c r="M543" s="1041">
        <v>75</v>
      </c>
      <c r="N543" s="1041">
        <v>75</v>
      </c>
      <c r="O543" s="1041">
        <v>79</v>
      </c>
      <c r="P543" s="1041">
        <v>79</v>
      </c>
      <c r="Q543" s="1041">
        <v>79</v>
      </c>
      <c r="R543" s="1041">
        <v>79</v>
      </c>
      <c r="S543" s="1125">
        <v>79</v>
      </c>
      <c r="T543" s="1133">
        <f t="shared" si="42"/>
        <v>850.04</v>
      </c>
      <c r="U543" s="1177">
        <f t="shared" si="41"/>
        <v>0</v>
      </c>
    </row>
    <row r="544" spans="1:23" ht="18">
      <c r="A544" s="890"/>
      <c r="B544" s="665" t="s">
        <v>2046</v>
      </c>
      <c r="C544" s="292" t="s">
        <v>2465</v>
      </c>
      <c r="D544" s="660">
        <v>86.25</v>
      </c>
      <c r="E544" s="869">
        <v>94.875000000000014</v>
      </c>
      <c r="F544" s="660">
        <v>99.61875000000002</v>
      </c>
      <c r="G544" s="869">
        <v>100</v>
      </c>
      <c r="H544" s="973">
        <v>100</v>
      </c>
      <c r="I544" s="491">
        <v>100</v>
      </c>
      <c r="J544" s="491">
        <v>99.61875000000002</v>
      </c>
      <c r="K544" s="491"/>
      <c r="L544" s="1041">
        <v>100</v>
      </c>
      <c r="M544" s="1041">
        <v>100</v>
      </c>
      <c r="N544" s="1041">
        <v>100</v>
      </c>
      <c r="O544" s="1041">
        <v>106</v>
      </c>
      <c r="P544" s="1041">
        <v>106</v>
      </c>
      <c r="Q544" s="1041">
        <v>106</v>
      </c>
      <c r="R544" s="1041">
        <v>106</v>
      </c>
      <c r="S544" s="1125">
        <v>106</v>
      </c>
      <c r="T544" s="1133">
        <f t="shared" si="42"/>
        <v>1140.56</v>
      </c>
      <c r="U544" s="1177">
        <f t="shared" si="41"/>
        <v>0</v>
      </c>
    </row>
    <row r="545" spans="1:21" ht="18">
      <c r="A545" s="890"/>
      <c r="B545" s="665" t="s">
        <v>4683</v>
      </c>
      <c r="C545" s="292" t="s">
        <v>2465</v>
      </c>
      <c r="D545" s="660" t="s">
        <v>399</v>
      </c>
      <c r="E545" s="660" t="s">
        <v>399</v>
      </c>
      <c r="F545" s="660">
        <v>168</v>
      </c>
      <c r="G545" s="869">
        <v>150</v>
      </c>
      <c r="H545" s="973">
        <v>150</v>
      </c>
      <c r="I545" s="491">
        <v>150</v>
      </c>
      <c r="J545" s="491">
        <v>168</v>
      </c>
      <c r="K545" s="491"/>
      <c r="L545" s="1041">
        <v>150</v>
      </c>
      <c r="M545" s="1041">
        <v>150</v>
      </c>
      <c r="N545" s="1041">
        <v>150</v>
      </c>
      <c r="O545" s="1041">
        <v>159</v>
      </c>
      <c r="P545" s="1041">
        <v>159</v>
      </c>
      <c r="Q545" s="1041">
        <v>159</v>
      </c>
      <c r="R545" s="1041">
        <v>159</v>
      </c>
      <c r="S545" s="1125">
        <v>159</v>
      </c>
      <c r="T545" s="1133">
        <f t="shared" si="42"/>
        <v>1710.8400000000001</v>
      </c>
      <c r="U545" s="1177">
        <f t="shared" si="41"/>
        <v>0</v>
      </c>
    </row>
    <row r="546" spans="1:21" ht="37.5">
      <c r="A546" s="890">
        <v>29.2</v>
      </c>
      <c r="B546" s="1082" t="s">
        <v>1605</v>
      </c>
      <c r="C546" s="292"/>
      <c r="D546" s="660"/>
      <c r="E546" s="869"/>
      <c r="F546" s="660"/>
      <c r="G546" s="869"/>
      <c r="H546" s="973"/>
      <c r="I546" s="491"/>
      <c r="J546" s="491"/>
      <c r="K546" s="491"/>
      <c r="L546" s="1041"/>
      <c r="M546" s="1041"/>
      <c r="N546" s="1041"/>
      <c r="O546" s="1041"/>
      <c r="P546" s="1041"/>
      <c r="Q546" s="1041"/>
      <c r="R546" s="1041"/>
      <c r="S546" s="1125"/>
      <c r="T546" s="1133">
        <f t="shared" si="42"/>
        <v>0</v>
      </c>
      <c r="U546" s="1177" t="e">
        <f t="shared" si="41"/>
        <v>#DIV/0!</v>
      </c>
    </row>
    <row r="547" spans="1:21" ht="18">
      <c r="A547" s="890"/>
      <c r="B547" s="665" t="s">
        <v>2042</v>
      </c>
      <c r="C547" s="292" t="s">
        <v>2465</v>
      </c>
      <c r="D547" s="660">
        <v>40.25</v>
      </c>
      <c r="E547" s="869">
        <v>44.275000000000006</v>
      </c>
      <c r="F547" s="660">
        <v>46.48875000000001</v>
      </c>
      <c r="G547" s="869">
        <v>48.410000000000004</v>
      </c>
      <c r="H547" s="973">
        <v>48.41</v>
      </c>
      <c r="I547" s="491">
        <v>48.41</v>
      </c>
      <c r="J547" s="491">
        <v>46.48875000000001</v>
      </c>
      <c r="K547" s="491"/>
      <c r="L547" s="1041">
        <v>48.41</v>
      </c>
      <c r="M547" s="1041">
        <v>48.41</v>
      </c>
      <c r="N547" s="1041">
        <v>48.41</v>
      </c>
      <c r="O547" s="1041">
        <v>51</v>
      </c>
      <c r="P547" s="1041">
        <v>51</v>
      </c>
      <c r="Q547" s="1041">
        <v>51</v>
      </c>
      <c r="R547" s="1041">
        <v>51</v>
      </c>
      <c r="S547" s="1125">
        <v>51</v>
      </c>
      <c r="T547" s="1133">
        <f t="shared" si="42"/>
        <v>548.76</v>
      </c>
      <c r="U547" s="1177">
        <f t="shared" si="41"/>
        <v>0</v>
      </c>
    </row>
    <row r="548" spans="1:21" ht="18">
      <c r="A548" s="890"/>
      <c r="B548" s="665" t="s">
        <v>2539</v>
      </c>
      <c r="C548" s="292" t="s">
        <v>2465</v>
      </c>
      <c r="D548" s="660">
        <v>46</v>
      </c>
      <c r="E548" s="869">
        <v>50.6</v>
      </c>
      <c r="F548" s="660">
        <v>53.13</v>
      </c>
      <c r="G548" s="869">
        <v>56.65</v>
      </c>
      <c r="H548" s="973">
        <v>56.65</v>
      </c>
      <c r="I548" s="491">
        <v>56.65</v>
      </c>
      <c r="J548" s="491">
        <v>53.13</v>
      </c>
      <c r="K548" s="491"/>
      <c r="L548" s="1041">
        <v>56.65</v>
      </c>
      <c r="M548" s="1041">
        <v>56.65</v>
      </c>
      <c r="N548" s="1041">
        <v>56.65</v>
      </c>
      <c r="O548" s="1041">
        <v>60</v>
      </c>
      <c r="P548" s="1041">
        <v>60</v>
      </c>
      <c r="Q548" s="1041">
        <v>60</v>
      </c>
      <c r="R548" s="1041">
        <v>60</v>
      </c>
      <c r="S548" s="1125">
        <v>60</v>
      </c>
      <c r="T548" s="1133">
        <f t="shared" si="42"/>
        <v>645.6</v>
      </c>
      <c r="U548" s="1177">
        <f t="shared" si="41"/>
        <v>0</v>
      </c>
    </row>
    <row r="549" spans="1:21" ht="18.75">
      <c r="A549" s="890">
        <v>29.3</v>
      </c>
      <c r="B549" s="1082" t="s">
        <v>2540</v>
      </c>
      <c r="C549" s="292"/>
      <c r="D549" s="660"/>
      <c r="E549" s="869"/>
      <c r="F549" s="660"/>
      <c r="G549" s="869"/>
      <c r="H549" s="973"/>
      <c r="I549" s="491"/>
      <c r="J549" s="491"/>
      <c r="K549" s="491"/>
      <c r="L549" s="491"/>
      <c r="M549" s="491"/>
      <c r="N549" s="491"/>
      <c r="O549" s="491"/>
      <c r="P549" s="491"/>
      <c r="Q549" s="491"/>
      <c r="R549" s="491"/>
      <c r="S549" s="1124"/>
      <c r="T549" s="1133">
        <f t="shared" si="42"/>
        <v>0</v>
      </c>
      <c r="U549" s="1177" t="e">
        <f t="shared" si="41"/>
        <v>#DIV/0!</v>
      </c>
    </row>
    <row r="550" spans="1:21" ht="18">
      <c r="A550" s="890"/>
      <c r="B550" s="665" t="s">
        <v>4684</v>
      </c>
      <c r="C550" s="292" t="s">
        <v>2465</v>
      </c>
      <c r="D550" s="660">
        <v>126.49999999999999</v>
      </c>
      <c r="E550" s="869">
        <v>139.15</v>
      </c>
      <c r="F550" s="660">
        <v>146.10750000000002</v>
      </c>
      <c r="G550" s="869">
        <v>154.5</v>
      </c>
      <c r="H550" s="973">
        <v>154.5</v>
      </c>
      <c r="I550" s="491">
        <v>154.5</v>
      </c>
      <c r="J550" s="491">
        <v>146.10750000000002</v>
      </c>
      <c r="K550" s="491"/>
      <c r="L550" s="1035">
        <v>154.5</v>
      </c>
      <c r="M550" s="1035">
        <v>154.5</v>
      </c>
      <c r="N550" s="1035">
        <v>154.5</v>
      </c>
      <c r="O550" s="1035">
        <v>164</v>
      </c>
      <c r="P550" s="1035">
        <v>164</v>
      </c>
      <c r="Q550" s="1035">
        <v>164</v>
      </c>
      <c r="R550" s="1035">
        <v>164</v>
      </c>
      <c r="S550" s="1125">
        <v>164</v>
      </c>
      <c r="T550" s="1133">
        <f t="shared" si="42"/>
        <v>1764.64</v>
      </c>
      <c r="U550" s="1177">
        <f t="shared" si="41"/>
        <v>0</v>
      </c>
    </row>
    <row r="551" spans="1:21" ht="18.75">
      <c r="A551" s="890">
        <v>29.4</v>
      </c>
      <c r="B551" s="1082" t="s">
        <v>2542</v>
      </c>
      <c r="C551" s="284"/>
      <c r="D551" s="886"/>
      <c r="E551" s="869"/>
      <c r="F551" s="660"/>
      <c r="G551" s="869"/>
      <c r="H551" s="973"/>
      <c r="I551" s="491"/>
      <c r="J551" s="491"/>
      <c r="K551" s="491"/>
      <c r="L551" s="1035"/>
      <c r="M551" s="1035"/>
      <c r="N551" s="1035"/>
      <c r="O551" s="1035"/>
      <c r="P551" s="1035"/>
      <c r="Q551" s="1035"/>
      <c r="R551" s="1035"/>
      <c r="S551" s="1125"/>
      <c r="T551" s="1133">
        <f t="shared" si="42"/>
        <v>0</v>
      </c>
      <c r="U551" s="1177" t="e">
        <f t="shared" si="41"/>
        <v>#DIV/0!</v>
      </c>
    </row>
    <row r="552" spans="1:21" ht="18">
      <c r="A552" s="890"/>
      <c r="B552" s="665" t="s">
        <v>2543</v>
      </c>
      <c r="C552" s="292" t="s">
        <v>2043</v>
      </c>
      <c r="D552" s="660">
        <v>74.75</v>
      </c>
      <c r="E552" s="869">
        <v>82.225000000000009</v>
      </c>
      <c r="F552" s="660">
        <v>86.336250000000007</v>
      </c>
      <c r="G552" s="869">
        <v>96</v>
      </c>
      <c r="H552" s="973">
        <v>96</v>
      </c>
      <c r="I552" s="491">
        <v>96</v>
      </c>
      <c r="J552" s="491">
        <v>86.336250000000007</v>
      </c>
      <c r="K552" s="491"/>
      <c r="L552" s="1035">
        <v>96</v>
      </c>
      <c r="M552" s="1035">
        <v>96</v>
      </c>
      <c r="N552" s="1035">
        <v>96</v>
      </c>
      <c r="O552" s="1035">
        <v>102</v>
      </c>
      <c r="P552" s="1035">
        <v>102</v>
      </c>
      <c r="Q552" s="1035">
        <v>102</v>
      </c>
      <c r="R552" s="1035">
        <v>102</v>
      </c>
      <c r="S552" s="1125">
        <v>102</v>
      </c>
      <c r="T552" s="1133">
        <f t="shared" si="42"/>
        <v>1097.52</v>
      </c>
      <c r="U552" s="1177">
        <f t="shared" si="41"/>
        <v>0</v>
      </c>
    </row>
    <row r="553" spans="1:21" ht="18">
      <c r="A553" s="890"/>
      <c r="B553" s="665" t="s">
        <v>2544</v>
      </c>
      <c r="C553" s="292" t="s">
        <v>1073</v>
      </c>
      <c r="D553" s="660">
        <v>80.5</v>
      </c>
      <c r="E553" s="869">
        <v>88.550000000000011</v>
      </c>
      <c r="F553" s="660">
        <v>92.97750000000002</v>
      </c>
      <c r="G553" s="869">
        <v>103</v>
      </c>
      <c r="H553" s="973">
        <v>103</v>
      </c>
      <c r="I553" s="491">
        <v>103</v>
      </c>
      <c r="J553" s="491">
        <v>92.97750000000002</v>
      </c>
      <c r="K553" s="491"/>
      <c r="L553" s="1035">
        <v>103</v>
      </c>
      <c r="M553" s="1035">
        <v>103</v>
      </c>
      <c r="N553" s="1035">
        <v>103</v>
      </c>
      <c r="O553" s="1035">
        <v>109</v>
      </c>
      <c r="P553" s="1035">
        <v>109</v>
      </c>
      <c r="Q553" s="1035">
        <v>109</v>
      </c>
      <c r="R553" s="1035">
        <v>109</v>
      </c>
      <c r="S553" s="1125">
        <v>109</v>
      </c>
      <c r="T553" s="1133">
        <f t="shared" si="42"/>
        <v>1172.8399999999999</v>
      </c>
      <c r="U553" s="1177">
        <f t="shared" si="41"/>
        <v>0</v>
      </c>
    </row>
    <row r="554" spans="1:21" ht="18">
      <c r="A554" s="890"/>
      <c r="B554" s="665" t="s">
        <v>2545</v>
      </c>
      <c r="C554" s="292" t="s">
        <v>2465</v>
      </c>
      <c r="D554" s="660">
        <v>92</v>
      </c>
      <c r="E554" s="869">
        <v>101.2</v>
      </c>
      <c r="F554" s="660">
        <v>106.26</v>
      </c>
      <c r="G554" s="869">
        <v>120</v>
      </c>
      <c r="H554" s="973">
        <v>120</v>
      </c>
      <c r="I554" s="491">
        <v>120</v>
      </c>
      <c r="J554" s="491">
        <v>106.26</v>
      </c>
      <c r="K554" s="491"/>
      <c r="L554" s="1035">
        <v>120</v>
      </c>
      <c r="M554" s="1035">
        <v>120</v>
      </c>
      <c r="N554" s="1035">
        <v>120</v>
      </c>
      <c r="O554" s="1035">
        <v>127</v>
      </c>
      <c r="P554" s="1035">
        <v>127</v>
      </c>
      <c r="Q554" s="1035">
        <v>127</v>
      </c>
      <c r="R554" s="1035">
        <v>127</v>
      </c>
      <c r="S554" s="1125">
        <v>127</v>
      </c>
      <c r="T554" s="1133">
        <f t="shared" si="42"/>
        <v>1366.52</v>
      </c>
      <c r="U554" s="1177">
        <f t="shared" si="41"/>
        <v>0</v>
      </c>
    </row>
    <row r="555" spans="1:21" ht="18">
      <c r="A555" s="890"/>
      <c r="B555" s="665" t="s">
        <v>2546</v>
      </c>
      <c r="C555" s="292" t="s">
        <v>2465</v>
      </c>
      <c r="D555" s="660">
        <v>126.49999999999999</v>
      </c>
      <c r="E555" s="869">
        <v>139.15</v>
      </c>
      <c r="F555" s="660">
        <v>146.10750000000002</v>
      </c>
      <c r="G555" s="869">
        <v>180</v>
      </c>
      <c r="H555" s="973">
        <v>180</v>
      </c>
      <c r="I555" s="491">
        <v>180</v>
      </c>
      <c r="J555" s="491">
        <v>146.10750000000002</v>
      </c>
      <c r="K555" s="491"/>
      <c r="L555" s="1035">
        <v>180</v>
      </c>
      <c r="M555" s="1035">
        <v>180</v>
      </c>
      <c r="N555" s="1035">
        <v>180</v>
      </c>
      <c r="O555" s="1035">
        <v>184</v>
      </c>
      <c r="P555" s="1035">
        <v>184</v>
      </c>
      <c r="Q555" s="1035">
        <v>184</v>
      </c>
      <c r="R555" s="1035">
        <v>184</v>
      </c>
      <c r="S555" s="1125">
        <v>184</v>
      </c>
      <c r="T555" s="1133">
        <f t="shared" si="42"/>
        <v>1979.8400000000001</v>
      </c>
      <c r="U555" s="1177">
        <f t="shared" si="41"/>
        <v>0</v>
      </c>
    </row>
    <row r="556" spans="1:21" ht="18">
      <c r="A556" s="890"/>
      <c r="B556" s="665" t="s">
        <v>2547</v>
      </c>
      <c r="C556" s="292" t="s">
        <v>2465</v>
      </c>
      <c r="D556" s="660">
        <v>184</v>
      </c>
      <c r="E556" s="869">
        <v>202.4</v>
      </c>
      <c r="F556" s="660">
        <v>212.52</v>
      </c>
      <c r="G556" s="869">
        <v>250</v>
      </c>
      <c r="H556" s="973">
        <v>250</v>
      </c>
      <c r="I556" s="491">
        <v>250</v>
      </c>
      <c r="J556" s="491">
        <v>212.52</v>
      </c>
      <c r="K556" s="491"/>
      <c r="L556" s="1035">
        <v>250</v>
      </c>
      <c r="M556" s="1035">
        <v>250</v>
      </c>
      <c r="N556" s="1035">
        <v>250</v>
      </c>
      <c r="O556" s="1035">
        <v>264</v>
      </c>
      <c r="P556" s="1035">
        <v>264</v>
      </c>
      <c r="Q556" s="1035">
        <v>264</v>
      </c>
      <c r="R556" s="1035">
        <v>264</v>
      </c>
      <c r="S556" s="1125">
        <v>264</v>
      </c>
      <c r="T556" s="1133">
        <f t="shared" si="42"/>
        <v>2840.64</v>
      </c>
      <c r="U556" s="1177">
        <f t="shared" si="41"/>
        <v>0</v>
      </c>
    </row>
    <row r="557" spans="1:21" ht="18">
      <c r="A557" s="890"/>
      <c r="B557" s="665" t="s">
        <v>2548</v>
      </c>
      <c r="C557" s="292" t="s">
        <v>2465</v>
      </c>
      <c r="D557" s="660">
        <v>264.5</v>
      </c>
      <c r="E557" s="869">
        <v>290.95000000000005</v>
      </c>
      <c r="F557" s="660">
        <v>305.49750000000006</v>
      </c>
      <c r="G557" s="869">
        <v>350</v>
      </c>
      <c r="H557" s="973">
        <v>350</v>
      </c>
      <c r="I557" s="491">
        <v>350</v>
      </c>
      <c r="J557" s="491">
        <v>305.49750000000006</v>
      </c>
      <c r="K557" s="491"/>
      <c r="L557" s="1035">
        <v>350</v>
      </c>
      <c r="M557" s="1035">
        <v>350</v>
      </c>
      <c r="N557" s="1035">
        <v>350</v>
      </c>
      <c r="O557" s="1035">
        <v>373</v>
      </c>
      <c r="P557" s="1035">
        <v>373</v>
      </c>
      <c r="Q557" s="1035">
        <v>373</v>
      </c>
      <c r="R557" s="1035">
        <v>373</v>
      </c>
      <c r="S557" s="1125">
        <v>373</v>
      </c>
      <c r="T557" s="1133">
        <f t="shared" si="42"/>
        <v>4013.48</v>
      </c>
      <c r="U557" s="1177">
        <f t="shared" si="41"/>
        <v>0</v>
      </c>
    </row>
    <row r="558" spans="1:21" ht="18">
      <c r="A558" s="890"/>
      <c r="B558" s="665" t="s">
        <v>2549</v>
      </c>
      <c r="C558" s="292" t="s">
        <v>1067</v>
      </c>
      <c r="D558" s="660">
        <v>299</v>
      </c>
      <c r="E558" s="869">
        <v>328.90000000000003</v>
      </c>
      <c r="F558" s="660">
        <v>345.34500000000003</v>
      </c>
      <c r="G558" s="869">
        <v>400</v>
      </c>
      <c r="H558" s="973">
        <v>400</v>
      </c>
      <c r="I558" s="491">
        <v>400</v>
      </c>
      <c r="J558" s="491">
        <v>345.34500000000003</v>
      </c>
      <c r="K558" s="491"/>
      <c r="L558" s="1035">
        <v>400</v>
      </c>
      <c r="M558" s="1035">
        <v>400</v>
      </c>
      <c r="N558" s="1035">
        <v>400</v>
      </c>
      <c r="O558" s="1035">
        <v>426</v>
      </c>
      <c r="P558" s="1035">
        <v>426</v>
      </c>
      <c r="Q558" s="1035">
        <v>426</v>
      </c>
      <c r="R558" s="1035">
        <v>426</v>
      </c>
      <c r="S558" s="1125">
        <v>426</v>
      </c>
      <c r="T558" s="1133">
        <f t="shared" si="42"/>
        <v>4583.76</v>
      </c>
      <c r="U558" s="1177">
        <f t="shared" si="41"/>
        <v>0</v>
      </c>
    </row>
    <row r="559" spans="1:21" ht="36.75">
      <c r="A559" s="890">
        <v>29.5</v>
      </c>
      <c r="B559" s="1082" t="s">
        <v>1606</v>
      </c>
      <c r="C559" s="292"/>
      <c r="D559" s="660"/>
      <c r="E559" s="869"/>
      <c r="F559" s="660"/>
      <c r="G559" s="869"/>
      <c r="H559" s="973"/>
      <c r="I559" s="491"/>
      <c r="J559" s="491"/>
      <c r="K559" s="491"/>
      <c r="L559" s="491"/>
      <c r="M559" s="491"/>
      <c r="N559" s="491"/>
      <c r="O559" s="491"/>
      <c r="P559" s="491"/>
      <c r="Q559" s="491"/>
      <c r="R559" s="491"/>
      <c r="S559" s="1124"/>
      <c r="T559" s="1133">
        <f t="shared" si="42"/>
        <v>0</v>
      </c>
      <c r="U559" s="1177" t="e">
        <f t="shared" si="41"/>
        <v>#DIV/0!</v>
      </c>
    </row>
    <row r="560" spans="1:21" ht="18.75">
      <c r="A560" s="284"/>
      <c r="B560" s="665" t="s">
        <v>2550</v>
      </c>
      <c r="C560" s="292" t="s">
        <v>2069</v>
      </c>
      <c r="D560" s="660">
        <v>90</v>
      </c>
      <c r="E560" s="869">
        <v>99.000000000000014</v>
      </c>
      <c r="F560" s="660">
        <v>103.95000000000002</v>
      </c>
      <c r="G560" s="869">
        <v>116</v>
      </c>
      <c r="H560" s="973">
        <v>116</v>
      </c>
      <c r="I560" s="491">
        <v>116</v>
      </c>
      <c r="J560" s="491">
        <v>103.95000000000002</v>
      </c>
      <c r="K560" s="491"/>
      <c r="L560" s="1035">
        <v>116</v>
      </c>
      <c r="M560" s="1035">
        <v>116</v>
      </c>
      <c r="N560" s="1035">
        <v>116</v>
      </c>
      <c r="O560" s="1035">
        <v>123</v>
      </c>
      <c r="P560" s="1035">
        <v>123</v>
      </c>
      <c r="Q560" s="1035">
        <v>123</v>
      </c>
      <c r="R560" s="1035">
        <v>123</v>
      </c>
      <c r="S560" s="1125">
        <v>123</v>
      </c>
      <c r="T560" s="1133">
        <f t="shared" si="42"/>
        <v>1323.48</v>
      </c>
      <c r="U560" s="1177">
        <f t="shared" si="41"/>
        <v>0</v>
      </c>
    </row>
    <row r="561" spans="1:24" ht="51.75">
      <c r="A561" s="890">
        <v>29.6</v>
      </c>
      <c r="B561" s="1138" t="s">
        <v>1607</v>
      </c>
      <c r="C561" s="292"/>
      <c r="D561" s="660"/>
      <c r="E561" s="869"/>
      <c r="F561" s="660"/>
      <c r="G561" s="869"/>
      <c r="H561" s="973"/>
      <c r="I561" s="491"/>
      <c r="J561" s="491"/>
      <c r="K561" s="491"/>
      <c r="L561" s="491"/>
      <c r="M561" s="491"/>
      <c r="N561" s="491"/>
      <c r="O561" s="491"/>
      <c r="P561" s="491"/>
      <c r="Q561" s="491"/>
      <c r="R561" s="491"/>
      <c r="S561" s="1124"/>
      <c r="T561" s="1133">
        <f>FLOOR(35.31*S561,0.01)</f>
        <v>0</v>
      </c>
      <c r="U561" s="1177" t="e">
        <f t="shared" si="41"/>
        <v>#DIV/0!</v>
      </c>
    </row>
    <row r="562" spans="1:24" ht="18.75">
      <c r="A562" s="284"/>
      <c r="B562" s="665" t="s">
        <v>4685</v>
      </c>
      <c r="C562" s="292" t="s">
        <v>2552</v>
      </c>
      <c r="D562" s="660">
        <v>4835.75</v>
      </c>
      <c r="E562" s="869">
        <v>5319.3250000000007</v>
      </c>
      <c r="F562" s="660">
        <v>5585.2912500000011</v>
      </c>
      <c r="G562" s="869">
        <v>6200</v>
      </c>
      <c r="H562" s="974">
        <v>6200</v>
      </c>
      <c r="I562" s="491">
        <v>6200</v>
      </c>
      <c r="J562" s="491">
        <v>5585.2912500000011</v>
      </c>
      <c r="K562" s="491"/>
      <c r="L562" s="1035">
        <v>6200</v>
      </c>
      <c r="M562" s="1035">
        <v>6200</v>
      </c>
      <c r="N562" s="1035">
        <v>6200</v>
      </c>
      <c r="O562" s="1035">
        <v>6510</v>
      </c>
      <c r="P562" s="1035">
        <v>6510</v>
      </c>
      <c r="Q562" s="1035">
        <v>6510</v>
      </c>
      <c r="R562" s="1035">
        <v>6510</v>
      </c>
      <c r="S562" s="1125">
        <v>6510</v>
      </c>
      <c r="T562" s="1133">
        <f>S562</f>
        <v>6510</v>
      </c>
      <c r="U562" s="1177">
        <f t="shared" si="41"/>
        <v>0</v>
      </c>
    </row>
    <row r="563" spans="1:24" ht="37.5">
      <c r="A563" s="890">
        <v>29.7</v>
      </c>
      <c r="B563" s="1138" t="s">
        <v>1608</v>
      </c>
      <c r="C563" s="292"/>
      <c r="D563" s="660"/>
      <c r="E563" s="869"/>
      <c r="F563" s="660"/>
      <c r="G563" s="869"/>
      <c r="H563" s="973"/>
      <c r="I563" s="491"/>
      <c r="J563" s="491"/>
      <c r="K563" s="491"/>
      <c r="L563" s="491"/>
      <c r="M563" s="491"/>
      <c r="N563" s="491"/>
      <c r="O563" s="491"/>
      <c r="P563" s="491"/>
      <c r="Q563" s="491"/>
      <c r="R563" s="491"/>
      <c r="S563" s="1124"/>
      <c r="T563" s="1133">
        <f>FLOOR(35.31*S563,0.01)</f>
        <v>0</v>
      </c>
      <c r="U563" s="1177" t="e">
        <f t="shared" si="41"/>
        <v>#DIV/0!</v>
      </c>
    </row>
    <row r="564" spans="1:24" ht="18.75">
      <c r="A564" s="284"/>
      <c r="B564" s="665" t="s">
        <v>2553</v>
      </c>
      <c r="C564" s="292" t="s">
        <v>2069</v>
      </c>
      <c r="D564" s="660">
        <v>143.75</v>
      </c>
      <c r="E564" s="869">
        <v>158.125</v>
      </c>
      <c r="F564" s="660">
        <v>166.03125</v>
      </c>
      <c r="G564" s="869">
        <v>184</v>
      </c>
      <c r="H564" s="973">
        <v>184</v>
      </c>
      <c r="I564" s="491">
        <v>184</v>
      </c>
      <c r="J564" s="491">
        <v>166.03125</v>
      </c>
      <c r="K564" s="491"/>
      <c r="L564" s="1035">
        <v>184</v>
      </c>
      <c r="M564" s="1035">
        <v>184</v>
      </c>
      <c r="N564" s="1035">
        <v>184</v>
      </c>
      <c r="O564" s="1035">
        <v>196</v>
      </c>
      <c r="P564" s="1035">
        <v>196</v>
      </c>
      <c r="Q564" s="1035">
        <v>196</v>
      </c>
      <c r="R564" s="1035">
        <v>196</v>
      </c>
      <c r="S564" s="1125">
        <v>196</v>
      </c>
      <c r="T564" s="1133">
        <f t="shared" ref="T564:T574" si="43">FLOOR(10.76*S564,0.01)</f>
        <v>2108.96</v>
      </c>
      <c r="U564" s="1177">
        <f t="shared" si="41"/>
        <v>0</v>
      </c>
    </row>
    <row r="565" spans="1:24" ht="25.5">
      <c r="A565" s="311"/>
      <c r="B565" s="1149" t="s">
        <v>1609</v>
      </c>
      <c r="C565" s="327"/>
      <c r="D565" s="899"/>
      <c r="E565" s="900"/>
      <c r="F565" s="899"/>
      <c r="G565" s="900"/>
      <c r="H565" s="973"/>
      <c r="I565" s="491"/>
      <c r="J565" s="491"/>
      <c r="K565" s="491"/>
      <c r="L565" s="491"/>
      <c r="M565" s="491"/>
      <c r="N565" s="491"/>
      <c r="O565" s="491"/>
      <c r="P565" s="491"/>
      <c r="Q565" s="491"/>
      <c r="R565" s="491"/>
      <c r="S565" s="1124"/>
      <c r="T565" s="1133">
        <f t="shared" si="43"/>
        <v>0</v>
      </c>
      <c r="U565" s="1177" t="e">
        <f t="shared" si="41"/>
        <v>#DIV/0!</v>
      </c>
    </row>
    <row r="566" spans="1:24" ht="37.5">
      <c r="A566" s="311">
        <v>30</v>
      </c>
      <c r="B566" s="1082" t="s">
        <v>2554</v>
      </c>
      <c r="C566" s="292"/>
      <c r="D566" s="897"/>
      <c r="E566" s="898"/>
      <c r="F566" s="897"/>
      <c r="G566" s="898"/>
      <c r="H566" s="973"/>
      <c r="I566" s="491"/>
      <c r="J566" s="491"/>
      <c r="K566" s="491"/>
      <c r="L566" s="491"/>
      <c r="M566" s="491"/>
      <c r="N566" s="491"/>
      <c r="O566" s="491"/>
      <c r="P566" s="491"/>
      <c r="Q566" s="491"/>
      <c r="R566" s="491"/>
      <c r="S566" s="1124"/>
      <c r="T566" s="1133">
        <f t="shared" si="43"/>
        <v>0</v>
      </c>
      <c r="U566" s="1177" t="e">
        <f t="shared" si="41"/>
        <v>#DIV/0!</v>
      </c>
    </row>
    <row r="567" spans="1:24" ht="18.75">
      <c r="A567" s="877" t="s">
        <v>4656</v>
      </c>
      <c r="B567" s="665" t="s">
        <v>4686</v>
      </c>
      <c r="C567" s="292" t="s">
        <v>2069</v>
      </c>
      <c r="D567" s="660">
        <v>99.000000000000014</v>
      </c>
      <c r="E567" s="869">
        <v>103.95000000000002</v>
      </c>
      <c r="F567" s="660">
        <v>109.14750000000002</v>
      </c>
      <c r="G567" s="869">
        <v>115</v>
      </c>
      <c r="H567" s="973">
        <v>115</v>
      </c>
      <c r="I567" s="491">
        <v>115</v>
      </c>
      <c r="J567" s="491">
        <v>109.14750000000002</v>
      </c>
      <c r="K567" s="491"/>
      <c r="L567" s="1032">
        <v>115</v>
      </c>
      <c r="M567" s="1032">
        <v>115</v>
      </c>
      <c r="N567" s="1032">
        <v>115</v>
      </c>
      <c r="O567" s="1032">
        <v>122</v>
      </c>
      <c r="P567" s="1032">
        <v>122</v>
      </c>
      <c r="Q567" s="1032">
        <v>122</v>
      </c>
      <c r="R567" s="1032">
        <v>122</v>
      </c>
      <c r="S567" s="1131">
        <v>122</v>
      </c>
      <c r="T567" s="1133">
        <f t="shared" si="43"/>
        <v>1312.72</v>
      </c>
      <c r="U567" s="1177">
        <f t="shared" si="41"/>
        <v>0</v>
      </c>
      <c r="X567" s="282" t="s">
        <v>5918</v>
      </c>
    </row>
    <row r="568" spans="1:24" ht="18.75">
      <c r="A568" s="877" t="s">
        <v>4658</v>
      </c>
      <c r="B568" s="665" t="s">
        <v>4687</v>
      </c>
      <c r="C568" s="292" t="s">
        <v>2069</v>
      </c>
      <c r="D568" s="660">
        <v>110.00000000000001</v>
      </c>
      <c r="E568" s="869">
        <v>115.50000000000001</v>
      </c>
      <c r="F568" s="660">
        <v>121.27500000000002</v>
      </c>
      <c r="G568" s="869">
        <v>127</v>
      </c>
      <c r="H568" s="973">
        <v>127</v>
      </c>
      <c r="I568" s="491">
        <v>127</v>
      </c>
      <c r="J568" s="491">
        <v>121.27500000000002</v>
      </c>
      <c r="K568" s="491"/>
      <c r="L568" s="1032">
        <v>127</v>
      </c>
      <c r="M568" s="1032">
        <v>127</v>
      </c>
      <c r="N568" s="1032">
        <v>127</v>
      </c>
      <c r="O568" s="1032">
        <v>135</v>
      </c>
      <c r="P568" s="1032">
        <v>135</v>
      </c>
      <c r="Q568" s="1032">
        <v>135</v>
      </c>
      <c r="R568" s="1032">
        <v>135</v>
      </c>
      <c r="S568" s="1131">
        <v>135</v>
      </c>
      <c r="T568" s="1133">
        <f t="shared" si="43"/>
        <v>1452.6000000000001</v>
      </c>
      <c r="U568" s="1177">
        <f t="shared" si="41"/>
        <v>0</v>
      </c>
    </row>
    <row r="569" spans="1:24" ht="18.75">
      <c r="A569" s="1000" t="s">
        <v>4660</v>
      </c>
      <c r="B569" s="665" t="s">
        <v>4688</v>
      </c>
      <c r="C569" s="292" t="s">
        <v>2556</v>
      </c>
      <c r="D569" s="660">
        <v>110.00000000000001</v>
      </c>
      <c r="E569" s="869">
        <v>115.50000000000001</v>
      </c>
      <c r="F569" s="660">
        <v>121.27500000000002</v>
      </c>
      <c r="G569" s="869">
        <v>127</v>
      </c>
      <c r="H569" s="973">
        <v>127</v>
      </c>
      <c r="I569" s="491">
        <v>127</v>
      </c>
      <c r="J569" s="491">
        <v>121.27500000000002</v>
      </c>
      <c r="K569" s="491"/>
      <c r="L569" s="1032">
        <v>127</v>
      </c>
      <c r="M569" s="1032">
        <v>127</v>
      </c>
      <c r="N569" s="1032">
        <v>127</v>
      </c>
      <c r="O569" s="1032">
        <v>135</v>
      </c>
      <c r="P569" s="1032">
        <v>135</v>
      </c>
      <c r="Q569" s="1032">
        <v>135</v>
      </c>
      <c r="R569" s="1032">
        <v>135</v>
      </c>
      <c r="S569" s="1131">
        <v>135</v>
      </c>
      <c r="T569" s="1133">
        <f t="shared" si="43"/>
        <v>1452.6000000000001</v>
      </c>
      <c r="U569" s="1177">
        <f t="shared" si="41"/>
        <v>0</v>
      </c>
    </row>
    <row r="570" spans="1:24" ht="36">
      <c r="A570" s="1000" t="s">
        <v>4662</v>
      </c>
      <c r="B570" s="665" t="s">
        <v>4689</v>
      </c>
      <c r="C570" s="292" t="s">
        <v>2556</v>
      </c>
      <c r="D570" s="660">
        <v>126.50000000000001</v>
      </c>
      <c r="E570" s="869">
        <v>132.82500000000002</v>
      </c>
      <c r="F570" s="660">
        <v>139.46625000000003</v>
      </c>
      <c r="G570" s="869">
        <v>146</v>
      </c>
      <c r="H570" s="973">
        <v>146</v>
      </c>
      <c r="I570" s="491">
        <v>146</v>
      </c>
      <c r="J570" s="491">
        <v>139.46625000000003</v>
      </c>
      <c r="K570" s="491"/>
      <c r="L570" s="1032">
        <v>146</v>
      </c>
      <c r="M570" s="1032">
        <v>146</v>
      </c>
      <c r="N570" s="1032">
        <v>146</v>
      </c>
      <c r="O570" s="1032">
        <v>155</v>
      </c>
      <c r="P570" s="1032">
        <v>155</v>
      </c>
      <c r="Q570" s="1032">
        <v>155</v>
      </c>
      <c r="R570" s="1032">
        <v>155</v>
      </c>
      <c r="S570" s="1131">
        <v>155</v>
      </c>
      <c r="T570" s="1133">
        <f t="shared" si="43"/>
        <v>1667.8</v>
      </c>
      <c r="U570" s="1177">
        <f t="shared" si="41"/>
        <v>0</v>
      </c>
    </row>
    <row r="571" spans="1:24" ht="18.75">
      <c r="A571" s="1000" t="s">
        <v>4664</v>
      </c>
      <c r="B571" s="665" t="s">
        <v>4690</v>
      </c>
      <c r="C571" s="292" t="s">
        <v>2556</v>
      </c>
      <c r="D571" s="660">
        <v>187.00000000000003</v>
      </c>
      <c r="E571" s="869">
        <v>196.35000000000005</v>
      </c>
      <c r="F571" s="660">
        <v>206.16750000000008</v>
      </c>
      <c r="G571" s="869">
        <v>216</v>
      </c>
      <c r="H571" s="973">
        <v>216</v>
      </c>
      <c r="I571" s="491">
        <v>216</v>
      </c>
      <c r="J571" s="491">
        <v>206.16750000000008</v>
      </c>
      <c r="K571" s="491"/>
      <c r="L571" s="1032">
        <v>216</v>
      </c>
      <c r="M571" s="1032">
        <v>216</v>
      </c>
      <c r="N571" s="1032">
        <v>216</v>
      </c>
      <c r="O571" s="1032">
        <v>230</v>
      </c>
      <c r="P571" s="1032">
        <v>230</v>
      </c>
      <c r="Q571" s="1032">
        <v>230</v>
      </c>
      <c r="R571" s="1032">
        <v>230</v>
      </c>
      <c r="S571" s="1131">
        <v>230</v>
      </c>
      <c r="T571" s="1133">
        <f t="shared" si="43"/>
        <v>2474.8000000000002</v>
      </c>
      <c r="U571" s="1177">
        <f t="shared" si="41"/>
        <v>0</v>
      </c>
    </row>
    <row r="572" spans="1:24" ht="36">
      <c r="A572" s="1000" t="s">
        <v>4666</v>
      </c>
      <c r="B572" s="665" t="s">
        <v>4691</v>
      </c>
      <c r="C572" s="292" t="s">
        <v>2556</v>
      </c>
      <c r="D572" s="660">
        <v>220.00000000000003</v>
      </c>
      <c r="E572" s="869">
        <v>231.00000000000003</v>
      </c>
      <c r="F572" s="660">
        <v>242.55000000000004</v>
      </c>
      <c r="G572" s="869">
        <v>255</v>
      </c>
      <c r="H572" s="973">
        <v>255</v>
      </c>
      <c r="I572" s="491">
        <v>255</v>
      </c>
      <c r="J572" s="491">
        <v>242.55000000000004</v>
      </c>
      <c r="K572" s="491"/>
      <c r="L572" s="1032">
        <v>255</v>
      </c>
      <c r="M572" s="1032">
        <v>255</v>
      </c>
      <c r="N572" s="1032">
        <v>255</v>
      </c>
      <c r="O572" s="1032">
        <v>271</v>
      </c>
      <c r="P572" s="1032">
        <v>271</v>
      </c>
      <c r="Q572" s="1032">
        <v>271</v>
      </c>
      <c r="R572" s="1032">
        <v>271</v>
      </c>
      <c r="S572" s="1131">
        <v>271</v>
      </c>
      <c r="T572" s="1133">
        <f t="shared" si="43"/>
        <v>2915.96</v>
      </c>
      <c r="U572" s="1177">
        <f t="shared" si="41"/>
        <v>0</v>
      </c>
    </row>
    <row r="573" spans="1:24" ht="18.75">
      <c r="A573" s="1000" t="s">
        <v>4668</v>
      </c>
      <c r="B573" s="665" t="s">
        <v>4692</v>
      </c>
      <c r="C573" s="292" t="s">
        <v>2556</v>
      </c>
      <c r="D573" s="660">
        <v>253.00000000000003</v>
      </c>
      <c r="E573" s="869">
        <v>265.65000000000003</v>
      </c>
      <c r="F573" s="660">
        <v>278.93250000000006</v>
      </c>
      <c r="G573" s="869">
        <v>293</v>
      </c>
      <c r="H573" s="973">
        <v>293</v>
      </c>
      <c r="I573" s="491">
        <v>293</v>
      </c>
      <c r="J573" s="491">
        <v>278.93250000000006</v>
      </c>
      <c r="K573" s="491"/>
      <c r="L573" s="1032">
        <v>293</v>
      </c>
      <c r="M573" s="1032">
        <v>293</v>
      </c>
      <c r="N573" s="1032">
        <v>293</v>
      </c>
      <c r="O573" s="1032">
        <v>312</v>
      </c>
      <c r="P573" s="1032">
        <v>312</v>
      </c>
      <c r="Q573" s="1032">
        <v>312</v>
      </c>
      <c r="R573" s="1032">
        <v>312</v>
      </c>
      <c r="S573" s="1131">
        <v>312</v>
      </c>
      <c r="T573" s="1133">
        <f t="shared" si="43"/>
        <v>3357.12</v>
      </c>
      <c r="U573" s="1177">
        <f t="shared" si="41"/>
        <v>0</v>
      </c>
    </row>
    <row r="574" spans="1:24" ht="36">
      <c r="A574" s="1000" t="s">
        <v>762</v>
      </c>
      <c r="B574" s="665" t="s">
        <v>4693</v>
      </c>
      <c r="C574" s="292"/>
      <c r="D574" s="660">
        <v>330</v>
      </c>
      <c r="E574" s="869">
        <v>346.5</v>
      </c>
      <c r="F574" s="660">
        <v>363.82499999999999</v>
      </c>
      <c r="G574" s="869">
        <v>382</v>
      </c>
      <c r="H574" s="973">
        <v>382</v>
      </c>
      <c r="I574" s="491">
        <v>382</v>
      </c>
      <c r="J574" s="491">
        <v>363.82499999999999</v>
      </c>
      <c r="K574" s="491"/>
      <c r="L574" s="1032">
        <v>382</v>
      </c>
      <c r="M574" s="1032">
        <v>382</v>
      </c>
      <c r="N574" s="1032">
        <v>382</v>
      </c>
      <c r="O574" s="1032">
        <v>407</v>
      </c>
      <c r="P574" s="1032">
        <v>407</v>
      </c>
      <c r="Q574" s="1032">
        <v>407</v>
      </c>
      <c r="R574" s="1032">
        <v>407</v>
      </c>
      <c r="S574" s="1131">
        <v>407</v>
      </c>
      <c r="T574" s="1133">
        <f t="shared" si="43"/>
        <v>4379.32</v>
      </c>
      <c r="U574" s="1177">
        <f t="shared" si="41"/>
        <v>0</v>
      </c>
    </row>
    <row r="575" spans="1:24" ht="47.25">
      <c r="A575" s="1000" t="s">
        <v>4670</v>
      </c>
      <c r="B575" s="967" t="s">
        <v>1611</v>
      </c>
      <c r="C575" s="310" t="s">
        <v>3260</v>
      </c>
      <c r="D575" s="660">
        <v>60.500000000000007</v>
      </c>
      <c r="E575" s="869">
        <v>63.525000000000013</v>
      </c>
      <c r="F575" s="660">
        <v>66.701250000000016</v>
      </c>
      <c r="G575" s="869">
        <v>67</v>
      </c>
      <c r="H575" s="974">
        <v>67</v>
      </c>
      <c r="I575" s="491">
        <v>67</v>
      </c>
      <c r="J575" s="491">
        <v>66.701250000000016</v>
      </c>
      <c r="K575" s="491"/>
      <c r="L575" s="1032">
        <v>67</v>
      </c>
      <c r="M575" s="1032">
        <v>67</v>
      </c>
      <c r="N575" s="1032">
        <v>67</v>
      </c>
      <c r="O575" s="1032">
        <v>71</v>
      </c>
      <c r="P575" s="1032">
        <v>71</v>
      </c>
      <c r="Q575" s="1032">
        <v>71</v>
      </c>
      <c r="R575" s="1032">
        <v>71</v>
      </c>
      <c r="S575" s="1131">
        <v>71</v>
      </c>
      <c r="T575" s="1133">
        <f>S575</f>
        <v>71</v>
      </c>
      <c r="U575" s="1177">
        <f t="shared" si="41"/>
        <v>0</v>
      </c>
    </row>
    <row r="576" spans="1:24" ht="31.5">
      <c r="A576" s="1000" t="s">
        <v>4673</v>
      </c>
      <c r="B576" s="967" t="s">
        <v>1612</v>
      </c>
      <c r="C576" s="310" t="s">
        <v>3261</v>
      </c>
      <c r="D576" s="660">
        <v>6.0500000000000007</v>
      </c>
      <c r="E576" s="869">
        <v>6.3525000000000009</v>
      </c>
      <c r="F576" s="660">
        <v>6.6701250000000014</v>
      </c>
      <c r="G576" s="869">
        <v>7</v>
      </c>
      <c r="H576" s="974">
        <v>7</v>
      </c>
      <c r="I576" s="491">
        <v>7</v>
      </c>
      <c r="J576" s="491">
        <v>6.6701250000000014</v>
      </c>
      <c r="K576" s="491"/>
      <c r="L576" s="1032">
        <v>7</v>
      </c>
      <c r="M576" s="1032">
        <v>7</v>
      </c>
      <c r="N576" s="1032">
        <v>7</v>
      </c>
      <c r="O576" s="1032">
        <v>7</v>
      </c>
      <c r="P576" s="1032">
        <v>7</v>
      </c>
      <c r="Q576" s="1032">
        <v>7</v>
      </c>
      <c r="R576" s="1032">
        <v>7</v>
      </c>
      <c r="S576" s="1131">
        <f>M576</f>
        <v>7</v>
      </c>
      <c r="T576" s="1133">
        <f>S576</f>
        <v>7</v>
      </c>
      <c r="U576" s="1177">
        <f t="shared" si="41"/>
        <v>0</v>
      </c>
    </row>
    <row r="577" spans="1:23" ht="37.5">
      <c r="A577" s="311">
        <v>31</v>
      </c>
      <c r="B577" s="1138" t="s">
        <v>1613</v>
      </c>
      <c r="C577" s="285"/>
      <c r="D577" s="883"/>
      <c r="E577" s="869"/>
      <c r="F577" s="660"/>
      <c r="G577" s="869"/>
      <c r="H577" s="973"/>
      <c r="I577" s="491"/>
      <c r="J577" s="491"/>
      <c r="K577" s="491"/>
      <c r="L577" s="491"/>
      <c r="M577" s="491"/>
      <c r="N577" s="491"/>
      <c r="O577" s="491"/>
      <c r="P577" s="491"/>
      <c r="Q577" s="491"/>
      <c r="R577" s="491"/>
      <c r="S577" s="1124"/>
      <c r="T577" s="1133"/>
      <c r="U577" s="1177" t="e">
        <f t="shared" si="41"/>
        <v>#DIV/0!</v>
      </c>
    </row>
    <row r="578" spans="1:23" ht="18.75">
      <c r="A578" s="311" t="s">
        <v>4770</v>
      </c>
      <c r="B578" s="1082" t="s">
        <v>1614</v>
      </c>
      <c r="C578" s="329"/>
      <c r="D578" s="875"/>
      <c r="E578" s="869"/>
      <c r="F578" s="660"/>
      <c r="G578" s="869"/>
      <c r="H578" s="973"/>
      <c r="I578" s="491"/>
      <c r="J578" s="491"/>
      <c r="K578" s="491"/>
      <c r="L578" s="491"/>
      <c r="M578" s="491"/>
      <c r="N578" s="491"/>
      <c r="O578" s="491"/>
      <c r="P578" s="491"/>
      <c r="Q578" s="491"/>
      <c r="R578" s="491"/>
      <c r="S578" s="1124"/>
      <c r="T578" s="1133"/>
      <c r="U578" s="1177" t="e">
        <f t="shared" si="41"/>
        <v>#DIV/0!</v>
      </c>
    </row>
    <row r="579" spans="1:23" ht="18.75">
      <c r="A579" s="381" t="s">
        <v>4656</v>
      </c>
      <c r="B579" s="1142" t="s">
        <v>1615</v>
      </c>
      <c r="C579" s="329"/>
      <c r="D579" s="875"/>
      <c r="E579" s="869"/>
      <c r="F579" s="660"/>
      <c r="G579" s="869"/>
      <c r="H579" s="973"/>
      <c r="I579" s="491"/>
      <c r="J579" s="491"/>
      <c r="K579" s="491"/>
      <c r="L579" s="491"/>
      <c r="M579" s="491"/>
      <c r="N579" s="491"/>
      <c r="O579" s="491"/>
      <c r="P579" s="491"/>
      <c r="Q579" s="491"/>
      <c r="R579" s="491"/>
      <c r="S579" s="1124"/>
      <c r="T579" s="1133"/>
      <c r="U579" s="1177" t="e">
        <f t="shared" si="41"/>
        <v>#DIV/0!</v>
      </c>
    </row>
    <row r="580" spans="1:23" ht="18.75">
      <c r="A580" s="1001">
        <v>1</v>
      </c>
      <c r="B580" s="665" t="s">
        <v>3262</v>
      </c>
      <c r="C580" s="292" t="s">
        <v>749</v>
      </c>
      <c r="D580" s="722">
        <v>14</v>
      </c>
      <c r="E580" s="869">
        <v>14.700000000000001</v>
      </c>
      <c r="F580" s="660">
        <v>14.700000000000001</v>
      </c>
      <c r="G580" s="869">
        <v>15</v>
      </c>
      <c r="H580" s="974">
        <v>15</v>
      </c>
      <c r="I580" s="491">
        <v>15</v>
      </c>
      <c r="J580" s="491">
        <v>14.700000000000001</v>
      </c>
      <c r="K580" s="491"/>
      <c r="L580" s="1035">
        <v>15</v>
      </c>
      <c r="M580" s="1035">
        <v>15</v>
      </c>
      <c r="N580" s="1035">
        <v>15</v>
      </c>
      <c r="O580" s="1035">
        <v>15</v>
      </c>
      <c r="P580" s="1035">
        <v>15</v>
      </c>
      <c r="Q580" s="1035">
        <v>15</v>
      </c>
      <c r="R580" s="1035">
        <v>15</v>
      </c>
      <c r="S580" s="1125">
        <f>M580</f>
        <v>15</v>
      </c>
      <c r="T580" s="1133">
        <f>S580</f>
        <v>15</v>
      </c>
      <c r="U580" s="1177">
        <f t="shared" si="41"/>
        <v>0</v>
      </c>
      <c r="W580" s="282" t="s">
        <v>5779</v>
      </c>
    </row>
    <row r="581" spans="1:23" ht="18.75">
      <c r="A581" s="1001">
        <v>2</v>
      </c>
      <c r="B581" s="665" t="s">
        <v>3263</v>
      </c>
      <c r="C581" s="292" t="s">
        <v>2556</v>
      </c>
      <c r="D581" s="722">
        <v>26</v>
      </c>
      <c r="E581" s="869">
        <v>27.3</v>
      </c>
      <c r="F581" s="660">
        <v>27.3</v>
      </c>
      <c r="G581" s="869">
        <v>28</v>
      </c>
      <c r="H581" s="974">
        <v>28</v>
      </c>
      <c r="I581" s="491">
        <v>28</v>
      </c>
      <c r="J581" s="491">
        <v>27.3</v>
      </c>
      <c r="K581" s="491"/>
      <c r="L581" s="1035">
        <v>28</v>
      </c>
      <c r="M581" s="1035">
        <v>28</v>
      </c>
      <c r="N581" s="1035">
        <v>28</v>
      </c>
      <c r="O581" s="1035">
        <v>29</v>
      </c>
      <c r="P581" s="1035">
        <v>29</v>
      </c>
      <c r="Q581" s="1035">
        <v>29</v>
      </c>
      <c r="R581" s="1035">
        <v>29</v>
      </c>
      <c r="S581" s="1125">
        <v>29</v>
      </c>
      <c r="T581" s="1133">
        <f t="shared" ref="T581:T598" si="44">S581</f>
        <v>29</v>
      </c>
      <c r="U581" s="1177">
        <f t="shared" si="41"/>
        <v>0</v>
      </c>
    </row>
    <row r="582" spans="1:23" ht="18.75">
      <c r="A582" s="1001">
        <v>3</v>
      </c>
      <c r="B582" s="665" t="s">
        <v>3264</v>
      </c>
      <c r="C582" s="292" t="s">
        <v>2556</v>
      </c>
      <c r="D582" s="722">
        <v>40</v>
      </c>
      <c r="E582" s="869">
        <v>42</v>
      </c>
      <c r="F582" s="660">
        <v>42</v>
      </c>
      <c r="G582" s="869">
        <v>43</v>
      </c>
      <c r="H582" s="974">
        <v>43</v>
      </c>
      <c r="I582" s="491">
        <v>43</v>
      </c>
      <c r="J582" s="491">
        <v>42</v>
      </c>
      <c r="K582" s="491"/>
      <c r="L582" s="1035">
        <v>43</v>
      </c>
      <c r="M582" s="1035">
        <v>43</v>
      </c>
      <c r="N582" s="1035">
        <v>43</v>
      </c>
      <c r="O582" s="1035">
        <v>45</v>
      </c>
      <c r="P582" s="1035">
        <v>45</v>
      </c>
      <c r="Q582" s="1035">
        <v>45</v>
      </c>
      <c r="R582" s="1035">
        <v>45</v>
      </c>
      <c r="S582" s="1125">
        <v>45</v>
      </c>
      <c r="T582" s="1133">
        <f t="shared" si="44"/>
        <v>45</v>
      </c>
      <c r="U582" s="1177">
        <f t="shared" si="41"/>
        <v>0</v>
      </c>
    </row>
    <row r="583" spans="1:23" ht="18.75">
      <c r="A583" s="1001">
        <v>4</v>
      </c>
      <c r="B583" s="665" t="s">
        <v>3265</v>
      </c>
      <c r="C583" s="292" t="s">
        <v>2556</v>
      </c>
      <c r="D583" s="722">
        <v>52</v>
      </c>
      <c r="E583" s="869">
        <v>54.6</v>
      </c>
      <c r="F583" s="660">
        <v>54.6</v>
      </c>
      <c r="G583" s="869">
        <v>56</v>
      </c>
      <c r="H583" s="974">
        <v>56</v>
      </c>
      <c r="I583" s="491">
        <v>56</v>
      </c>
      <c r="J583" s="491">
        <v>54.6</v>
      </c>
      <c r="K583" s="491"/>
      <c r="L583" s="1035">
        <v>56</v>
      </c>
      <c r="M583" s="1035">
        <v>56</v>
      </c>
      <c r="N583" s="1035">
        <v>56</v>
      </c>
      <c r="O583" s="1035">
        <v>59</v>
      </c>
      <c r="P583" s="1035">
        <v>59</v>
      </c>
      <c r="Q583" s="1035">
        <v>59</v>
      </c>
      <c r="R583" s="1035">
        <v>59</v>
      </c>
      <c r="S583" s="1125">
        <v>59</v>
      </c>
      <c r="T583" s="1133">
        <f t="shared" si="44"/>
        <v>59</v>
      </c>
      <c r="U583" s="1177">
        <f t="shared" si="41"/>
        <v>0</v>
      </c>
    </row>
    <row r="584" spans="1:23" ht="18.75">
      <c r="A584" s="291" t="s">
        <v>4658</v>
      </c>
      <c r="B584" s="1142" t="s">
        <v>3266</v>
      </c>
      <c r="C584" s="292"/>
      <c r="D584" s="660"/>
      <c r="E584" s="869"/>
      <c r="F584" s="660"/>
      <c r="G584" s="869"/>
      <c r="H584" s="974"/>
      <c r="I584" s="491"/>
      <c r="J584" s="491"/>
      <c r="K584" s="491"/>
      <c r="L584" s="491"/>
      <c r="M584" s="491"/>
      <c r="N584" s="491"/>
      <c r="O584" s="491"/>
      <c r="P584" s="491"/>
      <c r="Q584" s="491"/>
      <c r="R584" s="491"/>
      <c r="S584" s="1124"/>
      <c r="T584" s="1133">
        <f t="shared" si="44"/>
        <v>0</v>
      </c>
      <c r="U584" s="1177" t="e">
        <f t="shared" si="41"/>
        <v>#DIV/0!</v>
      </c>
    </row>
    <row r="585" spans="1:23" ht="18.75">
      <c r="A585" s="1001">
        <v>1</v>
      </c>
      <c r="B585" s="1136" t="s">
        <v>3267</v>
      </c>
      <c r="C585" s="292" t="s">
        <v>749</v>
      </c>
      <c r="D585" s="660">
        <v>240</v>
      </c>
      <c r="E585" s="869">
        <v>252</v>
      </c>
      <c r="F585" s="660">
        <v>252</v>
      </c>
      <c r="G585" s="869">
        <v>260</v>
      </c>
      <c r="H585" s="974">
        <v>260</v>
      </c>
      <c r="I585" s="491">
        <v>260</v>
      </c>
      <c r="J585" s="491">
        <v>252</v>
      </c>
      <c r="K585" s="491"/>
      <c r="L585" s="1035">
        <v>260</v>
      </c>
      <c r="M585" s="1035">
        <v>260</v>
      </c>
      <c r="N585" s="1035">
        <v>260</v>
      </c>
      <c r="O585" s="1035">
        <v>277</v>
      </c>
      <c r="P585" s="1035">
        <v>277</v>
      </c>
      <c r="Q585" s="1035">
        <v>277</v>
      </c>
      <c r="R585" s="1035">
        <v>277</v>
      </c>
      <c r="S585" s="1125">
        <v>277</v>
      </c>
      <c r="T585" s="1133">
        <f t="shared" si="44"/>
        <v>277</v>
      </c>
      <c r="U585" s="1177">
        <f t="shared" si="41"/>
        <v>0</v>
      </c>
    </row>
    <row r="586" spans="1:23" ht="18.75">
      <c r="A586" s="1001">
        <v>2</v>
      </c>
      <c r="B586" s="1136" t="s">
        <v>3268</v>
      </c>
      <c r="C586" s="292" t="s">
        <v>2556</v>
      </c>
      <c r="D586" s="660">
        <v>210</v>
      </c>
      <c r="E586" s="869">
        <v>220.5</v>
      </c>
      <c r="F586" s="660">
        <v>220.5</v>
      </c>
      <c r="G586" s="869">
        <v>227</v>
      </c>
      <c r="H586" s="974">
        <v>227</v>
      </c>
      <c r="I586" s="491">
        <v>227</v>
      </c>
      <c r="J586" s="491">
        <v>220.5</v>
      </c>
      <c r="K586" s="491"/>
      <c r="L586" s="1035">
        <v>227</v>
      </c>
      <c r="M586" s="1035">
        <v>227</v>
      </c>
      <c r="N586" s="1035">
        <v>227</v>
      </c>
      <c r="O586" s="1035">
        <v>242</v>
      </c>
      <c r="P586" s="1035">
        <v>242</v>
      </c>
      <c r="Q586" s="1035">
        <v>242</v>
      </c>
      <c r="R586" s="1035">
        <v>242</v>
      </c>
      <c r="S586" s="1125">
        <v>242</v>
      </c>
      <c r="T586" s="1133">
        <f t="shared" si="44"/>
        <v>242</v>
      </c>
      <c r="U586" s="1177">
        <f t="shared" ref="U586:U649" si="45">(S586-Q586)/Q586</f>
        <v>0</v>
      </c>
    </row>
    <row r="587" spans="1:23" ht="18.75">
      <c r="A587" s="1001">
        <v>3</v>
      </c>
      <c r="B587" s="1136" t="s">
        <v>3269</v>
      </c>
      <c r="C587" s="292" t="s">
        <v>2556</v>
      </c>
      <c r="D587" s="660">
        <v>180</v>
      </c>
      <c r="E587" s="869">
        <v>189</v>
      </c>
      <c r="F587" s="660">
        <v>189</v>
      </c>
      <c r="G587" s="869">
        <v>195</v>
      </c>
      <c r="H587" s="974">
        <v>195</v>
      </c>
      <c r="I587" s="491">
        <v>195</v>
      </c>
      <c r="J587" s="491">
        <v>189</v>
      </c>
      <c r="K587" s="491"/>
      <c r="L587" s="1035">
        <v>195</v>
      </c>
      <c r="M587" s="1035">
        <v>195</v>
      </c>
      <c r="N587" s="1035">
        <v>195</v>
      </c>
      <c r="O587" s="1035">
        <v>207</v>
      </c>
      <c r="P587" s="1035">
        <v>207</v>
      </c>
      <c r="Q587" s="1035">
        <v>207</v>
      </c>
      <c r="R587" s="1035">
        <v>207</v>
      </c>
      <c r="S587" s="1125">
        <v>207</v>
      </c>
      <c r="T587" s="1133">
        <f t="shared" si="44"/>
        <v>207</v>
      </c>
      <c r="U587" s="1177">
        <f t="shared" si="45"/>
        <v>0</v>
      </c>
    </row>
    <row r="588" spans="1:23" ht="18.75">
      <c r="A588" s="311" t="s">
        <v>4775</v>
      </c>
      <c r="B588" s="1082" t="s">
        <v>1616</v>
      </c>
      <c r="C588" s="329"/>
      <c r="D588" s="875"/>
      <c r="E588" s="660"/>
      <c r="F588" s="660"/>
      <c r="G588" s="660"/>
      <c r="H588" s="974"/>
      <c r="I588" s="491"/>
      <c r="J588" s="491"/>
      <c r="K588" s="491"/>
      <c r="L588" s="1044"/>
      <c r="M588" s="1044"/>
      <c r="N588" s="1044"/>
      <c r="O588" s="1044"/>
      <c r="P588" s="1044"/>
      <c r="Q588" s="1044"/>
      <c r="R588" s="1044"/>
      <c r="S588" s="1357"/>
      <c r="T588" s="1133">
        <f t="shared" si="44"/>
        <v>0</v>
      </c>
      <c r="U588" s="1177" t="e">
        <f t="shared" si="45"/>
        <v>#DIV/0!</v>
      </c>
    </row>
    <row r="589" spans="1:23" ht="18.75">
      <c r="A589" s="291" t="s">
        <v>4656</v>
      </c>
      <c r="B589" s="1142" t="s">
        <v>1617</v>
      </c>
      <c r="C589" s="292"/>
      <c r="D589" s="722"/>
      <c r="E589" s="660"/>
      <c r="F589" s="660"/>
      <c r="G589" s="660"/>
      <c r="H589" s="974"/>
      <c r="I589" s="491"/>
      <c r="J589" s="491"/>
      <c r="K589" s="491"/>
      <c r="L589" s="1035"/>
      <c r="M589" s="1035"/>
      <c r="N589" s="1035"/>
      <c r="O589" s="1035"/>
      <c r="P589" s="1035"/>
      <c r="Q589" s="1035"/>
      <c r="R589" s="1035"/>
      <c r="S589" s="1125"/>
      <c r="T589" s="1133">
        <f t="shared" si="44"/>
        <v>0</v>
      </c>
      <c r="U589" s="1177" t="e">
        <f t="shared" si="45"/>
        <v>#DIV/0!</v>
      </c>
    </row>
    <row r="590" spans="1:23" ht="18.75">
      <c r="A590" s="284">
        <v>1</v>
      </c>
      <c r="B590" s="665" t="s">
        <v>3270</v>
      </c>
      <c r="C590" s="292" t="s">
        <v>749</v>
      </c>
      <c r="D590" s="722">
        <v>18</v>
      </c>
      <c r="E590" s="869">
        <v>19.8</v>
      </c>
      <c r="F590" s="660">
        <v>19.8</v>
      </c>
      <c r="G590" s="869">
        <v>20</v>
      </c>
      <c r="H590" s="974">
        <v>20</v>
      </c>
      <c r="I590" s="491">
        <v>20</v>
      </c>
      <c r="J590" s="491">
        <v>19.8</v>
      </c>
      <c r="K590" s="491"/>
      <c r="L590" s="1035">
        <v>20</v>
      </c>
      <c r="M590" s="1035">
        <v>20</v>
      </c>
      <c r="N590" s="1035">
        <v>20</v>
      </c>
      <c r="O590" s="1035">
        <v>21</v>
      </c>
      <c r="P590" s="1035">
        <v>21</v>
      </c>
      <c r="Q590" s="1035">
        <v>21</v>
      </c>
      <c r="R590" s="1035">
        <v>21</v>
      </c>
      <c r="S590" s="1125">
        <v>21</v>
      </c>
      <c r="T590" s="1133">
        <f t="shared" si="44"/>
        <v>21</v>
      </c>
      <c r="U590" s="1177">
        <f t="shared" si="45"/>
        <v>0</v>
      </c>
    </row>
    <row r="591" spans="1:23" ht="18.75">
      <c r="A591" s="284">
        <v>2</v>
      </c>
      <c r="B591" s="665" t="s">
        <v>3271</v>
      </c>
      <c r="C591" s="292" t="s">
        <v>2556</v>
      </c>
      <c r="D591" s="722">
        <v>35</v>
      </c>
      <c r="E591" s="869">
        <v>38.5</v>
      </c>
      <c r="F591" s="660">
        <v>38.5</v>
      </c>
      <c r="G591" s="869">
        <v>40</v>
      </c>
      <c r="H591" s="974">
        <v>40</v>
      </c>
      <c r="I591" s="491">
        <v>40</v>
      </c>
      <c r="J591" s="491">
        <v>38.5</v>
      </c>
      <c r="K591" s="491"/>
      <c r="L591" s="1035">
        <v>40</v>
      </c>
      <c r="M591" s="1035">
        <v>40</v>
      </c>
      <c r="N591" s="1035">
        <v>40</v>
      </c>
      <c r="O591" s="1035">
        <v>42</v>
      </c>
      <c r="P591" s="1035">
        <v>42</v>
      </c>
      <c r="Q591" s="1035">
        <v>42</v>
      </c>
      <c r="R591" s="1035">
        <v>42</v>
      </c>
      <c r="S591" s="1125">
        <v>42</v>
      </c>
      <c r="T591" s="1133">
        <f t="shared" si="44"/>
        <v>42</v>
      </c>
      <c r="U591" s="1177">
        <f t="shared" si="45"/>
        <v>0</v>
      </c>
    </row>
    <row r="592" spans="1:23" ht="18.75">
      <c r="A592" s="284">
        <v>3</v>
      </c>
      <c r="B592" s="665" t="s">
        <v>3272</v>
      </c>
      <c r="C592" s="292" t="s">
        <v>2556</v>
      </c>
      <c r="D592" s="722">
        <v>59</v>
      </c>
      <c r="E592" s="869">
        <v>64.900000000000006</v>
      </c>
      <c r="F592" s="660">
        <v>64.900000000000006</v>
      </c>
      <c r="G592" s="869">
        <v>67</v>
      </c>
      <c r="H592" s="974">
        <v>67</v>
      </c>
      <c r="I592" s="491">
        <v>67</v>
      </c>
      <c r="J592" s="491">
        <v>64.900000000000006</v>
      </c>
      <c r="K592" s="491"/>
      <c r="L592" s="1035">
        <v>67</v>
      </c>
      <c r="M592" s="1035">
        <v>67</v>
      </c>
      <c r="N592" s="1035">
        <v>67</v>
      </c>
      <c r="O592" s="1035">
        <v>71</v>
      </c>
      <c r="P592" s="1035">
        <v>71</v>
      </c>
      <c r="Q592" s="1035">
        <v>71</v>
      </c>
      <c r="R592" s="1035">
        <v>71</v>
      </c>
      <c r="S592" s="1125">
        <v>71</v>
      </c>
      <c r="T592" s="1133">
        <f t="shared" si="44"/>
        <v>71</v>
      </c>
      <c r="U592" s="1177">
        <f t="shared" si="45"/>
        <v>0</v>
      </c>
    </row>
    <row r="593" spans="1:21" ht="18.75">
      <c r="A593" s="284">
        <v>4</v>
      </c>
      <c r="B593" s="665" t="s">
        <v>3030</v>
      </c>
      <c r="C593" s="292" t="s">
        <v>2556</v>
      </c>
      <c r="D593" s="722">
        <v>71</v>
      </c>
      <c r="E593" s="869">
        <v>78.100000000000009</v>
      </c>
      <c r="F593" s="660">
        <v>78.100000000000009</v>
      </c>
      <c r="G593" s="869">
        <v>80</v>
      </c>
      <c r="H593" s="974">
        <v>80</v>
      </c>
      <c r="I593" s="491">
        <v>80</v>
      </c>
      <c r="J593" s="491">
        <v>78.100000000000009</v>
      </c>
      <c r="K593" s="491"/>
      <c r="L593" s="1035">
        <v>80</v>
      </c>
      <c r="M593" s="1035">
        <v>80</v>
      </c>
      <c r="N593" s="1035">
        <v>80</v>
      </c>
      <c r="O593" s="1035">
        <v>85</v>
      </c>
      <c r="P593" s="1035">
        <v>85</v>
      </c>
      <c r="Q593" s="1035">
        <v>85</v>
      </c>
      <c r="R593" s="1035">
        <v>85</v>
      </c>
      <c r="S593" s="1125">
        <v>85</v>
      </c>
      <c r="T593" s="1133">
        <f t="shared" si="44"/>
        <v>85</v>
      </c>
      <c r="U593" s="1177">
        <f t="shared" si="45"/>
        <v>0</v>
      </c>
    </row>
    <row r="594" spans="1:21" ht="18.75">
      <c r="A594" s="284">
        <v>5</v>
      </c>
      <c r="B594" s="665" t="s">
        <v>3031</v>
      </c>
      <c r="C594" s="292" t="s">
        <v>2556</v>
      </c>
      <c r="D594" s="722">
        <v>83</v>
      </c>
      <c r="E594" s="869">
        <v>91.300000000000011</v>
      </c>
      <c r="F594" s="660">
        <v>91.300000000000011</v>
      </c>
      <c r="G594" s="869">
        <v>94</v>
      </c>
      <c r="H594" s="974">
        <v>94</v>
      </c>
      <c r="I594" s="491">
        <v>94</v>
      </c>
      <c r="J594" s="491">
        <v>91.300000000000011</v>
      </c>
      <c r="K594" s="491"/>
      <c r="L594" s="1035">
        <v>94</v>
      </c>
      <c r="M594" s="1035">
        <v>94</v>
      </c>
      <c r="N594" s="1035">
        <v>94</v>
      </c>
      <c r="O594" s="1035">
        <v>100</v>
      </c>
      <c r="P594" s="1035">
        <v>100</v>
      </c>
      <c r="Q594" s="1035">
        <v>100</v>
      </c>
      <c r="R594" s="1035">
        <v>100</v>
      </c>
      <c r="S594" s="1125">
        <v>100</v>
      </c>
      <c r="T594" s="1133">
        <f t="shared" si="44"/>
        <v>100</v>
      </c>
      <c r="U594" s="1177">
        <f t="shared" si="45"/>
        <v>0</v>
      </c>
    </row>
    <row r="595" spans="1:21" ht="18.75">
      <c r="A595" s="284">
        <v>6</v>
      </c>
      <c r="B595" s="665" t="s">
        <v>3032</v>
      </c>
      <c r="C595" s="292" t="s">
        <v>2556</v>
      </c>
      <c r="D595" s="722">
        <v>94</v>
      </c>
      <c r="E595" s="869">
        <v>103.4</v>
      </c>
      <c r="F595" s="660">
        <v>103.4</v>
      </c>
      <c r="G595" s="869">
        <v>107</v>
      </c>
      <c r="H595" s="974">
        <v>107</v>
      </c>
      <c r="I595" s="491">
        <v>107</v>
      </c>
      <c r="J595" s="491">
        <v>103.4</v>
      </c>
      <c r="K595" s="491"/>
      <c r="L595" s="1035">
        <v>107</v>
      </c>
      <c r="M595" s="1035">
        <v>107</v>
      </c>
      <c r="N595" s="1035">
        <v>107</v>
      </c>
      <c r="O595" s="1035">
        <v>114</v>
      </c>
      <c r="P595" s="1035">
        <v>114</v>
      </c>
      <c r="Q595" s="1035">
        <v>114</v>
      </c>
      <c r="R595" s="1035">
        <v>114</v>
      </c>
      <c r="S595" s="1125">
        <v>114</v>
      </c>
      <c r="T595" s="1133">
        <f t="shared" si="44"/>
        <v>114</v>
      </c>
      <c r="U595" s="1177">
        <f t="shared" si="45"/>
        <v>0</v>
      </c>
    </row>
    <row r="596" spans="1:21" ht="18.75">
      <c r="A596" s="284" t="s">
        <v>4805</v>
      </c>
      <c r="B596" s="1142" t="s">
        <v>1618</v>
      </c>
      <c r="C596" s="292"/>
      <c r="D596" s="660"/>
      <c r="E596" s="660"/>
      <c r="F596" s="660"/>
      <c r="G596" s="869"/>
      <c r="H596" s="974"/>
      <c r="I596" s="491"/>
      <c r="J596" s="491"/>
      <c r="K596" s="491"/>
      <c r="L596" s="491"/>
      <c r="M596" s="491"/>
      <c r="N596" s="491"/>
      <c r="O596" s="491"/>
      <c r="P596" s="491"/>
      <c r="Q596" s="491"/>
      <c r="R596" s="491"/>
      <c r="S596" s="1124"/>
      <c r="T596" s="1133">
        <f t="shared" si="44"/>
        <v>0</v>
      </c>
      <c r="U596" s="1177" t="e">
        <f t="shared" si="45"/>
        <v>#DIV/0!</v>
      </c>
    </row>
    <row r="597" spans="1:21" ht="18.75">
      <c r="A597" s="284">
        <v>1</v>
      </c>
      <c r="B597" s="1136" t="s">
        <v>3033</v>
      </c>
      <c r="C597" s="292" t="s">
        <v>749</v>
      </c>
      <c r="D597" s="869">
        <v>27.847999999999995</v>
      </c>
      <c r="E597" s="869">
        <v>30.632799999999996</v>
      </c>
      <c r="F597" s="660">
        <v>30.632799999999996</v>
      </c>
      <c r="G597" s="869">
        <v>32</v>
      </c>
      <c r="H597" s="974">
        <v>32</v>
      </c>
      <c r="I597" s="491">
        <v>32</v>
      </c>
      <c r="J597" s="491">
        <v>30.632799999999996</v>
      </c>
      <c r="K597" s="491"/>
      <c r="L597" s="1035">
        <v>32</v>
      </c>
      <c r="M597" s="1035">
        <v>32</v>
      </c>
      <c r="N597" s="1035">
        <v>32</v>
      </c>
      <c r="O597" s="1035">
        <v>34</v>
      </c>
      <c r="P597" s="1035">
        <v>34</v>
      </c>
      <c r="Q597" s="1035">
        <v>34</v>
      </c>
      <c r="R597" s="1035">
        <v>34</v>
      </c>
      <c r="S597" s="1125">
        <v>34</v>
      </c>
      <c r="T597" s="1133">
        <f t="shared" si="44"/>
        <v>34</v>
      </c>
      <c r="U597" s="1177">
        <f t="shared" si="45"/>
        <v>0</v>
      </c>
    </row>
    <row r="598" spans="1:21" ht="18.75">
      <c r="A598" s="284">
        <v>2</v>
      </c>
      <c r="B598" s="1136" t="s">
        <v>3034</v>
      </c>
      <c r="C598" s="292" t="s">
        <v>2556</v>
      </c>
      <c r="D598" s="869">
        <v>41.771999999999998</v>
      </c>
      <c r="E598" s="869">
        <v>45.949200000000005</v>
      </c>
      <c r="F598" s="660">
        <v>45.949200000000005</v>
      </c>
      <c r="G598" s="869">
        <v>47</v>
      </c>
      <c r="H598" s="974">
        <v>47</v>
      </c>
      <c r="I598" s="491">
        <v>47</v>
      </c>
      <c r="J598" s="491">
        <v>45.949200000000005</v>
      </c>
      <c r="K598" s="491"/>
      <c r="L598" s="1035">
        <v>47</v>
      </c>
      <c r="M598" s="1035">
        <v>47</v>
      </c>
      <c r="N598" s="1035">
        <v>47</v>
      </c>
      <c r="O598" s="1035">
        <v>50</v>
      </c>
      <c r="P598" s="1035">
        <v>50</v>
      </c>
      <c r="Q598" s="1035">
        <v>50</v>
      </c>
      <c r="R598" s="1035">
        <v>50</v>
      </c>
      <c r="S598" s="1125">
        <v>50</v>
      </c>
      <c r="T598" s="1133">
        <f t="shared" si="44"/>
        <v>50</v>
      </c>
      <c r="U598" s="1177">
        <f t="shared" si="45"/>
        <v>0</v>
      </c>
    </row>
    <row r="599" spans="1:21" ht="18.75">
      <c r="A599" s="311" t="s">
        <v>4812</v>
      </c>
      <c r="B599" s="1082" t="s">
        <v>1619</v>
      </c>
      <c r="C599" s="329"/>
      <c r="D599" s="875"/>
      <c r="E599" s="876"/>
      <c r="F599" s="875"/>
      <c r="G599" s="876"/>
      <c r="H599" s="974"/>
      <c r="I599" s="491"/>
      <c r="J599" s="491"/>
      <c r="K599" s="491"/>
      <c r="L599" s="491"/>
      <c r="M599" s="491"/>
      <c r="N599" s="491"/>
      <c r="O599" s="491"/>
      <c r="P599" s="491"/>
      <c r="Q599" s="491"/>
      <c r="R599" s="491"/>
      <c r="S599" s="1124"/>
      <c r="T599" s="1133"/>
      <c r="U599" s="1177" t="e">
        <f t="shared" si="45"/>
        <v>#DIV/0!</v>
      </c>
    </row>
    <row r="600" spans="1:21" ht="18.75">
      <c r="A600" s="381" t="s">
        <v>4656</v>
      </c>
      <c r="B600" s="1142" t="s">
        <v>1615</v>
      </c>
      <c r="C600" s="329"/>
      <c r="D600" s="875"/>
      <c r="E600" s="876"/>
      <c r="F600" s="875"/>
      <c r="G600" s="876"/>
      <c r="H600" s="974"/>
      <c r="I600" s="491"/>
      <c r="J600" s="491"/>
      <c r="K600" s="491"/>
      <c r="L600" s="491"/>
      <c r="M600" s="491"/>
      <c r="N600" s="491"/>
      <c r="O600" s="491"/>
      <c r="P600" s="491"/>
      <c r="Q600" s="491"/>
      <c r="R600" s="491"/>
      <c r="S600" s="1124"/>
      <c r="T600" s="1133"/>
      <c r="U600" s="1177" t="e">
        <f t="shared" si="45"/>
        <v>#DIV/0!</v>
      </c>
    </row>
    <row r="601" spans="1:21" ht="20.25">
      <c r="A601" s="384">
        <v>1</v>
      </c>
      <c r="B601" s="1136" t="s">
        <v>1620</v>
      </c>
      <c r="C601" s="292" t="s">
        <v>749</v>
      </c>
      <c r="D601" s="869">
        <v>55.695999999999991</v>
      </c>
      <c r="E601" s="869">
        <v>61.265599999999992</v>
      </c>
      <c r="F601" s="660">
        <v>61.265599999999992</v>
      </c>
      <c r="G601" s="869">
        <v>63</v>
      </c>
      <c r="H601" s="974">
        <v>63</v>
      </c>
      <c r="I601" s="491">
        <v>63</v>
      </c>
      <c r="J601" s="491">
        <v>61.265599999999992</v>
      </c>
      <c r="K601" s="491"/>
      <c r="L601" s="1035">
        <v>63</v>
      </c>
      <c r="M601" s="1035">
        <v>63</v>
      </c>
      <c r="N601" s="1035">
        <v>63</v>
      </c>
      <c r="O601" s="1035">
        <v>67</v>
      </c>
      <c r="P601" s="1035">
        <v>67</v>
      </c>
      <c r="Q601" s="1035">
        <v>67</v>
      </c>
      <c r="R601" s="1035">
        <v>67</v>
      </c>
      <c r="S601" s="1125">
        <v>67</v>
      </c>
      <c r="T601" s="1133">
        <f t="shared" ref="T601:T664" si="46">S601</f>
        <v>67</v>
      </c>
      <c r="U601" s="1177">
        <f t="shared" si="45"/>
        <v>0</v>
      </c>
    </row>
    <row r="602" spans="1:21" ht="20.25">
      <c r="A602" s="384">
        <v>2</v>
      </c>
      <c r="B602" s="1136" t="s">
        <v>1621</v>
      </c>
      <c r="C602" s="292" t="s">
        <v>2465</v>
      </c>
      <c r="D602" s="869">
        <v>62.657999999999987</v>
      </c>
      <c r="E602" s="869">
        <v>68.923799999999986</v>
      </c>
      <c r="F602" s="660">
        <v>68.923799999999986</v>
      </c>
      <c r="G602" s="869">
        <v>71</v>
      </c>
      <c r="H602" s="974">
        <v>71</v>
      </c>
      <c r="I602" s="491">
        <v>71</v>
      </c>
      <c r="J602" s="491">
        <v>68.923799999999986</v>
      </c>
      <c r="K602" s="491"/>
      <c r="L602" s="1035">
        <v>71</v>
      </c>
      <c r="M602" s="1035">
        <v>71</v>
      </c>
      <c r="N602" s="1035">
        <v>71</v>
      </c>
      <c r="O602" s="1035">
        <v>75</v>
      </c>
      <c r="P602" s="1035">
        <v>75</v>
      </c>
      <c r="Q602" s="1035">
        <v>75</v>
      </c>
      <c r="R602" s="1035">
        <v>75</v>
      </c>
      <c r="S602" s="1125">
        <v>75</v>
      </c>
      <c r="T602" s="1133">
        <f t="shared" si="46"/>
        <v>75</v>
      </c>
      <c r="U602" s="1177">
        <f t="shared" si="45"/>
        <v>0</v>
      </c>
    </row>
    <row r="603" spans="1:21" ht="20.25">
      <c r="A603" s="384">
        <v>3</v>
      </c>
      <c r="B603" s="1136" t="s">
        <v>1622</v>
      </c>
      <c r="C603" s="292" t="s">
        <v>2465</v>
      </c>
      <c r="D603" s="869">
        <v>76.581999999999979</v>
      </c>
      <c r="E603" s="869">
        <v>84.240199999999987</v>
      </c>
      <c r="F603" s="660">
        <v>84.240199999999987</v>
      </c>
      <c r="G603" s="869">
        <v>87</v>
      </c>
      <c r="H603" s="974">
        <v>87</v>
      </c>
      <c r="I603" s="491">
        <v>87</v>
      </c>
      <c r="J603" s="491">
        <v>84.240199999999987</v>
      </c>
      <c r="K603" s="491"/>
      <c r="L603" s="1035">
        <v>87</v>
      </c>
      <c r="M603" s="1035">
        <v>87</v>
      </c>
      <c r="N603" s="1035">
        <v>87</v>
      </c>
      <c r="O603" s="1035">
        <v>92</v>
      </c>
      <c r="P603" s="1035">
        <v>92</v>
      </c>
      <c r="Q603" s="1035">
        <v>92</v>
      </c>
      <c r="R603" s="1035">
        <v>92</v>
      </c>
      <c r="S603" s="1125">
        <v>92</v>
      </c>
      <c r="T603" s="1133">
        <f t="shared" si="46"/>
        <v>92</v>
      </c>
      <c r="U603" s="1177">
        <f t="shared" si="45"/>
        <v>0</v>
      </c>
    </row>
    <row r="604" spans="1:21" ht="20.25">
      <c r="A604" s="384">
        <v>4</v>
      </c>
      <c r="B604" s="1136" t="s">
        <v>1623</v>
      </c>
      <c r="C604" s="292" t="s">
        <v>2465</v>
      </c>
      <c r="D604" s="869">
        <v>62.657999999999987</v>
      </c>
      <c r="E604" s="869">
        <v>68.923799999999986</v>
      </c>
      <c r="F604" s="660">
        <v>68.923799999999986</v>
      </c>
      <c r="G604" s="869">
        <v>71</v>
      </c>
      <c r="H604" s="974">
        <v>71</v>
      </c>
      <c r="I604" s="491">
        <v>71</v>
      </c>
      <c r="J604" s="491">
        <v>68.923799999999986</v>
      </c>
      <c r="K604" s="491"/>
      <c r="L604" s="1035">
        <v>71</v>
      </c>
      <c r="M604" s="1035">
        <v>71</v>
      </c>
      <c r="N604" s="1035">
        <v>71</v>
      </c>
      <c r="O604" s="1035">
        <v>75</v>
      </c>
      <c r="P604" s="1035">
        <v>75</v>
      </c>
      <c r="Q604" s="1035">
        <v>75</v>
      </c>
      <c r="R604" s="1035">
        <v>75</v>
      </c>
      <c r="S604" s="1125">
        <v>75</v>
      </c>
      <c r="T604" s="1133">
        <f t="shared" si="46"/>
        <v>75</v>
      </c>
      <c r="U604" s="1177">
        <f t="shared" si="45"/>
        <v>0</v>
      </c>
    </row>
    <row r="605" spans="1:21" ht="20.25">
      <c r="A605" s="384">
        <v>5</v>
      </c>
      <c r="B605" s="1136" t="s">
        <v>1624</v>
      </c>
      <c r="C605" s="292" t="s">
        <v>2465</v>
      </c>
      <c r="D605" s="869">
        <v>69.61999999999999</v>
      </c>
      <c r="E605" s="869">
        <v>76.581999999999994</v>
      </c>
      <c r="F605" s="660">
        <v>76.581999999999994</v>
      </c>
      <c r="G605" s="869">
        <v>79</v>
      </c>
      <c r="H605" s="974">
        <v>79</v>
      </c>
      <c r="I605" s="491">
        <v>79</v>
      </c>
      <c r="J605" s="491">
        <v>76.581999999999994</v>
      </c>
      <c r="K605" s="491"/>
      <c r="L605" s="1035">
        <v>79</v>
      </c>
      <c r="M605" s="1035">
        <v>79</v>
      </c>
      <c r="N605" s="1035">
        <v>79</v>
      </c>
      <c r="O605" s="1035">
        <v>84</v>
      </c>
      <c r="P605" s="1035">
        <v>84</v>
      </c>
      <c r="Q605" s="1035">
        <v>84</v>
      </c>
      <c r="R605" s="1035">
        <v>84</v>
      </c>
      <c r="S605" s="1125">
        <v>84</v>
      </c>
      <c r="T605" s="1133">
        <f t="shared" si="46"/>
        <v>84</v>
      </c>
      <c r="U605" s="1177">
        <f t="shared" si="45"/>
        <v>0</v>
      </c>
    </row>
    <row r="606" spans="1:21" ht="20.25">
      <c r="A606" s="384">
        <v>6</v>
      </c>
      <c r="B606" s="1136" t="s">
        <v>1625</v>
      </c>
      <c r="C606" s="292" t="s">
        <v>2465</v>
      </c>
      <c r="D606" s="869">
        <v>76.581999999999979</v>
      </c>
      <c r="E606" s="869">
        <v>84.240199999999987</v>
      </c>
      <c r="F606" s="660">
        <v>84.240199999999987</v>
      </c>
      <c r="G606" s="869">
        <v>87</v>
      </c>
      <c r="H606" s="974">
        <v>87</v>
      </c>
      <c r="I606" s="491">
        <v>87</v>
      </c>
      <c r="J606" s="491">
        <v>84.240199999999987</v>
      </c>
      <c r="K606" s="491"/>
      <c r="L606" s="1035">
        <v>87</v>
      </c>
      <c r="M606" s="1035">
        <v>87</v>
      </c>
      <c r="N606" s="1035">
        <v>87</v>
      </c>
      <c r="O606" s="1035">
        <v>92</v>
      </c>
      <c r="P606" s="1035">
        <v>92</v>
      </c>
      <c r="Q606" s="1035">
        <v>92</v>
      </c>
      <c r="R606" s="1035">
        <v>92</v>
      </c>
      <c r="S606" s="1125">
        <v>92</v>
      </c>
      <c r="T606" s="1133">
        <f t="shared" si="46"/>
        <v>92</v>
      </c>
      <c r="U606" s="1177">
        <f t="shared" si="45"/>
        <v>0</v>
      </c>
    </row>
    <row r="607" spans="1:21" ht="18.75">
      <c r="A607" s="384">
        <v>7</v>
      </c>
      <c r="B607" s="1136" t="s">
        <v>3035</v>
      </c>
      <c r="C607" s="292" t="s">
        <v>2465</v>
      </c>
      <c r="D607" s="869">
        <v>167.08799999999999</v>
      </c>
      <c r="E607" s="869">
        <v>183.79680000000002</v>
      </c>
      <c r="F607" s="660">
        <v>183.79680000000002</v>
      </c>
      <c r="G607" s="869">
        <v>189</v>
      </c>
      <c r="H607" s="974">
        <v>189</v>
      </c>
      <c r="I607" s="491">
        <v>189</v>
      </c>
      <c r="J607" s="491">
        <v>183.79680000000002</v>
      </c>
      <c r="K607" s="491"/>
      <c r="L607" s="1035">
        <v>189</v>
      </c>
      <c r="M607" s="1035">
        <v>189</v>
      </c>
      <c r="N607" s="1035">
        <v>189</v>
      </c>
      <c r="O607" s="1035">
        <v>201</v>
      </c>
      <c r="P607" s="1035">
        <v>201</v>
      </c>
      <c r="Q607" s="1035">
        <v>201</v>
      </c>
      <c r="R607" s="1035">
        <v>201</v>
      </c>
      <c r="S607" s="1125">
        <v>201</v>
      </c>
      <c r="T607" s="1133">
        <f t="shared" si="46"/>
        <v>201</v>
      </c>
      <c r="U607" s="1177">
        <f t="shared" si="45"/>
        <v>0</v>
      </c>
    </row>
    <row r="608" spans="1:21" ht="18.75">
      <c r="A608" s="384">
        <v>8</v>
      </c>
      <c r="B608" s="1136" t="s">
        <v>3036</v>
      </c>
      <c r="C608" s="292" t="s">
        <v>2465</v>
      </c>
      <c r="D608" s="869">
        <v>250.63199999999995</v>
      </c>
      <c r="E608" s="869">
        <v>275.69519999999994</v>
      </c>
      <c r="F608" s="660">
        <v>275.69519999999994</v>
      </c>
      <c r="G608" s="869">
        <v>284</v>
      </c>
      <c r="H608" s="974">
        <v>284</v>
      </c>
      <c r="I608" s="491">
        <v>284</v>
      </c>
      <c r="J608" s="491">
        <v>275.69519999999994</v>
      </c>
      <c r="K608" s="491"/>
      <c r="L608" s="1035">
        <v>284</v>
      </c>
      <c r="M608" s="1035">
        <v>284</v>
      </c>
      <c r="N608" s="1035">
        <v>284</v>
      </c>
      <c r="O608" s="1035">
        <v>302</v>
      </c>
      <c r="P608" s="1035">
        <v>302</v>
      </c>
      <c r="Q608" s="1035">
        <v>302</v>
      </c>
      <c r="R608" s="1035">
        <v>302</v>
      </c>
      <c r="S608" s="1125">
        <v>302</v>
      </c>
      <c r="T608" s="1133">
        <f t="shared" si="46"/>
        <v>302</v>
      </c>
      <c r="U608" s="1177">
        <f t="shared" si="45"/>
        <v>0</v>
      </c>
    </row>
    <row r="609" spans="1:21" ht="18.75">
      <c r="A609" s="325">
        <v>9</v>
      </c>
      <c r="B609" s="1136" t="s">
        <v>3037</v>
      </c>
      <c r="C609" s="292" t="s">
        <v>2465</v>
      </c>
      <c r="D609" s="869">
        <v>334.17599999999999</v>
      </c>
      <c r="E609" s="869">
        <v>367.59360000000004</v>
      </c>
      <c r="F609" s="660">
        <v>367.59360000000004</v>
      </c>
      <c r="G609" s="869">
        <v>379</v>
      </c>
      <c r="H609" s="974">
        <v>379</v>
      </c>
      <c r="I609" s="491">
        <v>379</v>
      </c>
      <c r="J609" s="491">
        <v>367.59360000000004</v>
      </c>
      <c r="K609" s="491"/>
      <c r="L609" s="1035">
        <v>379</v>
      </c>
      <c r="M609" s="1035">
        <v>379</v>
      </c>
      <c r="N609" s="1035">
        <v>379</v>
      </c>
      <c r="O609" s="1035">
        <v>404</v>
      </c>
      <c r="P609" s="1035">
        <v>404</v>
      </c>
      <c r="Q609" s="1035">
        <v>404</v>
      </c>
      <c r="R609" s="1035">
        <v>404</v>
      </c>
      <c r="S609" s="1125">
        <v>404</v>
      </c>
      <c r="T609" s="1133">
        <f t="shared" si="46"/>
        <v>404</v>
      </c>
      <c r="U609" s="1177">
        <f t="shared" si="45"/>
        <v>0</v>
      </c>
    </row>
    <row r="610" spans="1:21" ht="18.75">
      <c r="A610" s="325">
        <v>10</v>
      </c>
      <c r="B610" s="1136" t="s">
        <v>4694</v>
      </c>
      <c r="C610" s="292" t="s">
        <v>2556</v>
      </c>
      <c r="D610" s="869">
        <v>403.79599999999999</v>
      </c>
      <c r="E610" s="869">
        <v>444.17560000000003</v>
      </c>
      <c r="F610" s="660">
        <v>444.17560000000003</v>
      </c>
      <c r="G610" s="869">
        <v>458</v>
      </c>
      <c r="H610" s="974">
        <v>458</v>
      </c>
      <c r="I610" s="491">
        <v>458</v>
      </c>
      <c r="J610" s="491">
        <v>444.17560000000003</v>
      </c>
      <c r="K610" s="491"/>
      <c r="L610" s="1035">
        <v>458</v>
      </c>
      <c r="M610" s="1035">
        <v>458</v>
      </c>
      <c r="N610" s="1035">
        <v>458</v>
      </c>
      <c r="O610" s="1035">
        <v>488</v>
      </c>
      <c r="P610" s="1035">
        <v>488</v>
      </c>
      <c r="Q610" s="1035">
        <v>488</v>
      </c>
      <c r="R610" s="1035">
        <v>488</v>
      </c>
      <c r="S610" s="1125">
        <v>488</v>
      </c>
      <c r="T610" s="1133">
        <f t="shared" si="46"/>
        <v>488</v>
      </c>
      <c r="U610" s="1177">
        <f t="shared" si="45"/>
        <v>0</v>
      </c>
    </row>
    <row r="611" spans="1:21" ht="18.75">
      <c r="A611" s="284" t="s">
        <v>4818</v>
      </c>
      <c r="B611" s="1142" t="s">
        <v>1617</v>
      </c>
      <c r="C611" s="292"/>
      <c r="D611" s="722"/>
      <c r="E611" s="873"/>
      <c r="F611" s="722"/>
      <c r="G611" s="873"/>
      <c r="H611" s="974"/>
      <c r="I611" s="491"/>
      <c r="J611" s="491"/>
      <c r="K611" s="491"/>
      <c r="L611" s="491"/>
      <c r="M611" s="491"/>
      <c r="N611" s="491"/>
      <c r="O611" s="491"/>
      <c r="P611" s="491"/>
      <c r="Q611" s="491"/>
      <c r="R611" s="491"/>
      <c r="S611" s="1124"/>
      <c r="T611" s="1133">
        <f t="shared" si="46"/>
        <v>0</v>
      </c>
      <c r="U611" s="1177" t="e">
        <f t="shared" si="45"/>
        <v>#DIV/0!</v>
      </c>
    </row>
    <row r="612" spans="1:21" ht="18.75">
      <c r="A612" s="325">
        <v>1</v>
      </c>
      <c r="B612" s="665" t="s">
        <v>3270</v>
      </c>
      <c r="C612" s="292" t="s">
        <v>1071</v>
      </c>
      <c r="D612" s="869">
        <v>125.31599999999997</v>
      </c>
      <c r="E612" s="869">
        <v>137.84759999999997</v>
      </c>
      <c r="F612" s="660">
        <v>137.84759999999997</v>
      </c>
      <c r="G612" s="869">
        <v>142</v>
      </c>
      <c r="H612" s="974">
        <v>142</v>
      </c>
      <c r="I612" s="491">
        <v>142</v>
      </c>
      <c r="J612" s="491">
        <v>137.84759999999997</v>
      </c>
      <c r="K612" s="491"/>
      <c r="L612" s="1035">
        <v>142</v>
      </c>
      <c r="M612" s="1035">
        <v>142</v>
      </c>
      <c r="N612" s="1035">
        <v>142</v>
      </c>
      <c r="O612" s="1035">
        <v>151</v>
      </c>
      <c r="P612" s="1035">
        <v>151</v>
      </c>
      <c r="Q612" s="1035">
        <v>151</v>
      </c>
      <c r="R612" s="1035">
        <v>151</v>
      </c>
      <c r="S612" s="1125">
        <v>151</v>
      </c>
      <c r="T612" s="1133">
        <f t="shared" si="46"/>
        <v>151</v>
      </c>
      <c r="U612" s="1177">
        <f t="shared" si="45"/>
        <v>0</v>
      </c>
    </row>
    <row r="613" spans="1:21" ht="18.75">
      <c r="A613" s="325">
        <v>2</v>
      </c>
      <c r="B613" s="665" t="s">
        <v>3271</v>
      </c>
      <c r="C613" s="292" t="s">
        <v>1073</v>
      </c>
      <c r="D613" s="869">
        <v>167.08799999999999</v>
      </c>
      <c r="E613" s="869">
        <v>183.79680000000002</v>
      </c>
      <c r="F613" s="660">
        <v>183.79680000000002</v>
      </c>
      <c r="G613" s="869">
        <v>189</v>
      </c>
      <c r="H613" s="974">
        <v>189</v>
      </c>
      <c r="I613" s="491">
        <v>189</v>
      </c>
      <c r="J613" s="491">
        <v>183.79680000000002</v>
      </c>
      <c r="K613" s="491"/>
      <c r="L613" s="1035">
        <v>189</v>
      </c>
      <c r="M613" s="1035">
        <v>189</v>
      </c>
      <c r="N613" s="1035">
        <v>189</v>
      </c>
      <c r="O613" s="1035">
        <v>201</v>
      </c>
      <c r="P613" s="1035">
        <v>201</v>
      </c>
      <c r="Q613" s="1035">
        <v>201</v>
      </c>
      <c r="R613" s="1035">
        <v>201</v>
      </c>
      <c r="S613" s="1125">
        <v>201</v>
      </c>
      <c r="T613" s="1133">
        <f t="shared" si="46"/>
        <v>201</v>
      </c>
      <c r="U613" s="1177">
        <f t="shared" si="45"/>
        <v>0</v>
      </c>
    </row>
    <row r="614" spans="1:21" ht="18.75">
      <c r="A614" s="325">
        <v>3</v>
      </c>
      <c r="B614" s="665" t="s">
        <v>3272</v>
      </c>
      <c r="C614" s="292" t="s">
        <v>1067</v>
      </c>
      <c r="D614" s="869">
        <v>250.63199999999995</v>
      </c>
      <c r="E614" s="869">
        <v>275.69519999999994</v>
      </c>
      <c r="F614" s="660">
        <v>275.69519999999994</v>
      </c>
      <c r="G614" s="869">
        <v>284</v>
      </c>
      <c r="H614" s="974">
        <v>284</v>
      </c>
      <c r="I614" s="491">
        <v>284</v>
      </c>
      <c r="J614" s="491">
        <v>275.69519999999994</v>
      </c>
      <c r="K614" s="491"/>
      <c r="L614" s="1035">
        <v>284</v>
      </c>
      <c r="M614" s="1035">
        <v>284</v>
      </c>
      <c r="N614" s="1035">
        <v>284</v>
      </c>
      <c r="O614" s="1035">
        <v>302</v>
      </c>
      <c r="P614" s="1035">
        <v>302</v>
      </c>
      <c r="Q614" s="1035">
        <v>302</v>
      </c>
      <c r="R614" s="1035">
        <v>302</v>
      </c>
      <c r="S614" s="1125">
        <v>302</v>
      </c>
      <c r="T614" s="1133">
        <f t="shared" si="46"/>
        <v>302</v>
      </c>
      <c r="U614" s="1177">
        <f t="shared" si="45"/>
        <v>0</v>
      </c>
    </row>
    <row r="615" spans="1:21" ht="18.75">
      <c r="A615" s="325">
        <v>4</v>
      </c>
      <c r="B615" s="665" t="s">
        <v>3030</v>
      </c>
      <c r="C615" s="292" t="s">
        <v>1067</v>
      </c>
      <c r="D615" s="869">
        <v>334.17599999999999</v>
      </c>
      <c r="E615" s="869">
        <v>367.59360000000004</v>
      </c>
      <c r="F615" s="660">
        <v>367.59360000000004</v>
      </c>
      <c r="G615" s="869">
        <v>379</v>
      </c>
      <c r="H615" s="974">
        <v>379</v>
      </c>
      <c r="I615" s="491">
        <v>379</v>
      </c>
      <c r="J615" s="491">
        <v>367.59360000000004</v>
      </c>
      <c r="K615" s="491"/>
      <c r="L615" s="1035">
        <v>379</v>
      </c>
      <c r="M615" s="1035">
        <v>379</v>
      </c>
      <c r="N615" s="1035">
        <v>379</v>
      </c>
      <c r="O615" s="1035">
        <v>404</v>
      </c>
      <c r="P615" s="1035">
        <v>404</v>
      </c>
      <c r="Q615" s="1035">
        <v>404</v>
      </c>
      <c r="R615" s="1035">
        <v>404</v>
      </c>
      <c r="S615" s="1125">
        <v>404</v>
      </c>
      <c r="T615" s="1133">
        <f t="shared" si="46"/>
        <v>404</v>
      </c>
      <c r="U615" s="1177">
        <f t="shared" si="45"/>
        <v>0</v>
      </c>
    </row>
    <row r="616" spans="1:21" ht="18.75">
      <c r="A616" s="325">
        <v>5</v>
      </c>
      <c r="B616" s="665" t="s">
        <v>3031</v>
      </c>
      <c r="C616" s="292" t="s">
        <v>1067</v>
      </c>
      <c r="D616" s="869">
        <v>417.71999999999997</v>
      </c>
      <c r="E616" s="869">
        <v>459.49200000000002</v>
      </c>
      <c r="F616" s="660">
        <v>459.49200000000002</v>
      </c>
      <c r="G616" s="869">
        <v>473</v>
      </c>
      <c r="H616" s="974">
        <v>473</v>
      </c>
      <c r="I616" s="491">
        <v>473</v>
      </c>
      <c r="J616" s="491">
        <v>459.49200000000002</v>
      </c>
      <c r="K616" s="491"/>
      <c r="L616" s="1035">
        <v>473</v>
      </c>
      <c r="M616" s="1035">
        <v>473</v>
      </c>
      <c r="N616" s="1035">
        <v>473</v>
      </c>
      <c r="O616" s="1035">
        <v>504</v>
      </c>
      <c r="P616" s="1035">
        <v>504</v>
      </c>
      <c r="Q616" s="1035">
        <v>504</v>
      </c>
      <c r="R616" s="1035">
        <v>504</v>
      </c>
      <c r="S616" s="1125">
        <v>504</v>
      </c>
      <c r="T616" s="1133">
        <f t="shared" si="46"/>
        <v>504</v>
      </c>
      <c r="U616" s="1177">
        <f t="shared" si="45"/>
        <v>0</v>
      </c>
    </row>
    <row r="617" spans="1:21" ht="18.75">
      <c r="A617" s="325">
        <v>6</v>
      </c>
      <c r="B617" s="665" t="s">
        <v>3032</v>
      </c>
      <c r="C617" s="292" t="s">
        <v>2465</v>
      </c>
      <c r="D617" s="869">
        <v>501.2639999999999</v>
      </c>
      <c r="E617" s="869">
        <v>551.39039999999989</v>
      </c>
      <c r="F617" s="660">
        <v>551.39039999999989</v>
      </c>
      <c r="G617" s="869">
        <v>568</v>
      </c>
      <c r="H617" s="974">
        <v>568</v>
      </c>
      <c r="I617" s="491">
        <v>568</v>
      </c>
      <c r="J617" s="491">
        <v>551.39039999999989</v>
      </c>
      <c r="K617" s="491"/>
      <c r="L617" s="1035">
        <v>568</v>
      </c>
      <c r="M617" s="1035">
        <v>568</v>
      </c>
      <c r="N617" s="1035">
        <v>568</v>
      </c>
      <c r="O617" s="1035">
        <v>605</v>
      </c>
      <c r="P617" s="1035">
        <v>605</v>
      </c>
      <c r="Q617" s="1035">
        <v>605</v>
      </c>
      <c r="R617" s="1035">
        <v>605</v>
      </c>
      <c r="S617" s="1125">
        <v>605</v>
      </c>
      <c r="T617" s="1133">
        <f t="shared" si="46"/>
        <v>605</v>
      </c>
      <c r="U617" s="1177">
        <f t="shared" si="45"/>
        <v>0</v>
      </c>
    </row>
    <row r="618" spans="1:21" ht="18.75">
      <c r="A618" s="284" t="s">
        <v>1832</v>
      </c>
      <c r="B618" s="1142" t="s">
        <v>1618</v>
      </c>
      <c r="C618" s="292"/>
      <c r="D618" s="660"/>
      <c r="E618" s="869"/>
      <c r="F618" s="660"/>
      <c r="G618" s="869"/>
      <c r="H618" s="974"/>
      <c r="I618" s="491"/>
      <c r="J618" s="491"/>
      <c r="K618" s="491"/>
      <c r="L618" s="491"/>
      <c r="M618" s="491"/>
      <c r="N618" s="491"/>
      <c r="O618" s="491"/>
      <c r="P618" s="491"/>
      <c r="Q618" s="491"/>
      <c r="R618" s="491"/>
      <c r="S618" s="1124"/>
      <c r="T618" s="1133">
        <f t="shared" si="46"/>
        <v>0</v>
      </c>
      <c r="U618" s="1177" t="e">
        <f t="shared" si="45"/>
        <v>#DIV/0!</v>
      </c>
    </row>
    <row r="619" spans="1:21" ht="18.75">
      <c r="A619" s="1001">
        <v>1</v>
      </c>
      <c r="B619" s="1136" t="s">
        <v>4695</v>
      </c>
      <c r="C619" s="292" t="s">
        <v>749</v>
      </c>
      <c r="D619" s="869">
        <v>132.27799999999999</v>
      </c>
      <c r="E619" s="869">
        <v>145.50579999999999</v>
      </c>
      <c r="F619" s="660">
        <v>145.50579999999999</v>
      </c>
      <c r="G619" s="869">
        <v>150</v>
      </c>
      <c r="H619" s="974">
        <v>150</v>
      </c>
      <c r="I619" s="491">
        <v>150</v>
      </c>
      <c r="J619" s="491">
        <v>145.50579999999999</v>
      </c>
      <c r="K619" s="491"/>
      <c r="L619" s="1035">
        <v>150</v>
      </c>
      <c r="M619" s="1035">
        <v>150</v>
      </c>
      <c r="N619" s="1035">
        <v>150</v>
      </c>
      <c r="O619" s="1035">
        <v>159</v>
      </c>
      <c r="P619" s="1035">
        <v>159</v>
      </c>
      <c r="Q619" s="1035">
        <v>159</v>
      </c>
      <c r="R619" s="1035">
        <v>159</v>
      </c>
      <c r="S619" s="1125">
        <v>159</v>
      </c>
      <c r="T619" s="1133">
        <f t="shared" si="46"/>
        <v>159</v>
      </c>
      <c r="U619" s="1177">
        <f t="shared" si="45"/>
        <v>0</v>
      </c>
    </row>
    <row r="620" spans="1:21" ht="18.75">
      <c r="A620" s="1001">
        <v>2</v>
      </c>
      <c r="B620" s="1136" t="s">
        <v>4696</v>
      </c>
      <c r="C620" s="292" t="s">
        <v>2465</v>
      </c>
      <c r="D620" s="869">
        <v>403.79599999999999</v>
      </c>
      <c r="E620" s="869">
        <v>444.17560000000003</v>
      </c>
      <c r="F620" s="660">
        <v>444.17560000000003</v>
      </c>
      <c r="G620" s="869">
        <v>458</v>
      </c>
      <c r="H620" s="974">
        <v>458</v>
      </c>
      <c r="I620" s="491">
        <v>458</v>
      </c>
      <c r="J620" s="491">
        <v>444.17560000000003</v>
      </c>
      <c r="K620" s="491"/>
      <c r="L620" s="1035">
        <v>458</v>
      </c>
      <c r="M620" s="1035">
        <v>458</v>
      </c>
      <c r="N620" s="1035">
        <v>458</v>
      </c>
      <c r="O620" s="1035">
        <v>488</v>
      </c>
      <c r="P620" s="1035">
        <v>488</v>
      </c>
      <c r="Q620" s="1035">
        <v>488</v>
      </c>
      <c r="R620" s="1035">
        <v>488</v>
      </c>
      <c r="S620" s="1125">
        <v>488</v>
      </c>
      <c r="T620" s="1133">
        <f t="shared" si="46"/>
        <v>488</v>
      </c>
      <c r="U620" s="1177">
        <f t="shared" si="45"/>
        <v>0</v>
      </c>
    </row>
    <row r="621" spans="1:21" ht="18.75">
      <c r="A621" s="1001">
        <v>3</v>
      </c>
      <c r="B621" s="1136" t="s">
        <v>4697</v>
      </c>
      <c r="C621" s="292" t="s">
        <v>2465</v>
      </c>
      <c r="D621" s="869">
        <v>835.43999999999994</v>
      </c>
      <c r="E621" s="869">
        <v>918.98400000000004</v>
      </c>
      <c r="F621" s="660">
        <v>918.98400000000004</v>
      </c>
      <c r="G621" s="869">
        <v>947</v>
      </c>
      <c r="H621" s="974">
        <v>947</v>
      </c>
      <c r="I621" s="491">
        <v>947</v>
      </c>
      <c r="J621" s="491">
        <v>918.98400000000004</v>
      </c>
      <c r="K621" s="491"/>
      <c r="L621" s="1035">
        <v>947</v>
      </c>
      <c r="M621" s="1035">
        <v>947</v>
      </c>
      <c r="N621" s="1035">
        <v>947</v>
      </c>
      <c r="O621" s="1035">
        <v>1009</v>
      </c>
      <c r="P621" s="1035">
        <v>1009</v>
      </c>
      <c r="Q621" s="1035">
        <v>1009</v>
      </c>
      <c r="R621" s="1035">
        <v>1009</v>
      </c>
      <c r="S621" s="1125">
        <v>1009</v>
      </c>
      <c r="T621" s="1133">
        <f t="shared" si="46"/>
        <v>1009</v>
      </c>
      <c r="U621" s="1177">
        <f t="shared" si="45"/>
        <v>0</v>
      </c>
    </row>
    <row r="622" spans="1:21" ht="18.75">
      <c r="A622" s="1001">
        <v>4</v>
      </c>
      <c r="B622" s="1136" t="s">
        <v>4698</v>
      </c>
      <c r="C622" s="292" t="s">
        <v>2465</v>
      </c>
      <c r="D622" s="869">
        <v>125.31599999999997</v>
      </c>
      <c r="E622" s="869">
        <v>137.84759999999997</v>
      </c>
      <c r="F622" s="660">
        <v>137.84759999999997</v>
      </c>
      <c r="G622" s="869"/>
      <c r="H622" s="974"/>
      <c r="I622" s="491"/>
      <c r="J622" s="491">
        <v>137.84759999999997</v>
      </c>
      <c r="K622" s="491"/>
      <c r="L622" s="1081"/>
      <c r="M622" s="1081"/>
      <c r="N622" s="1081"/>
      <c r="O622" s="1081"/>
      <c r="P622" s="1081"/>
      <c r="Q622" s="1081"/>
      <c r="R622" s="1081"/>
      <c r="S622" s="1124"/>
      <c r="T622" s="1133">
        <f t="shared" si="46"/>
        <v>0</v>
      </c>
      <c r="U622" s="1177" t="e">
        <f t="shared" si="45"/>
        <v>#DIV/0!</v>
      </c>
    </row>
    <row r="623" spans="1:21" ht="18.75">
      <c r="A623" s="1001">
        <v>5</v>
      </c>
      <c r="B623" s="1136" t="s">
        <v>4699</v>
      </c>
      <c r="C623" s="292" t="s">
        <v>2465</v>
      </c>
      <c r="D623" s="869">
        <v>194.93599999999998</v>
      </c>
      <c r="E623" s="869">
        <v>214.42959999999999</v>
      </c>
      <c r="F623" s="660">
        <v>214.42959999999999</v>
      </c>
      <c r="G623" s="869"/>
      <c r="H623" s="974"/>
      <c r="I623" s="491"/>
      <c r="J623" s="491">
        <v>214.42959999999999</v>
      </c>
      <c r="K623" s="491"/>
      <c r="L623" s="1081"/>
      <c r="M623" s="1081"/>
      <c r="N623" s="1081"/>
      <c r="O623" s="1081"/>
      <c r="P623" s="1081"/>
      <c r="Q623" s="1081"/>
      <c r="R623" s="1081"/>
      <c r="S623" s="1124"/>
      <c r="T623" s="1133">
        <f t="shared" si="46"/>
        <v>0</v>
      </c>
      <c r="U623" s="1177" t="e">
        <f t="shared" si="45"/>
        <v>#DIV/0!</v>
      </c>
    </row>
    <row r="624" spans="1:21" ht="18.75">
      <c r="A624" s="284" t="s">
        <v>4821</v>
      </c>
      <c r="B624" s="1142" t="s">
        <v>3266</v>
      </c>
      <c r="C624" s="292"/>
      <c r="D624" s="660"/>
      <c r="E624" s="869"/>
      <c r="F624" s="660"/>
      <c r="G624" s="869"/>
      <c r="H624" s="974"/>
      <c r="I624" s="491"/>
      <c r="J624" s="491"/>
      <c r="K624" s="491"/>
      <c r="L624" s="491"/>
      <c r="M624" s="491"/>
      <c r="N624" s="491"/>
      <c r="O624" s="491"/>
      <c r="P624" s="491"/>
      <c r="Q624" s="491"/>
      <c r="R624" s="491"/>
      <c r="S624" s="1124"/>
      <c r="T624" s="1133">
        <f t="shared" si="46"/>
        <v>0</v>
      </c>
      <c r="U624" s="1177" t="e">
        <f t="shared" si="45"/>
        <v>#DIV/0!</v>
      </c>
    </row>
    <row r="625" spans="1:21" ht="18.75">
      <c r="A625" s="325">
        <v>1</v>
      </c>
      <c r="B625" s="665" t="s">
        <v>3042</v>
      </c>
      <c r="C625" s="292" t="s">
        <v>749</v>
      </c>
      <c r="D625" s="869">
        <v>835.43999999999994</v>
      </c>
      <c r="E625" s="869">
        <v>918.98400000000004</v>
      </c>
      <c r="F625" s="660">
        <v>918.98400000000004</v>
      </c>
      <c r="G625" s="869">
        <v>947</v>
      </c>
      <c r="H625" s="974">
        <v>947</v>
      </c>
      <c r="I625" s="491">
        <v>947</v>
      </c>
      <c r="J625" s="491">
        <v>918.98400000000004</v>
      </c>
      <c r="K625" s="491"/>
      <c r="L625" s="1035">
        <v>947</v>
      </c>
      <c r="M625" s="1035">
        <v>947</v>
      </c>
      <c r="N625" s="1035">
        <v>947</v>
      </c>
      <c r="O625" s="1035">
        <v>1009</v>
      </c>
      <c r="P625" s="1035">
        <v>1009</v>
      </c>
      <c r="Q625" s="1035">
        <v>1009</v>
      </c>
      <c r="R625" s="1035">
        <v>1009</v>
      </c>
      <c r="S625" s="1125">
        <v>1009</v>
      </c>
      <c r="T625" s="1133">
        <f t="shared" si="46"/>
        <v>1009</v>
      </c>
      <c r="U625" s="1177">
        <f t="shared" si="45"/>
        <v>0</v>
      </c>
    </row>
    <row r="626" spans="1:21" ht="18.75">
      <c r="A626" s="325">
        <v>2</v>
      </c>
      <c r="B626" s="665" t="s">
        <v>3043</v>
      </c>
      <c r="C626" s="292" t="s">
        <v>2465</v>
      </c>
      <c r="D626" s="869">
        <v>1378.4759999999999</v>
      </c>
      <c r="E626" s="869">
        <v>1516.3235999999999</v>
      </c>
      <c r="F626" s="660">
        <v>1516.3235999999999</v>
      </c>
      <c r="G626" s="869">
        <v>1562</v>
      </c>
      <c r="H626" s="974">
        <v>1562</v>
      </c>
      <c r="I626" s="491">
        <v>1562</v>
      </c>
      <c r="J626" s="491">
        <v>1516.3235999999999</v>
      </c>
      <c r="K626" s="491"/>
      <c r="L626" s="1035">
        <v>1562</v>
      </c>
      <c r="M626" s="1035">
        <v>1562</v>
      </c>
      <c r="N626" s="1035">
        <v>1562</v>
      </c>
      <c r="O626" s="1035">
        <v>1640</v>
      </c>
      <c r="P626" s="1035">
        <v>1640</v>
      </c>
      <c r="Q626" s="1035">
        <v>1640</v>
      </c>
      <c r="R626" s="1035">
        <v>1640</v>
      </c>
      <c r="S626" s="1125">
        <v>1640</v>
      </c>
      <c r="T626" s="1133">
        <f t="shared" si="46"/>
        <v>1640</v>
      </c>
      <c r="U626" s="1177">
        <f t="shared" si="45"/>
        <v>0</v>
      </c>
    </row>
    <row r="627" spans="1:21" ht="18.75">
      <c r="A627" s="325">
        <v>3</v>
      </c>
      <c r="B627" s="665" t="s">
        <v>3044</v>
      </c>
      <c r="C627" s="292" t="s">
        <v>2465</v>
      </c>
      <c r="D627" s="869">
        <v>1531.6399999999999</v>
      </c>
      <c r="E627" s="869">
        <v>1684.8040000000001</v>
      </c>
      <c r="F627" s="660">
        <v>1684.8040000000001</v>
      </c>
      <c r="G627" s="869">
        <v>1735</v>
      </c>
      <c r="H627" s="974">
        <v>1735</v>
      </c>
      <c r="I627" s="491">
        <v>1735</v>
      </c>
      <c r="J627" s="491">
        <v>1684.8040000000001</v>
      </c>
      <c r="K627" s="491"/>
      <c r="L627" s="1035">
        <v>1735</v>
      </c>
      <c r="M627" s="1035">
        <v>1735</v>
      </c>
      <c r="N627" s="1035">
        <v>1735</v>
      </c>
      <c r="O627" s="1035">
        <v>1821</v>
      </c>
      <c r="P627" s="1035">
        <v>1821</v>
      </c>
      <c r="Q627" s="1035">
        <v>1821</v>
      </c>
      <c r="R627" s="1035">
        <v>1821</v>
      </c>
      <c r="S627" s="1125">
        <v>1821</v>
      </c>
      <c r="T627" s="1133">
        <f t="shared" si="46"/>
        <v>1821</v>
      </c>
      <c r="U627" s="1177">
        <f t="shared" si="45"/>
        <v>0</v>
      </c>
    </row>
    <row r="628" spans="1:21" ht="18.75">
      <c r="A628" s="284" t="s">
        <v>4823</v>
      </c>
      <c r="B628" s="1082" t="s">
        <v>3045</v>
      </c>
      <c r="C628" s="324"/>
      <c r="D628" s="912"/>
      <c r="E628" s="913"/>
      <c r="F628" s="912"/>
      <c r="G628" s="913"/>
      <c r="H628" s="974"/>
      <c r="I628" s="491"/>
      <c r="J628" s="491"/>
      <c r="K628" s="491"/>
      <c r="L628" s="491"/>
      <c r="M628" s="491"/>
      <c r="N628" s="491"/>
      <c r="O628" s="491"/>
      <c r="P628" s="491"/>
      <c r="Q628" s="491"/>
      <c r="R628" s="491"/>
      <c r="S628" s="1124"/>
      <c r="T628" s="1133">
        <f t="shared" si="46"/>
        <v>0</v>
      </c>
      <c r="U628" s="1177" t="e">
        <f t="shared" si="45"/>
        <v>#DIV/0!</v>
      </c>
    </row>
    <row r="629" spans="1:21" ht="18.75">
      <c r="A629" s="284"/>
      <c r="B629" s="1138" t="s">
        <v>3046</v>
      </c>
      <c r="C629" s="286"/>
      <c r="D629" s="899"/>
      <c r="E629" s="900"/>
      <c r="F629" s="899"/>
      <c r="G629" s="900"/>
      <c r="H629" s="974"/>
      <c r="I629" s="491"/>
      <c r="J629" s="491"/>
      <c r="K629" s="491"/>
      <c r="L629" s="491"/>
      <c r="M629" s="491"/>
      <c r="N629" s="491"/>
      <c r="O629" s="491"/>
      <c r="P629" s="491"/>
      <c r="Q629" s="491"/>
      <c r="R629" s="491"/>
      <c r="S629" s="1124"/>
      <c r="T629" s="1133">
        <f t="shared" si="46"/>
        <v>0</v>
      </c>
      <c r="U629" s="1177" t="e">
        <f t="shared" si="45"/>
        <v>#DIV/0!</v>
      </c>
    </row>
    <row r="630" spans="1:21" ht="18.75">
      <c r="A630" s="325">
        <v>1</v>
      </c>
      <c r="B630" s="665" t="s">
        <v>3047</v>
      </c>
      <c r="C630" s="286" t="s">
        <v>749</v>
      </c>
      <c r="D630" s="660">
        <v>937.125</v>
      </c>
      <c r="E630" s="869">
        <v>1030.8375000000001</v>
      </c>
      <c r="F630" s="660">
        <v>1030.8375000000001</v>
      </c>
      <c r="G630" s="869">
        <v>1062</v>
      </c>
      <c r="H630" s="974">
        <v>1062</v>
      </c>
      <c r="I630" s="491">
        <v>1062</v>
      </c>
      <c r="J630" s="491">
        <v>1030.8375000000001</v>
      </c>
      <c r="K630" s="491"/>
      <c r="L630" s="1035">
        <v>1062</v>
      </c>
      <c r="M630" s="1035">
        <v>1062</v>
      </c>
      <c r="N630" s="1035">
        <v>1062</v>
      </c>
      <c r="O630" s="1035">
        <v>1115</v>
      </c>
      <c r="P630" s="1035">
        <v>1115</v>
      </c>
      <c r="Q630" s="1035">
        <v>1115</v>
      </c>
      <c r="R630" s="1035">
        <v>1115</v>
      </c>
      <c r="S630" s="1125">
        <v>1115</v>
      </c>
      <c r="T630" s="1133">
        <f t="shared" si="46"/>
        <v>1115</v>
      </c>
      <c r="U630" s="1177">
        <f t="shared" si="45"/>
        <v>0</v>
      </c>
    </row>
    <row r="631" spans="1:21" ht="18.75">
      <c r="A631" s="325">
        <v>2</v>
      </c>
      <c r="B631" s="665" t="s">
        <v>3048</v>
      </c>
      <c r="C631" s="286" t="s">
        <v>2465</v>
      </c>
      <c r="D631" s="660">
        <v>1058.4000000000001</v>
      </c>
      <c r="E631" s="869">
        <v>1164.2400000000002</v>
      </c>
      <c r="F631" s="660">
        <v>1164.2400000000002</v>
      </c>
      <c r="G631" s="869">
        <v>1199</v>
      </c>
      <c r="H631" s="974">
        <v>1199</v>
      </c>
      <c r="I631" s="491">
        <v>1199</v>
      </c>
      <c r="J631" s="491">
        <v>1164.2400000000002</v>
      </c>
      <c r="K631" s="491"/>
      <c r="L631" s="1035">
        <v>1199</v>
      </c>
      <c r="M631" s="1035">
        <v>1199</v>
      </c>
      <c r="N631" s="1035">
        <v>1199</v>
      </c>
      <c r="O631" s="1035">
        <v>1258</v>
      </c>
      <c r="P631" s="1035">
        <v>1258</v>
      </c>
      <c r="Q631" s="1035">
        <v>1258</v>
      </c>
      <c r="R631" s="1035">
        <v>1258</v>
      </c>
      <c r="S631" s="1125">
        <v>1258</v>
      </c>
      <c r="T631" s="1133">
        <f t="shared" si="46"/>
        <v>1258</v>
      </c>
      <c r="U631" s="1177">
        <f t="shared" si="45"/>
        <v>0</v>
      </c>
    </row>
    <row r="632" spans="1:21" ht="18.75">
      <c r="A632" s="325">
        <v>3</v>
      </c>
      <c r="B632" s="665" t="s">
        <v>3049</v>
      </c>
      <c r="C632" s="286" t="s">
        <v>2465</v>
      </c>
      <c r="D632" s="660">
        <v>1102</v>
      </c>
      <c r="E632" s="869">
        <v>1212.2</v>
      </c>
      <c r="F632" s="660">
        <v>1212.2</v>
      </c>
      <c r="G632" s="869">
        <v>1249</v>
      </c>
      <c r="H632" s="974">
        <v>1249</v>
      </c>
      <c r="I632" s="491">
        <v>1249</v>
      </c>
      <c r="J632" s="491">
        <v>1212.2</v>
      </c>
      <c r="K632" s="491"/>
      <c r="L632" s="1035">
        <v>1249</v>
      </c>
      <c r="M632" s="1035">
        <v>1249</v>
      </c>
      <c r="N632" s="1035">
        <v>1249</v>
      </c>
      <c r="O632" s="1035">
        <v>1311</v>
      </c>
      <c r="P632" s="1035">
        <v>1311</v>
      </c>
      <c r="Q632" s="1035">
        <v>1311</v>
      </c>
      <c r="R632" s="1035">
        <v>1311</v>
      </c>
      <c r="S632" s="1125">
        <v>1311</v>
      </c>
      <c r="T632" s="1133">
        <f t="shared" si="46"/>
        <v>1311</v>
      </c>
      <c r="U632" s="1177">
        <f t="shared" si="45"/>
        <v>0</v>
      </c>
    </row>
    <row r="633" spans="1:21" ht="18.75">
      <c r="A633" s="284" t="s">
        <v>4825</v>
      </c>
      <c r="B633" s="1138" t="s">
        <v>3050</v>
      </c>
      <c r="C633" s="286"/>
      <c r="D633" s="899"/>
      <c r="E633" s="900"/>
      <c r="F633" s="899"/>
      <c r="G633" s="900"/>
      <c r="H633" s="974"/>
      <c r="I633" s="491"/>
      <c r="J633" s="491"/>
      <c r="K633" s="491"/>
      <c r="L633" s="491"/>
      <c r="M633" s="491"/>
      <c r="N633" s="491"/>
      <c r="O633" s="491"/>
      <c r="P633" s="491"/>
      <c r="Q633" s="491"/>
      <c r="R633" s="491"/>
      <c r="S633" s="1124"/>
      <c r="T633" s="1133">
        <f t="shared" si="46"/>
        <v>0</v>
      </c>
      <c r="U633" s="1177" t="e">
        <f t="shared" si="45"/>
        <v>#DIV/0!</v>
      </c>
    </row>
    <row r="634" spans="1:21" ht="18.75">
      <c r="A634" s="325">
        <v>1</v>
      </c>
      <c r="B634" s="665" t="s">
        <v>3051</v>
      </c>
      <c r="C634" s="286" t="s">
        <v>2465</v>
      </c>
      <c r="D634" s="660">
        <v>1102</v>
      </c>
      <c r="E634" s="869">
        <v>1212.2</v>
      </c>
      <c r="F634" s="660">
        <v>1212.2</v>
      </c>
      <c r="G634" s="869">
        <v>1249</v>
      </c>
      <c r="H634" s="974">
        <v>1249</v>
      </c>
      <c r="I634" s="491">
        <v>1249</v>
      </c>
      <c r="J634" s="491">
        <v>1212.2</v>
      </c>
      <c r="K634" s="491"/>
      <c r="L634" s="1035">
        <v>1249</v>
      </c>
      <c r="M634" s="1035">
        <v>1249</v>
      </c>
      <c r="N634" s="1035">
        <v>1249</v>
      </c>
      <c r="O634" s="1035">
        <v>1311</v>
      </c>
      <c r="P634" s="1035">
        <v>1311</v>
      </c>
      <c r="Q634" s="1035">
        <v>1311</v>
      </c>
      <c r="R634" s="1035">
        <v>1311</v>
      </c>
      <c r="S634" s="1125">
        <v>1311</v>
      </c>
      <c r="T634" s="1133">
        <f t="shared" si="46"/>
        <v>1311</v>
      </c>
      <c r="U634" s="1177">
        <f t="shared" si="45"/>
        <v>0</v>
      </c>
    </row>
    <row r="635" spans="1:21" ht="18.75">
      <c r="A635" s="284" t="s">
        <v>4829</v>
      </c>
      <c r="B635" s="1138" t="s">
        <v>3052</v>
      </c>
      <c r="C635" s="286"/>
      <c r="D635" s="899"/>
      <c r="E635" s="900"/>
      <c r="F635" s="899"/>
      <c r="G635" s="900"/>
      <c r="H635" s="974"/>
      <c r="I635" s="491"/>
      <c r="J635" s="491"/>
      <c r="K635" s="491"/>
      <c r="L635" s="491"/>
      <c r="M635" s="491"/>
      <c r="N635" s="491"/>
      <c r="O635" s="491"/>
      <c r="P635" s="491"/>
      <c r="Q635" s="491"/>
      <c r="R635" s="491"/>
      <c r="S635" s="1124"/>
      <c r="T635" s="1133">
        <f t="shared" si="46"/>
        <v>0</v>
      </c>
      <c r="U635" s="1177" t="e">
        <f t="shared" si="45"/>
        <v>#DIV/0!</v>
      </c>
    </row>
    <row r="636" spans="1:21" ht="18.75">
      <c r="A636" s="325">
        <v>1</v>
      </c>
      <c r="B636" s="665" t="s">
        <v>3053</v>
      </c>
      <c r="C636" s="286" t="s">
        <v>2465</v>
      </c>
      <c r="D636" s="660">
        <v>198.45000000000002</v>
      </c>
      <c r="E636" s="869">
        <v>218.29500000000004</v>
      </c>
      <c r="F636" s="660">
        <v>218.29500000000004</v>
      </c>
      <c r="G636" s="869">
        <v>225</v>
      </c>
      <c r="H636" s="974">
        <v>225</v>
      </c>
      <c r="I636" s="491">
        <v>225</v>
      </c>
      <c r="J636" s="491">
        <v>218.29500000000004</v>
      </c>
      <c r="K636" s="491"/>
      <c r="L636" s="1035">
        <v>225</v>
      </c>
      <c r="M636" s="1035">
        <v>225</v>
      </c>
      <c r="N636" s="1035">
        <v>225</v>
      </c>
      <c r="O636" s="1035">
        <v>239</v>
      </c>
      <c r="P636" s="1035">
        <v>239</v>
      </c>
      <c r="Q636" s="1035">
        <v>239</v>
      </c>
      <c r="R636" s="1035">
        <v>239</v>
      </c>
      <c r="S636" s="1125">
        <v>239</v>
      </c>
      <c r="T636" s="1133">
        <f t="shared" si="46"/>
        <v>239</v>
      </c>
      <c r="U636" s="1177">
        <f t="shared" si="45"/>
        <v>0</v>
      </c>
    </row>
    <row r="637" spans="1:21" ht="18.75">
      <c r="A637" s="325">
        <v>2</v>
      </c>
      <c r="B637" s="665" t="s">
        <v>3051</v>
      </c>
      <c r="C637" s="286" t="s">
        <v>2465</v>
      </c>
      <c r="D637" s="660">
        <v>264.60000000000002</v>
      </c>
      <c r="E637" s="869">
        <v>291.06000000000006</v>
      </c>
      <c r="F637" s="660">
        <v>291.06000000000006</v>
      </c>
      <c r="G637" s="869">
        <v>300</v>
      </c>
      <c r="H637" s="974">
        <v>300</v>
      </c>
      <c r="I637" s="491">
        <v>300</v>
      </c>
      <c r="J637" s="491">
        <v>291.06000000000006</v>
      </c>
      <c r="K637" s="491"/>
      <c r="L637" s="1035">
        <v>300</v>
      </c>
      <c r="M637" s="1035">
        <v>300</v>
      </c>
      <c r="N637" s="1035">
        <v>300</v>
      </c>
      <c r="O637" s="1035">
        <v>319</v>
      </c>
      <c r="P637" s="1035">
        <v>319</v>
      </c>
      <c r="Q637" s="1035">
        <v>319</v>
      </c>
      <c r="R637" s="1035">
        <v>319</v>
      </c>
      <c r="S637" s="1125">
        <v>319</v>
      </c>
      <c r="T637" s="1133">
        <f t="shared" si="46"/>
        <v>319</v>
      </c>
      <c r="U637" s="1177">
        <f t="shared" si="45"/>
        <v>0</v>
      </c>
    </row>
    <row r="638" spans="1:21" ht="18.75">
      <c r="A638" s="325">
        <v>3</v>
      </c>
      <c r="B638" s="665" t="s">
        <v>3048</v>
      </c>
      <c r="C638" s="286" t="s">
        <v>2465</v>
      </c>
      <c r="D638" s="660">
        <v>330.75</v>
      </c>
      <c r="E638" s="869">
        <v>363.82500000000005</v>
      </c>
      <c r="F638" s="660">
        <v>363.82500000000005</v>
      </c>
      <c r="G638" s="869">
        <v>375</v>
      </c>
      <c r="H638" s="974">
        <v>375</v>
      </c>
      <c r="I638" s="491">
        <v>375</v>
      </c>
      <c r="J638" s="491">
        <v>363.82500000000005</v>
      </c>
      <c r="K638" s="491"/>
      <c r="L638" s="1035">
        <v>375</v>
      </c>
      <c r="M638" s="1035">
        <v>375</v>
      </c>
      <c r="N638" s="1035">
        <v>375</v>
      </c>
      <c r="O638" s="1035">
        <v>399</v>
      </c>
      <c r="P638" s="1035">
        <v>399</v>
      </c>
      <c r="Q638" s="1035">
        <v>399</v>
      </c>
      <c r="R638" s="1035">
        <v>399</v>
      </c>
      <c r="S638" s="1125">
        <v>399</v>
      </c>
      <c r="T638" s="1133">
        <f t="shared" si="46"/>
        <v>399</v>
      </c>
      <c r="U638" s="1177">
        <f t="shared" si="45"/>
        <v>0</v>
      </c>
    </row>
    <row r="639" spans="1:21" ht="36">
      <c r="A639" s="284" t="s">
        <v>4675</v>
      </c>
      <c r="B639" s="1138" t="s">
        <v>3054</v>
      </c>
      <c r="C639" s="286"/>
      <c r="D639" s="899"/>
      <c r="E639" s="900"/>
      <c r="F639" s="899"/>
      <c r="G639" s="900"/>
      <c r="H639" s="974"/>
      <c r="I639" s="491"/>
      <c r="J639" s="491"/>
      <c r="K639" s="491"/>
      <c r="L639" s="491"/>
      <c r="M639" s="491"/>
      <c r="N639" s="491"/>
      <c r="O639" s="491"/>
      <c r="P639" s="491"/>
      <c r="Q639" s="491"/>
      <c r="R639" s="491"/>
      <c r="S639" s="1124"/>
      <c r="T639" s="1133">
        <f t="shared" si="46"/>
        <v>0</v>
      </c>
      <c r="U639" s="1177" t="e">
        <f t="shared" si="45"/>
        <v>#DIV/0!</v>
      </c>
    </row>
    <row r="640" spans="1:21" ht="18.75">
      <c r="A640" s="284"/>
      <c r="B640" s="1138" t="s">
        <v>3046</v>
      </c>
      <c r="C640" s="286"/>
      <c r="D640" s="899"/>
      <c r="E640" s="900"/>
      <c r="F640" s="899"/>
      <c r="G640" s="900"/>
      <c r="H640" s="974"/>
      <c r="I640" s="491"/>
      <c r="J640" s="491"/>
      <c r="K640" s="491"/>
      <c r="L640" s="491"/>
      <c r="M640" s="491"/>
      <c r="N640" s="491"/>
      <c r="O640" s="491"/>
      <c r="P640" s="491"/>
      <c r="Q640" s="491"/>
      <c r="R640" s="491"/>
      <c r="S640" s="1124"/>
      <c r="T640" s="1133">
        <f t="shared" si="46"/>
        <v>0</v>
      </c>
      <c r="U640" s="1177" t="e">
        <f t="shared" si="45"/>
        <v>#DIV/0!</v>
      </c>
    </row>
    <row r="641" spans="1:21" ht="18.75">
      <c r="A641" s="1001">
        <v>1</v>
      </c>
      <c r="B641" s="665" t="s">
        <v>3047</v>
      </c>
      <c r="C641" s="286" t="s">
        <v>749</v>
      </c>
      <c r="D641" s="660">
        <v>787</v>
      </c>
      <c r="E641" s="869">
        <v>865.7</v>
      </c>
      <c r="F641" s="660">
        <v>865.7</v>
      </c>
      <c r="G641" s="869">
        <v>892</v>
      </c>
      <c r="H641" s="974">
        <v>892</v>
      </c>
      <c r="I641" s="491">
        <v>892</v>
      </c>
      <c r="J641" s="491">
        <v>865.7</v>
      </c>
      <c r="K641" s="491"/>
      <c r="L641" s="1035">
        <v>892</v>
      </c>
      <c r="M641" s="1035">
        <v>892</v>
      </c>
      <c r="N641" s="1035">
        <v>892</v>
      </c>
      <c r="O641" s="1035">
        <v>951</v>
      </c>
      <c r="P641" s="1035">
        <v>951</v>
      </c>
      <c r="Q641" s="1035">
        <v>951</v>
      </c>
      <c r="R641" s="1035">
        <v>951</v>
      </c>
      <c r="S641" s="1125">
        <v>951</v>
      </c>
      <c r="T641" s="1133">
        <f t="shared" si="46"/>
        <v>951</v>
      </c>
      <c r="U641" s="1177">
        <f t="shared" si="45"/>
        <v>0</v>
      </c>
    </row>
    <row r="642" spans="1:21" ht="18.75">
      <c r="A642" s="1001">
        <v>2</v>
      </c>
      <c r="B642" s="665" t="s">
        <v>3048</v>
      </c>
      <c r="C642" s="286" t="s">
        <v>2465</v>
      </c>
      <c r="D642" s="660">
        <v>997</v>
      </c>
      <c r="E642" s="869">
        <v>1096.7</v>
      </c>
      <c r="F642" s="660">
        <v>1096.7</v>
      </c>
      <c r="G642" s="869">
        <v>1130</v>
      </c>
      <c r="H642" s="974">
        <v>1130</v>
      </c>
      <c r="I642" s="491">
        <v>1130</v>
      </c>
      <c r="J642" s="491">
        <v>1096.7</v>
      </c>
      <c r="K642" s="491"/>
      <c r="L642" s="1035">
        <v>1130</v>
      </c>
      <c r="M642" s="1035">
        <v>1130</v>
      </c>
      <c r="N642" s="1035">
        <v>1130</v>
      </c>
      <c r="O642" s="1035">
        <v>1186</v>
      </c>
      <c r="P642" s="1035">
        <v>1186</v>
      </c>
      <c r="Q642" s="1035">
        <v>1186</v>
      </c>
      <c r="R642" s="1035">
        <v>1186</v>
      </c>
      <c r="S642" s="1125">
        <v>1186</v>
      </c>
      <c r="T642" s="1133">
        <f t="shared" si="46"/>
        <v>1186</v>
      </c>
      <c r="U642" s="1177">
        <f t="shared" si="45"/>
        <v>0</v>
      </c>
    </row>
    <row r="643" spans="1:21" ht="18.75">
      <c r="A643" s="1001">
        <v>3</v>
      </c>
      <c r="B643" s="665" t="s">
        <v>3049</v>
      </c>
      <c r="C643" s="286" t="s">
        <v>2465</v>
      </c>
      <c r="D643" s="660">
        <v>1102</v>
      </c>
      <c r="E643" s="869">
        <v>1212.2</v>
      </c>
      <c r="F643" s="660">
        <v>1212.2</v>
      </c>
      <c r="G643" s="869">
        <v>1249</v>
      </c>
      <c r="H643" s="974">
        <v>1249</v>
      </c>
      <c r="I643" s="491">
        <v>1249</v>
      </c>
      <c r="J643" s="491">
        <v>1212.2</v>
      </c>
      <c r="K643" s="491"/>
      <c r="L643" s="1035">
        <v>1249</v>
      </c>
      <c r="M643" s="1035">
        <v>1249</v>
      </c>
      <c r="N643" s="1035">
        <v>1249</v>
      </c>
      <c r="O643" s="1035">
        <v>1311</v>
      </c>
      <c r="P643" s="1035">
        <v>1311</v>
      </c>
      <c r="Q643" s="1035">
        <v>1311</v>
      </c>
      <c r="R643" s="1035">
        <v>1311</v>
      </c>
      <c r="S643" s="1125">
        <v>1311</v>
      </c>
      <c r="T643" s="1133">
        <f t="shared" si="46"/>
        <v>1311</v>
      </c>
      <c r="U643" s="1177">
        <f t="shared" si="45"/>
        <v>0</v>
      </c>
    </row>
    <row r="644" spans="1:21" ht="18.75">
      <c r="A644" s="345" t="s">
        <v>5288</v>
      </c>
      <c r="B644" s="1138" t="s">
        <v>3050</v>
      </c>
      <c r="C644" s="286"/>
      <c r="D644" s="899"/>
      <c r="E644" s="900"/>
      <c r="F644" s="899"/>
      <c r="G644" s="900"/>
      <c r="H644" s="974"/>
      <c r="I644" s="491"/>
      <c r="J644" s="491"/>
      <c r="K644" s="491"/>
      <c r="L644" s="491"/>
      <c r="M644" s="491"/>
      <c r="N644" s="491"/>
      <c r="O644" s="491"/>
      <c r="P644" s="491"/>
      <c r="Q644" s="491"/>
      <c r="R644" s="491"/>
      <c r="S644" s="1124"/>
      <c r="T644" s="1133">
        <f t="shared" si="46"/>
        <v>0</v>
      </c>
      <c r="U644" s="1177" t="e">
        <f t="shared" si="45"/>
        <v>#DIV/0!</v>
      </c>
    </row>
    <row r="645" spans="1:21" ht="18.75">
      <c r="A645" s="1001">
        <v>1</v>
      </c>
      <c r="B645" s="665" t="s">
        <v>3053</v>
      </c>
      <c r="C645" s="286" t="s">
        <v>2465</v>
      </c>
      <c r="D645" s="660">
        <v>220.5</v>
      </c>
      <c r="E645" s="869">
        <v>242.55</v>
      </c>
      <c r="F645" s="660">
        <v>242.55</v>
      </c>
      <c r="G645" s="869">
        <v>250</v>
      </c>
      <c r="H645" s="974">
        <v>250</v>
      </c>
      <c r="I645" s="491">
        <v>250</v>
      </c>
      <c r="J645" s="491">
        <v>242.55</v>
      </c>
      <c r="K645" s="491"/>
      <c r="L645" s="1035">
        <v>250</v>
      </c>
      <c r="M645" s="1035">
        <v>250</v>
      </c>
      <c r="N645" s="1035">
        <v>250</v>
      </c>
      <c r="O645" s="1035">
        <v>266</v>
      </c>
      <c r="P645" s="1035">
        <v>266</v>
      </c>
      <c r="Q645" s="1035">
        <v>266</v>
      </c>
      <c r="R645" s="1035">
        <v>266</v>
      </c>
      <c r="S645" s="1125">
        <v>266</v>
      </c>
      <c r="T645" s="1133">
        <f t="shared" si="46"/>
        <v>266</v>
      </c>
      <c r="U645" s="1177">
        <f t="shared" si="45"/>
        <v>0</v>
      </c>
    </row>
    <row r="646" spans="1:21" ht="18.75">
      <c r="A646" s="1001">
        <v>2</v>
      </c>
      <c r="B646" s="665" t="s">
        <v>3051</v>
      </c>
      <c r="C646" s="286" t="s">
        <v>2465</v>
      </c>
      <c r="D646" s="660">
        <v>330.75</v>
      </c>
      <c r="E646" s="869">
        <v>363.82500000000005</v>
      </c>
      <c r="F646" s="660">
        <v>363.82500000000005</v>
      </c>
      <c r="G646" s="869">
        <v>375</v>
      </c>
      <c r="H646" s="974">
        <v>375</v>
      </c>
      <c r="I646" s="491">
        <v>375</v>
      </c>
      <c r="J646" s="491">
        <v>363.82500000000005</v>
      </c>
      <c r="K646" s="491"/>
      <c r="L646" s="1035">
        <v>375</v>
      </c>
      <c r="M646" s="1035">
        <v>375</v>
      </c>
      <c r="N646" s="1035">
        <v>375</v>
      </c>
      <c r="O646" s="1035">
        <v>399</v>
      </c>
      <c r="P646" s="1035">
        <v>399</v>
      </c>
      <c r="Q646" s="1035">
        <v>399</v>
      </c>
      <c r="R646" s="1035">
        <v>399</v>
      </c>
      <c r="S646" s="1125">
        <v>399</v>
      </c>
      <c r="T646" s="1133">
        <f t="shared" si="46"/>
        <v>399</v>
      </c>
      <c r="U646" s="1177">
        <f t="shared" si="45"/>
        <v>0</v>
      </c>
    </row>
    <row r="647" spans="1:21" ht="18.75">
      <c r="A647" s="284" t="s">
        <v>5289</v>
      </c>
      <c r="B647" s="1082" t="s">
        <v>3055</v>
      </c>
      <c r="C647" s="292"/>
      <c r="D647" s="660"/>
      <c r="E647" s="869"/>
      <c r="F647" s="660"/>
      <c r="G647" s="869"/>
      <c r="H647" s="974"/>
      <c r="I647" s="491"/>
      <c r="J647" s="491"/>
      <c r="K647" s="491"/>
      <c r="L647" s="1035"/>
      <c r="M647" s="1035"/>
      <c r="N647" s="1035"/>
      <c r="O647" s="1035"/>
      <c r="P647" s="1035"/>
      <c r="Q647" s="1035"/>
      <c r="R647" s="1035"/>
      <c r="S647" s="1125"/>
      <c r="T647" s="1133">
        <f t="shared" si="46"/>
        <v>0</v>
      </c>
      <c r="U647" s="1177" t="e">
        <f t="shared" si="45"/>
        <v>#DIV/0!</v>
      </c>
    </row>
    <row r="648" spans="1:21" ht="18.75">
      <c r="A648" s="325">
        <v>1</v>
      </c>
      <c r="B648" s="1136" t="s">
        <v>3056</v>
      </c>
      <c r="C648" s="292" t="s">
        <v>749</v>
      </c>
      <c r="D648" s="660">
        <v>551.25</v>
      </c>
      <c r="E648" s="869">
        <v>606.375</v>
      </c>
      <c r="F648" s="660">
        <v>606.375</v>
      </c>
      <c r="G648" s="869">
        <v>625</v>
      </c>
      <c r="H648" s="974">
        <v>625</v>
      </c>
      <c r="I648" s="491">
        <v>625</v>
      </c>
      <c r="J648" s="491">
        <v>606.375</v>
      </c>
      <c r="K648" s="491"/>
      <c r="L648" s="1035">
        <v>625</v>
      </c>
      <c r="M648" s="1035">
        <v>625</v>
      </c>
      <c r="N648" s="1035">
        <v>625</v>
      </c>
      <c r="O648" s="1035">
        <v>666</v>
      </c>
      <c r="P648" s="1035">
        <v>666</v>
      </c>
      <c r="Q648" s="1035">
        <v>666</v>
      </c>
      <c r="R648" s="1035">
        <v>666</v>
      </c>
      <c r="S648" s="1125">
        <v>666</v>
      </c>
      <c r="T648" s="1133">
        <f t="shared" si="46"/>
        <v>666</v>
      </c>
      <c r="U648" s="1177">
        <f t="shared" si="45"/>
        <v>0</v>
      </c>
    </row>
    <row r="649" spans="1:21" ht="18.75">
      <c r="A649" s="325">
        <v>2</v>
      </c>
      <c r="B649" s="1136" t="s">
        <v>3057</v>
      </c>
      <c r="C649" s="292" t="s">
        <v>2465</v>
      </c>
      <c r="D649" s="660">
        <v>367</v>
      </c>
      <c r="E649" s="869">
        <v>403.70000000000005</v>
      </c>
      <c r="F649" s="660">
        <v>403.70000000000005</v>
      </c>
      <c r="G649" s="869">
        <v>416</v>
      </c>
      <c r="H649" s="974">
        <v>416</v>
      </c>
      <c r="I649" s="491">
        <v>416</v>
      </c>
      <c r="J649" s="491">
        <v>403.70000000000005</v>
      </c>
      <c r="K649" s="491"/>
      <c r="L649" s="1035">
        <v>416</v>
      </c>
      <c r="M649" s="1035">
        <v>416</v>
      </c>
      <c r="N649" s="1035">
        <v>416</v>
      </c>
      <c r="O649" s="1035">
        <v>443</v>
      </c>
      <c r="P649" s="1035">
        <v>443</v>
      </c>
      <c r="Q649" s="1035">
        <v>443</v>
      </c>
      <c r="R649" s="1035">
        <v>443</v>
      </c>
      <c r="S649" s="1125">
        <v>443</v>
      </c>
      <c r="T649" s="1133">
        <f t="shared" si="46"/>
        <v>443</v>
      </c>
      <c r="U649" s="1177">
        <f t="shared" si="45"/>
        <v>0</v>
      </c>
    </row>
    <row r="650" spans="1:21" ht="18.75">
      <c r="A650" s="325">
        <v>3</v>
      </c>
      <c r="B650" s="1136" t="s">
        <v>2707</v>
      </c>
      <c r="C650" s="292" t="s">
        <v>2465</v>
      </c>
      <c r="D650" s="660">
        <v>2257</v>
      </c>
      <c r="E650" s="869">
        <v>2482.7000000000003</v>
      </c>
      <c r="F650" s="660">
        <v>2482.7000000000003</v>
      </c>
      <c r="G650" s="869">
        <v>2557</v>
      </c>
      <c r="H650" s="974">
        <v>2557</v>
      </c>
      <c r="I650" s="491">
        <v>2557</v>
      </c>
      <c r="J650" s="491">
        <v>2482.7000000000003</v>
      </c>
      <c r="K650" s="491"/>
      <c r="L650" s="1035">
        <v>2557</v>
      </c>
      <c r="M650" s="1035">
        <v>2557</v>
      </c>
      <c r="N650" s="1035">
        <v>2557</v>
      </c>
      <c r="O650" s="1035">
        <v>2684</v>
      </c>
      <c r="P650" s="1035">
        <v>2684</v>
      </c>
      <c r="Q650" s="1035">
        <v>2684</v>
      </c>
      <c r="R650" s="1035">
        <v>2684</v>
      </c>
      <c r="S650" s="1125">
        <v>2684</v>
      </c>
      <c r="T650" s="1133">
        <f t="shared" si="46"/>
        <v>2684</v>
      </c>
      <c r="U650" s="1177">
        <f t="shared" ref="U650:U713" si="47">(S650-Q650)/Q650</f>
        <v>0</v>
      </c>
    </row>
    <row r="651" spans="1:21" ht="18.75">
      <c r="A651" s="325">
        <v>4</v>
      </c>
      <c r="B651" s="1136" t="s">
        <v>4700</v>
      </c>
      <c r="C651" s="292"/>
      <c r="D651" s="660">
        <v>997</v>
      </c>
      <c r="E651" s="869">
        <v>1096.7</v>
      </c>
      <c r="F651" s="660">
        <v>1096.7</v>
      </c>
      <c r="G651" s="869">
        <v>1130</v>
      </c>
      <c r="H651" s="974">
        <v>1130</v>
      </c>
      <c r="I651" s="491">
        <v>1130</v>
      </c>
      <c r="J651" s="491">
        <v>1096.7</v>
      </c>
      <c r="K651" s="491"/>
      <c r="L651" s="1035">
        <v>1130</v>
      </c>
      <c r="M651" s="1035">
        <v>1130</v>
      </c>
      <c r="N651" s="1035">
        <v>1130</v>
      </c>
      <c r="O651" s="1035">
        <v>1186</v>
      </c>
      <c r="P651" s="1035">
        <v>1186</v>
      </c>
      <c r="Q651" s="1035">
        <v>1186</v>
      </c>
      <c r="R651" s="1035">
        <v>1186</v>
      </c>
      <c r="S651" s="1125">
        <v>1186</v>
      </c>
      <c r="T651" s="1133">
        <f t="shared" si="46"/>
        <v>1186</v>
      </c>
      <c r="U651" s="1177">
        <f t="shared" si="47"/>
        <v>0</v>
      </c>
    </row>
    <row r="652" spans="1:21" ht="37.5">
      <c r="A652" s="284" t="s">
        <v>5290</v>
      </c>
      <c r="B652" s="1082" t="s">
        <v>2708</v>
      </c>
      <c r="C652" s="292"/>
      <c r="D652" s="660"/>
      <c r="E652" s="869"/>
      <c r="F652" s="660"/>
      <c r="G652" s="869"/>
      <c r="H652" s="974"/>
      <c r="I652" s="491"/>
      <c r="J652" s="491"/>
      <c r="K652" s="491"/>
      <c r="L652" s="491"/>
      <c r="M652" s="491"/>
      <c r="N652" s="491"/>
      <c r="O652" s="491"/>
      <c r="P652" s="491"/>
      <c r="Q652" s="491"/>
      <c r="R652" s="491"/>
      <c r="S652" s="1124"/>
      <c r="T652" s="1133">
        <f t="shared" si="46"/>
        <v>0</v>
      </c>
      <c r="U652" s="1177" t="e">
        <f t="shared" si="47"/>
        <v>#DIV/0!</v>
      </c>
    </row>
    <row r="653" spans="1:21" ht="18.75">
      <c r="A653" s="325">
        <v>1</v>
      </c>
      <c r="B653" s="1136" t="s">
        <v>3056</v>
      </c>
      <c r="C653" s="292" t="s">
        <v>749</v>
      </c>
      <c r="D653" s="660">
        <v>157</v>
      </c>
      <c r="E653" s="869">
        <v>172.70000000000002</v>
      </c>
      <c r="F653" s="660">
        <v>172.70000000000002</v>
      </c>
      <c r="G653" s="869">
        <v>178</v>
      </c>
      <c r="H653" s="974">
        <v>178</v>
      </c>
      <c r="I653" s="491">
        <v>178</v>
      </c>
      <c r="J653" s="491">
        <v>172.70000000000002</v>
      </c>
      <c r="K653" s="491"/>
      <c r="L653" s="1035">
        <v>178</v>
      </c>
      <c r="M653" s="1035">
        <v>178</v>
      </c>
      <c r="N653" s="1035">
        <v>178</v>
      </c>
      <c r="O653" s="1035">
        <v>189</v>
      </c>
      <c r="P653" s="1035">
        <v>189</v>
      </c>
      <c r="Q653" s="1035">
        <v>189</v>
      </c>
      <c r="R653" s="1035">
        <v>189</v>
      </c>
      <c r="S653" s="1125">
        <v>189</v>
      </c>
      <c r="T653" s="1133">
        <f t="shared" si="46"/>
        <v>189</v>
      </c>
      <c r="U653" s="1177">
        <f t="shared" si="47"/>
        <v>0</v>
      </c>
    </row>
    <row r="654" spans="1:21" ht="18.75">
      <c r="A654" s="325">
        <v>2</v>
      </c>
      <c r="B654" s="1136" t="s">
        <v>2709</v>
      </c>
      <c r="C654" s="292" t="s">
        <v>2465</v>
      </c>
      <c r="D654" s="660">
        <v>1653.75</v>
      </c>
      <c r="E654" s="869">
        <v>1819.1250000000002</v>
      </c>
      <c r="F654" s="660">
        <v>1819.1250000000002</v>
      </c>
      <c r="G654" s="869">
        <v>1874</v>
      </c>
      <c r="H654" s="974">
        <v>1874</v>
      </c>
      <c r="I654" s="491">
        <v>1874</v>
      </c>
      <c r="J654" s="491">
        <v>1819.1250000000002</v>
      </c>
      <c r="K654" s="491"/>
      <c r="L654" s="1035">
        <v>1874</v>
      </c>
      <c r="M654" s="1035">
        <v>1874</v>
      </c>
      <c r="N654" s="1035">
        <v>1874</v>
      </c>
      <c r="O654" s="1035">
        <v>1967</v>
      </c>
      <c r="P654" s="1035">
        <v>1967</v>
      </c>
      <c r="Q654" s="1035">
        <v>1967</v>
      </c>
      <c r="R654" s="1035">
        <v>1967</v>
      </c>
      <c r="S654" s="1125">
        <v>1967</v>
      </c>
      <c r="T654" s="1133">
        <f t="shared" si="46"/>
        <v>1967</v>
      </c>
      <c r="U654" s="1177">
        <f t="shared" si="47"/>
        <v>0</v>
      </c>
    </row>
    <row r="655" spans="1:21" ht="37.5">
      <c r="A655" s="284" t="s">
        <v>5291</v>
      </c>
      <c r="B655" s="1146" t="s">
        <v>2710</v>
      </c>
      <c r="C655" s="292"/>
      <c r="D655" s="660"/>
      <c r="E655" s="869"/>
      <c r="F655" s="660"/>
      <c r="G655" s="869"/>
      <c r="H655" s="974"/>
      <c r="I655" s="491"/>
      <c r="J655" s="491"/>
      <c r="K655" s="491"/>
      <c r="L655" s="1035"/>
      <c r="M655" s="1035"/>
      <c r="N655" s="1035"/>
      <c r="O655" s="1035"/>
      <c r="P655" s="1035"/>
      <c r="Q655" s="1035"/>
      <c r="R655" s="1035"/>
      <c r="S655" s="1125"/>
      <c r="T655" s="1133">
        <f t="shared" si="46"/>
        <v>0</v>
      </c>
      <c r="U655" s="1177" t="e">
        <f t="shared" si="47"/>
        <v>#DIV/0!</v>
      </c>
    </row>
    <row r="656" spans="1:21" ht="18.75">
      <c r="A656" s="325">
        <v>1</v>
      </c>
      <c r="B656" s="1142" t="s">
        <v>2711</v>
      </c>
      <c r="C656" s="292" t="s">
        <v>1071</v>
      </c>
      <c r="D656" s="660">
        <v>16</v>
      </c>
      <c r="E656" s="869">
        <v>17.600000000000001</v>
      </c>
      <c r="F656" s="660">
        <v>17.600000000000001</v>
      </c>
      <c r="G656" s="869">
        <v>18</v>
      </c>
      <c r="H656" s="974">
        <v>18</v>
      </c>
      <c r="I656" s="491">
        <v>18</v>
      </c>
      <c r="J656" s="491">
        <v>17.600000000000001</v>
      </c>
      <c r="K656" s="491"/>
      <c r="L656" s="1035">
        <v>18</v>
      </c>
      <c r="M656" s="1035">
        <v>18</v>
      </c>
      <c r="N656" s="1035">
        <v>18</v>
      </c>
      <c r="O656" s="1035">
        <v>19</v>
      </c>
      <c r="P656" s="1035">
        <v>19</v>
      </c>
      <c r="Q656" s="1035">
        <v>19</v>
      </c>
      <c r="R656" s="1035">
        <v>19</v>
      </c>
      <c r="S656" s="1125">
        <v>19</v>
      </c>
      <c r="T656" s="1133">
        <f t="shared" si="46"/>
        <v>19</v>
      </c>
      <c r="U656" s="1177">
        <f t="shared" si="47"/>
        <v>0</v>
      </c>
    </row>
    <row r="657" spans="1:23" ht="18.75">
      <c r="A657" s="325">
        <v>2</v>
      </c>
      <c r="B657" s="1142" t="s">
        <v>2712</v>
      </c>
      <c r="C657" s="292"/>
      <c r="D657" s="660"/>
      <c r="E657" s="869"/>
      <c r="F657" s="660"/>
      <c r="G657" s="869"/>
      <c r="H657" s="974"/>
      <c r="I657" s="491"/>
      <c r="J657" s="491"/>
      <c r="K657" s="491"/>
      <c r="L657" s="1035"/>
      <c r="M657" s="1035"/>
      <c r="N657" s="1035"/>
      <c r="O657" s="1035"/>
      <c r="P657" s="1035"/>
      <c r="Q657" s="1035"/>
      <c r="R657" s="1035"/>
      <c r="S657" s="1125"/>
      <c r="T657" s="1133">
        <f t="shared" si="46"/>
        <v>0</v>
      </c>
      <c r="U657" s="1177" t="e">
        <f t="shared" si="47"/>
        <v>#DIV/0!</v>
      </c>
    </row>
    <row r="658" spans="1:23" ht="18.75">
      <c r="A658" s="325">
        <v>3</v>
      </c>
      <c r="B658" s="1136" t="s">
        <v>4701</v>
      </c>
      <c r="C658" s="292" t="s">
        <v>1071</v>
      </c>
      <c r="D658" s="660">
        <v>27</v>
      </c>
      <c r="E658" s="869">
        <v>29.700000000000003</v>
      </c>
      <c r="F658" s="660">
        <v>29.700000000000003</v>
      </c>
      <c r="G658" s="869">
        <v>31</v>
      </c>
      <c r="H658" s="974">
        <v>31</v>
      </c>
      <c r="I658" s="491">
        <v>31</v>
      </c>
      <c r="J658" s="491">
        <v>29.700000000000003</v>
      </c>
      <c r="K658" s="491"/>
      <c r="L658" s="1035">
        <v>31</v>
      </c>
      <c r="M658" s="1035">
        <v>31</v>
      </c>
      <c r="N658" s="1035">
        <v>31</v>
      </c>
      <c r="O658" s="1035">
        <v>33</v>
      </c>
      <c r="P658" s="1035">
        <v>33</v>
      </c>
      <c r="Q658" s="1035">
        <v>33</v>
      </c>
      <c r="R658" s="1035">
        <v>33</v>
      </c>
      <c r="S658" s="1125">
        <v>33</v>
      </c>
      <c r="T658" s="1133">
        <f t="shared" si="46"/>
        <v>33</v>
      </c>
      <c r="U658" s="1177">
        <f t="shared" si="47"/>
        <v>0</v>
      </c>
    </row>
    <row r="659" spans="1:23" ht="18.75">
      <c r="A659" s="325">
        <v>4</v>
      </c>
      <c r="B659" s="1136" t="s">
        <v>4702</v>
      </c>
      <c r="C659" s="292" t="s">
        <v>1073</v>
      </c>
      <c r="D659" s="660">
        <v>31</v>
      </c>
      <c r="E659" s="869">
        <v>34.1</v>
      </c>
      <c r="F659" s="660">
        <v>34.1</v>
      </c>
      <c r="G659" s="869">
        <v>35</v>
      </c>
      <c r="H659" s="974">
        <v>35</v>
      </c>
      <c r="I659" s="491">
        <v>35</v>
      </c>
      <c r="J659" s="491">
        <v>34.1</v>
      </c>
      <c r="K659" s="491"/>
      <c r="L659" s="1035">
        <v>35</v>
      </c>
      <c r="M659" s="1035">
        <v>35</v>
      </c>
      <c r="N659" s="1035">
        <v>35</v>
      </c>
      <c r="O659" s="1035">
        <v>37</v>
      </c>
      <c r="P659" s="1035">
        <v>37</v>
      </c>
      <c r="Q659" s="1035">
        <v>37</v>
      </c>
      <c r="R659" s="1035">
        <v>37</v>
      </c>
      <c r="S659" s="1125">
        <v>37</v>
      </c>
      <c r="T659" s="1133">
        <f t="shared" si="46"/>
        <v>37</v>
      </c>
      <c r="U659" s="1177">
        <f t="shared" si="47"/>
        <v>0</v>
      </c>
    </row>
    <row r="660" spans="1:23" ht="18.75">
      <c r="A660" s="325">
        <v>5</v>
      </c>
      <c r="B660" s="1136" t="s">
        <v>4703</v>
      </c>
      <c r="C660" s="292" t="s">
        <v>1067</v>
      </c>
      <c r="D660" s="660">
        <v>37</v>
      </c>
      <c r="E660" s="869">
        <v>40.700000000000003</v>
      </c>
      <c r="F660" s="660">
        <v>40.700000000000003</v>
      </c>
      <c r="G660" s="869">
        <v>42</v>
      </c>
      <c r="H660" s="974">
        <v>42</v>
      </c>
      <c r="I660" s="491">
        <v>42</v>
      </c>
      <c r="J660" s="491">
        <v>40.700000000000003</v>
      </c>
      <c r="K660" s="491"/>
      <c r="L660" s="1035">
        <v>42</v>
      </c>
      <c r="M660" s="1035">
        <v>42</v>
      </c>
      <c r="N660" s="1035">
        <v>42</v>
      </c>
      <c r="O660" s="1035">
        <v>44</v>
      </c>
      <c r="P660" s="1035">
        <v>44</v>
      </c>
      <c r="Q660" s="1035">
        <v>44</v>
      </c>
      <c r="R660" s="1035">
        <v>44</v>
      </c>
      <c r="S660" s="1125">
        <v>44</v>
      </c>
      <c r="T660" s="1133">
        <f t="shared" si="46"/>
        <v>44</v>
      </c>
      <c r="U660" s="1177">
        <f t="shared" si="47"/>
        <v>0</v>
      </c>
    </row>
    <row r="661" spans="1:23" ht="18.75">
      <c r="A661" s="325">
        <v>6</v>
      </c>
      <c r="B661" s="1136" t="s">
        <v>4704</v>
      </c>
      <c r="C661" s="292"/>
      <c r="D661" s="660">
        <v>66.150000000000006</v>
      </c>
      <c r="E661" s="869">
        <v>72.765000000000015</v>
      </c>
      <c r="F661" s="660">
        <v>72.765000000000015</v>
      </c>
      <c r="G661" s="869">
        <v>75</v>
      </c>
      <c r="H661" s="974">
        <v>75</v>
      </c>
      <c r="I661" s="491">
        <v>75</v>
      </c>
      <c r="J661" s="491">
        <v>72.765000000000015</v>
      </c>
      <c r="K661" s="491"/>
      <c r="L661" s="1035">
        <v>75</v>
      </c>
      <c r="M661" s="1035">
        <v>75</v>
      </c>
      <c r="N661" s="1035">
        <v>75</v>
      </c>
      <c r="O661" s="1035">
        <v>79</v>
      </c>
      <c r="P661" s="1035">
        <v>79</v>
      </c>
      <c r="Q661" s="1035">
        <v>79</v>
      </c>
      <c r="R661" s="1035">
        <v>79</v>
      </c>
      <c r="S661" s="1125">
        <v>79</v>
      </c>
      <c r="T661" s="1133">
        <f t="shared" si="46"/>
        <v>79</v>
      </c>
      <c r="U661" s="1177">
        <f t="shared" si="47"/>
        <v>0</v>
      </c>
    </row>
    <row r="662" spans="1:23" ht="18.75">
      <c r="A662" s="284" t="s">
        <v>5292</v>
      </c>
      <c r="B662" s="1082" t="s">
        <v>2715</v>
      </c>
      <c r="C662" s="292"/>
      <c r="D662" s="914"/>
      <c r="E662" s="915"/>
      <c r="F662" s="914"/>
      <c r="G662" s="915"/>
      <c r="H662" s="974"/>
      <c r="I662" s="491"/>
      <c r="J662" s="491"/>
      <c r="K662" s="491"/>
      <c r="L662" s="491"/>
      <c r="M662" s="491"/>
      <c r="N662" s="491"/>
      <c r="O662" s="491"/>
      <c r="P662" s="491"/>
      <c r="Q662" s="491"/>
      <c r="R662" s="491"/>
      <c r="S662" s="1124"/>
      <c r="T662" s="1133">
        <f t="shared" si="46"/>
        <v>0</v>
      </c>
      <c r="U662" s="1177" t="e">
        <f t="shared" si="47"/>
        <v>#DIV/0!</v>
      </c>
    </row>
    <row r="663" spans="1:23" ht="18.75">
      <c r="A663" s="284">
        <v>1</v>
      </c>
      <c r="B663" s="1136" t="s">
        <v>2716</v>
      </c>
      <c r="C663" s="292" t="s">
        <v>749</v>
      </c>
      <c r="D663" s="660"/>
      <c r="E663" s="869"/>
      <c r="F663" s="660"/>
      <c r="G663" s="869"/>
      <c r="H663" s="974"/>
      <c r="I663" s="491"/>
      <c r="J663" s="491"/>
      <c r="K663" s="491"/>
      <c r="L663" s="491"/>
      <c r="M663" s="491"/>
      <c r="N663" s="491"/>
      <c r="O663" s="491"/>
      <c r="P663" s="491"/>
      <c r="Q663" s="491"/>
      <c r="R663" s="491"/>
      <c r="S663" s="1124"/>
      <c r="T663" s="1133">
        <f t="shared" si="46"/>
        <v>0</v>
      </c>
      <c r="U663" s="1177" t="e">
        <f t="shared" si="47"/>
        <v>#DIV/0!</v>
      </c>
    </row>
    <row r="664" spans="1:23" ht="18.75">
      <c r="A664" s="284">
        <v>2</v>
      </c>
      <c r="B664" s="1136" t="s">
        <v>2717</v>
      </c>
      <c r="C664" s="292" t="s">
        <v>2465</v>
      </c>
      <c r="D664" s="660">
        <v>131</v>
      </c>
      <c r="E664" s="869">
        <v>144.10000000000002</v>
      </c>
      <c r="F664" s="660">
        <v>144.10000000000002</v>
      </c>
      <c r="G664" s="869">
        <v>148</v>
      </c>
      <c r="H664" s="974">
        <v>148</v>
      </c>
      <c r="I664" s="491">
        <v>148</v>
      </c>
      <c r="J664" s="491">
        <v>144.10000000000002</v>
      </c>
      <c r="K664" s="491"/>
      <c r="L664" s="1035">
        <v>148</v>
      </c>
      <c r="M664" s="1035">
        <v>148</v>
      </c>
      <c r="N664" s="1035">
        <v>148</v>
      </c>
      <c r="O664" s="1035">
        <v>157</v>
      </c>
      <c r="P664" s="1035">
        <v>157</v>
      </c>
      <c r="Q664" s="1035">
        <v>157</v>
      </c>
      <c r="R664" s="1035">
        <v>157</v>
      </c>
      <c r="S664" s="1125">
        <v>157</v>
      </c>
      <c r="T664" s="1133">
        <f t="shared" si="46"/>
        <v>157</v>
      </c>
      <c r="U664" s="1177">
        <f t="shared" si="47"/>
        <v>0</v>
      </c>
    </row>
    <row r="665" spans="1:23" ht="18.75">
      <c r="A665" s="284" t="s">
        <v>1834</v>
      </c>
      <c r="B665" s="1136" t="s">
        <v>2718</v>
      </c>
      <c r="C665" s="292" t="s">
        <v>2465</v>
      </c>
      <c r="D665" s="660">
        <v>173</v>
      </c>
      <c r="E665" s="869">
        <v>190.3</v>
      </c>
      <c r="F665" s="660">
        <v>190.3</v>
      </c>
      <c r="G665" s="869">
        <v>196</v>
      </c>
      <c r="H665" s="974">
        <v>196</v>
      </c>
      <c r="I665" s="491">
        <v>196</v>
      </c>
      <c r="J665" s="491">
        <v>190.3</v>
      </c>
      <c r="K665" s="491"/>
      <c r="L665" s="1035">
        <v>196</v>
      </c>
      <c r="M665" s="1035">
        <v>196</v>
      </c>
      <c r="N665" s="1035">
        <v>196</v>
      </c>
      <c r="O665" s="1035">
        <v>208</v>
      </c>
      <c r="P665" s="1035">
        <v>208</v>
      </c>
      <c r="Q665" s="1035">
        <v>208</v>
      </c>
      <c r="R665" s="1035">
        <v>208</v>
      </c>
      <c r="S665" s="1125">
        <v>208</v>
      </c>
      <c r="T665" s="1133">
        <f t="shared" ref="T665:T671" si="48">S665</f>
        <v>208</v>
      </c>
      <c r="U665" s="1177">
        <f t="shared" si="47"/>
        <v>0</v>
      </c>
    </row>
    <row r="666" spans="1:23" ht="18.75">
      <c r="A666" s="284" t="s">
        <v>5293</v>
      </c>
      <c r="B666" s="1136" t="s">
        <v>2719</v>
      </c>
      <c r="C666" s="292" t="s">
        <v>2465</v>
      </c>
      <c r="D666" s="660">
        <v>375</v>
      </c>
      <c r="E666" s="869">
        <v>412.50000000000006</v>
      </c>
      <c r="F666" s="660">
        <v>412.50000000000006</v>
      </c>
      <c r="G666" s="869">
        <v>425</v>
      </c>
      <c r="H666" s="974">
        <v>425</v>
      </c>
      <c r="I666" s="491">
        <v>425</v>
      </c>
      <c r="J666" s="491">
        <v>412.50000000000006</v>
      </c>
      <c r="K666" s="491"/>
      <c r="L666" s="1035">
        <v>425</v>
      </c>
      <c r="M666" s="1035">
        <v>425</v>
      </c>
      <c r="N666" s="1035">
        <v>425</v>
      </c>
      <c r="O666" s="1035">
        <v>453</v>
      </c>
      <c r="P666" s="1035">
        <v>453</v>
      </c>
      <c r="Q666" s="1035">
        <v>453</v>
      </c>
      <c r="R666" s="1035">
        <v>453</v>
      </c>
      <c r="S666" s="1125">
        <v>453</v>
      </c>
      <c r="T666" s="1133">
        <f t="shared" si="48"/>
        <v>453</v>
      </c>
      <c r="U666" s="1177">
        <f t="shared" si="47"/>
        <v>0</v>
      </c>
    </row>
    <row r="667" spans="1:23" ht="18.75">
      <c r="A667" s="284" t="s">
        <v>5294</v>
      </c>
      <c r="B667" s="1136" t="s">
        <v>2720</v>
      </c>
      <c r="C667" s="292" t="s">
        <v>2465</v>
      </c>
      <c r="D667" s="660">
        <v>358</v>
      </c>
      <c r="E667" s="869">
        <v>393.8</v>
      </c>
      <c r="F667" s="660">
        <v>393.8</v>
      </c>
      <c r="G667" s="869">
        <v>406</v>
      </c>
      <c r="H667" s="974">
        <v>406</v>
      </c>
      <c r="I667" s="491">
        <v>406</v>
      </c>
      <c r="J667" s="491">
        <v>393.8</v>
      </c>
      <c r="K667" s="491"/>
      <c r="L667" s="1035">
        <v>406</v>
      </c>
      <c r="M667" s="1035">
        <v>406</v>
      </c>
      <c r="N667" s="1035">
        <v>406</v>
      </c>
      <c r="O667" s="1035">
        <v>432</v>
      </c>
      <c r="P667" s="1035">
        <v>432</v>
      </c>
      <c r="Q667" s="1035">
        <v>432</v>
      </c>
      <c r="R667" s="1035">
        <v>432</v>
      </c>
      <c r="S667" s="1125">
        <v>432</v>
      </c>
      <c r="T667" s="1133">
        <f t="shared" si="48"/>
        <v>432</v>
      </c>
      <c r="U667" s="1177">
        <f t="shared" si="47"/>
        <v>0</v>
      </c>
    </row>
    <row r="668" spans="1:23" ht="18.75">
      <c r="A668" s="284">
        <v>1</v>
      </c>
      <c r="B668" s="1136" t="s">
        <v>2839</v>
      </c>
      <c r="C668" s="292" t="s">
        <v>2465</v>
      </c>
      <c r="D668" s="660">
        <v>771.75</v>
      </c>
      <c r="E668" s="869">
        <v>848.92500000000007</v>
      </c>
      <c r="F668" s="660">
        <v>848.92500000000007</v>
      </c>
      <c r="G668" s="869">
        <v>874</v>
      </c>
      <c r="H668" s="974">
        <v>874</v>
      </c>
      <c r="I668" s="491">
        <v>874</v>
      </c>
      <c r="J668" s="491">
        <v>848.92500000000007</v>
      </c>
      <c r="K668" s="491"/>
      <c r="L668" s="1035">
        <v>874</v>
      </c>
      <c r="M668" s="1035">
        <v>874</v>
      </c>
      <c r="N668" s="1035">
        <v>874</v>
      </c>
      <c r="O668" s="1035">
        <v>931</v>
      </c>
      <c r="P668" s="1035">
        <v>931</v>
      </c>
      <c r="Q668" s="1035">
        <v>931</v>
      </c>
      <c r="R668" s="1035">
        <v>931</v>
      </c>
      <c r="S668" s="1125">
        <v>931</v>
      </c>
      <c r="T668" s="1133">
        <f t="shared" si="48"/>
        <v>931</v>
      </c>
      <c r="U668" s="1177">
        <f t="shared" si="47"/>
        <v>0</v>
      </c>
    </row>
    <row r="669" spans="1:23" ht="31.5">
      <c r="A669" s="284" t="s">
        <v>5295</v>
      </c>
      <c r="B669" s="1136" t="s">
        <v>2840</v>
      </c>
      <c r="C669" s="292" t="s">
        <v>2076</v>
      </c>
      <c r="D669" s="660">
        <v>88.2</v>
      </c>
      <c r="E669" s="869">
        <v>97.02000000000001</v>
      </c>
      <c r="F669" s="660">
        <v>97.02000000000001</v>
      </c>
      <c r="G669" s="869">
        <v>100</v>
      </c>
      <c r="H669" s="974">
        <v>100</v>
      </c>
      <c r="I669" s="491">
        <v>100</v>
      </c>
      <c r="J669" s="491">
        <v>97.02000000000001</v>
      </c>
      <c r="K669" s="491"/>
      <c r="L669" s="1035">
        <v>100</v>
      </c>
      <c r="M669" s="1035">
        <v>100</v>
      </c>
      <c r="N669" s="1035">
        <v>100</v>
      </c>
      <c r="O669" s="1035">
        <v>106</v>
      </c>
      <c r="P669" s="1035">
        <v>106</v>
      </c>
      <c r="Q669" s="1035">
        <v>106</v>
      </c>
      <c r="R669" s="1035">
        <v>106</v>
      </c>
      <c r="S669" s="1125">
        <v>106</v>
      </c>
      <c r="T669" s="1133">
        <f t="shared" si="48"/>
        <v>106</v>
      </c>
      <c r="U669" s="1177">
        <f t="shared" si="47"/>
        <v>0</v>
      </c>
    </row>
    <row r="670" spans="1:23" ht="31.5">
      <c r="A670" s="284">
        <v>1</v>
      </c>
      <c r="B670" s="1136" t="s">
        <v>2841</v>
      </c>
      <c r="C670" s="292" t="s">
        <v>2465</v>
      </c>
      <c r="D670" s="660">
        <v>157</v>
      </c>
      <c r="E670" s="869">
        <v>172.70000000000002</v>
      </c>
      <c r="F670" s="660">
        <v>172.70000000000002</v>
      </c>
      <c r="G670" s="869">
        <v>178</v>
      </c>
      <c r="H670" s="974">
        <v>178</v>
      </c>
      <c r="I670" s="491">
        <v>178</v>
      </c>
      <c r="J670" s="491">
        <v>172.70000000000002</v>
      </c>
      <c r="K670" s="491"/>
      <c r="L670" s="1035">
        <v>178</v>
      </c>
      <c r="M670" s="1035">
        <v>178</v>
      </c>
      <c r="N670" s="1035">
        <v>178</v>
      </c>
      <c r="O670" s="1035">
        <v>189</v>
      </c>
      <c r="P670" s="1035">
        <v>189</v>
      </c>
      <c r="Q670" s="1035">
        <v>189</v>
      </c>
      <c r="R670" s="1035">
        <v>189</v>
      </c>
      <c r="S670" s="1125">
        <v>189</v>
      </c>
      <c r="T670" s="1133">
        <f t="shared" si="48"/>
        <v>189</v>
      </c>
      <c r="U670" s="1177">
        <f t="shared" si="47"/>
        <v>0</v>
      </c>
    </row>
    <row r="671" spans="1:23" ht="18.75">
      <c r="A671" s="311">
        <v>32</v>
      </c>
      <c r="B671" s="1138" t="s">
        <v>2842</v>
      </c>
      <c r="C671" s="292"/>
      <c r="D671" s="722"/>
      <c r="E671" s="722"/>
      <c r="F671" s="722"/>
      <c r="G671" s="722"/>
      <c r="H671" s="974"/>
      <c r="I671" s="491"/>
      <c r="J671" s="491"/>
      <c r="K671" s="491"/>
      <c r="L671" s="491"/>
      <c r="M671" s="491"/>
      <c r="N671" s="491"/>
      <c r="O671" s="491"/>
      <c r="P671" s="491"/>
      <c r="Q671" s="491"/>
      <c r="R671" s="491"/>
      <c r="S671" s="1124"/>
      <c r="T671" s="1133">
        <f t="shared" si="48"/>
        <v>0</v>
      </c>
      <c r="U671" s="1177" t="e">
        <f t="shared" si="47"/>
        <v>#DIV/0!</v>
      </c>
    </row>
    <row r="672" spans="1:23" ht="31.5">
      <c r="A672" s="1326" t="s">
        <v>4656</v>
      </c>
      <c r="B672" s="1169" t="s">
        <v>2843</v>
      </c>
      <c r="C672" s="1010" t="s">
        <v>2920</v>
      </c>
      <c r="D672" s="1295">
        <v>110</v>
      </c>
      <c r="E672" s="1296">
        <v>121.00000000000001</v>
      </c>
      <c r="F672" s="1295">
        <v>121.00000000000001</v>
      </c>
      <c r="G672" s="1296">
        <v>121.00000000000001</v>
      </c>
      <c r="H672" s="1306">
        <v>125</v>
      </c>
      <c r="I672" s="1081">
        <v>125</v>
      </c>
      <c r="J672" s="1081">
        <v>121.00000000000001</v>
      </c>
      <c r="K672" s="1081"/>
      <c r="L672" s="1090">
        <v>125</v>
      </c>
      <c r="M672" s="1090">
        <v>125</v>
      </c>
      <c r="N672" s="1090">
        <v>135</v>
      </c>
      <c r="O672" s="1090">
        <v>148</v>
      </c>
      <c r="P672" s="1090">
        <v>148</v>
      </c>
      <c r="Q672" s="1090">
        <v>148</v>
      </c>
      <c r="R672" s="1090">
        <v>148</v>
      </c>
      <c r="S672" s="1125">
        <v>148</v>
      </c>
      <c r="T672" s="1289">
        <f>S672/7</f>
        <v>21.142857142857142</v>
      </c>
      <c r="U672" s="1177">
        <f t="shared" si="47"/>
        <v>0</v>
      </c>
      <c r="W672" s="282" t="s">
        <v>5919</v>
      </c>
    </row>
    <row r="673" spans="1:23" ht="18.75">
      <c r="A673" s="1326" t="s">
        <v>4658</v>
      </c>
      <c r="B673" s="1169" t="s">
        <v>2844</v>
      </c>
      <c r="C673" s="1010" t="s">
        <v>2920</v>
      </c>
      <c r="D673" s="1295">
        <v>99</v>
      </c>
      <c r="E673" s="1296">
        <v>108.9</v>
      </c>
      <c r="F673" s="1295">
        <v>108.9</v>
      </c>
      <c r="G673" s="1296">
        <v>108.9</v>
      </c>
      <c r="H673" s="1306">
        <v>112</v>
      </c>
      <c r="I673" s="1081">
        <v>112</v>
      </c>
      <c r="J673" s="1081">
        <v>108.9</v>
      </c>
      <c r="K673" s="1081"/>
      <c r="L673" s="1090">
        <v>112</v>
      </c>
      <c r="M673" s="1090">
        <v>112</v>
      </c>
      <c r="N673" s="1090">
        <v>120</v>
      </c>
      <c r="O673" s="1090">
        <v>132</v>
      </c>
      <c r="P673" s="1090">
        <v>132</v>
      </c>
      <c r="Q673" s="1090">
        <v>132</v>
      </c>
      <c r="R673" s="1090">
        <v>132</v>
      </c>
      <c r="S673" s="1125">
        <v>132</v>
      </c>
      <c r="T673" s="1289">
        <f>S673</f>
        <v>132</v>
      </c>
      <c r="U673" s="1177">
        <f t="shared" si="47"/>
        <v>0</v>
      </c>
    </row>
    <row r="674" spans="1:23" ht="34.5" customHeight="1">
      <c r="A674" s="1000" t="s">
        <v>4660</v>
      </c>
      <c r="B674" s="1150" t="s">
        <v>4705</v>
      </c>
      <c r="C674" s="292" t="s">
        <v>2915</v>
      </c>
      <c r="D674" s="722">
        <v>700</v>
      </c>
      <c r="E674" s="873">
        <v>700</v>
      </c>
      <c r="F674" s="722">
        <v>700</v>
      </c>
      <c r="G674" s="873"/>
      <c r="H674" s="973"/>
      <c r="I674" s="491"/>
      <c r="J674" s="491">
        <v>700</v>
      </c>
      <c r="K674" s="491"/>
      <c r="L674" s="1081"/>
      <c r="M674" s="1081"/>
      <c r="N674" s="1081"/>
      <c r="O674" s="1081"/>
      <c r="P674" s="1081"/>
      <c r="Q674" s="1081"/>
      <c r="R674" s="1081"/>
      <c r="S674" s="1124"/>
      <c r="T674" s="1133">
        <f>FLOOR(10.76*S674,0.01)</f>
        <v>0</v>
      </c>
      <c r="U674" s="1177" t="e">
        <f t="shared" si="47"/>
        <v>#DIV/0!</v>
      </c>
    </row>
    <row r="675" spans="1:23" ht="54">
      <c r="A675" s="1000" t="s">
        <v>4662</v>
      </c>
      <c r="B675" s="665" t="s">
        <v>4706</v>
      </c>
      <c r="C675" s="292" t="s">
        <v>2920</v>
      </c>
      <c r="D675" s="722">
        <v>25</v>
      </c>
      <c r="E675" s="873">
        <v>25</v>
      </c>
      <c r="F675" s="722">
        <v>25</v>
      </c>
      <c r="G675" s="873"/>
      <c r="H675" s="974"/>
      <c r="I675" s="491"/>
      <c r="J675" s="491">
        <v>25</v>
      </c>
      <c r="K675" s="491"/>
      <c r="L675" s="1081"/>
      <c r="M675" s="1081"/>
      <c r="N675" s="1081"/>
      <c r="O675" s="1081"/>
      <c r="P675" s="1081"/>
      <c r="Q675" s="1081"/>
      <c r="R675" s="1081"/>
      <c r="S675" s="1124"/>
      <c r="T675" s="1133">
        <f>S675</f>
        <v>0</v>
      </c>
      <c r="U675" s="1177" t="e">
        <f t="shared" si="47"/>
        <v>#DIV/0!</v>
      </c>
    </row>
    <row r="676" spans="1:23" ht="54">
      <c r="A676" s="1000" t="s">
        <v>4664</v>
      </c>
      <c r="B676" s="665" t="s">
        <v>4707</v>
      </c>
      <c r="C676" s="292" t="s">
        <v>2920</v>
      </c>
      <c r="D676" s="722">
        <v>20</v>
      </c>
      <c r="E676" s="873">
        <v>20</v>
      </c>
      <c r="F676" s="722">
        <v>20</v>
      </c>
      <c r="G676" s="873"/>
      <c r="H676" s="974"/>
      <c r="I676" s="491"/>
      <c r="J676" s="491">
        <v>20</v>
      </c>
      <c r="K676" s="491"/>
      <c r="L676" s="491"/>
      <c r="M676" s="491"/>
      <c r="N676" s="491"/>
      <c r="O676" s="491"/>
      <c r="P676" s="491"/>
      <c r="Q676" s="491"/>
      <c r="R676" s="491"/>
      <c r="S676" s="1124"/>
      <c r="T676" s="1133">
        <f t="shared" ref="T676:T696" si="49">S676</f>
        <v>0</v>
      </c>
      <c r="U676" s="1177" t="e">
        <f t="shared" si="47"/>
        <v>#DIV/0!</v>
      </c>
      <c r="W676">
        <f>G678/G677</f>
        <v>5.7142857142857135</v>
      </c>
    </row>
    <row r="677" spans="1:23" ht="18.75">
      <c r="A677" s="1000" t="s">
        <v>4666</v>
      </c>
      <c r="B677" s="1136" t="s">
        <v>2845</v>
      </c>
      <c r="C677" s="292" t="s">
        <v>749</v>
      </c>
      <c r="D677" s="869">
        <v>25.410000000000004</v>
      </c>
      <c r="E677" s="869">
        <v>27.951000000000008</v>
      </c>
      <c r="F677" s="660">
        <v>27.951000000000008</v>
      </c>
      <c r="G677" s="869">
        <v>27.951000000000008</v>
      </c>
      <c r="H677" s="974">
        <v>28</v>
      </c>
      <c r="I677" s="491">
        <v>28</v>
      </c>
      <c r="J677" s="491">
        <v>27.951000000000008</v>
      </c>
      <c r="K677" s="491"/>
      <c r="L677" s="1083">
        <v>28</v>
      </c>
      <c r="M677" s="1083">
        <v>28</v>
      </c>
      <c r="N677" s="1083">
        <v>28</v>
      </c>
      <c r="O677" s="1083">
        <v>28</v>
      </c>
      <c r="P677" s="1083">
        <v>34.125000000000007</v>
      </c>
      <c r="Q677" s="1083">
        <v>34.125000000000007</v>
      </c>
      <c r="R677" s="1083">
        <v>34.125000000000007</v>
      </c>
      <c r="S677" s="1125">
        <f>S678/W676</f>
        <v>34.125000000000007</v>
      </c>
      <c r="T677" s="1133">
        <f t="shared" si="49"/>
        <v>34.125000000000007</v>
      </c>
      <c r="U677" s="1177">
        <f t="shared" si="47"/>
        <v>0</v>
      </c>
    </row>
    <row r="678" spans="1:23" ht="18.75">
      <c r="A678" s="1326" t="s">
        <v>4668</v>
      </c>
      <c r="B678" s="1169" t="s">
        <v>2846</v>
      </c>
      <c r="C678" s="1010" t="s">
        <v>2920</v>
      </c>
      <c r="D678" s="1296">
        <v>145.20000000000002</v>
      </c>
      <c r="E678" s="1296">
        <v>159.72000000000003</v>
      </c>
      <c r="F678" s="1295">
        <v>159.72000000000003</v>
      </c>
      <c r="G678" s="1296">
        <v>159.72000000000003</v>
      </c>
      <c r="H678" s="1306">
        <v>165</v>
      </c>
      <c r="I678" s="1081">
        <v>165</v>
      </c>
      <c r="J678" s="1081">
        <v>159.72000000000003</v>
      </c>
      <c r="K678" s="1081"/>
      <c r="L678" s="1090">
        <v>165</v>
      </c>
      <c r="M678" s="1090">
        <v>165</v>
      </c>
      <c r="N678" s="1090">
        <v>178</v>
      </c>
      <c r="O678" s="1090">
        <v>195</v>
      </c>
      <c r="P678" s="1090">
        <v>195</v>
      </c>
      <c r="Q678" s="1090">
        <v>195</v>
      </c>
      <c r="R678" s="1090">
        <v>195</v>
      </c>
      <c r="S678" s="1125">
        <v>195</v>
      </c>
      <c r="T678" s="1289">
        <f t="shared" si="49"/>
        <v>195</v>
      </c>
      <c r="U678" s="1177">
        <f t="shared" si="47"/>
        <v>0</v>
      </c>
    </row>
    <row r="679" spans="1:23" ht="18.75">
      <c r="A679" s="1000" t="s">
        <v>762</v>
      </c>
      <c r="B679" s="1136" t="s">
        <v>1626</v>
      </c>
      <c r="C679" s="292" t="s">
        <v>749</v>
      </c>
      <c r="D679" s="869">
        <v>4.8400000000000007</v>
      </c>
      <c r="E679" s="869">
        <v>6</v>
      </c>
      <c r="F679" s="660">
        <v>6</v>
      </c>
      <c r="G679" s="869">
        <v>6</v>
      </c>
      <c r="H679" s="974">
        <v>6</v>
      </c>
      <c r="I679" s="491">
        <v>6</v>
      </c>
      <c r="J679" s="491">
        <v>6</v>
      </c>
      <c r="K679" s="491"/>
      <c r="L679" s="1035">
        <v>6</v>
      </c>
      <c r="M679" s="1035">
        <v>6</v>
      </c>
      <c r="N679" s="1035">
        <v>6</v>
      </c>
      <c r="O679" s="1035">
        <v>6</v>
      </c>
      <c r="P679" s="1035">
        <v>6</v>
      </c>
      <c r="Q679" s="1035">
        <v>6</v>
      </c>
      <c r="R679" s="1035">
        <v>6</v>
      </c>
      <c r="S679" s="1125">
        <f>M679</f>
        <v>6</v>
      </c>
      <c r="T679" s="1133">
        <f t="shared" si="49"/>
        <v>6</v>
      </c>
      <c r="U679" s="1177">
        <f t="shared" si="47"/>
        <v>0</v>
      </c>
      <c r="W679" t="s">
        <v>5816</v>
      </c>
    </row>
    <row r="680" spans="1:23" ht="18.75">
      <c r="A680" s="1000" t="s">
        <v>4670</v>
      </c>
      <c r="B680" s="665" t="s">
        <v>4708</v>
      </c>
      <c r="C680" s="292" t="s">
        <v>2849</v>
      </c>
      <c r="D680" s="869">
        <v>121.00000000000003</v>
      </c>
      <c r="E680" s="869">
        <v>133.10000000000005</v>
      </c>
      <c r="F680" s="660">
        <v>133.10000000000005</v>
      </c>
      <c r="G680" s="869">
        <v>137</v>
      </c>
      <c r="H680" s="974">
        <v>137</v>
      </c>
      <c r="I680" s="491">
        <v>137</v>
      </c>
      <c r="J680" s="491">
        <v>133.10000000000005</v>
      </c>
      <c r="K680" s="491"/>
      <c r="L680" s="1032">
        <v>137</v>
      </c>
      <c r="M680" s="1032">
        <v>137</v>
      </c>
      <c r="N680" s="1032">
        <v>137</v>
      </c>
      <c r="O680" s="1032">
        <v>137</v>
      </c>
      <c r="P680" s="1032">
        <v>146</v>
      </c>
      <c r="Q680" s="1032">
        <v>146</v>
      </c>
      <c r="R680" s="1032">
        <v>146</v>
      </c>
      <c r="S680" s="1125">
        <v>146</v>
      </c>
      <c r="T680" s="1133">
        <f t="shared" si="49"/>
        <v>146</v>
      </c>
      <c r="U680" s="1177">
        <f t="shared" si="47"/>
        <v>0</v>
      </c>
    </row>
    <row r="681" spans="1:23" ht="18.75">
      <c r="A681" s="1000" t="s">
        <v>4673</v>
      </c>
      <c r="B681" s="665" t="s">
        <v>2850</v>
      </c>
      <c r="C681" s="292" t="s">
        <v>749</v>
      </c>
      <c r="D681" s="869">
        <v>6.0500000000000007</v>
      </c>
      <c r="E681" s="869">
        <v>6.6550000000000011</v>
      </c>
      <c r="F681" s="660">
        <v>6.6550000000000011</v>
      </c>
      <c r="G681" s="869">
        <v>7</v>
      </c>
      <c r="H681" s="974">
        <v>7</v>
      </c>
      <c r="I681" s="491">
        <v>7</v>
      </c>
      <c r="J681" s="491">
        <v>6.6550000000000011</v>
      </c>
      <c r="K681" s="491"/>
      <c r="L681" s="1032">
        <v>7</v>
      </c>
      <c r="M681" s="1032">
        <v>7</v>
      </c>
      <c r="N681" s="1032">
        <v>7</v>
      </c>
      <c r="O681" s="1032">
        <v>7</v>
      </c>
      <c r="P681" s="1032">
        <v>7</v>
      </c>
      <c r="Q681" s="1032">
        <v>7</v>
      </c>
      <c r="R681" s="1032">
        <v>7</v>
      </c>
      <c r="S681" s="1125">
        <f>M681</f>
        <v>7</v>
      </c>
      <c r="T681" s="1133">
        <f t="shared" si="49"/>
        <v>7</v>
      </c>
      <c r="U681" s="1177">
        <f t="shared" si="47"/>
        <v>0</v>
      </c>
      <c r="W681" s="282" t="s">
        <v>5778</v>
      </c>
    </row>
    <row r="682" spans="1:23" ht="18.75">
      <c r="A682" s="1000"/>
      <c r="B682" s="665" t="s">
        <v>2851</v>
      </c>
      <c r="C682" s="292" t="s">
        <v>2097</v>
      </c>
      <c r="D682" s="869">
        <v>8.4700000000000024</v>
      </c>
      <c r="E682" s="869">
        <v>9.3170000000000037</v>
      </c>
      <c r="F682" s="660">
        <v>9.3170000000000037</v>
      </c>
      <c r="G682" s="869">
        <v>10</v>
      </c>
      <c r="H682" s="974">
        <v>10</v>
      </c>
      <c r="I682" s="491">
        <v>10</v>
      </c>
      <c r="J682" s="491">
        <v>9.3170000000000037</v>
      </c>
      <c r="K682" s="491"/>
      <c r="L682" s="1032">
        <v>10</v>
      </c>
      <c r="M682" s="1032">
        <v>10</v>
      </c>
      <c r="N682" s="1032">
        <v>10</v>
      </c>
      <c r="O682" s="1032">
        <v>10</v>
      </c>
      <c r="P682" s="1032">
        <v>10</v>
      </c>
      <c r="Q682" s="1032">
        <v>10</v>
      </c>
      <c r="R682" s="1032">
        <v>10</v>
      </c>
      <c r="S682" s="1125">
        <f>M682</f>
        <v>10</v>
      </c>
      <c r="T682" s="1133">
        <f t="shared" si="49"/>
        <v>10</v>
      </c>
      <c r="U682" s="1177">
        <f t="shared" si="47"/>
        <v>0</v>
      </c>
    </row>
    <row r="683" spans="1:23" ht="18.75">
      <c r="A683" s="1000" t="s">
        <v>4675</v>
      </c>
      <c r="B683" s="1142" t="s">
        <v>2852</v>
      </c>
      <c r="C683" s="292"/>
      <c r="D683" s="722"/>
      <c r="E683" s="873"/>
      <c r="F683" s="722"/>
      <c r="G683" s="873"/>
      <c r="H683" s="974"/>
      <c r="I683" s="491"/>
      <c r="J683" s="491"/>
      <c r="K683" s="491"/>
      <c r="L683" s="491"/>
      <c r="M683" s="491"/>
      <c r="N683" s="491"/>
      <c r="O683" s="491"/>
      <c r="P683" s="491"/>
      <c r="Q683" s="491"/>
      <c r="R683" s="491"/>
      <c r="S683" s="1124"/>
      <c r="T683" s="1133">
        <f t="shared" si="49"/>
        <v>0</v>
      </c>
      <c r="U683" s="1177" t="e">
        <f t="shared" si="47"/>
        <v>#DIV/0!</v>
      </c>
      <c r="W683" s="282" t="s">
        <v>5816</v>
      </c>
    </row>
    <row r="684" spans="1:23" ht="18">
      <c r="A684" s="872">
        <v>1</v>
      </c>
      <c r="B684" s="1136" t="s">
        <v>2853</v>
      </c>
      <c r="C684" s="292" t="s">
        <v>749</v>
      </c>
      <c r="D684" s="660">
        <v>1.6940000000000002</v>
      </c>
      <c r="E684" s="869">
        <v>1.8634000000000004</v>
      </c>
      <c r="F684" s="660">
        <v>1.8634000000000004</v>
      </c>
      <c r="G684" s="869">
        <v>1.9193020000000005</v>
      </c>
      <c r="H684" s="974">
        <v>1.92</v>
      </c>
      <c r="I684" s="491">
        <v>1.92</v>
      </c>
      <c r="J684" s="491">
        <v>1.8634000000000004</v>
      </c>
      <c r="K684" s="491"/>
      <c r="L684" s="1035">
        <v>1.92</v>
      </c>
      <c r="M684" s="1035">
        <v>1.92</v>
      </c>
      <c r="N684" s="1035">
        <v>1.92</v>
      </c>
      <c r="O684" s="1035">
        <v>2</v>
      </c>
      <c r="P684" s="1035">
        <v>2</v>
      </c>
      <c r="Q684" s="1035">
        <v>2</v>
      </c>
      <c r="R684" s="1035">
        <v>2</v>
      </c>
      <c r="S684" s="1125">
        <v>2</v>
      </c>
      <c r="T684" s="1133">
        <f t="shared" si="49"/>
        <v>2</v>
      </c>
      <c r="U684" s="1177">
        <f t="shared" si="47"/>
        <v>0</v>
      </c>
    </row>
    <row r="685" spans="1:23" ht="18">
      <c r="A685" s="872">
        <v>2</v>
      </c>
      <c r="B685" s="1136" t="s">
        <v>2854</v>
      </c>
      <c r="C685" s="292" t="s">
        <v>2097</v>
      </c>
      <c r="D685" s="660">
        <v>2.3595000000000002</v>
      </c>
      <c r="E685" s="869">
        <v>2.5954500000000005</v>
      </c>
      <c r="F685" s="660">
        <v>2.5954500000000005</v>
      </c>
      <c r="G685" s="869">
        <v>2.6733135000000003</v>
      </c>
      <c r="H685" s="974">
        <v>2.67</v>
      </c>
      <c r="I685" s="491">
        <v>2.67</v>
      </c>
      <c r="J685" s="491">
        <v>2.5954500000000005</v>
      </c>
      <c r="K685" s="491"/>
      <c r="L685" s="1035">
        <v>2.67</v>
      </c>
      <c r="M685" s="1035">
        <v>2.67</v>
      </c>
      <c r="N685" s="1035">
        <v>2.67</v>
      </c>
      <c r="O685" s="1035">
        <v>2</v>
      </c>
      <c r="P685" s="1035">
        <v>2</v>
      </c>
      <c r="Q685" s="1035">
        <v>2</v>
      </c>
      <c r="R685" s="1035">
        <v>2</v>
      </c>
      <c r="S685" s="1125">
        <v>2</v>
      </c>
      <c r="T685" s="1133">
        <f t="shared" si="49"/>
        <v>2</v>
      </c>
      <c r="U685" s="1177">
        <f t="shared" si="47"/>
        <v>0</v>
      </c>
    </row>
    <row r="686" spans="1:23" ht="18">
      <c r="A686" s="872">
        <v>3</v>
      </c>
      <c r="B686" s="1136" t="s">
        <v>2855</v>
      </c>
      <c r="C686" s="292" t="s">
        <v>2097</v>
      </c>
      <c r="D686" s="660">
        <v>3.6300000000000008</v>
      </c>
      <c r="E686" s="869">
        <v>3.9930000000000012</v>
      </c>
      <c r="F686" s="660">
        <v>3.9930000000000012</v>
      </c>
      <c r="G686" s="869">
        <v>4.1127900000000013</v>
      </c>
      <c r="H686" s="974">
        <v>4.1100000000000003</v>
      </c>
      <c r="I686" s="491">
        <v>4.1100000000000003</v>
      </c>
      <c r="J686" s="491">
        <v>3.9930000000000012</v>
      </c>
      <c r="K686" s="491"/>
      <c r="L686" s="1035">
        <v>4.1100000000000003</v>
      </c>
      <c r="M686" s="1035">
        <v>4.1100000000000003</v>
      </c>
      <c r="N686" s="1035">
        <v>4.1100000000000003</v>
      </c>
      <c r="O686" s="1035">
        <v>4</v>
      </c>
      <c r="P686" s="1035">
        <v>4</v>
      </c>
      <c r="Q686" s="1035">
        <v>4</v>
      </c>
      <c r="R686" s="1035">
        <v>4</v>
      </c>
      <c r="S686" s="1125">
        <v>4</v>
      </c>
      <c r="T686" s="1133">
        <f t="shared" si="49"/>
        <v>4</v>
      </c>
      <c r="U686" s="1177">
        <f t="shared" si="47"/>
        <v>0</v>
      </c>
    </row>
    <row r="687" spans="1:23" ht="18">
      <c r="A687" s="872">
        <v>4</v>
      </c>
      <c r="B687" s="1136" t="s">
        <v>2856</v>
      </c>
      <c r="C687" s="292" t="s">
        <v>2097</v>
      </c>
      <c r="D687" s="660">
        <v>10.648000000000003</v>
      </c>
      <c r="E687" s="869">
        <v>11.712800000000005</v>
      </c>
      <c r="F687" s="660">
        <v>11.712800000000005</v>
      </c>
      <c r="G687" s="869">
        <v>12.064184000000006</v>
      </c>
      <c r="H687" s="974">
        <v>12.06</v>
      </c>
      <c r="I687" s="491">
        <v>12.06</v>
      </c>
      <c r="J687" s="491">
        <v>11.712800000000005</v>
      </c>
      <c r="K687" s="491"/>
      <c r="L687" s="1035">
        <v>12.06</v>
      </c>
      <c r="M687" s="1035">
        <v>12.06</v>
      </c>
      <c r="N687" s="1035">
        <v>12.06</v>
      </c>
      <c r="O687" s="1035">
        <v>12</v>
      </c>
      <c r="P687" s="1035">
        <v>12</v>
      </c>
      <c r="Q687" s="1035">
        <v>12</v>
      </c>
      <c r="R687" s="1035">
        <v>12</v>
      </c>
      <c r="S687" s="1125">
        <v>12</v>
      </c>
      <c r="T687" s="1133">
        <f t="shared" si="49"/>
        <v>12</v>
      </c>
      <c r="U687" s="1177">
        <f t="shared" si="47"/>
        <v>0</v>
      </c>
    </row>
    <row r="688" spans="1:23" ht="18">
      <c r="A688" s="872">
        <v>5</v>
      </c>
      <c r="B688" s="1136" t="s">
        <v>2857</v>
      </c>
      <c r="C688" s="292" t="s">
        <v>2097</v>
      </c>
      <c r="D688" s="660">
        <v>13.310000000000002</v>
      </c>
      <c r="E688" s="869">
        <v>14.641000000000004</v>
      </c>
      <c r="F688" s="660">
        <v>14.641000000000004</v>
      </c>
      <c r="G688" s="869">
        <v>15.080230000000004</v>
      </c>
      <c r="H688" s="974">
        <v>15.08</v>
      </c>
      <c r="I688" s="491">
        <v>15.08</v>
      </c>
      <c r="J688" s="491">
        <v>14.641000000000004</v>
      </c>
      <c r="K688" s="491"/>
      <c r="L688" s="1035">
        <v>15.08</v>
      </c>
      <c r="M688" s="1035">
        <v>15.08</v>
      </c>
      <c r="N688" s="1035">
        <v>15.08</v>
      </c>
      <c r="O688" s="1035">
        <v>16</v>
      </c>
      <c r="P688" s="1035">
        <v>16</v>
      </c>
      <c r="Q688" s="1035">
        <v>16</v>
      </c>
      <c r="R688" s="1035">
        <v>16</v>
      </c>
      <c r="S688" s="1125">
        <v>16</v>
      </c>
      <c r="T688" s="1133">
        <f t="shared" si="49"/>
        <v>16</v>
      </c>
      <c r="U688" s="1177">
        <f t="shared" si="47"/>
        <v>0</v>
      </c>
    </row>
    <row r="689" spans="1:23" ht="18.75">
      <c r="A689" s="1000" t="s">
        <v>4677</v>
      </c>
      <c r="B689" s="1142" t="s">
        <v>2858</v>
      </c>
      <c r="C689" s="292"/>
      <c r="D689" s="722"/>
      <c r="E689" s="873"/>
      <c r="F689" s="722"/>
      <c r="G689" s="873"/>
      <c r="H689" s="974"/>
      <c r="I689" s="491"/>
      <c r="J689" s="491"/>
      <c r="K689" s="491"/>
      <c r="L689" s="491"/>
      <c r="M689" s="491"/>
      <c r="N689" s="491"/>
      <c r="O689" s="491"/>
      <c r="P689" s="491"/>
      <c r="Q689" s="491"/>
      <c r="R689" s="491"/>
      <c r="S689" s="1124"/>
      <c r="T689" s="1133">
        <f t="shared" si="49"/>
        <v>0</v>
      </c>
      <c r="U689" s="1177" t="e">
        <f t="shared" si="47"/>
        <v>#DIV/0!</v>
      </c>
    </row>
    <row r="690" spans="1:23" ht="18">
      <c r="A690" s="872">
        <v>1</v>
      </c>
      <c r="B690" s="1136" t="s">
        <v>2853</v>
      </c>
      <c r="C690" s="292" t="s">
        <v>2097</v>
      </c>
      <c r="D690" s="660">
        <v>1.0285000000000002</v>
      </c>
      <c r="E690" s="869">
        <v>1.1313500000000003</v>
      </c>
      <c r="F690" s="660">
        <v>1.1313500000000003</v>
      </c>
      <c r="G690" s="869">
        <v>1.1652905000000002</v>
      </c>
      <c r="H690" s="974">
        <v>1.17</v>
      </c>
      <c r="I690" s="491">
        <v>1.17</v>
      </c>
      <c r="J690" s="491">
        <v>1.1313500000000003</v>
      </c>
      <c r="K690" s="491"/>
      <c r="L690" s="1035">
        <v>1.17</v>
      </c>
      <c r="M690" s="1035">
        <v>1.17</v>
      </c>
      <c r="N690" s="1035">
        <v>1.17</v>
      </c>
      <c r="O690" s="1035">
        <v>2</v>
      </c>
      <c r="P690" s="1035">
        <v>1</v>
      </c>
      <c r="Q690" s="1035">
        <v>1</v>
      </c>
      <c r="R690" s="1035">
        <v>1</v>
      </c>
      <c r="S690" s="1125">
        <v>1</v>
      </c>
      <c r="T690" s="1133">
        <f t="shared" si="49"/>
        <v>1</v>
      </c>
      <c r="U690" s="1177">
        <f t="shared" si="47"/>
        <v>0</v>
      </c>
    </row>
    <row r="691" spans="1:23" ht="18">
      <c r="A691" s="872">
        <v>2</v>
      </c>
      <c r="B691" s="1136" t="s">
        <v>2854</v>
      </c>
      <c r="C691" s="292" t="s">
        <v>2097</v>
      </c>
      <c r="D691" s="660">
        <v>1.6940000000000002</v>
      </c>
      <c r="E691" s="869">
        <v>1.8634000000000004</v>
      </c>
      <c r="F691" s="660">
        <v>1.8634000000000004</v>
      </c>
      <c r="G691" s="869">
        <v>1.9193020000000005</v>
      </c>
      <c r="H691" s="974">
        <v>1.92</v>
      </c>
      <c r="I691" s="491">
        <v>1.92</v>
      </c>
      <c r="J691" s="491">
        <v>1.8634000000000004</v>
      </c>
      <c r="K691" s="491"/>
      <c r="L691" s="1035">
        <v>1.92</v>
      </c>
      <c r="M691" s="1035">
        <v>1.92</v>
      </c>
      <c r="N691" s="1035">
        <v>1.92</v>
      </c>
      <c r="O691" s="1035">
        <v>2</v>
      </c>
      <c r="P691" s="1035">
        <v>2</v>
      </c>
      <c r="Q691" s="1035">
        <v>2</v>
      </c>
      <c r="R691" s="1035">
        <v>2</v>
      </c>
      <c r="S691" s="1125">
        <v>2</v>
      </c>
      <c r="T691" s="1133">
        <f t="shared" si="49"/>
        <v>2</v>
      </c>
      <c r="U691" s="1177">
        <f t="shared" si="47"/>
        <v>0</v>
      </c>
    </row>
    <row r="692" spans="1:23" ht="18">
      <c r="A692" s="872">
        <v>3</v>
      </c>
      <c r="B692" s="1136" t="s">
        <v>2855</v>
      </c>
      <c r="C692" s="292" t="s">
        <v>2097</v>
      </c>
      <c r="D692" s="660">
        <v>2.0570000000000004</v>
      </c>
      <c r="E692" s="869">
        <v>2.2627000000000006</v>
      </c>
      <c r="F692" s="660">
        <v>2.2627000000000006</v>
      </c>
      <c r="G692" s="869">
        <v>2.3305810000000005</v>
      </c>
      <c r="H692" s="974">
        <v>2.33</v>
      </c>
      <c r="I692" s="491">
        <v>2.33</v>
      </c>
      <c r="J692" s="491">
        <v>2.2627000000000006</v>
      </c>
      <c r="K692" s="491"/>
      <c r="L692" s="1035">
        <v>2.33</v>
      </c>
      <c r="M692" s="1035">
        <v>2.33</v>
      </c>
      <c r="N692" s="1035">
        <v>2.33</v>
      </c>
      <c r="O692" s="1035">
        <v>2</v>
      </c>
      <c r="P692" s="1035">
        <v>2</v>
      </c>
      <c r="Q692" s="1035">
        <v>2</v>
      </c>
      <c r="R692" s="1035">
        <v>2</v>
      </c>
      <c r="S692" s="1125">
        <v>2</v>
      </c>
      <c r="T692" s="1133">
        <f t="shared" si="49"/>
        <v>2</v>
      </c>
      <c r="U692" s="1177">
        <f t="shared" si="47"/>
        <v>0</v>
      </c>
    </row>
    <row r="693" spans="1:23" ht="18">
      <c r="A693" s="872">
        <v>4</v>
      </c>
      <c r="B693" s="1136" t="s">
        <v>2856</v>
      </c>
      <c r="C693" s="292" t="s">
        <v>2097</v>
      </c>
      <c r="D693" s="660">
        <v>6.3525000000000009</v>
      </c>
      <c r="E693" s="869">
        <v>6.9877500000000019</v>
      </c>
      <c r="F693" s="660">
        <v>6.9877500000000019</v>
      </c>
      <c r="G693" s="869">
        <v>7.1973825000000025</v>
      </c>
      <c r="H693" s="974">
        <v>7.2</v>
      </c>
      <c r="I693" s="491">
        <v>7.2</v>
      </c>
      <c r="J693" s="491">
        <v>6.9877500000000019</v>
      </c>
      <c r="K693" s="491"/>
      <c r="L693" s="1035">
        <v>7.2</v>
      </c>
      <c r="M693" s="1035">
        <v>7.2</v>
      </c>
      <c r="N693" s="1035">
        <v>7.2</v>
      </c>
      <c r="O693" s="1035">
        <v>7</v>
      </c>
      <c r="P693" s="1035">
        <v>7</v>
      </c>
      <c r="Q693" s="1035">
        <v>7</v>
      </c>
      <c r="R693" s="1035">
        <v>7</v>
      </c>
      <c r="S693" s="1125">
        <v>7</v>
      </c>
      <c r="T693" s="1133">
        <f t="shared" si="49"/>
        <v>7</v>
      </c>
      <c r="U693" s="1177">
        <f t="shared" si="47"/>
        <v>0</v>
      </c>
    </row>
    <row r="694" spans="1:23" ht="18">
      <c r="A694" s="872">
        <v>5</v>
      </c>
      <c r="B694" s="1136" t="s">
        <v>2857</v>
      </c>
      <c r="C694" s="292" t="s">
        <v>2097</v>
      </c>
      <c r="D694" s="660">
        <v>6.6550000000000011</v>
      </c>
      <c r="E694" s="869">
        <v>7.3205000000000018</v>
      </c>
      <c r="F694" s="660">
        <v>7.3205000000000018</v>
      </c>
      <c r="G694" s="869">
        <v>7.5401150000000019</v>
      </c>
      <c r="H694" s="974">
        <v>7.54</v>
      </c>
      <c r="I694" s="491">
        <v>7.54</v>
      </c>
      <c r="J694" s="491">
        <v>7.3205000000000018</v>
      </c>
      <c r="K694" s="491"/>
      <c r="L694" s="1035">
        <v>7.54</v>
      </c>
      <c r="M694" s="1035">
        <v>7.54</v>
      </c>
      <c r="N694" s="1035">
        <v>7.54</v>
      </c>
      <c r="O694" s="1035">
        <v>8</v>
      </c>
      <c r="P694" s="1035">
        <v>8</v>
      </c>
      <c r="Q694" s="1035">
        <v>8</v>
      </c>
      <c r="R694" s="1035">
        <v>8</v>
      </c>
      <c r="S694" s="1125">
        <v>8</v>
      </c>
      <c r="T694" s="1133">
        <f t="shared" si="49"/>
        <v>8</v>
      </c>
      <c r="U694" s="1177">
        <f t="shared" si="47"/>
        <v>0</v>
      </c>
    </row>
    <row r="695" spans="1:23" s="835" customFormat="1" ht="18.75">
      <c r="A695" s="1500" t="s">
        <v>586</v>
      </c>
      <c r="B695" s="1501" t="s">
        <v>5897</v>
      </c>
      <c r="C695" s="1485" t="s">
        <v>749</v>
      </c>
      <c r="D695" s="1440">
        <v>3</v>
      </c>
      <c r="E695" s="1440">
        <v>3</v>
      </c>
      <c r="F695" s="1440">
        <v>3</v>
      </c>
      <c r="G695" s="1439">
        <v>3</v>
      </c>
      <c r="H695" s="1502">
        <v>3</v>
      </c>
      <c r="I695" s="1482">
        <v>3</v>
      </c>
      <c r="J695" s="1482">
        <v>3</v>
      </c>
      <c r="K695" s="1482"/>
      <c r="L695" s="1503">
        <v>3</v>
      </c>
      <c r="M695" s="1503">
        <v>3</v>
      </c>
      <c r="N695" s="1503">
        <v>3</v>
      </c>
      <c r="O695" s="1503">
        <v>3</v>
      </c>
      <c r="P695" s="1503">
        <v>3</v>
      </c>
      <c r="Q695" s="1503">
        <v>3</v>
      </c>
      <c r="R695" s="1503">
        <v>3</v>
      </c>
      <c r="S695" s="1409">
        <f t="shared" ref="S695:S696" si="50">M695</f>
        <v>3</v>
      </c>
      <c r="T695" s="1443">
        <f t="shared" si="49"/>
        <v>3</v>
      </c>
      <c r="U695" s="1177">
        <f t="shared" si="47"/>
        <v>0</v>
      </c>
    </row>
    <row r="696" spans="1:23" s="835" customFormat="1" ht="18.75">
      <c r="A696" s="1500" t="s">
        <v>4680</v>
      </c>
      <c r="B696" s="1501" t="s">
        <v>5898</v>
      </c>
      <c r="C696" s="1485" t="s">
        <v>2920</v>
      </c>
      <c r="D696" s="1440">
        <v>90</v>
      </c>
      <c r="E696" s="1440">
        <v>90</v>
      </c>
      <c r="F696" s="1440">
        <v>90</v>
      </c>
      <c r="G696" s="1439">
        <v>68.400000000000006</v>
      </c>
      <c r="H696" s="1502">
        <v>68.400000000000006</v>
      </c>
      <c r="I696" s="1482">
        <v>68.400000000000006</v>
      </c>
      <c r="J696" s="1482">
        <v>90</v>
      </c>
      <c r="K696" s="1482"/>
      <c r="L696" s="1504">
        <v>68.400000000000006</v>
      </c>
      <c r="M696" s="1504">
        <v>68.400000000000006</v>
      </c>
      <c r="N696" s="1504">
        <v>68.400000000000006</v>
      </c>
      <c r="O696" s="1504">
        <v>68.400000000000006</v>
      </c>
      <c r="P696" s="1504">
        <v>68.400000000000006</v>
      </c>
      <c r="Q696" s="1504">
        <v>68.400000000000006</v>
      </c>
      <c r="R696" s="1504">
        <v>68.400000000000006</v>
      </c>
      <c r="S696" s="1505">
        <f t="shared" si="50"/>
        <v>68.400000000000006</v>
      </c>
      <c r="T696" s="1443">
        <f t="shared" si="49"/>
        <v>68.400000000000006</v>
      </c>
      <c r="U696" s="1177">
        <f t="shared" si="47"/>
        <v>0</v>
      </c>
    </row>
    <row r="697" spans="1:23" ht="18.75">
      <c r="A697" s="1000" t="s">
        <v>5276</v>
      </c>
      <c r="B697" s="1141" t="s">
        <v>1629</v>
      </c>
      <c r="C697" s="292" t="s">
        <v>2992</v>
      </c>
      <c r="D697" s="722">
        <v>30</v>
      </c>
      <c r="E697" s="722">
        <v>30</v>
      </c>
      <c r="F697" s="722">
        <v>30</v>
      </c>
      <c r="G697" s="873">
        <v>31</v>
      </c>
      <c r="H697" s="974">
        <v>31</v>
      </c>
      <c r="I697" s="491">
        <v>31</v>
      </c>
      <c r="J697" s="491">
        <v>30</v>
      </c>
      <c r="K697" s="491"/>
      <c r="L697" s="1035">
        <v>31</v>
      </c>
      <c r="M697" s="1035">
        <v>31</v>
      </c>
      <c r="N697" s="1035">
        <v>31</v>
      </c>
      <c r="O697" s="1035">
        <v>33</v>
      </c>
      <c r="P697" s="1035">
        <v>33</v>
      </c>
      <c r="Q697" s="1035">
        <v>33</v>
      </c>
      <c r="R697" s="1035">
        <v>33</v>
      </c>
      <c r="S697" s="1125">
        <v>33</v>
      </c>
      <c r="T697" s="1133">
        <f>S697</f>
        <v>33</v>
      </c>
      <c r="U697" s="1177">
        <f t="shared" si="47"/>
        <v>0</v>
      </c>
    </row>
    <row r="698" spans="1:23" ht="18.75">
      <c r="A698" s="1000" t="s">
        <v>5277</v>
      </c>
      <c r="B698" s="1141" t="s">
        <v>1630</v>
      </c>
      <c r="C698" s="292" t="s">
        <v>2859</v>
      </c>
      <c r="D698" s="722">
        <v>2400</v>
      </c>
      <c r="E698" s="722">
        <v>2400</v>
      </c>
      <c r="F698" s="722">
        <v>2400</v>
      </c>
      <c r="G698" s="873">
        <v>2400</v>
      </c>
      <c r="H698" s="974"/>
      <c r="I698" s="491"/>
      <c r="J698" s="491">
        <v>2400</v>
      </c>
      <c r="K698" s="491"/>
      <c r="L698" s="1083"/>
      <c r="M698" s="1083"/>
      <c r="N698" s="1083"/>
      <c r="O698" s="1083"/>
      <c r="P698" s="1083"/>
      <c r="Q698" s="1083"/>
      <c r="R698" s="1083"/>
      <c r="S698" s="1129"/>
      <c r="T698" s="1133">
        <f>S698/20</f>
        <v>0</v>
      </c>
      <c r="U698" s="1177" t="e">
        <f t="shared" si="47"/>
        <v>#DIV/0!</v>
      </c>
    </row>
    <row r="699" spans="1:23" ht="18.75">
      <c r="A699" s="1000" t="s">
        <v>5278</v>
      </c>
      <c r="B699" s="1141" t="s">
        <v>1631</v>
      </c>
      <c r="C699" s="292" t="s">
        <v>2097</v>
      </c>
      <c r="D699" s="722">
        <v>2250</v>
      </c>
      <c r="E699" s="722">
        <v>2250</v>
      </c>
      <c r="F699" s="722">
        <v>2250</v>
      </c>
      <c r="G699" s="873">
        <v>2355</v>
      </c>
      <c r="H699" s="974">
        <v>2355</v>
      </c>
      <c r="I699" s="491">
        <v>2355</v>
      </c>
      <c r="J699" s="491">
        <v>2250</v>
      </c>
      <c r="K699" s="491"/>
      <c r="L699" s="1035">
        <v>2355</v>
      </c>
      <c r="M699" s="1035">
        <v>2355</v>
      </c>
      <c r="N699" s="1035">
        <v>2355</v>
      </c>
      <c r="O699" s="1035">
        <v>2541</v>
      </c>
      <c r="P699" s="1035">
        <v>2541</v>
      </c>
      <c r="Q699" s="1035">
        <v>2541</v>
      </c>
      <c r="R699" s="1035">
        <v>2541</v>
      </c>
      <c r="S699" s="1125">
        <v>2541</v>
      </c>
      <c r="T699" s="1133">
        <f>S699/20</f>
        <v>127.05</v>
      </c>
      <c r="U699" s="1177">
        <f t="shared" si="47"/>
        <v>0</v>
      </c>
      <c r="W699" s="282" t="s">
        <v>5815</v>
      </c>
    </row>
    <row r="700" spans="1:23" ht="18.75">
      <c r="A700" s="1000" t="s">
        <v>760</v>
      </c>
      <c r="B700" s="665" t="s">
        <v>2860</v>
      </c>
      <c r="C700" s="292" t="s">
        <v>749</v>
      </c>
      <c r="D700" s="722">
        <v>180</v>
      </c>
      <c r="E700" s="722">
        <v>198</v>
      </c>
      <c r="F700" s="722">
        <v>198</v>
      </c>
      <c r="G700" s="873">
        <v>210</v>
      </c>
      <c r="H700" s="974">
        <v>210</v>
      </c>
      <c r="I700" s="491">
        <v>210</v>
      </c>
      <c r="J700" s="491">
        <v>198</v>
      </c>
      <c r="K700" s="491"/>
      <c r="L700" s="1035">
        <v>210</v>
      </c>
      <c r="M700" s="1035">
        <v>210</v>
      </c>
      <c r="N700" s="1035">
        <v>210</v>
      </c>
      <c r="O700" s="1035">
        <v>240</v>
      </c>
      <c r="P700" s="1035">
        <v>240</v>
      </c>
      <c r="Q700" s="1035">
        <v>240</v>
      </c>
      <c r="R700" s="1035">
        <v>240</v>
      </c>
      <c r="S700" s="1125">
        <v>240</v>
      </c>
      <c r="T700" s="1133">
        <f>S700</f>
        <v>240</v>
      </c>
      <c r="U700" s="1177">
        <f t="shared" si="47"/>
        <v>0</v>
      </c>
    </row>
    <row r="701" spans="1:23" s="1408" customFormat="1" ht="18.75">
      <c r="A701" s="1398" t="s">
        <v>4303</v>
      </c>
      <c r="B701" s="1399" t="s">
        <v>2180</v>
      </c>
      <c r="C701" s="1400" t="s">
        <v>3171</v>
      </c>
      <c r="D701" s="1401">
        <v>200</v>
      </c>
      <c r="E701" s="1402">
        <v>200</v>
      </c>
      <c r="F701" s="1401">
        <v>200</v>
      </c>
      <c r="G701" s="1403">
        <v>345</v>
      </c>
      <c r="H701" s="1404">
        <v>345</v>
      </c>
      <c r="I701" s="1405">
        <v>345</v>
      </c>
      <c r="J701" s="1405">
        <v>200</v>
      </c>
      <c r="K701" s="1405"/>
      <c r="L701" s="1067">
        <v>345</v>
      </c>
      <c r="M701" s="1067">
        <v>345</v>
      </c>
      <c r="N701" s="1067">
        <v>345</v>
      </c>
      <c r="O701" s="1067">
        <v>367</v>
      </c>
      <c r="P701" s="1067">
        <v>367</v>
      </c>
      <c r="Q701" s="1067">
        <v>367</v>
      </c>
      <c r="R701" s="1067">
        <v>367</v>
      </c>
      <c r="S701" s="1406">
        <v>367</v>
      </c>
      <c r="T701" s="1407">
        <f>S701</f>
        <v>367</v>
      </c>
      <c r="U701" s="1177">
        <f t="shared" si="47"/>
        <v>0</v>
      </c>
      <c r="W701" s="1408" t="s">
        <v>5920</v>
      </c>
    </row>
    <row r="702" spans="1:23" s="1408" customFormat="1" ht="18.75">
      <c r="A702" s="1398" t="s">
        <v>770</v>
      </c>
      <c r="B702" s="1399" t="s">
        <v>1664</v>
      </c>
      <c r="C702" s="1400" t="s">
        <v>2556</v>
      </c>
      <c r="D702" s="1401">
        <v>115</v>
      </c>
      <c r="E702" s="1402">
        <v>115</v>
      </c>
      <c r="F702" s="1401">
        <v>115</v>
      </c>
      <c r="G702" s="1403">
        <v>118</v>
      </c>
      <c r="H702" s="1404">
        <v>118</v>
      </c>
      <c r="I702" s="1405">
        <v>118</v>
      </c>
      <c r="J702" s="1405">
        <v>115</v>
      </c>
      <c r="K702" s="1405"/>
      <c r="L702" s="1067">
        <v>118</v>
      </c>
      <c r="M702" s="1067">
        <v>118</v>
      </c>
      <c r="N702" s="1067">
        <v>118</v>
      </c>
      <c r="O702" s="1067">
        <v>125</v>
      </c>
      <c r="P702" s="1067">
        <v>125</v>
      </c>
      <c r="Q702" s="1067">
        <v>125</v>
      </c>
      <c r="R702" s="1067">
        <v>125</v>
      </c>
      <c r="S702" s="1406">
        <v>125</v>
      </c>
      <c r="T702" s="1407">
        <f>S702</f>
        <v>125</v>
      </c>
      <c r="U702" s="1177">
        <f t="shared" si="47"/>
        <v>0</v>
      </c>
    </row>
    <row r="703" spans="1:23" ht="18.75">
      <c r="A703" s="1000" t="s">
        <v>757</v>
      </c>
      <c r="B703" s="665" t="s">
        <v>2861</v>
      </c>
      <c r="C703" s="292" t="s">
        <v>2862</v>
      </c>
      <c r="D703" s="722">
        <v>15</v>
      </c>
      <c r="E703" s="902">
        <v>16.5</v>
      </c>
      <c r="F703" s="722">
        <v>16.5</v>
      </c>
      <c r="G703" s="873">
        <v>16.5</v>
      </c>
      <c r="H703" s="974"/>
      <c r="I703" s="491"/>
      <c r="J703" s="491">
        <v>16.5</v>
      </c>
      <c r="K703" s="491"/>
      <c r="L703" s="1083"/>
      <c r="M703" s="1083"/>
      <c r="N703" s="1083"/>
      <c r="O703" s="1083"/>
      <c r="P703" s="1083"/>
      <c r="Q703" s="1083"/>
      <c r="R703" s="1083"/>
      <c r="S703" s="1129"/>
      <c r="T703" s="1133">
        <f>S703</f>
        <v>0</v>
      </c>
      <c r="U703" s="1177" t="e">
        <f t="shared" si="47"/>
        <v>#DIV/0!</v>
      </c>
    </row>
    <row r="704" spans="1:23" ht="18.75">
      <c r="A704" s="1000" t="s">
        <v>756</v>
      </c>
      <c r="B704" s="665" t="s">
        <v>4709</v>
      </c>
      <c r="C704" s="292" t="s">
        <v>2864</v>
      </c>
      <c r="D704" s="722">
        <v>220</v>
      </c>
      <c r="E704" s="722">
        <v>240</v>
      </c>
      <c r="F704" s="722">
        <v>260</v>
      </c>
      <c r="G704" s="722">
        <v>295</v>
      </c>
      <c r="H704" s="975">
        <v>318.60000000000002</v>
      </c>
      <c r="I704" s="491">
        <v>318.60000000000002</v>
      </c>
      <c r="J704" s="491">
        <v>260</v>
      </c>
      <c r="K704" s="491"/>
      <c r="L704" s="1035">
        <v>318.60000000000002</v>
      </c>
      <c r="M704" s="1035">
        <v>318.60000000000002</v>
      </c>
      <c r="N704" s="1035">
        <v>318.60000000000002</v>
      </c>
      <c r="O704" s="1035">
        <v>343</v>
      </c>
      <c r="P704" s="1035">
        <v>343</v>
      </c>
      <c r="Q704" s="1035">
        <v>318</v>
      </c>
      <c r="R704" s="1035">
        <v>318</v>
      </c>
      <c r="S704" s="1125">
        <v>318</v>
      </c>
      <c r="T704" s="1133">
        <f t="shared" ref="T704:T709" si="51">S704</f>
        <v>318</v>
      </c>
      <c r="U704" s="1177">
        <f t="shared" si="47"/>
        <v>0</v>
      </c>
    </row>
    <row r="705" spans="1:23" ht="33" customHeight="1">
      <c r="A705" s="1000"/>
      <c r="B705" s="665" t="s">
        <v>4710</v>
      </c>
      <c r="C705" s="292" t="s">
        <v>2864</v>
      </c>
      <c r="D705" s="722">
        <v>385.00000000000006</v>
      </c>
      <c r="E705" s="722">
        <v>422</v>
      </c>
      <c r="F705" s="722">
        <v>450</v>
      </c>
      <c r="G705" s="722">
        <v>510</v>
      </c>
      <c r="H705" s="975">
        <v>550.79999999999995</v>
      </c>
      <c r="I705" s="491">
        <v>550.79999999999995</v>
      </c>
      <c r="J705" s="491">
        <v>450</v>
      </c>
      <c r="K705" s="491"/>
      <c r="L705" s="1035">
        <v>550.79999999999995</v>
      </c>
      <c r="M705" s="1035">
        <v>550.79999999999995</v>
      </c>
      <c r="N705" s="1035">
        <v>550.79999999999995</v>
      </c>
      <c r="O705" s="1035">
        <v>594</v>
      </c>
      <c r="P705" s="1035">
        <v>594</v>
      </c>
      <c r="Q705" s="1035">
        <v>550</v>
      </c>
      <c r="R705" s="1035">
        <v>550</v>
      </c>
      <c r="S705" s="1125">
        <v>585</v>
      </c>
      <c r="T705" s="1133">
        <f t="shared" si="51"/>
        <v>585</v>
      </c>
      <c r="U705" s="1177">
        <f t="shared" si="47"/>
        <v>6.363636363636363E-2</v>
      </c>
      <c r="W705" s="282" t="s">
        <v>5815</v>
      </c>
    </row>
    <row r="706" spans="1:23" ht="18.75">
      <c r="A706" s="1000" t="s">
        <v>5279</v>
      </c>
      <c r="B706" s="665" t="s">
        <v>2865</v>
      </c>
      <c r="C706" s="292" t="s">
        <v>3171</v>
      </c>
      <c r="D706" s="722">
        <v>4.95</v>
      </c>
      <c r="E706" s="722">
        <v>5</v>
      </c>
      <c r="F706" s="722">
        <v>5</v>
      </c>
      <c r="G706" s="722">
        <v>5.5</v>
      </c>
      <c r="H706" s="975">
        <v>5.5</v>
      </c>
      <c r="I706" s="491">
        <v>5.5</v>
      </c>
      <c r="J706" s="491">
        <v>5</v>
      </c>
      <c r="K706" s="491"/>
      <c r="L706" s="1035">
        <v>5.5</v>
      </c>
      <c r="M706" s="1035">
        <v>5.5</v>
      </c>
      <c r="N706" s="1035">
        <v>5.5</v>
      </c>
      <c r="O706" s="1035">
        <v>5</v>
      </c>
      <c r="P706" s="1035">
        <v>5</v>
      </c>
      <c r="Q706" s="1035">
        <v>5</v>
      </c>
      <c r="R706" s="1035">
        <v>5</v>
      </c>
      <c r="S706" s="1125">
        <v>5</v>
      </c>
      <c r="T706" s="1133">
        <f t="shared" si="51"/>
        <v>5</v>
      </c>
      <c r="U706" s="1177">
        <f t="shared" si="47"/>
        <v>0</v>
      </c>
    </row>
    <row r="707" spans="1:23" ht="18.75">
      <c r="A707" s="1000"/>
      <c r="B707" s="665" t="s">
        <v>2866</v>
      </c>
      <c r="C707" s="292" t="s">
        <v>2097</v>
      </c>
      <c r="D707" s="722">
        <v>4.4000000000000004</v>
      </c>
      <c r="E707" s="722">
        <v>4.8</v>
      </c>
      <c r="F707" s="722">
        <v>4.8</v>
      </c>
      <c r="G707" s="722">
        <v>5</v>
      </c>
      <c r="H707" s="975">
        <v>5</v>
      </c>
      <c r="I707" s="491">
        <v>5</v>
      </c>
      <c r="J707" s="491">
        <v>4.8</v>
      </c>
      <c r="K707" s="491"/>
      <c r="L707" s="1035">
        <v>5</v>
      </c>
      <c r="M707" s="1035">
        <v>5</v>
      </c>
      <c r="N707" s="1035">
        <v>5</v>
      </c>
      <c r="O707" s="1035">
        <v>5</v>
      </c>
      <c r="P707" s="1035">
        <v>5</v>
      </c>
      <c r="Q707" s="1035">
        <v>5</v>
      </c>
      <c r="R707" s="1035">
        <v>5</v>
      </c>
      <c r="S707" s="1125">
        <f t="shared" ref="S707:S710" si="52">M707</f>
        <v>5</v>
      </c>
      <c r="T707" s="1133">
        <f t="shared" si="51"/>
        <v>5</v>
      </c>
      <c r="U707" s="1177">
        <f t="shared" si="47"/>
        <v>0</v>
      </c>
    </row>
    <row r="708" spans="1:23" s="1514" customFormat="1" ht="31.5">
      <c r="A708" s="1506" t="s">
        <v>5280</v>
      </c>
      <c r="B708" s="1507" t="s">
        <v>5899</v>
      </c>
      <c r="C708" s="1508" t="s">
        <v>749</v>
      </c>
      <c r="D708" s="1509">
        <v>90</v>
      </c>
      <c r="E708" s="1509">
        <v>90</v>
      </c>
      <c r="F708" s="1509">
        <v>90</v>
      </c>
      <c r="G708" s="1509">
        <v>92.7</v>
      </c>
      <c r="H708" s="1510">
        <v>92.7</v>
      </c>
      <c r="I708" s="1511">
        <v>92.7</v>
      </c>
      <c r="J708" s="1511">
        <v>90</v>
      </c>
      <c r="K708" s="1511"/>
      <c r="L708" s="1512">
        <v>92.7</v>
      </c>
      <c r="M708" s="1512">
        <v>92.7</v>
      </c>
      <c r="N708" s="1512">
        <v>92.7</v>
      </c>
      <c r="O708" s="1512">
        <v>92.7</v>
      </c>
      <c r="P708" s="1512">
        <v>92.7</v>
      </c>
      <c r="Q708" s="1512">
        <v>92.7</v>
      </c>
      <c r="R708" s="1512">
        <v>92.7</v>
      </c>
      <c r="S708" s="1396">
        <f t="shared" si="52"/>
        <v>92.7</v>
      </c>
      <c r="T708" s="1513">
        <f t="shared" si="51"/>
        <v>92.7</v>
      </c>
      <c r="U708" s="1177">
        <f t="shared" si="47"/>
        <v>0</v>
      </c>
    </row>
    <row r="709" spans="1:23" s="835" customFormat="1" ht="31.5">
      <c r="A709" s="1500"/>
      <c r="B709" s="1436" t="s">
        <v>5900</v>
      </c>
      <c r="C709" s="1485" t="s">
        <v>749</v>
      </c>
      <c r="D709" s="1440">
        <v>95</v>
      </c>
      <c r="E709" s="1440">
        <v>95</v>
      </c>
      <c r="F709" s="1440">
        <v>95</v>
      </c>
      <c r="G709" s="1440">
        <v>97.850000000000009</v>
      </c>
      <c r="H709" s="1481">
        <v>97.85</v>
      </c>
      <c r="I709" s="1482">
        <v>97.85</v>
      </c>
      <c r="J709" s="1482">
        <v>95</v>
      </c>
      <c r="K709" s="1482"/>
      <c r="L709" s="1041">
        <v>97.85</v>
      </c>
      <c r="M709" s="1041">
        <v>97.85</v>
      </c>
      <c r="N709" s="1041">
        <v>97.85</v>
      </c>
      <c r="O709" s="1041">
        <v>97.85</v>
      </c>
      <c r="P709" s="1041">
        <v>97.85</v>
      </c>
      <c r="Q709" s="1041">
        <v>97.85</v>
      </c>
      <c r="R709" s="1041">
        <v>97.85</v>
      </c>
      <c r="S709" s="1395">
        <f t="shared" si="52"/>
        <v>97.85</v>
      </c>
      <c r="T709" s="1443">
        <f t="shared" si="51"/>
        <v>97.85</v>
      </c>
      <c r="U709" s="1177">
        <f t="shared" si="47"/>
        <v>0</v>
      </c>
    </row>
    <row r="710" spans="1:23" s="835" customFormat="1" ht="18.75">
      <c r="A710" s="1500" t="s">
        <v>5281</v>
      </c>
      <c r="B710" s="1436" t="s">
        <v>5901</v>
      </c>
      <c r="C710" s="1485" t="s">
        <v>2069</v>
      </c>
      <c r="D710" s="1440">
        <v>9</v>
      </c>
      <c r="E710" s="1440">
        <v>9</v>
      </c>
      <c r="F710" s="1440">
        <v>9</v>
      </c>
      <c r="G710" s="1440">
        <v>9</v>
      </c>
      <c r="H710" s="1441">
        <v>9</v>
      </c>
      <c r="I710" s="1482">
        <v>9</v>
      </c>
      <c r="J710" s="1482">
        <v>9</v>
      </c>
      <c r="K710" s="1482"/>
      <c r="L710" s="1515">
        <v>9</v>
      </c>
      <c r="M710" s="1515">
        <v>9</v>
      </c>
      <c r="N710" s="1515">
        <v>9</v>
      </c>
      <c r="O710" s="1515">
        <v>9</v>
      </c>
      <c r="P710" s="1515">
        <v>9</v>
      </c>
      <c r="Q710" s="1515">
        <v>9</v>
      </c>
      <c r="R710" s="1515">
        <v>9</v>
      </c>
      <c r="S710" s="1397">
        <f t="shared" si="52"/>
        <v>9</v>
      </c>
      <c r="T710" s="1443">
        <f>FLOOR(10.76*S710,0.01)</f>
        <v>96.84</v>
      </c>
      <c r="U710" s="1177">
        <f t="shared" si="47"/>
        <v>0</v>
      </c>
    </row>
    <row r="711" spans="1:23" ht="18.75">
      <c r="A711" s="1000" t="s">
        <v>5285</v>
      </c>
      <c r="B711" s="1136" t="s">
        <v>4711</v>
      </c>
      <c r="C711" s="292"/>
      <c r="D711" s="722"/>
      <c r="E711" s="722"/>
      <c r="F711" s="722"/>
      <c r="G711" s="722"/>
      <c r="H711" s="973"/>
      <c r="I711" s="491"/>
      <c r="J711" s="491"/>
      <c r="K711" s="491"/>
      <c r="L711" s="491"/>
      <c r="M711" s="491"/>
      <c r="N711" s="491"/>
      <c r="O711" s="491"/>
      <c r="P711" s="491"/>
      <c r="Q711" s="491"/>
      <c r="R711" s="491"/>
      <c r="S711" s="1124"/>
      <c r="T711" s="1133"/>
      <c r="U711" s="1177" t="e">
        <f t="shared" si="47"/>
        <v>#DIV/0!</v>
      </c>
    </row>
    <row r="712" spans="1:23" ht="18.75">
      <c r="A712" s="1000"/>
      <c r="B712" s="665" t="s">
        <v>4712</v>
      </c>
      <c r="C712" s="292" t="s">
        <v>2894</v>
      </c>
      <c r="D712" s="722">
        <v>0.25</v>
      </c>
      <c r="E712" s="722">
        <v>0.25</v>
      </c>
      <c r="F712" s="722">
        <v>0.25</v>
      </c>
      <c r="G712" s="722">
        <v>0.26</v>
      </c>
      <c r="H712" s="975">
        <v>0.26</v>
      </c>
      <c r="I712" s="491">
        <v>0.26</v>
      </c>
      <c r="J712" s="491">
        <v>0.25</v>
      </c>
      <c r="K712" s="491"/>
      <c r="L712" s="1035">
        <v>0.26</v>
      </c>
      <c r="M712" s="1035">
        <v>0.26</v>
      </c>
      <c r="N712" s="1035">
        <v>0.26</v>
      </c>
      <c r="O712" s="1035">
        <v>0.28000000000000003</v>
      </c>
      <c r="P712" s="1035">
        <v>0.28000000000000003</v>
      </c>
      <c r="Q712" s="1035">
        <v>0.28000000000000003</v>
      </c>
      <c r="R712" s="1035">
        <v>0.28000000000000003</v>
      </c>
      <c r="S712" s="1125">
        <v>0.28000000000000003</v>
      </c>
      <c r="T712" s="1133">
        <f>S712</f>
        <v>0.28000000000000003</v>
      </c>
      <c r="U712" s="1177">
        <f t="shared" si="47"/>
        <v>0</v>
      </c>
      <c r="W712" s="282" t="s">
        <v>5902</v>
      </c>
    </row>
    <row r="713" spans="1:23" ht="35.25" customHeight="1">
      <c r="A713" s="1000"/>
      <c r="B713" s="665" t="s">
        <v>4713</v>
      </c>
      <c r="C713" s="292" t="s">
        <v>2894</v>
      </c>
      <c r="D713" s="722">
        <v>0.3</v>
      </c>
      <c r="E713" s="722">
        <v>0.3</v>
      </c>
      <c r="F713" s="722">
        <v>0.3</v>
      </c>
      <c r="G713" s="722">
        <v>0.31</v>
      </c>
      <c r="H713" s="975">
        <v>0.31</v>
      </c>
      <c r="I713" s="491">
        <v>0.31</v>
      </c>
      <c r="J713" s="491">
        <v>0.3</v>
      </c>
      <c r="K713" s="491"/>
      <c r="L713" s="1035">
        <v>0.31</v>
      </c>
      <c r="M713" s="1035">
        <v>0.31</v>
      </c>
      <c r="N713" s="1035">
        <v>0.31</v>
      </c>
      <c r="O713" s="1035">
        <v>0.33</v>
      </c>
      <c r="P713" s="1035">
        <v>0.33</v>
      </c>
      <c r="Q713" s="1035">
        <v>0.33</v>
      </c>
      <c r="R713" s="1035">
        <v>0.33</v>
      </c>
      <c r="S713" s="1125">
        <v>0.33</v>
      </c>
      <c r="T713" s="1133">
        <f t="shared" ref="T713:T719" si="53">S713</f>
        <v>0.33</v>
      </c>
      <c r="U713" s="1177">
        <f t="shared" si="47"/>
        <v>0</v>
      </c>
    </row>
    <row r="714" spans="1:23" ht="18.75">
      <c r="A714" s="977">
        <v>33</v>
      </c>
      <c r="B714" s="1284" t="s">
        <v>4714</v>
      </c>
      <c r="C714" s="1010"/>
      <c r="D714" s="1291"/>
      <c r="E714" s="1291"/>
      <c r="F714" s="1291"/>
      <c r="G714" s="1291"/>
      <c r="H714" s="1314"/>
      <c r="I714" s="1081"/>
      <c r="J714" s="1081"/>
      <c r="K714" s="1081"/>
      <c r="L714" s="1081"/>
      <c r="M714" s="1081"/>
      <c r="N714" s="1081"/>
      <c r="O714" s="1081"/>
      <c r="P714" s="1081"/>
      <c r="Q714" s="1081"/>
      <c r="R714" s="1081"/>
      <c r="S714" s="1124"/>
      <c r="T714" s="1289">
        <f t="shared" si="53"/>
        <v>0</v>
      </c>
      <c r="U714" s="1177" t="e">
        <f t="shared" ref="U714:U777" si="54">(S714-Q714)/Q714</f>
        <v>#DIV/0!</v>
      </c>
    </row>
    <row r="715" spans="1:23" ht="18.75">
      <c r="A715" s="977"/>
      <c r="B715" s="1292" t="s">
        <v>351</v>
      </c>
      <c r="C715" s="1322" t="s">
        <v>3068</v>
      </c>
      <c r="D715" s="1316">
        <v>171.60000000000002</v>
      </c>
      <c r="E715" s="1316">
        <v>188.76000000000005</v>
      </c>
      <c r="F715" s="1317">
        <v>188.76000000000005</v>
      </c>
      <c r="G715" s="1316">
        <v>194</v>
      </c>
      <c r="H715" s="1314">
        <v>194</v>
      </c>
      <c r="I715" s="1081">
        <v>194</v>
      </c>
      <c r="J715" s="1081">
        <v>188.76000000000005</v>
      </c>
      <c r="K715" s="1081"/>
      <c r="L715" s="1324">
        <v>194</v>
      </c>
      <c r="M715" s="1324">
        <v>194</v>
      </c>
      <c r="N715" s="1324">
        <v>209</v>
      </c>
      <c r="O715" s="1324">
        <v>229</v>
      </c>
      <c r="P715" s="1324">
        <v>229</v>
      </c>
      <c r="Q715" s="1324">
        <v>229</v>
      </c>
      <c r="R715" s="1324">
        <v>229</v>
      </c>
      <c r="S715" s="1128">
        <v>229</v>
      </c>
      <c r="T715" s="1289">
        <f t="shared" si="53"/>
        <v>229</v>
      </c>
      <c r="U715" s="1177">
        <f t="shared" si="54"/>
        <v>0</v>
      </c>
      <c r="W715" s="282" t="s">
        <v>5780</v>
      </c>
    </row>
    <row r="716" spans="1:23" ht="18.75">
      <c r="A716" s="977"/>
      <c r="B716" s="1292" t="s">
        <v>352</v>
      </c>
      <c r="C716" s="1010" t="s">
        <v>2097</v>
      </c>
      <c r="D716" s="1316">
        <v>214.5</v>
      </c>
      <c r="E716" s="1316">
        <v>235.95000000000002</v>
      </c>
      <c r="F716" s="1317">
        <v>235.95000000000002</v>
      </c>
      <c r="G716" s="1316">
        <v>243</v>
      </c>
      <c r="H716" s="1314">
        <v>243</v>
      </c>
      <c r="I716" s="1081">
        <v>243</v>
      </c>
      <c r="J716" s="1081">
        <v>235.95000000000002</v>
      </c>
      <c r="K716" s="1081"/>
      <c r="L716" s="1324">
        <v>243</v>
      </c>
      <c r="M716" s="1324">
        <v>243</v>
      </c>
      <c r="N716" s="1324">
        <v>262</v>
      </c>
      <c r="O716" s="1324">
        <v>288</v>
      </c>
      <c r="P716" s="1324">
        <v>288</v>
      </c>
      <c r="Q716" s="1324">
        <v>288</v>
      </c>
      <c r="R716" s="1324">
        <v>288</v>
      </c>
      <c r="S716" s="1128">
        <v>288</v>
      </c>
      <c r="T716" s="1289">
        <f t="shared" si="53"/>
        <v>288</v>
      </c>
      <c r="U716" s="1177">
        <f t="shared" si="54"/>
        <v>0</v>
      </c>
    </row>
    <row r="717" spans="1:23" ht="36">
      <c r="A717" s="977"/>
      <c r="B717" s="1292" t="s">
        <v>353</v>
      </c>
      <c r="C717" s="1010" t="s">
        <v>2097</v>
      </c>
      <c r="D717" s="1316">
        <v>273</v>
      </c>
      <c r="E717" s="1316">
        <v>300.3</v>
      </c>
      <c r="F717" s="1317">
        <v>300.3</v>
      </c>
      <c r="G717" s="1316">
        <v>310</v>
      </c>
      <c r="H717" s="1314">
        <v>310</v>
      </c>
      <c r="I717" s="1081">
        <v>310</v>
      </c>
      <c r="J717" s="1081">
        <v>300.3</v>
      </c>
      <c r="K717" s="1081"/>
      <c r="L717" s="1324">
        <v>310</v>
      </c>
      <c r="M717" s="1324">
        <v>310</v>
      </c>
      <c r="N717" s="1324">
        <v>334</v>
      </c>
      <c r="O717" s="1324">
        <v>367</v>
      </c>
      <c r="P717" s="1324">
        <v>367</v>
      </c>
      <c r="Q717" s="1324">
        <v>367</v>
      </c>
      <c r="R717" s="1324">
        <v>367</v>
      </c>
      <c r="S717" s="1128">
        <v>367</v>
      </c>
      <c r="T717" s="1289">
        <f t="shared" si="53"/>
        <v>367</v>
      </c>
      <c r="U717" s="1177">
        <f t="shared" si="54"/>
        <v>0</v>
      </c>
    </row>
    <row r="718" spans="1:23" ht="36">
      <c r="A718" s="977"/>
      <c r="B718" s="1292" t="s">
        <v>354</v>
      </c>
      <c r="C718" s="1010" t="s">
        <v>2097</v>
      </c>
      <c r="D718" s="1316">
        <v>331.5</v>
      </c>
      <c r="E718" s="1316">
        <v>364.65000000000003</v>
      </c>
      <c r="F718" s="1317">
        <v>364.65000000000003</v>
      </c>
      <c r="G718" s="1316">
        <v>376</v>
      </c>
      <c r="H718" s="1314">
        <v>376</v>
      </c>
      <c r="I718" s="1081">
        <v>376</v>
      </c>
      <c r="J718" s="1081">
        <v>364.65000000000003</v>
      </c>
      <c r="K718" s="1081"/>
      <c r="L718" s="1324">
        <v>376</v>
      </c>
      <c r="M718" s="1324">
        <v>376</v>
      </c>
      <c r="N718" s="1324">
        <v>406</v>
      </c>
      <c r="O718" s="1324">
        <v>446</v>
      </c>
      <c r="P718" s="1324">
        <v>446</v>
      </c>
      <c r="Q718" s="1324">
        <v>446</v>
      </c>
      <c r="R718" s="1324">
        <v>446</v>
      </c>
      <c r="S718" s="1128">
        <v>446</v>
      </c>
      <c r="T718" s="1289">
        <f t="shared" si="53"/>
        <v>446</v>
      </c>
      <c r="U718" s="1177">
        <f t="shared" si="54"/>
        <v>0</v>
      </c>
    </row>
    <row r="719" spans="1:23" ht="18.75">
      <c r="A719" s="977"/>
      <c r="B719" s="1292" t="s">
        <v>355</v>
      </c>
      <c r="C719" s="1010" t="s">
        <v>2097</v>
      </c>
      <c r="D719" s="1316">
        <v>448.5</v>
      </c>
      <c r="E719" s="1316">
        <v>493.35</v>
      </c>
      <c r="F719" s="1317">
        <v>493.35</v>
      </c>
      <c r="G719" s="1316">
        <v>508</v>
      </c>
      <c r="H719" s="1314">
        <v>508</v>
      </c>
      <c r="I719" s="1081">
        <v>508</v>
      </c>
      <c r="J719" s="1081">
        <v>493.35</v>
      </c>
      <c r="K719" s="1081"/>
      <c r="L719" s="1324">
        <v>508</v>
      </c>
      <c r="M719" s="1324">
        <v>508</v>
      </c>
      <c r="N719" s="1324">
        <v>548</v>
      </c>
      <c r="O719" s="1324">
        <v>602</v>
      </c>
      <c r="P719" s="1324">
        <v>602</v>
      </c>
      <c r="Q719" s="1324">
        <v>602</v>
      </c>
      <c r="R719" s="1324">
        <v>602</v>
      </c>
      <c r="S719" s="1128">
        <v>602</v>
      </c>
      <c r="T719" s="1289">
        <f t="shared" si="53"/>
        <v>602</v>
      </c>
      <c r="U719" s="1177">
        <f t="shared" si="54"/>
        <v>0</v>
      </c>
    </row>
    <row r="720" spans="1:23" ht="89.25">
      <c r="A720" s="311"/>
      <c r="B720" s="665" t="s">
        <v>4715</v>
      </c>
      <c r="C720" s="286" t="s">
        <v>4716</v>
      </c>
      <c r="D720" s="902">
        <v>1134</v>
      </c>
      <c r="E720" s="902">
        <v>1134</v>
      </c>
      <c r="F720" s="901">
        <v>1134</v>
      </c>
      <c r="G720" s="902">
        <v>1200</v>
      </c>
      <c r="H720" s="973">
        <v>1200</v>
      </c>
      <c r="I720" s="491">
        <v>1200</v>
      </c>
      <c r="J720" s="491">
        <v>1134</v>
      </c>
      <c r="K720" s="491"/>
      <c r="L720" s="1035">
        <v>1200</v>
      </c>
      <c r="M720" s="1035">
        <v>1200</v>
      </c>
      <c r="N720" s="1035">
        <v>1200</v>
      </c>
      <c r="O720" s="1035">
        <v>1260</v>
      </c>
      <c r="P720" s="1035">
        <v>1260</v>
      </c>
      <c r="Q720" s="1035">
        <v>1260</v>
      </c>
      <c r="R720" s="1035">
        <v>1260</v>
      </c>
      <c r="S720" s="1406">
        <v>1260</v>
      </c>
      <c r="T720" s="1133">
        <f>FLOOR(3.28*S720,0.01)</f>
        <v>4132.8</v>
      </c>
      <c r="U720" s="1177">
        <f t="shared" si="54"/>
        <v>0</v>
      </c>
      <c r="W720" s="282" t="s">
        <v>5814</v>
      </c>
    </row>
    <row r="721" spans="1:23" ht="19.5">
      <c r="A721" s="311">
        <v>34</v>
      </c>
      <c r="B721" s="1151" t="s">
        <v>4717</v>
      </c>
      <c r="C721" s="285"/>
      <c r="D721" s="883"/>
      <c r="E721" s="883"/>
      <c r="F721" s="982"/>
      <c r="G721" s="883"/>
      <c r="H721" s="973"/>
      <c r="I721" s="491"/>
      <c r="J721" s="491"/>
      <c r="K721" s="491"/>
      <c r="L721" s="491"/>
      <c r="M721" s="491"/>
      <c r="N721" s="491"/>
      <c r="O721" s="491"/>
      <c r="P721" s="491"/>
      <c r="Q721" s="491"/>
      <c r="R721" s="491"/>
      <c r="S721" s="1124"/>
      <c r="T721" s="1133">
        <f>FLOOR(35.31*S721,0.01)</f>
        <v>0</v>
      </c>
      <c r="U721" s="1177" t="e">
        <f t="shared" si="54"/>
        <v>#DIV/0!</v>
      </c>
    </row>
    <row r="722" spans="1:23" ht="30">
      <c r="A722" s="284"/>
      <c r="B722" s="967" t="s">
        <v>2868</v>
      </c>
      <c r="C722" s="292" t="s">
        <v>2869</v>
      </c>
      <c r="D722" s="660">
        <v>150</v>
      </c>
      <c r="E722" s="869">
        <v>157.5</v>
      </c>
      <c r="F722" s="660">
        <v>165.375</v>
      </c>
      <c r="G722" s="869">
        <v>165.375</v>
      </c>
      <c r="H722" s="973"/>
      <c r="I722" s="491"/>
      <c r="J722" s="491">
        <v>165.375</v>
      </c>
      <c r="K722" s="491"/>
      <c r="L722" s="1083"/>
      <c r="M722" s="1083"/>
      <c r="N722" s="1083"/>
      <c r="O722" s="1083"/>
      <c r="P722" s="1083"/>
      <c r="Q722" s="1083"/>
      <c r="R722" s="1083"/>
      <c r="S722" s="1129"/>
      <c r="T722" s="1133">
        <f>S722/25</f>
        <v>0</v>
      </c>
      <c r="U722" s="1177" t="e">
        <f t="shared" si="54"/>
        <v>#DIV/0!</v>
      </c>
    </row>
    <row r="723" spans="1:23" ht="30">
      <c r="A723" s="284"/>
      <c r="B723" s="967" t="s">
        <v>2870</v>
      </c>
      <c r="C723" s="292" t="s">
        <v>2465</v>
      </c>
      <c r="D723" s="660">
        <v>150</v>
      </c>
      <c r="E723" s="869">
        <v>157.5</v>
      </c>
      <c r="F723" s="660">
        <v>165.375</v>
      </c>
      <c r="G723" s="869">
        <v>165.375</v>
      </c>
      <c r="H723" s="973"/>
      <c r="I723" s="491"/>
      <c r="J723" s="491">
        <v>165.375</v>
      </c>
      <c r="K723" s="491"/>
      <c r="L723" s="1083"/>
      <c r="M723" s="1083"/>
      <c r="N723" s="1083"/>
      <c r="O723" s="1083"/>
      <c r="P723" s="1083"/>
      <c r="Q723" s="1083"/>
      <c r="R723" s="1083"/>
      <c r="S723" s="1129"/>
      <c r="T723" s="1133">
        <f>S723/25</f>
        <v>0</v>
      </c>
      <c r="U723" s="1177" t="e">
        <f t="shared" si="54"/>
        <v>#DIV/0!</v>
      </c>
    </row>
    <row r="724" spans="1:23" ht="18.75">
      <c r="A724" s="284"/>
      <c r="B724" s="967" t="s">
        <v>2871</v>
      </c>
      <c r="C724" s="292" t="s">
        <v>2465</v>
      </c>
      <c r="D724" s="660">
        <v>160</v>
      </c>
      <c r="E724" s="869">
        <v>168</v>
      </c>
      <c r="F724" s="660">
        <v>176.4</v>
      </c>
      <c r="G724" s="869">
        <v>176.4</v>
      </c>
      <c r="H724" s="973"/>
      <c r="I724" s="491"/>
      <c r="J724" s="491">
        <v>176.4</v>
      </c>
      <c r="K724" s="491"/>
      <c r="L724" s="1083"/>
      <c r="M724" s="1083"/>
      <c r="N724" s="1083"/>
      <c r="O724" s="1083"/>
      <c r="P724" s="1083"/>
      <c r="Q724" s="1083"/>
      <c r="R724" s="1083"/>
      <c r="S724" s="1129"/>
      <c r="T724" s="1133">
        <f>S724/25</f>
        <v>0</v>
      </c>
      <c r="U724" s="1177" t="e">
        <f t="shared" si="54"/>
        <v>#DIV/0!</v>
      </c>
    </row>
    <row r="725" spans="1:23" ht="18.75">
      <c r="A725" s="284"/>
      <c r="B725" s="967" t="s">
        <v>2872</v>
      </c>
      <c r="C725" s="292" t="s">
        <v>2873</v>
      </c>
      <c r="D725" s="660">
        <v>135</v>
      </c>
      <c r="E725" s="869">
        <v>141.75</v>
      </c>
      <c r="F725" s="660">
        <v>148.83750000000001</v>
      </c>
      <c r="G725" s="869">
        <v>148.83750000000001</v>
      </c>
      <c r="H725" s="973"/>
      <c r="I725" s="491"/>
      <c r="J725" s="491">
        <v>148.83750000000001</v>
      </c>
      <c r="K725" s="491"/>
      <c r="L725" s="1083"/>
      <c r="M725" s="1083"/>
      <c r="N725" s="1083"/>
      <c r="O725" s="1083"/>
      <c r="P725" s="1083"/>
      <c r="Q725" s="1083"/>
      <c r="R725" s="1083"/>
      <c r="S725" s="1129"/>
      <c r="T725" s="1133">
        <f>S725/25</f>
        <v>0</v>
      </c>
      <c r="U725" s="1177" t="e">
        <f t="shared" si="54"/>
        <v>#DIV/0!</v>
      </c>
    </row>
    <row r="726" spans="1:23" ht="20.25">
      <c r="A726" s="284">
        <v>35</v>
      </c>
      <c r="B726" s="1151" t="s">
        <v>4718</v>
      </c>
      <c r="C726" s="292"/>
      <c r="D726" s="660"/>
      <c r="E726" s="660"/>
      <c r="F726" s="660"/>
      <c r="G726" s="660"/>
      <c r="H726" s="973"/>
      <c r="I726" s="491"/>
      <c r="J726" s="491"/>
      <c r="K726" s="491"/>
      <c r="L726" s="491"/>
      <c r="M726" s="491"/>
      <c r="N726" s="491"/>
      <c r="O726" s="491"/>
      <c r="P726" s="491"/>
      <c r="Q726" s="491"/>
      <c r="R726" s="491"/>
      <c r="S726" s="1124"/>
      <c r="T726" s="1133">
        <f>FLOOR(35.31*S726,0.01)</f>
        <v>0</v>
      </c>
      <c r="U726" s="1177" t="e">
        <f t="shared" si="54"/>
        <v>#DIV/0!</v>
      </c>
    </row>
    <row r="727" spans="1:23" ht="18">
      <c r="A727" s="889">
        <v>35.1</v>
      </c>
      <c r="B727" s="1138" t="s">
        <v>4719</v>
      </c>
      <c r="C727" s="292"/>
      <c r="D727" s="722"/>
      <c r="E727" s="722"/>
      <c r="F727" s="722"/>
      <c r="G727" s="722"/>
      <c r="H727" s="973"/>
      <c r="I727" s="491"/>
      <c r="J727" s="491"/>
      <c r="K727" s="491"/>
      <c r="L727" s="491"/>
      <c r="M727" s="491"/>
      <c r="N727" s="491"/>
      <c r="O727" s="491"/>
      <c r="P727" s="491"/>
      <c r="Q727" s="491"/>
      <c r="R727" s="491"/>
      <c r="S727" s="1124"/>
      <c r="T727" s="1133">
        <f>FLOOR(35.31*S727,0.01)</f>
        <v>0</v>
      </c>
      <c r="U727" s="1177" t="e">
        <f t="shared" si="54"/>
        <v>#DIV/0!</v>
      </c>
    </row>
    <row r="728" spans="1:23" ht="18.75">
      <c r="A728" s="284"/>
      <c r="B728" s="665" t="s">
        <v>4720</v>
      </c>
      <c r="C728" s="292" t="s">
        <v>2880</v>
      </c>
      <c r="D728" s="873">
        <v>126</v>
      </c>
      <c r="E728" s="873">
        <v>138.60000000000002</v>
      </c>
      <c r="F728" s="722">
        <v>152.80650000000003</v>
      </c>
      <c r="G728" s="873">
        <v>160</v>
      </c>
      <c r="H728" s="973">
        <v>160</v>
      </c>
      <c r="I728" s="491">
        <v>168</v>
      </c>
      <c r="J728" s="491">
        <v>152.80650000000003</v>
      </c>
      <c r="K728" s="491"/>
      <c r="L728" s="1035">
        <v>160</v>
      </c>
      <c r="M728" s="1035">
        <v>168</v>
      </c>
      <c r="N728" s="1035">
        <v>168</v>
      </c>
      <c r="O728" s="1035">
        <v>179</v>
      </c>
      <c r="P728" s="1035">
        <v>179</v>
      </c>
      <c r="Q728" s="1035">
        <v>179</v>
      </c>
      <c r="R728" s="1035">
        <v>179</v>
      </c>
      <c r="S728" s="1125">
        <v>179</v>
      </c>
      <c r="T728" s="1133">
        <f>FLOOR(10.76*S728,0.01)</f>
        <v>1926.04</v>
      </c>
      <c r="U728" s="1177">
        <f t="shared" si="54"/>
        <v>0</v>
      </c>
      <c r="W728" s="282" t="s">
        <v>5903</v>
      </c>
    </row>
    <row r="729" spans="1:23" ht="18.75">
      <c r="A729" s="284"/>
      <c r="B729" s="665" t="s">
        <v>2879</v>
      </c>
      <c r="C729" s="292" t="s">
        <v>1067</v>
      </c>
      <c r="D729" s="873">
        <v>131.25</v>
      </c>
      <c r="E729" s="873">
        <v>144.375</v>
      </c>
      <c r="F729" s="722">
        <v>159.17343750000001</v>
      </c>
      <c r="G729" s="873">
        <v>175</v>
      </c>
      <c r="H729" s="973">
        <v>175</v>
      </c>
      <c r="I729" s="491">
        <v>184</v>
      </c>
      <c r="J729" s="491">
        <v>159.17343750000001</v>
      </c>
      <c r="K729" s="491"/>
      <c r="L729" s="1035">
        <v>175</v>
      </c>
      <c r="M729" s="1035">
        <v>184</v>
      </c>
      <c r="N729" s="1035">
        <v>184</v>
      </c>
      <c r="O729" s="1035">
        <v>196</v>
      </c>
      <c r="P729" s="1035">
        <v>196</v>
      </c>
      <c r="Q729" s="1035">
        <v>196</v>
      </c>
      <c r="R729" s="1035">
        <v>196</v>
      </c>
      <c r="S729" s="1125">
        <v>196</v>
      </c>
      <c r="T729" s="1133">
        <f t="shared" ref="T729:T736" si="55">FLOOR(10.76*S729,0.01)</f>
        <v>2108.96</v>
      </c>
      <c r="U729" s="1177">
        <f t="shared" si="54"/>
        <v>0</v>
      </c>
    </row>
    <row r="730" spans="1:23" ht="18">
      <c r="A730" s="889">
        <v>35.200000000000003</v>
      </c>
      <c r="B730" s="1138" t="s">
        <v>4721</v>
      </c>
      <c r="C730" s="292"/>
      <c r="D730" s="873"/>
      <c r="E730" s="873"/>
      <c r="F730" s="722"/>
      <c r="G730" s="873"/>
      <c r="H730" s="973"/>
      <c r="I730" s="491"/>
      <c r="J730" s="491"/>
      <c r="K730" s="491"/>
      <c r="L730" s="491"/>
      <c r="M730" s="491"/>
      <c r="N730" s="491"/>
      <c r="O730" s="491"/>
      <c r="P730" s="491"/>
      <c r="Q730" s="491"/>
      <c r="R730" s="491"/>
      <c r="S730" s="1124"/>
      <c r="T730" s="1133">
        <f t="shared" si="55"/>
        <v>0</v>
      </c>
      <c r="U730" s="1177" t="e">
        <f t="shared" si="54"/>
        <v>#DIV/0!</v>
      </c>
    </row>
    <row r="731" spans="1:23" ht="24.75" customHeight="1">
      <c r="A731" s="1006" t="s">
        <v>5310</v>
      </c>
      <c r="B731" s="665" t="s">
        <v>4722</v>
      </c>
      <c r="C731" s="292" t="s">
        <v>1067</v>
      </c>
      <c r="D731" s="873">
        <v>262.5</v>
      </c>
      <c r="E731" s="873">
        <v>262.5</v>
      </c>
      <c r="F731" s="722">
        <v>289.40625</v>
      </c>
      <c r="G731" s="873">
        <v>250</v>
      </c>
      <c r="H731" s="973">
        <v>250</v>
      </c>
      <c r="I731" s="491">
        <v>262</v>
      </c>
      <c r="J731" s="491">
        <v>289.40625</v>
      </c>
      <c r="K731" s="491"/>
      <c r="L731" s="1035">
        <v>250</v>
      </c>
      <c r="M731" s="1035">
        <v>262</v>
      </c>
      <c r="N731" s="1035">
        <v>262</v>
      </c>
      <c r="O731" s="1035">
        <v>279</v>
      </c>
      <c r="P731" s="1035">
        <v>279</v>
      </c>
      <c r="Q731" s="1035">
        <v>279</v>
      </c>
      <c r="R731" s="1035">
        <v>279</v>
      </c>
      <c r="S731" s="1125">
        <v>279</v>
      </c>
      <c r="T731" s="1133">
        <f t="shared" si="55"/>
        <v>3002.04</v>
      </c>
      <c r="U731" s="1177">
        <f t="shared" si="54"/>
        <v>0</v>
      </c>
    </row>
    <row r="732" spans="1:23" ht="18">
      <c r="A732" s="1006" t="s">
        <v>5311</v>
      </c>
      <c r="B732" s="665" t="s">
        <v>2881</v>
      </c>
      <c r="C732" s="292" t="s">
        <v>2880</v>
      </c>
      <c r="D732" s="873">
        <v>267.75</v>
      </c>
      <c r="E732" s="873">
        <v>267.75</v>
      </c>
      <c r="F732" s="722">
        <v>295.19437499999998</v>
      </c>
      <c r="G732" s="873">
        <v>335</v>
      </c>
      <c r="H732" s="973">
        <v>335</v>
      </c>
      <c r="I732" s="491">
        <v>352</v>
      </c>
      <c r="J732" s="491">
        <v>295.19437499999998</v>
      </c>
      <c r="K732" s="491"/>
      <c r="L732" s="1035">
        <v>335</v>
      </c>
      <c r="M732" s="1035">
        <v>352</v>
      </c>
      <c r="N732" s="1035">
        <v>352</v>
      </c>
      <c r="O732" s="1035">
        <v>366</v>
      </c>
      <c r="P732" s="1035">
        <v>366</v>
      </c>
      <c r="Q732" s="1035">
        <v>366</v>
      </c>
      <c r="R732" s="1035">
        <v>366</v>
      </c>
      <c r="S732" s="1125">
        <v>366</v>
      </c>
      <c r="T732" s="1133">
        <f t="shared" si="55"/>
        <v>3938.1600000000003</v>
      </c>
      <c r="U732" s="1177">
        <f t="shared" si="54"/>
        <v>0</v>
      </c>
    </row>
    <row r="733" spans="1:23" ht="18">
      <c r="A733" s="1006" t="s">
        <v>5312</v>
      </c>
      <c r="B733" s="665" t="s">
        <v>2882</v>
      </c>
      <c r="C733" s="292" t="s">
        <v>2880</v>
      </c>
      <c r="D733" s="873">
        <v>304.5</v>
      </c>
      <c r="E733" s="873">
        <v>304.5</v>
      </c>
      <c r="F733" s="722">
        <v>335.71125000000006</v>
      </c>
      <c r="G733" s="873">
        <v>376</v>
      </c>
      <c r="H733" s="973">
        <v>376</v>
      </c>
      <c r="I733" s="491">
        <v>395</v>
      </c>
      <c r="J733" s="491">
        <v>335.71125000000006</v>
      </c>
      <c r="K733" s="491"/>
      <c r="L733" s="1035">
        <v>376</v>
      </c>
      <c r="M733" s="1035">
        <v>395</v>
      </c>
      <c r="N733" s="1035">
        <v>395</v>
      </c>
      <c r="O733" s="1035">
        <v>421</v>
      </c>
      <c r="P733" s="1035">
        <v>421</v>
      </c>
      <c r="Q733" s="1035">
        <v>421</v>
      </c>
      <c r="R733" s="1035">
        <v>421</v>
      </c>
      <c r="S733" s="1125">
        <v>421</v>
      </c>
      <c r="T733" s="1133">
        <f t="shared" si="55"/>
        <v>4529.96</v>
      </c>
      <c r="U733" s="1177">
        <f t="shared" si="54"/>
        <v>0</v>
      </c>
    </row>
    <row r="734" spans="1:23" ht="18.75">
      <c r="A734" s="325">
        <v>35.299999999999997</v>
      </c>
      <c r="B734" s="1142" t="s">
        <v>4723</v>
      </c>
      <c r="C734" s="292"/>
      <c r="D734" s="873"/>
      <c r="E734" s="873"/>
      <c r="F734" s="722"/>
      <c r="G734" s="873"/>
      <c r="H734" s="973"/>
      <c r="I734" s="491"/>
      <c r="J734" s="491"/>
      <c r="K734" s="491"/>
      <c r="L734" s="491"/>
      <c r="M734" s="491"/>
      <c r="N734" s="491"/>
      <c r="O734" s="491"/>
      <c r="P734" s="491"/>
      <c r="Q734" s="491"/>
      <c r="R734" s="491"/>
      <c r="S734" s="1124"/>
      <c r="T734" s="1133">
        <f t="shared" si="55"/>
        <v>0</v>
      </c>
      <c r="U734" s="1177" t="e">
        <f t="shared" si="54"/>
        <v>#DIV/0!</v>
      </c>
    </row>
    <row r="735" spans="1:23" ht="18.75">
      <c r="A735" s="284"/>
      <c r="B735" s="1136" t="s">
        <v>4724</v>
      </c>
      <c r="C735" s="292" t="s">
        <v>2880</v>
      </c>
      <c r="D735" s="722" t="s">
        <v>399</v>
      </c>
      <c r="E735" s="873">
        <v>125</v>
      </c>
      <c r="F735" s="722">
        <v>137.8125</v>
      </c>
      <c r="G735" s="873">
        <v>142</v>
      </c>
      <c r="H735" s="973">
        <v>142</v>
      </c>
      <c r="I735" s="491">
        <v>150</v>
      </c>
      <c r="J735" s="491">
        <v>137.8125</v>
      </c>
      <c r="K735" s="491"/>
      <c r="L735" s="1035">
        <v>142</v>
      </c>
      <c r="M735" s="1035">
        <v>150</v>
      </c>
      <c r="N735" s="1035">
        <v>150</v>
      </c>
      <c r="O735" s="1035">
        <v>159</v>
      </c>
      <c r="P735" s="1035">
        <v>159</v>
      </c>
      <c r="Q735" s="1035">
        <v>159</v>
      </c>
      <c r="R735" s="1035">
        <v>159</v>
      </c>
      <c r="S735" s="1125">
        <v>159</v>
      </c>
      <c r="T735" s="1133">
        <f t="shared" si="55"/>
        <v>1710.8400000000001</v>
      </c>
      <c r="U735" s="1177">
        <f t="shared" si="54"/>
        <v>0</v>
      </c>
    </row>
    <row r="736" spans="1:23" ht="18.75">
      <c r="A736" s="284"/>
      <c r="B736" s="1136" t="s">
        <v>4725</v>
      </c>
      <c r="C736" s="292" t="s">
        <v>2880</v>
      </c>
      <c r="D736" s="722" t="s">
        <v>399</v>
      </c>
      <c r="E736" s="873">
        <v>115</v>
      </c>
      <c r="F736" s="722">
        <v>126.78750000000001</v>
      </c>
      <c r="G736" s="873">
        <v>130</v>
      </c>
      <c r="H736" s="973">
        <v>130</v>
      </c>
      <c r="I736" s="491">
        <v>137</v>
      </c>
      <c r="J736" s="491">
        <v>126.78750000000001</v>
      </c>
      <c r="K736" s="491"/>
      <c r="L736" s="1035">
        <v>130</v>
      </c>
      <c r="M736" s="1035">
        <v>137</v>
      </c>
      <c r="N736" s="1035">
        <v>137</v>
      </c>
      <c r="O736" s="1035">
        <v>146</v>
      </c>
      <c r="P736" s="1035">
        <v>146</v>
      </c>
      <c r="Q736" s="1035">
        <v>146</v>
      </c>
      <c r="R736" s="1035">
        <v>146</v>
      </c>
      <c r="S736" s="1125">
        <v>146</v>
      </c>
      <c r="T736" s="1133">
        <f t="shared" si="55"/>
        <v>1570.96</v>
      </c>
      <c r="U736" s="1177">
        <f t="shared" si="54"/>
        <v>0</v>
      </c>
    </row>
    <row r="737" spans="1:21" ht="31.5">
      <c r="A737" s="325">
        <v>35.4</v>
      </c>
      <c r="B737" s="1136" t="s">
        <v>4726</v>
      </c>
      <c r="C737" s="292" t="s">
        <v>749</v>
      </c>
      <c r="D737" s="722" t="s">
        <v>399</v>
      </c>
      <c r="E737" s="722" t="s">
        <v>399</v>
      </c>
      <c r="F737" s="722">
        <v>70</v>
      </c>
      <c r="G737" s="873">
        <v>70</v>
      </c>
      <c r="H737" s="974"/>
      <c r="I737" s="491"/>
      <c r="J737" s="491">
        <v>70</v>
      </c>
      <c r="K737" s="491"/>
      <c r="L737" s="1083"/>
      <c r="M737" s="1083"/>
      <c r="N737" s="1083"/>
      <c r="O737" s="1083"/>
      <c r="P737" s="1083"/>
      <c r="Q737" s="1083"/>
      <c r="R737" s="1083"/>
      <c r="S737" s="1129"/>
      <c r="T737" s="1133">
        <f>S737</f>
        <v>0</v>
      </c>
      <c r="U737" s="1177" t="e">
        <f t="shared" si="54"/>
        <v>#DIV/0!</v>
      </c>
    </row>
    <row r="738" spans="1:21" ht="25.5">
      <c r="A738" s="311">
        <v>36</v>
      </c>
      <c r="B738" s="1145" t="s">
        <v>2883</v>
      </c>
      <c r="C738" s="292"/>
      <c r="D738" s="722"/>
      <c r="E738" s="722"/>
      <c r="F738" s="722"/>
      <c r="G738" s="722"/>
      <c r="H738" s="973"/>
      <c r="I738" s="491"/>
      <c r="J738" s="491"/>
      <c r="K738" s="491"/>
      <c r="L738" s="491"/>
      <c r="M738" s="491"/>
      <c r="N738" s="491"/>
      <c r="O738" s="491"/>
      <c r="P738" s="491"/>
      <c r="Q738" s="491"/>
      <c r="R738" s="491"/>
      <c r="S738" s="1124"/>
      <c r="T738" s="1133">
        <f>FLOOR(35.31*S738,0.01)</f>
        <v>0</v>
      </c>
      <c r="U738" s="1177" t="e">
        <f t="shared" si="54"/>
        <v>#DIV/0!</v>
      </c>
    </row>
    <row r="739" spans="1:21" ht="18">
      <c r="A739" s="322">
        <v>36.1</v>
      </c>
      <c r="B739" s="1142" t="s">
        <v>2885</v>
      </c>
      <c r="C739" s="292"/>
      <c r="D739" s="722"/>
      <c r="E739" s="722"/>
      <c r="F739" s="722"/>
      <c r="G739" s="722"/>
      <c r="H739" s="973"/>
      <c r="I739" s="491"/>
      <c r="J739" s="491"/>
      <c r="K739" s="491"/>
      <c r="L739" s="491"/>
      <c r="M739" s="491"/>
      <c r="N739" s="491"/>
      <c r="O739" s="491"/>
      <c r="P739" s="491"/>
      <c r="Q739" s="491"/>
      <c r="R739" s="491"/>
      <c r="S739" s="1124"/>
      <c r="T739" s="1133">
        <f>FLOOR(35.31*S739,0.01)</f>
        <v>0</v>
      </c>
      <c r="U739" s="1177" t="e">
        <f t="shared" si="54"/>
        <v>#DIV/0!</v>
      </c>
    </row>
    <row r="740" spans="1:21" ht="18">
      <c r="A740" s="322"/>
      <c r="B740" s="967" t="s">
        <v>1355</v>
      </c>
      <c r="C740" s="292" t="s">
        <v>2880</v>
      </c>
      <c r="D740" s="873">
        <v>44.1</v>
      </c>
      <c r="E740" s="873">
        <v>48</v>
      </c>
      <c r="F740" s="722" t="s">
        <v>399</v>
      </c>
      <c r="G740" s="873"/>
      <c r="H740" s="973"/>
      <c r="I740" s="491"/>
      <c r="J740" s="491" t="s">
        <v>399</v>
      </c>
      <c r="K740" s="491"/>
      <c r="L740" s="1081"/>
      <c r="M740" s="1081"/>
      <c r="N740" s="1081"/>
      <c r="O740" s="1081"/>
      <c r="P740" s="1081"/>
      <c r="Q740" s="1081"/>
      <c r="R740" s="1081"/>
      <c r="S740" s="1124"/>
      <c r="T740" s="1133"/>
      <c r="U740" s="1177" t="e">
        <f t="shared" si="54"/>
        <v>#DIV/0!</v>
      </c>
    </row>
    <row r="741" spans="1:21" ht="30.75">
      <c r="A741" s="322"/>
      <c r="B741" s="967" t="s">
        <v>1356</v>
      </c>
      <c r="C741" s="292" t="s">
        <v>1067</v>
      </c>
      <c r="D741" s="873">
        <v>60.900000000000006</v>
      </c>
      <c r="E741" s="873">
        <v>66</v>
      </c>
      <c r="F741" s="722" t="s">
        <v>399</v>
      </c>
      <c r="G741" s="873"/>
      <c r="H741" s="973"/>
      <c r="I741" s="491"/>
      <c r="J741" s="491" t="s">
        <v>399</v>
      </c>
      <c r="K741" s="491"/>
      <c r="L741" s="1081"/>
      <c r="M741" s="1081"/>
      <c r="N741" s="1081"/>
      <c r="O741" s="1081"/>
      <c r="P741" s="1081"/>
      <c r="Q741" s="1081"/>
      <c r="R741" s="1081"/>
      <c r="S741" s="1124"/>
      <c r="T741" s="1133"/>
      <c r="U741" s="1177" t="e">
        <f t="shared" si="54"/>
        <v>#DIV/0!</v>
      </c>
    </row>
    <row r="742" spans="1:21" ht="18">
      <c r="A742" s="264">
        <v>1</v>
      </c>
      <c r="B742" s="1136" t="s">
        <v>5781</v>
      </c>
      <c r="C742" s="292" t="s">
        <v>1067</v>
      </c>
      <c r="D742" s="873">
        <v>112.35000000000001</v>
      </c>
      <c r="E742" s="873">
        <v>122</v>
      </c>
      <c r="F742" s="722">
        <v>122</v>
      </c>
      <c r="G742" s="873">
        <v>122</v>
      </c>
      <c r="H742" s="973">
        <v>126</v>
      </c>
      <c r="I742" s="491">
        <v>126</v>
      </c>
      <c r="J742" s="491">
        <v>122</v>
      </c>
      <c r="K742" s="491"/>
      <c r="L742" s="1083">
        <v>126</v>
      </c>
      <c r="M742" s="1083">
        <v>126</v>
      </c>
      <c r="N742" s="1083">
        <v>126</v>
      </c>
      <c r="O742" s="1083">
        <v>134</v>
      </c>
      <c r="P742" s="1083">
        <v>134</v>
      </c>
      <c r="Q742" s="1083">
        <v>134</v>
      </c>
      <c r="R742" s="1083">
        <v>134</v>
      </c>
      <c r="S742" s="1125">
        <v>134</v>
      </c>
      <c r="T742" s="1133">
        <f>FLOOR(10.76*S742,0.01)</f>
        <v>1441.84</v>
      </c>
      <c r="U742" s="1177">
        <f t="shared" si="54"/>
        <v>0</v>
      </c>
    </row>
    <row r="743" spans="1:21" ht="31.5">
      <c r="A743" s="264">
        <v>2</v>
      </c>
      <c r="B743" s="1136" t="s">
        <v>4727</v>
      </c>
      <c r="C743" s="292" t="s">
        <v>1067</v>
      </c>
      <c r="D743" s="873">
        <v>75.600000000000009</v>
      </c>
      <c r="E743" s="873">
        <v>83</v>
      </c>
      <c r="F743" s="722">
        <v>83</v>
      </c>
      <c r="G743" s="873">
        <v>85</v>
      </c>
      <c r="H743" s="973">
        <v>85</v>
      </c>
      <c r="I743" s="491">
        <v>85</v>
      </c>
      <c r="J743" s="491">
        <v>83</v>
      </c>
      <c r="K743" s="491"/>
      <c r="L743" s="1035">
        <v>85</v>
      </c>
      <c r="M743" s="1035">
        <v>85</v>
      </c>
      <c r="N743" s="1035">
        <v>85</v>
      </c>
      <c r="O743" s="1035">
        <v>90</v>
      </c>
      <c r="P743" s="1035">
        <v>90</v>
      </c>
      <c r="Q743" s="1035">
        <v>90</v>
      </c>
      <c r="R743" s="1035">
        <v>90</v>
      </c>
      <c r="S743" s="1125">
        <v>90</v>
      </c>
      <c r="T743" s="1133">
        <f>FLOOR(10.76*S743,0.01)</f>
        <v>968.4</v>
      </c>
      <c r="U743" s="1177">
        <f t="shared" si="54"/>
        <v>0</v>
      </c>
    </row>
    <row r="744" spans="1:21" ht="18">
      <c r="A744" s="264">
        <v>3</v>
      </c>
      <c r="B744" s="1136" t="s">
        <v>4728</v>
      </c>
      <c r="C744" s="292" t="s">
        <v>1067</v>
      </c>
      <c r="D744" s="722" t="s">
        <v>399</v>
      </c>
      <c r="E744" s="722" t="s">
        <v>399</v>
      </c>
      <c r="F744" s="722">
        <v>52</v>
      </c>
      <c r="G744" s="873">
        <v>54</v>
      </c>
      <c r="H744" s="973">
        <v>54</v>
      </c>
      <c r="I744" s="491">
        <v>54</v>
      </c>
      <c r="J744" s="491">
        <v>52</v>
      </c>
      <c r="K744" s="491"/>
      <c r="L744" s="1035">
        <v>54</v>
      </c>
      <c r="M744" s="1035">
        <v>54</v>
      </c>
      <c r="N744" s="1035">
        <v>54</v>
      </c>
      <c r="O744" s="1035">
        <v>57</v>
      </c>
      <c r="P744" s="1035">
        <v>57</v>
      </c>
      <c r="Q744" s="1035">
        <v>57</v>
      </c>
      <c r="R744" s="1035">
        <v>57</v>
      </c>
      <c r="S744" s="1125">
        <v>57</v>
      </c>
      <c r="T744" s="1133">
        <f>FLOOR(10.76*S744,0.01)</f>
        <v>613.32000000000005</v>
      </c>
      <c r="U744" s="1177">
        <f t="shared" si="54"/>
        <v>0</v>
      </c>
    </row>
    <row r="745" spans="1:21" ht="18">
      <c r="A745" s="322">
        <v>4</v>
      </c>
      <c r="B745" s="1136" t="s">
        <v>1357</v>
      </c>
      <c r="C745" s="292" t="s">
        <v>2077</v>
      </c>
      <c r="D745" s="873">
        <v>38.85</v>
      </c>
      <c r="E745" s="873">
        <v>42</v>
      </c>
      <c r="F745" s="722">
        <v>42</v>
      </c>
      <c r="G745" s="873">
        <v>43</v>
      </c>
      <c r="H745" s="973">
        <v>43</v>
      </c>
      <c r="I745" s="491">
        <v>43</v>
      </c>
      <c r="J745" s="491">
        <v>42</v>
      </c>
      <c r="K745" s="491"/>
      <c r="L745" s="1035">
        <v>43</v>
      </c>
      <c r="M745" s="1035">
        <v>43</v>
      </c>
      <c r="N745" s="1035">
        <v>43</v>
      </c>
      <c r="O745" s="1035">
        <v>45</v>
      </c>
      <c r="P745" s="1035">
        <v>45</v>
      </c>
      <c r="Q745" s="1035">
        <v>45</v>
      </c>
      <c r="R745" s="1035">
        <v>45</v>
      </c>
      <c r="S745" s="1125">
        <v>45</v>
      </c>
      <c r="T745" s="1133">
        <f>FLOOR(3.28*S745,0.01)</f>
        <v>147.6</v>
      </c>
      <c r="U745" s="1177">
        <f t="shared" si="54"/>
        <v>0</v>
      </c>
    </row>
    <row r="746" spans="1:21" ht="18">
      <c r="A746" s="264">
        <v>5</v>
      </c>
      <c r="B746" s="1136" t="s">
        <v>1357</v>
      </c>
      <c r="C746" s="292" t="s">
        <v>2069</v>
      </c>
      <c r="D746" s="873">
        <v>157.5</v>
      </c>
      <c r="E746" s="873">
        <v>173</v>
      </c>
      <c r="F746" s="722">
        <v>173</v>
      </c>
      <c r="G746" s="873">
        <v>173</v>
      </c>
      <c r="H746" s="973">
        <v>43</v>
      </c>
      <c r="I746" s="491">
        <v>43</v>
      </c>
      <c r="J746" s="491">
        <v>173</v>
      </c>
      <c r="K746" s="491"/>
      <c r="L746" s="1084">
        <v>43</v>
      </c>
      <c r="M746" s="1084">
        <v>43</v>
      </c>
      <c r="N746" s="1084">
        <v>43</v>
      </c>
      <c r="O746" s="1084">
        <v>45</v>
      </c>
      <c r="P746" s="1084">
        <v>45</v>
      </c>
      <c r="Q746" s="1084">
        <v>45</v>
      </c>
      <c r="R746" s="1084">
        <v>45</v>
      </c>
      <c r="S746" s="1125">
        <f>S745</f>
        <v>45</v>
      </c>
      <c r="T746" s="1133">
        <f>FLOOR(10.76*S746,0.01)</f>
        <v>484.2</v>
      </c>
      <c r="U746" s="1177">
        <f t="shared" si="54"/>
        <v>0</v>
      </c>
    </row>
    <row r="747" spans="1:21" ht="31.5">
      <c r="A747" s="264">
        <v>6</v>
      </c>
      <c r="B747" s="1136" t="s">
        <v>4729</v>
      </c>
      <c r="C747" s="292" t="s">
        <v>1067</v>
      </c>
      <c r="D747" s="873">
        <v>159.6</v>
      </c>
      <c r="E747" s="873">
        <v>175</v>
      </c>
      <c r="F747" s="722">
        <v>175</v>
      </c>
      <c r="G747" s="873">
        <v>180</v>
      </c>
      <c r="H747" s="973">
        <v>180</v>
      </c>
      <c r="I747" s="491">
        <v>180</v>
      </c>
      <c r="J747" s="491">
        <v>175</v>
      </c>
      <c r="K747" s="491"/>
      <c r="L747" s="1070">
        <v>180</v>
      </c>
      <c r="M747" s="1070">
        <v>180</v>
      </c>
      <c r="N747" s="1070">
        <v>180</v>
      </c>
      <c r="O747" s="1070">
        <v>191</v>
      </c>
      <c r="P747" s="1070">
        <v>191</v>
      </c>
      <c r="Q747" s="1070">
        <v>191</v>
      </c>
      <c r="R747" s="1070">
        <v>191</v>
      </c>
      <c r="S747" s="1125">
        <v>191</v>
      </c>
      <c r="T747" s="1133">
        <f>FLOOR(10.76*S747,0.01)</f>
        <v>2055.16</v>
      </c>
      <c r="U747" s="1177">
        <f t="shared" si="54"/>
        <v>0</v>
      </c>
    </row>
    <row r="748" spans="1:21" ht="31.5">
      <c r="A748" s="264">
        <v>7</v>
      </c>
      <c r="B748" s="1136" t="s">
        <v>4730</v>
      </c>
      <c r="C748" s="292" t="s">
        <v>1067</v>
      </c>
      <c r="D748" s="873">
        <v>159.6</v>
      </c>
      <c r="E748" s="873">
        <v>175</v>
      </c>
      <c r="F748" s="722">
        <v>175</v>
      </c>
      <c r="G748" s="873">
        <v>175</v>
      </c>
      <c r="H748" s="973"/>
      <c r="I748" s="491"/>
      <c r="J748" s="491">
        <v>175</v>
      </c>
      <c r="K748" s="491"/>
      <c r="L748" s="1070"/>
      <c r="M748" s="1070"/>
      <c r="N748" s="1070"/>
      <c r="O748" s="1070"/>
      <c r="P748" s="1070"/>
      <c r="Q748" s="1070"/>
      <c r="R748" s="1070"/>
      <c r="S748" s="1125"/>
      <c r="T748" s="1133">
        <f>FLOOR(10.76*S748,0.01)</f>
        <v>0</v>
      </c>
      <c r="U748" s="1177" t="e">
        <f t="shared" si="54"/>
        <v>#DIV/0!</v>
      </c>
    </row>
    <row r="749" spans="1:21" ht="31.5">
      <c r="A749" s="264">
        <v>8</v>
      </c>
      <c r="B749" s="1136" t="s">
        <v>4731</v>
      </c>
      <c r="C749" s="292" t="s">
        <v>1067</v>
      </c>
      <c r="D749" s="873">
        <v>133.35</v>
      </c>
      <c r="E749" s="873">
        <v>146</v>
      </c>
      <c r="F749" s="722">
        <v>146</v>
      </c>
      <c r="G749" s="873">
        <v>150</v>
      </c>
      <c r="H749" s="973">
        <v>150</v>
      </c>
      <c r="I749" s="491">
        <v>150</v>
      </c>
      <c r="J749" s="491">
        <v>146</v>
      </c>
      <c r="K749" s="491"/>
      <c r="L749" s="1035">
        <v>150</v>
      </c>
      <c r="M749" s="1035">
        <v>150</v>
      </c>
      <c r="N749" s="1035">
        <v>150</v>
      </c>
      <c r="O749" s="1035">
        <v>155</v>
      </c>
      <c r="P749" s="1035">
        <v>155</v>
      </c>
      <c r="Q749" s="1035">
        <v>155</v>
      </c>
      <c r="R749" s="1035">
        <v>155</v>
      </c>
      <c r="S749" s="1125">
        <v>155</v>
      </c>
      <c r="T749" s="1133">
        <f>FLOOR(10.76*S749,0.01)</f>
        <v>1667.8</v>
      </c>
      <c r="U749" s="1177">
        <f t="shared" si="54"/>
        <v>0</v>
      </c>
    </row>
    <row r="750" spans="1:21" ht="47.25">
      <c r="A750" s="264"/>
      <c r="B750" s="1142" t="s">
        <v>4732</v>
      </c>
      <c r="C750" s="292"/>
      <c r="D750" s="873"/>
      <c r="E750" s="873"/>
      <c r="F750" s="722"/>
      <c r="G750" s="873"/>
      <c r="H750" s="973"/>
      <c r="I750" s="491"/>
      <c r="J750" s="491"/>
      <c r="K750" s="491"/>
      <c r="L750" s="491"/>
      <c r="M750" s="491"/>
      <c r="N750" s="491"/>
      <c r="O750" s="491"/>
      <c r="P750" s="491"/>
      <c r="Q750" s="491"/>
      <c r="R750" s="491"/>
      <c r="S750" s="1124"/>
      <c r="T750" s="1133"/>
      <c r="U750" s="1177" t="e">
        <f t="shared" si="54"/>
        <v>#DIV/0!</v>
      </c>
    </row>
    <row r="751" spans="1:21" ht="18">
      <c r="A751" s="491">
        <v>9</v>
      </c>
      <c r="B751" s="1140" t="s">
        <v>4733</v>
      </c>
      <c r="C751" s="491"/>
      <c r="D751" s="873"/>
      <c r="E751" s="873"/>
      <c r="F751" s="984">
        <v>160</v>
      </c>
      <c r="G751" s="685">
        <v>165</v>
      </c>
      <c r="H751" s="973">
        <v>165</v>
      </c>
      <c r="I751" s="491">
        <v>165</v>
      </c>
      <c r="J751" s="491">
        <v>160</v>
      </c>
      <c r="K751" s="491"/>
      <c r="L751" s="1035">
        <v>165</v>
      </c>
      <c r="M751" s="1035">
        <v>165</v>
      </c>
      <c r="N751" s="1035">
        <v>165</v>
      </c>
      <c r="O751" s="1035">
        <v>155</v>
      </c>
      <c r="P751" s="1035">
        <v>155</v>
      </c>
      <c r="Q751" s="1035">
        <v>155</v>
      </c>
      <c r="R751" s="1035">
        <v>155</v>
      </c>
      <c r="S751" s="1125">
        <v>155</v>
      </c>
      <c r="T751" s="1133">
        <f t="shared" ref="T751:T761" si="56">FLOOR(10.76*S751,0.01)</f>
        <v>1667.8</v>
      </c>
      <c r="U751" s="1177">
        <f t="shared" si="54"/>
        <v>0</v>
      </c>
    </row>
    <row r="752" spans="1:21" ht="25.5">
      <c r="A752" s="491">
        <v>10</v>
      </c>
      <c r="B752" s="1140" t="s">
        <v>4734</v>
      </c>
      <c r="C752" s="491"/>
      <c r="D752" s="873"/>
      <c r="E752" s="873"/>
      <c r="F752" s="984">
        <v>140</v>
      </c>
      <c r="G752" s="685">
        <v>144</v>
      </c>
      <c r="H752" s="973">
        <v>144</v>
      </c>
      <c r="I752" s="491">
        <v>144</v>
      </c>
      <c r="J752" s="491">
        <v>140</v>
      </c>
      <c r="K752" s="491"/>
      <c r="L752" s="1035">
        <v>144</v>
      </c>
      <c r="M752" s="1035">
        <v>144</v>
      </c>
      <c r="N752" s="1035">
        <v>144</v>
      </c>
      <c r="O752" s="1035">
        <v>153</v>
      </c>
      <c r="P752" s="1035">
        <v>153</v>
      </c>
      <c r="Q752" s="1035">
        <v>153</v>
      </c>
      <c r="R752" s="1035">
        <v>153</v>
      </c>
      <c r="S752" s="1125">
        <v>153</v>
      </c>
      <c r="T752" s="1133">
        <f t="shared" si="56"/>
        <v>1646.28</v>
      </c>
      <c r="U752" s="1177">
        <f t="shared" si="54"/>
        <v>0</v>
      </c>
    </row>
    <row r="753" spans="1:21" ht="25.5">
      <c r="A753" s="491">
        <v>11</v>
      </c>
      <c r="B753" s="1140" t="s">
        <v>4735</v>
      </c>
      <c r="C753" s="491"/>
      <c r="D753" s="873"/>
      <c r="E753" s="873"/>
      <c r="F753" s="984">
        <v>103</v>
      </c>
      <c r="G753" s="685">
        <v>106</v>
      </c>
      <c r="H753" s="973">
        <v>106</v>
      </c>
      <c r="I753" s="491">
        <v>106</v>
      </c>
      <c r="J753" s="491">
        <v>103</v>
      </c>
      <c r="K753" s="491"/>
      <c r="L753" s="1035">
        <v>106</v>
      </c>
      <c r="M753" s="1035">
        <v>106</v>
      </c>
      <c r="N753" s="1035">
        <v>106</v>
      </c>
      <c r="O753" s="1035">
        <v>106</v>
      </c>
      <c r="P753" s="1035">
        <v>106</v>
      </c>
      <c r="Q753" s="1035">
        <v>106</v>
      </c>
      <c r="R753" s="1035">
        <v>106</v>
      </c>
      <c r="S753" s="1125">
        <v>106</v>
      </c>
      <c r="T753" s="1133">
        <f t="shared" si="56"/>
        <v>1140.56</v>
      </c>
      <c r="U753" s="1177">
        <f t="shared" si="54"/>
        <v>0</v>
      </c>
    </row>
    <row r="754" spans="1:21" ht="18">
      <c r="A754" s="491">
        <v>12</v>
      </c>
      <c r="B754" s="1140" t="s">
        <v>4736</v>
      </c>
      <c r="C754" s="491"/>
      <c r="D754" s="873"/>
      <c r="E754" s="873"/>
      <c r="F754" s="984">
        <v>108</v>
      </c>
      <c r="G754" s="685">
        <v>111</v>
      </c>
      <c r="H754" s="973">
        <v>111</v>
      </c>
      <c r="I754" s="491">
        <v>111</v>
      </c>
      <c r="J754" s="491">
        <v>108</v>
      </c>
      <c r="K754" s="491"/>
      <c r="L754" s="1035">
        <v>111</v>
      </c>
      <c r="M754" s="1035">
        <v>111</v>
      </c>
      <c r="N754" s="1035">
        <v>111</v>
      </c>
      <c r="O754" s="1035">
        <v>118</v>
      </c>
      <c r="P754" s="1035">
        <v>118</v>
      </c>
      <c r="Q754" s="1035">
        <v>118</v>
      </c>
      <c r="R754" s="1035">
        <v>118</v>
      </c>
      <c r="S754" s="1125">
        <v>118</v>
      </c>
      <c r="T754" s="1133">
        <f t="shared" si="56"/>
        <v>1269.68</v>
      </c>
      <c r="U754" s="1177">
        <f t="shared" si="54"/>
        <v>0</v>
      </c>
    </row>
    <row r="755" spans="1:21" ht="47.25">
      <c r="A755" s="264"/>
      <c r="B755" s="1142" t="s">
        <v>4737</v>
      </c>
      <c r="C755" s="292"/>
      <c r="D755" s="873"/>
      <c r="E755" s="873"/>
      <c r="F755" s="722"/>
      <c r="G755" s="873"/>
      <c r="H755" s="973"/>
      <c r="I755" s="491"/>
      <c r="J755" s="491"/>
      <c r="K755" s="491"/>
      <c r="L755" s="491"/>
      <c r="M755" s="491"/>
      <c r="N755" s="491"/>
      <c r="O755" s="491"/>
      <c r="P755" s="491"/>
      <c r="Q755" s="491"/>
      <c r="R755" s="491"/>
      <c r="S755" s="1124"/>
      <c r="T755" s="1133">
        <f t="shared" si="56"/>
        <v>0</v>
      </c>
      <c r="U755" s="1177" t="e">
        <f t="shared" si="54"/>
        <v>#DIV/0!</v>
      </c>
    </row>
    <row r="756" spans="1:21" ht="18">
      <c r="A756" s="491">
        <v>13</v>
      </c>
      <c r="B756" s="1152" t="s">
        <v>4738</v>
      </c>
      <c r="C756" s="491"/>
      <c r="D756" s="873"/>
      <c r="E756" s="873"/>
      <c r="F756" s="984">
        <v>95</v>
      </c>
      <c r="G756" s="685">
        <v>98</v>
      </c>
      <c r="H756" s="973">
        <v>98</v>
      </c>
      <c r="I756" s="491">
        <v>98</v>
      </c>
      <c r="J756" s="491">
        <v>95</v>
      </c>
      <c r="K756" s="491"/>
      <c r="L756" s="1035">
        <v>98</v>
      </c>
      <c r="M756" s="1035">
        <v>98</v>
      </c>
      <c r="N756" s="1035">
        <v>98</v>
      </c>
      <c r="O756" s="1035">
        <v>104</v>
      </c>
      <c r="P756" s="1035">
        <v>104</v>
      </c>
      <c r="Q756" s="1035">
        <v>103</v>
      </c>
      <c r="R756" s="1035">
        <v>103</v>
      </c>
      <c r="S756" s="1125">
        <v>103</v>
      </c>
      <c r="T756" s="1133">
        <f t="shared" si="56"/>
        <v>1108.28</v>
      </c>
      <c r="U756" s="1177">
        <f t="shared" si="54"/>
        <v>0</v>
      </c>
    </row>
    <row r="757" spans="1:21" ht="18">
      <c r="A757" s="491">
        <v>14</v>
      </c>
      <c r="B757" s="1152" t="s">
        <v>4739</v>
      </c>
      <c r="C757" s="491"/>
      <c r="D757" s="873"/>
      <c r="E757" s="873"/>
      <c r="F757" s="984">
        <v>85</v>
      </c>
      <c r="G757" s="685">
        <v>88</v>
      </c>
      <c r="H757" s="973">
        <v>88</v>
      </c>
      <c r="I757" s="491">
        <v>88</v>
      </c>
      <c r="J757" s="491">
        <v>85</v>
      </c>
      <c r="K757" s="491"/>
      <c r="L757" s="1035">
        <v>88</v>
      </c>
      <c r="M757" s="1035">
        <v>88</v>
      </c>
      <c r="N757" s="1035">
        <v>88</v>
      </c>
      <c r="O757" s="1035">
        <v>93</v>
      </c>
      <c r="P757" s="1035">
        <v>93</v>
      </c>
      <c r="Q757" s="1035">
        <v>92</v>
      </c>
      <c r="R757" s="1035">
        <v>92</v>
      </c>
      <c r="S757" s="1125">
        <v>92</v>
      </c>
      <c r="T757" s="1133">
        <f t="shared" si="56"/>
        <v>989.92000000000007</v>
      </c>
      <c r="U757" s="1177">
        <f t="shared" si="54"/>
        <v>0</v>
      </c>
    </row>
    <row r="758" spans="1:21" ht="18">
      <c r="A758" s="491">
        <v>15</v>
      </c>
      <c r="B758" s="1152" t="s">
        <v>4740</v>
      </c>
      <c r="C758" s="491"/>
      <c r="D758" s="873"/>
      <c r="E758" s="873"/>
      <c r="F758" s="984">
        <v>75</v>
      </c>
      <c r="G758" s="685">
        <v>77</v>
      </c>
      <c r="H758" s="973">
        <v>77</v>
      </c>
      <c r="I758" s="491">
        <v>77</v>
      </c>
      <c r="J758" s="491">
        <v>75</v>
      </c>
      <c r="K758" s="491"/>
      <c r="L758" s="1035">
        <v>77</v>
      </c>
      <c r="M758" s="1035">
        <v>77</v>
      </c>
      <c r="N758" s="1035">
        <v>77</v>
      </c>
      <c r="O758" s="1035">
        <v>82</v>
      </c>
      <c r="P758" s="1035">
        <v>82</v>
      </c>
      <c r="Q758" s="1035">
        <v>81</v>
      </c>
      <c r="R758" s="1035">
        <v>81</v>
      </c>
      <c r="S758" s="1125">
        <v>81</v>
      </c>
      <c r="T758" s="1133">
        <f t="shared" si="56"/>
        <v>871.56000000000006</v>
      </c>
      <c r="U758" s="1177">
        <f t="shared" si="54"/>
        <v>0</v>
      </c>
    </row>
    <row r="759" spans="1:21" ht="18">
      <c r="A759" s="491">
        <v>16</v>
      </c>
      <c r="B759" s="1152" t="s">
        <v>4741</v>
      </c>
      <c r="C759" s="491"/>
      <c r="D759" s="873"/>
      <c r="E759" s="873"/>
      <c r="F759" s="984">
        <v>125</v>
      </c>
      <c r="G759" s="685">
        <v>129</v>
      </c>
      <c r="H759" s="973">
        <v>129</v>
      </c>
      <c r="I759" s="491">
        <v>129</v>
      </c>
      <c r="J759" s="491">
        <v>125</v>
      </c>
      <c r="K759" s="491"/>
      <c r="L759" s="1035">
        <v>129</v>
      </c>
      <c r="M759" s="1035">
        <v>129</v>
      </c>
      <c r="N759" s="1035">
        <v>129</v>
      </c>
      <c r="O759" s="1035">
        <v>129</v>
      </c>
      <c r="P759" s="1035">
        <v>129</v>
      </c>
      <c r="Q759" s="1035">
        <v>127</v>
      </c>
      <c r="R759" s="1035">
        <v>127</v>
      </c>
      <c r="S759" s="1125">
        <v>127</v>
      </c>
      <c r="T759" s="1133">
        <f t="shared" si="56"/>
        <v>1366.52</v>
      </c>
      <c r="U759" s="1177">
        <f t="shared" si="54"/>
        <v>0</v>
      </c>
    </row>
    <row r="760" spans="1:21" ht="18">
      <c r="A760" s="491">
        <v>17</v>
      </c>
      <c r="B760" s="1152" t="s">
        <v>4742</v>
      </c>
      <c r="C760" s="491"/>
      <c r="D760" s="873"/>
      <c r="E760" s="873"/>
      <c r="F760" s="984">
        <v>130</v>
      </c>
      <c r="G760" s="685">
        <v>134</v>
      </c>
      <c r="H760" s="973">
        <v>134</v>
      </c>
      <c r="I760" s="491">
        <v>134</v>
      </c>
      <c r="J760" s="491">
        <v>130</v>
      </c>
      <c r="K760" s="491"/>
      <c r="L760" s="1035">
        <v>134</v>
      </c>
      <c r="M760" s="1035">
        <v>134</v>
      </c>
      <c r="N760" s="1035">
        <v>134</v>
      </c>
      <c r="O760" s="1035">
        <v>137</v>
      </c>
      <c r="P760" s="1035">
        <v>137</v>
      </c>
      <c r="Q760" s="1035">
        <v>135</v>
      </c>
      <c r="R760" s="1035">
        <v>135</v>
      </c>
      <c r="S760" s="1125">
        <v>135</v>
      </c>
      <c r="T760" s="1133">
        <f t="shared" si="56"/>
        <v>1452.6000000000001</v>
      </c>
      <c r="U760" s="1177">
        <f t="shared" si="54"/>
        <v>0</v>
      </c>
    </row>
    <row r="761" spans="1:21" ht="18">
      <c r="A761" s="491">
        <v>18</v>
      </c>
      <c r="B761" s="1152" t="s">
        <v>4743</v>
      </c>
      <c r="C761" s="491"/>
      <c r="D761" s="873"/>
      <c r="E761" s="873"/>
      <c r="F761" s="984">
        <v>100</v>
      </c>
      <c r="G761" s="685">
        <v>103</v>
      </c>
      <c r="H761" s="973">
        <v>103</v>
      </c>
      <c r="I761" s="491">
        <v>103</v>
      </c>
      <c r="J761" s="491">
        <v>100</v>
      </c>
      <c r="K761" s="491"/>
      <c r="L761" s="1035">
        <v>103</v>
      </c>
      <c r="M761" s="1035">
        <v>103</v>
      </c>
      <c r="N761" s="1035">
        <v>103</v>
      </c>
      <c r="O761" s="1035">
        <v>109</v>
      </c>
      <c r="P761" s="1035">
        <v>109</v>
      </c>
      <c r="Q761" s="1035">
        <v>107</v>
      </c>
      <c r="R761" s="1035">
        <v>107</v>
      </c>
      <c r="S761" s="1125">
        <v>107</v>
      </c>
      <c r="T761" s="1133">
        <f t="shared" si="56"/>
        <v>1151.32</v>
      </c>
      <c r="U761" s="1177">
        <f t="shared" si="54"/>
        <v>0</v>
      </c>
    </row>
    <row r="762" spans="1:21" ht="18">
      <c r="A762" s="322">
        <v>36.200000000000003</v>
      </c>
      <c r="B762" s="1142" t="s">
        <v>2638</v>
      </c>
      <c r="C762" s="292"/>
      <c r="D762" s="722"/>
      <c r="E762" s="873"/>
      <c r="F762" s="722"/>
      <c r="G762" s="873"/>
      <c r="H762" s="973"/>
      <c r="I762" s="491"/>
      <c r="J762" s="491"/>
      <c r="K762" s="491"/>
      <c r="L762" s="491"/>
      <c r="M762" s="491"/>
      <c r="N762" s="491"/>
      <c r="O762" s="491"/>
      <c r="P762" s="491"/>
      <c r="Q762" s="491"/>
      <c r="R762" s="491"/>
      <c r="S762" s="1124"/>
      <c r="T762" s="1133"/>
      <c r="U762" s="1177" t="e">
        <f t="shared" si="54"/>
        <v>#DIV/0!</v>
      </c>
    </row>
    <row r="763" spans="1:21" ht="31.5">
      <c r="A763" s="284"/>
      <c r="B763" s="1136" t="s">
        <v>2913</v>
      </c>
      <c r="C763" s="292" t="s">
        <v>1067</v>
      </c>
      <c r="D763" s="873">
        <v>70.350000000000009</v>
      </c>
      <c r="E763" s="873">
        <v>73.867500000000007</v>
      </c>
      <c r="F763" s="722" t="s">
        <v>399</v>
      </c>
      <c r="G763" s="873"/>
      <c r="H763" s="973"/>
      <c r="I763" s="491"/>
      <c r="J763" s="491" t="s">
        <v>399</v>
      </c>
      <c r="K763" s="491"/>
      <c r="L763" s="491"/>
      <c r="M763" s="491"/>
      <c r="N763" s="491"/>
      <c r="O763" s="491"/>
      <c r="P763" s="491"/>
      <c r="Q763" s="491"/>
      <c r="R763" s="491"/>
      <c r="S763" s="1124"/>
      <c r="T763" s="1133"/>
      <c r="U763" s="1177" t="e">
        <f t="shared" si="54"/>
        <v>#DIV/0!</v>
      </c>
    </row>
    <row r="764" spans="1:21" ht="31.5">
      <c r="A764" s="284"/>
      <c r="B764" s="1136" t="s">
        <v>2914</v>
      </c>
      <c r="C764" s="292" t="s">
        <v>1067</v>
      </c>
      <c r="D764" s="873">
        <v>285.60000000000002</v>
      </c>
      <c r="E764" s="873">
        <v>299.88000000000005</v>
      </c>
      <c r="F764" s="722" t="s">
        <v>399</v>
      </c>
      <c r="G764" s="873"/>
      <c r="H764" s="973"/>
      <c r="I764" s="491"/>
      <c r="J764" s="491" t="s">
        <v>399</v>
      </c>
      <c r="K764" s="491"/>
      <c r="L764" s="491"/>
      <c r="M764" s="491"/>
      <c r="N764" s="491"/>
      <c r="O764" s="491"/>
      <c r="P764" s="491"/>
      <c r="Q764" s="491"/>
      <c r="R764" s="491"/>
      <c r="S764" s="1124"/>
      <c r="T764" s="1133"/>
      <c r="U764" s="1177" t="e">
        <f t="shared" si="54"/>
        <v>#DIV/0!</v>
      </c>
    </row>
    <row r="765" spans="1:21" ht="31.5">
      <c r="A765" s="284"/>
      <c r="B765" s="1136" t="s">
        <v>2639</v>
      </c>
      <c r="C765" s="292" t="s">
        <v>1067</v>
      </c>
      <c r="D765" s="873">
        <v>107.10000000000001</v>
      </c>
      <c r="E765" s="873">
        <v>112.45500000000001</v>
      </c>
      <c r="F765" s="722" t="s">
        <v>399</v>
      </c>
      <c r="G765" s="873"/>
      <c r="H765" s="973"/>
      <c r="I765" s="491"/>
      <c r="J765" s="491" t="s">
        <v>399</v>
      </c>
      <c r="K765" s="491"/>
      <c r="L765" s="491"/>
      <c r="M765" s="491"/>
      <c r="N765" s="491"/>
      <c r="O765" s="491"/>
      <c r="P765" s="491"/>
      <c r="Q765" s="491"/>
      <c r="R765" s="491"/>
      <c r="S765" s="1124"/>
      <c r="T765" s="1133"/>
      <c r="U765" s="1177" t="e">
        <f t="shared" si="54"/>
        <v>#DIV/0!</v>
      </c>
    </row>
    <row r="766" spans="1:21" ht="18.75">
      <c r="A766" s="284"/>
      <c r="B766" s="1136" t="s">
        <v>2640</v>
      </c>
      <c r="C766" s="292" t="s">
        <v>1067</v>
      </c>
      <c r="D766" s="873">
        <v>12.600000000000001</v>
      </c>
      <c r="E766" s="873">
        <v>13.230000000000002</v>
      </c>
      <c r="F766" s="722">
        <v>13</v>
      </c>
      <c r="G766" s="873">
        <v>13</v>
      </c>
      <c r="H766" s="973">
        <v>0</v>
      </c>
      <c r="I766" s="491"/>
      <c r="J766" s="491">
        <v>13</v>
      </c>
      <c r="K766" s="491"/>
      <c r="L766" s="1083">
        <v>0</v>
      </c>
      <c r="M766" s="1083"/>
      <c r="N766" s="1083"/>
      <c r="O766" s="1083"/>
      <c r="P766" s="1083"/>
      <c r="Q766" s="1083"/>
      <c r="R766" s="1083"/>
      <c r="S766" s="1129"/>
      <c r="T766" s="1133">
        <f>FLOOR(10.76*S766,0.01)</f>
        <v>0</v>
      </c>
      <c r="U766" s="1177" t="e">
        <f t="shared" si="54"/>
        <v>#DIV/0!</v>
      </c>
    </row>
    <row r="767" spans="1:21" ht="18.75">
      <c r="A767" s="284"/>
      <c r="B767" s="1136" t="s">
        <v>282</v>
      </c>
      <c r="C767" s="292" t="s">
        <v>1067</v>
      </c>
      <c r="D767" s="873">
        <v>14.700000000000001</v>
      </c>
      <c r="E767" s="873">
        <v>15.435000000000002</v>
      </c>
      <c r="F767" s="722">
        <v>15</v>
      </c>
      <c r="G767" s="873">
        <v>15</v>
      </c>
      <c r="H767" s="973">
        <v>0</v>
      </c>
      <c r="I767" s="491"/>
      <c r="J767" s="491">
        <v>15</v>
      </c>
      <c r="K767" s="491"/>
      <c r="L767" s="1083">
        <v>0</v>
      </c>
      <c r="M767" s="1083"/>
      <c r="N767" s="1083"/>
      <c r="O767" s="1083"/>
      <c r="P767" s="1083"/>
      <c r="Q767" s="1083"/>
      <c r="R767" s="1083"/>
      <c r="S767" s="1129"/>
      <c r="T767" s="1133">
        <f>FLOOR(10.76*S767,0.01)</f>
        <v>0</v>
      </c>
      <c r="U767" s="1177" t="e">
        <f t="shared" si="54"/>
        <v>#DIV/0!</v>
      </c>
    </row>
    <row r="768" spans="1:21" ht="18.75">
      <c r="A768" s="284"/>
      <c r="B768" s="1136" t="s">
        <v>283</v>
      </c>
      <c r="C768" s="292" t="s">
        <v>2959</v>
      </c>
      <c r="D768" s="873">
        <v>343.35</v>
      </c>
      <c r="E768" s="873">
        <v>360.51750000000004</v>
      </c>
      <c r="F768" s="722">
        <v>361</v>
      </c>
      <c r="G768" s="873">
        <v>361</v>
      </c>
      <c r="H768" s="974">
        <v>0</v>
      </c>
      <c r="I768" s="491"/>
      <c r="J768" s="491">
        <v>361</v>
      </c>
      <c r="K768" s="491"/>
      <c r="L768" s="1083">
        <v>0</v>
      </c>
      <c r="M768" s="1083"/>
      <c r="N768" s="1083"/>
      <c r="O768" s="1083"/>
      <c r="P768" s="1083"/>
      <c r="Q768" s="1083"/>
      <c r="R768" s="1083"/>
      <c r="S768" s="1129"/>
      <c r="T768" s="1133">
        <f>S768</f>
        <v>0</v>
      </c>
      <c r="U768" s="1177" t="e">
        <f t="shared" si="54"/>
        <v>#DIV/0!</v>
      </c>
    </row>
    <row r="769" spans="1:23" ht="25.5">
      <c r="A769" s="284">
        <v>36.299999999999997</v>
      </c>
      <c r="B769" s="1135" t="s">
        <v>4744</v>
      </c>
      <c r="C769" s="292"/>
      <c r="D769" s="873"/>
      <c r="E769" s="873"/>
      <c r="F769" s="722"/>
      <c r="G769" s="873"/>
      <c r="H769" s="973"/>
      <c r="I769" s="491"/>
      <c r="J769" s="491"/>
      <c r="K769" s="491"/>
      <c r="L769" s="491"/>
      <c r="M769" s="491"/>
      <c r="N769" s="491"/>
      <c r="O769" s="491"/>
      <c r="P769" s="491"/>
      <c r="Q769" s="491"/>
      <c r="R769" s="491"/>
      <c r="S769" s="1124"/>
      <c r="T769" s="1133">
        <f>FLOOR(35.31*S769,0.01)</f>
        <v>0</v>
      </c>
      <c r="U769" s="1177" t="e">
        <f t="shared" si="54"/>
        <v>#DIV/0!</v>
      </c>
    </row>
    <row r="770" spans="1:23" ht="24">
      <c r="A770" s="1020">
        <v>36.1</v>
      </c>
      <c r="B770" s="1153" t="s">
        <v>4745</v>
      </c>
      <c r="C770" s="292" t="s">
        <v>2069</v>
      </c>
      <c r="D770" s="873" t="s">
        <v>399</v>
      </c>
      <c r="E770" s="873" t="s">
        <v>399</v>
      </c>
      <c r="F770" s="985">
        <v>350</v>
      </c>
      <c r="G770" s="916"/>
      <c r="H770" s="973"/>
      <c r="I770" s="1085"/>
      <c r="J770" s="491">
        <v>350</v>
      </c>
      <c r="K770" s="491"/>
      <c r="L770" s="1081"/>
      <c r="M770" s="1081"/>
      <c r="N770" s="1081"/>
      <c r="O770" s="1081"/>
      <c r="P770" s="1081"/>
      <c r="Q770" s="1081"/>
      <c r="R770" s="1081"/>
      <c r="S770" s="1124"/>
      <c r="T770" s="1133">
        <f t="shared" ref="T770:T776" si="57">FLOOR(10.76*S770,0.01)</f>
        <v>0</v>
      </c>
      <c r="U770" s="1177" t="e">
        <f t="shared" si="54"/>
        <v>#DIV/0!</v>
      </c>
    </row>
    <row r="771" spans="1:23" ht="24">
      <c r="A771" s="1020">
        <v>36.200000000000003</v>
      </c>
      <c r="B771" s="1153" t="s">
        <v>4746</v>
      </c>
      <c r="C771" s="292" t="s">
        <v>1067</v>
      </c>
      <c r="D771" s="873" t="s">
        <v>399</v>
      </c>
      <c r="E771" s="873" t="s">
        <v>399</v>
      </c>
      <c r="F771" s="986">
        <v>350</v>
      </c>
      <c r="G771" s="917"/>
      <c r="H771" s="973"/>
      <c r="I771" s="491"/>
      <c r="J771" s="491">
        <v>350</v>
      </c>
      <c r="K771" s="491"/>
      <c r="L771" s="1081"/>
      <c r="M771" s="1081"/>
      <c r="N771" s="1081"/>
      <c r="O771" s="1081"/>
      <c r="P771" s="1081"/>
      <c r="Q771" s="1081"/>
      <c r="R771" s="1081"/>
      <c r="S771" s="1124"/>
      <c r="T771" s="1133">
        <f t="shared" si="57"/>
        <v>0</v>
      </c>
      <c r="U771" s="1177" t="e">
        <f t="shared" si="54"/>
        <v>#DIV/0!</v>
      </c>
    </row>
    <row r="772" spans="1:23" ht="24">
      <c r="A772" s="1020">
        <v>36.299999999999997</v>
      </c>
      <c r="B772" s="1153" t="s">
        <v>4747</v>
      </c>
      <c r="C772" s="292" t="s">
        <v>1067</v>
      </c>
      <c r="D772" s="873" t="s">
        <v>399</v>
      </c>
      <c r="E772" s="873" t="s">
        <v>399</v>
      </c>
      <c r="F772" s="986">
        <v>372</v>
      </c>
      <c r="G772" s="917"/>
      <c r="H772" s="973"/>
      <c r="I772" s="491"/>
      <c r="J772" s="491">
        <v>372</v>
      </c>
      <c r="K772" s="491"/>
      <c r="L772" s="1081"/>
      <c r="M772" s="1081"/>
      <c r="N772" s="1081"/>
      <c r="O772" s="1081"/>
      <c r="P772" s="1081"/>
      <c r="Q772" s="1081"/>
      <c r="R772" s="1081"/>
      <c r="S772" s="1124"/>
      <c r="T772" s="1133">
        <f t="shared" si="57"/>
        <v>0</v>
      </c>
      <c r="U772" s="1177" t="e">
        <f t="shared" si="54"/>
        <v>#DIV/0!</v>
      </c>
    </row>
    <row r="773" spans="1:23" ht="24">
      <c r="A773" s="1020">
        <v>36.4</v>
      </c>
      <c r="B773" s="1153" t="s">
        <v>4748</v>
      </c>
      <c r="C773" s="292" t="s">
        <v>1067</v>
      </c>
      <c r="D773" s="873" t="s">
        <v>399</v>
      </c>
      <c r="E773" s="873" t="s">
        <v>399</v>
      </c>
      <c r="F773" s="986">
        <v>415</v>
      </c>
      <c r="G773" s="917"/>
      <c r="H773" s="973"/>
      <c r="I773" s="491"/>
      <c r="J773" s="491">
        <v>415</v>
      </c>
      <c r="K773" s="491"/>
      <c r="L773" s="1081"/>
      <c r="M773" s="1081"/>
      <c r="N773" s="1081"/>
      <c r="O773" s="1081"/>
      <c r="P773" s="1081"/>
      <c r="Q773" s="1081"/>
      <c r="R773" s="1081"/>
      <c r="S773" s="1124"/>
      <c r="T773" s="1133">
        <f t="shared" si="57"/>
        <v>0</v>
      </c>
      <c r="U773" s="1177" t="e">
        <f t="shared" si="54"/>
        <v>#DIV/0!</v>
      </c>
    </row>
    <row r="774" spans="1:23" ht="25.5">
      <c r="A774" s="1020">
        <v>36.5</v>
      </c>
      <c r="B774" s="1152" t="s">
        <v>4749</v>
      </c>
      <c r="C774" s="292" t="s">
        <v>1067</v>
      </c>
      <c r="D774" s="873" t="s">
        <v>399</v>
      </c>
      <c r="E774" s="873" t="s">
        <v>399</v>
      </c>
      <c r="F774" s="986">
        <v>225</v>
      </c>
      <c r="G774" s="917"/>
      <c r="H774" s="973"/>
      <c r="I774" s="491"/>
      <c r="J774" s="491">
        <v>225</v>
      </c>
      <c r="K774" s="491"/>
      <c r="L774" s="1081"/>
      <c r="M774" s="1081"/>
      <c r="N774" s="1081"/>
      <c r="O774" s="1081"/>
      <c r="P774" s="1081"/>
      <c r="Q774" s="1081"/>
      <c r="R774" s="1081"/>
      <c r="S774" s="1124"/>
      <c r="T774" s="1133">
        <f t="shared" si="57"/>
        <v>0</v>
      </c>
      <c r="U774" s="1177" t="e">
        <f t="shared" si="54"/>
        <v>#DIV/0!</v>
      </c>
    </row>
    <row r="775" spans="1:23" ht="25.5">
      <c r="A775" s="1020">
        <v>36.6</v>
      </c>
      <c r="B775" s="1152" t="s">
        <v>4750</v>
      </c>
      <c r="C775" s="292" t="s">
        <v>1067</v>
      </c>
      <c r="D775" s="873" t="s">
        <v>399</v>
      </c>
      <c r="E775" s="873" t="s">
        <v>399</v>
      </c>
      <c r="F775" s="986">
        <v>60</v>
      </c>
      <c r="G775" s="917"/>
      <c r="H775" s="973"/>
      <c r="I775" s="491"/>
      <c r="J775" s="491">
        <v>60</v>
      </c>
      <c r="K775" s="491"/>
      <c r="L775" s="1081"/>
      <c r="M775" s="1081"/>
      <c r="N775" s="1081"/>
      <c r="O775" s="1081"/>
      <c r="P775" s="1081"/>
      <c r="Q775" s="1081"/>
      <c r="R775" s="1081"/>
      <c r="S775" s="1124"/>
      <c r="T775" s="1133">
        <f t="shared" si="57"/>
        <v>0</v>
      </c>
      <c r="U775" s="1177" t="e">
        <f t="shared" si="54"/>
        <v>#DIV/0!</v>
      </c>
    </row>
    <row r="776" spans="1:23" ht="31.5">
      <c r="A776" s="1020">
        <v>36.700000000000003</v>
      </c>
      <c r="B776" s="1136" t="s">
        <v>4751</v>
      </c>
      <c r="C776" s="292" t="s">
        <v>1067</v>
      </c>
      <c r="D776" s="873" t="s">
        <v>399</v>
      </c>
      <c r="E776" s="873" t="s">
        <v>399</v>
      </c>
      <c r="F776" s="1086">
        <v>391</v>
      </c>
      <c r="G776" s="1087">
        <v>391</v>
      </c>
      <c r="H776" s="973"/>
      <c r="I776" s="491"/>
      <c r="J776" s="491">
        <v>391</v>
      </c>
      <c r="K776" s="491"/>
      <c r="L776" s="1088"/>
      <c r="M776" s="1088"/>
      <c r="N776" s="1088"/>
      <c r="O776" s="1088"/>
      <c r="P776" s="1088"/>
      <c r="Q776" s="1088"/>
      <c r="R776" s="1088"/>
      <c r="S776" s="1130"/>
      <c r="T776" s="1133">
        <f t="shared" si="57"/>
        <v>0</v>
      </c>
      <c r="U776" s="1177" t="e">
        <f t="shared" si="54"/>
        <v>#DIV/0!</v>
      </c>
    </row>
    <row r="777" spans="1:23" ht="97.5">
      <c r="A777" s="905">
        <v>37</v>
      </c>
      <c r="B777" s="1082" t="s">
        <v>3317</v>
      </c>
      <c r="C777" s="491"/>
      <c r="D777" s="491"/>
      <c r="E777" s="871"/>
      <c r="F777" s="886"/>
      <c r="G777" s="871"/>
      <c r="H777" s="973"/>
      <c r="I777" s="491"/>
      <c r="J777" s="491"/>
      <c r="K777" s="491"/>
      <c r="L777" s="491"/>
      <c r="M777" s="491"/>
      <c r="N777" s="491"/>
      <c r="O777" s="491"/>
      <c r="P777" s="491"/>
      <c r="Q777" s="491"/>
      <c r="R777" s="491"/>
      <c r="S777" s="1124"/>
      <c r="T777" s="1133"/>
      <c r="U777" s="1177" t="e">
        <f t="shared" si="54"/>
        <v>#DIV/0!</v>
      </c>
      <c r="W777" s="282" t="s">
        <v>5903</v>
      </c>
    </row>
    <row r="778" spans="1:23" ht="18.75">
      <c r="A778" s="284"/>
      <c r="B778" s="1136" t="s">
        <v>3318</v>
      </c>
      <c r="C778" s="292" t="s">
        <v>1022</v>
      </c>
      <c r="D778" s="873">
        <v>231</v>
      </c>
      <c r="E778" s="873">
        <v>231</v>
      </c>
      <c r="F778" s="722">
        <v>231</v>
      </c>
      <c r="G778" s="873">
        <v>238</v>
      </c>
      <c r="H778" s="974">
        <v>238</v>
      </c>
      <c r="I778" s="491">
        <v>238</v>
      </c>
      <c r="J778" s="491">
        <v>231</v>
      </c>
      <c r="K778" s="491"/>
      <c r="L778" s="1035">
        <v>238</v>
      </c>
      <c r="M778" s="1035">
        <v>238</v>
      </c>
      <c r="N778" s="1035">
        <v>238</v>
      </c>
      <c r="O778" s="1035">
        <v>253</v>
      </c>
      <c r="P778" s="1035">
        <v>253</v>
      </c>
      <c r="Q778" s="1035">
        <v>253</v>
      </c>
      <c r="R778" s="1035">
        <v>253</v>
      </c>
      <c r="S778" s="1125">
        <v>253</v>
      </c>
      <c r="T778" s="1133">
        <f>S778</f>
        <v>253</v>
      </c>
      <c r="U778" s="1177">
        <f t="shared" ref="U778:U841" si="58">(S778-Q778)/Q778</f>
        <v>0</v>
      </c>
    </row>
    <row r="779" spans="1:23" ht="18.75">
      <c r="A779" s="284"/>
      <c r="B779" s="1136" t="s">
        <v>3319</v>
      </c>
      <c r="C779" s="292" t="s">
        <v>1022</v>
      </c>
      <c r="D779" s="873">
        <v>277</v>
      </c>
      <c r="E779" s="873">
        <v>277</v>
      </c>
      <c r="F779" s="722">
        <v>277</v>
      </c>
      <c r="G779" s="873">
        <v>285</v>
      </c>
      <c r="H779" s="974">
        <v>285</v>
      </c>
      <c r="I779" s="491">
        <v>285</v>
      </c>
      <c r="J779" s="491">
        <v>277</v>
      </c>
      <c r="K779" s="491"/>
      <c r="L779" s="1035">
        <v>285</v>
      </c>
      <c r="M779" s="1035">
        <v>285</v>
      </c>
      <c r="N779" s="1035">
        <v>285</v>
      </c>
      <c r="O779" s="1035">
        <v>303</v>
      </c>
      <c r="P779" s="1035">
        <v>303</v>
      </c>
      <c r="Q779" s="1035">
        <v>303</v>
      </c>
      <c r="R779" s="1035">
        <v>303</v>
      </c>
      <c r="S779" s="1125">
        <v>303</v>
      </c>
      <c r="T779" s="1133">
        <f t="shared" ref="T779:T822" si="59">S779</f>
        <v>303</v>
      </c>
      <c r="U779" s="1177">
        <f t="shared" si="58"/>
        <v>0</v>
      </c>
    </row>
    <row r="780" spans="1:23" ht="18.75">
      <c r="A780" s="284"/>
      <c r="B780" s="1136" t="s">
        <v>3320</v>
      </c>
      <c r="C780" s="292" t="s">
        <v>1022</v>
      </c>
      <c r="D780" s="873">
        <v>382</v>
      </c>
      <c r="E780" s="873">
        <v>382</v>
      </c>
      <c r="F780" s="722">
        <v>382</v>
      </c>
      <c r="G780" s="873">
        <v>393</v>
      </c>
      <c r="H780" s="974">
        <v>393</v>
      </c>
      <c r="I780" s="491">
        <v>393</v>
      </c>
      <c r="J780" s="491">
        <v>382</v>
      </c>
      <c r="K780" s="491"/>
      <c r="L780" s="1035">
        <v>393</v>
      </c>
      <c r="M780" s="1035">
        <v>393</v>
      </c>
      <c r="N780" s="1035">
        <v>393</v>
      </c>
      <c r="O780" s="1035">
        <v>419</v>
      </c>
      <c r="P780" s="1035">
        <v>419</v>
      </c>
      <c r="Q780" s="1035">
        <v>419</v>
      </c>
      <c r="R780" s="1035">
        <v>419</v>
      </c>
      <c r="S780" s="1125">
        <v>419</v>
      </c>
      <c r="T780" s="1133">
        <f t="shared" si="59"/>
        <v>419</v>
      </c>
      <c r="U780" s="1177">
        <f t="shared" si="58"/>
        <v>0</v>
      </c>
    </row>
    <row r="781" spans="1:23" ht="18.75">
      <c r="A781" s="284"/>
      <c r="B781" s="1136" t="s">
        <v>3321</v>
      </c>
      <c r="C781" s="292" t="s">
        <v>1022</v>
      </c>
      <c r="D781" s="873">
        <v>156</v>
      </c>
      <c r="E781" s="873">
        <v>156</v>
      </c>
      <c r="F781" s="722">
        <v>156</v>
      </c>
      <c r="G781" s="873">
        <v>161</v>
      </c>
      <c r="H781" s="974">
        <v>161</v>
      </c>
      <c r="I781" s="491">
        <v>161</v>
      </c>
      <c r="J781" s="491">
        <v>156</v>
      </c>
      <c r="K781" s="491"/>
      <c r="L781" s="1035">
        <v>161</v>
      </c>
      <c r="M781" s="1035">
        <v>161</v>
      </c>
      <c r="N781" s="1035">
        <v>161</v>
      </c>
      <c r="O781" s="1035">
        <v>171</v>
      </c>
      <c r="P781" s="1035">
        <v>171</v>
      </c>
      <c r="Q781" s="1035">
        <v>171</v>
      </c>
      <c r="R781" s="1035">
        <v>171</v>
      </c>
      <c r="S781" s="1125">
        <v>171</v>
      </c>
      <c r="T781" s="1133">
        <f t="shared" si="59"/>
        <v>171</v>
      </c>
      <c r="U781" s="1177">
        <f t="shared" si="58"/>
        <v>0</v>
      </c>
    </row>
    <row r="782" spans="1:23" ht="18.75">
      <c r="A782" s="311">
        <v>37.1</v>
      </c>
      <c r="B782" s="1138" t="s">
        <v>2889</v>
      </c>
      <c r="C782" s="333"/>
      <c r="D782" s="722"/>
      <c r="E782" s="722"/>
      <c r="F782" s="722"/>
      <c r="G782" s="722"/>
      <c r="H782" s="974"/>
      <c r="I782" s="491"/>
      <c r="J782" s="491"/>
      <c r="K782" s="491"/>
      <c r="L782" s="491"/>
      <c r="M782" s="491"/>
      <c r="N782" s="491"/>
      <c r="O782" s="491"/>
      <c r="P782" s="491"/>
      <c r="Q782" s="491"/>
      <c r="R782" s="491"/>
      <c r="S782" s="1124"/>
      <c r="T782" s="1133">
        <f t="shared" si="59"/>
        <v>0</v>
      </c>
      <c r="U782" s="1177" t="e">
        <f t="shared" si="58"/>
        <v>#DIV/0!</v>
      </c>
    </row>
    <row r="783" spans="1:23" ht="36">
      <c r="A783" s="284"/>
      <c r="B783" s="665" t="s">
        <v>2890</v>
      </c>
      <c r="C783" s="292" t="s">
        <v>3171</v>
      </c>
      <c r="D783" s="722">
        <v>17</v>
      </c>
      <c r="E783" s="722">
        <v>17</v>
      </c>
      <c r="F783" s="722">
        <f>E783*1.1</f>
        <v>18.700000000000003</v>
      </c>
      <c r="G783" s="873">
        <v>18.700000000000003</v>
      </c>
      <c r="H783" s="974">
        <v>19</v>
      </c>
      <c r="I783" s="491">
        <v>19</v>
      </c>
      <c r="J783" s="491">
        <v>18.700000000000003</v>
      </c>
      <c r="K783" s="491"/>
      <c r="L783" s="1089">
        <v>19</v>
      </c>
      <c r="M783" s="1089">
        <v>19</v>
      </c>
      <c r="N783" s="1089">
        <v>19</v>
      </c>
      <c r="O783" s="1089">
        <v>19</v>
      </c>
      <c r="P783" s="1089">
        <v>19</v>
      </c>
      <c r="Q783" s="1089">
        <v>19</v>
      </c>
      <c r="R783" s="1089">
        <v>19</v>
      </c>
      <c r="S783" s="1409">
        <f>M783</f>
        <v>19</v>
      </c>
      <c r="T783" s="1133">
        <f t="shared" si="59"/>
        <v>19</v>
      </c>
      <c r="U783" s="1177">
        <f t="shared" si="58"/>
        <v>0</v>
      </c>
    </row>
    <row r="784" spans="1:23" ht="18.75">
      <c r="A784" s="284"/>
      <c r="B784" s="665" t="s">
        <v>2891</v>
      </c>
      <c r="C784" s="292" t="s">
        <v>2097</v>
      </c>
      <c r="D784" s="722">
        <v>32</v>
      </c>
      <c r="E784" s="722">
        <v>32</v>
      </c>
      <c r="F784" s="722">
        <f t="shared" ref="F784:F818" si="60">E784*1.1</f>
        <v>35.200000000000003</v>
      </c>
      <c r="G784" s="873">
        <v>35.200000000000003</v>
      </c>
      <c r="H784" s="974">
        <v>35</v>
      </c>
      <c r="I784" s="491">
        <v>35</v>
      </c>
      <c r="J784" s="491">
        <v>35.200000000000003</v>
      </c>
      <c r="K784" s="491"/>
      <c r="L784" s="1089">
        <v>35</v>
      </c>
      <c r="M784" s="1089">
        <v>35</v>
      </c>
      <c r="N784" s="1089">
        <v>35</v>
      </c>
      <c r="O784" s="1089">
        <v>35</v>
      </c>
      <c r="P784" s="1089">
        <v>35</v>
      </c>
      <c r="Q784" s="1089">
        <v>35</v>
      </c>
      <c r="R784" s="1089">
        <v>35</v>
      </c>
      <c r="S784" s="1409">
        <f>M784</f>
        <v>35</v>
      </c>
      <c r="T784" s="1133">
        <f t="shared" si="59"/>
        <v>35</v>
      </c>
      <c r="U784" s="1177">
        <f t="shared" si="58"/>
        <v>0</v>
      </c>
    </row>
    <row r="785" spans="1:21" ht="36">
      <c r="A785" s="284"/>
      <c r="B785" s="665" t="s">
        <v>2892</v>
      </c>
      <c r="C785" s="292" t="s">
        <v>2097</v>
      </c>
      <c r="D785" s="722">
        <v>34</v>
      </c>
      <c r="E785" s="722">
        <v>34</v>
      </c>
      <c r="F785" s="722">
        <f t="shared" si="60"/>
        <v>37.400000000000006</v>
      </c>
      <c r="G785" s="873">
        <v>37.400000000000006</v>
      </c>
      <c r="H785" s="974">
        <v>37</v>
      </c>
      <c r="I785" s="491">
        <v>37</v>
      </c>
      <c r="J785" s="491">
        <v>37.400000000000006</v>
      </c>
      <c r="K785" s="491"/>
      <c r="L785" s="1089">
        <v>37</v>
      </c>
      <c r="M785" s="1089">
        <v>37</v>
      </c>
      <c r="N785" s="1089">
        <v>37</v>
      </c>
      <c r="O785" s="1089">
        <v>37</v>
      </c>
      <c r="P785" s="1089">
        <v>37</v>
      </c>
      <c r="Q785" s="1089">
        <v>37</v>
      </c>
      <c r="R785" s="1089">
        <v>37</v>
      </c>
      <c r="S785" s="1409">
        <f>M785</f>
        <v>37</v>
      </c>
      <c r="T785" s="1133">
        <f t="shared" si="59"/>
        <v>37</v>
      </c>
      <c r="U785" s="1177">
        <f t="shared" si="58"/>
        <v>0</v>
      </c>
    </row>
    <row r="786" spans="1:21" ht="18.75">
      <c r="A786" s="284"/>
      <c r="B786" s="665" t="s">
        <v>2078</v>
      </c>
      <c r="C786" s="292" t="s">
        <v>3171</v>
      </c>
      <c r="D786" s="722">
        <v>60</v>
      </c>
      <c r="E786" s="722">
        <v>65</v>
      </c>
      <c r="F786" s="722">
        <f t="shared" si="60"/>
        <v>71.5</v>
      </c>
      <c r="G786" s="873">
        <v>65</v>
      </c>
      <c r="H786" s="974">
        <v>65</v>
      </c>
      <c r="I786" s="491">
        <v>65</v>
      </c>
      <c r="J786" s="491">
        <v>71.5</v>
      </c>
      <c r="K786" s="491"/>
      <c r="L786" s="1035">
        <v>65</v>
      </c>
      <c r="M786" s="1035">
        <v>65</v>
      </c>
      <c r="N786" s="1035">
        <v>65</v>
      </c>
      <c r="O786" s="1035">
        <v>69</v>
      </c>
      <c r="P786" s="1035">
        <v>69</v>
      </c>
      <c r="Q786" s="1035">
        <v>69</v>
      </c>
      <c r="R786" s="1035">
        <v>69</v>
      </c>
      <c r="S786" s="1125">
        <v>69</v>
      </c>
      <c r="T786" s="1133">
        <f t="shared" si="59"/>
        <v>69</v>
      </c>
      <c r="U786" s="1177">
        <f t="shared" si="58"/>
        <v>0</v>
      </c>
    </row>
    <row r="787" spans="1:21" ht="18.75">
      <c r="A787" s="284"/>
      <c r="B787" s="665" t="s">
        <v>2396</v>
      </c>
      <c r="C787" s="292" t="s">
        <v>2465</v>
      </c>
      <c r="D787" s="873">
        <v>236.25</v>
      </c>
      <c r="E787" s="873">
        <v>236.25</v>
      </c>
      <c r="F787" s="722">
        <f t="shared" si="60"/>
        <v>259.875</v>
      </c>
      <c r="G787" s="873">
        <v>271</v>
      </c>
      <c r="H787" s="974">
        <v>271</v>
      </c>
      <c r="I787" s="491">
        <v>271</v>
      </c>
      <c r="J787" s="491">
        <v>259.875</v>
      </c>
      <c r="K787" s="491"/>
      <c r="L787" s="1035">
        <v>271</v>
      </c>
      <c r="M787" s="1035">
        <v>271</v>
      </c>
      <c r="N787" s="1035">
        <v>271</v>
      </c>
      <c r="O787" s="1035">
        <v>288</v>
      </c>
      <c r="P787" s="1035">
        <v>288</v>
      </c>
      <c r="Q787" s="1035">
        <v>288</v>
      </c>
      <c r="R787" s="1035">
        <v>288</v>
      </c>
      <c r="S787" s="1125">
        <v>288</v>
      </c>
      <c r="T787" s="1133">
        <f t="shared" si="59"/>
        <v>288</v>
      </c>
      <c r="U787" s="1177">
        <f t="shared" si="58"/>
        <v>0</v>
      </c>
    </row>
    <row r="788" spans="1:21" ht="18.75">
      <c r="A788" s="284"/>
      <c r="B788" s="665" t="s">
        <v>2079</v>
      </c>
      <c r="C788" s="292" t="s">
        <v>2894</v>
      </c>
      <c r="D788" s="873">
        <v>315</v>
      </c>
      <c r="E788" s="873">
        <v>332</v>
      </c>
      <c r="F788" s="722">
        <f t="shared" si="60"/>
        <v>365.20000000000005</v>
      </c>
      <c r="G788" s="873">
        <v>365</v>
      </c>
      <c r="H788" s="974">
        <v>365</v>
      </c>
      <c r="I788" s="491">
        <v>365</v>
      </c>
      <c r="J788" s="491">
        <v>365.20000000000005</v>
      </c>
      <c r="K788" s="491"/>
      <c r="L788" s="1035">
        <v>365</v>
      </c>
      <c r="M788" s="1035">
        <v>365</v>
      </c>
      <c r="N788" s="1035">
        <v>365</v>
      </c>
      <c r="O788" s="1035">
        <v>389</v>
      </c>
      <c r="P788" s="1035">
        <v>389</v>
      </c>
      <c r="Q788" s="1035">
        <v>389</v>
      </c>
      <c r="R788" s="1035">
        <v>389</v>
      </c>
      <c r="S788" s="1125">
        <v>389</v>
      </c>
      <c r="T788" s="1133">
        <f t="shared" si="59"/>
        <v>389</v>
      </c>
      <c r="U788" s="1177">
        <f t="shared" si="58"/>
        <v>0</v>
      </c>
    </row>
    <row r="789" spans="1:21" ht="18.75">
      <c r="A789" s="284"/>
      <c r="B789" s="665" t="s">
        <v>2893</v>
      </c>
      <c r="C789" s="292" t="s">
        <v>2894</v>
      </c>
      <c r="D789" s="873">
        <v>463.1</v>
      </c>
      <c r="E789" s="873">
        <v>463.1</v>
      </c>
      <c r="F789" s="722">
        <f t="shared" si="60"/>
        <v>509.41000000000008</v>
      </c>
      <c r="G789" s="873">
        <v>509</v>
      </c>
      <c r="H789" s="974">
        <v>509</v>
      </c>
      <c r="I789" s="491">
        <v>509</v>
      </c>
      <c r="J789" s="491">
        <v>509.41000000000008</v>
      </c>
      <c r="K789" s="491"/>
      <c r="L789" s="1035">
        <v>509</v>
      </c>
      <c r="M789" s="1035">
        <v>509</v>
      </c>
      <c r="N789" s="1035">
        <v>509</v>
      </c>
      <c r="O789" s="1035">
        <v>542</v>
      </c>
      <c r="P789" s="1035">
        <v>542</v>
      </c>
      <c r="Q789" s="1035">
        <v>542</v>
      </c>
      <c r="R789" s="1035">
        <v>542</v>
      </c>
      <c r="S789" s="1125">
        <v>542</v>
      </c>
      <c r="T789" s="1133">
        <f t="shared" si="59"/>
        <v>542</v>
      </c>
      <c r="U789" s="1177">
        <f t="shared" si="58"/>
        <v>0</v>
      </c>
    </row>
    <row r="790" spans="1:21" ht="18.75">
      <c r="A790" s="284"/>
      <c r="B790" s="665" t="s">
        <v>2895</v>
      </c>
      <c r="C790" s="292" t="s">
        <v>2894</v>
      </c>
      <c r="D790" s="873">
        <v>446.25</v>
      </c>
      <c r="E790" s="873">
        <v>446.25</v>
      </c>
      <c r="F790" s="722">
        <f t="shared" si="60"/>
        <v>490.87500000000006</v>
      </c>
      <c r="G790" s="873">
        <v>491</v>
      </c>
      <c r="H790" s="974">
        <v>491</v>
      </c>
      <c r="I790" s="491">
        <v>491</v>
      </c>
      <c r="J790" s="491">
        <v>490.87500000000006</v>
      </c>
      <c r="K790" s="491"/>
      <c r="L790" s="1035">
        <v>491</v>
      </c>
      <c r="M790" s="1035">
        <v>491</v>
      </c>
      <c r="N790" s="1035">
        <v>491</v>
      </c>
      <c r="O790" s="1035">
        <v>523</v>
      </c>
      <c r="P790" s="1035">
        <v>523</v>
      </c>
      <c r="Q790" s="1035">
        <v>523</v>
      </c>
      <c r="R790" s="1035">
        <v>523</v>
      </c>
      <c r="S790" s="1125">
        <v>523</v>
      </c>
      <c r="T790" s="1133">
        <f t="shared" si="59"/>
        <v>523</v>
      </c>
      <c r="U790" s="1177">
        <f t="shared" si="58"/>
        <v>0</v>
      </c>
    </row>
    <row r="791" spans="1:21" ht="18.75">
      <c r="A791" s="284"/>
      <c r="B791" s="665" t="s">
        <v>2080</v>
      </c>
      <c r="C791" s="292" t="s">
        <v>2097</v>
      </c>
      <c r="D791" s="873">
        <v>420</v>
      </c>
      <c r="E791" s="873">
        <v>420</v>
      </c>
      <c r="F791" s="722">
        <f t="shared" si="60"/>
        <v>462.00000000000006</v>
      </c>
      <c r="G791" s="873">
        <v>462</v>
      </c>
      <c r="H791" s="974">
        <v>462</v>
      </c>
      <c r="I791" s="491">
        <v>462</v>
      </c>
      <c r="J791" s="491">
        <v>462.00000000000006</v>
      </c>
      <c r="K791" s="491"/>
      <c r="L791" s="1035">
        <v>462</v>
      </c>
      <c r="M791" s="1035">
        <v>462</v>
      </c>
      <c r="N791" s="1035">
        <v>462</v>
      </c>
      <c r="O791" s="1035">
        <v>492</v>
      </c>
      <c r="P791" s="1035">
        <v>492</v>
      </c>
      <c r="Q791" s="1035">
        <v>492</v>
      </c>
      <c r="R791" s="1035">
        <v>492</v>
      </c>
      <c r="S791" s="1125">
        <v>492</v>
      </c>
      <c r="T791" s="1133">
        <f t="shared" si="59"/>
        <v>492</v>
      </c>
      <c r="U791" s="1177">
        <f t="shared" si="58"/>
        <v>0</v>
      </c>
    </row>
    <row r="792" spans="1:21" ht="18.75">
      <c r="A792" s="284"/>
      <c r="B792" s="665" t="s">
        <v>2896</v>
      </c>
      <c r="C792" s="292" t="s">
        <v>2097</v>
      </c>
      <c r="D792" s="873">
        <v>435.75</v>
      </c>
      <c r="E792" s="873">
        <v>482</v>
      </c>
      <c r="F792" s="722">
        <f t="shared" si="60"/>
        <v>530.20000000000005</v>
      </c>
      <c r="G792" s="873">
        <v>530</v>
      </c>
      <c r="H792" s="974">
        <v>530</v>
      </c>
      <c r="I792" s="491">
        <v>530</v>
      </c>
      <c r="J792" s="491">
        <v>530.20000000000005</v>
      </c>
      <c r="K792" s="491"/>
      <c r="L792" s="1035">
        <v>530</v>
      </c>
      <c r="M792" s="1035">
        <v>530</v>
      </c>
      <c r="N792" s="1035">
        <v>530</v>
      </c>
      <c r="O792" s="1035">
        <v>565</v>
      </c>
      <c r="P792" s="1035">
        <v>565</v>
      </c>
      <c r="Q792" s="1035">
        <v>565</v>
      </c>
      <c r="R792" s="1035">
        <v>565</v>
      </c>
      <c r="S792" s="1125">
        <v>565</v>
      </c>
      <c r="T792" s="1133">
        <f t="shared" si="59"/>
        <v>565</v>
      </c>
      <c r="U792" s="1177">
        <f t="shared" si="58"/>
        <v>0</v>
      </c>
    </row>
    <row r="793" spans="1:21" ht="18.75">
      <c r="A793" s="284"/>
      <c r="B793" s="665" t="s">
        <v>2897</v>
      </c>
      <c r="C793" s="292" t="s">
        <v>2097</v>
      </c>
      <c r="D793" s="873">
        <v>388.5</v>
      </c>
      <c r="E793" s="873">
        <v>388.5</v>
      </c>
      <c r="F793" s="722">
        <f t="shared" si="60"/>
        <v>427.35</v>
      </c>
      <c r="G793" s="873">
        <v>427</v>
      </c>
      <c r="H793" s="974">
        <v>427</v>
      </c>
      <c r="I793" s="491">
        <v>427</v>
      </c>
      <c r="J793" s="491">
        <v>427.35</v>
      </c>
      <c r="K793" s="491"/>
      <c r="L793" s="1035">
        <v>427</v>
      </c>
      <c r="M793" s="1035">
        <v>427</v>
      </c>
      <c r="N793" s="1035">
        <v>427</v>
      </c>
      <c r="O793" s="1035">
        <v>455</v>
      </c>
      <c r="P793" s="1035">
        <v>455</v>
      </c>
      <c r="Q793" s="1035">
        <v>455</v>
      </c>
      <c r="R793" s="1035">
        <v>455</v>
      </c>
      <c r="S793" s="1125">
        <v>455</v>
      </c>
      <c r="T793" s="1133">
        <f t="shared" si="59"/>
        <v>455</v>
      </c>
      <c r="U793" s="1177">
        <f t="shared" si="58"/>
        <v>0</v>
      </c>
    </row>
    <row r="794" spans="1:21" ht="18.75">
      <c r="A794" s="284"/>
      <c r="B794" s="665" t="s">
        <v>2898</v>
      </c>
      <c r="C794" s="292" t="s">
        <v>2097</v>
      </c>
      <c r="D794" s="873">
        <v>294</v>
      </c>
      <c r="E794" s="873">
        <v>300</v>
      </c>
      <c r="F794" s="722">
        <f t="shared" si="60"/>
        <v>330</v>
      </c>
      <c r="G794" s="873">
        <v>330</v>
      </c>
      <c r="H794" s="974">
        <v>330</v>
      </c>
      <c r="I794" s="491">
        <v>330</v>
      </c>
      <c r="J794" s="491">
        <v>330</v>
      </c>
      <c r="K794" s="491"/>
      <c r="L794" s="1035">
        <v>330</v>
      </c>
      <c r="M794" s="1035">
        <v>330</v>
      </c>
      <c r="N794" s="1035">
        <v>330</v>
      </c>
      <c r="O794" s="1035">
        <v>351</v>
      </c>
      <c r="P794" s="1035">
        <v>351</v>
      </c>
      <c r="Q794" s="1035">
        <v>351</v>
      </c>
      <c r="R794" s="1035">
        <v>351</v>
      </c>
      <c r="S794" s="1125">
        <v>351</v>
      </c>
      <c r="T794" s="1133">
        <f t="shared" si="59"/>
        <v>351</v>
      </c>
      <c r="U794" s="1177">
        <f t="shared" si="58"/>
        <v>0</v>
      </c>
    </row>
    <row r="795" spans="1:21" ht="18.75">
      <c r="A795" s="284"/>
      <c r="B795" s="665" t="s">
        <v>2899</v>
      </c>
      <c r="C795" s="292" t="s">
        <v>2097</v>
      </c>
      <c r="D795" s="873">
        <v>170</v>
      </c>
      <c r="E795" s="873">
        <v>204</v>
      </c>
      <c r="F795" s="722">
        <f t="shared" si="60"/>
        <v>224.4</v>
      </c>
      <c r="G795" s="873">
        <v>224</v>
      </c>
      <c r="H795" s="974">
        <v>224</v>
      </c>
      <c r="I795" s="491">
        <v>224</v>
      </c>
      <c r="J795" s="491">
        <v>224.4</v>
      </c>
      <c r="K795" s="491"/>
      <c r="L795" s="1035">
        <v>224</v>
      </c>
      <c r="M795" s="1035">
        <v>224</v>
      </c>
      <c r="N795" s="1035">
        <v>224</v>
      </c>
      <c r="O795" s="1035">
        <v>238</v>
      </c>
      <c r="P795" s="1035">
        <v>238</v>
      </c>
      <c r="Q795" s="1035">
        <v>238</v>
      </c>
      <c r="R795" s="1035">
        <v>238</v>
      </c>
      <c r="S795" s="1125">
        <v>238</v>
      </c>
      <c r="T795" s="1133">
        <f t="shared" si="59"/>
        <v>238</v>
      </c>
      <c r="U795" s="1177">
        <f t="shared" si="58"/>
        <v>0</v>
      </c>
    </row>
    <row r="796" spans="1:21" ht="18.75">
      <c r="A796" s="284"/>
      <c r="B796" s="665" t="s">
        <v>2900</v>
      </c>
      <c r="C796" s="292" t="s">
        <v>3170</v>
      </c>
      <c r="D796" s="873">
        <v>115.5</v>
      </c>
      <c r="E796" s="873">
        <v>116</v>
      </c>
      <c r="F796" s="722">
        <f t="shared" si="60"/>
        <v>127.60000000000001</v>
      </c>
      <c r="G796" s="873">
        <v>128</v>
      </c>
      <c r="H796" s="974">
        <v>128</v>
      </c>
      <c r="I796" s="491">
        <v>128</v>
      </c>
      <c r="J796" s="491">
        <v>127.60000000000001</v>
      </c>
      <c r="K796" s="491"/>
      <c r="L796" s="1035">
        <v>128</v>
      </c>
      <c r="M796" s="1035">
        <v>128</v>
      </c>
      <c r="N796" s="1035">
        <v>128</v>
      </c>
      <c r="O796" s="1035">
        <v>136</v>
      </c>
      <c r="P796" s="1035">
        <v>136</v>
      </c>
      <c r="Q796" s="1035">
        <v>136</v>
      </c>
      <c r="R796" s="1035">
        <v>136</v>
      </c>
      <c r="S796" s="1125">
        <v>136</v>
      </c>
      <c r="T796" s="1133">
        <f t="shared" si="59"/>
        <v>136</v>
      </c>
      <c r="U796" s="1177">
        <f t="shared" si="58"/>
        <v>0</v>
      </c>
    </row>
    <row r="797" spans="1:21" ht="18.75">
      <c r="A797" s="284"/>
      <c r="B797" s="665" t="s">
        <v>2901</v>
      </c>
      <c r="C797" s="292" t="s">
        <v>1067</v>
      </c>
      <c r="D797" s="873">
        <v>136.5</v>
      </c>
      <c r="E797" s="873">
        <v>137</v>
      </c>
      <c r="F797" s="722">
        <f t="shared" si="60"/>
        <v>150.70000000000002</v>
      </c>
      <c r="G797" s="873">
        <v>151</v>
      </c>
      <c r="H797" s="974">
        <v>151</v>
      </c>
      <c r="I797" s="491">
        <v>151</v>
      </c>
      <c r="J797" s="491">
        <v>150.70000000000002</v>
      </c>
      <c r="K797" s="491"/>
      <c r="L797" s="1035">
        <v>151</v>
      </c>
      <c r="M797" s="1035">
        <v>151</v>
      </c>
      <c r="N797" s="1035">
        <v>151</v>
      </c>
      <c r="O797" s="1035">
        <v>160</v>
      </c>
      <c r="P797" s="1035">
        <v>160</v>
      </c>
      <c r="Q797" s="1035">
        <v>160</v>
      </c>
      <c r="R797" s="1035">
        <v>160</v>
      </c>
      <c r="S797" s="1125">
        <v>160</v>
      </c>
      <c r="T797" s="1133">
        <f t="shared" si="59"/>
        <v>160</v>
      </c>
      <c r="U797" s="1177">
        <f t="shared" si="58"/>
        <v>0</v>
      </c>
    </row>
    <row r="798" spans="1:21" ht="18.75">
      <c r="A798" s="284"/>
      <c r="B798" s="665" t="s">
        <v>2394</v>
      </c>
      <c r="C798" s="292" t="s">
        <v>1067</v>
      </c>
      <c r="D798" s="873">
        <v>178.5</v>
      </c>
      <c r="E798" s="873">
        <v>179</v>
      </c>
      <c r="F798" s="722">
        <f t="shared" si="60"/>
        <v>196.9</v>
      </c>
      <c r="G798" s="873">
        <v>197</v>
      </c>
      <c r="H798" s="974">
        <v>197</v>
      </c>
      <c r="I798" s="491">
        <v>197</v>
      </c>
      <c r="J798" s="491">
        <v>196.9</v>
      </c>
      <c r="K798" s="491"/>
      <c r="L798" s="1035">
        <v>197</v>
      </c>
      <c r="M798" s="1035">
        <v>197</v>
      </c>
      <c r="N798" s="1035">
        <v>197</v>
      </c>
      <c r="O798" s="1035">
        <v>210</v>
      </c>
      <c r="P798" s="1035">
        <v>210</v>
      </c>
      <c r="Q798" s="1035">
        <v>210</v>
      </c>
      <c r="R798" s="1035">
        <v>210</v>
      </c>
      <c r="S798" s="1125">
        <v>210</v>
      </c>
      <c r="T798" s="1133">
        <f t="shared" si="59"/>
        <v>210</v>
      </c>
      <c r="U798" s="1177">
        <f t="shared" si="58"/>
        <v>0</v>
      </c>
    </row>
    <row r="799" spans="1:21" ht="18.75">
      <c r="A799" s="284"/>
      <c r="B799" s="665" t="s">
        <v>2395</v>
      </c>
      <c r="C799" s="292" t="s">
        <v>2894</v>
      </c>
      <c r="D799" s="873">
        <v>160</v>
      </c>
      <c r="E799" s="873">
        <v>192</v>
      </c>
      <c r="F799" s="722">
        <f t="shared" si="60"/>
        <v>211.20000000000002</v>
      </c>
      <c r="G799" s="873">
        <v>211</v>
      </c>
      <c r="H799" s="974">
        <v>211</v>
      </c>
      <c r="I799" s="491">
        <v>211</v>
      </c>
      <c r="J799" s="491">
        <v>211.20000000000002</v>
      </c>
      <c r="K799" s="491"/>
      <c r="L799" s="1035">
        <v>211</v>
      </c>
      <c r="M799" s="1035">
        <v>211</v>
      </c>
      <c r="N799" s="1035">
        <v>211</v>
      </c>
      <c r="O799" s="1035">
        <v>224</v>
      </c>
      <c r="P799" s="1035">
        <v>224</v>
      </c>
      <c r="Q799" s="1035">
        <v>224</v>
      </c>
      <c r="R799" s="1035">
        <v>224</v>
      </c>
      <c r="S799" s="1125">
        <v>224</v>
      </c>
      <c r="T799" s="1133">
        <f t="shared" si="59"/>
        <v>224</v>
      </c>
      <c r="U799" s="1177">
        <f t="shared" si="58"/>
        <v>0</v>
      </c>
    </row>
    <row r="800" spans="1:21" ht="18.75">
      <c r="A800" s="284"/>
      <c r="B800" s="665" t="s">
        <v>2397</v>
      </c>
      <c r="C800" s="292" t="s">
        <v>2465</v>
      </c>
      <c r="D800" s="873">
        <v>189</v>
      </c>
      <c r="E800" s="873">
        <v>189</v>
      </c>
      <c r="F800" s="722">
        <f t="shared" si="60"/>
        <v>207.9</v>
      </c>
      <c r="G800" s="873">
        <v>208</v>
      </c>
      <c r="H800" s="974">
        <v>208</v>
      </c>
      <c r="I800" s="491">
        <v>208</v>
      </c>
      <c r="J800" s="491">
        <v>207.9</v>
      </c>
      <c r="K800" s="491"/>
      <c r="L800" s="1035">
        <v>208</v>
      </c>
      <c r="M800" s="1035">
        <v>208</v>
      </c>
      <c r="N800" s="1035">
        <v>208</v>
      </c>
      <c r="O800" s="1035">
        <v>221</v>
      </c>
      <c r="P800" s="1035">
        <v>221</v>
      </c>
      <c r="Q800" s="1035">
        <v>221</v>
      </c>
      <c r="R800" s="1035">
        <v>221</v>
      </c>
      <c r="S800" s="1125">
        <v>221</v>
      </c>
      <c r="T800" s="1133">
        <f t="shared" si="59"/>
        <v>221</v>
      </c>
      <c r="U800" s="1177">
        <f t="shared" si="58"/>
        <v>0</v>
      </c>
    </row>
    <row r="801" spans="1:21" ht="33.75">
      <c r="A801" s="284"/>
      <c r="B801" s="665" t="s">
        <v>2081</v>
      </c>
      <c r="C801" s="292" t="s">
        <v>2097</v>
      </c>
      <c r="D801" s="873">
        <v>231.00000000000003</v>
      </c>
      <c r="E801" s="873">
        <v>231.00000000000003</v>
      </c>
      <c r="F801" s="722">
        <f t="shared" si="60"/>
        <v>254.10000000000005</v>
      </c>
      <c r="G801" s="873">
        <v>254</v>
      </c>
      <c r="H801" s="974">
        <v>254</v>
      </c>
      <c r="I801" s="491">
        <v>254</v>
      </c>
      <c r="J801" s="491">
        <v>254.10000000000005</v>
      </c>
      <c r="K801" s="491"/>
      <c r="L801" s="1035">
        <v>254</v>
      </c>
      <c r="M801" s="1035">
        <v>254</v>
      </c>
      <c r="N801" s="1035">
        <v>254</v>
      </c>
      <c r="O801" s="1035">
        <v>270</v>
      </c>
      <c r="P801" s="1035">
        <v>270</v>
      </c>
      <c r="Q801" s="1035">
        <v>270</v>
      </c>
      <c r="R801" s="1035">
        <v>270</v>
      </c>
      <c r="S801" s="1125">
        <v>270</v>
      </c>
      <c r="T801" s="1133">
        <f t="shared" si="59"/>
        <v>270</v>
      </c>
      <c r="U801" s="1177">
        <f t="shared" si="58"/>
        <v>0</v>
      </c>
    </row>
    <row r="802" spans="1:21" ht="18.75">
      <c r="A802" s="284"/>
      <c r="B802" s="665" t="s">
        <v>4752</v>
      </c>
      <c r="C802" s="292" t="s">
        <v>2399</v>
      </c>
      <c r="D802" s="873">
        <v>201.60000000000002</v>
      </c>
      <c r="E802" s="873">
        <v>201.60000000000002</v>
      </c>
      <c r="F802" s="722">
        <f t="shared" si="60"/>
        <v>221.76000000000005</v>
      </c>
      <c r="G802" s="873">
        <v>222</v>
      </c>
      <c r="H802" s="974">
        <v>222</v>
      </c>
      <c r="I802" s="491">
        <v>222</v>
      </c>
      <c r="J802" s="491">
        <v>221.76000000000005</v>
      </c>
      <c r="K802" s="491"/>
      <c r="L802" s="1035">
        <v>222</v>
      </c>
      <c r="M802" s="1035">
        <v>222</v>
      </c>
      <c r="N802" s="1035">
        <v>222</v>
      </c>
      <c r="O802" s="1035">
        <v>236</v>
      </c>
      <c r="P802" s="1035">
        <v>236</v>
      </c>
      <c r="Q802" s="1035">
        <v>236</v>
      </c>
      <c r="R802" s="1035">
        <v>236</v>
      </c>
      <c r="S802" s="1125">
        <v>236</v>
      </c>
      <c r="T802" s="1133">
        <f t="shared" si="59"/>
        <v>236</v>
      </c>
      <c r="U802" s="1177">
        <f t="shared" si="58"/>
        <v>0</v>
      </c>
    </row>
    <row r="803" spans="1:21" ht="18.75">
      <c r="A803" s="284"/>
      <c r="B803" s="665" t="s">
        <v>4753</v>
      </c>
      <c r="C803" s="292" t="s">
        <v>2465</v>
      </c>
      <c r="D803" s="873">
        <v>252</v>
      </c>
      <c r="E803" s="873">
        <v>252</v>
      </c>
      <c r="F803" s="722">
        <f t="shared" si="60"/>
        <v>277.20000000000005</v>
      </c>
      <c r="G803" s="873">
        <v>466</v>
      </c>
      <c r="H803" s="974">
        <v>466</v>
      </c>
      <c r="I803" s="491">
        <v>466</v>
      </c>
      <c r="J803" s="491">
        <v>277.20000000000005</v>
      </c>
      <c r="K803" s="491"/>
      <c r="L803" s="1035">
        <v>466</v>
      </c>
      <c r="M803" s="1035">
        <v>466</v>
      </c>
      <c r="N803" s="1035">
        <v>466</v>
      </c>
      <c r="O803" s="1035">
        <v>496</v>
      </c>
      <c r="P803" s="1035">
        <v>496</v>
      </c>
      <c r="Q803" s="1035">
        <v>496</v>
      </c>
      <c r="R803" s="1035">
        <v>496</v>
      </c>
      <c r="S803" s="1125">
        <v>496</v>
      </c>
      <c r="T803" s="1133">
        <f t="shared" si="59"/>
        <v>496</v>
      </c>
      <c r="U803" s="1177">
        <f t="shared" si="58"/>
        <v>0</v>
      </c>
    </row>
    <row r="804" spans="1:21" ht="18.75">
      <c r="A804" s="284"/>
      <c r="B804" s="665" t="s">
        <v>2400</v>
      </c>
      <c r="C804" s="292" t="s">
        <v>3171</v>
      </c>
      <c r="D804" s="873">
        <v>49.35</v>
      </c>
      <c r="E804" s="873">
        <v>49.35</v>
      </c>
      <c r="F804" s="722">
        <f t="shared" si="60"/>
        <v>54.285000000000004</v>
      </c>
      <c r="G804" s="873">
        <v>54</v>
      </c>
      <c r="H804" s="974">
        <v>54</v>
      </c>
      <c r="I804" s="491">
        <v>54</v>
      </c>
      <c r="J804" s="491">
        <v>54.285000000000004</v>
      </c>
      <c r="K804" s="491"/>
      <c r="L804" s="1035">
        <v>54</v>
      </c>
      <c r="M804" s="1035">
        <v>54</v>
      </c>
      <c r="N804" s="1035">
        <v>54</v>
      </c>
      <c r="O804" s="1035">
        <v>57</v>
      </c>
      <c r="P804" s="1035">
        <v>57</v>
      </c>
      <c r="Q804" s="1035">
        <v>57</v>
      </c>
      <c r="R804" s="1035">
        <v>57</v>
      </c>
      <c r="S804" s="1125">
        <v>57</v>
      </c>
      <c r="T804" s="1133">
        <f t="shared" si="59"/>
        <v>57</v>
      </c>
      <c r="U804" s="1177">
        <f t="shared" si="58"/>
        <v>0</v>
      </c>
    </row>
    <row r="805" spans="1:21" ht="18.75">
      <c r="A805" s="284"/>
      <c r="B805" s="665" t="s">
        <v>4754</v>
      </c>
      <c r="C805" s="292" t="s">
        <v>3171</v>
      </c>
      <c r="D805" s="873">
        <v>120.75</v>
      </c>
      <c r="E805" s="873">
        <v>120.75</v>
      </c>
      <c r="F805" s="722">
        <f t="shared" si="60"/>
        <v>132.82500000000002</v>
      </c>
      <c r="G805" s="873">
        <v>133</v>
      </c>
      <c r="H805" s="974">
        <v>133</v>
      </c>
      <c r="I805" s="491">
        <v>133</v>
      </c>
      <c r="J805" s="491">
        <v>132.82500000000002</v>
      </c>
      <c r="K805" s="491"/>
      <c r="L805" s="1035">
        <v>133</v>
      </c>
      <c r="M805" s="1035">
        <v>133</v>
      </c>
      <c r="N805" s="1035">
        <v>133</v>
      </c>
      <c r="O805" s="1035">
        <v>141</v>
      </c>
      <c r="P805" s="1035">
        <v>141</v>
      </c>
      <c r="Q805" s="1035">
        <v>141</v>
      </c>
      <c r="R805" s="1035">
        <v>141</v>
      </c>
      <c r="S805" s="1125">
        <v>141</v>
      </c>
      <c r="T805" s="1133">
        <f t="shared" si="59"/>
        <v>141</v>
      </c>
      <c r="U805" s="1177">
        <f t="shared" si="58"/>
        <v>0</v>
      </c>
    </row>
    <row r="806" spans="1:21" ht="18.75">
      <c r="A806" s="284"/>
      <c r="B806" s="665" t="s">
        <v>81</v>
      </c>
      <c r="C806" s="292" t="s">
        <v>3171</v>
      </c>
      <c r="D806" s="873">
        <v>808.50000000000011</v>
      </c>
      <c r="E806" s="873">
        <v>808.50000000000011</v>
      </c>
      <c r="F806" s="722">
        <f t="shared" si="60"/>
        <v>889.35000000000025</v>
      </c>
      <c r="G806" s="873">
        <v>1280</v>
      </c>
      <c r="H806" s="974">
        <v>1280</v>
      </c>
      <c r="I806" s="491">
        <v>1280</v>
      </c>
      <c r="J806" s="491">
        <v>889.35000000000025</v>
      </c>
      <c r="K806" s="491"/>
      <c r="L806" s="1035">
        <v>1280</v>
      </c>
      <c r="M806" s="1035">
        <v>1280</v>
      </c>
      <c r="N806" s="1035">
        <v>1280</v>
      </c>
      <c r="O806" s="1035">
        <v>1344</v>
      </c>
      <c r="P806" s="1035">
        <v>1344</v>
      </c>
      <c r="Q806" s="1035">
        <v>1344</v>
      </c>
      <c r="R806" s="1035">
        <v>1344</v>
      </c>
      <c r="S806" s="1125">
        <v>1344</v>
      </c>
      <c r="T806" s="1133">
        <f t="shared" si="59"/>
        <v>1344</v>
      </c>
      <c r="U806" s="1177">
        <f t="shared" si="58"/>
        <v>0</v>
      </c>
    </row>
    <row r="807" spans="1:21" ht="18.75">
      <c r="A807" s="284"/>
      <c r="B807" s="1154" t="s">
        <v>82</v>
      </c>
      <c r="C807" s="292" t="s">
        <v>2959</v>
      </c>
      <c r="D807" s="873">
        <v>152.9</v>
      </c>
      <c r="E807" s="873">
        <v>197</v>
      </c>
      <c r="F807" s="722">
        <f t="shared" si="60"/>
        <v>216.70000000000002</v>
      </c>
      <c r="G807" s="873">
        <v>217</v>
      </c>
      <c r="H807" s="974">
        <v>217</v>
      </c>
      <c r="I807" s="491">
        <v>217</v>
      </c>
      <c r="J807" s="491">
        <v>216.70000000000002</v>
      </c>
      <c r="K807" s="491"/>
      <c r="L807" s="1035">
        <v>217</v>
      </c>
      <c r="M807" s="1035">
        <v>217</v>
      </c>
      <c r="N807" s="1035">
        <v>217</v>
      </c>
      <c r="O807" s="1035">
        <v>231</v>
      </c>
      <c r="P807" s="1035">
        <v>231</v>
      </c>
      <c r="Q807" s="1035">
        <v>231</v>
      </c>
      <c r="R807" s="1035">
        <v>231</v>
      </c>
      <c r="S807" s="1125">
        <v>231</v>
      </c>
      <c r="T807" s="1133">
        <f t="shared" si="59"/>
        <v>231</v>
      </c>
      <c r="U807" s="1177">
        <f t="shared" si="58"/>
        <v>0</v>
      </c>
    </row>
    <row r="808" spans="1:21" ht="36.75">
      <c r="A808" s="284"/>
      <c r="B808" s="665" t="s">
        <v>4755</v>
      </c>
      <c r="C808" s="292" t="s">
        <v>2959</v>
      </c>
      <c r="D808" s="873">
        <v>464.20000000000005</v>
      </c>
      <c r="E808" s="873">
        <v>464.20000000000005</v>
      </c>
      <c r="F808" s="722">
        <f t="shared" si="60"/>
        <v>510.62000000000012</v>
      </c>
      <c r="G808" s="873">
        <v>511</v>
      </c>
      <c r="H808" s="974">
        <v>511</v>
      </c>
      <c r="I808" s="491">
        <v>511</v>
      </c>
      <c r="J808" s="491">
        <v>510.62000000000012</v>
      </c>
      <c r="K808" s="491"/>
      <c r="L808" s="1035">
        <v>511</v>
      </c>
      <c r="M808" s="1035">
        <v>511</v>
      </c>
      <c r="N808" s="1035">
        <v>511</v>
      </c>
      <c r="O808" s="1035">
        <v>544</v>
      </c>
      <c r="P808" s="1035">
        <v>544</v>
      </c>
      <c r="Q808" s="1035">
        <v>544</v>
      </c>
      <c r="R808" s="1035">
        <v>544</v>
      </c>
      <c r="S808" s="1125">
        <v>544</v>
      </c>
      <c r="T808" s="1133">
        <f t="shared" si="59"/>
        <v>544</v>
      </c>
      <c r="U808" s="1177">
        <f t="shared" si="58"/>
        <v>0</v>
      </c>
    </row>
    <row r="809" spans="1:21" ht="36.75">
      <c r="A809" s="284"/>
      <c r="B809" s="665" t="s">
        <v>4756</v>
      </c>
      <c r="C809" s="292" t="s">
        <v>2959</v>
      </c>
      <c r="D809" s="873">
        <v>556.5</v>
      </c>
      <c r="E809" s="873">
        <v>556.5</v>
      </c>
      <c r="F809" s="722">
        <f t="shared" si="60"/>
        <v>612.15000000000009</v>
      </c>
      <c r="G809" s="873">
        <v>612</v>
      </c>
      <c r="H809" s="974">
        <v>612</v>
      </c>
      <c r="I809" s="491">
        <v>612</v>
      </c>
      <c r="J809" s="491">
        <v>612.15000000000009</v>
      </c>
      <c r="K809" s="491"/>
      <c r="L809" s="1035">
        <v>612</v>
      </c>
      <c r="M809" s="1035">
        <v>612</v>
      </c>
      <c r="N809" s="1035">
        <v>612</v>
      </c>
      <c r="O809" s="1035">
        <v>652</v>
      </c>
      <c r="P809" s="1035">
        <v>652</v>
      </c>
      <c r="Q809" s="1035">
        <v>652</v>
      </c>
      <c r="R809" s="1035">
        <v>652</v>
      </c>
      <c r="S809" s="1125">
        <v>652</v>
      </c>
      <c r="T809" s="1133">
        <f t="shared" si="59"/>
        <v>652</v>
      </c>
      <c r="U809" s="1177">
        <f t="shared" si="58"/>
        <v>0</v>
      </c>
    </row>
    <row r="810" spans="1:21" ht="18.75">
      <c r="A810" s="284"/>
      <c r="B810" s="665" t="s">
        <v>2083</v>
      </c>
      <c r="C810" s="292" t="s">
        <v>2465</v>
      </c>
      <c r="D810" s="873">
        <v>511</v>
      </c>
      <c r="E810" s="873">
        <v>511</v>
      </c>
      <c r="F810" s="722">
        <f t="shared" si="60"/>
        <v>562.1</v>
      </c>
      <c r="G810" s="873">
        <v>562</v>
      </c>
      <c r="H810" s="974">
        <v>562</v>
      </c>
      <c r="I810" s="491">
        <v>562</v>
      </c>
      <c r="J810" s="491">
        <v>562.1</v>
      </c>
      <c r="K810" s="491"/>
      <c r="L810" s="1035">
        <v>562</v>
      </c>
      <c r="M810" s="1035">
        <v>562</v>
      </c>
      <c r="N810" s="1035">
        <v>562</v>
      </c>
      <c r="O810" s="1035">
        <v>599</v>
      </c>
      <c r="P810" s="1035">
        <v>599</v>
      </c>
      <c r="Q810" s="1035">
        <v>599</v>
      </c>
      <c r="R810" s="1035">
        <v>599</v>
      </c>
      <c r="S810" s="1125">
        <v>599</v>
      </c>
      <c r="T810" s="1133">
        <f t="shared" si="59"/>
        <v>599</v>
      </c>
      <c r="U810" s="1177">
        <f t="shared" si="58"/>
        <v>0</v>
      </c>
    </row>
    <row r="811" spans="1:21" ht="18.75">
      <c r="A811" s="284"/>
      <c r="B811" s="665" t="s">
        <v>2084</v>
      </c>
      <c r="C811" s="292" t="s">
        <v>2097</v>
      </c>
      <c r="D811" s="873">
        <v>173.25</v>
      </c>
      <c r="E811" s="873">
        <v>173.25</v>
      </c>
      <c r="F811" s="722">
        <f t="shared" si="60"/>
        <v>190.57500000000002</v>
      </c>
      <c r="G811" s="873">
        <v>191</v>
      </c>
      <c r="H811" s="974">
        <v>191</v>
      </c>
      <c r="I811" s="491">
        <v>191</v>
      </c>
      <c r="J811" s="491">
        <v>190.57500000000002</v>
      </c>
      <c r="K811" s="491"/>
      <c r="L811" s="1035">
        <v>191</v>
      </c>
      <c r="M811" s="1035">
        <v>191</v>
      </c>
      <c r="N811" s="1035">
        <v>191</v>
      </c>
      <c r="O811" s="1035">
        <v>203</v>
      </c>
      <c r="P811" s="1035">
        <v>203</v>
      </c>
      <c r="Q811" s="1035">
        <v>203</v>
      </c>
      <c r="R811" s="1035">
        <v>203</v>
      </c>
      <c r="S811" s="1125">
        <v>203</v>
      </c>
      <c r="T811" s="1133">
        <f t="shared" si="59"/>
        <v>203</v>
      </c>
      <c r="U811" s="1177">
        <f t="shared" si="58"/>
        <v>0</v>
      </c>
    </row>
    <row r="812" spans="1:21" ht="18.75">
      <c r="A812" s="284"/>
      <c r="B812" s="665" t="s">
        <v>84</v>
      </c>
      <c r="C812" s="292" t="s">
        <v>2959</v>
      </c>
      <c r="D812" s="873">
        <v>103.95000000000002</v>
      </c>
      <c r="E812" s="873">
        <v>103.95000000000002</v>
      </c>
      <c r="F812" s="722">
        <f t="shared" si="60"/>
        <v>114.34500000000003</v>
      </c>
      <c r="G812" s="873">
        <v>114</v>
      </c>
      <c r="H812" s="974">
        <v>114</v>
      </c>
      <c r="I812" s="491">
        <v>114</v>
      </c>
      <c r="J812" s="491">
        <v>114.34500000000003</v>
      </c>
      <c r="K812" s="491"/>
      <c r="L812" s="1035">
        <v>114</v>
      </c>
      <c r="M812" s="1035">
        <v>114</v>
      </c>
      <c r="N812" s="1035">
        <v>114</v>
      </c>
      <c r="O812" s="1035">
        <v>121</v>
      </c>
      <c r="P812" s="1035">
        <v>121</v>
      </c>
      <c r="Q812" s="1035">
        <v>121</v>
      </c>
      <c r="R812" s="1035">
        <v>121</v>
      </c>
      <c r="S812" s="1125">
        <v>121</v>
      </c>
      <c r="T812" s="1133">
        <f t="shared" si="59"/>
        <v>121</v>
      </c>
      <c r="U812" s="1177">
        <f t="shared" si="58"/>
        <v>0</v>
      </c>
    </row>
    <row r="813" spans="1:21" ht="18.75">
      <c r="A813" s="284"/>
      <c r="B813" s="665" t="s">
        <v>85</v>
      </c>
      <c r="C813" s="292" t="s">
        <v>3171</v>
      </c>
      <c r="D813" s="873">
        <v>231.00000000000003</v>
      </c>
      <c r="E813" s="873">
        <v>231.00000000000003</v>
      </c>
      <c r="F813" s="722">
        <f t="shared" si="60"/>
        <v>254.10000000000005</v>
      </c>
      <c r="G813" s="873">
        <v>255</v>
      </c>
      <c r="H813" s="974">
        <v>255</v>
      </c>
      <c r="I813" s="491">
        <v>255</v>
      </c>
      <c r="J813" s="491">
        <v>254.10000000000005</v>
      </c>
      <c r="K813" s="491"/>
      <c r="L813" s="1035">
        <v>255</v>
      </c>
      <c r="M813" s="1035">
        <v>255</v>
      </c>
      <c r="N813" s="1035">
        <v>255</v>
      </c>
      <c r="O813" s="1035">
        <v>271</v>
      </c>
      <c r="P813" s="1035">
        <v>271</v>
      </c>
      <c r="Q813" s="1035">
        <v>271</v>
      </c>
      <c r="R813" s="1035">
        <v>271</v>
      </c>
      <c r="S813" s="1125">
        <v>271</v>
      </c>
      <c r="T813" s="1133">
        <f t="shared" si="59"/>
        <v>271</v>
      </c>
      <c r="U813" s="1177">
        <f t="shared" si="58"/>
        <v>0</v>
      </c>
    </row>
    <row r="814" spans="1:21" ht="18.75">
      <c r="A814" s="284"/>
      <c r="B814" s="665" t="s">
        <v>2085</v>
      </c>
      <c r="C814" s="292" t="s">
        <v>2097</v>
      </c>
      <c r="D814" s="873">
        <v>231.00000000000003</v>
      </c>
      <c r="E814" s="873">
        <v>231.00000000000003</v>
      </c>
      <c r="F814" s="722">
        <f t="shared" si="60"/>
        <v>254.10000000000005</v>
      </c>
      <c r="G814" s="873">
        <v>254</v>
      </c>
      <c r="H814" s="974">
        <v>254</v>
      </c>
      <c r="I814" s="491">
        <v>254</v>
      </c>
      <c r="J814" s="491">
        <v>254.10000000000005</v>
      </c>
      <c r="K814" s="491"/>
      <c r="L814" s="523">
        <v>254</v>
      </c>
      <c r="M814" s="523">
        <v>254</v>
      </c>
      <c r="N814" s="523">
        <v>254</v>
      </c>
      <c r="O814" s="523">
        <v>270</v>
      </c>
      <c r="P814" s="523">
        <v>288</v>
      </c>
      <c r="Q814" s="523">
        <v>270</v>
      </c>
      <c r="R814" s="523">
        <v>270</v>
      </c>
      <c r="S814" s="1132">
        <v>270</v>
      </c>
      <c r="T814" s="1133">
        <f t="shared" si="59"/>
        <v>270</v>
      </c>
      <c r="U814" s="1177">
        <f t="shared" si="58"/>
        <v>0</v>
      </c>
    </row>
    <row r="815" spans="1:21" ht="18.75">
      <c r="A815" s="284"/>
      <c r="B815" s="665" t="s">
        <v>86</v>
      </c>
      <c r="C815" s="292" t="s">
        <v>2097</v>
      </c>
      <c r="D815" s="873">
        <v>19.425000000000001</v>
      </c>
      <c r="E815" s="873">
        <v>19.425000000000001</v>
      </c>
      <c r="F815" s="722">
        <f t="shared" si="60"/>
        <v>21.367500000000003</v>
      </c>
      <c r="G815" s="873">
        <v>21.367500000000003</v>
      </c>
      <c r="H815" s="974">
        <v>21.367500000000003</v>
      </c>
      <c r="I815" s="491">
        <v>21.367500000000003</v>
      </c>
      <c r="J815" s="491">
        <v>21.367500000000003</v>
      </c>
      <c r="K815" s="491"/>
      <c r="L815" s="1083">
        <v>21.367500000000003</v>
      </c>
      <c r="M815" s="1083">
        <v>21.367500000000003</v>
      </c>
      <c r="N815" s="1083">
        <v>21.367500000000003</v>
      </c>
      <c r="O815" s="1083">
        <v>21.367500000000003</v>
      </c>
      <c r="P815" s="1083">
        <v>37</v>
      </c>
      <c r="Q815" s="1083">
        <v>37</v>
      </c>
      <c r="R815" s="1083">
        <v>37</v>
      </c>
      <c r="S815" s="1409">
        <v>37</v>
      </c>
      <c r="T815" s="1133">
        <f t="shared" si="59"/>
        <v>37</v>
      </c>
      <c r="U815" s="1177">
        <f t="shared" si="58"/>
        <v>0</v>
      </c>
    </row>
    <row r="816" spans="1:21" ht="47.25">
      <c r="A816" s="284"/>
      <c r="B816" s="967" t="s">
        <v>4757</v>
      </c>
      <c r="C816" s="292" t="s">
        <v>3171</v>
      </c>
      <c r="D816" s="873">
        <v>60.900000000000006</v>
      </c>
      <c r="E816" s="873">
        <v>60.900000000000006</v>
      </c>
      <c r="F816" s="722">
        <f t="shared" si="60"/>
        <v>66.990000000000009</v>
      </c>
      <c r="G816" s="873">
        <v>60</v>
      </c>
      <c r="H816" s="974">
        <v>60</v>
      </c>
      <c r="I816" s="491">
        <v>60</v>
      </c>
      <c r="J816" s="491">
        <v>66.990000000000009</v>
      </c>
      <c r="K816" s="491"/>
      <c r="L816" s="1035">
        <v>60</v>
      </c>
      <c r="M816" s="1035">
        <v>60</v>
      </c>
      <c r="N816" s="1035">
        <v>60</v>
      </c>
      <c r="O816" s="1035">
        <v>63</v>
      </c>
      <c r="P816" s="1035">
        <v>63</v>
      </c>
      <c r="Q816" s="1035">
        <v>63</v>
      </c>
      <c r="R816" s="1035">
        <v>63</v>
      </c>
      <c r="S816" s="1129">
        <v>63</v>
      </c>
      <c r="T816" s="1133">
        <f t="shared" si="59"/>
        <v>63</v>
      </c>
      <c r="U816" s="1177">
        <f t="shared" si="58"/>
        <v>0</v>
      </c>
    </row>
    <row r="817" spans="1:22" ht="18.75">
      <c r="A817" s="284"/>
      <c r="B817" s="1136" t="s">
        <v>2087</v>
      </c>
      <c r="C817" s="292" t="s">
        <v>3171</v>
      </c>
      <c r="D817" s="873">
        <v>19.95</v>
      </c>
      <c r="E817" s="873">
        <v>19.95</v>
      </c>
      <c r="F817" s="722">
        <f t="shared" si="60"/>
        <v>21.945</v>
      </c>
      <c r="G817" s="873">
        <v>22</v>
      </c>
      <c r="H817" s="974">
        <v>22</v>
      </c>
      <c r="I817" s="491">
        <v>22</v>
      </c>
      <c r="J817" s="491">
        <v>21.945</v>
      </c>
      <c r="K817" s="491"/>
      <c r="L817" s="1035">
        <v>22</v>
      </c>
      <c r="M817" s="1035">
        <v>22</v>
      </c>
      <c r="N817" s="1035">
        <v>22</v>
      </c>
      <c r="O817" s="1035">
        <v>23</v>
      </c>
      <c r="P817" s="1035">
        <v>23</v>
      </c>
      <c r="Q817" s="1035">
        <v>23</v>
      </c>
      <c r="R817" s="1035">
        <v>23</v>
      </c>
      <c r="S817" s="1129">
        <v>23</v>
      </c>
      <c r="T817" s="1133">
        <f t="shared" si="59"/>
        <v>23</v>
      </c>
      <c r="U817" s="1177">
        <f t="shared" si="58"/>
        <v>0</v>
      </c>
    </row>
    <row r="818" spans="1:22" ht="18.75">
      <c r="A818" s="284"/>
      <c r="B818" s="1136" t="s">
        <v>4758</v>
      </c>
      <c r="C818" s="292" t="s">
        <v>2959</v>
      </c>
      <c r="D818" s="873">
        <v>485.84070796460179</v>
      </c>
      <c r="E818" s="873">
        <v>485.84070796460179</v>
      </c>
      <c r="F818" s="722">
        <f t="shared" si="60"/>
        <v>534.42477876106204</v>
      </c>
      <c r="G818" s="873">
        <v>534.42477876106204</v>
      </c>
      <c r="H818" s="974">
        <v>534</v>
      </c>
      <c r="I818" s="491">
        <v>534</v>
      </c>
      <c r="J818" s="491">
        <v>534.42477876106204</v>
      </c>
      <c r="K818" s="491"/>
      <c r="L818" s="1083">
        <v>534</v>
      </c>
      <c r="M818" s="1083">
        <v>534</v>
      </c>
      <c r="N818" s="1083">
        <v>534</v>
      </c>
      <c r="O818" s="1083">
        <v>534</v>
      </c>
      <c r="P818" s="1083">
        <v>534</v>
      </c>
      <c r="Q818" s="1083">
        <v>534</v>
      </c>
      <c r="R818" s="1083">
        <v>534</v>
      </c>
      <c r="S818" s="1409">
        <f t="shared" ref="S818" si="61">M818</f>
        <v>534</v>
      </c>
      <c r="T818" s="1133">
        <f t="shared" si="59"/>
        <v>534</v>
      </c>
      <c r="U818" s="1177">
        <f t="shared" si="58"/>
        <v>0</v>
      </c>
    </row>
    <row r="819" spans="1:22" ht="31.5">
      <c r="A819" s="284"/>
      <c r="B819" s="1136" t="s">
        <v>4759</v>
      </c>
      <c r="C819" s="292" t="s">
        <v>2959</v>
      </c>
      <c r="D819" s="873">
        <v>409</v>
      </c>
      <c r="E819" s="873">
        <v>409</v>
      </c>
      <c r="F819" s="722">
        <f>E819*1.1</f>
        <v>449.90000000000003</v>
      </c>
      <c r="G819" s="873">
        <v>450</v>
      </c>
      <c r="H819" s="974">
        <v>450</v>
      </c>
      <c r="I819" s="491">
        <v>450</v>
      </c>
      <c r="J819" s="491">
        <v>449.90000000000003</v>
      </c>
      <c r="K819" s="491"/>
      <c r="L819" s="1035">
        <v>450</v>
      </c>
      <c r="M819" s="1035">
        <v>450</v>
      </c>
      <c r="N819" s="1035">
        <v>450</v>
      </c>
      <c r="O819" s="1035">
        <v>479</v>
      </c>
      <c r="P819" s="1035">
        <v>479</v>
      </c>
      <c r="Q819" s="1035">
        <v>479</v>
      </c>
      <c r="R819" s="1035">
        <v>479</v>
      </c>
      <c r="S819" s="1125">
        <v>479</v>
      </c>
      <c r="T819" s="1133">
        <f t="shared" si="59"/>
        <v>479</v>
      </c>
      <c r="U819" s="1177">
        <f t="shared" si="58"/>
        <v>0</v>
      </c>
    </row>
    <row r="820" spans="1:22" ht="18.75">
      <c r="A820" s="284"/>
      <c r="B820" s="1136" t="s">
        <v>4760</v>
      </c>
      <c r="C820" s="292" t="s">
        <v>2959</v>
      </c>
      <c r="D820" s="873">
        <v>1125</v>
      </c>
      <c r="E820" s="873">
        <v>1125</v>
      </c>
      <c r="F820" s="722">
        <f>E820*1.05</f>
        <v>1181.25</v>
      </c>
      <c r="G820" s="873">
        <v>1238</v>
      </c>
      <c r="H820" s="974">
        <v>1238</v>
      </c>
      <c r="I820" s="491">
        <v>1238</v>
      </c>
      <c r="J820" s="491">
        <v>1181.25</v>
      </c>
      <c r="K820" s="491"/>
      <c r="L820" s="1035">
        <v>1238</v>
      </c>
      <c r="M820" s="1035">
        <v>1238</v>
      </c>
      <c r="N820" s="1035">
        <v>1238</v>
      </c>
      <c r="O820" s="1035">
        <v>1299</v>
      </c>
      <c r="P820" s="1035">
        <v>1299</v>
      </c>
      <c r="Q820" s="1035">
        <v>1299</v>
      </c>
      <c r="R820" s="1035">
        <v>1299</v>
      </c>
      <c r="S820" s="1125">
        <v>1299</v>
      </c>
      <c r="T820" s="1133">
        <f t="shared" si="59"/>
        <v>1299</v>
      </c>
      <c r="U820" s="1177">
        <f t="shared" si="58"/>
        <v>0</v>
      </c>
    </row>
    <row r="821" spans="1:22" ht="18.75">
      <c r="A821" s="284"/>
      <c r="B821" s="1136" t="s">
        <v>4761</v>
      </c>
      <c r="C821" s="292" t="s">
        <v>749</v>
      </c>
      <c r="D821" s="873">
        <v>1500</v>
      </c>
      <c r="E821" s="873">
        <v>1500</v>
      </c>
      <c r="F821" s="722">
        <f t="shared" ref="F821:F827" si="62">E821*1.05</f>
        <v>1575</v>
      </c>
      <c r="G821" s="873"/>
      <c r="H821" s="974"/>
      <c r="I821" s="491">
        <v>1650</v>
      </c>
      <c r="J821" s="491">
        <v>1575</v>
      </c>
      <c r="K821" s="491"/>
      <c r="L821" s="1081"/>
      <c r="M821" s="1081">
        <v>1650</v>
      </c>
      <c r="N821" s="1081">
        <v>1650</v>
      </c>
      <c r="O821" s="1081">
        <v>1650</v>
      </c>
      <c r="P821" s="1081">
        <v>1650</v>
      </c>
      <c r="Q821" s="1081">
        <v>1650</v>
      </c>
      <c r="R821" s="1081">
        <v>1650</v>
      </c>
      <c r="S821" s="1355">
        <v>1650</v>
      </c>
      <c r="T821" s="1133">
        <f t="shared" si="59"/>
        <v>1650</v>
      </c>
      <c r="U821" s="1177">
        <f t="shared" si="58"/>
        <v>0</v>
      </c>
    </row>
    <row r="822" spans="1:22" ht="18.75">
      <c r="A822" s="284"/>
      <c r="B822" s="1136" t="s">
        <v>4762</v>
      </c>
      <c r="C822" s="292" t="s">
        <v>749</v>
      </c>
      <c r="D822" s="873">
        <v>2850</v>
      </c>
      <c r="E822" s="873">
        <v>2850</v>
      </c>
      <c r="F822" s="722">
        <f t="shared" si="62"/>
        <v>2992.5</v>
      </c>
      <c r="G822" s="873"/>
      <c r="H822" s="974"/>
      <c r="I822" s="491">
        <v>3135</v>
      </c>
      <c r="J822" s="491">
        <v>2992.5</v>
      </c>
      <c r="K822" s="491"/>
      <c r="L822" s="1081"/>
      <c r="M822" s="1081">
        <v>3135</v>
      </c>
      <c r="N822" s="1081">
        <v>3135</v>
      </c>
      <c r="O822" s="1081">
        <v>3135</v>
      </c>
      <c r="P822" s="1081">
        <v>3135</v>
      </c>
      <c r="Q822" s="1081">
        <v>3135</v>
      </c>
      <c r="R822" s="1081">
        <v>3135</v>
      </c>
      <c r="S822" s="1355">
        <v>3135</v>
      </c>
      <c r="T822" s="1133">
        <f t="shared" si="59"/>
        <v>3135</v>
      </c>
      <c r="U822" s="1177">
        <f t="shared" si="58"/>
        <v>0</v>
      </c>
    </row>
    <row r="823" spans="1:22" ht="18.75">
      <c r="A823" s="284"/>
      <c r="B823" s="1155" t="s">
        <v>4763</v>
      </c>
      <c r="C823" s="292"/>
      <c r="D823" s="722"/>
      <c r="E823" s="722"/>
      <c r="F823" s="722"/>
      <c r="G823" s="873"/>
      <c r="H823" s="973"/>
      <c r="I823" s="491"/>
      <c r="J823" s="491"/>
      <c r="K823" s="491"/>
      <c r="L823" s="491"/>
      <c r="M823" s="491"/>
      <c r="N823" s="491"/>
      <c r="O823" s="491"/>
      <c r="P823" s="491"/>
      <c r="Q823" s="491"/>
      <c r="R823" s="491"/>
      <c r="S823" s="1124"/>
      <c r="T823" s="1133"/>
      <c r="U823" s="1177" t="e">
        <f t="shared" si="58"/>
        <v>#DIV/0!</v>
      </c>
    </row>
    <row r="824" spans="1:22" ht="18.75">
      <c r="A824" s="284"/>
      <c r="B824" s="1136" t="s">
        <v>4764</v>
      </c>
      <c r="C824" s="870" t="s">
        <v>4765</v>
      </c>
      <c r="D824" s="722">
        <v>1207.5</v>
      </c>
      <c r="E824" s="722">
        <v>1207.5</v>
      </c>
      <c r="F824" s="722">
        <f t="shared" si="62"/>
        <v>1267.875</v>
      </c>
      <c r="G824" s="873">
        <v>1267.875</v>
      </c>
      <c r="H824" s="973"/>
      <c r="I824" s="491"/>
      <c r="J824" s="491">
        <v>1267.875</v>
      </c>
      <c r="K824" s="491"/>
      <c r="L824" s="1090"/>
      <c r="M824" s="1090"/>
      <c r="N824" s="1090"/>
      <c r="O824" s="1090"/>
      <c r="P824" s="1090"/>
      <c r="Q824" s="1090"/>
      <c r="R824" s="1090"/>
      <c r="S824" s="1129"/>
      <c r="T824" s="1133">
        <f>FLOOR(S824/40,0.01)</f>
        <v>0</v>
      </c>
      <c r="U824" s="1177" t="e">
        <f t="shared" si="58"/>
        <v>#DIV/0!</v>
      </c>
    </row>
    <row r="825" spans="1:22" ht="47.25">
      <c r="A825" s="284"/>
      <c r="B825" s="1136" t="s">
        <v>4766</v>
      </c>
      <c r="C825" s="292" t="s">
        <v>2992</v>
      </c>
      <c r="D825" s="722">
        <v>1925</v>
      </c>
      <c r="E825" s="722">
        <v>1925</v>
      </c>
      <c r="F825" s="722">
        <f t="shared" si="62"/>
        <v>2021.25</v>
      </c>
      <c r="G825" s="873">
        <v>2021.25</v>
      </c>
      <c r="H825" s="974"/>
      <c r="I825" s="491"/>
      <c r="J825" s="491">
        <v>2021.25</v>
      </c>
      <c r="K825" s="491"/>
      <c r="L825" s="1090"/>
      <c r="M825" s="1090"/>
      <c r="N825" s="1090"/>
      <c r="O825" s="1090"/>
      <c r="P825" s="1090"/>
      <c r="Q825" s="1090"/>
      <c r="R825" s="1090"/>
      <c r="S825" s="1129"/>
      <c r="T825" s="1133">
        <f>S825</f>
        <v>0</v>
      </c>
      <c r="U825" s="1177" t="e">
        <f t="shared" si="58"/>
        <v>#DIV/0!</v>
      </c>
    </row>
    <row r="826" spans="1:22" ht="47.25">
      <c r="A826" s="284"/>
      <c r="B826" s="1136" t="s">
        <v>4767</v>
      </c>
      <c r="C826" s="292" t="s">
        <v>2097</v>
      </c>
      <c r="D826" s="722">
        <v>3410</v>
      </c>
      <c r="E826" s="722">
        <v>3410</v>
      </c>
      <c r="F826" s="722">
        <f t="shared" si="62"/>
        <v>3580.5</v>
      </c>
      <c r="G826" s="873">
        <v>3580.5</v>
      </c>
      <c r="H826" s="974"/>
      <c r="I826" s="491"/>
      <c r="J826" s="491">
        <v>3580.5</v>
      </c>
      <c r="K826" s="491"/>
      <c r="L826" s="1090"/>
      <c r="M826" s="1090"/>
      <c r="N826" s="1090"/>
      <c r="O826" s="1090"/>
      <c r="P826" s="1090"/>
      <c r="Q826" s="1090"/>
      <c r="R826" s="1090"/>
      <c r="S826" s="1129"/>
      <c r="T826" s="1133">
        <f t="shared" ref="T826:T874" si="63">S826</f>
        <v>0</v>
      </c>
      <c r="U826" s="1177" t="e">
        <f t="shared" si="58"/>
        <v>#DIV/0!</v>
      </c>
    </row>
    <row r="827" spans="1:22" ht="31.5">
      <c r="A827" s="284"/>
      <c r="B827" s="1136" t="s">
        <v>4768</v>
      </c>
      <c r="C827" s="292" t="s">
        <v>2097</v>
      </c>
      <c r="D827" s="722">
        <v>10642</v>
      </c>
      <c r="E827" s="722">
        <v>10642</v>
      </c>
      <c r="F827" s="722">
        <f t="shared" si="62"/>
        <v>11174.1</v>
      </c>
      <c r="G827" s="873">
        <v>11706</v>
      </c>
      <c r="H827" s="974">
        <v>11706</v>
      </c>
      <c r="I827" s="491">
        <v>11706</v>
      </c>
      <c r="J827" s="491">
        <v>11174.1</v>
      </c>
      <c r="K827" s="491"/>
      <c r="L827" s="1035">
        <v>11706</v>
      </c>
      <c r="M827" s="1035">
        <v>11706</v>
      </c>
      <c r="N827" s="1035">
        <v>11706</v>
      </c>
      <c r="O827" s="1035">
        <v>12174</v>
      </c>
      <c r="P827" s="1035">
        <v>12174</v>
      </c>
      <c r="Q827" s="1035">
        <v>12174</v>
      </c>
      <c r="R827" s="1035">
        <v>12174</v>
      </c>
      <c r="S827" s="1125">
        <v>12174</v>
      </c>
      <c r="T827" s="1133">
        <f t="shared" si="63"/>
        <v>12174</v>
      </c>
      <c r="U827" s="1177">
        <f t="shared" si="58"/>
        <v>0</v>
      </c>
      <c r="V827" t="s">
        <v>5920</v>
      </c>
    </row>
    <row r="828" spans="1:22" ht="47.25">
      <c r="A828" s="322">
        <v>37.200000000000003</v>
      </c>
      <c r="B828" s="1156" t="s">
        <v>4769</v>
      </c>
      <c r="C828" s="918"/>
      <c r="D828" s="918"/>
      <c r="E828" s="918"/>
      <c r="F828" s="987"/>
      <c r="G828" s="918"/>
      <c r="H828" s="974"/>
      <c r="I828" s="491"/>
      <c r="J828" s="491"/>
      <c r="K828" s="491"/>
      <c r="L828" s="491"/>
      <c r="M828" s="491"/>
      <c r="N828" s="491"/>
      <c r="O828" s="491"/>
      <c r="P828" s="491"/>
      <c r="Q828" s="491"/>
      <c r="R828" s="491"/>
      <c r="S828" s="1124"/>
      <c r="T828" s="1133">
        <f t="shared" si="63"/>
        <v>0</v>
      </c>
      <c r="U828" s="1177" t="e">
        <f t="shared" si="58"/>
        <v>#DIV/0!</v>
      </c>
    </row>
    <row r="829" spans="1:22" ht="31.5">
      <c r="A829" s="1091" t="s">
        <v>4770</v>
      </c>
      <c r="B829" s="1156" t="s">
        <v>4771</v>
      </c>
      <c r="C829" s="918"/>
      <c r="D829" s="918"/>
      <c r="E829" s="918"/>
      <c r="F829" s="987"/>
      <c r="G829" s="918"/>
      <c r="H829" s="974"/>
      <c r="I829" s="491"/>
      <c r="J829" s="491"/>
      <c r="K829" s="491"/>
      <c r="L829" s="491"/>
      <c r="M829" s="491"/>
      <c r="N829" s="491"/>
      <c r="O829" s="491"/>
      <c r="P829" s="491"/>
      <c r="Q829" s="491"/>
      <c r="R829" s="491"/>
      <c r="S829" s="1124"/>
      <c r="T829" s="1133">
        <f t="shared" si="63"/>
        <v>0</v>
      </c>
      <c r="U829" s="1177" t="e">
        <f t="shared" si="58"/>
        <v>#DIV/0!</v>
      </c>
    </row>
    <row r="830" spans="1:22" ht="28.5">
      <c r="A830" s="919">
        <v>1</v>
      </c>
      <c r="B830" s="1157" t="s">
        <v>4772</v>
      </c>
      <c r="C830" s="920" t="s">
        <v>4773</v>
      </c>
      <c r="D830" s="921" t="s">
        <v>399</v>
      </c>
      <c r="E830" s="873">
        <v>970.15750000000003</v>
      </c>
      <c r="F830" s="722">
        <v>1067</v>
      </c>
      <c r="G830" s="722">
        <v>1099</v>
      </c>
      <c r="H830" s="974">
        <v>1099</v>
      </c>
      <c r="I830" s="491">
        <v>1099</v>
      </c>
      <c r="J830" s="491">
        <v>1067</v>
      </c>
      <c r="K830" s="491"/>
      <c r="L830" s="1035">
        <v>1099</v>
      </c>
      <c r="M830" s="1035">
        <v>1099</v>
      </c>
      <c r="N830" s="1035">
        <v>1099</v>
      </c>
      <c r="O830" s="1035">
        <v>1153</v>
      </c>
      <c r="P830" s="1035">
        <v>1153</v>
      </c>
      <c r="Q830" s="1035">
        <v>1153</v>
      </c>
      <c r="R830" s="1035">
        <v>1153</v>
      </c>
      <c r="S830" s="1125">
        <v>1153</v>
      </c>
      <c r="T830" s="1133">
        <f t="shared" si="63"/>
        <v>1153</v>
      </c>
      <c r="U830" s="1177">
        <f t="shared" si="58"/>
        <v>0</v>
      </c>
    </row>
    <row r="831" spans="1:22" ht="28.5">
      <c r="A831" s="922">
        <v>2</v>
      </c>
      <c r="B831" s="1158" t="s">
        <v>4774</v>
      </c>
      <c r="C831" s="923" t="s">
        <v>4476</v>
      </c>
      <c r="D831" s="921" t="s">
        <v>399</v>
      </c>
      <c r="E831" s="873">
        <v>672.37799999999993</v>
      </c>
      <c r="F831" s="722">
        <v>739</v>
      </c>
      <c r="G831" s="722">
        <v>762</v>
      </c>
      <c r="H831" s="974">
        <v>762</v>
      </c>
      <c r="I831" s="491">
        <v>762</v>
      </c>
      <c r="J831" s="491">
        <v>739</v>
      </c>
      <c r="K831" s="491"/>
      <c r="L831" s="1035">
        <v>762</v>
      </c>
      <c r="M831" s="1035">
        <v>762</v>
      </c>
      <c r="N831" s="1035">
        <v>762</v>
      </c>
      <c r="O831" s="1035">
        <v>812</v>
      </c>
      <c r="P831" s="1035">
        <v>812</v>
      </c>
      <c r="Q831" s="1035">
        <v>812</v>
      </c>
      <c r="R831" s="1035">
        <v>812</v>
      </c>
      <c r="S831" s="1125">
        <v>812</v>
      </c>
      <c r="T831" s="1133">
        <f t="shared" si="63"/>
        <v>812</v>
      </c>
      <c r="U831" s="1177">
        <f t="shared" si="58"/>
        <v>0</v>
      </c>
    </row>
    <row r="832" spans="1:22" ht="18">
      <c r="A832" s="924" t="s">
        <v>4775</v>
      </c>
      <c r="B832" s="1156" t="s">
        <v>4776</v>
      </c>
      <c r="C832" s="923"/>
      <c r="D832" s="921" t="s">
        <v>399</v>
      </c>
      <c r="E832" s="873"/>
      <c r="F832" s="722"/>
      <c r="G832" s="873"/>
      <c r="H832" s="974"/>
      <c r="I832" s="491"/>
      <c r="J832" s="491"/>
      <c r="K832" s="491"/>
      <c r="L832" s="491"/>
      <c r="M832" s="491"/>
      <c r="N832" s="491"/>
      <c r="O832" s="491"/>
      <c r="P832" s="491"/>
      <c r="Q832" s="491"/>
      <c r="R832" s="491"/>
      <c r="S832" s="1124"/>
      <c r="T832" s="1133">
        <f t="shared" si="63"/>
        <v>0</v>
      </c>
      <c r="U832" s="1177" t="e">
        <f t="shared" si="58"/>
        <v>#DIV/0!</v>
      </c>
    </row>
    <row r="833" spans="1:21" ht="18">
      <c r="A833" s="925">
        <v>1</v>
      </c>
      <c r="B833" s="1159" t="s">
        <v>4777</v>
      </c>
      <c r="C833" s="921" t="s">
        <v>4778</v>
      </c>
      <c r="D833" s="722" t="s">
        <v>399</v>
      </c>
      <c r="E833" s="722">
        <v>155.72575138561822</v>
      </c>
      <c r="F833" s="722">
        <f>E833*1.1</f>
        <v>171.29832652418006</v>
      </c>
      <c r="G833" s="873">
        <v>176</v>
      </c>
      <c r="H833" s="974">
        <v>176</v>
      </c>
      <c r="I833" s="491">
        <v>176</v>
      </c>
      <c r="J833" s="491">
        <v>171.29832652418006</v>
      </c>
      <c r="K833" s="491"/>
      <c r="L833" s="1035">
        <v>176</v>
      </c>
      <c r="M833" s="1035">
        <v>176</v>
      </c>
      <c r="N833" s="1035">
        <v>176</v>
      </c>
      <c r="O833" s="1035">
        <v>187</v>
      </c>
      <c r="P833" s="1035">
        <v>187</v>
      </c>
      <c r="Q833" s="1035">
        <v>187</v>
      </c>
      <c r="R833" s="1035">
        <v>187</v>
      </c>
      <c r="S833" s="1125">
        <v>187</v>
      </c>
      <c r="T833" s="1133">
        <f t="shared" si="63"/>
        <v>187</v>
      </c>
      <c r="U833" s="1177">
        <f t="shared" si="58"/>
        <v>0</v>
      </c>
    </row>
    <row r="834" spans="1:21" ht="18">
      <c r="A834" s="925">
        <v>2</v>
      </c>
      <c r="B834" s="1160" t="s">
        <v>4779</v>
      </c>
      <c r="C834" s="921" t="s">
        <v>4476</v>
      </c>
      <c r="D834" s="722" t="s">
        <v>399</v>
      </c>
      <c r="E834" s="722">
        <v>1446.4640585001025</v>
      </c>
      <c r="F834" s="722">
        <f>E834*1.1</f>
        <v>1591.1104643501128</v>
      </c>
      <c r="G834" s="873">
        <v>1639</v>
      </c>
      <c r="H834" s="974">
        <v>1639</v>
      </c>
      <c r="I834" s="491">
        <v>1639</v>
      </c>
      <c r="J834" s="491">
        <v>1591.1104643501128</v>
      </c>
      <c r="K834" s="491"/>
      <c r="L834" s="1035">
        <v>1639</v>
      </c>
      <c r="M834" s="1035">
        <v>1639</v>
      </c>
      <c r="N834" s="1035">
        <v>1270</v>
      </c>
      <c r="O834" s="1035">
        <v>1316</v>
      </c>
      <c r="P834" s="1035">
        <v>1316</v>
      </c>
      <c r="Q834" s="1035">
        <v>1316</v>
      </c>
      <c r="R834" s="1035">
        <v>1316</v>
      </c>
      <c r="S834" s="1125">
        <v>1316</v>
      </c>
      <c r="T834" s="1133">
        <f t="shared" si="63"/>
        <v>1316</v>
      </c>
      <c r="U834" s="1177">
        <f t="shared" si="58"/>
        <v>0</v>
      </c>
    </row>
    <row r="835" spans="1:21" ht="18">
      <c r="A835" s="925">
        <v>3</v>
      </c>
      <c r="B835" s="1160" t="s">
        <v>4780</v>
      </c>
      <c r="C835" s="921" t="s">
        <v>4476</v>
      </c>
      <c r="D835" s="722" t="s">
        <v>399</v>
      </c>
      <c r="E835" s="722" t="s">
        <v>399</v>
      </c>
      <c r="F835" s="722">
        <v>4180</v>
      </c>
      <c r="G835" s="873">
        <v>4305</v>
      </c>
      <c r="H835" s="974">
        <v>4305</v>
      </c>
      <c r="I835" s="491">
        <v>4305</v>
      </c>
      <c r="J835" s="491">
        <v>4180</v>
      </c>
      <c r="K835" s="491"/>
      <c r="L835" s="1035">
        <v>4305</v>
      </c>
      <c r="M835" s="1035">
        <v>4305</v>
      </c>
      <c r="N835" s="1035">
        <v>4305</v>
      </c>
      <c r="O835" s="1035">
        <v>4520</v>
      </c>
      <c r="P835" s="1035">
        <v>4520</v>
      </c>
      <c r="Q835" s="1035">
        <v>4520</v>
      </c>
      <c r="R835" s="1035">
        <v>4520</v>
      </c>
      <c r="S835" s="1125">
        <v>4520</v>
      </c>
      <c r="T835" s="1133">
        <f t="shared" si="63"/>
        <v>4520</v>
      </c>
      <c r="U835" s="1177">
        <f t="shared" si="58"/>
        <v>0</v>
      </c>
    </row>
    <row r="836" spans="1:21" ht="18">
      <c r="A836" s="925">
        <v>4</v>
      </c>
      <c r="B836" s="1160" t="s">
        <v>4781</v>
      </c>
      <c r="C836" s="921" t="s">
        <v>4476</v>
      </c>
      <c r="D836" s="722" t="s">
        <v>399</v>
      </c>
      <c r="E836" s="722" t="s">
        <v>399</v>
      </c>
      <c r="F836" s="722">
        <v>400</v>
      </c>
      <c r="G836" s="873">
        <v>412</v>
      </c>
      <c r="H836" s="974">
        <v>412</v>
      </c>
      <c r="I836" s="491">
        <v>412</v>
      </c>
      <c r="J836" s="491">
        <v>400</v>
      </c>
      <c r="K836" s="491"/>
      <c r="L836" s="1035">
        <v>412</v>
      </c>
      <c r="M836" s="1035">
        <v>412</v>
      </c>
      <c r="N836" s="1035">
        <v>346</v>
      </c>
      <c r="O836" s="1035">
        <v>362</v>
      </c>
      <c r="P836" s="1035">
        <v>362</v>
      </c>
      <c r="Q836" s="1035">
        <v>362</v>
      </c>
      <c r="R836" s="1035">
        <v>362</v>
      </c>
      <c r="S836" s="1125">
        <v>362</v>
      </c>
      <c r="T836" s="1133">
        <f t="shared" si="63"/>
        <v>362</v>
      </c>
      <c r="U836" s="1177">
        <f t="shared" si="58"/>
        <v>0</v>
      </c>
    </row>
    <row r="837" spans="1:21" ht="18">
      <c r="A837" s="925">
        <v>5</v>
      </c>
      <c r="B837" s="1160" t="s">
        <v>4782</v>
      </c>
      <c r="C837" s="921" t="s">
        <v>4476</v>
      </c>
      <c r="D837" s="722" t="s">
        <v>399</v>
      </c>
      <c r="E837" s="722" t="s">
        <v>399</v>
      </c>
      <c r="F837" s="722">
        <v>117</v>
      </c>
      <c r="G837" s="873">
        <v>121</v>
      </c>
      <c r="H837" s="974">
        <v>121</v>
      </c>
      <c r="I837" s="491">
        <v>121</v>
      </c>
      <c r="J837" s="491">
        <v>117</v>
      </c>
      <c r="K837" s="491"/>
      <c r="L837" s="1035">
        <v>121</v>
      </c>
      <c r="M837" s="1035">
        <v>121</v>
      </c>
      <c r="N837" s="1035">
        <v>121</v>
      </c>
      <c r="O837" s="1035">
        <v>129</v>
      </c>
      <c r="P837" s="1035">
        <v>129</v>
      </c>
      <c r="Q837" s="1035">
        <v>129</v>
      </c>
      <c r="R837" s="1035">
        <v>129</v>
      </c>
      <c r="S837" s="1125">
        <v>129</v>
      </c>
      <c r="T837" s="1133">
        <f t="shared" si="63"/>
        <v>129</v>
      </c>
      <c r="U837" s="1177">
        <f t="shared" si="58"/>
        <v>0</v>
      </c>
    </row>
    <row r="838" spans="1:21" ht="18">
      <c r="A838" s="925">
        <v>6</v>
      </c>
      <c r="B838" s="1160" t="s">
        <v>4783</v>
      </c>
      <c r="C838" s="921" t="s">
        <v>4476</v>
      </c>
      <c r="D838" s="722" t="s">
        <v>399</v>
      </c>
      <c r="E838" s="722" t="s">
        <v>399</v>
      </c>
      <c r="F838" s="722">
        <v>894</v>
      </c>
      <c r="G838" s="873">
        <v>921</v>
      </c>
      <c r="H838" s="974">
        <v>921</v>
      </c>
      <c r="I838" s="491">
        <v>921</v>
      </c>
      <c r="J838" s="491">
        <v>894</v>
      </c>
      <c r="K838" s="491"/>
      <c r="L838" s="1035">
        <v>921</v>
      </c>
      <c r="M838" s="1035">
        <v>921</v>
      </c>
      <c r="N838" s="1035">
        <v>921</v>
      </c>
      <c r="O838" s="1035">
        <v>950</v>
      </c>
      <c r="P838" s="1035">
        <v>950</v>
      </c>
      <c r="Q838" s="1035">
        <v>950</v>
      </c>
      <c r="R838" s="1035">
        <v>950</v>
      </c>
      <c r="S838" s="1125">
        <v>950</v>
      </c>
      <c r="T838" s="1133">
        <f t="shared" si="63"/>
        <v>950</v>
      </c>
      <c r="U838" s="1177">
        <f t="shared" si="58"/>
        <v>0</v>
      </c>
    </row>
    <row r="839" spans="1:21" ht="18">
      <c r="A839" s="925">
        <v>7</v>
      </c>
      <c r="B839" s="1159" t="s">
        <v>4784</v>
      </c>
      <c r="C839" s="921" t="s">
        <v>4476</v>
      </c>
      <c r="D839" s="722" t="s">
        <v>399</v>
      </c>
      <c r="E839" s="722">
        <v>131.61929196447767</v>
      </c>
      <c r="F839" s="722">
        <v>144</v>
      </c>
      <c r="G839" s="873">
        <v>149</v>
      </c>
      <c r="H839" s="974">
        <v>149</v>
      </c>
      <c r="I839" s="491">
        <v>149</v>
      </c>
      <c r="J839" s="491">
        <v>144</v>
      </c>
      <c r="K839" s="491"/>
      <c r="L839" s="1035">
        <v>149</v>
      </c>
      <c r="M839" s="1035">
        <v>149</v>
      </c>
      <c r="N839" s="1035">
        <v>149</v>
      </c>
      <c r="O839" s="1035">
        <v>158</v>
      </c>
      <c r="P839" s="1035">
        <v>158</v>
      </c>
      <c r="Q839" s="1035">
        <v>158</v>
      </c>
      <c r="R839" s="1035">
        <v>158</v>
      </c>
      <c r="S839" s="1125">
        <v>158</v>
      </c>
      <c r="T839" s="1133">
        <f t="shared" si="63"/>
        <v>158</v>
      </c>
      <c r="U839" s="1177">
        <f t="shared" si="58"/>
        <v>0</v>
      </c>
    </row>
    <row r="840" spans="1:21" ht="18">
      <c r="A840" s="925">
        <v>8</v>
      </c>
      <c r="B840" s="1161" t="s">
        <v>4785</v>
      </c>
      <c r="C840" s="921" t="s">
        <v>4476</v>
      </c>
      <c r="D840" s="722" t="s">
        <v>399</v>
      </c>
      <c r="E840" s="722">
        <v>175.6</v>
      </c>
      <c r="F840" s="722">
        <v>193</v>
      </c>
      <c r="G840" s="873">
        <v>199</v>
      </c>
      <c r="H840" s="974">
        <v>199</v>
      </c>
      <c r="I840" s="491">
        <v>199</v>
      </c>
      <c r="J840" s="491">
        <v>193</v>
      </c>
      <c r="K840" s="491"/>
      <c r="L840" s="1035">
        <v>199</v>
      </c>
      <c r="M840" s="1035">
        <v>199</v>
      </c>
      <c r="N840" s="1035">
        <v>199</v>
      </c>
      <c r="O840" s="1035">
        <v>212</v>
      </c>
      <c r="P840" s="1035">
        <v>212</v>
      </c>
      <c r="Q840" s="1035">
        <v>212</v>
      </c>
      <c r="R840" s="1035">
        <v>212</v>
      </c>
      <c r="S840" s="1125">
        <v>212</v>
      </c>
      <c r="T840" s="1133">
        <f t="shared" si="63"/>
        <v>212</v>
      </c>
      <c r="U840" s="1177">
        <f t="shared" si="58"/>
        <v>0</v>
      </c>
    </row>
    <row r="841" spans="1:21" ht="18">
      <c r="A841" s="925">
        <v>9</v>
      </c>
      <c r="B841" s="1159" t="s">
        <v>4786</v>
      </c>
      <c r="C841" s="921" t="s">
        <v>4476</v>
      </c>
      <c r="D841" s="722" t="s">
        <v>399</v>
      </c>
      <c r="E841" s="722">
        <v>140.30000000000001</v>
      </c>
      <c r="F841" s="722">
        <v>154</v>
      </c>
      <c r="G841" s="873">
        <v>199</v>
      </c>
      <c r="H841" s="974">
        <v>199</v>
      </c>
      <c r="I841" s="491">
        <v>199</v>
      </c>
      <c r="J841" s="491">
        <v>154</v>
      </c>
      <c r="K841" s="491"/>
      <c r="L841" s="1035">
        <v>199</v>
      </c>
      <c r="M841" s="1035">
        <v>199</v>
      </c>
      <c r="N841" s="1035">
        <v>199</v>
      </c>
      <c r="O841" s="1035">
        <v>199</v>
      </c>
      <c r="P841" s="1035">
        <v>199</v>
      </c>
      <c r="Q841" s="1035">
        <v>199</v>
      </c>
      <c r="R841" s="1035">
        <v>199</v>
      </c>
      <c r="S841" s="1125">
        <f t="shared" ref="S841:S859" si="64">M841</f>
        <v>199</v>
      </c>
      <c r="T841" s="1133">
        <f t="shared" si="63"/>
        <v>199</v>
      </c>
      <c r="U841" s="1177">
        <f t="shared" si="58"/>
        <v>0</v>
      </c>
    </row>
    <row r="842" spans="1:21" ht="18">
      <c r="A842" s="925">
        <v>10</v>
      </c>
      <c r="B842" s="1159" t="s">
        <v>4787</v>
      </c>
      <c r="C842" s="921" t="s">
        <v>4773</v>
      </c>
      <c r="D842" s="722" t="s">
        <v>399</v>
      </c>
      <c r="E842" s="722">
        <v>140.30000000000001</v>
      </c>
      <c r="F842" s="722">
        <v>154</v>
      </c>
      <c r="G842" s="873">
        <v>199</v>
      </c>
      <c r="H842" s="974">
        <v>199</v>
      </c>
      <c r="I842" s="491">
        <v>199</v>
      </c>
      <c r="J842" s="491">
        <v>154</v>
      </c>
      <c r="K842" s="491"/>
      <c r="L842" s="1035">
        <v>199</v>
      </c>
      <c r="M842" s="1035">
        <v>199</v>
      </c>
      <c r="N842" s="1035">
        <v>187</v>
      </c>
      <c r="O842" s="1035">
        <v>196</v>
      </c>
      <c r="P842" s="1035">
        <v>196</v>
      </c>
      <c r="Q842" s="1035">
        <v>196</v>
      </c>
      <c r="R842" s="1035">
        <v>196</v>
      </c>
      <c r="S842" s="1125">
        <v>196</v>
      </c>
      <c r="T842" s="1133">
        <f t="shared" si="63"/>
        <v>196</v>
      </c>
      <c r="U842" s="1177">
        <f t="shared" ref="U842:U905" si="65">(S842-Q842)/Q842</f>
        <v>0</v>
      </c>
    </row>
    <row r="843" spans="1:21" ht="18">
      <c r="A843" s="925">
        <v>11</v>
      </c>
      <c r="B843" s="1159" t="s">
        <v>4788</v>
      </c>
      <c r="C843" s="921" t="s">
        <v>4778</v>
      </c>
      <c r="D843" s="722" t="s">
        <v>399</v>
      </c>
      <c r="E843" s="722">
        <v>210</v>
      </c>
      <c r="F843" s="722">
        <v>231</v>
      </c>
      <c r="G843" s="873">
        <v>238</v>
      </c>
      <c r="H843" s="974">
        <v>238</v>
      </c>
      <c r="I843" s="491">
        <v>238</v>
      </c>
      <c r="J843" s="491">
        <v>231</v>
      </c>
      <c r="K843" s="491"/>
      <c r="L843" s="1035">
        <v>238</v>
      </c>
      <c r="M843" s="1035">
        <v>238</v>
      </c>
      <c r="N843" s="1035">
        <v>238</v>
      </c>
      <c r="O843" s="1035">
        <v>240</v>
      </c>
      <c r="P843" s="1035">
        <v>240</v>
      </c>
      <c r="Q843" s="1035">
        <v>240</v>
      </c>
      <c r="R843" s="1035">
        <v>240</v>
      </c>
      <c r="S843" s="1125">
        <v>240</v>
      </c>
      <c r="T843" s="1133">
        <f t="shared" si="63"/>
        <v>240</v>
      </c>
      <c r="U843" s="1177">
        <f t="shared" si="65"/>
        <v>0</v>
      </c>
    </row>
    <row r="844" spans="1:21" ht="18">
      <c r="A844" s="925">
        <v>12</v>
      </c>
      <c r="B844" s="1159" t="s">
        <v>4789</v>
      </c>
      <c r="C844" s="921"/>
      <c r="D844" s="722" t="s">
        <v>399</v>
      </c>
      <c r="E844" s="722">
        <v>154</v>
      </c>
      <c r="F844" s="722">
        <v>231</v>
      </c>
      <c r="G844" s="873">
        <v>238</v>
      </c>
      <c r="H844" s="974">
        <v>238</v>
      </c>
      <c r="I844" s="491">
        <v>238</v>
      </c>
      <c r="J844" s="491">
        <v>231</v>
      </c>
      <c r="K844" s="491"/>
      <c r="L844" s="1035">
        <v>238</v>
      </c>
      <c r="M844" s="1035">
        <v>238</v>
      </c>
      <c r="N844" s="1035">
        <v>238</v>
      </c>
      <c r="O844" s="1035">
        <v>240</v>
      </c>
      <c r="P844" s="1035">
        <v>240</v>
      </c>
      <c r="Q844" s="1035">
        <v>240</v>
      </c>
      <c r="R844" s="1035">
        <v>240</v>
      </c>
      <c r="S844" s="1125">
        <v>240</v>
      </c>
      <c r="T844" s="1133">
        <f t="shared" si="63"/>
        <v>240</v>
      </c>
      <c r="U844" s="1177">
        <f t="shared" si="65"/>
        <v>0</v>
      </c>
    </row>
    <row r="845" spans="1:21" ht="18">
      <c r="A845" s="925">
        <v>13</v>
      </c>
      <c r="B845" s="1161" t="s">
        <v>4790</v>
      </c>
      <c r="C845" s="921"/>
      <c r="D845" s="722" t="s">
        <v>399</v>
      </c>
      <c r="E845" s="722">
        <v>209</v>
      </c>
      <c r="F845" s="722">
        <v>169</v>
      </c>
      <c r="G845" s="873">
        <v>174</v>
      </c>
      <c r="H845" s="974">
        <v>174</v>
      </c>
      <c r="I845" s="491">
        <v>174</v>
      </c>
      <c r="J845" s="491">
        <v>169</v>
      </c>
      <c r="K845" s="491"/>
      <c r="L845" s="1035">
        <v>174</v>
      </c>
      <c r="M845" s="1035">
        <v>174</v>
      </c>
      <c r="N845" s="1035">
        <v>174</v>
      </c>
      <c r="O845" s="1035">
        <v>185</v>
      </c>
      <c r="P845" s="1035">
        <v>185</v>
      </c>
      <c r="Q845" s="1035">
        <v>185</v>
      </c>
      <c r="R845" s="1035">
        <v>185</v>
      </c>
      <c r="S845" s="1125">
        <v>185</v>
      </c>
      <c r="T845" s="1133">
        <f t="shared" si="63"/>
        <v>185</v>
      </c>
      <c r="U845" s="1177">
        <f t="shared" si="65"/>
        <v>0</v>
      </c>
    </row>
    <row r="846" spans="1:21" ht="18">
      <c r="A846" s="925">
        <v>14</v>
      </c>
      <c r="B846" s="1161" t="s">
        <v>4791</v>
      </c>
      <c r="C846" s="921"/>
      <c r="D846" s="722" t="s">
        <v>399</v>
      </c>
      <c r="E846" s="722">
        <v>232.9005534974055</v>
      </c>
      <c r="F846" s="722">
        <v>229</v>
      </c>
      <c r="G846" s="873">
        <v>237</v>
      </c>
      <c r="H846" s="974">
        <v>237</v>
      </c>
      <c r="I846" s="491">
        <v>237</v>
      </c>
      <c r="J846" s="491">
        <v>229</v>
      </c>
      <c r="K846" s="491"/>
      <c r="L846" s="1035">
        <v>237</v>
      </c>
      <c r="M846" s="1035">
        <v>237</v>
      </c>
      <c r="N846" s="1035">
        <v>237</v>
      </c>
      <c r="O846" s="1035">
        <v>237</v>
      </c>
      <c r="P846" s="1035">
        <v>237</v>
      </c>
      <c r="Q846" s="1035">
        <v>237</v>
      </c>
      <c r="R846" s="1035">
        <v>237</v>
      </c>
      <c r="S846" s="1125">
        <v>237</v>
      </c>
      <c r="T846" s="1133">
        <f t="shared" si="63"/>
        <v>237</v>
      </c>
      <c r="U846" s="1177">
        <f t="shared" si="65"/>
        <v>0</v>
      </c>
    </row>
    <row r="847" spans="1:21" ht="18">
      <c r="A847" s="925">
        <v>15</v>
      </c>
      <c r="B847" s="1159" t="s">
        <v>4792</v>
      </c>
      <c r="C847" s="921"/>
      <c r="D847" s="722" t="s">
        <v>399</v>
      </c>
      <c r="E847" s="722"/>
      <c r="F847" s="722">
        <v>256</v>
      </c>
      <c r="G847" s="873">
        <v>264</v>
      </c>
      <c r="H847" s="974">
        <v>264</v>
      </c>
      <c r="I847" s="491">
        <v>264</v>
      </c>
      <c r="J847" s="491">
        <v>256</v>
      </c>
      <c r="K847" s="491"/>
      <c r="L847" s="1035">
        <v>264</v>
      </c>
      <c r="M847" s="1035">
        <v>264</v>
      </c>
      <c r="N847" s="1035">
        <v>264</v>
      </c>
      <c r="O847" s="1035">
        <v>281</v>
      </c>
      <c r="P847" s="1035">
        <v>281</v>
      </c>
      <c r="Q847" s="1035">
        <v>281</v>
      </c>
      <c r="R847" s="1035">
        <v>281</v>
      </c>
      <c r="S847" s="1125">
        <v>281</v>
      </c>
      <c r="T847" s="1133">
        <f t="shared" si="63"/>
        <v>281</v>
      </c>
      <c r="U847" s="1177">
        <f t="shared" si="65"/>
        <v>0</v>
      </c>
    </row>
    <row r="848" spans="1:21" ht="18">
      <c r="A848" s="925">
        <v>16</v>
      </c>
      <c r="B848" s="1161" t="s">
        <v>4793</v>
      </c>
      <c r="C848" s="921"/>
      <c r="D848" s="722" t="s">
        <v>399</v>
      </c>
      <c r="E848" s="722">
        <v>1118</v>
      </c>
      <c r="F848" s="722">
        <v>1220</v>
      </c>
      <c r="G848" s="873">
        <v>1267</v>
      </c>
      <c r="H848" s="974">
        <v>1267</v>
      </c>
      <c r="I848" s="491">
        <v>1267</v>
      </c>
      <c r="J848" s="491">
        <v>1220</v>
      </c>
      <c r="K848" s="491"/>
      <c r="L848" s="1035">
        <v>1267</v>
      </c>
      <c r="M848" s="1035">
        <v>1267</v>
      </c>
      <c r="N848" s="1035">
        <v>1267</v>
      </c>
      <c r="O848" s="1035">
        <v>1330</v>
      </c>
      <c r="P848" s="1035">
        <v>1330</v>
      </c>
      <c r="Q848" s="1035">
        <v>1330</v>
      </c>
      <c r="R848" s="1035">
        <v>1330</v>
      </c>
      <c r="S848" s="1125">
        <v>1330</v>
      </c>
      <c r="T848" s="1133">
        <f t="shared" si="63"/>
        <v>1330</v>
      </c>
      <c r="U848" s="1177">
        <f t="shared" si="65"/>
        <v>0</v>
      </c>
    </row>
    <row r="849" spans="1:21" ht="18">
      <c r="A849" s="925">
        <v>17</v>
      </c>
      <c r="B849" s="1159" t="s">
        <v>4794</v>
      </c>
      <c r="C849" s="921"/>
      <c r="D849" s="722" t="s">
        <v>399</v>
      </c>
      <c r="E849" s="722">
        <v>643</v>
      </c>
      <c r="F849" s="722">
        <v>707</v>
      </c>
      <c r="G849" s="873">
        <v>728</v>
      </c>
      <c r="H849" s="974">
        <v>728</v>
      </c>
      <c r="I849" s="491">
        <v>728</v>
      </c>
      <c r="J849" s="491">
        <v>707</v>
      </c>
      <c r="K849" s="491"/>
      <c r="L849" s="1035">
        <v>728</v>
      </c>
      <c r="M849" s="1035">
        <v>728</v>
      </c>
      <c r="N849" s="1035">
        <v>728</v>
      </c>
      <c r="O849" s="1035">
        <v>764</v>
      </c>
      <c r="P849" s="1035">
        <v>764</v>
      </c>
      <c r="Q849" s="1035">
        <v>764</v>
      </c>
      <c r="R849" s="1035">
        <v>764</v>
      </c>
      <c r="S849" s="1125">
        <v>764</v>
      </c>
      <c r="T849" s="1133">
        <f t="shared" si="63"/>
        <v>764</v>
      </c>
      <c r="U849" s="1177">
        <f t="shared" si="65"/>
        <v>0</v>
      </c>
    </row>
    <row r="850" spans="1:21" ht="18">
      <c r="A850" s="925">
        <v>18</v>
      </c>
      <c r="B850" s="1159" t="s">
        <v>4795</v>
      </c>
      <c r="C850" s="921"/>
      <c r="D850" s="722" t="s">
        <v>399</v>
      </c>
      <c r="E850" s="722">
        <v>2322</v>
      </c>
      <c r="F850" s="722">
        <v>2554</v>
      </c>
      <c r="G850" s="873">
        <v>2631</v>
      </c>
      <c r="H850" s="974">
        <v>2631</v>
      </c>
      <c r="I850" s="491">
        <v>2631</v>
      </c>
      <c r="J850" s="491">
        <v>2554</v>
      </c>
      <c r="K850" s="491"/>
      <c r="L850" s="1035">
        <v>2631</v>
      </c>
      <c r="M850" s="1035">
        <v>2631</v>
      </c>
      <c r="N850" s="1035">
        <v>2631</v>
      </c>
      <c r="O850" s="1035">
        <v>2757</v>
      </c>
      <c r="P850" s="1035">
        <v>2757</v>
      </c>
      <c r="Q850" s="1035">
        <v>2757</v>
      </c>
      <c r="R850" s="1035">
        <v>2757</v>
      </c>
      <c r="S850" s="1125">
        <v>2757</v>
      </c>
      <c r="T850" s="1133">
        <f t="shared" si="63"/>
        <v>2757</v>
      </c>
      <c r="U850" s="1177">
        <f t="shared" si="65"/>
        <v>0</v>
      </c>
    </row>
    <row r="851" spans="1:21" ht="18">
      <c r="A851" s="925">
        <v>19</v>
      </c>
      <c r="B851" s="1159" t="s">
        <v>4796</v>
      </c>
      <c r="C851" s="921"/>
      <c r="D851" s="722" t="s">
        <v>399</v>
      </c>
      <c r="E851" s="722">
        <v>95</v>
      </c>
      <c r="F851" s="722">
        <v>104</v>
      </c>
      <c r="G851" s="873">
        <v>107</v>
      </c>
      <c r="H851" s="974">
        <v>107</v>
      </c>
      <c r="I851" s="491">
        <v>107</v>
      </c>
      <c r="J851" s="491">
        <v>104</v>
      </c>
      <c r="K851" s="491"/>
      <c r="L851" s="1035">
        <v>107</v>
      </c>
      <c r="M851" s="1035">
        <v>107</v>
      </c>
      <c r="N851" s="1035">
        <v>107</v>
      </c>
      <c r="O851" s="1035">
        <v>112.35</v>
      </c>
      <c r="P851" s="1035">
        <v>112.35</v>
      </c>
      <c r="Q851" s="1035">
        <v>112.35</v>
      </c>
      <c r="R851" s="1035">
        <v>112.35</v>
      </c>
      <c r="S851" s="1125">
        <v>112.35</v>
      </c>
      <c r="T851" s="1133">
        <f t="shared" si="63"/>
        <v>112.35</v>
      </c>
      <c r="U851" s="1177">
        <f t="shared" si="65"/>
        <v>0</v>
      </c>
    </row>
    <row r="852" spans="1:21" ht="18">
      <c r="A852" s="925">
        <v>20</v>
      </c>
      <c r="B852" s="1159" t="s">
        <v>4797</v>
      </c>
      <c r="C852" s="921"/>
      <c r="D852" s="722" t="s">
        <v>399</v>
      </c>
      <c r="E852" s="722">
        <v>146</v>
      </c>
      <c r="F852" s="722">
        <v>160</v>
      </c>
      <c r="G852" s="873">
        <v>165</v>
      </c>
      <c r="H852" s="974">
        <v>165</v>
      </c>
      <c r="I852" s="491">
        <v>165</v>
      </c>
      <c r="J852" s="491">
        <v>160</v>
      </c>
      <c r="K852" s="491"/>
      <c r="L852" s="1035">
        <v>165</v>
      </c>
      <c r="M852" s="1035">
        <v>165</v>
      </c>
      <c r="N852" s="1035">
        <v>165</v>
      </c>
      <c r="O852" s="1035">
        <v>170</v>
      </c>
      <c r="P852" s="1035">
        <v>170</v>
      </c>
      <c r="Q852" s="1035">
        <v>170</v>
      </c>
      <c r="R852" s="1035">
        <v>170</v>
      </c>
      <c r="S852" s="1125">
        <v>170</v>
      </c>
      <c r="T852" s="1133">
        <f t="shared" si="63"/>
        <v>170</v>
      </c>
      <c r="U852" s="1177">
        <f t="shared" si="65"/>
        <v>0</v>
      </c>
    </row>
    <row r="853" spans="1:21" ht="18">
      <c r="A853" s="925">
        <v>21</v>
      </c>
      <c r="B853" s="1159" t="s">
        <v>4798</v>
      </c>
      <c r="C853" s="921"/>
      <c r="D853" s="722" t="s">
        <v>399</v>
      </c>
      <c r="E853" s="722">
        <v>140</v>
      </c>
      <c r="F853" s="722">
        <v>154</v>
      </c>
      <c r="G853" s="873">
        <v>159</v>
      </c>
      <c r="H853" s="974">
        <v>159</v>
      </c>
      <c r="I853" s="491">
        <v>159</v>
      </c>
      <c r="J853" s="491">
        <v>154</v>
      </c>
      <c r="K853" s="491"/>
      <c r="L853" s="1035">
        <v>159</v>
      </c>
      <c r="M853" s="1035">
        <v>159</v>
      </c>
      <c r="N853" s="1035">
        <v>159</v>
      </c>
      <c r="O853" s="1035">
        <v>165</v>
      </c>
      <c r="P853" s="1035">
        <v>165</v>
      </c>
      <c r="Q853" s="1035">
        <v>165</v>
      </c>
      <c r="R853" s="1035">
        <v>165</v>
      </c>
      <c r="S853" s="1125">
        <v>165</v>
      </c>
      <c r="T853" s="1133">
        <f t="shared" si="63"/>
        <v>165</v>
      </c>
      <c r="U853" s="1177">
        <f t="shared" si="65"/>
        <v>0</v>
      </c>
    </row>
    <row r="854" spans="1:21" ht="18">
      <c r="A854" s="925">
        <v>22</v>
      </c>
      <c r="B854" s="1159" t="s">
        <v>4799</v>
      </c>
      <c r="C854" s="921"/>
      <c r="D854" s="722" t="s">
        <v>399</v>
      </c>
      <c r="E854" s="722">
        <v>167</v>
      </c>
      <c r="F854" s="722">
        <v>183</v>
      </c>
      <c r="G854" s="873">
        <v>189</v>
      </c>
      <c r="H854" s="974">
        <v>189</v>
      </c>
      <c r="I854" s="491">
        <v>189</v>
      </c>
      <c r="J854" s="491">
        <v>183</v>
      </c>
      <c r="K854" s="491"/>
      <c r="L854" s="1035">
        <v>189</v>
      </c>
      <c r="M854" s="1035">
        <v>189</v>
      </c>
      <c r="N854" s="1035">
        <v>189</v>
      </c>
      <c r="O854" s="1035">
        <v>192</v>
      </c>
      <c r="P854" s="1035">
        <v>192</v>
      </c>
      <c r="Q854" s="1035">
        <v>192</v>
      </c>
      <c r="R854" s="1035">
        <v>192</v>
      </c>
      <c r="S854" s="1125">
        <v>192</v>
      </c>
      <c r="T854" s="1133">
        <f t="shared" si="63"/>
        <v>192</v>
      </c>
      <c r="U854" s="1177">
        <f t="shared" si="65"/>
        <v>0</v>
      </c>
    </row>
    <row r="855" spans="1:21" ht="18">
      <c r="A855" s="925">
        <v>23</v>
      </c>
      <c r="B855" s="1159" t="s">
        <v>4800</v>
      </c>
      <c r="C855" s="921"/>
      <c r="D855" s="722" t="s">
        <v>399</v>
      </c>
      <c r="E855" s="722" t="s">
        <v>399</v>
      </c>
      <c r="F855" s="722">
        <v>400</v>
      </c>
      <c r="G855" s="873">
        <v>412</v>
      </c>
      <c r="H855" s="974">
        <v>412</v>
      </c>
      <c r="I855" s="491">
        <v>412</v>
      </c>
      <c r="J855" s="491">
        <v>400</v>
      </c>
      <c r="K855" s="491"/>
      <c r="L855" s="1035">
        <v>412</v>
      </c>
      <c r="M855" s="1035">
        <v>412</v>
      </c>
      <c r="N855" s="1035">
        <v>412</v>
      </c>
      <c r="O855" s="1035">
        <v>412</v>
      </c>
      <c r="P855" s="1035">
        <v>412</v>
      </c>
      <c r="Q855" s="1035">
        <v>412</v>
      </c>
      <c r="R855" s="1035">
        <v>412</v>
      </c>
      <c r="S855" s="1125">
        <v>412</v>
      </c>
      <c r="T855" s="1133">
        <f t="shared" si="63"/>
        <v>412</v>
      </c>
      <c r="U855" s="1177">
        <f t="shared" si="65"/>
        <v>0</v>
      </c>
    </row>
    <row r="856" spans="1:21" ht="18">
      <c r="A856" s="925">
        <v>24</v>
      </c>
      <c r="B856" s="1159" t="s">
        <v>4801</v>
      </c>
      <c r="C856" s="921" t="s">
        <v>4773</v>
      </c>
      <c r="D856" s="722" t="s">
        <v>399</v>
      </c>
      <c r="E856" s="722" t="s">
        <v>399</v>
      </c>
      <c r="F856" s="722">
        <v>175</v>
      </c>
      <c r="G856" s="873">
        <v>181</v>
      </c>
      <c r="H856" s="974">
        <v>181</v>
      </c>
      <c r="I856" s="491">
        <v>181</v>
      </c>
      <c r="J856" s="491">
        <v>175</v>
      </c>
      <c r="K856" s="491"/>
      <c r="L856" s="1035">
        <v>181</v>
      </c>
      <c r="M856" s="1035">
        <v>181</v>
      </c>
      <c r="N856" s="1035">
        <v>181</v>
      </c>
      <c r="O856" s="1035">
        <v>186</v>
      </c>
      <c r="P856" s="1035">
        <v>186</v>
      </c>
      <c r="Q856" s="1035">
        <v>186</v>
      </c>
      <c r="R856" s="1035">
        <v>186</v>
      </c>
      <c r="S856" s="1125">
        <v>186</v>
      </c>
      <c r="T856" s="1133">
        <f t="shared" si="63"/>
        <v>186</v>
      </c>
      <c r="U856" s="1177">
        <f t="shared" si="65"/>
        <v>0</v>
      </c>
    </row>
    <row r="857" spans="1:21" ht="18">
      <c r="A857" s="925">
        <v>25</v>
      </c>
      <c r="B857" s="1159" t="s">
        <v>4802</v>
      </c>
      <c r="C857" s="921" t="s">
        <v>4778</v>
      </c>
      <c r="D857" s="722" t="s">
        <v>399</v>
      </c>
      <c r="E857" s="722" t="s">
        <v>399</v>
      </c>
      <c r="F857" s="722">
        <v>134</v>
      </c>
      <c r="G857" s="873">
        <v>139</v>
      </c>
      <c r="H857" s="974">
        <v>139</v>
      </c>
      <c r="I857" s="491">
        <v>139</v>
      </c>
      <c r="J857" s="491">
        <v>134</v>
      </c>
      <c r="K857" s="491"/>
      <c r="L857" s="1035">
        <v>139</v>
      </c>
      <c r="M857" s="1035">
        <v>139</v>
      </c>
      <c r="N857" s="1035">
        <v>139</v>
      </c>
      <c r="O857" s="1035">
        <v>146</v>
      </c>
      <c r="P857" s="1035">
        <v>146</v>
      </c>
      <c r="Q857" s="1035">
        <v>146</v>
      </c>
      <c r="R857" s="1035">
        <v>146</v>
      </c>
      <c r="S857" s="1125">
        <v>146</v>
      </c>
      <c r="T857" s="1133">
        <f t="shared" si="63"/>
        <v>146</v>
      </c>
      <c r="U857" s="1177">
        <f t="shared" si="65"/>
        <v>0</v>
      </c>
    </row>
    <row r="858" spans="1:21" ht="18">
      <c r="A858" s="925">
        <v>26</v>
      </c>
      <c r="B858" s="1159" t="s">
        <v>4803</v>
      </c>
      <c r="C858" s="921" t="s">
        <v>4476</v>
      </c>
      <c r="D858" s="722" t="s">
        <v>399</v>
      </c>
      <c r="E858" s="722" t="s">
        <v>399</v>
      </c>
      <c r="F858" s="722">
        <v>209</v>
      </c>
      <c r="G858" s="873">
        <v>215</v>
      </c>
      <c r="H858" s="974">
        <v>215</v>
      </c>
      <c r="I858" s="491">
        <v>215</v>
      </c>
      <c r="J858" s="491">
        <v>209</v>
      </c>
      <c r="K858" s="491"/>
      <c r="L858" s="1035">
        <v>215</v>
      </c>
      <c r="M858" s="1035">
        <v>215</v>
      </c>
      <c r="N858" s="1035">
        <v>215</v>
      </c>
      <c r="O858" s="1035">
        <v>215</v>
      </c>
      <c r="P858" s="1035">
        <v>215</v>
      </c>
      <c r="Q858" s="1035">
        <v>215</v>
      </c>
      <c r="R858" s="1035">
        <v>215</v>
      </c>
      <c r="S858" s="1125">
        <f t="shared" si="64"/>
        <v>215</v>
      </c>
      <c r="T858" s="1133">
        <f t="shared" si="63"/>
        <v>215</v>
      </c>
      <c r="U858" s="1177">
        <f t="shared" si="65"/>
        <v>0</v>
      </c>
    </row>
    <row r="859" spans="1:21" ht="18">
      <c r="A859" s="925">
        <v>27</v>
      </c>
      <c r="B859" s="1159" t="s">
        <v>4804</v>
      </c>
      <c r="C859" s="921" t="s">
        <v>4476</v>
      </c>
      <c r="D859" s="722" t="s">
        <v>399</v>
      </c>
      <c r="E859" s="722" t="s">
        <v>399</v>
      </c>
      <c r="F859" s="722">
        <v>232</v>
      </c>
      <c r="G859" s="873">
        <v>239</v>
      </c>
      <c r="H859" s="974">
        <v>239</v>
      </c>
      <c r="I859" s="491">
        <v>239</v>
      </c>
      <c r="J859" s="491">
        <v>232</v>
      </c>
      <c r="K859" s="491"/>
      <c r="L859" s="1035">
        <v>239</v>
      </c>
      <c r="M859" s="1035">
        <v>239</v>
      </c>
      <c r="N859" s="1035">
        <v>239</v>
      </c>
      <c r="O859" s="1035">
        <v>239</v>
      </c>
      <c r="P859" s="1035">
        <v>239</v>
      </c>
      <c r="Q859" s="1035">
        <v>239</v>
      </c>
      <c r="R859" s="1035">
        <v>239</v>
      </c>
      <c r="S859" s="1125">
        <f t="shared" si="64"/>
        <v>239</v>
      </c>
      <c r="T859" s="1133">
        <f t="shared" si="63"/>
        <v>239</v>
      </c>
      <c r="U859" s="1177">
        <f t="shared" si="65"/>
        <v>0</v>
      </c>
    </row>
    <row r="860" spans="1:21" ht="18">
      <c r="A860" s="926" t="s">
        <v>4805</v>
      </c>
      <c r="B860" s="1162" t="s">
        <v>4806</v>
      </c>
      <c r="C860" s="927"/>
      <c r="D860" s="722" t="s">
        <v>399</v>
      </c>
      <c r="E860" s="722" t="s">
        <v>399</v>
      </c>
      <c r="F860" s="722"/>
      <c r="G860" s="722"/>
      <c r="H860" s="974"/>
      <c r="I860" s="491"/>
      <c r="J860" s="491"/>
      <c r="K860" s="491"/>
      <c r="L860" s="491"/>
      <c r="M860" s="491"/>
      <c r="N860" s="491"/>
      <c r="O860" s="491"/>
      <c r="P860" s="491"/>
      <c r="Q860" s="491"/>
      <c r="R860" s="491"/>
      <c r="S860" s="1124"/>
      <c r="T860" s="1133">
        <f t="shared" si="63"/>
        <v>0</v>
      </c>
      <c r="U860" s="1177" t="e">
        <f t="shared" si="65"/>
        <v>#DIV/0!</v>
      </c>
    </row>
    <row r="861" spans="1:21" ht="18">
      <c r="A861" s="922">
        <v>1</v>
      </c>
      <c r="B861" s="1163" t="s">
        <v>4807</v>
      </c>
      <c r="C861" s="921" t="s">
        <v>4773</v>
      </c>
      <c r="D861" s="722" t="s">
        <v>399</v>
      </c>
      <c r="E861" s="722">
        <v>405.88</v>
      </c>
      <c r="F861" s="722">
        <v>488</v>
      </c>
      <c r="G861" s="873">
        <v>503</v>
      </c>
      <c r="H861" s="974">
        <v>503</v>
      </c>
      <c r="I861" s="491">
        <v>503</v>
      </c>
      <c r="J861" s="491">
        <v>488</v>
      </c>
      <c r="K861" s="491"/>
      <c r="L861" s="1035">
        <v>503</v>
      </c>
      <c r="M861" s="1035">
        <v>503</v>
      </c>
      <c r="N861" s="1035">
        <v>503</v>
      </c>
      <c r="O861" s="1035">
        <v>536</v>
      </c>
      <c r="P861" s="1035">
        <v>536</v>
      </c>
      <c r="Q861" s="1035">
        <v>536</v>
      </c>
      <c r="R861" s="1035">
        <v>536</v>
      </c>
      <c r="S861" s="1125">
        <v>536</v>
      </c>
      <c r="T861" s="1133">
        <f t="shared" si="63"/>
        <v>536</v>
      </c>
      <c r="U861" s="1177">
        <f t="shared" si="65"/>
        <v>0</v>
      </c>
    </row>
    <row r="862" spans="1:21" ht="18">
      <c r="A862" s="922">
        <v>2</v>
      </c>
      <c r="B862" s="1163" t="s">
        <v>4808</v>
      </c>
      <c r="C862" s="921" t="s">
        <v>4476</v>
      </c>
      <c r="D862" s="722" t="s">
        <v>399</v>
      </c>
      <c r="E862" s="722">
        <v>552.48030010498053</v>
      </c>
      <c r="F862" s="722">
        <v>570</v>
      </c>
      <c r="G862" s="873">
        <v>588</v>
      </c>
      <c r="H862" s="974">
        <v>588</v>
      </c>
      <c r="I862" s="491">
        <v>588</v>
      </c>
      <c r="J862" s="491">
        <v>570</v>
      </c>
      <c r="K862" s="491"/>
      <c r="L862" s="1035">
        <v>588</v>
      </c>
      <c r="M862" s="1035">
        <v>588</v>
      </c>
      <c r="N862" s="1035">
        <v>588</v>
      </c>
      <c r="O862" s="1035">
        <v>626</v>
      </c>
      <c r="P862" s="1035">
        <v>626</v>
      </c>
      <c r="Q862" s="1035">
        <v>626</v>
      </c>
      <c r="R862" s="1035">
        <v>626</v>
      </c>
      <c r="S862" s="1125">
        <v>626</v>
      </c>
      <c r="T862" s="1133">
        <f t="shared" si="63"/>
        <v>626</v>
      </c>
      <c r="U862" s="1177">
        <f t="shared" si="65"/>
        <v>0</v>
      </c>
    </row>
    <row r="863" spans="1:21" ht="18">
      <c r="A863" s="922">
        <v>3</v>
      </c>
      <c r="B863" s="1163" t="s">
        <v>4809</v>
      </c>
      <c r="C863" s="921" t="s">
        <v>4476</v>
      </c>
      <c r="D863" s="722" t="s">
        <v>399</v>
      </c>
      <c r="E863" s="722">
        <v>255.07304267173063</v>
      </c>
      <c r="F863" s="722">
        <v>312</v>
      </c>
      <c r="G863" s="873">
        <v>322</v>
      </c>
      <c r="H863" s="974">
        <v>322</v>
      </c>
      <c r="I863" s="491">
        <v>322</v>
      </c>
      <c r="J863" s="491">
        <v>312</v>
      </c>
      <c r="K863" s="491"/>
      <c r="L863" s="1035">
        <v>322</v>
      </c>
      <c r="M863" s="1035">
        <v>322</v>
      </c>
      <c r="N863" s="1035">
        <v>322</v>
      </c>
      <c r="O863" s="1035">
        <v>343</v>
      </c>
      <c r="P863" s="1035">
        <v>343</v>
      </c>
      <c r="Q863" s="1035">
        <v>343</v>
      </c>
      <c r="R863" s="1035">
        <v>343</v>
      </c>
      <c r="S863" s="1125">
        <v>343</v>
      </c>
      <c r="T863" s="1133">
        <f t="shared" si="63"/>
        <v>343</v>
      </c>
      <c r="U863" s="1177">
        <f t="shared" si="65"/>
        <v>0</v>
      </c>
    </row>
    <row r="864" spans="1:21" ht="18">
      <c r="A864" s="922">
        <v>4</v>
      </c>
      <c r="B864" s="1163" t="s">
        <v>4810</v>
      </c>
      <c r="C864" s="921" t="s">
        <v>4476</v>
      </c>
      <c r="D864" s="722" t="s">
        <v>399</v>
      </c>
      <c r="E864" s="722">
        <v>450</v>
      </c>
      <c r="F864" s="722">
        <f>E864*1.1</f>
        <v>495.00000000000006</v>
      </c>
      <c r="G864" s="873">
        <v>510</v>
      </c>
      <c r="H864" s="974">
        <v>510</v>
      </c>
      <c r="I864" s="491">
        <v>510</v>
      </c>
      <c r="J864" s="491">
        <v>495.00000000000006</v>
      </c>
      <c r="K864" s="491"/>
      <c r="L864" s="1035">
        <v>510</v>
      </c>
      <c r="M864" s="1035">
        <v>510</v>
      </c>
      <c r="N864" s="1035">
        <v>510</v>
      </c>
      <c r="O864" s="1035">
        <v>520</v>
      </c>
      <c r="P864" s="1035">
        <v>520</v>
      </c>
      <c r="Q864" s="1035">
        <v>520</v>
      </c>
      <c r="R864" s="1035">
        <v>520</v>
      </c>
      <c r="S864" s="1125">
        <v>520</v>
      </c>
      <c r="T864" s="1133">
        <f t="shared" si="63"/>
        <v>520</v>
      </c>
      <c r="U864" s="1177">
        <f t="shared" si="65"/>
        <v>0</v>
      </c>
    </row>
    <row r="865" spans="1:21" ht="18">
      <c r="A865" s="922">
        <v>5</v>
      </c>
      <c r="B865" s="1163" t="s">
        <v>4811</v>
      </c>
      <c r="C865" s="921" t="s">
        <v>4476</v>
      </c>
      <c r="D865" s="722" t="s">
        <v>399</v>
      </c>
      <c r="E865" s="722">
        <v>224.5612535950147</v>
      </c>
      <c r="F865" s="722">
        <v>231</v>
      </c>
      <c r="G865" s="873">
        <v>238</v>
      </c>
      <c r="H865" s="974">
        <v>238</v>
      </c>
      <c r="I865" s="491">
        <v>238</v>
      </c>
      <c r="J865" s="491">
        <v>231</v>
      </c>
      <c r="K865" s="491"/>
      <c r="L865" s="1035">
        <v>238</v>
      </c>
      <c r="M865" s="1035">
        <v>238</v>
      </c>
      <c r="N865" s="1035">
        <v>238</v>
      </c>
      <c r="O865" s="1035">
        <v>253</v>
      </c>
      <c r="P865" s="1035">
        <v>253</v>
      </c>
      <c r="Q865" s="1035">
        <v>253</v>
      </c>
      <c r="R865" s="1035">
        <v>253</v>
      </c>
      <c r="S865" s="1125">
        <v>253</v>
      </c>
      <c r="T865" s="1133">
        <f t="shared" si="63"/>
        <v>253</v>
      </c>
      <c r="U865" s="1177">
        <f t="shared" si="65"/>
        <v>0</v>
      </c>
    </row>
    <row r="866" spans="1:21" ht="18">
      <c r="A866" s="926" t="s">
        <v>4812</v>
      </c>
      <c r="B866" s="1162" t="s">
        <v>4813</v>
      </c>
      <c r="C866" s="927"/>
      <c r="D866" s="722" t="s">
        <v>399</v>
      </c>
      <c r="E866" s="722" t="s">
        <v>399</v>
      </c>
      <c r="F866" s="722"/>
      <c r="G866" s="873"/>
      <c r="H866" s="974"/>
      <c r="I866" s="491"/>
      <c r="J866" s="491"/>
      <c r="K866" s="491"/>
      <c r="L866" s="491"/>
      <c r="M866" s="491"/>
      <c r="N866" s="491"/>
      <c r="O866" s="491"/>
      <c r="P866" s="491"/>
      <c r="Q866" s="491"/>
      <c r="R866" s="491"/>
      <c r="S866" s="1124"/>
      <c r="T866" s="1133">
        <f t="shared" si="63"/>
        <v>0</v>
      </c>
      <c r="U866" s="1177" t="e">
        <f t="shared" si="65"/>
        <v>#DIV/0!</v>
      </c>
    </row>
    <row r="867" spans="1:21" ht="18">
      <c r="A867" s="922">
        <v>1</v>
      </c>
      <c r="B867" s="1163" t="s">
        <v>4814</v>
      </c>
      <c r="C867" s="921" t="s">
        <v>4476</v>
      </c>
      <c r="D867" s="722" t="s">
        <v>399</v>
      </c>
      <c r="E867" s="722">
        <v>438.21</v>
      </c>
      <c r="F867" s="722">
        <v>506</v>
      </c>
      <c r="G867" s="873">
        <v>522</v>
      </c>
      <c r="H867" s="974">
        <v>522</v>
      </c>
      <c r="I867" s="491">
        <v>522</v>
      </c>
      <c r="J867" s="491">
        <v>506</v>
      </c>
      <c r="K867" s="491"/>
      <c r="L867" s="1035">
        <v>522</v>
      </c>
      <c r="M867" s="1035">
        <v>522</v>
      </c>
      <c r="N867" s="1035">
        <v>522</v>
      </c>
      <c r="O867" s="1035">
        <v>556</v>
      </c>
      <c r="P867" s="1035">
        <v>556</v>
      </c>
      <c r="Q867" s="1035">
        <v>556</v>
      </c>
      <c r="R867" s="1035">
        <v>556</v>
      </c>
      <c r="S867" s="1125">
        <v>556</v>
      </c>
      <c r="T867" s="1133">
        <f t="shared" si="63"/>
        <v>556</v>
      </c>
      <c r="U867" s="1177">
        <f t="shared" si="65"/>
        <v>0</v>
      </c>
    </row>
    <row r="868" spans="1:21" ht="18">
      <c r="A868" s="922">
        <v>2</v>
      </c>
      <c r="B868" s="1163" t="s">
        <v>4815</v>
      </c>
      <c r="C868" s="921" t="s">
        <v>4476</v>
      </c>
      <c r="D868" s="722" t="s">
        <v>399</v>
      </c>
      <c r="E868" s="722">
        <v>211.13</v>
      </c>
      <c r="F868" s="722">
        <v>271</v>
      </c>
      <c r="G868" s="873">
        <v>280</v>
      </c>
      <c r="H868" s="974">
        <v>280</v>
      </c>
      <c r="I868" s="491">
        <v>280</v>
      </c>
      <c r="J868" s="491">
        <v>271</v>
      </c>
      <c r="K868" s="491"/>
      <c r="L868" s="1035">
        <v>280</v>
      </c>
      <c r="M868" s="1035">
        <v>280</v>
      </c>
      <c r="N868" s="1035">
        <v>280</v>
      </c>
      <c r="O868" s="1035">
        <v>298</v>
      </c>
      <c r="P868" s="1035">
        <v>298</v>
      </c>
      <c r="Q868" s="1035">
        <v>298</v>
      </c>
      <c r="R868" s="1035">
        <v>298</v>
      </c>
      <c r="S868" s="1125">
        <v>298</v>
      </c>
      <c r="T868" s="1133">
        <f t="shared" si="63"/>
        <v>298</v>
      </c>
      <c r="U868" s="1177">
        <f t="shared" si="65"/>
        <v>0</v>
      </c>
    </row>
    <row r="869" spans="1:21" ht="18">
      <c r="A869" s="922">
        <v>3</v>
      </c>
      <c r="B869" s="1163" t="s">
        <v>4816</v>
      </c>
      <c r="C869" s="921" t="s">
        <v>4476</v>
      </c>
      <c r="D869" s="722" t="s">
        <v>399</v>
      </c>
      <c r="E869" s="722">
        <v>749.51</v>
      </c>
      <c r="F869" s="722">
        <v>749</v>
      </c>
      <c r="G869" s="873">
        <v>772</v>
      </c>
      <c r="H869" s="974">
        <v>772</v>
      </c>
      <c r="I869" s="491">
        <v>772</v>
      </c>
      <c r="J869" s="491">
        <v>749</v>
      </c>
      <c r="K869" s="491"/>
      <c r="L869" s="1035">
        <v>772</v>
      </c>
      <c r="M869" s="1035">
        <v>772</v>
      </c>
      <c r="N869" s="1035">
        <v>772</v>
      </c>
      <c r="O869" s="1035">
        <v>823</v>
      </c>
      <c r="P869" s="1035">
        <v>823</v>
      </c>
      <c r="Q869" s="1035">
        <v>823</v>
      </c>
      <c r="R869" s="1035">
        <v>823</v>
      </c>
      <c r="S869" s="1125">
        <v>823</v>
      </c>
      <c r="T869" s="1133">
        <f t="shared" si="63"/>
        <v>823</v>
      </c>
      <c r="U869" s="1177">
        <f t="shared" si="65"/>
        <v>0</v>
      </c>
    </row>
    <row r="870" spans="1:21" ht="18">
      <c r="A870" s="922">
        <v>4</v>
      </c>
      <c r="B870" s="1163" t="s">
        <v>4817</v>
      </c>
      <c r="C870" s="921" t="s">
        <v>4476</v>
      </c>
      <c r="D870" s="722" t="s">
        <v>399</v>
      </c>
      <c r="E870" s="722">
        <v>152.86044283873383</v>
      </c>
      <c r="F870" s="722">
        <v>167</v>
      </c>
      <c r="G870" s="873">
        <v>172</v>
      </c>
      <c r="H870" s="974">
        <v>172</v>
      </c>
      <c r="I870" s="491">
        <v>172</v>
      </c>
      <c r="J870" s="491">
        <v>167</v>
      </c>
      <c r="K870" s="491"/>
      <c r="L870" s="1035">
        <v>172</v>
      </c>
      <c r="M870" s="1035">
        <v>172</v>
      </c>
      <c r="N870" s="1035">
        <v>172</v>
      </c>
      <c r="O870" s="1035">
        <v>183</v>
      </c>
      <c r="P870" s="1035">
        <v>183</v>
      </c>
      <c r="Q870" s="1035">
        <v>183</v>
      </c>
      <c r="R870" s="1035">
        <v>183</v>
      </c>
      <c r="S870" s="1125">
        <v>183</v>
      </c>
      <c r="T870" s="1133">
        <f t="shared" si="63"/>
        <v>183</v>
      </c>
      <c r="U870" s="1177">
        <f t="shared" si="65"/>
        <v>0</v>
      </c>
    </row>
    <row r="871" spans="1:21" ht="18">
      <c r="A871" s="928" t="s">
        <v>4818</v>
      </c>
      <c r="B871" s="1163" t="s">
        <v>4819</v>
      </c>
      <c r="C871" s="921" t="s">
        <v>4476</v>
      </c>
      <c r="D871" s="722" t="s">
        <v>399</v>
      </c>
      <c r="E871" s="722">
        <v>105.26861626892874</v>
      </c>
      <c r="F871" s="722">
        <v>137</v>
      </c>
      <c r="G871" s="873">
        <v>142</v>
      </c>
      <c r="H871" s="974">
        <v>142</v>
      </c>
      <c r="I871" s="491">
        <v>142</v>
      </c>
      <c r="J871" s="491">
        <v>137</v>
      </c>
      <c r="K871" s="491"/>
      <c r="L871" s="1035">
        <v>142</v>
      </c>
      <c r="M871" s="1035">
        <v>142</v>
      </c>
      <c r="N871" s="1035">
        <v>142</v>
      </c>
      <c r="O871" s="1035">
        <v>151</v>
      </c>
      <c r="P871" s="1035">
        <v>151</v>
      </c>
      <c r="Q871" s="1035">
        <v>151</v>
      </c>
      <c r="R871" s="1035">
        <v>151</v>
      </c>
      <c r="S871" s="1125">
        <v>151</v>
      </c>
      <c r="T871" s="1133">
        <f t="shared" si="63"/>
        <v>151</v>
      </c>
      <c r="U871" s="1177">
        <f t="shared" si="65"/>
        <v>0</v>
      </c>
    </row>
    <row r="872" spans="1:21" ht="18">
      <c r="A872" s="928" t="s">
        <v>1832</v>
      </c>
      <c r="B872" s="1163" t="s">
        <v>4820</v>
      </c>
      <c r="C872" s="921" t="s">
        <v>4476</v>
      </c>
      <c r="D872" s="722" t="s">
        <v>399</v>
      </c>
      <c r="E872" s="722">
        <v>451.98201593463091</v>
      </c>
      <c r="F872" s="722">
        <f>E872*1.1</f>
        <v>497.18021752809403</v>
      </c>
      <c r="G872" s="873">
        <v>512</v>
      </c>
      <c r="H872" s="974">
        <v>512</v>
      </c>
      <c r="I872" s="491">
        <v>512</v>
      </c>
      <c r="J872" s="491">
        <v>497.18021752809403</v>
      </c>
      <c r="K872" s="491"/>
      <c r="L872" s="1035">
        <v>512</v>
      </c>
      <c r="M872" s="1035">
        <v>512</v>
      </c>
      <c r="N872" s="1035">
        <v>512</v>
      </c>
      <c r="O872" s="1035">
        <v>545</v>
      </c>
      <c r="P872" s="1035">
        <v>545</v>
      </c>
      <c r="Q872" s="1035">
        <v>545</v>
      </c>
      <c r="R872" s="1035">
        <v>545</v>
      </c>
      <c r="S872" s="1125">
        <v>545</v>
      </c>
      <c r="T872" s="1133">
        <f t="shared" si="63"/>
        <v>545</v>
      </c>
      <c r="U872" s="1177">
        <f t="shared" si="65"/>
        <v>0</v>
      </c>
    </row>
    <row r="873" spans="1:21" ht="31.5">
      <c r="A873" s="928" t="s">
        <v>4821</v>
      </c>
      <c r="B873" s="1163" t="s">
        <v>4822</v>
      </c>
      <c r="C873" s="921" t="s">
        <v>4476</v>
      </c>
      <c r="D873" s="722" t="s">
        <v>399</v>
      </c>
      <c r="E873" s="722" t="s">
        <v>399</v>
      </c>
      <c r="F873" s="722">
        <v>303</v>
      </c>
      <c r="G873" s="873">
        <v>313</v>
      </c>
      <c r="H873" s="974">
        <v>313</v>
      </c>
      <c r="I873" s="491">
        <v>313</v>
      </c>
      <c r="J873" s="491">
        <v>303</v>
      </c>
      <c r="K873" s="491"/>
      <c r="L873" s="1035">
        <v>313</v>
      </c>
      <c r="M873" s="1035">
        <v>313</v>
      </c>
      <c r="N873" s="1035">
        <v>313</v>
      </c>
      <c r="O873" s="1035">
        <v>333</v>
      </c>
      <c r="P873" s="1035">
        <v>333</v>
      </c>
      <c r="Q873" s="1035">
        <v>333</v>
      </c>
      <c r="R873" s="1035">
        <v>333</v>
      </c>
      <c r="S873" s="1125">
        <v>333</v>
      </c>
      <c r="T873" s="1133">
        <f t="shared" si="63"/>
        <v>333</v>
      </c>
      <c r="U873" s="1177">
        <f t="shared" si="65"/>
        <v>0</v>
      </c>
    </row>
    <row r="874" spans="1:21" ht="18">
      <c r="A874" s="928" t="s">
        <v>4823</v>
      </c>
      <c r="B874" s="1163" t="s">
        <v>4824</v>
      </c>
      <c r="C874" s="921" t="s">
        <v>4476</v>
      </c>
      <c r="D874" s="722" t="s">
        <v>399</v>
      </c>
      <c r="E874" s="722" t="s">
        <v>399</v>
      </c>
      <c r="F874" s="722">
        <v>267</v>
      </c>
      <c r="G874" s="873">
        <v>276</v>
      </c>
      <c r="H874" s="974">
        <v>276</v>
      </c>
      <c r="I874" s="491">
        <v>276</v>
      </c>
      <c r="J874" s="491">
        <v>267</v>
      </c>
      <c r="K874" s="491"/>
      <c r="L874" s="1035">
        <v>276</v>
      </c>
      <c r="M874" s="1035">
        <v>276</v>
      </c>
      <c r="N874" s="1035">
        <v>276</v>
      </c>
      <c r="O874" s="1035">
        <v>294</v>
      </c>
      <c r="P874" s="1035">
        <v>294</v>
      </c>
      <c r="Q874" s="1035">
        <v>294</v>
      </c>
      <c r="R874" s="1035">
        <v>294</v>
      </c>
      <c r="S874" s="1125">
        <v>294</v>
      </c>
      <c r="T874" s="1133">
        <f t="shared" si="63"/>
        <v>294</v>
      </c>
      <c r="U874" s="1177">
        <f t="shared" si="65"/>
        <v>0</v>
      </c>
    </row>
    <row r="875" spans="1:21" ht="31.5">
      <c r="A875" s="928" t="s">
        <v>4825</v>
      </c>
      <c r="B875" s="1156" t="s">
        <v>4826</v>
      </c>
      <c r="C875" s="921"/>
      <c r="D875" s="921" t="s">
        <v>399</v>
      </c>
      <c r="E875" s="873" t="s">
        <v>399</v>
      </c>
      <c r="F875" s="722"/>
      <c r="G875" s="873"/>
      <c r="H875" s="974"/>
      <c r="I875" s="491"/>
      <c r="J875" s="491"/>
      <c r="K875" s="491"/>
      <c r="L875" s="491"/>
      <c r="M875" s="491"/>
      <c r="N875" s="491"/>
      <c r="O875" s="491"/>
      <c r="P875" s="491"/>
      <c r="Q875" s="491"/>
      <c r="R875" s="491"/>
      <c r="S875" s="1124"/>
      <c r="T875" s="1133"/>
      <c r="U875" s="1177" t="e">
        <f t="shared" si="65"/>
        <v>#DIV/0!</v>
      </c>
    </row>
    <row r="876" spans="1:21" ht="18">
      <c r="A876" s="928"/>
      <c r="B876" s="1163" t="s">
        <v>4827</v>
      </c>
      <c r="C876" s="921" t="s">
        <v>4476</v>
      </c>
      <c r="D876" s="921" t="s">
        <v>399</v>
      </c>
      <c r="E876" s="873" t="s">
        <v>399</v>
      </c>
      <c r="F876" s="722">
        <v>376</v>
      </c>
      <c r="G876" s="873">
        <v>387</v>
      </c>
      <c r="H876" s="974">
        <v>387</v>
      </c>
      <c r="I876" s="491">
        <v>387</v>
      </c>
      <c r="J876" s="491">
        <v>376</v>
      </c>
      <c r="K876" s="491"/>
      <c r="L876" s="1035">
        <v>387</v>
      </c>
      <c r="M876" s="1035">
        <v>387</v>
      </c>
      <c r="N876" s="1035">
        <v>387</v>
      </c>
      <c r="O876" s="1035">
        <v>412</v>
      </c>
      <c r="P876" s="1035">
        <v>412</v>
      </c>
      <c r="Q876" s="1035">
        <v>412</v>
      </c>
      <c r="R876" s="1035">
        <v>412</v>
      </c>
      <c r="S876" s="1125">
        <v>412</v>
      </c>
      <c r="T876" s="1133">
        <f>S876</f>
        <v>412</v>
      </c>
      <c r="U876" s="1177">
        <f t="shared" si="65"/>
        <v>0</v>
      </c>
    </row>
    <row r="877" spans="1:21" ht="18">
      <c r="A877" s="928"/>
      <c r="B877" s="1163" t="s">
        <v>4828</v>
      </c>
      <c r="C877" s="921" t="s">
        <v>4476</v>
      </c>
      <c r="D877" s="921" t="s">
        <v>399</v>
      </c>
      <c r="E877" s="873" t="s">
        <v>399</v>
      </c>
      <c r="F877" s="722">
        <v>165</v>
      </c>
      <c r="G877" s="873">
        <v>170</v>
      </c>
      <c r="H877" s="974">
        <v>170</v>
      </c>
      <c r="I877" s="491">
        <v>170</v>
      </c>
      <c r="J877" s="491">
        <v>165</v>
      </c>
      <c r="K877" s="491"/>
      <c r="L877" s="1035">
        <v>170</v>
      </c>
      <c r="M877" s="1035">
        <v>170</v>
      </c>
      <c r="N877" s="1035">
        <v>170</v>
      </c>
      <c r="O877" s="1035">
        <v>187</v>
      </c>
      <c r="P877" s="1035">
        <v>181</v>
      </c>
      <c r="Q877" s="1035">
        <v>181</v>
      </c>
      <c r="R877" s="1035">
        <v>181</v>
      </c>
      <c r="S877" s="1125">
        <v>181</v>
      </c>
      <c r="T877" s="1133">
        <f>S877</f>
        <v>181</v>
      </c>
      <c r="U877" s="1177">
        <f t="shared" si="65"/>
        <v>0</v>
      </c>
    </row>
    <row r="878" spans="1:21" ht="31.5">
      <c r="A878" s="928" t="s">
        <v>4829</v>
      </c>
      <c r="B878" s="1156" t="s">
        <v>4830</v>
      </c>
      <c r="C878" s="921"/>
      <c r="D878" s="921" t="s">
        <v>399</v>
      </c>
      <c r="E878" s="873" t="s">
        <v>399</v>
      </c>
      <c r="F878" s="722"/>
      <c r="G878" s="722"/>
      <c r="H878" s="974"/>
      <c r="I878" s="491"/>
      <c r="J878" s="491"/>
      <c r="K878" s="491"/>
      <c r="L878" s="491"/>
      <c r="M878" s="491"/>
      <c r="N878" s="491"/>
      <c r="O878" s="491"/>
      <c r="P878" s="491"/>
      <c r="Q878" s="491"/>
      <c r="R878" s="491"/>
      <c r="S878" s="1124"/>
      <c r="T878" s="1133"/>
      <c r="U878" s="1177" t="e">
        <f t="shared" si="65"/>
        <v>#DIV/0!</v>
      </c>
    </row>
    <row r="879" spans="1:21" ht="18">
      <c r="A879" s="924"/>
      <c r="B879" s="1163" t="s">
        <v>4831</v>
      </c>
      <c r="C879" s="921" t="s">
        <v>4476</v>
      </c>
      <c r="D879" s="921" t="s">
        <v>399</v>
      </c>
      <c r="E879" s="873" t="s">
        <v>399</v>
      </c>
      <c r="F879" s="722">
        <v>452</v>
      </c>
      <c r="G879" s="873">
        <v>466</v>
      </c>
      <c r="H879" s="974">
        <v>466</v>
      </c>
      <c r="I879" s="491">
        <v>466</v>
      </c>
      <c r="J879" s="491">
        <v>452</v>
      </c>
      <c r="K879" s="491"/>
      <c r="L879" s="1035">
        <v>466</v>
      </c>
      <c r="M879" s="1035">
        <v>466</v>
      </c>
      <c r="N879" s="1035">
        <v>466</v>
      </c>
      <c r="O879" s="1035">
        <v>496</v>
      </c>
      <c r="P879" s="1035">
        <v>496</v>
      </c>
      <c r="Q879" s="1035">
        <v>496</v>
      </c>
      <c r="R879" s="1035">
        <v>496</v>
      </c>
      <c r="S879" s="1125">
        <v>496</v>
      </c>
      <c r="T879" s="1133">
        <f t="shared" ref="T879:T881" si="66">S879</f>
        <v>496</v>
      </c>
      <c r="U879" s="1177">
        <f t="shared" si="65"/>
        <v>0</v>
      </c>
    </row>
    <row r="880" spans="1:21" ht="18">
      <c r="A880" s="924"/>
      <c r="B880" s="1163" t="s">
        <v>4832</v>
      </c>
      <c r="C880" s="921" t="s">
        <v>4476</v>
      </c>
      <c r="D880" s="921" t="s">
        <v>399</v>
      </c>
      <c r="E880" s="873" t="s">
        <v>399</v>
      </c>
      <c r="F880" s="722">
        <v>601</v>
      </c>
      <c r="G880" s="873">
        <v>619</v>
      </c>
      <c r="H880" s="974">
        <v>619</v>
      </c>
      <c r="I880" s="491">
        <v>619</v>
      </c>
      <c r="J880" s="491">
        <v>601</v>
      </c>
      <c r="K880" s="491"/>
      <c r="L880" s="1035">
        <v>619</v>
      </c>
      <c r="M880" s="1035">
        <v>619</v>
      </c>
      <c r="N880" s="1035">
        <v>619</v>
      </c>
      <c r="O880" s="1035">
        <v>659</v>
      </c>
      <c r="P880" s="1035">
        <v>659</v>
      </c>
      <c r="Q880" s="1035">
        <v>659</v>
      </c>
      <c r="R880" s="1035">
        <v>659</v>
      </c>
      <c r="S880" s="1125">
        <v>659</v>
      </c>
      <c r="T880" s="1133">
        <f t="shared" si="66"/>
        <v>659</v>
      </c>
      <c r="U880" s="1177">
        <f t="shared" si="65"/>
        <v>0</v>
      </c>
    </row>
    <row r="881" spans="1:21" ht="18">
      <c r="A881" s="929"/>
      <c r="B881" s="1164" t="s">
        <v>4833</v>
      </c>
      <c r="C881" s="921" t="s">
        <v>4778</v>
      </c>
      <c r="D881" s="921" t="s">
        <v>399</v>
      </c>
      <c r="E881" s="873">
        <v>35</v>
      </c>
      <c r="F881" s="722">
        <f>E881*1.1</f>
        <v>38.5</v>
      </c>
      <c r="G881" s="873">
        <v>39</v>
      </c>
      <c r="H881" s="974">
        <v>39</v>
      </c>
      <c r="I881" s="491">
        <v>39</v>
      </c>
      <c r="J881" s="491">
        <v>38.5</v>
      </c>
      <c r="K881" s="491"/>
      <c r="L881" s="1035">
        <v>39</v>
      </c>
      <c r="M881" s="1035">
        <v>39</v>
      </c>
      <c r="N881" s="1035">
        <v>39</v>
      </c>
      <c r="O881" s="1035">
        <v>40</v>
      </c>
      <c r="P881" s="1035">
        <v>40</v>
      </c>
      <c r="Q881" s="1035">
        <v>40</v>
      </c>
      <c r="R881" s="1035">
        <v>40</v>
      </c>
      <c r="S881" s="1125">
        <v>40</v>
      </c>
      <c r="T881" s="1133">
        <f t="shared" si="66"/>
        <v>40</v>
      </c>
      <c r="U881" s="1177">
        <f t="shared" si="65"/>
        <v>0</v>
      </c>
    </row>
    <row r="882" spans="1:21" ht="18">
      <c r="A882" s="929"/>
      <c r="B882" s="1529" t="s">
        <v>4834</v>
      </c>
      <c r="C882" s="930"/>
      <c r="D882" s="931" t="s">
        <v>399</v>
      </c>
      <c r="E882" s="930"/>
      <c r="F882" s="988"/>
      <c r="G882" s="930"/>
      <c r="H882" s="974"/>
      <c r="I882" s="491"/>
      <c r="J882" s="491"/>
      <c r="K882" s="491"/>
      <c r="L882" s="491"/>
      <c r="M882" s="491"/>
      <c r="N882" s="491"/>
      <c r="O882" s="491"/>
      <c r="P882" s="491"/>
      <c r="Q882" s="491"/>
      <c r="R882" s="491"/>
      <c r="S882" s="1124"/>
      <c r="T882" s="1133"/>
      <c r="U882" s="1177" t="e">
        <f t="shared" si="65"/>
        <v>#DIV/0!</v>
      </c>
    </row>
    <row r="883" spans="1:21" ht="29.25" customHeight="1">
      <c r="A883" s="932">
        <v>37.299999999999997</v>
      </c>
      <c r="B883" s="1529"/>
      <c r="C883" s="930"/>
      <c r="D883" s="931" t="s">
        <v>399</v>
      </c>
      <c r="E883" s="930"/>
      <c r="F883" s="988"/>
      <c r="G883" s="930"/>
      <c r="H883" s="974"/>
      <c r="I883" s="491"/>
      <c r="J883" s="491"/>
      <c r="K883" s="491"/>
      <c r="L883" s="491"/>
      <c r="M883" s="491"/>
      <c r="N883" s="491"/>
      <c r="O883" s="491"/>
      <c r="P883" s="491"/>
      <c r="Q883" s="491"/>
      <c r="R883" s="491"/>
      <c r="S883" s="1124"/>
      <c r="T883" s="1133"/>
      <c r="U883" s="1177" t="e">
        <f t="shared" si="65"/>
        <v>#DIV/0!</v>
      </c>
    </row>
    <row r="884" spans="1:21" s="1434" customFormat="1" ht="31.5">
      <c r="A884" s="1424">
        <v>1</v>
      </c>
      <c r="B884" s="1425" t="s">
        <v>4835</v>
      </c>
      <c r="C884" s="1426"/>
      <c r="D884" s="1427" t="s">
        <v>399</v>
      </c>
      <c r="E884" s="1428"/>
      <c r="F884" s="1429"/>
      <c r="G884" s="1428"/>
      <c r="H884" s="1430"/>
      <c r="I884" s="1431"/>
      <c r="J884" s="1431"/>
      <c r="K884" s="1431"/>
      <c r="L884" s="1431"/>
      <c r="M884" s="1431"/>
      <c r="N884" s="1431"/>
      <c r="O884" s="1431"/>
      <c r="P884" s="1431"/>
      <c r="Q884" s="1431"/>
      <c r="R884" s="1431"/>
      <c r="S884" s="1432"/>
      <c r="T884" s="1433"/>
      <c r="U884" s="1177" t="e">
        <f t="shared" si="65"/>
        <v>#DIV/0!</v>
      </c>
    </row>
    <row r="885" spans="1:21" s="1444" customFormat="1" ht="18">
      <c r="A885" s="1435">
        <v>1.1000000000000001</v>
      </c>
      <c r="B885" s="1436" t="s">
        <v>4836</v>
      </c>
      <c r="C885" s="1437" t="s">
        <v>4837</v>
      </c>
      <c r="D885" s="1438" t="s">
        <v>399</v>
      </c>
      <c r="E885" s="1439" t="s">
        <v>399</v>
      </c>
      <c r="F885" s="1440">
        <v>124.48</v>
      </c>
      <c r="G885" s="1439">
        <v>128</v>
      </c>
      <c r="H885" s="1441">
        <v>128</v>
      </c>
      <c r="I885" s="1442">
        <v>128</v>
      </c>
      <c r="J885" s="1442">
        <v>124.48</v>
      </c>
      <c r="K885" s="1442"/>
      <c r="L885" s="1041">
        <v>128</v>
      </c>
      <c r="M885" s="1041">
        <v>128</v>
      </c>
      <c r="N885" s="1041">
        <v>128</v>
      </c>
      <c r="O885" s="1041">
        <v>136</v>
      </c>
      <c r="P885" s="1041">
        <v>136</v>
      </c>
      <c r="Q885" s="1041">
        <v>136</v>
      </c>
      <c r="R885" s="1041">
        <v>136</v>
      </c>
      <c r="S885" s="1395">
        <v>136</v>
      </c>
      <c r="T885" s="1443">
        <f>FLOOR(10.76*S885,0.01)</f>
        <v>1463.3600000000001</v>
      </c>
      <c r="U885" s="1177">
        <f t="shared" si="65"/>
        <v>0</v>
      </c>
    </row>
    <row r="886" spans="1:21" s="1444" customFormat="1" ht="18">
      <c r="A886" s="1445">
        <v>1.2</v>
      </c>
      <c r="B886" s="1436" t="s">
        <v>4838</v>
      </c>
      <c r="C886" s="1437" t="s">
        <v>4476</v>
      </c>
      <c r="D886" s="1446" t="s">
        <v>399</v>
      </c>
      <c r="E886" s="1439" t="s">
        <v>399</v>
      </c>
      <c r="F886" s="1440">
        <v>190.23</v>
      </c>
      <c r="G886" s="1439">
        <v>195</v>
      </c>
      <c r="H886" s="1441">
        <v>195</v>
      </c>
      <c r="I886" s="1442">
        <v>195</v>
      </c>
      <c r="J886" s="1442">
        <v>190.23</v>
      </c>
      <c r="K886" s="1442"/>
      <c r="L886" s="1041">
        <v>195</v>
      </c>
      <c r="M886" s="1041">
        <v>195</v>
      </c>
      <c r="N886" s="1041">
        <v>195</v>
      </c>
      <c r="O886" s="1041">
        <v>207</v>
      </c>
      <c r="P886" s="1041">
        <v>207</v>
      </c>
      <c r="Q886" s="1041">
        <v>207</v>
      </c>
      <c r="R886" s="1041">
        <v>207</v>
      </c>
      <c r="S886" s="1395">
        <v>207</v>
      </c>
      <c r="T886" s="1443">
        <f t="shared" ref="T886:T921" si="67">FLOOR(10.76*S886,0.01)</f>
        <v>2227.3200000000002</v>
      </c>
      <c r="U886" s="1177">
        <f t="shared" si="65"/>
        <v>0</v>
      </c>
    </row>
    <row r="887" spans="1:21" s="1444" customFormat="1" ht="18">
      <c r="A887" s="1445">
        <v>1.3</v>
      </c>
      <c r="B887" s="1436" t="s">
        <v>4839</v>
      </c>
      <c r="C887" s="1437" t="s">
        <v>4476</v>
      </c>
      <c r="D887" s="1446" t="s">
        <v>399</v>
      </c>
      <c r="E887" s="1439" t="s">
        <v>399</v>
      </c>
      <c r="F887" s="1440">
        <v>162.59</v>
      </c>
      <c r="G887" s="1439">
        <v>167</v>
      </c>
      <c r="H887" s="1441">
        <v>167</v>
      </c>
      <c r="I887" s="1442">
        <v>167</v>
      </c>
      <c r="J887" s="1442">
        <v>162.59</v>
      </c>
      <c r="K887" s="1442"/>
      <c r="L887" s="1041">
        <v>167</v>
      </c>
      <c r="M887" s="1041">
        <v>167</v>
      </c>
      <c r="N887" s="1041">
        <v>167</v>
      </c>
      <c r="O887" s="1041">
        <v>178</v>
      </c>
      <c r="P887" s="1041">
        <v>178</v>
      </c>
      <c r="Q887" s="1041">
        <v>178</v>
      </c>
      <c r="R887" s="1041">
        <v>178</v>
      </c>
      <c r="S887" s="1395">
        <v>178</v>
      </c>
      <c r="T887" s="1443">
        <f t="shared" si="67"/>
        <v>1915.28</v>
      </c>
      <c r="U887" s="1177">
        <f t="shared" si="65"/>
        <v>0</v>
      </c>
    </row>
    <row r="888" spans="1:21" s="1444" customFormat="1" ht="31.5">
      <c r="A888" s="1445">
        <v>1.4</v>
      </c>
      <c r="B888" s="1436" t="s">
        <v>4840</v>
      </c>
      <c r="C888" s="1437" t="s">
        <v>4476</v>
      </c>
      <c r="D888" s="1446" t="s">
        <v>399</v>
      </c>
      <c r="E888" s="1439" t="s">
        <v>399</v>
      </c>
      <c r="F888" s="1440">
        <v>129.56</v>
      </c>
      <c r="G888" s="1439">
        <v>133</v>
      </c>
      <c r="H888" s="1441">
        <v>133</v>
      </c>
      <c r="I888" s="1442">
        <v>133</v>
      </c>
      <c r="J888" s="1442">
        <v>129.56</v>
      </c>
      <c r="K888" s="1442"/>
      <c r="L888" s="1041">
        <v>133</v>
      </c>
      <c r="M888" s="1041">
        <v>133</v>
      </c>
      <c r="N888" s="1041">
        <v>133</v>
      </c>
      <c r="O888" s="1041">
        <v>141</v>
      </c>
      <c r="P888" s="1041">
        <v>141</v>
      </c>
      <c r="Q888" s="1041">
        <v>141</v>
      </c>
      <c r="R888" s="1041">
        <v>141</v>
      </c>
      <c r="S888" s="1395">
        <v>141</v>
      </c>
      <c r="T888" s="1443">
        <f t="shared" si="67"/>
        <v>1517.16</v>
      </c>
      <c r="U888" s="1177">
        <f t="shared" si="65"/>
        <v>0</v>
      </c>
    </row>
    <row r="889" spans="1:21" s="1444" customFormat="1" ht="18">
      <c r="A889" s="1435">
        <v>1.5</v>
      </c>
      <c r="B889" s="1436" t="s">
        <v>4841</v>
      </c>
      <c r="C889" s="1437" t="s">
        <v>4476</v>
      </c>
      <c r="D889" s="1438" t="s">
        <v>399</v>
      </c>
      <c r="E889" s="1439" t="s">
        <v>399</v>
      </c>
      <c r="F889" s="1440">
        <v>135.79</v>
      </c>
      <c r="G889" s="1439">
        <v>140</v>
      </c>
      <c r="H889" s="1441">
        <v>140</v>
      </c>
      <c r="I889" s="1442">
        <v>140</v>
      </c>
      <c r="J889" s="1442">
        <v>135.79</v>
      </c>
      <c r="K889" s="1442"/>
      <c r="L889" s="1041">
        <v>140</v>
      </c>
      <c r="M889" s="1041">
        <v>140</v>
      </c>
      <c r="N889" s="1041">
        <v>140</v>
      </c>
      <c r="O889" s="1041">
        <v>149</v>
      </c>
      <c r="P889" s="1041">
        <v>149</v>
      </c>
      <c r="Q889" s="1041">
        <v>149</v>
      </c>
      <c r="R889" s="1041">
        <v>149</v>
      </c>
      <c r="S889" s="1395">
        <v>149</v>
      </c>
      <c r="T889" s="1443">
        <f t="shared" si="67"/>
        <v>1603.24</v>
      </c>
      <c r="U889" s="1177">
        <f t="shared" si="65"/>
        <v>0</v>
      </c>
    </row>
    <row r="890" spans="1:21" s="1444" customFormat="1" ht="18">
      <c r="A890" s="1435">
        <v>1.6</v>
      </c>
      <c r="B890" s="1436" t="s">
        <v>4842</v>
      </c>
      <c r="C890" s="1437" t="s">
        <v>4476</v>
      </c>
      <c r="D890" s="1438" t="s">
        <v>399</v>
      </c>
      <c r="E890" s="1439" t="s">
        <v>399</v>
      </c>
      <c r="F890" s="1440">
        <v>116.65</v>
      </c>
      <c r="G890" s="1439">
        <v>120</v>
      </c>
      <c r="H890" s="1441">
        <v>120</v>
      </c>
      <c r="I890" s="1442">
        <v>120</v>
      </c>
      <c r="J890" s="1442">
        <v>116.65</v>
      </c>
      <c r="K890" s="1442"/>
      <c r="L890" s="1041">
        <v>120</v>
      </c>
      <c r="M890" s="1041">
        <v>120</v>
      </c>
      <c r="N890" s="1041">
        <v>120</v>
      </c>
      <c r="O890" s="1041">
        <v>127</v>
      </c>
      <c r="P890" s="1041">
        <v>127</v>
      </c>
      <c r="Q890" s="1041">
        <v>127</v>
      </c>
      <c r="R890" s="1041">
        <v>127</v>
      </c>
      <c r="S890" s="1395">
        <v>127</v>
      </c>
      <c r="T890" s="1443">
        <f t="shared" si="67"/>
        <v>1366.52</v>
      </c>
      <c r="U890" s="1177">
        <f t="shared" si="65"/>
        <v>0</v>
      </c>
    </row>
    <row r="891" spans="1:21" s="1444" customFormat="1" ht="18">
      <c r="A891" s="1445">
        <v>1.7</v>
      </c>
      <c r="B891" s="1436" t="s">
        <v>4843</v>
      </c>
      <c r="C891" s="1437" t="s">
        <v>4476</v>
      </c>
      <c r="D891" s="1446" t="s">
        <v>399</v>
      </c>
      <c r="E891" s="1439" t="s">
        <v>399</v>
      </c>
      <c r="F891" s="1440">
        <v>151.15</v>
      </c>
      <c r="G891" s="1439">
        <v>156</v>
      </c>
      <c r="H891" s="1441">
        <v>156</v>
      </c>
      <c r="I891" s="1442">
        <v>156</v>
      </c>
      <c r="J891" s="1442">
        <v>151.15</v>
      </c>
      <c r="K891" s="1442"/>
      <c r="L891" s="1041">
        <v>156</v>
      </c>
      <c r="M891" s="1041">
        <v>156</v>
      </c>
      <c r="N891" s="1041">
        <v>156</v>
      </c>
      <c r="O891" s="1041">
        <v>166</v>
      </c>
      <c r="P891" s="1041">
        <v>166</v>
      </c>
      <c r="Q891" s="1041">
        <v>166</v>
      </c>
      <c r="R891" s="1041">
        <v>166</v>
      </c>
      <c r="S891" s="1395">
        <v>166</v>
      </c>
      <c r="T891" s="1443">
        <f t="shared" si="67"/>
        <v>1786.16</v>
      </c>
      <c r="U891" s="1177">
        <f t="shared" si="65"/>
        <v>0</v>
      </c>
    </row>
    <row r="892" spans="1:21" s="1444" customFormat="1" ht="18">
      <c r="A892" s="1447">
        <v>2</v>
      </c>
      <c r="B892" s="1448" t="s">
        <v>4844</v>
      </c>
      <c r="C892" s="1437"/>
      <c r="D892" s="1446" t="s">
        <v>399</v>
      </c>
      <c r="E892" s="1439" t="s">
        <v>399</v>
      </c>
      <c r="F892" s="1440"/>
      <c r="G892" s="1439"/>
      <c r="H892" s="1441"/>
      <c r="I892" s="1442"/>
      <c r="J892" s="1442"/>
      <c r="K892" s="1442"/>
      <c r="L892" s="1442"/>
      <c r="M892" s="1442"/>
      <c r="N892" s="1442"/>
      <c r="O892" s="1442"/>
      <c r="P892" s="1442"/>
      <c r="Q892" s="1442"/>
      <c r="R892" s="1442"/>
      <c r="S892" s="1355"/>
      <c r="T892" s="1443">
        <f t="shared" si="67"/>
        <v>0</v>
      </c>
      <c r="U892" s="1177" t="e">
        <f t="shared" si="65"/>
        <v>#DIV/0!</v>
      </c>
    </row>
    <row r="893" spans="1:21" s="1444" customFormat="1" ht="31.5">
      <c r="A893" s="1445">
        <v>2.1</v>
      </c>
      <c r="B893" s="1436" t="s">
        <v>4845</v>
      </c>
      <c r="C893" s="1437" t="s">
        <v>4476</v>
      </c>
      <c r="D893" s="1446" t="s">
        <v>399</v>
      </c>
      <c r="E893" s="1439" t="s">
        <v>399</v>
      </c>
      <c r="F893" s="1440">
        <v>72.680000000000007</v>
      </c>
      <c r="G893" s="1439">
        <v>65</v>
      </c>
      <c r="H893" s="1441">
        <v>65</v>
      </c>
      <c r="I893" s="1442">
        <v>65</v>
      </c>
      <c r="J893" s="1442">
        <v>72.680000000000007</v>
      </c>
      <c r="K893" s="1442"/>
      <c r="L893" s="1041">
        <v>65</v>
      </c>
      <c r="M893" s="1041">
        <v>65</v>
      </c>
      <c r="N893" s="1041">
        <v>65</v>
      </c>
      <c r="O893" s="1041">
        <v>69</v>
      </c>
      <c r="P893" s="1041">
        <v>69</v>
      </c>
      <c r="Q893" s="1041">
        <v>69</v>
      </c>
      <c r="R893" s="1041">
        <v>69</v>
      </c>
      <c r="S893" s="1395">
        <v>69</v>
      </c>
      <c r="T893" s="1443">
        <f t="shared" si="67"/>
        <v>742.44</v>
      </c>
      <c r="U893" s="1177">
        <f t="shared" si="65"/>
        <v>0</v>
      </c>
    </row>
    <row r="894" spans="1:21" s="1444" customFormat="1" ht="31.5">
      <c r="A894" s="1445">
        <v>2.2000000000000002</v>
      </c>
      <c r="B894" s="1436" t="s">
        <v>4846</v>
      </c>
      <c r="C894" s="1437" t="s">
        <v>4476</v>
      </c>
      <c r="D894" s="1446" t="s">
        <v>399</v>
      </c>
      <c r="E894" s="1439" t="s">
        <v>399</v>
      </c>
      <c r="F894" s="1440">
        <v>71.400000000000006</v>
      </c>
      <c r="G894" s="1439">
        <v>74</v>
      </c>
      <c r="H894" s="1441">
        <v>74</v>
      </c>
      <c r="I894" s="1442">
        <v>74</v>
      </c>
      <c r="J894" s="1442">
        <v>71.400000000000006</v>
      </c>
      <c r="K894" s="1442"/>
      <c r="L894" s="1041">
        <v>74</v>
      </c>
      <c r="M894" s="1041">
        <v>74</v>
      </c>
      <c r="N894" s="1041">
        <v>74</v>
      </c>
      <c r="O894" s="1041">
        <v>78</v>
      </c>
      <c r="P894" s="1041">
        <v>78</v>
      </c>
      <c r="Q894" s="1041">
        <v>78</v>
      </c>
      <c r="R894" s="1041">
        <v>78</v>
      </c>
      <c r="S894" s="1395">
        <v>78</v>
      </c>
      <c r="T894" s="1443">
        <f t="shared" si="67"/>
        <v>839.28</v>
      </c>
      <c r="U894" s="1177">
        <f t="shared" si="65"/>
        <v>0</v>
      </c>
    </row>
    <row r="895" spans="1:21" s="1444" customFormat="1" ht="18">
      <c r="A895" s="1435">
        <v>2.2999999999999998</v>
      </c>
      <c r="B895" s="1436" t="s">
        <v>4847</v>
      </c>
      <c r="C895" s="1437" t="s">
        <v>4476</v>
      </c>
      <c r="D895" s="1438" t="s">
        <v>399</v>
      </c>
      <c r="E895" s="1439" t="s">
        <v>399</v>
      </c>
      <c r="F895" s="1440">
        <v>96.95</v>
      </c>
      <c r="G895" s="1439">
        <v>99</v>
      </c>
      <c r="H895" s="1441">
        <v>99</v>
      </c>
      <c r="I895" s="1442">
        <v>99</v>
      </c>
      <c r="J895" s="1442">
        <v>96.95</v>
      </c>
      <c r="K895" s="1442"/>
      <c r="L895" s="1041">
        <v>99</v>
      </c>
      <c r="M895" s="1041">
        <v>99</v>
      </c>
      <c r="N895" s="1041">
        <v>99</v>
      </c>
      <c r="O895" s="1041">
        <v>105</v>
      </c>
      <c r="P895" s="1041">
        <v>105</v>
      </c>
      <c r="Q895" s="1041">
        <v>105</v>
      </c>
      <c r="R895" s="1041">
        <v>105</v>
      </c>
      <c r="S895" s="1395">
        <v>105</v>
      </c>
      <c r="T895" s="1443">
        <f t="shared" si="67"/>
        <v>1129.8</v>
      </c>
      <c r="U895" s="1177">
        <f t="shared" si="65"/>
        <v>0</v>
      </c>
    </row>
    <row r="896" spans="1:21" s="1444" customFormat="1" ht="18">
      <c r="A896" s="1435">
        <v>2.4</v>
      </c>
      <c r="B896" s="1436" t="s">
        <v>4848</v>
      </c>
      <c r="C896" s="1437" t="s">
        <v>4476</v>
      </c>
      <c r="D896" s="1438" t="s">
        <v>399</v>
      </c>
      <c r="E896" s="1439" t="s">
        <v>399</v>
      </c>
      <c r="F896" s="1440">
        <v>90.79</v>
      </c>
      <c r="G896" s="1439">
        <v>93</v>
      </c>
      <c r="H896" s="1441">
        <v>93</v>
      </c>
      <c r="I896" s="1442">
        <v>93</v>
      </c>
      <c r="J896" s="1442">
        <v>90.79</v>
      </c>
      <c r="K896" s="1442"/>
      <c r="L896" s="1041">
        <v>93</v>
      </c>
      <c r="M896" s="1041">
        <v>93</v>
      </c>
      <c r="N896" s="1041">
        <v>93</v>
      </c>
      <c r="O896" s="1041">
        <v>99</v>
      </c>
      <c r="P896" s="1041">
        <v>99</v>
      </c>
      <c r="Q896" s="1041">
        <v>99</v>
      </c>
      <c r="R896" s="1041">
        <v>99</v>
      </c>
      <c r="S896" s="1395">
        <v>99</v>
      </c>
      <c r="T896" s="1443">
        <f t="shared" si="67"/>
        <v>1065.24</v>
      </c>
      <c r="U896" s="1177">
        <f t="shared" si="65"/>
        <v>0</v>
      </c>
    </row>
    <row r="897" spans="1:23" s="1444" customFormat="1" ht="18">
      <c r="A897" s="1445">
        <v>2.5</v>
      </c>
      <c r="B897" s="1436" t="s">
        <v>4849</v>
      </c>
      <c r="C897" s="1437" t="s">
        <v>4476</v>
      </c>
      <c r="D897" s="1446" t="s">
        <v>399</v>
      </c>
      <c r="E897" s="1439" t="s">
        <v>399</v>
      </c>
      <c r="F897" s="1440">
        <v>100.05</v>
      </c>
      <c r="G897" s="1439">
        <v>103</v>
      </c>
      <c r="H897" s="1441">
        <v>103</v>
      </c>
      <c r="I897" s="1442">
        <v>103</v>
      </c>
      <c r="J897" s="1442">
        <v>100.05</v>
      </c>
      <c r="K897" s="1442"/>
      <c r="L897" s="1041">
        <v>103</v>
      </c>
      <c r="M897" s="1041">
        <v>103</v>
      </c>
      <c r="N897" s="1041">
        <v>103</v>
      </c>
      <c r="O897" s="1041">
        <v>109</v>
      </c>
      <c r="P897" s="1041">
        <v>109</v>
      </c>
      <c r="Q897" s="1041">
        <v>109</v>
      </c>
      <c r="R897" s="1041">
        <v>109</v>
      </c>
      <c r="S897" s="1395">
        <v>109</v>
      </c>
      <c r="T897" s="1443">
        <f t="shared" si="67"/>
        <v>1172.8399999999999</v>
      </c>
      <c r="U897" s="1177">
        <f t="shared" si="65"/>
        <v>0</v>
      </c>
    </row>
    <row r="898" spans="1:23" s="1444" customFormat="1" ht="18">
      <c r="A898" s="1445">
        <v>2.6</v>
      </c>
      <c r="B898" s="1436" t="s">
        <v>4850</v>
      </c>
      <c r="C898" s="1437" t="s">
        <v>4476</v>
      </c>
      <c r="D898" s="1446" t="s">
        <v>399</v>
      </c>
      <c r="E898" s="1439" t="s">
        <v>399</v>
      </c>
      <c r="F898" s="1440">
        <v>87.25</v>
      </c>
      <c r="G898" s="1439">
        <v>90</v>
      </c>
      <c r="H898" s="1441">
        <v>90</v>
      </c>
      <c r="I898" s="1442">
        <v>90</v>
      </c>
      <c r="J898" s="1442">
        <v>87.25</v>
      </c>
      <c r="K898" s="1442"/>
      <c r="L898" s="1041">
        <v>90</v>
      </c>
      <c r="M898" s="1041">
        <v>90</v>
      </c>
      <c r="N898" s="1041">
        <v>90</v>
      </c>
      <c r="O898" s="1041">
        <v>95</v>
      </c>
      <c r="P898" s="1041">
        <v>95</v>
      </c>
      <c r="Q898" s="1041">
        <v>95</v>
      </c>
      <c r="R898" s="1041">
        <v>95</v>
      </c>
      <c r="S898" s="1395">
        <v>95</v>
      </c>
      <c r="T898" s="1443">
        <f t="shared" si="67"/>
        <v>1022.2</v>
      </c>
      <c r="U898" s="1177">
        <f t="shared" si="65"/>
        <v>0</v>
      </c>
    </row>
    <row r="899" spans="1:23" s="1444" customFormat="1" ht="18">
      <c r="A899" s="1445">
        <v>2.7</v>
      </c>
      <c r="B899" s="1436" t="s">
        <v>4851</v>
      </c>
      <c r="C899" s="1437" t="s">
        <v>4476</v>
      </c>
      <c r="D899" s="1446" t="s">
        <v>399</v>
      </c>
      <c r="E899" s="1439" t="s">
        <v>399</v>
      </c>
      <c r="F899" s="1440">
        <v>87.75</v>
      </c>
      <c r="G899" s="1439">
        <v>90</v>
      </c>
      <c r="H899" s="1441">
        <v>90</v>
      </c>
      <c r="I899" s="1442">
        <v>90</v>
      </c>
      <c r="J899" s="1442">
        <v>87.75</v>
      </c>
      <c r="K899" s="1442"/>
      <c r="L899" s="1041">
        <v>90</v>
      </c>
      <c r="M899" s="1041">
        <v>90</v>
      </c>
      <c r="N899" s="1041">
        <v>90</v>
      </c>
      <c r="O899" s="1041">
        <v>95</v>
      </c>
      <c r="P899" s="1041">
        <v>95</v>
      </c>
      <c r="Q899" s="1041">
        <v>95</v>
      </c>
      <c r="R899" s="1041">
        <v>95</v>
      </c>
      <c r="S899" s="1395">
        <v>95</v>
      </c>
      <c r="T899" s="1443">
        <f t="shared" si="67"/>
        <v>1022.2</v>
      </c>
      <c r="U899" s="1177">
        <f t="shared" si="65"/>
        <v>0</v>
      </c>
    </row>
    <row r="900" spans="1:23" s="1444" customFormat="1" ht="18">
      <c r="A900" s="1445">
        <v>2.8</v>
      </c>
      <c r="B900" s="1436" t="s">
        <v>4852</v>
      </c>
      <c r="C900" s="1437" t="s">
        <v>4476</v>
      </c>
      <c r="D900" s="1446" t="s">
        <v>399</v>
      </c>
      <c r="E900" s="1439" t="s">
        <v>399</v>
      </c>
      <c r="F900" s="1440">
        <v>108.7</v>
      </c>
      <c r="G900" s="1439">
        <v>112</v>
      </c>
      <c r="H900" s="1441">
        <v>112</v>
      </c>
      <c r="I900" s="1442">
        <v>112</v>
      </c>
      <c r="J900" s="1442">
        <v>108.7</v>
      </c>
      <c r="K900" s="1442"/>
      <c r="L900" s="1041">
        <v>112</v>
      </c>
      <c r="M900" s="1041">
        <v>112</v>
      </c>
      <c r="N900" s="1041">
        <v>112</v>
      </c>
      <c r="O900" s="1041">
        <v>119</v>
      </c>
      <c r="P900" s="1041">
        <v>119</v>
      </c>
      <c r="Q900" s="1041">
        <v>119</v>
      </c>
      <c r="R900" s="1041">
        <v>119</v>
      </c>
      <c r="S900" s="1395">
        <v>119</v>
      </c>
      <c r="T900" s="1443">
        <f t="shared" si="67"/>
        <v>1280.44</v>
      </c>
      <c r="U900" s="1177">
        <f t="shared" si="65"/>
        <v>0</v>
      </c>
    </row>
    <row r="901" spans="1:23" s="1444" customFormat="1" ht="18">
      <c r="A901" s="1435">
        <v>2.9</v>
      </c>
      <c r="B901" s="1436" t="s">
        <v>4853</v>
      </c>
      <c r="C901" s="1437" t="s">
        <v>4476</v>
      </c>
      <c r="D901" s="1438" t="s">
        <v>399</v>
      </c>
      <c r="E901" s="1439" t="s">
        <v>399</v>
      </c>
      <c r="F901" s="1440">
        <v>108.7</v>
      </c>
      <c r="G901" s="1439">
        <v>112</v>
      </c>
      <c r="H901" s="1441">
        <v>112</v>
      </c>
      <c r="I901" s="1442">
        <v>112</v>
      </c>
      <c r="J901" s="1442">
        <v>108.7</v>
      </c>
      <c r="K901" s="1442"/>
      <c r="L901" s="1041">
        <v>112</v>
      </c>
      <c r="M901" s="1041">
        <v>112</v>
      </c>
      <c r="N901" s="1041">
        <v>112</v>
      </c>
      <c r="O901" s="1041">
        <v>119</v>
      </c>
      <c r="P901" s="1041">
        <v>119</v>
      </c>
      <c r="Q901" s="1041">
        <v>119</v>
      </c>
      <c r="R901" s="1041">
        <v>119</v>
      </c>
      <c r="S901" s="1395">
        <v>119</v>
      </c>
      <c r="T901" s="1443">
        <f t="shared" si="67"/>
        <v>1280.44</v>
      </c>
      <c r="U901" s="1177">
        <f t="shared" si="65"/>
        <v>0</v>
      </c>
    </row>
    <row r="902" spans="1:23" s="1444" customFormat="1" ht="18">
      <c r="A902" s="1449">
        <v>2.1</v>
      </c>
      <c r="B902" s="1436" t="s">
        <v>4854</v>
      </c>
      <c r="C902" s="1437" t="s">
        <v>4476</v>
      </c>
      <c r="D902" s="1438" t="s">
        <v>399</v>
      </c>
      <c r="E902" s="1439" t="s">
        <v>399</v>
      </c>
      <c r="F902" s="1440">
        <v>149.36000000000001</v>
      </c>
      <c r="G902" s="1439">
        <v>154</v>
      </c>
      <c r="H902" s="1441">
        <v>154</v>
      </c>
      <c r="I902" s="1442">
        <v>154</v>
      </c>
      <c r="J902" s="1442">
        <v>149.36000000000001</v>
      </c>
      <c r="K902" s="1442"/>
      <c r="L902" s="1041">
        <v>154</v>
      </c>
      <c r="M902" s="1041">
        <v>154</v>
      </c>
      <c r="N902" s="1041">
        <v>154</v>
      </c>
      <c r="O902" s="1041">
        <v>164</v>
      </c>
      <c r="P902" s="1041">
        <v>164</v>
      </c>
      <c r="Q902" s="1041">
        <v>164</v>
      </c>
      <c r="R902" s="1041">
        <v>164</v>
      </c>
      <c r="S902" s="1395">
        <v>164</v>
      </c>
      <c r="T902" s="1443">
        <f t="shared" si="67"/>
        <v>1764.64</v>
      </c>
      <c r="U902" s="1177">
        <f t="shared" si="65"/>
        <v>0</v>
      </c>
    </row>
    <row r="903" spans="1:23" s="1444" customFormat="1" ht="18">
      <c r="A903" s="1445">
        <v>2.11</v>
      </c>
      <c r="B903" s="1436" t="s">
        <v>4855</v>
      </c>
      <c r="C903" s="1437" t="s">
        <v>4476</v>
      </c>
      <c r="D903" s="1446" t="s">
        <v>399</v>
      </c>
      <c r="E903" s="1439" t="s">
        <v>399</v>
      </c>
      <c r="F903" s="1440">
        <v>112.45</v>
      </c>
      <c r="G903" s="1439">
        <v>116</v>
      </c>
      <c r="H903" s="1441">
        <v>116</v>
      </c>
      <c r="I903" s="1442">
        <v>116</v>
      </c>
      <c r="J903" s="1442">
        <v>112.45</v>
      </c>
      <c r="K903" s="1442"/>
      <c r="L903" s="1041">
        <v>116</v>
      </c>
      <c r="M903" s="1041">
        <v>116</v>
      </c>
      <c r="N903" s="1041">
        <v>116</v>
      </c>
      <c r="O903" s="1041">
        <v>123</v>
      </c>
      <c r="P903" s="1041">
        <v>123</v>
      </c>
      <c r="Q903" s="1041">
        <v>123</v>
      </c>
      <c r="R903" s="1041">
        <v>123</v>
      </c>
      <c r="S903" s="1395">
        <v>123</v>
      </c>
      <c r="T903" s="1443">
        <f t="shared" si="67"/>
        <v>1323.48</v>
      </c>
      <c r="U903" s="1177">
        <f t="shared" si="65"/>
        <v>0</v>
      </c>
    </row>
    <row r="904" spans="1:23" s="1444" customFormat="1" ht="18">
      <c r="A904" s="1445">
        <v>2.12</v>
      </c>
      <c r="B904" s="1436" t="s">
        <v>4856</v>
      </c>
      <c r="C904" s="1437" t="s">
        <v>4476</v>
      </c>
      <c r="D904" s="1446" t="s">
        <v>399</v>
      </c>
      <c r="E904" s="1439" t="s">
        <v>399</v>
      </c>
      <c r="F904" s="1440">
        <v>103.95</v>
      </c>
      <c r="G904" s="1439">
        <v>107</v>
      </c>
      <c r="H904" s="1441">
        <v>107</v>
      </c>
      <c r="I904" s="1442">
        <v>107</v>
      </c>
      <c r="J904" s="1442">
        <v>103.95</v>
      </c>
      <c r="K904" s="1442"/>
      <c r="L904" s="1041">
        <v>107</v>
      </c>
      <c r="M904" s="1041">
        <v>107</v>
      </c>
      <c r="N904" s="1041">
        <v>107</v>
      </c>
      <c r="O904" s="1041">
        <v>113</v>
      </c>
      <c r="P904" s="1041">
        <v>113</v>
      </c>
      <c r="Q904" s="1041">
        <v>113</v>
      </c>
      <c r="R904" s="1041">
        <v>113</v>
      </c>
      <c r="S904" s="1395">
        <v>113</v>
      </c>
      <c r="T904" s="1443">
        <f t="shared" si="67"/>
        <v>1215.8800000000001</v>
      </c>
      <c r="U904" s="1177">
        <f t="shared" si="65"/>
        <v>0</v>
      </c>
    </row>
    <row r="905" spans="1:23" s="1444" customFormat="1" ht="18">
      <c r="A905" s="1445">
        <v>2.13</v>
      </c>
      <c r="B905" s="1436" t="s">
        <v>4857</v>
      </c>
      <c r="C905" s="1437" t="s">
        <v>4476</v>
      </c>
      <c r="D905" s="1446" t="s">
        <v>399</v>
      </c>
      <c r="E905" s="1439" t="s">
        <v>399</v>
      </c>
      <c r="F905" s="1440">
        <v>95.04</v>
      </c>
      <c r="G905" s="1439">
        <v>98</v>
      </c>
      <c r="H905" s="1441">
        <v>98</v>
      </c>
      <c r="I905" s="1442">
        <v>98</v>
      </c>
      <c r="J905" s="1442">
        <v>95.04</v>
      </c>
      <c r="K905" s="1442"/>
      <c r="L905" s="1041">
        <v>98</v>
      </c>
      <c r="M905" s="1041">
        <v>98</v>
      </c>
      <c r="N905" s="1041">
        <v>98</v>
      </c>
      <c r="O905" s="1041">
        <v>104</v>
      </c>
      <c r="P905" s="1041">
        <v>104</v>
      </c>
      <c r="Q905" s="1041">
        <v>104</v>
      </c>
      <c r="R905" s="1041">
        <v>104</v>
      </c>
      <c r="S905" s="1395">
        <v>104</v>
      </c>
      <c r="T905" s="1443">
        <f t="shared" si="67"/>
        <v>1119.04</v>
      </c>
      <c r="U905" s="1177">
        <f t="shared" si="65"/>
        <v>0</v>
      </c>
    </row>
    <row r="906" spans="1:23" s="1444" customFormat="1" ht="18">
      <c r="A906" s="1445">
        <v>2.14</v>
      </c>
      <c r="B906" s="1436" t="s">
        <v>4858</v>
      </c>
      <c r="C906" s="1437" t="s">
        <v>4476</v>
      </c>
      <c r="D906" s="1446" t="s">
        <v>399</v>
      </c>
      <c r="E906" s="1439" t="s">
        <v>399</v>
      </c>
      <c r="F906" s="1440">
        <v>120.54</v>
      </c>
      <c r="G906" s="1439">
        <v>124</v>
      </c>
      <c r="H906" s="1441">
        <v>124</v>
      </c>
      <c r="I906" s="1442">
        <v>124</v>
      </c>
      <c r="J906" s="1442">
        <v>120.54</v>
      </c>
      <c r="K906" s="1442"/>
      <c r="L906" s="1041">
        <v>124</v>
      </c>
      <c r="M906" s="1041">
        <v>124</v>
      </c>
      <c r="N906" s="1041">
        <v>124</v>
      </c>
      <c r="O906" s="1041">
        <v>124</v>
      </c>
      <c r="P906" s="1041">
        <v>124</v>
      </c>
      <c r="Q906" s="1041">
        <v>124</v>
      </c>
      <c r="R906" s="1041">
        <v>124</v>
      </c>
      <c r="S906" s="1395">
        <v>124</v>
      </c>
      <c r="T906" s="1443">
        <f t="shared" si="67"/>
        <v>1334.24</v>
      </c>
      <c r="U906" s="1177">
        <f t="shared" ref="U906:U969" si="68">(S906-Q906)/Q906</f>
        <v>0</v>
      </c>
    </row>
    <row r="907" spans="1:23" s="1444" customFormat="1" ht="18">
      <c r="A907" s="1435">
        <v>2.15</v>
      </c>
      <c r="B907" s="1436" t="s">
        <v>4859</v>
      </c>
      <c r="C907" s="1437" t="s">
        <v>4476</v>
      </c>
      <c r="D907" s="1438" t="s">
        <v>399</v>
      </c>
      <c r="E907" s="1439" t="s">
        <v>399</v>
      </c>
      <c r="F907" s="1440">
        <v>130.63999999999999</v>
      </c>
      <c r="G907" s="1439">
        <v>135</v>
      </c>
      <c r="H907" s="1441">
        <v>135</v>
      </c>
      <c r="I907" s="1442">
        <v>135</v>
      </c>
      <c r="J907" s="1442">
        <v>130.63999999999999</v>
      </c>
      <c r="K907" s="1442"/>
      <c r="L907" s="1041">
        <v>135</v>
      </c>
      <c r="M907" s="1041">
        <v>135</v>
      </c>
      <c r="N907" s="1041">
        <v>135</v>
      </c>
      <c r="O907" s="1041">
        <v>139.18</v>
      </c>
      <c r="P907" s="1041">
        <v>139.18</v>
      </c>
      <c r="Q907" s="1041">
        <v>139.18</v>
      </c>
      <c r="R907" s="1041">
        <v>139.18</v>
      </c>
      <c r="S907" s="1395">
        <v>139.18</v>
      </c>
      <c r="T907" s="1443">
        <f t="shared" si="67"/>
        <v>1497.57</v>
      </c>
      <c r="U907" s="1177">
        <f t="shared" si="68"/>
        <v>0</v>
      </c>
    </row>
    <row r="908" spans="1:23" ht="31.5">
      <c r="A908" s="1435">
        <v>3</v>
      </c>
      <c r="B908" s="1448" t="s">
        <v>4860</v>
      </c>
      <c r="C908" s="1437" t="s">
        <v>4476</v>
      </c>
      <c r="D908" s="1438"/>
      <c r="E908" s="1439"/>
      <c r="F908" s="1440">
        <v>51</v>
      </c>
      <c r="G908" s="1439">
        <v>54</v>
      </c>
      <c r="H908" s="1441">
        <v>54</v>
      </c>
      <c r="I908" s="1442">
        <v>54</v>
      </c>
      <c r="J908" s="1442">
        <v>51</v>
      </c>
      <c r="K908" s="1442"/>
      <c r="L908" s="1041">
        <v>54</v>
      </c>
      <c r="M908" s="1041">
        <v>54</v>
      </c>
      <c r="N908" s="1041">
        <v>48.61</v>
      </c>
      <c r="O908" s="1041">
        <v>51</v>
      </c>
      <c r="P908" s="1041">
        <v>51</v>
      </c>
      <c r="Q908" s="1041">
        <v>51</v>
      </c>
      <c r="R908" s="1041">
        <v>51</v>
      </c>
      <c r="S908" s="1395">
        <v>51</v>
      </c>
      <c r="T908" s="1443">
        <f t="shared" si="67"/>
        <v>548.76</v>
      </c>
      <c r="U908" s="1177">
        <f t="shared" si="68"/>
        <v>0</v>
      </c>
      <c r="W908" t="s">
        <v>5794</v>
      </c>
    </row>
    <row r="909" spans="1:23" ht="31.5">
      <c r="A909" s="1435">
        <v>4</v>
      </c>
      <c r="B909" s="1448" t="s">
        <v>4861</v>
      </c>
      <c r="C909" s="1437" t="s">
        <v>4476</v>
      </c>
      <c r="D909" s="1438" t="s">
        <v>399</v>
      </c>
      <c r="E909" s="1439" t="s">
        <v>399</v>
      </c>
      <c r="F909" s="1440">
        <v>35</v>
      </c>
      <c r="G909" s="1439">
        <v>38</v>
      </c>
      <c r="H909" s="1441">
        <v>38</v>
      </c>
      <c r="I909" s="1442">
        <v>38</v>
      </c>
      <c r="J909" s="1442">
        <v>35</v>
      </c>
      <c r="K909" s="1442"/>
      <c r="L909" s="1041">
        <v>38</v>
      </c>
      <c r="M909" s="1041">
        <v>38</v>
      </c>
      <c r="N909" s="1041">
        <v>48.45</v>
      </c>
      <c r="O909" s="1041">
        <v>51</v>
      </c>
      <c r="P909" s="1041">
        <v>51</v>
      </c>
      <c r="Q909" s="1041">
        <v>51</v>
      </c>
      <c r="R909" s="1041">
        <v>51</v>
      </c>
      <c r="S909" s="1395">
        <v>51</v>
      </c>
      <c r="T909" s="1443">
        <f t="shared" si="67"/>
        <v>548.76</v>
      </c>
      <c r="U909" s="1177">
        <f t="shared" si="68"/>
        <v>0</v>
      </c>
    </row>
    <row r="910" spans="1:23" ht="28.5">
      <c r="A910" s="1447">
        <v>1</v>
      </c>
      <c r="B910" s="1450" t="s">
        <v>4862</v>
      </c>
      <c r="C910" s="1451"/>
      <c r="D910" s="1451"/>
      <c r="E910" s="1439"/>
      <c r="F910" s="1440"/>
      <c r="G910" s="1439"/>
      <c r="H910" s="1441"/>
      <c r="I910" s="1442"/>
      <c r="J910" s="1442"/>
      <c r="K910" s="1442"/>
      <c r="L910" s="1041"/>
      <c r="M910" s="1041"/>
      <c r="N910" s="1041"/>
      <c r="O910" s="1041"/>
      <c r="P910" s="1041"/>
      <c r="Q910" s="1041"/>
      <c r="R910" s="1041"/>
      <c r="S910" s="1395"/>
      <c r="T910" s="1443">
        <f t="shared" si="67"/>
        <v>0</v>
      </c>
      <c r="U910" s="1177" t="e">
        <f t="shared" si="68"/>
        <v>#DIV/0!</v>
      </c>
    </row>
    <row r="911" spans="1:23" ht="18">
      <c r="A911" s="1445"/>
      <c r="B911" s="1436" t="s">
        <v>4863</v>
      </c>
      <c r="C911" s="1452" t="s">
        <v>4837</v>
      </c>
      <c r="D911" s="1446" t="s">
        <v>399</v>
      </c>
      <c r="E911" s="1439" t="s">
        <v>399</v>
      </c>
      <c r="F911" s="1440">
        <v>22.45</v>
      </c>
      <c r="G911" s="1439">
        <v>23</v>
      </c>
      <c r="H911" s="1441">
        <v>23</v>
      </c>
      <c r="I911" s="1442">
        <v>23</v>
      </c>
      <c r="J911" s="1442">
        <v>22.45</v>
      </c>
      <c r="K911" s="1442"/>
      <c r="L911" s="1041">
        <v>23</v>
      </c>
      <c r="M911" s="1041">
        <v>23</v>
      </c>
      <c r="N911" s="1041">
        <v>23</v>
      </c>
      <c r="O911" s="1041">
        <v>24</v>
      </c>
      <c r="P911" s="1041">
        <v>24</v>
      </c>
      <c r="Q911" s="1041">
        <v>24</v>
      </c>
      <c r="R911" s="1041">
        <v>24</v>
      </c>
      <c r="S911" s="1395">
        <v>24</v>
      </c>
      <c r="T911" s="1443">
        <f t="shared" si="67"/>
        <v>258.24</v>
      </c>
      <c r="U911" s="1177">
        <f t="shared" si="68"/>
        <v>0</v>
      </c>
    </row>
    <row r="912" spans="1:23" ht="18">
      <c r="A912" s="1445"/>
      <c r="B912" s="1436" t="s">
        <v>4864</v>
      </c>
      <c r="C912" s="1437" t="s">
        <v>4476</v>
      </c>
      <c r="D912" s="1446" t="s">
        <v>399</v>
      </c>
      <c r="E912" s="1439" t="s">
        <v>399</v>
      </c>
      <c r="F912" s="1440">
        <v>20.57</v>
      </c>
      <c r="G912" s="1439">
        <v>21</v>
      </c>
      <c r="H912" s="1441">
        <v>21</v>
      </c>
      <c r="I912" s="1442">
        <v>21</v>
      </c>
      <c r="J912" s="1442">
        <v>20.57</v>
      </c>
      <c r="K912" s="1442"/>
      <c r="L912" s="1041">
        <v>21</v>
      </c>
      <c r="M912" s="1041">
        <v>21</v>
      </c>
      <c r="N912" s="1041">
        <v>21</v>
      </c>
      <c r="O912" s="1041">
        <v>22</v>
      </c>
      <c r="P912" s="1041">
        <v>22</v>
      </c>
      <c r="Q912" s="1041">
        <v>22</v>
      </c>
      <c r="R912" s="1041">
        <v>22</v>
      </c>
      <c r="S912" s="1395">
        <v>22</v>
      </c>
      <c r="T912" s="1443">
        <f t="shared" si="67"/>
        <v>236.72</v>
      </c>
      <c r="U912" s="1177">
        <f t="shared" si="68"/>
        <v>0</v>
      </c>
    </row>
    <row r="913" spans="1:23" ht="18">
      <c r="A913" s="1445"/>
      <c r="B913" s="1436" t="s">
        <v>4865</v>
      </c>
      <c r="C913" s="1437" t="s">
        <v>4476</v>
      </c>
      <c r="D913" s="1446" t="s">
        <v>399</v>
      </c>
      <c r="E913" s="1439" t="s">
        <v>399</v>
      </c>
      <c r="F913" s="1440">
        <v>16.73</v>
      </c>
      <c r="G913" s="1439">
        <v>17</v>
      </c>
      <c r="H913" s="1441">
        <v>17</v>
      </c>
      <c r="I913" s="1442">
        <v>17</v>
      </c>
      <c r="J913" s="1442">
        <v>16.73</v>
      </c>
      <c r="K913" s="1442"/>
      <c r="L913" s="1041">
        <v>17</v>
      </c>
      <c r="M913" s="1041">
        <v>17</v>
      </c>
      <c r="N913" s="1041">
        <v>17</v>
      </c>
      <c r="O913" s="1041">
        <v>18</v>
      </c>
      <c r="P913" s="1041">
        <v>18</v>
      </c>
      <c r="Q913" s="1041">
        <v>18</v>
      </c>
      <c r="R913" s="1041">
        <v>18</v>
      </c>
      <c r="S913" s="1395">
        <v>18</v>
      </c>
      <c r="T913" s="1443">
        <f t="shared" si="67"/>
        <v>193.68</v>
      </c>
      <c r="U913" s="1177">
        <f t="shared" si="68"/>
        <v>0</v>
      </c>
    </row>
    <row r="914" spans="1:23" ht="18">
      <c r="A914" s="1445"/>
      <c r="B914" s="1453" t="s">
        <v>4866</v>
      </c>
      <c r="C914" s="1437" t="s">
        <v>4476</v>
      </c>
      <c r="D914" s="1446" t="s">
        <v>399</v>
      </c>
      <c r="E914" s="1439" t="s">
        <v>399</v>
      </c>
      <c r="F914" s="1440">
        <v>29.93</v>
      </c>
      <c r="G914" s="1439">
        <v>31</v>
      </c>
      <c r="H914" s="1441">
        <v>31</v>
      </c>
      <c r="I914" s="1442">
        <v>31</v>
      </c>
      <c r="J914" s="1442">
        <v>29.93</v>
      </c>
      <c r="K914" s="1442"/>
      <c r="L914" s="1041">
        <v>31</v>
      </c>
      <c r="M914" s="1041">
        <v>31</v>
      </c>
      <c r="N914" s="1041">
        <v>31</v>
      </c>
      <c r="O914" s="1041">
        <v>33</v>
      </c>
      <c r="P914" s="1041">
        <v>33</v>
      </c>
      <c r="Q914" s="1041">
        <v>33</v>
      </c>
      <c r="R914" s="1041">
        <v>33</v>
      </c>
      <c r="S914" s="1395">
        <v>33</v>
      </c>
      <c r="T914" s="1443">
        <f t="shared" si="67"/>
        <v>355.08</v>
      </c>
      <c r="U914" s="1177">
        <f t="shared" si="68"/>
        <v>0</v>
      </c>
    </row>
    <row r="915" spans="1:23" ht="28.5">
      <c r="A915" s="1447">
        <v>2</v>
      </c>
      <c r="B915" s="1450" t="s">
        <v>4867</v>
      </c>
      <c r="C915" s="1454"/>
      <c r="D915" s="1454"/>
      <c r="E915" s="1439"/>
      <c r="F915" s="1440"/>
      <c r="G915" s="1439"/>
      <c r="H915" s="1441"/>
      <c r="I915" s="1442"/>
      <c r="J915" s="1442"/>
      <c r="K915" s="1442"/>
      <c r="L915" s="1442"/>
      <c r="M915" s="1442"/>
      <c r="N915" s="1442"/>
      <c r="O915" s="1442"/>
      <c r="P915" s="1442"/>
      <c r="Q915" s="1442"/>
      <c r="R915" s="1442"/>
      <c r="S915" s="1355"/>
      <c r="T915" s="1443">
        <f t="shared" si="67"/>
        <v>0</v>
      </c>
      <c r="U915" s="1177" t="e">
        <f t="shared" si="68"/>
        <v>#DIV/0!</v>
      </c>
    </row>
    <row r="916" spans="1:23" ht="31.5">
      <c r="A916" s="1445"/>
      <c r="B916" s="1436" t="s">
        <v>4868</v>
      </c>
      <c r="C916" s="1452" t="s">
        <v>4837</v>
      </c>
      <c r="D916" s="1446" t="s">
        <v>399</v>
      </c>
      <c r="E916" s="1439" t="s">
        <v>399</v>
      </c>
      <c r="F916" s="1440">
        <v>22.9</v>
      </c>
      <c r="G916" s="1439">
        <v>24</v>
      </c>
      <c r="H916" s="1441">
        <v>24</v>
      </c>
      <c r="I916" s="1442">
        <v>24</v>
      </c>
      <c r="J916" s="1442">
        <v>22.9</v>
      </c>
      <c r="K916" s="1442"/>
      <c r="L916" s="1041">
        <v>24</v>
      </c>
      <c r="M916" s="1041">
        <v>24</v>
      </c>
      <c r="N916" s="1041">
        <v>24</v>
      </c>
      <c r="O916" s="1041">
        <v>25</v>
      </c>
      <c r="P916" s="1041">
        <v>25</v>
      </c>
      <c r="Q916" s="1041">
        <v>25</v>
      </c>
      <c r="R916" s="1041">
        <v>25</v>
      </c>
      <c r="S916" s="1395">
        <v>25</v>
      </c>
      <c r="T916" s="1443">
        <f t="shared" si="67"/>
        <v>269</v>
      </c>
      <c r="U916" s="1177">
        <f t="shared" si="68"/>
        <v>0</v>
      </c>
    </row>
    <row r="917" spans="1:23" ht="31.5">
      <c r="A917" s="1445"/>
      <c r="B917" s="1436" t="s">
        <v>4869</v>
      </c>
      <c r="C917" s="1437" t="s">
        <v>4476</v>
      </c>
      <c r="D917" s="1446" t="s">
        <v>399</v>
      </c>
      <c r="E917" s="1439" t="s">
        <v>399</v>
      </c>
      <c r="F917" s="1440">
        <v>19.3</v>
      </c>
      <c r="G917" s="1439">
        <v>20</v>
      </c>
      <c r="H917" s="1441">
        <v>20</v>
      </c>
      <c r="I917" s="1442">
        <v>20</v>
      </c>
      <c r="J917" s="1442">
        <v>19.3</v>
      </c>
      <c r="K917" s="1442"/>
      <c r="L917" s="1041">
        <v>20</v>
      </c>
      <c r="M917" s="1041">
        <v>20</v>
      </c>
      <c r="N917" s="1041">
        <v>20</v>
      </c>
      <c r="O917" s="1041">
        <v>21</v>
      </c>
      <c r="P917" s="1041">
        <v>21</v>
      </c>
      <c r="Q917" s="1041">
        <v>21</v>
      </c>
      <c r="R917" s="1041">
        <v>21</v>
      </c>
      <c r="S917" s="1395">
        <v>21</v>
      </c>
      <c r="T917" s="1443">
        <f t="shared" si="67"/>
        <v>225.96</v>
      </c>
      <c r="U917" s="1177">
        <f t="shared" si="68"/>
        <v>0</v>
      </c>
    </row>
    <row r="918" spans="1:23" ht="31.5">
      <c r="A918" s="1445"/>
      <c r="B918" s="1436" t="s">
        <v>4870</v>
      </c>
      <c r="C918" s="1437" t="s">
        <v>4476</v>
      </c>
      <c r="D918" s="1446" t="s">
        <v>399</v>
      </c>
      <c r="E918" s="1439" t="s">
        <v>399</v>
      </c>
      <c r="F918" s="1440">
        <v>15.55</v>
      </c>
      <c r="G918" s="1439">
        <v>16</v>
      </c>
      <c r="H918" s="1441">
        <v>16</v>
      </c>
      <c r="I918" s="1442">
        <v>16</v>
      </c>
      <c r="J918" s="1442">
        <v>15.55</v>
      </c>
      <c r="K918" s="1442"/>
      <c r="L918" s="1041">
        <v>16</v>
      </c>
      <c r="M918" s="1041">
        <v>16</v>
      </c>
      <c r="N918" s="1041">
        <v>16</v>
      </c>
      <c r="O918" s="1041">
        <v>17</v>
      </c>
      <c r="P918" s="1041">
        <v>17</v>
      </c>
      <c r="Q918" s="1041">
        <v>17</v>
      </c>
      <c r="R918" s="1041">
        <v>17</v>
      </c>
      <c r="S918" s="1395">
        <v>17</v>
      </c>
      <c r="T918" s="1443">
        <f t="shared" si="67"/>
        <v>182.92000000000002</v>
      </c>
      <c r="U918" s="1177">
        <f t="shared" si="68"/>
        <v>0</v>
      </c>
    </row>
    <row r="919" spans="1:23" ht="31.5">
      <c r="A919" s="1445"/>
      <c r="B919" s="1436" t="s">
        <v>4871</v>
      </c>
      <c r="C919" s="1437" t="s">
        <v>4476</v>
      </c>
      <c r="D919" s="1446" t="s">
        <v>399</v>
      </c>
      <c r="E919" s="1439" t="s">
        <v>399</v>
      </c>
      <c r="F919" s="1440">
        <v>10.26</v>
      </c>
      <c r="G919" s="1439">
        <v>11</v>
      </c>
      <c r="H919" s="1441">
        <v>11</v>
      </c>
      <c r="I919" s="1442">
        <v>11</v>
      </c>
      <c r="J919" s="1442">
        <v>10.26</v>
      </c>
      <c r="K919" s="1442"/>
      <c r="L919" s="1041">
        <v>11</v>
      </c>
      <c r="M919" s="1041">
        <v>11</v>
      </c>
      <c r="N919" s="1041">
        <v>11</v>
      </c>
      <c r="O919" s="1041">
        <v>11</v>
      </c>
      <c r="P919" s="1041">
        <v>11</v>
      </c>
      <c r="Q919" s="1041">
        <v>11</v>
      </c>
      <c r="R919" s="1041">
        <v>11</v>
      </c>
      <c r="S919" s="1395">
        <f>M919</f>
        <v>11</v>
      </c>
      <c r="T919" s="1443">
        <f t="shared" si="67"/>
        <v>118.36</v>
      </c>
      <c r="U919" s="1177">
        <f t="shared" si="68"/>
        <v>0</v>
      </c>
    </row>
    <row r="920" spans="1:23" ht="31.5">
      <c r="A920" s="1445"/>
      <c r="B920" s="1436" t="s">
        <v>4872</v>
      </c>
      <c r="C920" s="1437" t="s">
        <v>4476</v>
      </c>
      <c r="D920" s="1446" t="s">
        <v>399</v>
      </c>
      <c r="E920" s="1439" t="s">
        <v>399</v>
      </c>
      <c r="F920" s="1440">
        <v>17.600000000000001</v>
      </c>
      <c r="G920" s="1439">
        <v>18</v>
      </c>
      <c r="H920" s="1441">
        <v>18</v>
      </c>
      <c r="I920" s="1442">
        <v>18</v>
      </c>
      <c r="J920" s="1442">
        <v>17.600000000000001</v>
      </c>
      <c r="K920" s="1442"/>
      <c r="L920" s="1041">
        <v>18</v>
      </c>
      <c r="M920" s="1041">
        <v>18</v>
      </c>
      <c r="N920" s="1041">
        <v>18</v>
      </c>
      <c r="O920" s="1041">
        <v>19</v>
      </c>
      <c r="P920" s="1041">
        <v>19</v>
      </c>
      <c r="Q920" s="1041">
        <v>19</v>
      </c>
      <c r="R920" s="1041">
        <v>19</v>
      </c>
      <c r="S920" s="1395">
        <v>19</v>
      </c>
      <c r="T920" s="1443">
        <f t="shared" si="67"/>
        <v>204.44</v>
      </c>
      <c r="U920" s="1177">
        <f t="shared" si="68"/>
        <v>0</v>
      </c>
    </row>
    <row r="921" spans="1:23" ht="18.75">
      <c r="A921" s="935"/>
      <c r="B921" s="1082" t="s">
        <v>4873</v>
      </c>
      <c r="C921" s="934"/>
      <c r="D921" s="933"/>
      <c r="E921" s="873"/>
      <c r="F921" s="722"/>
      <c r="G921" s="873"/>
      <c r="H921" s="973"/>
      <c r="I921" s="491"/>
      <c r="J921" s="491"/>
      <c r="K921" s="491"/>
      <c r="L921" s="491"/>
      <c r="M921" s="491"/>
      <c r="N921" s="491"/>
      <c r="O921" s="491"/>
      <c r="P921" s="491"/>
      <c r="Q921" s="491"/>
      <c r="R921" s="491"/>
      <c r="S921" s="1124"/>
      <c r="T921" s="1133">
        <f t="shared" si="67"/>
        <v>0</v>
      </c>
      <c r="U921" s="1177" t="e">
        <f t="shared" si="68"/>
        <v>#DIV/0!</v>
      </c>
    </row>
    <row r="922" spans="1:23" ht="63">
      <c r="A922" s="935">
        <v>1</v>
      </c>
      <c r="B922" s="1165" t="s">
        <v>4874</v>
      </c>
      <c r="C922" s="936" t="s">
        <v>4293</v>
      </c>
      <c r="D922" s="933"/>
      <c r="E922" s="873"/>
      <c r="F922" s="989">
        <v>15000</v>
      </c>
      <c r="G922" s="937"/>
      <c r="H922" s="976"/>
      <c r="I922" s="491">
        <v>10490</v>
      </c>
      <c r="J922" s="491">
        <v>15000</v>
      </c>
      <c r="K922" s="491"/>
      <c r="L922" s="1081"/>
      <c r="M922" s="1081">
        <v>10490</v>
      </c>
      <c r="N922" s="1081">
        <v>10490</v>
      </c>
      <c r="O922" s="1081">
        <v>10909</v>
      </c>
      <c r="P922" s="1081">
        <v>10909</v>
      </c>
      <c r="Q922" s="1081">
        <v>10909</v>
      </c>
      <c r="R922" s="1081">
        <v>10909</v>
      </c>
      <c r="S922" s="1124">
        <v>10909</v>
      </c>
      <c r="T922" s="1133">
        <f>S922</f>
        <v>10909</v>
      </c>
      <c r="U922" s="1177">
        <f t="shared" si="68"/>
        <v>0</v>
      </c>
      <c r="W922" t="s">
        <v>5904</v>
      </c>
    </row>
    <row r="923" spans="1:23" ht="63">
      <c r="A923" s="935">
        <v>2</v>
      </c>
      <c r="B923" s="1165" t="s">
        <v>4875</v>
      </c>
      <c r="C923" s="936" t="s">
        <v>4293</v>
      </c>
      <c r="D923" s="933"/>
      <c r="E923" s="873"/>
      <c r="F923" s="989">
        <v>12500</v>
      </c>
      <c r="G923" s="937"/>
      <c r="H923" s="976"/>
      <c r="I923" s="491"/>
      <c r="J923" s="491">
        <v>12500</v>
      </c>
      <c r="K923" s="491"/>
      <c r="L923" s="1081"/>
      <c r="M923" s="1081"/>
      <c r="N923" s="1081"/>
      <c r="O923" s="1081"/>
      <c r="P923" s="1081"/>
      <c r="Q923" s="1081"/>
      <c r="R923" s="1081"/>
      <c r="S923" s="1124"/>
      <c r="T923" s="1133">
        <f t="shared" ref="T923:T943" si="69">S923</f>
        <v>0</v>
      </c>
      <c r="U923" s="1177" t="e">
        <f t="shared" si="68"/>
        <v>#DIV/0!</v>
      </c>
    </row>
    <row r="924" spans="1:23" ht="47.25">
      <c r="A924" s="935">
        <v>3</v>
      </c>
      <c r="B924" s="1165" t="s">
        <v>4876</v>
      </c>
      <c r="C924" s="936" t="s">
        <v>4293</v>
      </c>
      <c r="D924" s="933"/>
      <c r="E924" s="873"/>
      <c r="F924" s="989">
        <v>14500</v>
      </c>
      <c r="G924" s="937"/>
      <c r="H924" s="976"/>
      <c r="I924" s="491"/>
      <c r="J924" s="491">
        <v>14500</v>
      </c>
      <c r="K924" s="491"/>
      <c r="L924" s="1081"/>
      <c r="M924" s="1081"/>
      <c r="N924" s="1081"/>
      <c r="O924" s="1081"/>
      <c r="P924" s="1081"/>
      <c r="Q924" s="1081"/>
      <c r="R924" s="1081"/>
      <c r="S924" s="1124"/>
      <c r="T924" s="1133">
        <f t="shared" si="69"/>
        <v>0</v>
      </c>
      <c r="U924" s="1177" t="e">
        <f t="shared" si="68"/>
        <v>#DIV/0!</v>
      </c>
    </row>
    <row r="925" spans="1:23" ht="47.25">
      <c r="A925" s="935">
        <v>4</v>
      </c>
      <c r="B925" s="1165" t="s">
        <v>4877</v>
      </c>
      <c r="C925" s="936" t="s">
        <v>4293</v>
      </c>
      <c r="D925" s="933"/>
      <c r="E925" s="873"/>
      <c r="F925" s="989">
        <v>17500</v>
      </c>
      <c r="G925" s="937"/>
      <c r="H925" s="976"/>
      <c r="I925" s="491"/>
      <c r="J925" s="491">
        <v>17500</v>
      </c>
      <c r="K925" s="491"/>
      <c r="L925" s="1081"/>
      <c r="M925" s="1081"/>
      <c r="N925" s="1081"/>
      <c r="O925" s="1081"/>
      <c r="P925" s="1081"/>
      <c r="Q925" s="1081"/>
      <c r="R925" s="1081"/>
      <c r="S925" s="1124"/>
      <c r="T925" s="1133">
        <f t="shared" si="69"/>
        <v>0</v>
      </c>
      <c r="U925" s="1177" t="e">
        <f t="shared" si="68"/>
        <v>#DIV/0!</v>
      </c>
    </row>
    <row r="926" spans="1:23" ht="47.25">
      <c r="A926" s="935">
        <v>5</v>
      </c>
      <c r="B926" s="1165" t="s">
        <v>4878</v>
      </c>
      <c r="C926" s="936" t="s">
        <v>4293</v>
      </c>
      <c r="D926" s="933"/>
      <c r="E926" s="873"/>
      <c r="F926" s="989">
        <v>25000</v>
      </c>
      <c r="G926" s="937"/>
      <c r="H926" s="976"/>
      <c r="I926" s="491"/>
      <c r="J926" s="491">
        <v>25000</v>
      </c>
      <c r="K926" s="491"/>
      <c r="L926" s="1081"/>
      <c r="M926" s="1081"/>
      <c r="N926" s="1081"/>
      <c r="O926" s="1081"/>
      <c r="P926" s="1081"/>
      <c r="Q926" s="1081"/>
      <c r="R926" s="1081"/>
      <c r="S926" s="1124"/>
      <c r="T926" s="1133">
        <f t="shared" si="69"/>
        <v>0</v>
      </c>
      <c r="U926" s="1177" t="e">
        <f t="shared" si="68"/>
        <v>#DIV/0!</v>
      </c>
    </row>
    <row r="927" spans="1:23" ht="47.25">
      <c r="A927" s="935">
        <v>6</v>
      </c>
      <c r="B927" s="1165" t="s">
        <v>4879</v>
      </c>
      <c r="C927" s="936" t="s">
        <v>4293</v>
      </c>
      <c r="D927" s="933"/>
      <c r="E927" s="873"/>
      <c r="F927" s="989">
        <v>13000</v>
      </c>
      <c r="G927" s="937"/>
      <c r="H927" s="976"/>
      <c r="I927" s="491"/>
      <c r="J927" s="491">
        <v>13000</v>
      </c>
      <c r="K927" s="491"/>
      <c r="L927" s="1081"/>
      <c r="M927" s="1081"/>
      <c r="N927" s="1081"/>
      <c r="O927" s="1081"/>
      <c r="P927" s="1081"/>
      <c r="Q927" s="1081"/>
      <c r="R927" s="1081"/>
      <c r="S927" s="1124"/>
      <c r="T927" s="1133">
        <f t="shared" si="69"/>
        <v>0</v>
      </c>
      <c r="U927" s="1177" t="e">
        <f t="shared" si="68"/>
        <v>#DIV/0!</v>
      </c>
    </row>
    <row r="928" spans="1:23" ht="47.25">
      <c r="A928" s="935">
        <v>7</v>
      </c>
      <c r="B928" s="1165" t="s">
        <v>4880</v>
      </c>
      <c r="C928" s="936" t="s">
        <v>4293</v>
      </c>
      <c r="D928" s="933"/>
      <c r="E928" s="873"/>
      <c r="F928" s="989">
        <v>18500</v>
      </c>
      <c r="G928" s="937"/>
      <c r="H928" s="976"/>
      <c r="I928" s="491"/>
      <c r="J928" s="491">
        <v>18500</v>
      </c>
      <c r="K928" s="491"/>
      <c r="L928" s="1081"/>
      <c r="M928" s="1081"/>
      <c r="N928" s="1081"/>
      <c r="O928" s="1081"/>
      <c r="P928" s="1081"/>
      <c r="Q928" s="1081"/>
      <c r="R928" s="1081"/>
      <c r="S928" s="1124"/>
      <c r="T928" s="1133">
        <f t="shared" si="69"/>
        <v>0</v>
      </c>
      <c r="U928" s="1177" t="e">
        <f t="shared" si="68"/>
        <v>#DIV/0!</v>
      </c>
    </row>
    <row r="929" spans="1:21" ht="31.5">
      <c r="A929" s="935">
        <v>8</v>
      </c>
      <c r="B929" s="1165" t="s">
        <v>4881</v>
      </c>
      <c r="C929" s="936" t="s">
        <v>4293</v>
      </c>
      <c r="D929" s="933"/>
      <c r="E929" s="873"/>
      <c r="F929" s="989">
        <v>28000</v>
      </c>
      <c r="G929" s="937"/>
      <c r="H929" s="976"/>
      <c r="I929" s="491"/>
      <c r="J929" s="491">
        <v>28000</v>
      </c>
      <c r="K929" s="491"/>
      <c r="L929" s="1081"/>
      <c r="M929" s="1081"/>
      <c r="N929" s="1081"/>
      <c r="O929" s="1081"/>
      <c r="P929" s="1081"/>
      <c r="Q929" s="1081"/>
      <c r="R929" s="1081"/>
      <c r="S929" s="1124"/>
      <c r="T929" s="1133">
        <f t="shared" si="69"/>
        <v>0</v>
      </c>
      <c r="U929" s="1177" t="e">
        <f t="shared" si="68"/>
        <v>#DIV/0!</v>
      </c>
    </row>
    <row r="930" spans="1:21" ht="31.5">
      <c r="A930" s="935">
        <v>9</v>
      </c>
      <c r="B930" s="1165" t="s">
        <v>4882</v>
      </c>
      <c r="C930" s="936" t="s">
        <v>4293</v>
      </c>
      <c r="D930" s="933"/>
      <c r="E930" s="873"/>
      <c r="F930" s="989">
        <v>12000</v>
      </c>
      <c r="G930" s="937"/>
      <c r="H930" s="976"/>
      <c r="I930" s="491"/>
      <c r="J930" s="491">
        <v>12000</v>
      </c>
      <c r="K930" s="491"/>
      <c r="L930" s="1081"/>
      <c r="M930" s="1081"/>
      <c r="N930" s="1081"/>
      <c r="O930" s="1081"/>
      <c r="P930" s="1081"/>
      <c r="Q930" s="1081"/>
      <c r="R930" s="1081"/>
      <c r="S930" s="1124"/>
      <c r="T930" s="1133">
        <f t="shared" si="69"/>
        <v>0</v>
      </c>
      <c r="U930" s="1177" t="e">
        <f t="shared" si="68"/>
        <v>#DIV/0!</v>
      </c>
    </row>
    <row r="931" spans="1:21" ht="31.5">
      <c r="A931" s="935">
        <v>10</v>
      </c>
      <c r="B931" s="1165" t="s">
        <v>4883</v>
      </c>
      <c r="C931" s="936" t="s">
        <v>4293</v>
      </c>
      <c r="D931" s="933"/>
      <c r="E931" s="873"/>
      <c r="F931" s="989">
        <v>20500</v>
      </c>
      <c r="G931" s="937"/>
      <c r="H931" s="976"/>
      <c r="I931" s="491"/>
      <c r="J931" s="491">
        <v>20500</v>
      </c>
      <c r="K931" s="491"/>
      <c r="L931" s="1081"/>
      <c r="M931" s="1081"/>
      <c r="N931" s="1081"/>
      <c r="O931" s="1081"/>
      <c r="P931" s="1081"/>
      <c r="Q931" s="1081"/>
      <c r="R931" s="1081"/>
      <c r="S931" s="1124"/>
      <c r="T931" s="1133">
        <f t="shared" si="69"/>
        <v>0</v>
      </c>
      <c r="U931" s="1177" t="e">
        <f t="shared" si="68"/>
        <v>#DIV/0!</v>
      </c>
    </row>
    <row r="932" spans="1:21" ht="31.5">
      <c r="A932" s="935">
        <v>11</v>
      </c>
      <c r="B932" s="1165" t="s">
        <v>4884</v>
      </c>
      <c r="C932" s="936" t="s">
        <v>4293</v>
      </c>
      <c r="D932" s="933"/>
      <c r="E932" s="873"/>
      <c r="F932" s="989">
        <v>32500</v>
      </c>
      <c r="G932" s="937"/>
      <c r="H932" s="976"/>
      <c r="I932" s="491"/>
      <c r="J932" s="491">
        <v>32500</v>
      </c>
      <c r="K932" s="491"/>
      <c r="L932" s="1081"/>
      <c r="M932" s="1081"/>
      <c r="N932" s="1081"/>
      <c r="O932" s="1081"/>
      <c r="P932" s="1081"/>
      <c r="Q932" s="1081"/>
      <c r="R932" s="1081"/>
      <c r="S932" s="1124"/>
      <c r="T932" s="1133">
        <f t="shared" si="69"/>
        <v>0</v>
      </c>
      <c r="U932" s="1177" t="e">
        <f t="shared" si="68"/>
        <v>#DIV/0!</v>
      </c>
    </row>
    <row r="933" spans="1:21" ht="31.5">
      <c r="A933" s="935">
        <v>12</v>
      </c>
      <c r="B933" s="1165" t="s">
        <v>4885</v>
      </c>
      <c r="C933" s="936" t="s">
        <v>4886</v>
      </c>
      <c r="D933" s="933"/>
      <c r="E933" s="873"/>
      <c r="F933" s="989">
        <v>35000</v>
      </c>
      <c r="G933" s="937"/>
      <c r="H933" s="976"/>
      <c r="I933" s="491"/>
      <c r="J933" s="491">
        <v>35000</v>
      </c>
      <c r="K933" s="491"/>
      <c r="L933" s="1081"/>
      <c r="M933" s="1081"/>
      <c r="N933" s="1081"/>
      <c r="O933" s="1081"/>
      <c r="P933" s="1081"/>
      <c r="Q933" s="1081"/>
      <c r="R933" s="1081"/>
      <c r="S933" s="1124"/>
      <c r="T933" s="1133">
        <f t="shared" si="69"/>
        <v>0</v>
      </c>
      <c r="U933" s="1177" t="e">
        <f t="shared" si="68"/>
        <v>#DIV/0!</v>
      </c>
    </row>
    <row r="934" spans="1:21" ht="31.5">
      <c r="A934" s="935">
        <v>13</v>
      </c>
      <c r="B934" s="1165" t="s">
        <v>4887</v>
      </c>
      <c r="C934" s="936" t="s">
        <v>4293</v>
      </c>
      <c r="D934" s="933"/>
      <c r="E934" s="873"/>
      <c r="F934" s="989">
        <v>37500</v>
      </c>
      <c r="G934" s="937"/>
      <c r="H934" s="976"/>
      <c r="I934" s="491"/>
      <c r="J934" s="491">
        <v>37500</v>
      </c>
      <c r="K934" s="491"/>
      <c r="L934" s="1081"/>
      <c r="M934" s="1081"/>
      <c r="N934" s="1081"/>
      <c r="O934" s="1081"/>
      <c r="P934" s="1081"/>
      <c r="Q934" s="1081"/>
      <c r="R934" s="1081"/>
      <c r="S934" s="1124"/>
      <c r="T934" s="1133">
        <f t="shared" si="69"/>
        <v>0</v>
      </c>
      <c r="U934" s="1177" t="e">
        <f t="shared" si="68"/>
        <v>#DIV/0!</v>
      </c>
    </row>
    <row r="935" spans="1:21" ht="47.25">
      <c r="A935" s="935">
        <v>14</v>
      </c>
      <c r="B935" s="1165" t="s">
        <v>4888</v>
      </c>
      <c r="C935" s="936" t="s">
        <v>4293</v>
      </c>
      <c r="D935" s="933"/>
      <c r="E935" s="873"/>
      <c r="F935" s="989">
        <v>16000</v>
      </c>
      <c r="G935" s="937"/>
      <c r="H935" s="976"/>
      <c r="I935" s="491"/>
      <c r="J935" s="491">
        <v>16000</v>
      </c>
      <c r="K935" s="491"/>
      <c r="L935" s="1081"/>
      <c r="M935" s="1081"/>
      <c r="N935" s="1081"/>
      <c r="O935" s="1081"/>
      <c r="P935" s="1081"/>
      <c r="Q935" s="1081"/>
      <c r="R935" s="1081"/>
      <c r="S935" s="1124"/>
      <c r="T935" s="1133">
        <f t="shared" si="69"/>
        <v>0</v>
      </c>
      <c r="U935" s="1177" t="e">
        <f t="shared" si="68"/>
        <v>#DIV/0!</v>
      </c>
    </row>
    <row r="936" spans="1:21" ht="47.25">
      <c r="A936" s="935">
        <v>15</v>
      </c>
      <c r="B936" s="1165" t="s">
        <v>4889</v>
      </c>
      <c r="C936" s="936" t="s">
        <v>4293</v>
      </c>
      <c r="D936" s="933"/>
      <c r="E936" s="873"/>
      <c r="F936" s="989">
        <v>31000</v>
      </c>
      <c r="G936" s="937"/>
      <c r="H936" s="976"/>
      <c r="I936" s="491"/>
      <c r="J936" s="491">
        <v>31000</v>
      </c>
      <c r="K936" s="491"/>
      <c r="L936" s="1081"/>
      <c r="M936" s="1081"/>
      <c r="N936" s="1081"/>
      <c r="O936" s="1081"/>
      <c r="P936" s="1081"/>
      <c r="Q936" s="1081"/>
      <c r="R936" s="1081"/>
      <c r="S936" s="1124"/>
      <c r="T936" s="1133">
        <f t="shared" si="69"/>
        <v>0</v>
      </c>
      <c r="U936" s="1177" t="e">
        <f t="shared" si="68"/>
        <v>#DIV/0!</v>
      </c>
    </row>
    <row r="937" spans="1:21" ht="31.5">
      <c r="A937" s="935">
        <v>16</v>
      </c>
      <c r="B937" s="1165" t="s">
        <v>4890</v>
      </c>
      <c r="C937" s="936" t="s">
        <v>4293</v>
      </c>
      <c r="D937" s="933"/>
      <c r="E937" s="873"/>
      <c r="F937" s="989">
        <v>18750</v>
      </c>
      <c r="G937" s="937"/>
      <c r="H937" s="976"/>
      <c r="I937" s="491"/>
      <c r="J937" s="491">
        <v>18750</v>
      </c>
      <c r="K937" s="491"/>
      <c r="L937" s="1081"/>
      <c r="M937" s="1081"/>
      <c r="N937" s="1081"/>
      <c r="O937" s="1081"/>
      <c r="P937" s="1081"/>
      <c r="Q937" s="1081"/>
      <c r="R937" s="1081"/>
      <c r="S937" s="1124"/>
      <c r="T937" s="1133">
        <f t="shared" si="69"/>
        <v>0</v>
      </c>
      <c r="U937" s="1177" t="e">
        <f t="shared" si="68"/>
        <v>#DIV/0!</v>
      </c>
    </row>
    <row r="938" spans="1:21" ht="31.5">
      <c r="A938" s="935">
        <v>17</v>
      </c>
      <c r="B938" s="1165" t="s">
        <v>4891</v>
      </c>
      <c r="C938" s="936" t="s">
        <v>4293</v>
      </c>
      <c r="D938" s="933"/>
      <c r="E938" s="873"/>
      <c r="F938" s="989">
        <v>28500</v>
      </c>
      <c r="G938" s="937"/>
      <c r="H938" s="976"/>
      <c r="I938" s="491"/>
      <c r="J938" s="491">
        <v>28500</v>
      </c>
      <c r="K938" s="491"/>
      <c r="L938" s="1081"/>
      <c r="M938" s="1081"/>
      <c r="N938" s="1081"/>
      <c r="O938" s="1081"/>
      <c r="P938" s="1081"/>
      <c r="Q938" s="1081"/>
      <c r="R938" s="1081"/>
      <c r="S938" s="1124"/>
      <c r="T938" s="1133">
        <f t="shared" si="69"/>
        <v>0</v>
      </c>
      <c r="U938" s="1177" t="e">
        <f t="shared" si="68"/>
        <v>#DIV/0!</v>
      </c>
    </row>
    <row r="939" spans="1:21" ht="31.5">
      <c r="A939" s="935">
        <v>18</v>
      </c>
      <c r="B939" s="1165" t="s">
        <v>4892</v>
      </c>
      <c r="C939" s="936" t="s">
        <v>4293</v>
      </c>
      <c r="D939" s="933"/>
      <c r="E939" s="873"/>
      <c r="F939" s="989">
        <v>9000</v>
      </c>
      <c r="G939" s="937"/>
      <c r="H939" s="976"/>
      <c r="I939" s="491"/>
      <c r="J939" s="491">
        <v>9000</v>
      </c>
      <c r="K939" s="491"/>
      <c r="L939" s="1081"/>
      <c r="M939" s="1081"/>
      <c r="N939" s="1081"/>
      <c r="O939" s="1081"/>
      <c r="P939" s="1081"/>
      <c r="Q939" s="1081"/>
      <c r="R939" s="1081"/>
      <c r="S939" s="1124"/>
      <c r="T939" s="1133">
        <f t="shared" si="69"/>
        <v>0</v>
      </c>
      <c r="U939" s="1177" t="e">
        <f t="shared" si="68"/>
        <v>#DIV/0!</v>
      </c>
    </row>
    <row r="940" spans="1:21" ht="31.5">
      <c r="A940" s="935">
        <v>19</v>
      </c>
      <c r="B940" s="1165" t="s">
        <v>4893</v>
      </c>
      <c r="C940" s="936" t="s">
        <v>4293</v>
      </c>
      <c r="D940" s="933"/>
      <c r="E940" s="873"/>
      <c r="F940" s="989">
        <v>1500</v>
      </c>
      <c r="G940" s="937"/>
      <c r="H940" s="976"/>
      <c r="I940" s="491"/>
      <c r="J940" s="491">
        <v>1500</v>
      </c>
      <c r="K940" s="491"/>
      <c r="L940" s="1081"/>
      <c r="M940" s="1081"/>
      <c r="N940" s="1081"/>
      <c r="O940" s="1081"/>
      <c r="P940" s="1081"/>
      <c r="Q940" s="1081"/>
      <c r="R940" s="1081"/>
      <c r="S940" s="1124"/>
      <c r="T940" s="1133">
        <f t="shared" si="69"/>
        <v>0</v>
      </c>
      <c r="U940" s="1177" t="e">
        <f t="shared" si="68"/>
        <v>#DIV/0!</v>
      </c>
    </row>
    <row r="941" spans="1:21" ht="31.5">
      <c r="A941" s="935">
        <v>20</v>
      </c>
      <c r="B941" s="1165" t="s">
        <v>4894</v>
      </c>
      <c r="C941" s="938" t="s">
        <v>4293</v>
      </c>
      <c r="D941" s="933"/>
      <c r="E941" s="873"/>
      <c r="F941" s="989">
        <v>2000</v>
      </c>
      <c r="G941" s="937"/>
      <c r="H941" s="976"/>
      <c r="I941" s="491"/>
      <c r="J941" s="491">
        <v>2000</v>
      </c>
      <c r="K941" s="491"/>
      <c r="L941" s="1081"/>
      <c r="M941" s="1081"/>
      <c r="N941" s="1081"/>
      <c r="O941" s="1081"/>
      <c r="P941" s="1081"/>
      <c r="Q941" s="1081"/>
      <c r="R941" s="1081"/>
      <c r="S941" s="1124"/>
      <c r="T941" s="1133">
        <f t="shared" si="69"/>
        <v>0</v>
      </c>
      <c r="U941" s="1177" t="e">
        <f t="shared" si="68"/>
        <v>#DIV/0!</v>
      </c>
    </row>
    <row r="942" spans="1:21" ht="31.5">
      <c r="A942" s="935">
        <v>21</v>
      </c>
      <c r="B942" s="1165" t="s">
        <v>4895</v>
      </c>
      <c r="C942" s="938" t="s">
        <v>4293</v>
      </c>
      <c r="D942" s="933"/>
      <c r="E942" s="873"/>
      <c r="F942" s="989">
        <v>15000</v>
      </c>
      <c r="G942" s="937"/>
      <c r="H942" s="976"/>
      <c r="I942" s="491"/>
      <c r="J942" s="491">
        <v>15000</v>
      </c>
      <c r="K942" s="491"/>
      <c r="L942" s="1081"/>
      <c r="M942" s="1081"/>
      <c r="N942" s="1081"/>
      <c r="O942" s="1081"/>
      <c r="P942" s="1081"/>
      <c r="Q942" s="1081"/>
      <c r="R942" s="1081"/>
      <c r="S942" s="1124"/>
      <c r="T942" s="1133">
        <f t="shared" si="69"/>
        <v>0</v>
      </c>
      <c r="U942" s="1177" t="e">
        <f t="shared" si="68"/>
        <v>#DIV/0!</v>
      </c>
    </row>
    <row r="943" spans="1:21" ht="31.5">
      <c r="A943" s="935">
        <v>22</v>
      </c>
      <c r="B943" s="1165" t="s">
        <v>4896</v>
      </c>
      <c r="C943" s="938" t="s">
        <v>4293</v>
      </c>
      <c r="D943" s="933"/>
      <c r="E943" s="873"/>
      <c r="F943" s="989">
        <v>9500</v>
      </c>
      <c r="G943" s="937"/>
      <c r="H943" s="976"/>
      <c r="I943" s="491"/>
      <c r="J943" s="491">
        <v>9500</v>
      </c>
      <c r="K943" s="491"/>
      <c r="L943" s="1081"/>
      <c r="M943" s="1081"/>
      <c r="N943" s="1081"/>
      <c r="O943" s="1081"/>
      <c r="P943" s="1081"/>
      <c r="Q943" s="1081"/>
      <c r="R943" s="1081"/>
      <c r="S943" s="1124"/>
      <c r="T943" s="1133">
        <f t="shared" si="69"/>
        <v>0</v>
      </c>
      <c r="U943" s="1177" t="e">
        <f t="shared" si="68"/>
        <v>#DIV/0!</v>
      </c>
    </row>
    <row r="944" spans="1:21" ht="18.75">
      <c r="A944" s="311">
        <v>38</v>
      </c>
      <c r="B944" s="1082" t="s">
        <v>284</v>
      </c>
      <c r="C944" s="288"/>
      <c r="D944" s="722"/>
      <c r="E944" s="722"/>
      <c r="F944" s="722"/>
      <c r="G944" s="722"/>
      <c r="H944" s="973"/>
      <c r="I944" s="491"/>
      <c r="J944" s="491"/>
      <c r="K944" s="491"/>
      <c r="L944" s="491"/>
      <c r="M944" s="491"/>
      <c r="N944" s="491"/>
      <c r="O944" s="491"/>
      <c r="P944" s="491"/>
      <c r="Q944" s="491"/>
      <c r="R944" s="491"/>
      <c r="S944" s="1124"/>
      <c r="T944" s="1133">
        <f>FLOOR(35.31*S944,0.01)</f>
        <v>0</v>
      </c>
      <c r="U944" s="1177" t="e">
        <f t="shared" si="68"/>
        <v>#DIV/0!</v>
      </c>
    </row>
    <row r="945" spans="1:24" ht="18.75">
      <c r="A945" s="284"/>
      <c r="B945" s="1136" t="s">
        <v>285</v>
      </c>
      <c r="C945" s="292" t="s">
        <v>286</v>
      </c>
      <c r="D945" s="660">
        <v>1200</v>
      </c>
      <c r="E945" s="660">
        <v>1200</v>
      </c>
      <c r="F945" s="660">
        <v>1200</v>
      </c>
      <c r="G945" s="660">
        <v>1236</v>
      </c>
      <c r="H945" s="975">
        <v>1236</v>
      </c>
      <c r="I945" s="491">
        <v>1236</v>
      </c>
      <c r="J945" s="491">
        <v>1200</v>
      </c>
      <c r="K945" s="491">
        <f>10*0.53</f>
        <v>5.3000000000000007</v>
      </c>
      <c r="L945" s="1035">
        <v>1236</v>
      </c>
      <c r="M945" s="1035">
        <v>1236</v>
      </c>
      <c r="N945" s="1035">
        <v>1236</v>
      </c>
      <c r="O945" s="1035">
        <v>1317</v>
      </c>
      <c r="P945" s="1035">
        <v>1317</v>
      </c>
      <c r="Q945" s="1035">
        <v>1317</v>
      </c>
      <c r="R945" s="1035">
        <v>1317</v>
      </c>
      <c r="S945" s="1125">
        <v>1317</v>
      </c>
      <c r="T945" s="1133">
        <f>1236/5.3</f>
        <v>233.20754716981133</v>
      </c>
      <c r="U945" s="1177">
        <f t="shared" si="68"/>
        <v>0</v>
      </c>
      <c r="V945">
        <f>1236/5.3</f>
        <v>233.20754716981133</v>
      </c>
      <c r="X945" t="s">
        <v>5921</v>
      </c>
    </row>
    <row r="946" spans="1:24" ht="18.75">
      <c r="A946" s="284"/>
      <c r="B946" s="1136" t="s">
        <v>287</v>
      </c>
      <c r="C946" s="292" t="s">
        <v>3163</v>
      </c>
      <c r="D946" s="722">
        <v>7</v>
      </c>
      <c r="E946" s="722">
        <v>7</v>
      </c>
      <c r="F946" s="722">
        <v>7</v>
      </c>
      <c r="G946" s="722">
        <v>7</v>
      </c>
      <c r="H946" s="973">
        <v>7</v>
      </c>
      <c r="I946" s="491">
        <v>7</v>
      </c>
      <c r="J946" s="491">
        <v>7</v>
      </c>
      <c r="K946" s="491"/>
      <c r="L946" s="1035">
        <v>7</v>
      </c>
      <c r="M946" s="1035">
        <v>7</v>
      </c>
      <c r="N946" s="1035">
        <v>7</v>
      </c>
      <c r="O946" s="1035">
        <v>7</v>
      </c>
      <c r="P946" s="1035">
        <v>7</v>
      </c>
      <c r="Q946" s="1035">
        <v>7</v>
      </c>
      <c r="R946" s="1035">
        <v>7</v>
      </c>
      <c r="S946" s="1125">
        <v>7</v>
      </c>
      <c r="T946" s="1133">
        <f>FLOOR(10.76*S946,0.01)</f>
        <v>75.320000000000007</v>
      </c>
      <c r="U946" s="1177">
        <f t="shared" si="68"/>
        <v>0</v>
      </c>
    </row>
    <row r="947" spans="1:24" ht="18.75">
      <c r="A947" s="284"/>
      <c r="B947" s="1136" t="s">
        <v>288</v>
      </c>
      <c r="C947" s="292" t="s">
        <v>2959</v>
      </c>
      <c r="D947" s="722">
        <v>105</v>
      </c>
      <c r="E947" s="722">
        <v>105</v>
      </c>
      <c r="F947" s="722">
        <v>105</v>
      </c>
      <c r="G947" s="722">
        <v>108</v>
      </c>
      <c r="H947" s="975">
        <v>108</v>
      </c>
      <c r="I947" s="491">
        <v>108</v>
      </c>
      <c r="J947" s="491">
        <v>105</v>
      </c>
      <c r="K947" s="491"/>
      <c r="L947" s="1035">
        <v>108</v>
      </c>
      <c r="M947" s="1035">
        <v>108</v>
      </c>
      <c r="N947" s="1035">
        <v>108</v>
      </c>
      <c r="O947" s="1035">
        <v>115</v>
      </c>
      <c r="P947" s="1035">
        <v>115</v>
      </c>
      <c r="Q947" s="1035">
        <v>115</v>
      </c>
      <c r="R947" s="1035">
        <v>115</v>
      </c>
      <c r="S947" s="1125">
        <v>115</v>
      </c>
      <c r="T947" s="1133">
        <f>S947</f>
        <v>115</v>
      </c>
      <c r="U947" s="1177">
        <f t="shared" si="68"/>
        <v>0</v>
      </c>
    </row>
    <row r="948" spans="1:24" ht="31.5">
      <c r="A948" s="311">
        <v>39</v>
      </c>
      <c r="B948" s="1142" t="s">
        <v>1640</v>
      </c>
      <c r="C948" s="368"/>
      <c r="D948" s="939"/>
      <c r="E948" s="939"/>
      <c r="F948" s="939"/>
      <c r="G948" s="939"/>
      <c r="H948" s="973"/>
      <c r="I948" s="491"/>
      <c r="J948" s="491"/>
      <c r="K948" s="491"/>
      <c r="L948" s="491"/>
      <c r="M948" s="491"/>
      <c r="N948" s="491"/>
      <c r="O948" s="491"/>
      <c r="P948" s="491"/>
      <c r="Q948" s="491"/>
      <c r="R948" s="491"/>
      <c r="S948" s="1124"/>
      <c r="T948" s="1133">
        <f>FLOOR(35.31*S948,0.01)</f>
        <v>0</v>
      </c>
      <c r="U948" s="1177" t="e">
        <f t="shared" si="68"/>
        <v>#DIV/0!</v>
      </c>
    </row>
    <row r="949" spans="1:24" ht="18.75">
      <c r="A949" s="284"/>
      <c r="B949" s="1136" t="s">
        <v>1701</v>
      </c>
      <c r="C949" s="292" t="s">
        <v>749</v>
      </c>
      <c r="D949" s="869">
        <v>405.90000000000003</v>
      </c>
      <c r="E949" s="869">
        <v>446.49000000000007</v>
      </c>
      <c r="F949" s="660" t="s">
        <v>399</v>
      </c>
      <c r="G949" s="869"/>
      <c r="H949" s="973"/>
      <c r="I949" s="491"/>
      <c r="J949" s="491" t="s">
        <v>399</v>
      </c>
      <c r="K949" s="491"/>
      <c r="L949" s="1081"/>
      <c r="M949" s="1081"/>
      <c r="N949" s="1081"/>
      <c r="O949" s="1081"/>
      <c r="P949" s="1081"/>
      <c r="Q949" s="1081"/>
      <c r="R949" s="1081"/>
      <c r="S949" s="1124"/>
      <c r="T949" s="1133"/>
      <c r="U949" s="1177" t="e">
        <f t="shared" si="68"/>
        <v>#DIV/0!</v>
      </c>
    </row>
    <row r="950" spans="1:24" ht="18.75">
      <c r="A950" s="284"/>
      <c r="B950" s="1136" t="s">
        <v>1702</v>
      </c>
      <c r="C950" s="292" t="s">
        <v>2097</v>
      </c>
      <c r="D950" s="869">
        <v>735.90000000000009</v>
      </c>
      <c r="E950" s="869">
        <v>809.49000000000012</v>
      </c>
      <c r="F950" s="660" t="s">
        <v>399</v>
      </c>
      <c r="G950" s="869"/>
      <c r="H950" s="973"/>
      <c r="I950" s="491"/>
      <c r="J950" s="491" t="s">
        <v>399</v>
      </c>
      <c r="K950" s="491"/>
      <c r="L950" s="1081"/>
      <c r="M950" s="1081"/>
      <c r="N950" s="1081"/>
      <c r="O950" s="1081"/>
      <c r="P950" s="1081"/>
      <c r="Q950" s="1081"/>
      <c r="R950" s="1081"/>
      <c r="S950" s="1124"/>
      <c r="T950" s="1133"/>
      <c r="U950" s="1177" t="e">
        <f t="shared" si="68"/>
        <v>#DIV/0!</v>
      </c>
    </row>
    <row r="951" spans="1:24" ht="18.75">
      <c r="A951" s="284"/>
      <c r="B951" s="1136" t="s">
        <v>1703</v>
      </c>
      <c r="C951" s="292" t="s">
        <v>2097</v>
      </c>
      <c r="D951" s="869">
        <v>1397.5500000000002</v>
      </c>
      <c r="E951" s="869">
        <v>1537.3050000000003</v>
      </c>
      <c r="F951" s="660" t="s">
        <v>399</v>
      </c>
      <c r="G951" s="869"/>
      <c r="H951" s="973"/>
      <c r="I951" s="491"/>
      <c r="J951" s="491" t="s">
        <v>399</v>
      </c>
      <c r="K951" s="491"/>
      <c r="L951" s="1081"/>
      <c r="M951" s="1081"/>
      <c r="N951" s="1081"/>
      <c r="O951" s="1081"/>
      <c r="P951" s="1081"/>
      <c r="Q951" s="1081"/>
      <c r="R951" s="1081"/>
      <c r="S951" s="1124"/>
      <c r="T951" s="1133"/>
      <c r="U951" s="1177" t="e">
        <f t="shared" si="68"/>
        <v>#DIV/0!</v>
      </c>
    </row>
    <row r="952" spans="1:24" ht="18.75">
      <c r="A952" s="284"/>
      <c r="B952" s="1136" t="s">
        <v>1704</v>
      </c>
      <c r="C952" s="292" t="s">
        <v>2097</v>
      </c>
      <c r="D952" s="869">
        <v>1604.46</v>
      </c>
      <c r="E952" s="869">
        <v>1764.9060000000002</v>
      </c>
      <c r="F952" s="660" t="s">
        <v>399</v>
      </c>
      <c r="G952" s="869"/>
      <c r="H952" s="973"/>
      <c r="I952" s="491"/>
      <c r="J952" s="491" t="s">
        <v>399</v>
      </c>
      <c r="K952" s="491"/>
      <c r="L952" s="1081"/>
      <c r="M952" s="1081"/>
      <c r="N952" s="1081"/>
      <c r="O952" s="1081"/>
      <c r="P952" s="1081"/>
      <c r="Q952" s="1081"/>
      <c r="R952" s="1081"/>
      <c r="S952" s="1124"/>
      <c r="T952" s="1133"/>
      <c r="U952" s="1177" t="e">
        <f t="shared" si="68"/>
        <v>#DIV/0!</v>
      </c>
    </row>
    <row r="953" spans="1:24" ht="18.75">
      <c r="A953" s="284">
        <v>40</v>
      </c>
      <c r="B953" s="1082" t="s">
        <v>4897</v>
      </c>
      <c r="C953" s="292"/>
      <c r="D953" s="660"/>
      <c r="E953" s="660"/>
      <c r="F953" s="660"/>
      <c r="G953" s="660"/>
      <c r="H953" s="973"/>
      <c r="I953" s="491"/>
      <c r="J953" s="491"/>
      <c r="K953" s="491"/>
      <c r="L953" s="491"/>
      <c r="M953" s="491"/>
      <c r="N953" s="491"/>
      <c r="O953" s="491"/>
      <c r="P953" s="491"/>
      <c r="Q953" s="491"/>
      <c r="R953" s="491"/>
      <c r="S953" s="1124"/>
      <c r="T953" s="1133"/>
      <c r="U953" s="1177" t="e">
        <f t="shared" si="68"/>
        <v>#DIV/0!</v>
      </c>
    </row>
    <row r="954" spans="1:24" ht="42.75">
      <c r="A954" s="322">
        <v>40.1</v>
      </c>
      <c r="B954" s="1166" t="s">
        <v>4898</v>
      </c>
      <c r="C954" s="335"/>
      <c r="D954" s="940"/>
      <c r="E954" s="940"/>
      <c r="F954" s="990"/>
      <c r="G954" s="940"/>
      <c r="H954" s="973"/>
      <c r="I954" s="491"/>
      <c r="J954" s="491"/>
      <c r="K954" s="491"/>
      <c r="L954" s="491"/>
      <c r="M954" s="491"/>
      <c r="N954" s="491"/>
      <c r="O954" s="491"/>
      <c r="P954" s="491"/>
      <c r="Q954" s="491"/>
      <c r="R954" s="491"/>
      <c r="S954" s="1124"/>
      <c r="T954" s="1133"/>
      <c r="U954" s="1177" t="e">
        <f t="shared" si="68"/>
        <v>#DIV/0!</v>
      </c>
    </row>
    <row r="955" spans="1:24" ht="18">
      <c r="A955" s="264"/>
      <c r="B955" s="1136" t="s">
        <v>2091</v>
      </c>
      <c r="C955" s="292" t="s">
        <v>3163</v>
      </c>
      <c r="D955" s="869">
        <v>21</v>
      </c>
      <c r="E955" s="869">
        <v>21</v>
      </c>
      <c r="F955" s="660" t="s">
        <v>399</v>
      </c>
      <c r="G955" s="869"/>
      <c r="H955" s="973"/>
      <c r="I955" s="491"/>
      <c r="J955" s="491" t="s">
        <v>399</v>
      </c>
      <c r="K955" s="491"/>
      <c r="L955" s="491"/>
      <c r="M955" s="491"/>
      <c r="N955" s="491"/>
      <c r="O955" s="491"/>
      <c r="P955" s="491"/>
      <c r="Q955" s="491"/>
      <c r="R955" s="491"/>
      <c r="S955" s="1124"/>
      <c r="T955" s="1133"/>
      <c r="U955" s="1177" t="e">
        <f t="shared" si="68"/>
        <v>#DIV/0!</v>
      </c>
    </row>
    <row r="956" spans="1:24" ht="18">
      <c r="A956" s="264"/>
      <c r="B956" s="1136" t="s">
        <v>1916</v>
      </c>
      <c r="C956" s="292" t="s">
        <v>1067</v>
      </c>
      <c r="D956" s="869">
        <v>29.400000000000002</v>
      </c>
      <c r="E956" s="869">
        <v>29.400000000000002</v>
      </c>
      <c r="F956" s="660" t="s">
        <v>399</v>
      </c>
      <c r="G956" s="869"/>
      <c r="H956" s="973"/>
      <c r="I956" s="491"/>
      <c r="J956" s="491" t="s">
        <v>399</v>
      </c>
      <c r="K956" s="491"/>
      <c r="L956" s="491"/>
      <c r="M956" s="491"/>
      <c r="N956" s="491"/>
      <c r="O956" s="491"/>
      <c r="P956" s="491"/>
      <c r="Q956" s="491"/>
      <c r="R956" s="491"/>
      <c r="S956" s="1124"/>
      <c r="T956" s="1133"/>
      <c r="U956" s="1177" t="e">
        <f t="shared" si="68"/>
        <v>#DIV/0!</v>
      </c>
    </row>
    <row r="957" spans="1:24" ht="18">
      <c r="A957" s="264"/>
      <c r="B957" s="1136" t="s">
        <v>4899</v>
      </c>
      <c r="C957" s="292" t="s">
        <v>1067</v>
      </c>
      <c r="D957" s="869">
        <v>115.5</v>
      </c>
      <c r="E957" s="869">
        <v>115.5</v>
      </c>
      <c r="F957" s="660">
        <v>115.5</v>
      </c>
      <c r="G957" s="869">
        <v>124</v>
      </c>
      <c r="H957" s="973">
        <v>124</v>
      </c>
      <c r="I957" s="491">
        <v>124</v>
      </c>
      <c r="J957" s="491">
        <v>115.5</v>
      </c>
      <c r="K957" s="491"/>
      <c r="L957" s="1035">
        <v>124</v>
      </c>
      <c r="M957" s="1035">
        <v>124</v>
      </c>
      <c r="N957" s="1035">
        <v>124</v>
      </c>
      <c r="O957" s="1035">
        <v>132</v>
      </c>
      <c r="P957" s="1035">
        <v>132</v>
      </c>
      <c r="Q957" s="1035">
        <v>132</v>
      </c>
      <c r="R957" s="1035">
        <v>132</v>
      </c>
      <c r="S957" s="1125">
        <v>132</v>
      </c>
      <c r="T957" s="1133">
        <f>FLOOR(10.76*S957,0.01)</f>
        <v>1420.32</v>
      </c>
      <c r="U957" s="1177">
        <f t="shared" si="68"/>
        <v>0</v>
      </c>
      <c r="W957" t="s">
        <v>5817</v>
      </c>
    </row>
    <row r="958" spans="1:24" ht="18">
      <c r="A958" s="264"/>
      <c r="B958" s="1136" t="s">
        <v>1027</v>
      </c>
      <c r="C958" s="292" t="s">
        <v>1067</v>
      </c>
      <c r="D958" s="869">
        <v>76.650000000000006</v>
      </c>
      <c r="E958" s="869">
        <v>76.650000000000006</v>
      </c>
      <c r="F958" s="660">
        <v>76.650000000000006</v>
      </c>
      <c r="G958" s="869">
        <v>82</v>
      </c>
      <c r="H958" s="973">
        <v>82</v>
      </c>
      <c r="I958" s="491">
        <v>82</v>
      </c>
      <c r="J958" s="491">
        <v>76.650000000000006</v>
      </c>
      <c r="K958" s="491"/>
      <c r="L958" s="1035">
        <v>82</v>
      </c>
      <c r="M958" s="1035">
        <v>82</v>
      </c>
      <c r="N958" s="1035">
        <v>82</v>
      </c>
      <c r="O958" s="1035">
        <v>87</v>
      </c>
      <c r="P958" s="1035">
        <v>87</v>
      </c>
      <c r="Q958" s="1035">
        <v>87</v>
      </c>
      <c r="R958" s="1035">
        <v>87</v>
      </c>
      <c r="S958" s="1125">
        <v>87</v>
      </c>
      <c r="T958" s="1133">
        <f>FLOOR(10.76*S958,0.01)</f>
        <v>936.12</v>
      </c>
      <c r="U958" s="1177">
        <f t="shared" si="68"/>
        <v>0</v>
      </c>
    </row>
    <row r="959" spans="1:24" ht="31.5">
      <c r="A959" s="264"/>
      <c r="B959" s="1136" t="s">
        <v>4900</v>
      </c>
      <c r="C959" s="292" t="s">
        <v>1067</v>
      </c>
      <c r="D959" s="869" t="s">
        <v>399</v>
      </c>
      <c r="E959" s="869" t="s">
        <v>399</v>
      </c>
      <c r="F959" s="660">
        <v>74</v>
      </c>
      <c r="G959" s="869"/>
      <c r="H959" s="973"/>
      <c r="I959" s="491"/>
      <c r="J959" s="491">
        <v>74</v>
      </c>
      <c r="K959" s="491"/>
      <c r="L959" s="1042"/>
      <c r="M959" s="1042"/>
      <c r="N959" s="1042"/>
      <c r="O959" s="1042"/>
      <c r="P959" s="1042"/>
      <c r="Q959" s="1042"/>
      <c r="R959" s="1042"/>
      <c r="S959" s="1125"/>
      <c r="T959" s="1133">
        <f>FLOOR(10.76*S959,0.01)</f>
        <v>0</v>
      </c>
      <c r="U959" s="1177" t="e">
        <f t="shared" si="68"/>
        <v>#DIV/0!</v>
      </c>
    </row>
    <row r="960" spans="1:24" ht="47.25">
      <c r="A960" s="322"/>
      <c r="B960" s="1136" t="s">
        <v>1033</v>
      </c>
      <c r="C960" s="292" t="s">
        <v>1067</v>
      </c>
      <c r="D960" s="869">
        <v>68.25</v>
      </c>
      <c r="E960" s="869">
        <v>68.25</v>
      </c>
      <c r="F960" s="660">
        <v>68.25</v>
      </c>
      <c r="G960" s="869">
        <v>83</v>
      </c>
      <c r="H960" s="973">
        <v>83</v>
      </c>
      <c r="I960" s="491">
        <v>83</v>
      </c>
      <c r="J960" s="491">
        <v>68.25</v>
      </c>
      <c r="K960" s="491"/>
      <c r="L960" s="1035">
        <v>83</v>
      </c>
      <c r="M960" s="1035">
        <v>83</v>
      </c>
      <c r="N960" s="1035">
        <v>83</v>
      </c>
      <c r="O960" s="1035">
        <v>88</v>
      </c>
      <c r="P960" s="1035">
        <v>88</v>
      </c>
      <c r="Q960" s="1035">
        <v>88</v>
      </c>
      <c r="R960" s="1035">
        <v>88</v>
      </c>
      <c r="S960" s="1125">
        <v>88</v>
      </c>
      <c r="T960" s="1133">
        <f>FLOOR(10.76*S960,0.01)</f>
        <v>946.88</v>
      </c>
      <c r="U960" s="1177">
        <f t="shared" si="68"/>
        <v>0</v>
      </c>
    </row>
    <row r="961" spans="1:21" ht="50.25">
      <c r="A961" s="284">
        <v>41</v>
      </c>
      <c r="B961" s="1082" t="s">
        <v>4901</v>
      </c>
      <c r="C961" s="292"/>
      <c r="D961" s="660"/>
      <c r="E961" s="660"/>
      <c r="F961" s="660"/>
      <c r="G961" s="660"/>
      <c r="H961" s="973"/>
      <c r="I961" s="491"/>
      <c r="J961" s="491"/>
      <c r="K961" s="491"/>
      <c r="L961" s="491"/>
      <c r="M961" s="491"/>
      <c r="N961" s="491"/>
      <c r="O961" s="491"/>
      <c r="P961" s="491"/>
      <c r="Q961" s="491"/>
      <c r="R961" s="491"/>
      <c r="S961" s="1124"/>
      <c r="T961" s="1133">
        <f>FLOOR(35.31*S961,0.01)</f>
        <v>0</v>
      </c>
      <c r="U961" s="1177" t="e">
        <f t="shared" si="68"/>
        <v>#DIV/0!</v>
      </c>
    </row>
    <row r="962" spans="1:21" ht="18">
      <c r="A962" s="890">
        <v>41.1</v>
      </c>
      <c r="B962" s="1136" t="s">
        <v>4902</v>
      </c>
      <c r="C962" s="292"/>
      <c r="D962" s="660"/>
      <c r="E962" s="660"/>
      <c r="F962" s="660"/>
      <c r="G962" s="660"/>
      <c r="H962" s="973"/>
      <c r="I962" s="491"/>
      <c r="J962" s="491"/>
      <c r="K962" s="491"/>
      <c r="L962" s="491"/>
      <c r="M962" s="491"/>
      <c r="N962" s="491"/>
      <c r="O962" s="491"/>
      <c r="P962" s="491"/>
      <c r="Q962" s="491"/>
      <c r="R962" s="491"/>
      <c r="S962" s="1124"/>
      <c r="T962" s="1133">
        <f>FLOOR(35.31*S962,0.01)</f>
        <v>0</v>
      </c>
      <c r="U962" s="1177" t="e">
        <f t="shared" si="68"/>
        <v>#DIV/0!</v>
      </c>
    </row>
    <row r="963" spans="1:21" ht="18">
      <c r="A963" s="264"/>
      <c r="B963" s="1136" t="s">
        <v>4903</v>
      </c>
      <c r="C963" s="292" t="s">
        <v>3163</v>
      </c>
      <c r="D963" s="660">
        <v>77.88</v>
      </c>
      <c r="E963" s="722" t="s">
        <v>399</v>
      </c>
      <c r="F963" s="722" t="s">
        <v>399</v>
      </c>
      <c r="G963" s="722"/>
      <c r="H963" s="973"/>
      <c r="I963" s="491"/>
      <c r="J963" s="491" t="s">
        <v>399</v>
      </c>
      <c r="K963" s="491"/>
      <c r="L963" s="1081"/>
      <c r="M963" s="1081"/>
      <c r="N963" s="1081"/>
      <c r="O963" s="1081"/>
      <c r="P963" s="1081"/>
      <c r="Q963" s="1081"/>
      <c r="R963" s="1081"/>
      <c r="S963" s="1124"/>
      <c r="T963" s="1133"/>
      <c r="U963" s="1177" t="e">
        <f t="shared" si="68"/>
        <v>#DIV/0!</v>
      </c>
    </row>
    <row r="964" spans="1:21" ht="18">
      <c r="A964" s="264"/>
      <c r="B964" s="1136" t="s">
        <v>4904</v>
      </c>
      <c r="C964" s="292" t="s">
        <v>1067</v>
      </c>
      <c r="D964" s="660">
        <v>88.5</v>
      </c>
      <c r="E964" s="722" t="s">
        <v>399</v>
      </c>
      <c r="F964" s="722" t="s">
        <v>399</v>
      </c>
      <c r="G964" s="722"/>
      <c r="H964" s="973"/>
      <c r="I964" s="491"/>
      <c r="J964" s="491" t="s">
        <v>399</v>
      </c>
      <c r="K964" s="491"/>
      <c r="L964" s="1081"/>
      <c r="M964" s="1081"/>
      <c r="N964" s="1081"/>
      <c r="O964" s="1081"/>
      <c r="P964" s="1081"/>
      <c r="Q964" s="1081"/>
      <c r="R964" s="1081"/>
      <c r="S964" s="1124"/>
      <c r="T964" s="1133"/>
      <c r="U964" s="1177" t="e">
        <f t="shared" si="68"/>
        <v>#DIV/0!</v>
      </c>
    </row>
    <row r="965" spans="1:21" ht="18">
      <c r="A965" s="264"/>
      <c r="B965" s="1136" t="s">
        <v>4905</v>
      </c>
      <c r="C965" s="292" t="s">
        <v>1067</v>
      </c>
      <c r="D965" s="660">
        <v>99.12</v>
      </c>
      <c r="E965" s="722" t="s">
        <v>399</v>
      </c>
      <c r="F965" s="722" t="s">
        <v>399</v>
      </c>
      <c r="G965" s="722"/>
      <c r="H965" s="973"/>
      <c r="I965" s="491"/>
      <c r="J965" s="491" t="s">
        <v>399</v>
      </c>
      <c r="K965" s="491"/>
      <c r="L965" s="1081"/>
      <c r="M965" s="1081"/>
      <c r="N965" s="1081"/>
      <c r="O965" s="1081"/>
      <c r="P965" s="1081"/>
      <c r="Q965" s="1081"/>
      <c r="R965" s="1081"/>
      <c r="S965" s="1124"/>
      <c r="T965" s="1133"/>
      <c r="U965" s="1177" t="e">
        <f t="shared" si="68"/>
        <v>#DIV/0!</v>
      </c>
    </row>
    <row r="966" spans="1:21" ht="18">
      <c r="A966" s="264"/>
      <c r="B966" s="1136" t="s">
        <v>4906</v>
      </c>
      <c r="C966" s="292" t="s">
        <v>1067</v>
      </c>
      <c r="D966" s="660">
        <v>109.73</v>
      </c>
      <c r="E966" s="722" t="s">
        <v>399</v>
      </c>
      <c r="F966" s="722" t="s">
        <v>399</v>
      </c>
      <c r="G966" s="722"/>
      <c r="H966" s="973"/>
      <c r="I966" s="491"/>
      <c r="J966" s="491" t="s">
        <v>399</v>
      </c>
      <c r="K966" s="491"/>
      <c r="L966" s="1081"/>
      <c r="M966" s="1081"/>
      <c r="N966" s="1081"/>
      <c r="O966" s="1081"/>
      <c r="P966" s="1081"/>
      <c r="Q966" s="1081"/>
      <c r="R966" s="1081"/>
      <c r="S966" s="1124"/>
      <c r="T966" s="1133"/>
      <c r="U966" s="1177" t="e">
        <f t="shared" si="68"/>
        <v>#DIV/0!</v>
      </c>
    </row>
    <row r="967" spans="1:21" ht="31.5">
      <c r="A967" s="890">
        <v>41.2</v>
      </c>
      <c r="B967" s="1142" t="s">
        <v>4907</v>
      </c>
      <c r="C967" s="292"/>
      <c r="D967" s="660"/>
      <c r="E967" s="722"/>
      <c r="F967" s="722"/>
      <c r="G967" s="722"/>
      <c r="H967" s="973"/>
      <c r="I967" s="491"/>
      <c r="J967" s="491"/>
      <c r="K967" s="491"/>
      <c r="L967" s="1081"/>
      <c r="M967" s="1081"/>
      <c r="N967" s="1081"/>
      <c r="O967" s="1081"/>
      <c r="P967" s="1081"/>
      <c r="Q967" s="1081"/>
      <c r="R967" s="1081"/>
      <c r="S967" s="1124"/>
      <c r="T967" s="1133"/>
      <c r="U967" s="1177" t="e">
        <f t="shared" si="68"/>
        <v>#DIV/0!</v>
      </c>
    </row>
    <row r="968" spans="1:21" ht="18">
      <c r="A968" s="264"/>
      <c r="B968" s="1136" t="s">
        <v>4908</v>
      </c>
      <c r="C968" s="292" t="s">
        <v>2992</v>
      </c>
      <c r="D968" s="660">
        <v>1050</v>
      </c>
      <c r="E968" s="722" t="s">
        <v>399</v>
      </c>
      <c r="F968" s="722" t="s">
        <v>399</v>
      </c>
      <c r="G968" s="722"/>
      <c r="H968" s="973"/>
      <c r="I968" s="491"/>
      <c r="J968" s="491" t="s">
        <v>399</v>
      </c>
      <c r="K968" s="491"/>
      <c r="L968" s="1081"/>
      <c r="M968" s="1081"/>
      <c r="N968" s="1081"/>
      <c r="O968" s="1081"/>
      <c r="P968" s="1081"/>
      <c r="Q968" s="1081"/>
      <c r="R968" s="1081"/>
      <c r="S968" s="1124"/>
      <c r="T968" s="1133"/>
      <c r="U968" s="1177" t="e">
        <f t="shared" si="68"/>
        <v>#DIV/0!</v>
      </c>
    </row>
    <row r="969" spans="1:21" ht="18">
      <c r="A969" s="264"/>
      <c r="B969" s="1136" t="s">
        <v>4909</v>
      </c>
      <c r="C969" s="292" t="s">
        <v>749</v>
      </c>
      <c r="D969" s="660">
        <v>4800</v>
      </c>
      <c r="E969" s="722" t="s">
        <v>399</v>
      </c>
      <c r="F969" s="722" t="s">
        <v>399</v>
      </c>
      <c r="G969" s="722"/>
      <c r="H969" s="973"/>
      <c r="I969" s="491"/>
      <c r="J969" s="491" t="s">
        <v>399</v>
      </c>
      <c r="K969" s="491"/>
      <c r="L969" s="1081"/>
      <c r="M969" s="1081"/>
      <c r="N969" s="1081"/>
      <c r="O969" s="1081"/>
      <c r="P969" s="1081"/>
      <c r="Q969" s="1081"/>
      <c r="R969" s="1081"/>
      <c r="S969" s="1124"/>
      <c r="T969" s="1133"/>
      <c r="U969" s="1177" t="e">
        <f t="shared" si="68"/>
        <v>#DIV/0!</v>
      </c>
    </row>
    <row r="970" spans="1:21" ht="18">
      <c r="A970" s="264"/>
      <c r="B970" s="1136" t="s">
        <v>4910</v>
      </c>
      <c r="C970" s="292" t="s">
        <v>1067</v>
      </c>
      <c r="D970" s="660">
        <v>1200</v>
      </c>
      <c r="E970" s="722" t="s">
        <v>399</v>
      </c>
      <c r="F970" s="722" t="s">
        <v>399</v>
      </c>
      <c r="G970" s="722"/>
      <c r="H970" s="973"/>
      <c r="I970" s="491"/>
      <c r="J970" s="491" t="s">
        <v>399</v>
      </c>
      <c r="K970" s="491"/>
      <c r="L970" s="1081"/>
      <c r="M970" s="1081"/>
      <c r="N970" s="1081"/>
      <c r="O970" s="1081"/>
      <c r="P970" s="1081"/>
      <c r="Q970" s="1081"/>
      <c r="R970" s="1081"/>
      <c r="S970" s="1124"/>
      <c r="T970" s="1133"/>
      <c r="U970" s="1177" t="e">
        <f t="shared" ref="U970:U1033" si="70">(S970-Q970)/Q970</f>
        <v>#DIV/0!</v>
      </c>
    </row>
    <row r="971" spans="1:21" ht="18">
      <c r="A971" s="264"/>
      <c r="B971" s="1136" t="s">
        <v>4911</v>
      </c>
      <c r="C971" s="292" t="s">
        <v>1067</v>
      </c>
      <c r="D971" s="660">
        <v>950</v>
      </c>
      <c r="E971" s="722" t="s">
        <v>399</v>
      </c>
      <c r="F971" s="722" t="s">
        <v>399</v>
      </c>
      <c r="G971" s="722"/>
      <c r="H971" s="973"/>
      <c r="I971" s="491"/>
      <c r="J971" s="491" t="s">
        <v>399</v>
      </c>
      <c r="K971" s="491"/>
      <c r="L971" s="1081"/>
      <c r="M971" s="1081"/>
      <c r="N971" s="1081"/>
      <c r="O971" s="1081"/>
      <c r="P971" s="1081"/>
      <c r="Q971" s="1081"/>
      <c r="R971" s="1081"/>
      <c r="S971" s="1124"/>
      <c r="T971" s="1133"/>
      <c r="U971" s="1177" t="e">
        <f t="shared" si="70"/>
        <v>#DIV/0!</v>
      </c>
    </row>
    <row r="972" spans="1:21" ht="18">
      <c r="A972" s="264"/>
      <c r="B972" s="1136" t="s">
        <v>4912</v>
      </c>
      <c r="C972" s="292" t="s">
        <v>1067</v>
      </c>
      <c r="D972" s="660">
        <v>1920</v>
      </c>
      <c r="E972" s="722" t="s">
        <v>399</v>
      </c>
      <c r="F972" s="722" t="s">
        <v>399</v>
      </c>
      <c r="G972" s="722"/>
      <c r="H972" s="973"/>
      <c r="I972" s="491"/>
      <c r="J972" s="491" t="s">
        <v>399</v>
      </c>
      <c r="K972" s="491"/>
      <c r="L972" s="1081"/>
      <c r="M972" s="1081"/>
      <c r="N972" s="1081"/>
      <c r="O972" s="1081"/>
      <c r="P972" s="1081"/>
      <c r="Q972" s="1081"/>
      <c r="R972" s="1081"/>
      <c r="S972" s="1124"/>
      <c r="T972" s="1133"/>
      <c r="U972" s="1177" t="e">
        <f t="shared" si="70"/>
        <v>#DIV/0!</v>
      </c>
    </row>
    <row r="973" spans="1:21" ht="18">
      <c r="A973" s="264"/>
      <c r="B973" s="1136" t="s">
        <v>4913</v>
      </c>
      <c r="C973" s="292" t="s">
        <v>2992</v>
      </c>
      <c r="D973" s="660">
        <v>3200</v>
      </c>
      <c r="E973" s="722" t="s">
        <v>399</v>
      </c>
      <c r="F973" s="722" t="s">
        <v>399</v>
      </c>
      <c r="G973" s="722"/>
      <c r="H973" s="973"/>
      <c r="I973" s="491"/>
      <c r="J973" s="491" t="s">
        <v>399</v>
      </c>
      <c r="K973" s="491"/>
      <c r="L973" s="1081"/>
      <c r="M973" s="1081"/>
      <c r="N973" s="1081"/>
      <c r="O973" s="1081"/>
      <c r="P973" s="1081"/>
      <c r="Q973" s="1081"/>
      <c r="R973" s="1081"/>
      <c r="S973" s="1124"/>
      <c r="T973" s="1133"/>
      <c r="U973" s="1177" t="e">
        <f t="shared" si="70"/>
        <v>#DIV/0!</v>
      </c>
    </row>
    <row r="974" spans="1:21" ht="18">
      <c r="A974" s="264"/>
      <c r="B974" s="1136" t="s">
        <v>4914</v>
      </c>
      <c r="C974" s="292" t="s">
        <v>1067</v>
      </c>
      <c r="D974" s="660">
        <v>6994</v>
      </c>
      <c r="E974" s="722" t="s">
        <v>399</v>
      </c>
      <c r="F974" s="722" t="s">
        <v>399</v>
      </c>
      <c r="G974" s="722"/>
      <c r="H974" s="973"/>
      <c r="I974" s="491"/>
      <c r="J974" s="491" t="s">
        <v>399</v>
      </c>
      <c r="K974" s="491"/>
      <c r="L974" s="1081"/>
      <c r="M974" s="1081"/>
      <c r="N974" s="1081"/>
      <c r="O974" s="1081"/>
      <c r="P974" s="1081"/>
      <c r="Q974" s="1081"/>
      <c r="R974" s="1081"/>
      <c r="S974" s="1124"/>
      <c r="T974" s="1133"/>
      <c r="U974" s="1177" t="e">
        <f t="shared" si="70"/>
        <v>#DIV/0!</v>
      </c>
    </row>
    <row r="975" spans="1:21" ht="31.5">
      <c r="A975" s="264"/>
      <c r="B975" s="1136" t="s">
        <v>4915</v>
      </c>
      <c r="C975" s="292" t="s">
        <v>1067</v>
      </c>
      <c r="D975" s="660">
        <v>11700</v>
      </c>
      <c r="E975" s="722" t="s">
        <v>399</v>
      </c>
      <c r="F975" s="722" t="s">
        <v>399</v>
      </c>
      <c r="G975" s="722"/>
      <c r="H975" s="973"/>
      <c r="I975" s="491"/>
      <c r="J975" s="491" t="s">
        <v>399</v>
      </c>
      <c r="K975" s="491"/>
      <c r="L975" s="1081"/>
      <c r="M975" s="1081"/>
      <c r="N975" s="1081"/>
      <c r="O975" s="1081"/>
      <c r="P975" s="1081"/>
      <c r="Q975" s="1081"/>
      <c r="R975" s="1081"/>
      <c r="S975" s="1124"/>
      <c r="T975" s="1133"/>
      <c r="U975" s="1177" t="e">
        <f t="shared" si="70"/>
        <v>#DIV/0!</v>
      </c>
    </row>
    <row r="976" spans="1:21" ht="47.25">
      <c r="A976" s="264">
        <v>41.3</v>
      </c>
      <c r="B976" s="1142" t="s">
        <v>4916</v>
      </c>
      <c r="C976" s="292"/>
      <c r="D976" s="660"/>
      <c r="E976" s="722" t="s">
        <v>399</v>
      </c>
      <c r="F976" s="722" t="s">
        <v>399</v>
      </c>
      <c r="G976" s="722"/>
      <c r="H976" s="973"/>
      <c r="I976" s="491"/>
      <c r="J976" s="491" t="s">
        <v>399</v>
      </c>
      <c r="K976" s="491"/>
      <c r="L976" s="491"/>
      <c r="M976" s="491"/>
      <c r="N976" s="491"/>
      <c r="O976" s="491"/>
      <c r="P976" s="491"/>
      <c r="Q976" s="491"/>
      <c r="R976" s="491"/>
      <c r="S976" s="1124"/>
      <c r="T976" s="1133"/>
      <c r="U976" s="1177" t="e">
        <f t="shared" si="70"/>
        <v>#DIV/0!</v>
      </c>
    </row>
    <row r="977" spans="1:23" ht="31.5">
      <c r="A977" s="264"/>
      <c r="B977" s="1136" t="s">
        <v>4917</v>
      </c>
      <c r="C977" s="292" t="s">
        <v>2992</v>
      </c>
      <c r="D977" s="660">
        <v>3201</v>
      </c>
      <c r="E977" s="660">
        <v>3201</v>
      </c>
      <c r="F977" s="660">
        <v>3683</v>
      </c>
      <c r="G977" s="660"/>
      <c r="H977" s="975"/>
      <c r="I977" s="491">
        <v>330</v>
      </c>
      <c r="J977" s="491">
        <v>3683</v>
      </c>
      <c r="K977" s="491"/>
      <c r="L977" s="1081"/>
      <c r="M977" s="1081">
        <v>330</v>
      </c>
      <c r="N977" s="1081">
        <v>330</v>
      </c>
      <c r="O977" s="1081">
        <v>330</v>
      </c>
      <c r="P977" s="1081">
        <v>330</v>
      </c>
      <c r="Q977" s="1081">
        <v>330</v>
      </c>
      <c r="R977" s="1081">
        <v>330</v>
      </c>
      <c r="S977" s="1355">
        <v>330</v>
      </c>
      <c r="T977" s="1133">
        <f>S977*10.76</f>
        <v>3550.7999999999997</v>
      </c>
      <c r="U977" s="1177">
        <f t="shared" si="70"/>
        <v>0</v>
      </c>
    </row>
    <row r="978" spans="1:23" ht="31.5">
      <c r="A978" s="264">
        <v>41.4</v>
      </c>
      <c r="B978" s="1136" t="s">
        <v>4918</v>
      </c>
      <c r="C978" s="292"/>
      <c r="D978" s="660"/>
      <c r="E978" s="722" t="s">
        <v>399</v>
      </c>
      <c r="F978" s="722" t="s">
        <v>399</v>
      </c>
      <c r="G978" s="722"/>
      <c r="H978" s="973"/>
      <c r="I978" s="491"/>
      <c r="J978" s="491" t="s">
        <v>399</v>
      </c>
      <c r="K978" s="491"/>
      <c r="L978" s="1081"/>
      <c r="M978" s="1081"/>
      <c r="N978" s="1081"/>
      <c r="O978" s="1081"/>
      <c r="P978" s="1081"/>
      <c r="Q978" s="1081"/>
      <c r="R978" s="1081"/>
      <c r="S978" s="1124"/>
      <c r="T978" s="1133"/>
      <c r="U978" s="1177" t="e">
        <f t="shared" si="70"/>
        <v>#DIV/0!</v>
      </c>
    </row>
    <row r="979" spans="1:23" ht="18">
      <c r="A979" s="264"/>
      <c r="B979" s="1136" t="s">
        <v>4913</v>
      </c>
      <c r="C979" s="292" t="s">
        <v>2992</v>
      </c>
      <c r="D979" s="660"/>
      <c r="E979" s="660"/>
      <c r="F979" s="660">
        <v>1718</v>
      </c>
      <c r="G979" s="660"/>
      <c r="H979" s="975"/>
      <c r="I979" s="491"/>
      <c r="J979" s="491">
        <v>1718</v>
      </c>
      <c r="K979" s="491"/>
      <c r="L979" s="1081"/>
      <c r="M979" s="1081"/>
      <c r="N979" s="1081"/>
      <c r="O979" s="1081"/>
      <c r="P979" s="1081"/>
      <c r="Q979" s="1081"/>
      <c r="R979" s="1081"/>
      <c r="S979" s="1124"/>
      <c r="T979" s="1133">
        <f>S979</f>
        <v>0</v>
      </c>
      <c r="U979" s="1177" t="e">
        <f t="shared" si="70"/>
        <v>#DIV/0!</v>
      </c>
    </row>
    <row r="980" spans="1:23" ht="78.75">
      <c r="A980" s="264">
        <v>41.5</v>
      </c>
      <c r="B980" s="1136" t="s">
        <v>4919</v>
      </c>
      <c r="C980" s="292"/>
      <c r="D980" s="660"/>
      <c r="E980" s="722" t="s">
        <v>399</v>
      </c>
      <c r="F980" s="722" t="s">
        <v>399</v>
      </c>
      <c r="G980" s="722"/>
      <c r="H980" s="975"/>
      <c r="I980" s="491"/>
      <c r="J980" s="491" t="s">
        <v>399</v>
      </c>
      <c r="K980" s="491"/>
      <c r="L980" s="1081"/>
      <c r="M980" s="1081"/>
      <c r="N980" s="1081"/>
      <c r="O980" s="1081"/>
      <c r="P980" s="1081"/>
      <c r="Q980" s="1081"/>
      <c r="R980" s="1081"/>
      <c r="S980" s="1124"/>
      <c r="T980" s="1133">
        <f>S980</f>
        <v>0</v>
      </c>
      <c r="U980" s="1177" t="e">
        <f t="shared" si="70"/>
        <v>#DIV/0!</v>
      </c>
    </row>
    <row r="981" spans="1:23" ht="18">
      <c r="A981" s="264"/>
      <c r="B981" s="1136" t="s">
        <v>4920</v>
      </c>
      <c r="C981" s="292" t="s">
        <v>2992</v>
      </c>
      <c r="D981" s="660"/>
      <c r="E981" s="660"/>
      <c r="F981" s="660">
        <v>3192</v>
      </c>
      <c r="G981" s="660"/>
      <c r="H981" s="975"/>
      <c r="I981" s="491"/>
      <c r="J981" s="491">
        <v>3192</v>
      </c>
      <c r="K981" s="491"/>
      <c r="L981" s="1081"/>
      <c r="M981" s="1081"/>
      <c r="N981" s="1081">
        <v>2690</v>
      </c>
      <c r="O981" s="1081">
        <v>2690</v>
      </c>
      <c r="P981" s="1081">
        <v>2690</v>
      </c>
      <c r="Q981" s="1081">
        <v>2690</v>
      </c>
      <c r="R981" s="1081">
        <v>2690</v>
      </c>
      <c r="S981" s="1355">
        <f>(180+25+45)*10.76</f>
        <v>2690</v>
      </c>
      <c r="T981" s="1133">
        <f>S981</f>
        <v>2690</v>
      </c>
      <c r="U981" s="1177">
        <f t="shared" si="70"/>
        <v>0</v>
      </c>
    </row>
    <row r="982" spans="1:23" ht="45">
      <c r="A982" s="977">
        <v>42</v>
      </c>
      <c r="B982" s="1166" t="s">
        <v>4921</v>
      </c>
      <c r="C982" s="941"/>
      <c r="D982" s="660"/>
      <c r="E982" s="660"/>
      <c r="F982" s="660"/>
      <c r="G982" s="660"/>
      <c r="H982" s="973"/>
      <c r="I982" s="491"/>
      <c r="J982" s="491"/>
      <c r="K982" s="491"/>
      <c r="L982" s="491"/>
      <c r="M982" s="491"/>
      <c r="N982" s="491"/>
      <c r="O982" s="491"/>
      <c r="P982" s="491"/>
      <c r="Q982" s="491"/>
      <c r="R982" s="491"/>
      <c r="S982" s="1124"/>
      <c r="T982" s="1133"/>
      <c r="U982" s="1177" t="e">
        <f t="shared" si="70"/>
        <v>#DIV/0!</v>
      </c>
    </row>
    <row r="983" spans="1:23" ht="18.75">
      <c r="A983" s="311"/>
      <c r="B983" s="1140" t="s">
        <v>4922</v>
      </c>
      <c r="C983" s="292" t="s">
        <v>1039</v>
      </c>
      <c r="D983" s="722">
        <v>990.00000000000011</v>
      </c>
      <c r="E983" s="722">
        <v>990.00000000000011</v>
      </c>
      <c r="F983" s="722">
        <v>1069.2000000000003</v>
      </c>
      <c r="G983" s="722">
        <v>1020</v>
      </c>
      <c r="H983" s="975">
        <v>1020</v>
      </c>
      <c r="I983" s="491">
        <v>1051</v>
      </c>
      <c r="J983" s="491">
        <v>1069.2000000000003</v>
      </c>
      <c r="K983" s="491"/>
      <c r="L983" s="1041">
        <v>1020</v>
      </c>
      <c r="M983" s="1041">
        <v>1051</v>
      </c>
      <c r="N983" s="1041">
        <v>1051</v>
      </c>
      <c r="O983" s="1041">
        <v>1103</v>
      </c>
      <c r="P983" s="1041">
        <v>1103</v>
      </c>
      <c r="Q983" s="1041">
        <v>1103</v>
      </c>
      <c r="R983" s="1041">
        <v>1103</v>
      </c>
      <c r="S983" s="1125">
        <v>1103</v>
      </c>
      <c r="T983" s="1133">
        <f>S983</f>
        <v>1103</v>
      </c>
      <c r="U983" s="1177">
        <f t="shared" si="70"/>
        <v>0</v>
      </c>
      <c r="W983" s="282" t="s">
        <v>5818</v>
      </c>
    </row>
    <row r="984" spans="1:23" ht="28.5">
      <c r="A984" s="311"/>
      <c r="B984" s="1166" t="s">
        <v>1040</v>
      </c>
      <c r="C984" s="941"/>
      <c r="D984" s="722"/>
      <c r="E984" s="722"/>
      <c r="F984" s="722"/>
      <c r="G984" s="722"/>
      <c r="H984" s="973"/>
      <c r="I984" s="491"/>
      <c r="J984" s="491"/>
      <c r="K984" s="491"/>
      <c r="L984" s="491"/>
      <c r="M984" s="491"/>
      <c r="N984" s="491"/>
      <c r="O984" s="491"/>
      <c r="P984" s="491"/>
      <c r="Q984" s="491"/>
      <c r="R984" s="491"/>
      <c r="S984" s="1124"/>
      <c r="T984" s="1133"/>
      <c r="U984" s="1177" t="e">
        <f t="shared" si="70"/>
        <v>#DIV/0!</v>
      </c>
    </row>
    <row r="985" spans="1:23" ht="18.75">
      <c r="A985" s="311"/>
      <c r="B985" s="1148" t="s">
        <v>4923</v>
      </c>
      <c r="C985" s="941" t="s">
        <v>3080</v>
      </c>
      <c r="D985" s="722">
        <v>38</v>
      </c>
      <c r="E985" s="722">
        <v>38</v>
      </c>
      <c r="F985" s="722">
        <v>41.040000000000006</v>
      </c>
      <c r="G985" s="722">
        <v>39</v>
      </c>
      <c r="H985" s="973">
        <v>39</v>
      </c>
      <c r="I985" s="491">
        <v>40</v>
      </c>
      <c r="J985" s="491">
        <v>41.040000000000006</v>
      </c>
      <c r="K985" s="491"/>
      <c r="L985" s="1035">
        <v>39</v>
      </c>
      <c r="M985" s="1035">
        <v>40</v>
      </c>
      <c r="N985" s="1035">
        <v>40</v>
      </c>
      <c r="O985" s="1035">
        <v>42</v>
      </c>
      <c r="P985" s="1035">
        <v>42</v>
      </c>
      <c r="Q985" s="1035">
        <v>42</v>
      </c>
      <c r="R985" s="1035">
        <v>42</v>
      </c>
      <c r="S985" s="1125">
        <v>42</v>
      </c>
      <c r="T985" s="1133">
        <f>FLOOR(10.76*S985,0.01)</f>
        <v>451.92</v>
      </c>
      <c r="U985" s="1177">
        <f t="shared" si="70"/>
        <v>0</v>
      </c>
    </row>
    <row r="986" spans="1:23" ht="28.5">
      <c r="A986" s="311"/>
      <c r="B986" s="1166" t="s">
        <v>3083</v>
      </c>
      <c r="C986" s="941"/>
      <c r="D986" s="722"/>
      <c r="E986" s="722"/>
      <c r="F986" s="722"/>
      <c r="G986" s="722"/>
      <c r="H986" s="973"/>
      <c r="I986" s="491"/>
      <c r="J986" s="491"/>
      <c r="K986" s="491"/>
      <c r="L986" s="1035"/>
      <c r="M986" s="1035"/>
      <c r="N986" s="1035"/>
      <c r="O986" s="1035"/>
      <c r="P986" s="1035"/>
      <c r="Q986" s="1035"/>
      <c r="R986" s="1035"/>
      <c r="S986" s="1125"/>
      <c r="T986" s="1133"/>
      <c r="U986" s="1177" t="e">
        <f t="shared" si="70"/>
        <v>#DIV/0!</v>
      </c>
    </row>
    <row r="987" spans="1:23" ht="18.75">
      <c r="A987" s="311"/>
      <c r="B987" s="1148" t="s">
        <v>4923</v>
      </c>
      <c r="C987" s="941" t="s">
        <v>3080</v>
      </c>
      <c r="D987" s="722">
        <v>40</v>
      </c>
      <c r="E987" s="722">
        <v>40</v>
      </c>
      <c r="F987" s="722">
        <v>43.2</v>
      </c>
      <c r="G987" s="722">
        <v>41</v>
      </c>
      <c r="H987" s="973">
        <v>41</v>
      </c>
      <c r="I987" s="491">
        <v>42</v>
      </c>
      <c r="J987" s="491">
        <v>43.2</v>
      </c>
      <c r="K987" s="491"/>
      <c r="L987" s="1035">
        <v>41</v>
      </c>
      <c r="M987" s="1035">
        <v>42</v>
      </c>
      <c r="N987" s="1035">
        <v>42</v>
      </c>
      <c r="O987" s="1035">
        <v>44</v>
      </c>
      <c r="P987" s="1035">
        <v>44</v>
      </c>
      <c r="Q987" s="1035">
        <v>44</v>
      </c>
      <c r="R987" s="1035">
        <v>44</v>
      </c>
      <c r="S987" s="1125">
        <v>44</v>
      </c>
      <c r="T987" s="1133">
        <f t="shared" ref="T987:T997" si="71">FLOOR(10.76*S987,0.01)</f>
        <v>473.44</v>
      </c>
      <c r="U987" s="1177">
        <f t="shared" si="70"/>
        <v>0</v>
      </c>
    </row>
    <row r="988" spans="1:23" ht="28.5">
      <c r="A988" s="311"/>
      <c r="B988" s="1166" t="s">
        <v>3084</v>
      </c>
      <c r="C988" s="941"/>
      <c r="D988" s="722"/>
      <c r="E988" s="722"/>
      <c r="F988" s="722"/>
      <c r="G988" s="722"/>
      <c r="H988" s="973"/>
      <c r="I988" s="491"/>
      <c r="J988" s="491"/>
      <c r="K988" s="491"/>
      <c r="L988" s="491"/>
      <c r="M988" s="491"/>
      <c r="N988" s="491"/>
      <c r="O988" s="491"/>
      <c r="P988" s="491"/>
      <c r="Q988" s="491"/>
      <c r="R988" s="491"/>
      <c r="S988" s="1124"/>
      <c r="T988" s="1133">
        <f t="shared" si="71"/>
        <v>0</v>
      </c>
      <c r="U988" s="1177" t="e">
        <f t="shared" si="70"/>
        <v>#DIV/0!</v>
      </c>
    </row>
    <row r="989" spans="1:23" ht="30">
      <c r="A989" s="311"/>
      <c r="B989" s="1148" t="s">
        <v>4924</v>
      </c>
      <c r="C989" s="941" t="s">
        <v>3080</v>
      </c>
      <c r="D989" s="722">
        <v>46</v>
      </c>
      <c r="E989" s="722">
        <v>46</v>
      </c>
      <c r="F989" s="722">
        <v>49.680000000000007</v>
      </c>
      <c r="G989" s="722">
        <v>47</v>
      </c>
      <c r="H989" s="973">
        <v>47</v>
      </c>
      <c r="I989" s="491">
        <v>48</v>
      </c>
      <c r="J989" s="491">
        <v>49.680000000000007</v>
      </c>
      <c r="K989" s="491"/>
      <c r="L989" s="1035">
        <v>47</v>
      </c>
      <c r="M989" s="1035">
        <v>48</v>
      </c>
      <c r="N989" s="1035">
        <v>48</v>
      </c>
      <c r="O989" s="1035">
        <v>51</v>
      </c>
      <c r="P989" s="1035">
        <v>51</v>
      </c>
      <c r="Q989" s="1035">
        <v>51</v>
      </c>
      <c r="R989" s="1035">
        <v>51</v>
      </c>
      <c r="S989" s="1125">
        <v>51</v>
      </c>
      <c r="T989" s="1133">
        <f t="shared" si="71"/>
        <v>548.76</v>
      </c>
      <c r="U989" s="1177">
        <f t="shared" si="70"/>
        <v>0</v>
      </c>
    </row>
    <row r="990" spans="1:23" ht="28.5">
      <c r="A990" s="311"/>
      <c r="B990" s="1166" t="s">
        <v>3091</v>
      </c>
      <c r="C990" s="941"/>
      <c r="D990" s="722"/>
      <c r="E990" s="722"/>
      <c r="F990" s="722"/>
      <c r="G990" s="722"/>
      <c r="H990" s="973"/>
      <c r="I990" s="491"/>
      <c r="J990" s="491"/>
      <c r="K990" s="491"/>
      <c r="L990" s="491"/>
      <c r="M990" s="491"/>
      <c r="N990" s="491"/>
      <c r="O990" s="491"/>
      <c r="P990" s="491"/>
      <c r="Q990" s="491"/>
      <c r="R990" s="491"/>
      <c r="S990" s="1124"/>
      <c r="T990" s="1133">
        <f t="shared" si="71"/>
        <v>0</v>
      </c>
      <c r="U990" s="1177" t="e">
        <f t="shared" si="70"/>
        <v>#DIV/0!</v>
      </c>
    </row>
    <row r="991" spans="1:23" ht="30">
      <c r="A991" s="311"/>
      <c r="B991" s="1148" t="s">
        <v>4924</v>
      </c>
      <c r="C991" s="941" t="s">
        <v>3080</v>
      </c>
      <c r="D991" s="722">
        <v>47</v>
      </c>
      <c r="E991" s="722">
        <v>47</v>
      </c>
      <c r="F991" s="722">
        <v>50.760000000000005</v>
      </c>
      <c r="G991" s="722">
        <v>48</v>
      </c>
      <c r="H991" s="973">
        <v>48</v>
      </c>
      <c r="I991" s="491">
        <v>49</v>
      </c>
      <c r="J991" s="491">
        <v>50.760000000000005</v>
      </c>
      <c r="K991" s="491"/>
      <c r="L991" s="1035">
        <v>48</v>
      </c>
      <c r="M991" s="1035">
        <v>49</v>
      </c>
      <c r="N991" s="1035">
        <v>49</v>
      </c>
      <c r="O991" s="1035">
        <v>52</v>
      </c>
      <c r="P991" s="1035">
        <v>52</v>
      </c>
      <c r="Q991" s="1035">
        <v>52</v>
      </c>
      <c r="R991" s="1035">
        <v>52</v>
      </c>
      <c r="S991" s="1125">
        <v>52</v>
      </c>
      <c r="T991" s="1133">
        <f t="shared" si="71"/>
        <v>559.52</v>
      </c>
      <c r="U991" s="1177">
        <f t="shared" si="70"/>
        <v>0</v>
      </c>
    </row>
    <row r="992" spans="1:23" ht="28.5">
      <c r="A992" s="311"/>
      <c r="B992" s="1166" t="s">
        <v>3092</v>
      </c>
      <c r="C992" s="941"/>
      <c r="D992" s="722"/>
      <c r="E992" s="722"/>
      <c r="F992" s="722"/>
      <c r="G992" s="722"/>
      <c r="H992" s="973"/>
      <c r="I992" s="491"/>
      <c r="J992" s="491"/>
      <c r="K992" s="491"/>
      <c r="L992" s="491"/>
      <c r="M992" s="491"/>
      <c r="N992" s="491"/>
      <c r="O992" s="491"/>
      <c r="P992" s="491"/>
      <c r="Q992" s="491"/>
      <c r="R992" s="491"/>
      <c r="S992" s="1124"/>
      <c r="T992" s="1133">
        <f t="shared" si="71"/>
        <v>0</v>
      </c>
      <c r="U992" s="1177" t="e">
        <f t="shared" si="70"/>
        <v>#DIV/0!</v>
      </c>
    </row>
    <row r="993" spans="1:21" ht="45">
      <c r="A993" s="311"/>
      <c r="B993" s="1148" t="s">
        <v>4925</v>
      </c>
      <c r="C993" s="941" t="s">
        <v>3080</v>
      </c>
      <c r="D993" s="722">
        <v>48</v>
      </c>
      <c r="E993" s="722">
        <v>48</v>
      </c>
      <c r="F993" s="722">
        <v>51.84</v>
      </c>
      <c r="G993" s="722">
        <v>49</v>
      </c>
      <c r="H993" s="973">
        <v>49</v>
      </c>
      <c r="I993" s="491">
        <v>50</v>
      </c>
      <c r="J993" s="491">
        <v>51.84</v>
      </c>
      <c r="K993" s="491"/>
      <c r="L993" s="1035">
        <v>49</v>
      </c>
      <c r="M993" s="1035">
        <v>50</v>
      </c>
      <c r="N993" s="1035">
        <v>50</v>
      </c>
      <c r="O993" s="1035">
        <v>53</v>
      </c>
      <c r="P993" s="1035">
        <v>53</v>
      </c>
      <c r="Q993" s="1035">
        <v>53</v>
      </c>
      <c r="R993" s="1035">
        <v>53</v>
      </c>
      <c r="S993" s="1125">
        <v>53</v>
      </c>
      <c r="T993" s="1133">
        <f t="shared" si="71"/>
        <v>570.28</v>
      </c>
      <c r="U993" s="1177">
        <f t="shared" si="70"/>
        <v>0</v>
      </c>
    </row>
    <row r="994" spans="1:21" ht="28.5">
      <c r="A994" s="311"/>
      <c r="B994" s="1166" t="s">
        <v>3093</v>
      </c>
      <c r="C994" s="941"/>
      <c r="D994" s="722"/>
      <c r="E994" s="722"/>
      <c r="F994" s="722"/>
      <c r="G994" s="722"/>
      <c r="H994" s="973"/>
      <c r="I994" s="491"/>
      <c r="J994" s="491"/>
      <c r="K994" s="491"/>
      <c r="L994" s="491"/>
      <c r="M994" s="491"/>
      <c r="N994" s="491"/>
      <c r="O994" s="491"/>
      <c r="P994" s="491"/>
      <c r="Q994" s="491"/>
      <c r="R994" s="491"/>
      <c r="S994" s="1124"/>
      <c r="T994" s="1133">
        <f t="shared" si="71"/>
        <v>0</v>
      </c>
      <c r="U994" s="1177" t="e">
        <f t="shared" si="70"/>
        <v>#DIV/0!</v>
      </c>
    </row>
    <row r="995" spans="1:21" ht="45">
      <c r="A995" s="311"/>
      <c r="B995" s="1148" t="s">
        <v>4925</v>
      </c>
      <c r="C995" s="941" t="s">
        <v>3080</v>
      </c>
      <c r="D995" s="722">
        <v>49</v>
      </c>
      <c r="E995" s="722">
        <v>49</v>
      </c>
      <c r="F995" s="722">
        <v>52.92</v>
      </c>
      <c r="G995" s="722">
        <v>50</v>
      </c>
      <c r="H995" s="973">
        <v>50</v>
      </c>
      <c r="I995" s="491">
        <v>52</v>
      </c>
      <c r="J995" s="491">
        <v>52.92</v>
      </c>
      <c r="K995" s="491"/>
      <c r="L995" s="1035">
        <v>50</v>
      </c>
      <c r="M995" s="1035">
        <v>52</v>
      </c>
      <c r="N995" s="1035">
        <v>52</v>
      </c>
      <c r="O995" s="1035">
        <v>55</v>
      </c>
      <c r="P995" s="1035">
        <v>55</v>
      </c>
      <c r="Q995" s="1035">
        <v>55</v>
      </c>
      <c r="R995" s="1035">
        <v>55</v>
      </c>
      <c r="S995" s="1125">
        <v>55</v>
      </c>
      <c r="T995" s="1133">
        <f t="shared" si="71"/>
        <v>591.80000000000007</v>
      </c>
      <c r="U995" s="1177">
        <f t="shared" si="70"/>
        <v>0</v>
      </c>
    </row>
    <row r="996" spans="1:21" ht="28.5">
      <c r="A996" s="311"/>
      <c r="B996" s="1166" t="s">
        <v>3095</v>
      </c>
      <c r="C996" s="941"/>
      <c r="D996" s="722"/>
      <c r="E996" s="722"/>
      <c r="F996" s="722"/>
      <c r="G996" s="722"/>
      <c r="H996" s="973"/>
      <c r="I996" s="491"/>
      <c r="J996" s="491"/>
      <c r="K996" s="491"/>
      <c r="L996" s="491"/>
      <c r="M996" s="491"/>
      <c r="N996" s="491"/>
      <c r="O996" s="491"/>
      <c r="P996" s="491"/>
      <c r="Q996" s="491"/>
      <c r="R996" s="491"/>
      <c r="S996" s="1124"/>
      <c r="T996" s="1133">
        <f t="shared" si="71"/>
        <v>0</v>
      </c>
      <c r="U996" s="1177" t="e">
        <f t="shared" si="70"/>
        <v>#DIV/0!</v>
      </c>
    </row>
    <row r="997" spans="1:21" ht="30">
      <c r="A997" s="311"/>
      <c r="B997" s="1148" t="s">
        <v>4924</v>
      </c>
      <c r="C997" s="941" t="s">
        <v>3080</v>
      </c>
      <c r="D997" s="722">
        <v>55</v>
      </c>
      <c r="E997" s="722">
        <v>55</v>
      </c>
      <c r="F997" s="722">
        <v>59.400000000000006</v>
      </c>
      <c r="G997" s="722">
        <v>57</v>
      </c>
      <c r="H997" s="973">
        <v>57</v>
      </c>
      <c r="I997" s="491">
        <v>59</v>
      </c>
      <c r="J997" s="491">
        <v>59.400000000000006</v>
      </c>
      <c r="K997" s="491"/>
      <c r="L997" s="1035">
        <v>57</v>
      </c>
      <c r="M997" s="1035">
        <v>59</v>
      </c>
      <c r="N997" s="1035">
        <v>59</v>
      </c>
      <c r="O997" s="1035">
        <v>62</v>
      </c>
      <c r="P997" s="1035">
        <v>62</v>
      </c>
      <c r="Q997" s="1035">
        <v>62</v>
      </c>
      <c r="R997" s="1035">
        <v>62</v>
      </c>
      <c r="S997" s="1125">
        <v>62</v>
      </c>
      <c r="T997" s="1133">
        <f t="shared" si="71"/>
        <v>667.12</v>
      </c>
      <c r="U997" s="1177">
        <f t="shared" si="70"/>
        <v>0</v>
      </c>
    </row>
    <row r="998" spans="1:21" ht="28.5">
      <c r="A998" s="311"/>
      <c r="B998" s="1166" t="s">
        <v>4926</v>
      </c>
      <c r="C998" s="941"/>
      <c r="D998" s="722"/>
      <c r="E998" s="722"/>
      <c r="F998" s="722"/>
      <c r="G998" s="722"/>
      <c r="H998" s="973"/>
      <c r="I998" s="491"/>
      <c r="J998" s="491"/>
      <c r="K998" s="491"/>
      <c r="L998" s="491"/>
      <c r="M998" s="491"/>
      <c r="N998" s="491"/>
      <c r="O998" s="491"/>
      <c r="P998" s="491"/>
      <c r="Q998" s="491"/>
      <c r="R998" s="491"/>
      <c r="S998" s="1124"/>
      <c r="T998" s="1133">
        <f>FLOOR(35.31*S998,0.01)</f>
        <v>0</v>
      </c>
      <c r="U998" s="1177" t="e">
        <f t="shared" si="70"/>
        <v>#DIV/0!</v>
      </c>
    </row>
    <row r="999" spans="1:21" ht="30">
      <c r="A999" s="311"/>
      <c r="B999" s="1148" t="s">
        <v>4927</v>
      </c>
      <c r="C999" s="941" t="s">
        <v>1855</v>
      </c>
      <c r="D999" s="873">
        <v>8.8495575221238951</v>
      </c>
      <c r="E999" s="873">
        <v>8.8495575221238951</v>
      </c>
      <c r="F999" s="722">
        <v>9.5575221238938077</v>
      </c>
      <c r="G999" s="873">
        <v>9</v>
      </c>
      <c r="H999" s="974">
        <v>9</v>
      </c>
      <c r="I999" s="491">
        <v>10</v>
      </c>
      <c r="J999" s="491">
        <v>9.5575221238938077</v>
      </c>
      <c r="K999" s="491"/>
      <c r="L999" s="1035">
        <v>9</v>
      </c>
      <c r="M999" s="1035">
        <v>10</v>
      </c>
      <c r="N999" s="1035">
        <v>10</v>
      </c>
      <c r="O999" s="1035">
        <v>10</v>
      </c>
      <c r="P999" s="1035">
        <v>10</v>
      </c>
      <c r="Q999" s="1035">
        <v>10</v>
      </c>
      <c r="R999" s="1035">
        <v>10</v>
      </c>
      <c r="S999" s="1125">
        <v>10</v>
      </c>
      <c r="T999" s="1133">
        <f>S999</f>
        <v>10</v>
      </c>
      <c r="U999" s="1177">
        <f t="shared" si="70"/>
        <v>0</v>
      </c>
    </row>
    <row r="1000" spans="1:21" ht="18.75">
      <c r="A1000" s="311"/>
      <c r="B1000" s="1148" t="s">
        <v>4928</v>
      </c>
      <c r="C1000" s="941" t="s">
        <v>1067</v>
      </c>
      <c r="D1000" s="873">
        <v>20.353982300884958</v>
      </c>
      <c r="E1000" s="873">
        <v>20.353982300884958</v>
      </c>
      <c r="F1000" s="722">
        <v>21.982300884955755</v>
      </c>
      <c r="G1000" s="873">
        <v>21</v>
      </c>
      <c r="H1000" s="974">
        <v>21</v>
      </c>
      <c r="I1000" s="491">
        <v>22</v>
      </c>
      <c r="J1000" s="491">
        <v>21.982300884955755</v>
      </c>
      <c r="K1000" s="491"/>
      <c r="L1000" s="1035">
        <v>21</v>
      </c>
      <c r="M1000" s="1035">
        <v>22</v>
      </c>
      <c r="N1000" s="1035">
        <v>22</v>
      </c>
      <c r="O1000" s="1035">
        <v>23</v>
      </c>
      <c r="P1000" s="1035">
        <v>23</v>
      </c>
      <c r="Q1000" s="1035">
        <v>23</v>
      </c>
      <c r="R1000" s="1035">
        <v>23</v>
      </c>
      <c r="S1000" s="1125">
        <v>23</v>
      </c>
      <c r="T1000" s="1133">
        <f t="shared" ref="T1000:T1012" si="72">S1000</f>
        <v>23</v>
      </c>
      <c r="U1000" s="1177">
        <f t="shared" si="70"/>
        <v>0</v>
      </c>
    </row>
    <row r="1001" spans="1:21" ht="18.75">
      <c r="A1001" s="311"/>
      <c r="B1001" s="1148" t="s">
        <v>4929</v>
      </c>
      <c r="C1001" s="941"/>
      <c r="D1001" s="873">
        <v>22.123893805309738</v>
      </c>
      <c r="E1001" s="873">
        <v>22.123893805309738</v>
      </c>
      <c r="F1001" s="722">
        <v>23.893805309734518</v>
      </c>
      <c r="G1001" s="873">
        <v>23</v>
      </c>
      <c r="H1001" s="974">
        <v>23</v>
      </c>
      <c r="I1001" s="491">
        <v>24</v>
      </c>
      <c r="J1001" s="491">
        <v>23.893805309734518</v>
      </c>
      <c r="K1001" s="491"/>
      <c r="L1001" s="1035">
        <v>23</v>
      </c>
      <c r="M1001" s="1035">
        <v>24</v>
      </c>
      <c r="N1001" s="1035">
        <v>24</v>
      </c>
      <c r="O1001" s="1035">
        <v>25</v>
      </c>
      <c r="P1001" s="1035">
        <v>25</v>
      </c>
      <c r="Q1001" s="1035">
        <v>25</v>
      </c>
      <c r="R1001" s="1035">
        <v>25</v>
      </c>
      <c r="S1001" s="1125">
        <v>25</v>
      </c>
      <c r="T1001" s="1133">
        <f t="shared" si="72"/>
        <v>25</v>
      </c>
      <c r="U1001" s="1177">
        <f t="shared" si="70"/>
        <v>0</v>
      </c>
    </row>
    <row r="1002" spans="1:21" ht="30">
      <c r="A1002" s="311"/>
      <c r="B1002" s="1148" t="s">
        <v>4930</v>
      </c>
      <c r="C1002" s="941" t="s">
        <v>1067</v>
      </c>
      <c r="D1002" s="873">
        <v>28.318584070796462</v>
      </c>
      <c r="E1002" s="873">
        <v>28.318584070796462</v>
      </c>
      <c r="F1002" s="722">
        <v>30.584070796460182</v>
      </c>
      <c r="G1002" s="873">
        <v>29</v>
      </c>
      <c r="H1002" s="974">
        <v>29</v>
      </c>
      <c r="I1002" s="491">
        <v>30</v>
      </c>
      <c r="J1002" s="491">
        <v>30.584070796460182</v>
      </c>
      <c r="K1002" s="491"/>
      <c r="L1002" s="1035">
        <v>29</v>
      </c>
      <c r="M1002" s="1035">
        <v>30</v>
      </c>
      <c r="N1002" s="1035">
        <v>30</v>
      </c>
      <c r="O1002" s="1035">
        <v>31</v>
      </c>
      <c r="P1002" s="1035">
        <v>31</v>
      </c>
      <c r="Q1002" s="1035">
        <v>31</v>
      </c>
      <c r="R1002" s="1035">
        <v>31</v>
      </c>
      <c r="S1002" s="1125">
        <v>31</v>
      </c>
      <c r="T1002" s="1133">
        <f t="shared" si="72"/>
        <v>31</v>
      </c>
      <c r="U1002" s="1177">
        <f t="shared" si="70"/>
        <v>0</v>
      </c>
    </row>
    <row r="1003" spans="1:21" ht="30">
      <c r="A1003" s="311"/>
      <c r="B1003" s="1148" t="s">
        <v>4931</v>
      </c>
      <c r="C1003" s="941"/>
      <c r="D1003" s="873">
        <v>30.973451327433633</v>
      </c>
      <c r="E1003" s="873">
        <v>30.973451327433633</v>
      </c>
      <c r="F1003" s="722">
        <v>33.451327433628329</v>
      </c>
      <c r="G1003" s="873">
        <v>32</v>
      </c>
      <c r="H1003" s="974">
        <v>32</v>
      </c>
      <c r="I1003" s="491">
        <v>33</v>
      </c>
      <c r="J1003" s="491">
        <v>33.451327433628329</v>
      </c>
      <c r="K1003" s="491"/>
      <c r="L1003" s="1035">
        <v>32</v>
      </c>
      <c r="M1003" s="1035">
        <v>33</v>
      </c>
      <c r="N1003" s="1035">
        <v>33</v>
      </c>
      <c r="O1003" s="1035">
        <v>35</v>
      </c>
      <c r="P1003" s="1035">
        <v>35</v>
      </c>
      <c r="Q1003" s="1035">
        <v>35</v>
      </c>
      <c r="R1003" s="1035">
        <v>35</v>
      </c>
      <c r="S1003" s="1125">
        <v>35</v>
      </c>
      <c r="T1003" s="1133">
        <f t="shared" si="72"/>
        <v>35</v>
      </c>
      <c r="U1003" s="1177">
        <f t="shared" si="70"/>
        <v>0</v>
      </c>
    </row>
    <row r="1004" spans="1:21" ht="18.75">
      <c r="A1004" s="311"/>
      <c r="B1004" s="1148" t="s">
        <v>4932</v>
      </c>
      <c r="C1004" s="941" t="s">
        <v>1067</v>
      </c>
      <c r="D1004" s="873">
        <v>13.274336283185843</v>
      </c>
      <c r="E1004" s="873">
        <v>13.274336283185843</v>
      </c>
      <c r="F1004" s="722">
        <v>14.336283185840712</v>
      </c>
      <c r="G1004" s="873">
        <v>14</v>
      </c>
      <c r="H1004" s="974">
        <v>14</v>
      </c>
      <c r="I1004" s="491">
        <v>15</v>
      </c>
      <c r="J1004" s="491">
        <v>14.336283185840712</v>
      </c>
      <c r="K1004" s="491"/>
      <c r="L1004" s="1035">
        <v>14</v>
      </c>
      <c r="M1004" s="1035">
        <v>15</v>
      </c>
      <c r="N1004" s="1035">
        <v>15</v>
      </c>
      <c r="O1004" s="1035">
        <v>15</v>
      </c>
      <c r="P1004" s="1035">
        <v>15</v>
      </c>
      <c r="Q1004" s="1035">
        <v>15</v>
      </c>
      <c r="R1004" s="1035">
        <v>15</v>
      </c>
      <c r="S1004" s="1125">
        <v>15</v>
      </c>
      <c r="T1004" s="1133">
        <f t="shared" si="72"/>
        <v>15</v>
      </c>
      <c r="U1004" s="1177">
        <f t="shared" si="70"/>
        <v>0</v>
      </c>
    </row>
    <row r="1005" spans="1:21" ht="18.75">
      <c r="A1005" s="311"/>
      <c r="B1005" s="1148" t="s">
        <v>4933</v>
      </c>
      <c r="C1005" s="941" t="s">
        <v>1067</v>
      </c>
      <c r="D1005" s="873">
        <v>15.044247787610621</v>
      </c>
      <c r="E1005" s="873">
        <v>15.044247787610621</v>
      </c>
      <c r="F1005" s="722">
        <v>16.247787610619472</v>
      </c>
      <c r="G1005" s="873">
        <v>15</v>
      </c>
      <c r="H1005" s="974">
        <v>15</v>
      </c>
      <c r="I1005" s="491">
        <v>16</v>
      </c>
      <c r="J1005" s="491">
        <v>16.247787610619472</v>
      </c>
      <c r="K1005" s="491"/>
      <c r="L1005" s="1035">
        <v>15</v>
      </c>
      <c r="M1005" s="1035">
        <v>16</v>
      </c>
      <c r="N1005" s="1035">
        <v>16</v>
      </c>
      <c r="O1005" s="1035">
        <v>17</v>
      </c>
      <c r="P1005" s="1035">
        <v>17</v>
      </c>
      <c r="Q1005" s="1035">
        <v>17</v>
      </c>
      <c r="R1005" s="1035">
        <v>17</v>
      </c>
      <c r="S1005" s="1125">
        <v>17</v>
      </c>
      <c r="T1005" s="1133">
        <f t="shared" si="72"/>
        <v>17</v>
      </c>
      <c r="U1005" s="1177">
        <f t="shared" si="70"/>
        <v>0</v>
      </c>
    </row>
    <row r="1006" spans="1:21" ht="42.75">
      <c r="A1006" s="311"/>
      <c r="B1006" s="1166" t="s">
        <v>4934</v>
      </c>
      <c r="C1006" s="941"/>
      <c r="D1006" s="873"/>
      <c r="E1006" s="873"/>
      <c r="F1006" s="722"/>
      <c r="G1006" s="873"/>
      <c r="H1006" s="974"/>
      <c r="I1006" s="491"/>
      <c r="J1006" s="491"/>
      <c r="K1006" s="491"/>
      <c r="L1006" s="491"/>
      <c r="M1006" s="491"/>
      <c r="N1006" s="491"/>
      <c r="O1006" s="491"/>
      <c r="P1006" s="491"/>
      <c r="Q1006" s="491"/>
      <c r="R1006" s="491"/>
      <c r="S1006" s="1124"/>
      <c r="T1006" s="1133">
        <f t="shared" si="72"/>
        <v>0</v>
      </c>
      <c r="U1006" s="1177" t="e">
        <f t="shared" si="70"/>
        <v>#DIV/0!</v>
      </c>
    </row>
    <row r="1007" spans="1:21" ht="18.75">
      <c r="A1007" s="311"/>
      <c r="B1007" s="1148" t="s">
        <v>4935</v>
      </c>
      <c r="C1007" s="941" t="s">
        <v>1855</v>
      </c>
      <c r="D1007" s="722" t="s">
        <v>399</v>
      </c>
      <c r="E1007" s="873">
        <v>70.796460176991161</v>
      </c>
      <c r="F1007" s="722">
        <v>76.460176991150462</v>
      </c>
      <c r="G1007" s="873">
        <v>73</v>
      </c>
      <c r="H1007" s="974">
        <v>73</v>
      </c>
      <c r="I1007" s="491">
        <v>75</v>
      </c>
      <c r="J1007" s="491">
        <v>76.460176991150462</v>
      </c>
      <c r="K1007" s="491"/>
      <c r="L1007" s="1035">
        <v>73</v>
      </c>
      <c r="M1007" s="1035">
        <v>75</v>
      </c>
      <c r="N1007" s="1035">
        <v>75</v>
      </c>
      <c r="O1007" s="1035">
        <v>79</v>
      </c>
      <c r="P1007" s="1035">
        <v>79</v>
      </c>
      <c r="Q1007" s="1035">
        <v>79</v>
      </c>
      <c r="R1007" s="1035">
        <v>79</v>
      </c>
      <c r="S1007" s="1125">
        <v>79</v>
      </c>
      <c r="T1007" s="1133">
        <f t="shared" si="72"/>
        <v>79</v>
      </c>
      <c r="U1007" s="1177">
        <f t="shared" si="70"/>
        <v>0</v>
      </c>
    </row>
    <row r="1008" spans="1:21" ht="18.75">
      <c r="A1008" s="311"/>
      <c r="B1008" s="1148" t="s">
        <v>4936</v>
      </c>
      <c r="C1008" s="941" t="s">
        <v>1067</v>
      </c>
      <c r="D1008" s="722" t="s">
        <v>399</v>
      </c>
      <c r="E1008" s="873">
        <v>61.946902654867266</v>
      </c>
      <c r="F1008" s="722">
        <v>66.902654867256658</v>
      </c>
      <c r="G1008" s="873">
        <v>64</v>
      </c>
      <c r="H1008" s="974">
        <v>64</v>
      </c>
      <c r="I1008" s="491">
        <v>66</v>
      </c>
      <c r="J1008" s="491">
        <v>66.902654867256658</v>
      </c>
      <c r="K1008" s="491"/>
      <c r="L1008" s="1035">
        <v>64</v>
      </c>
      <c r="M1008" s="1035">
        <v>66</v>
      </c>
      <c r="N1008" s="1035">
        <v>66</v>
      </c>
      <c r="O1008" s="1035">
        <v>70</v>
      </c>
      <c r="P1008" s="1035">
        <v>70</v>
      </c>
      <c r="Q1008" s="1035">
        <v>70</v>
      </c>
      <c r="R1008" s="1035">
        <v>70</v>
      </c>
      <c r="S1008" s="1125">
        <v>70</v>
      </c>
      <c r="T1008" s="1133">
        <f t="shared" si="72"/>
        <v>70</v>
      </c>
      <c r="U1008" s="1177">
        <f t="shared" si="70"/>
        <v>0</v>
      </c>
    </row>
    <row r="1009" spans="1:23" ht="18.75">
      <c r="A1009" s="311"/>
      <c r="B1009" s="1148" t="s">
        <v>4937</v>
      </c>
      <c r="C1009" s="941" t="s">
        <v>1067</v>
      </c>
      <c r="D1009" s="722" t="s">
        <v>399</v>
      </c>
      <c r="E1009" s="873">
        <v>79.646017699115049</v>
      </c>
      <c r="F1009" s="722">
        <v>86.017699115044252</v>
      </c>
      <c r="G1009" s="873">
        <v>82</v>
      </c>
      <c r="H1009" s="974">
        <v>82</v>
      </c>
      <c r="I1009" s="491">
        <v>84</v>
      </c>
      <c r="J1009" s="491">
        <v>86.017699115044252</v>
      </c>
      <c r="K1009" s="491"/>
      <c r="L1009" s="1035">
        <v>82</v>
      </c>
      <c r="M1009" s="1035">
        <v>84</v>
      </c>
      <c r="N1009" s="1035">
        <v>84</v>
      </c>
      <c r="O1009" s="1035">
        <v>89</v>
      </c>
      <c r="P1009" s="1035">
        <v>89</v>
      </c>
      <c r="Q1009" s="1035">
        <v>89</v>
      </c>
      <c r="R1009" s="1035">
        <v>89</v>
      </c>
      <c r="S1009" s="1125">
        <v>89</v>
      </c>
      <c r="T1009" s="1133">
        <f t="shared" si="72"/>
        <v>89</v>
      </c>
      <c r="U1009" s="1177">
        <f t="shared" si="70"/>
        <v>0</v>
      </c>
    </row>
    <row r="1010" spans="1:23" ht="18.75">
      <c r="A1010" s="311"/>
      <c r="B1010" s="1148" t="s">
        <v>4938</v>
      </c>
      <c r="C1010" s="941" t="s">
        <v>1067</v>
      </c>
      <c r="D1010" s="722" t="s">
        <v>399</v>
      </c>
      <c r="E1010" s="873">
        <v>79.646017699115049</v>
      </c>
      <c r="F1010" s="722">
        <v>86.017699115044252</v>
      </c>
      <c r="G1010" s="873">
        <v>82</v>
      </c>
      <c r="H1010" s="974">
        <v>82</v>
      </c>
      <c r="I1010" s="491">
        <v>84</v>
      </c>
      <c r="J1010" s="491">
        <v>86.017699115044252</v>
      </c>
      <c r="K1010" s="491"/>
      <c r="L1010" s="1035">
        <v>82</v>
      </c>
      <c r="M1010" s="1035">
        <v>84</v>
      </c>
      <c r="N1010" s="1035">
        <v>84</v>
      </c>
      <c r="O1010" s="1035">
        <v>89</v>
      </c>
      <c r="P1010" s="1035">
        <v>89</v>
      </c>
      <c r="Q1010" s="1035">
        <v>89</v>
      </c>
      <c r="R1010" s="1035">
        <v>89</v>
      </c>
      <c r="S1010" s="1125">
        <v>89</v>
      </c>
      <c r="T1010" s="1133">
        <f t="shared" si="72"/>
        <v>89</v>
      </c>
      <c r="U1010" s="1177">
        <f t="shared" si="70"/>
        <v>0</v>
      </c>
    </row>
    <row r="1011" spans="1:23" ht="30">
      <c r="A1011" s="311"/>
      <c r="B1011" s="1148" t="s">
        <v>4939</v>
      </c>
      <c r="C1011" s="941" t="s">
        <v>1067</v>
      </c>
      <c r="D1011" s="722" t="s">
        <v>399</v>
      </c>
      <c r="E1011" s="873">
        <v>17.69911504424779</v>
      </c>
      <c r="F1011" s="722">
        <v>19.115044247787615</v>
      </c>
      <c r="G1011" s="873">
        <v>18</v>
      </c>
      <c r="H1011" s="974">
        <v>18</v>
      </c>
      <c r="I1011" s="491">
        <v>20</v>
      </c>
      <c r="J1011" s="491">
        <v>19.115044247787615</v>
      </c>
      <c r="K1011" s="491"/>
      <c r="L1011" s="1035">
        <v>18</v>
      </c>
      <c r="M1011" s="1035">
        <v>20</v>
      </c>
      <c r="N1011" s="1035">
        <v>19</v>
      </c>
      <c r="O1011" s="1035">
        <v>20</v>
      </c>
      <c r="P1011" s="1035">
        <v>20</v>
      </c>
      <c r="Q1011" s="1035">
        <v>20</v>
      </c>
      <c r="R1011" s="1035">
        <v>20</v>
      </c>
      <c r="S1011" s="1125">
        <v>20</v>
      </c>
      <c r="T1011" s="1133">
        <f t="shared" si="72"/>
        <v>20</v>
      </c>
      <c r="U1011" s="1177">
        <f t="shared" si="70"/>
        <v>0</v>
      </c>
    </row>
    <row r="1012" spans="1:23" ht="18.75">
      <c r="A1012" s="311"/>
      <c r="B1012" s="1148" t="s">
        <v>4940</v>
      </c>
      <c r="C1012" s="941" t="s">
        <v>1067</v>
      </c>
      <c r="D1012" s="722" t="s">
        <v>399</v>
      </c>
      <c r="E1012" s="873">
        <v>12</v>
      </c>
      <c r="F1012" s="722">
        <v>12.96</v>
      </c>
      <c r="G1012" s="873">
        <v>12</v>
      </c>
      <c r="H1012" s="974">
        <v>12</v>
      </c>
      <c r="I1012" s="491">
        <v>14</v>
      </c>
      <c r="J1012" s="491">
        <v>12.96</v>
      </c>
      <c r="K1012" s="491"/>
      <c r="L1012" s="1035">
        <v>12</v>
      </c>
      <c r="M1012" s="1035">
        <v>14</v>
      </c>
      <c r="N1012" s="1035">
        <v>12</v>
      </c>
      <c r="O1012" s="1035">
        <v>12</v>
      </c>
      <c r="P1012" s="1035">
        <v>12</v>
      </c>
      <c r="Q1012" s="1035">
        <v>12</v>
      </c>
      <c r="R1012" s="1035">
        <v>12</v>
      </c>
      <c r="S1012" s="1125">
        <v>12</v>
      </c>
      <c r="T1012" s="1133">
        <f t="shared" si="72"/>
        <v>12</v>
      </c>
      <c r="U1012" s="1177">
        <f t="shared" si="70"/>
        <v>0</v>
      </c>
    </row>
    <row r="1013" spans="1:23" ht="36">
      <c r="A1013" s="311">
        <v>43</v>
      </c>
      <c r="B1013" s="1138" t="s">
        <v>4941</v>
      </c>
      <c r="C1013" s="298"/>
      <c r="D1013" s="660"/>
      <c r="E1013" s="660"/>
      <c r="F1013" s="660"/>
      <c r="G1013" s="660"/>
      <c r="H1013" s="973"/>
      <c r="I1013" s="491"/>
      <c r="J1013" s="491"/>
      <c r="K1013" s="491"/>
      <c r="L1013" s="491"/>
      <c r="M1013" s="491"/>
      <c r="N1013" s="491"/>
      <c r="O1013" s="491"/>
      <c r="P1013" s="491"/>
      <c r="Q1013" s="491"/>
      <c r="R1013" s="491"/>
      <c r="S1013" s="1124"/>
      <c r="T1013" s="1133">
        <f>FLOOR(35.31*S1013,0.01)</f>
        <v>0</v>
      </c>
      <c r="U1013" s="1177" t="e">
        <f t="shared" si="70"/>
        <v>#DIV/0!</v>
      </c>
    </row>
    <row r="1014" spans="1:23" ht="60">
      <c r="A1014" s="311"/>
      <c r="B1014" s="967" t="s">
        <v>1984</v>
      </c>
      <c r="C1014" s="292" t="s">
        <v>1985</v>
      </c>
      <c r="D1014" s="722">
        <v>605</v>
      </c>
      <c r="E1014" s="722">
        <v>605</v>
      </c>
      <c r="F1014" s="722" t="s">
        <v>399</v>
      </c>
      <c r="G1014" s="1018">
        <v>623</v>
      </c>
      <c r="H1014" s="1019">
        <v>623</v>
      </c>
      <c r="I1014" s="491">
        <v>623</v>
      </c>
      <c r="J1014" s="491" t="s">
        <v>399</v>
      </c>
      <c r="K1014" s="491"/>
      <c r="L1014" s="1035">
        <v>623</v>
      </c>
      <c r="M1014" s="1035">
        <v>623</v>
      </c>
      <c r="N1014" s="1035">
        <v>623</v>
      </c>
      <c r="O1014" s="1035">
        <v>664</v>
      </c>
      <c r="P1014" s="1035">
        <v>664</v>
      </c>
      <c r="Q1014" s="1035">
        <v>664</v>
      </c>
      <c r="R1014" s="1035">
        <v>664</v>
      </c>
      <c r="S1014" s="1125">
        <v>664</v>
      </c>
      <c r="T1014" s="1133">
        <f>S1014</f>
        <v>664</v>
      </c>
      <c r="U1014" s="1177">
        <f t="shared" si="70"/>
        <v>0</v>
      </c>
      <c r="W1014" s="282" t="s">
        <v>5922</v>
      </c>
    </row>
    <row r="1015" spans="1:23" ht="45">
      <c r="A1015" s="311"/>
      <c r="B1015" s="967" t="s">
        <v>1035</v>
      </c>
      <c r="C1015" s="292" t="s">
        <v>1036</v>
      </c>
      <c r="D1015" s="873">
        <v>72.600000000000009</v>
      </c>
      <c r="E1015" s="873">
        <v>72.600000000000009</v>
      </c>
      <c r="F1015" s="722" t="s">
        <v>399</v>
      </c>
      <c r="G1015" s="873">
        <v>75</v>
      </c>
      <c r="H1015" s="973">
        <v>75</v>
      </c>
      <c r="I1015" s="491">
        <v>75</v>
      </c>
      <c r="J1015" s="491" t="s">
        <v>399</v>
      </c>
      <c r="K1015" s="491"/>
      <c r="L1015" s="1035">
        <v>75</v>
      </c>
      <c r="M1015" s="1035">
        <v>75</v>
      </c>
      <c r="N1015" s="1035">
        <v>75</v>
      </c>
      <c r="O1015" s="1035">
        <v>79</v>
      </c>
      <c r="P1015" s="1035">
        <v>79</v>
      </c>
      <c r="Q1015" s="1035">
        <v>79</v>
      </c>
      <c r="R1015" s="1035">
        <v>79</v>
      </c>
      <c r="S1015" s="1125">
        <v>79</v>
      </c>
      <c r="T1015" s="1133"/>
      <c r="U1015" s="1177">
        <f t="shared" si="70"/>
        <v>0</v>
      </c>
    </row>
    <row r="1016" spans="1:23" ht="63">
      <c r="A1016" s="311">
        <v>44</v>
      </c>
      <c r="B1016" s="1142" t="s">
        <v>3096</v>
      </c>
      <c r="C1016" s="288"/>
      <c r="D1016" s="722"/>
      <c r="E1016" s="722"/>
      <c r="F1016" s="722"/>
      <c r="G1016" s="722"/>
      <c r="H1016" s="973"/>
      <c r="I1016" s="491"/>
      <c r="J1016" s="491"/>
      <c r="K1016" s="491"/>
      <c r="L1016" s="491"/>
      <c r="M1016" s="491"/>
      <c r="N1016" s="491"/>
      <c r="O1016" s="491"/>
      <c r="P1016" s="491"/>
      <c r="Q1016" s="491"/>
      <c r="R1016" s="491"/>
      <c r="S1016" s="1124"/>
      <c r="T1016" s="1133">
        <f>FLOOR(35.31*S1016,0.01)</f>
        <v>0</v>
      </c>
      <c r="U1016" s="1177" t="e">
        <f t="shared" si="70"/>
        <v>#DIV/0!</v>
      </c>
      <c r="W1016" s="282" t="s">
        <v>5905</v>
      </c>
    </row>
    <row r="1017" spans="1:23" ht="18.75">
      <c r="A1017" s="284"/>
      <c r="B1017" s="1136" t="s">
        <v>3097</v>
      </c>
      <c r="C1017" s="288" t="s">
        <v>3163</v>
      </c>
      <c r="D1017" s="722">
        <v>85</v>
      </c>
      <c r="E1017" s="722">
        <v>85</v>
      </c>
      <c r="F1017" s="722">
        <v>97</v>
      </c>
      <c r="G1017" s="722">
        <v>87</v>
      </c>
      <c r="H1017" s="973">
        <v>87</v>
      </c>
      <c r="I1017" s="491">
        <v>87</v>
      </c>
      <c r="J1017" s="491">
        <v>97</v>
      </c>
      <c r="K1017" s="491"/>
      <c r="L1017" s="1035">
        <v>87</v>
      </c>
      <c r="M1017" s="1035">
        <v>87</v>
      </c>
      <c r="N1017" s="1035">
        <v>87</v>
      </c>
      <c r="O1017" s="1035">
        <v>92</v>
      </c>
      <c r="P1017" s="1035">
        <v>92</v>
      </c>
      <c r="Q1017" s="1035">
        <v>92</v>
      </c>
      <c r="R1017" s="1035">
        <v>92</v>
      </c>
      <c r="S1017" s="1125">
        <v>92</v>
      </c>
      <c r="T1017" s="1133">
        <f>FLOOR(10.76*S1017,0.01)</f>
        <v>989.92000000000007</v>
      </c>
      <c r="U1017" s="1177">
        <f t="shared" si="70"/>
        <v>0</v>
      </c>
    </row>
    <row r="1018" spans="1:23" ht="18.75">
      <c r="A1018" s="284"/>
      <c r="B1018" s="1136" t="s">
        <v>3098</v>
      </c>
      <c r="C1018" s="941" t="s">
        <v>1067</v>
      </c>
      <c r="D1018" s="722">
        <v>105</v>
      </c>
      <c r="E1018" s="722">
        <v>105</v>
      </c>
      <c r="F1018" s="722">
        <v>120</v>
      </c>
      <c r="G1018" s="722">
        <v>107</v>
      </c>
      <c r="H1018" s="973">
        <v>107</v>
      </c>
      <c r="I1018" s="491">
        <v>107</v>
      </c>
      <c r="J1018" s="491">
        <v>120</v>
      </c>
      <c r="K1018" s="491"/>
      <c r="L1018" s="1035">
        <v>107</v>
      </c>
      <c r="M1018" s="1035">
        <v>107</v>
      </c>
      <c r="N1018" s="1035">
        <v>107</v>
      </c>
      <c r="O1018" s="1035">
        <v>114</v>
      </c>
      <c r="P1018" s="1035">
        <v>114</v>
      </c>
      <c r="Q1018" s="1035">
        <v>114</v>
      </c>
      <c r="R1018" s="1035">
        <v>114</v>
      </c>
      <c r="S1018" s="1125">
        <v>114</v>
      </c>
      <c r="T1018" s="1133">
        <f>FLOOR(10.76*S1018,0.01)</f>
        <v>1226.6400000000001</v>
      </c>
      <c r="U1018" s="1177">
        <f t="shared" si="70"/>
        <v>0</v>
      </c>
    </row>
    <row r="1019" spans="1:23" ht="18.75">
      <c r="A1019" s="284"/>
      <c r="B1019" s="1136" t="s">
        <v>3099</v>
      </c>
      <c r="C1019" s="941" t="s">
        <v>1067</v>
      </c>
      <c r="D1019" s="722">
        <v>85</v>
      </c>
      <c r="E1019" s="722">
        <v>85</v>
      </c>
      <c r="F1019" s="722">
        <v>105</v>
      </c>
      <c r="G1019" s="722">
        <v>87</v>
      </c>
      <c r="H1019" s="973">
        <v>87</v>
      </c>
      <c r="I1019" s="491">
        <v>87</v>
      </c>
      <c r="J1019" s="491">
        <v>105</v>
      </c>
      <c r="K1019" s="491"/>
      <c r="L1019" s="1035">
        <v>87</v>
      </c>
      <c r="M1019" s="1035">
        <v>87</v>
      </c>
      <c r="N1019" s="1035">
        <v>87</v>
      </c>
      <c r="O1019" s="1035">
        <v>92</v>
      </c>
      <c r="P1019" s="1035">
        <v>92</v>
      </c>
      <c r="Q1019" s="1035">
        <v>92</v>
      </c>
      <c r="R1019" s="1035">
        <v>92</v>
      </c>
      <c r="S1019" s="1125">
        <v>92</v>
      </c>
      <c r="T1019" s="1133">
        <f>FLOOR(10.76*S1019,0.01)</f>
        <v>989.92000000000007</v>
      </c>
      <c r="U1019" s="1177">
        <f t="shared" si="70"/>
        <v>0</v>
      </c>
    </row>
    <row r="1020" spans="1:23" ht="31.5">
      <c r="A1020" s="284"/>
      <c r="B1020" s="1136" t="s">
        <v>4942</v>
      </c>
      <c r="C1020" s="941" t="s">
        <v>1067</v>
      </c>
      <c r="D1020" s="722">
        <v>22</v>
      </c>
      <c r="E1020" s="722">
        <v>22</v>
      </c>
      <c r="F1020" s="722">
        <v>28</v>
      </c>
      <c r="G1020" s="722">
        <v>22</v>
      </c>
      <c r="H1020" s="973">
        <v>22</v>
      </c>
      <c r="I1020" s="491">
        <v>22</v>
      </c>
      <c r="J1020" s="491">
        <v>28</v>
      </c>
      <c r="K1020" s="491"/>
      <c r="L1020" s="1035">
        <v>22</v>
      </c>
      <c r="M1020" s="1035">
        <v>22</v>
      </c>
      <c r="N1020" s="1035">
        <v>22</v>
      </c>
      <c r="O1020" s="1035">
        <v>23</v>
      </c>
      <c r="P1020" s="1035">
        <v>23</v>
      </c>
      <c r="Q1020" s="1035">
        <v>23</v>
      </c>
      <c r="R1020" s="1035">
        <v>23</v>
      </c>
      <c r="S1020" s="1125">
        <v>23</v>
      </c>
      <c r="T1020" s="1133">
        <f>FLOOR(10.76*S1020,0.01)</f>
        <v>247.48000000000002</v>
      </c>
      <c r="U1020" s="1177">
        <f t="shared" si="70"/>
        <v>0</v>
      </c>
    </row>
    <row r="1021" spans="1:23" ht="31.5">
      <c r="A1021" s="311">
        <v>45</v>
      </c>
      <c r="B1021" s="1142" t="s">
        <v>4418</v>
      </c>
      <c r="C1021" s="292"/>
      <c r="D1021" s="722"/>
      <c r="E1021" s="722"/>
      <c r="F1021" s="722"/>
      <c r="G1021" s="722"/>
      <c r="H1021" s="973"/>
      <c r="I1021" s="491"/>
      <c r="J1021" s="491"/>
      <c r="K1021" s="491"/>
      <c r="L1021" s="491"/>
      <c r="M1021" s="491"/>
      <c r="N1021" s="491"/>
      <c r="O1021" s="491"/>
      <c r="P1021" s="491"/>
      <c r="Q1021" s="491"/>
      <c r="R1021" s="491"/>
      <c r="S1021" s="1124"/>
      <c r="T1021" s="1133"/>
      <c r="U1021" s="1177" t="e">
        <f t="shared" si="70"/>
        <v>#DIV/0!</v>
      </c>
    </row>
    <row r="1022" spans="1:23" ht="127.5">
      <c r="A1022" s="284"/>
      <c r="B1022" s="1167" t="s">
        <v>4943</v>
      </c>
      <c r="C1022" s="942"/>
      <c r="D1022" s="942"/>
      <c r="E1022" s="943"/>
      <c r="F1022" s="991"/>
      <c r="G1022" s="943"/>
      <c r="H1022" s="973"/>
      <c r="I1022" s="491"/>
      <c r="J1022" s="491"/>
      <c r="K1022" s="491"/>
      <c r="L1022" s="491"/>
      <c r="M1022" s="491"/>
      <c r="N1022" s="491"/>
      <c r="O1022" s="491"/>
      <c r="P1022" s="491"/>
      <c r="Q1022" s="491"/>
      <c r="R1022" s="491"/>
      <c r="S1022" s="1124"/>
      <c r="T1022" s="1133"/>
      <c r="U1022" s="1177" t="e">
        <f t="shared" si="70"/>
        <v>#DIV/0!</v>
      </c>
    </row>
    <row r="1023" spans="1:23" ht="31.5">
      <c r="A1023" s="284"/>
      <c r="B1023" s="1142" t="s">
        <v>4944</v>
      </c>
      <c r="C1023" s="352"/>
      <c r="D1023" s="660"/>
      <c r="E1023" s="660"/>
      <c r="F1023" s="660"/>
      <c r="G1023" s="660"/>
      <c r="H1023" s="973"/>
      <c r="I1023" s="491"/>
      <c r="J1023" s="491"/>
      <c r="K1023" s="491"/>
      <c r="L1023" s="491"/>
      <c r="M1023" s="491"/>
      <c r="N1023" s="491"/>
      <c r="O1023" s="491"/>
      <c r="P1023" s="491"/>
      <c r="Q1023" s="491"/>
      <c r="R1023" s="491"/>
      <c r="S1023" s="1124"/>
      <c r="T1023" s="1133"/>
      <c r="U1023" s="1177" t="e">
        <f t="shared" si="70"/>
        <v>#DIV/0!</v>
      </c>
    </row>
    <row r="1024" spans="1:23" ht="18.75">
      <c r="A1024" s="311"/>
      <c r="B1024" s="1142" t="s">
        <v>3383</v>
      </c>
      <c r="C1024" s="298"/>
      <c r="D1024" s="660"/>
      <c r="E1024" s="660"/>
      <c r="F1024" s="660"/>
      <c r="G1024" s="660"/>
      <c r="H1024" s="973"/>
      <c r="I1024" s="491"/>
      <c r="J1024" s="491"/>
      <c r="K1024" s="491"/>
      <c r="L1024" s="491"/>
      <c r="M1024" s="491"/>
      <c r="N1024" s="491"/>
      <c r="O1024" s="491"/>
      <c r="P1024" s="491"/>
      <c r="Q1024" s="491"/>
      <c r="R1024" s="491"/>
      <c r="S1024" s="1124"/>
      <c r="T1024" s="1133"/>
      <c r="U1024" s="1177" t="e">
        <f t="shared" si="70"/>
        <v>#DIV/0!</v>
      </c>
    </row>
    <row r="1025" spans="1:23" ht="38.25">
      <c r="A1025" s="943">
        <v>1</v>
      </c>
      <c r="B1025" s="1167" t="s">
        <v>4945</v>
      </c>
      <c r="C1025" s="298" t="s">
        <v>3385</v>
      </c>
      <c r="D1025" s="944">
        <v>7005</v>
      </c>
      <c r="E1025" s="944">
        <v>7005</v>
      </c>
      <c r="F1025" s="992">
        <v>7005</v>
      </c>
      <c r="G1025" s="944">
        <v>7215</v>
      </c>
      <c r="H1025" s="995">
        <v>7215</v>
      </c>
      <c r="I1025" s="491">
        <v>7215</v>
      </c>
      <c r="J1025" s="491">
        <v>7005</v>
      </c>
      <c r="K1025" s="491"/>
      <c r="L1025" s="1035">
        <v>7215</v>
      </c>
      <c r="M1025" s="1035">
        <v>7215</v>
      </c>
      <c r="N1025" s="1035">
        <v>7215</v>
      </c>
      <c r="O1025" s="1035">
        <v>7575</v>
      </c>
      <c r="P1025" s="1035">
        <v>7575</v>
      </c>
      <c r="Q1025" s="1035">
        <v>7575</v>
      </c>
      <c r="R1025" s="1035">
        <v>7575</v>
      </c>
      <c r="S1025" s="1125">
        <v>7575</v>
      </c>
      <c r="T1025" s="1133">
        <f>S1025</f>
        <v>7575</v>
      </c>
      <c r="U1025" s="1177">
        <f t="shared" si="70"/>
        <v>0</v>
      </c>
      <c r="W1025" s="282" t="s">
        <v>5782</v>
      </c>
    </row>
    <row r="1026" spans="1:23" ht="38.25">
      <c r="A1026" s="943">
        <v>2</v>
      </c>
      <c r="B1026" s="1167" t="s">
        <v>4946</v>
      </c>
      <c r="C1026" s="298" t="s">
        <v>1067</v>
      </c>
      <c r="D1026" s="944">
        <v>6470</v>
      </c>
      <c r="E1026" s="944">
        <v>6470</v>
      </c>
      <c r="F1026" s="992">
        <v>6470</v>
      </c>
      <c r="G1026" s="944">
        <v>6664</v>
      </c>
      <c r="H1026" s="995">
        <v>6664</v>
      </c>
      <c r="I1026" s="491">
        <v>6664</v>
      </c>
      <c r="J1026" s="491">
        <v>6470</v>
      </c>
      <c r="K1026" s="491"/>
      <c r="L1026" s="1035">
        <v>6664</v>
      </c>
      <c r="M1026" s="1035">
        <v>6664</v>
      </c>
      <c r="N1026" s="1035">
        <v>6664</v>
      </c>
      <c r="O1026" s="1035">
        <v>6997</v>
      </c>
      <c r="P1026" s="1035">
        <v>6997</v>
      </c>
      <c r="Q1026" s="1035">
        <v>6997</v>
      </c>
      <c r="R1026" s="1035">
        <v>6997</v>
      </c>
      <c r="S1026" s="1125">
        <v>6997</v>
      </c>
      <c r="T1026" s="1133">
        <f t="shared" ref="T1026:T1049" si="73">S1026</f>
        <v>6997</v>
      </c>
      <c r="U1026" s="1177">
        <f t="shared" si="70"/>
        <v>0</v>
      </c>
    </row>
    <row r="1027" spans="1:23" ht="38.25">
      <c r="A1027" s="943">
        <f t="shared" ref="A1027:A1039" si="74">A1026+1</f>
        <v>3</v>
      </c>
      <c r="B1027" s="1167" t="s">
        <v>4947</v>
      </c>
      <c r="C1027" s="298" t="s">
        <v>1067</v>
      </c>
      <c r="D1027" s="944">
        <v>7275</v>
      </c>
      <c r="E1027" s="944">
        <v>7275</v>
      </c>
      <c r="F1027" s="992">
        <v>7275</v>
      </c>
      <c r="G1027" s="944">
        <v>7493</v>
      </c>
      <c r="H1027" s="995">
        <v>7493</v>
      </c>
      <c r="I1027" s="491">
        <v>7493</v>
      </c>
      <c r="J1027" s="491">
        <v>7275</v>
      </c>
      <c r="K1027" s="491"/>
      <c r="L1027" s="1035">
        <v>7493</v>
      </c>
      <c r="M1027" s="1035">
        <v>7493</v>
      </c>
      <c r="N1027" s="1035">
        <v>7493</v>
      </c>
      <c r="O1027" s="1035">
        <v>7867</v>
      </c>
      <c r="P1027" s="1035">
        <v>7867</v>
      </c>
      <c r="Q1027" s="1035">
        <v>7867</v>
      </c>
      <c r="R1027" s="1035">
        <v>7867</v>
      </c>
      <c r="S1027" s="1125">
        <v>7867</v>
      </c>
      <c r="T1027" s="1133">
        <f t="shared" si="73"/>
        <v>7867</v>
      </c>
      <c r="U1027" s="1177">
        <f t="shared" si="70"/>
        <v>0</v>
      </c>
    </row>
    <row r="1028" spans="1:23" ht="38.25">
      <c r="A1028" s="943">
        <f t="shared" si="74"/>
        <v>4</v>
      </c>
      <c r="B1028" s="1167" t="s">
        <v>4948</v>
      </c>
      <c r="C1028" s="298" t="s">
        <v>1067</v>
      </c>
      <c r="D1028" s="944">
        <v>7275</v>
      </c>
      <c r="E1028" s="944">
        <v>7275</v>
      </c>
      <c r="F1028" s="992">
        <v>7275</v>
      </c>
      <c r="G1028" s="944">
        <v>7493</v>
      </c>
      <c r="H1028" s="995">
        <v>7493</v>
      </c>
      <c r="I1028" s="491">
        <v>7493</v>
      </c>
      <c r="J1028" s="491">
        <v>7275</v>
      </c>
      <c r="K1028" s="491"/>
      <c r="L1028" s="1035">
        <v>7493</v>
      </c>
      <c r="M1028" s="1035">
        <v>7493</v>
      </c>
      <c r="N1028" s="1035">
        <v>7493</v>
      </c>
      <c r="O1028" s="1035">
        <v>7867</v>
      </c>
      <c r="P1028" s="1035">
        <v>7867</v>
      </c>
      <c r="Q1028" s="1035">
        <v>7867</v>
      </c>
      <c r="R1028" s="1035">
        <v>7867</v>
      </c>
      <c r="S1028" s="1125">
        <f>S1027</f>
        <v>7867</v>
      </c>
      <c r="T1028" s="1133">
        <f t="shared" si="73"/>
        <v>7867</v>
      </c>
      <c r="U1028" s="1177">
        <f t="shared" si="70"/>
        <v>0</v>
      </c>
    </row>
    <row r="1029" spans="1:23" ht="38.25">
      <c r="A1029" s="943">
        <f t="shared" si="74"/>
        <v>5</v>
      </c>
      <c r="B1029" s="1167" t="s">
        <v>4949</v>
      </c>
      <c r="C1029" s="298" t="s">
        <v>1067</v>
      </c>
      <c r="D1029" s="944">
        <v>7975</v>
      </c>
      <c r="E1029" s="944">
        <v>7975</v>
      </c>
      <c r="F1029" s="992">
        <v>7975</v>
      </c>
      <c r="G1029" s="944">
        <v>8214</v>
      </c>
      <c r="H1029" s="995">
        <v>8214</v>
      </c>
      <c r="I1029" s="491">
        <v>8214</v>
      </c>
      <c r="J1029" s="491">
        <v>7975</v>
      </c>
      <c r="K1029" s="491"/>
      <c r="L1029" s="1035">
        <v>8214</v>
      </c>
      <c r="M1029" s="1035">
        <v>8214</v>
      </c>
      <c r="N1029" s="1035">
        <v>8214</v>
      </c>
      <c r="O1029" s="1035">
        <v>8624</v>
      </c>
      <c r="P1029" s="1035">
        <v>8624</v>
      </c>
      <c r="Q1029" s="1035">
        <v>8624</v>
      </c>
      <c r="R1029" s="1035">
        <v>8624</v>
      </c>
      <c r="S1029" s="1125">
        <v>8624</v>
      </c>
      <c r="T1029" s="1133">
        <f t="shared" si="73"/>
        <v>8624</v>
      </c>
      <c r="U1029" s="1177">
        <f t="shared" si="70"/>
        <v>0</v>
      </c>
    </row>
    <row r="1030" spans="1:23" ht="25.5">
      <c r="A1030" s="943">
        <f t="shared" si="74"/>
        <v>6</v>
      </c>
      <c r="B1030" s="1167" t="s">
        <v>4950</v>
      </c>
      <c r="C1030" s="298" t="s">
        <v>1067</v>
      </c>
      <c r="D1030" s="944">
        <v>8085</v>
      </c>
      <c r="E1030" s="944">
        <v>8085</v>
      </c>
      <c r="F1030" s="992">
        <v>8085</v>
      </c>
      <c r="G1030" s="944">
        <v>8328</v>
      </c>
      <c r="H1030" s="995">
        <v>8328</v>
      </c>
      <c r="I1030" s="491">
        <v>8328</v>
      </c>
      <c r="J1030" s="491">
        <v>8085</v>
      </c>
      <c r="K1030" s="491"/>
      <c r="L1030" s="1035">
        <v>8328</v>
      </c>
      <c r="M1030" s="1035">
        <v>8328</v>
      </c>
      <c r="N1030" s="1035">
        <v>8328</v>
      </c>
      <c r="O1030" s="1035">
        <v>8744</v>
      </c>
      <c r="P1030" s="1035">
        <v>8744</v>
      </c>
      <c r="Q1030" s="1035">
        <v>8744</v>
      </c>
      <c r="R1030" s="1035">
        <v>8744</v>
      </c>
      <c r="S1030" s="1125">
        <v>8744</v>
      </c>
      <c r="T1030" s="1133">
        <f t="shared" si="73"/>
        <v>8744</v>
      </c>
      <c r="U1030" s="1177">
        <f t="shared" si="70"/>
        <v>0</v>
      </c>
    </row>
    <row r="1031" spans="1:23" ht="38.25">
      <c r="A1031" s="943">
        <f t="shared" si="74"/>
        <v>7</v>
      </c>
      <c r="B1031" s="1167" t="s">
        <v>4951</v>
      </c>
      <c r="C1031" s="298" t="s">
        <v>1067</v>
      </c>
      <c r="D1031" s="944">
        <v>8625</v>
      </c>
      <c r="E1031" s="944">
        <v>8625</v>
      </c>
      <c r="F1031" s="992">
        <v>8625</v>
      </c>
      <c r="G1031" s="944">
        <v>8884</v>
      </c>
      <c r="H1031" s="995">
        <v>8884</v>
      </c>
      <c r="I1031" s="491">
        <v>8884</v>
      </c>
      <c r="J1031" s="491">
        <v>8625</v>
      </c>
      <c r="K1031" s="491"/>
      <c r="L1031" s="1035">
        <v>8884</v>
      </c>
      <c r="M1031" s="1035">
        <v>8884</v>
      </c>
      <c r="N1031" s="1035">
        <v>8884</v>
      </c>
      <c r="O1031" s="1035">
        <v>9328</v>
      </c>
      <c r="P1031" s="1035">
        <v>9328</v>
      </c>
      <c r="Q1031" s="1035">
        <v>9328</v>
      </c>
      <c r="R1031" s="1035">
        <v>9328</v>
      </c>
      <c r="S1031" s="1125">
        <v>9328</v>
      </c>
      <c r="T1031" s="1133">
        <f t="shared" si="73"/>
        <v>9328</v>
      </c>
      <c r="U1031" s="1177">
        <f t="shared" si="70"/>
        <v>0</v>
      </c>
    </row>
    <row r="1032" spans="1:23" ht="38.25">
      <c r="A1032" s="943">
        <f t="shared" si="74"/>
        <v>8</v>
      </c>
      <c r="B1032" s="1167" t="s">
        <v>4952</v>
      </c>
      <c r="C1032" s="298" t="s">
        <v>1067</v>
      </c>
      <c r="D1032" s="944">
        <v>8625</v>
      </c>
      <c r="E1032" s="944">
        <v>8625</v>
      </c>
      <c r="F1032" s="992">
        <v>8625</v>
      </c>
      <c r="G1032" s="944">
        <v>8884</v>
      </c>
      <c r="H1032" s="995">
        <v>8884</v>
      </c>
      <c r="I1032" s="491">
        <v>8884</v>
      </c>
      <c r="J1032" s="491">
        <v>8625</v>
      </c>
      <c r="K1032" s="491"/>
      <c r="L1032" s="1035">
        <v>8884</v>
      </c>
      <c r="M1032" s="1035">
        <v>8884</v>
      </c>
      <c r="N1032" s="1035">
        <v>8884</v>
      </c>
      <c r="O1032" s="1035">
        <v>9328</v>
      </c>
      <c r="P1032" s="1035">
        <v>9328</v>
      </c>
      <c r="Q1032" s="1035">
        <v>9328</v>
      </c>
      <c r="R1032" s="1035">
        <v>9328</v>
      </c>
      <c r="S1032" s="1125">
        <f>S1031</f>
        <v>9328</v>
      </c>
      <c r="T1032" s="1133">
        <f t="shared" si="73"/>
        <v>9328</v>
      </c>
      <c r="U1032" s="1177">
        <f t="shared" si="70"/>
        <v>0</v>
      </c>
    </row>
    <row r="1033" spans="1:23" ht="38.25">
      <c r="A1033" s="943">
        <f t="shared" si="74"/>
        <v>9</v>
      </c>
      <c r="B1033" s="1167" t="s">
        <v>4953</v>
      </c>
      <c r="C1033" s="298" t="s">
        <v>1067</v>
      </c>
      <c r="D1033" s="944">
        <v>8355</v>
      </c>
      <c r="E1033" s="944">
        <v>8355</v>
      </c>
      <c r="F1033" s="992">
        <v>8355</v>
      </c>
      <c r="G1033" s="944">
        <v>8606</v>
      </c>
      <c r="H1033" s="995">
        <v>8606</v>
      </c>
      <c r="I1033" s="491">
        <v>8606</v>
      </c>
      <c r="J1033" s="491">
        <v>8355</v>
      </c>
      <c r="K1033" s="491"/>
      <c r="L1033" s="1035">
        <v>8606</v>
      </c>
      <c r="M1033" s="1035">
        <v>8606</v>
      </c>
      <c r="N1033" s="1035">
        <v>8606</v>
      </c>
      <c r="O1033" s="1035">
        <v>9036</v>
      </c>
      <c r="P1033" s="1035">
        <v>9036</v>
      </c>
      <c r="Q1033" s="1035">
        <v>9036</v>
      </c>
      <c r="R1033" s="1035">
        <v>9036</v>
      </c>
      <c r="S1033" s="1125">
        <v>9036</v>
      </c>
      <c r="T1033" s="1133">
        <f t="shared" si="73"/>
        <v>9036</v>
      </c>
      <c r="U1033" s="1177">
        <f t="shared" si="70"/>
        <v>0</v>
      </c>
    </row>
    <row r="1034" spans="1:23" ht="25.5">
      <c r="A1034" s="943">
        <v>10</v>
      </c>
      <c r="B1034" s="1167" t="s">
        <v>4954</v>
      </c>
      <c r="C1034" s="298" t="s">
        <v>1067</v>
      </c>
      <c r="D1034" s="944">
        <v>9700</v>
      </c>
      <c r="E1034" s="944">
        <v>9700</v>
      </c>
      <c r="F1034" s="992">
        <v>9700</v>
      </c>
      <c r="G1034" s="944">
        <v>9991</v>
      </c>
      <c r="H1034" s="995">
        <v>9991</v>
      </c>
      <c r="I1034" s="491">
        <v>9991</v>
      </c>
      <c r="J1034" s="491">
        <v>9700</v>
      </c>
      <c r="K1034" s="491"/>
      <c r="L1034" s="1035">
        <v>9991</v>
      </c>
      <c r="M1034" s="1035">
        <v>9991</v>
      </c>
      <c r="N1034" s="1035">
        <v>9991</v>
      </c>
      <c r="O1034" s="1035">
        <v>10490</v>
      </c>
      <c r="P1034" s="1035">
        <v>10490</v>
      </c>
      <c r="Q1034" s="1035">
        <v>10490</v>
      </c>
      <c r="R1034" s="1035">
        <v>10490</v>
      </c>
      <c r="S1034" s="1125">
        <v>10490</v>
      </c>
      <c r="T1034" s="1133">
        <f t="shared" si="73"/>
        <v>10490</v>
      </c>
      <c r="U1034" s="1177">
        <f t="shared" ref="U1034:U1097" si="75">(S1034-Q1034)/Q1034</f>
        <v>0</v>
      </c>
    </row>
    <row r="1035" spans="1:23" ht="25.5">
      <c r="A1035" s="943">
        <f t="shared" si="74"/>
        <v>11</v>
      </c>
      <c r="B1035" s="1139" t="s">
        <v>4955</v>
      </c>
      <c r="C1035" s="298" t="s">
        <v>3385</v>
      </c>
      <c r="D1035" s="660">
        <v>8375</v>
      </c>
      <c r="E1035" s="660">
        <v>8375</v>
      </c>
      <c r="F1035" s="660">
        <v>8375</v>
      </c>
      <c r="G1035" s="660">
        <v>8626</v>
      </c>
      <c r="H1035" s="995">
        <v>8626</v>
      </c>
      <c r="I1035" s="491">
        <v>8626</v>
      </c>
      <c r="J1035" s="491">
        <v>8375</v>
      </c>
      <c r="K1035" s="491"/>
      <c r="L1035" s="1035">
        <v>8626</v>
      </c>
      <c r="M1035" s="1035">
        <v>8626</v>
      </c>
      <c r="N1035" s="1035">
        <v>8626</v>
      </c>
      <c r="O1035" s="1035">
        <v>9057</v>
      </c>
      <c r="P1035" s="1035">
        <v>9057</v>
      </c>
      <c r="Q1035" s="1035">
        <v>9057</v>
      </c>
      <c r="R1035" s="1035">
        <v>9057</v>
      </c>
      <c r="S1035" s="1125">
        <v>9057</v>
      </c>
      <c r="T1035" s="1133">
        <f t="shared" si="73"/>
        <v>9057</v>
      </c>
      <c r="U1035" s="1177">
        <f t="shared" si="75"/>
        <v>0</v>
      </c>
    </row>
    <row r="1036" spans="1:23" ht="38.25">
      <c r="A1036" s="943">
        <v>11</v>
      </c>
      <c r="B1036" s="1139" t="s">
        <v>4956</v>
      </c>
      <c r="C1036" s="298" t="s">
        <v>1067</v>
      </c>
      <c r="D1036" s="660">
        <v>9511</v>
      </c>
      <c r="E1036" s="660">
        <v>9511</v>
      </c>
      <c r="F1036" s="660">
        <v>9511</v>
      </c>
      <c r="G1036" s="660">
        <v>9796</v>
      </c>
      <c r="H1036" s="995">
        <v>9796</v>
      </c>
      <c r="I1036" s="491">
        <v>9796</v>
      </c>
      <c r="J1036" s="491">
        <v>9511</v>
      </c>
      <c r="K1036" s="491"/>
      <c r="L1036" s="1035">
        <v>9796</v>
      </c>
      <c r="M1036" s="1035">
        <v>9796</v>
      </c>
      <c r="N1036" s="1035">
        <v>9796</v>
      </c>
      <c r="O1036" s="1035">
        <v>10285</v>
      </c>
      <c r="P1036" s="1035">
        <v>10285</v>
      </c>
      <c r="Q1036" s="1035">
        <v>10285</v>
      </c>
      <c r="R1036" s="1035">
        <v>10285</v>
      </c>
      <c r="S1036" s="1125">
        <v>10285</v>
      </c>
      <c r="T1036" s="1133">
        <f t="shared" si="73"/>
        <v>10285</v>
      </c>
      <c r="U1036" s="1177">
        <f t="shared" si="75"/>
        <v>0</v>
      </c>
    </row>
    <row r="1037" spans="1:23" ht="38.25">
      <c r="A1037" s="943">
        <f t="shared" si="74"/>
        <v>12</v>
      </c>
      <c r="B1037" s="1139" t="s">
        <v>4957</v>
      </c>
      <c r="C1037" s="298" t="s">
        <v>1067</v>
      </c>
      <c r="D1037" s="660">
        <v>10051</v>
      </c>
      <c r="E1037" s="660">
        <v>10051</v>
      </c>
      <c r="F1037" s="660">
        <v>10051</v>
      </c>
      <c r="G1037" s="660">
        <v>10353</v>
      </c>
      <c r="H1037" s="995">
        <v>10353</v>
      </c>
      <c r="I1037" s="491">
        <v>10353</v>
      </c>
      <c r="J1037" s="491">
        <v>10051</v>
      </c>
      <c r="K1037" s="491"/>
      <c r="L1037" s="1035">
        <v>10353</v>
      </c>
      <c r="M1037" s="1035">
        <v>10353</v>
      </c>
      <c r="N1037" s="1035">
        <v>10353</v>
      </c>
      <c r="O1037" s="1035">
        <v>10767</v>
      </c>
      <c r="P1037" s="1035">
        <v>10767</v>
      </c>
      <c r="Q1037" s="1035">
        <v>10767</v>
      </c>
      <c r="R1037" s="1035">
        <v>10767</v>
      </c>
      <c r="S1037" s="1125">
        <v>10767</v>
      </c>
      <c r="T1037" s="1133">
        <f t="shared" si="73"/>
        <v>10767</v>
      </c>
      <c r="U1037" s="1177">
        <f t="shared" si="75"/>
        <v>0</v>
      </c>
    </row>
    <row r="1038" spans="1:23" ht="38.25">
      <c r="A1038" s="943">
        <v>12</v>
      </c>
      <c r="B1038" s="1139" t="s">
        <v>4958</v>
      </c>
      <c r="C1038" s="298" t="s">
        <v>1067</v>
      </c>
      <c r="D1038" s="660">
        <v>10405</v>
      </c>
      <c r="E1038" s="660">
        <v>10405</v>
      </c>
      <c r="F1038" s="660">
        <v>10405</v>
      </c>
      <c r="G1038" s="660">
        <v>10717</v>
      </c>
      <c r="H1038" s="995">
        <v>10717</v>
      </c>
      <c r="I1038" s="491">
        <v>10717</v>
      </c>
      <c r="J1038" s="491">
        <v>10405</v>
      </c>
      <c r="K1038" s="491"/>
      <c r="L1038" s="1035">
        <v>10717</v>
      </c>
      <c r="M1038" s="1035">
        <v>10717</v>
      </c>
      <c r="N1038" s="1035">
        <v>10717</v>
      </c>
      <c r="O1038" s="1035">
        <v>11145</v>
      </c>
      <c r="P1038" s="1035">
        <v>11145</v>
      </c>
      <c r="Q1038" s="1035">
        <v>11145</v>
      </c>
      <c r="R1038" s="1035">
        <v>11145</v>
      </c>
      <c r="S1038" s="1125">
        <v>11145</v>
      </c>
      <c r="T1038" s="1133">
        <f t="shared" si="73"/>
        <v>11145</v>
      </c>
      <c r="U1038" s="1177">
        <f t="shared" si="75"/>
        <v>0</v>
      </c>
    </row>
    <row r="1039" spans="1:23" ht="25.5">
      <c r="A1039" s="943">
        <f t="shared" si="74"/>
        <v>13</v>
      </c>
      <c r="B1039" s="1139" t="s">
        <v>4959</v>
      </c>
      <c r="C1039" s="298"/>
      <c r="D1039" s="660">
        <v>6531</v>
      </c>
      <c r="E1039" s="660">
        <v>6531</v>
      </c>
      <c r="F1039" s="660">
        <v>6531</v>
      </c>
      <c r="G1039" s="660">
        <v>6727</v>
      </c>
      <c r="H1039" s="995">
        <v>6727</v>
      </c>
      <c r="I1039" s="491">
        <v>6727</v>
      </c>
      <c r="J1039" s="491">
        <v>6531</v>
      </c>
      <c r="K1039" s="491"/>
      <c r="L1039" s="1035">
        <v>6727</v>
      </c>
      <c r="M1039" s="1035">
        <v>6727</v>
      </c>
      <c r="N1039" s="1035">
        <v>6727</v>
      </c>
      <c r="O1039" s="1035">
        <v>7063</v>
      </c>
      <c r="P1039" s="1035">
        <v>7063</v>
      </c>
      <c r="Q1039" s="1035">
        <v>7063</v>
      </c>
      <c r="R1039" s="1035">
        <v>7063</v>
      </c>
      <c r="S1039" s="1125">
        <v>7063</v>
      </c>
      <c r="T1039" s="1133">
        <f t="shared" si="73"/>
        <v>7063</v>
      </c>
      <c r="U1039" s="1177">
        <f t="shared" si="75"/>
        <v>0</v>
      </c>
    </row>
    <row r="1040" spans="1:23" ht="18.75">
      <c r="A1040" s="311"/>
      <c r="B1040" s="1142" t="s">
        <v>3392</v>
      </c>
      <c r="C1040" s="298"/>
      <c r="D1040" s="660"/>
      <c r="E1040" s="660"/>
      <c r="F1040" s="660"/>
      <c r="G1040" s="660"/>
      <c r="H1040" s="995"/>
      <c r="I1040" s="491"/>
      <c r="J1040" s="491"/>
      <c r="K1040" s="491"/>
      <c r="L1040" s="491"/>
      <c r="M1040" s="491"/>
      <c r="N1040" s="491"/>
      <c r="O1040" s="491"/>
      <c r="P1040" s="491"/>
      <c r="Q1040" s="491"/>
      <c r="R1040" s="491"/>
      <c r="S1040" s="1125"/>
      <c r="T1040" s="1133">
        <f t="shared" si="73"/>
        <v>0</v>
      </c>
      <c r="U1040" s="1177" t="e">
        <f t="shared" si="75"/>
        <v>#DIV/0!</v>
      </c>
    </row>
    <row r="1041" spans="1:23" ht="38.25">
      <c r="A1041" s="943">
        <v>1</v>
      </c>
      <c r="B1041" s="1167" t="s">
        <v>4960</v>
      </c>
      <c r="C1041" s="298" t="s">
        <v>3385</v>
      </c>
      <c r="D1041" s="945">
        <v>9160</v>
      </c>
      <c r="E1041" s="945">
        <v>9160</v>
      </c>
      <c r="F1041" s="993">
        <v>9160</v>
      </c>
      <c r="G1041" s="945">
        <v>9435</v>
      </c>
      <c r="H1041" s="995">
        <v>9435</v>
      </c>
      <c r="I1041" s="491">
        <v>9435</v>
      </c>
      <c r="J1041" s="491">
        <v>9160</v>
      </c>
      <c r="K1041" s="491"/>
      <c r="L1041" s="1035">
        <v>9435</v>
      </c>
      <c r="M1041" s="1035">
        <v>9435</v>
      </c>
      <c r="N1041" s="1035">
        <v>9435</v>
      </c>
      <c r="O1041" s="1035">
        <v>9906</v>
      </c>
      <c r="P1041" s="1035">
        <v>9906</v>
      </c>
      <c r="Q1041" s="1035">
        <v>9906</v>
      </c>
      <c r="R1041" s="1035">
        <v>9906</v>
      </c>
      <c r="S1041" s="1125">
        <v>9906</v>
      </c>
      <c r="T1041" s="1133">
        <f t="shared" si="73"/>
        <v>9906</v>
      </c>
      <c r="U1041" s="1177">
        <f t="shared" si="75"/>
        <v>0</v>
      </c>
    </row>
    <row r="1042" spans="1:23" ht="38.25">
      <c r="A1042" s="943">
        <v>2</v>
      </c>
      <c r="B1042" s="1167" t="s">
        <v>4961</v>
      </c>
      <c r="C1042" s="298" t="s">
        <v>1067</v>
      </c>
      <c r="D1042" s="945">
        <v>8675</v>
      </c>
      <c r="E1042" s="945">
        <v>8675</v>
      </c>
      <c r="F1042" s="993">
        <v>8675</v>
      </c>
      <c r="G1042" s="945">
        <v>8935</v>
      </c>
      <c r="H1042" s="995">
        <v>8935</v>
      </c>
      <c r="I1042" s="491">
        <v>8935</v>
      </c>
      <c r="J1042" s="491">
        <v>8675</v>
      </c>
      <c r="K1042" s="491"/>
      <c r="L1042" s="1035">
        <v>8935</v>
      </c>
      <c r="M1042" s="1035">
        <v>8935</v>
      </c>
      <c r="N1042" s="1035">
        <v>8935</v>
      </c>
      <c r="O1042" s="1035">
        <v>9381</v>
      </c>
      <c r="P1042" s="1035">
        <v>9381</v>
      </c>
      <c r="Q1042" s="1035">
        <v>9381</v>
      </c>
      <c r="R1042" s="1035">
        <v>9381</v>
      </c>
      <c r="S1042" s="1125">
        <v>9381</v>
      </c>
      <c r="T1042" s="1133">
        <f t="shared" si="73"/>
        <v>9381</v>
      </c>
      <c r="U1042" s="1177">
        <f t="shared" si="75"/>
        <v>0</v>
      </c>
    </row>
    <row r="1043" spans="1:23" ht="38.25">
      <c r="A1043" s="943">
        <f t="shared" ref="A1043:A1049" si="76">A1042+1</f>
        <v>3</v>
      </c>
      <c r="B1043" s="1167" t="s">
        <v>4962</v>
      </c>
      <c r="C1043" s="298" t="s">
        <v>1067</v>
      </c>
      <c r="D1043" s="945">
        <v>9435</v>
      </c>
      <c r="E1043" s="945">
        <v>9435</v>
      </c>
      <c r="F1043" s="993">
        <v>9435</v>
      </c>
      <c r="G1043" s="945">
        <v>9718</v>
      </c>
      <c r="H1043" s="995">
        <v>9718</v>
      </c>
      <c r="I1043" s="491">
        <v>9718</v>
      </c>
      <c r="J1043" s="491">
        <v>9435</v>
      </c>
      <c r="K1043" s="491"/>
      <c r="L1043" s="1035">
        <v>9718</v>
      </c>
      <c r="M1043" s="1035">
        <v>9718</v>
      </c>
      <c r="N1043" s="1035">
        <v>9718</v>
      </c>
      <c r="O1043" s="1035">
        <v>10203</v>
      </c>
      <c r="P1043" s="1035">
        <v>10203</v>
      </c>
      <c r="Q1043" s="1035">
        <v>10203</v>
      </c>
      <c r="R1043" s="1035">
        <v>10203</v>
      </c>
      <c r="S1043" s="1125">
        <v>10203</v>
      </c>
      <c r="T1043" s="1133">
        <f t="shared" si="73"/>
        <v>10203</v>
      </c>
      <c r="U1043" s="1177">
        <f t="shared" si="75"/>
        <v>0</v>
      </c>
    </row>
    <row r="1044" spans="1:23" ht="38.25">
      <c r="A1044" s="943">
        <f t="shared" si="76"/>
        <v>4</v>
      </c>
      <c r="B1044" s="1167" t="s">
        <v>4963</v>
      </c>
      <c r="C1044" s="298" t="s">
        <v>1067</v>
      </c>
      <c r="D1044" s="945">
        <v>9435</v>
      </c>
      <c r="E1044" s="945">
        <v>9435</v>
      </c>
      <c r="F1044" s="993">
        <v>9435</v>
      </c>
      <c r="G1044" s="945">
        <v>9718</v>
      </c>
      <c r="H1044" s="995">
        <v>9718</v>
      </c>
      <c r="I1044" s="491">
        <v>9718</v>
      </c>
      <c r="J1044" s="491">
        <v>9435</v>
      </c>
      <c r="K1044" s="491"/>
      <c r="L1044" s="1035">
        <v>9718</v>
      </c>
      <c r="M1044" s="1035">
        <v>9718</v>
      </c>
      <c r="N1044" s="1035">
        <v>9718</v>
      </c>
      <c r="O1044" s="1035">
        <v>10203</v>
      </c>
      <c r="P1044" s="1035">
        <v>10203</v>
      </c>
      <c r="Q1044" s="1035">
        <v>10203</v>
      </c>
      <c r="R1044" s="1035">
        <v>10203</v>
      </c>
      <c r="S1044" s="1125">
        <f>S1043</f>
        <v>10203</v>
      </c>
      <c r="T1044" s="1133">
        <f t="shared" si="73"/>
        <v>10203</v>
      </c>
      <c r="U1044" s="1177">
        <f t="shared" si="75"/>
        <v>0</v>
      </c>
    </row>
    <row r="1045" spans="1:23" ht="38.25">
      <c r="A1045" s="943">
        <f t="shared" si="76"/>
        <v>5</v>
      </c>
      <c r="B1045" s="1167" t="s">
        <v>4964</v>
      </c>
      <c r="C1045" s="298" t="s">
        <v>1067</v>
      </c>
      <c r="D1045" s="945">
        <v>10135</v>
      </c>
      <c r="E1045" s="945">
        <v>10135</v>
      </c>
      <c r="F1045" s="993">
        <v>10135</v>
      </c>
      <c r="G1045" s="945">
        <v>10439</v>
      </c>
      <c r="H1045" s="995">
        <v>10439</v>
      </c>
      <c r="I1045" s="491">
        <v>10439</v>
      </c>
      <c r="J1045" s="491">
        <v>10135</v>
      </c>
      <c r="K1045" s="491"/>
      <c r="L1045" s="1035">
        <v>10439</v>
      </c>
      <c r="M1045" s="1035">
        <v>10439</v>
      </c>
      <c r="N1045" s="1035">
        <v>10439</v>
      </c>
      <c r="O1045" s="1035">
        <v>10856</v>
      </c>
      <c r="P1045" s="1035">
        <v>10856</v>
      </c>
      <c r="Q1045" s="1035">
        <v>10856</v>
      </c>
      <c r="R1045" s="1035">
        <v>10856</v>
      </c>
      <c r="S1045" s="1125">
        <v>10856</v>
      </c>
      <c r="T1045" s="1133">
        <f t="shared" si="73"/>
        <v>10856</v>
      </c>
      <c r="U1045" s="1177">
        <f t="shared" si="75"/>
        <v>0</v>
      </c>
    </row>
    <row r="1046" spans="1:23" ht="38.25">
      <c r="A1046" s="943">
        <f t="shared" si="76"/>
        <v>6</v>
      </c>
      <c r="B1046" s="1167" t="s">
        <v>4965</v>
      </c>
      <c r="C1046" s="298" t="s">
        <v>1067</v>
      </c>
      <c r="D1046" s="945">
        <v>10240</v>
      </c>
      <c r="E1046" s="945">
        <v>10240</v>
      </c>
      <c r="F1046" s="993">
        <v>10240</v>
      </c>
      <c r="G1046" s="945">
        <v>10547</v>
      </c>
      <c r="H1046" s="995">
        <v>10547</v>
      </c>
      <c r="I1046" s="491">
        <v>10547</v>
      </c>
      <c r="J1046" s="491">
        <v>10240</v>
      </c>
      <c r="K1046" s="491"/>
      <c r="L1046" s="1035">
        <v>10547</v>
      </c>
      <c r="M1046" s="1035">
        <v>10547</v>
      </c>
      <c r="N1046" s="1035">
        <v>10547</v>
      </c>
      <c r="O1046" s="1035">
        <v>10968</v>
      </c>
      <c r="P1046" s="1035">
        <v>10968</v>
      </c>
      <c r="Q1046" s="1035">
        <v>10968</v>
      </c>
      <c r="R1046" s="1035">
        <v>10968</v>
      </c>
      <c r="S1046" s="1125">
        <v>10968</v>
      </c>
      <c r="T1046" s="1133">
        <f t="shared" si="73"/>
        <v>10968</v>
      </c>
      <c r="U1046" s="1177">
        <f t="shared" si="75"/>
        <v>0</v>
      </c>
    </row>
    <row r="1047" spans="1:23" ht="38.25">
      <c r="A1047" s="943">
        <f t="shared" si="76"/>
        <v>7</v>
      </c>
      <c r="B1047" s="1167" t="s">
        <v>4966</v>
      </c>
      <c r="C1047" s="298" t="s">
        <v>1067</v>
      </c>
      <c r="D1047" s="945">
        <v>10780</v>
      </c>
      <c r="E1047" s="945">
        <v>10780</v>
      </c>
      <c r="F1047" s="993">
        <v>10780</v>
      </c>
      <c r="G1047" s="945">
        <v>11103</v>
      </c>
      <c r="H1047" s="995">
        <v>11103</v>
      </c>
      <c r="I1047" s="491">
        <v>11103</v>
      </c>
      <c r="J1047" s="491">
        <v>10780</v>
      </c>
      <c r="K1047" s="491"/>
      <c r="L1047" s="1035">
        <v>11103</v>
      </c>
      <c r="M1047" s="1035">
        <v>11103</v>
      </c>
      <c r="N1047" s="1035">
        <v>11103</v>
      </c>
      <c r="O1047" s="1035">
        <v>11547</v>
      </c>
      <c r="P1047" s="1035">
        <v>11547</v>
      </c>
      <c r="Q1047" s="1035">
        <v>11547</v>
      </c>
      <c r="R1047" s="1035">
        <v>11547</v>
      </c>
      <c r="S1047" s="1125">
        <v>11547</v>
      </c>
      <c r="T1047" s="1133">
        <f t="shared" si="73"/>
        <v>11547</v>
      </c>
      <c r="U1047" s="1177">
        <f t="shared" si="75"/>
        <v>0</v>
      </c>
    </row>
    <row r="1048" spans="1:23" ht="38.25">
      <c r="A1048" s="943">
        <f t="shared" si="76"/>
        <v>8</v>
      </c>
      <c r="B1048" s="1167" t="s">
        <v>4967</v>
      </c>
      <c r="C1048" s="298" t="s">
        <v>1067</v>
      </c>
      <c r="D1048" s="945">
        <v>10510</v>
      </c>
      <c r="E1048" s="945">
        <v>10510</v>
      </c>
      <c r="F1048" s="993">
        <v>10510</v>
      </c>
      <c r="G1048" s="945">
        <v>10825</v>
      </c>
      <c r="H1048" s="995">
        <v>10825</v>
      </c>
      <c r="I1048" s="491">
        <v>10825</v>
      </c>
      <c r="J1048" s="491">
        <v>10510</v>
      </c>
      <c r="K1048" s="491"/>
      <c r="L1048" s="1035">
        <v>10825</v>
      </c>
      <c r="M1048" s="1035">
        <v>10825</v>
      </c>
      <c r="N1048" s="1035">
        <v>10825</v>
      </c>
      <c r="O1048" s="1035">
        <v>11258</v>
      </c>
      <c r="P1048" s="1035">
        <v>11258</v>
      </c>
      <c r="Q1048" s="1035">
        <v>11258</v>
      </c>
      <c r="R1048" s="1035">
        <v>11258</v>
      </c>
      <c r="S1048" s="1125">
        <v>11258</v>
      </c>
      <c r="T1048" s="1133">
        <f t="shared" si="73"/>
        <v>11258</v>
      </c>
      <c r="U1048" s="1177">
        <f t="shared" si="75"/>
        <v>0</v>
      </c>
    </row>
    <row r="1049" spans="1:23" ht="25.5">
      <c r="A1049" s="943">
        <f t="shared" si="76"/>
        <v>9</v>
      </c>
      <c r="B1049" s="1139" t="s">
        <v>4968</v>
      </c>
      <c r="C1049" s="298" t="s">
        <v>1067</v>
      </c>
      <c r="D1049" s="799">
        <v>9331</v>
      </c>
      <c r="E1049" s="799">
        <v>9331</v>
      </c>
      <c r="F1049" s="799">
        <v>9331</v>
      </c>
      <c r="G1049" s="799">
        <v>9611</v>
      </c>
      <c r="H1049" s="995">
        <v>9611</v>
      </c>
      <c r="I1049" s="491">
        <v>9611</v>
      </c>
      <c r="J1049" s="491">
        <v>9331</v>
      </c>
      <c r="K1049" s="491"/>
      <c r="L1049" s="1035">
        <v>9611</v>
      </c>
      <c r="M1049" s="1035">
        <v>9611</v>
      </c>
      <c r="N1049" s="1035">
        <v>9611</v>
      </c>
      <c r="O1049" s="1035">
        <v>10091</v>
      </c>
      <c r="P1049" s="1035">
        <v>10091</v>
      </c>
      <c r="Q1049" s="1035">
        <v>10091</v>
      </c>
      <c r="R1049" s="1035">
        <v>10091</v>
      </c>
      <c r="S1049" s="1125">
        <v>10091</v>
      </c>
      <c r="T1049" s="1133">
        <f t="shared" si="73"/>
        <v>10091</v>
      </c>
      <c r="U1049" s="1177">
        <f t="shared" si="75"/>
        <v>0</v>
      </c>
    </row>
    <row r="1050" spans="1:23" ht="47.25">
      <c r="A1050" s="311">
        <v>46</v>
      </c>
      <c r="B1050" s="1142" t="s">
        <v>4969</v>
      </c>
      <c r="C1050" s="292"/>
      <c r="D1050" s="660"/>
      <c r="E1050" s="660"/>
      <c r="F1050" s="660"/>
      <c r="G1050" s="660"/>
      <c r="H1050" s="973"/>
      <c r="I1050" s="491"/>
      <c r="J1050" s="491"/>
      <c r="K1050" s="491"/>
      <c r="L1050" s="491"/>
      <c r="M1050" s="491"/>
      <c r="N1050" s="491"/>
      <c r="O1050" s="491"/>
      <c r="P1050" s="491"/>
      <c r="Q1050" s="491"/>
      <c r="R1050" s="491"/>
      <c r="S1050" s="1124"/>
      <c r="T1050" s="1133"/>
      <c r="U1050" s="1177" t="e">
        <f t="shared" si="75"/>
        <v>#DIV/0!</v>
      </c>
    </row>
    <row r="1051" spans="1:23" ht="142.5">
      <c r="A1051" s="264">
        <v>46.1</v>
      </c>
      <c r="B1051" s="1148" t="s">
        <v>4970</v>
      </c>
      <c r="C1051" s="298"/>
      <c r="D1051" s="722"/>
      <c r="E1051" s="722"/>
      <c r="F1051" s="722"/>
      <c r="G1051" s="722"/>
      <c r="H1051" s="973"/>
      <c r="I1051" s="491"/>
      <c r="J1051" s="491"/>
      <c r="K1051" s="491"/>
      <c r="L1051" s="491"/>
      <c r="M1051" s="491"/>
      <c r="N1051" s="491"/>
      <c r="O1051" s="491"/>
      <c r="P1051" s="491"/>
      <c r="Q1051" s="491"/>
      <c r="R1051" s="491"/>
      <c r="S1051" s="1124"/>
      <c r="T1051" s="1133"/>
      <c r="U1051" s="1177" t="e">
        <f t="shared" si="75"/>
        <v>#DIV/0!</v>
      </c>
    </row>
    <row r="1052" spans="1:23" ht="18.75">
      <c r="A1052" s="284"/>
      <c r="B1052" s="1140" t="s">
        <v>4971</v>
      </c>
      <c r="C1052" s="298" t="s">
        <v>5263</v>
      </c>
      <c r="D1052" s="722">
        <v>167.05</v>
      </c>
      <c r="E1052" s="722">
        <v>167.05</v>
      </c>
      <c r="F1052" s="901" t="s">
        <v>399</v>
      </c>
      <c r="G1052" s="902"/>
      <c r="H1052" s="973"/>
      <c r="I1052" s="491"/>
      <c r="J1052" s="491" t="s">
        <v>399</v>
      </c>
      <c r="K1052" s="491"/>
      <c r="L1052" s="491"/>
      <c r="M1052" s="491"/>
      <c r="N1052" s="491"/>
      <c r="O1052" s="491"/>
      <c r="P1052" s="491"/>
      <c r="Q1052" s="491"/>
      <c r="R1052" s="491"/>
      <c r="S1052" s="1124"/>
      <c r="T1052" s="1133">
        <f>K1052*10.76</f>
        <v>0</v>
      </c>
      <c r="U1052" s="1177" t="e">
        <f t="shared" si="75"/>
        <v>#DIV/0!</v>
      </c>
    </row>
    <row r="1053" spans="1:23" ht="18.75">
      <c r="A1053" s="284"/>
      <c r="B1053" s="1140" t="s">
        <v>4972</v>
      </c>
      <c r="C1053" s="298" t="s">
        <v>5263</v>
      </c>
      <c r="D1053" s="298">
        <v>196.22</v>
      </c>
      <c r="E1053" s="298">
        <v>196.22</v>
      </c>
      <c r="F1053" s="901">
        <v>225</v>
      </c>
      <c r="G1053" s="902">
        <v>239</v>
      </c>
      <c r="H1053" s="973">
        <v>239</v>
      </c>
      <c r="I1053" s="491">
        <v>239</v>
      </c>
      <c r="J1053" s="491">
        <v>225</v>
      </c>
      <c r="K1053" s="491"/>
      <c r="L1053" s="1045">
        <v>239</v>
      </c>
      <c r="M1053" s="1045">
        <v>239</v>
      </c>
      <c r="N1053" s="1045">
        <v>239</v>
      </c>
      <c r="O1053" s="1045">
        <v>254</v>
      </c>
      <c r="P1053" s="1045">
        <v>254</v>
      </c>
      <c r="Q1053" s="1045">
        <v>254</v>
      </c>
      <c r="R1053" s="1045">
        <v>254</v>
      </c>
      <c r="S1053" s="1358">
        <v>254</v>
      </c>
      <c r="T1053" s="1133">
        <f>FLOOR(10.76*S1053,0.01)</f>
        <v>2733.04</v>
      </c>
      <c r="U1053" s="1177">
        <f t="shared" si="75"/>
        <v>0</v>
      </c>
      <c r="W1053" s="282" t="s">
        <v>5923</v>
      </c>
    </row>
    <row r="1054" spans="1:23" ht="18.75">
      <c r="A1054" s="284"/>
      <c r="B1054" s="1140" t="s">
        <v>4973</v>
      </c>
      <c r="C1054" s="298" t="s">
        <v>5263</v>
      </c>
      <c r="D1054" s="298">
        <v>248.75</v>
      </c>
      <c r="E1054" s="298">
        <v>248.75</v>
      </c>
      <c r="F1054" s="901">
        <v>285</v>
      </c>
      <c r="G1054" s="902">
        <v>302</v>
      </c>
      <c r="H1054" s="973">
        <v>302</v>
      </c>
      <c r="I1054" s="491">
        <v>302</v>
      </c>
      <c r="J1054" s="491">
        <v>285</v>
      </c>
      <c r="K1054" s="491"/>
      <c r="L1054" s="1045">
        <v>302</v>
      </c>
      <c r="M1054" s="1045">
        <v>302</v>
      </c>
      <c r="N1054" s="1045">
        <v>302</v>
      </c>
      <c r="O1054" s="1045">
        <v>321</v>
      </c>
      <c r="P1054" s="1045">
        <v>321</v>
      </c>
      <c r="Q1054" s="1045">
        <v>321</v>
      </c>
      <c r="R1054" s="1045">
        <v>321</v>
      </c>
      <c r="S1054" s="1358">
        <v>321</v>
      </c>
      <c r="T1054" s="1133">
        <f>FLOOR(10.76*S1054,0.01)</f>
        <v>3453.96</v>
      </c>
      <c r="U1054" s="1177">
        <f t="shared" si="75"/>
        <v>0</v>
      </c>
    </row>
    <row r="1055" spans="1:23" ht="63">
      <c r="A1055" s="384">
        <v>46.2</v>
      </c>
      <c r="B1055" s="1142" t="s">
        <v>4974</v>
      </c>
      <c r="C1055" s="298"/>
      <c r="D1055" s="660"/>
      <c r="E1055" s="660"/>
      <c r="F1055" s="660"/>
      <c r="G1055" s="660"/>
      <c r="H1055" s="973"/>
      <c r="I1055" s="491"/>
      <c r="J1055" s="491"/>
      <c r="K1055" s="491"/>
      <c r="L1055" s="491"/>
      <c r="M1055" s="491"/>
      <c r="N1055" s="491"/>
      <c r="O1055" s="491"/>
      <c r="P1055" s="491"/>
      <c r="Q1055" s="491"/>
      <c r="R1055" s="491"/>
      <c r="S1055" s="1124"/>
      <c r="T1055" s="1133">
        <f>FLOOR(35.31*S1055,0.01)</f>
        <v>0</v>
      </c>
      <c r="U1055" s="1177" t="e">
        <f t="shared" si="75"/>
        <v>#DIV/0!</v>
      </c>
    </row>
    <row r="1056" spans="1:23" ht="38.25">
      <c r="A1056" s="322"/>
      <c r="B1056" s="1140" t="s">
        <v>4975</v>
      </c>
      <c r="C1056" s="298" t="s">
        <v>3080</v>
      </c>
      <c r="D1056" s="660" t="s">
        <v>399</v>
      </c>
      <c r="E1056" s="660" t="s">
        <v>399</v>
      </c>
      <c r="F1056" s="660">
        <v>88.033921933085509</v>
      </c>
      <c r="G1056" s="869">
        <v>93</v>
      </c>
      <c r="H1056" s="973">
        <v>93</v>
      </c>
      <c r="I1056" s="491">
        <v>93</v>
      </c>
      <c r="J1056" s="491">
        <v>88.033921933085509</v>
      </c>
      <c r="K1056" s="491"/>
      <c r="L1056" s="1045">
        <v>93</v>
      </c>
      <c r="M1056" s="1045">
        <v>93</v>
      </c>
      <c r="N1056" s="1045">
        <v>93</v>
      </c>
      <c r="O1056" s="1045">
        <v>99</v>
      </c>
      <c r="P1056" s="1045">
        <v>99</v>
      </c>
      <c r="Q1056" s="1045">
        <v>99</v>
      </c>
      <c r="R1056" s="1045">
        <v>99</v>
      </c>
      <c r="S1056" s="1358">
        <v>99</v>
      </c>
      <c r="T1056" s="1133">
        <f>FLOOR(10.76*S1056,0.01)</f>
        <v>1065.24</v>
      </c>
      <c r="U1056" s="1177">
        <f t="shared" si="75"/>
        <v>0</v>
      </c>
    </row>
    <row r="1057" spans="1:23" ht="51">
      <c r="A1057" s="322"/>
      <c r="B1057" s="1140" t="s">
        <v>4976</v>
      </c>
      <c r="C1057" s="298" t="s">
        <v>3080</v>
      </c>
      <c r="D1057" s="660" t="s">
        <v>399</v>
      </c>
      <c r="E1057" s="660" t="s">
        <v>399</v>
      </c>
      <c r="F1057" s="660">
        <v>263.30803903345719</v>
      </c>
      <c r="G1057" s="869">
        <v>279</v>
      </c>
      <c r="H1057" s="973">
        <v>279</v>
      </c>
      <c r="I1057" s="491">
        <v>279</v>
      </c>
      <c r="J1057" s="491">
        <v>263.30803903345719</v>
      </c>
      <c r="K1057" s="491"/>
      <c r="L1057" s="1045">
        <v>279</v>
      </c>
      <c r="M1057" s="1045">
        <v>279</v>
      </c>
      <c r="N1057" s="1045">
        <v>279</v>
      </c>
      <c r="O1057" s="1045">
        <v>297</v>
      </c>
      <c r="P1057" s="1045">
        <v>297</v>
      </c>
      <c r="Q1057" s="1045">
        <v>297</v>
      </c>
      <c r="R1057" s="1045">
        <v>297</v>
      </c>
      <c r="S1057" s="1358">
        <v>297</v>
      </c>
      <c r="T1057" s="1133">
        <f t="shared" ref="T1057:T1062" si="77">FLOOR(10.76*S1057,0.01)</f>
        <v>3195.7200000000003</v>
      </c>
      <c r="U1057" s="1177">
        <f t="shared" si="75"/>
        <v>0</v>
      </c>
    </row>
    <row r="1058" spans="1:23" ht="51">
      <c r="A1058" s="322"/>
      <c r="B1058" s="1140" t="s">
        <v>4977</v>
      </c>
      <c r="C1058" s="298" t="s">
        <v>3080</v>
      </c>
      <c r="D1058" s="660" t="s">
        <v>399</v>
      </c>
      <c r="E1058" s="660" t="s">
        <v>399</v>
      </c>
      <c r="F1058" s="660">
        <v>229.77551115241639</v>
      </c>
      <c r="G1058" s="869">
        <v>244</v>
      </c>
      <c r="H1058" s="973">
        <v>244</v>
      </c>
      <c r="I1058" s="491">
        <v>244</v>
      </c>
      <c r="J1058" s="491">
        <v>229.77551115241639</v>
      </c>
      <c r="K1058" s="491"/>
      <c r="L1058" s="1045">
        <v>244</v>
      </c>
      <c r="M1058" s="1045">
        <v>244</v>
      </c>
      <c r="N1058" s="1045">
        <v>244</v>
      </c>
      <c r="O1058" s="1045">
        <v>260</v>
      </c>
      <c r="P1058" s="1045">
        <v>260</v>
      </c>
      <c r="Q1058" s="1045">
        <v>260</v>
      </c>
      <c r="R1058" s="1045">
        <v>260</v>
      </c>
      <c r="S1058" s="1358">
        <v>260</v>
      </c>
      <c r="T1058" s="1133">
        <f t="shared" si="77"/>
        <v>2797.6</v>
      </c>
      <c r="U1058" s="1177">
        <f t="shared" si="75"/>
        <v>0</v>
      </c>
    </row>
    <row r="1059" spans="1:23" ht="51">
      <c r="A1059" s="322"/>
      <c r="B1059" s="1140" t="s">
        <v>4978</v>
      </c>
      <c r="C1059" s="298" t="s">
        <v>3080</v>
      </c>
      <c r="D1059" s="660" t="s">
        <v>399</v>
      </c>
      <c r="E1059" s="660" t="s">
        <v>399</v>
      </c>
      <c r="F1059" s="660">
        <v>292.85339219330854</v>
      </c>
      <c r="G1059" s="869">
        <v>311</v>
      </c>
      <c r="H1059" s="973">
        <v>311</v>
      </c>
      <c r="I1059" s="491">
        <v>311</v>
      </c>
      <c r="J1059" s="491">
        <v>292.85339219330854</v>
      </c>
      <c r="K1059" s="491"/>
      <c r="L1059" s="1045">
        <v>311</v>
      </c>
      <c r="M1059" s="1045">
        <v>311</v>
      </c>
      <c r="N1059" s="1045">
        <v>311</v>
      </c>
      <c r="O1059" s="1045">
        <v>331</v>
      </c>
      <c r="P1059" s="1045">
        <v>331</v>
      </c>
      <c r="Q1059" s="1045">
        <v>331</v>
      </c>
      <c r="R1059" s="1045">
        <v>331</v>
      </c>
      <c r="S1059" s="1358">
        <v>331</v>
      </c>
      <c r="T1059" s="1133">
        <f t="shared" si="77"/>
        <v>3561.56</v>
      </c>
      <c r="U1059" s="1177">
        <f t="shared" si="75"/>
        <v>0</v>
      </c>
    </row>
    <row r="1060" spans="1:23" ht="38.25">
      <c r="A1060" s="322"/>
      <c r="B1060" s="1140" t="s">
        <v>4979</v>
      </c>
      <c r="C1060" s="298" t="s">
        <v>3080</v>
      </c>
      <c r="D1060" s="660" t="s">
        <v>399</v>
      </c>
      <c r="E1060" s="660" t="s">
        <v>399</v>
      </c>
      <c r="F1060" s="660">
        <v>258.24725836431224</v>
      </c>
      <c r="G1060" s="869">
        <v>274</v>
      </c>
      <c r="H1060" s="973">
        <v>274</v>
      </c>
      <c r="I1060" s="491">
        <v>274</v>
      </c>
      <c r="J1060" s="491">
        <v>258.24725836431224</v>
      </c>
      <c r="K1060" s="491"/>
      <c r="L1060" s="1045">
        <v>274</v>
      </c>
      <c r="M1060" s="1045">
        <v>274</v>
      </c>
      <c r="N1060" s="1045">
        <v>274</v>
      </c>
      <c r="O1060" s="1045">
        <v>292</v>
      </c>
      <c r="P1060" s="1045">
        <v>292</v>
      </c>
      <c r="Q1060" s="1045">
        <v>292</v>
      </c>
      <c r="R1060" s="1045">
        <v>292</v>
      </c>
      <c r="S1060" s="1358">
        <v>292</v>
      </c>
      <c r="T1060" s="1133">
        <f t="shared" si="77"/>
        <v>3141.92</v>
      </c>
      <c r="U1060" s="1177">
        <f t="shared" si="75"/>
        <v>0</v>
      </c>
    </row>
    <row r="1061" spans="1:23" ht="51">
      <c r="A1061" s="322"/>
      <c r="B1061" s="1140" t="s">
        <v>4980</v>
      </c>
      <c r="C1061" s="298" t="s">
        <v>3080</v>
      </c>
      <c r="D1061" s="660" t="s">
        <v>399</v>
      </c>
      <c r="E1061" s="660" t="s">
        <v>399</v>
      </c>
      <c r="F1061" s="660">
        <v>205.02253717472121</v>
      </c>
      <c r="G1061" s="869">
        <v>217</v>
      </c>
      <c r="H1061" s="973">
        <v>217</v>
      </c>
      <c r="I1061" s="491">
        <v>217</v>
      </c>
      <c r="J1061" s="491">
        <v>205.02253717472121</v>
      </c>
      <c r="K1061" s="491"/>
      <c r="L1061" s="1045">
        <v>217</v>
      </c>
      <c r="M1061" s="1045">
        <v>217</v>
      </c>
      <c r="N1061" s="1045">
        <v>217</v>
      </c>
      <c r="O1061" s="1045">
        <v>231</v>
      </c>
      <c r="P1061" s="1045">
        <v>231</v>
      </c>
      <c r="Q1061" s="1045">
        <v>231</v>
      </c>
      <c r="R1061" s="1045">
        <v>231</v>
      </c>
      <c r="S1061" s="1358">
        <v>231</v>
      </c>
      <c r="T1061" s="1133">
        <f t="shared" si="77"/>
        <v>2485.56</v>
      </c>
      <c r="U1061" s="1177">
        <f t="shared" si="75"/>
        <v>0</v>
      </c>
    </row>
    <row r="1062" spans="1:23" ht="51">
      <c r="A1062" s="322"/>
      <c r="B1062" s="1140" t="s">
        <v>4981</v>
      </c>
      <c r="C1062" s="298" t="s">
        <v>3080</v>
      </c>
      <c r="D1062" s="660" t="s">
        <v>399</v>
      </c>
      <c r="E1062" s="660" t="s">
        <v>399</v>
      </c>
      <c r="F1062" s="660">
        <v>270.76677509293683</v>
      </c>
      <c r="G1062" s="869">
        <v>288</v>
      </c>
      <c r="H1062" s="973">
        <v>288</v>
      </c>
      <c r="I1062" s="491">
        <v>288</v>
      </c>
      <c r="J1062" s="491">
        <v>270.76677509293683</v>
      </c>
      <c r="K1062" s="491"/>
      <c r="L1062" s="1045">
        <v>288</v>
      </c>
      <c r="M1062" s="1045">
        <v>288</v>
      </c>
      <c r="N1062" s="1045">
        <v>288</v>
      </c>
      <c r="O1062" s="1045">
        <v>307</v>
      </c>
      <c r="P1062" s="1045">
        <v>307</v>
      </c>
      <c r="Q1062" s="1045">
        <v>307</v>
      </c>
      <c r="R1062" s="1045">
        <v>307</v>
      </c>
      <c r="S1062" s="1358">
        <v>307</v>
      </c>
      <c r="T1062" s="1133">
        <f t="shared" si="77"/>
        <v>3303.32</v>
      </c>
      <c r="U1062" s="1177">
        <f t="shared" si="75"/>
        <v>0</v>
      </c>
    </row>
    <row r="1063" spans="1:23" ht="47.25">
      <c r="A1063" s="264">
        <v>46.3</v>
      </c>
      <c r="B1063" s="1136" t="s">
        <v>2093</v>
      </c>
      <c r="C1063" s="298" t="s">
        <v>3080</v>
      </c>
      <c r="D1063" s="722">
        <v>32</v>
      </c>
      <c r="E1063" s="722">
        <v>32</v>
      </c>
      <c r="F1063" s="901">
        <f>E1063</f>
        <v>32</v>
      </c>
      <c r="G1063" s="902">
        <v>35</v>
      </c>
      <c r="H1063" s="973">
        <v>35</v>
      </c>
      <c r="I1063" s="491">
        <v>35</v>
      </c>
      <c r="J1063" s="491" t="s">
        <v>399</v>
      </c>
      <c r="K1063" s="491"/>
      <c r="L1063" s="1046">
        <v>35</v>
      </c>
      <c r="M1063" s="1046">
        <v>35</v>
      </c>
      <c r="N1063" s="1046">
        <v>35</v>
      </c>
      <c r="O1063" s="1046">
        <v>37</v>
      </c>
      <c r="P1063" s="1046">
        <v>37</v>
      </c>
      <c r="Q1063" s="1046">
        <v>37</v>
      </c>
      <c r="R1063" s="1046">
        <v>37</v>
      </c>
      <c r="S1063" s="1358">
        <v>37</v>
      </c>
      <c r="T1063" s="1133">
        <f>S1063*10.76</f>
        <v>398.12</v>
      </c>
      <c r="U1063" s="1177">
        <f t="shared" si="75"/>
        <v>0</v>
      </c>
    </row>
    <row r="1064" spans="1:23" ht="47.25">
      <c r="A1064" s="264">
        <v>46.4</v>
      </c>
      <c r="B1064" s="1136" t="s">
        <v>4982</v>
      </c>
      <c r="C1064" s="298"/>
      <c r="D1064" s="722"/>
      <c r="E1064" s="722"/>
      <c r="F1064" s="901"/>
      <c r="G1064" s="902"/>
      <c r="H1064" s="973"/>
      <c r="I1064" s="491"/>
      <c r="J1064" s="491"/>
      <c r="K1064" s="491"/>
      <c r="L1064" s="491"/>
      <c r="M1064" s="491"/>
      <c r="N1064" s="491"/>
      <c r="O1064" s="491"/>
      <c r="P1064" s="491"/>
      <c r="Q1064" s="491"/>
      <c r="R1064" s="491"/>
      <c r="S1064" s="1124"/>
      <c r="T1064" s="1133"/>
      <c r="U1064" s="1177" t="e">
        <f t="shared" si="75"/>
        <v>#DIV/0!</v>
      </c>
    </row>
    <row r="1065" spans="1:23" ht="18.75">
      <c r="A1065" s="284"/>
      <c r="B1065" s="1136" t="s">
        <v>4983</v>
      </c>
      <c r="C1065" s="467" t="s">
        <v>3080</v>
      </c>
      <c r="D1065" s="660" t="s">
        <v>399</v>
      </c>
      <c r="E1065" s="660" t="s">
        <v>399</v>
      </c>
      <c r="F1065" s="722">
        <v>32</v>
      </c>
      <c r="G1065" s="722">
        <v>34</v>
      </c>
      <c r="H1065" s="973">
        <v>34</v>
      </c>
      <c r="I1065" s="491">
        <v>34</v>
      </c>
      <c r="J1065" s="491">
        <v>32</v>
      </c>
      <c r="K1065" s="491"/>
      <c r="L1065" s="1045">
        <v>34</v>
      </c>
      <c r="M1065" s="1045">
        <v>34</v>
      </c>
      <c r="N1065" s="1045">
        <v>34</v>
      </c>
      <c r="O1065" s="1045">
        <v>36</v>
      </c>
      <c r="P1065" s="1045">
        <v>36</v>
      </c>
      <c r="Q1065" s="1045">
        <v>36</v>
      </c>
      <c r="R1065" s="1045">
        <v>36</v>
      </c>
      <c r="S1065" s="1358">
        <v>36</v>
      </c>
      <c r="T1065" s="1133">
        <f t="shared" ref="T1065:T1073" si="78">FLOOR(10.76*S1065,0.01)</f>
        <v>387.36</v>
      </c>
      <c r="U1065" s="1177">
        <f t="shared" si="75"/>
        <v>0</v>
      </c>
      <c r="W1065" s="282" t="s">
        <v>5819</v>
      </c>
    </row>
    <row r="1066" spans="1:23" ht="18.75">
      <c r="A1066" s="284"/>
      <c r="B1066" s="1136" t="s">
        <v>4984</v>
      </c>
      <c r="C1066" s="467" t="s">
        <v>3080</v>
      </c>
      <c r="D1066" s="660" t="s">
        <v>399</v>
      </c>
      <c r="E1066" s="660" t="s">
        <v>399</v>
      </c>
      <c r="F1066" s="722">
        <v>40</v>
      </c>
      <c r="G1066" s="722">
        <v>42</v>
      </c>
      <c r="H1066" s="973">
        <v>42</v>
      </c>
      <c r="I1066" s="491">
        <v>42</v>
      </c>
      <c r="J1066" s="491">
        <v>40</v>
      </c>
      <c r="K1066" s="491"/>
      <c r="L1066" s="1045">
        <v>42</v>
      </c>
      <c r="M1066" s="1045">
        <v>42</v>
      </c>
      <c r="N1066" s="1045">
        <v>42</v>
      </c>
      <c r="O1066" s="1045">
        <v>44</v>
      </c>
      <c r="P1066" s="1045">
        <v>44</v>
      </c>
      <c r="Q1066" s="1045">
        <v>44</v>
      </c>
      <c r="R1066" s="1045">
        <v>44</v>
      </c>
      <c r="S1066" s="1358">
        <v>44</v>
      </c>
      <c r="T1066" s="1133">
        <f t="shared" si="78"/>
        <v>473.44</v>
      </c>
      <c r="U1066" s="1177">
        <f t="shared" si="75"/>
        <v>0</v>
      </c>
    </row>
    <row r="1067" spans="1:23" ht="18.75">
      <c r="A1067" s="284"/>
      <c r="B1067" s="1136" t="s">
        <v>4985</v>
      </c>
      <c r="C1067" s="467" t="s">
        <v>3080</v>
      </c>
      <c r="D1067" s="660" t="s">
        <v>399</v>
      </c>
      <c r="E1067" s="660" t="s">
        <v>399</v>
      </c>
      <c r="F1067" s="722">
        <v>50</v>
      </c>
      <c r="G1067" s="722">
        <v>53</v>
      </c>
      <c r="H1067" s="973">
        <v>53</v>
      </c>
      <c r="I1067" s="491">
        <v>53</v>
      </c>
      <c r="J1067" s="491">
        <v>50</v>
      </c>
      <c r="K1067" s="491"/>
      <c r="L1067" s="1045">
        <v>53</v>
      </c>
      <c r="M1067" s="1045">
        <v>53</v>
      </c>
      <c r="N1067" s="1045">
        <v>53</v>
      </c>
      <c r="O1067" s="1045">
        <v>56</v>
      </c>
      <c r="P1067" s="1045">
        <v>56</v>
      </c>
      <c r="Q1067" s="1045">
        <v>56</v>
      </c>
      <c r="R1067" s="1045">
        <v>56</v>
      </c>
      <c r="S1067" s="1358">
        <v>56</v>
      </c>
      <c r="T1067" s="1133">
        <f t="shared" si="78"/>
        <v>602.56000000000006</v>
      </c>
      <c r="U1067" s="1177">
        <f t="shared" si="75"/>
        <v>0</v>
      </c>
    </row>
    <row r="1068" spans="1:23" ht="18.75">
      <c r="A1068" s="284"/>
      <c r="B1068" s="1136" t="s">
        <v>4986</v>
      </c>
      <c r="C1068" s="467" t="s">
        <v>3080</v>
      </c>
      <c r="D1068" s="660" t="s">
        <v>399</v>
      </c>
      <c r="E1068" s="660" t="s">
        <v>399</v>
      </c>
      <c r="F1068" s="722">
        <v>60</v>
      </c>
      <c r="G1068" s="722">
        <v>64</v>
      </c>
      <c r="H1068" s="973">
        <v>64</v>
      </c>
      <c r="I1068" s="491">
        <v>64</v>
      </c>
      <c r="J1068" s="491">
        <v>60</v>
      </c>
      <c r="K1068" s="491"/>
      <c r="L1068" s="1045">
        <v>64</v>
      </c>
      <c r="M1068" s="1045">
        <v>64</v>
      </c>
      <c r="N1068" s="1045">
        <v>64</v>
      </c>
      <c r="O1068" s="1045">
        <v>68</v>
      </c>
      <c r="P1068" s="1045">
        <v>68</v>
      </c>
      <c r="Q1068" s="1045">
        <v>68</v>
      </c>
      <c r="R1068" s="1045">
        <v>68</v>
      </c>
      <c r="S1068" s="1358">
        <v>68</v>
      </c>
      <c r="T1068" s="1133">
        <f t="shared" si="78"/>
        <v>731.68000000000006</v>
      </c>
      <c r="U1068" s="1177">
        <f t="shared" si="75"/>
        <v>0</v>
      </c>
    </row>
    <row r="1069" spans="1:23" ht="47.25">
      <c r="A1069" s="264">
        <v>46.5</v>
      </c>
      <c r="B1069" s="1142" t="s">
        <v>4987</v>
      </c>
      <c r="C1069" s="467"/>
      <c r="D1069" s="722"/>
      <c r="E1069" s="722"/>
      <c r="F1069" s="980"/>
      <c r="G1069" s="874"/>
      <c r="H1069" s="973"/>
      <c r="I1069" s="491"/>
      <c r="J1069" s="491"/>
      <c r="K1069" s="491"/>
      <c r="L1069" s="491"/>
      <c r="M1069" s="491"/>
      <c r="N1069" s="491"/>
      <c r="O1069" s="491"/>
      <c r="P1069" s="491"/>
      <c r="Q1069" s="491"/>
      <c r="R1069" s="491"/>
      <c r="S1069" s="1124"/>
      <c r="T1069" s="1133">
        <f t="shared" si="78"/>
        <v>0</v>
      </c>
      <c r="U1069" s="1177" t="e">
        <f t="shared" si="75"/>
        <v>#DIV/0!</v>
      </c>
    </row>
    <row r="1070" spans="1:23" ht="78.75">
      <c r="A1070" s="284"/>
      <c r="B1070" s="1136" t="s">
        <v>4988</v>
      </c>
      <c r="C1070" s="467" t="s">
        <v>3080</v>
      </c>
      <c r="D1070" s="660" t="s">
        <v>399</v>
      </c>
      <c r="E1070" s="660" t="s">
        <v>399</v>
      </c>
      <c r="F1070" s="980">
        <v>369.9115044247788</v>
      </c>
      <c r="G1070" s="874">
        <v>393</v>
      </c>
      <c r="H1070" s="973">
        <v>393</v>
      </c>
      <c r="I1070" s="491">
        <v>393</v>
      </c>
      <c r="J1070" s="491">
        <v>369.9115044247788</v>
      </c>
      <c r="K1070" s="491"/>
      <c r="L1070" s="1046">
        <v>393</v>
      </c>
      <c r="M1070" s="1046">
        <v>393</v>
      </c>
      <c r="N1070" s="1046">
        <v>393</v>
      </c>
      <c r="O1070" s="1046">
        <v>419</v>
      </c>
      <c r="P1070" s="1046">
        <v>419</v>
      </c>
      <c r="Q1070" s="1046">
        <v>419</v>
      </c>
      <c r="R1070" s="1046">
        <v>419</v>
      </c>
      <c r="S1070" s="1359">
        <v>419</v>
      </c>
      <c r="T1070" s="1133">
        <f t="shared" si="78"/>
        <v>4508.4400000000005</v>
      </c>
      <c r="U1070" s="1177">
        <f t="shared" si="75"/>
        <v>0</v>
      </c>
    </row>
    <row r="1071" spans="1:23" ht="78.75">
      <c r="A1071" s="284"/>
      <c r="B1071" s="1136" t="s">
        <v>4989</v>
      </c>
      <c r="C1071" s="467" t="s">
        <v>3080</v>
      </c>
      <c r="D1071" s="660" t="s">
        <v>399</v>
      </c>
      <c r="E1071" s="660" t="s">
        <v>399</v>
      </c>
      <c r="F1071" s="980">
        <v>400.00000000000006</v>
      </c>
      <c r="G1071" s="874">
        <v>424</v>
      </c>
      <c r="H1071" s="973">
        <v>424</v>
      </c>
      <c r="I1071" s="491">
        <v>424</v>
      </c>
      <c r="J1071" s="491">
        <v>400.00000000000006</v>
      </c>
      <c r="K1071" s="491"/>
      <c r="L1071" s="1046">
        <v>424</v>
      </c>
      <c r="M1071" s="1046">
        <v>424</v>
      </c>
      <c r="N1071" s="1046">
        <v>424</v>
      </c>
      <c r="O1071" s="1046">
        <v>452</v>
      </c>
      <c r="P1071" s="1046">
        <v>452</v>
      </c>
      <c r="Q1071" s="1046">
        <v>452</v>
      </c>
      <c r="R1071" s="1046">
        <v>452</v>
      </c>
      <c r="S1071" s="1359">
        <v>452</v>
      </c>
      <c r="T1071" s="1133">
        <f t="shared" si="78"/>
        <v>4863.5200000000004</v>
      </c>
      <c r="U1071" s="1177">
        <f t="shared" si="75"/>
        <v>0</v>
      </c>
    </row>
    <row r="1072" spans="1:23" ht="78.75">
      <c r="A1072" s="284"/>
      <c r="B1072" s="1136" t="s">
        <v>4990</v>
      </c>
      <c r="C1072" s="467" t="s">
        <v>3080</v>
      </c>
      <c r="D1072" s="660" t="s">
        <v>399</v>
      </c>
      <c r="E1072" s="660" t="s">
        <v>399</v>
      </c>
      <c r="F1072" s="980">
        <v>493.80530973451334</v>
      </c>
      <c r="G1072" s="874">
        <v>524</v>
      </c>
      <c r="H1072" s="973">
        <v>524</v>
      </c>
      <c r="I1072" s="491">
        <v>524</v>
      </c>
      <c r="J1072" s="491">
        <v>493.80530973451334</v>
      </c>
      <c r="K1072" s="491"/>
      <c r="L1072" s="1046">
        <v>524</v>
      </c>
      <c r="M1072" s="1046">
        <v>524</v>
      </c>
      <c r="N1072" s="1046">
        <v>524</v>
      </c>
      <c r="O1072" s="1046">
        <v>558</v>
      </c>
      <c r="P1072" s="1046">
        <v>558</v>
      </c>
      <c r="Q1072" s="1046">
        <v>558</v>
      </c>
      <c r="R1072" s="1046">
        <v>558</v>
      </c>
      <c r="S1072" s="1359">
        <v>558</v>
      </c>
      <c r="T1072" s="1133">
        <f t="shared" si="78"/>
        <v>6004.08</v>
      </c>
      <c r="U1072" s="1177">
        <f t="shared" si="75"/>
        <v>0</v>
      </c>
    </row>
    <row r="1073" spans="1:23" ht="94.5">
      <c r="A1073" s="284"/>
      <c r="B1073" s="1136" t="s">
        <v>4991</v>
      </c>
      <c r="C1073" s="467" t="s">
        <v>3080</v>
      </c>
      <c r="D1073" s="660" t="s">
        <v>399</v>
      </c>
      <c r="E1073" s="660" t="s">
        <v>399</v>
      </c>
      <c r="F1073" s="980">
        <v>106.19469026548674</v>
      </c>
      <c r="G1073" s="874">
        <v>112</v>
      </c>
      <c r="H1073" s="973">
        <v>112</v>
      </c>
      <c r="I1073" s="491">
        <v>112</v>
      </c>
      <c r="J1073" s="491">
        <v>106.19469026548674</v>
      </c>
      <c r="K1073" s="491"/>
      <c r="L1073" s="1046">
        <v>112</v>
      </c>
      <c r="M1073" s="1046">
        <v>112</v>
      </c>
      <c r="N1073" s="1046">
        <v>112</v>
      </c>
      <c r="O1073" s="1046">
        <v>119</v>
      </c>
      <c r="P1073" s="1046">
        <v>119</v>
      </c>
      <c r="Q1073" s="1046">
        <v>119</v>
      </c>
      <c r="R1073" s="1046">
        <v>119</v>
      </c>
      <c r="S1073" s="1359">
        <v>119</v>
      </c>
      <c r="T1073" s="1133">
        <f t="shared" si="78"/>
        <v>1280.44</v>
      </c>
      <c r="U1073" s="1177">
        <f t="shared" si="75"/>
        <v>0</v>
      </c>
    </row>
    <row r="1074" spans="1:23" ht="63">
      <c r="A1074" s="284"/>
      <c r="B1074" s="1136" t="s">
        <v>4992</v>
      </c>
      <c r="C1074" s="298"/>
      <c r="D1074" s="660" t="s">
        <v>399</v>
      </c>
      <c r="E1074" s="660" t="s">
        <v>399</v>
      </c>
      <c r="F1074" s="901"/>
      <c r="G1074" s="902"/>
      <c r="H1074" s="973"/>
      <c r="I1074" s="491"/>
      <c r="J1074" s="491"/>
      <c r="K1074" s="491"/>
      <c r="L1074" s="491"/>
      <c r="M1074" s="491"/>
      <c r="N1074" s="491"/>
      <c r="O1074" s="491"/>
      <c r="P1074" s="491"/>
      <c r="Q1074" s="491"/>
      <c r="R1074" s="491"/>
      <c r="S1074" s="1124"/>
      <c r="T1074" s="1133"/>
      <c r="U1074" s="1177" t="e">
        <f t="shared" si="75"/>
        <v>#DIV/0!</v>
      </c>
    </row>
    <row r="1075" spans="1:23" ht="18.75">
      <c r="A1075" s="284"/>
      <c r="B1075" s="1136" t="s">
        <v>4993</v>
      </c>
      <c r="C1075" s="467" t="s">
        <v>3080</v>
      </c>
      <c r="D1075" s="660" t="s">
        <v>399</v>
      </c>
      <c r="E1075" s="660" t="s">
        <v>399</v>
      </c>
      <c r="F1075" s="901">
        <v>247.78761061946906</v>
      </c>
      <c r="G1075" s="902">
        <v>263</v>
      </c>
      <c r="H1075" s="973">
        <v>263</v>
      </c>
      <c r="I1075" s="491">
        <v>263</v>
      </c>
      <c r="J1075" s="491">
        <v>247.78761061946906</v>
      </c>
      <c r="K1075" s="491"/>
      <c r="L1075" s="1046">
        <v>263</v>
      </c>
      <c r="M1075" s="1046">
        <v>263</v>
      </c>
      <c r="N1075" s="1046">
        <v>263</v>
      </c>
      <c r="O1075" s="1046">
        <v>280</v>
      </c>
      <c r="P1075" s="1046">
        <v>280</v>
      </c>
      <c r="Q1075" s="1046">
        <v>280</v>
      </c>
      <c r="R1075" s="1046">
        <v>280</v>
      </c>
      <c r="S1075" s="1359">
        <v>280</v>
      </c>
      <c r="T1075" s="1133">
        <f t="shared" ref="T1075:T1081" si="79">FLOOR(10.76*S1075,0.01)</f>
        <v>3012.8</v>
      </c>
      <c r="U1075" s="1177">
        <f t="shared" si="75"/>
        <v>0</v>
      </c>
    </row>
    <row r="1076" spans="1:23" ht="18.75">
      <c r="A1076" s="284"/>
      <c r="B1076" s="1136" t="s">
        <v>4994</v>
      </c>
      <c r="C1076" s="467" t="s">
        <v>3080</v>
      </c>
      <c r="D1076" s="722"/>
      <c r="E1076" s="722"/>
      <c r="F1076" s="901">
        <v>327.43362831858411</v>
      </c>
      <c r="G1076" s="902">
        <v>347</v>
      </c>
      <c r="H1076" s="973">
        <v>347</v>
      </c>
      <c r="I1076" s="491">
        <v>347</v>
      </c>
      <c r="J1076" s="491">
        <v>327.43362831858411</v>
      </c>
      <c r="K1076" s="491"/>
      <c r="L1076" s="1046">
        <v>347</v>
      </c>
      <c r="M1076" s="1046">
        <v>347</v>
      </c>
      <c r="N1076" s="1046">
        <v>347</v>
      </c>
      <c r="O1076" s="1046">
        <v>369</v>
      </c>
      <c r="P1076" s="1046">
        <v>369</v>
      </c>
      <c r="Q1076" s="1046">
        <v>369</v>
      </c>
      <c r="R1076" s="1046">
        <v>369</v>
      </c>
      <c r="S1076" s="1359">
        <v>369</v>
      </c>
      <c r="T1076" s="1133">
        <f t="shared" si="79"/>
        <v>3970.44</v>
      </c>
      <c r="U1076" s="1177">
        <f t="shared" si="75"/>
        <v>0</v>
      </c>
    </row>
    <row r="1077" spans="1:23" ht="47.25">
      <c r="A1077" s="284"/>
      <c r="B1077" s="1136" t="s">
        <v>4995</v>
      </c>
      <c r="C1077" s="467" t="s">
        <v>3080</v>
      </c>
      <c r="D1077" s="660" t="s">
        <v>399</v>
      </c>
      <c r="E1077" s="660" t="s">
        <v>399</v>
      </c>
      <c r="F1077" s="901">
        <v>266</v>
      </c>
      <c r="G1077" s="902">
        <v>282</v>
      </c>
      <c r="H1077" s="973">
        <v>282</v>
      </c>
      <c r="I1077" s="491">
        <v>282</v>
      </c>
      <c r="J1077" s="491">
        <v>266</v>
      </c>
      <c r="K1077" s="491"/>
      <c r="L1077" s="1046">
        <v>282</v>
      </c>
      <c r="M1077" s="1046">
        <v>282</v>
      </c>
      <c r="N1077" s="1046">
        <v>282</v>
      </c>
      <c r="O1077" s="1046">
        <v>300</v>
      </c>
      <c r="P1077" s="1046">
        <v>300</v>
      </c>
      <c r="Q1077" s="1046">
        <v>300</v>
      </c>
      <c r="R1077" s="1046">
        <v>300</v>
      </c>
      <c r="S1077" s="1359">
        <v>300</v>
      </c>
      <c r="T1077" s="1133">
        <f t="shared" si="79"/>
        <v>3228</v>
      </c>
      <c r="U1077" s="1177">
        <f t="shared" si="75"/>
        <v>0</v>
      </c>
    </row>
    <row r="1078" spans="1:23" ht="114.75">
      <c r="A1078" s="284"/>
      <c r="B1078" s="1135" t="s">
        <v>4996</v>
      </c>
      <c r="C1078" s="467" t="s">
        <v>3080</v>
      </c>
      <c r="D1078" s="660" t="s">
        <v>399</v>
      </c>
      <c r="E1078" s="660" t="s">
        <v>399</v>
      </c>
      <c r="F1078" s="901">
        <v>270</v>
      </c>
      <c r="G1078" s="902">
        <v>286</v>
      </c>
      <c r="H1078" s="973">
        <v>286</v>
      </c>
      <c r="I1078" s="491">
        <v>286</v>
      </c>
      <c r="J1078" s="491">
        <v>270</v>
      </c>
      <c r="K1078" s="491"/>
      <c r="L1078" s="1046">
        <v>286</v>
      </c>
      <c r="M1078" s="1046">
        <v>286</v>
      </c>
      <c r="N1078" s="1046">
        <v>286</v>
      </c>
      <c r="O1078" s="1046">
        <v>304</v>
      </c>
      <c r="P1078" s="1046">
        <v>304</v>
      </c>
      <c r="Q1078" s="1046">
        <v>304</v>
      </c>
      <c r="R1078" s="1046">
        <v>304</v>
      </c>
      <c r="S1078" s="1359">
        <v>304</v>
      </c>
      <c r="T1078" s="1133">
        <f t="shared" si="79"/>
        <v>3271.04</v>
      </c>
      <c r="U1078" s="1177">
        <f t="shared" si="75"/>
        <v>0</v>
      </c>
    </row>
    <row r="1079" spans="1:23" ht="89.25">
      <c r="A1079" s="284"/>
      <c r="B1079" s="1135" t="s">
        <v>4997</v>
      </c>
      <c r="C1079" s="467" t="s">
        <v>3080</v>
      </c>
      <c r="D1079" s="660" t="s">
        <v>399</v>
      </c>
      <c r="E1079" s="660" t="s">
        <v>399</v>
      </c>
      <c r="F1079" s="901">
        <v>236</v>
      </c>
      <c r="G1079" s="902">
        <v>250</v>
      </c>
      <c r="H1079" s="973">
        <v>250</v>
      </c>
      <c r="I1079" s="491">
        <v>250</v>
      </c>
      <c r="J1079" s="491">
        <v>236</v>
      </c>
      <c r="K1079" s="491"/>
      <c r="L1079" s="1046">
        <v>250</v>
      </c>
      <c r="M1079" s="1046">
        <v>250</v>
      </c>
      <c r="N1079" s="1046">
        <v>250</v>
      </c>
      <c r="O1079" s="1046">
        <v>266</v>
      </c>
      <c r="P1079" s="1046">
        <v>266</v>
      </c>
      <c r="Q1079" s="1046">
        <v>266</v>
      </c>
      <c r="R1079" s="1046">
        <v>266</v>
      </c>
      <c r="S1079" s="1359">
        <v>266</v>
      </c>
      <c r="T1079" s="1133">
        <f t="shared" si="79"/>
        <v>2862.16</v>
      </c>
      <c r="U1079" s="1177">
        <f t="shared" si="75"/>
        <v>0</v>
      </c>
    </row>
    <row r="1080" spans="1:23" ht="102">
      <c r="A1080" s="284"/>
      <c r="B1080" s="1135" t="s">
        <v>4998</v>
      </c>
      <c r="C1080" s="467" t="s">
        <v>3080</v>
      </c>
      <c r="D1080" s="660" t="s">
        <v>399</v>
      </c>
      <c r="E1080" s="660" t="s">
        <v>399</v>
      </c>
      <c r="F1080" s="901">
        <v>301</v>
      </c>
      <c r="G1080" s="902">
        <v>319</v>
      </c>
      <c r="H1080" s="973">
        <v>319</v>
      </c>
      <c r="I1080" s="491">
        <v>319</v>
      </c>
      <c r="J1080" s="491">
        <v>301</v>
      </c>
      <c r="K1080" s="491"/>
      <c r="L1080" s="1046">
        <v>319</v>
      </c>
      <c r="M1080" s="1046">
        <v>319</v>
      </c>
      <c r="N1080" s="1046">
        <v>319</v>
      </c>
      <c r="O1080" s="1046">
        <v>340</v>
      </c>
      <c r="P1080" s="1046">
        <v>340</v>
      </c>
      <c r="Q1080" s="1046">
        <v>340</v>
      </c>
      <c r="R1080" s="1046">
        <v>340</v>
      </c>
      <c r="S1080" s="1359">
        <v>340</v>
      </c>
      <c r="T1080" s="1133">
        <f t="shared" si="79"/>
        <v>3658.4</v>
      </c>
      <c r="U1080" s="1177">
        <f t="shared" si="75"/>
        <v>0</v>
      </c>
    </row>
    <row r="1081" spans="1:23" ht="76.5">
      <c r="A1081" s="284"/>
      <c r="B1081" s="1135" t="s">
        <v>4999</v>
      </c>
      <c r="C1081" s="467" t="s">
        <v>3080</v>
      </c>
      <c r="D1081" s="660" t="s">
        <v>399</v>
      </c>
      <c r="E1081" s="660" t="s">
        <v>399</v>
      </c>
      <c r="F1081" s="901">
        <v>338</v>
      </c>
      <c r="G1081" s="902">
        <v>359</v>
      </c>
      <c r="H1081" s="973">
        <v>359</v>
      </c>
      <c r="I1081" s="491">
        <v>359</v>
      </c>
      <c r="J1081" s="491">
        <v>338</v>
      </c>
      <c r="K1081" s="491"/>
      <c r="L1081" s="1046">
        <v>359</v>
      </c>
      <c r="M1081" s="1046">
        <v>359</v>
      </c>
      <c r="N1081" s="1046">
        <v>359</v>
      </c>
      <c r="O1081" s="1046">
        <v>360.40000000000003</v>
      </c>
      <c r="P1081" s="1046">
        <v>382</v>
      </c>
      <c r="Q1081" s="1046">
        <v>382</v>
      </c>
      <c r="R1081" s="1046">
        <v>382</v>
      </c>
      <c r="S1081" s="1410">
        <v>382</v>
      </c>
      <c r="T1081" s="1133">
        <f t="shared" si="79"/>
        <v>4110.32</v>
      </c>
      <c r="U1081" s="1177">
        <f t="shared" si="75"/>
        <v>0</v>
      </c>
    </row>
    <row r="1082" spans="1:23" ht="31.5">
      <c r="A1082" s="311">
        <v>47</v>
      </c>
      <c r="B1082" s="1142" t="s">
        <v>5000</v>
      </c>
      <c r="C1082" s="332"/>
      <c r="D1082" s="946"/>
      <c r="E1082" s="946"/>
      <c r="F1082" s="946"/>
      <c r="G1082" s="946"/>
      <c r="H1082" s="973"/>
      <c r="I1082" s="491"/>
      <c r="J1082" s="491"/>
      <c r="K1082" s="491"/>
      <c r="L1082" s="491"/>
      <c r="M1082" s="491"/>
      <c r="N1082" s="491"/>
      <c r="O1082" s="491"/>
      <c r="P1082" s="491"/>
      <c r="Q1082" s="491"/>
      <c r="R1082" s="491"/>
      <c r="S1082" s="1124"/>
      <c r="T1082" s="1133"/>
      <c r="U1082" s="1177" t="e">
        <f t="shared" si="75"/>
        <v>#DIV/0!</v>
      </c>
    </row>
    <row r="1083" spans="1:23" ht="94.5">
      <c r="A1083" s="947">
        <v>47.1</v>
      </c>
      <c r="B1083" s="1136" t="s">
        <v>1254</v>
      </c>
      <c r="C1083" s="264"/>
      <c r="D1083" s="264"/>
      <c r="E1083" s="310"/>
      <c r="F1083" s="721"/>
      <c r="G1083" s="310"/>
      <c r="H1083" s="973"/>
      <c r="I1083" s="491"/>
      <c r="J1083" s="491"/>
      <c r="K1083" s="491"/>
      <c r="L1083" s="491"/>
      <c r="M1083" s="491"/>
      <c r="N1083" s="491"/>
      <c r="O1083" s="491"/>
      <c r="P1083" s="491"/>
      <c r="Q1083" s="491"/>
      <c r="R1083" s="491"/>
      <c r="S1083" s="1124"/>
      <c r="T1083" s="1133"/>
      <c r="U1083" s="1177" t="e">
        <f t="shared" si="75"/>
        <v>#DIV/0!</v>
      </c>
    </row>
    <row r="1084" spans="1:23" ht="18.75">
      <c r="A1084" s="947"/>
      <c r="B1084" s="1168" t="s">
        <v>5371</v>
      </c>
      <c r="C1084" s="264"/>
      <c r="D1084" s="264"/>
      <c r="E1084" s="310"/>
      <c r="F1084" s="721"/>
      <c r="G1084" s="310"/>
      <c r="H1084" s="973"/>
      <c r="I1084" s="491"/>
      <c r="J1084" s="491"/>
      <c r="K1084" s="491"/>
      <c r="L1084" s="491"/>
      <c r="M1084" s="491"/>
      <c r="N1084" s="491"/>
      <c r="O1084" s="491"/>
      <c r="P1084" s="491"/>
      <c r="Q1084" s="491"/>
      <c r="R1084" s="491"/>
      <c r="S1084" s="1124"/>
      <c r="T1084" s="1133"/>
      <c r="U1084" s="1177" t="e">
        <f t="shared" si="75"/>
        <v>#DIV/0!</v>
      </c>
    </row>
    <row r="1085" spans="1:23" ht="126">
      <c r="A1085" s="947"/>
      <c r="B1085" s="1169" t="s">
        <v>5369</v>
      </c>
      <c r="C1085" s="264" t="s">
        <v>5370</v>
      </c>
      <c r="D1085" s="264"/>
      <c r="E1085" s="310"/>
      <c r="F1085" s="721"/>
      <c r="G1085" s="310">
        <v>836</v>
      </c>
      <c r="H1085" s="973">
        <v>836</v>
      </c>
      <c r="I1085" s="491">
        <v>836</v>
      </c>
      <c r="J1085" s="491"/>
      <c r="K1085" s="491"/>
      <c r="L1085" s="1046">
        <v>836</v>
      </c>
      <c r="M1085" s="1046">
        <v>836</v>
      </c>
      <c r="N1085" s="1046">
        <v>836</v>
      </c>
      <c r="O1085" s="1046">
        <v>877</v>
      </c>
      <c r="P1085" s="1046">
        <v>877</v>
      </c>
      <c r="Q1085" s="1046">
        <v>877</v>
      </c>
      <c r="R1085" s="1046">
        <v>877</v>
      </c>
      <c r="S1085" s="1359">
        <v>964</v>
      </c>
      <c r="T1085" s="1133">
        <f>+S1085*10.76</f>
        <v>10372.64</v>
      </c>
      <c r="U1085" s="1177">
        <f t="shared" si="75"/>
        <v>9.9201824401368308E-2</v>
      </c>
      <c r="W1085" s="282" t="s">
        <v>5924</v>
      </c>
    </row>
    <row r="1086" spans="1:23" ht="141.75">
      <c r="A1086" s="947"/>
      <c r="B1086" s="1169" t="s">
        <v>5368</v>
      </c>
      <c r="C1086" s="264" t="s">
        <v>5370</v>
      </c>
      <c r="D1086" s="264"/>
      <c r="E1086" s="310"/>
      <c r="F1086" s="721"/>
      <c r="G1086" s="310">
        <v>920</v>
      </c>
      <c r="H1086" s="973">
        <v>920</v>
      </c>
      <c r="I1086" s="491">
        <v>920</v>
      </c>
      <c r="J1086" s="491"/>
      <c r="K1086" s="491"/>
      <c r="L1086" s="1046">
        <v>920</v>
      </c>
      <c r="M1086" s="1046">
        <v>920</v>
      </c>
      <c r="N1086" s="1046">
        <v>920</v>
      </c>
      <c r="O1086" s="1046">
        <v>966</v>
      </c>
      <c r="P1086" s="1046">
        <v>966</v>
      </c>
      <c r="Q1086" s="1046">
        <v>966</v>
      </c>
      <c r="R1086" s="1046">
        <v>966</v>
      </c>
      <c r="S1086" s="1359">
        <v>1082</v>
      </c>
      <c r="T1086" s="1133">
        <f>+S1086*10.76</f>
        <v>11642.32</v>
      </c>
      <c r="U1086" s="1177">
        <f t="shared" si="75"/>
        <v>0.12008281573498965</v>
      </c>
    </row>
    <row r="1087" spans="1:23" ht="18.75">
      <c r="A1087" s="947"/>
      <c r="B1087" s="1168" t="s">
        <v>5372</v>
      </c>
      <c r="C1087" s="264"/>
      <c r="D1087" s="264"/>
      <c r="E1087" s="310"/>
      <c r="F1087" s="721"/>
      <c r="G1087" s="310"/>
      <c r="H1087" s="973"/>
      <c r="I1087" s="491"/>
      <c r="J1087" s="491"/>
      <c r="K1087" s="491"/>
      <c r="L1087" s="491"/>
      <c r="M1087" s="491"/>
      <c r="N1087" s="491"/>
      <c r="O1087" s="491"/>
      <c r="P1087" s="491"/>
      <c r="Q1087" s="491"/>
      <c r="R1087" s="491"/>
      <c r="S1087" s="1124"/>
      <c r="T1087" s="1133">
        <f t="shared" ref="T1087:T1092" si="80">+S1087*10.76</f>
        <v>0</v>
      </c>
      <c r="U1087" s="1177" t="e">
        <f t="shared" si="75"/>
        <v>#DIV/0!</v>
      </c>
    </row>
    <row r="1088" spans="1:23" ht="141.75">
      <c r="A1088" s="947"/>
      <c r="B1088" s="1169" t="s">
        <v>5373</v>
      </c>
      <c r="C1088" s="1046" t="s">
        <v>5370</v>
      </c>
      <c r="D1088" s="264"/>
      <c r="E1088" s="310"/>
      <c r="F1088" s="721"/>
      <c r="G1088" s="310">
        <v>529</v>
      </c>
      <c r="H1088" s="973">
        <v>529</v>
      </c>
      <c r="I1088" s="491">
        <v>529</v>
      </c>
      <c r="J1088" s="491"/>
      <c r="K1088" s="491"/>
      <c r="L1088" s="491">
        <v>529</v>
      </c>
      <c r="M1088" s="491">
        <v>529</v>
      </c>
      <c r="N1088" s="491">
        <v>529</v>
      </c>
      <c r="O1088" s="491">
        <v>550</v>
      </c>
      <c r="P1088" s="491">
        <v>550</v>
      </c>
      <c r="Q1088" s="491">
        <v>550</v>
      </c>
      <c r="R1088" s="491">
        <v>550</v>
      </c>
      <c r="S1088" s="1124">
        <v>605</v>
      </c>
      <c r="T1088" s="1133">
        <f t="shared" si="80"/>
        <v>6509.8</v>
      </c>
      <c r="U1088" s="1177">
        <f t="shared" si="75"/>
        <v>0.1</v>
      </c>
    </row>
    <row r="1089" spans="1:26" ht="78.75">
      <c r="A1089" s="947"/>
      <c r="B1089" s="1169" t="s">
        <v>5374</v>
      </c>
      <c r="C1089" s="1046" t="s">
        <v>5370</v>
      </c>
      <c r="D1089" s="264"/>
      <c r="E1089" s="310"/>
      <c r="F1089" s="721"/>
      <c r="G1089" s="310">
        <v>188</v>
      </c>
      <c r="H1089" s="973">
        <v>188</v>
      </c>
      <c r="I1089" s="491">
        <v>188</v>
      </c>
      <c r="J1089" s="491"/>
      <c r="K1089" s="491"/>
      <c r="L1089" s="491">
        <v>188</v>
      </c>
      <c r="M1089" s="491">
        <v>188</v>
      </c>
      <c r="N1089" s="491">
        <v>188</v>
      </c>
      <c r="O1089" s="491">
        <v>200</v>
      </c>
      <c r="P1089" s="491">
        <v>200</v>
      </c>
      <c r="Q1089" s="491">
        <v>200</v>
      </c>
      <c r="R1089" s="491">
        <v>200</v>
      </c>
      <c r="S1089" s="1124">
        <v>220</v>
      </c>
      <c r="T1089" s="1133">
        <f t="shared" si="80"/>
        <v>2367.1999999999998</v>
      </c>
      <c r="U1089" s="1177">
        <f t="shared" si="75"/>
        <v>0.1</v>
      </c>
    </row>
    <row r="1090" spans="1:26" ht="18.75">
      <c r="A1090" s="947"/>
      <c r="B1090" s="1168" t="s">
        <v>5375</v>
      </c>
      <c r="C1090" s="264"/>
      <c r="D1090" s="264"/>
      <c r="E1090" s="310"/>
      <c r="F1090" s="721"/>
      <c r="G1090" s="310"/>
      <c r="H1090" s="973"/>
      <c r="I1090" s="491"/>
      <c r="J1090" s="491"/>
      <c r="K1090" s="491"/>
      <c r="L1090" s="491"/>
      <c r="M1090" s="491"/>
      <c r="N1090" s="491"/>
      <c r="O1090" s="491"/>
      <c r="P1090" s="491"/>
      <c r="Q1090" s="491"/>
      <c r="R1090" s="491"/>
      <c r="S1090" s="1124"/>
      <c r="T1090" s="1133">
        <f t="shared" si="80"/>
        <v>0</v>
      </c>
      <c r="U1090" s="1177" t="e">
        <f t="shared" si="75"/>
        <v>#DIV/0!</v>
      </c>
    </row>
    <row r="1091" spans="1:26" ht="126">
      <c r="A1091" s="947"/>
      <c r="B1091" s="1169" t="s">
        <v>5376</v>
      </c>
      <c r="C1091" s="264" t="s">
        <v>5370</v>
      </c>
      <c r="D1091" s="264"/>
      <c r="E1091" s="310"/>
      <c r="F1091" s="721"/>
      <c r="G1091" s="310">
        <v>390</v>
      </c>
      <c r="H1091" s="973">
        <v>390</v>
      </c>
      <c r="I1091" s="491">
        <v>390</v>
      </c>
      <c r="J1091" s="491"/>
      <c r="K1091" s="491"/>
      <c r="L1091" s="491">
        <v>390</v>
      </c>
      <c r="M1091" s="491">
        <v>390</v>
      </c>
      <c r="N1091" s="491">
        <v>390</v>
      </c>
      <c r="O1091" s="491">
        <v>415</v>
      </c>
      <c r="P1091" s="491">
        <v>415</v>
      </c>
      <c r="Q1091" s="491">
        <v>415</v>
      </c>
      <c r="R1091" s="491">
        <v>415</v>
      </c>
      <c r="S1091" s="1124">
        <v>456</v>
      </c>
      <c r="T1091" s="1133">
        <f t="shared" si="80"/>
        <v>4906.5599999999995</v>
      </c>
      <c r="U1091" s="1177">
        <f t="shared" si="75"/>
        <v>9.8795180722891562E-2</v>
      </c>
    </row>
    <row r="1092" spans="1:26" ht="126">
      <c r="A1092" s="947"/>
      <c r="B1092" s="1169" t="s">
        <v>5394</v>
      </c>
      <c r="C1092" s="264" t="s">
        <v>5370</v>
      </c>
      <c r="D1092" s="264"/>
      <c r="E1092" s="310"/>
      <c r="F1092" s="721"/>
      <c r="G1092" s="310">
        <v>478</v>
      </c>
      <c r="H1092" s="973">
        <v>478</v>
      </c>
      <c r="I1092" s="491">
        <v>478</v>
      </c>
      <c r="J1092" s="491"/>
      <c r="K1092" s="491"/>
      <c r="L1092" s="491">
        <v>478</v>
      </c>
      <c r="M1092" s="491">
        <v>478</v>
      </c>
      <c r="N1092" s="491">
        <v>478</v>
      </c>
      <c r="O1092" s="491">
        <v>509</v>
      </c>
      <c r="P1092" s="491">
        <v>509</v>
      </c>
      <c r="Q1092" s="491">
        <v>509</v>
      </c>
      <c r="R1092" s="491">
        <v>509</v>
      </c>
      <c r="S1092" s="1124">
        <v>559</v>
      </c>
      <c r="T1092" s="1133">
        <f t="shared" si="80"/>
        <v>6014.84</v>
      </c>
      <c r="U1092" s="1177">
        <f t="shared" si="75"/>
        <v>9.8231827111984277E-2</v>
      </c>
    </row>
    <row r="1093" spans="1:26" ht="78.75" hidden="1">
      <c r="A1093" s="948"/>
      <c r="B1093" s="1136" t="s">
        <v>5001</v>
      </c>
      <c r="C1093" s="292" t="s">
        <v>3163</v>
      </c>
      <c r="D1093" s="722">
        <v>440.00000000000006</v>
      </c>
      <c r="E1093" s="873">
        <v>484</v>
      </c>
      <c r="F1093" s="722">
        <v>484</v>
      </c>
      <c r="G1093" s="873">
        <v>571</v>
      </c>
      <c r="H1093" s="973"/>
      <c r="I1093" s="491"/>
      <c r="J1093" s="491">
        <v>484</v>
      </c>
      <c r="K1093" s="491"/>
      <c r="L1093" s="1081"/>
      <c r="M1093" s="1081"/>
      <c r="N1093" s="1081"/>
      <c r="O1093" s="1081"/>
      <c r="P1093" s="1081"/>
      <c r="Q1093" s="1081"/>
      <c r="R1093" s="1081"/>
      <c r="S1093" s="1124"/>
      <c r="T1093" s="1133">
        <f t="shared" ref="T1093:T1122" si="81">FLOOR(10.76*S1093,0.01)</f>
        <v>0</v>
      </c>
      <c r="U1093" s="1177" t="e">
        <f t="shared" si="75"/>
        <v>#DIV/0!</v>
      </c>
      <c r="Z1093" s="1069" t="s">
        <v>5365</v>
      </c>
    </row>
    <row r="1094" spans="1:26" ht="78.75" hidden="1">
      <c r="A1094" s="949"/>
      <c r="B1094" s="1136" t="s">
        <v>5002</v>
      </c>
      <c r="C1094" s="950" t="s">
        <v>1067</v>
      </c>
      <c r="D1094" s="722">
        <v>473.00000000000006</v>
      </c>
      <c r="E1094" s="873">
        <v>520</v>
      </c>
      <c r="F1094" s="722">
        <v>520</v>
      </c>
      <c r="G1094" s="873">
        <v>604</v>
      </c>
      <c r="H1094" s="973"/>
      <c r="I1094" s="491"/>
      <c r="J1094" s="491">
        <v>520</v>
      </c>
      <c r="K1094" s="491"/>
      <c r="L1094" s="1081"/>
      <c r="M1094" s="1081"/>
      <c r="N1094" s="1081"/>
      <c r="O1094" s="1081"/>
      <c r="P1094" s="1081"/>
      <c r="Q1094" s="1081"/>
      <c r="R1094" s="1081"/>
      <c r="S1094" s="1124"/>
      <c r="T1094" s="1133">
        <f t="shared" si="81"/>
        <v>0</v>
      </c>
      <c r="U1094" s="1177" t="e">
        <f t="shared" si="75"/>
        <v>#DIV/0!</v>
      </c>
      <c r="Z1094" s="1069" t="s">
        <v>5366</v>
      </c>
    </row>
    <row r="1095" spans="1:26" ht="63" hidden="1">
      <c r="A1095" s="951"/>
      <c r="B1095" s="1136" t="s">
        <v>1730</v>
      </c>
      <c r="C1095" s="950" t="s">
        <v>1067</v>
      </c>
      <c r="D1095" s="722">
        <v>462.00000000000006</v>
      </c>
      <c r="E1095" s="873">
        <v>508</v>
      </c>
      <c r="F1095" s="722">
        <v>508</v>
      </c>
      <c r="G1095" s="873"/>
      <c r="H1095" s="973"/>
      <c r="I1095" s="491"/>
      <c r="J1095" s="491">
        <v>508</v>
      </c>
      <c r="K1095" s="491"/>
      <c r="L1095" s="1081"/>
      <c r="M1095" s="1081"/>
      <c r="N1095" s="1081"/>
      <c r="O1095" s="1081"/>
      <c r="P1095" s="1081"/>
      <c r="Q1095" s="1081"/>
      <c r="R1095" s="1081"/>
      <c r="S1095" s="1124"/>
      <c r="T1095" s="1133">
        <f t="shared" si="81"/>
        <v>0</v>
      </c>
      <c r="U1095" s="1177" t="e">
        <f t="shared" si="75"/>
        <v>#DIV/0!</v>
      </c>
      <c r="Z1095" s="1036"/>
    </row>
    <row r="1096" spans="1:26" ht="47.25" hidden="1">
      <c r="A1096" s="951"/>
      <c r="B1096" s="1136" t="s">
        <v>1731</v>
      </c>
      <c r="C1096" s="950" t="s">
        <v>1067</v>
      </c>
      <c r="D1096" s="722">
        <v>495.00000000000006</v>
      </c>
      <c r="E1096" s="873">
        <v>545</v>
      </c>
      <c r="F1096" s="722">
        <v>545</v>
      </c>
      <c r="G1096" s="873"/>
      <c r="H1096" s="973"/>
      <c r="I1096" s="491"/>
      <c r="J1096" s="491">
        <v>545</v>
      </c>
      <c r="K1096" s="491"/>
      <c r="L1096" s="1081"/>
      <c r="M1096" s="1081"/>
      <c r="N1096" s="1081"/>
      <c r="O1096" s="1081"/>
      <c r="P1096" s="1081"/>
      <c r="Q1096" s="1081"/>
      <c r="R1096" s="1081"/>
      <c r="S1096" s="1124"/>
      <c r="T1096" s="1133">
        <f t="shared" si="81"/>
        <v>0</v>
      </c>
      <c r="U1096" s="1177" t="e">
        <f t="shared" si="75"/>
        <v>#DIV/0!</v>
      </c>
    </row>
    <row r="1097" spans="1:26" ht="99" hidden="1" customHeight="1">
      <c r="A1097" s="951"/>
      <c r="B1097" s="1136" t="s">
        <v>1732</v>
      </c>
      <c r="C1097" s="950" t="s">
        <v>1067</v>
      </c>
      <c r="D1097" s="722">
        <v>568.70000000000005</v>
      </c>
      <c r="E1097" s="873">
        <v>626</v>
      </c>
      <c r="F1097" s="722">
        <v>626</v>
      </c>
      <c r="G1097" s="873">
        <v>658</v>
      </c>
      <c r="H1097" s="973"/>
      <c r="I1097" s="491"/>
      <c r="J1097" s="491">
        <v>626</v>
      </c>
      <c r="K1097" s="491"/>
      <c r="L1097" s="1081"/>
      <c r="M1097" s="1081"/>
      <c r="N1097" s="1081"/>
      <c r="O1097" s="1081"/>
      <c r="P1097" s="1081"/>
      <c r="Q1097" s="1081"/>
      <c r="R1097" s="1081"/>
      <c r="S1097" s="1124"/>
      <c r="T1097" s="1133">
        <f t="shared" si="81"/>
        <v>0</v>
      </c>
      <c r="U1097" s="1177" t="e">
        <f t="shared" si="75"/>
        <v>#DIV/0!</v>
      </c>
      <c r="Z1097" s="1069"/>
    </row>
    <row r="1098" spans="1:26" ht="98.25" hidden="1" customHeight="1">
      <c r="A1098" s="951"/>
      <c r="B1098" s="1136" t="s">
        <v>5003</v>
      </c>
      <c r="C1098" s="950" t="s">
        <v>1067</v>
      </c>
      <c r="D1098" s="722" t="s">
        <v>399</v>
      </c>
      <c r="E1098" s="722" t="s">
        <v>399</v>
      </c>
      <c r="F1098" s="722">
        <v>391</v>
      </c>
      <c r="G1098" s="873"/>
      <c r="H1098" s="973"/>
      <c r="I1098" s="491"/>
      <c r="J1098" s="491">
        <v>391</v>
      </c>
      <c r="K1098" s="491"/>
      <c r="L1098" s="1081"/>
      <c r="M1098" s="1081"/>
      <c r="N1098" s="1081"/>
      <c r="O1098" s="1081"/>
      <c r="P1098" s="1081"/>
      <c r="Q1098" s="1081"/>
      <c r="R1098" s="1081"/>
      <c r="S1098" s="1124"/>
      <c r="T1098" s="1133">
        <f t="shared" si="81"/>
        <v>0</v>
      </c>
      <c r="U1098" s="1177" t="e">
        <f t="shared" ref="U1098:U1161" si="82">(S1098-Q1098)/Q1098</f>
        <v>#DIV/0!</v>
      </c>
    </row>
    <row r="1099" spans="1:26" ht="94.5" hidden="1">
      <c r="A1099" s="951"/>
      <c r="B1099" s="1136" t="s">
        <v>5004</v>
      </c>
      <c r="C1099" s="950" t="s">
        <v>1067</v>
      </c>
      <c r="D1099" s="722" t="s">
        <v>399</v>
      </c>
      <c r="E1099" s="722" t="s">
        <v>399</v>
      </c>
      <c r="F1099" s="722">
        <v>391</v>
      </c>
      <c r="G1099" s="873"/>
      <c r="H1099" s="973"/>
      <c r="I1099" s="491"/>
      <c r="J1099" s="491">
        <v>391</v>
      </c>
      <c r="K1099" s="491"/>
      <c r="L1099" s="1081"/>
      <c r="M1099" s="1081"/>
      <c r="N1099" s="1081"/>
      <c r="O1099" s="1081"/>
      <c r="P1099" s="1081"/>
      <c r="Q1099" s="1081"/>
      <c r="R1099" s="1081"/>
      <c r="S1099" s="1124"/>
      <c r="T1099" s="1133">
        <f t="shared" si="81"/>
        <v>0</v>
      </c>
      <c r="U1099" s="1177" t="e">
        <f t="shared" si="82"/>
        <v>#DIV/0!</v>
      </c>
    </row>
    <row r="1100" spans="1:26" ht="94.5" hidden="1">
      <c r="A1100" s="951"/>
      <c r="B1100" s="1136" t="s">
        <v>3425</v>
      </c>
      <c r="C1100" s="950" t="s">
        <v>1067</v>
      </c>
      <c r="D1100" s="722">
        <v>440.00000000000006</v>
      </c>
      <c r="E1100" s="873">
        <v>484</v>
      </c>
      <c r="F1100" s="722">
        <v>484</v>
      </c>
      <c r="G1100" s="873"/>
      <c r="H1100" s="973"/>
      <c r="I1100" s="491"/>
      <c r="J1100" s="491">
        <v>484</v>
      </c>
      <c r="K1100" s="491"/>
      <c r="L1100" s="1081"/>
      <c r="M1100" s="1081"/>
      <c r="N1100" s="1081"/>
      <c r="O1100" s="1081"/>
      <c r="P1100" s="1081"/>
      <c r="Q1100" s="1081"/>
      <c r="R1100" s="1081"/>
      <c r="S1100" s="1124"/>
      <c r="T1100" s="1133">
        <f t="shared" si="81"/>
        <v>0</v>
      </c>
      <c r="U1100" s="1177" t="e">
        <f t="shared" si="82"/>
        <v>#DIV/0!</v>
      </c>
    </row>
    <row r="1101" spans="1:26" ht="78.75" hidden="1">
      <c r="A1101" s="951"/>
      <c r="B1101" s="1136" t="s">
        <v>5326</v>
      </c>
      <c r="C1101" s="950" t="s">
        <v>1067</v>
      </c>
      <c r="D1101" s="722"/>
      <c r="E1101" s="873"/>
      <c r="F1101" s="722">
        <v>434</v>
      </c>
      <c r="G1101" s="873"/>
      <c r="H1101" s="973"/>
      <c r="I1101" s="491"/>
      <c r="J1101" s="491">
        <v>434</v>
      </c>
      <c r="K1101" s="491"/>
      <c r="L1101" s="1081"/>
      <c r="M1101" s="1081"/>
      <c r="N1101" s="1081"/>
      <c r="O1101" s="1081"/>
      <c r="P1101" s="1081"/>
      <c r="Q1101" s="1081"/>
      <c r="R1101" s="1081"/>
      <c r="S1101" s="1124"/>
      <c r="T1101" s="1133">
        <f t="shared" si="81"/>
        <v>0</v>
      </c>
      <c r="U1101" s="1177" t="e">
        <f t="shared" si="82"/>
        <v>#DIV/0!</v>
      </c>
    </row>
    <row r="1102" spans="1:26" ht="78.75" hidden="1">
      <c r="A1102" s="951"/>
      <c r="B1102" s="1136" t="s">
        <v>3426</v>
      </c>
      <c r="C1102" s="950" t="s">
        <v>1067</v>
      </c>
      <c r="D1102" s="722">
        <v>539</v>
      </c>
      <c r="E1102" s="873">
        <v>593</v>
      </c>
      <c r="F1102" s="722">
        <v>593</v>
      </c>
      <c r="G1102" s="873">
        <v>657</v>
      </c>
      <c r="H1102" s="973"/>
      <c r="I1102" s="491"/>
      <c r="J1102" s="491">
        <v>593</v>
      </c>
      <c r="K1102" s="491"/>
      <c r="L1102" s="1081"/>
      <c r="M1102" s="1081"/>
      <c r="N1102" s="1081"/>
      <c r="O1102" s="1081"/>
      <c r="P1102" s="1081"/>
      <c r="Q1102" s="1081"/>
      <c r="R1102" s="1081"/>
      <c r="S1102" s="1124"/>
      <c r="T1102" s="1133">
        <f t="shared" si="81"/>
        <v>0</v>
      </c>
      <c r="U1102" s="1177" t="e">
        <f t="shared" si="82"/>
        <v>#DIV/0!</v>
      </c>
      <c r="Z1102" s="282" t="s">
        <v>5367</v>
      </c>
    </row>
    <row r="1103" spans="1:26" ht="78.75" hidden="1">
      <c r="A1103" s="951"/>
      <c r="B1103" s="1136" t="s">
        <v>3427</v>
      </c>
      <c r="C1103" s="950" t="s">
        <v>1067</v>
      </c>
      <c r="D1103" s="722">
        <v>539</v>
      </c>
      <c r="E1103" s="873">
        <v>593</v>
      </c>
      <c r="F1103" s="722">
        <v>593</v>
      </c>
      <c r="G1103" s="873">
        <v>836</v>
      </c>
      <c r="H1103" s="973"/>
      <c r="I1103" s="491"/>
      <c r="J1103" s="491">
        <v>593</v>
      </c>
      <c r="K1103" s="491"/>
      <c r="L1103" s="1081"/>
      <c r="M1103" s="1081"/>
      <c r="N1103" s="1081"/>
      <c r="O1103" s="1081"/>
      <c r="P1103" s="1081"/>
      <c r="Q1103" s="1081"/>
      <c r="R1103" s="1081"/>
      <c r="S1103" s="1124"/>
      <c r="T1103" s="1133">
        <f t="shared" si="81"/>
        <v>0</v>
      </c>
      <c r="U1103" s="1177" t="e">
        <f t="shared" si="82"/>
        <v>#DIV/0!</v>
      </c>
      <c r="Z1103" s="282" t="s">
        <v>5367</v>
      </c>
    </row>
    <row r="1104" spans="1:26" ht="63" hidden="1">
      <c r="A1104" s="951"/>
      <c r="B1104" s="1136" t="s">
        <v>5005</v>
      </c>
      <c r="C1104" s="950" t="s">
        <v>1067</v>
      </c>
      <c r="D1104" s="722" t="s">
        <v>399</v>
      </c>
      <c r="E1104" s="722" t="s">
        <v>399</v>
      </c>
      <c r="F1104" s="722">
        <v>347</v>
      </c>
      <c r="G1104" s="873"/>
      <c r="H1104" s="973"/>
      <c r="I1104" s="491"/>
      <c r="J1104" s="491">
        <v>347</v>
      </c>
      <c r="K1104" s="491"/>
      <c r="L1104" s="1081"/>
      <c r="M1104" s="1081"/>
      <c r="N1104" s="1081"/>
      <c r="O1104" s="1081"/>
      <c r="P1104" s="1081"/>
      <c r="Q1104" s="1081"/>
      <c r="R1104" s="1081"/>
      <c r="S1104" s="1124"/>
      <c r="T1104" s="1133">
        <f t="shared" si="81"/>
        <v>0</v>
      </c>
      <c r="U1104" s="1177" t="e">
        <f t="shared" si="82"/>
        <v>#DIV/0!</v>
      </c>
    </row>
    <row r="1105" spans="1:21" ht="63" hidden="1">
      <c r="A1105" s="951"/>
      <c r="B1105" s="1136" t="s">
        <v>3428</v>
      </c>
      <c r="C1105" s="950" t="s">
        <v>1067</v>
      </c>
      <c r="D1105" s="722">
        <v>418.00000000000006</v>
      </c>
      <c r="E1105" s="873">
        <v>460</v>
      </c>
      <c r="F1105" s="722">
        <v>460</v>
      </c>
      <c r="G1105" s="873"/>
      <c r="H1105" s="973"/>
      <c r="I1105" s="491"/>
      <c r="J1105" s="491">
        <v>460</v>
      </c>
      <c r="K1105" s="491"/>
      <c r="L1105" s="1081"/>
      <c r="M1105" s="1081"/>
      <c r="N1105" s="1081"/>
      <c r="O1105" s="1081"/>
      <c r="P1105" s="1081"/>
      <c r="Q1105" s="1081"/>
      <c r="R1105" s="1081"/>
      <c r="S1105" s="1124"/>
      <c r="T1105" s="1133">
        <f t="shared" si="81"/>
        <v>0</v>
      </c>
      <c r="U1105" s="1177" t="e">
        <f t="shared" si="82"/>
        <v>#DIV/0!</v>
      </c>
    </row>
    <row r="1106" spans="1:21" ht="63" hidden="1">
      <c r="A1106" s="951"/>
      <c r="B1106" s="1136" t="s">
        <v>3429</v>
      </c>
      <c r="C1106" s="950" t="s">
        <v>1067</v>
      </c>
      <c r="D1106" s="722">
        <v>418.00000000000006</v>
      </c>
      <c r="E1106" s="873">
        <v>460</v>
      </c>
      <c r="F1106" s="722">
        <v>460</v>
      </c>
      <c r="G1106" s="873"/>
      <c r="H1106" s="973"/>
      <c r="I1106" s="491"/>
      <c r="J1106" s="491">
        <v>460</v>
      </c>
      <c r="K1106" s="491"/>
      <c r="L1106" s="1081"/>
      <c r="M1106" s="1081"/>
      <c r="N1106" s="1081"/>
      <c r="O1106" s="1081"/>
      <c r="P1106" s="1081"/>
      <c r="Q1106" s="1081"/>
      <c r="R1106" s="1081"/>
      <c r="S1106" s="1124"/>
      <c r="T1106" s="1133">
        <f t="shared" si="81"/>
        <v>0</v>
      </c>
      <c r="U1106" s="1177" t="e">
        <f t="shared" si="82"/>
        <v>#DIV/0!</v>
      </c>
    </row>
    <row r="1107" spans="1:21" ht="57.75" hidden="1" customHeight="1">
      <c r="A1107" s="952"/>
      <c r="B1107" s="1140" t="s">
        <v>5006</v>
      </c>
      <c r="C1107" s="950" t="s">
        <v>1067</v>
      </c>
      <c r="D1107" s="722">
        <v>418.00000000000006</v>
      </c>
      <c r="E1107" s="873">
        <v>460</v>
      </c>
      <c r="F1107" s="722">
        <v>460</v>
      </c>
      <c r="G1107" s="873"/>
      <c r="H1107" s="973"/>
      <c r="I1107" s="491"/>
      <c r="J1107" s="491">
        <v>460</v>
      </c>
      <c r="K1107" s="491"/>
      <c r="L1107" s="1081"/>
      <c r="M1107" s="1081"/>
      <c r="N1107" s="1081"/>
      <c r="O1107" s="1081"/>
      <c r="P1107" s="1081"/>
      <c r="Q1107" s="1081"/>
      <c r="R1107" s="1081"/>
      <c r="S1107" s="1124"/>
      <c r="T1107" s="1133">
        <f t="shared" si="81"/>
        <v>0</v>
      </c>
      <c r="U1107" s="1177" t="e">
        <f t="shared" si="82"/>
        <v>#DIV/0!</v>
      </c>
    </row>
    <row r="1108" spans="1:21" ht="51" hidden="1">
      <c r="A1108" s="952"/>
      <c r="B1108" s="1140" t="s">
        <v>5007</v>
      </c>
      <c r="C1108" s="950" t="s">
        <v>1067</v>
      </c>
      <c r="D1108" s="873">
        <v>396.00000000000006</v>
      </c>
      <c r="E1108" s="873">
        <v>436</v>
      </c>
      <c r="F1108" s="722">
        <v>436</v>
      </c>
      <c r="G1108" s="873"/>
      <c r="H1108" s="973"/>
      <c r="I1108" s="491"/>
      <c r="J1108" s="491">
        <v>436</v>
      </c>
      <c r="K1108" s="491"/>
      <c r="L1108" s="1081"/>
      <c r="M1108" s="1081"/>
      <c r="N1108" s="1081"/>
      <c r="O1108" s="1081"/>
      <c r="P1108" s="1081"/>
      <c r="Q1108" s="1081"/>
      <c r="R1108" s="1081"/>
      <c r="S1108" s="1124"/>
      <c r="T1108" s="1133">
        <f t="shared" si="81"/>
        <v>0</v>
      </c>
      <c r="U1108" s="1177" t="e">
        <f t="shared" si="82"/>
        <v>#DIV/0!</v>
      </c>
    </row>
    <row r="1109" spans="1:21" ht="45">
      <c r="A1109" s="952"/>
      <c r="B1109" s="967" t="s">
        <v>5008</v>
      </c>
      <c r="C1109" s="950" t="s">
        <v>1067</v>
      </c>
      <c r="D1109" s="873">
        <v>434.50000000000006</v>
      </c>
      <c r="E1109" s="873">
        <v>478</v>
      </c>
      <c r="F1109" s="722">
        <v>478</v>
      </c>
      <c r="G1109" s="873"/>
      <c r="H1109" s="973"/>
      <c r="I1109" s="491"/>
      <c r="J1109" s="491">
        <v>478</v>
      </c>
      <c r="K1109" s="491"/>
      <c r="L1109" s="1081"/>
      <c r="M1109" s="1081"/>
      <c r="N1109" s="1081"/>
      <c r="O1109" s="1081"/>
      <c r="P1109" s="1081"/>
      <c r="Q1109" s="1081"/>
      <c r="R1109" s="1081"/>
      <c r="S1109" s="1124"/>
      <c r="T1109" s="1133">
        <f t="shared" si="81"/>
        <v>0</v>
      </c>
      <c r="U1109" s="1177" t="e">
        <f t="shared" si="82"/>
        <v>#DIV/0!</v>
      </c>
    </row>
    <row r="1110" spans="1:21" ht="45">
      <c r="A1110" s="952"/>
      <c r="B1110" s="967" t="s">
        <v>5009</v>
      </c>
      <c r="C1110" s="950" t="s">
        <v>1067</v>
      </c>
      <c r="D1110" s="873">
        <v>478.50000000000006</v>
      </c>
      <c r="E1110" s="873">
        <v>526</v>
      </c>
      <c r="F1110" s="722">
        <v>526</v>
      </c>
      <c r="G1110" s="873"/>
      <c r="H1110" s="973"/>
      <c r="I1110" s="491"/>
      <c r="J1110" s="491">
        <v>526</v>
      </c>
      <c r="K1110" s="491"/>
      <c r="L1110" s="1081"/>
      <c r="M1110" s="1081"/>
      <c r="N1110" s="1081"/>
      <c r="O1110" s="1081"/>
      <c r="P1110" s="1081"/>
      <c r="Q1110" s="1081"/>
      <c r="R1110" s="1081"/>
      <c r="S1110" s="1124"/>
      <c r="T1110" s="1133">
        <f t="shared" si="81"/>
        <v>0</v>
      </c>
      <c r="U1110" s="1177" t="e">
        <f t="shared" si="82"/>
        <v>#DIV/0!</v>
      </c>
    </row>
    <row r="1111" spans="1:21" ht="45">
      <c r="A1111" s="952"/>
      <c r="B1111" s="967" t="s">
        <v>5010</v>
      </c>
      <c r="C1111" s="950" t="s">
        <v>1067</v>
      </c>
      <c r="D1111" s="873">
        <v>478.50000000000006</v>
      </c>
      <c r="E1111" s="873">
        <v>526</v>
      </c>
      <c r="F1111" s="722">
        <v>526</v>
      </c>
      <c r="G1111" s="873"/>
      <c r="H1111" s="973"/>
      <c r="I1111" s="491"/>
      <c r="J1111" s="491">
        <v>526</v>
      </c>
      <c r="K1111" s="491"/>
      <c r="L1111" s="1081"/>
      <c r="M1111" s="1081"/>
      <c r="N1111" s="1081"/>
      <c r="O1111" s="1081"/>
      <c r="P1111" s="1081"/>
      <c r="Q1111" s="1081"/>
      <c r="R1111" s="1081"/>
      <c r="S1111" s="1124"/>
      <c r="T1111" s="1133">
        <f t="shared" si="81"/>
        <v>0</v>
      </c>
      <c r="U1111" s="1177" t="e">
        <f t="shared" si="82"/>
        <v>#DIV/0!</v>
      </c>
    </row>
    <row r="1112" spans="1:21" ht="60">
      <c r="A1112" s="952"/>
      <c r="B1112" s="967" t="s">
        <v>5011</v>
      </c>
      <c r="C1112" s="950" t="s">
        <v>1067</v>
      </c>
      <c r="D1112" s="873">
        <v>434.50000000000006</v>
      </c>
      <c r="E1112" s="873">
        <v>478</v>
      </c>
      <c r="F1112" s="722">
        <v>478</v>
      </c>
      <c r="G1112" s="873"/>
      <c r="H1112" s="973"/>
      <c r="I1112" s="491"/>
      <c r="J1112" s="491">
        <v>478</v>
      </c>
      <c r="K1112" s="491"/>
      <c r="L1112" s="1081"/>
      <c r="M1112" s="1081"/>
      <c r="N1112" s="1081"/>
      <c r="O1112" s="1081"/>
      <c r="P1112" s="1081"/>
      <c r="Q1112" s="1081"/>
      <c r="R1112" s="1081"/>
      <c r="S1112" s="1124"/>
      <c r="T1112" s="1133">
        <f t="shared" si="81"/>
        <v>0</v>
      </c>
      <c r="U1112" s="1177" t="e">
        <f t="shared" si="82"/>
        <v>#DIV/0!</v>
      </c>
    </row>
    <row r="1113" spans="1:21" ht="19.5" hidden="1">
      <c r="A1113" s="952"/>
      <c r="B1113" s="1142" t="s">
        <v>5012</v>
      </c>
      <c r="C1113" s="950"/>
      <c r="D1113" s="873"/>
      <c r="E1113" s="873"/>
      <c r="F1113" s="722"/>
      <c r="G1113" s="873"/>
      <c r="H1113" s="973"/>
      <c r="I1113" s="491"/>
      <c r="J1113" s="491"/>
      <c r="K1113" s="491"/>
      <c r="L1113" s="491"/>
      <c r="M1113" s="491"/>
      <c r="N1113" s="491"/>
      <c r="O1113" s="491"/>
      <c r="P1113" s="491"/>
      <c r="Q1113" s="491"/>
      <c r="R1113" s="491"/>
      <c r="S1113" s="1124"/>
      <c r="T1113" s="1133">
        <f t="shared" si="81"/>
        <v>0</v>
      </c>
      <c r="U1113" s="1177" t="e">
        <f t="shared" si="82"/>
        <v>#DIV/0!</v>
      </c>
    </row>
    <row r="1114" spans="1:21" ht="94.5" hidden="1">
      <c r="A1114" s="952"/>
      <c r="B1114" s="1136" t="s">
        <v>5013</v>
      </c>
      <c r="C1114" s="953" t="s">
        <v>4837</v>
      </c>
      <c r="D1114" s="873" t="s">
        <v>399</v>
      </c>
      <c r="E1114" s="873" t="s">
        <v>399</v>
      </c>
      <c r="F1114" s="909">
        <v>505.75</v>
      </c>
      <c r="G1114" s="910"/>
      <c r="H1114" s="973"/>
      <c r="I1114" s="491"/>
      <c r="J1114" s="491">
        <v>505.75</v>
      </c>
      <c r="K1114" s="491"/>
      <c r="L1114" s="1048"/>
      <c r="M1114" s="1048"/>
      <c r="N1114" s="1048"/>
      <c r="O1114" s="1048"/>
      <c r="P1114" s="1048"/>
      <c r="Q1114" s="1048"/>
      <c r="R1114" s="1048"/>
      <c r="S1114" s="1131"/>
      <c r="T1114" s="1133">
        <f t="shared" si="81"/>
        <v>0</v>
      </c>
      <c r="U1114" s="1177" t="e">
        <f t="shared" si="82"/>
        <v>#DIV/0!</v>
      </c>
    </row>
    <row r="1115" spans="1:21" ht="110.25" hidden="1">
      <c r="A1115" s="952"/>
      <c r="B1115" s="1136" t="s">
        <v>5014</v>
      </c>
      <c r="C1115" s="954" t="s">
        <v>4476</v>
      </c>
      <c r="D1115" s="873" t="s">
        <v>399</v>
      </c>
      <c r="E1115" s="873" t="s">
        <v>399</v>
      </c>
      <c r="F1115" s="909">
        <v>578</v>
      </c>
      <c r="G1115" s="910"/>
      <c r="H1115" s="973"/>
      <c r="I1115" s="491"/>
      <c r="J1115" s="491">
        <v>578</v>
      </c>
      <c r="K1115" s="491"/>
      <c r="L1115" s="1048"/>
      <c r="M1115" s="1048"/>
      <c r="N1115" s="1048"/>
      <c r="O1115" s="1048"/>
      <c r="P1115" s="1048"/>
      <c r="Q1115" s="1048"/>
      <c r="R1115" s="1048"/>
      <c r="S1115" s="1131"/>
      <c r="T1115" s="1133">
        <f t="shared" si="81"/>
        <v>0</v>
      </c>
      <c r="U1115" s="1177" t="e">
        <f t="shared" si="82"/>
        <v>#DIV/0!</v>
      </c>
    </row>
    <row r="1116" spans="1:21" ht="47.25" hidden="1">
      <c r="A1116" s="952"/>
      <c r="B1116" s="1136" t="s">
        <v>5015</v>
      </c>
      <c r="C1116" s="954" t="s">
        <v>4476</v>
      </c>
      <c r="D1116" s="873" t="s">
        <v>399</v>
      </c>
      <c r="E1116" s="873" t="s">
        <v>399</v>
      </c>
      <c r="F1116" s="909">
        <v>425</v>
      </c>
      <c r="G1116" s="910"/>
      <c r="H1116" s="973"/>
      <c r="I1116" s="491"/>
      <c r="J1116" s="491">
        <v>425</v>
      </c>
      <c r="K1116" s="491"/>
      <c r="L1116" s="1048"/>
      <c r="M1116" s="1048"/>
      <c r="N1116" s="1048"/>
      <c r="O1116" s="1048"/>
      <c r="P1116" s="1048"/>
      <c r="Q1116" s="1048"/>
      <c r="R1116" s="1048"/>
      <c r="S1116" s="1131"/>
      <c r="T1116" s="1133">
        <f t="shared" si="81"/>
        <v>0</v>
      </c>
      <c r="U1116" s="1177" t="e">
        <f t="shared" si="82"/>
        <v>#DIV/0!</v>
      </c>
    </row>
    <row r="1117" spans="1:21" ht="78.75" hidden="1">
      <c r="A1117" s="952"/>
      <c r="B1117" s="1136" t="s">
        <v>5016</v>
      </c>
      <c r="C1117" s="954" t="s">
        <v>4476</v>
      </c>
      <c r="D1117" s="873" t="s">
        <v>399</v>
      </c>
      <c r="E1117" s="873" t="s">
        <v>399</v>
      </c>
      <c r="F1117" s="909">
        <v>136</v>
      </c>
      <c r="G1117" s="910"/>
      <c r="H1117" s="973"/>
      <c r="I1117" s="491"/>
      <c r="J1117" s="491">
        <v>136</v>
      </c>
      <c r="K1117" s="491"/>
      <c r="L1117" s="1048"/>
      <c r="M1117" s="1048"/>
      <c r="N1117" s="1048"/>
      <c r="O1117" s="1048"/>
      <c r="P1117" s="1048"/>
      <c r="Q1117" s="1048"/>
      <c r="R1117" s="1048"/>
      <c r="S1117" s="1131"/>
      <c r="T1117" s="1133">
        <f t="shared" si="81"/>
        <v>0</v>
      </c>
      <c r="U1117" s="1177" t="e">
        <f t="shared" si="82"/>
        <v>#DIV/0!</v>
      </c>
    </row>
    <row r="1118" spans="1:21" ht="19.5" hidden="1">
      <c r="A1118" s="952"/>
      <c r="B1118" s="1142" t="s">
        <v>5017</v>
      </c>
      <c r="C1118" s="954"/>
      <c r="D1118" s="873"/>
      <c r="E1118" s="873"/>
      <c r="F1118" s="909"/>
      <c r="G1118" s="910"/>
      <c r="H1118" s="973"/>
      <c r="I1118" s="491"/>
      <c r="J1118" s="491"/>
      <c r="K1118" s="491"/>
      <c r="L1118" s="1081"/>
      <c r="M1118" s="1081"/>
      <c r="N1118" s="1081"/>
      <c r="O1118" s="1081"/>
      <c r="P1118" s="1081"/>
      <c r="Q1118" s="1081"/>
      <c r="R1118" s="1081"/>
      <c r="S1118" s="1124"/>
      <c r="T1118" s="1133">
        <f t="shared" si="81"/>
        <v>0</v>
      </c>
      <c r="U1118" s="1177" t="e">
        <f t="shared" si="82"/>
        <v>#DIV/0!</v>
      </c>
    </row>
    <row r="1119" spans="1:21" ht="94.5" hidden="1">
      <c r="A1119" s="952"/>
      <c r="B1119" s="1136" t="s">
        <v>5018</v>
      </c>
      <c r="C1119" s="954" t="s">
        <v>4476</v>
      </c>
      <c r="D1119" s="873" t="s">
        <v>399</v>
      </c>
      <c r="E1119" s="873" t="s">
        <v>399</v>
      </c>
      <c r="F1119" s="909">
        <v>476</v>
      </c>
      <c r="G1119" s="910"/>
      <c r="H1119" s="973"/>
      <c r="I1119" s="491"/>
      <c r="J1119" s="491">
        <v>476</v>
      </c>
      <c r="K1119" s="491"/>
      <c r="L1119" s="1081"/>
      <c r="M1119" s="1081"/>
      <c r="N1119" s="1081"/>
      <c r="O1119" s="1081"/>
      <c r="P1119" s="1081"/>
      <c r="Q1119" s="1081"/>
      <c r="R1119" s="1081"/>
      <c r="S1119" s="1124"/>
      <c r="T1119" s="1133">
        <f t="shared" si="81"/>
        <v>0</v>
      </c>
      <c r="U1119" s="1177" t="e">
        <f t="shared" si="82"/>
        <v>#DIV/0!</v>
      </c>
    </row>
    <row r="1120" spans="1:21" ht="110.25" hidden="1">
      <c r="A1120" s="952"/>
      <c r="B1120" s="1136" t="s">
        <v>5019</v>
      </c>
      <c r="C1120" s="954" t="s">
        <v>4476</v>
      </c>
      <c r="D1120" s="873" t="s">
        <v>399</v>
      </c>
      <c r="E1120" s="873" t="s">
        <v>399</v>
      </c>
      <c r="F1120" s="909">
        <v>501.5</v>
      </c>
      <c r="G1120" s="910"/>
      <c r="H1120" s="973"/>
      <c r="I1120" s="491"/>
      <c r="J1120" s="491">
        <v>501.5</v>
      </c>
      <c r="K1120" s="491"/>
      <c r="L1120" s="1081"/>
      <c r="M1120" s="1081"/>
      <c r="N1120" s="1081"/>
      <c r="O1120" s="1081"/>
      <c r="P1120" s="1081"/>
      <c r="Q1120" s="1081"/>
      <c r="R1120" s="1081"/>
      <c r="S1120" s="1124"/>
      <c r="T1120" s="1133">
        <f t="shared" si="81"/>
        <v>0</v>
      </c>
      <c r="U1120" s="1177" t="e">
        <f t="shared" si="82"/>
        <v>#DIV/0!</v>
      </c>
    </row>
    <row r="1121" spans="1:21" ht="63" hidden="1">
      <c r="A1121" s="952"/>
      <c r="B1121" s="1136" t="s">
        <v>5020</v>
      </c>
      <c r="C1121" s="954" t="s">
        <v>4476</v>
      </c>
      <c r="D1121" s="873" t="s">
        <v>399</v>
      </c>
      <c r="E1121" s="873" t="s">
        <v>399</v>
      </c>
      <c r="F1121" s="909">
        <v>399.5</v>
      </c>
      <c r="G1121" s="910"/>
      <c r="H1121" s="973"/>
      <c r="I1121" s="491"/>
      <c r="J1121" s="491">
        <v>399.5</v>
      </c>
      <c r="K1121" s="491"/>
      <c r="L1121" s="1081"/>
      <c r="M1121" s="1081"/>
      <c r="N1121" s="1081"/>
      <c r="O1121" s="1081"/>
      <c r="P1121" s="1081"/>
      <c r="Q1121" s="1081"/>
      <c r="R1121" s="1081"/>
      <c r="S1121" s="1124"/>
      <c r="T1121" s="1133">
        <f t="shared" si="81"/>
        <v>0</v>
      </c>
      <c r="U1121" s="1177" t="e">
        <f t="shared" si="82"/>
        <v>#DIV/0!</v>
      </c>
    </row>
    <row r="1122" spans="1:21" ht="47.25" hidden="1">
      <c r="A1122" s="952"/>
      <c r="B1122" s="1136" t="s">
        <v>5021</v>
      </c>
      <c r="C1122" s="954" t="s">
        <v>4476</v>
      </c>
      <c r="D1122" s="873" t="s">
        <v>399</v>
      </c>
      <c r="E1122" s="873" t="s">
        <v>399</v>
      </c>
      <c r="F1122" s="909">
        <v>136</v>
      </c>
      <c r="G1122" s="910"/>
      <c r="H1122" s="973"/>
      <c r="I1122" s="491"/>
      <c r="J1122" s="491">
        <v>136</v>
      </c>
      <c r="K1122" s="491"/>
      <c r="L1122" s="1081"/>
      <c r="M1122" s="1081"/>
      <c r="N1122" s="1081"/>
      <c r="O1122" s="1081"/>
      <c r="P1122" s="1081"/>
      <c r="Q1122" s="1081"/>
      <c r="R1122" s="1081"/>
      <c r="S1122" s="1124"/>
      <c r="T1122" s="1133">
        <f t="shared" si="81"/>
        <v>0</v>
      </c>
      <c r="U1122" s="1177" t="e">
        <f t="shared" si="82"/>
        <v>#DIV/0!</v>
      </c>
    </row>
    <row r="1123" spans="1:21" ht="19.5" hidden="1">
      <c r="A1123" s="952"/>
      <c r="B1123" s="1136" t="s">
        <v>5022</v>
      </c>
      <c r="C1123" s="954" t="s">
        <v>4476</v>
      </c>
      <c r="D1123" s="873" t="s">
        <v>399</v>
      </c>
      <c r="E1123" s="873" t="s">
        <v>399</v>
      </c>
      <c r="F1123" s="909"/>
      <c r="G1123" s="910"/>
      <c r="H1123" s="973"/>
      <c r="I1123" s="491"/>
      <c r="J1123" s="491">
        <v>0</v>
      </c>
      <c r="K1123" s="491"/>
      <c r="L1123" s="1081"/>
      <c r="M1123" s="1081"/>
      <c r="N1123" s="1081"/>
      <c r="O1123" s="1081"/>
      <c r="P1123" s="1081"/>
      <c r="Q1123" s="1081"/>
      <c r="R1123" s="1081"/>
      <c r="S1123" s="1124"/>
      <c r="T1123" s="1133"/>
      <c r="U1123" s="1177" t="e">
        <f t="shared" si="82"/>
        <v>#DIV/0!</v>
      </c>
    </row>
    <row r="1124" spans="1:21" ht="94.5" hidden="1">
      <c r="A1124" s="952"/>
      <c r="B1124" s="1136" t="s">
        <v>5023</v>
      </c>
      <c r="C1124" s="954" t="s">
        <v>4476</v>
      </c>
      <c r="D1124" s="873" t="s">
        <v>399</v>
      </c>
      <c r="E1124" s="873" t="s">
        <v>399</v>
      </c>
      <c r="F1124" s="909">
        <v>416.5</v>
      </c>
      <c r="G1124" s="910"/>
      <c r="H1124" s="973"/>
      <c r="I1124" s="491"/>
      <c r="J1124" s="491">
        <v>416.5</v>
      </c>
      <c r="K1124" s="491"/>
      <c r="L1124" s="1081"/>
      <c r="M1124" s="1081"/>
      <c r="N1124" s="1081"/>
      <c r="O1124" s="1081"/>
      <c r="P1124" s="1081"/>
      <c r="Q1124" s="1081"/>
      <c r="R1124" s="1081"/>
      <c r="S1124" s="1124"/>
      <c r="T1124" s="1133">
        <f>FLOOR(10.76*S1124,0.01)</f>
        <v>0</v>
      </c>
      <c r="U1124" s="1177" t="e">
        <f t="shared" si="82"/>
        <v>#DIV/0!</v>
      </c>
    </row>
    <row r="1125" spans="1:21" ht="110.25" hidden="1">
      <c r="A1125" s="952"/>
      <c r="B1125" s="1136" t="s">
        <v>5024</v>
      </c>
      <c r="C1125" s="954" t="s">
        <v>4476</v>
      </c>
      <c r="D1125" s="873" t="s">
        <v>399</v>
      </c>
      <c r="E1125" s="873" t="s">
        <v>399</v>
      </c>
      <c r="F1125" s="909">
        <v>446.25</v>
      </c>
      <c r="G1125" s="910"/>
      <c r="H1125" s="973"/>
      <c r="I1125" s="491"/>
      <c r="J1125" s="491">
        <v>446.25</v>
      </c>
      <c r="K1125" s="491"/>
      <c r="L1125" s="1081"/>
      <c r="M1125" s="1081"/>
      <c r="N1125" s="1081"/>
      <c r="O1125" s="1081"/>
      <c r="P1125" s="1081"/>
      <c r="Q1125" s="1081"/>
      <c r="R1125" s="1081"/>
      <c r="S1125" s="1124"/>
      <c r="T1125" s="1133">
        <f>FLOOR(10.76*S1125,0.01)</f>
        <v>0</v>
      </c>
      <c r="U1125" s="1177" t="e">
        <f t="shared" si="82"/>
        <v>#DIV/0!</v>
      </c>
    </row>
    <row r="1126" spans="1:21" ht="63" hidden="1">
      <c r="A1126" s="952"/>
      <c r="B1126" s="1136" t="s">
        <v>5025</v>
      </c>
      <c r="C1126" s="954" t="s">
        <v>4476</v>
      </c>
      <c r="D1126" s="873" t="s">
        <v>399</v>
      </c>
      <c r="E1126" s="873" t="s">
        <v>399</v>
      </c>
      <c r="F1126" s="909">
        <v>374</v>
      </c>
      <c r="G1126" s="910"/>
      <c r="H1126" s="973"/>
      <c r="I1126" s="491"/>
      <c r="J1126" s="491">
        <v>374</v>
      </c>
      <c r="K1126" s="491"/>
      <c r="L1126" s="1081"/>
      <c r="M1126" s="1081"/>
      <c r="N1126" s="1081"/>
      <c r="O1126" s="1081"/>
      <c r="P1126" s="1081"/>
      <c r="Q1126" s="1081"/>
      <c r="R1126" s="1081"/>
      <c r="S1126" s="1124"/>
      <c r="T1126" s="1133">
        <f>FLOOR(10.76*S1126,0.01)</f>
        <v>0</v>
      </c>
      <c r="U1126" s="1177" t="e">
        <f t="shared" si="82"/>
        <v>#DIV/0!</v>
      </c>
    </row>
    <row r="1127" spans="1:21" ht="47.25" hidden="1">
      <c r="A1127" s="952"/>
      <c r="B1127" s="1136" t="s">
        <v>5026</v>
      </c>
      <c r="C1127" s="954" t="s">
        <v>4476</v>
      </c>
      <c r="D1127" s="873" t="s">
        <v>399</v>
      </c>
      <c r="E1127" s="873" t="s">
        <v>399</v>
      </c>
      <c r="F1127" s="909">
        <v>123.25</v>
      </c>
      <c r="G1127" s="910"/>
      <c r="H1127" s="973"/>
      <c r="I1127" s="491"/>
      <c r="J1127" s="491">
        <v>123.25</v>
      </c>
      <c r="K1127" s="491"/>
      <c r="L1127" s="1081"/>
      <c r="M1127" s="1081"/>
      <c r="N1127" s="1081"/>
      <c r="O1127" s="1081"/>
      <c r="P1127" s="1081"/>
      <c r="Q1127" s="1081"/>
      <c r="R1127" s="1081"/>
      <c r="S1127" s="1124"/>
      <c r="T1127" s="1133">
        <f>FLOOR(10.76*S1127,0.01)</f>
        <v>0</v>
      </c>
      <c r="U1127" s="1177" t="e">
        <f t="shared" si="82"/>
        <v>#DIV/0!</v>
      </c>
    </row>
    <row r="1128" spans="1:21" ht="19.5" hidden="1">
      <c r="A1128" s="952"/>
      <c r="B1128" s="1136" t="s">
        <v>5027</v>
      </c>
      <c r="C1128" s="954"/>
      <c r="D1128" s="873" t="s">
        <v>399</v>
      </c>
      <c r="E1128" s="873" t="s">
        <v>399</v>
      </c>
      <c r="F1128" s="909"/>
      <c r="G1128" s="910"/>
      <c r="H1128" s="973"/>
      <c r="I1128" s="491"/>
      <c r="J1128" s="491">
        <v>0</v>
      </c>
      <c r="K1128" s="491"/>
      <c r="L1128" s="1081"/>
      <c r="M1128" s="1081"/>
      <c r="N1128" s="1081"/>
      <c r="O1128" s="1081"/>
      <c r="P1128" s="1081"/>
      <c r="Q1128" s="1081"/>
      <c r="R1128" s="1081"/>
      <c r="S1128" s="1124"/>
      <c r="T1128" s="1133"/>
      <c r="U1128" s="1177" t="e">
        <f t="shared" si="82"/>
        <v>#DIV/0!</v>
      </c>
    </row>
    <row r="1129" spans="1:21" ht="78.75" hidden="1">
      <c r="A1129" s="952"/>
      <c r="B1129" s="1136" t="s">
        <v>5028</v>
      </c>
      <c r="C1129" s="954" t="s">
        <v>4476</v>
      </c>
      <c r="D1129" s="873" t="s">
        <v>399</v>
      </c>
      <c r="E1129" s="873" t="s">
        <v>399</v>
      </c>
      <c r="F1129" s="909">
        <v>488.75</v>
      </c>
      <c r="G1129" s="910"/>
      <c r="H1129" s="973"/>
      <c r="I1129" s="491"/>
      <c r="J1129" s="491">
        <v>488.75</v>
      </c>
      <c r="K1129" s="491"/>
      <c r="L1129" s="1081"/>
      <c r="M1129" s="1081"/>
      <c r="N1129" s="1081"/>
      <c r="O1129" s="1081"/>
      <c r="P1129" s="1081"/>
      <c r="Q1129" s="1081"/>
      <c r="R1129" s="1081"/>
      <c r="S1129" s="1124"/>
      <c r="T1129" s="1133">
        <f>FLOOR(10.76*S1129,0.01)</f>
        <v>0</v>
      </c>
      <c r="U1129" s="1177" t="e">
        <f t="shared" si="82"/>
        <v>#DIV/0!</v>
      </c>
    </row>
    <row r="1130" spans="1:21" ht="63" hidden="1">
      <c r="A1130" s="952"/>
      <c r="B1130" s="1136" t="s">
        <v>5029</v>
      </c>
      <c r="C1130" s="954" t="s">
        <v>4476</v>
      </c>
      <c r="D1130" s="873" t="s">
        <v>399</v>
      </c>
      <c r="E1130" s="873" t="s">
        <v>399</v>
      </c>
      <c r="F1130" s="909">
        <v>531.25</v>
      </c>
      <c r="G1130" s="910"/>
      <c r="H1130" s="973"/>
      <c r="I1130" s="491"/>
      <c r="J1130" s="491">
        <v>531.25</v>
      </c>
      <c r="K1130" s="491"/>
      <c r="L1130" s="1081"/>
      <c r="M1130" s="1081"/>
      <c r="N1130" s="1081"/>
      <c r="O1130" s="1081"/>
      <c r="P1130" s="1081"/>
      <c r="Q1130" s="1081"/>
      <c r="R1130" s="1081"/>
      <c r="S1130" s="1124"/>
      <c r="T1130" s="1133">
        <f>FLOOR(10.76*S1130,0.01)</f>
        <v>0</v>
      </c>
      <c r="U1130" s="1177" t="e">
        <f t="shared" si="82"/>
        <v>#DIV/0!</v>
      </c>
    </row>
    <row r="1131" spans="1:21" ht="47.25" hidden="1">
      <c r="A1131" s="952"/>
      <c r="B1131" s="1136" t="s">
        <v>5030</v>
      </c>
      <c r="C1131" s="954" t="s">
        <v>4476</v>
      </c>
      <c r="D1131" s="873" t="s">
        <v>399</v>
      </c>
      <c r="E1131" s="873" t="s">
        <v>399</v>
      </c>
      <c r="F1131" s="909">
        <v>675.75</v>
      </c>
      <c r="G1131" s="910"/>
      <c r="H1131" s="973"/>
      <c r="I1131" s="491"/>
      <c r="J1131" s="491">
        <v>675.75</v>
      </c>
      <c r="K1131" s="491"/>
      <c r="L1131" s="1081"/>
      <c r="M1131" s="1081"/>
      <c r="N1131" s="1081"/>
      <c r="O1131" s="1081"/>
      <c r="P1131" s="1081"/>
      <c r="Q1131" s="1081"/>
      <c r="R1131" s="1081"/>
      <c r="S1131" s="1124"/>
      <c r="T1131" s="1133">
        <f>FLOOR(10.76*S1131,0.01)</f>
        <v>0</v>
      </c>
      <c r="U1131" s="1177" t="e">
        <f t="shared" si="82"/>
        <v>#DIV/0!</v>
      </c>
    </row>
    <row r="1132" spans="1:21" ht="19.5" hidden="1">
      <c r="A1132" s="952"/>
      <c r="B1132" s="1136" t="s">
        <v>5264</v>
      </c>
      <c r="C1132" s="954"/>
      <c r="D1132" s="873"/>
      <c r="E1132" s="873"/>
      <c r="F1132" s="909"/>
      <c r="G1132" s="910"/>
      <c r="H1132" s="973"/>
      <c r="I1132" s="491"/>
      <c r="J1132" s="491">
        <v>0</v>
      </c>
      <c r="K1132" s="491"/>
      <c r="L1132" s="1081"/>
      <c r="M1132" s="1081"/>
      <c r="N1132" s="1081"/>
      <c r="O1132" s="1081"/>
      <c r="P1132" s="1081"/>
      <c r="Q1132" s="1081"/>
      <c r="R1132" s="1081"/>
      <c r="S1132" s="1124"/>
      <c r="T1132" s="1133"/>
      <c r="U1132" s="1177" t="e">
        <f t="shared" si="82"/>
        <v>#DIV/0!</v>
      </c>
    </row>
    <row r="1133" spans="1:21" ht="78.75" hidden="1">
      <c r="A1133" s="952"/>
      <c r="B1133" s="1136" t="s">
        <v>5265</v>
      </c>
      <c r="C1133" s="954" t="s">
        <v>4476</v>
      </c>
      <c r="D1133" s="873" t="s">
        <v>399</v>
      </c>
      <c r="E1133" s="873" t="s">
        <v>399</v>
      </c>
      <c r="F1133" s="909">
        <v>318.75</v>
      </c>
      <c r="G1133" s="910"/>
      <c r="H1133" s="973"/>
      <c r="I1133" s="491"/>
      <c r="J1133" s="491">
        <v>318.75</v>
      </c>
      <c r="K1133" s="491"/>
      <c r="L1133" s="1081"/>
      <c r="M1133" s="1081"/>
      <c r="N1133" s="1081"/>
      <c r="O1133" s="1081"/>
      <c r="P1133" s="1081"/>
      <c r="Q1133" s="1081"/>
      <c r="R1133" s="1081"/>
      <c r="S1133" s="1124"/>
      <c r="T1133" s="1133">
        <f>FLOOR(10.76*S1133,0.01)</f>
        <v>0</v>
      </c>
      <c r="U1133" s="1177" t="e">
        <f t="shared" si="82"/>
        <v>#DIV/0!</v>
      </c>
    </row>
    <row r="1134" spans="1:21" ht="78.75" hidden="1">
      <c r="A1134" s="952"/>
      <c r="B1134" s="1136" t="s">
        <v>5266</v>
      </c>
      <c r="C1134" s="954" t="s">
        <v>4476</v>
      </c>
      <c r="D1134" s="873" t="s">
        <v>399</v>
      </c>
      <c r="E1134" s="873" t="s">
        <v>399</v>
      </c>
      <c r="F1134" s="909">
        <v>340</v>
      </c>
      <c r="G1134" s="910"/>
      <c r="H1134" s="973"/>
      <c r="I1134" s="491"/>
      <c r="J1134" s="491">
        <v>340</v>
      </c>
      <c r="K1134" s="491"/>
      <c r="L1134" s="1081"/>
      <c r="M1134" s="1081"/>
      <c r="N1134" s="1081"/>
      <c r="O1134" s="1081"/>
      <c r="P1134" s="1081"/>
      <c r="Q1134" s="1081"/>
      <c r="R1134" s="1081"/>
      <c r="S1134" s="1124"/>
      <c r="T1134" s="1133">
        <f>FLOOR(10.76*S1134,0.01)</f>
        <v>0</v>
      </c>
      <c r="U1134" s="1177" t="e">
        <f t="shared" si="82"/>
        <v>#DIV/0!</v>
      </c>
    </row>
    <row r="1135" spans="1:21" ht="94.5" hidden="1">
      <c r="A1135" s="952"/>
      <c r="B1135" s="1136" t="s">
        <v>5031</v>
      </c>
      <c r="C1135" s="954" t="s">
        <v>4476</v>
      </c>
      <c r="D1135" s="873" t="s">
        <v>399</v>
      </c>
      <c r="E1135" s="873" t="s">
        <v>399</v>
      </c>
      <c r="F1135" s="909">
        <v>365.5</v>
      </c>
      <c r="G1135" s="910"/>
      <c r="H1135" s="973"/>
      <c r="I1135" s="491"/>
      <c r="J1135" s="491">
        <v>365.5</v>
      </c>
      <c r="K1135" s="491"/>
      <c r="L1135" s="1081"/>
      <c r="M1135" s="1081"/>
      <c r="N1135" s="1081"/>
      <c r="O1135" s="1081"/>
      <c r="P1135" s="1081"/>
      <c r="Q1135" s="1081"/>
      <c r="R1135" s="1081"/>
      <c r="S1135" s="1124"/>
      <c r="T1135" s="1133">
        <f>FLOOR(10.76*S1135,0.01)</f>
        <v>0</v>
      </c>
      <c r="U1135" s="1177" t="e">
        <f t="shared" si="82"/>
        <v>#DIV/0!</v>
      </c>
    </row>
    <row r="1136" spans="1:21" ht="78.75" hidden="1">
      <c r="A1136" s="952"/>
      <c r="B1136" s="1136" t="s">
        <v>5267</v>
      </c>
      <c r="C1136" s="954" t="s">
        <v>4476</v>
      </c>
      <c r="D1136" s="873" t="s">
        <v>399</v>
      </c>
      <c r="E1136" s="873" t="s">
        <v>399</v>
      </c>
      <c r="F1136" s="909">
        <v>454.75</v>
      </c>
      <c r="G1136" s="910"/>
      <c r="H1136" s="973"/>
      <c r="I1136" s="491"/>
      <c r="J1136" s="491">
        <v>454.75</v>
      </c>
      <c r="K1136" s="491"/>
      <c r="L1136" s="1081"/>
      <c r="M1136" s="1081"/>
      <c r="N1136" s="1081"/>
      <c r="O1136" s="1081"/>
      <c r="P1136" s="1081"/>
      <c r="Q1136" s="1081"/>
      <c r="R1136" s="1081"/>
      <c r="S1136" s="1124"/>
      <c r="T1136" s="1133">
        <f>FLOOR(10.76*S1136,0.01)</f>
        <v>0</v>
      </c>
      <c r="U1136" s="1177" t="e">
        <f t="shared" si="82"/>
        <v>#DIV/0!</v>
      </c>
    </row>
    <row r="1137" spans="1:23" ht="19.5">
      <c r="A1137" s="952"/>
      <c r="B1137" s="1082" t="s">
        <v>4010</v>
      </c>
      <c r="C1137" s="954"/>
      <c r="D1137" s="873"/>
      <c r="E1137" s="873"/>
      <c r="F1137" s="909"/>
      <c r="G1137" s="910"/>
      <c r="H1137" s="973"/>
      <c r="I1137" s="491"/>
      <c r="J1137" s="491">
        <v>0</v>
      </c>
      <c r="K1137" s="491"/>
      <c r="L1137" s="491"/>
      <c r="M1137" s="491"/>
      <c r="N1137" s="491"/>
      <c r="O1137" s="491"/>
      <c r="P1137" s="491"/>
      <c r="Q1137" s="491"/>
      <c r="R1137" s="491"/>
      <c r="S1137" s="1124"/>
      <c r="T1137" s="1133"/>
      <c r="U1137" s="1177" t="e">
        <f t="shared" si="82"/>
        <v>#DIV/0!</v>
      </c>
    </row>
    <row r="1138" spans="1:23" ht="63">
      <c r="A1138" s="952"/>
      <c r="B1138" s="1136" t="s">
        <v>5032</v>
      </c>
      <c r="C1138" s="954" t="s">
        <v>4476</v>
      </c>
      <c r="D1138" s="873" t="s">
        <v>399</v>
      </c>
      <c r="E1138" s="873" t="s">
        <v>399</v>
      </c>
      <c r="F1138" s="909">
        <v>510</v>
      </c>
      <c r="G1138" s="910">
        <v>548</v>
      </c>
      <c r="H1138" s="973">
        <v>548</v>
      </c>
      <c r="I1138" s="491">
        <v>548</v>
      </c>
      <c r="J1138" s="491">
        <v>510</v>
      </c>
      <c r="K1138" s="491"/>
      <c r="L1138" s="1047">
        <v>548</v>
      </c>
      <c r="M1138" s="1047">
        <v>548</v>
      </c>
      <c r="N1138" s="1047">
        <v>548</v>
      </c>
      <c r="O1138" s="1047">
        <v>584</v>
      </c>
      <c r="P1138" s="1047">
        <v>584</v>
      </c>
      <c r="Q1138" s="1047">
        <v>584</v>
      </c>
      <c r="R1138" s="1047">
        <v>584</v>
      </c>
      <c r="S1138" s="1131">
        <v>642</v>
      </c>
      <c r="T1138" s="1133">
        <f t="shared" ref="T1138:T1151" si="83">FLOOR(10.76*S1138,0.01)</f>
        <v>6907.92</v>
      </c>
      <c r="U1138" s="1177">
        <f t="shared" si="82"/>
        <v>9.9315068493150679E-2</v>
      </c>
      <c r="W1138" s="282" t="s">
        <v>5906</v>
      </c>
    </row>
    <row r="1139" spans="1:23" ht="63">
      <c r="A1139" s="952"/>
      <c r="B1139" s="1136" t="s">
        <v>5033</v>
      </c>
      <c r="C1139" s="954" t="s">
        <v>4476</v>
      </c>
      <c r="D1139" s="873" t="s">
        <v>399</v>
      </c>
      <c r="E1139" s="873" t="s">
        <v>399</v>
      </c>
      <c r="F1139" s="909">
        <v>590.75</v>
      </c>
      <c r="G1139" s="910">
        <v>636</v>
      </c>
      <c r="H1139" s="973">
        <v>636</v>
      </c>
      <c r="I1139" s="491">
        <v>636</v>
      </c>
      <c r="J1139" s="491">
        <v>590.75</v>
      </c>
      <c r="K1139" s="491"/>
      <c r="L1139" s="1047">
        <v>636</v>
      </c>
      <c r="M1139" s="1047">
        <v>636</v>
      </c>
      <c r="N1139" s="1047">
        <v>636</v>
      </c>
      <c r="O1139" s="1047">
        <v>678</v>
      </c>
      <c r="P1139" s="1047">
        <v>678</v>
      </c>
      <c r="Q1139" s="1047">
        <v>678</v>
      </c>
      <c r="R1139" s="1047">
        <v>678</v>
      </c>
      <c r="S1139" s="1131">
        <v>745</v>
      </c>
      <c r="T1139" s="1133">
        <f t="shared" si="83"/>
        <v>8016.2</v>
      </c>
      <c r="U1139" s="1177">
        <f t="shared" si="82"/>
        <v>9.8820058997050153E-2</v>
      </c>
    </row>
    <row r="1140" spans="1:23" ht="63">
      <c r="A1140" s="952"/>
      <c r="B1140" s="1136" t="s">
        <v>5034</v>
      </c>
      <c r="C1140" s="954" t="s">
        <v>4476</v>
      </c>
      <c r="D1140" s="873" t="s">
        <v>399</v>
      </c>
      <c r="E1140" s="873" t="s">
        <v>399</v>
      </c>
      <c r="F1140" s="909">
        <v>718.25</v>
      </c>
      <c r="G1140" s="910">
        <v>773</v>
      </c>
      <c r="H1140" s="973">
        <v>773</v>
      </c>
      <c r="I1140" s="491">
        <v>773</v>
      </c>
      <c r="J1140" s="491">
        <v>718.25</v>
      </c>
      <c r="K1140" s="491"/>
      <c r="L1140" s="1047">
        <v>773</v>
      </c>
      <c r="M1140" s="1047">
        <v>773</v>
      </c>
      <c r="N1140" s="1047">
        <v>773</v>
      </c>
      <c r="O1140" s="1047">
        <v>824</v>
      </c>
      <c r="P1140" s="1047">
        <v>824</v>
      </c>
      <c r="Q1140" s="1047">
        <v>824</v>
      </c>
      <c r="R1140" s="1047">
        <v>824</v>
      </c>
      <c r="S1140" s="1131">
        <v>908</v>
      </c>
      <c r="T1140" s="1133">
        <f t="shared" si="83"/>
        <v>9770.08</v>
      </c>
      <c r="U1140" s="1177">
        <f t="shared" si="82"/>
        <v>0.10194174757281553</v>
      </c>
    </row>
    <row r="1141" spans="1:23" ht="37.5">
      <c r="A1141" s="952">
        <v>48</v>
      </c>
      <c r="B1141" s="1082" t="s">
        <v>5035</v>
      </c>
      <c r="C1141" s="954"/>
      <c r="D1141" s="873"/>
      <c r="E1141" s="873"/>
      <c r="F1141" s="722"/>
      <c r="G1141" s="873"/>
      <c r="H1141" s="973"/>
      <c r="I1141" s="491"/>
      <c r="J1141" s="491"/>
      <c r="K1141" s="491"/>
      <c r="L1141" s="491"/>
      <c r="M1141" s="491"/>
      <c r="N1141" s="491"/>
      <c r="O1141" s="491"/>
      <c r="P1141" s="491"/>
      <c r="Q1141" s="491"/>
      <c r="R1141" s="491"/>
      <c r="S1141" s="1124"/>
      <c r="T1141" s="1133">
        <f t="shared" si="83"/>
        <v>0</v>
      </c>
      <c r="U1141" s="1177" t="e">
        <f t="shared" si="82"/>
        <v>#DIV/0!</v>
      </c>
    </row>
    <row r="1142" spans="1:23" ht="63.75">
      <c r="A1142" s="661">
        <v>48.1</v>
      </c>
      <c r="B1142" s="1145" t="s">
        <v>5036</v>
      </c>
      <c r="C1142" s="954"/>
      <c r="D1142" s="873"/>
      <c r="E1142" s="873"/>
      <c r="F1142" s="722"/>
      <c r="G1142" s="873"/>
      <c r="H1142" s="973"/>
      <c r="I1142" s="491"/>
      <c r="J1142" s="491"/>
      <c r="K1142" s="491"/>
      <c r="L1142" s="491"/>
      <c r="M1142" s="491"/>
      <c r="N1142" s="491"/>
      <c r="O1142" s="491"/>
      <c r="P1142" s="491"/>
      <c r="Q1142" s="491"/>
      <c r="R1142" s="491"/>
      <c r="S1142" s="1124"/>
      <c r="T1142" s="1133">
        <f t="shared" si="83"/>
        <v>0</v>
      </c>
      <c r="U1142" s="1177" t="e">
        <f t="shared" si="82"/>
        <v>#DIV/0!</v>
      </c>
    </row>
    <row r="1143" spans="1:23" ht="19.5">
      <c r="A1143" s="952"/>
      <c r="B1143" s="1136" t="s">
        <v>5037</v>
      </c>
      <c r="C1143" s="955" t="s">
        <v>5038</v>
      </c>
      <c r="D1143" s="873" t="s">
        <v>399</v>
      </c>
      <c r="E1143" s="873" t="s">
        <v>399</v>
      </c>
      <c r="F1143" s="722">
        <v>340</v>
      </c>
      <c r="G1143" s="873">
        <v>340</v>
      </c>
      <c r="H1143" s="973"/>
      <c r="I1143" s="491"/>
      <c r="J1143" s="491">
        <v>340</v>
      </c>
      <c r="K1143" s="491"/>
      <c r="L1143" s="1090"/>
      <c r="M1143" s="1090"/>
      <c r="N1143" s="1090"/>
      <c r="O1143" s="1090"/>
      <c r="P1143" s="1090"/>
      <c r="Q1143" s="1090"/>
      <c r="R1143" s="1090"/>
      <c r="S1143" s="1129"/>
      <c r="T1143" s="1133">
        <f t="shared" si="83"/>
        <v>0</v>
      </c>
      <c r="U1143" s="1177" t="e">
        <f t="shared" si="82"/>
        <v>#DIV/0!</v>
      </c>
    </row>
    <row r="1144" spans="1:23" ht="19.5">
      <c r="A1144" s="952"/>
      <c r="B1144" s="1136" t="s">
        <v>5039</v>
      </c>
      <c r="C1144" s="956" t="s">
        <v>4476</v>
      </c>
      <c r="D1144" s="873" t="s">
        <v>399</v>
      </c>
      <c r="E1144" s="873" t="s">
        <v>399</v>
      </c>
      <c r="F1144" s="722">
        <v>348.5</v>
      </c>
      <c r="G1144" s="873">
        <v>333</v>
      </c>
      <c r="H1144" s="973">
        <v>333</v>
      </c>
      <c r="I1144" s="491">
        <v>333</v>
      </c>
      <c r="J1144" s="491">
        <v>348.5</v>
      </c>
      <c r="K1144" s="491"/>
      <c r="L1144" s="1047">
        <v>333</v>
      </c>
      <c r="M1144" s="1047">
        <v>333</v>
      </c>
      <c r="N1144" s="1047">
        <v>333</v>
      </c>
      <c r="O1144" s="1047">
        <v>355</v>
      </c>
      <c r="P1144" s="1047">
        <v>355</v>
      </c>
      <c r="Q1144" s="1047">
        <v>355</v>
      </c>
      <c r="R1144" s="1047">
        <v>355</v>
      </c>
      <c r="S1144" s="1131">
        <v>375</v>
      </c>
      <c r="T1144" s="1133">
        <f t="shared" si="83"/>
        <v>4035</v>
      </c>
      <c r="U1144" s="1177">
        <f t="shared" si="82"/>
        <v>5.6338028169014086E-2</v>
      </c>
    </row>
    <row r="1145" spans="1:23" ht="19.5">
      <c r="A1145" s="952"/>
      <c r="B1145" s="1136" t="s">
        <v>5040</v>
      </c>
      <c r="C1145" s="956" t="s">
        <v>4476</v>
      </c>
      <c r="D1145" s="873" t="s">
        <v>399</v>
      </c>
      <c r="E1145" s="873" t="s">
        <v>399</v>
      </c>
      <c r="F1145" s="722">
        <v>361.25</v>
      </c>
      <c r="G1145" s="873">
        <v>361.25</v>
      </c>
      <c r="H1145" s="973"/>
      <c r="I1145" s="491"/>
      <c r="J1145" s="491">
        <v>361.25</v>
      </c>
      <c r="K1145" s="491"/>
      <c r="L1145" s="1090"/>
      <c r="M1145" s="1090"/>
      <c r="N1145" s="1090"/>
      <c r="O1145" s="1090"/>
      <c r="P1145" s="1090"/>
      <c r="Q1145" s="1090"/>
      <c r="R1145" s="1090"/>
      <c r="S1145" s="1129"/>
      <c r="T1145" s="1133">
        <f t="shared" si="83"/>
        <v>0</v>
      </c>
      <c r="U1145" s="1177" t="e">
        <f t="shared" si="82"/>
        <v>#DIV/0!</v>
      </c>
    </row>
    <row r="1146" spans="1:23" ht="19.5">
      <c r="A1146" s="952"/>
      <c r="B1146" s="1136" t="s">
        <v>5041</v>
      </c>
      <c r="C1146" s="956" t="s">
        <v>4476</v>
      </c>
      <c r="D1146" s="873" t="s">
        <v>399</v>
      </c>
      <c r="E1146" s="873"/>
      <c r="F1146" s="722">
        <v>369.75</v>
      </c>
      <c r="G1146" s="873">
        <v>447</v>
      </c>
      <c r="H1146" s="973">
        <v>447</v>
      </c>
      <c r="I1146" s="491">
        <v>447</v>
      </c>
      <c r="J1146" s="491">
        <v>369.75</v>
      </c>
      <c r="K1146" s="491"/>
      <c r="L1146" s="1047">
        <v>447</v>
      </c>
      <c r="M1146" s="1047">
        <v>447</v>
      </c>
      <c r="N1146" s="1047">
        <v>447</v>
      </c>
      <c r="O1146" s="1047">
        <v>476</v>
      </c>
      <c r="P1146" s="1047">
        <v>476</v>
      </c>
      <c r="Q1146" s="1047">
        <v>476</v>
      </c>
      <c r="R1146" s="1047">
        <v>476</v>
      </c>
      <c r="S1146" s="1131">
        <v>505</v>
      </c>
      <c r="T1146" s="1133">
        <f t="shared" si="83"/>
        <v>5433.8</v>
      </c>
      <c r="U1146" s="1177">
        <f t="shared" si="82"/>
        <v>6.0924369747899158E-2</v>
      </c>
    </row>
    <row r="1147" spans="1:23" ht="19.5">
      <c r="A1147" s="952"/>
      <c r="B1147" s="1136" t="s">
        <v>5042</v>
      </c>
      <c r="C1147" s="956" t="s">
        <v>4476</v>
      </c>
      <c r="D1147" s="873" t="s">
        <v>399</v>
      </c>
      <c r="E1147" s="873" t="s">
        <v>399</v>
      </c>
      <c r="F1147" s="722">
        <v>361.25</v>
      </c>
      <c r="G1147" s="873">
        <v>361.25</v>
      </c>
      <c r="H1147" s="973"/>
      <c r="I1147" s="491"/>
      <c r="J1147" s="491">
        <v>361.25</v>
      </c>
      <c r="K1147" s="491"/>
      <c r="L1147" s="1090"/>
      <c r="M1147" s="1090"/>
      <c r="N1147" s="1090"/>
      <c r="O1147" s="1090"/>
      <c r="P1147" s="1090"/>
      <c r="Q1147" s="1090"/>
      <c r="R1147" s="1090"/>
      <c r="S1147" s="1129"/>
      <c r="T1147" s="1133">
        <f t="shared" si="83"/>
        <v>0</v>
      </c>
      <c r="U1147" s="1177" t="e">
        <f t="shared" si="82"/>
        <v>#DIV/0!</v>
      </c>
    </row>
    <row r="1148" spans="1:23" ht="19.5">
      <c r="A1148" s="952"/>
      <c r="B1148" s="1136" t="s">
        <v>5043</v>
      </c>
      <c r="C1148" s="956" t="s">
        <v>4476</v>
      </c>
      <c r="D1148" s="873" t="s">
        <v>399</v>
      </c>
      <c r="E1148" s="873" t="s">
        <v>399</v>
      </c>
      <c r="F1148" s="722">
        <v>382.5</v>
      </c>
      <c r="G1148" s="873">
        <v>382.5</v>
      </c>
      <c r="H1148" s="973"/>
      <c r="I1148" s="491"/>
      <c r="J1148" s="491">
        <v>382.5</v>
      </c>
      <c r="K1148" s="491"/>
      <c r="L1148" s="1090"/>
      <c r="M1148" s="1090"/>
      <c r="N1148" s="1090"/>
      <c r="O1148" s="1090"/>
      <c r="P1148" s="1090"/>
      <c r="Q1148" s="1090"/>
      <c r="R1148" s="1090"/>
      <c r="S1148" s="1129"/>
      <c r="T1148" s="1133">
        <f t="shared" si="83"/>
        <v>0</v>
      </c>
      <c r="U1148" s="1177" t="e">
        <f t="shared" si="82"/>
        <v>#DIV/0!</v>
      </c>
    </row>
    <row r="1149" spans="1:23" ht="19.5">
      <c r="A1149" s="952"/>
      <c r="B1149" s="1136" t="s">
        <v>5044</v>
      </c>
      <c r="C1149" s="956" t="s">
        <v>4476</v>
      </c>
      <c r="D1149" s="873" t="s">
        <v>399</v>
      </c>
      <c r="E1149" s="873" t="s">
        <v>399</v>
      </c>
      <c r="F1149" s="722">
        <v>391</v>
      </c>
      <c r="G1149" s="873">
        <v>391</v>
      </c>
      <c r="H1149" s="973"/>
      <c r="I1149" s="491"/>
      <c r="J1149" s="491">
        <v>391</v>
      </c>
      <c r="K1149" s="491"/>
      <c r="L1149" s="1090"/>
      <c r="M1149" s="1090"/>
      <c r="N1149" s="1090"/>
      <c r="O1149" s="1090"/>
      <c r="P1149" s="1090"/>
      <c r="Q1149" s="1090"/>
      <c r="R1149" s="1090"/>
      <c r="S1149" s="1129"/>
      <c r="T1149" s="1133">
        <f t="shared" si="83"/>
        <v>0</v>
      </c>
      <c r="U1149" s="1177" t="e">
        <f t="shared" si="82"/>
        <v>#DIV/0!</v>
      </c>
    </row>
    <row r="1150" spans="1:23" ht="19.5">
      <c r="A1150" s="952"/>
      <c r="B1150" s="1136" t="s">
        <v>5045</v>
      </c>
      <c r="C1150" s="956" t="s">
        <v>4476</v>
      </c>
      <c r="D1150" s="873" t="s">
        <v>399</v>
      </c>
      <c r="E1150" s="873" t="s">
        <v>399</v>
      </c>
      <c r="F1150" s="722">
        <v>361.25</v>
      </c>
      <c r="G1150" s="873">
        <v>361.25</v>
      </c>
      <c r="H1150" s="973"/>
      <c r="I1150" s="491"/>
      <c r="J1150" s="491">
        <v>361.25</v>
      </c>
      <c r="K1150" s="491"/>
      <c r="L1150" s="1090"/>
      <c r="M1150" s="1090"/>
      <c r="N1150" s="1090"/>
      <c r="O1150" s="1090"/>
      <c r="P1150" s="1090"/>
      <c r="Q1150" s="1090"/>
      <c r="R1150" s="1090"/>
      <c r="S1150" s="1129"/>
      <c r="T1150" s="1133">
        <f t="shared" si="83"/>
        <v>0</v>
      </c>
      <c r="U1150" s="1177" t="e">
        <f t="shared" si="82"/>
        <v>#DIV/0!</v>
      </c>
    </row>
    <row r="1151" spans="1:23" ht="19.5">
      <c r="A1151" s="952"/>
      <c r="B1151" s="1136" t="s">
        <v>5046</v>
      </c>
      <c r="C1151" s="956" t="s">
        <v>4476</v>
      </c>
      <c r="D1151" s="873" t="s">
        <v>399</v>
      </c>
      <c r="E1151" s="873" t="s">
        <v>399</v>
      </c>
      <c r="F1151" s="722">
        <v>391</v>
      </c>
      <c r="G1151" s="873">
        <v>391</v>
      </c>
      <c r="H1151" s="973"/>
      <c r="I1151" s="491"/>
      <c r="J1151" s="491">
        <v>391</v>
      </c>
      <c r="K1151" s="491"/>
      <c r="L1151" s="1090"/>
      <c r="M1151" s="1090"/>
      <c r="N1151" s="1090"/>
      <c r="O1151" s="1090"/>
      <c r="P1151" s="1090"/>
      <c r="Q1151" s="1090"/>
      <c r="R1151" s="1090"/>
      <c r="S1151" s="1129"/>
      <c r="T1151" s="1133">
        <f t="shared" si="83"/>
        <v>0</v>
      </c>
      <c r="U1151" s="1177" t="e">
        <f t="shared" si="82"/>
        <v>#DIV/0!</v>
      </c>
    </row>
    <row r="1152" spans="1:23" ht="31.5">
      <c r="A1152" s="284">
        <v>49</v>
      </c>
      <c r="B1152" s="1142" t="s">
        <v>5047</v>
      </c>
      <c r="C1152" s="292"/>
      <c r="D1152" s="722"/>
      <c r="E1152" s="722"/>
      <c r="F1152" s="722"/>
      <c r="G1152" s="722"/>
      <c r="H1152" s="973"/>
      <c r="I1152" s="491"/>
      <c r="J1152" s="491"/>
      <c r="K1152" s="491"/>
      <c r="L1152" s="491"/>
      <c r="M1152" s="491"/>
      <c r="N1152" s="491"/>
      <c r="O1152" s="491"/>
      <c r="P1152" s="491"/>
      <c r="Q1152" s="491"/>
      <c r="R1152" s="491"/>
      <c r="S1152" s="1124"/>
      <c r="T1152" s="1133">
        <f>FLOOR(35.31*S1152,0.01)</f>
        <v>0</v>
      </c>
      <c r="U1152" s="1177" t="e">
        <f t="shared" si="82"/>
        <v>#DIV/0!</v>
      </c>
    </row>
    <row r="1153" spans="1:23" ht="31.5">
      <c r="A1153" s="957">
        <v>1</v>
      </c>
      <c r="B1153" s="1170" t="s">
        <v>5048</v>
      </c>
      <c r="C1153" s="958"/>
      <c r="D1153" s="958"/>
      <c r="E1153" s="959"/>
      <c r="F1153" s="994"/>
      <c r="G1153" s="959"/>
      <c r="H1153" s="973"/>
      <c r="I1153" s="491"/>
      <c r="J1153" s="491"/>
      <c r="K1153" s="491"/>
      <c r="L1153" s="491"/>
      <c r="M1153" s="491"/>
      <c r="N1153" s="491"/>
      <c r="O1153" s="491"/>
      <c r="P1153" s="491"/>
      <c r="Q1153" s="491"/>
      <c r="R1153" s="491"/>
      <c r="S1153" s="1124"/>
      <c r="T1153" s="1133">
        <f>FLOOR(35.31*S1153,0.01)</f>
        <v>0</v>
      </c>
      <c r="U1153" s="1177" t="e">
        <f t="shared" si="82"/>
        <v>#DIV/0!</v>
      </c>
    </row>
    <row r="1154" spans="1:23" ht="76.5">
      <c r="A1154" s="462">
        <v>1.1000000000000001</v>
      </c>
      <c r="B1154" s="1140" t="s">
        <v>5049</v>
      </c>
      <c r="C1154" s="462" t="s">
        <v>5050</v>
      </c>
      <c r="D1154" s="462"/>
      <c r="E1154" s="462">
        <v>150</v>
      </c>
      <c r="F1154" s="480">
        <f>(E1154*0.1)+E1154</f>
        <v>165</v>
      </c>
      <c r="G1154" s="480">
        <v>150</v>
      </c>
      <c r="H1154" s="975">
        <v>150</v>
      </c>
      <c r="I1154" s="491">
        <v>150</v>
      </c>
      <c r="J1154" s="491">
        <v>165</v>
      </c>
      <c r="K1154" s="491"/>
      <c r="L1154" s="1032">
        <v>150</v>
      </c>
      <c r="M1154" s="1032">
        <v>150</v>
      </c>
      <c r="N1154" s="1032">
        <v>150</v>
      </c>
      <c r="O1154" s="1032">
        <v>159</v>
      </c>
      <c r="P1154" s="1032">
        <v>159</v>
      </c>
      <c r="Q1154" s="1032">
        <v>159</v>
      </c>
      <c r="R1154" s="1032">
        <v>159</v>
      </c>
      <c r="S1154" s="1131">
        <v>159</v>
      </c>
      <c r="T1154" s="1133">
        <f>S1154</f>
        <v>159</v>
      </c>
      <c r="U1154" s="1177">
        <f t="shared" si="82"/>
        <v>0</v>
      </c>
      <c r="W1154" s="282" t="s">
        <v>5783</v>
      </c>
    </row>
    <row r="1155" spans="1:23" ht="89.25">
      <c r="A1155" s="462">
        <v>1.2</v>
      </c>
      <c r="B1155" s="1140" t="s">
        <v>5051</v>
      </c>
      <c r="C1155" s="462" t="s">
        <v>5050</v>
      </c>
      <c r="D1155" s="462"/>
      <c r="E1155" s="462">
        <v>225</v>
      </c>
      <c r="F1155" s="480">
        <f>(E1155*0.1)+E1155</f>
        <v>247.5</v>
      </c>
      <c r="G1155" s="480">
        <v>250</v>
      </c>
      <c r="H1155" s="975">
        <v>250</v>
      </c>
      <c r="I1155" s="491">
        <v>250</v>
      </c>
      <c r="J1155" s="491">
        <v>247.5</v>
      </c>
      <c r="K1155" s="491"/>
      <c r="L1155" s="1032">
        <v>250</v>
      </c>
      <c r="M1155" s="1032">
        <v>250</v>
      </c>
      <c r="N1155" s="1032">
        <v>250</v>
      </c>
      <c r="O1155" s="1032">
        <v>266</v>
      </c>
      <c r="P1155" s="1032">
        <v>266</v>
      </c>
      <c r="Q1155" s="1032">
        <v>266</v>
      </c>
      <c r="R1155" s="1032">
        <v>266</v>
      </c>
      <c r="S1155" s="1131">
        <v>266</v>
      </c>
      <c r="T1155" s="1133">
        <f>S1155</f>
        <v>266</v>
      </c>
      <c r="U1155" s="1177">
        <f t="shared" si="82"/>
        <v>0</v>
      </c>
    </row>
    <row r="1156" spans="1:23" ht="89.25">
      <c r="A1156" s="462">
        <v>1.3</v>
      </c>
      <c r="B1156" s="1140" t="s">
        <v>5052</v>
      </c>
      <c r="C1156" s="462" t="s">
        <v>5050</v>
      </c>
      <c r="D1156" s="462"/>
      <c r="E1156" s="462">
        <v>450</v>
      </c>
      <c r="F1156" s="480">
        <f>(E1156*0.1)+E1156</f>
        <v>495</v>
      </c>
      <c r="G1156" s="480">
        <v>450</v>
      </c>
      <c r="H1156" s="975">
        <v>450</v>
      </c>
      <c r="I1156" s="491">
        <v>450</v>
      </c>
      <c r="J1156" s="491">
        <v>495</v>
      </c>
      <c r="K1156" s="491"/>
      <c r="L1156" s="1032">
        <v>450</v>
      </c>
      <c r="M1156" s="1032">
        <v>450</v>
      </c>
      <c r="N1156" s="1032">
        <v>450</v>
      </c>
      <c r="O1156" s="1032">
        <v>479</v>
      </c>
      <c r="P1156" s="1032">
        <v>479</v>
      </c>
      <c r="Q1156" s="1032">
        <v>479</v>
      </c>
      <c r="R1156" s="1032">
        <v>479</v>
      </c>
      <c r="S1156" s="1131">
        <v>479</v>
      </c>
      <c r="T1156" s="1133">
        <f t="shared" ref="T1156:T1167" si="84">S1156</f>
        <v>479</v>
      </c>
      <c r="U1156" s="1177">
        <f t="shared" si="82"/>
        <v>0</v>
      </c>
    </row>
    <row r="1157" spans="1:23" ht="89.25">
      <c r="A1157" s="462">
        <v>1.5</v>
      </c>
      <c r="B1157" s="1140" t="s">
        <v>5053</v>
      </c>
      <c r="C1157" s="462" t="s">
        <v>5050</v>
      </c>
      <c r="D1157" s="462"/>
      <c r="E1157" s="462">
        <v>275</v>
      </c>
      <c r="F1157" s="480">
        <f t="shared" ref="F1157:F1166" si="85">(E1157*0.1)+E1157</f>
        <v>302.5</v>
      </c>
      <c r="G1157" s="480">
        <v>300</v>
      </c>
      <c r="H1157" s="975">
        <v>300</v>
      </c>
      <c r="I1157" s="491">
        <v>300</v>
      </c>
      <c r="J1157" s="491">
        <v>302.5</v>
      </c>
      <c r="K1157" s="491"/>
      <c r="L1157" s="1032">
        <v>300</v>
      </c>
      <c r="M1157" s="1032">
        <v>300</v>
      </c>
      <c r="N1157" s="1032">
        <v>300</v>
      </c>
      <c r="O1157" s="1032">
        <v>319</v>
      </c>
      <c r="P1157" s="1032">
        <v>319</v>
      </c>
      <c r="Q1157" s="1032">
        <v>319</v>
      </c>
      <c r="R1157" s="1032">
        <v>319</v>
      </c>
      <c r="S1157" s="1131">
        <v>319</v>
      </c>
      <c r="T1157" s="1133">
        <f t="shared" si="84"/>
        <v>319</v>
      </c>
      <c r="U1157" s="1177">
        <f t="shared" si="82"/>
        <v>0</v>
      </c>
    </row>
    <row r="1158" spans="1:23" ht="76.5">
      <c r="A1158" s="462">
        <v>1.6</v>
      </c>
      <c r="B1158" s="1140" t="s">
        <v>5054</v>
      </c>
      <c r="C1158" s="462" t="s">
        <v>5050</v>
      </c>
      <c r="D1158" s="462"/>
      <c r="E1158" s="462">
        <v>850</v>
      </c>
      <c r="F1158" s="480">
        <f t="shared" si="85"/>
        <v>935</v>
      </c>
      <c r="G1158" s="480">
        <v>1000</v>
      </c>
      <c r="H1158" s="975">
        <v>1000</v>
      </c>
      <c r="I1158" s="491">
        <v>1000</v>
      </c>
      <c r="J1158" s="491">
        <v>935</v>
      </c>
      <c r="K1158" s="491"/>
      <c r="L1158" s="1032">
        <v>1000</v>
      </c>
      <c r="M1158" s="1032">
        <v>1000</v>
      </c>
      <c r="N1158" s="1032">
        <v>1000</v>
      </c>
      <c r="O1158" s="1032">
        <v>1050</v>
      </c>
      <c r="P1158" s="1032">
        <v>1050</v>
      </c>
      <c r="Q1158" s="1032">
        <v>1050</v>
      </c>
      <c r="R1158" s="1032">
        <v>1050</v>
      </c>
      <c r="S1158" s="1131">
        <v>1050</v>
      </c>
      <c r="T1158" s="1133">
        <f t="shared" si="84"/>
        <v>1050</v>
      </c>
      <c r="U1158" s="1177">
        <f t="shared" si="82"/>
        <v>0</v>
      </c>
    </row>
    <row r="1159" spans="1:23" ht="76.5">
      <c r="A1159" s="462">
        <v>1.7</v>
      </c>
      <c r="B1159" s="1140" t="s">
        <v>5055</v>
      </c>
      <c r="C1159" s="462" t="s">
        <v>5050</v>
      </c>
      <c r="D1159" s="462"/>
      <c r="E1159" s="462">
        <v>850</v>
      </c>
      <c r="F1159" s="480">
        <f t="shared" si="85"/>
        <v>935</v>
      </c>
      <c r="G1159" s="480">
        <v>1000</v>
      </c>
      <c r="H1159" s="975">
        <v>1000</v>
      </c>
      <c r="I1159" s="491">
        <v>1000</v>
      </c>
      <c r="J1159" s="491">
        <v>935</v>
      </c>
      <c r="K1159" s="491"/>
      <c r="L1159" s="1032">
        <v>1000</v>
      </c>
      <c r="M1159" s="1032">
        <v>1000</v>
      </c>
      <c r="N1159" s="1032">
        <v>1000</v>
      </c>
      <c r="O1159" s="1032">
        <v>1050</v>
      </c>
      <c r="P1159" s="1032">
        <v>1050</v>
      </c>
      <c r="Q1159" s="1032">
        <v>1050</v>
      </c>
      <c r="R1159" s="1032">
        <v>1050</v>
      </c>
      <c r="S1159" s="1131">
        <v>1050</v>
      </c>
      <c r="T1159" s="1133">
        <f t="shared" si="84"/>
        <v>1050</v>
      </c>
      <c r="U1159" s="1177">
        <f t="shared" si="82"/>
        <v>0</v>
      </c>
    </row>
    <row r="1160" spans="1:23" s="835" customFormat="1" ht="63.75">
      <c r="A1160" s="1516">
        <v>1.8</v>
      </c>
      <c r="B1160" s="1517" t="s">
        <v>5056</v>
      </c>
      <c r="C1160" s="1516" t="s">
        <v>5050</v>
      </c>
      <c r="D1160" s="1516"/>
      <c r="E1160" s="1516">
        <v>1250</v>
      </c>
      <c r="F1160" s="1518">
        <f t="shared" si="85"/>
        <v>1375</v>
      </c>
      <c r="G1160" s="1518">
        <v>1250</v>
      </c>
      <c r="H1160" s="1481">
        <v>1250</v>
      </c>
      <c r="I1160" s="1482">
        <v>1250</v>
      </c>
      <c r="J1160" s="1482">
        <v>1375</v>
      </c>
      <c r="K1160" s="1482"/>
      <c r="L1160" s="1519">
        <v>1250</v>
      </c>
      <c r="M1160" s="1519">
        <v>1250</v>
      </c>
      <c r="N1160" s="1519">
        <v>1250</v>
      </c>
      <c r="O1160" s="1519">
        <v>1312</v>
      </c>
      <c r="P1160" s="1519">
        <v>1312</v>
      </c>
      <c r="Q1160" s="1519">
        <v>1312</v>
      </c>
      <c r="R1160" s="1519">
        <v>1312</v>
      </c>
      <c r="S1160" s="1520">
        <v>1312</v>
      </c>
      <c r="T1160" s="1443">
        <f t="shared" si="84"/>
        <v>1312</v>
      </c>
      <c r="U1160" s="1177">
        <f t="shared" si="82"/>
        <v>0</v>
      </c>
    </row>
    <row r="1161" spans="1:23" ht="89.25">
      <c r="A1161" s="462">
        <v>1.9</v>
      </c>
      <c r="B1161" s="1140" t="s">
        <v>5057</v>
      </c>
      <c r="C1161" s="462" t="s">
        <v>5050</v>
      </c>
      <c r="D1161" s="462"/>
      <c r="E1161" s="462">
        <v>150</v>
      </c>
      <c r="F1161" s="480">
        <f t="shared" si="85"/>
        <v>165</v>
      </c>
      <c r="G1161" s="480">
        <v>180</v>
      </c>
      <c r="H1161" s="975">
        <v>180</v>
      </c>
      <c r="I1161" s="491">
        <v>180</v>
      </c>
      <c r="J1161" s="491">
        <v>165</v>
      </c>
      <c r="K1161" s="491"/>
      <c r="L1161" s="1032">
        <v>180</v>
      </c>
      <c r="M1161" s="1032">
        <v>180</v>
      </c>
      <c r="N1161" s="1032">
        <v>180</v>
      </c>
      <c r="O1161" s="1032">
        <v>191</v>
      </c>
      <c r="P1161" s="1032">
        <v>191</v>
      </c>
      <c r="Q1161" s="1032">
        <v>191</v>
      </c>
      <c r="R1161" s="1032">
        <v>191</v>
      </c>
      <c r="S1161" s="1131">
        <v>191</v>
      </c>
      <c r="T1161" s="1133">
        <f t="shared" si="84"/>
        <v>191</v>
      </c>
      <c r="U1161" s="1177">
        <f t="shared" si="82"/>
        <v>0</v>
      </c>
    </row>
    <row r="1162" spans="1:23" ht="38.25">
      <c r="A1162" s="462">
        <v>1.1000000000000001</v>
      </c>
      <c r="B1162" s="1152" t="s">
        <v>5058</v>
      </c>
      <c r="C1162" s="462" t="s">
        <v>5050</v>
      </c>
      <c r="D1162" s="462"/>
      <c r="E1162" s="462">
        <v>250</v>
      </c>
      <c r="F1162" s="480">
        <f t="shared" si="85"/>
        <v>275</v>
      </c>
      <c r="G1162" s="480">
        <v>250</v>
      </c>
      <c r="H1162" s="975">
        <v>250</v>
      </c>
      <c r="I1162" s="491">
        <v>250</v>
      </c>
      <c r="J1162" s="491">
        <v>275</v>
      </c>
      <c r="K1162" s="491"/>
      <c r="L1162" s="1032">
        <v>250</v>
      </c>
      <c r="M1162" s="1032">
        <v>250</v>
      </c>
      <c r="N1162" s="1032">
        <v>250</v>
      </c>
      <c r="O1162" s="1032">
        <v>266</v>
      </c>
      <c r="P1162" s="1032">
        <v>266</v>
      </c>
      <c r="Q1162" s="1032">
        <v>266</v>
      </c>
      <c r="R1162" s="1032">
        <v>266</v>
      </c>
      <c r="S1162" s="1131">
        <v>266</v>
      </c>
      <c r="T1162" s="1133">
        <f t="shared" si="84"/>
        <v>266</v>
      </c>
      <c r="U1162" s="1177">
        <f t="shared" ref="U1162:U1225" si="86">(S1162-Q1162)/Q1162</f>
        <v>0</v>
      </c>
    </row>
    <row r="1163" spans="1:23" ht="38.25">
      <c r="A1163" s="462">
        <v>1.1100000000000001</v>
      </c>
      <c r="B1163" s="1152" t="s">
        <v>5059</v>
      </c>
      <c r="C1163" s="462" t="s">
        <v>5050</v>
      </c>
      <c r="D1163" s="462"/>
      <c r="E1163" s="462">
        <v>350</v>
      </c>
      <c r="F1163" s="480">
        <f t="shared" si="85"/>
        <v>385</v>
      </c>
      <c r="G1163" s="480">
        <v>350</v>
      </c>
      <c r="H1163" s="975">
        <v>350</v>
      </c>
      <c r="I1163" s="491">
        <v>350</v>
      </c>
      <c r="J1163" s="491">
        <v>385</v>
      </c>
      <c r="K1163" s="491"/>
      <c r="L1163" s="1032">
        <v>350</v>
      </c>
      <c r="M1163" s="1032">
        <v>350</v>
      </c>
      <c r="N1163" s="1032">
        <v>350</v>
      </c>
      <c r="O1163" s="1032">
        <v>373</v>
      </c>
      <c r="P1163" s="1032">
        <v>373</v>
      </c>
      <c r="Q1163" s="1032">
        <v>373</v>
      </c>
      <c r="R1163" s="1032">
        <v>373</v>
      </c>
      <c r="S1163" s="1131">
        <v>373</v>
      </c>
      <c r="T1163" s="1133">
        <f t="shared" si="84"/>
        <v>373</v>
      </c>
      <c r="U1163" s="1177">
        <f t="shared" si="86"/>
        <v>0</v>
      </c>
    </row>
    <row r="1164" spans="1:23" ht="38.25">
      <c r="A1164" s="462">
        <v>1.1200000000000001</v>
      </c>
      <c r="B1164" s="1152" t="s">
        <v>5060</v>
      </c>
      <c r="C1164" s="462" t="s">
        <v>5050</v>
      </c>
      <c r="D1164" s="462"/>
      <c r="E1164" s="462">
        <v>300</v>
      </c>
      <c r="F1164" s="480">
        <f t="shared" si="85"/>
        <v>330</v>
      </c>
      <c r="G1164" s="480">
        <v>350</v>
      </c>
      <c r="H1164" s="975">
        <v>350</v>
      </c>
      <c r="I1164" s="491">
        <v>350</v>
      </c>
      <c r="J1164" s="491">
        <v>330</v>
      </c>
      <c r="K1164" s="491"/>
      <c r="L1164" s="1032">
        <v>350</v>
      </c>
      <c r="M1164" s="1032">
        <v>350</v>
      </c>
      <c r="N1164" s="1032">
        <v>350</v>
      </c>
      <c r="O1164" s="1032">
        <v>373</v>
      </c>
      <c r="P1164" s="1032">
        <v>373</v>
      </c>
      <c r="Q1164" s="1032">
        <v>373</v>
      </c>
      <c r="R1164" s="1032">
        <v>373</v>
      </c>
      <c r="S1164" s="1131">
        <v>373</v>
      </c>
      <c r="T1164" s="1133">
        <f t="shared" si="84"/>
        <v>373</v>
      </c>
      <c r="U1164" s="1177">
        <f t="shared" si="86"/>
        <v>0</v>
      </c>
    </row>
    <row r="1165" spans="1:23" ht="76.5">
      <c r="A1165" s="462">
        <v>1.1299999999999999</v>
      </c>
      <c r="B1165" s="1140" t="s">
        <v>5061</v>
      </c>
      <c r="C1165" s="462" t="s">
        <v>5050</v>
      </c>
      <c r="D1165" s="462"/>
      <c r="E1165" s="462">
        <v>225</v>
      </c>
      <c r="F1165" s="480">
        <f t="shared" si="85"/>
        <v>247.5</v>
      </c>
      <c r="G1165" s="480">
        <v>250</v>
      </c>
      <c r="H1165" s="975">
        <v>250</v>
      </c>
      <c r="I1165" s="491">
        <v>250</v>
      </c>
      <c r="J1165" s="491">
        <v>247.5</v>
      </c>
      <c r="K1165" s="491"/>
      <c r="L1165" s="1032">
        <v>250</v>
      </c>
      <c r="M1165" s="1032">
        <v>250</v>
      </c>
      <c r="N1165" s="1032">
        <v>250</v>
      </c>
      <c r="O1165" s="1032">
        <v>266</v>
      </c>
      <c r="P1165" s="1032">
        <v>266</v>
      </c>
      <c r="Q1165" s="1032">
        <v>266</v>
      </c>
      <c r="R1165" s="1032">
        <v>266</v>
      </c>
      <c r="S1165" s="1131">
        <v>266</v>
      </c>
      <c r="T1165" s="1133">
        <f t="shared" si="84"/>
        <v>266</v>
      </c>
      <c r="U1165" s="1177">
        <f t="shared" si="86"/>
        <v>0</v>
      </c>
    </row>
    <row r="1166" spans="1:23" ht="76.5">
      <c r="A1166" s="462">
        <v>1.1399999999999999</v>
      </c>
      <c r="B1166" s="1140" t="s">
        <v>5062</v>
      </c>
      <c r="C1166" s="462" t="s">
        <v>5050</v>
      </c>
      <c r="D1166" s="462"/>
      <c r="E1166" s="462">
        <v>450</v>
      </c>
      <c r="F1166" s="480">
        <f t="shared" si="85"/>
        <v>495</v>
      </c>
      <c r="G1166" s="480">
        <v>450</v>
      </c>
      <c r="H1166" s="975">
        <v>450</v>
      </c>
      <c r="I1166" s="491">
        <v>450</v>
      </c>
      <c r="J1166" s="491">
        <v>495</v>
      </c>
      <c r="K1166" s="491"/>
      <c r="L1166" s="1032">
        <v>450</v>
      </c>
      <c r="M1166" s="1032">
        <v>450</v>
      </c>
      <c r="N1166" s="1032">
        <v>450</v>
      </c>
      <c r="O1166" s="1032">
        <v>479</v>
      </c>
      <c r="P1166" s="1032">
        <v>479</v>
      </c>
      <c r="Q1166" s="1032">
        <v>479</v>
      </c>
      <c r="R1166" s="1032">
        <v>479</v>
      </c>
      <c r="S1166" s="1131">
        <v>479</v>
      </c>
      <c r="T1166" s="1133">
        <f t="shared" si="84"/>
        <v>479</v>
      </c>
      <c r="U1166" s="1177">
        <f t="shared" si="86"/>
        <v>0</v>
      </c>
    </row>
    <row r="1167" spans="1:23" ht="63.75">
      <c r="A1167" s="462">
        <v>1.1499999999999999</v>
      </c>
      <c r="B1167" s="1140" t="s">
        <v>5063</v>
      </c>
      <c r="C1167" s="462" t="s">
        <v>3148</v>
      </c>
      <c r="D1167" s="462"/>
      <c r="E1167" s="462"/>
      <c r="F1167" s="480">
        <v>650</v>
      </c>
      <c r="G1167" s="480">
        <v>650</v>
      </c>
      <c r="H1167" s="975"/>
      <c r="I1167" s="491"/>
      <c r="J1167" s="491">
        <v>650</v>
      </c>
      <c r="K1167" s="491"/>
      <c r="L1167" s="1092"/>
      <c r="M1167" s="1092"/>
      <c r="N1167" s="1092"/>
      <c r="O1167" s="1092"/>
      <c r="P1167" s="1092"/>
      <c r="Q1167" s="1092"/>
      <c r="R1167" s="1092"/>
      <c r="S1167" s="1132"/>
      <c r="T1167" s="1133">
        <f t="shared" si="84"/>
        <v>0</v>
      </c>
      <c r="U1167" s="1177" t="e">
        <f t="shared" si="86"/>
        <v>#DIV/0!</v>
      </c>
    </row>
    <row r="1168" spans="1:23" ht="31.5">
      <c r="A1168" s="996">
        <v>2</v>
      </c>
      <c r="B1168" s="1170" t="s">
        <v>5064</v>
      </c>
      <c r="C1168" s="959"/>
      <c r="D1168" s="959"/>
      <c r="E1168" s="959"/>
      <c r="F1168" s="480"/>
      <c r="G1168" s="480"/>
      <c r="H1168" s="975"/>
      <c r="I1168" s="491"/>
      <c r="J1168" s="491"/>
      <c r="K1168" s="491"/>
      <c r="L1168" s="491"/>
      <c r="M1168" s="491"/>
      <c r="N1168" s="491"/>
      <c r="O1168" s="491"/>
      <c r="P1168" s="491"/>
      <c r="Q1168" s="491"/>
      <c r="R1168" s="491"/>
      <c r="S1168" s="1124"/>
      <c r="T1168" s="1133"/>
      <c r="U1168" s="1177" t="e">
        <f t="shared" si="86"/>
        <v>#DIV/0!</v>
      </c>
    </row>
    <row r="1169" spans="1:21" ht="76.5">
      <c r="A1169" s="462">
        <v>2.1</v>
      </c>
      <c r="B1169" s="1140" t="s">
        <v>5065</v>
      </c>
      <c r="C1169" s="462" t="s">
        <v>1499</v>
      </c>
      <c r="D1169" s="462"/>
      <c r="E1169" s="462">
        <v>289</v>
      </c>
      <c r="F1169" s="480">
        <f>(E1169*0.1)+E1169</f>
        <v>317.89999999999998</v>
      </c>
      <c r="G1169" s="480">
        <v>315</v>
      </c>
      <c r="H1169" s="975">
        <v>330</v>
      </c>
      <c r="I1169" s="491">
        <v>330</v>
      </c>
      <c r="J1169" s="491">
        <v>317.89999999999998</v>
      </c>
      <c r="K1169" s="491"/>
      <c r="L1169" s="1032">
        <v>330</v>
      </c>
      <c r="M1169" s="1032">
        <v>330</v>
      </c>
      <c r="N1169" s="1032">
        <v>330</v>
      </c>
      <c r="O1169" s="1032">
        <v>351</v>
      </c>
      <c r="P1169" s="1032">
        <v>351</v>
      </c>
      <c r="Q1169" s="1032">
        <v>351</v>
      </c>
      <c r="R1169" s="1032">
        <v>351</v>
      </c>
      <c r="S1169" s="1131">
        <v>351</v>
      </c>
      <c r="T1169" s="1133">
        <f t="shared" ref="T1169:T1232" si="87">S1169</f>
        <v>351</v>
      </c>
      <c r="U1169" s="1177">
        <f t="shared" si="86"/>
        <v>0</v>
      </c>
    </row>
    <row r="1170" spans="1:21" ht="38.25">
      <c r="A1170" s="462">
        <v>2.2000000000000002</v>
      </c>
      <c r="B1170" s="1140" t="s">
        <v>5066</v>
      </c>
      <c r="C1170" s="462" t="s">
        <v>1499</v>
      </c>
      <c r="D1170" s="462"/>
      <c r="E1170" s="462">
        <v>85</v>
      </c>
      <c r="F1170" s="480">
        <f>(E1170*0.1)+E1170</f>
        <v>93.5</v>
      </c>
      <c r="G1170" s="480">
        <v>85</v>
      </c>
      <c r="H1170" s="975">
        <v>85</v>
      </c>
      <c r="I1170" s="491">
        <v>85</v>
      </c>
      <c r="J1170" s="491">
        <v>93.5</v>
      </c>
      <c r="K1170" s="491"/>
      <c r="L1170" s="1032">
        <v>85</v>
      </c>
      <c r="M1170" s="1032">
        <v>85</v>
      </c>
      <c r="N1170" s="1032">
        <v>85</v>
      </c>
      <c r="O1170" s="1032">
        <v>90</v>
      </c>
      <c r="P1170" s="1032">
        <v>90</v>
      </c>
      <c r="Q1170" s="1032">
        <v>90</v>
      </c>
      <c r="R1170" s="1032">
        <v>90</v>
      </c>
      <c r="S1170" s="1131">
        <v>90</v>
      </c>
      <c r="T1170" s="1133">
        <f t="shared" si="87"/>
        <v>90</v>
      </c>
      <c r="U1170" s="1177">
        <f t="shared" si="86"/>
        <v>0</v>
      </c>
    </row>
    <row r="1171" spans="1:21" ht="18">
      <c r="A1171" s="960">
        <v>3</v>
      </c>
      <c r="B1171" s="1170" t="s">
        <v>5067</v>
      </c>
      <c r="C1171" s="959"/>
      <c r="D1171" s="959"/>
      <c r="E1171" s="959"/>
      <c r="F1171" s="480"/>
      <c r="G1171" s="480"/>
      <c r="H1171" s="975"/>
      <c r="I1171" s="491"/>
      <c r="J1171" s="491"/>
      <c r="K1171" s="491"/>
      <c r="L1171" s="491"/>
      <c r="M1171" s="491"/>
      <c r="N1171" s="491"/>
      <c r="O1171" s="491"/>
      <c r="P1171" s="491"/>
      <c r="Q1171" s="491"/>
      <c r="R1171" s="491"/>
      <c r="S1171" s="1124"/>
      <c r="T1171" s="1133">
        <f t="shared" si="87"/>
        <v>0</v>
      </c>
      <c r="U1171" s="1177" t="e">
        <f t="shared" si="86"/>
        <v>#DIV/0!</v>
      </c>
    </row>
    <row r="1172" spans="1:21" ht="38.25">
      <c r="A1172" s="462">
        <v>3.1</v>
      </c>
      <c r="B1172" s="1152" t="s">
        <v>5068</v>
      </c>
      <c r="C1172" s="462" t="s">
        <v>1499</v>
      </c>
      <c r="D1172" s="462"/>
      <c r="E1172" s="462">
        <v>1800</v>
      </c>
      <c r="F1172" s="480">
        <f>(E1172*0.1)+E1172</f>
        <v>1980</v>
      </c>
      <c r="G1172" s="480">
        <v>1800</v>
      </c>
      <c r="H1172" s="975">
        <v>1800</v>
      </c>
      <c r="I1172" s="491">
        <v>1800</v>
      </c>
      <c r="J1172" s="491">
        <v>1980</v>
      </c>
      <c r="K1172" s="491"/>
      <c r="L1172" s="1032">
        <v>1800</v>
      </c>
      <c r="M1172" s="1032">
        <v>1800</v>
      </c>
      <c r="N1172" s="1032">
        <v>1800</v>
      </c>
      <c r="O1172" s="1032">
        <v>1890</v>
      </c>
      <c r="P1172" s="1032">
        <v>1890</v>
      </c>
      <c r="Q1172" s="1032">
        <v>1890</v>
      </c>
      <c r="R1172" s="1032">
        <v>1890</v>
      </c>
      <c r="S1172" s="1131">
        <v>1890</v>
      </c>
      <c r="T1172" s="1133">
        <f t="shared" si="87"/>
        <v>1890</v>
      </c>
      <c r="U1172" s="1177">
        <f t="shared" si="86"/>
        <v>0</v>
      </c>
    </row>
    <row r="1173" spans="1:21" ht="38.25">
      <c r="A1173" s="462">
        <v>3.2</v>
      </c>
      <c r="B1173" s="1152" t="s">
        <v>5069</v>
      </c>
      <c r="C1173" s="462" t="s">
        <v>1499</v>
      </c>
      <c r="D1173" s="462"/>
      <c r="E1173" s="462">
        <v>1800</v>
      </c>
      <c r="F1173" s="480">
        <f t="shared" ref="F1173:F1223" si="88">(E1173*0.1)+E1173</f>
        <v>1980</v>
      </c>
      <c r="G1173" s="480">
        <v>1800</v>
      </c>
      <c r="H1173" s="975">
        <v>1800</v>
      </c>
      <c r="I1173" s="491">
        <v>1800</v>
      </c>
      <c r="J1173" s="491">
        <v>1980</v>
      </c>
      <c r="K1173" s="491"/>
      <c r="L1173" s="1032">
        <v>1800</v>
      </c>
      <c r="M1173" s="1032">
        <v>1800</v>
      </c>
      <c r="N1173" s="1032">
        <v>1800</v>
      </c>
      <c r="O1173" s="1032">
        <v>1890</v>
      </c>
      <c r="P1173" s="1032">
        <v>1890</v>
      </c>
      <c r="Q1173" s="1032">
        <v>1890</v>
      </c>
      <c r="R1173" s="1032">
        <v>1890</v>
      </c>
      <c r="S1173" s="1131">
        <f>S1172</f>
        <v>1890</v>
      </c>
      <c r="T1173" s="1133">
        <f t="shared" si="87"/>
        <v>1890</v>
      </c>
      <c r="U1173" s="1177">
        <f t="shared" si="86"/>
        <v>0</v>
      </c>
    </row>
    <row r="1174" spans="1:21" ht="25.5">
      <c r="A1174" s="462">
        <v>3.3</v>
      </c>
      <c r="B1174" s="1152" t="s">
        <v>5070</v>
      </c>
      <c r="C1174" s="462" t="s">
        <v>1499</v>
      </c>
      <c r="D1174" s="462"/>
      <c r="E1174" s="462">
        <v>3000</v>
      </c>
      <c r="F1174" s="480">
        <f t="shared" si="88"/>
        <v>3300</v>
      </c>
      <c r="G1174" s="480">
        <v>3000</v>
      </c>
      <c r="H1174" s="975">
        <v>3000</v>
      </c>
      <c r="I1174" s="491">
        <v>3000</v>
      </c>
      <c r="J1174" s="491">
        <v>3300</v>
      </c>
      <c r="K1174" s="491"/>
      <c r="L1174" s="1032">
        <v>3000</v>
      </c>
      <c r="M1174" s="1032">
        <v>3000</v>
      </c>
      <c r="N1174" s="1032">
        <v>3000</v>
      </c>
      <c r="O1174" s="1032">
        <v>3150</v>
      </c>
      <c r="P1174" s="1032">
        <v>3150</v>
      </c>
      <c r="Q1174" s="1032">
        <v>3150</v>
      </c>
      <c r="R1174" s="1032">
        <v>3150</v>
      </c>
      <c r="S1174" s="1131">
        <v>3150</v>
      </c>
      <c r="T1174" s="1133">
        <f t="shared" si="87"/>
        <v>3150</v>
      </c>
      <c r="U1174" s="1177">
        <f t="shared" si="86"/>
        <v>0</v>
      </c>
    </row>
    <row r="1175" spans="1:21" ht="25.5">
      <c r="A1175" s="462">
        <v>3.4</v>
      </c>
      <c r="B1175" s="1152" t="s">
        <v>5071</v>
      </c>
      <c r="C1175" s="462" t="s">
        <v>1499</v>
      </c>
      <c r="D1175" s="462"/>
      <c r="E1175" s="462">
        <v>2000</v>
      </c>
      <c r="F1175" s="480">
        <f t="shared" si="88"/>
        <v>2200</v>
      </c>
      <c r="G1175" s="480">
        <v>2000</v>
      </c>
      <c r="H1175" s="975">
        <v>2000</v>
      </c>
      <c r="I1175" s="491">
        <v>2000</v>
      </c>
      <c r="J1175" s="491">
        <v>2200</v>
      </c>
      <c r="K1175" s="491"/>
      <c r="L1175" s="1032">
        <v>2000</v>
      </c>
      <c r="M1175" s="1032">
        <v>2000</v>
      </c>
      <c r="N1175" s="1032">
        <v>2000</v>
      </c>
      <c r="O1175" s="1032">
        <v>2100</v>
      </c>
      <c r="P1175" s="1032">
        <v>2100</v>
      </c>
      <c r="Q1175" s="1032">
        <v>2100</v>
      </c>
      <c r="R1175" s="1032">
        <v>2100</v>
      </c>
      <c r="S1175" s="1131">
        <v>2100</v>
      </c>
      <c r="T1175" s="1133">
        <f t="shared" si="87"/>
        <v>2100</v>
      </c>
      <c r="U1175" s="1177">
        <f t="shared" si="86"/>
        <v>0</v>
      </c>
    </row>
    <row r="1176" spans="1:21" ht="25.5">
      <c r="A1176" s="462">
        <v>3.5</v>
      </c>
      <c r="B1176" s="1152" t="s">
        <v>5072</v>
      </c>
      <c r="C1176" s="462" t="s">
        <v>1499</v>
      </c>
      <c r="D1176" s="462"/>
      <c r="E1176" s="462">
        <v>3000</v>
      </c>
      <c r="F1176" s="480">
        <f t="shared" si="88"/>
        <v>3300</v>
      </c>
      <c r="G1176" s="480">
        <v>3000</v>
      </c>
      <c r="H1176" s="975">
        <v>3000</v>
      </c>
      <c r="I1176" s="491">
        <v>3000</v>
      </c>
      <c r="J1176" s="491">
        <v>3300</v>
      </c>
      <c r="K1176" s="491"/>
      <c r="L1176" s="1032">
        <v>3000</v>
      </c>
      <c r="M1176" s="1032">
        <v>3000</v>
      </c>
      <c r="N1176" s="1032">
        <v>3000</v>
      </c>
      <c r="O1176" s="1032">
        <v>3150</v>
      </c>
      <c r="P1176" s="1032">
        <v>3150</v>
      </c>
      <c r="Q1176" s="1032">
        <v>3150</v>
      </c>
      <c r="R1176" s="1032">
        <v>3150</v>
      </c>
      <c r="S1176" s="1131">
        <v>3150</v>
      </c>
      <c r="T1176" s="1133">
        <f t="shared" si="87"/>
        <v>3150</v>
      </c>
      <c r="U1176" s="1177">
        <f t="shared" si="86"/>
        <v>0</v>
      </c>
    </row>
    <row r="1177" spans="1:21" ht="25.5">
      <c r="A1177" s="462">
        <v>3.6</v>
      </c>
      <c r="B1177" s="1140" t="s">
        <v>5073</v>
      </c>
      <c r="C1177" s="467" t="s">
        <v>1784</v>
      </c>
      <c r="D1177" s="462"/>
      <c r="E1177" s="462">
        <v>1200</v>
      </c>
      <c r="F1177" s="480">
        <f t="shared" si="88"/>
        <v>1320</v>
      </c>
      <c r="G1177" s="480">
        <v>1200</v>
      </c>
      <c r="H1177" s="975">
        <v>1200</v>
      </c>
      <c r="I1177" s="491">
        <v>1200</v>
      </c>
      <c r="J1177" s="491">
        <v>1320</v>
      </c>
      <c r="K1177" s="491"/>
      <c r="L1177" s="1032">
        <v>1200</v>
      </c>
      <c r="M1177" s="1032">
        <v>1200</v>
      </c>
      <c r="N1177" s="1032">
        <v>1200</v>
      </c>
      <c r="O1177" s="1032">
        <v>1260</v>
      </c>
      <c r="P1177" s="1032">
        <v>1260</v>
      </c>
      <c r="Q1177" s="1032">
        <v>1260</v>
      </c>
      <c r="R1177" s="1032">
        <v>1260</v>
      </c>
      <c r="S1177" s="1131">
        <v>1260</v>
      </c>
      <c r="T1177" s="1133">
        <f t="shared" si="87"/>
        <v>1260</v>
      </c>
      <c r="U1177" s="1177">
        <f t="shared" si="86"/>
        <v>0</v>
      </c>
    </row>
    <row r="1178" spans="1:21" ht="18">
      <c r="A1178" s="462">
        <v>3.7</v>
      </c>
      <c r="B1178" s="1152" t="s">
        <v>5074</v>
      </c>
      <c r="C1178" s="462" t="s">
        <v>4293</v>
      </c>
      <c r="D1178" s="462"/>
      <c r="E1178" s="462">
        <v>125</v>
      </c>
      <c r="F1178" s="480">
        <f t="shared" si="88"/>
        <v>137.5</v>
      </c>
      <c r="G1178" s="480">
        <v>125</v>
      </c>
      <c r="H1178" s="975">
        <v>125</v>
      </c>
      <c r="I1178" s="491">
        <v>125</v>
      </c>
      <c r="J1178" s="491">
        <v>137.5</v>
      </c>
      <c r="K1178" s="491"/>
      <c r="L1178" s="1032">
        <v>125</v>
      </c>
      <c r="M1178" s="1032">
        <v>125</v>
      </c>
      <c r="N1178" s="1032">
        <v>125</v>
      </c>
      <c r="O1178" s="1032">
        <v>133</v>
      </c>
      <c r="P1178" s="1032">
        <v>133</v>
      </c>
      <c r="Q1178" s="1032">
        <v>133</v>
      </c>
      <c r="R1178" s="1032">
        <v>133</v>
      </c>
      <c r="S1178" s="1131">
        <v>133</v>
      </c>
      <c r="T1178" s="1133">
        <f t="shared" si="87"/>
        <v>133</v>
      </c>
      <c r="U1178" s="1177">
        <f t="shared" si="86"/>
        <v>0</v>
      </c>
    </row>
    <row r="1179" spans="1:21" ht="25.5">
      <c r="A1179" s="462">
        <v>3.8</v>
      </c>
      <c r="B1179" s="1152" t="s">
        <v>5075</v>
      </c>
      <c r="C1179" s="462" t="s">
        <v>4293</v>
      </c>
      <c r="D1179" s="462"/>
      <c r="E1179" s="462">
        <v>500</v>
      </c>
      <c r="F1179" s="480">
        <f>(E1179*0.1)+E1179</f>
        <v>550</v>
      </c>
      <c r="G1179" s="480">
        <v>550</v>
      </c>
      <c r="H1179" s="975">
        <v>550</v>
      </c>
      <c r="I1179" s="491">
        <v>550</v>
      </c>
      <c r="J1179" s="491">
        <v>550</v>
      </c>
      <c r="K1179" s="491"/>
      <c r="L1179" s="1032">
        <v>550</v>
      </c>
      <c r="M1179" s="1032">
        <v>550</v>
      </c>
      <c r="N1179" s="1032">
        <v>550</v>
      </c>
      <c r="O1179" s="1032">
        <v>586</v>
      </c>
      <c r="P1179" s="1032">
        <v>586</v>
      </c>
      <c r="Q1179" s="1032">
        <v>586</v>
      </c>
      <c r="R1179" s="1032">
        <v>586</v>
      </c>
      <c r="S1179" s="1131">
        <v>586</v>
      </c>
      <c r="T1179" s="1133">
        <f t="shared" si="87"/>
        <v>586</v>
      </c>
      <c r="U1179" s="1177">
        <f t="shared" si="86"/>
        <v>0</v>
      </c>
    </row>
    <row r="1180" spans="1:21" ht="25.5">
      <c r="A1180" s="462">
        <v>3.9</v>
      </c>
      <c r="B1180" s="1152" t="s">
        <v>5076</v>
      </c>
      <c r="C1180" s="462" t="s">
        <v>4293</v>
      </c>
      <c r="D1180" s="462"/>
      <c r="E1180" s="462">
        <v>650</v>
      </c>
      <c r="F1180" s="480">
        <f t="shared" si="88"/>
        <v>715</v>
      </c>
      <c r="G1180" s="480">
        <v>750</v>
      </c>
      <c r="H1180" s="975">
        <v>750</v>
      </c>
      <c r="I1180" s="491">
        <v>750</v>
      </c>
      <c r="J1180" s="491">
        <v>715</v>
      </c>
      <c r="K1180" s="491"/>
      <c r="L1180" s="1032">
        <v>750</v>
      </c>
      <c r="M1180" s="1032">
        <v>750</v>
      </c>
      <c r="N1180" s="1032">
        <v>750</v>
      </c>
      <c r="O1180" s="1032">
        <v>799</v>
      </c>
      <c r="P1180" s="1032">
        <v>799</v>
      </c>
      <c r="Q1180" s="1032">
        <v>799</v>
      </c>
      <c r="R1180" s="1032">
        <v>799</v>
      </c>
      <c r="S1180" s="1131">
        <v>799</v>
      </c>
      <c r="T1180" s="1133">
        <f t="shared" si="87"/>
        <v>799</v>
      </c>
      <c r="U1180" s="1177">
        <f t="shared" si="86"/>
        <v>0</v>
      </c>
    </row>
    <row r="1181" spans="1:21" ht="25.5">
      <c r="A1181" s="480">
        <v>3.1</v>
      </c>
      <c r="B1181" s="1152" t="s">
        <v>5077</v>
      </c>
      <c r="C1181" s="462" t="s">
        <v>4293</v>
      </c>
      <c r="D1181" s="462"/>
      <c r="E1181" s="462">
        <v>4000</v>
      </c>
      <c r="F1181" s="480">
        <f t="shared" si="88"/>
        <v>4400</v>
      </c>
      <c r="G1181" s="480">
        <v>4000</v>
      </c>
      <c r="H1181" s="975">
        <v>4000</v>
      </c>
      <c r="I1181" s="491">
        <v>4000</v>
      </c>
      <c r="J1181" s="491">
        <v>4400</v>
      </c>
      <c r="K1181" s="491"/>
      <c r="L1181" s="1032">
        <v>4000</v>
      </c>
      <c r="M1181" s="1032">
        <v>4000</v>
      </c>
      <c r="N1181" s="1032">
        <v>4000</v>
      </c>
      <c r="O1181" s="1032">
        <v>4200</v>
      </c>
      <c r="P1181" s="1032">
        <v>4200</v>
      </c>
      <c r="Q1181" s="1032">
        <v>4200</v>
      </c>
      <c r="R1181" s="1032">
        <v>4200</v>
      </c>
      <c r="S1181" s="1131">
        <v>4200</v>
      </c>
      <c r="T1181" s="1133">
        <f t="shared" si="87"/>
        <v>4200</v>
      </c>
      <c r="U1181" s="1177">
        <f t="shared" si="86"/>
        <v>0</v>
      </c>
    </row>
    <row r="1182" spans="1:21" ht="18">
      <c r="A1182" s="462">
        <v>3.11</v>
      </c>
      <c r="B1182" s="1152" t="s">
        <v>5078</v>
      </c>
      <c r="C1182" s="462" t="s">
        <v>1499</v>
      </c>
      <c r="D1182" s="462"/>
      <c r="E1182" s="462">
        <v>3000</v>
      </c>
      <c r="F1182" s="480">
        <f t="shared" si="88"/>
        <v>3300</v>
      </c>
      <c r="G1182" s="480">
        <v>3000</v>
      </c>
      <c r="H1182" s="975">
        <v>3000</v>
      </c>
      <c r="I1182" s="491">
        <v>3000</v>
      </c>
      <c r="J1182" s="491">
        <v>3300</v>
      </c>
      <c r="K1182" s="491"/>
      <c r="L1182" s="1032">
        <v>3000</v>
      </c>
      <c r="M1182" s="1032">
        <v>3000</v>
      </c>
      <c r="N1182" s="1032">
        <v>3000</v>
      </c>
      <c r="O1182" s="1032">
        <v>3150</v>
      </c>
      <c r="P1182" s="1032">
        <v>3150</v>
      </c>
      <c r="Q1182" s="1032">
        <v>3150</v>
      </c>
      <c r="R1182" s="1032">
        <v>3150</v>
      </c>
      <c r="S1182" s="1131">
        <v>3150</v>
      </c>
      <c r="T1182" s="1133">
        <f t="shared" si="87"/>
        <v>3150</v>
      </c>
      <c r="U1182" s="1177">
        <f t="shared" si="86"/>
        <v>0</v>
      </c>
    </row>
    <row r="1183" spans="1:21" ht="18">
      <c r="A1183" s="462">
        <v>3.12</v>
      </c>
      <c r="B1183" s="1152" t="s">
        <v>5079</v>
      </c>
      <c r="C1183" s="462" t="s">
        <v>5080</v>
      </c>
      <c r="D1183" s="462"/>
      <c r="E1183" s="462">
        <v>275</v>
      </c>
      <c r="F1183" s="480">
        <v>300</v>
      </c>
      <c r="G1183" s="480">
        <v>275</v>
      </c>
      <c r="H1183" s="975">
        <v>275</v>
      </c>
      <c r="I1183" s="491">
        <v>275</v>
      </c>
      <c r="J1183" s="491">
        <v>300</v>
      </c>
      <c r="K1183" s="491"/>
      <c r="L1183" s="1032">
        <v>275</v>
      </c>
      <c r="M1183" s="1032">
        <v>275</v>
      </c>
      <c r="N1183" s="1032">
        <v>275</v>
      </c>
      <c r="O1183" s="1032">
        <v>293</v>
      </c>
      <c r="P1183" s="1032">
        <v>293</v>
      </c>
      <c r="Q1183" s="1032">
        <v>293</v>
      </c>
      <c r="R1183" s="1032">
        <v>293</v>
      </c>
      <c r="S1183" s="1131">
        <v>293</v>
      </c>
      <c r="T1183" s="1133">
        <f t="shared" si="87"/>
        <v>293</v>
      </c>
      <c r="U1183" s="1177">
        <f t="shared" si="86"/>
        <v>0</v>
      </c>
    </row>
    <row r="1184" spans="1:21" ht="25.5">
      <c r="A1184" s="462">
        <v>3.13</v>
      </c>
      <c r="B1184" s="1152" t="s">
        <v>5081</v>
      </c>
      <c r="C1184" s="462" t="s">
        <v>5080</v>
      </c>
      <c r="D1184" s="462"/>
      <c r="E1184" s="462">
        <v>1500</v>
      </c>
      <c r="F1184" s="480">
        <f t="shared" si="88"/>
        <v>1650</v>
      </c>
      <c r="G1184" s="480">
        <v>1500</v>
      </c>
      <c r="H1184" s="975">
        <v>1500</v>
      </c>
      <c r="I1184" s="491">
        <v>1500</v>
      </c>
      <c r="J1184" s="491">
        <v>1650</v>
      </c>
      <c r="K1184" s="491"/>
      <c r="L1184" s="1032">
        <v>1500</v>
      </c>
      <c r="M1184" s="1032">
        <v>1500</v>
      </c>
      <c r="N1184" s="1032">
        <v>1500</v>
      </c>
      <c r="O1184" s="1032">
        <v>1575</v>
      </c>
      <c r="P1184" s="1032">
        <v>1575</v>
      </c>
      <c r="Q1184" s="1032">
        <v>1575</v>
      </c>
      <c r="R1184" s="1032">
        <v>1575</v>
      </c>
      <c r="S1184" s="1131">
        <v>1575</v>
      </c>
      <c r="T1184" s="1133">
        <f t="shared" si="87"/>
        <v>1575</v>
      </c>
      <c r="U1184" s="1177">
        <f t="shared" si="86"/>
        <v>0</v>
      </c>
    </row>
    <row r="1185" spans="1:21" ht="25.5">
      <c r="A1185" s="462">
        <v>3.14</v>
      </c>
      <c r="B1185" s="1152" t="s">
        <v>5082</v>
      </c>
      <c r="C1185" s="462" t="s">
        <v>5080</v>
      </c>
      <c r="D1185" s="462"/>
      <c r="E1185" s="462">
        <v>2700</v>
      </c>
      <c r="F1185" s="480">
        <f t="shared" si="88"/>
        <v>2970</v>
      </c>
      <c r="G1185" s="480">
        <v>2700</v>
      </c>
      <c r="H1185" s="975">
        <v>2700</v>
      </c>
      <c r="I1185" s="491">
        <v>2700</v>
      </c>
      <c r="J1185" s="491">
        <v>2970</v>
      </c>
      <c r="K1185" s="491"/>
      <c r="L1185" s="1032">
        <v>2700</v>
      </c>
      <c r="M1185" s="1032">
        <v>2700</v>
      </c>
      <c r="N1185" s="1032">
        <v>2700</v>
      </c>
      <c r="O1185" s="1032">
        <v>2835</v>
      </c>
      <c r="P1185" s="1032">
        <v>2835</v>
      </c>
      <c r="Q1185" s="1032">
        <v>2835</v>
      </c>
      <c r="R1185" s="1032">
        <v>2835</v>
      </c>
      <c r="S1185" s="1131">
        <v>2835</v>
      </c>
      <c r="T1185" s="1133">
        <f t="shared" si="87"/>
        <v>2835</v>
      </c>
      <c r="U1185" s="1177">
        <f t="shared" si="86"/>
        <v>0</v>
      </c>
    </row>
    <row r="1186" spans="1:21" ht="25.5">
      <c r="A1186" s="462">
        <v>3.15</v>
      </c>
      <c r="B1186" s="1152" t="s">
        <v>5083</v>
      </c>
      <c r="C1186" s="462" t="s">
        <v>5080</v>
      </c>
      <c r="D1186" s="462"/>
      <c r="E1186" s="462">
        <v>800</v>
      </c>
      <c r="F1186" s="480">
        <f>(E1186*0.1)+E1186</f>
        <v>880</v>
      </c>
      <c r="G1186" s="480">
        <v>800</v>
      </c>
      <c r="H1186" s="975">
        <v>800</v>
      </c>
      <c r="I1186" s="491">
        <v>800</v>
      </c>
      <c r="J1186" s="491">
        <v>880</v>
      </c>
      <c r="K1186" s="491"/>
      <c r="L1186" s="1032">
        <v>800</v>
      </c>
      <c r="M1186" s="1032">
        <v>800</v>
      </c>
      <c r="N1186" s="1032">
        <v>800</v>
      </c>
      <c r="O1186" s="1032">
        <v>852</v>
      </c>
      <c r="P1186" s="1032">
        <v>852</v>
      </c>
      <c r="Q1186" s="1032">
        <v>852</v>
      </c>
      <c r="R1186" s="1032">
        <v>852</v>
      </c>
      <c r="S1186" s="1131">
        <v>852</v>
      </c>
      <c r="T1186" s="1133">
        <f t="shared" si="87"/>
        <v>852</v>
      </c>
      <c r="U1186" s="1177">
        <f t="shared" si="86"/>
        <v>0</v>
      </c>
    </row>
    <row r="1187" spans="1:21" ht="25.5">
      <c r="A1187" s="462">
        <v>3.16</v>
      </c>
      <c r="B1187" s="1152" t="s">
        <v>5083</v>
      </c>
      <c r="C1187" s="462" t="s">
        <v>5080</v>
      </c>
      <c r="D1187" s="462"/>
      <c r="E1187" s="462">
        <v>650</v>
      </c>
      <c r="F1187" s="480">
        <f>(E1187*0.1)+E1187</f>
        <v>715</v>
      </c>
      <c r="G1187" s="480">
        <v>715</v>
      </c>
      <c r="H1187" s="975"/>
      <c r="I1187" s="491"/>
      <c r="J1187" s="491">
        <v>715</v>
      </c>
      <c r="K1187" s="491"/>
      <c r="L1187" s="1092"/>
      <c r="M1187" s="1092"/>
      <c r="N1187" s="1092"/>
      <c r="O1187" s="1092"/>
      <c r="P1187" s="1092"/>
      <c r="Q1187" s="1092"/>
      <c r="R1187" s="1092"/>
      <c r="S1187" s="1132"/>
      <c r="T1187" s="1133">
        <f t="shared" si="87"/>
        <v>0</v>
      </c>
      <c r="U1187" s="1177" t="e">
        <f t="shared" si="86"/>
        <v>#DIV/0!</v>
      </c>
    </row>
    <row r="1188" spans="1:21" ht="25.5">
      <c r="A1188" s="462">
        <v>3.17</v>
      </c>
      <c r="B1188" s="1152" t="s">
        <v>5084</v>
      </c>
      <c r="C1188" s="462" t="s">
        <v>5085</v>
      </c>
      <c r="D1188" s="462"/>
      <c r="E1188" s="462">
        <v>2450</v>
      </c>
      <c r="F1188" s="480">
        <f t="shared" si="88"/>
        <v>2695</v>
      </c>
      <c r="G1188" s="480">
        <v>2450</v>
      </c>
      <c r="H1188" s="975">
        <v>2450</v>
      </c>
      <c r="I1188" s="491">
        <v>2450</v>
      </c>
      <c r="J1188" s="491">
        <v>2695</v>
      </c>
      <c r="K1188" s="491"/>
      <c r="L1188" s="1032">
        <v>2450</v>
      </c>
      <c r="M1188" s="1032">
        <v>2450</v>
      </c>
      <c r="N1188" s="1032">
        <v>2450</v>
      </c>
      <c r="O1188" s="1032">
        <v>2572</v>
      </c>
      <c r="P1188" s="1032">
        <v>2572</v>
      </c>
      <c r="Q1188" s="1032">
        <v>2572</v>
      </c>
      <c r="R1188" s="1032">
        <v>2572</v>
      </c>
      <c r="S1188" s="1131">
        <v>2572</v>
      </c>
      <c r="T1188" s="1133">
        <f t="shared" si="87"/>
        <v>2572</v>
      </c>
      <c r="U1188" s="1177">
        <f t="shared" si="86"/>
        <v>0</v>
      </c>
    </row>
    <row r="1189" spans="1:21" ht="25.5">
      <c r="A1189" s="462">
        <v>3.18</v>
      </c>
      <c r="B1189" s="1152" t="s">
        <v>5086</v>
      </c>
      <c r="C1189" s="462" t="s">
        <v>5085</v>
      </c>
      <c r="D1189" s="462"/>
      <c r="E1189" s="462">
        <v>4850</v>
      </c>
      <c r="F1189" s="480">
        <f t="shared" si="88"/>
        <v>5335</v>
      </c>
      <c r="G1189" s="480">
        <v>4850</v>
      </c>
      <c r="H1189" s="975">
        <v>4850</v>
      </c>
      <c r="I1189" s="491">
        <v>4850</v>
      </c>
      <c r="J1189" s="491">
        <v>5335</v>
      </c>
      <c r="K1189" s="491"/>
      <c r="L1189" s="1032">
        <v>4850</v>
      </c>
      <c r="M1189" s="1032">
        <v>4850</v>
      </c>
      <c r="N1189" s="1032">
        <v>4850</v>
      </c>
      <c r="O1189" s="1032">
        <v>5092</v>
      </c>
      <c r="P1189" s="1032">
        <v>5092</v>
      </c>
      <c r="Q1189" s="1032">
        <v>5092</v>
      </c>
      <c r="R1189" s="1032">
        <v>5092</v>
      </c>
      <c r="S1189" s="1131">
        <v>5092</v>
      </c>
      <c r="T1189" s="1133">
        <f t="shared" si="87"/>
        <v>5092</v>
      </c>
      <c r="U1189" s="1177">
        <f t="shared" si="86"/>
        <v>0</v>
      </c>
    </row>
    <row r="1190" spans="1:21" ht="25.5">
      <c r="A1190" s="462">
        <v>3.19</v>
      </c>
      <c r="B1190" s="1152" t="s">
        <v>5087</v>
      </c>
      <c r="C1190" s="462" t="s">
        <v>5085</v>
      </c>
      <c r="D1190" s="462"/>
      <c r="E1190" s="462">
        <v>800</v>
      </c>
      <c r="F1190" s="480">
        <f t="shared" si="88"/>
        <v>880</v>
      </c>
      <c r="G1190" s="480">
        <v>800</v>
      </c>
      <c r="H1190" s="975">
        <v>800</v>
      </c>
      <c r="I1190" s="491">
        <v>800</v>
      </c>
      <c r="J1190" s="491">
        <v>880</v>
      </c>
      <c r="K1190" s="491"/>
      <c r="L1190" s="1032">
        <v>800</v>
      </c>
      <c r="M1190" s="1032">
        <v>800</v>
      </c>
      <c r="N1190" s="1032">
        <v>800</v>
      </c>
      <c r="O1190" s="1032">
        <v>852</v>
      </c>
      <c r="P1190" s="1032">
        <v>852</v>
      </c>
      <c r="Q1190" s="1032">
        <v>852</v>
      </c>
      <c r="R1190" s="1032">
        <v>852</v>
      </c>
      <c r="S1190" s="1131">
        <v>852</v>
      </c>
      <c r="T1190" s="1133">
        <f t="shared" si="87"/>
        <v>852</v>
      </c>
      <c r="U1190" s="1177">
        <f t="shared" si="86"/>
        <v>0</v>
      </c>
    </row>
    <row r="1191" spans="1:21" ht="25.5">
      <c r="A1191" s="462">
        <v>3.2</v>
      </c>
      <c r="B1191" s="1152" t="s">
        <v>5088</v>
      </c>
      <c r="C1191" s="462" t="s">
        <v>5085</v>
      </c>
      <c r="D1191" s="462"/>
      <c r="E1191" s="462">
        <v>1500</v>
      </c>
      <c r="F1191" s="480">
        <f t="shared" si="88"/>
        <v>1650</v>
      </c>
      <c r="G1191" s="480">
        <v>1500</v>
      </c>
      <c r="H1191" s="975">
        <v>1500</v>
      </c>
      <c r="I1191" s="491">
        <v>1500</v>
      </c>
      <c r="J1191" s="491">
        <v>1650</v>
      </c>
      <c r="K1191" s="491"/>
      <c r="L1191" s="1032">
        <v>1500</v>
      </c>
      <c r="M1191" s="1032">
        <v>1500</v>
      </c>
      <c r="N1191" s="1032">
        <v>1500</v>
      </c>
      <c r="O1191" s="1032">
        <v>1575</v>
      </c>
      <c r="P1191" s="1032">
        <v>1575</v>
      </c>
      <c r="Q1191" s="1032">
        <v>1575</v>
      </c>
      <c r="R1191" s="1032">
        <v>1575</v>
      </c>
      <c r="S1191" s="1131">
        <v>1575</v>
      </c>
      <c r="T1191" s="1133">
        <f t="shared" si="87"/>
        <v>1575</v>
      </c>
      <c r="U1191" s="1177">
        <f t="shared" si="86"/>
        <v>0</v>
      </c>
    </row>
    <row r="1192" spans="1:21" ht="31.5">
      <c r="A1192" s="960">
        <v>4</v>
      </c>
      <c r="B1192" s="1170" t="s">
        <v>5089</v>
      </c>
      <c r="C1192" s="959"/>
      <c r="D1192" s="959"/>
      <c r="E1192" s="959"/>
      <c r="F1192" s="480"/>
      <c r="G1192" s="480"/>
      <c r="H1192" s="975"/>
      <c r="I1192" s="491"/>
      <c r="J1192" s="491"/>
      <c r="K1192" s="491"/>
      <c r="L1192" s="1032"/>
      <c r="M1192" s="1032"/>
      <c r="N1192" s="1032"/>
      <c r="O1192" s="1032"/>
      <c r="P1192" s="1032"/>
      <c r="Q1192" s="1032"/>
      <c r="R1192" s="1032"/>
      <c r="S1192" s="1131"/>
      <c r="T1192" s="1133">
        <f t="shared" si="87"/>
        <v>0</v>
      </c>
      <c r="U1192" s="1177" t="e">
        <f t="shared" si="86"/>
        <v>#DIV/0!</v>
      </c>
    </row>
    <row r="1193" spans="1:21" ht="45">
      <c r="A1193" s="462">
        <v>4.0999999999999996</v>
      </c>
      <c r="B1193" s="1171" t="s">
        <v>5090</v>
      </c>
      <c r="C1193" s="462" t="s">
        <v>1499</v>
      </c>
      <c r="D1193" s="462"/>
      <c r="E1193" s="462">
        <v>110</v>
      </c>
      <c r="F1193" s="480">
        <f t="shared" si="88"/>
        <v>121</v>
      </c>
      <c r="G1193" s="480">
        <v>120</v>
      </c>
      <c r="H1193" s="975">
        <v>120</v>
      </c>
      <c r="I1193" s="491">
        <v>120</v>
      </c>
      <c r="J1193" s="491">
        <v>121</v>
      </c>
      <c r="K1193" s="491"/>
      <c r="L1193" s="1032">
        <v>120</v>
      </c>
      <c r="M1193" s="1032">
        <v>120</v>
      </c>
      <c r="N1193" s="1032">
        <v>120</v>
      </c>
      <c r="O1193" s="1032">
        <v>127</v>
      </c>
      <c r="P1193" s="1032">
        <v>127</v>
      </c>
      <c r="Q1193" s="1032">
        <v>127</v>
      </c>
      <c r="R1193" s="1032">
        <v>127</v>
      </c>
      <c r="S1193" s="1131">
        <v>127</v>
      </c>
      <c r="T1193" s="1133">
        <f t="shared" si="87"/>
        <v>127</v>
      </c>
      <c r="U1193" s="1177">
        <f t="shared" si="86"/>
        <v>0</v>
      </c>
    </row>
    <row r="1194" spans="1:21" ht="30">
      <c r="A1194" s="462">
        <v>4.2</v>
      </c>
      <c r="B1194" s="1171" t="s">
        <v>5091</v>
      </c>
      <c r="C1194" s="462" t="s">
        <v>1499</v>
      </c>
      <c r="D1194" s="462"/>
      <c r="E1194" s="462">
        <v>375</v>
      </c>
      <c r="F1194" s="480">
        <f t="shared" si="88"/>
        <v>412.5</v>
      </c>
      <c r="G1194" s="480">
        <v>450</v>
      </c>
      <c r="H1194" s="975">
        <v>450</v>
      </c>
      <c r="I1194" s="491">
        <v>450</v>
      </c>
      <c r="J1194" s="491">
        <v>412.5</v>
      </c>
      <c r="K1194" s="491"/>
      <c r="L1194" s="1032">
        <v>450</v>
      </c>
      <c r="M1194" s="1032">
        <v>450</v>
      </c>
      <c r="N1194" s="1032">
        <v>450</v>
      </c>
      <c r="O1194" s="1032">
        <v>479</v>
      </c>
      <c r="P1194" s="1032">
        <v>479</v>
      </c>
      <c r="Q1194" s="1032">
        <v>479</v>
      </c>
      <c r="R1194" s="1032">
        <v>479</v>
      </c>
      <c r="S1194" s="1131">
        <v>479</v>
      </c>
      <c r="T1194" s="1133">
        <f t="shared" si="87"/>
        <v>479</v>
      </c>
      <c r="U1194" s="1177">
        <f t="shared" si="86"/>
        <v>0</v>
      </c>
    </row>
    <row r="1195" spans="1:21" ht="25.5">
      <c r="A1195" s="430">
        <v>4.3</v>
      </c>
      <c r="B1195" s="1152" t="s">
        <v>5092</v>
      </c>
      <c r="C1195" s="462" t="s">
        <v>1499</v>
      </c>
      <c r="D1195" s="462"/>
      <c r="E1195" s="462">
        <v>2250</v>
      </c>
      <c r="F1195" s="480">
        <f t="shared" si="88"/>
        <v>2475</v>
      </c>
      <c r="G1195" s="480">
        <v>2500</v>
      </c>
      <c r="H1195" s="975">
        <v>2500</v>
      </c>
      <c r="I1195" s="491">
        <v>2500</v>
      </c>
      <c r="J1195" s="491">
        <v>2475</v>
      </c>
      <c r="K1195" s="491"/>
      <c r="L1195" s="1032">
        <v>2500</v>
      </c>
      <c r="M1195" s="1032">
        <v>2500</v>
      </c>
      <c r="N1195" s="1032">
        <v>2500</v>
      </c>
      <c r="O1195" s="1032">
        <v>2625</v>
      </c>
      <c r="P1195" s="1032">
        <v>2625</v>
      </c>
      <c r="Q1195" s="1032">
        <v>2625</v>
      </c>
      <c r="R1195" s="1032">
        <v>2625</v>
      </c>
      <c r="S1195" s="1131">
        <v>2625</v>
      </c>
      <c r="T1195" s="1133">
        <f t="shared" si="87"/>
        <v>2625</v>
      </c>
      <c r="U1195" s="1177">
        <f t="shared" si="86"/>
        <v>0</v>
      </c>
    </row>
    <row r="1196" spans="1:21" ht="25.5">
      <c r="A1196" s="430">
        <v>4.4000000000000004</v>
      </c>
      <c r="B1196" s="1152" t="s">
        <v>5093</v>
      </c>
      <c r="C1196" s="462" t="s">
        <v>1499</v>
      </c>
      <c r="D1196" s="462"/>
      <c r="E1196" s="462">
        <v>2500</v>
      </c>
      <c r="F1196" s="480">
        <f t="shared" si="88"/>
        <v>2750</v>
      </c>
      <c r="G1196" s="480">
        <v>3000</v>
      </c>
      <c r="H1196" s="975">
        <v>3000</v>
      </c>
      <c r="I1196" s="491">
        <v>3000</v>
      </c>
      <c r="J1196" s="491">
        <v>2750</v>
      </c>
      <c r="K1196" s="491"/>
      <c r="L1196" s="1032">
        <v>3000</v>
      </c>
      <c r="M1196" s="1032">
        <v>3000</v>
      </c>
      <c r="N1196" s="1032">
        <v>3000</v>
      </c>
      <c r="O1196" s="1032">
        <v>3150</v>
      </c>
      <c r="P1196" s="1032">
        <v>3150</v>
      </c>
      <c r="Q1196" s="1032">
        <v>3150</v>
      </c>
      <c r="R1196" s="1032">
        <v>3150</v>
      </c>
      <c r="S1196" s="1131">
        <v>3150</v>
      </c>
      <c r="T1196" s="1133">
        <f t="shared" si="87"/>
        <v>3150</v>
      </c>
      <c r="U1196" s="1177">
        <f t="shared" si="86"/>
        <v>0</v>
      </c>
    </row>
    <row r="1197" spans="1:21" ht="25.5">
      <c r="A1197" s="430">
        <v>4.5</v>
      </c>
      <c r="B1197" s="1152" t="s">
        <v>5094</v>
      </c>
      <c r="C1197" s="462" t="s">
        <v>1499</v>
      </c>
      <c r="D1197" s="462"/>
      <c r="E1197" s="462">
        <v>2000</v>
      </c>
      <c r="F1197" s="480">
        <f t="shared" si="88"/>
        <v>2200</v>
      </c>
      <c r="G1197" s="480">
        <v>2000</v>
      </c>
      <c r="H1197" s="975">
        <v>2000</v>
      </c>
      <c r="I1197" s="491">
        <v>2000</v>
      </c>
      <c r="J1197" s="491">
        <v>2200</v>
      </c>
      <c r="K1197" s="491"/>
      <c r="L1197" s="1032">
        <v>2000</v>
      </c>
      <c r="M1197" s="1032">
        <v>2000</v>
      </c>
      <c r="N1197" s="1032">
        <v>2000</v>
      </c>
      <c r="O1197" s="1032">
        <v>2100</v>
      </c>
      <c r="P1197" s="1032">
        <v>2100</v>
      </c>
      <c r="Q1197" s="1032">
        <v>2100</v>
      </c>
      <c r="R1197" s="1032">
        <v>2100</v>
      </c>
      <c r="S1197" s="1131">
        <v>2100</v>
      </c>
      <c r="T1197" s="1133">
        <f t="shared" si="87"/>
        <v>2100</v>
      </c>
      <c r="U1197" s="1177">
        <f t="shared" si="86"/>
        <v>0</v>
      </c>
    </row>
    <row r="1198" spans="1:21" ht="25.5">
      <c r="A1198" s="430">
        <v>4.5999999999999996</v>
      </c>
      <c r="B1198" s="1152" t="s">
        <v>5095</v>
      </c>
      <c r="C1198" s="462" t="s">
        <v>1499</v>
      </c>
      <c r="D1198" s="462"/>
      <c r="E1198" s="462">
        <v>1000</v>
      </c>
      <c r="F1198" s="480">
        <f t="shared" si="88"/>
        <v>1100</v>
      </c>
      <c r="G1198" s="480">
        <v>2200</v>
      </c>
      <c r="H1198" s="975">
        <v>2200</v>
      </c>
      <c r="I1198" s="491">
        <v>2200</v>
      </c>
      <c r="J1198" s="491">
        <v>1100</v>
      </c>
      <c r="K1198" s="491"/>
      <c r="L1198" s="1032">
        <v>2200</v>
      </c>
      <c r="M1198" s="1032">
        <v>2200</v>
      </c>
      <c r="N1198" s="1032">
        <v>2200</v>
      </c>
      <c r="O1198" s="1032">
        <v>2200</v>
      </c>
      <c r="P1198" s="1032">
        <v>2200</v>
      </c>
      <c r="Q1198" s="1032">
        <v>2200</v>
      </c>
      <c r="R1198" s="1032">
        <v>2200</v>
      </c>
      <c r="S1198" s="1131">
        <v>2200</v>
      </c>
      <c r="T1198" s="1133">
        <f t="shared" si="87"/>
        <v>2200</v>
      </c>
      <c r="U1198" s="1177">
        <f t="shared" si="86"/>
        <v>0</v>
      </c>
    </row>
    <row r="1199" spans="1:21" ht="25.5">
      <c r="A1199" s="430">
        <v>4.7</v>
      </c>
      <c r="B1199" s="1152" t="s">
        <v>5096</v>
      </c>
      <c r="C1199" s="462" t="s">
        <v>1499</v>
      </c>
      <c r="D1199" s="462"/>
      <c r="E1199" s="462">
        <v>1500</v>
      </c>
      <c r="F1199" s="480">
        <f t="shared" si="88"/>
        <v>1650</v>
      </c>
      <c r="G1199" s="480">
        <v>3000</v>
      </c>
      <c r="H1199" s="975">
        <v>3000</v>
      </c>
      <c r="I1199" s="491">
        <v>3000</v>
      </c>
      <c r="J1199" s="491">
        <v>1650</v>
      </c>
      <c r="K1199" s="491"/>
      <c r="L1199" s="1032">
        <v>3000</v>
      </c>
      <c r="M1199" s="1032">
        <v>3000</v>
      </c>
      <c r="N1199" s="1032">
        <v>3000</v>
      </c>
      <c r="O1199" s="1032">
        <v>3000</v>
      </c>
      <c r="P1199" s="1032">
        <v>3000</v>
      </c>
      <c r="Q1199" s="1032">
        <v>3000</v>
      </c>
      <c r="R1199" s="1032">
        <v>3000</v>
      </c>
      <c r="S1199" s="1131">
        <f t="shared" ref="S1199:S1200" si="89">M1199</f>
        <v>3000</v>
      </c>
      <c r="T1199" s="1133">
        <f t="shared" si="87"/>
        <v>3000</v>
      </c>
      <c r="U1199" s="1177">
        <f t="shared" si="86"/>
        <v>0</v>
      </c>
    </row>
    <row r="1200" spans="1:21" ht="25.5">
      <c r="A1200" s="430">
        <v>4.8</v>
      </c>
      <c r="B1200" s="1152" t="s">
        <v>5097</v>
      </c>
      <c r="C1200" s="462" t="s">
        <v>1499</v>
      </c>
      <c r="D1200" s="462"/>
      <c r="E1200" s="462">
        <v>300</v>
      </c>
      <c r="F1200" s="480">
        <f t="shared" si="88"/>
        <v>330</v>
      </c>
      <c r="G1200" s="480">
        <v>500</v>
      </c>
      <c r="H1200" s="975">
        <v>500</v>
      </c>
      <c r="I1200" s="491">
        <v>500</v>
      </c>
      <c r="J1200" s="491">
        <v>330</v>
      </c>
      <c r="K1200" s="491"/>
      <c r="L1200" s="1032">
        <v>500</v>
      </c>
      <c r="M1200" s="1032">
        <v>500</v>
      </c>
      <c r="N1200" s="1032">
        <v>500</v>
      </c>
      <c r="O1200" s="1032">
        <v>500</v>
      </c>
      <c r="P1200" s="1032">
        <v>500</v>
      </c>
      <c r="Q1200" s="1032">
        <v>500</v>
      </c>
      <c r="R1200" s="1032">
        <v>500</v>
      </c>
      <c r="S1200" s="1131">
        <f t="shared" si="89"/>
        <v>500</v>
      </c>
      <c r="T1200" s="1133">
        <f t="shared" si="87"/>
        <v>500</v>
      </c>
      <c r="U1200" s="1177">
        <f t="shared" si="86"/>
        <v>0</v>
      </c>
    </row>
    <row r="1201" spans="1:23" ht="18">
      <c r="A1201" s="960">
        <v>5</v>
      </c>
      <c r="B1201" s="1170" t="s">
        <v>5098</v>
      </c>
      <c r="C1201" s="959"/>
      <c r="D1201" s="959"/>
      <c r="E1201" s="959"/>
      <c r="F1201" s="480"/>
      <c r="G1201" s="480"/>
      <c r="H1201" s="975"/>
      <c r="I1201" s="491"/>
      <c r="J1201" s="491"/>
      <c r="K1201" s="491"/>
      <c r="L1201" s="491"/>
      <c r="M1201" s="491"/>
      <c r="N1201" s="491"/>
      <c r="O1201" s="491"/>
      <c r="P1201" s="491"/>
      <c r="Q1201" s="491"/>
      <c r="R1201" s="491"/>
      <c r="S1201" s="1124"/>
      <c r="T1201" s="1133">
        <f t="shared" si="87"/>
        <v>0</v>
      </c>
      <c r="U1201" s="1177" t="e">
        <f t="shared" si="86"/>
        <v>#DIV/0!</v>
      </c>
    </row>
    <row r="1202" spans="1:23" ht="38.25">
      <c r="A1202" s="462">
        <v>5.0999999999999996</v>
      </c>
      <c r="B1202" s="1152" t="s">
        <v>5099</v>
      </c>
      <c r="C1202" s="462" t="s">
        <v>1499</v>
      </c>
      <c r="D1202" s="462"/>
      <c r="E1202" s="462">
        <v>110</v>
      </c>
      <c r="F1202" s="480">
        <f t="shared" si="88"/>
        <v>121</v>
      </c>
      <c r="G1202" s="480">
        <v>110</v>
      </c>
      <c r="H1202" s="975">
        <v>110</v>
      </c>
      <c r="I1202" s="491">
        <v>110</v>
      </c>
      <c r="J1202" s="491">
        <v>121</v>
      </c>
      <c r="K1202" s="491"/>
      <c r="L1202" s="1032">
        <v>110</v>
      </c>
      <c r="M1202" s="1032">
        <v>110</v>
      </c>
      <c r="N1202" s="1032">
        <v>110</v>
      </c>
      <c r="O1202" s="1032">
        <v>117</v>
      </c>
      <c r="P1202" s="1032">
        <v>117</v>
      </c>
      <c r="Q1202" s="1032">
        <v>117</v>
      </c>
      <c r="R1202" s="1032">
        <v>117</v>
      </c>
      <c r="S1202" s="1131">
        <v>117</v>
      </c>
      <c r="T1202" s="1133">
        <f t="shared" si="87"/>
        <v>117</v>
      </c>
      <c r="U1202" s="1177">
        <f t="shared" si="86"/>
        <v>0</v>
      </c>
    </row>
    <row r="1203" spans="1:23" ht="38.25">
      <c r="A1203" s="462">
        <v>5.2</v>
      </c>
      <c r="B1203" s="1152" t="s">
        <v>5100</v>
      </c>
      <c r="C1203" s="462" t="s">
        <v>1499</v>
      </c>
      <c r="D1203" s="462"/>
      <c r="E1203" s="462">
        <v>125</v>
      </c>
      <c r="F1203" s="480">
        <v>135</v>
      </c>
      <c r="G1203" s="480">
        <v>125</v>
      </c>
      <c r="H1203" s="975">
        <v>125</v>
      </c>
      <c r="I1203" s="491">
        <v>125</v>
      </c>
      <c r="J1203" s="491">
        <v>135</v>
      </c>
      <c r="K1203" s="491"/>
      <c r="L1203" s="1032">
        <v>125</v>
      </c>
      <c r="M1203" s="1032">
        <v>125</v>
      </c>
      <c r="N1203" s="1032">
        <v>125</v>
      </c>
      <c r="O1203" s="1032">
        <v>133</v>
      </c>
      <c r="P1203" s="1032">
        <v>133</v>
      </c>
      <c r="Q1203" s="1032">
        <v>133</v>
      </c>
      <c r="R1203" s="1032">
        <v>133</v>
      </c>
      <c r="S1203" s="1131">
        <v>133</v>
      </c>
      <c r="T1203" s="1133">
        <f t="shared" si="87"/>
        <v>133</v>
      </c>
      <c r="U1203" s="1177">
        <f t="shared" si="86"/>
        <v>0</v>
      </c>
    </row>
    <row r="1204" spans="1:23" ht="25.5">
      <c r="A1204" s="462">
        <v>5.3</v>
      </c>
      <c r="B1204" s="1152" t="s">
        <v>5101</v>
      </c>
      <c r="C1204" s="462" t="s">
        <v>1499</v>
      </c>
      <c r="D1204" s="462"/>
      <c r="E1204" s="462">
        <v>160</v>
      </c>
      <c r="F1204" s="480">
        <f t="shared" si="88"/>
        <v>176</v>
      </c>
      <c r="G1204" s="480">
        <v>160</v>
      </c>
      <c r="H1204" s="975">
        <v>160</v>
      </c>
      <c r="I1204" s="491">
        <v>160</v>
      </c>
      <c r="J1204" s="491">
        <v>176</v>
      </c>
      <c r="K1204" s="491"/>
      <c r="L1204" s="1032">
        <v>160</v>
      </c>
      <c r="M1204" s="1032">
        <v>160</v>
      </c>
      <c r="N1204" s="1032">
        <v>160</v>
      </c>
      <c r="O1204" s="1032">
        <v>170</v>
      </c>
      <c r="P1204" s="1032">
        <v>170</v>
      </c>
      <c r="Q1204" s="1032">
        <v>170</v>
      </c>
      <c r="R1204" s="1032">
        <v>170</v>
      </c>
      <c r="S1204" s="1131">
        <v>170</v>
      </c>
      <c r="T1204" s="1133">
        <f t="shared" si="87"/>
        <v>170</v>
      </c>
      <c r="U1204" s="1177">
        <f t="shared" si="86"/>
        <v>0</v>
      </c>
    </row>
    <row r="1205" spans="1:23" ht="25.5">
      <c r="A1205" s="462">
        <v>5.4</v>
      </c>
      <c r="B1205" s="1152" t="s">
        <v>5102</v>
      </c>
      <c r="C1205" s="462" t="s">
        <v>1499</v>
      </c>
      <c r="D1205" s="462"/>
      <c r="E1205" s="462">
        <v>1000</v>
      </c>
      <c r="F1205" s="480">
        <f t="shared" si="88"/>
        <v>1100</v>
      </c>
      <c r="G1205" s="480">
        <v>1000</v>
      </c>
      <c r="H1205" s="975">
        <v>1000</v>
      </c>
      <c r="I1205" s="491">
        <v>1000</v>
      </c>
      <c r="J1205" s="491">
        <v>1100</v>
      </c>
      <c r="K1205" s="491"/>
      <c r="L1205" s="1032">
        <v>1000</v>
      </c>
      <c r="M1205" s="1032">
        <v>1000</v>
      </c>
      <c r="N1205" s="1032">
        <v>1000</v>
      </c>
      <c r="O1205" s="1032">
        <v>1050</v>
      </c>
      <c r="P1205" s="1032">
        <v>1050</v>
      </c>
      <c r="Q1205" s="1032">
        <v>1050</v>
      </c>
      <c r="R1205" s="1032">
        <v>1050</v>
      </c>
      <c r="S1205" s="1131">
        <v>1050</v>
      </c>
      <c r="T1205" s="1133">
        <f t="shared" si="87"/>
        <v>1050</v>
      </c>
      <c r="U1205" s="1177">
        <f t="shared" si="86"/>
        <v>0</v>
      </c>
    </row>
    <row r="1206" spans="1:23" ht="25.5">
      <c r="A1206" s="462">
        <v>5.5</v>
      </c>
      <c r="B1206" s="1152" t="s">
        <v>5103</v>
      </c>
      <c r="C1206" s="462" t="s">
        <v>1499</v>
      </c>
      <c r="D1206" s="462"/>
      <c r="E1206" s="462">
        <v>500</v>
      </c>
      <c r="F1206" s="480">
        <f t="shared" si="88"/>
        <v>550</v>
      </c>
      <c r="G1206" s="480">
        <v>500</v>
      </c>
      <c r="H1206" s="975">
        <v>500</v>
      </c>
      <c r="I1206" s="491">
        <v>500</v>
      </c>
      <c r="J1206" s="491">
        <v>550</v>
      </c>
      <c r="K1206" s="491"/>
      <c r="L1206" s="1032">
        <v>500</v>
      </c>
      <c r="M1206" s="1032">
        <v>500</v>
      </c>
      <c r="N1206" s="1032">
        <v>500</v>
      </c>
      <c r="O1206" s="1032">
        <v>533</v>
      </c>
      <c r="P1206" s="1032">
        <v>533</v>
      </c>
      <c r="Q1206" s="1032">
        <v>533</v>
      </c>
      <c r="R1206" s="1032">
        <v>533</v>
      </c>
      <c r="S1206" s="1131">
        <v>533</v>
      </c>
      <c r="T1206" s="1133">
        <f t="shared" si="87"/>
        <v>533</v>
      </c>
      <c r="U1206" s="1177">
        <f t="shared" si="86"/>
        <v>0</v>
      </c>
    </row>
    <row r="1207" spans="1:23" ht="38.25">
      <c r="A1207" s="462">
        <v>5.6</v>
      </c>
      <c r="B1207" s="1152" t="s">
        <v>5104</v>
      </c>
      <c r="C1207" s="462" t="s">
        <v>1499</v>
      </c>
      <c r="D1207" s="462"/>
      <c r="E1207" s="462">
        <v>2500</v>
      </c>
      <c r="F1207" s="480">
        <f t="shared" si="88"/>
        <v>2750</v>
      </c>
      <c r="G1207" s="480">
        <v>2500</v>
      </c>
      <c r="H1207" s="975">
        <v>2500</v>
      </c>
      <c r="I1207" s="491">
        <v>2500</v>
      </c>
      <c r="J1207" s="491">
        <v>2750</v>
      </c>
      <c r="K1207" s="491"/>
      <c r="L1207" s="1032">
        <v>2500</v>
      </c>
      <c r="M1207" s="1032">
        <v>2500</v>
      </c>
      <c r="N1207" s="1032">
        <v>2500</v>
      </c>
      <c r="O1207" s="1032">
        <v>2625</v>
      </c>
      <c r="P1207" s="1032">
        <v>2625</v>
      </c>
      <c r="Q1207" s="1032">
        <v>2625</v>
      </c>
      <c r="R1207" s="1032">
        <v>2625</v>
      </c>
      <c r="S1207" s="1131">
        <v>2625</v>
      </c>
      <c r="T1207" s="1133">
        <f t="shared" si="87"/>
        <v>2625</v>
      </c>
      <c r="U1207" s="1177">
        <f t="shared" si="86"/>
        <v>0</v>
      </c>
    </row>
    <row r="1208" spans="1:23" ht="51">
      <c r="A1208" s="462">
        <v>5.7</v>
      </c>
      <c r="B1208" s="1152" t="s">
        <v>5105</v>
      </c>
      <c r="C1208" s="462" t="s">
        <v>5106</v>
      </c>
      <c r="D1208" s="462"/>
      <c r="E1208" s="462">
        <v>4500</v>
      </c>
      <c r="F1208" s="480">
        <f t="shared" si="88"/>
        <v>4950</v>
      </c>
      <c r="G1208" s="480">
        <v>4500</v>
      </c>
      <c r="H1208" s="975">
        <v>4500</v>
      </c>
      <c r="I1208" s="491">
        <v>4500</v>
      </c>
      <c r="J1208" s="491">
        <v>4950</v>
      </c>
      <c r="K1208" s="491"/>
      <c r="L1208" s="1032">
        <v>4500</v>
      </c>
      <c r="M1208" s="1032">
        <v>4500</v>
      </c>
      <c r="N1208" s="1032">
        <v>4500</v>
      </c>
      <c r="O1208" s="1032">
        <v>4725</v>
      </c>
      <c r="P1208" s="1032">
        <v>4725</v>
      </c>
      <c r="Q1208" s="1032">
        <v>4725</v>
      </c>
      <c r="R1208" s="1032">
        <v>4725</v>
      </c>
      <c r="S1208" s="1131">
        <v>4725</v>
      </c>
      <c r="T1208" s="1133">
        <f t="shared" si="87"/>
        <v>4725</v>
      </c>
      <c r="U1208" s="1177">
        <f t="shared" si="86"/>
        <v>0</v>
      </c>
    </row>
    <row r="1209" spans="1:23" ht="25.5">
      <c r="A1209" s="462">
        <v>5.8</v>
      </c>
      <c r="B1209" s="1152" t="s">
        <v>5107</v>
      </c>
      <c r="C1209" s="462" t="s">
        <v>1499</v>
      </c>
      <c r="D1209" s="462"/>
      <c r="E1209" s="462">
        <v>6500</v>
      </c>
      <c r="F1209" s="480">
        <f t="shared" si="88"/>
        <v>7150</v>
      </c>
      <c r="G1209" s="480">
        <v>7500</v>
      </c>
      <c r="H1209" s="975">
        <v>7500</v>
      </c>
      <c r="I1209" s="491">
        <v>7500</v>
      </c>
      <c r="J1209" s="491">
        <v>7150</v>
      </c>
      <c r="K1209" s="491"/>
      <c r="L1209" s="1032">
        <v>7500</v>
      </c>
      <c r="M1209" s="1032">
        <v>7500</v>
      </c>
      <c r="N1209" s="1032">
        <v>7500</v>
      </c>
      <c r="O1209" s="1032">
        <v>7875</v>
      </c>
      <c r="P1209" s="1032">
        <v>7875</v>
      </c>
      <c r="Q1209" s="1032">
        <v>7875</v>
      </c>
      <c r="R1209" s="1032">
        <v>7875</v>
      </c>
      <c r="S1209" s="1131">
        <v>7875</v>
      </c>
      <c r="T1209" s="1133">
        <f t="shared" si="87"/>
        <v>7875</v>
      </c>
      <c r="U1209" s="1177">
        <f t="shared" si="86"/>
        <v>0</v>
      </c>
    </row>
    <row r="1210" spans="1:23" ht="38.25">
      <c r="A1210" s="462">
        <v>5.9</v>
      </c>
      <c r="B1210" s="1140" t="s">
        <v>5108</v>
      </c>
      <c r="C1210" s="462" t="s">
        <v>1499</v>
      </c>
      <c r="D1210" s="462"/>
      <c r="E1210" s="462">
        <v>14000</v>
      </c>
      <c r="F1210" s="480">
        <f t="shared" si="88"/>
        <v>15400</v>
      </c>
      <c r="G1210" s="480">
        <v>12500</v>
      </c>
      <c r="H1210" s="975">
        <v>12500</v>
      </c>
      <c r="I1210" s="491">
        <v>12500</v>
      </c>
      <c r="J1210" s="491">
        <v>15400</v>
      </c>
      <c r="K1210" s="491"/>
      <c r="L1210" s="1032">
        <v>12500</v>
      </c>
      <c r="M1210" s="1032">
        <v>12500</v>
      </c>
      <c r="N1210" s="1032">
        <v>12500</v>
      </c>
      <c r="O1210" s="1032">
        <v>13000</v>
      </c>
      <c r="P1210" s="1032">
        <v>13000</v>
      </c>
      <c r="Q1210" s="1032">
        <v>13000</v>
      </c>
      <c r="R1210" s="1032">
        <v>13000</v>
      </c>
      <c r="S1210" s="1131">
        <v>13000</v>
      </c>
      <c r="T1210" s="1133">
        <f t="shared" si="87"/>
        <v>13000</v>
      </c>
      <c r="U1210" s="1177">
        <f t="shared" si="86"/>
        <v>0</v>
      </c>
    </row>
    <row r="1211" spans="1:23" ht="25.5">
      <c r="A1211" s="480">
        <v>5.0999999999999996</v>
      </c>
      <c r="B1211" s="1152" t="s">
        <v>5109</v>
      </c>
      <c r="C1211" s="462" t="s">
        <v>1499</v>
      </c>
      <c r="D1211" s="462"/>
      <c r="E1211" s="462">
        <v>8500</v>
      </c>
      <c r="F1211" s="480">
        <f t="shared" si="88"/>
        <v>9350</v>
      </c>
      <c r="G1211" s="480">
        <v>8500</v>
      </c>
      <c r="H1211" s="975">
        <v>8500</v>
      </c>
      <c r="I1211" s="491">
        <v>8500</v>
      </c>
      <c r="J1211" s="491">
        <v>9350</v>
      </c>
      <c r="K1211" s="491"/>
      <c r="L1211" s="1032">
        <v>8500</v>
      </c>
      <c r="M1211" s="1032">
        <v>8500</v>
      </c>
      <c r="N1211" s="1032">
        <v>8500</v>
      </c>
      <c r="O1211" s="1032">
        <v>8925</v>
      </c>
      <c r="P1211" s="1032">
        <v>8925</v>
      </c>
      <c r="Q1211" s="1032">
        <v>8925</v>
      </c>
      <c r="R1211" s="1032">
        <v>8925</v>
      </c>
      <c r="S1211" s="1131">
        <v>8925</v>
      </c>
      <c r="T1211" s="1133">
        <f t="shared" si="87"/>
        <v>8925</v>
      </c>
      <c r="U1211" s="1177">
        <f t="shared" si="86"/>
        <v>0</v>
      </c>
    </row>
    <row r="1212" spans="1:23" ht="25.5">
      <c r="A1212" s="462">
        <v>5.1100000000000003</v>
      </c>
      <c r="B1212" s="1152" t="s">
        <v>5110</v>
      </c>
      <c r="C1212" s="462" t="s">
        <v>1499</v>
      </c>
      <c r="D1212" s="462"/>
      <c r="E1212" s="462">
        <v>14000</v>
      </c>
      <c r="F1212" s="480">
        <f t="shared" si="88"/>
        <v>15400</v>
      </c>
      <c r="G1212" s="480">
        <v>14000</v>
      </c>
      <c r="H1212" s="975">
        <v>14000</v>
      </c>
      <c r="I1212" s="491">
        <v>14000</v>
      </c>
      <c r="J1212" s="491">
        <v>15400</v>
      </c>
      <c r="K1212" s="491"/>
      <c r="L1212" s="1032">
        <v>14000</v>
      </c>
      <c r="M1212" s="1032">
        <v>14000</v>
      </c>
      <c r="N1212" s="1032">
        <v>14000</v>
      </c>
      <c r="O1212" s="1032">
        <v>14560</v>
      </c>
      <c r="P1212" s="1032">
        <v>14560</v>
      </c>
      <c r="Q1212" s="1032">
        <v>14560</v>
      </c>
      <c r="R1212" s="1032">
        <v>14560</v>
      </c>
      <c r="S1212" s="1131">
        <v>14560</v>
      </c>
      <c r="T1212" s="1133">
        <f t="shared" si="87"/>
        <v>14560</v>
      </c>
      <c r="U1212" s="1177">
        <f t="shared" si="86"/>
        <v>0</v>
      </c>
    </row>
    <row r="1213" spans="1:23" ht="31.5">
      <c r="A1213" s="961">
        <v>6</v>
      </c>
      <c r="B1213" s="1170" t="s">
        <v>5111</v>
      </c>
      <c r="C1213" s="962"/>
      <c r="D1213" s="962"/>
      <c r="E1213" s="963"/>
      <c r="F1213" s="480"/>
      <c r="G1213" s="480"/>
      <c r="H1213" s="975"/>
      <c r="I1213" s="491"/>
      <c r="J1213" s="491"/>
      <c r="K1213" s="491"/>
      <c r="L1213" s="491"/>
      <c r="M1213" s="491"/>
      <c r="N1213" s="491"/>
      <c r="O1213" s="491"/>
      <c r="P1213" s="491"/>
      <c r="Q1213" s="491"/>
      <c r="R1213" s="491"/>
      <c r="S1213" s="1124"/>
      <c r="T1213" s="1133">
        <f t="shared" si="87"/>
        <v>0</v>
      </c>
      <c r="U1213" s="1177" t="e">
        <f t="shared" si="86"/>
        <v>#DIV/0!</v>
      </c>
    </row>
    <row r="1214" spans="1:23" ht="25.5">
      <c r="A1214" s="430">
        <v>6.1</v>
      </c>
      <c r="B1214" s="1152" t="s">
        <v>5112</v>
      </c>
      <c r="C1214" s="430" t="s">
        <v>1499</v>
      </c>
      <c r="D1214" s="430"/>
      <c r="E1214" s="430">
        <v>650</v>
      </c>
      <c r="F1214" s="480">
        <f t="shared" si="88"/>
        <v>715</v>
      </c>
      <c r="G1214" s="480">
        <v>750</v>
      </c>
      <c r="H1214" s="975">
        <v>750</v>
      </c>
      <c r="I1214" s="491">
        <v>750</v>
      </c>
      <c r="J1214" s="491">
        <v>715</v>
      </c>
      <c r="K1214" s="491"/>
      <c r="L1214" s="1032">
        <v>750</v>
      </c>
      <c r="M1214" s="1032">
        <v>750</v>
      </c>
      <c r="N1214" s="1032">
        <v>750</v>
      </c>
      <c r="O1214" s="1032">
        <v>799</v>
      </c>
      <c r="P1214" s="1032">
        <v>799</v>
      </c>
      <c r="Q1214" s="1032">
        <v>799</v>
      </c>
      <c r="R1214" s="1032">
        <v>799</v>
      </c>
      <c r="S1214" s="1131">
        <v>799</v>
      </c>
      <c r="T1214" s="1133">
        <f t="shared" si="87"/>
        <v>799</v>
      </c>
      <c r="U1214" s="1177">
        <f t="shared" si="86"/>
        <v>0</v>
      </c>
      <c r="W1214" s="282" t="s">
        <v>5907</v>
      </c>
    </row>
    <row r="1215" spans="1:23" ht="25.5">
      <c r="A1215" s="430">
        <v>6.2</v>
      </c>
      <c r="B1215" s="1152" t="s">
        <v>5113</v>
      </c>
      <c r="C1215" s="430" t="s">
        <v>1499</v>
      </c>
      <c r="D1215" s="430"/>
      <c r="E1215" s="430">
        <v>850</v>
      </c>
      <c r="F1215" s="480">
        <f t="shared" si="88"/>
        <v>935</v>
      </c>
      <c r="G1215" s="480">
        <v>950</v>
      </c>
      <c r="H1215" s="975">
        <v>950</v>
      </c>
      <c r="I1215" s="491">
        <v>950</v>
      </c>
      <c r="J1215" s="491">
        <v>935</v>
      </c>
      <c r="K1215" s="491"/>
      <c r="L1215" s="1032">
        <v>950</v>
      </c>
      <c r="M1215" s="1032">
        <v>950</v>
      </c>
      <c r="N1215" s="1032">
        <v>950</v>
      </c>
      <c r="O1215" s="1032">
        <v>1012</v>
      </c>
      <c r="P1215" s="1032">
        <v>1012</v>
      </c>
      <c r="Q1215" s="1032">
        <v>1012</v>
      </c>
      <c r="R1215" s="1032">
        <v>1012</v>
      </c>
      <c r="S1215" s="1131">
        <v>1012</v>
      </c>
      <c r="T1215" s="1133">
        <f t="shared" si="87"/>
        <v>1012</v>
      </c>
      <c r="U1215" s="1177">
        <f t="shared" si="86"/>
        <v>0</v>
      </c>
    </row>
    <row r="1216" spans="1:23" ht="38.25">
      <c r="A1216" s="430">
        <v>6.3</v>
      </c>
      <c r="B1216" s="1152" t="s">
        <v>5114</v>
      </c>
      <c r="C1216" s="430" t="s">
        <v>1499</v>
      </c>
      <c r="D1216" s="430"/>
      <c r="E1216" s="430">
        <v>1200</v>
      </c>
      <c r="F1216" s="480">
        <f t="shared" si="88"/>
        <v>1320</v>
      </c>
      <c r="G1216" s="480">
        <v>1200</v>
      </c>
      <c r="H1216" s="975">
        <v>1200</v>
      </c>
      <c r="I1216" s="491">
        <v>1200</v>
      </c>
      <c r="J1216" s="491">
        <v>1320</v>
      </c>
      <c r="K1216" s="491"/>
      <c r="L1216" s="1032">
        <v>1200</v>
      </c>
      <c r="M1216" s="1032">
        <v>1200</v>
      </c>
      <c r="N1216" s="1032">
        <v>1200</v>
      </c>
      <c r="O1216" s="1032">
        <v>1260</v>
      </c>
      <c r="P1216" s="1032">
        <v>1260</v>
      </c>
      <c r="Q1216" s="1032">
        <v>1260</v>
      </c>
      <c r="R1216" s="1032">
        <v>1260</v>
      </c>
      <c r="S1216" s="1131">
        <v>1260</v>
      </c>
      <c r="T1216" s="1133">
        <f t="shared" si="87"/>
        <v>1260</v>
      </c>
      <c r="U1216" s="1177">
        <f t="shared" si="86"/>
        <v>0</v>
      </c>
    </row>
    <row r="1217" spans="1:21" ht="38.25">
      <c r="A1217" s="430">
        <v>6.4</v>
      </c>
      <c r="B1217" s="1152" t="s">
        <v>5115</v>
      </c>
      <c r="C1217" s="430" t="s">
        <v>1499</v>
      </c>
      <c r="D1217" s="430"/>
      <c r="E1217" s="430">
        <v>1800</v>
      </c>
      <c r="F1217" s="480">
        <f t="shared" si="88"/>
        <v>1980</v>
      </c>
      <c r="G1217" s="480">
        <v>1800</v>
      </c>
      <c r="H1217" s="975">
        <v>1800</v>
      </c>
      <c r="I1217" s="491">
        <v>1800</v>
      </c>
      <c r="J1217" s="491">
        <v>1980</v>
      </c>
      <c r="K1217" s="491"/>
      <c r="L1217" s="1032">
        <v>1800</v>
      </c>
      <c r="M1217" s="1032">
        <v>1800</v>
      </c>
      <c r="N1217" s="1032">
        <v>1800</v>
      </c>
      <c r="O1217" s="1032">
        <v>1890</v>
      </c>
      <c r="P1217" s="1032">
        <v>1890</v>
      </c>
      <c r="Q1217" s="1032">
        <v>1890</v>
      </c>
      <c r="R1217" s="1032">
        <v>1890</v>
      </c>
      <c r="S1217" s="1131">
        <v>1890</v>
      </c>
      <c r="T1217" s="1133">
        <f t="shared" si="87"/>
        <v>1890</v>
      </c>
      <c r="U1217" s="1177">
        <f t="shared" si="86"/>
        <v>0</v>
      </c>
    </row>
    <row r="1218" spans="1:21" ht="31.5">
      <c r="A1218" s="961">
        <v>7</v>
      </c>
      <c r="B1218" s="1170" t="s">
        <v>5116</v>
      </c>
      <c r="C1218" s="271"/>
      <c r="D1218" s="271"/>
      <c r="E1218" s="430"/>
      <c r="F1218" s="480"/>
      <c r="G1218" s="480"/>
      <c r="H1218" s="975"/>
      <c r="I1218" s="491"/>
      <c r="J1218" s="491"/>
      <c r="K1218" s="491"/>
      <c r="L1218" s="491"/>
      <c r="M1218" s="491"/>
      <c r="N1218" s="491"/>
      <c r="O1218" s="491"/>
      <c r="P1218" s="491"/>
      <c r="Q1218" s="491"/>
      <c r="R1218" s="491"/>
      <c r="S1218" s="1124"/>
      <c r="T1218" s="1133">
        <f t="shared" si="87"/>
        <v>0</v>
      </c>
      <c r="U1218" s="1177" t="e">
        <f t="shared" si="86"/>
        <v>#DIV/0!</v>
      </c>
    </row>
    <row r="1219" spans="1:21" ht="30">
      <c r="A1219" s="430">
        <v>7.1</v>
      </c>
      <c r="B1219" s="1152" t="s">
        <v>5117</v>
      </c>
      <c r="C1219" s="462" t="s">
        <v>5050</v>
      </c>
      <c r="D1219" s="462"/>
      <c r="E1219" s="430">
        <v>1000</v>
      </c>
      <c r="F1219" s="480">
        <f t="shared" si="88"/>
        <v>1100</v>
      </c>
      <c r="G1219" s="480">
        <v>1200</v>
      </c>
      <c r="H1219" s="975">
        <v>1200</v>
      </c>
      <c r="I1219" s="491">
        <v>1200</v>
      </c>
      <c r="J1219" s="491">
        <v>1100</v>
      </c>
      <c r="K1219" s="491"/>
      <c r="L1219" s="1032">
        <v>1200</v>
      </c>
      <c r="M1219" s="1032">
        <v>1200</v>
      </c>
      <c r="N1219" s="1032">
        <v>1200</v>
      </c>
      <c r="O1219" s="1032">
        <v>1260</v>
      </c>
      <c r="P1219" s="1032">
        <v>1260</v>
      </c>
      <c r="Q1219" s="1032">
        <v>1260</v>
      </c>
      <c r="R1219" s="1032">
        <v>1260</v>
      </c>
      <c r="S1219" s="1131">
        <v>1260</v>
      </c>
      <c r="T1219" s="1133">
        <f t="shared" si="87"/>
        <v>1260</v>
      </c>
      <c r="U1219" s="1177">
        <f t="shared" si="86"/>
        <v>0</v>
      </c>
    </row>
    <row r="1220" spans="1:21" ht="30">
      <c r="A1220" s="430">
        <v>7.2</v>
      </c>
      <c r="B1220" s="1152" t="s">
        <v>5118</v>
      </c>
      <c r="C1220" s="462" t="s">
        <v>5050</v>
      </c>
      <c r="D1220" s="462"/>
      <c r="E1220" s="430">
        <v>1300</v>
      </c>
      <c r="F1220" s="480">
        <f t="shared" si="88"/>
        <v>1430</v>
      </c>
      <c r="G1220" s="480">
        <v>1500</v>
      </c>
      <c r="H1220" s="975">
        <v>1500</v>
      </c>
      <c r="I1220" s="491">
        <v>1500</v>
      </c>
      <c r="J1220" s="491">
        <v>1430</v>
      </c>
      <c r="K1220" s="491"/>
      <c r="L1220" s="1032">
        <v>1500</v>
      </c>
      <c r="M1220" s="1032">
        <v>1500</v>
      </c>
      <c r="N1220" s="1032">
        <v>1500</v>
      </c>
      <c r="O1220" s="1032">
        <v>1575</v>
      </c>
      <c r="P1220" s="1032">
        <v>1575</v>
      </c>
      <c r="Q1220" s="1032">
        <v>1575</v>
      </c>
      <c r="R1220" s="1032">
        <v>1575</v>
      </c>
      <c r="S1220" s="1131">
        <v>1575</v>
      </c>
      <c r="T1220" s="1133">
        <f t="shared" si="87"/>
        <v>1575</v>
      </c>
      <c r="U1220" s="1177">
        <f t="shared" si="86"/>
        <v>0</v>
      </c>
    </row>
    <row r="1221" spans="1:21" ht="30">
      <c r="A1221" s="430">
        <v>7.3</v>
      </c>
      <c r="B1221" s="1152" t="s">
        <v>5119</v>
      </c>
      <c r="C1221" s="462" t="s">
        <v>5050</v>
      </c>
      <c r="D1221" s="462"/>
      <c r="E1221" s="430">
        <v>2000</v>
      </c>
      <c r="F1221" s="480">
        <f t="shared" si="88"/>
        <v>2200</v>
      </c>
      <c r="G1221" s="480">
        <v>2000</v>
      </c>
      <c r="H1221" s="975">
        <v>2000</v>
      </c>
      <c r="I1221" s="491">
        <v>2000</v>
      </c>
      <c r="J1221" s="491">
        <v>2200</v>
      </c>
      <c r="K1221" s="491"/>
      <c r="L1221" s="1032">
        <v>2000</v>
      </c>
      <c r="M1221" s="1032">
        <v>2000</v>
      </c>
      <c r="N1221" s="1032">
        <v>2000</v>
      </c>
      <c r="O1221" s="1032">
        <v>2100</v>
      </c>
      <c r="P1221" s="1032">
        <v>2100</v>
      </c>
      <c r="Q1221" s="1032">
        <v>2100</v>
      </c>
      <c r="R1221" s="1032">
        <v>2100</v>
      </c>
      <c r="S1221" s="1131">
        <v>2100</v>
      </c>
      <c r="T1221" s="1133">
        <f t="shared" si="87"/>
        <v>2100</v>
      </c>
      <c r="U1221" s="1177">
        <f t="shared" si="86"/>
        <v>0</v>
      </c>
    </row>
    <row r="1222" spans="1:21" ht="18">
      <c r="A1222" s="430">
        <v>7.4</v>
      </c>
      <c r="B1222" s="1171" t="s">
        <v>5120</v>
      </c>
      <c r="C1222" s="462" t="s">
        <v>5050</v>
      </c>
      <c r="D1222" s="462"/>
      <c r="E1222" s="430">
        <v>250</v>
      </c>
      <c r="F1222" s="480">
        <f t="shared" si="88"/>
        <v>275</v>
      </c>
      <c r="G1222" s="480">
        <v>250</v>
      </c>
      <c r="H1222" s="975">
        <v>250</v>
      </c>
      <c r="I1222" s="491">
        <v>250</v>
      </c>
      <c r="J1222" s="491">
        <v>275</v>
      </c>
      <c r="K1222" s="491"/>
      <c r="L1222" s="1032">
        <v>250</v>
      </c>
      <c r="M1222" s="1032">
        <v>250</v>
      </c>
      <c r="N1222" s="1032">
        <v>250</v>
      </c>
      <c r="O1222" s="1032">
        <v>266</v>
      </c>
      <c r="P1222" s="1032">
        <v>266</v>
      </c>
      <c r="Q1222" s="1032">
        <v>266</v>
      </c>
      <c r="R1222" s="1032">
        <v>266</v>
      </c>
      <c r="S1222" s="1131">
        <v>266</v>
      </c>
      <c r="T1222" s="1133">
        <f t="shared" si="87"/>
        <v>266</v>
      </c>
      <c r="U1222" s="1177">
        <f t="shared" si="86"/>
        <v>0</v>
      </c>
    </row>
    <row r="1223" spans="1:21" ht="18">
      <c r="A1223" s="430">
        <v>7.5</v>
      </c>
      <c r="B1223" s="1171" t="s">
        <v>5121</v>
      </c>
      <c r="C1223" s="462" t="s">
        <v>5050</v>
      </c>
      <c r="D1223" s="462"/>
      <c r="E1223" s="430">
        <v>350</v>
      </c>
      <c r="F1223" s="480">
        <f t="shared" si="88"/>
        <v>385</v>
      </c>
      <c r="G1223" s="480">
        <v>350</v>
      </c>
      <c r="H1223" s="975">
        <v>350</v>
      </c>
      <c r="I1223" s="491">
        <v>350</v>
      </c>
      <c r="J1223" s="491">
        <v>385</v>
      </c>
      <c r="K1223" s="491"/>
      <c r="L1223" s="1032">
        <v>350</v>
      </c>
      <c r="M1223" s="1032">
        <v>350</v>
      </c>
      <c r="N1223" s="1032">
        <v>350</v>
      </c>
      <c r="O1223" s="1032">
        <v>373</v>
      </c>
      <c r="P1223" s="1032">
        <v>373</v>
      </c>
      <c r="Q1223" s="1032">
        <v>373</v>
      </c>
      <c r="R1223" s="1032">
        <v>373</v>
      </c>
      <c r="S1223" s="1131">
        <v>373</v>
      </c>
      <c r="T1223" s="1133">
        <f t="shared" si="87"/>
        <v>373</v>
      </c>
      <c r="U1223" s="1177">
        <f t="shared" si="86"/>
        <v>0</v>
      </c>
    </row>
    <row r="1224" spans="1:21" ht="18">
      <c r="A1224" s="430">
        <v>7.6</v>
      </c>
      <c r="B1224" s="1171" t="s">
        <v>5122</v>
      </c>
      <c r="C1224" s="462" t="s">
        <v>5050</v>
      </c>
      <c r="D1224" s="462"/>
      <c r="E1224" s="430">
        <v>225</v>
      </c>
      <c r="F1224" s="480">
        <v>245</v>
      </c>
      <c r="G1224" s="480">
        <v>250</v>
      </c>
      <c r="H1224" s="975">
        <v>250</v>
      </c>
      <c r="I1224" s="491">
        <v>250</v>
      </c>
      <c r="J1224" s="491">
        <v>245</v>
      </c>
      <c r="K1224" s="491"/>
      <c r="L1224" s="1032">
        <v>250</v>
      </c>
      <c r="M1224" s="1032">
        <v>250</v>
      </c>
      <c r="N1224" s="1032">
        <v>250</v>
      </c>
      <c r="O1224" s="1032">
        <v>266</v>
      </c>
      <c r="P1224" s="1032">
        <v>266</v>
      </c>
      <c r="Q1224" s="1032">
        <v>266</v>
      </c>
      <c r="R1224" s="1032">
        <v>266</v>
      </c>
      <c r="S1224" s="1131">
        <v>266</v>
      </c>
      <c r="T1224" s="1133">
        <f t="shared" si="87"/>
        <v>266</v>
      </c>
      <c r="U1224" s="1177">
        <f t="shared" si="86"/>
        <v>0</v>
      </c>
    </row>
    <row r="1225" spans="1:21" ht="18">
      <c r="A1225" s="961">
        <v>8</v>
      </c>
      <c r="B1225" s="1170" t="s">
        <v>5123</v>
      </c>
      <c r="C1225" s="271"/>
      <c r="D1225" s="271"/>
      <c r="E1225" s="430"/>
      <c r="F1225" s="480"/>
      <c r="G1225" s="480"/>
      <c r="H1225" s="975"/>
      <c r="I1225" s="491"/>
      <c r="J1225" s="491"/>
      <c r="K1225" s="491"/>
      <c r="L1225" s="491"/>
      <c r="M1225" s="491"/>
      <c r="N1225" s="491"/>
      <c r="O1225" s="491"/>
      <c r="P1225" s="491"/>
      <c r="Q1225" s="491"/>
      <c r="R1225" s="491"/>
      <c r="S1225" s="1124"/>
      <c r="T1225" s="1133">
        <f t="shared" si="87"/>
        <v>0</v>
      </c>
      <c r="U1225" s="1177" t="e">
        <f t="shared" si="86"/>
        <v>#DIV/0!</v>
      </c>
    </row>
    <row r="1226" spans="1:21" ht="25.5">
      <c r="A1226" s="430">
        <v>8.1</v>
      </c>
      <c r="B1226" s="1152" t="s">
        <v>5124</v>
      </c>
      <c r="C1226" s="462" t="s">
        <v>5050</v>
      </c>
      <c r="D1226" s="462"/>
      <c r="E1226" s="430">
        <v>1200</v>
      </c>
      <c r="F1226" s="480">
        <f t="shared" ref="F1226:F1235" si="90">(E1226*0.1)+E1226</f>
        <v>1320</v>
      </c>
      <c r="G1226" s="480">
        <v>1200</v>
      </c>
      <c r="H1226" s="975">
        <v>1200</v>
      </c>
      <c r="I1226" s="491">
        <v>1200</v>
      </c>
      <c r="J1226" s="491">
        <v>1320</v>
      </c>
      <c r="K1226" s="491"/>
      <c r="L1226" s="1032">
        <v>1200</v>
      </c>
      <c r="M1226" s="1032">
        <v>1200</v>
      </c>
      <c r="N1226" s="1032">
        <v>1200</v>
      </c>
      <c r="O1226" s="1032">
        <v>1260</v>
      </c>
      <c r="P1226" s="1032">
        <v>1260</v>
      </c>
      <c r="Q1226" s="1032">
        <v>1260</v>
      </c>
      <c r="R1226" s="1032">
        <v>1260</v>
      </c>
      <c r="S1226" s="1131">
        <v>1260</v>
      </c>
      <c r="T1226" s="1133">
        <f t="shared" si="87"/>
        <v>1260</v>
      </c>
      <c r="U1226" s="1177">
        <f t="shared" ref="U1226:U1289" si="91">(S1226-Q1226)/Q1226</f>
        <v>0</v>
      </c>
    </row>
    <row r="1227" spans="1:21" ht="25.5">
      <c r="A1227" s="430">
        <v>8.1999999999999993</v>
      </c>
      <c r="B1227" s="1152" t="s">
        <v>5125</v>
      </c>
      <c r="C1227" s="462" t="s">
        <v>5050</v>
      </c>
      <c r="D1227" s="462"/>
      <c r="E1227" s="430">
        <v>1350</v>
      </c>
      <c r="F1227" s="480">
        <f t="shared" si="90"/>
        <v>1485</v>
      </c>
      <c r="G1227" s="480">
        <v>1350</v>
      </c>
      <c r="H1227" s="975">
        <v>1350</v>
      </c>
      <c r="I1227" s="491">
        <v>1350</v>
      </c>
      <c r="J1227" s="491">
        <v>1485</v>
      </c>
      <c r="K1227" s="491"/>
      <c r="L1227" s="1032">
        <v>1350</v>
      </c>
      <c r="M1227" s="1032">
        <v>1350</v>
      </c>
      <c r="N1227" s="1032">
        <v>1350</v>
      </c>
      <c r="O1227" s="1032">
        <v>1417</v>
      </c>
      <c r="P1227" s="1032">
        <v>1417</v>
      </c>
      <c r="Q1227" s="1032">
        <v>1417</v>
      </c>
      <c r="R1227" s="1032">
        <v>1417</v>
      </c>
      <c r="S1227" s="1131">
        <v>1417</v>
      </c>
      <c r="T1227" s="1133">
        <f t="shared" si="87"/>
        <v>1417</v>
      </c>
      <c r="U1227" s="1177">
        <f t="shared" si="91"/>
        <v>0</v>
      </c>
    </row>
    <row r="1228" spans="1:21" ht="25.5">
      <c r="A1228" s="430">
        <v>8.3000000000000007</v>
      </c>
      <c r="B1228" s="1152" t="s">
        <v>5126</v>
      </c>
      <c r="C1228" s="462" t="s">
        <v>5050</v>
      </c>
      <c r="D1228" s="462"/>
      <c r="E1228" s="430">
        <v>4500</v>
      </c>
      <c r="F1228" s="480">
        <f t="shared" si="90"/>
        <v>4950</v>
      </c>
      <c r="G1228" s="480">
        <v>4500</v>
      </c>
      <c r="H1228" s="975">
        <v>4500</v>
      </c>
      <c r="I1228" s="491">
        <v>4500</v>
      </c>
      <c r="J1228" s="491">
        <v>4950</v>
      </c>
      <c r="K1228" s="491"/>
      <c r="L1228" s="1032">
        <v>4500</v>
      </c>
      <c r="M1228" s="1032">
        <v>4500</v>
      </c>
      <c r="N1228" s="1032">
        <v>4500</v>
      </c>
      <c r="O1228" s="1032">
        <v>4725</v>
      </c>
      <c r="P1228" s="1032">
        <v>4725</v>
      </c>
      <c r="Q1228" s="1032">
        <v>4725</v>
      </c>
      <c r="R1228" s="1032">
        <v>4725</v>
      </c>
      <c r="S1228" s="1131">
        <v>4725</v>
      </c>
      <c r="T1228" s="1133">
        <f t="shared" si="87"/>
        <v>4725</v>
      </c>
      <c r="U1228" s="1177">
        <f t="shared" si="91"/>
        <v>0</v>
      </c>
    </row>
    <row r="1229" spans="1:21" ht="18">
      <c r="A1229" s="430">
        <v>8.4</v>
      </c>
      <c r="B1229" s="1152" t="s">
        <v>5127</v>
      </c>
      <c r="C1229" s="462" t="s">
        <v>5050</v>
      </c>
      <c r="D1229" s="462"/>
      <c r="E1229" s="430">
        <v>1500</v>
      </c>
      <c r="F1229" s="480">
        <f t="shared" si="90"/>
        <v>1650</v>
      </c>
      <c r="G1229" s="480">
        <v>1500</v>
      </c>
      <c r="H1229" s="975">
        <v>1500</v>
      </c>
      <c r="I1229" s="491">
        <v>1500</v>
      </c>
      <c r="J1229" s="491">
        <v>1650</v>
      </c>
      <c r="K1229" s="491"/>
      <c r="L1229" s="1032">
        <v>1500</v>
      </c>
      <c r="M1229" s="1032">
        <v>1500</v>
      </c>
      <c r="N1229" s="1032">
        <v>1500</v>
      </c>
      <c r="O1229" s="1032">
        <v>1575</v>
      </c>
      <c r="P1229" s="1032">
        <v>1575</v>
      </c>
      <c r="Q1229" s="1032">
        <v>1575</v>
      </c>
      <c r="R1229" s="1032">
        <v>1575</v>
      </c>
      <c r="S1229" s="1131">
        <v>1575</v>
      </c>
      <c r="T1229" s="1133">
        <f t="shared" si="87"/>
        <v>1575</v>
      </c>
      <c r="U1229" s="1177">
        <f t="shared" si="91"/>
        <v>0</v>
      </c>
    </row>
    <row r="1230" spans="1:21" ht="18">
      <c r="A1230" s="430">
        <v>8.5</v>
      </c>
      <c r="B1230" s="1152" t="s">
        <v>5128</v>
      </c>
      <c r="C1230" s="462" t="s">
        <v>5050</v>
      </c>
      <c r="D1230" s="462"/>
      <c r="E1230" s="430">
        <v>1800</v>
      </c>
      <c r="F1230" s="480">
        <f t="shared" si="90"/>
        <v>1980</v>
      </c>
      <c r="G1230" s="480">
        <v>1800</v>
      </c>
      <c r="H1230" s="975">
        <v>1800</v>
      </c>
      <c r="I1230" s="491">
        <v>1800</v>
      </c>
      <c r="J1230" s="491">
        <v>1980</v>
      </c>
      <c r="K1230" s="491"/>
      <c r="L1230" s="1032">
        <v>1800</v>
      </c>
      <c r="M1230" s="1032">
        <v>1800</v>
      </c>
      <c r="N1230" s="1032">
        <v>1800</v>
      </c>
      <c r="O1230" s="1032">
        <v>1890</v>
      </c>
      <c r="P1230" s="1032">
        <v>1890</v>
      </c>
      <c r="Q1230" s="1032">
        <v>1890</v>
      </c>
      <c r="R1230" s="1032">
        <v>1890</v>
      </c>
      <c r="S1230" s="1131">
        <v>1890</v>
      </c>
      <c r="T1230" s="1133">
        <f t="shared" si="87"/>
        <v>1890</v>
      </c>
      <c r="U1230" s="1177">
        <f t="shared" si="91"/>
        <v>0</v>
      </c>
    </row>
    <row r="1231" spans="1:21" ht="25.5">
      <c r="A1231" s="430">
        <v>8.6</v>
      </c>
      <c r="B1231" s="1152" t="s">
        <v>5129</v>
      </c>
      <c r="C1231" s="462" t="s">
        <v>5050</v>
      </c>
      <c r="D1231" s="462"/>
      <c r="E1231" s="430">
        <v>1200</v>
      </c>
      <c r="F1231" s="480">
        <f t="shared" si="90"/>
        <v>1320</v>
      </c>
      <c r="G1231" s="480">
        <v>1500</v>
      </c>
      <c r="H1231" s="975">
        <v>1500</v>
      </c>
      <c r="I1231" s="491">
        <v>1500</v>
      </c>
      <c r="J1231" s="491">
        <v>1320</v>
      </c>
      <c r="K1231" s="491"/>
      <c r="L1231" s="1032">
        <v>1500</v>
      </c>
      <c r="M1231" s="1032">
        <v>1500</v>
      </c>
      <c r="N1231" s="1032">
        <v>1500</v>
      </c>
      <c r="O1231" s="1032">
        <v>1575</v>
      </c>
      <c r="P1231" s="1032">
        <v>1575</v>
      </c>
      <c r="Q1231" s="1032">
        <v>1575</v>
      </c>
      <c r="R1231" s="1032">
        <v>1575</v>
      </c>
      <c r="S1231" s="1131">
        <v>1575</v>
      </c>
      <c r="T1231" s="1133">
        <f t="shared" si="87"/>
        <v>1575</v>
      </c>
      <c r="U1231" s="1177">
        <f t="shared" si="91"/>
        <v>0</v>
      </c>
    </row>
    <row r="1232" spans="1:21" ht="25.5">
      <c r="A1232" s="430">
        <v>8.6999999999999993</v>
      </c>
      <c r="B1232" s="1152" t="s">
        <v>5130</v>
      </c>
      <c r="C1232" s="462" t="s">
        <v>5131</v>
      </c>
      <c r="D1232" s="462"/>
      <c r="E1232" s="462">
        <v>9000</v>
      </c>
      <c r="F1232" s="480">
        <f t="shared" si="90"/>
        <v>9900</v>
      </c>
      <c r="G1232" s="480">
        <v>900</v>
      </c>
      <c r="H1232" s="975">
        <v>900</v>
      </c>
      <c r="I1232" s="491">
        <v>900</v>
      </c>
      <c r="J1232" s="491">
        <v>9900</v>
      </c>
      <c r="K1232" s="491"/>
      <c r="L1232" s="1032">
        <v>900</v>
      </c>
      <c r="M1232" s="1032">
        <v>900</v>
      </c>
      <c r="N1232" s="1032">
        <v>900</v>
      </c>
      <c r="O1232" s="1032">
        <v>759</v>
      </c>
      <c r="P1232" s="1032">
        <v>959</v>
      </c>
      <c r="Q1232" s="1032">
        <v>959</v>
      </c>
      <c r="R1232" s="1032">
        <v>959</v>
      </c>
      <c r="S1232" s="1131">
        <v>959</v>
      </c>
      <c r="T1232" s="1133">
        <f t="shared" si="87"/>
        <v>959</v>
      </c>
      <c r="U1232" s="1177">
        <f t="shared" si="91"/>
        <v>0</v>
      </c>
    </row>
    <row r="1233" spans="1:21" ht="25.5">
      <c r="A1233" s="430">
        <v>8.8000000000000007</v>
      </c>
      <c r="B1233" s="1152" t="s">
        <v>5132</v>
      </c>
      <c r="C1233" s="462" t="s">
        <v>5131</v>
      </c>
      <c r="D1233" s="462"/>
      <c r="E1233" s="462">
        <v>500</v>
      </c>
      <c r="F1233" s="480">
        <f t="shared" si="90"/>
        <v>550</v>
      </c>
      <c r="G1233" s="480">
        <v>500</v>
      </c>
      <c r="H1233" s="975">
        <v>500</v>
      </c>
      <c r="I1233" s="491">
        <v>500</v>
      </c>
      <c r="J1233" s="491">
        <v>550</v>
      </c>
      <c r="K1233" s="491"/>
      <c r="L1233" s="1032">
        <v>500</v>
      </c>
      <c r="M1233" s="1032">
        <v>500</v>
      </c>
      <c r="N1233" s="1032">
        <v>500</v>
      </c>
      <c r="O1233" s="1032">
        <v>533</v>
      </c>
      <c r="P1233" s="1032">
        <v>533</v>
      </c>
      <c r="Q1233" s="1032">
        <v>533</v>
      </c>
      <c r="R1233" s="1032">
        <v>533</v>
      </c>
      <c r="S1233" s="1131">
        <v>533</v>
      </c>
      <c r="T1233" s="1133">
        <f t="shared" ref="T1233:T1245" si="92">S1233</f>
        <v>533</v>
      </c>
      <c r="U1233" s="1177">
        <f t="shared" si="91"/>
        <v>0</v>
      </c>
    </row>
    <row r="1234" spans="1:21" ht="25.5">
      <c r="A1234" s="430">
        <v>8.9</v>
      </c>
      <c r="B1234" s="1152" t="s">
        <v>5133</v>
      </c>
      <c r="C1234" s="462" t="s">
        <v>5131</v>
      </c>
      <c r="D1234" s="462"/>
      <c r="E1234" s="462">
        <v>400</v>
      </c>
      <c r="F1234" s="480">
        <f t="shared" si="90"/>
        <v>440</v>
      </c>
      <c r="G1234" s="480">
        <v>500</v>
      </c>
      <c r="H1234" s="975">
        <v>500</v>
      </c>
      <c r="I1234" s="491">
        <v>500</v>
      </c>
      <c r="J1234" s="491">
        <v>440</v>
      </c>
      <c r="K1234" s="491"/>
      <c r="L1234" s="1032">
        <v>500</v>
      </c>
      <c r="M1234" s="1032">
        <v>500</v>
      </c>
      <c r="N1234" s="1032">
        <v>500</v>
      </c>
      <c r="O1234" s="1032">
        <v>533</v>
      </c>
      <c r="P1234" s="1032">
        <v>533</v>
      </c>
      <c r="Q1234" s="1032">
        <v>533</v>
      </c>
      <c r="R1234" s="1032">
        <v>533</v>
      </c>
      <c r="S1234" s="1131">
        <v>533</v>
      </c>
      <c r="T1234" s="1133">
        <f t="shared" si="92"/>
        <v>533</v>
      </c>
      <c r="U1234" s="1177">
        <f t="shared" si="91"/>
        <v>0</v>
      </c>
    </row>
    <row r="1235" spans="1:21" ht="18">
      <c r="A1235" s="964">
        <v>8.1</v>
      </c>
      <c r="B1235" s="1140" t="s">
        <v>5134</v>
      </c>
      <c r="C1235" s="462" t="s">
        <v>1499</v>
      </c>
      <c r="D1235" s="462"/>
      <c r="E1235" s="462">
        <v>400</v>
      </c>
      <c r="F1235" s="480">
        <f t="shared" si="90"/>
        <v>440</v>
      </c>
      <c r="G1235" s="480">
        <v>450</v>
      </c>
      <c r="H1235" s="975">
        <v>450</v>
      </c>
      <c r="I1235" s="491">
        <v>450</v>
      </c>
      <c r="J1235" s="491">
        <v>440</v>
      </c>
      <c r="K1235" s="491"/>
      <c r="L1235" s="1032">
        <v>450</v>
      </c>
      <c r="M1235" s="1032">
        <v>450</v>
      </c>
      <c r="N1235" s="1032">
        <v>450</v>
      </c>
      <c r="O1235" s="1032">
        <v>479</v>
      </c>
      <c r="P1235" s="1032">
        <v>479</v>
      </c>
      <c r="Q1235" s="1032">
        <v>479</v>
      </c>
      <c r="R1235" s="1032">
        <v>479</v>
      </c>
      <c r="S1235" s="1131">
        <v>479</v>
      </c>
      <c r="T1235" s="1133">
        <f t="shared" si="92"/>
        <v>479</v>
      </c>
      <c r="U1235" s="1177">
        <f t="shared" si="91"/>
        <v>0</v>
      </c>
    </row>
    <row r="1236" spans="1:21" ht="51">
      <c r="A1236" s="964">
        <v>8.11</v>
      </c>
      <c r="B1236" s="1140" t="s">
        <v>5135</v>
      </c>
      <c r="C1236" s="467" t="s">
        <v>3148</v>
      </c>
      <c r="D1236" s="462"/>
      <c r="E1236" s="462"/>
      <c r="F1236" s="480">
        <v>700</v>
      </c>
      <c r="G1236" s="480">
        <v>700</v>
      </c>
      <c r="H1236" s="975"/>
      <c r="I1236" s="491"/>
      <c r="J1236" s="491">
        <v>700</v>
      </c>
      <c r="K1236" s="491"/>
      <c r="L1236" s="1092"/>
      <c r="M1236" s="1092"/>
      <c r="N1236" s="1092"/>
      <c r="O1236" s="1092"/>
      <c r="P1236" s="1092"/>
      <c r="Q1236" s="1092"/>
      <c r="R1236" s="1092"/>
      <c r="S1236" s="1132"/>
      <c r="T1236" s="1133">
        <f t="shared" si="92"/>
        <v>0</v>
      </c>
      <c r="U1236" s="1177" t="e">
        <f t="shared" si="91"/>
        <v>#DIV/0!</v>
      </c>
    </row>
    <row r="1237" spans="1:21" ht="18">
      <c r="A1237" s="964"/>
      <c r="B1237" s="1172" t="s">
        <v>5136</v>
      </c>
      <c r="C1237" s="271"/>
      <c r="D1237" s="271"/>
      <c r="E1237" s="430"/>
      <c r="F1237" s="480"/>
      <c r="G1237" s="480"/>
      <c r="H1237" s="975"/>
      <c r="I1237" s="491"/>
      <c r="J1237" s="491"/>
      <c r="K1237" s="491"/>
      <c r="L1237" s="491"/>
      <c r="M1237" s="491"/>
      <c r="N1237" s="491"/>
      <c r="O1237" s="491"/>
      <c r="P1237" s="491"/>
      <c r="Q1237" s="491"/>
      <c r="R1237" s="491"/>
      <c r="S1237" s="1124"/>
      <c r="T1237" s="1133">
        <f t="shared" si="92"/>
        <v>0</v>
      </c>
      <c r="U1237" s="1177" t="e">
        <f t="shared" si="91"/>
        <v>#DIV/0!</v>
      </c>
    </row>
    <row r="1238" spans="1:21" ht="18">
      <c r="A1238" s="961">
        <v>9</v>
      </c>
      <c r="B1238" s="1152" t="s">
        <v>5137</v>
      </c>
      <c r="C1238" s="462" t="s">
        <v>5131</v>
      </c>
      <c r="D1238" s="462"/>
      <c r="E1238" s="462">
        <v>1000</v>
      </c>
      <c r="F1238" s="480">
        <f t="shared" ref="F1238:F1244" si="93">(E1238*0.1)+E1238</f>
        <v>1100</v>
      </c>
      <c r="G1238" s="480">
        <v>1000</v>
      </c>
      <c r="H1238" s="975">
        <v>1000</v>
      </c>
      <c r="I1238" s="491">
        <v>1000</v>
      </c>
      <c r="J1238" s="491">
        <v>1100</v>
      </c>
      <c r="K1238" s="491"/>
      <c r="L1238" s="1032">
        <v>1000</v>
      </c>
      <c r="M1238" s="1032">
        <v>1000</v>
      </c>
      <c r="N1238" s="1032">
        <v>1000</v>
      </c>
      <c r="O1238" s="1032">
        <v>1050</v>
      </c>
      <c r="P1238" s="1032">
        <v>1050</v>
      </c>
      <c r="Q1238" s="1032">
        <v>1050</v>
      </c>
      <c r="R1238" s="1032">
        <v>1050</v>
      </c>
      <c r="S1238" s="1131">
        <v>1050</v>
      </c>
      <c r="T1238" s="1133">
        <f t="shared" si="92"/>
        <v>1050</v>
      </c>
      <c r="U1238" s="1177">
        <f t="shared" si="91"/>
        <v>0</v>
      </c>
    </row>
    <row r="1239" spans="1:21" ht="18">
      <c r="A1239" s="430">
        <v>9.1</v>
      </c>
      <c r="B1239" s="1152" t="s">
        <v>5138</v>
      </c>
      <c r="C1239" s="462" t="s">
        <v>1499</v>
      </c>
      <c r="D1239" s="462"/>
      <c r="E1239" s="462">
        <v>1000</v>
      </c>
      <c r="F1239" s="480">
        <f t="shared" si="93"/>
        <v>1100</v>
      </c>
      <c r="G1239" s="480">
        <v>1200</v>
      </c>
      <c r="H1239" s="975">
        <v>1200</v>
      </c>
      <c r="I1239" s="491">
        <v>1200</v>
      </c>
      <c r="J1239" s="491">
        <v>1100</v>
      </c>
      <c r="K1239" s="491"/>
      <c r="L1239" s="1032">
        <v>1200</v>
      </c>
      <c r="M1239" s="1032">
        <v>1200</v>
      </c>
      <c r="N1239" s="1032">
        <v>1200</v>
      </c>
      <c r="O1239" s="1032">
        <v>1260</v>
      </c>
      <c r="P1239" s="1032">
        <v>1260</v>
      </c>
      <c r="Q1239" s="1032">
        <v>1260</v>
      </c>
      <c r="R1239" s="1032">
        <v>1260</v>
      </c>
      <c r="S1239" s="1131">
        <v>1260</v>
      </c>
      <c r="T1239" s="1133">
        <f t="shared" si="92"/>
        <v>1260</v>
      </c>
      <c r="U1239" s="1177">
        <f t="shared" si="91"/>
        <v>0</v>
      </c>
    </row>
    <row r="1240" spans="1:21" ht="25.5">
      <c r="A1240" s="430">
        <v>9.1999999999999993</v>
      </c>
      <c r="B1240" s="1152" t="s">
        <v>5139</v>
      </c>
      <c r="C1240" s="462" t="s">
        <v>1499</v>
      </c>
      <c r="D1240" s="462"/>
      <c r="E1240" s="462">
        <v>140</v>
      </c>
      <c r="F1240" s="480">
        <f t="shared" si="93"/>
        <v>154</v>
      </c>
      <c r="G1240" s="480">
        <v>140</v>
      </c>
      <c r="H1240" s="975">
        <v>140</v>
      </c>
      <c r="I1240" s="491">
        <v>140</v>
      </c>
      <c r="J1240" s="491">
        <v>154</v>
      </c>
      <c r="K1240" s="491"/>
      <c r="L1240" s="1032">
        <v>140</v>
      </c>
      <c r="M1240" s="1032">
        <v>140</v>
      </c>
      <c r="N1240" s="1032">
        <v>140</v>
      </c>
      <c r="O1240" s="1032">
        <v>149</v>
      </c>
      <c r="P1240" s="1032">
        <v>149</v>
      </c>
      <c r="Q1240" s="1032">
        <v>149</v>
      </c>
      <c r="R1240" s="1032">
        <v>149</v>
      </c>
      <c r="S1240" s="1131">
        <v>149</v>
      </c>
      <c r="T1240" s="1133">
        <f t="shared" si="92"/>
        <v>149</v>
      </c>
      <c r="U1240" s="1177">
        <f t="shared" si="91"/>
        <v>0</v>
      </c>
    </row>
    <row r="1241" spans="1:21" ht="38.25">
      <c r="A1241" s="430">
        <v>9.3000000000000007</v>
      </c>
      <c r="B1241" s="1152" t="s">
        <v>5140</v>
      </c>
      <c r="C1241" s="462" t="s">
        <v>1499</v>
      </c>
      <c r="D1241" s="462"/>
      <c r="E1241" s="430">
        <v>175</v>
      </c>
      <c r="F1241" s="480">
        <v>190</v>
      </c>
      <c r="G1241" s="480">
        <v>175</v>
      </c>
      <c r="H1241" s="975">
        <v>175</v>
      </c>
      <c r="I1241" s="491">
        <v>175</v>
      </c>
      <c r="J1241" s="491">
        <v>190</v>
      </c>
      <c r="K1241" s="491"/>
      <c r="L1241" s="1032">
        <v>175</v>
      </c>
      <c r="M1241" s="1032">
        <v>175</v>
      </c>
      <c r="N1241" s="1032">
        <v>175</v>
      </c>
      <c r="O1241" s="1032">
        <v>186</v>
      </c>
      <c r="P1241" s="1032">
        <v>186</v>
      </c>
      <c r="Q1241" s="1032">
        <v>186</v>
      </c>
      <c r="R1241" s="1032">
        <v>186</v>
      </c>
      <c r="S1241" s="1131">
        <v>186</v>
      </c>
      <c r="T1241" s="1133">
        <f t="shared" si="92"/>
        <v>186</v>
      </c>
      <c r="U1241" s="1177">
        <f t="shared" si="91"/>
        <v>0</v>
      </c>
    </row>
    <row r="1242" spans="1:21" ht="38.25">
      <c r="A1242" s="430">
        <v>9.4</v>
      </c>
      <c r="B1242" s="1152" t="s">
        <v>5141</v>
      </c>
      <c r="C1242" s="462" t="s">
        <v>1499</v>
      </c>
      <c r="D1242" s="462"/>
      <c r="E1242" s="430">
        <v>250</v>
      </c>
      <c r="F1242" s="480">
        <f t="shared" si="93"/>
        <v>275</v>
      </c>
      <c r="G1242" s="480">
        <v>250</v>
      </c>
      <c r="H1242" s="975">
        <v>250</v>
      </c>
      <c r="I1242" s="491">
        <v>250</v>
      </c>
      <c r="J1242" s="491">
        <v>275</v>
      </c>
      <c r="K1242" s="491"/>
      <c r="L1242" s="1032">
        <v>250</v>
      </c>
      <c r="M1242" s="1032">
        <v>250</v>
      </c>
      <c r="N1242" s="1032">
        <v>250</v>
      </c>
      <c r="O1242" s="1032">
        <v>266</v>
      </c>
      <c r="P1242" s="1032">
        <v>266</v>
      </c>
      <c r="Q1242" s="1032">
        <v>266</v>
      </c>
      <c r="R1242" s="1032">
        <v>266</v>
      </c>
      <c r="S1242" s="1131">
        <v>266</v>
      </c>
      <c r="T1242" s="1133">
        <f t="shared" si="92"/>
        <v>266</v>
      </c>
      <c r="U1242" s="1177">
        <f t="shared" si="91"/>
        <v>0</v>
      </c>
    </row>
    <row r="1243" spans="1:21" ht="25.5">
      <c r="A1243" s="430">
        <v>9.5</v>
      </c>
      <c r="B1243" s="1152" t="s">
        <v>5142</v>
      </c>
      <c r="C1243" s="462" t="s">
        <v>1499</v>
      </c>
      <c r="D1243" s="462"/>
      <c r="E1243" s="430">
        <v>200</v>
      </c>
      <c r="F1243" s="480">
        <f t="shared" si="93"/>
        <v>220</v>
      </c>
      <c r="G1243" s="480">
        <v>200</v>
      </c>
      <c r="H1243" s="975">
        <v>200</v>
      </c>
      <c r="I1243" s="491">
        <v>200</v>
      </c>
      <c r="J1243" s="491">
        <v>220</v>
      </c>
      <c r="K1243" s="491"/>
      <c r="L1243" s="1032">
        <v>200</v>
      </c>
      <c r="M1243" s="1032">
        <v>200</v>
      </c>
      <c r="N1243" s="1032">
        <v>200</v>
      </c>
      <c r="O1243" s="1032">
        <v>213</v>
      </c>
      <c r="P1243" s="1032">
        <v>213</v>
      </c>
      <c r="Q1243" s="1032">
        <v>213</v>
      </c>
      <c r="R1243" s="1032">
        <v>213</v>
      </c>
      <c r="S1243" s="1131">
        <v>213</v>
      </c>
      <c r="T1243" s="1133">
        <f t="shared" si="92"/>
        <v>213</v>
      </c>
      <c r="U1243" s="1177">
        <f t="shared" si="91"/>
        <v>0</v>
      </c>
    </row>
    <row r="1244" spans="1:21" ht="18">
      <c r="A1244" s="430">
        <v>9.6</v>
      </c>
      <c r="B1244" s="1152" t="s">
        <v>5143</v>
      </c>
      <c r="C1244" s="462" t="s">
        <v>1499</v>
      </c>
      <c r="D1244" s="462"/>
      <c r="E1244" s="462">
        <v>1200</v>
      </c>
      <c r="F1244" s="480">
        <f t="shared" si="93"/>
        <v>1320</v>
      </c>
      <c r="G1244" s="480">
        <v>1200</v>
      </c>
      <c r="H1244" s="975">
        <v>1200</v>
      </c>
      <c r="I1244" s="491">
        <v>1200</v>
      </c>
      <c r="J1244" s="491">
        <v>1320</v>
      </c>
      <c r="K1244" s="491"/>
      <c r="L1244" s="1032">
        <v>1200</v>
      </c>
      <c r="M1244" s="1032">
        <v>1200</v>
      </c>
      <c r="N1244" s="1032">
        <v>1200</v>
      </c>
      <c r="O1244" s="1032">
        <v>1260</v>
      </c>
      <c r="P1244" s="1032">
        <v>1260</v>
      </c>
      <c r="Q1244" s="1032">
        <v>1260</v>
      </c>
      <c r="R1244" s="1032">
        <v>1260</v>
      </c>
      <c r="S1244" s="1131">
        <v>1260</v>
      </c>
      <c r="T1244" s="1133">
        <f t="shared" si="92"/>
        <v>1260</v>
      </c>
      <c r="U1244" s="1177">
        <f t="shared" si="91"/>
        <v>0</v>
      </c>
    </row>
    <row r="1245" spans="1:21" ht="51">
      <c r="A1245" s="430">
        <v>9.6999999999999993</v>
      </c>
      <c r="B1245" s="1140" t="s">
        <v>5144</v>
      </c>
      <c r="C1245" s="462" t="s">
        <v>571</v>
      </c>
      <c r="D1245" s="462"/>
      <c r="E1245" s="462"/>
      <c r="F1245" s="480">
        <v>700</v>
      </c>
      <c r="G1245" s="480">
        <v>700</v>
      </c>
      <c r="H1245" s="975"/>
      <c r="I1245" s="491"/>
      <c r="J1245" s="491">
        <v>700</v>
      </c>
      <c r="K1245" s="491"/>
      <c r="L1245" s="1092"/>
      <c r="M1245" s="1092"/>
      <c r="N1245" s="1092"/>
      <c r="O1245" s="1092"/>
      <c r="P1245" s="1092"/>
      <c r="Q1245" s="1092"/>
      <c r="R1245" s="1092"/>
      <c r="S1245" s="1132"/>
      <c r="T1245" s="1133">
        <f t="shared" si="92"/>
        <v>0</v>
      </c>
      <c r="U1245" s="1177" t="e">
        <f t="shared" si="91"/>
        <v>#DIV/0!</v>
      </c>
    </row>
    <row r="1246" spans="1:21" ht="18.75">
      <c r="A1246" s="462"/>
      <c r="B1246" s="1173" t="s">
        <v>5145</v>
      </c>
      <c r="C1246" s="491"/>
      <c r="D1246" s="491"/>
      <c r="E1246" s="462"/>
      <c r="F1246" s="480"/>
      <c r="G1246" s="480"/>
      <c r="H1246" s="975"/>
      <c r="I1246" s="491"/>
      <c r="J1246" s="491"/>
      <c r="K1246" s="491"/>
      <c r="L1246" s="491"/>
      <c r="M1246" s="491"/>
      <c r="N1246" s="491"/>
      <c r="O1246" s="491"/>
      <c r="P1246" s="491"/>
      <c r="Q1246" s="491"/>
      <c r="R1246" s="491"/>
      <c r="S1246" s="1124"/>
      <c r="T1246" s="1133"/>
      <c r="U1246" s="1177" t="e">
        <f t="shared" si="91"/>
        <v>#DIV/0!</v>
      </c>
    </row>
    <row r="1247" spans="1:21" ht="30.75" customHeight="1">
      <c r="A1247" s="1021">
        <v>10</v>
      </c>
      <c r="B1247" s="1174" t="s">
        <v>5146</v>
      </c>
      <c r="C1247" s="462" t="s">
        <v>1499</v>
      </c>
      <c r="D1247" s="462"/>
      <c r="E1247" s="462">
        <v>75</v>
      </c>
      <c r="F1247" s="480">
        <f>(E1247*0.1)+E1247</f>
        <v>82.5</v>
      </c>
      <c r="G1247" s="480">
        <v>85</v>
      </c>
      <c r="H1247" s="975">
        <v>85</v>
      </c>
      <c r="I1247" s="491">
        <v>85</v>
      </c>
      <c r="J1247" s="491">
        <v>82.5</v>
      </c>
      <c r="K1247" s="491"/>
      <c r="L1247" s="1032">
        <v>85</v>
      </c>
      <c r="M1247" s="1032">
        <v>85</v>
      </c>
      <c r="N1247" s="1032">
        <v>85</v>
      </c>
      <c r="O1247" s="1032">
        <v>90</v>
      </c>
      <c r="P1247" s="1032">
        <v>90</v>
      </c>
      <c r="Q1247" s="1032">
        <v>90</v>
      </c>
      <c r="R1247" s="1032">
        <v>90</v>
      </c>
      <c r="S1247" s="1131">
        <v>90</v>
      </c>
      <c r="T1247" s="1133">
        <f t="shared" ref="T1247:T1285" si="94">S1247</f>
        <v>90</v>
      </c>
      <c r="U1247" s="1177">
        <f t="shared" si="91"/>
        <v>0</v>
      </c>
    </row>
    <row r="1248" spans="1:21" ht="31.5" customHeight="1">
      <c r="A1248" s="462">
        <v>10.1</v>
      </c>
      <c r="B1248" s="1152" t="s">
        <v>5147</v>
      </c>
      <c r="C1248" s="462" t="s">
        <v>1499</v>
      </c>
      <c r="D1248" s="462"/>
      <c r="E1248" s="462">
        <v>350</v>
      </c>
      <c r="F1248" s="480">
        <f>(E1248*0.1)+E1248</f>
        <v>385</v>
      </c>
      <c r="G1248" s="480">
        <v>350</v>
      </c>
      <c r="H1248" s="975">
        <v>350</v>
      </c>
      <c r="I1248" s="491">
        <v>350</v>
      </c>
      <c r="J1248" s="491">
        <v>385</v>
      </c>
      <c r="K1248" s="491"/>
      <c r="L1248" s="1032">
        <v>350</v>
      </c>
      <c r="M1248" s="1032">
        <v>350</v>
      </c>
      <c r="N1248" s="1032">
        <v>350</v>
      </c>
      <c r="O1248" s="1032">
        <v>373</v>
      </c>
      <c r="P1248" s="1032">
        <v>373</v>
      </c>
      <c r="Q1248" s="1032">
        <v>373</v>
      </c>
      <c r="R1248" s="1032">
        <v>373</v>
      </c>
      <c r="S1248" s="1131">
        <v>373</v>
      </c>
      <c r="T1248" s="1133">
        <f t="shared" si="94"/>
        <v>373</v>
      </c>
      <c r="U1248" s="1177">
        <f t="shared" si="91"/>
        <v>0</v>
      </c>
    </row>
    <row r="1249" spans="1:21" ht="25.5">
      <c r="A1249" s="462">
        <v>10.199999999999999</v>
      </c>
      <c r="B1249" s="1152" t="s">
        <v>5148</v>
      </c>
      <c r="C1249" s="462" t="s">
        <v>1499</v>
      </c>
      <c r="D1249" s="462"/>
      <c r="E1249" s="462">
        <v>85</v>
      </c>
      <c r="F1249" s="480">
        <v>90</v>
      </c>
      <c r="G1249" s="480">
        <v>85</v>
      </c>
      <c r="H1249" s="975">
        <v>85</v>
      </c>
      <c r="I1249" s="491">
        <v>85</v>
      </c>
      <c r="J1249" s="491">
        <v>90</v>
      </c>
      <c r="K1249" s="491"/>
      <c r="L1249" s="1032">
        <v>85</v>
      </c>
      <c r="M1249" s="1032">
        <v>85</v>
      </c>
      <c r="N1249" s="1032">
        <v>85</v>
      </c>
      <c r="O1249" s="1032">
        <v>90</v>
      </c>
      <c r="P1249" s="1032">
        <v>90</v>
      </c>
      <c r="Q1249" s="1032">
        <v>90</v>
      </c>
      <c r="R1249" s="1032">
        <v>90</v>
      </c>
      <c r="S1249" s="1131">
        <v>90</v>
      </c>
      <c r="T1249" s="1133">
        <f t="shared" si="94"/>
        <v>90</v>
      </c>
      <c r="U1249" s="1177">
        <f t="shared" si="91"/>
        <v>0</v>
      </c>
    </row>
    <row r="1250" spans="1:21" ht="25.5">
      <c r="A1250" s="462">
        <v>10.3</v>
      </c>
      <c r="B1250" s="1152" t="s">
        <v>5149</v>
      </c>
      <c r="C1250" s="462" t="s">
        <v>1499</v>
      </c>
      <c r="D1250" s="462"/>
      <c r="E1250" s="462">
        <v>65</v>
      </c>
      <c r="F1250" s="480">
        <v>70</v>
      </c>
      <c r="G1250" s="480">
        <v>85</v>
      </c>
      <c r="H1250" s="975">
        <v>85</v>
      </c>
      <c r="I1250" s="491">
        <v>85</v>
      </c>
      <c r="J1250" s="491">
        <v>70</v>
      </c>
      <c r="K1250" s="491"/>
      <c r="L1250" s="1032">
        <v>85</v>
      </c>
      <c r="M1250" s="1032">
        <v>85</v>
      </c>
      <c r="N1250" s="1032">
        <v>85</v>
      </c>
      <c r="O1250" s="1032">
        <v>90</v>
      </c>
      <c r="P1250" s="1032">
        <v>90</v>
      </c>
      <c r="Q1250" s="1032">
        <v>90</v>
      </c>
      <c r="R1250" s="1032">
        <v>90</v>
      </c>
      <c r="S1250" s="1131">
        <v>90</v>
      </c>
      <c r="T1250" s="1133">
        <f t="shared" si="94"/>
        <v>90</v>
      </c>
      <c r="U1250" s="1177">
        <f t="shared" si="91"/>
        <v>0</v>
      </c>
    </row>
    <row r="1251" spans="1:21" ht="38.25">
      <c r="A1251" s="462">
        <v>10.4</v>
      </c>
      <c r="B1251" s="1152" t="s">
        <v>5150</v>
      </c>
      <c r="C1251" s="462" t="s">
        <v>1499</v>
      </c>
      <c r="D1251" s="462"/>
      <c r="E1251" s="462">
        <v>85</v>
      </c>
      <c r="F1251" s="480">
        <v>90</v>
      </c>
      <c r="G1251" s="480">
        <v>90</v>
      </c>
      <c r="H1251" s="975">
        <v>90</v>
      </c>
      <c r="I1251" s="491">
        <v>90</v>
      </c>
      <c r="J1251" s="491">
        <v>90</v>
      </c>
      <c r="K1251" s="491"/>
      <c r="L1251" s="1032">
        <v>90</v>
      </c>
      <c r="M1251" s="1032">
        <v>90</v>
      </c>
      <c r="N1251" s="1032">
        <v>90</v>
      </c>
      <c r="O1251" s="1032">
        <v>95</v>
      </c>
      <c r="P1251" s="1032">
        <v>95</v>
      </c>
      <c r="Q1251" s="1032">
        <v>95</v>
      </c>
      <c r="R1251" s="1032">
        <v>95</v>
      </c>
      <c r="S1251" s="1131">
        <v>95</v>
      </c>
      <c r="T1251" s="1133">
        <f t="shared" si="94"/>
        <v>95</v>
      </c>
      <c r="U1251" s="1177">
        <f t="shared" si="91"/>
        <v>0</v>
      </c>
    </row>
    <row r="1252" spans="1:21" ht="18">
      <c r="A1252" s="462">
        <v>10.5</v>
      </c>
      <c r="B1252" s="1172" t="s">
        <v>5151</v>
      </c>
      <c r="C1252" s="491"/>
      <c r="D1252" s="491"/>
      <c r="E1252" s="462"/>
      <c r="F1252" s="480"/>
      <c r="G1252" s="480"/>
      <c r="H1252" s="975"/>
      <c r="I1252" s="491"/>
      <c r="J1252" s="491"/>
      <c r="K1252" s="491"/>
      <c r="L1252" s="491"/>
      <c r="M1252" s="491"/>
      <c r="N1252" s="491"/>
      <c r="O1252" s="491"/>
      <c r="P1252" s="491"/>
      <c r="Q1252" s="491"/>
      <c r="R1252" s="491"/>
      <c r="S1252" s="1124"/>
      <c r="T1252" s="1133">
        <f t="shared" si="94"/>
        <v>0</v>
      </c>
      <c r="U1252" s="1177" t="e">
        <f t="shared" si="91"/>
        <v>#DIV/0!</v>
      </c>
    </row>
    <row r="1253" spans="1:21" ht="18">
      <c r="A1253" s="961">
        <v>11</v>
      </c>
      <c r="B1253" s="1172" t="s">
        <v>5152</v>
      </c>
      <c r="C1253" s="491"/>
      <c r="D1253" s="491"/>
      <c r="E1253" s="462"/>
      <c r="F1253" s="480"/>
      <c r="G1253" s="480"/>
      <c r="H1253" s="975"/>
      <c r="I1253" s="491"/>
      <c r="J1253" s="491"/>
      <c r="K1253" s="491"/>
      <c r="L1253" s="491"/>
      <c r="M1253" s="491"/>
      <c r="N1253" s="491"/>
      <c r="O1253" s="491"/>
      <c r="P1253" s="491"/>
      <c r="Q1253" s="491"/>
      <c r="R1253" s="491"/>
      <c r="S1253" s="1124"/>
      <c r="T1253" s="1133">
        <f t="shared" si="94"/>
        <v>0</v>
      </c>
      <c r="U1253" s="1177" t="e">
        <f t="shared" si="91"/>
        <v>#DIV/0!</v>
      </c>
    </row>
    <row r="1254" spans="1:21" ht="25.5">
      <c r="A1254" s="961"/>
      <c r="B1254" s="1152" t="s">
        <v>5153</v>
      </c>
      <c r="C1254" s="462" t="s">
        <v>5050</v>
      </c>
      <c r="D1254" s="462"/>
      <c r="E1254" s="462">
        <v>275</v>
      </c>
      <c r="F1254" s="480">
        <v>300</v>
      </c>
      <c r="G1254" s="480">
        <v>275</v>
      </c>
      <c r="H1254" s="975">
        <v>275</v>
      </c>
      <c r="I1254" s="491">
        <v>275</v>
      </c>
      <c r="J1254" s="491">
        <v>300</v>
      </c>
      <c r="K1254" s="491"/>
      <c r="L1254" s="1032">
        <v>275</v>
      </c>
      <c r="M1254" s="1032">
        <v>275</v>
      </c>
      <c r="N1254" s="1032">
        <v>275</v>
      </c>
      <c r="O1254" s="1032">
        <v>293</v>
      </c>
      <c r="P1254" s="1032">
        <v>293</v>
      </c>
      <c r="Q1254" s="1032">
        <v>293</v>
      </c>
      <c r="R1254" s="1032">
        <v>293</v>
      </c>
      <c r="S1254" s="1131">
        <v>293</v>
      </c>
      <c r="T1254" s="1133">
        <f t="shared" si="94"/>
        <v>293</v>
      </c>
      <c r="U1254" s="1177">
        <f t="shared" si="91"/>
        <v>0</v>
      </c>
    </row>
    <row r="1255" spans="1:21" ht="25.5">
      <c r="A1255" s="462">
        <v>11.1</v>
      </c>
      <c r="B1255" s="1152" t="s">
        <v>5154</v>
      </c>
      <c r="C1255" s="462" t="s">
        <v>5050</v>
      </c>
      <c r="D1255" s="462"/>
      <c r="E1255" s="462">
        <v>289</v>
      </c>
      <c r="F1255" s="480">
        <v>315</v>
      </c>
      <c r="G1255" s="480">
        <v>7500</v>
      </c>
      <c r="H1255" s="975">
        <v>7500</v>
      </c>
      <c r="I1255" s="491">
        <v>7500</v>
      </c>
      <c r="J1255" s="491">
        <v>315</v>
      </c>
      <c r="K1255" s="491"/>
      <c r="L1255" s="1032">
        <v>7500</v>
      </c>
      <c r="M1255" s="1032">
        <v>7500</v>
      </c>
      <c r="N1255" s="1032">
        <v>7500</v>
      </c>
      <c r="O1255" s="1032">
        <v>7875</v>
      </c>
      <c r="P1255" s="1032">
        <v>7875</v>
      </c>
      <c r="Q1255" s="1032">
        <v>7875</v>
      </c>
      <c r="R1255" s="1032">
        <v>7875</v>
      </c>
      <c r="S1255" s="1131">
        <v>7875</v>
      </c>
      <c r="T1255" s="1133">
        <f t="shared" si="94"/>
        <v>7875</v>
      </c>
      <c r="U1255" s="1177">
        <f t="shared" si="91"/>
        <v>0</v>
      </c>
    </row>
    <row r="1256" spans="1:21" ht="18">
      <c r="A1256" s="462">
        <v>11.2</v>
      </c>
      <c r="B1256" s="1172" t="s">
        <v>5155</v>
      </c>
      <c r="C1256" s="462"/>
      <c r="D1256" s="462"/>
      <c r="E1256" s="462"/>
      <c r="F1256" s="480"/>
      <c r="G1256" s="480"/>
      <c r="H1256" s="975"/>
      <c r="I1256" s="491"/>
      <c r="J1256" s="491"/>
      <c r="K1256" s="491"/>
      <c r="L1256" s="491"/>
      <c r="M1256" s="491"/>
      <c r="N1256" s="491"/>
      <c r="O1256" s="491"/>
      <c r="P1256" s="491"/>
      <c r="Q1256" s="491"/>
      <c r="R1256" s="491"/>
      <c r="S1256" s="1124"/>
      <c r="T1256" s="1133">
        <f t="shared" si="94"/>
        <v>0</v>
      </c>
      <c r="U1256" s="1177" t="e">
        <f t="shared" si="91"/>
        <v>#DIV/0!</v>
      </c>
    </row>
    <row r="1257" spans="1:21" ht="51">
      <c r="A1257" s="462"/>
      <c r="B1257" s="1140" t="s">
        <v>5156</v>
      </c>
      <c r="C1257" s="462" t="s">
        <v>1499</v>
      </c>
      <c r="D1257" s="462"/>
      <c r="E1257" s="462">
        <v>700</v>
      </c>
      <c r="F1257" s="480">
        <f>(E1257*0.1)+E1257</f>
        <v>770</v>
      </c>
      <c r="G1257" s="480">
        <v>700</v>
      </c>
      <c r="H1257" s="975">
        <v>700</v>
      </c>
      <c r="I1257" s="491">
        <v>700</v>
      </c>
      <c r="J1257" s="491">
        <v>770</v>
      </c>
      <c r="K1257" s="491"/>
      <c r="L1257" s="1032">
        <v>700</v>
      </c>
      <c r="M1257" s="1032">
        <v>700</v>
      </c>
      <c r="N1257" s="1032">
        <v>700</v>
      </c>
      <c r="O1257" s="1032">
        <v>746</v>
      </c>
      <c r="P1257" s="1032">
        <v>746</v>
      </c>
      <c r="Q1257" s="1032">
        <v>746</v>
      </c>
      <c r="R1257" s="1032">
        <v>746</v>
      </c>
      <c r="S1257" s="1131">
        <v>746</v>
      </c>
      <c r="T1257" s="1133">
        <f t="shared" si="94"/>
        <v>746</v>
      </c>
      <c r="U1257" s="1177">
        <f t="shared" si="91"/>
        <v>0</v>
      </c>
    </row>
    <row r="1258" spans="1:21" ht="63.75">
      <c r="A1258" s="462">
        <v>11.3</v>
      </c>
      <c r="B1258" s="1140" t="s">
        <v>5157</v>
      </c>
      <c r="C1258" s="462" t="s">
        <v>1499</v>
      </c>
      <c r="D1258" s="462"/>
      <c r="E1258" s="462">
        <v>500</v>
      </c>
      <c r="F1258" s="480">
        <f>(E1258*0.1)+E1258</f>
        <v>550</v>
      </c>
      <c r="G1258" s="480">
        <v>500</v>
      </c>
      <c r="H1258" s="975">
        <v>500</v>
      </c>
      <c r="I1258" s="491">
        <v>500</v>
      </c>
      <c r="J1258" s="491">
        <v>550</v>
      </c>
      <c r="K1258" s="491"/>
      <c r="L1258" s="1032">
        <v>500</v>
      </c>
      <c r="M1258" s="1032">
        <v>500</v>
      </c>
      <c r="N1258" s="1032">
        <v>500</v>
      </c>
      <c r="O1258" s="1032">
        <v>533</v>
      </c>
      <c r="P1258" s="1032">
        <v>533</v>
      </c>
      <c r="Q1258" s="1032">
        <v>533</v>
      </c>
      <c r="R1258" s="1032">
        <v>533</v>
      </c>
      <c r="S1258" s="1131">
        <v>533</v>
      </c>
      <c r="T1258" s="1133">
        <f t="shared" si="94"/>
        <v>533</v>
      </c>
      <c r="U1258" s="1177">
        <f t="shared" si="91"/>
        <v>0</v>
      </c>
    </row>
    <row r="1259" spans="1:21" ht="63.75">
      <c r="A1259" s="462">
        <v>11.4</v>
      </c>
      <c r="B1259" s="1140" t="s">
        <v>5158</v>
      </c>
      <c r="C1259" s="462" t="s">
        <v>1499</v>
      </c>
      <c r="D1259" s="462"/>
      <c r="E1259" s="462">
        <v>750</v>
      </c>
      <c r="F1259" s="480">
        <f>(E1259*0.1)+E1259</f>
        <v>825</v>
      </c>
      <c r="G1259" s="480">
        <v>750</v>
      </c>
      <c r="H1259" s="975">
        <v>750</v>
      </c>
      <c r="I1259" s="491">
        <v>750</v>
      </c>
      <c r="J1259" s="491">
        <v>825</v>
      </c>
      <c r="K1259" s="491"/>
      <c r="L1259" s="1032">
        <v>750</v>
      </c>
      <c r="M1259" s="1032">
        <v>750</v>
      </c>
      <c r="N1259" s="1032">
        <v>750</v>
      </c>
      <c r="O1259" s="1032">
        <v>799</v>
      </c>
      <c r="P1259" s="1032">
        <v>799</v>
      </c>
      <c r="Q1259" s="1032">
        <v>799</v>
      </c>
      <c r="R1259" s="1032">
        <v>799</v>
      </c>
      <c r="S1259" s="1131">
        <v>799</v>
      </c>
      <c r="T1259" s="1133">
        <f t="shared" si="94"/>
        <v>799</v>
      </c>
      <c r="U1259" s="1177">
        <f t="shared" si="91"/>
        <v>0</v>
      </c>
    </row>
    <row r="1260" spans="1:21" ht="51">
      <c r="A1260" s="462">
        <v>11.5</v>
      </c>
      <c r="B1260" s="1140" t="s">
        <v>5159</v>
      </c>
      <c r="C1260" s="462" t="s">
        <v>5131</v>
      </c>
      <c r="D1260" s="462"/>
      <c r="E1260" s="462"/>
      <c r="F1260" s="480">
        <v>750</v>
      </c>
      <c r="G1260" s="480">
        <v>850</v>
      </c>
      <c r="H1260" s="975">
        <v>850</v>
      </c>
      <c r="I1260" s="491">
        <v>850</v>
      </c>
      <c r="J1260" s="491">
        <v>750</v>
      </c>
      <c r="K1260" s="491"/>
      <c r="L1260" s="1032">
        <v>850</v>
      </c>
      <c r="M1260" s="1032">
        <v>850</v>
      </c>
      <c r="N1260" s="1032">
        <v>850</v>
      </c>
      <c r="O1260" s="1032">
        <v>906</v>
      </c>
      <c r="P1260" s="1032">
        <v>906</v>
      </c>
      <c r="Q1260" s="1032">
        <v>906</v>
      </c>
      <c r="R1260" s="1032">
        <v>906</v>
      </c>
      <c r="S1260" s="1131">
        <v>906</v>
      </c>
      <c r="T1260" s="1133">
        <f t="shared" si="94"/>
        <v>906</v>
      </c>
      <c r="U1260" s="1177">
        <f t="shared" si="91"/>
        <v>0</v>
      </c>
    </row>
    <row r="1261" spans="1:21" ht="38.25">
      <c r="A1261" s="462">
        <v>11.6</v>
      </c>
      <c r="B1261" s="1140" t="s">
        <v>5160</v>
      </c>
      <c r="C1261" s="462" t="s">
        <v>5131</v>
      </c>
      <c r="D1261" s="462"/>
      <c r="E1261" s="462"/>
      <c r="F1261" s="480">
        <v>700</v>
      </c>
      <c r="G1261" s="480">
        <v>750</v>
      </c>
      <c r="H1261" s="975">
        <v>750</v>
      </c>
      <c r="I1261" s="491">
        <v>750</v>
      </c>
      <c r="J1261" s="491">
        <v>700</v>
      </c>
      <c r="K1261" s="491"/>
      <c r="L1261" s="1032">
        <v>750</v>
      </c>
      <c r="M1261" s="1032">
        <v>750</v>
      </c>
      <c r="N1261" s="1032">
        <v>750</v>
      </c>
      <c r="O1261" s="1032">
        <v>799</v>
      </c>
      <c r="P1261" s="1032">
        <v>799</v>
      </c>
      <c r="Q1261" s="1032">
        <v>799</v>
      </c>
      <c r="R1261" s="1032">
        <v>799</v>
      </c>
      <c r="S1261" s="1131">
        <v>799</v>
      </c>
      <c r="T1261" s="1133">
        <f t="shared" si="94"/>
        <v>799</v>
      </c>
      <c r="U1261" s="1177">
        <f t="shared" si="91"/>
        <v>0</v>
      </c>
    </row>
    <row r="1262" spans="1:21" ht="25.5">
      <c r="A1262" s="462">
        <v>11.5</v>
      </c>
      <c r="B1262" s="1152" t="s">
        <v>5161</v>
      </c>
      <c r="C1262" s="462" t="s">
        <v>5050</v>
      </c>
      <c r="D1262" s="462"/>
      <c r="E1262" s="462">
        <v>300</v>
      </c>
      <c r="F1262" s="480">
        <f>(E1262*0.1)+E1262</f>
        <v>330</v>
      </c>
      <c r="G1262" s="480">
        <v>350</v>
      </c>
      <c r="H1262" s="975">
        <v>350</v>
      </c>
      <c r="I1262" s="491">
        <v>350</v>
      </c>
      <c r="J1262" s="491">
        <v>330</v>
      </c>
      <c r="K1262" s="491"/>
      <c r="L1262" s="1032">
        <v>350</v>
      </c>
      <c r="M1262" s="1032">
        <v>350</v>
      </c>
      <c r="N1262" s="1032">
        <v>350</v>
      </c>
      <c r="O1262" s="1032">
        <v>373</v>
      </c>
      <c r="P1262" s="1032">
        <v>373</v>
      </c>
      <c r="Q1262" s="1032">
        <v>373</v>
      </c>
      <c r="R1262" s="1032">
        <v>373</v>
      </c>
      <c r="S1262" s="1131">
        <v>373</v>
      </c>
      <c r="T1262" s="1133">
        <f t="shared" si="94"/>
        <v>373</v>
      </c>
      <c r="U1262" s="1177">
        <f t="shared" si="91"/>
        <v>0</v>
      </c>
    </row>
    <row r="1263" spans="1:21" ht="25.5">
      <c r="A1263" s="462">
        <v>11.6</v>
      </c>
      <c r="B1263" s="1152" t="s">
        <v>5162</v>
      </c>
      <c r="C1263" s="462" t="s">
        <v>1499</v>
      </c>
      <c r="D1263" s="462"/>
      <c r="E1263" s="462">
        <v>350</v>
      </c>
      <c r="F1263" s="480">
        <f>(E1263*0.1)+E1263</f>
        <v>385</v>
      </c>
      <c r="G1263" s="480">
        <v>400</v>
      </c>
      <c r="H1263" s="975">
        <v>400</v>
      </c>
      <c r="I1263" s="491">
        <v>400</v>
      </c>
      <c r="J1263" s="491">
        <v>385</v>
      </c>
      <c r="K1263" s="491"/>
      <c r="L1263" s="1032">
        <v>400</v>
      </c>
      <c r="M1263" s="1032">
        <v>400</v>
      </c>
      <c r="N1263" s="1032">
        <v>400</v>
      </c>
      <c r="O1263" s="1032">
        <v>426</v>
      </c>
      <c r="P1263" s="1032">
        <v>426</v>
      </c>
      <c r="Q1263" s="1032">
        <v>426</v>
      </c>
      <c r="R1263" s="1032">
        <v>426</v>
      </c>
      <c r="S1263" s="1131">
        <v>426</v>
      </c>
      <c r="T1263" s="1133">
        <f t="shared" si="94"/>
        <v>426</v>
      </c>
      <c r="U1263" s="1177">
        <f t="shared" si="91"/>
        <v>0</v>
      </c>
    </row>
    <row r="1264" spans="1:21" ht="25.5">
      <c r="A1264" s="462">
        <v>11.7</v>
      </c>
      <c r="B1264" s="1152" t="s">
        <v>5163</v>
      </c>
      <c r="C1264" s="462" t="s">
        <v>1499</v>
      </c>
      <c r="D1264" s="462"/>
      <c r="E1264" s="462">
        <v>1500</v>
      </c>
      <c r="F1264" s="480">
        <f>(E1264*0.1)+E1264</f>
        <v>1650</v>
      </c>
      <c r="G1264" s="480">
        <v>1650</v>
      </c>
      <c r="H1264" s="975">
        <v>1650</v>
      </c>
      <c r="I1264" s="491">
        <v>1650</v>
      </c>
      <c r="J1264" s="491">
        <v>1650</v>
      </c>
      <c r="K1264" s="491"/>
      <c r="L1264" s="1032">
        <v>1650</v>
      </c>
      <c r="M1264" s="1032">
        <v>1650</v>
      </c>
      <c r="N1264" s="1032">
        <v>1650</v>
      </c>
      <c r="O1264" s="1032">
        <v>1732</v>
      </c>
      <c r="P1264" s="1032">
        <v>1732</v>
      </c>
      <c r="Q1264" s="1032">
        <v>1732</v>
      </c>
      <c r="R1264" s="1032">
        <v>1732</v>
      </c>
      <c r="S1264" s="1131">
        <v>1732</v>
      </c>
      <c r="T1264" s="1133">
        <f t="shared" si="94"/>
        <v>1732</v>
      </c>
      <c r="U1264" s="1177">
        <f t="shared" si="91"/>
        <v>0</v>
      </c>
    </row>
    <row r="1265" spans="1:21" ht="25.5">
      <c r="A1265" s="462">
        <v>11.8</v>
      </c>
      <c r="B1265" s="1152" t="s">
        <v>5164</v>
      </c>
      <c r="C1265" s="462" t="s">
        <v>1499</v>
      </c>
      <c r="D1265" s="462"/>
      <c r="E1265" s="462">
        <v>1200</v>
      </c>
      <c r="F1265" s="480">
        <f>(E1265*0.1)+E1265</f>
        <v>1320</v>
      </c>
      <c r="G1265" s="480">
        <v>1250</v>
      </c>
      <c r="H1265" s="975">
        <v>1250</v>
      </c>
      <c r="I1265" s="491">
        <v>1250</v>
      </c>
      <c r="J1265" s="491">
        <v>1320</v>
      </c>
      <c r="K1265" s="491"/>
      <c r="L1265" s="1032">
        <v>1250</v>
      </c>
      <c r="M1265" s="1032">
        <v>1250</v>
      </c>
      <c r="N1265" s="1032">
        <v>1250</v>
      </c>
      <c r="O1265" s="1032">
        <v>1312</v>
      </c>
      <c r="P1265" s="1032">
        <v>1312</v>
      </c>
      <c r="Q1265" s="1032">
        <v>1312</v>
      </c>
      <c r="R1265" s="1032">
        <v>1312</v>
      </c>
      <c r="S1265" s="1131">
        <v>1312</v>
      </c>
      <c r="T1265" s="1133">
        <f t="shared" si="94"/>
        <v>1312</v>
      </c>
      <c r="U1265" s="1177">
        <f t="shared" si="91"/>
        <v>0</v>
      </c>
    </row>
    <row r="1266" spans="1:21" s="835" customFormat="1" ht="25.5">
      <c r="A1266" s="1516">
        <v>11.9</v>
      </c>
      <c r="B1266" s="1517" t="s">
        <v>5165</v>
      </c>
      <c r="C1266" s="1516" t="s">
        <v>1499</v>
      </c>
      <c r="D1266" s="1516"/>
      <c r="E1266" s="1516">
        <v>1500</v>
      </c>
      <c r="F1266" s="1518">
        <f>(E1266*0.1)+E1266</f>
        <v>1650</v>
      </c>
      <c r="G1266" s="1518">
        <v>1650</v>
      </c>
      <c r="H1266" s="1481">
        <v>1650</v>
      </c>
      <c r="I1266" s="1482">
        <v>1650</v>
      </c>
      <c r="J1266" s="1482">
        <v>1650</v>
      </c>
      <c r="K1266" s="1482"/>
      <c r="L1266" s="1521">
        <v>1650</v>
      </c>
      <c r="M1266" s="1521">
        <v>1650</v>
      </c>
      <c r="N1266" s="1521">
        <v>1650</v>
      </c>
      <c r="O1266" s="1521">
        <v>1732</v>
      </c>
      <c r="P1266" s="1521">
        <v>1732</v>
      </c>
      <c r="Q1266" s="1521">
        <v>1732</v>
      </c>
      <c r="R1266" s="1521">
        <v>1732</v>
      </c>
      <c r="S1266" s="1397">
        <f>S1264</f>
        <v>1732</v>
      </c>
      <c r="T1266" s="1443">
        <f t="shared" si="94"/>
        <v>1732</v>
      </c>
      <c r="U1266" s="1177">
        <f t="shared" si="91"/>
        <v>0</v>
      </c>
    </row>
    <row r="1267" spans="1:21" ht="38.25">
      <c r="A1267" s="480">
        <v>11.1</v>
      </c>
      <c r="B1267" s="1140" t="s">
        <v>5166</v>
      </c>
      <c r="C1267" s="462" t="s">
        <v>3148</v>
      </c>
      <c r="D1267" s="462"/>
      <c r="E1267" s="462"/>
      <c r="F1267" s="480">
        <v>600</v>
      </c>
      <c r="G1267" s="480">
        <v>600</v>
      </c>
      <c r="H1267" s="975">
        <v>600</v>
      </c>
      <c r="I1267" s="491">
        <v>600</v>
      </c>
      <c r="J1267" s="491">
        <v>600</v>
      </c>
      <c r="K1267" s="491"/>
      <c r="L1267" s="1032">
        <v>600</v>
      </c>
      <c r="M1267" s="1032">
        <v>600</v>
      </c>
      <c r="N1267" s="1032">
        <v>600</v>
      </c>
      <c r="O1267" s="1032">
        <v>639</v>
      </c>
      <c r="P1267" s="1032">
        <v>639</v>
      </c>
      <c r="Q1267" s="1032">
        <v>639</v>
      </c>
      <c r="R1267" s="1032">
        <v>639</v>
      </c>
      <c r="S1267" s="1131">
        <v>639</v>
      </c>
      <c r="T1267" s="1133">
        <f t="shared" si="94"/>
        <v>639</v>
      </c>
      <c r="U1267" s="1177">
        <f t="shared" si="91"/>
        <v>0</v>
      </c>
    </row>
    <row r="1268" spans="1:21" ht="18">
      <c r="A1268" s="480"/>
      <c r="B1268" s="1172" t="s">
        <v>5167</v>
      </c>
      <c r="C1268" s="462"/>
      <c r="D1268" s="462"/>
      <c r="E1268" s="462"/>
      <c r="F1268" s="480"/>
      <c r="G1268" s="480"/>
      <c r="H1268" s="975"/>
      <c r="I1268" s="491"/>
      <c r="J1268" s="491"/>
      <c r="K1268" s="491"/>
      <c r="L1268" s="491"/>
      <c r="M1268" s="491"/>
      <c r="N1268" s="491"/>
      <c r="O1268" s="491"/>
      <c r="P1268" s="491"/>
      <c r="Q1268" s="491"/>
      <c r="R1268" s="491"/>
      <c r="S1268" s="1124"/>
      <c r="T1268" s="1133">
        <f t="shared" si="94"/>
        <v>0</v>
      </c>
      <c r="U1268" s="1177" t="e">
        <f t="shared" si="91"/>
        <v>#DIV/0!</v>
      </c>
    </row>
    <row r="1269" spans="1:21" ht="38.25">
      <c r="A1269" s="462"/>
      <c r="B1269" s="1152" t="s">
        <v>5168</v>
      </c>
      <c r="C1269" s="462" t="s">
        <v>5085</v>
      </c>
      <c r="D1269" s="462"/>
      <c r="E1269" s="462">
        <v>1800</v>
      </c>
      <c r="F1269" s="480">
        <f t="shared" ref="F1269:F1308" si="95">(E1269*0.1)+E1269</f>
        <v>1980</v>
      </c>
      <c r="G1269" s="480">
        <v>1800</v>
      </c>
      <c r="H1269" s="975">
        <v>1800</v>
      </c>
      <c r="I1269" s="491">
        <v>1800</v>
      </c>
      <c r="J1269" s="491">
        <v>1980</v>
      </c>
      <c r="K1269" s="491"/>
      <c r="L1269" s="1032">
        <v>1800</v>
      </c>
      <c r="M1269" s="1032">
        <v>1800</v>
      </c>
      <c r="N1269" s="1032">
        <v>1800</v>
      </c>
      <c r="O1269" s="1032">
        <v>1890</v>
      </c>
      <c r="P1269" s="1032">
        <v>1890</v>
      </c>
      <c r="Q1269" s="1032">
        <v>1890</v>
      </c>
      <c r="R1269" s="1032">
        <v>1890</v>
      </c>
      <c r="S1269" s="1131">
        <v>1890</v>
      </c>
      <c r="T1269" s="1133">
        <f t="shared" si="94"/>
        <v>1890</v>
      </c>
      <c r="U1269" s="1177">
        <f t="shared" si="91"/>
        <v>0</v>
      </c>
    </row>
    <row r="1270" spans="1:21" ht="38.25">
      <c r="A1270" s="462">
        <v>11.12</v>
      </c>
      <c r="B1270" s="1152" t="s">
        <v>5169</v>
      </c>
      <c r="C1270" s="462" t="s">
        <v>5085</v>
      </c>
      <c r="D1270" s="462"/>
      <c r="E1270" s="462">
        <v>2000</v>
      </c>
      <c r="F1270" s="480">
        <f t="shared" si="95"/>
        <v>2200</v>
      </c>
      <c r="G1270" s="480">
        <v>2000</v>
      </c>
      <c r="H1270" s="975">
        <v>2000</v>
      </c>
      <c r="I1270" s="491">
        <v>2000</v>
      </c>
      <c r="J1270" s="491">
        <v>2200</v>
      </c>
      <c r="K1270" s="491"/>
      <c r="L1270" s="1032">
        <v>2000</v>
      </c>
      <c r="M1270" s="1032">
        <v>2000</v>
      </c>
      <c r="N1270" s="1032">
        <v>2000</v>
      </c>
      <c r="O1270" s="1032">
        <v>2100</v>
      </c>
      <c r="P1270" s="1032">
        <v>2100</v>
      </c>
      <c r="Q1270" s="1032">
        <v>2100</v>
      </c>
      <c r="R1270" s="1032">
        <v>2100</v>
      </c>
      <c r="S1270" s="1131">
        <v>2100</v>
      </c>
      <c r="T1270" s="1133">
        <f t="shared" si="94"/>
        <v>2100</v>
      </c>
      <c r="U1270" s="1177">
        <f t="shared" si="91"/>
        <v>0</v>
      </c>
    </row>
    <row r="1271" spans="1:21" ht="25.5">
      <c r="A1271" s="1022">
        <v>11.13</v>
      </c>
      <c r="B1271" s="1174" t="s">
        <v>5170</v>
      </c>
      <c r="C1271" s="462" t="s">
        <v>5085</v>
      </c>
      <c r="D1271" s="462"/>
      <c r="E1271" s="462">
        <v>1000</v>
      </c>
      <c r="F1271" s="480">
        <f t="shared" si="95"/>
        <v>1100</v>
      </c>
      <c r="G1271" s="480">
        <v>1050</v>
      </c>
      <c r="H1271" s="975">
        <v>1050</v>
      </c>
      <c r="I1271" s="491">
        <v>1050</v>
      </c>
      <c r="J1271" s="491">
        <v>1100</v>
      </c>
      <c r="K1271" s="491"/>
      <c r="L1271" s="1032">
        <v>1050</v>
      </c>
      <c r="M1271" s="1032">
        <v>1050</v>
      </c>
      <c r="N1271" s="1032">
        <v>1050</v>
      </c>
      <c r="O1271" s="1032">
        <v>1102</v>
      </c>
      <c r="P1271" s="1032">
        <v>1102</v>
      </c>
      <c r="Q1271" s="1032">
        <v>1102</v>
      </c>
      <c r="R1271" s="1032">
        <v>1102</v>
      </c>
      <c r="S1271" s="1131">
        <v>1102</v>
      </c>
      <c r="T1271" s="1133">
        <f t="shared" si="94"/>
        <v>1102</v>
      </c>
      <c r="U1271" s="1177">
        <f t="shared" si="91"/>
        <v>0</v>
      </c>
    </row>
    <row r="1272" spans="1:21" ht="25.5">
      <c r="A1272" s="462">
        <v>11.14</v>
      </c>
      <c r="B1272" s="1152" t="s">
        <v>5171</v>
      </c>
      <c r="C1272" s="462" t="s">
        <v>5085</v>
      </c>
      <c r="D1272" s="462"/>
      <c r="E1272" s="462">
        <v>1500</v>
      </c>
      <c r="F1272" s="480">
        <f t="shared" si="95"/>
        <v>1650</v>
      </c>
      <c r="G1272" s="480">
        <v>1500</v>
      </c>
      <c r="H1272" s="975">
        <v>1500</v>
      </c>
      <c r="I1272" s="491">
        <v>1500</v>
      </c>
      <c r="J1272" s="491">
        <v>1650</v>
      </c>
      <c r="K1272" s="491"/>
      <c r="L1272" s="1032">
        <v>1500</v>
      </c>
      <c r="M1272" s="1032">
        <v>1500</v>
      </c>
      <c r="N1272" s="1032">
        <v>1500</v>
      </c>
      <c r="O1272" s="1032">
        <v>1575</v>
      </c>
      <c r="P1272" s="1032">
        <v>1575</v>
      </c>
      <c r="Q1272" s="1032">
        <v>1575</v>
      </c>
      <c r="R1272" s="1032">
        <v>1575</v>
      </c>
      <c r="S1272" s="1131">
        <v>1575</v>
      </c>
      <c r="T1272" s="1133">
        <f t="shared" si="94"/>
        <v>1575</v>
      </c>
      <c r="U1272" s="1177">
        <f t="shared" si="91"/>
        <v>0</v>
      </c>
    </row>
    <row r="1273" spans="1:21" ht="38.25">
      <c r="A1273" s="462">
        <v>11.15</v>
      </c>
      <c r="B1273" s="1152" t="s">
        <v>5172</v>
      </c>
      <c r="C1273" s="462" t="s">
        <v>5085</v>
      </c>
      <c r="D1273" s="462"/>
      <c r="E1273" s="462">
        <v>1500</v>
      </c>
      <c r="F1273" s="480">
        <f t="shared" si="95"/>
        <v>1650</v>
      </c>
      <c r="G1273" s="480">
        <v>1500</v>
      </c>
      <c r="H1273" s="975">
        <v>1500</v>
      </c>
      <c r="I1273" s="491">
        <v>1500</v>
      </c>
      <c r="J1273" s="491">
        <v>1650</v>
      </c>
      <c r="K1273" s="491"/>
      <c r="L1273" s="1032">
        <v>1500</v>
      </c>
      <c r="M1273" s="1032">
        <v>1500</v>
      </c>
      <c r="N1273" s="1032">
        <v>1500</v>
      </c>
      <c r="O1273" s="1032">
        <v>1575</v>
      </c>
      <c r="P1273" s="1032">
        <v>1575</v>
      </c>
      <c r="Q1273" s="1032">
        <v>1575</v>
      </c>
      <c r="R1273" s="1032">
        <v>1575</v>
      </c>
      <c r="S1273" s="1131">
        <f>S1272</f>
        <v>1575</v>
      </c>
      <c r="T1273" s="1133">
        <f t="shared" si="94"/>
        <v>1575</v>
      </c>
      <c r="U1273" s="1177">
        <f t="shared" si="91"/>
        <v>0</v>
      </c>
    </row>
    <row r="1274" spans="1:21" ht="25.5">
      <c r="A1274" s="462">
        <v>11.16</v>
      </c>
      <c r="B1274" s="1152" t="s">
        <v>5173</v>
      </c>
      <c r="C1274" s="462" t="s">
        <v>5085</v>
      </c>
      <c r="D1274" s="462"/>
      <c r="E1274" s="462">
        <v>2000</v>
      </c>
      <c r="F1274" s="480">
        <f t="shared" si="95"/>
        <v>2200</v>
      </c>
      <c r="G1274" s="480">
        <v>2000</v>
      </c>
      <c r="H1274" s="975">
        <v>2000</v>
      </c>
      <c r="I1274" s="491">
        <v>2000</v>
      </c>
      <c r="J1274" s="491">
        <v>2200</v>
      </c>
      <c r="K1274" s="491"/>
      <c r="L1274" s="1032">
        <v>2000</v>
      </c>
      <c r="M1274" s="1032">
        <v>2000</v>
      </c>
      <c r="N1274" s="1032">
        <v>2000</v>
      </c>
      <c r="O1274" s="1032">
        <v>2100</v>
      </c>
      <c r="P1274" s="1032">
        <v>2100</v>
      </c>
      <c r="Q1274" s="1032">
        <v>2100</v>
      </c>
      <c r="R1274" s="1032">
        <v>2100</v>
      </c>
      <c r="S1274" s="1131">
        <f>S1270</f>
        <v>2100</v>
      </c>
      <c r="T1274" s="1133">
        <f t="shared" si="94"/>
        <v>2100</v>
      </c>
      <c r="U1274" s="1177">
        <f t="shared" si="91"/>
        <v>0</v>
      </c>
    </row>
    <row r="1275" spans="1:21" ht="18">
      <c r="A1275" s="462">
        <v>11.17</v>
      </c>
      <c r="B1275" s="1152" t="s">
        <v>5174</v>
      </c>
      <c r="C1275" s="462" t="s">
        <v>1499</v>
      </c>
      <c r="D1275" s="462"/>
      <c r="E1275" s="462">
        <v>2500</v>
      </c>
      <c r="F1275" s="480">
        <f t="shared" si="95"/>
        <v>2750</v>
      </c>
      <c r="G1275" s="480">
        <v>2500</v>
      </c>
      <c r="H1275" s="975">
        <v>2500</v>
      </c>
      <c r="I1275" s="491">
        <v>2500</v>
      </c>
      <c r="J1275" s="491">
        <v>2750</v>
      </c>
      <c r="K1275" s="491"/>
      <c r="L1275" s="1032">
        <v>2500</v>
      </c>
      <c r="M1275" s="1032">
        <v>2500</v>
      </c>
      <c r="N1275" s="1032">
        <v>2500</v>
      </c>
      <c r="O1275" s="1032">
        <v>2625</v>
      </c>
      <c r="P1275" s="1032">
        <v>2625</v>
      </c>
      <c r="Q1275" s="1032">
        <v>2625</v>
      </c>
      <c r="R1275" s="1032">
        <v>2625</v>
      </c>
      <c r="S1275" s="1131">
        <v>2625</v>
      </c>
      <c r="T1275" s="1133">
        <f t="shared" si="94"/>
        <v>2625</v>
      </c>
      <c r="U1275" s="1177">
        <f t="shared" si="91"/>
        <v>0</v>
      </c>
    </row>
    <row r="1276" spans="1:21" ht="18">
      <c r="A1276" s="462">
        <v>11.18</v>
      </c>
      <c r="B1276" s="1152" t="s">
        <v>5175</v>
      </c>
      <c r="C1276" s="462" t="s">
        <v>5085</v>
      </c>
      <c r="D1276" s="462"/>
      <c r="E1276" s="462">
        <v>2000</v>
      </c>
      <c r="F1276" s="480">
        <f t="shared" si="95"/>
        <v>2200</v>
      </c>
      <c r="G1276" s="480">
        <v>2500</v>
      </c>
      <c r="H1276" s="975">
        <v>2500</v>
      </c>
      <c r="I1276" s="491">
        <v>2500</v>
      </c>
      <c r="J1276" s="491">
        <v>2200</v>
      </c>
      <c r="K1276" s="491"/>
      <c r="L1276" s="1032">
        <v>2500</v>
      </c>
      <c r="M1276" s="1032">
        <v>2500</v>
      </c>
      <c r="N1276" s="1032">
        <v>2500</v>
      </c>
      <c r="O1276" s="1032">
        <v>2625</v>
      </c>
      <c r="P1276" s="1032">
        <v>2625</v>
      </c>
      <c r="Q1276" s="1032">
        <v>2625</v>
      </c>
      <c r="R1276" s="1032">
        <v>2625</v>
      </c>
      <c r="S1276" s="1131">
        <f>S1275</f>
        <v>2625</v>
      </c>
      <c r="T1276" s="1133">
        <f t="shared" si="94"/>
        <v>2625</v>
      </c>
      <c r="U1276" s="1177">
        <f t="shared" si="91"/>
        <v>0</v>
      </c>
    </row>
    <row r="1277" spans="1:21" ht="18">
      <c r="A1277" s="462">
        <v>11.19</v>
      </c>
      <c r="B1277" s="1152" t="s">
        <v>5176</v>
      </c>
      <c r="C1277" s="462" t="s">
        <v>1499</v>
      </c>
      <c r="D1277" s="462"/>
      <c r="E1277" s="462">
        <v>2500</v>
      </c>
      <c r="F1277" s="480">
        <f t="shared" si="95"/>
        <v>2750</v>
      </c>
      <c r="G1277" s="480">
        <v>2500</v>
      </c>
      <c r="H1277" s="975">
        <v>2500</v>
      </c>
      <c r="I1277" s="491">
        <v>2500</v>
      </c>
      <c r="J1277" s="491">
        <v>2750</v>
      </c>
      <c r="K1277" s="491"/>
      <c r="L1277" s="1032">
        <v>2500</v>
      </c>
      <c r="M1277" s="1032">
        <v>2500</v>
      </c>
      <c r="N1277" s="1032">
        <v>2500</v>
      </c>
      <c r="O1277" s="1032">
        <v>2625</v>
      </c>
      <c r="P1277" s="1032">
        <v>2625</v>
      </c>
      <c r="Q1277" s="1032">
        <v>2625</v>
      </c>
      <c r="R1277" s="1032">
        <v>2625</v>
      </c>
      <c r="S1277" s="1131">
        <f>S1276</f>
        <v>2625</v>
      </c>
      <c r="T1277" s="1133">
        <f t="shared" si="94"/>
        <v>2625</v>
      </c>
      <c r="U1277" s="1177">
        <f t="shared" si="91"/>
        <v>0</v>
      </c>
    </row>
    <row r="1278" spans="1:21" ht="18">
      <c r="A1278" s="462">
        <v>11.2</v>
      </c>
      <c r="B1278" s="1152" t="s">
        <v>5177</v>
      </c>
      <c r="C1278" s="462" t="s">
        <v>1499</v>
      </c>
      <c r="D1278" s="462"/>
      <c r="E1278" s="462">
        <v>3000</v>
      </c>
      <c r="F1278" s="480">
        <f t="shared" si="95"/>
        <v>3300</v>
      </c>
      <c r="G1278" s="480">
        <v>3000</v>
      </c>
      <c r="H1278" s="975">
        <v>3000</v>
      </c>
      <c r="I1278" s="491">
        <v>3000</v>
      </c>
      <c r="J1278" s="491">
        <v>3300</v>
      </c>
      <c r="K1278" s="491"/>
      <c r="L1278" s="1032">
        <v>3000</v>
      </c>
      <c r="M1278" s="1032">
        <v>3000</v>
      </c>
      <c r="N1278" s="1032">
        <v>3000</v>
      </c>
      <c r="O1278" s="1032">
        <v>3150</v>
      </c>
      <c r="P1278" s="1032">
        <v>3150</v>
      </c>
      <c r="Q1278" s="1032">
        <v>3150</v>
      </c>
      <c r="R1278" s="1032">
        <v>3150</v>
      </c>
      <c r="S1278" s="1131">
        <v>3150</v>
      </c>
      <c r="T1278" s="1133">
        <f t="shared" si="94"/>
        <v>3150</v>
      </c>
      <c r="U1278" s="1177">
        <f t="shared" si="91"/>
        <v>0</v>
      </c>
    </row>
    <row r="1279" spans="1:21" ht="18">
      <c r="A1279" s="480">
        <v>11.21</v>
      </c>
      <c r="B1279" s="1152" t="s">
        <v>5178</v>
      </c>
      <c r="C1279" s="462" t="s">
        <v>5085</v>
      </c>
      <c r="D1279" s="462"/>
      <c r="E1279" s="462">
        <v>3500</v>
      </c>
      <c r="F1279" s="480">
        <f t="shared" si="95"/>
        <v>3850</v>
      </c>
      <c r="G1279" s="480">
        <v>3500</v>
      </c>
      <c r="H1279" s="975">
        <v>3500</v>
      </c>
      <c r="I1279" s="491">
        <v>3500</v>
      </c>
      <c r="J1279" s="491">
        <v>3850</v>
      </c>
      <c r="K1279" s="491"/>
      <c r="L1279" s="1032">
        <v>3500</v>
      </c>
      <c r="M1279" s="1032">
        <v>3500</v>
      </c>
      <c r="N1279" s="1032">
        <v>3500</v>
      </c>
      <c r="O1279" s="1032">
        <v>3675</v>
      </c>
      <c r="P1279" s="1032">
        <v>3675</v>
      </c>
      <c r="Q1279" s="1032">
        <v>3675</v>
      </c>
      <c r="R1279" s="1032">
        <v>3675</v>
      </c>
      <c r="S1279" s="1131">
        <v>3675</v>
      </c>
      <c r="T1279" s="1133">
        <f t="shared" si="94"/>
        <v>3675</v>
      </c>
      <c r="U1279" s="1177">
        <f t="shared" si="91"/>
        <v>0</v>
      </c>
    </row>
    <row r="1280" spans="1:21" ht="38.25">
      <c r="A1280" s="462">
        <v>11.22</v>
      </c>
      <c r="B1280" s="1152" t="s">
        <v>5179</v>
      </c>
      <c r="C1280" s="462" t="s">
        <v>5085</v>
      </c>
      <c r="D1280" s="462"/>
      <c r="E1280" s="462">
        <v>800</v>
      </c>
      <c r="F1280" s="480">
        <f t="shared" si="95"/>
        <v>880</v>
      </c>
      <c r="G1280" s="480">
        <v>800</v>
      </c>
      <c r="H1280" s="975">
        <v>800</v>
      </c>
      <c r="I1280" s="491">
        <v>800</v>
      </c>
      <c r="J1280" s="491">
        <v>880</v>
      </c>
      <c r="K1280" s="491"/>
      <c r="L1280" s="1032">
        <v>800</v>
      </c>
      <c r="M1280" s="1032">
        <v>800</v>
      </c>
      <c r="N1280" s="1032">
        <v>800</v>
      </c>
      <c r="O1280" s="1032">
        <v>852</v>
      </c>
      <c r="P1280" s="1032">
        <v>852</v>
      </c>
      <c r="Q1280" s="1032">
        <v>852</v>
      </c>
      <c r="R1280" s="1032">
        <v>852</v>
      </c>
      <c r="S1280" s="1131">
        <v>852</v>
      </c>
      <c r="T1280" s="1133">
        <f t="shared" si="94"/>
        <v>852</v>
      </c>
      <c r="U1280" s="1177">
        <f t="shared" si="91"/>
        <v>0</v>
      </c>
    </row>
    <row r="1281" spans="1:23" ht="25.5">
      <c r="A1281" s="462">
        <v>11.23</v>
      </c>
      <c r="B1281" s="1152" t="s">
        <v>5180</v>
      </c>
      <c r="C1281" s="462" t="s">
        <v>1499</v>
      </c>
      <c r="D1281" s="462"/>
      <c r="E1281" s="462">
        <v>4500</v>
      </c>
      <c r="F1281" s="480">
        <f t="shared" si="95"/>
        <v>4950</v>
      </c>
      <c r="G1281" s="480">
        <v>4500</v>
      </c>
      <c r="H1281" s="975">
        <v>4500</v>
      </c>
      <c r="I1281" s="491">
        <v>4500</v>
      </c>
      <c r="J1281" s="491">
        <v>4950</v>
      </c>
      <c r="K1281" s="491"/>
      <c r="L1281" s="1032">
        <v>4500</v>
      </c>
      <c r="M1281" s="1032">
        <v>4500</v>
      </c>
      <c r="N1281" s="1032">
        <v>4500</v>
      </c>
      <c r="O1281" s="1032">
        <v>4725</v>
      </c>
      <c r="P1281" s="1032">
        <v>4725</v>
      </c>
      <c r="Q1281" s="1032">
        <v>4725</v>
      </c>
      <c r="R1281" s="1032">
        <v>4725</v>
      </c>
      <c r="S1281" s="1131">
        <v>4725</v>
      </c>
      <c r="T1281" s="1133">
        <f t="shared" si="94"/>
        <v>4725</v>
      </c>
      <c r="U1281" s="1177">
        <f t="shared" si="91"/>
        <v>0</v>
      </c>
    </row>
    <row r="1282" spans="1:23" ht="18">
      <c r="A1282" s="462">
        <v>11.24</v>
      </c>
      <c r="B1282" s="1172" t="s">
        <v>5181</v>
      </c>
      <c r="C1282" s="491"/>
      <c r="D1282" s="491"/>
      <c r="E1282" s="462"/>
      <c r="F1282" s="480"/>
      <c r="G1282" s="480"/>
      <c r="H1282" s="975"/>
      <c r="I1282" s="491"/>
      <c r="J1282" s="491"/>
      <c r="K1282" s="491"/>
      <c r="L1282" s="491"/>
      <c r="M1282" s="491"/>
      <c r="N1282" s="491"/>
      <c r="O1282" s="491"/>
      <c r="P1282" s="491"/>
      <c r="Q1282" s="491"/>
      <c r="R1282" s="491"/>
      <c r="S1282" s="1124"/>
      <c r="T1282" s="1133">
        <f t="shared" si="94"/>
        <v>0</v>
      </c>
      <c r="U1282" s="1177" t="e">
        <f t="shared" si="91"/>
        <v>#DIV/0!</v>
      </c>
    </row>
    <row r="1283" spans="1:23" ht="18">
      <c r="A1283" s="961">
        <v>12</v>
      </c>
      <c r="B1283" s="1152" t="s">
        <v>5182</v>
      </c>
      <c r="C1283" s="462" t="s">
        <v>5050</v>
      </c>
      <c r="D1283" s="462"/>
      <c r="E1283" s="462">
        <v>400</v>
      </c>
      <c r="F1283" s="480">
        <f t="shared" si="95"/>
        <v>440</v>
      </c>
      <c r="G1283" s="480">
        <v>550</v>
      </c>
      <c r="H1283" s="975">
        <v>550</v>
      </c>
      <c r="I1283" s="491">
        <v>550</v>
      </c>
      <c r="J1283" s="491">
        <v>440</v>
      </c>
      <c r="K1283" s="491"/>
      <c r="L1283" s="1032">
        <v>550</v>
      </c>
      <c r="M1283" s="1032">
        <v>550</v>
      </c>
      <c r="N1283" s="1032">
        <v>550</v>
      </c>
      <c r="O1283" s="1032">
        <v>586</v>
      </c>
      <c r="P1283" s="1032">
        <v>586</v>
      </c>
      <c r="Q1283" s="1032">
        <v>586</v>
      </c>
      <c r="R1283" s="1032">
        <v>586</v>
      </c>
      <c r="S1283" s="1131">
        <v>586</v>
      </c>
      <c r="T1283" s="1133">
        <f t="shared" si="94"/>
        <v>586</v>
      </c>
      <c r="U1283" s="1177">
        <f t="shared" si="91"/>
        <v>0</v>
      </c>
    </row>
    <row r="1284" spans="1:23" ht="25.5">
      <c r="A1284" s="462">
        <v>12.1</v>
      </c>
      <c r="B1284" s="1152" t="s">
        <v>5183</v>
      </c>
      <c r="C1284" s="462" t="s">
        <v>5050</v>
      </c>
      <c r="D1284" s="462"/>
      <c r="E1284" s="462">
        <v>7500</v>
      </c>
      <c r="F1284" s="480">
        <f t="shared" si="95"/>
        <v>8250</v>
      </c>
      <c r="G1284" s="480">
        <v>12000</v>
      </c>
      <c r="H1284" s="975">
        <v>12000</v>
      </c>
      <c r="I1284" s="491">
        <v>12000</v>
      </c>
      <c r="J1284" s="491">
        <v>8250</v>
      </c>
      <c r="K1284" s="491"/>
      <c r="L1284" s="1032">
        <v>12000</v>
      </c>
      <c r="M1284" s="1032">
        <v>12000</v>
      </c>
      <c r="N1284" s="1032">
        <v>12000</v>
      </c>
      <c r="O1284" s="1032">
        <v>12000</v>
      </c>
      <c r="P1284" s="1032">
        <v>12000</v>
      </c>
      <c r="Q1284" s="1032">
        <v>12000</v>
      </c>
      <c r="R1284" s="1032">
        <v>12000</v>
      </c>
      <c r="S1284" s="1131">
        <f t="shared" ref="S1284:S1291" si="96">M1284</f>
        <v>12000</v>
      </c>
      <c r="T1284" s="1133">
        <f t="shared" si="94"/>
        <v>12000</v>
      </c>
      <c r="U1284" s="1177">
        <f t="shared" si="91"/>
        <v>0</v>
      </c>
    </row>
    <row r="1285" spans="1:23" ht="25.5">
      <c r="A1285" s="462">
        <v>12.2</v>
      </c>
      <c r="B1285" s="1152" t="s">
        <v>5184</v>
      </c>
      <c r="C1285" s="462" t="s">
        <v>5080</v>
      </c>
      <c r="D1285" s="462"/>
      <c r="E1285" s="462">
        <v>2000</v>
      </c>
      <c r="F1285" s="480">
        <f t="shared" si="95"/>
        <v>2200</v>
      </c>
      <c r="G1285" s="480">
        <v>2500</v>
      </c>
      <c r="H1285" s="975">
        <v>2500</v>
      </c>
      <c r="I1285" s="491">
        <v>2500</v>
      </c>
      <c r="J1285" s="491">
        <v>2200</v>
      </c>
      <c r="K1285" s="491"/>
      <c r="L1285" s="1032">
        <v>2500</v>
      </c>
      <c r="M1285" s="1032">
        <v>2500</v>
      </c>
      <c r="N1285" s="1032">
        <v>2500</v>
      </c>
      <c r="O1285" s="1032">
        <v>2625</v>
      </c>
      <c r="P1285" s="1032">
        <v>2625</v>
      </c>
      <c r="Q1285" s="1032">
        <v>2625</v>
      </c>
      <c r="R1285" s="1032">
        <v>2625</v>
      </c>
      <c r="S1285" s="1131">
        <v>2625</v>
      </c>
      <c r="T1285" s="1133">
        <f t="shared" si="94"/>
        <v>2625</v>
      </c>
      <c r="U1285" s="1177">
        <f t="shared" si="91"/>
        <v>0</v>
      </c>
    </row>
    <row r="1286" spans="1:23" ht="25.5">
      <c r="A1286" s="462">
        <v>12.3</v>
      </c>
      <c r="B1286" s="1152" t="s">
        <v>5185</v>
      </c>
      <c r="C1286" s="462">
        <v>2500</v>
      </c>
      <c r="D1286" s="462"/>
      <c r="E1286" s="462">
        <v>7500</v>
      </c>
      <c r="F1286" s="480">
        <f t="shared" si="95"/>
        <v>8250</v>
      </c>
      <c r="G1286" s="480">
        <v>7500</v>
      </c>
      <c r="H1286" s="973">
        <v>7500</v>
      </c>
      <c r="I1286" s="491">
        <v>7500</v>
      </c>
      <c r="J1286" s="491">
        <v>8250</v>
      </c>
      <c r="K1286" s="491"/>
      <c r="L1286" s="1032">
        <v>7500</v>
      </c>
      <c r="M1286" s="1032">
        <v>7500</v>
      </c>
      <c r="N1286" s="1032">
        <v>7500</v>
      </c>
      <c r="O1286" s="1032">
        <v>7875</v>
      </c>
      <c r="P1286" s="1032">
        <v>7875</v>
      </c>
      <c r="Q1286" s="1032">
        <v>7875</v>
      </c>
      <c r="R1286" s="1032">
        <v>7875</v>
      </c>
      <c r="S1286" s="1131">
        <v>7875</v>
      </c>
      <c r="T1286" s="1133">
        <f>FLOOR(1*S1286/2500,0.01)</f>
        <v>3.15</v>
      </c>
      <c r="U1286" s="1177">
        <f t="shared" si="91"/>
        <v>0</v>
      </c>
    </row>
    <row r="1287" spans="1:23" ht="18">
      <c r="A1287" s="462">
        <v>12.4</v>
      </c>
      <c r="B1287" s="1152" t="s">
        <v>5186</v>
      </c>
      <c r="C1287" s="462" t="s">
        <v>5080</v>
      </c>
      <c r="D1287" s="462"/>
      <c r="E1287" s="462">
        <v>2500</v>
      </c>
      <c r="F1287" s="480">
        <f t="shared" si="95"/>
        <v>2750</v>
      </c>
      <c r="G1287" s="480">
        <v>2500</v>
      </c>
      <c r="H1287" s="975">
        <v>2500</v>
      </c>
      <c r="I1287" s="491">
        <v>2500</v>
      </c>
      <c r="J1287" s="491">
        <v>2750</v>
      </c>
      <c r="K1287" s="491"/>
      <c r="L1287" s="1032">
        <v>2500</v>
      </c>
      <c r="M1287" s="1032">
        <v>2500</v>
      </c>
      <c r="N1287" s="1032">
        <v>2500</v>
      </c>
      <c r="O1287" s="1032">
        <v>2625</v>
      </c>
      <c r="P1287" s="1032">
        <v>2625</v>
      </c>
      <c r="Q1287" s="1032">
        <v>2625</v>
      </c>
      <c r="R1287" s="1032">
        <v>2625</v>
      </c>
      <c r="S1287" s="1131">
        <v>2625</v>
      </c>
      <c r="T1287" s="1133">
        <f t="shared" ref="T1287:T1342" si="97">S1287</f>
        <v>2625</v>
      </c>
      <c r="U1287" s="1177">
        <f t="shared" si="91"/>
        <v>0</v>
      </c>
    </row>
    <row r="1288" spans="1:23" ht="27.75">
      <c r="A1288" s="462">
        <v>12.5</v>
      </c>
      <c r="B1288" s="1152" t="s">
        <v>5187</v>
      </c>
      <c r="C1288" s="462" t="s">
        <v>5080</v>
      </c>
      <c r="D1288" s="462"/>
      <c r="E1288" s="462">
        <v>2500</v>
      </c>
      <c r="F1288" s="480">
        <f t="shared" si="95"/>
        <v>2750</v>
      </c>
      <c r="G1288" s="480">
        <v>2500</v>
      </c>
      <c r="H1288" s="975">
        <v>2500</v>
      </c>
      <c r="I1288" s="491">
        <v>2500</v>
      </c>
      <c r="J1288" s="491">
        <v>2750</v>
      </c>
      <c r="K1288" s="491"/>
      <c r="L1288" s="1032">
        <v>2500</v>
      </c>
      <c r="M1288" s="1032">
        <v>2500</v>
      </c>
      <c r="N1288" s="1032">
        <v>2500</v>
      </c>
      <c r="O1288" s="1032">
        <v>2625</v>
      </c>
      <c r="P1288" s="1032">
        <v>2625</v>
      </c>
      <c r="Q1288" s="1032">
        <v>2625</v>
      </c>
      <c r="R1288" s="1032">
        <v>2625</v>
      </c>
      <c r="S1288" s="1131">
        <f>S1287</f>
        <v>2625</v>
      </c>
      <c r="T1288" s="1133">
        <f t="shared" si="97"/>
        <v>2625</v>
      </c>
      <c r="U1288" s="1177">
        <f t="shared" si="91"/>
        <v>0</v>
      </c>
    </row>
    <row r="1289" spans="1:23" ht="25.5">
      <c r="A1289" s="462">
        <v>12.6</v>
      </c>
      <c r="B1289" s="1152" t="s">
        <v>5188</v>
      </c>
      <c r="C1289" s="462" t="s">
        <v>5085</v>
      </c>
      <c r="D1289" s="462"/>
      <c r="E1289" s="462">
        <v>2000</v>
      </c>
      <c r="F1289" s="480">
        <f t="shared" si="95"/>
        <v>2200</v>
      </c>
      <c r="G1289" s="480">
        <v>2500</v>
      </c>
      <c r="H1289" s="975">
        <v>2500</v>
      </c>
      <c r="I1289" s="491">
        <v>2500</v>
      </c>
      <c r="J1289" s="491">
        <v>2200</v>
      </c>
      <c r="K1289" s="491"/>
      <c r="L1289" s="1032">
        <v>2500</v>
      </c>
      <c r="M1289" s="1032">
        <v>2500</v>
      </c>
      <c r="N1289" s="1032">
        <v>2500</v>
      </c>
      <c r="O1289" s="1032">
        <v>2625</v>
      </c>
      <c r="P1289" s="1032">
        <v>2625</v>
      </c>
      <c r="Q1289" s="1032">
        <v>2625</v>
      </c>
      <c r="R1289" s="1032">
        <v>2625</v>
      </c>
      <c r="S1289" s="1131">
        <f>S1288</f>
        <v>2625</v>
      </c>
      <c r="T1289" s="1133">
        <f t="shared" si="97"/>
        <v>2625</v>
      </c>
      <c r="U1289" s="1177">
        <f t="shared" si="91"/>
        <v>0</v>
      </c>
    </row>
    <row r="1290" spans="1:23" ht="25.5">
      <c r="A1290" s="462">
        <v>12.7</v>
      </c>
      <c r="B1290" s="1152" t="s">
        <v>5189</v>
      </c>
      <c r="C1290" s="462" t="s">
        <v>5085</v>
      </c>
      <c r="D1290" s="462"/>
      <c r="E1290" s="462">
        <v>100</v>
      </c>
      <c r="F1290" s="480">
        <f t="shared" si="95"/>
        <v>110</v>
      </c>
      <c r="G1290" s="480">
        <v>110</v>
      </c>
      <c r="H1290" s="975">
        <v>110</v>
      </c>
      <c r="I1290" s="491">
        <v>110</v>
      </c>
      <c r="J1290" s="491">
        <v>110</v>
      </c>
      <c r="K1290" s="491"/>
      <c r="L1290" s="1032">
        <v>110</v>
      </c>
      <c r="M1290" s="1032">
        <v>110</v>
      </c>
      <c r="N1290" s="1032">
        <v>110</v>
      </c>
      <c r="O1290" s="1032">
        <v>117</v>
      </c>
      <c r="P1290" s="1032">
        <v>117</v>
      </c>
      <c r="Q1290" s="1032">
        <v>117</v>
      </c>
      <c r="R1290" s="1032">
        <v>117</v>
      </c>
      <c r="S1290" s="1131">
        <v>117</v>
      </c>
      <c r="T1290" s="1133">
        <f t="shared" si="97"/>
        <v>117</v>
      </c>
      <c r="U1290" s="1177">
        <f t="shared" ref="U1290:U1353" si="98">(S1290-Q1290)/Q1290</f>
        <v>0</v>
      </c>
    </row>
    <row r="1291" spans="1:23" ht="25.5">
      <c r="A1291" s="462">
        <v>12.8</v>
      </c>
      <c r="B1291" s="1152" t="s">
        <v>5190</v>
      </c>
      <c r="C1291" s="462" t="s">
        <v>5085</v>
      </c>
      <c r="D1291" s="462"/>
      <c r="E1291" s="462">
        <v>1100</v>
      </c>
      <c r="F1291" s="480">
        <f t="shared" si="95"/>
        <v>1210</v>
      </c>
      <c r="G1291" s="480">
        <v>2800</v>
      </c>
      <c r="H1291" s="975">
        <v>2800</v>
      </c>
      <c r="I1291" s="491">
        <v>2800</v>
      </c>
      <c r="J1291" s="491">
        <v>1210</v>
      </c>
      <c r="K1291" s="491"/>
      <c r="L1291" s="1032">
        <v>2800</v>
      </c>
      <c r="M1291" s="1032">
        <v>2800</v>
      </c>
      <c r="N1291" s="1032">
        <v>2800</v>
      </c>
      <c r="O1291" s="1032">
        <v>2800</v>
      </c>
      <c r="P1291" s="1032">
        <v>2800</v>
      </c>
      <c r="Q1291" s="1032">
        <v>2800</v>
      </c>
      <c r="R1291" s="1032">
        <v>2800</v>
      </c>
      <c r="S1291" s="1131">
        <f t="shared" si="96"/>
        <v>2800</v>
      </c>
      <c r="T1291" s="1133">
        <f t="shared" si="97"/>
        <v>2800</v>
      </c>
      <c r="U1291" s="1177">
        <f t="shared" si="98"/>
        <v>0</v>
      </c>
    </row>
    <row r="1292" spans="1:23" ht="18">
      <c r="A1292" s="462">
        <v>12.9</v>
      </c>
      <c r="B1292" s="1152"/>
      <c r="C1292" s="462"/>
      <c r="D1292" s="462"/>
      <c r="E1292" s="462"/>
      <c r="F1292" s="480">
        <f t="shared" si="95"/>
        <v>0</v>
      </c>
      <c r="G1292" s="480"/>
      <c r="H1292" s="975"/>
      <c r="I1292" s="491"/>
      <c r="J1292" s="491">
        <v>0</v>
      </c>
      <c r="K1292" s="491"/>
      <c r="L1292" s="491"/>
      <c r="M1292" s="491"/>
      <c r="N1292" s="491"/>
      <c r="O1292" s="491"/>
      <c r="P1292" s="491"/>
      <c r="Q1292" s="491"/>
      <c r="R1292" s="491"/>
      <c r="S1292" s="1124"/>
      <c r="T1292" s="1133">
        <f t="shared" si="97"/>
        <v>0</v>
      </c>
      <c r="U1292" s="1177" t="e">
        <f t="shared" si="98"/>
        <v>#DIV/0!</v>
      </c>
    </row>
    <row r="1293" spans="1:23" ht="25.5">
      <c r="A1293" s="462"/>
      <c r="B1293" s="1152" t="s">
        <v>5191</v>
      </c>
      <c r="C1293" s="462" t="s">
        <v>5085</v>
      </c>
      <c r="D1293" s="462"/>
      <c r="E1293" s="462">
        <v>2000</v>
      </c>
      <c r="F1293" s="480">
        <f t="shared" si="95"/>
        <v>2200</v>
      </c>
      <c r="G1293" s="480">
        <v>3500</v>
      </c>
      <c r="H1293" s="975"/>
      <c r="I1293" s="491"/>
      <c r="J1293" s="491">
        <v>2200</v>
      </c>
      <c r="K1293" s="491"/>
      <c r="L1293" s="1049"/>
      <c r="M1293" s="1049"/>
      <c r="N1293" s="1049"/>
      <c r="O1293" s="1049"/>
      <c r="P1293" s="1049"/>
      <c r="Q1293" s="1049"/>
      <c r="R1293" s="1049"/>
      <c r="S1293" s="1131"/>
      <c r="T1293" s="1133">
        <f t="shared" si="97"/>
        <v>0</v>
      </c>
      <c r="U1293" s="1177" t="e">
        <f t="shared" si="98"/>
        <v>#DIV/0!</v>
      </c>
    </row>
    <row r="1294" spans="1:23" ht="30">
      <c r="A1294" s="965">
        <v>13</v>
      </c>
      <c r="B1294" s="1172" t="s">
        <v>5192</v>
      </c>
      <c r="C1294" s="491"/>
      <c r="D1294" s="491"/>
      <c r="E1294" s="462"/>
      <c r="F1294" s="480"/>
      <c r="G1294" s="480"/>
      <c r="H1294" s="975"/>
      <c r="I1294" s="491"/>
      <c r="J1294" s="491"/>
      <c r="K1294" s="491"/>
      <c r="L1294" s="1032"/>
      <c r="M1294" s="1032"/>
      <c r="N1294" s="1032"/>
      <c r="O1294" s="1032"/>
      <c r="P1294" s="1032"/>
      <c r="Q1294" s="1032"/>
      <c r="R1294" s="1032"/>
      <c r="S1294" s="1131"/>
      <c r="T1294" s="1133">
        <f t="shared" si="97"/>
        <v>0</v>
      </c>
      <c r="U1294" s="1177" t="e">
        <f t="shared" si="98"/>
        <v>#DIV/0!</v>
      </c>
      <c r="W1294" s="282" t="s">
        <v>5904</v>
      </c>
    </row>
    <row r="1295" spans="1:23" ht="25.5">
      <c r="A1295" s="966">
        <v>13.1</v>
      </c>
      <c r="B1295" s="1152" t="s">
        <v>5193</v>
      </c>
      <c r="C1295" s="462" t="s">
        <v>5194</v>
      </c>
      <c r="D1295" s="462"/>
      <c r="E1295" s="462">
        <v>8000</v>
      </c>
      <c r="F1295" s="480">
        <f t="shared" si="95"/>
        <v>8800</v>
      </c>
      <c r="G1295" s="480">
        <v>8500</v>
      </c>
      <c r="H1295" s="975">
        <v>8500</v>
      </c>
      <c r="I1295" s="491">
        <v>8500</v>
      </c>
      <c r="J1295" s="491">
        <v>8800</v>
      </c>
      <c r="K1295" s="491"/>
      <c r="L1295" s="1035">
        <v>8500</v>
      </c>
      <c r="M1295" s="1035">
        <v>8500</v>
      </c>
      <c r="N1295" s="1035">
        <v>8500</v>
      </c>
      <c r="O1295" s="1035">
        <v>8925</v>
      </c>
      <c r="P1295" s="1035">
        <v>8925</v>
      </c>
      <c r="Q1295" s="1035">
        <v>8925</v>
      </c>
      <c r="R1295" s="1035">
        <v>8925</v>
      </c>
      <c r="S1295" s="1125">
        <v>8925</v>
      </c>
      <c r="T1295" s="1133">
        <f t="shared" si="97"/>
        <v>8925</v>
      </c>
      <c r="U1295" s="1177">
        <f t="shared" si="98"/>
        <v>0</v>
      </c>
    </row>
    <row r="1296" spans="1:23" ht="25.5">
      <c r="A1296" s="462">
        <v>13.2</v>
      </c>
      <c r="B1296" s="1152" t="s">
        <v>5195</v>
      </c>
      <c r="C1296" s="462" t="s">
        <v>5194</v>
      </c>
      <c r="D1296" s="462"/>
      <c r="E1296" s="462">
        <v>10000</v>
      </c>
      <c r="F1296" s="480">
        <f t="shared" si="95"/>
        <v>11000</v>
      </c>
      <c r="G1296" s="480">
        <v>10000</v>
      </c>
      <c r="H1296" s="975">
        <v>10000</v>
      </c>
      <c r="I1296" s="491">
        <v>10000</v>
      </c>
      <c r="J1296" s="491">
        <v>11000</v>
      </c>
      <c r="K1296" s="491"/>
      <c r="L1296" s="1035">
        <v>10000</v>
      </c>
      <c r="M1296" s="1035">
        <v>10000</v>
      </c>
      <c r="N1296" s="1035">
        <v>10000</v>
      </c>
      <c r="O1296" s="1035">
        <v>10400</v>
      </c>
      <c r="P1296" s="1035">
        <v>10400</v>
      </c>
      <c r="Q1296" s="1035">
        <v>10400</v>
      </c>
      <c r="R1296" s="1035">
        <v>10400</v>
      </c>
      <c r="S1296" s="1125">
        <v>10400</v>
      </c>
      <c r="T1296" s="1133">
        <f t="shared" si="97"/>
        <v>10400</v>
      </c>
      <c r="U1296" s="1177">
        <f t="shared" si="98"/>
        <v>0</v>
      </c>
    </row>
    <row r="1297" spans="1:21" ht="38.25">
      <c r="A1297" s="462">
        <v>13.3</v>
      </c>
      <c r="B1297" s="1152" t="s">
        <v>5196</v>
      </c>
      <c r="C1297" s="462" t="s">
        <v>5085</v>
      </c>
      <c r="D1297" s="462"/>
      <c r="E1297" s="462">
        <v>10000</v>
      </c>
      <c r="F1297" s="480">
        <f t="shared" si="95"/>
        <v>11000</v>
      </c>
      <c r="G1297" s="480">
        <v>8000</v>
      </c>
      <c r="H1297" s="975">
        <v>8000</v>
      </c>
      <c r="I1297" s="491">
        <v>8000</v>
      </c>
      <c r="J1297" s="491">
        <v>11000</v>
      </c>
      <c r="K1297" s="491"/>
      <c r="L1297" s="1035">
        <v>8000</v>
      </c>
      <c r="M1297" s="1035">
        <v>8000</v>
      </c>
      <c r="N1297" s="1035">
        <v>8000</v>
      </c>
      <c r="O1297" s="1035">
        <v>8400</v>
      </c>
      <c r="P1297" s="1035">
        <v>8400</v>
      </c>
      <c r="Q1297" s="1035">
        <v>8400</v>
      </c>
      <c r="R1297" s="1035">
        <v>8400</v>
      </c>
      <c r="S1297" s="1125">
        <v>8400</v>
      </c>
      <c r="T1297" s="1133">
        <f t="shared" si="97"/>
        <v>8400</v>
      </c>
      <c r="U1297" s="1177">
        <f t="shared" si="98"/>
        <v>0</v>
      </c>
    </row>
    <row r="1298" spans="1:21" ht="38.25">
      <c r="A1298" s="462">
        <v>13.4</v>
      </c>
      <c r="B1298" s="1152" t="s">
        <v>5197</v>
      </c>
      <c r="C1298" s="462" t="s">
        <v>5085</v>
      </c>
      <c r="D1298" s="462"/>
      <c r="E1298" s="462">
        <v>15000</v>
      </c>
      <c r="F1298" s="480">
        <f t="shared" si="95"/>
        <v>16500</v>
      </c>
      <c r="G1298" s="480">
        <v>12000</v>
      </c>
      <c r="H1298" s="975">
        <v>12000</v>
      </c>
      <c r="I1298" s="491">
        <v>12000</v>
      </c>
      <c r="J1298" s="491">
        <v>16500</v>
      </c>
      <c r="K1298" s="491"/>
      <c r="L1298" s="1035">
        <v>12000</v>
      </c>
      <c r="M1298" s="1035">
        <v>12000</v>
      </c>
      <c r="N1298" s="1035">
        <v>12000</v>
      </c>
      <c r="O1298" s="1035">
        <v>12480</v>
      </c>
      <c r="P1298" s="1035">
        <v>12480</v>
      </c>
      <c r="Q1298" s="1035">
        <v>12480</v>
      </c>
      <c r="R1298" s="1035">
        <v>12480</v>
      </c>
      <c r="S1298" s="1125">
        <v>12480</v>
      </c>
      <c r="T1298" s="1133">
        <f t="shared" si="97"/>
        <v>12480</v>
      </c>
      <c r="U1298" s="1177">
        <f t="shared" si="98"/>
        <v>0</v>
      </c>
    </row>
    <row r="1299" spans="1:21" ht="25.5">
      <c r="A1299" s="462">
        <v>13.5</v>
      </c>
      <c r="B1299" s="1152" t="s">
        <v>5198</v>
      </c>
      <c r="C1299" s="462" t="s">
        <v>5085</v>
      </c>
      <c r="D1299" s="462"/>
      <c r="E1299" s="462">
        <v>20000</v>
      </c>
      <c r="F1299" s="480">
        <f t="shared" si="95"/>
        <v>22000</v>
      </c>
      <c r="G1299" s="480">
        <v>16000</v>
      </c>
      <c r="H1299" s="975">
        <v>16000</v>
      </c>
      <c r="I1299" s="491">
        <v>16000</v>
      </c>
      <c r="J1299" s="491">
        <v>22000</v>
      </c>
      <c r="K1299" s="491"/>
      <c r="L1299" s="1035">
        <v>16000</v>
      </c>
      <c r="M1299" s="1035">
        <v>16000</v>
      </c>
      <c r="N1299" s="1035">
        <v>16000</v>
      </c>
      <c r="O1299" s="1035">
        <v>16640</v>
      </c>
      <c r="P1299" s="1035">
        <v>16640</v>
      </c>
      <c r="Q1299" s="1035">
        <v>16640</v>
      </c>
      <c r="R1299" s="1035">
        <v>16640</v>
      </c>
      <c r="S1299" s="1125">
        <v>16640</v>
      </c>
      <c r="T1299" s="1133">
        <f t="shared" si="97"/>
        <v>16640</v>
      </c>
      <c r="U1299" s="1177">
        <f t="shared" si="98"/>
        <v>0</v>
      </c>
    </row>
    <row r="1300" spans="1:21" ht="38.25">
      <c r="A1300" s="462">
        <v>13.6</v>
      </c>
      <c r="B1300" s="1152" t="s">
        <v>5199</v>
      </c>
      <c r="C1300" s="462" t="s">
        <v>5085</v>
      </c>
      <c r="D1300" s="462"/>
      <c r="E1300" s="462">
        <v>15000</v>
      </c>
      <c r="F1300" s="480">
        <f t="shared" si="95"/>
        <v>16500</v>
      </c>
      <c r="G1300" s="480">
        <v>12000</v>
      </c>
      <c r="H1300" s="975">
        <v>12000</v>
      </c>
      <c r="I1300" s="491">
        <v>12000</v>
      </c>
      <c r="J1300" s="491">
        <v>16500</v>
      </c>
      <c r="K1300" s="491"/>
      <c r="L1300" s="1035">
        <v>12000</v>
      </c>
      <c r="M1300" s="1035">
        <v>12000</v>
      </c>
      <c r="N1300" s="1035">
        <v>12000</v>
      </c>
      <c r="O1300" s="1035">
        <v>12480</v>
      </c>
      <c r="P1300" s="1035">
        <v>12480</v>
      </c>
      <c r="Q1300" s="1035">
        <v>12480</v>
      </c>
      <c r="R1300" s="1035">
        <v>12480</v>
      </c>
      <c r="S1300" s="1125">
        <v>12480</v>
      </c>
      <c r="T1300" s="1133">
        <f t="shared" si="97"/>
        <v>12480</v>
      </c>
      <c r="U1300" s="1177">
        <f t="shared" si="98"/>
        <v>0</v>
      </c>
    </row>
    <row r="1301" spans="1:21" ht="18">
      <c r="A1301" s="462">
        <v>13.7</v>
      </c>
      <c r="B1301" s="1152" t="s">
        <v>5200</v>
      </c>
      <c r="C1301" s="462" t="s">
        <v>1499</v>
      </c>
      <c r="D1301" s="462"/>
      <c r="E1301" s="462">
        <v>3500</v>
      </c>
      <c r="F1301" s="480">
        <f t="shared" si="95"/>
        <v>3850</v>
      </c>
      <c r="G1301" s="480">
        <v>3500</v>
      </c>
      <c r="H1301" s="975">
        <v>3500</v>
      </c>
      <c r="I1301" s="491">
        <v>3500</v>
      </c>
      <c r="J1301" s="491">
        <v>3850</v>
      </c>
      <c r="K1301" s="491"/>
      <c r="L1301" s="1035">
        <v>3500</v>
      </c>
      <c r="M1301" s="1035">
        <v>3500</v>
      </c>
      <c r="N1301" s="1035">
        <v>3500</v>
      </c>
      <c r="O1301" s="1035">
        <v>3675</v>
      </c>
      <c r="P1301" s="1035">
        <v>3675</v>
      </c>
      <c r="Q1301" s="1035">
        <v>3675</v>
      </c>
      <c r="R1301" s="1035">
        <v>3675</v>
      </c>
      <c r="S1301" s="1125">
        <v>3675</v>
      </c>
      <c r="T1301" s="1133">
        <f t="shared" si="97"/>
        <v>3675</v>
      </c>
      <c r="U1301" s="1177">
        <f t="shared" si="98"/>
        <v>0</v>
      </c>
    </row>
    <row r="1302" spans="1:21" ht="18">
      <c r="A1302" s="462">
        <v>13.8</v>
      </c>
      <c r="B1302" s="1152" t="s">
        <v>5201</v>
      </c>
      <c r="C1302" s="462" t="s">
        <v>1499</v>
      </c>
      <c r="D1302" s="462"/>
      <c r="E1302" s="462">
        <v>3000</v>
      </c>
      <c r="F1302" s="480">
        <f t="shared" si="95"/>
        <v>3300</v>
      </c>
      <c r="G1302" s="480">
        <v>3500</v>
      </c>
      <c r="H1302" s="975">
        <v>3500</v>
      </c>
      <c r="I1302" s="491">
        <v>3500</v>
      </c>
      <c r="J1302" s="491">
        <v>3300</v>
      </c>
      <c r="K1302" s="491"/>
      <c r="L1302" s="1035">
        <v>3500</v>
      </c>
      <c r="M1302" s="1035">
        <v>3500</v>
      </c>
      <c r="N1302" s="1035">
        <v>3500</v>
      </c>
      <c r="O1302" s="1035">
        <v>3675</v>
      </c>
      <c r="P1302" s="1035">
        <v>3675</v>
      </c>
      <c r="Q1302" s="1035">
        <v>3675</v>
      </c>
      <c r="R1302" s="1035">
        <v>3675</v>
      </c>
      <c r="S1302" s="1125">
        <f>S1301</f>
        <v>3675</v>
      </c>
      <c r="T1302" s="1133">
        <f t="shared" si="97"/>
        <v>3675</v>
      </c>
      <c r="U1302" s="1177">
        <f t="shared" si="98"/>
        <v>0</v>
      </c>
    </row>
    <row r="1303" spans="1:21" ht="18">
      <c r="A1303" s="462">
        <v>13.9</v>
      </c>
      <c r="B1303" s="1152" t="s">
        <v>5202</v>
      </c>
      <c r="C1303" s="462" t="s">
        <v>1499</v>
      </c>
      <c r="D1303" s="462"/>
      <c r="E1303" s="462">
        <v>2000</v>
      </c>
      <c r="F1303" s="480">
        <f t="shared" si="95"/>
        <v>2200</v>
      </c>
      <c r="G1303" s="480">
        <v>2500</v>
      </c>
      <c r="H1303" s="975">
        <v>2500</v>
      </c>
      <c r="I1303" s="491">
        <v>2500</v>
      </c>
      <c r="J1303" s="491">
        <v>2200</v>
      </c>
      <c r="K1303" s="491"/>
      <c r="L1303" s="1035">
        <v>2500</v>
      </c>
      <c r="M1303" s="1035">
        <v>2500</v>
      </c>
      <c r="N1303" s="1035">
        <v>2500</v>
      </c>
      <c r="O1303" s="1035">
        <v>2625</v>
      </c>
      <c r="P1303" s="1035">
        <v>2625</v>
      </c>
      <c r="Q1303" s="1035">
        <v>2625</v>
      </c>
      <c r="R1303" s="1035">
        <v>2625</v>
      </c>
      <c r="S1303" s="1125">
        <v>2625</v>
      </c>
      <c r="T1303" s="1133">
        <f t="shared" si="97"/>
        <v>2625</v>
      </c>
      <c r="U1303" s="1177">
        <f t="shared" si="98"/>
        <v>0</v>
      </c>
    </row>
    <row r="1304" spans="1:21" ht="18">
      <c r="A1304" s="462">
        <v>13.11</v>
      </c>
      <c r="B1304" s="1152" t="s">
        <v>5203</v>
      </c>
      <c r="C1304" s="462" t="s">
        <v>1499</v>
      </c>
      <c r="D1304" s="462"/>
      <c r="E1304" s="462">
        <v>3000</v>
      </c>
      <c r="F1304" s="480">
        <f t="shared" si="95"/>
        <v>3300</v>
      </c>
      <c r="G1304" s="480">
        <v>3500</v>
      </c>
      <c r="H1304" s="975">
        <v>3500</v>
      </c>
      <c r="I1304" s="491">
        <v>3500</v>
      </c>
      <c r="J1304" s="491">
        <v>3300</v>
      </c>
      <c r="K1304" s="491"/>
      <c r="L1304" s="1035">
        <v>3500</v>
      </c>
      <c r="M1304" s="1035">
        <v>3500</v>
      </c>
      <c r="N1304" s="1035">
        <v>3500</v>
      </c>
      <c r="O1304" s="1035">
        <v>3675</v>
      </c>
      <c r="P1304" s="1035">
        <v>3675</v>
      </c>
      <c r="Q1304" s="1035">
        <v>3675</v>
      </c>
      <c r="R1304" s="1035">
        <v>3675</v>
      </c>
      <c r="S1304" s="1125">
        <f>S1301</f>
        <v>3675</v>
      </c>
      <c r="T1304" s="1133">
        <f t="shared" si="97"/>
        <v>3675</v>
      </c>
      <c r="U1304" s="1177">
        <f t="shared" si="98"/>
        <v>0</v>
      </c>
    </row>
    <row r="1305" spans="1:21" ht="18">
      <c r="A1305" s="462">
        <v>13.12</v>
      </c>
      <c r="B1305" s="1152" t="s">
        <v>5204</v>
      </c>
      <c r="C1305" s="462" t="s">
        <v>1499</v>
      </c>
      <c r="D1305" s="462"/>
      <c r="E1305" s="462">
        <v>4000</v>
      </c>
      <c r="F1305" s="480">
        <f t="shared" si="95"/>
        <v>4400</v>
      </c>
      <c r="G1305" s="480">
        <v>4500</v>
      </c>
      <c r="H1305" s="975">
        <v>4500</v>
      </c>
      <c r="I1305" s="491">
        <v>4500</v>
      </c>
      <c r="J1305" s="491">
        <v>4400</v>
      </c>
      <c r="K1305" s="491"/>
      <c r="L1305" s="1035">
        <v>4500</v>
      </c>
      <c r="M1305" s="1035">
        <v>4500</v>
      </c>
      <c r="N1305" s="1035">
        <v>4500</v>
      </c>
      <c r="O1305" s="1035">
        <v>4725</v>
      </c>
      <c r="P1305" s="1035">
        <v>4725</v>
      </c>
      <c r="Q1305" s="1035">
        <v>4725</v>
      </c>
      <c r="R1305" s="1035">
        <v>4725</v>
      </c>
      <c r="S1305" s="1125">
        <v>4725</v>
      </c>
      <c r="T1305" s="1133">
        <f t="shared" si="97"/>
        <v>4725</v>
      </c>
      <c r="U1305" s="1177">
        <f t="shared" si="98"/>
        <v>0</v>
      </c>
    </row>
    <row r="1306" spans="1:21" ht="18">
      <c r="A1306" s="462">
        <v>13.13</v>
      </c>
      <c r="B1306" s="1152" t="s">
        <v>5205</v>
      </c>
      <c r="C1306" s="462" t="s">
        <v>5194</v>
      </c>
      <c r="D1306" s="462"/>
      <c r="E1306" s="462">
        <v>2000</v>
      </c>
      <c r="F1306" s="480">
        <f t="shared" si="95"/>
        <v>2200</v>
      </c>
      <c r="G1306" s="480">
        <v>2500</v>
      </c>
      <c r="H1306" s="975">
        <v>2500</v>
      </c>
      <c r="I1306" s="491">
        <v>2500</v>
      </c>
      <c r="J1306" s="491">
        <v>2200</v>
      </c>
      <c r="K1306" s="491"/>
      <c r="L1306" s="1035">
        <v>2500</v>
      </c>
      <c r="M1306" s="1035">
        <v>2500</v>
      </c>
      <c r="N1306" s="1035">
        <v>2500</v>
      </c>
      <c r="O1306" s="1035">
        <v>2625</v>
      </c>
      <c r="P1306" s="1035">
        <v>2625</v>
      </c>
      <c r="Q1306" s="1035">
        <v>2625</v>
      </c>
      <c r="R1306" s="1035">
        <v>2625</v>
      </c>
      <c r="S1306" s="1125">
        <f>S1303</f>
        <v>2625</v>
      </c>
      <c r="T1306" s="1133">
        <f t="shared" si="97"/>
        <v>2625</v>
      </c>
      <c r="U1306" s="1177">
        <f t="shared" si="98"/>
        <v>0</v>
      </c>
    </row>
    <row r="1307" spans="1:21" ht="25.5">
      <c r="A1307" s="462">
        <v>13.14</v>
      </c>
      <c r="B1307" s="1152" t="s">
        <v>5206</v>
      </c>
      <c r="C1307" s="462" t="s">
        <v>5194</v>
      </c>
      <c r="D1307" s="462"/>
      <c r="E1307" s="462">
        <v>8000</v>
      </c>
      <c r="F1307" s="480">
        <f t="shared" si="95"/>
        <v>8800</v>
      </c>
      <c r="G1307" s="480">
        <v>10000</v>
      </c>
      <c r="H1307" s="975">
        <v>10000</v>
      </c>
      <c r="I1307" s="491">
        <v>10000</v>
      </c>
      <c r="J1307" s="491">
        <v>8800</v>
      </c>
      <c r="K1307" s="491"/>
      <c r="L1307" s="1035">
        <v>10000</v>
      </c>
      <c r="M1307" s="1035">
        <v>10000</v>
      </c>
      <c r="N1307" s="1035">
        <v>10000</v>
      </c>
      <c r="O1307" s="1035">
        <v>10400</v>
      </c>
      <c r="P1307" s="1035">
        <v>10400</v>
      </c>
      <c r="Q1307" s="1035">
        <v>10400</v>
      </c>
      <c r="R1307" s="1035">
        <v>10400</v>
      </c>
      <c r="S1307" s="1125">
        <v>10400</v>
      </c>
      <c r="T1307" s="1133">
        <f t="shared" si="97"/>
        <v>10400</v>
      </c>
      <c r="U1307" s="1177">
        <f t="shared" si="98"/>
        <v>0</v>
      </c>
    </row>
    <row r="1308" spans="1:21" ht="25.5">
      <c r="A1308" s="462">
        <v>13.15</v>
      </c>
      <c r="B1308" s="1152" t="s">
        <v>5207</v>
      </c>
      <c r="C1308" s="462" t="s">
        <v>5194</v>
      </c>
      <c r="D1308" s="462"/>
      <c r="E1308" s="462">
        <v>10000</v>
      </c>
      <c r="F1308" s="480">
        <f t="shared" si="95"/>
        <v>11000</v>
      </c>
      <c r="G1308" s="480">
        <v>12000</v>
      </c>
      <c r="H1308" s="975">
        <v>12000</v>
      </c>
      <c r="I1308" s="491">
        <v>12000</v>
      </c>
      <c r="J1308" s="491">
        <v>11000</v>
      </c>
      <c r="K1308" s="491"/>
      <c r="L1308" s="1035">
        <v>12000</v>
      </c>
      <c r="M1308" s="1035">
        <v>12000</v>
      </c>
      <c r="N1308" s="1035">
        <v>12000</v>
      </c>
      <c r="O1308" s="1035">
        <v>12480</v>
      </c>
      <c r="P1308" s="1035">
        <v>12480</v>
      </c>
      <c r="Q1308" s="1035">
        <v>12480</v>
      </c>
      <c r="R1308" s="1035">
        <v>12480</v>
      </c>
      <c r="S1308" s="1125">
        <v>12480</v>
      </c>
      <c r="T1308" s="1133">
        <f t="shared" si="97"/>
        <v>12480</v>
      </c>
      <c r="U1308" s="1177">
        <f t="shared" si="98"/>
        <v>0</v>
      </c>
    </row>
    <row r="1309" spans="1:21" ht="18.75">
      <c r="A1309" s="311">
        <v>14</v>
      </c>
      <c r="B1309" s="1135" t="s">
        <v>5208</v>
      </c>
      <c r="C1309" s="298"/>
      <c r="D1309" s="660"/>
      <c r="E1309" s="660"/>
      <c r="F1309" s="660"/>
      <c r="G1309" s="660"/>
      <c r="H1309" s="975"/>
      <c r="I1309" s="491"/>
      <c r="J1309" s="491"/>
      <c r="K1309" s="491"/>
      <c r="L1309" s="491"/>
      <c r="M1309" s="491"/>
      <c r="N1309" s="491"/>
      <c r="O1309" s="491"/>
      <c r="P1309" s="491"/>
      <c r="Q1309" s="491"/>
      <c r="R1309" s="491"/>
      <c r="S1309" s="1124"/>
      <c r="T1309" s="1133">
        <f t="shared" si="97"/>
        <v>0</v>
      </c>
      <c r="U1309" s="1177" t="e">
        <f t="shared" si="98"/>
        <v>#DIV/0!</v>
      </c>
    </row>
    <row r="1310" spans="1:21" ht="76.5">
      <c r="A1310" s="384">
        <v>14.1</v>
      </c>
      <c r="B1310" s="1140" t="s">
        <v>5209</v>
      </c>
      <c r="C1310" s="941" t="s">
        <v>3148</v>
      </c>
      <c r="D1310" s="722"/>
      <c r="E1310" s="722"/>
      <c r="F1310" s="722">
        <v>650</v>
      </c>
      <c r="G1310" s="722"/>
      <c r="H1310" s="975"/>
      <c r="I1310" s="491"/>
      <c r="J1310" s="491">
        <v>650</v>
      </c>
      <c r="K1310" s="491"/>
      <c r="L1310" s="1081"/>
      <c r="M1310" s="1081"/>
      <c r="N1310" s="1081"/>
      <c r="O1310" s="1081"/>
      <c r="P1310" s="1081"/>
      <c r="Q1310" s="1081"/>
      <c r="R1310" s="1081"/>
      <c r="S1310" s="1124"/>
      <c r="T1310" s="1133">
        <f t="shared" si="97"/>
        <v>0</v>
      </c>
      <c r="U1310" s="1177" t="e">
        <f t="shared" si="98"/>
        <v>#DIV/0!</v>
      </c>
    </row>
    <row r="1311" spans="1:21" ht="18.75">
      <c r="A1311" s="311">
        <v>15</v>
      </c>
      <c r="B1311" s="1135" t="s">
        <v>5210</v>
      </c>
      <c r="C1311" s="941"/>
      <c r="D1311" s="722"/>
      <c r="E1311" s="722"/>
      <c r="F1311" s="722"/>
      <c r="G1311" s="722"/>
      <c r="H1311" s="975"/>
      <c r="I1311" s="491"/>
      <c r="J1311" s="491"/>
      <c r="K1311" s="491"/>
      <c r="L1311" s="1081"/>
      <c r="M1311" s="1081"/>
      <c r="N1311" s="1081"/>
      <c r="O1311" s="1081"/>
      <c r="P1311" s="1081"/>
      <c r="Q1311" s="1081"/>
      <c r="R1311" s="1081"/>
      <c r="S1311" s="1124"/>
      <c r="T1311" s="1133">
        <f t="shared" si="97"/>
        <v>0</v>
      </c>
      <c r="U1311" s="1177" t="e">
        <f t="shared" si="98"/>
        <v>#DIV/0!</v>
      </c>
    </row>
    <row r="1312" spans="1:21" ht="18">
      <c r="A1312" s="964">
        <v>15.1</v>
      </c>
      <c r="B1312" s="1175" t="s">
        <v>5134</v>
      </c>
      <c r="C1312" s="462" t="s">
        <v>1499</v>
      </c>
      <c r="D1312" s="462"/>
      <c r="E1312" s="462">
        <v>400</v>
      </c>
      <c r="F1312" s="480">
        <f>(E1312*0.1)+E1312</f>
        <v>440</v>
      </c>
      <c r="G1312" s="480"/>
      <c r="H1312" s="975"/>
      <c r="I1312" s="491"/>
      <c r="J1312" s="491">
        <v>440</v>
      </c>
      <c r="K1312" s="491"/>
      <c r="L1312" s="1081"/>
      <c r="M1312" s="1081"/>
      <c r="N1312" s="1081"/>
      <c r="O1312" s="1081"/>
      <c r="P1312" s="1081"/>
      <c r="Q1312" s="1081"/>
      <c r="R1312" s="1081"/>
      <c r="S1312" s="1124"/>
      <c r="T1312" s="1133">
        <f t="shared" si="97"/>
        <v>0</v>
      </c>
      <c r="U1312" s="1177" t="e">
        <f t="shared" si="98"/>
        <v>#DIV/0!</v>
      </c>
    </row>
    <row r="1313" spans="1:23" ht="51">
      <c r="A1313" s="964">
        <v>15.2</v>
      </c>
      <c r="B1313" s="1140" t="s">
        <v>5211</v>
      </c>
      <c r="C1313" s="467" t="s">
        <v>3148</v>
      </c>
      <c r="D1313" s="462"/>
      <c r="E1313" s="462"/>
      <c r="F1313" s="480">
        <v>700</v>
      </c>
      <c r="G1313" s="480"/>
      <c r="H1313" s="975"/>
      <c r="I1313" s="491"/>
      <c r="J1313" s="491">
        <v>700</v>
      </c>
      <c r="K1313" s="491"/>
      <c r="L1313" s="1081"/>
      <c r="M1313" s="1081"/>
      <c r="N1313" s="1081"/>
      <c r="O1313" s="1081"/>
      <c r="P1313" s="1081"/>
      <c r="Q1313" s="1081"/>
      <c r="R1313" s="1081"/>
      <c r="S1313" s="1124"/>
      <c r="T1313" s="1133">
        <f t="shared" si="97"/>
        <v>0</v>
      </c>
      <c r="U1313" s="1177" t="e">
        <f t="shared" si="98"/>
        <v>#DIV/0!</v>
      </c>
    </row>
    <row r="1314" spans="1:23" s="835" customFormat="1" ht="36">
      <c r="A1314" s="1476">
        <v>50</v>
      </c>
      <c r="B1314" s="1477" t="s">
        <v>300</v>
      </c>
      <c r="C1314" s="1478"/>
      <c r="D1314" s="1479"/>
      <c r="E1314" s="1479"/>
      <c r="F1314" s="1480"/>
      <c r="G1314" s="1479"/>
      <c r="H1314" s="1481"/>
      <c r="I1314" s="1482"/>
      <c r="J1314" s="1482"/>
      <c r="K1314" s="1482"/>
      <c r="L1314" s="1387"/>
      <c r="M1314" s="1387"/>
      <c r="N1314" s="1387"/>
      <c r="O1314" s="1387"/>
      <c r="P1314" s="1387"/>
      <c r="Q1314" s="1387"/>
      <c r="R1314" s="1387"/>
      <c r="S1314" s="1355"/>
      <c r="T1314" s="1443">
        <f t="shared" si="97"/>
        <v>0</v>
      </c>
      <c r="U1314" s="1177" t="e">
        <f t="shared" si="98"/>
        <v>#DIV/0!</v>
      </c>
    </row>
    <row r="1315" spans="1:23" s="835" customFormat="1" ht="36.75">
      <c r="A1315" s="1483"/>
      <c r="B1315" s="1484" t="s">
        <v>5820</v>
      </c>
      <c r="C1315" s="1485" t="s">
        <v>1071</v>
      </c>
      <c r="D1315" s="1486">
        <v>20</v>
      </c>
      <c r="E1315" s="1486">
        <v>20</v>
      </c>
      <c r="F1315" s="1486">
        <v>20</v>
      </c>
      <c r="G1315" s="1486">
        <v>25</v>
      </c>
      <c r="H1315" s="1481">
        <v>25</v>
      </c>
      <c r="I1315" s="1482">
        <v>25</v>
      </c>
      <c r="J1315" s="1482">
        <v>20</v>
      </c>
      <c r="K1315" s="1482"/>
      <c r="L1315" s="1482">
        <v>25</v>
      </c>
      <c r="M1315" s="1482">
        <v>25</v>
      </c>
      <c r="N1315" s="1482">
        <v>25</v>
      </c>
      <c r="O1315" s="1482">
        <v>26</v>
      </c>
      <c r="P1315" s="1482">
        <v>27</v>
      </c>
      <c r="Q1315" s="1482">
        <v>27</v>
      </c>
      <c r="R1315" s="1482">
        <v>27</v>
      </c>
      <c r="S1315" s="1355">
        <v>27</v>
      </c>
      <c r="T1315" s="1443">
        <f t="shared" si="97"/>
        <v>27</v>
      </c>
      <c r="U1315" s="1177">
        <f t="shared" si="98"/>
        <v>0</v>
      </c>
      <c r="W1315" s="835" t="s">
        <v>5784</v>
      </c>
    </row>
    <row r="1316" spans="1:23" s="835" customFormat="1" ht="36.75">
      <c r="A1316" s="1483"/>
      <c r="B1316" s="1484" t="s">
        <v>5821</v>
      </c>
      <c r="C1316" s="1485" t="s">
        <v>1067</v>
      </c>
      <c r="D1316" s="1486">
        <v>16</v>
      </c>
      <c r="E1316" s="1486">
        <v>16</v>
      </c>
      <c r="F1316" s="1486">
        <v>16</v>
      </c>
      <c r="G1316" s="1486"/>
      <c r="H1316" s="1481"/>
      <c r="I1316" s="1482"/>
      <c r="J1316" s="1482">
        <v>16</v>
      </c>
      <c r="K1316" s="1482"/>
      <c r="L1316" s="1387"/>
      <c r="M1316" s="1387"/>
      <c r="N1316" s="1387"/>
      <c r="O1316" s="1387"/>
      <c r="P1316" s="1387"/>
      <c r="Q1316" s="1387"/>
      <c r="R1316" s="1387"/>
      <c r="S1316" s="1355"/>
      <c r="T1316" s="1443">
        <f t="shared" si="97"/>
        <v>0</v>
      </c>
      <c r="U1316" s="1177" t="e">
        <f t="shared" si="98"/>
        <v>#DIV/0!</v>
      </c>
    </row>
    <row r="1317" spans="1:23" s="835" customFormat="1" ht="18.75">
      <c r="A1317" s="1483"/>
      <c r="B1317" s="1484" t="s">
        <v>301</v>
      </c>
      <c r="C1317" s="1485" t="s">
        <v>1067</v>
      </c>
      <c r="D1317" s="1486">
        <v>24</v>
      </c>
      <c r="E1317" s="1486">
        <v>24</v>
      </c>
      <c r="F1317" s="1486">
        <v>24</v>
      </c>
      <c r="G1317" s="1486">
        <v>35</v>
      </c>
      <c r="H1317" s="1481">
        <v>35</v>
      </c>
      <c r="I1317" s="1482">
        <v>35</v>
      </c>
      <c r="J1317" s="1482">
        <v>24</v>
      </c>
      <c r="K1317" s="1482"/>
      <c r="L1317" s="1482">
        <v>35</v>
      </c>
      <c r="M1317" s="1482">
        <v>35</v>
      </c>
      <c r="N1317" s="1482">
        <v>35</v>
      </c>
      <c r="O1317" s="1482">
        <v>37</v>
      </c>
      <c r="P1317" s="1482">
        <v>39</v>
      </c>
      <c r="Q1317" s="1482">
        <v>39</v>
      </c>
      <c r="R1317" s="1482">
        <v>39</v>
      </c>
      <c r="S1317" s="1355">
        <v>39</v>
      </c>
      <c r="T1317" s="1443">
        <f t="shared" si="97"/>
        <v>39</v>
      </c>
      <c r="U1317" s="1177">
        <f t="shared" si="98"/>
        <v>0</v>
      </c>
    </row>
    <row r="1318" spans="1:23" s="835" customFormat="1" ht="18.75">
      <c r="A1318" s="1483"/>
      <c r="B1318" s="1484" t="s">
        <v>302</v>
      </c>
      <c r="C1318" s="1485" t="s">
        <v>1067</v>
      </c>
      <c r="D1318" s="1486">
        <v>20</v>
      </c>
      <c r="E1318" s="1486">
        <v>20</v>
      </c>
      <c r="F1318" s="1486">
        <v>20</v>
      </c>
      <c r="G1318" s="1486"/>
      <c r="H1318" s="1481"/>
      <c r="I1318" s="1482"/>
      <c r="J1318" s="1482">
        <v>20</v>
      </c>
      <c r="K1318" s="1482"/>
      <c r="L1318" s="1387"/>
      <c r="M1318" s="1387"/>
      <c r="N1318" s="1387"/>
      <c r="O1318" s="1387"/>
      <c r="P1318" s="1387"/>
      <c r="Q1318" s="1387"/>
      <c r="R1318" s="1387"/>
      <c r="S1318" s="1355"/>
      <c r="T1318" s="1443">
        <f t="shared" si="97"/>
        <v>0</v>
      </c>
      <c r="U1318" s="1177" t="e">
        <f t="shared" si="98"/>
        <v>#DIV/0!</v>
      </c>
    </row>
    <row r="1319" spans="1:23" s="835" customFormat="1" ht="36.75">
      <c r="A1319" s="1483"/>
      <c r="B1319" s="1484" t="s">
        <v>5822</v>
      </c>
      <c r="C1319" s="1485" t="s">
        <v>1067</v>
      </c>
      <c r="D1319" s="1486" t="s">
        <v>399</v>
      </c>
      <c r="E1319" s="1486" t="s">
        <v>399</v>
      </c>
      <c r="F1319" s="1486">
        <v>18</v>
      </c>
      <c r="G1319" s="1486"/>
      <c r="H1319" s="1481">
        <v>19</v>
      </c>
      <c r="I1319" s="1482"/>
      <c r="J1319" s="1482">
        <v>18</v>
      </c>
      <c r="K1319" s="1482"/>
      <c r="L1319" s="1387">
        <v>19</v>
      </c>
      <c r="M1319" s="1387">
        <f>L1319</f>
        <v>19</v>
      </c>
      <c r="N1319" s="1387">
        <v>19</v>
      </c>
      <c r="O1319" s="1387">
        <v>20</v>
      </c>
      <c r="P1319" s="1387">
        <v>21</v>
      </c>
      <c r="Q1319" s="1387">
        <v>21</v>
      </c>
      <c r="R1319" s="1387">
        <v>21</v>
      </c>
      <c r="S1319" s="1355">
        <v>21</v>
      </c>
      <c r="T1319" s="1443">
        <f t="shared" si="97"/>
        <v>21</v>
      </c>
      <c r="U1319" s="1177">
        <f t="shared" si="98"/>
        <v>0</v>
      </c>
    </row>
    <row r="1320" spans="1:23" s="835" customFormat="1" ht="18.75">
      <c r="A1320" s="1483"/>
      <c r="B1320" s="1484" t="s">
        <v>5823</v>
      </c>
      <c r="C1320" s="1485" t="s">
        <v>1067</v>
      </c>
      <c r="D1320" s="1486">
        <v>23</v>
      </c>
      <c r="E1320" s="1486">
        <v>23</v>
      </c>
      <c r="F1320" s="1486">
        <v>23</v>
      </c>
      <c r="G1320" s="1486"/>
      <c r="H1320" s="1481"/>
      <c r="I1320" s="1482"/>
      <c r="J1320" s="1482">
        <v>23</v>
      </c>
      <c r="K1320" s="1482"/>
      <c r="L1320" s="1387"/>
      <c r="M1320" s="1387"/>
      <c r="N1320" s="1387"/>
      <c r="O1320" s="1387"/>
      <c r="P1320" s="1387"/>
      <c r="Q1320" s="1387"/>
      <c r="R1320" s="1387"/>
      <c r="S1320" s="1355"/>
      <c r="T1320" s="1443">
        <f t="shared" si="97"/>
        <v>0</v>
      </c>
      <c r="U1320" s="1177" t="e">
        <f t="shared" si="98"/>
        <v>#DIV/0!</v>
      </c>
    </row>
    <row r="1321" spans="1:23" s="835" customFormat="1" ht="36.75">
      <c r="A1321" s="1483"/>
      <c r="B1321" s="1484" t="s">
        <v>5824</v>
      </c>
      <c r="C1321" s="1485" t="s">
        <v>1067</v>
      </c>
      <c r="D1321" s="1487">
        <v>15</v>
      </c>
      <c r="E1321" s="1487">
        <v>15</v>
      </c>
      <c r="F1321" s="1486">
        <v>15</v>
      </c>
      <c r="G1321" s="1487"/>
      <c r="H1321" s="1481"/>
      <c r="I1321" s="1482"/>
      <c r="J1321" s="1482">
        <v>15</v>
      </c>
      <c r="K1321" s="1482"/>
      <c r="L1321" s="1387"/>
      <c r="M1321" s="1387"/>
      <c r="N1321" s="1387"/>
      <c r="O1321" s="1387"/>
      <c r="P1321" s="1387"/>
      <c r="Q1321" s="1387"/>
      <c r="R1321" s="1387"/>
      <c r="S1321" s="1355"/>
      <c r="T1321" s="1443">
        <f t="shared" si="97"/>
        <v>0</v>
      </c>
      <c r="U1321" s="1177" t="e">
        <f t="shared" si="98"/>
        <v>#DIV/0!</v>
      </c>
    </row>
    <row r="1322" spans="1:23" s="835" customFormat="1" ht="36.75">
      <c r="A1322" s="1483"/>
      <c r="B1322" s="1484" t="s">
        <v>5825</v>
      </c>
      <c r="C1322" s="1485" t="s">
        <v>1067</v>
      </c>
      <c r="D1322" s="1487">
        <v>22</v>
      </c>
      <c r="E1322" s="1487">
        <v>22</v>
      </c>
      <c r="F1322" s="1486">
        <v>22</v>
      </c>
      <c r="G1322" s="1487"/>
      <c r="H1322" s="1481"/>
      <c r="I1322" s="1482"/>
      <c r="J1322" s="1482">
        <v>22</v>
      </c>
      <c r="K1322" s="1482"/>
      <c r="L1322" s="1387"/>
      <c r="M1322" s="1387"/>
      <c r="N1322" s="1387"/>
      <c r="O1322" s="1387"/>
      <c r="P1322" s="1387"/>
      <c r="Q1322" s="1387"/>
      <c r="R1322" s="1387"/>
      <c r="S1322" s="1355"/>
      <c r="T1322" s="1443">
        <f t="shared" si="97"/>
        <v>0</v>
      </c>
      <c r="U1322" s="1177" t="e">
        <f t="shared" si="98"/>
        <v>#DIV/0!</v>
      </c>
    </row>
    <row r="1323" spans="1:23" s="835" customFormat="1" ht="18.75">
      <c r="A1323" s="1483"/>
      <c r="B1323" s="1484" t="s">
        <v>5826</v>
      </c>
      <c r="C1323" s="1485" t="s">
        <v>1067</v>
      </c>
      <c r="D1323" s="1487"/>
      <c r="E1323" s="1487"/>
      <c r="F1323" s="1486"/>
      <c r="G1323" s="1487"/>
      <c r="H1323" s="1481"/>
      <c r="I1323" s="1482"/>
      <c r="J1323" s="1482"/>
      <c r="K1323" s="1482"/>
      <c r="L1323" s="1387"/>
      <c r="M1323" s="1387"/>
      <c r="N1323" s="1387"/>
      <c r="O1323" s="1387"/>
      <c r="P1323" s="1387"/>
      <c r="Q1323" s="1387"/>
      <c r="R1323" s="1387"/>
      <c r="S1323" s="1355"/>
      <c r="T1323" s="1443">
        <f t="shared" si="97"/>
        <v>0</v>
      </c>
      <c r="U1323" s="1177" t="e">
        <f t="shared" si="98"/>
        <v>#DIV/0!</v>
      </c>
    </row>
    <row r="1324" spans="1:23" s="835" customFormat="1" ht="18.75">
      <c r="A1324" s="1483"/>
      <c r="B1324" s="1484" t="s">
        <v>1389</v>
      </c>
      <c r="C1324" s="1485" t="s">
        <v>1067</v>
      </c>
      <c r="D1324" s="1487">
        <v>16.5</v>
      </c>
      <c r="E1324" s="1487">
        <v>16.5</v>
      </c>
      <c r="F1324" s="1486">
        <v>17</v>
      </c>
      <c r="G1324" s="1487"/>
      <c r="H1324" s="1481"/>
      <c r="I1324" s="1482"/>
      <c r="J1324" s="1482">
        <v>17</v>
      </c>
      <c r="K1324" s="1482"/>
      <c r="L1324" s="1387"/>
      <c r="M1324" s="1387"/>
      <c r="N1324" s="1387"/>
      <c r="O1324" s="1387"/>
      <c r="P1324" s="1387"/>
      <c r="Q1324" s="1387"/>
      <c r="R1324" s="1387"/>
      <c r="S1324" s="1355"/>
      <c r="T1324" s="1443">
        <f t="shared" si="97"/>
        <v>0</v>
      </c>
      <c r="U1324" s="1177" t="e">
        <f t="shared" si="98"/>
        <v>#DIV/0!</v>
      </c>
    </row>
    <row r="1325" spans="1:23" s="835" customFormat="1" ht="18.75">
      <c r="A1325" s="1483"/>
      <c r="B1325" s="1488" t="s">
        <v>1390</v>
      </c>
      <c r="C1325" s="1485" t="s">
        <v>749</v>
      </c>
      <c r="D1325" s="1487">
        <v>11</v>
      </c>
      <c r="E1325" s="1487">
        <v>11</v>
      </c>
      <c r="F1325" s="1486">
        <v>11</v>
      </c>
      <c r="G1325" s="1487"/>
      <c r="H1325" s="1481"/>
      <c r="I1325" s="1482"/>
      <c r="J1325" s="1482">
        <v>11</v>
      </c>
      <c r="K1325" s="1482"/>
      <c r="L1325" s="1387"/>
      <c r="M1325" s="1387"/>
      <c r="N1325" s="1387"/>
      <c r="O1325" s="1387"/>
      <c r="P1325" s="1387"/>
      <c r="Q1325" s="1387"/>
      <c r="R1325" s="1387"/>
      <c r="S1325" s="1355"/>
      <c r="T1325" s="1443">
        <f t="shared" si="97"/>
        <v>0</v>
      </c>
      <c r="U1325" s="1177" t="e">
        <f t="shared" si="98"/>
        <v>#DIV/0!</v>
      </c>
    </row>
    <row r="1326" spans="1:23" s="835" customFormat="1" ht="18.75">
      <c r="A1326" s="1483"/>
      <c r="B1326" s="1484" t="s">
        <v>1391</v>
      </c>
      <c r="C1326" s="1485" t="s">
        <v>749</v>
      </c>
      <c r="D1326" s="1487">
        <v>6.6000000000000005</v>
      </c>
      <c r="E1326" s="1487">
        <v>6.6000000000000005</v>
      </c>
      <c r="F1326" s="1486">
        <v>7</v>
      </c>
      <c r="G1326" s="1487"/>
      <c r="H1326" s="1481">
        <v>10</v>
      </c>
      <c r="I1326" s="1482"/>
      <c r="J1326" s="1482">
        <v>7</v>
      </c>
      <c r="K1326" s="1482"/>
      <c r="L1326" s="1387">
        <v>10</v>
      </c>
      <c r="M1326" s="1387"/>
      <c r="N1326" s="1387">
        <v>10</v>
      </c>
      <c r="O1326" s="1387">
        <v>10</v>
      </c>
      <c r="P1326" s="1387">
        <v>11</v>
      </c>
      <c r="Q1326" s="1387">
        <v>11</v>
      </c>
      <c r="R1326" s="1387">
        <v>11</v>
      </c>
      <c r="S1326" s="1355">
        <v>11</v>
      </c>
      <c r="T1326" s="1443">
        <f t="shared" si="97"/>
        <v>11</v>
      </c>
      <c r="U1326" s="1177">
        <f t="shared" si="98"/>
        <v>0</v>
      </c>
    </row>
    <row r="1327" spans="1:23" s="835" customFormat="1" ht="18.75">
      <c r="A1327" s="1483"/>
      <c r="B1327" s="1484" t="s">
        <v>1392</v>
      </c>
      <c r="C1327" s="1485" t="s">
        <v>749</v>
      </c>
      <c r="D1327" s="1487">
        <v>38.5</v>
      </c>
      <c r="E1327" s="1487">
        <v>38.5</v>
      </c>
      <c r="F1327" s="1486">
        <v>39</v>
      </c>
      <c r="G1327" s="1487"/>
      <c r="H1327" s="1481">
        <v>75</v>
      </c>
      <c r="I1327" s="1482"/>
      <c r="J1327" s="1482">
        <v>39</v>
      </c>
      <c r="K1327" s="1482"/>
      <c r="L1327" s="1387">
        <v>75</v>
      </c>
      <c r="M1327" s="1387"/>
      <c r="N1327" s="1387">
        <v>75</v>
      </c>
      <c r="O1327" s="1387">
        <v>80</v>
      </c>
      <c r="P1327" s="1387">
        <v>83</v>
      </c>
      <c r="Q1327" s="1387">
        <v>83</v>
      </c>
      <c r="R1327" s="1387">
        <v>83</v>
      </c>
      <c r="S1327" s="1355">
        <v>83</v>
      </c>
      <c r="T1327" s="1443">
        <f t="shared" si="97"/>
        <v>83</v>
      </c>
      <c r="U1327" s="1177">
        <f t="shared" si="98"/>
        <v>0</v>
      </c>
    </row>
    <row r="1328" spans="1:23" s="835" customFormat="1" ht="31.5">
      <c r="A1328" s="1483"/>
      <c r="B1328" s="1436" t="s">
        <v>5827</v>
      </c>
      <c r="C1328" s="1485" t="s">
        <v>749</v>
      </c>
      <c r="D1328" s="1487">
        <v>24.200000000000003</v>
      </c>
      <c r="E1328" s="1487">
        <v>24.200000000000003</v>
      </c>
      <c r="F1328" s="1486">
        <v>24</v>
      </c>
      <c r="G1328" s="1487"/>
      <c r="H1328" s="1481">
        <v>27</v>
      </c>
      <c r="I1328" s="1482"/>
      <c r="J1328" s="1482">
        <v>24</v>
      </c>
      <c r="K1328" s="1482"/>
      <c r="L1328" s="1387">
        <v>27</v>
      </c>
      <c r="M1328" s="1387"/>
      <c r="N1328" s="1387">
        <v>27</v>
      </c>
      <c r="O1328" s="1387">
        <v>29</v>
      </c>
      <c r="P1328" s="1387">
        <v>30</v>
      </c>
      <c r="Q1328" s="1387">
        <v>30</v>
      </c>
      <c r="R1328" s="1387">
        <v>30</v>
      </c>
      <c r="S1328" s="1355">
        <v>30</v>
      </c>
      <c r="T1328" s="1443">
        <f t="shared" si="97"/>
        <v>30</v>
      </c>
      <c r="U1328" s="1177">
        <f t="shared" si="98"/>
        <v>0</v>
      </c>
    </row>
    <row r="1329" spans="1:23" s="835" customFormat="1" ht="18.75">
      <c r="A1329" s="1483"/>
      <c r="B1329" s="1488" t="s">
        <v>5828</v>
      </c>
      <c r="C1329" s="1485" t="s">
        <v>749</v>
      </c>
      <c r="D1329" s="1487">
        <v>71.5</v>
      </c>
      <c r="E1329" s="1487">
        <v>71.5</v>
      </c>
      <c r="F1329" s="1486">
        <v>71.5</v>
      </c>
      <c r="G1329" s="1487"/>
      <c r="H1329" s="1481">
        <v>70</v>
      </c>
      <c r="I1329" s="1482"/>
      <c r="J1329" s="1482">
        <v>71.5</v>
      </c>
      <c r="K1329" s="1482"/>
      <c r="L1329" s="1387">
        <v>70</v>
      </c>
      <c r="M1329" s="1387"/>
      <c r="N1329" s="1387">
        <v>70</v>
      </c>
      <c r="O1329" s="1387">
        <v>75</v>
      </c>
      <c r="P1329" s="1387">
        <v>78</v>
      </c>
      <c r="Q1329" s="1387">
        <v>78</v>
      </c>
      <c r="R1329" s="1387">
        <v>78</v>
      </c>
      <c r="S1329" s="1355">
        <v>78</v>
      </c>
      <c r="T1329" s="1443">
        <f t="shared" si="97"/>
        <v>78</v>
      </c>
      <c r="U1329" s="1177">
        <f t="shared" si="98"/>
        <v>0</v>
      </c>
      <c r="V1329" s="835" t="s">
        <v>5785</v>
      </c>
      <c r="W1329" s="835">
        <v>32</v>
      </c>
    </row>
    <row r="1330" spans="1:23" s="835" customFormat="1" ht="18.75">
      <c r="A1330" s="1483"/>
      <c r="B1330" s="1488" t="s">
        <v>5829</v>
      </c>
      <c r="C1330" s="1485" t="s">
        <v>749</v>
      </c>
      <c r="D1330" s="1487">
        <v>140.80000000000001</v>
      </c>
      <c r="E1330" s="1487">
        <v>140.80000000000001</v>
      </c>
      <c r="F1330" s="1486">
        <v>140.80000000000001</v>
      </c>
      <c r="G1330" s="1487"/>
      <c r="H1330" s="1481">
        <v>132</v>
      </c>
      <c r="I1330" s="1482"/>
      <c r="J1330" s="1482">
        <v>140.80000000000001</v>
      </c>
      <c r="K1330" s="1482"/>
      <c r="L1330" s="1387">
        <v>132</v>
      </c>
      <c r="M1330" s="1387"/>
      <c r="N1330" s="1387">
        <v>132</v>
      </c>
      <c r="O1330" s="1387">
        <v>142</v>
      </c>
      <c r="P1330" s="1387">
        <v>147</v>
      </c>
      <c r="Q1330" s="1387">
        <v>147</v>
      </c>
      <c r="R1330" s="1387">
        <v>147</v>
      </c>
      <c r="S1330" s="1355">
        <v>147</v>
      </c>
      <c r="T1330" s="1443">
        <f t="shared" si="97"/>
        <v>147</v>
      </c>
      <c r="U1330" s="1177">
        <f t="shared" si="98"/>
        <v>0</v>
      </c>
    </row>
    <row r="1331" spans="1:23" s="835" customFormat="1" ht="18.75">
      <c r="A1331" s="1483"/>
      <c r="B1331" s="1484" t="s">
        <v>1057</v>
      </c>
      <c r="C1331" s="1485" t="s">
        <v>1067</v>
      </c>
      <c r="D1331" s="1487">
        <v>110.00000000000001</v>
      </c>
      <c r="E1331" s="1487">
        <v>110.00000000000001</v>
      </c>
      <c r="F1331" s="1486">
        <v>110.00000000000001</v>
      </c>
      <c r="G1331" s="1487"/>
      <c r="H1331" s="1481"/>
      <c r="I1331" s="1482"/>
      <c r="J1331" s="1482">
        <v>110.00000000000001</v>
      </c>
      <c r="K1331" s="1482"/>
      <c r="L1331" s="1387"/>
      <c r="M1331" s="1387"/>
      <c r="N1331" s="1387"/>
      <c r="O1331" s="1387"/>
      <c r="P1331" s="1387"/>
      <c r="Q1331" s="1387"/>
      <c r="R1331" s="1387"/>
      <c r="S1331" s="1355"/>
      <c r="T1331" s="1443">
        <f t="shared" si="97"/>
        <v>0</v>
      </c>
      <c r="U1331" s="1177" t="e">
        <f t="shared" si="98"/>
        <v>#DIV/0!</v>
      </c>
    </row>
    <row r="1332" spans="1:23" s="835" customFormat="1" ht="18.75">
      <c r="A1332" s="1483"/>
      <c r="B1332" s="1484" t="s">
        <v>1058</v>
      </c>
      <c r="C1332" s="1485" t="s">
        <v>1067</v>
      </c>
      <c r="D1332" s="1487">
        <v>220.00000000000003</v>
      </c>
      <c r="E1332" s="1487">
        <v>220.00000000000003</v>
      </c>
      <c r="F1332" s="1486">
        <v>220.00000000000003</v>
      </c>
      <c r="G1332" s="1487"/>
      <c r="H1332" s="1481"/>
      <c r="I1332" s="1482"/>
      <c r="J1332" s="1482">
        <v>220.00000000000003</v>
      </c>
      <c r="K1332" s="1482"/>
      <c r="L1332" s="1387"/>
      <c r="M1332" s="1387"/>
      <c r="N1332" s="1387"/>
      <c r="O1332" s="1387"/>
      <c r="P1332" s="1387"/>
      <c r="Q1332" s="1387"/>
      <c r="R1332" s="1387"/>
      <c r="S1332" s="1355"/>
      <c r="T1332" s="1443">
        <f t="shared" si="97"/>
        <v>0</v>
      </c>
      <c r="U1332" s="1177" t="e">
        <f t="shared" si="98"/>
        <v>#DIV/0!</v>
      </c>
    </row>
    <row r="1333" spans="1:23" s="835" customFormat="1" ht="18.75">
      <c r="A1333" s="1483"/>
      <c r="B1333" s="1484" t="s">
        <v>1059</v>
      </c>
      <c r="C1333" s="1489"/>
      <c r="D1333" s="1487"/>
      <c r="E1333" s="1487"/>
      <c r="F1333" s="1486"/>
      <c r="G1333" s="1487"/>
      <c r="H1333" s="1481"/>
      <c r="I1333" s="1482"/>
      <c r="J1333" s="1482"/>
      <c r="K1333" s="1482"/>
      <c r="L1333" s="1387"/>
      <c r="M1333" s="1387"/>
      <c r="N1333" s="1387"/>
      <c r="O1333" s="1387"/>
      <c r="P1333" s="1387"/>
      <c r="Q1333" s="1387"/>
      <c r="R1333" s="1387"/>
      <c r="S1333" s="1355"/>
      <c r="T1333" s="1443">
        <f t="shared" si="97"/>
        <v>0</v>
      </c>
      <c r="U1333" s="1177" t="e">
        <f t="shared" si="98"/>
        <v>#DIV/0!</v>
      </c>
    </row>
    <row r="1334" spans="1:23" s="835" customFormat="1" ht="18.75">
      <c r="A1334" s="1483"/>
      <c r="B1334" s="1484" t="s">
        <v>5830</v>
      </c>
      <c r="C1334" s="1485" t="s">
        <v>1067</v>
      </c>
      <c r="D1334" s="1487">
        <v>660</v>
      </c>
      <c r="E1334" s="1487">
        <v>660</v>
      </c>
      <c r="F1334" s="1486">
        <v>660</v>
      </c>
      <c r="G1334" s="1487"/>
      <c r="H1334" s="1481"/>
      <c r="I1334" s="1482"/>
      <c r="J1334" s="1482">
        <v>660</v>
      </c>
      <c r="K1334" s="1482"/>
      <c r="L1334" s="1387"/>
      <c r="M1334" s="1387"/>
      <c r="N1334" s="1387"/>
      <c r="O1334" s="1387"/>
      <c r="P1334" s="1387"/>
      <c r="Q1334" s="1387"/>
      <c r="R1334" s="1387"/>
      <c r="S1334" s="1355"/>
      <c r="T1334" s="1443">
        <f t="shared" si="97"/>
        <v>0</v>
      </c>
      <c r="U1334" s="1177" t="e">
        <f t="shared" si="98"/>
        <v>#DIV/0!</v>
      </c>
    </row>
    <row r="1335" spans="1:23" s="835" customFormat="1" ht="18.75">
      <c r="A1335" s="1483"/>
      <c r="B1335" s="1484" t="s">
        <v>1060</v>
      </c>
      <c r="C1335" s="1485" t="s">
        <v>749</v>
      </c>
      <c r="D1335" s="1487">
        <v>18.700000000000003</v>
      </c>
      <c r="E1335" s="1487">
        <v>18.700000000000003</v>
      </c>
      <c r="F1335" s="1486">
        <v>18.700000000000003</v>
      </c>
      <c r="G1335" s="1487"/>
      <c r="H1335" s="1481">
        <v>27</v>
      </c>
      <c r="I1335" s="1482"/>
      <c r="J1335" s="1482">
        <v>18.700000000000003</v>
      </c>
      <c r="K1335" s="1482"/>
      <c r="L1335" s="1387">
        <v>27</v>
      </c>
      <c r="M1335" s="1387"/>
      <c r="N1335" s="1387">
        <v>27</v>
      </c>
      <c r="O1335" s="1387">
        <v>29</v>
      </c>
      <c r="P1335" s="1387">
        <v>30</v>
      </c>
      <c r="Q1335" s="1387">
        <v>30</v>
      </c>
      <c r="R1335" s="1387">
        <v>30</v>
      </c>
      <c r="S1335" s="1355">
        <v>30</v>
      </c>
      <c r="T1335" s="1443">
        <f t="shared" si="97"/>
        <v>30</v>
      </c>
      <c r="U1335" s="1177">
        <f t="shared" si="98"/>
        <v>0</v>
      </c>
    </row>
    <row r="1336" spans="1:23" s="835" customFormat="1" ht="18.75">
      <c r="A1336" s="1483"/>
      <c r="B1336" s="1484" t="s">
        <v>5831</v>
      </c>
      <c r="C1336" s="1490" t="s">
        <v>5212</v>
      </c>
      <c r="D1336" s="1487">
        <v>2200</v>
      </c>
      <c r="E1336" s="1487">
        <v>2200</v>
      </c>
      <c r="F1336" s="1486">
        <v>2200</v>
      </c>
      <c r="G1336" s="1487"/>
      <c r="H1336" s="1481"/>
      <c r="I1336" s="1482"/>
      <c r="J1336" s="1482">
        <v>2200</v>
      </c>
      <c r="K1336" s="1482"/>
      <c r="L1336" s="1387"/>
      <c r="M1336" s="1387"/>
      <c r="N1336" s="1387"/>
      <c r="O1336" s="1387"/>
      <c r="P1336" s="1387"/>
      <c r="Q1336" s="1387"/>
      <c r="R1336" s="1387"/>
      <c r="S1336" s="1355"/>
      <c r="T1336" s="1443">
        <f t="shared" si="97"/>
        <v>0</v>
      </c>
      <c r="U1336" s="1177" t="e">
        <f t="shared" si="98"/>
        <v>#DIV/0!</v>
      </c>
    </row>
    <row r="1337" spans="1:23" s="835" customFormat="1" ht="33">
      <c r="A1337" s="1483"/>
      <c r="B1337" s="1484" t="s">
        <v>5832</v>
      </c>
      <c r="C1337" s="1485" t="s">
        <v>749</v>
      </c>
      <c r="D1337" s="1487">
        <v>165</v>
      </c>
      <c r="E1337" s="1487">
        <v>165</v>
      </c>
      <c r="F1337" s="1486">
        <v>165</v>
      </c>
      <c r="G1337" s="1487"/>
      <c r="H1337" s="1481"/>
      <c r="I1337" s="1482"/>
      <c r="J1337" s="1482">
        <v>165</v>
      </c>
      <c r="K1337" s="1482"/>
      <c r="L1337" s="1387"/>
      <c r="M1337" s="1387"/>
      <c r="N1337" s="1387"/>
      <c r="O1337" s="1387"/>
      <c r="P1337" s="1387"/>
      <c r="Q1337" s="1387"/>
      <c r="R1337" s="1387"/>
      <c r="S1337" s="1355"/>
      <c r="T1337" s="1443">
        <f t="shared" si="97"/>
        <v>0</v>
      </c>
      <c r="U1337" s="1177" t="e">
        <f t="shared" si="98"/>
        <v>#DIV/0!</v>
      </c>
    </row>
    <row r="1338" spans="1:23" s="835" customFormat="1" ht="33">
      <c r="A1338" s="1483"/>
      <c r="B1338" s="1484" t="s">
        <v>5833</v>
      </c>
      <c r="C1338" s="1485" t="s">
        <v>1067</v>
      </c>
      <c r="D1338" s="1487">
        <v>137.5</v>
      </c>
      <c r="E1338" s="1487">
        <v>137.5</v>
      </c>
      <c r="F1338" s="1486">
        <v>137.5</v>
      </c>
      <c r="G1338" s="1487"/>
      <c r="H1338" s="1481"/>
      <c r="I1338" s="1482"/>
      <c r="J1338" s="1482">
        <v>137.5</v>
      </c>
      <c r="K1338" s="1482"/>
      <c r="L1338" s="1387"/>
      <c r="M1338" s="1387"/>
      <c r="N1338" s="1387"/>
      <c r="O1338" s="1387"/>
      <c r="P1338" s="1387"/>
      <c r="Q1338" s="1387"/>
      <c r="R1338" s="1387"/>
      <c r="S1338" s="1355"/>
      <c r="T1338" s="1443">
        <f t="shared" si="97"/>
        <v>0</v>
      </c>
      <c r="U1338" s="1177" t="e">
        <f t="shared" si="98"/>
        <v>#DIV/0!</v>
      </c>
    </row>
    <row r="1339" spans="1:23" s="835" customFormat="1" ht="36.75">
      <c r="A1339" s="1483"/>
      <c r="B1339" s="1484" t="s">
        <v>5834</v>
      </c>
      <c r="C1339" s="1485" t="s">
        <v>1067</v>
      </c>
      <c r="D1339" s="1487">
        <v>13.200000000000001</v>
      </c>
      <c r="E1339" s="1487">
        <v>13.200000000000001</v>
      </c>
      <c r="F1339" s="1486">
        <v>13.200000000000001</v>
      </c>
      <c r="G1339" s="1487"/>
      <c r="H1339" s="1481"/>
      <c r="I1339" s="1482"/>
      <c r="J1339" s="1482">
        <v>13.200000000000001</v>
      </c>
      <c r="K1339" s="1482"/>
      <c r="L1339" s="1387"/>
      <c r="M1339" s="1387"/>
      <c r="N1339" s="1387"/>
      <c r="O1339" s="1387"/>
      <c r="P1339" s="1387"/>
      <c r="Q1339" s="1387"/>
      <c r="R1339" s="1387"/>
      <c r="S1339" s="1355"/>
      <c r="T1339" s="1443">
        <f t="shared" si="97"/>
        <v>0</v>
      </c>
      <c r="U1339" s="1177" t="e">
        <f t="shared" si="98"/>
        <v>#DIV/0!</v>
      </c>
    </row>
    <row r="1340" spans="1:23" s="835" customFormat="1" ht="36.75">
      <c r="A1340" s="1483"/>
      <c r="B1340" s="1484" t="s">
        <v>5835</v>
      </c>
      <c r="C1340" s="1485" t="s">
        <v>1067</v>
      </c>
      <c r="D1340" s="1487">
        <v>9.9</v>
      </c>
      <c r="E1340" s="1487">
        <v>9.9</v>
      </c>
      <c r="F1340" s="1486">
        <v>9.9</v>
      </c>
      <c r="G1340" s="1487"/>
      <c r="H1340" s="1481"/>
      <c r="I1340" s="1482"/>
      <c r="J1340" s="1482">
        <v>9.9</v>
      </c>
      <c r="K1340" s="1482"/>
      <c r="L1340" s="1387"/>
      <c r="M1340" s="1387"/>
      <c r="N1340" s="1387"/>
      <c r="O1340" s="1387"/>
      <c r="P1340" s="1387"/>
      <c r="Q1340" s="1387"/>
      <c r="R1340" s="1387"/>
      <c r="S1340" s="1355"/>
      <c r="T1340" s="1443">
        <f t="shared" si="97"/>
        <v>0</v>
      </c>
      <c r="U1340" s="1177" t="e">
        <f t="shared" si="98"/>
        <v>#DIV/0!</v>
      </c>
    </row>
    <row r="1341" spans="1:23" s="835" customFormat="1" ht="36.75">
      <c r="A1341" s="1483"/>
      <c r="B1341" s="1484" t="s">
        <v>5836</v>
      </c>
      <c r="C1341" s="1485" t="s">
        <v>1067</v>
      </c>
      <c r="D1341" s="1487">
        <v>18.700000000000003</v>
      </c>
      <c r="E1341" s="1487">
        <v>18.700000000000003</v>
      </c>
      <c r="F1341" s="1486">
        <v>18.700000000000003</v>
      </c>
      <c r="G1341" s="1487"/>
      <c r="H1341" s="1481"/>
      <c r="I1341" s="1482"/>
      <c r="J1341" s="1482">
        <v>18.700000000000003</v>
      </c>
      <c r="K1341" s="1482"/>
      <c r="L1341" s="1387"/>
      <c r="M1341" s="1387"/>
      <c r="N1341" s="1387"/>
      <c r="O1341" s="1387"/>
      <c r="P1341" s="1387"/>
      <c r="Q1341" s="1387"/>
      <c r="R1341" s="1387"/>
      <c r="S1341" s="1355"/>
      <c r="T1341" s="1443">
        <f t="shared" si="97"/>
        <v>0</v>
      </c>
      <c r="U1341" s="1177" t="e">
        <f t="shared" si="98"/>
        <v>#DIV/0!</v>
      </c>
    </row>
    <row r="1342" spans="1:23" s="835" customFormat="1" ht="18.75">
      <c r="A1342" s="1483"/>
      <c r="B1342" s="1484" t="s">
        <v>5837</v>
      </c>
      <c r="C1342" s="1485" t="s">
        <v>1067</v>
      </c>
      <c r="D1342" s="1487">
        <v>13.200000000000001</v>
      </c>
      <c r="E1342" s="1487">
        <v>13.200000000000001</v>
      </c>
      <c r="F1342" s="1486">
        <v>13.200000000000001</v>
      </c>
      <c r="G1342" s="1491">
        <v>22</v>
      </c>
      <c r="H1342" s="1481">
        <v>22</v>
      </c>
      <c r="I1342" s="1482">
        <v>22</v>
      </c>
      <c r="J1342" s="1482">
        <v>13.200000000000001</v>
      </c>
      <c r="K1342" s="1482"/>
      <c r="L1342" s="1482">
        <v>22</v>
      </c>
      <c r="M1342" s="1482">
        <v>22</v>
      </c>
      <c r="N1342" s="1482">
        <v>22</v>
      </c>
      <c r="O1342" s="1482">
        <v>23</v>
      </c>
      <c r="P1342" s="1482">
        <v>24</v>
      </c>
      <c r="Q1342" s="1482">
        <v>24</v>
      </c>
      <c r="R1342" s="1482">
        <v>24</v>
      </c>
      <c r="S1342" s="1355">
        <v>24</v>
      </c>
      <c r="T1342" s="1443">
        <f t="shared" si="97"/>
        <v>24</v>
      </c>
      <c r="U1342" s="1177">
        <f t="shared" si="98"/>
        <v>0</v>
      </c>
      <c r="W1342" s="835" t="s">
        <v>5786</v>
      </c>
    </row>
    <row r="1343" spans="1:23" s="835" customFormat="1" ht="36">
      <c r="A1343" s="1483"/>
      <c r="B1343" s="1484" t="s">
        <v>1061</v>
      </c>
      <c r="C1343" s="1485" t="s">
        <v>1067</v>
      </c>
      <c r="D1343" s="1487">
        <v>27.500000000000004</v>
      </c>
      <c r="E1343" s="1487">
        <v>27.500000000000004</v>
      </c>
      <c r="F1343" s="1486">
        <v>27.500000000000004</v>
      </c>
      <c r="G1343" s="1487"/>
      <c r="H1343" s="1481"/>
      <c r="I1343" s="1482"/>
      <c r="J1343" s="1482">
        <v>27.500000000000004</v>
      </c>
      <c r="K1343" s="1482"/>
      <c r="L1343" s="1387"/>
      <c r="M1343" s="1387"/>
      <c r="N1343" s="1387"/>
      <c r="O1343" s="1387"/>
      <c r="P1343" s="1387"/>
      <c r="Q1343" s="1387"/>
      <c r="R1343" s="1387"/>
      <c r="S1343" s="1355"/>
      <c r="T1343" s="1443">
        <f>S1343</f>
        <v>0</v>
      </c>
      <c r="U1343" s="1177" t="e">
        <f t="shared" si="98"/>
        <v>#DIV/0!</v>
      </c>
    </row>
    <row r="1344" spans="1:23" s="835" customFormat="1" ht="18.75">
      <c r="A1344" s="1483"/>
      <c r="B1344" s="1484" t="s">
        <v>3221</v>
      </c>
      <c r="C1344" s="1485" t="s">
        <v>1067</v>
      </c>
      <c r="D1344" s="1487">
        <v>40.700000000000003</v>
      </c>
      <c r="E1344" s="1487">
        <v>40.700000000000003</v>
      </c>
      <c r="F1344" s="1486">
        <v>40.700000000000003</v>
      </c>
      <c r="G1344" s="1487"/>
      <c r="H1344" s="1481"/>
      <c r="I1344" s="1482"/>
      <c r="J1344" s="1482">
        <v>40.700000000000003</v>
      </c>
      <c r="K1344" s="1482"/>
      <c r="L1344" s="1387"/>
      <c r="M1344" s="1387"/>
      <c r="N1344" s="1387"/>
      <c r="O1344" s="1387"/>
      <c r="P1344" s="1387"/>
      <c r="Q1344" s="1387"/>
      <c r="R1344" s="1387"/>
      <c r="S1344" s="1355"/>
      <c r="T1344" s="1443">
        <f t="shared" ref="T1344:T1407" si="99">S1344</f>
        <v>0</v>
      </c>
      <c r="U1344" s="1177" t="e">
        <f t="shared" si="98"/>
        <v>#DIV/0!</v>
      </c>
    </row>
    <row r="1345" spans="1:23" s="835" customFormat="1" ht="30.75">
      <c r="A1345" s="1483"/>
      <c r="B1345" s="1488" t="s">
        <v>5838</v>
      </c>
      <c r="C1345" s="1485" t="s">
        <v>1067</v>
      </c>
      <c r="D1345" s="1487">
        <v>165</v>
      </c>
      <c r="E1345" s="1487">
        <v>165</v>
      </c>
      <c r="F1345" s="1486">
        <v>165</v>
      </c>
      <c r="G1345" s="1487"/>
      <c r="H1345" s="1481"/>
      <c r="I1345" s="1482"/>
      <c r="J1345" s="1482">
        <v>165</v>
      </c>
      <c r="K1345" s="1482"/>
      <c r="L1345" s="1387"/>
      <c r="M1345" s="1387"/>
      <c r="N1345" s="1387"/>
      <c r="O1345" s="1387"/>
      <c r="P1345" s="1387"/>
      <c r="Q1345" s="1387"/>
      <c r="R1345" s="1387"/>
      <c r="S1345" s="1355"/>
      <c r="T1345" s="1443">
        <f t="shared" si="99"/>
        <v>0</v>
      </c>
      <c r="U1345" s="1177" t="e">
        <f t="shared" si="98"/>
        <v>#DIV/0!</v>
      </c>
    </row>
    <row r="1346" spans="1:23" s="835" customFormat="1" ht="36">
      <c r="A1346" s="1483"/>
      <c r="B1346" s="1484" t="s">
        <v>3222</v>
      </c>
      <c r="C1346" s="1485" t="s">
        <v>1067</v>
      </c>
      <c r="D1346" s="1487">
        <v>33</v>
      </c>
      <c r="E1346" s="1487">
        <v>33</v>
      </c>
      <c r="F1346" s="1486">
        <v>33</v>
      </c>
      <c r="G1346" s="1487"/>
      <c r="H1346" s="1481"/>
      <c r="I1346" s="1482"/>
      <c r="J1346" s="1482">
        <v>33</v>
      </c>
      <c r="K1346" s="1482"/>
      <c r="L1346" s="1387"/>
      <c r="M1346" s="1387"/>
      <c r="N1346" s="1387"/>
      <c r="O1346" s="1387"/>
      <c r="P1346" s="1387"/>
      <c r="Q1346" s="1387"/>
      <c r="R1346" s="1387"/>
      <c r="S1346" s="1355"/>
      <c r="T1346" s="1443">
        <f t="shared" si="99"/>
        <v>0</v>
      </c>
      <c r="U1346" s="1177" t="e">
        <f t="shared" si="98"/>
        <v>#DIV/0!</v>
      </c>
    </row>
    <row r="1347" spans="1:23" s="835" customFormat="1" ht="36.75">
      <c r="A1347" s="1483"/>
      <c r="B1347" s="1484" t="s">
        <v>5839</v>
      </c>
      <c r="C1347" s="1485" t="s">
        <v>1067</v>
      </c>
      <c r="D1347" s="1487">
        <v>55.000000000000007</v>
      </c>
      <c r="E1347" s="1487">
        <v>55.000000000000007</v>
      </c>
      <c r="F1347" s="1486">
        <v>55.000000000000007</v>
      </c>
      <c r="G1347" s="1487"/>
      <c r="H1347" s="1481"/>
      <c r="I1347" s="1482"/>
      <c r="J1347" s="1482">
        <v>55.000000000000007</v>
      </c>
      <c r="K1347" s="1482"/>
      <c r="L1347" s="1387"/>
      <c r="M1347" s="1387"/>
      <c r="N1347" s="1387"/>
      <c r="O1347" s="1387"/>
      <c r="P1347" s="1387"/>
      <c r="Q1347" s="1387"/>
      <c r="R1347" s="1387"/>
      <c r="S1347" s="1355"/>
      <c r="T1347" s="1443">
        <f t="shared" si="99"/>
        <v>0</v>
      </c>
      <c r="U1347" s="1177" t="e">
        <f t="shared" si="98"/>
        <v>#DIV/0!</v>
      </c>
    </row>
    <row r="1348" spans="1:23" s="835" customFormat="1" ht="18.75">
      <c r="A1348" s="1483"/>
      <c r="B1348" s="1484" t="s">
        <v>5840</v>
      </c>
      <c r="C1348" s="1485" t="s">
        <v>1067</v>
      </c>
      <c r="D1348" s="1487">
        <v>1540.0000000000002</v>
      </c>
      <c r="E1348" s="1487">
        <v>1540.0000000000002</v>
      </c>
      <c r="F1348" s="1486">
        <v>1540.0000000000002</v>
      </c>
      <c r="G1348" s="1487"/>
      <c r="H1348" s="1481"/>
      <c r="I1348" s="1482"/>
      <c r="J1348" s="1482">
        <v>1540.0000000000002</v>
      </c>
      <c r="K1348" s="1482"/>
      <c r="L1348" s="1387"/>
      <c r="M1348" s="1387"/>
      <c r="N1348" s="1387"/>
      <c r="O1348" s="1387"/>
      <c r="P1348" s="1387"/>
      <c r="Q1348" s="1387"/>
      <c r="R1348" s="1387"/>
      <c r="S1348" s="1355"/>
      <c r="T1348" s="1443">
        <f t="shared" si="99"/>
        <v>0</v>
      </c>
      <c r="U1348" s="1177" t="e">
        <f t="shared" si="98"/>
        <v>#DIV/0!</v>
      </c>
    </row>
    <row r="1349" spans="1:23" s="835" customFormat="1" ht="36.75">
      <c r="A1349" s="1483"/>
      <c r="B1349" s="1484" t="s">
        <v>5841</v>
      </c>
      <c r="C1349" s="1485" t="s">
        <v>1067</v>
      </c>
      <c r="D1349" s="1487">
        <v>1045</v>
      </c>
      <c r="E1349" s="1487">
        <v>1045</v>
      </c>
      <c r="F1349" s="1486">
        <v>1045</v>
      </c>
      <c r="G1349" s="1487"/>
      <c r="H1349" s="1481"/>
      <c r="I1349" s="1482"/>
      <c r="J1349" s="1482">
        <v>1045</v>
      </c>
      <c r="K1349" s="1482"/>
      <c r="L1349" s="1387"/>
      <c r="M1349" s="1387"/>
      <c r="N1349" s="1387"/>
      <c r="O1349" s="1387"/>
      <c r="P1349" s="1387"/>
      <c r="Q1349" s="1387"/>
      <c r="R1349" s="1387"/>
      <c r="S1349" s="1355"/>
      <c r="T1349" s="1443">
        <f t="shared" si="99"/>
        <v>0</v>
      </c>
      <c r="U1349" s="1177" t="e">
        <f t="shared" si="98"/>
        <v>#DIV/0!</v>
      </c>
    </row>
    <row r="1350" spans="1:23" s="835" customFormat="1" ht="18.75">
      <c r="A1350" s="1483"/>
      <c r="B1350" s="1484" t="s">
        <v>5842</v>
      </c>
      <c r="C1350" s="1485" t="s">
        <v>1067</v>
      </c>
      <c r="D1350" s="1487">
        <v>770.00000000000011</v>
      </c>
      <c r="E1350" s="1487">
        <v>770.00000000000011</v>
      </c>
      <c r="F1350" s="1486">
        <v>770.00000000000011</v>
      </c>
      <c r="G1350" s="1487"/>
      <c r="H1350" s="1481"/>
      <c r="I1350" s="1482"/>
      <c r="J1350" s="1482">
        <v>770.00000000000011</v>
      </c>
      <c r="K1350" s="1482"/>
      <c r="L1350" s="1387"/>
      <c r="M1350" s="1387"/>
      <c r="N1350" s="1387"/>
      <c r="O1350" s="1387"/>
      <c r="P1350" s="1387"/>
      <c r="Q1350" s="1387"/>
      <c r="R1350" s="1387"/>
      <c r="S1350" s="1355"/>
      <c r="T1350" s="1443">
        <f t="shared" si="99"/>
        <v>0</v>
      </c>
      <c r="U1350" s="1177" t="e">
        <f t="shared" si="98"/>
        <v>#DIV/0!</v>
      </c>
    </row>
    <row r="1351" spans="1:23" s="835" customFormat="1" ht="18.75">
      <c r="A1351" s="1483"/>
      <c r="B1351" s="1484" t="s">
        <v>3223</v>
      </c>
      <c r="C1351" s="1485" t="s">
        <v>749</v>
      </c>
      <c r="D1351" s="1487">
        <v>220.00000000000003</v>
      </c>
      <c r="E1351" s="1487">
        <v>220.00000000000003</v>
      </c>
      <c r="F1351" s="1486">
        <v>220.00000000000003</v>
      </c>
      <c r="G1351" s="1487"/>
      <c r="H1351" s="1481"/>
      <c r="I1351" s="1482"/>
      <c r="J1351" s="1482">
        <v>220.00000000000003</v>
      </c>
      <c r="K1351" s="1482"/>
      <c r="L1351" s="1387"/>
      <c r="M1351" s="1387"/>
      <c r="N1351" s="1387"/>
      <c r="O1351" s="1387"/>
      <c r="P1351" s="1387"/>
      <c r="Q1351" s="1387"/>
      <c r="R1351" s="1387"/>
      <c r="S1351" s="1355"/>
      <c r="T1351" s="1443">
        <f t="shared" si="99"/>
        <v>0</v>
      </c>
      <c r="U1351" s="1177" t="e">
        <f t="shared" si="98"/>
        <v>#DIV/0!</v>
      </c>
    </row>
    <row r="1352" spans="1:23" s="835" customFormat="1" ht="18.75">
      <c r="A1352" s="1483"/>
      <c r="B1352" s="1484" t="s">
        <v>5213</v>
      </c>
      <c r="C1352" s="1485" t="s">
        <v>5214</v>
      </c>
      <c r="D1352" s="1487">
        <v>1045</v>
      </c>
      <c r="E1352" s="1487">
        <v>1045</v>
      </c>
      <c r="F1352" s="1486">
        <v>1045</v>
      </c>
      <c r="G1352" s="1487"/>
      <c r="H1352" s="1481"/>
      <c r="I1352" s="1482"/>
      <c r="J1352" s="1482">
        <v>1045</v>
      </c>
      <c r="K1352" s="1482"/>
      <c r="L1352" s="1387"/>
      <c r="M1352" s="1387"/>
      <c r="N1352" s="1387">
        <v>1350</v>
      </c>
      <c r="O1352" s="1387">
        <v>1417</v>
      </c>
      <c r="P1352" s="1387">
        <v>1417</v>
      </c>
      <c r="Q1352" s="1387">
        <v>1417</v>
      </c>
      <c r="R1352" s="1387">
        <v>1417</v>
      </c>
      <c r="S1352" s="1355">
        <v>1417</v>
      </c>
      <c r="T1352" s="1443">
        <f t="shared" si="99"/>
        <v>1417</v>
      </c>
      <c r="U1352" s="1177">
        <f t="shared" si="98"/>
        <v>0</v>
      </c>
      <c r="W1352" s="835" t="s">
        <v>5787</v>
      </c>
    </row>
    <row r="1353" spans="1:23" s="835" customFormat="1" ht="18.75">
      <c r="A1353" s="1483"/>
      <c r="B1353" s="1484" t="s">
        <v>5843</v>
      </c>
      <c r="C1353" s="1485" t="s">
        <v>5214</v>
      </c>
      <c r="D1353" s="1487">
        <v>1210</v>
      </c>
      <c r="E1353" s="1487">
        <v>1210</v>
      </c>
      <c r="F1353" s="1486">
        <v>1210</v>
      </c>
      <c r="G1353" s="1487"/>
      <c r="H1353" s="1481"/>
      <c r="I1353" s="1482"/>
      <c r="J1353" s="1482">
        <v>1210</v>
      </c>
      <c r="K1353" s="1482"/>
      <c r="L1353" s="1387"/>
      <c r="M1353" s="1387"/>
      <c r="N1353" s="1387"/>
      <c r="O1353" s="1387"/>
      <c r="P1353" s="1387"/>
      <c r="Q1353" s="1387"/>
      <c r="R1353" s="1387"/>
      <c r="S1353" s="1355"/>
      <c r="T1353" s="1443">
        <f t="shared" si="99"/>
        <v>0</v>
      </c>
      <c r="U1353" s="1177" t="e">
        <f t="shared" si="98"/>
        <v>#DIV/0!</v>
      </c>
    </row>
    <row r="1354" spans="1:23" s="835" customFormat="1" ht="18.75">
      <c r="A1354" s="1483"/>
      <c r="B1354" s="1484" t="s">
        <v>3226</v>
      </c>
      <c r="C1354" s="1485" t="s">
        <v>5214</v>
      </c>
      <c r="D1354" s="1487">
        <v>825.00000000000011</v>
      </c>
      <c r="E1354" s="1487">
        <v>825.00000000000011</v>
      </c>
      <c r="F1354" s="1486">
        <v>825.00000000000011</v>
      </c>
      <c r="G1354" s="1487"/>
      <c r="H1354" s="1481"/>
      <c r="I1354" s="1482"/>
      <c r="J1354" s="1482">
        <v>825.00000000000011</v>
      </c>
      <c r="K1354" s="1482"/>
      <c r="L1354" s="1387"/>
      <c r="M1354" s="1387"/>
      <c r="N1354" s="1387">
        <v>1025</v>
      </c>
      <c r="O1354" s="1387">
        <v>1076</v>
      </c>
      <c r="P1354" s="1387">
        <v>1076</v>
      </c>
      <c r="Q1354" s="1387">
        <v>1076</v>
      </c>
      <c r="R1354" s="1387">
        <v>1076</v>
      </c>
      <c r="S1354" s="1355">
        <v>1076</v>
      </c>
      <c r="T1354" s="1443">
        <f t="shared" si="99"/>
        <v>1076</v>
      </c>
      <c r="U1354" s="1177">
        <f t="shared" ref="U1354:U1417" si="100">(S1354-Q1354)/Q1354</f>
        <v>0</v>
      </c>
    </row>
    <row r="1355" spans="1:23" s="835" customFormat="1" ht="18.75">
      <c r="A1355" s="1483"/>
      <c r="B1355" s="1484" t="s">
        <v>3227</v>
      </c>
      <c r="C1355" s="1485" t="s">
        <v>5215</v>
      </c>
      <c r="D1355" s="1487">
        <v>165</v>
      </c>
      <c r="E1355" s="1487">
        <v>165</v>
      </c>
      <c r="F1355" s="1486">
        <v>165</v>
      </c>
      <c r="G1355" s="1487"/>
      <c r="H1355" s="1481"/>
      <c r="I1355" s="1482"/>
      <c r="J1355" s="1482">
        <v>165</v>
      </c>
      <c r="K1355" s="1482"/>
      <c r="L1355" s="1387"/>
      <c r="M1355" s="1387"/>
      <c r="N1355" s="1387"/>
      <c r="O1355" s="1387"/>
      <c r="P1355" s="1387"/>
      <c r="Q1355" s="1387"/>
      <c r="R1355" s="1387"/>
      <c r="S1355" s="1355"/>
      <c r="T1355" s="1443">
        <f t="shared" si="99"/>
        <v>0</v>
      </c>
      <c r="U1355" s="1177" t="e">
        <f t="shared" si="100"/>
        <v>#DIV/0!</v>
      </c>
    </row>
    <row r="1356" spans="1:23" s="835" customFormat="1" ht="36">
      <c r="A1356" s="1483"/>
      <c r="B1356" s="1484" t="s">
        <v>3229</v>
      </c>
      <c r="C1356" s="1485" t="s">
        <v>3230</v>
      </c>
      <c r="D1356" s="1487">
        <v>1320</v>
      </c>
      <c r="E1356" s="1487">
        <v>1320</v>
      </c>
      <c r="F1356" s="1486">
        <v>1320</v>
      </c>
      <c r="G1356" s="1492">
        <v>1320</v>
      </c>
      <c r="H1356" s="1481">
        <v>1386</v>
      </c>
      <c r="I1356" s="1482">
        <v>1386</v>
      </c>
      <c r="J1356" s="1482">
        <v>1320</v>
      </c>
      <c r="K1356" s="1482"/>
      <c r="L1356" s="1493">
        <v>1386</v>
      </c>
      <c r="M1356" s="1493">
        <v>1386</v>
      </c>
      <c r="N1356" s="1493">
        <v>1386</v>
      </c>
      <c r="O1356" s="1493">
        <v>1455</v>
      </c>
      <c r="P1356" s="1493">
        <v>1455</v>
      </c>
      <c r="Q1356" s="1493">
        <v>1455</v>
      </c>
      <c r="R1356" s="1493">
        <v>1455</v>
      </c>
      <c r="S1356" s="1409">
        <v>1455</v>
      </c>
      <c r="T1356" s="1443">
        <f t="shared" si="99"/>
        <v>1455</v>
      </c>
      <c r="U1356" s="1177">
        <f t="shared" si="100"/>
        <v>0</v>
      </c>
      <c r="W1356" s="835" t="s">
        <v>5788</v>
      </c>
    </row>
    <row r="1357" spans="1:23" s="835" customFormat="1" ht="18.75">
      <c r="A1357" s="1483"/>
      <c r="B1357" s="1484" t="s">
        <v>5844</v>
      </c>
      <c r="C1357" s="1485" t="s">
        <v>749</v>
      </c>
      <c r="D1357" s="1487">
        <v>453.20000000000005</v>
      </c>
      <c r="E1357" s="1487">
        <v>453.20000000000005</v>
      </c>
      <c r="F1357" s="1486">
        <v>453.20000000000005</v>
      </c>
      <c r="G1357" s="1487"/>
      <c r="H1357" s="1481">
        <v>476</v>
      </c>
      <c r="I1357" s="1482"/>
      <c r="J1357" s="1482">
        <v>453.20000000000005</v>
      </c>
      <c r="K1357" s="1482"/>
      <c r="L1357" s="1387">
        <v>476</v>
      </c>
      <c r="M1357" s="1387"/>
      <c r="N1357" s="1387">
        <v>476</v>
      </c>
      <c r="O1357" s="1387">
        <v>509</v>
      </c>
      <c r="P1357" s="1387">
        <v>509</v>
      </c>
      <c r="Q1357" s="1387">
        <v>509</v>
      </c>
      <c r="R1357" s="1387">
        <v>509</v>
      </c>
      <c r="S1357" s="1387">
        <v>509</v>
      </c>
      <c r="T1357" s="1443">
        <f t="shared" si="99"/>
        <v>509</v>
      </c>
      <c r="U1357" s="1177">
        <f t="shared" si="100"/>
        <v>0</v>
      </c>
    </row>
    <row r="1358" spans="1:23" s="835" customFormat="1" ht="18.75">
      <c r="A1358" s="1483"/>
      <c r="B1358" s="1484" t="s">
        <v>5216</v>
      </c>
      <c r="C1358" s="1490" t="s">
        <v>5217</v>
      </c>
      <c r="D1358" s="1487">
        <v>1650.0000000000002</v>
      </c>
      <c r="E1358" s="1487">
        <v>1650.0000000000002</v>
      </c>
      <c r="F1358" s="1486">
        <v>1650.0000000000002</v>
      </c>
      <c r="G1358" s="1487"/>
      <c r="H1358" s="1481"/>
      <c r="I1358" s="1482"/>
      <c r="J1358" s="1482">
        <v>1650.0000000000002</v>
      </c>
      <c r="K1358" s="1482"/>
      <c r="L1358" s="1387"/>
      <c r="M1358" s="1387"/>
      <c r="N1358" s="1387"/>
      <c r="O1358" s="1387"/>
      <c r="P1358" s="1387"/>
      <c r="Q1358" s="1387"/>
      <c r="R1358" s="1387"/>
      <c r="S1358" s="1387"/>
      <c r="T1358" s="1443">
        <f t="shared" si="99"/>
        <v>0</v>
      </c>
      <c r="U1358" s="1177" t="e">
        <f t="shared" si="100"/>
        <v>#DIV/0!</v>
      </c>
    </row>
    <row r="1359" spans="1:23" s="835" customFormat="1" ht="18.75">
      <c r="A1359" s="1483"/>
      <c r="B1359" s="1484" t="s">
        <v>5218</v>
      </c>
      <c r="C1359" s="1490" t="s">
        <v>5212</v>
      </c>
      <c r="D1359" s="1487">
        <v>1980.0000000000002</v>
      </c>
      <c r="E1359" s="1487">
        <v>1980.0000000000002</v>
      </c>
      <c r="F1359" s="1486">
        <v>1980.0000000000002</v>
      </c>
      <c r="G1359" s="1487"/>
      <c r="H1359" s="1481">
        <v>2450</v>
      </c>
      <c r="I1359" s="1482"/>
      <c r="J1359" s="1482">
        <v>1980.0000000000002</v>
      </c>
      <c r="K1359" s="1482"/>
      <c r="L1359" s="1387">
        <v>2450</v>
      </c>
      <c r="M1359" s="1387"/>
      <c r="N1359" s="1387">
        <v>2450</v>
      </c>
      <c r="O1359" s="1387">
        <v>2572</v>
      </c>
      <c r="P1359" s="1387">
        <v>2572</v>
      </c>
      <c r="Q1359" s="1387">
        <v>2572</v>
      </c>
      <c r="R1359" s="1387">
        <v>2572</v>
      </c>
      <c r="S1359" s="1387">
        <v>2572</v>
      </c>
      <c r="T1359" s="1443">
        <f t="shared" si="99"/>
        <v>2572</v>
      </c>
      <c r="U1359" s="1177">
        <f t="shared" si="100"/>
        <v>0</v>
      </c>
    </row>
    <row r="1360" spans="1:23" s="835" customFormat="1" ht="18.75">
      <c r="A1360" s="1483"/>
      <c r="B1360" s="1484" t="s">
        <v>5219</v>
      </c>
      <c r="C1360" s="1490" t="s">
        <v>5212</v>
      </c>
      <c r="D1360" s="1487">
        <v>2420</v>
      </c>
      <c r="E1360" s="1487">
        <v>2420</v>
      </c>
      <c r="F1360" s="1486">
        <v>2420</v>
      </c>
      <c r="G1360" s="1487"/>
      <c r="H1360" s="1481">
        <v>2990</v>
      </c>
      <c r="I1360" s="1482"/>
      <c r="J1360" s="1482">
        <v>2420</v>
      </c>
      <c r="K1360" s="1482"/>
      <c r="L1360" s="1387">
        <v>2990</v>
      </c>
      <c r="M1360" s="1387"/>
      <c r="N1360" s="1387">
        <v>2990</v>
      </c>
      <c r="O1360" s="1387">
        <v>3139</v>
      </c>
      <c r="P1360" s="1387">
        <v>3139</v>
      </c>
      <c r="Q1360" s="1387">
        <v>3139</v>
      </c>
      <c r="R1360" s="1387">
        <v>3139</v>
      </c>
      <c r="S1360" s="1387">
        <v>3139</v>
      </c>
      <c r="T1360" s="1443">
        <f t="shared" si="99"/>
        <v>3139</v>
      </c>
      <c r="U1360" s="1177">
        <f t="shared" si="100"/>
        <v>0</v>
      </c>
    </row>
    <row r="1361" spans="1:23" s="835" customFormat="1" ht="18.75">
      <c r="A1361" s="1476"/>
      <c r="B1361" s="1484" t="s">
        <v>5220</v>
      </c>
      <c r="C1361" s="1485" t="s">
        <v>749</v>
      </c>
      <c r="D1361" s="1487">
        <v>1100</v>
      </c>
      <c r="E1361" s="1487">
        <v>1100</v>
      </c>
      <c r="F1361" s="1486">
        <v>1100</v>
      </c>
      <c r="G1361" s="1487"/>
      <c r="H1361" s="1481">
        <v>1155</v>
      </c>
      <c r="I1361" s="1482"/>
      <c r="J1361" s="1482">
        <v>1100</v>
      </c>
      <c r="K1361" s="1482"/>
      <c r="L1361" s="1387">
        <v>1155</v>
      </c>
      <c r="M1361" s="1387"/>
      <c r="N1361" s="1387">
        <v>1155</v>
      </c>
      <c r="O1361" s="1387">
        <v>1428</v>
      </c>
      <c r="P1361" s="1387">
        <v>1428</v>
      </c>
      <c r="Q1361" s="1387">
        <v>1428</v>
      </c>
      <c r="R1361" s="1387">
        <v>1428</v>
      </c>
      <c r="S1361" s="1387">
        <v>1428</v>
      </c>
      <c r="T1361" s="1443">
        <f t="shared" si="99"/>
        <v>1428</v>
      </c>
      <c r="U1361" s="1177">
        <f t="shared" si="100"/>
        <v>0</v>
      </c>
    </row>
    <row r="1362" spans="1:23" s="835" customFormat="1" ht="18.75">
      <c r="A1362" s="1476"/>
      <c r="B1362" s="1484" t="s">
        <v>5221</v>
      </c>
      <c r="C1362" s="1485" t="s">
        <v>749</v>
      </c>
      <c r="D1362" s="1487">
        <v>1100</v>
      </c>
      <c r="E1362" s="1487">
        <v>1100</v>
      </c>
      <c r="F1362" s="1486">
        <v>1100</v>
      </c>
      <c r="G1362" s="1487"/>
      <c r="H1362" s="1481">
        <v>1155</v>
      </c>
      <c r="I1362" s="1482"/>
      <c r="J1362" s="1482">
        <v>1100</v>
      </c>
      <c r="K1362" s="1482"/>
      <c r="L1362" s="1387">
        <v>1155</v>
      </c>
      <c r="M1362" s="1387"/>
      <c r="N1362" s="1387">
        <v>1155</v>
      </c>
      <c r="O1362" s="1387">
        <v>1428</v>
      </c>
      <c r="P1362" s="1387">
        <v>1428</v>
      </c>
      <c r="Q1362" s="1387">
        <v>1428</v>
      </c>
      <c r="R1362" s="1387">
        <v>1428</v>
      </c>
      <c r="S1362" s="1387">
        <f>S1361</f>
        <v>1428</v>
      </c>
      <c r="T1362" s="1443">
        <f t="shared" si="99"/>
        <v>1428</v>
      </c>
      <c r="U1362" s="1177">
        <f t="shared" si="100"/>
        <v>0</v>
      </c>
    </row>
    <row r="1363" spans="1:23" s="835" customFormat="1" ht="18.75">
      <c r="A1363" s="1476"/>
      <c r="B1363" s="1484" t="s">
        <v>5222</v>
      </c>
      <c r="C1363" s="1485" t="s">
        <v>749</v>
      </c>
      <c r="D1363" s="1487">
        <v>1100</v>
      </c>
      <c r="E1363" s="1487">
        <v>1100</v>
      </c>
      <c r="F1363" s="1486">
        <v>1100</v>
      </c>
      <c r="G1363" s="1487"/>
      <c r="H1363" s="1481">
        <v>1360</v>
      </c>
      <c r="I1363" s="1482"/>
      <c r="J1363" s="1482">
        <v>1100</v>
      </c>
      <c r="K1363" s="1482"/>
      <c r="L1363" s="1387">
        <v>1360</v>
      </c>
      <c r="M1363" s="1387"/>
      <c r="N1363" s="1387">
        <v>1360</v>
      </c>
      <c r="O1363" s="1387">
        <v>1212</v>
      </c>
      <c r="P1363" s="1387">
        <v>1212</v>
      </c>
      <c r="Q1363" s="1387">
        <v>1212</v>
      </c>
      <c r="R1363" s="1387">
        <v>1212</v>
      </c>
      <c r="S1363" s="1387">
        <v>1212</v>
      </c>
      <c r="T1363" s="1443">
        <f t="shared" si="99"/>
        <v>1212</v>
      </c>
      <c r="U1363" s="1177">
        <f t="shared" si="100"/>
        <v>0</v>
      </c>
    </row>
    <row r="1364" spans="1:23" s="835" customFormat="1" ht="18.75">
      <c r="A1364" s="1476"/>
      <c r="B1364" s="1484" t="s">
        <v>5223</v>
      </c>
      <c r="C1364" s="1485" t="s">
        <v>749</v>
      </c>
      <c r="D1364" s="1487">
        <v>2200</v>
      </c>
      <c r="E1364" s="1487">
        <v>2200</v>
      </c>
      <c r="F1364" s="1486">
        <v>2200</v>
      </c>
      <c r="G1364" s="1487"/>
      <c r="H1364" s="1481"/>
      <c r="I1364" s="1482"/>
      <c r="J1364" s="1482">
        <v>2200</v>
      </c>
      <c r="K1364" s="1482"/>
      <c r="L1364" s="1387"/>
      <c r="M1364" s="1387"/>
      <c r="N1364" s="1387"/>
      <c r="O1364" s="1387"/>
      <c r="P1364" s="1387"/>
      <c r="Q1364" s="1387"/>
      <c r="R1364" s="1387"/>
      <c r="S1364" s="1387"/>
      <c r="T1364" s="1443">
        <f t="shared" si="99"/>
        <v>0</v>
      </c>
      <c r="U1364" s="1177" t="e">
        <f t="shared" si="100"/>
        <v>#DIV/0!</v>
      </c>
    </row>
    <row r="1365" spans="1:23" s="835" customFormat="1" ht="18.75">
      <c r="A1365" s="1476"/>
      <c r="B1365" s="1484" t="s">
        <v>5224</v>
      </c>
      <c r="C1365" s="1485" t="s">
        <v>749</v>
      </c>
      <c r="D1365" s="1487">
        <v>24.200000000000003</v>
      </c>
      <c r="E1365" s="1487">
        <v>24.200000000000003</v>
      </c>
      <c r="F1365" s="1486">
        <v>24.200000000000003</v>
      </c>
      <c r="G1365" s="1487"/>
      <c r="H1365" s="1481">
        <v>27</v>
      </c>
      <c r="I1365" s="1482"/>
      <c r="J1365" s="1482">
        <v>24.200000000000003</v>
      </c>
      <c r="K1365" s="1482"/>
      <c r="L1365" s="1387">
        <v>27</v>
      </c>
      <c r="M1365" s="1387"/>
      <c r="N1365" s="1387">
        <v>27</v>
      </c>
      <c r="O1365" s="1387">
        <v>29</v>
      </c>
      <c r="P1365" s="1387">
        <v>30</v>
      </c>
      <c r="Q1365" s="1387">
        <v>30</v>
      </c>
      <c r="R1365" s="1387">
        <v>30</v>
      </c>
      <c r="S1365" s="1387">
        <v>30</v>
      </c>
      <c r="T1365" s="1443">
        <f t="shared" si="99"/>
        <v>30</v>
      </c>
      <c r="U1365" s="1177">
        <f t="shared" si="100"/>
        <v>0</v>
      </c>
      <c r="W1365" s="835" t="s">
        <v>5789</v>
      </c>
    </row>
    <row r="1366" spans="1:23" s="835" customFormat="1" ht="18.75">
      <c r="A1366" s="1476"/>
      <c r="B1366" s="1484" t="s">
        <v>5225</v>
      </c>
      <c r="C1366" s="1485" t="s">
        <v>749</v>
      </c>
      <c r="D1366" s="1487">
        <v>36.300000000000004</v>
      </c>
      <c r="E1366" s="1487">
        <v>36.300000000000004</v>
      </c>
      <c r="F1366" s="1486">
        <v>36.300000000000004</v>
      </c>
      <c r="G1366" s="1487"/>
      <c r="H1366" s="1481">
        <v>40</v>
      </c>
      <c r="I1366" s="1482"/>
      <c r="J1366" s="1482">
        <v>36.300000000000004</v>
      </c>
      <c r="K1366" s="1482"/>
      <c r="L1366" s="1387">
        <v>40</v>
      </c>
      <c r="M1366" s="1387"/>
      <c r="N1366" s="1387">
        <v>40</v>
      </c>
      <c r="O1366" s="1387">
        <v>43</v>
      </c>
      <c r="P1366" s="1387">
        <v>45</v>
      </c>
      <c r="Q1366" s="1387">
        <v>45</v>
      </c>
      <c r="R1366" s="1387">
        <v>45</v>
      </c>
      <c r="S1366" s="1387">
        <v>45</v>
      </c>
      <c r="T1366" s="1443">
        <f t="shared" si="99"/>
        <v>45</v>
      </c>
      <c r="U1366" s="1177">
        <f t="shared" si="100"/>
        <v>0</v>
      </c>
    </row>
    <row r="1367" spans="1:23" s="835" customFormat="1" ht="18.75">
      <c r="A1367" s="1476"/>
      <c r="B1367" s="1484" t="s">
        <v>5226</v>
      </c>
      <c r="C1367" s="1485" t="s">
        <v>749</v>
      </c>
      <c r="D1367" s="1487">
        <v>24.200000000000003</v>
      </c>
      <c r="E1367" s="1487">
        <v>24.200000000000003</v>
      </c>
      <c r="F1367" s="1486">
        <v>24.200000000000003</v>
      </c>
      <c r="G1367" s="1487"/>
      <c r="H1367" s="1481"/>
      <c r="I1367" s="1482"/>
      <c r="J1367" s="1482">
        <v>24.200000000000003</v>
      </c>
      <c r="K1367" s="1482"/>
      <c r="L1367" s="1387"/>
      <c r="M1367" s="1387"/>
      <c r="N1367" s="1387"/>
      <c r="O1367" s="1387"/>
      <c r="P1367" s="1387"/>
      <c r="Q1367" s="1387"/>
      <c r="R1367" s="1387"/>
      <c r="S1367" s="1355"/>
      <c r="T1367" s="1443">
        <f t="shared" si="99"/>
        <v>0</v>
      </c>
      <c r="U1367" s="1177" t="e">
        <f t="shared" si="100"/>
        <v>#DIV/0!</v>
      </c>
    </row>
    <row r="1368" spans="1:23" s="835" customFormat="1" ht="18.75">
      <c r="A1368" s="1476"/>
      <c r="B1368" s="1484" t="s">
        <v>5227</v>
      </c>
      <c r="C1368" s="1485" t="s">
        <v>749</v>
      </c>
      <c r="D1368" s="1487">
        <v>24.200000000000003</v>
      </c>
      <c r="E1368" s="1487">
        <v>24.200000000000003</v>
      </c>
      <c r="F1368" s="1486">
        <v>24.200000000000003</v>
      </c>
      <c r="G1368" s="1487"/>
      <c r="H1368" s="1481"/>
      <c r="I1368" s="1482"/>
      <c r="J1368" s="1482">
        <v>24.200000000000003</v>
      </c>
      <c r="K1368" s="1482"/>
      <c r="L1368" s="1387"/>
      <c r="M1368" s="1387"/>
      <c r="N1368" s="1387"/>
      <c r="O1368" s="1387"/>
      <c r="P1368" s="1387"/>
      <c r="Q1368" s="1387"/>
      <c r="R1368" s="1387"/>
      <c r="S1368" s="1355"/>
      <c r="T1368" s="1443">
        <f t="shared" si="99"/>
        <v>0</v>
      </c>
      <c r="U1368" s="1177" t="e">
        <f t="shared" si="100"/>
        <v>#DIV/0!</v>
      </c>
    </row>
    <row r="1369" spans="1:23" s="835" customFormat="1" ht="18.75">
      <c r="A1369" s="1476"/>
      <c r="B1369" s="1484" t="s">
        <v>5228</v>
      </c>
      <c r="C1369" s="1485" t="s">
        <v>749</v>
      </c>
      <c r="D1369" s="1487">
        <v>20.900000000000002</v>
      </c>
      <c r="E1369" s="1487">
        <v>20.900000000000002</v>
      </c>
      <c r="F1369" s="1486">
        <v>20.900000000000002</v>
      </c>
      <c r="G1369" s="1487"/>
      <c r="H1369" s="1481"/>
      <c r="I1369" s="1482"/>
      <c r="J1369" s="1482">
        <v>20.900000000000002</v>
      </c>
      <c r="K1369" s="1482"/>
      <c r="L1369" s="1387"/>
      <c r="M1369" s="1387"/>
      <c r="N1369" s="1387"/>
      <c r="O1369" s="1387"/>
      <c r="P1369" s="1387"/>
      <c r="Q1369" s="1387"/>
      <c r="R1369" s="1387"/>
      <c r="S1369" s="1355"/>
      <c r="T1369" s="1443">
        <f t="shared" si="99"/>
        <v>0</v>
      </c>
      <c r="U1369" s="1177" t="e">
        <f t="shared" si="100"/>
        <v>#DIV/0!</v>
      </c>
    </row>
    <row r="1370" spans="1:23" s="835" customFormat="1" ht="18.75">
      <c r="A1370" s="1476"/>
      <c r="B1370" s="1484" t="s">
        <v>5229</v>
      </c>
      <c r="C1370" s="1485" t="s">
        <v>749</v>
      </c>
      <c r="D1370" s="1487">
        <v>33</v>
      </c>
      <c r="E1370" s="1487">
        <v>33</v>
      </c>
      <c r="F1370" s="1486">
        <v>33</v>
      </c>
      <c r="G1370" s="1487"/>
      <c r="H1370" s="1481"/>
      <c r="I1370" s="1482"/>
      <c r="J1370" s="1482">
        <v>33</v>
      </c>
      <c r="K1370" s="1482"/>
      <c r="L1370" s="1387"/>
      <c r="M1370" s="1387"/>
      <c r="N1370" s="1387"/>
      <c r="O1370" s="1387"/>
      <c r="P1370" s="1387"/>
      <c r="Q1370" s="1387"/>
      <c r="R1370" s="1387"/>
      <c r="S1370" s="1355"/>
      <c r="T1370" s="1443">
        <f t="shared" si="99"/>
        <v>0</v>
      </c>
      <c r="U1370" s="1177" t="e">
        <f t="shared" si="100"/>
        <v>#DIV/0!</v>
      </c>
      <c r="W1370" s="835" t="s">
        <v>5790</v>
      </c>
    </row>
    <row r="1371" spans="1:23" s="835" customFormat="1" ht="18.75">
      <c r="A1371" s="1476"/>
      <c r="B1371" s="1484" t="s">
        <v>5230</v>
      </c>
      <c r="C1371" s="1485" t="s">
        <v>749</v>
      </c>
      <c r="D1371" s="1487">
        <v>165</v>
      </c>
      <c r="E1371" s="1487">
        <v>165</v>
      </c>
      <c r="F1371" s="1486">
        <v>165</v>
      </c>
      <c r="G1371" s="1487"/>
      <c r="H1371" s="1481"/>
      <c r="I1371" s="1482"/>
      <c r="J1371" s="1482">
        <v>165</v>
      </c>
      <c r="K1371" s="1482"/>
      <c r="L1371" s="1387"/>
      <c r="M1371" s="1387"/>
      <c r="N1371" s="1387"/>
      <c r="O1371" s="1387"/>
      <c r="P1371" s="1387"/>
      <c r="Q1371" s="1387"/>
      <c r="R1371" s="1387"/>
      <c r="S1371" s="1355"/>
      <c r="T1371" s="1443">
        <f t="shared" si="99"/>
        <v>0</v>
      </c>
      <c r="U1371" s="1177" t="e">
        <f t="shared" si="100"/>
        <v>#DIV/0!</v>
      </c>
    </row>
    <row r="1372" spans="1:23" s="835" customFormat="1" ht="18.75">
      <c r="A1372" s="1476"/>
      <c r="B1372" s="1484" t="s">
        <v>5231</v>
      </c>
      <c r="C1372" s="1485" t="s">
        <v>3225</v>
      </c>
      <c r="D1372" s="1487">
        <v>13</v>
      </c>
      <c r="E1372" s="1487">
        <v>13</v>
      </c>
      <c r="F1372" s="1486">
        <v>13</v>
      </c>
      <c r="G1372" s="1487"/>
      <c r="H1372" s="1481">
        <v>14</v>
      </c>
      <c r="I1372" s="1482">
        <v>14</v>
      </c>
      <c r="J1372" s="1482">
        <v>13</v>
      </c>
      <c r="K1372" s="1482"/>
      <c r="L1372" s="1387">
        <v>14</v>
      </c>
      <c r="M1372" s="1387">
        <v>14</v>
      </c>
      <c r="N1372" s="1387">
        <v>14</v>
      </c>
      <c r="O1372" s="1387">
        <v>15</v>
      </c>
      <c r="P1372" s="1387">
        <v>15</v>
      </c>
      <c r="Q1372" s="1387">
        <v>15</v>
      </c>
      <c r="R1372" s="1387">
        <v>15</v>
      </c>
      <c r="S1372" s="1355">
        <v>15</v>
      </c>
      <c r="T1372" s="1443">
        <f t="shared" si="99"/>
        <v>15</v>
      </c>
      <c r="U1372" s="1177">
        <f t="shared" si="100"/>
        <v>0</v>
      </c>
      <c r="W1372" s="835">
        <v>190</v>
      </c>
    </row>
    <row r="1373" spans="1:23" s="835" customFormat="1" ht="18.75">
      <c r="A1373" s="1483"/>
      <c r="B1373" s="1484" t="s">
        <v>5232</v>
      </c>
      <c r="C1373" s="1485" t="s">
        <v>3225</v>
      </c>
      <c r="D1373" s="1494">
        <v>7.5</v>
      </c>
      <c r="E1373" s="1494">
        <v>7.5</v>
      </c>
      <c r="F1373" s="1486">
        <v>7.5</v>
      </c>
      <c r="G1373" s="1494"/>
      <c r="H1373" s="1481">
        <v>8</v>
      </c>
      <c r="I1373" s="1482">
        <v>8</v>
      </c>
      <c r="J1373" s="1482">
        <v>7.5</v>
      </c>
      <c r="K1373" s="1482"/>
      <c r="L1373" s="1387">
        <v>8</v>
      </c>
      <c r="M1373" s="1387">
        <v>8</v>
      </c>
      <c r="N1373" s="1387">
        <v>8</v>
      </c>
      <c r="O1373" s="1387">
        <v>8</v>
      </c>
      <c r="P1373" s="1387">
        <v>8</v>
      </c>
      <c r="Q1373" s="1387">
        <v>8</v>
      </c>
      <c r="R1373" s="1387">
        <v>8</v>
      </c>
      <c r="S1373" s="1355">
        <v>8</v>
      </c>
      <c r="T1373" s="1443">
        <f t="shared" si="99"/>
        <v>8</v>
      </c>
      <c r="U1373" s="1177">
        <f t="shared" si="100"/>
        <v>0</v>
      </c>
      <c r="W1373" s="835">
        <v>191</v>
      </c>
    </row>
    <row r="1374" spans="1:23" s="835" customFormat="1" ht="18">
      <c r="A1374" s="1495"/>
      <c r="B1374" s="1488" t="s">
        <v>5845</v>
      </c>
      <c r="C1374" s="1490" t="s">
        <v>3171</v>
      </c>
      <c r="D1374" s="1487">
        <v>24</v>
      </c>
      <c r="E1374" s="1487">
        <v>24</v>
      </c>
      <c r="F1374" s="1486">
        <v>24</v>
      </c>
      <c r="G1374" s="1487">
        <v>24</v>
      </c>
      <c r="H1374" s="1481">
        <v>23</v>
      </c>
      <c r="I1374" s="1482">
        <v>23</v>
      </c>
      <c r="J1374" s="1482">
        <v>24</v>
      </c>
      <c r="K1374" s="1482"/>
      <c r="L1374" s="1493">
        <v>23</v>
      </c>
      <c r="M1374" s="1493">
        <v>23</v>
      </c>
      <c r="N1374" s="1493">
        <v>23</v>
      </c>
      <c r="O1374" s="1493">
        <v>24</v>
      </c>
      <c r="P1374" s="1493">
        <v>24</v>
      </c>
      <c r="Q1374" s="1493">
        <v>24</v>
      </c>
      <c r="R1374" s="1493">
        <v>24</v>
      </c>
      <c r="S1374" s="1409">
        <v>24</v>
      </c>
      <c r="T1374" s="1443">
        <f t="shared" si="99"/>
        <v>24</v>
      </c>
      <c r="U1374" s="1177">
        <f t="shared" si="100"/>
        <v>0</v>
      </c>
    </row>
    <row r="1375" spans="1:23" s="835" customFormat="1" ht="18">
      <c r="A1375" s="1495">
        <v>59</v>
      </c>
      <c r="B1375" s="1488" t="s">
        <v>5846</v>
      </c>
      <c r="C1375" s="1485" t="s">
        <v>749</v>
      </c>
      <c r="D1375" s="1487">
        <v>15.400000000000002</v>
      </c>
      <c r="E1375" s="1487">
        <v>15.400000000000002</v>
      </c>
      <c r="F1375" s="1486">
        <v>15.400000000000002</v>
      </c>
      <c r="G1375" s="1487"/>
      <c r="H1375" s="1481">
        <v>19</v>
      </c>
      <c r="I1375" s="1482"/>
      <c r="J1375" s="1482">
        <v>15.400000000000002</v>
      </c>
      <c r="K1375" s="1482"/>
      <c r="L1375" s="1387">
        <v>19</v>
      </c>
      <c r="M1375" s="1387"/>
      <c r="N1375" s="1387">
        <v>19</v>
      </c>
      <c r="O1375" s="1387">
        <v>20</v>
      </c>
      <c r="P1375" s="1387">
        <v>21</v>
      </c>
      <c r="Q1375" s="1387">
        <v>21</v>
      </c>
      <c r="R1375" s="1387">
        <v>21</v>
      </c>
      <c r="S1375" s="1355">
        <f>S1319</f>
        <v>21</v>
      </c>
      <c r="T1375" s="1443">
        <f t="shared" si="99"/>
        <v>21</v>
      </c>
      <c r="U1375" s="1177">
        <f t="shared" si="100"/>
        <v>0</v>
      </c>
      <c r="W1375" s="835" t="s">
        <v>5791</v>
      </c>
    </row>
    <row r="1376" spans="1:23" s="835" customFormat="1" ht="18">
      <c r="A1376" s="1495">
        <v>60</v>
      </c>
      <c r="B1376" s="1488" t="s">
        <v>5847</v>
      </c>
      <c r="C1376" s="1490" t="s">
        <v>1067</v>
      </c>
      <c r="D1376" s="1487">
        <v>16.5</v>
      </c>
      <c r="E1376" s="1487">
        <v>16.5</v>
      </c>
      <c r="F1376" s="1486">
        <v>16.5</v>
      </c>
      <c r="G1376" s="1487"/>
      <c r="H1376" s="1481"/>
      <c r="I1376" s="1482">
        <v>25</v>
      </c>
      <c r="J1376" s="1482">
        <v>16.5</v>
      </c>
      <c r="K1376" s="1482"/>
      <c r="L1376" s="1387"/>
      <c r="M1376" s="1387">
        <v>25</v>
      </c>
      <c r="N1376" s="1387">
        <v>25</v>
      </c>
      <c r="O1376" s="1387">
        <v>26</v>
      </c>
      <c r="P1376" s="1387">
        <v>27</v>
      </c>
      <c r="Q1376" s="1387">
        <v>27</v>
      </c>
      <c r="R1376" s="1387">
        <v>27</v>
      </c>
      <c r="S1376" s="1355">
        <f>S1315</f>
        <v>27</v>
      </c>
      <c r="T1376" s="1443">
        <f t="shared" si="99"/>
        <v>27</v>
      </c>
      <c r="U1376" s="1177">
        <f t="shared" si="100"/>
        <v>0</v>
      </c>
    </row>
    <row r="1377" spans="1:23" s="835" customFormat="1" ht="18">
      <c r="A1377" s="1495">
        <v>61</v>
      </c>
      <c r="B1377" s="1488" t="s">
        <v>5848</v>
      </c>
      <c r="C1377" s="1490" t="s">
        <v>1067</v>
      </c>
      <c r="D1377" s="1487">
        <v>16.5</v>
      </c>
      <c r="E1377" s="1487">
        <v>16.5</v>
      </c>
      <c r="F1377" s="1486">
        <v>16.5</v>
      </c>
      <c r="G1377" s="1487"/>
      <c r="H1377" s="1481">
        <v>25</v>
      </c>
      <c r="I1377" s="1482">
        <v>27</v>
      </c>
      <c r="J1377" s="1482">
        <v>16.5</v>
      </c>
      <c r="K1377" s="1482"/>
      <c r="L1377" s="1387">
        <v>25</v>
      </c>
      <c r="M1377" s="1387">
        <v>27</v>
      </c>
      <c r="N1377" s="1387">
        <v>27</v>
      </c>
      <c r="O1377" s="1387">
        <v>29</v>
      </c>
      <c r="P1377" s="1387">
        <v>30</v>
      </c>
      <c r="Q1377" s="1387">
        <v>30</v>
      </c>
      <c r="R1377" s="1387">
        <v>30</v>
      </c>
      <c r="S1377" s="1355">
        <v>30</v>
      </c>
      <c r="T1377" s="1443">
        <f t="shared" si="99"/>
        <v>30</v>
      </c>
      <c r="U1377" s="1177">
        <f t="shared" si="100"/>
        <v>0</v>
      </c>
      <c r="W1377" s="835" t="s">
        <v>5792</v>
      </c>
    </row>
    <row r="1378" spans="1:23" s="835" customFormat="1" ht="18">
      <c r="A1378" s="1495">
        <v>62</v>
      </c>
      <c r="B1378" s="1488" t="s">
        <v>5849</v>
      </c>
      <c r="C1378" s="1490" t="s">
        <v>1067</v>
      </c>
      <c r="D1378" s="1487">
        <v>16.5</v>
      </c>
      <c r="E1378" s="1487">
        <v>16.5</v>
      </c>
      <c r="F1378" s="1486">
        <v>16.5</v>
      </c>
      <c r="G1378" s="1487"/>
      <c r="H1378" s="1481"/>
      <c r="I1378" s="1482">
        <v>27</v>
      </c>
      <c r="J1378" s="1482">
        <v>16.5</v>
      </c>
      <c r="K1378" s="1482"/>
      <c r="L1378" s="1387"/>
      <c r="M1378" s="1387">
        <v>27</v>
      </c>
      <c r="N1378" s="1387">
        <v>27</v>
      </c>
      <c r="O1378" s="1387">
        <v>29</v>
      </c>
      <c r="P1378" s="1387">
        <v>30</v>
      </c>
      <c r="Q1378" s="1387">
        <v>30</v>
      </c>
      <c r="R1378" s="1387">
        <v>30</v>
      </c>
      <c r="S1378" s="1355">
        <v>30</v>
      </c>
      <c r="T1378" s="1443">
        <f t="shared" si="99"/>
        <v>30</v>
      </c>
      <c r="U1378" s="1177">
        <f t="shared" si="100"/>
        <v>0</v>
      </c>
    </row>
    <row r="1379" spans="1:23" s="835" customFormat="1" ht="18">
      <c r="A1379" s="1495">
        <v>63</v>
      </c>
      <c r="B1379" s="1488" t="s">
        <v>5850</v>
      </c>
      <c r="C1379" s="1490" t="s">
        <v>1067</v>
      </c>
      <c r="D1379" s="1487">
        <v>330</v>
      </c>
      <c r="E1379" s="1487">
        <v>330</v>
      </c>
      <c r="F1379" s="1486">
        <v>330</v>
      </c>
      <c r="G1379" s="1487"/>
      <c r="H1379" s="1481"/>
      <c r="I1379" s="1482">
        <v>320</v>
      </c>
      <c r="J1379" s="1482">
        <v>330</v>
      </c>
      <c r="K1379" s="1482"/>
      <c r="L1379" s="1387"/>
      <c r="M1379" s="1387">
        <v>320</v>
      </c>
      <c r="N1379" s="1387">
        <v>320</v>
      </c>
      <c r="O1379" s="1387">
        <v>342</v>
      </c>
      <c r="P1379" s="1387">
        <v>353</v>
      </c>
      <c r="Q1379" s="1387">
        <v>353</v>
      </c>
      <c r="R1379" s="1387">
        <v>353</v>
      </c>
      <c r="S1379" s="1355">
        <v>353</v>
      </c>
      <c r="T1379" s="1443">
        <f t="shared" si="99"/>
        <v>353</v>
      </c>
      <c r="U1379" s="1177">
        <f t="shared" si="100"/>
        <v>0</v>
      </c>
    </row>
    <row r="1380" spans="1:23" s="835" customFormat="1" ht="18">
      <c r="A1380" s="1495">
        <v>64</v>
      </c>
      <c r="B1380" s="1488" t="s">
        <v>5851</v>
      </c>
      <c r="C1380" s="1490" t="s">
        <v>1067</v>
      </c>
      <c r="D1380" s="1487">
        <v>330</v>
      </c>
      <c r="E1380" s="1487">
        <v>330</v>
      </c>
      <c r="F1380" s="1486">
        <v>330</v>
      </c>
      <c r="G1380" s="1487"/>
      <c r="H1380" s="1481"/>
      <c r="I1380" s="1482">
        <v>320</v>
      </c>
      <c r="J1380" s="1482">
        <v>330</v>
      </c>
      <c r="K1380" s="1482"/>
      <c r="L1380" s="1387"/>
      <c r="M1380" s="1387">
        <v>320</v>
      </c>
      <c r="N1380" s="1387">
        <v>320</v>
      </c>
      <c r="O1380" s="1387">
        <v>342</v>
      </c>
      <c r="P1380" s="1387">
        <v>353</v>
      </c>
      <c r="Q1380" s="1387">
        <v>353</v>
      </c>
      <c r="R1380" s="1387">
        <v>353</v>
      </c>
      <c r="S1380" s="1355">
        <f>S1379</f>
        <v>353</v>
      </c>
      <c r="T1380" s="1443">
        <f t="shared" si="99"/>
        <v>353</v>
      </c>
      <c r="U1380" s="1177">
        <f t="shared" si="100"/>
        <v>0</v>
      </c>
    </row>
    <row r="1381" spans="1:23" s="835" customFormat="1" ht="18">
      <c r="A1381" s="1495">
        <v>65</v>
      </c>
      <c r="B1381" s="1488" t="s">
        <v>5852</v>
      </c>
      <c r="C1381" s="1490" t="s">
        <v>1067</v>
      </c>
      <c r="D1381" s="1487">
        <v>330</v>
      </c>
      <c r="E1381" s="1487">
        <v>330</v>
      </c>
      <c r="F1381" s="1486">
        <v>330</v>
      </c>
      <c r="G1381" s="1487"/>
      <c r="H1381" s="1481"/>
      <c r="I1381" s="1482">
        <v>320</v>
      </c>
      <c r="J1381" s="1482">
        <v>330</v>
      </c>
      <c r="K1381" s="1482"/>
      <c r="L1381" s="1387"/>
      <c r="M1381" s="1387">
        <v>320</v>
      </c>
      <c r="N1381" s="1387">
        <v>320</v>
      </c>
      <c r="O1381" s="1387">
        <v>342</v>
      </c>
      <c r="P1381" s="1387">
        <v>353</v>
      </c>
      <c r="Q1381" s="1387">
        <v>353</v>
      </c>
      <c r="R1381" s="1387">
        <v>353</v>
      </c>
      <c r="S1381" s="1355">
        <f>S1380</f>
        <v>353</v>
      </c>
      <c r="T1381" s="1443">
        <f t="shared" si="99"/>
        <v>353</v>
      </c>
      <c r="U1381" s="1177">
        <f t="shared" si="100"/>
        <v>0</v>
      </c>
    </row>
    <row r="1382" spans="1:23" s="835" customFormat="1" ht="18">
      <c r="A1382" s="1495">
        <v>66</v>
      </c>
      <c r="B1382" s="1488" t="s">
        <v>5853</v>
      </c>
      <c r="C1382" s="1490" t="s">
        <v>1067</v>
      </c>
      <c r="D1382" s="1487">
        <v>330</v>
      </c>
      <c r="E1382" s="1487">
        <v>330</v>
      </c>
      <c r="F1382" s="1486">
        <v>330</v>
      </c>
      <c r="G1382" s="1487"/>
      <c r="H1382" s="1481"/>
      <c r="I1382" s="1482">
        <v>320</v>
      </c>
      <c r="J1382" s="1482">
        <v>330</v>
      </c>
      <c r="K1382" s="1482"/>
      <c r="L1382" s="1387"/>
      <c r="M1382" s="1387">
        <v>320</v>
      </c>
      <c r="N1382" s="1387">
        <v>320</v>
      </c>
      <c r="O1382" s="1387">
        <v>342</v>
      </c>
      <c r="P1382" s="1387">
        <v>353</v>
      </c>
      <c r="Q1382" s="1387">
        <v>353</v>
      </c>
      <c r="R1382" s="1387">
        <v>353</v>
      </c>
      <c r="S1382" s="1355">
        <f>S1381</f>
        <v>353</v>
      </c>
      <c r="T1382" s="1443">
        <f t="shared" si="99"/>
        <v>353</v>
      </c>
      <c r="U1382" s="1177">
        <f t="shared" si="100"/>
        <v>0</v>
      </c>
    </row>
    <row r="1383" spans="1:23" s="835" customFormat="1" ht="18">
      <c r="A1383" s="1495">
        <v>67</v>
      </c>
      <c r="B1383" s="1488" t="s">
        <v>5854</v>
      </c>
      <c r="C1383" s="1490" t="s">
        <v>1067</v>
      </c>
      <c r="D1383" s="1487">
        <v>55.000000000000007</v>
      </c>
      <c r="E1383" s="1487">
        <v>55.000000000000007</v>
      </c>
      <c r="F1383" s="1486">
        <v>55.000000000000007</v>
      </c>
      <c r="G1383" s="1487"/>
      <c r="H1383" s="1481"/>
      <c r="I1383" s="1482"/>
      <c r="J1383" s="1482">
        <v>55.000000000000007</v>
      </c>
      <c r="K1383" s="1482"/>
      <c r="L1383" s="1387"/>
      <c r="M1383" s="1387"/>
      <c r="N1383" s="1387"/>
      <c r="O1383" s="1387"/>
      <c r="P1383" s="1387"/>
      <c r="Q1383" s="1387"/>
      <c r="R1383" s="1387"/>
      <c r="S1383" s="1355"/>
      <c r="T1383" s="1443">
        <f t="shared" si="99"/>
        <v>0</v>
      </c>
      <c r="U1383" s="1177" t="e">
        <f t="shared" si="100"/>
        <v>#DIV/0!</v>
      </c>
    </row>
    <row r="1384" spans="1:23" s="835" customFormat="1" ht="18">
      <c r="A1384" s="1495">
        <v>68</v>
      </c>
      <c r="B1384" s="1488" t="s">
        <v>5855</v>
      </c>
      <c r="C1384" s="1490" t="s">
        <v>1067</v>
      </c>
      <c r="D1384" s="1487">
        <v>18.700000000000003</v>
      </c>
      <c r="E1384" s="1487">
        <v>18.700000000000003</v>
      </c>
      <c r="F1384" s="1486">
        <v>18.700000000000003</v>
      </c>
      <c r="G1384" s="1487"/>
      <c r="H1384" s="1481"/>
      <c r="I1384" s="1482"/>
      <c r="J1384" s="1482">
        <v>18.700000000000003</v>
      </c>
      <c r="K1384" s="1482"/>
      <c r="L1384" s="1387"/>
      <c r="M1384" s="1387"/>
      <c r="N1384" s="1387"/>
      <c r="O1384" s="1387"/>
      <c r="P1384" s="1387"/>
      <c r="Q1384" s="1387"/>
      <c r="R1384" s="1387"/>
      <c r="S1384" s="1355"/>
      <c r="T1384" s="1443">
        <f t="shared" si="99"/>
        <v>0</v>
      </c>
      <c r="U1384" s="1177" t="e">
        <f t="shared" si="100"/>
        <v>#DIV/0!</v>
      </c>
    </row>
    <row r="1385" spans="1:23" s="835" customFormat="1" ht="18">
      <c r="A1385" s="1495">
        <v>69</v>
      </c>
      <c r="B1385" s="1488" t="s">
        <v>5856</v>
      </c>
      <c r="C1385" s="1490" t="s">
        <v>1067</v>
      </c>
      <c r="D1385" s="1487">
        <v>27.500000000000004</v>
      </c>
      <c r="E1385" s="1487">
        <v>27.500000000000004</v>
      </c>
      <c r="F1385" s="1486">
        <v>27.500000000000004</v>
      </c>
      <c r="G1385" s="1487"/>
      <c r="H1385" s="1481"/>
      <c r="I1385" s="1482"/>
      <c r="J1385" s="1482">
        <v>27.500000000000004</v>
      </c>
      <c r="K1385" s="1482"/>
      <c r="L1385" s="1387"/>
      <c r="M1385" s="1387"/>
      <c r="N1385" s="1387"/>
      <c r="O1385" s="1387"/>
      <c r="P1385" s="1387"/>
      <c r="Q1385" s="1387"/>
      <c r="R1385" s="1387"/>
      <c r="S1385" s="1355"/>
      <c r="T1385" s="1443">
        <f t="shared" si="99"/>
        <v>0</v>
      </c>
      <c r="U1385" s="1177" t="e">
        <f t="shared" si="100"/>
        <v>#DIV/0!</v>
      </c>
    </row>
    <row r="1386" spans="1:23" s="835" customFormat="1" ht="18">
      <c r="A1386" s="1495">
        <v>70</v>
      </c>
      <c r="B1386" s="1488" t="s">
        <v>5857</v>
      </c>
      <c r="C1386" s="1490" t="s">
        <v>1067</v>
      </c>
      <c r="D1386" s="1487">
        <v>24.200000000000003</v>
      </c>
      <c r="E1386" s="1487">
        <v>24.200000000000003</v>
      </c>
      <c r="F1386" s="1486">
        <v>24.200000000000003</v>
      </c>
      <c r="G1386" s="1487"/>
      <c r="H1386" s="1481"/>
      <c r="I1386" s="1482"/>
      <c r="J1386" s="1482">
        <v>24.200000000000003</v>
      </c>
      <c r="K1386" s="1482"/>
      <c r="L1386" s="1387"/>
      <c r="M1386" s="1387"/>
      <c r="N1386" s="1387"/>
      <c r="O1386" s="1387"/>
      <c r="P1386" s="1387"/>
      <c r="Q1386" s="1387"/>
      <c r="R1386" s="1387"/>
      <c r="S1386" s="1355"/>
      <c r="T1386" s="1443">
        <f t="shared" si="99"/>
        <v>0</v>
      </c>
      <c r="U1386" s="1177" t="e">
        <f t="shared" si="100"/>
        <v>#DIV/0!</v>
      </c>
    </row>
    <row r="1387" spans="1:23" s="835" customFormat="1" ht="18">
      <c r="A1387" s="1495">
        <v>71</v>
      </c>
      <c r="B1387" s="1488" t="s">
        <v>5858</v>
      </c>
      <c r="C1387" s="1490" t="s">
        <v>1067</v>
      </c>
      <c r="D1387" s="1487">
        <v>24.200000000000003</v>
      </c>
      <c r="E1387" s="1487">
        <v>24.200000000000003</v>
      </c>
      <c r="F1387" s="1486">
        <v>24.200000000000003</v>
      </c>
      <c r="G1387" s="1487"/>
      <c r="H1387" s="1481"/>
      <c r="I1387" s="1482"/>
      <c r="J1387" s="1482">
        <v>24.200000000000003</v>
      </c>
      <c r="K1387" s="1482"/>
      <c r="L1387" s="1387"/>
      <c r="M1387" s="1387"/>
      <c r="N1387" s="1387"/>
      <c r="O1387" s="1387"/>
      <c r="P1387" s="1387"/>
      <c r="Q1387" s="1387"/>
      <c r="R1387" s="1387"/>
      <c r="S1387" s="1355"/>
      <c r="T1387" s="1443">
        <f t="shared" si="99"/>
        <v>0</v>
      </c>
      <c r="U1387" s="1177" t="e">
        <f t="shared" si="100"/>
        <v>#DIV/0!</v>
      </c>
    </row>
    <row r="1388" spans="1:23" s="835" customFormat="1" ht="18">
      <c r="A1388" s="1495">
        <v>72</v>
      </c>
      <c r="B1388" s="1488" t="s">
        <v>5859</v>
      </c>
      <c r="C1388" s="1490" t="s">
        <v>1067</v>
      </c>
      <c r="D1388" s="1487">
        <v>27.500000000000004</v>
      </c>
      <c r="E1388" s="1487">
        <v>27.500000000000004</v>
      </c>
      <c r="F1388" s="1486">
        <v>27.500000000000004</v>
      </c>
      <c r="G1388" s="1487"/>
      <c r="H1388" s="1481"/>
      <c r="I1388" s="1482"/>
      <c r="J1388" s="1482">
        <v>27.500000000000004</v>
      </c>
      <c r="K1388" s="1482"/>
      <c r="L1388" s="1387"/>
      <c r="M1388" s="1387"/>
      <c r="N1388" s="1387"/>
      <c r="O1388" s="1387"/>
      <c r="P1388" s="1387"/>
      <c r="Q1388" s="1387"/>
      <c r="R1388" s="1387"/>
      <c r="S1388" s="1355"/>
      <c r="T1388" s="1443">
        <f t="shared" si="99"/>
        <v>0</v>
      </c>
      <c r="U1388" s="1177" t="e">
        <f t="shared" si="100"/>
        <v>#DIV/0!</v>
      </c>
    </row>
    <row r="1389" spans="1:23" s="835" customFormat="1" ht="31.5">
      <c r="A1389" s="1495">
        <v>73</v>
      </c>
      <c r="B1389" s="1488" t="s">
        <v>5860</v>
      </c>
      <c r="C1389" s="1490" t="s">
        <v>1067</v>
      </c>
      <c r="D1389" s="1487">
        <v>27.500000000000004</v>
      </c>
      <c r="E1389" s="1487">
        <v>27.500000000000004</v>
      </c>
      <c r="F1389" s="1486">
        <v>27.500000000000004</v>
      </c>
      <c r="G1389" s="1487"/>
      <c r="H1389" s="1481"/>
      <c r="I1389" s="1482"/>
      <c r="J1389" s="1482">
        <v>27.500000000000004</v>
      </c>
      <c r="K1389" s="1482"/>
      <c r="L1389" s="1387"/>
      <c r="M1389" s="1387"/>
      <c r="N1389" s="1387"/>
      <c r="O1389" s="1387"/>
      <c r="P1389" s="1387"/>
      <c r="Q1389" s="1387"/>
      <c r="R1389" s="1387"/>
      <c r="S1389" s="1355"/>
      <c r="T1389" s="1443">
        <f t="shared" si="99"/>
        <v>0</v>
      </c>
      <c r="U1389" s="1177" t="e">
        <f t="shared" si="100"/>
        <v>#DIV/0!</v>
      </c>
    </row>
    <row r="1390" spans="1:23" s="835" customFormat="1" ht="31.5">
      <c r="A1390" s="1495">
        <v>74</v>
      </c>
      <c r="B1390" s="1488" t="s">
        <v>5861</v>
      </c>
      <c r="C1390" s="1490" t="s">
        <v>1067</v>
      </c>
      <c r="D1390" s="1487">
        <v>27.500000000000004</v>
      </c>
      <c r="E1390" s="1487">
        <v>27.500000000000004</v>
      </c>
      <c r="F1390" s="1486">
        <v>27.500000000000004</v>
      </c>
      <c r="G1390" s="1487"/>
      <c r="H1390" s="1481"/>
      <c r="I1390" s="1482"/>
      <c r="J1390" s="1482">
        <v>27.500000000000004</v>
      </c>
      <c r="K1390" s="1482"/>
      <c r="L1390" s="1387"/>
      <c r="M1390" s="1387"/>
      <c r="N1390" s="1387"/>
      <c r="O1390" s="1387"/>
      <c r="P1390" s="1387"/>
      <c r="Q1390" s="1387"/>
      <c r="R1390" s="1387"/>
      <c r="S1390" s="1355"/>
      <c r="T1390" s="1443">
        <f t="shared" si="99"/>
        <v>0</v>
      </c>
      <c r="U1390" s="1177" t="e">
        <f t="shared" si="100"/>
        <v>#DIV/0!</v>
      </c>
    </row>
    <row r="1391" spans="1:23" s="835" customFormat="1" ht="31.5">
      <c r="A1391" s="1495">
        <v>75</v>
      </c>
      <c r="B1391" s="1488" t="s">
        <v>5862</v>
      </c>
      <c r="C1391" s="1490" t="s">
        <v>1067</v>
      </c>
      <c r="D1391" s="1487">
        <v>24.200000000000003</v>
      </c>
      <c r="E1391" s="1487">
        <v>24.200000000000003</v>
      </c>
      <c r="F1391" s="1486">
        <v>24.200000000000003</v>
      </c>
      <c r="G1391" s="1487"/>
      <c r="H1391" s="1481"/>
      <c r="I1391" s="1482"/>
      <c r="J1391" s="1482">
        <v>24.200000000000003</v>
      </c>
      <c r="K1391" s="1482"/>
      <c r="L1391" s="1387"/>
      <c r="M1391" s="1387"/>
      <c r="N1391" s="1387"/>
      <c r="O1391" s="1387"/>
      <c r="P1391" s="1387"/>
      <c r="Q1391" s="1387"/>
      <c r="R1391" s="1387"/>
      <c r="S1391" s="1355"/>
      <c r="T1391" s="1443">
        <f t="shared" si="99"/>
        <v>0</v>
      </c>
      <c r="U1391" s="1177" t="e">
        <f t="shared" si="100"/>
        <v>#DIV/0!</v>
      </c>
    </row>
    <row r="1392" spans="1:23" s="835" customFormat="1" ht="18">
      <c r="A1392" s="1495">
        <v>76</v>
      </c>
      <c r="B1392" s="1488" t="s">
        <v>5863</v>
      </c>
      <c r="C1392" s="1490" t="s">
        <v>1067</v>
      </c>
      <c r="D1392" s="1487">
        <v>27.500000000000004</v>
      </c>
      <c r="E1392" s="1487">
        <v>27.500000000000004</v>
      </c>
      <c r="F1392" s="1486">
        <v>27.500000000000004</v>
      </c>
      <c r="G1392" s="1487"/>
      <c r="H1392" s="1481"/>
      <c r="I1392" s="1482"/>
      <c r="J1392" s="1482">
        <v>27.500000000000004</v>
      </c>
      <c r="K1392" s="1482"/>
      <c r="L1392" s="1387"/>
      <c r="M1392" s="1387"/>
      <c r="N1392" s="1387"/>
      <c r="O1392" s="1387"/>
      <c r="P1392" s="1387"/>
      <c r="Q1392" s="1387"/>
      <c r="R1392" s="1387"/>
      <c r="S1392" s="1355"/>
      <c r="T1392" s="1443">
        <f t="shared" si="99"/>
        <v>0</v>
      </c>
      <c r="U1392" s="1177" t="e">
        <f t="shared" si="100"/>
        <v>#DIV/0!</v>
      </c>
    </row>
    <row r="1393" spans="1:21" s="835" customFormat="1" ht="18">
      <c r="A1393" s="1495">
        <v>77</v>
      </c>
      <c r="B1393" s="1488" t="s">
        <v>5864</v>
      </c>
      <c r="C1393" s="1490" t="s">
        <v>1067</v>
      </c>
      <c r="D1393" s="1487">
        <v>27.500000000000004</v>
      </c>
      <c r="E1393" s="1487">
        <v>27.500000000000004</v>
      </c>
      <c r="F1393" s="1486">
        <v>27.500000000000004</v>
      </c>
      <c r="G1393" s="1487"/>
      <c r="H1393" s="1481"/>
      <c r="I1393" s="1482"/>
      <c r="J1393" s="1482">
        <v>27.500000000000004</v>
      </c>
      <c r="K1393" s="1482"/>
      <c r="L1393" s="1387"/>
      <c r="M1393" s="1387"/>
      <c r="N1393" s="1387"/>
      <c r="O1393" s="1387"/>
      <c r="P1393" s="1387"/>
      <c r="Q1393" s="1387"/>
      <c r="R1393" s="1387"/>
      <c r="S1393" s="1355"/>
      <c r="T1393" s="1443">
        <f t="shared" si="99"/>
        <v>0</v>
      </c>
      <c r="U1393" s="1177" t="e">
        <f t="shared" si="100"/>
        <v>#DIV/0!</v>
      </c>
    </row>
    <row r="1394" spans="1:21" s="835" customFormat="1" ht="31.5">
      <c r="A1394" s="1495">
        <v>78</v>
      </c>
      <c r="B1394" s="1488" t="s">
        <v>5865</v>
      </c>
      <c r="C1394" s="1490" t="s">
        <v>1067</v>
      </c>
      <c r="D1394" s="1487">
        <v>27.500000000000004</v>
      </c>
      <c r="E1394" s="1487">
        <v>27.500000000000004</v>
      </c>
      <c r="F1394" s="1486">
        <v>27.500000000000004</v>
      </c>
      <c r="G1394" s="1487"/>
      <c r="H1394" s="1481"/>
      <c r="I1394" s="1482"/>
      <c r="J1394" s="1482">
        <v>27.500000000000004</v>
      </c>
      <c r="K1394" s="1482"/>
      <c r="L1394" s="1387"/>
      <c r="M1394" s="1387"/>
      <c r="N1394" s="1387"/>
      <c r="O1394" s="1387"/>
      <c r="P1394" s="1387"/>
      <c r="Q1394" s="1387"/>
      <c r="R1394" s="1387"/>
      <c r="S1394" s="1355"/>
      <c r="T1394" s="1443">
        <f t="shared" si="99"/>
        <v>0</v>
      </c>
      <c r="U1394" s="1177" t="e">
        <f t="shared" si="100"/>
        <v>#DIV/0!</v>
      </c>
    </row>
    <row r="1395" spans="1:21" s="835" customFormat="1" ht="31.5">
      <c r="A1395" s="1495">
        <v>79</v>
      </c>
      <c r="B1395" s="1488" t="s">
        <v>5866</v>
      </c>
      <c r="C1395" s="1490" t="s">
        <v>1067</v>
      </c>
      <c r="D1395" s="1487">
        <v>27.500000000000004</v>
      </c>
      <c r="E1395" s="1487">
        <v>27.500000000000004</v>
      </c>
      <c r="F1395" s="1486">
        <v>27.500000000000004</v>
      </c>
      <c r="G1395" s="1487"/>
      <c r="H1395" s="1481"/>
      <c r="I1395" s="1482"/>
      <c r="J1395" s="1482">
        <v>27.500000000000004</v>
      </c>
      <c r="K1395" s="1482"/>
      <c r="L1395" s="1387"/>
      <c r="M1395" s="1387"/>
      <c r="N1395" s="1387"/>
      <c r="O1395" s="1387"/>
      <c r="P1395" s="1387"/>
      <c r="Q1395" s="1387"/>
      <c r="R1395" s="1387"/>
      <c r="S1395" s="1355"/>
      <c r="T1395" s="1443">
        <f t="shared" si="99"/>
        <v>0</v>
      </c>
      <c r="U1395" s="1177" t="e">
        <f t="shared" si="100"/>
        <v>#DIV/0!</v>
      </c>
    </row>
    <row r="1396" spans="1:21" s="835" customFormat="1" ht="18">
      <c r="A1396" s="1495">
        <v>80</v>
      </c>
      <c r="B1396" s="1488" t="s">
        <v>5867</v>
      </c>
      <c r="C1396" s="1490" t="s">
        <v>1067</v>
      </c>
      <c r="D1396" s="1487">
        <v>24.200000000000003</v>
      </c>
      <c r="E1396" s="1487">
        <v>24.200000000000003</v>
      </c>
      <c r="F1396" s="1486">
        <v>24.200000000000003</v>
      </c>
      <c r="G1396" s="1487"/>
      <c r="H1396" s="1481"/>
      <c r="I1396" s="1482"/>
      <c r="J1396" s="1482">
        <v>24.200000000000003</v>
      </c>
      <c r="K1396" s="1482"/>
      <c r="L1396" s="1387"/>
      <c r="M1396" s="1387"/>
      <c r="N1396" s="1387"/>
      <c r="O1396" s="1387"/>
      <c r="P1396" s="1387"/>
      <c r="Q1396" s="1387"/>
      <c r="R1396" s="1387"/>
      <c r="S1396" s="1355"/>
      <c r="T1396" s="1443">
        <f t="shared" si="99"/>
        <v>0</v>
      </c>
      <c r="U1396" s="1177" t="e">
        <f t="shared" si="100"/>
        <v>#DIV/0!</v>
      </c>
    </row>
    <row r="1397" spans="1:21" s="835" customFormat="1" ht="18">
      <c r="A1397" s="1495">
        <v>81</v>
      </c>
      <c r="B1397" s="1488" t="s">
        <v>5868</v>
      </c>
      <c r="C1397" s="1490" t="s">
        <v>1067</v>
      </c>
      <c r="D1397" s="1487">
        <v>27.500000000000004</v>
      </c>
      <c r="E1397" s="1487">
        <v>27.500000000000004</v>
      </c>
      <c r="F1397" s="1486">
        <v>27.500000000000004</v>
      </c>
      <c r="G1397" s="1487"/>
      <c r="H1397" s="1481"/>
      <c r="I1397" s="1482"/>
      <c r="J1397" s="1482">
        <v>27.500000000000004</v>
      </c>
      <c r="K1397" s="1482"/>
      <c r="L1397" s="1387"/>
      <c r="M1397" s="1387"/>
      <c r="N1397" s="1387"/>
      <c r="O1397" s="1387"/>
      <c r="P1397" s="1387"/>
      <c r="Q1397" s="1387"/>
      <c r="R1397" s="1387"/>
      <c r="S1397" s="1355"/>
      <c r="T1397" s="1443">
        <f t="shared" si="99"/>
        <v>0</v>
      </c>
      <c r="U1397" s="1177" t="e">
        <f t="shared" si="100"/>
        <v>#DIV/0!</v>
      </c>
    </row>
    <row r="1398" spans="1:21" s="835" customFormat="1" ht="31.5">
      <c r="A1398" s="1495">
        <v>82</v>
      </c>
      <c r="B1398" s="1488" t="s">
        <v>5869</v>
      </c>
      <c r="C1398" s="1490" t="s">
        <v>1067</v>
      </c>
      <c r="D1398" s="1487">
        <v>137.5</v>
      </c>
      <c r="E1398" s="1487">
        <v>137.5</v>
      </c>
      <c r="F1398" s="1486">
        <v>137.5</v>
      </c>
      <c r="G1398" s="1487"/>
      <c r="H1398" s="1481"/>
      <c r="I1398" s="1482"/>
      <c r="J1398" s="1482">
        <v>137.5</v>
      </c>
      <c r="K1398" s="1482"/>
      <c r="L1398" s="1387"/>
      <c r="M1398" s="1387"/>
      <c r="N1398" s="1387"/>
      <c r="O1398" s="1387"/>
      <c r="P1398" s="1387"/>
      <c r="Q1398" s="1387"/>
      <c r="R1398" s="1387"/>
      <c r="S1398" s="1355"/>
      <c r="T1398" s="1443">
        <f t="shared" si="99"/>
        <v>0</v>
      </c>
      <c r="U1398" s="1177" t="e">
        <f t="shared" si="100"/>
        <v>#DIV/0!</v>
      </c>
    </row>
    <row r="1399" spans="1:21" s="835" customFormat="1" ht="31.5">
      <c r="A1399" s="1495">
        <v>83</v>
      </c>
      <c r="B1399" s="1488" t="s">
        <v>5870</v>
      </c>
      <c r="C1399" s="1490" t="s">
        <v>1067</v>
      </c>
      <c r="D1399" s="1487">
        <v>71.5</v>
      </c>
      <c r="E1399" s="1487">
        <v>71.5</v>
      </c>
      <c r="F1399" s="1486">
        <v>71.5</v>
      </c>
      <c r="G1399" s="1487"/>
      <c r="H1399" s="1481"/>
      <c r="I1399" s="1482"/>
      <c r="J1399" s="1482">
        <v>71.5</v>
      </c>
      <c r="K1399" s="1482"/>
      <c r="L1399" s="1387"/>
      <c r="M1399" s="1387"/>
      <c r="N1399" s="1387"/>
      <c r="O1399" s="1387"/>
      <c r="P1399" s="1387"/>
      <c r="Q1399" s="1387"/>
      <c r="R1399" s="1387"/>
      <c r="S1399" s="1355"/>
      <c r="T1399" s="1443">
        <f t="shared" si="99"/>
        <v>0</v>
      </c>
      <c r="U1399" s="1177" t="e">
        <f t="shared" si="100"/>
        <v>#DIV/0!</v>
      </c>
    </row>
    <row r="1400" spans="1:21" s="835" customFormat="1" ht="18">
      <c r="A1400" s="1495">
        <v>84</v>
      </c>
      <c r="B1400" s="1488" t="s">
        <v>5871</v>
      </c>
      <c r="C1400" s="1490" t="s">
        <v>1067</v>
      </c>
      <c r="D1400" s="1487">
        <v>24.200000000000003</v>
      </c>
      <c r="E1400" s="1487">
        <v>24.200000000000003</v>
      </c>
      <c r="F1400" s="1486">
        <v>24.200000000000003</v>
      </c>
      <c r="G1400" s="1487"/>
      <c r="H1400" s="1481"/>
      <c r="I1400" s="1482"/>
      <c r="J1400" s="1482">
        <v>24.200000000000003</v>
      </c>
      <c r="K1400" s="1482"/>
      <c r="L1400" s="1387"/>
      <c r="M1400" s="1387"/>
      <c r="N1400" s="1387"/>
      <c r="O1400" s="1387"/>
      <c r="P1400" s="1387"/>
      <c r="Q1400" s="1387"/>
      <c r="R1400" s="1387"/>
      <c r="S1400" s="1355"/>
      <c r="T1400" s="1443">
        <f t="shared" si="99"/>
        <v>0</v>
      </c>
      <c r="U1400" s="1177" t="e">
        <f t="shared" si="100"/>
        <v>#DIV/0!</v>
      </c>
    </row>
    <row r="1401" spans="1:21" s="835" customFormat="1" ht="31.5">
      <c r="A1401" s="1495">
        <v>85</v>
      </c>
      <c r="B1401" s="1488" t="s">
        <v>5872</v>
      </c>
      <c r="C1401" s="1490" t="s">
        <v>1067</v>
      </c>
      <c r="D1401" s="1487">
        <v>550</v>
      </c>
      <c r="E1401" s="1487">
        <v>550</v>
      </c>
      <c r="F1401" s="1486">
        <v>550</v>
      </c>
      <c r="G1401" s="1487"/>
      <c r="H1401" s="1481"/>
      <c r="I1401" s="1482"/>
      <c r="J1401" s="1482">
        <v>550</v>
      </c>
      <c r="K1401" s="1482"/>
      <c r="L1401" s="1387"/>
      <c r="M1401" s="1387"/>
      <c r="N1401" s="1387"/>
      <c r="O1401" s="1387"/>
      <c r="P1401" s="1387"/>
      <c r="Q1401" s="1387"/>
      <c r="R1401" s="1387"/>
      <c r="S1401" s="1355"/>
      <c r="T1401" s="1443">
        <f t="shared" si="99"/>
        <v>0</v>
      </c>
      <c r="U1401" s="1177" t="e">
        <f t="shared" si="100"/>
        <v>#DIV/0!</v>
      </c>
    </row>
    <row r="1402" spans="1:21" s="835" customFormat="1" ht="18">
      <c r="A1402" s="1495">
        <v>86</v>
      </c>
      <c r="B1402" s="1488" t="s">
        <v>5873</v>
      </c>
      <c r="C1402" s="1490" t="s">
        <v>1067</v>
      </c>
      <c r="D1402" s="1487">
        <v>18.700000000000003</v>
      </c>
      <c r="E1402" s="1487">
        <v>18.700000000000003</v>
      </c>
      <c r="F1402" s="1486">
        <v>18.700000000000003</v>
      </c>
      <c r="G1402" s="1487"/>
      <c r="H1402" s="1481"/>
      <c r="I1402" s="1482"/>
      <c r="J1402" s="1482">
        <v>18.700000000000003</v>
      </c>
      <c r="K1402" s="1482"/>
      <c r="L1402" s="1387"/>
      <c r="M1402" s="1387"/>
      <c r="N1402" s="1387"/>
      <c r="O1402" s="1387"/>
      <c r="P1402" s="1387"/>
      <c r="Q1402" s="1387"/>
      <c r="R1402" s="1387"/>
      <c r="S1402" s="1355"/>
      <c r="T1402" s="1443">
        <f t="shared" si="99"/>
        <v>0</v>
      </c>
      <c r="U1402" s="1177" t="e">
        <f t="shared" si="100"/>
        <v>#DIV/0!</v>
      </c>
    </row>
    <row r="1403" spans="1:21" s="835" customFormat="1" ht="18">
      <c r="A1403" s="1495">
        <v>87</v>
      </c>
      <c r="B1403" s="1488" t="s">
        <v>5874</v>
      </c>
      <c r="C1403" s="1490" t="s">
        <v>1067</v>
      </c>
      <c r="D1403" s="1487">
        <v>18.700000000000003</v>
      </c>
      <c r="E1403" s="1487">
        <v>18.700000000000003</v>
      </c>
      <c r="F1403" s="1486">
        <v>18.700000000000003</v>
      </c>
      <c r="G1403" s="1487"/>
      <c r="H1403" s="1481"/>
      <c r="I1403" s="1482"/>
      <c r="J1403" s="1482">
        <v>18.700000000000003</v>
      </c>
      <c r="K1403" s="1482"/>
      <c r="L1403" s="1387"/>
      <c r="M1403" s="1387"/>
      <c r="N1403" s="1387"/>
      <c r="O1403" s="1387"/>
      <c r="P1403" s="1387"/>
      <c r="Q1403" s="1387"/>
      <c r="R1403" s="1387"/>
      <c r="S1403" s="1355"/>
      <c r="T1403" s="1443">
        <f t="shared" si="99"/>
        <v>0</v>
      </c>
      <c r="U1403" s="1177" t="e">
        <f t="shared" si="100"/>
        <v>#DIV/0!</v>
      </c>
    </row>
    <row r="1404" spans="1:21" s="835" customFormat="1" ht="18">
      <c r="A1404" s="1495">
        <v>88</v>
      </c>
      <c r="B1404" s="1488" t="s">
        <v>5875</v>
      </c>
      <c r="C1404" s="1490" t="s">
        <v>1067</v>
      </c>
      <c r="D1404" s="1487">
        <v>24.200000000000003</v>
      </c>
      <c r="E1404" s="1487">
        <v>24.200000000000003</v>
      </c>
      <c r="F1404" s="1486">
        <v>24.200000000000003</v>
      </c>
      <c r="G1404" s="1487"/>
      <c r="H1404" s="1481"/>
      <c r="I1404" s="1482"/>
      <c r="J1404" s="1482">
        <v>24.200000000000003</v>
      </c>
      <c r="K1404" s="1482"/>
      <c r="L1404" s="1387"/>
      <c r="M1404" s="1387"/>
      <c r="N1404" s="1387"/>
      <c r="O1404" s="1387"/>
      <c r="P1404" s="1387"/>
      <c r="Q1404" s="1387"/>
      <c r="R1404" s="1387"/>
      <c r="S1404" s="1355"/>
      <c r="T1404" s="1443">
        <f t="shared" si="99"/>
        <v>0</v>
      </c>
      <c r="U1404" s="1177" t="e">
        <f t="shared" si="100"/>
        <v>#DIV/0!</v>
      </c>
    </row>
    <row r="1405" spans="1:21" s="835" customFormat="1" ht="18">
      <c r="A1405" s="1495">
        <v>89</v>
      </c>
      <c r="B1405" s="1488" t="s">
        <v>5876</v>
      </c>
      <c r="C1405" s="1490" t="s">
        <v>1067</v>
      </c>
      <c r="D1405" s="1487">
        <v>24.200000000000003</v>
      </c>
      <c r="E1405" s="1487">
        <v>24.200000000000003</v>
      </c>
      <c r="F1405" s="1486">
        <v>24.200000000000003</v>
      </c>
      <c r="G1405" s="1487"/>
      <c r="H1405" s="1481"/>
      <c r="I1405" s="1482"/>
      <c r="J1405" s="1482">
        <v>24.200000000000003</v>
      </c>
      <c r="K1405" s="1482"/>
      <c r="L1405" s="1387"/>
      <c r="M1405" s="1387"/>
      <c r="N1405" s="1387"/>
      <c r="O1405" s="1387"/>
      <c r="P1405" s="1387"/>
      <c r="Q1405" s="1387"/>
      <c r="R1405" s="1387"/>
      <c r="S1405" s="1355"/>
      <c r="T1405" s="1443">
        <f t="shared" si="99"/>
        <v>0</v>
      </c>
      <c r="U1405" s="1177" t="e">
        <f t="shared" si="100"/>
        <v>#DIV/0!</v>
      </c>
    </row>
    <row r="1406" spans="1:21" s="835" customFormat="1" ht="18">
      <c r="A1406" s="1495">
        <v>90</v>
      </c>
      <c r="B1406" s="1488" t="s">
        <v>5877</v>
      </c>
      <c r="C1406" s="1490" t="s">
        <v>1067</v>
      </c>
      <c r="D1406" s="1487">
        <v>33</v>
      </c>
      <c r="E1406" s="1487">
        <v>33</v>
      </c>
      <c r="F1406" s="1486">
        <v>33</v>
      </c>
      <c r="G1406" s="1487"/>
      <c r="H1406" s="1481"/>
      <c r="I1406" s="1482"/>
      <c r="J1406" s="1482">
        <v>33</v>
      </c>
      <c r="K1406" s="1482"/>
      <c r="L1406" s="1387"/>
      <c r="M1406" s="1387"/>
      <c r="N1406" s="1387"/>
      <c r="O1406" s="1387"/>
      <c r="P1406" s="1387"/>
      <c r="Q1406" s="1387"/>
      <c r="R1406" s="1387"/>
      <c r="S1406" s="1355"/>
      <c r="T1406" s="1443">
        <f t="shared" si="99"/>
        <v>0</v>
      </c>
      <c r="U1406" s="1177" t="e">
        <f t="shared" si="100"/>
        <v>#DIV/0!</v>
      </c>
    </row>
    <row r="1407" spans="1:21" s="835" customFormat="1" ht="31.5">
      <c r="A1407" s="1495">
        <v>91</v>
      </c>
      <c r="B1407" s="1488" t="s">
        <v>5878</v>
      </c>
      <c r="C1407" s="1490" t="s">
        <v>1067</v>
      </c>
      <c r="D1407" s="1487">
        <v>24.200000000000003</v>
      </c>
      <c r="E1407" s="1487">
        <v>24.200000000000003</v>
      </c>
      <c r="F1407" s="1486">
        <v>24.200000000000003</v>
      </c>
      <c r="G1407" s="1487"/>
      <c r="H1407" s="1481"/>
      <c r="I1407" s="1482"/>
      <c r="J1407" s="1482">
        <v>24.200000000000003</v>
      </c>
      <c r="K1407" s="1482"/>
      <c r="L1407" s="1387"/>
      <c r="M1407" s="1387"/>
      <c r="N1407" s="1387"/>
      <c r="O1407" s="1387"/>
      <c r="P1407" s="1387"/>
      <c r="Q1407" s="1387"/>
      <c r="R1407" s="1387"/>
      <c r="S1407" s="1355"/>
      <c r="T1407" s="1443">
        <f t="shared" si="99"/>
        <v>0</v>
      </c>
      <c r="U1407" s="1177" t="e">
        <f t="shared" si="100"/>
        <v>#DIV/0!</v>
      </c>
    </row>
    <row r="1408" spans="1:21" s="835" customFormat="1" ht="18">
      <c r="A1408" s="1495">
        <v>92</v>
      </c>
      <c r="B1408" s="1488" t="s">
        <v>5879</v>
      </c>
      <c r="C1408" s="1490" t="s">
        <v>1067</v>
      </c>
      <c r="D1408" s="1487">
        <v>27.500000000000004</v>
      </c>
      <c r="E1408" s="1487">
        <v>27.500000000000004</v>
      </c>
      <c r="F1408" s="1486">
        <v>27.500000000000004</v>
      </c>
      <c r="G1408" s="1487"/>
      <c r="H1408" s="1481"/>
      <c r="I1408" s="1482"/>
      <c r="J1408" s="1482">
        <v>27.500000000000004</v>
      </c>
      <c r="K1408" s="1482"/>
      <c r="L1408" s="1387"/>
      <c r="M1408" s="1387"/>
      <c r="N1408" s="1387"/>
      <c r="O1408" s="1387"/>
      <c r="P1408" s="1387"/>
      <c r="Q1408" s="1387"/>
      <c r="R1408" s="1387"/>
      <c r="S1408" s="1355"/>
      <c r="T1408" s="1443">
        <f t="shared" ref="T1408:T1471" si="101">S1408</f>
        <v>0</v>
      </c>
      <c r="U1408" s="1177" t="e">
        <f t="shared" si="100"/>
        <v>#DIV/0!</v>
      </c>
    </row>
    <row r="1409" spans="1:21" s="835" customFormat="1" ht="18">
      <c r="A1409" s="1495">
        <v>93</v>
      </c>
      <c r="B1409" s="1488" t="s">
        <v>5880</v>
      </c>
      <c r="C1409" s="1490" t="s">
        <v>1067</v>
      </c>
      <c r="D1409" s="1487">
        <v>27.500000000000004</v>
      </c>
      <c r="E1409" s="1487">
        <v>27.500000000000004</v>
      </c>
      <c r="F1409" s="1486">
        <v>27.500000000000004</v>
      </c>
      <c r="G1409" s="1487"/>
      <c r="H1409" s="1481"/>
      <c r="I1409" s="1482"/>
      <c r="J1409" s="1482">
        <v>27.500000000000004</v>
      </c>
      <c r="K1409" s="1482"/>
      <c r="L1409" s="1387"/>
      <c r="M1409" s="1387"/>
      <c r="N1409" s="1387"/>
      <c r="O1409" s="1387"/>
      <c r="P1409" s="1387"/>
      <c r="Q1409" s="1387"/>
      <c r="R1409" s="1387"/>
      <c r="S1409" s="1355"/>
      <c r="T1409" s="1443">
        <f t="shared" si="101"/>
        <v>0</v>
      </c>
      <c r="U1409" s="1177" t="e">
        <f t="shared" si="100"/>
        <v>#DIV/0!</v>
      </c>
    </row>
    <row r="1410" spans="1:21" s="835" customFormat="1" ht="18">
      <c r="A1410" s="1495">
        <v>94</v>
      </c>
      <c r="B1410" s="1496" t="s">
        <v>5881</v>
      </c>
      <c r="C1410" s="1490" t="s">
        <v>1067</v>
      </c>
      <c r="D1410" s="1487">
        <v>33</v>
      </c>
      <c r="E1410" s="1487">
        <v>33</v>
      </c>
      <c r="F1410" s="1486">
        <v>33</v>
      </c>
      <c r="G1410" s="1487"/>
      <c r="H1410" s="1481"/>
      <c r="I1410" s="1482"/>
      <c r="J1410" s="1482">
        <v>33</v>
      </c>
      <c r="K1410" s="1482"/>
      <c r="L1410" s="1387"/>
      <c r="M1410" s="1387"/>
      <c r="N1410" s="1387"/>
      <c r="O1410" s="1387"/>
      <c r="P1410" s="1387"/>
      <c r="Q1410" s="1387"/>
      <c r="R1410" s="1387"/>
      <c r="S1410" s="1355"/>
      <c r="T1410" s="1443">
        <f t="shared" si="101"/>
        <v>0</v>
      </c>
      <c r="U1410" s="1177" t="e">
        <f t="shared" si="100"/>
        <v>#DIV/0!</v>
      </c>
    </row>
    <row r="1411" spans="1:21" s="835" customFormat="1" ht="18">
      <c r="A1411" s="1495">
        <v>95</v>
      </c>
      <c r="B1411" s="1496" t="s">
        <v>5882</v>
      </c>
      <c r="C1411" s="1490" t="s">
        <v>1067</v>
      </c>
      <c r="D1411" s="1487">
        <v>33</v>
      </c>
      <c r="E1411" s="1487">
        <v>33</v>
      </c>
      <c r="F1411" s="1486">
        <v>33</v>
      </c>
      <c r="G1411" s="1487"/>
      <c r="H1411" s="1481"/>
      <c r="I1411" s="1482"/>
      <c r="J1411" s="1482">
        <v>33</v>
      </c>
      <c r="K1411" s="1482"/>
      <c r="L1411" s="1387"/>
      <c r="M1411" s="1387"/>
      <c r="N1411" s="1387"/>
      <c r="O1411" s="1387"/>
      <c r="P1411" s="1387"/>
      <c r="Q1411" s="1387"/>
      <c r="R1411" s="1387"/>
      <c r="S1411" s="1355"/>
      <c r="T1411" s="1443">
        <f t="shared" si="101"/>
        <v>0</v>
      </c>
      <c r="U1411" s="1177" t="e">
        <f t="shared" si="100"/>
        <v>#DIV/0!</v>
      </c>
    </row>
    <row r="1412" spans="1:21" s="835" customFormat="1" ht="18">
      <c r="A1412" s="1495">
        <v>96</v>
      </c>
      <c r="B1412" s="1496" t="s">
        <v>5883</v>
      </c>
      <c r="C1412" s="1490" t="s">
        <v>1067</v>
      </c>
      <c r="D1412" s="1487">
        <v>33</v>
      </c>
      <c r="E1412" s="1487">
        <v>33</v>
      </c>
      <c r="F1412" s="1486">
        <v>33</v>
      </c>
      <c r="G1412" s="1487"/>
      <c r="H1412" s="1481"/>
      <c r="I1412" s="1482"/>
      <c r="J1412" s="1482">
        <v>33</v>
      </c>
      <c r="K1412" s="1482"/>
      <c r="L1412" s="1387"/>
      <c r="M1412" s="1387"/>
      <c r="N1412" s="1387"/>
      <c r="O1412" s="1387"/>
      <c r="P1412" s="1387"/>
      <c r="Q1412" s="1387"/>
      <c r="R1412" s="1387"/>
      <c r="S1412" s="1355"/>
      <c r="T1412" s="1443">
        <f t="shared" si="101"/>
        <v>0</v>
      </c>
      <c r="U1412" s="1177" t="e">
        <f t="shared" si="100"/>
        <v>#DIV/0!</v>
      </c>
    </row>
    <row r="1413" spans="1:21" s="835" customFormat="1" ht="18">
      <c r="A1413" s="1495">
        <v>97</v>
      </c>
      <c r="B1413" s="1496" t="s">
        <v>5884</v>
      </c>
      <c r="C1413" s="1490" t="s">
        <v>1067</v>
      </c>
      <c r="D1413" s="1487">
        <v>44</v>
      </c>
      <c r="E1413" s="1487">
        <v>44</v>
      </c>
      <c r="F1413" s="1486">
        <v>44</v>
      </c>
      <c r="G1413" s="1487"/>
      <c r="H1413" s="1481"/>
      <c r="I1413" s="1482"/>
      <c r="J1413" s="1482">
        <v>44</v>
      </c>
      <c r="K1413" s="1482"/>
      <c r="L1413" s="1387"/>
      <c r="M1413" s="1387"/>
      <c r="N1413" s="1387"/>
      <c r="O1413" s="1387"/>
      <c r="P1413" s="1387"/>
      <c r="Q1413" s="1387"/>
      <c r="R1413" s="1387"/>
      <c r="S1413" s="1355"/>
      <c r="T1413" s="1443">
        <f t="shared" si="101"/>
        <v>0</v>
      </c>
      <c r="U1413" s="1177" t="e">
        <f t="shared" si="100"/>
        <v>#DIV/0!</v>
      </c>
    </row>
    <row r="1414" spans="1:21" s="835" customFormat="1" ht="18">
      <c r="A1414" s="1495">
        <v>98</v>
      </c>
      <c r="B1414" s="1488" t="s">
        <v>5885</v>
      </c>
      <c r="C1414" s="1490" t="s">
        <v>1067</v>
      </c>
      <c r="D1414" s="1487">
        <v>18.700000000000003</v>
      </c>
      <c r="E1414" s="1487">
        <v>18.700000000000003</v>
      </c>
      <c r="F1414" s="1486">
        <v>18.700000000000003</v>
      </c>
      <c r="G1414" s="1487"/>
      <c r="H1414" s="1481"/>
      <c r="I1414" s="1482"/>
      <c r="J1414" s="1482">
        <v>18.700000000000003</v>
      </c>
      <c r="K1414" s="1482"/>
      <c r="L1414" s="1387"/>
      <c r="M1414" s="1387"/>
      <c r="N1414" s="1387"/>
      <c r="O1414" s="1387"/>
      <c r="P1414" s="1387"/>
      <c r="Q1414" s="1387"/>
      <c r="R1414" s="1387"/>
      <c r="S1414" s="1355"/>
      <c r="T1414" s="1443">
        <f t="shared" si="101"/>
        <v>0</v>
      </c>
      <c r="U1414" s="1177" t="e">
        <f t="shared" si="100"/>
        <v>#DIV/0!</v>
      </c>
    </row>
    <row r="1415" spans="1:21" s="835" customFormat="1" ht="18">
      <c r="A1415" s="1495">
        <v>99</v>
      </c>
      <c r="B1415" s="1488" t="s">
        <v>5886</v>
      </c>
      <c r="C1415" s="1490" t="s">
        <v>1067</v>
      </c>
      <c r="D1415" s="1487">
        <v>24.200000000000003</v>
      </c>
      <c r="E1415" s="1487">
        <v>24.200000000000003</v>
      </c>
      <c r="F1415" s="1486">
        <v>24.200000000000003</v>
      </c>
      <c r="G1415" s="1487"/>
      <c r="H1415" s="1481"/>
      <c r="I1415" s="1482"/>
      <c r="J1415" s="1482">
        <v>24.200000000000003</v>
      </c>
      <c r="K1415" s="1482"/>
      <c r="L1415" s="1387"/>
      <c r="M1415" s="1387"/>
      <c r="N1415" s="1387"/>
      <c r="O1415" s="1387"/>
      <c r="P1415" s="1387"/>
      <c r="Q1415" s="1387"/>
      <c r="R1415" s="1387"/>
      <c r="S1415" s="1355"/>
      <c r="T1415" s="1443">
        <f t="shared" si="101"/>
        <v>0</v>
      </c>
      <c r="U1415" s="1177" t="e">
        <f t="shared" si="100"/>
        <v>#DIV/0!</v>
      </c>
    </row>
    <row r="1416" spans="1:21" s="835" customFormat="1" ht="18">
      <c r="A1416" s="1495">
        <v>100</v>
      </c>
      <c r="B1416" s="1488" t="s">
        <v>5887</v>
      </c>
      <c r="C1416" s="1490" t="s">
        <v>1067</v>
      </c>
      <c r="D1416" s="1487">
        <v>27.500000000000004</v>
      </c>
      <c r="E1416" s="1487">
        <v>27.500000000000004</v>
      </c>
      <c r="F1416" s="1486">
        <v>27.500000000000004</v>
      </c>
      <c r="G1416" s="1487"/>
      <c r="H1416" s="1481"/>
      <c r="I1416" s="1482"/>
      <c r="J1416" s="1482">
        <v>27.500000000000004</v>
      </c>
      <c r="K1416" s="1482"/>
      <c r="L1416" s="1387"/>
      <c r="M1416" s="1387"/>
      <c r="N1416" s="1387"/>
      <c r="O1416" s="1387"/>
      <c r="P1416" s="1387"/>
      <c r="Q1416" s="1387"/>
      <c r="R1416" s="1387"/>
      <c r="S1416" s="1355"/>
      <c r="T1416" s="1443">
        <f t="shared" si="101"/>
        <v>0</v>
      </c>
      <c r="U1416" s="1177" t="e">
        <f t="shared" si="100"/>
        <v>#DIV/0!</v>
      </c>
    </row>
    <row r="1417" spans="1:21" s="835" customFormat="1" ht="18">
      <c r="A1417" s="1495">
        <v>101</v>
      </c>
      <c r="B1417" s="1488" t="s">
        <v>5888</v>
      </c>
      <c r="C1417" s="1490" t="s">
        <v>1067</v>
      </c>
      <c r="D1417" s="1487">
        <v>27.500000000000004</v>
      </c>
      <c r="E1417" s="1487">
        <v>27.500000000000004</v>
      </c>
      <c r="F1417" s="1486">
        <v>27.500000000000004</v>
      </c>
      <c r="G1417" s="1487"/>
      <c r="H1417" s="1481"/>
      <c r="I1417" s="1482"/>
      <c r="J1417" s="1482">
        <v>27.500000000000004</v>
      </c>
      <c r="K1417" s="1482"/>
      <c r="L1417" s="1387"/>
      <c r="M1417" s="1387"/>
      <c r="N1417" s="1387"/>
      <c r="O1417" s="1387"/>
      <c r="P1417" s="1387"/>
      <c r="Q1417" s="1387"/>
      <c r="R1417" s="1387"/>
      <c r="S1417" s="1355"/>
      <c r="T1417" s="1443">
        <f t="shared" si="101"/>
        <v>0</v>
      </c>
      <c r="U1417" s="1177" t="e">
        <f t="shared" si="100"/>
        <v>#DIV/0!</v>
      </c>
    </row>
    <row r="1418" spans="1:21" s="835" customFormat="1" ht="18">
      <c r="A1418" s="1495">
        <v>102</v>
      </c>
      <c r="B1418" s="1488" t="s">
        <v>5889</v>
      </c>
      <c r="C1418" s="1490" t="s">
        <v>1067</v>
      </c>
      <c r="D1418" s="1487">
        <v>27.500000000000004</v>
      </c>
      <c r="E1418" s="1487">
        <v>27.500000000000004</v>
      </c>
      <c r="F1418" s="1486">
        <v>27.500000000000004</v>
      </c>
      <c r="G1418" s="1487"/>
      <c r="H1418" s="1481"/>
      <c r="I1418" s="1482"/>
      <c r="J1418" s="1482">
        <v>27.500000000000004</v>
      </c>
      <c r="K1418" s="1482"/>
      <c r="L1418" s="1387"/>
      <c r="M1418" s="1387"/>
      <c r="N1418" s="1387"/>
      <c r="O1418" s="1387"/>
      <c r="P1418" s="1387"/>
      <c r="Q1418" s="1387"/>
      <c r="R1418" s="1387"/>
      <c r="S1418" s="1355"/>
      <c r="T1418" s="1443">
        <f t="shared" si="101"/>
        <v>0</v>
      </c>
      <c r="U1418" s="1177" t="e">
        <f t="shared" ref="U1418:U1481" si="102">(S1418-Q1418)/Q1418</f>
        <v>#DIV/0!</v>
      </c>
    </row>
    <row r="1419" spans="1:21" s="835" customFormat="1" ht="18">
      <c r="A1419" s="1495">
        <v>103</v>
      </c>
      <c r="B1419" s="1488" t="s">
        <v>5890</v>
      </c>
      <c r="C1419" s="1490" t="s">
        <v>1067</v>
      </c>
      <c r="D1419" s="1487">
        <v>27.500000000000004</v>
      </c>
      <c r="E1419" s="1487">
        <v>27.500000000000004</v>
      </c>
      <c r="F1419" s="1486">
        <v>27.500000000000004</v>
      </c>
      <c r="G1419" s="1487"/>
      <c r="H1419" s="1481"/>
      <c r="I1419" s="1482"/>
      <c r="J1419" s="1482">
        <v>27.500000000000004</v>
      </c>
      <c r="K1419" s="1482"/>
      <c r="L1419" s="1387"/>
      <c r="M1419" s="1387"/>
      <c r="N1419" s="1387"/>
      <c r="O1419" s="1387"/>
      <c r="P1419" s="1387"/>
      <c r="Q1419" s="1387"/>
      <c r="R1419" s="1387"/>
      <c r="S1419" s="1355"/>
      <c r="T1419" s="1443">
        <f t="shared" si="101"/>
        <v>0</v>
      </c>
      <c r="U1419" s="1177" t="e">
        <f t="shared" si="102"/>
        <v>#DIV/0!</v>
      </c>
    </row>
    <row r="1420" spans="1:21" s="835" customFormat="1" ht="31.5">
      <c r="A1420" s="1495">
        <v>104</v>
      </c>
      <c r="B1420" s="1488" t="s">
        <v>5891</v>
      </c>
      <c r="C1420" s="1490" t="s">
        <v>1067</v>
      </c>
      <c r="D1420" s="1487">
        <v>27.500000000000004</v>
      </c>
      <c r="E1420" s="1487">
        <v>27.500000000000004</v>
      </c>
      <c r="F1420" s="1486">
        <v>27.500000000000004</v>
      </c>
      <c r="G1420" s="1487"/>
      <c r="H1420" s="1481"/>
      <c r="I1420" s="1482"/>
      <c r="J1420" s="1482">
        <v>27.500000000000004</v>
      </c>
      <c r="K1420" s="1482"/>
      <c r="L1420" s="1387"/>
      <c r="M1420" s="1387"/>
      <c r="N1420" s="1387"/>
      <c r="O1420" s="1387"/>
      <c r="P1420" s="1387"/>
      <c r="Q1420" s="1387"/>
      <c r="R1420" s="1387"/>
      <c r="S1420" s="1355"/>
      <c r="T1420" s="1443">
        <f t="shared" si="101"/>
        <v>0</v>
      </c>
      <c r="U1420" s="1177" t="e">
        <f t="shared" si="102"/>
        <v>#DIV/0!</v>
      </c>
    </row>
    <row r="1421" spans="1:21" s="835" customFormat="1" ht="18">
      <c r="A1421" s="1495">
        <v>105</v>
      </c>
      <c r="B1421" s="1488" t="s">
        <v>5892</v>
      </c>
      <c r="C1421" s="1490" t="s">
        <v>1067</v>
      </c>
      <c r="D1421" s="1487">
        <v>18.700000000000003</v>
      </c>
      <c r="E1421" s="1487">
        <v>18.700000000000003</v>
      </c>
      <c r="F1421" s="1486">
        <v>18.700000000000003</v>
      </c>
      <c r="G1421" s="1487"/>
      <c r="H1421" s="1481"/>
      <c r="I1421" s="1482"/>
      <c r="J1421" s="1482">
        <v>18.700000000000003</v>
      </c>
      <c r="K1421" s="1482"/>
      <c r="L1421" s="1387"/>
      <c r="M1421" s="1387"/>
      <c r="N1421" s="1387"/>
      <c r="O1421" s="1387"/>
      <c r="P1421" s="1387"/>
      <c r="Q1421" s="1387"/>
      <c r="R1421" s="1387"/>
      <c r="S1421" s="1355"/>
      <c r="T1421" s="1443">
        <f t="shared" si="101"/>
        <v>0</v>
      </c>
      <c r="U1421" s="1177" t="e">
        <f t="shared" si="102"/>
        <v>#DIV/0!</v>
      </c>
    </row>
    <row r="1422" spans="1:21" s="835" customFormat="1" ht="18">
      <c r="A1422" s="1495">
        <v>106</v>
      </c>
      <c r="B1422" s="1488" t="s">
        <v>5893</v>
      </c>
      <c r="C1422" s="1490" t="s">
        <v>1067</v>
      </c>
      <c r="D1422" s="1487">
        <v>27.500000000000004</v>
      </c>
      <c r="E1422" s="1487">
        <v>27.500000000000004</v>
      </c>
      <c r="F1422" s="1486">
        <v>27.500000000000004</v>
      </c>
      <c r="G1422" s="1487"/>
      <c r="H1422" s="1481"/>
      <c r="I1422" s="1482"/>
      <c r="J1422" s="1482">
        <v>27.500000000000004</v>
      </c>
      <c r="K1422" s="1482"/>
      <c r="L1422" s="1387"/>
      <c r="M1422" s="1387"/>
      <c r="N1422" s="1387"/>
      <c r="O1422" s="1387"/>
      <c r="P1422" s="1387"/>
      <c r="Q1422" s="1387"/>
      <c r="R1422" s="1387"/>
      <c r="S1422" s="1355"/>
      <c r="T1422" s="1443">
        <f t="shared" si="101"/>
        <v>0</v>
      </c>
      <c r="U1422" s="1177" t="e">
        <f t="shared" si="102"/>
        <v>#DIV/0!</v>
      </c>
    </row>
    <row r="1423" spans="1:21" s="835" customFormat="1" ht="18">
      <c r="A1423" s="1495">
        <v>107</v>
      </c>
      <c r="B1423" s="1488" t="s">
        <v>5894</v>
      </c>
      <c r="C1423" s="1490" t="s">
        <v>1067</v>
      </c>
      <c r="D1423" s="1487">
        <v>27.500000000000004</v>
      </c>
      <c r="E1423" s="1487">
        <v>27.500000000000004</v>
      </c>
      <c r="F1423" s="1486">
        <v>27.500000000000004</v>
      </c>
      <c r="G1423" s="1487"/>
      <c r="H1423" s="1481"/>
      <c r="I1423" s="1482"/>
      <c r="J1423" s="1482">
        <v>27.500000000000004</v>
      </c>
      <c r="K1423" s="1482"/>
      <c r="L1423" s="1387"/>
      <c r="M1423" s="1387"/>
      <c r="N1423" s="1387"/>
      <c r="O1423" s="1387"/>
      <c r="P1423" s="1387"/>
      <c r="Q1423" s="1387"/>
      <c r="R1423" s="1387"/>
      <c r="S1423" s="1355"/>
      <c r="T1423" s="1443">
        <f t="shared" si="101"/>
        <v>0</v>
      </c>
      <c r="U1423" s="1177" t="e">
        <f t="shared" si="102"/>
        <v>#DIV/0!</v>
      </c>
    </row>
    <row r="1424" spans="1:21" ht="18.75">
      <c r="A1424" s="311">
        <v>51</v>
      </c>
      <c r="B1424" s="1082" t="s">
        <v>3368</v>
      </c>
      <c r="C1424" s="364"/>
      <c r="D1424" s="968"/>
      <c r="E1424" s="968"/>
      <c r="F1424" s="968"/>
      <c r="G1424" s="968"/>
      <c r="H1424" s="975"/>
      <c r="I1424" s="491"/>
      <c r="J1424" s="491"/>
      <c r="K1424" s="491"/>
      <c r="L1424" s="491"/>
      <c r="M1424" s="491"/>
      <c r="N1424" s="491"/>
      <c r="O1424" s="491"/>
      <c r="P1424" s="491"/>
      <c r="Q1424" s="491"/>
      <c r="R1424" s="491"/>
      <c r="S1424" s="1124"/>
      <c r="T1424" s="1133">
        <f t="shared" si="101"/>
        <v>0</v>
      </c>
      <c r="U1424" s="1177" t="e">
        <f t="shared" si="102"/>
        <v>#DIV/0!</v>
      </c>
    </row>
    <row r="1425" spans="1:23" ht="18.75">
      <c r="A1425" s="311"/>
      <c r="B1425" s="1142" t="s">
        <v>5233</v>
      </c>
      <c r="C1425" s="298"/>
      <c r="D1425" s="660"/>
      <c r="E1425" s="660"/>
      <c r="F1425" s="660"/>
      <c r="G1425" s="660"/>
      <c r="H1425" s="975"/>
      <c r="I1425" s="491"/>
      <c r="J1425" s="491"/>
      <c r="K1425" s="491"/>
      <c r="L1425" s="491"/>
      <c r="M1425" s="491"/>
      <c r="N1425" s="491"/>
      <c r="O1425" s="491"/>
      <c r="P1425" s="491"/>
      <c r="Q1425" s="491"/>
      <c r="R1425" s="491"/>
      <c r="S1425" s="1124"/>
      <c r="T1425" s="1133">
        <f t="shared" si="101"/>
        <v>0</v>
      </c>
      <c r="U1425" s="1177" t="e">
        <f t="shared" si="102"/>
        <v>#DIV/0!</v>
      </c>
    </row>
    <row r="1426" spans="1:23" ht="31.5">
      <c r="A1426" s="311"/>
      <c r="B1426" s="1136" t="s">
        <v>3369</v>
      </c>
      <c r="C1426" s="5" t="s">
        <v>749</v>
      </c>
      <c r="D1426" s="660">
        <v>16500</v>
      </c>
      <c r="E1426" s="660">
        <v>16500</v>
      </c>
      <c r="F1426" s="660">
        <v>16500</v>
      </c>
      <c r="G1426" s="660">
        <v>16995</v>
      </c>
      <c r="H1426" s="975">
        <v>16995</v>
      </c>
      <c r="I1426" s="491">
        <v>16995</v>
      </c>
      <c r="J1426" s="491">
        <v>16500</v>
      </c>
      <c r="K1426" s="491"/>
      <c r="L1426" s="1035">
        <v>16995</v>
      </c>
      <c r="M1426" s="1035">
        <v>16995</v>
      </c>
      <c r="N1426" s="1035">
        <v>16995</v>
      </c>
      <c r="O1426" s="1035">
        <v>17674</v>
      </c>
      <c r="P1426" s="1035">
        <v>17674</v>
      </c>
      <c r="Q1426" s="1035">
        <v>17674</v>
      </c>
      <c r="R1426" s="1035">
        <v>17674</v>
      </c>
      <c r="S1426" s="1125">
        <v>17674</v>
      </c>
      <c r="T1426" s="1133">
        <f t="shared" si="101"/>
        <v>17674</v>
      </c>
      <c r="U1426" s="1177">
        <f t="shared" si="102"/>
        <v>0</v>
      </c>
      <c r="W1426" s="282" t="s">
        <v>5908</v>
      </c>
    </row>
    <row r="1427" spans="1:23" ht="18.75">
      <c r="A1427" s="311"/>
      <c r="B1427" s="1136" t="s">
        <v>3373</v>
      </c>
      <c r="C1427" s="5" t="s">
        <v>749</v>
      </c>
      <c r="D1427" s="660">
        <v>28000</v>
      </c>
      <c r="E1427" s="660">
        <v>28000</v>
      </c>
      <c r="F1427" s="660">
        <v>28000</v>
      </c>
      <c r="G1427" s="660">
        <v>28840</v>
      </c>
      <c r="H1427" s="975">
        <v>28840</v>
      </c>
      <c r="I1427" s="491">
        <v>28840</v>
      </c>
      <c r="J1427" s="491">
        <v>28000</v>
      </c>
      <c r="K1427" s="491"/>
      <c r="L1427" s="1035">
        <v>28840</v>
      </c>
      <c r="M1427" s="1035">
        <v>28840</v>
      </c>
      <c r="N1427" s="1035">
        <v>28840</v>
      </c>
      <c r="O1427" s="1035">
        <v>29993</v>
      </c>
      <c r="P1427" s="1035">
        <v>29993</v>
      </c>
      <c r="Q1427" s="1035">
        <v>29993</v>
      </c>
      <c r="R1427" s="1035">
        <v>29993</v>
      </c>
      <c r="S1427" s="1125">
        <v>29993</v>
      </c>
      <c r="T1427" s="1133">
        <f t="shared" si="101"/>
        <v>29993</v>
      </c>
      <c r="U1427" s="1177">
        <f t="shared" si="102"/>
        <v>0</v>
      </c>
    </row>
    <row r="1428" spans="1:23" ht="18.75">
      <c r="A1428" s="311"/>
      <c r="B1428" s="1136" t="s">
        <v>3374</v>
      </c>
      <c r="C1428" s="5" t="s">
        <v>749</v>
      </c>
      <c r="D1428" s="660">
        <v>13500</v>
      </c>
      <c r="E1428" s="660">
        <v>13500</v>
      </c>
      <c r="F1428" s="660">
        <v>13500</v>
      </c>
      <c r="G1428" s="660">
        <v>13905</v>
      </c>
      <c r="H1428" s="975">
        <v>13905</v>
      </c>
      <c r="I1428" s="491">
        <v>13905</v>
      </c>
      <c r="J1428" s="491">
        <v>13500</v>
      </c>
      <c r="K1428" s="491"/>
      <c r="L1428" s="1035">
        <v>13905</v>
      </c>
      <c r="M1428" s="1035">
        <v>13905</v>
      </c>
      <c r="N1428" s="1035">
        <v>13905</v>
      </c>
      <c r="O1428" s="1035">
        <v>14461</v>
      </c>
      <c r="P1428" s="1035">
        <v>14461</v>
      </c>
      <c r="Q1428" s="1035">
        <v>14461</v>
      </c>
      <c r="R1428" s="1035">
        <v>14461</v>
      </c>
      <c r="S1428" s="1125">
        <v>14461</v>
      </c>
      <c r="T1428" s="1133">
        <f t="shared" si="101"/>
        <v>14461</v>
      </c>
      <c r="U1428" s="1177">
        <f t="shared" si="102"/>
        <v>0</v>
      </c>
    </row>
    <row r="1429" spans="1:23" ht="18.75">
      <c r="A1429" s="311"/>
      <c r="B1429" s="1142" t="s">
        <v>3375</v>
      </c>
      <c r="C1429" s="298"/>
      <c r="D1429" s="660"/>
      <c r="E1429" s="660"/>
      <c r="F1429" s="660"/>
      <c r="G1429" s="660"/>
      <c r="H1429" s="975"/>
      <c r="I1429" s="491"/>
      <c r="J1429" s="491"/>
      <c r="K1429" s="491"/>
      <c r="L1429" s="491"/>
      <c r="M1429" s="491"/>
      <c r="N1429" s="491"/>
      <c r="O1429" s="491"/>
      <c r="P1429" s="491"/>
      <c r="Q1429" s="491"/>
      <c r="R1429" s="491"/>
      <c r="S1429" s="1124"/>
      <c r="T1429" s="1133">
        <f t="shared" si="101"/>
        <v>0</v>
      </c>
      <c r="U1429" s="1177" t="e">
        <f t="shared" si="102"/>
        <v>#DIV/0!</v>
      </c>
    </row>
    <row r="1430" spans="1:23" ht="25.5">
      <c r="A1430" s="381"/>
      <c r="B1430" s="1140" t="s">
        <v>3376</v>
      </c>
      <c r="C1430" s="298" t="s">
        <v>3385</v>
      </c>
      <c r="D1430" s="660">
        <v>8430</v>
      </c>
      <c r="E1430" s="660">
        <v>8430</v>
      </c>
      <c r="F1430" s="660">
        <v>8430</v>
      </c>
      <c r="G1430" s="660">
        <v>8683</v>
      </c>
      <c r="H1430" s="975">
        <v>8683</v>
      </c>
      <c r="I1430" s="491">
        <v>8683</v>
      </c>
      <c r="J1430" s="491">
        <v>8430</v>
      </c>
      <c r="K1430" s="491"/>
      <c r="L1430" s="1035">
        <v>8683</v>
      </c>
      <c r="M1430" s="1035">
        <v>8683</v>
      </c>
      <c r="N1430" s="1035">
        <v>8683</v>
      </c>
      <c r="O1430" s="1035">
        <v>9069</v>
      </c>
      <c r="P1430" s="1035">
        <v>9069</v>
      </c>
      <c r="Q1430" s="1035">
        <v>9069</v>
      </c>
      <c r="R1430" s="1035">
        <v>9069</v>
      </c>
      <c r="S1430" s="1125">
        <v>9069</v>
      </c>
      <c r="T1430" s="1133">
        <f t="shared" si="101"/>
        <v>9069</v>
      </c>
      <c r="U1430" s="1177">
        <f t="shared" si="102"/>
        <v>0</v>
      </c>
    </row>
    <row r="1431" spans="1:23" ht="25.5">
      <c r="A1431" s="381"/>
      <c r="B1431" s="1140" t="s">
        <v>3377</v>
      </c>
      <c r="C1431" s="298" t="s">
        <v>3385</v>
      </c>
      <c r="D1431" s="660">
        <v>9641</v>
      </c>
      <c r="E1431" s="660">
        <v>9641</v>
      </c>
      <c r="F1431" s="660">
        <v>9641</v>
      </c>
      <c r="G1431" s="660">
        <v>9930</v>
      </c>
      <c r="H1431" s="975">
        <v>9930</v>
      </c>
      <c r="I1431" s="491">
        <v>9930</v>
      </c>
      <c r="J1431" s="491">
        <v>9641</v>
      </c>
      <c r="K1431" s="491"/>
      <c r="L1431" s="1035">
        <v>9930</v>
      </c>
      <c r="M1431" s="1035">
        <v>9930</v>
      </c>
      <c r="N1431" s="1035">
        <v>9930</v>
      </c>
      <c r="O1431" s="1035">
        <v>10371</v>
      </c>
      <c r="P1431" s="1035">
        <v>10371</v>
      </c>
      <c r="Q1431" s="1035">
        <v>10371</v>
      </c>
      <c r="R1431" s="1035">
        <v>10371</v>
      </c>
      <c r="S1431" s="1125">
        <v>10371</v>
      </c>
      <c r="T1431" s="1133">
        <f t="shared" si="101"/>
        <v>10371</v>
      </c>
      <c r="U1431" s="1177">
        <f t="shared" si="102"/>
        <v>0</v>
      </c>
    </row>
    <row r="1432" spans="1:23" ht="25.5">
      <c r="A1432" s="381"/>
      <c r="B1432" s="1140" t="s">
        <v>3378</v>
      </c>
      <c r="C1432" s="298" t="s">
        <v>3385</v>
      </c>
      <c r="D1432" s="660">
        <v>10116</v>
      </c>
      <c r="E1432" s="660">
        <v>10116</v>
      </c>
      <c r="F1432" s="660">
        <v>10116</v>
      </c>
      <c r="G1432" s="660">
        <v>10419</v>
      </c>
      <c r="H1432" s="975">
        <v>10419</v>
      </c>
      <c r="I1432" s="491">
        <v>10419</v>
      </c>
      <c r="J1432" s="491">
        <v>10116</v>
      </c>
      <c r="K1432" s="491"/>
      <c r="L1432" s="1035">
        <v>10419</v>
      </c>
      <c r="M1432" s="1035">
        <v>10419</v>
      </c>
      <c r="N1432" s="1035">
        <v>10419</v>
      </c>
      <c r="O1432" s="1035">
        <v>10835</v>
      </c>
      <c r="P1432" s="1035">
        <v>10835</v>
      </c>
      <c r="Q1432" s="1035">
        <v>10835</v>
      </c>
      <c r="R1432" s="1035">
        <v>10835</v>
      </c>
      <c r="S1432" s="1125">
        <v>10835</v>
      </c>
      <c r="T1432" s="1133">
        <f t="shared" si="101"/>
        <v>10835</v>
      </c>
      <c r="U1432" s="1177">
        <f t="shared" si="102"/>
        <v>0</v>
      </c>
    </row>
    <row r="1433" spans="1:23" ht="18.75">
      <c r="A1433" s="311"/>
      <c r="B1433" s="1142" t="s">
        <v>3368</v>
      </c>
      <c r="C1433" s="969"/>
      <c r="D1433" s="968"/>
      <c r="E1433" s="968"/>
      <c r="F1433" s="968"/>
      <c r="G1433" s="968"/>
      <c r="H1433" s="975"/>
      <c r="I1433" s="491"/>
      <c r="J1433" s="491"/>
      <c r="K1433" s="491"/>
      <c r="L1433" s="491"/>
      <c r="M1433" s="491"/>
      <c r="N1433" s="491"/>
      <c r="O1433" s="491"/>
      <c r="P1433" s="491"/>
      <c r="Q1433" s="491"/>
      <c r="R1433" s="491"/>
      <c r="S1433" s="1124"/>
      <c r="T1433" s="1133">
        <f t="shared" si="101"/>
        <v>0</v>
      </c>
      <c r="U1433" s="1177" t="e">
        <f t="shared" si="102"/>
        <v>#DIV/0!</v>
      </c>
    </row>
    <row r="1434" spans="1:23" ht="68.25">
      <c r="A1434" s="311"/>
      <c r="B1434" s="1140" t="s">
        <v>2565</v>
      </c>
      <c r="C1434" s="5" t="s">
        <v>749</v>
      </c>
      <c r="D1434" s="660">
        <v>33333</v>
      </c>
      <c r="E1434" s="660">
        <v>33333</v>
      </c>
      <c r="F1434" s="660">
        <v>33333</v>
      </c>
      <c r="G1434" s="660">
        <v>34333</v>
      </c>
      <c r="H1434" s="975">
        <v>34333</v>
      </c>
      <c r="I1434" s="491">
        <v>34333</v>
      </c>
      <c r="J1434" s="491">
        <v>33333</v>
      </c>
      <c r="K1434" s="491"/>
      <c r="L1434" s="1035">
        <v>34333</v>
      </c>
      <c r="M1434" s="1035">
        <v>34333</v>
      </c>
      <c r="N1434" s="1035">
        <v>34333</v>
      </c>
      <c r="O1434" s="1035">
        <v>35706</v>
      </c>
      <c r="P1434" s="1035">
        <v>35706</v>
      </c>
      <c r="Q1434" s="1035">
        <v>35706</v>
      </c>
      <c r="R1434" s="1035">
        <v>35706</v>
      </c>
      <c r="S1434" s="1125">
        <v>35706</v>
      </c>
      <c r="T1434" s="1133">
        <f t="shared" si="101"/>
        <v>35706</v>
      </c>
      <c r="U1434" s="1177">
        <f t="shared" si="102"/>
        <v>0</v>
      </c>
    </row>
    <row r="1435" spans="1:23" ht="68.25">
      <c r="A1435" s="311"/>
      <c r="B1435" s="1140" t="s">
        <v>2566</v>
      </c>
      <c r="C1435" s="5" t="s">
        <v>749</v>
      </c>
      <c r="D1435" s="660">
        <v>89999</v>
      </c>
      <c r="E1435" s="660" t="s">
        <v>399</v>
      </c>
      <c r="F1435" s="660" t="s">
        <v>399</v>
      </c>
      <c r="G1435" s="660"/>
      <c r="H1435" s="975"/>
      <c r="I1435" s="491"/>
      <c r="J1435" s="491" t="s">
        <v>399</v>
      </c>
      <c r="K1435" s="491"/>
      <c r="L1435" s="1081"/>
      <c r="M1435" s="1081"/>
      <c r="N1435" s="1081"/>
      <c r="O1435" s="1081"/>
      <c r="P1435" s="1081"/>
      <c r="Q1435" s="1081"/>
      <c r="R1435" s="1081"/>
      <c r="S1435" s="1124"/>
      <c r="T1435" s="1133">
        <f t="shared" si="101"/>
        <v>0</v>
      </c>
      <c r="U1435" s="1177" t="e">
        <f t="shared" si="102"/>
        <v>#DIV/0!</v>
      </c>
    </row>
    <row r="1436" spans="1:23" ht="38.25">
      <c r="A1436" s="311"/>
      <c r="B1436" s="1140" t="s">
        <v>3379</v>
      </c>
      <c r="C1436" s="5" t="s">
        <v>749</v>
      </c>
      <c r="D1436" s="660">
        <v>20000</v>
      </c>
      <c r="E1436" s="660">
        <v>20000</v>
      </c>
      <c r="F1436" s="660">
        <v>20000</v>
      </c>
      <c r="G1436" s="660">
        <v>20600</v>
      </c>
      <c r="H1436" s="975">
        <v>20600</v>
      </c>
      <c r="I1436" s="491">
        <v>20600</v>
      </c>
      <c r="J1436" s="491">
        <v>20000</v>
      </c>
      <c r="K1436" s="491"/>
      <c r="L1436" s="1035">
        <v>20600</v>
      </c>
      <c r="M1436" s="1035">
        <v>20600</v>
      </c>
      <c r="N1436" s="1035">
        <v>20600</v>
      </c>
      <c r="O1436" s="1035">
        <v>21424</v>
      </c>
      <c r="P1436" s="1035">
        <v>21424</v>
      </c>
      <c r="Q1436" s="1035">
        <v>21424</v>
      </c>
      <c r="R1436" s="1035">
        <v>21424</v>
      </c>
      <c r="S1436" s="1125">
        <v>21424</v>
      </c>
      <c r="T1436" s="1133">
        <f t="shared" si="101"/>
        <v>21424</v>
      </c>
      <c r="U1436" s="1177">
        <f t="shared" si="102"/>
        <v>0</v>
      </c>
    </row>
    <row r="1437" spans="1:23" ht="38.25">
      <c r="A1437" s="311"/>
      <c r="B1437" s="1140" t="s">
        <v>1633</v>
      </c>
      <c r="C1437" s="5" t="s">
        <v>749</v>
      </c>
      <c r="D1437" s="660">
        <v>12500</v>
      </c>
      <c r="E1437" s="660">
        <v>12500</v>
      </c>
      <c r="F1437" s="660">
        <v>12500</v>
      </c>
      <c r="G1437" s="660">
        <v>12875</v>
      </c>
      <c r="H1437" s="975">
        <v>12875</v>
      </c>
      <c r="I1437" s="491">
        <v>12875</v>
      </c>
      <c r="J1437" s="491">
        <v>12500</v>
      </c>
      <c r="K1437" s="491"/>
      <c r="L1437" s="1035">
        <v>12875</v>
      </c>
      <c r="M1437" s="1035">
        <v>12875</v>
      </c>
      <c r="N1437" s="1035">
        <v>12875</v>
      </c>
      <c r="O1437" s="1035">
        <v>13390</v>
      </c>
      <c r="P1437" s="1035">
        <v>13390</v>
      </c>
      <c r="Q1437" s="1035">
        <v>13390</v>
      </c>
      <c r="R1437" s="1035">
        <v>13390</v>
      </c>
      <c r="S1437" s="1125">
        <v>13390</v>
      </c>
      <c r="T1437" s="1133">
        <f t="shared" si="101"/>
        <v>13390</v>
      </c>
      <c r="U1437" s="1177">
        <f t="shared" si="102"/>
        <v>0</v>
      </c>
    </row>
    <row r="1438" spans="1:23" ht="25.5">
      <c r="A1438" s="311"/>
      <c r="B1438" s="1140" t="s">
        <v>1634</v>
      </c>
      <c r="C1438" s="5" t="s">
        <v>749</v>
      </c>
      <c r="D1438" s="660">
        <v>35000</v>
      </c>
      <c r="E1438" s="660">
        <v>35000</v>
      </c>
      <c r="F1438" s="660">
        <v>35000</v>
      </c>
      <c r="G1438" s="660">
        <v>36050</v>
      </c>
      <c r="H1438" s="975">
        <v>36050</v>
      </c>
      <c r="I1438" s="491">
        <v>36050</v>
      </c>
      <c r="J1438" s="491">
        <v>35000</v>
      </c>
      <c r="K1438" s="491"/>
      <c r="L1438" s="1035">
        <v>36050</v>
      </c>
      <c r="M1438" s="1035">
        <v>36050</v>
      </c>
      <c r="N1438" s="1035">
        <v>36050</v>
      </c>
      <c r="O1438" s="1035">
        <v>37492</v>
      </c>
      <c r="P1438" s="1035">
        <v>37492</v>
      </c>
      <c r="Q1438" s="1035">
        <v>37492</v>
      </c>
      <c r="R1438" s="1035">
        <v>37492</v>
      </c>
      <c r="S1438" s="1125">
        <v>37492</v>
      </c>
      <c r="T1438" s="1133">
        <f t="shared" si="101"/>
        <v>37492</v>
      </c>
      <c r="U1438" s="1177">
        <f t="shared" si="102"/>
        <v>0</v>
      </c>
    </row>
    <row r="1439" spans="1:23" ht="18.75">
      <c r="A1439" s="311"/>
      <c r="B1439" s="1140" t="s">
        <v>3337</v>
      </c>
      <c r="C1439" s="5" t="s">
        <v>749</v>
      </c>
      <c r="D1439" s="660">
        <v>35000</v>
      </c>
      <c r="E1439" s="660">
        <v>35000</v>
      </c>
      <c r="F1439" s="660">
        <v>35000</v>
      </c>
      <c r="G1439" s="660">
        <v>36050</v>
      </c>
      <c r="H1439" s="975">
        <v>36050</v>
      </c>
      <c r="I1439" s="491">
        <v>36050</v>
      </c>
      <c r="J1439" s="491">
        <v>35000</v>
      </c>
      <c r="K1439" s="491"/>
      <c r="L1439" s="1035">
        <v>36050</v>
      </c>
      <c r="M1439" s="1035">
        <v>36050</v>
      </c>
      <c r="N1439" s="1035">
        <v>36050</v>
      </c>
      <c r="O1439" s="1035">
        <v>37492</v>
      </c>
      <c r="P1439" s="1035">
        <v>37492</v>
      </c>
      <c r="Q1439" s="1035">
        <v>37492</v>
      </c>
      <c r="R1439" s="1035">
        <v>37492</v>
      </c>
      <c r="S1439" s="1125">
        <f>S1438</f>
        <v>37492</v>
      </c>
      <c r="T1439" s="1133">
        <f t="shared" si="101"/>
        <v>37492</v>
      </c>
      <c r="U1439" s="1177">
        <f t="shared" si="102"/>
        <v>0</v>
      </c>
    </row>
    <row r="1440" spans="1:23" ht="25.5">
      <c r="A1440" s="311"/>
      <c r="B1440" s="1140" t="s">
        <v>3338</v>
      </c>
      <c r="C1440" s="5" t="s">
        <v>749</v>
      </c>
      <c r="D1440" s="660">
        <v>24999</v>
      </c>
      <c r="E1440" s="660">
        <v>24999</v>
      </c>
      <c r="F1440" s="660">
        <v>24999</v>
      </c>
      <c r="G1440" s="660"/>
      <c r="H1440" s="975"/>
      <c r="I1440" s="491"/>
      <c r="J1440" s="491">
        <v>24999</v>
      </c>
      <c r="K1440" s="491"/>
      <c r="L1440" s="1081"/>
      <c r="M1440" s="1081"/>
      <c r="N1440" s="1081"/>
      <c r="O1440" s="1081"/>
      <c r="P1440" s="1081"/>
      <c r="Q1440" s="1081"/>
      <c r="R1440" s="1081"/>
      <c r="S1440" s="1124"/>
      <c r="T1440" s="1133">
        <f t="shared" si="101"/>
        <v>0</v>
      </c>
      <c r="U1440" s="1177" t="e">
        <f t="shared" si="102"/>
        <v>#DIV/0!</v>
      </c>
    </row>
    <row r="1441" spans="1:23" ht="56.25">
      <c r="A1441" s="311"/>
      <c r="B1441" s="1140" t="s">
        <v>5234</v>
      </c>
      <c r="C1441" s="5"/>
      <c r="D1441" s="660"/>
      <c r="E1441" s="660"/>
      <c r="F1441" s="660"/>
      <c r="G1441" s="660"/>
      <c r="H1441" s="975"/>
      <c r="I1441" s="491"/>
      <c r="J1441" s="491"/>
      <c r="K1441" s="491"/>
      <c r="L1441" s="1081"/>
      <c r="M1441" s="1081"/>
      <c r="N1441" s="1081"/>
      <c r="O1441" s="1081"/>
      <c r="P1441" s="1081"/>
      <c r="Q1441" s="1081"/>
      <c r="R1441" s="1081"/>
      <c r="S1441" s="1124"/>
      <c r="T1441" s="1133">
        <f t="shared" si="101"/>
        <v>0</v>
      </c>
      <c r="U1441" s="1177" t="e">
        <f t="shared" si="102"/>
        <v>#DIV/0!</v>
      </c>
    </row>
    <row r="1442" spans="1:23" ht="18.75">
      <c r="A1442" s="311"/>
      <c r="B1442" s="1140" t="s">
        <v>3339</v>
      </c>
      <c r="C1442" s="5" t="s">
        <v>749</v>
      </c>
      <c r="D1442" s="660">
        <v>4000</v>
      </c>
      <c r="E1442" s="660">
        <v>4000</v>
      </c>
      <c r="F1442" s="660">
        <f>E1442*1.05</f>
        <v>4200</v>
      </c>
      <c r="G1442" s="660"/>
      <c r="H1442" s="975"/>
      <c r="I1442" s="491"/>
      <c r="J1442" s="491">
        <v>4200</v>
      </c>
      <c r="K1442" s="491"/>
      <c r="L1442" s="1081"/>
      <c r="M1442" s="1081"/>
      <c r="N1442" s="1081"/>
      <c r="O1442" s="1081"/>
      <c r="P1442" s="1081"/>
      <c r="Q1442" s="1081"/>
      <c r="R1442" s="1081"/>
      <c r="S1442" s="1124"/>
      <c r="T1442" s="1133">
        <f t="shared" si="101"/>
        <v>0</v>
      </c>
      <c r="U1442" s="1177" t="e">
        <f t="shared" si="102"/>
        <v>#DIV/0!</v>
      </c>
    </row>
    <row r="1443" spans="1:23" ht="18.75">
      <c r="A1443" s="311"/>
      <c r="B1443" s="1140" t="s">
        <v>3340</v>
      </c>
      <c r="C1443" s="5" t="s">
        <v>749</v>
      </c>
      <c r="D1443" s="660">
        <v>5500</v>
      </c>
      <c r="E1443" s="660">
        <v>5500</v>
      </c>
      <c r="F1443" s="660">
        <f>E1443*1.05</f>
        <v>5775</v>
      </c>
      <c r="G1443" s="660"/>
      <c r="H1443" s="975"/>
      <c r="I1443" s="491"/>
      <c r="J1443" s="491">
        <v>5775</v>
      </c>
      <c r="K1443" s="491"/>
      <c r="L1443" s="1081"/>
      <c r="M1443" s="1081"/>
      <c r="N1443" s="1081"/>
      <c r="O1443" s="1081"/>
      <c r="P1443" s="1081"/>
      <c r="Q1443" s="1081"/>
      <c r="R1443" s="1081"/>
      <c r="S1443" s="1124"/>
      <c r="T1443" s="1133">
        <f t="shared" si="101"/>
        <v>0</v>
      </c>
      <c r="U1443" s="1177" t="e">
        <f t="shared" si="102"/>
        <v>#DIV/0!</v>
      </c>
    </row>
    <row r="1444" spans="1:23" ht="18.75">
      <c r="A1444" s="311"/>
      <c r="B1444" s="1140" t="s">
        <v>3341</v>
      </c>
      <c r="C1444" s="5" t="s">
        <v>749</v>
      </c>
      <c r="D1444" s="660">
        <v>9000</v>
      </c>
      <c r="E1444" s="660">
        <v>9000</v>
      </c>
      <c r="F1444" s="660">
        <f>E1444*1.05</f>
        <v>9450</v>
      </c>
      <c r="G1444" s="660"/>
      <c r="H1444" s="975"/>
      <c r="I1444" s="491"/>
      <c r="J1444" s="491">
        <v>9450</v>
      </c>
      <c r="K1444" s="491"/>
      <c r="L1444" s="1081"/>
      <c r="M1444" s="1081"/>
      <c r="N1444" s="1081"/>
      <c r="O1444" s="1081"/>
      <c r="P1444" s="1081"/>
      <c r="Q1444" s="1081"/>
      <c r="R1444" s="1081"/>
      <c r="S1444" s="1124"/>
      <c r="T1444" s="1133">
        <f t="shared" si="101"/>
        <v>0</v>
      </c>
      <c r="U1444" s="1177" t="e">
        <f t="shared" si="102"/>
        <v>#DIV/0!</v>
      </c>
    </row>
    <row r="1445" spans="1:23" ht="18.75">
      <c r="A1445" s="311">
        <v>52</v>
      </c>
      <c r="B1445" s="1082" t="s">
        <v>569</v>
      </c>
      <c r="C1445" s="298"/>
      <c r="D1445" s="660"/>
      <c r="E1445" s="660"/>
      <c r="F1445" s="660"/>
      <c r="G1445" s="660"/>
      <c r="H1445" s="975"/>
      <c r="I1445" s="491"/>
      <c r="J1445" s="491"/>
      <c r="K1445" s="491"/>
      <c r="L1445" s="491"/>
      <c r="M1445" s="491"/>
      <c r="N1445" s="491"/>
      <c r="O1445" s="491"/>
      <c r="P1445" s="491"/>
      <c r="Q1445" s="491"/>
      <c r="R1445" s="491"/>
      <c r="S1445" s="1124"/>
      <c r="T1445" s="1133">
        <f t="shared" si="101"/>
        <v>0</v>
      </c>
      <c r="U1445" s="1177" t="e">
        <f t="shared" si="102"/>
        <v>#DIV/0!</v>
      </c>
    </row>
    <row r="1446" spans="1:23" ht="18.75">
      <c r="A1446" s="364"/>
      <c r="B1446" s="1135" t="s">
        <v>5235</v>
      </c>
      <c r="C1446" s="298"/>
      <c r="D1446" s="660"/>
      <c r="E1446" s="660"/>
      <c r="F1446" s="660"/>
      <c r="G1446" s="660"/>
      <c r="H1446" s="975"/>
      <c r="I1446" s="491"/>
      <c r="J1446" s="491"/>
      <c r="K1446" s="491"/>
      <c r="L1446" s="491"/>
      <c r="M1446" s="491"/>
      <c r="N1446" s="491"/>
      <c r="O1446" s="491"/>
      <c r="P1446" s="491"/>
      <c r="Q1446" s="491"/>
      <c r="R1446" s="491"/>
      <c r="S1446" s="1124"/>
      <c r="T1446" s="1133">
        <f t="shared" si="101"/>
        <v>0</v>
      </c>
      <c r="U1446" s="1177" t="e">
        <f t="shared" si="102"/>
        <v>#DIV/0!</v>
      </c>
    </row>
    <row r="1447" spans="1:23" ht="18.75">
      <c r="A1447" s="364"/>
      <c r="B1447" s="1140" t="s">
        <v>5236</v>
      </c>
      <c r="C1447" s="298" t="s">
        <v>5237</v>
      </c>
      <c r="D1447" s="660" t="s">
        <v>399</v>
      </c>
      <c r="E1447" s="660">
        <v>19005</v>
      </c>
      <c r="F1447" s="660">
        <f>E1447*1.05</f>
        <v>19955.25</v>
      </c>
      <c r="G1447" s="869">
        <v>21247</v>
      </c>
      <c r="H1447" s="975">
        <v>21247</v>
      </c>
      <c r="I1447" s="491">
        <v>23107</v>
      </c>
      <c r="J1447" s="491">
        <v>19955.25</v>
      </c>
      <c r="K1447" s="491"/>
      <c r="L1447" s="1037">
        <v>21247</v>
      </c>
      <c r="M1447" s="1037">
        <v>23107</v>
      </c>
      <c r="N1447" s="1037">
        <v>23107</v>
      </c>
      <c r="O1447" s="1037">
        <v>24031</v>
      </c>
      <c r="P1447" s="1037">
        <v>24031</v>
      </c>
      <c r="Q1447" s="1037">
        <v>24031</v>
      </c>
      <c r="R1447" s="1037">
        <v>26000</v>
      </c>
      <c r="S1447" s="1125">
        <v>27000</v>
      </c>
      <c r="T1447" s="1133">
        <f t="shared" si="101"/>
        <v>27000</v>
      </c>
      <c r="U1447" s="1177">
        <f t="shared" si="102"/>
        <v>0.12354874953185468</v>
      </c>
    </row>
    <row r="1448" spans="1:23" ht="18.75">
      <c r="A1448" s="364"/>
      <c r="B1448" s="1140" t="s">
        <v>5238</v>
      </c>
      <c r="C1448" s="298" t="s">
        <v>1067</v>
      </c>
      <c r="D1448" s="660" t="s">
        <v>399</v>
      </c>
      <c r="E1448" s="660">
        <v>44835</v>
      </c>
      <c r="F1448" s="660">
        <f>E1448*1.05</f>
        <v>47076.75</v>
      </c>
      <c r="G1448" s="869">
        <v>47077</v>
      </c>
      <c r="H1448" s="975">
        <v>47077</v>
      </c>
      <c r="I1448" s="491">
        <v>49032</v>
      </c>
      <c r="J1448" s="491">
        <v>47076.75</v>
      </c>
      <c r="K1448" s="491"/>
      <c r="L1448" s="1037">
        <v>47077</v>
      </c>
      <c r="M1448" s="1037">
        <v>49032</v>
      </c>
      <c r="N1448" s="1037">
        <v>49032</v>
      </c>
      <c r="O1448" s="1037">
        <v>50993</v>
      </c>
      <c r="P1448" s="1037">
        <v>50993</v>
      </c>
      <c r="Q1448" s="1037">
        <v>50993</v>
      </c>
      <c r="R1448" s="1037">
        <v>50993</v>
      </c>
      <c r="S1448" s="1125">
        <v>50993</v>
      </c>
      <c r="T1448" s="1133">
        <f t="shared" si="101"/>
        <v>50993</v>
      </c>
      <c r="U1448" s="1177">
        <f t="shared" si="102"/>
        <v>0</v>
      </c>
    </row>
    <row r="1449" spans="1:23" ht="18.75">
      <c r="A1449" s="364"/>
      <c r="B1449" s="1135" t="s">
        <v>5239</v>
      </c>
      <c r="C1449" s="298"/>
      <c r="D1449" s="660"/>
      <c r="E1449" s="660"/>
      <c r="F1449" s="660"/>
      <c r="G1449" s="869"/>
      <c r="H1449" s="975"/>
      <c r="I1449" s="491"/>
      <c r="J1449" s="491"/>
      <c r="K1449" s="491"/>
      <c r="L1449" s="491"/>
      <c r="M1449" s="491"/>
      <c r="N1449" s="491"/>
      <c r="O1449" s="491"/>
      <c r="P1449" s="491"/>
      <c r="Q1449" s="491"/>
      <c r="R1449" s="491"/>
      <c r="S1449" s="1124"/>
      <c r="T1449" s="1133">
        <f t="shared" si="101"/>
        <v>0</v>
      </c>
      <c r="U1449" s="1177" t="e">
        <f t="shared" si="102"/>
        <v>#DIV/0!</v>
      </c>
      <c r="W1449" s="282" t="s">
        <v>5925</v>
      </c>
    </row>
    <row r="1450" spans="1:23" ht="18.75">
      <c r="A1450" s="364"/>
      <c r="B1450" s="1140" t="s">
        <v>5240</v>
      </c>
      <c r="C1450" s="298" t="s">
        <v>3260</v>
      </c>
      <c r="D1450" s="660">
        <v>7500</v>
      </c>
      <c r="E1450" s="660">
        <v>8625</v>
      </c>
      <c r="F1450" s="660">
        <f>E1450*1.05</f>
        <v>9056.25</v>
      </c>
      <c r="G1450" s="869">
        <v>9316</v>
      </c>
      <c r="H1450" s="975">
        <v>9316</v>
      </c>
      <c r="I1450" s="491">
        <v>9650</v>
      </c>
      <c r="J1450" s="491">
        <v>9056.25</v>
      </c>
      <c r="K1450" s="491"/>
      <c r="L1450" s="1037">
        <v>9316</v>
      </c>
      <c r="M1450" s="1037">
        <v>9650</v>
      </c>
      <c r="N1450" s="1037">
        <v>9650</v>
      </c>
      <c r="O1450" s="1037">
        <v>10132</v>
      </c>
      <c r="P1450" s="1037">
        <v>10132</v>
      </c>
      <c r="Q1450" s="1037">
        <v>10132</v>
      </c>
      <c r="R1450" s="1037">
        <v>11000</v>
      </c>
      <c r="S1450" s="1125">
        <v>12000</v>
      </c>
      <c r="T1450" s="1133">
        <f t="shared" si="101"/>
        <v>12000</v>
      </c>
      <c r="U1450" s="1177">
        <f t="shared" si="102"/>
        <v>0.18436636399526254</v>
      </c>
    </row>
    <row r="1451" spans="1:23" ht="18.75">
      <c r="A1451" s="364"/>
      <c r="B1451" s="1140" t="s">
        <v>5241</v>
      </c>
      <c r="C1451" s="298" t="s">
        <v>1067</v>
      </c>
      <c r="D1451" s="660">
        <v>15500</v>
      </c>
      <c r="E1451" s="660">
        <v>17825</v>
      </c>
      <c r="F1451" s="660">
        <f>E1451*1.05</f>
        <v>18716.25</v>
      </c>
      <c r="G1451" s="869">
        <v>18716</v>
      </c>
      <c r="H1451" s="975">
        <v>18716</v>
      </c>
      <c r="I1451" s="491">
        <v>19230</v>
      </c>
      <c r="J1451" s="491">
        <v>18716.25</v>
      </c>
      <c r="K1451" s="491"/>
      <c r="L1451" s="1037">
        <v>18716</v>
      </c>
      <c r="M1451" s="1037">
        <v>19230</v>
      </c>
      <c r="N1451" s="1037">
        <v>19230</v>
      </c>
      <c r="O1451" s="1037">
        <v>19999</v>
      </c>
      <c r="P1451" s="1037">
        <v>19999</v>
      </c>
      <c r="Q1451" s="1037">
        <v>19999</v>
      </c>
      <c r="R1451" s="1037">
        <v>21500</v>
      </c>
      <c r="S1451" s="1125">
        <v>23000</v>
      </c>
      <c r="T1451" s="1133">
        <f t="shared" si="101"/>
        <v>23000</v>
      </c>
      <c r="U1451" s="1177">
        <f t="shared" si="102"/>
        <v>0.15005750287514374</v>
      </c>
    </row>
    <row r="1452" spans="1:23" ht="18.75">
      <c r="A1452" s="364"/>
      <c r="B1452" s="1135" t="s">
        <v>5242</v>
      </c>
      <c r="C1452" s="298"/>
      <c r="D1452" s="660"/>
      <c r="E1452" s="660"/>
      <c r="F1452" s="660"/>
      <c r="G1452" s="660"/>
      <c r="H1452" s="975"/>
      <c r="I1452" s="491"/>
      <c r="J1452" s="491"/>
      <c r="K1452" s="491"/>
      <c r="L1452" s="491"/>
      <c r="M1452" s="491"/>
      <c r="N1452" s="491"/>
      <c r="O1452" s="491"/>
      <c r="P1452" s="491"/>
      <c r="Q1452" s="491"/>
      <c r="R1452" s="491"/>
      <c r="S1452" s="1124"/>
      <c r="T1452" s="1133">
        <f t="shared" si="101"/>
        <v>0</v>
      </c>
      <c r="U1452" s="1177" t="e">
        <f t="shared" si="102"/>
        <v>#DIV/0!</v>
      </c>
    </row>
    <row r="1453" spans="1:23" ht="18.75">
      <c r="A1453" s="364"/>
      <c r="B1453" s="1140" t="s">
        <v>574</v>
      </c>
      <c r="C1453" s="298" t="s">
        <v>575</v>
      </c>
      <c r="D1453" s="660">
        <v>60</v>
      </c>
      <c r="E1453" s="660">
        <v>63</v>
      </c>
      <c r="F1453" s="660">
        <v>70</v>
      </c>
      <c r="G1453" s="660">
        <v>72</v>
      </c>
      <c r="H1453" s="975">
        <v>74</v>
      </c>
      <c r="I1453" s="491">
        <v>74</v>
      </c>
      <c r="J1453" s="491">
        <v>70</v>
      </c>
      <c r="K1453" s="491"/>
      <c r="L1453" s="1037">
        <v>74</v>
      </c>
      <c r="M1453" s="1037">
        <v>74</v>
      </c>
      <c r="N1453" s="1037">
        <v>74</v>
      </c>
      <c r="O1453" s="1037">
        <v>79</v>
      </c>
      <c r="P1453" s="1037">
        <v>79</v>
      </c>
      <c r="Q1453" s="1037">
        <v>79</v>
      </c>
      <c r="R1453" s="1037">
        <v>79</v>
      </c>
      <c r="S1453" s="1125">
        <v>79</v>
      </c>
      <c r="T1453" s="1133">
        <f t="shared" si="101"/>
        <v>79</v>
      </c>
      <c r="U1453" s="1177">
        <f t="shared" si="102"/>
        <v>0</v>
      </c>
    </row>
    <row r="1454" spans="1:23" ht="18.75">
      <c r="A1454" s="364"/>
      <c r="B1454" s="1140" t="s">
        <v>576</v>
      </c>
      <c r="C1454" s="298" t="s">
        <v>575</v>
      </c>
      <c r="D1454" s="660">
        <v>264</v>
      </c>
      <c r="E1454" s="660">
        <v>277.2</v>
      </c>
      <c r="F1454" s="660">
        <v>350</v>
      </c>
      <c r="G1454" s="660">
        <v>361</v>
      </c>
      <c r="H1454" s="975">
        <v>372</v>
      </c>
      <c r="I1454" s="491">
        <v>372</v>
      </c>
      <c r="J1454" s="491">
        <v>350</v>
      </c>
      <c r="K1454" s="491"/>
      <c r="L1454" s="1037">
        <v>372</v>
      </c>
      <c r="M1454" s="1037">
        <v>372</v>
      </c>
      <c r="N1454" s="1037">
        <v>372</v>
      </c>
      <c r="O1454" s="1037">
        <v>401</v>
      </c>
      <c r="P1454" s="1037">
        <v>401</v>
      </c>
      <c r="Q1454" s="1037">
        <v>401</v>
      </c>
      <c r="R1454" s="1037">
        <v>401</v>
      </c>
      <c r="S1454" s="1125">
        <v>401</v>
      </c>
      <c r="T1454" s="1133">
        <f t="shared" si="101"/>
        <v>401</v>
      </c>
      <c r="U1454" s="1177">
        <f t="shared" si="102"/>
        <v>0</v>
      </c>
    </row>
    <row r="1455" spans="1:23" ht="18.75">
      <c r="A1455" s="364"/>
      <c r="B1455" s="1140" t="s">
        <v>577</v>
      </c>
      <c r="C1455" s="298" t="s">
        <v>575</v>
      </c>
      <c r="D1455" s="660">
        <v>360</v>
      </c>
      <c r="E1455" s="660">
        <v>378</v>
      </c>
      <c r="F1455" s="660">
        <v>600</v>
      </c>
      <c r="G1455" s="660">
        <v>618</v>
      </c>
      <c r="H1455" s="975">
        <v>637</v>
      </c>
      <c r="I1455" s="491">
        <v>637</v>
      </c>
      <c r="J1455" s="491">
        <v>600</v>
      </c>
      <c r="K1455" s="491"/>
      <c r="L1455" s="1037">
        <v>637</v>
      </c>
      <c r="M1455" s="1037">
        <v>637</v>
      </c>
      <c r="N1455" s="1037">
        <v>637</v>
      </c>
      <c r="O1455" s="1037">
        <v>687</v>
      </c>
      <c r="P1455" s="1037">
        <v>687</v>
      </c>
      <c r="Q1455" s="1037">
        <v>687</v>
      </c>
      <c r="R1455" s="1037">
        <v>687</v>
      </c>
      <c r="S1455" s="1125">
        <v>687</v>
      </c>
      <c r="T1455" s="1133">
        <f t="shared" si="101"/>
        <v>687</v>
      </c>
      <c r="U1455" s="1177">
        <f t="shared" si="102"/>
        <v>0</v>
      </c>
    </row>
    <row r="1456" spans="1:23" ht="18.75">
      <c r="A1456" s="364"/>
      <c r="B1456" s="1140" t="s">
        <v>578</v>
      </c>
      <c r="C1456" s="298" t="s">
        <v>575</v>
      </c>
      <c r="D1456" s="660">
        <v>876</v>
      </c>
      <c r="E1456" s="660">
        <v>919.80000000000007</v>
      </c>
      <c r="F1456" s="660">
        <v>1200</v>
      </c>
      <c r="G1456" s="660">
        <v>1236</v>
      </c>
      <c r="H1456" s="975">
        <v>1273</v>
      </c>
      <c r="I1456" s="491">
        <v>1273</v>
      </c>
      <c r="J1456" s="491">
        <v>1200</v>
      </c>
      <c r="K1456" s="491"/>
      <c r="L1456" s="1037">
        <v>1273</v>
      </c>
      <c r="M1456" s="1037">
        <v>1273</v>
      </c>
      <c r="N1456" s="1037">
        <v>1273</v>
      </c>
      <c r="O1456" s="1037">
        <v>1373</v>
      </c>
      <c r="P1456" s="1037">
        <v>1373</v>
      </c>
      <c r="Q1456" s="1037">
        <v>1373</v>
      </c>
      <c r="R1456" s="1037">
        <v>1373</v>
      </c>
      <c r="S1456" s="1125">
        <v>1373</v>
      </c>
      <c r="T1456" s="1133">
        <f t="shared" si="101"/>
        <v>1373</v>
      </c>
      <c r="U1456" s="1177">
        <f t="shared" si="102"/>
        <v>0</v>
      </c>
    </row>
    <row r="1457" spans="1:21" ht="18.75">
      <c r="A1457" s="364"/>
      <c r="B1457" s="1140" t="s">
        <v>579</v>
      </c>
      <c r="C1457" s="298" t="s">
        <v>575</v>
      </c>
      <c r="D1457" s="660">
        <v>1260</v>
      </c>
      <c r="E1457" s="660">
        <v>1323</v>
      </c>
      <c r="F1457" s="660">
        <v>1500</v>
      </c>
      <c r="G1457" s="660">
        <v>1545</v>
      </c>
      <c r="H1457" s="975">
        <v>1591</v>
      </c>
      <c r="I1457" s="491">
        <v>1591</v>
      </c>
      <c r="J1457" s="491">
        <v>1500</v>
      </c>
      <c r="K1457" s="491"/>
      <c r="L1457" s="1037">
        <v>1591</v>
      </c>
      <c r="M1457" s="1037">
        <v>1591</v>
      </c>
      <c r="N1457" s="1037">
        <v>1591</v>
      </c>
      <c r="O1457" s="1037">
        <v>1716</v>
      </c>
      <c r="P1457" s="1037">
        <v>1716</v>
      </c>
      <c r="Q1457" s="1037">
        <v>1716</v>
      </c>
      <c r="R1457" s="1037">
        <v>1716</v>
      </c>
      <c r="S1457" s="1125">
        <v>1716</v>
      </c>
      <c r="T1457" s="1133">
        <f t="shared" si="101"/>
        <v>1716</v>
      </c>
      <c r="U1457" s="1177">
        <f t="shared" si="102"/>
        <v>0</v>
      </c>
    </row>
    <row r="1458" spans="1:21" ht="18.75">
      <c r="A1458" s="364"/>
      <c r="B1458" s="1140" t="s">
        <v>580</v>
      </c>
      <c r="C1458" s="298" t="s">
        <v>575</v>
      </c>
      <c r="D1458" s="660">
        <v>60</v>
      </c>
      <c r="E1458" s="660">
        <v>63</v>
      </c>
      <c r="F1458" s="660">
        <v>70</v>
      </c>
      <c r="G1458" s="660"/>
      <c r="H1458" s="975"/>
      <c r="I1458" s="491"/>
      <c r="J1458" s="491">
        <v>70</v>
      </c>
      <c r="K1458" s="491"/>
      <c r="L1458" s="1081"/>
      <c r="M1458" s="1081"/>
      <c r="N1458" s="1081"/>
      <c r="O1458" s="1081"/>
      <c r="P1458" s="1081"/>
      <c r="Q1458" s="1081"/>
      <c r="R1458" s="1081"/>
      <c r="S1458" s="1124"/>
      <c r="T1458" s="1133">
        <f t="shared" si="101"/>
        <v>0</v>
      </c>
      <c r="U1458" s="1177" t="e">
        <f t="shared" si="102"/>
        <v>#DIV/0!</v>
      </c>
    </row>
    <row r="1459" spans="1:21" ht="18.75">
      <c r="A1459" s="364"/>
      <c r="B1459" s="1140" t="s">
        <v>581</v>
      </c>
      <c r="C1459" s="298" t="s">
        <v>575</v>
      </c>
      <c r="D1459" s="660">
        <v>240</v>
      </c>
      <c r="E1459" s="660">
        <v>252</v>
      </c>
      <c r="F1459" s="660">
        <v>350</v>
      </c>
      <c r="G1459" s="660"/>
      <c r="H1459" s="975"/>
      <c r="I1459" s="491"/>
      <c r="J1459" s="491">
        <v>350</v>
      </c>
      <c r="K1459" s="491"/>
      <c r="L1459" s="1081"/>
      <c r="M1459" s="1081"/>
      <c r="N1459" s="1081"/>
      <c r="O1459" s="1081"/>
      <c r="P1459" s="1081"/>
      <c r="Q1459" s="1081"/>
      <c r="R1459" s="1081"/>
      <c r="S1459" s="1124"/>
      <c r="T1459" s="1133">
        <f t="shared" si="101"/>
        <v>0</v>
      </c>
      <c r="U1459" s="1177" t="e">
        <f t="shared" si="102"/>
        <v>#DIV/0!</v>
      </c>
    </row>
    <row r="1460" spans="1:21" ht="18.75">
      <c r="A1460" s="364"/>
      <c r="B1460" s="1140" t="s">
        <v>582</v>
      </c>
      <c r="C1460" s="298" t="s">
        <v>575</v>
      </c>
      <c r="D1460" s="660">
        <v>324</v>
      </c>
      <c r="E1460" s="660">
        <v>340.2</v>
      </c>
      <c r="F1460" s="660">
        <v>525</v>
      </c>
      <c r="G1460" s="660"/>
      <c r="H1460" s="975"/>
      <c r="I1460" s="491"/>
      <c r="J1460" s="491">
        <v>525</v>
      </c>
      <c r="K1460" s="491"/>
      <c r="L1460" s="1081"/>
      <c r="M1460" s="1081"/>
      <c r="N1460" s="1081"/>
      <c r="O1460" s="1081"/>
      <c r="P1460" s="1081"/>
      <c r="Q1460" s="1081"/>
      <c r="R1460" s="1081"/>
      <c r="S1460" s="1124"/>
      <c r="T1460" s="1133">
        <f t="shared" si="101"/>
        <v>0</v>
      </c>
      <c r="U1460" s="1177" t="e">
        <f t="shared" si="102"/>
        <v>#DIV/0!</v>
      </c>
    </row>
    <row r="1461" spans="1:21" ht="18.75">
      <c r="A1461" s="364"/>
      <c r="B1461" s="1140" t="s">
        <v>583</v>
      </c>
      <c r="C1461" s="298" t="s">
        <v>575</v>
      </c>
      <c r="D1461" s="660">
        <v>384</v>
      </c>
      <c r="E1461" s="660">
        <v>403.20000000000005</v>
      </c>
      <c r="F1461" s="660">
        <v>650</v>
      </c>
      <c r="G1461" s="660"/>
      <c r="H1461" s="975"/>
      <c r="I1461" s="491"/>
      <c r="J1461" s="491">
        <v>650</v>
      </c>
      <c r="K1461" s="491"/>
      <c r="L1461" s="1081"/>
      <c r="M1461" s="1081"/>
      <c r="N1461" s="1081"/>
      <c r="O1461" s="1081"/>
      <c r="P1461" s="1081"/>
      <c r="Q1461" s="1081"/>
      <c r="R1461" s="1081"/>
      <c r="S1461" s="1124"/>
      <c r="T1461" s="1133">
        <f t="shared" si="101"/>
        <v>0</v>
      </c>
      <c r="U1461" s="1177" t="e">
        <f t="shared" si="102"/>
        <v>#DIV/0!</v>
      </c>
    </row>
    <row r="1462" spans="1:21" ht="18.75">
      <c r="A1462" s="364"/>
      <c r="B1462" s="1140" t="s">
        <v>584</v>
      </c>
      <c r="C1462" s="298" t="s">
        <v>575</v>
      </c>
      <c r="D1462" s="660">
        <v>588</v>
      </c>
      <c r="E1462" s="660">
        <v>617.4</v>
      </c>
      <c r="F1462" s="660">
        <v>650</v>
      </c>
      <c r="G1462" s="660"/>
      <c r="H1462" s="975"/>
      <c r="I1462" s="491"/>
      <c r="J1462" s="491">
        <v>650</v>
      </c>
      <c r="K1462" s="491"/>
      <c r="L1462" s="1081"/>
      <c r="M1462" s="1081"/>
      <c r="N1462" s="1081"/>
      <c r="O1462" s="1081"/>
      <c r="P1462" s="1081"/>
      <c r="Q1462" s="1081"/>
      <c r="R1462" s="1081"/>
      <c r="S1462" s="1124"/>
      <c r="T1462" s="1133">
        <f t="shared" si="101"/>
        <v>0</v>
      </c>
      <c r="U1462" s="1177" t="e">
        <f t="shared" si="102"/>
        <v>#DIV/0!</v>
      </c>
    </row>
    <row r="1463" spans="1:21" ht="73.5">
      <c r="A1463" s="364"/>
      <c r="B1463" s="1153" t="s">
        <v>5243</v>
      </c>
      <c r="C1463" s="298"/>
      <c r="D1463" s="660"/>
      <c r="E1463" s="660"/>
      <c r="F1463" s="660"/>
      <c r="G1463" s="660"/>
      <c r="H1463" s="975"/>
      <c r="I1463" s="491"/>
      <c r="J1463" s="491"/>
      <c r="K1463" s="491"/>
      <c r="L1463" s="491"/>
      <c r="M1463" s="491"/>
      <c r="N1463" s="491"/>
      <c r="O1463" s="491"/>
      <c r="P1463" s="491"/>
      <c r="Q1463" s="491"/>
      <c r="R1463" s="491"/>
      <c r="S1463" s="1124"/>
      <c r="T1463" s="1133">
        <f t="shared" si="101"/>
        <v>0</v>
      </c>
      <c r="U1463" s="1177" t="e">
        <f t="shared" si="102"/>
        <v>#DIV/0!</v>
      </c>
    </row>
    <row r="1464" spans="1:21" s="1420" customFormat="1" ht="18.75">
      <c r="A1464" s="1411"/>
      <c r="B1464" s="1412" t="s">
        <v>2583</v>
      </c>
      <c r="C1464" s="1413" t="s">
        <v>79</v>
      </c>
      <c r="D1464" s="1414">
        <v>300</v>
      </c>
      <c r="E1464" s="1414">
        <v>315</v>
      </c>
      <c r="F1464" s="1414">
        <v>400</v>
      </c>
      <c r="G1464" s="1414">
        <v>412</v>
      </c>
      <c r="H1464" s="1415"/>
      <c r="I1464" s="1416">
        <v>424</v>
      </c>
      <c r="J1464" s="1416">
        <v>400</v>
      </c>
      <c r="K1464" s="1416"/>
      <c r="L1464" s="1417"/>
      <c r="M1464" s="1417">
        <v>424</v>
      </c>
      <c r="N1464" s="1417">
        <v>424</v>
      </c>
      <c r="O1464" s="1417">
        <v>457</v>
      </c>
      <c r="P1464" s="1417">
        <v>457</v>
      </c>
      <c r="Q1464" s="1417">
        <v>457</v>
      </c>
      <c r="R1464" s="1417">
        <v>457</v>
      </c>
      <c r="S1464" s="1418">
        <v>457</v>
      </c>
      <c r="T1464" s="1419">
        <f t="shared" si="101"/>
        <v>457</v>
      </c>
      <c r="U1464" s="1177">
        <f t="shared" si="102"/>
        <v>0</v>
      </c>
    </row>
    <row r="1465" spans="1:21" ht="25.5">
      <c r="A1465" s="364"/>
      <c r="B1465" s="1140" t="s">
        <v>5244</v>
      </c>
      <c r="C1465" s="298" t="s">
        <v>575</v>
      </c>
      <c r="D1465" s="660">
        <v>6000</v>
      </c>
      <c r="E1465" s="660">
        <v>6300</v>
      </c>
      <c r="F1465" s="660">
        <v>6500</v>
      </c>
      <c r="G1465" s="660">
        <v>6695</v>
      </c>
      <c r="H1465" s="975"/>
      <c r="I1465" s="491">
        <v>6695</v>
      </c>
      <c r="J1465" s="491">
        <v>6500</v>
      </c>
      <c r="K1465" s="491"/>
      <c r="L1465" s="1037"/>
      <c r="M1465" s="1037">
        <v>6695</v>
      </c>
      <c r="N1465" s="1037">
        <v>6695</v>
      </c>
      <c r="O1465" s="1037">
        <v>7223</v>
      </c>
      <c r="P1465" s="1037">
        <v>7223</v>
      </c>
      <c r="Q1465" s="1037">
        <v>7223</v>
      </c>
      <c r="R1465" s="1037">
        <v>7223</v>
      </c>
      <c r="S1465" s="1125">
        <v>7223</v>
      </c>
      <c r="T1465" s="1133">
        <f t="shared" si="101"/>
        <v>7223</v>
      </c>
      <c r="U1465" s="1177">
        <f t="shared" si="102"/>
        <v>0</v>
      </c>
    </row>
    <row r="1466" spans="1:21" ht="25.5">
      <c r="A1466" s="364"/>
      <c r="B1466" s="1140" t="s">
        <v>2585</v>
      </c>
      <c r="C1466" s="298" t="s">
        <v>571</v>
      </c>
      <c r="D1466" s="660">
        <v>230</v>
      </c>
      <c r="E1466" s="660">
        <v>241.5</v>
      </c>
      <c r="F1466" s="660">
        <v>250</v>
      </c>
      <c r="G1466" s="660">
        <v>265</v>
      </c>
      <c r="H1466" s="975"/>
      <c r="I1466" s="491">
        <v>290</v>
      </c>
      <c r="J1466" s="491">
        <v>250</v>
      </c>
      <c r="K1466" s="491"/>
      <c r="L1466" s="1037"/>
      <c r="M1466" s="1037">
        <v>290</v>
      </c>
      <c r="N1466" s="1037">
        <v>290</v>
      </c>
      <c r="O1466" s="1037">
        <v>312</v>
      </c>
      <c r="P1466" s="1037">
        <v>312</v>
      </c>
      <c r="Q1466" s="1037">
        <v>312</v>
      </c>
      <c r="R1466" s="1037">
        <v>312</v>
      </c>
      <c r="S1466" s="1125">
        <v>312</v>
      </c>
      <c r="T1466" s="1133">
        <f t="shared" si="101"/>
        <v>312</v>
      </c>
      <c r="U1466" s="1177">
        <f t="shared" si="102"/>
        <v>0</v>
      </c>
    </row>
    <row r="1467" spans="1:21" ht="25.5">
      <c r="A1467" s="364"/>
      <c r="B1467" s="1140" t="s">
        <v>5245</v>
      </c>
      <c r="C1467" s="298" t="s">
        <v>571</v>
      </c>
      <c r="D1467" s="660">
        <v>310</v>
      </c>
      <c r="E1467" s="660">
        <v>325.5</v>
      </c>
      <c r="F1467" s="660">
        <v>350</v>
      </c>
      <c r="G1467" s="660">
        <v>370</v>
      </c>
      <c r="H1467" s="975"/>
      <c r="I1467" s="491">
        <v>380</v>
      </c>
      <c r="J1467" s="491">
        <v>350</v>
      </c>
      <c r="K1467" s="491"/>
      <c r="L1467" s="1037"/>
      <c r="M1467" s="1037">
        <v>380</v>
      </c>
      <c r="N1467" s="1037">
        <v>380</v>
      </c>
      <c r="O1467" s="1037">
        <v>410</v>
      </c>
      <c r="P1467" s="1037">
        <v>410</v>
      </c>
      <c r="Q1467" s="1037">
        <v>410</v>
      </c>
      <c r="R1467" s="1037">
        <v>410</v>
      </c>
      <c r="S1467" s="1125">
        <v>410</v>
      </c>
      <c r="T1467" s="1133">
        <f t="shared" si="101"/>
        <v>410</v>
      </c>
      <c r="U1467" s="1177">
        <f t="shared" si="102"/>
        <v>0</v>
      </c>
    </row>
    <row r="1468" spans="1:21" ht="18.75">
      <c r="A1468" s="364"/>
      <c r="B1468" s="1140" t="s">
        <v>5246</v>
      </c>
      <c r="C1468" s="298" t="s">
        <v>3148</v>
      </c>
      <c r="D1468" s="660">
        <v>310</v>
      </c>
      <c r="E1468" s="660">
        <v>325.5</v>
      </c>
      <c r="F1468" s="660">
        <v>325.5</v>
      </c>
      <c r="G1468" s="660">
        <v>350</v>
      </c>
      <c r="H1468" s="975"/>
      <c r="I1468" s="491">
        <v>350</v>
      </c>
      <c r="J1468" s="491">
        <v>325.5</v>
      </c>
      <c r="K1468" s="491"/>
      <c r="L1468" s="1037"/>
      <c r="M1468" s="1037">
        <v>350</v>
      </c>
      <c r="N1468" s="1037">
        <v>350</v>
      </c>
      <c r="O1468" s="1037">
        <v>377</v>
      </c>
      <c r="P1468" s="1037">
        <v>377</v>
      </c>
      <c r="Q1468" s="1037">
        <v>377</v>
      </c>
      <c r="R1468" s="1037">
        <v>377</v>
      </c>
      <c r="S1468" s="1125">
        <v>377</v>
      </c>
      <c r="T1468" s="1133">
        <f t="shared" si="101"/>
        <v>377</v>
      </c>
      <c r="U1468" s="1177">
        <f t="shared" si="102"/>
        <v>0</v>
      </c>
    </row>
    <row r="1469" spans="1:21" ht="18.75">
      <c r="A1469" s="364"/>
      <c r="B1469" s="1135" t="s">
        <v>5247</v>
      </c>
      <c r="C1469" s="298"/>
      <c r="D1469" s="660"/>
      <c r="E1469" s="660"/>
      <c r="F1469" s="660"/>
      <c r="G1469" s="660"/>
      <c r="H1469" s="975"/>
      <c r="I1469" s="491"/>
      <c r="J1469" s="491"/>
      <c r="K1469" s="491"/>
      <c r="L1469" s="1037"/>
      <c r="M1469" s="1037"/>
      <c r="N1469" s="1037"/>
      <c r="O1469" s="1037"/>
      <c r="P1469" s="1037"/>
      <c r="Q1469" s="1037"/>
      <c r="R1469" s="1037"/>
      <c r="S1469" s="1125"/>
      <c r="T1469" s="1133">
        <f t="shared" si="101"/>
        <v>0</v>
      </c>
      <c r="U1469" s="1177" t="e">
        <f t="shared" si="102"/>
        <v>#DIV/0!</v>
      </c>
    </row>
    <row r="1470" spans="1:21" ht="18.75">
      <c r="A1470" s="364"/>
      <c r="B1470" s="1140" t="s">
        <v>5248</v>
      </c>
      <c r="C1470" s="298" t="s">
        <v>3148</v>
      </c>
      <c r="D1470" s="660">
        <v>222</v>
      </c>
      <c r="E1470" s="660">
        <v>233.10000000000002</v>
      </c>
      <c r="F1470" s="660">
        <v>300</v>
      </c>
      <c r="G1470" s="660"/>
      <c r="H1470" s="975"/>
      <c r="I1470" s="491"/>
      <c r="J1470" s="491">
        <v>300</v>
      </c>
      <c r="K1470" s="491"/>
      <c r="L1470" s="491"/>
      <c r="M1470" s="491"/>
      <c r="N1470" s="491"/>
      <c r="O1470" s="491"/>
      <c r="P1470" s="491"/>
      <c r="Q1470" s="491"/>
      <c r="R1470" s="491"/>
      <c r="S1470" s="1124"/>
      <c r="T1470" s="1133">
        <f t="shared" si="101"/>
        <v>0</v>
      </c>
      <c r="U1470" s="1177" t="e">
        <f t="shared" si="102"/>
        <v>#DIV/0!</v>
      </c>
    </row>
    <row r="1471" spans="1:21" ht="18.75">
      <c r="A1471" s="364"/>
      <c r="B1471" s="1140" t="s">
        <v>5249</v>
      </c>
      <c r="C1471" s="298" t="s">
        <v>3148</v>
      </c>
      <c r="D1471" s="660">
        <v>550</v>
      </c>
      <c r="E1471" s="660">
        <v>577.5</v>
      </c>
      <c r="F1471" s="660">
        <v>577.5</v>
      </c>
      <c r="G1471" s="660"/>
      <c r="H1471" s="975"/>
      <c r="I1471" s="491"/>
      <c r="J1471" s="491">
        <v>577.5</v>
      </c>
      <c r="K1471" s="491"/>
      <c r="L1471" s="491"/>
      <c r="M1471" s="491"/>
      <c r="N1471" s="491"/>
      <c r="O1471" s="491"/>
      <c r="P1471" s="491"/>
      <c r="Q1471" s="491"/>
      <c r="R1471" s="491"/>
      <c r="S1471" s="1124"/>
      <c r="T1471" s="1133">
        <f t="shared" si="101"/>
        <v>0</v>
      </c>
      <c r="U1471" s="1177" t="e">
        <f t="shared" si="102"/>
        <v>#DIV/0!</v>
      </c>
    </row>
    <row r="1472" spans="1:21" ht="18.75">
      <c r="A1472" s="364"/>
      <c r="B1472" s="1140" t="s">
        <v>5250</v>
      </c>
      <c r="C1472" s="298" t="s">
        <v>2591</v>
      </c>
      <c r="D1472" s="660">
        <v>38</v>
      </c>
      <c r="E1472" s="660">
        <v>39.9</v>
      </c>
      <c r="F1472" s="660">
        <v>39.9</v>
      </c>
      <c r="G1472" s="660"/>
      <c r="H1472" s="975"/>
      <c r="I1472" s="491"/>
      <c r="J1472" s="491">
        <v>39.9</v>
      </c>
      <c r="K1472" s="491"/>
      <c r="L1472" s="491"/>
      <c r="M1472" s="491"/>
      <c r="N1472" s="491"/>
      <c r="O1472" s="491"/>
      <c r="P1472" s="491"/>
      <c r="Q1472" s="491"/>
      <c r="R1472" s="491"/>
      <c r="S1472" s="1124"/>
      <c r="T1472" s="1133">
        <f t="shared" ref="T1472:T1477" si="103">S1472</f>
        <v>0</v>
      </c>
      <c r="U1472" s="1177" t="e">
        <f t="shared" si="102"/>
        <v>#DIV/0!</v>
      </c>
    </row>
    <row r="1473" spans="1:21" ht="31.5">
      <c r="A1473" s="311">
        <v>53</v>
      </c>
      <c r="B1473" s="1144" t="s">
        <v>5251</v>
      </c>
      <c r="C1473" s="298"/>
      <c r="D1473" s="660"/>
      <c r="E1473" s="660"/>
      <c r="F1473" s="660"/>
      <c r="G1473" s="660"/>
      <c r="H1473" s="975"/>
      <c r="I1473" s="491"/>
      <c r="J1473" s="491"/>
      <c r="K1473" s="491"/>
      <c r="L1473" s="491"/>
      <c r="M1473" s="491"/>
      <c r="N1473" s="491"/>
      <c r="O1473" s="491"/>
      <c r="P1473" s="491"/>
      <c r="Q1473" s="491"/>
      <c r="R1473" s="491"/>
      <c r="S1473" s="1124"/>
      <c r="T1473" s="1133">
        <f t="shared" si="103"/>
        <v>0</v>
      </c>
      <c r="U1473" s="1177" t="e">
        <f t="shared" si="102"/>
        <v>#DIV/0!</v>
      </c>
    </row>
    <row r="1474" spans="1:21" ht="18.75">
      <c r="A1474" s="311"/>
      <c r="B1474" s="1140" t="s">
        <v>5252</v>
      </c>
      <c r="C1474" s="288" t="s">
        <v>4436</v>
      </c>
      <c r="D1474" s="869">
        <v>808.50000000000011</v>
      </c>
      <c r="E1474" s="869">
        <v>808.50000000000011</v>
      </c>
      <c r="F1474" s="660">
        <f>E1474*1.05</f>
        <v>848.92500000000018</v>
      </c>
      <c r="G1474" s="869"/>
      <c r="H1474" s="975"/>
      <c r="I1474" s="491"/>
      <c r="J1474" s="491">
        <v>848.92500000000018</v>
      </c>
      <c r="K1474" s="491"/>
      <c r="L1474" s="1081"/>
      <c r="M1474" s="1081"/>
      <c r="N1474" s="1081"/>
      <c r="O1474" s="1081"/>
      <c r="P1474" s="1081"/>
      <c r="Q1474" s="1081"/>
      <c r="R1474" s="1081"/>
      <c r="S1474" s="1124"/>
      <c r="T1474" s="1133">
        <f t="shared" si="103"/>
        <v>0</v>
      </c>
      <c r="U1474" s="1177" t="e">
        <f t="shared" si="102"/>
        <v>#DIV/0!</v>
      </c>
    </row>
    <row r="1475" spans="1:21" ht="18.75">
      <c r="A1475" s="311"/>
      <c r="B1475" s="1140" t="s">
        <v>5253</v>
      </c>
      <c r="C1475" s="298" t="s">
        <v>1067</v>
      </c>
      <c r="D1475" s="869">
        <v>404.25000000000006</v>
      </c>
      <c r="E1475" s="869">
        <v>404.25000000000006</v>
      </c>
      <c r="F1475" s="660">
        <f>E1475*1.05</f>
        <v>424.46250000000009</v>
      </c>
      <c r="G1475" s="869"/>
      <c r="H1475" s="975"/>
      <c r="I1475" s="491"/>
      <c r="J1475" s="491">
        <v>424.46250000000009</v>
      </c>
      <c r="K1475" s="491"/>
      <c r="L1475" s="1081"/>
      <c r="M1475" s="1081"/>
      <c r="N1475" s="1081"/>
      <c r="O1475" s="1081"/>
      <c r="P1475" s="1081"/>
      <c r="Q1475" s="1081"/>
      <c r="R1475" s="1081"/>
      <c r="S1475" s="1124"/>
      <c r="T1475" s="1133">
        <f t="shared" si="103"/>
        <v>0</v>
      </c>
      <c r="U1475" s="1177" t="e">
        <f t="shared" si="102"/>
        <v>#DIV/0!</v>
      </c>
    </row>
    <row r="1476" spans="1:21" ht="18.75">
      <c r="A1476" s="311"/>
      <c r="B1476" s="1140" t="s">
        <v>5254</v>
      </c>
      <c r="C1476" s="298" t="s">
        <v>1067</v>
      </c>
      <c r="D1476" s="869">
        <v>202.12500000000003</v>
      </c>
      <c r="E1476" s="869">
        <v>202.12500000000003</v>
      </c>
      <c r="F1476" s="660">
        <f>E1476*1.05</f>
        <v>212.23125000000005</v>
      </c>
      <c r="G1476" s="869"/>
      <c r="H1476" s="975"/>
      <c r="I1476" s="491"/>
      <c r="J1476" s="491">
        <v>212.23125000000005</v>
      </c>
      <c r="K1476" s="491"/>
      <c r="L1476" s="1081"/>
      <c r="M1476" s="1081"/>
      <c r="N1476" s="1081"/>
      <c r="O1476" s="1081"/>
      <c r="P1476" s="1081"/>
      <c r="Q1476" s="1081"/>
      <c r="R1476" s="1081"/>
      <c r="S1476" s="1124"/>
      <c r="T1476" s="1133">
        <f t="shared" si="103"/>
        <v>0</v>
      </c>
      <c r="U1476" s="1177" t="e">
        <f t="shared" si="102"/>
        <v>#DIV/0!</v>
      </c>
    </row>
    <row r="1477" spans="1:21" ht="129">
      <c r="A1477" s="905">
        <v>54</v>
      </c>
      <c r="B1477" s="1136" t="s">
        <v>5255</v>
      </c>
      <c r="C1477" s="970" t="s">
        <v>5256</v>
      </c>
      <c r="D1477" s="971">
        <v>2614</v>
      </c>
      <c r="E1477" s="971">
        <v>2740</v>
      </c>
      <c r="F1477" s="660">
        <f>E1477*1.05</f>
        <v>2877</v>
      </c>
      <c r="G1477" s="971"/>
      <c r="H1477" s="978"/>
      <c r="I1477" s="491"/>
      <c r="J1477" s="491">
        <v>2877</v>
      </c>
      <c r="K1477" s="491"/>
      <c r="L1477" s="1081"/>
      <c r="M1477" s="1081"/>
      <c r="N1477" s="1081"/>
      <c r="O1477" s="1081"/>
      <c r="P1477" s="1081"/>
      <c r="Q1477" s="1081"/>
      <c r="R1477" s="1081"/>
      <c r="S1477" s="1124"/>
      <c r="T1477" s="1133">
        <f t="shared" si="103"/>
        <v>0</v>
      </c>
      <c r="U1477" s="1177" t="e">
        <f t="shared" si="102"/>
        <v>#DIV/0!</v>
      </c>
    </row>
    <row r="1478" spans="1:21" ht="63">
      <c r="A1478" s="905">
        <v>55</v>
      </c>
      <c r="B1478" s="1136" t="s">
        <v>5257</v>
      </c>
      <c r="C1478" s="972" t="s">
        <v>5258</v>
      </c>
      <c r="D1478" s="971">
        <v>200</v>
      </c>
      <c r="E1478" s="971">
        <v>200</v>
      </c>
      <c r="F1478" s="971">
        <v>225</v>
      </c>
      <c r="G1478" s="971"/>
      <c r="H1478" s="973"/>
      <c r="I1478" s="491"/>
      <c r="J1478" s="491">
        <v>225</v>
      </c>
      <c r="K1478" s="491"/>
      <c r="L1478" s="1081"/>
      <c r="M1478" s="1081"/>
      <c r="N1478" s="1081"/>
      <c r="O1478" s="1081"/>
      <c r="P1478" s="1081"/>
      <c r="Q1478" s="1081"/>
      <c r="R1478" s="1081"/>
      <c r="S1478" s="1124"/>
      <c r="T1478" s="1133">
        <f>FLOOR(10.76*S1478,0.01)</f>
        <v>0</v>
      </c>
      <c r="U1478" s="1177" t="e">
        <f t="shared" si="102"/>
        <v>#DIV/0!</v>
      </c>
    </row>
    <row r="1479" spans="1:21" ht="31.5">
      <c r="A1479" s="905"/>
      <c r="B1479" s="1136" t="s">
        <v>5259</v>
      </c>
      <c r="C1479" s="298" t="s">
        <v>1067</v>
      </c>
      <c r="D1479" s="971">
        <v>200</v>
      </c>
      <c r="E1479" s="971">
        <v>200</v>
      </c>
      <c r="F1479" s="971">
        <v>225</v>
      </c>
      <c r="G1479" s="971"/>
      <c r="H1479" s="973"/>
      <c r="I1479" s="491"/>
      <c r="J1479" s="491">
        <v>225</v>
      </c>
      <c r="K1479" s="491"/>
      <c r="L1479" s="1081"/>
      <c r="M1479" s="1081"/>
      <c r="N1479" s="1081"/>
      <c r="O1479" s="1081"/>
      <c r="P1479" s="1081"/>
      <c r="Q1479" s="1081"/>
      <c r="R1479" s="1081"/>
      <c r="S1479" s="1124"/>
      <c r="T1479" s="1133">
        <f>FLOOR(10.76*S1479,0.01)</f>
        <v>0</v>
      </c>
      <c r="U1479" s="1177" t="e">
        <f t="shared" si="102"/>
        <v>#DIV/0!</v>
      </c>
    </row>
    <row r="1480" spans="1:21" ht="31.5">
      <c r="A1480" s="905"/>
      <c r="B1480" s="1136" t="s">
        <v>5260</v>
      </c>
      <c r="C1480" s="298" t="s">
        <v>1067</v>
      </c>
      <c r="D1480" s="971">
        <v>400</v>
      </c>
      <c r="E1480" s="971">
        <v>400</v>
      </c>
      <c r="F1480" s="971">
        <v>450</v>
      </c>
      <c r="G1480" s="971"/>
      <c r="H1480" s="973"/>
      <c r="I1480" s="491"/>
      <c r="J1480" s="491">
        <v>450</v>
      </c>
      <c r="K1480" s="491"/>
      <c r="L1480" s="1081"/>
      <c r="M1480" s="1081"/>
      <c r="N1480" s="1081"/>
      <c r="O1480" s="1081"/>
      <c r="P1480" s="1081"/>
      <c r="Q1480" s="1081"/>
      <c r="R1480" s="1081"/>
      <c r="S1480" s="1124"/>
      <c r="T1480" s="1133">
        <f>FLOOR(10.76*S1480,0.01)</f>
        <v>0</v>
      </c>
      <c r="U1480" s="1177" t="e">
        <f t="shared" si="102"/>
        <v>#DIV/0!</v>
      </c>
    </row>
    <row r="1481" spans="1:21" ht="18.75">
      <c r="A1481" s="905">
        <v>56</v>
      </c>
      <c r="B1481" s="1333" t="s">
        <v>3484</v>
      </c>
      <c r="C1481" s="1334" t="s">
        <v>5131</v>
      </c>
      <c r="D1481" s="1335"/>
      <c r="E1481" s="1335"/>
      <c r="F1481" s="1336"/>
      <c r="G1481" s="1335"/>
      <c r="H1481" s="1334" t="s">
        <v>5268</v>
      </c>
      <c r="I1481" s="491"/>
      <c r="J1481" s="491"/>
      <c r="K1481" s="491"/>
      <c r="L1481" s="491"/>
      <c r="M1481" s="491"/>
      <c r="N1481" s="491">
        <v>98.23</v>
      </c>
      <c r="O1481" s="491">
        <v>151.3274336283186</v>
      </c>
      <c r="P1481" s="491">
        <v>129.20353982300887</v>
      </c>
      <c r="Q1481" s="491">
        <v>138.93805309734515</v>
      </c>
      <c r="R1481" s="491">
        <v>130.97345132743365</v>
      </c>
      <c r="S1481" s="1132">
        <f>195/1.13</f>
        <v>172.56637168141594</v>
      </c>
      <c r="T1481" s="1133"/>
      <c r="U1481" s="1177">
        <f t="shared" si="102"/>
        <v>0.24203821656050953</v>
      </c>
    </row>
    <row r="1482" spans="1:21" ht="18.75">
      <c r="A1482" s="905">
        <v>57</v>
      </c>
      <c r="B1482" s="1337" t="s">
        <v>3485</v>
      </c>
      <c r="C1482" s="383" t="s">
        <v>5131</v>
      </c>
      <c r="D1482" s="491"/>
      <c r="E1482" s="491"/>
      <c r="F1482" s="523"/>
      <c r="G1482" s="491"/>
      <c r="H1482" s="491"/>
      <c r="I1482" s="491"/>
      <c r="J1482" s="491"/>
      <c r="K1482" s="491"/>
      <c r="L1482" s="491"/>
      <c r="M1482" s="1079"/>
      <c r="N1482" s="1079">
        <v>113.27</v>
      </c>
      <c r="O1482" s="1079">
        <v>160.17699115044249</v>
      </c>
      <c r="P1482" s="1079">
        <v>145.13274336283186</v>
      </c>
      <c r="Q1482" s="1079">
        <v>147.78761061946904</v>
      </c>
      <c r="R1482" s="1079">
        <v>141.59292035398232</v>
      </c>
      <c r="S1482" s="1132">
        <f>197/1.13</f>
        <v>174.33628318584073</v>
      </c>
      <c r="T1482" s="1133"/>
      <c r="U1482" s="1177">
        <f t="shared" ref="U1482:U1497" si="104">(S1482-Q1482)/Q1482</f>
        <v>0.17964071856287431</v>
      </c>
    </row>
    <row r="1483" spans="1:21" ht="18.75">
      <c r="A1483" s="905">
        <v>58</v>
      </c>
      <c r="B1483" s="1337" t="s">
        <v>5649</v>
      </c>
      <c r="C1483" s="383" t="s">
        <v>5131</v>
      </c>
      <c r="D1483" s="491"/>
      <c r="E1483" s="491"/>
      <c r="F1483" s="523"/>
      <c r="G1483" s="491"/>
      <c r="H1483" s="491"/>
      <c r="I1483" s="491"/>
      <c r="J1483" s="491"/>
      <c r="K1483" s="491"/>
      <c r="L1483" s="491"/>
      <c r="M1483" s="1079"/>
      <c r="N1483" s="1079">
        <v>98.23</v>
      </c>
      <c r="O1483" s="1079">
        <v>151.3274336283186</v>
      </c>
      <c r="P1483" s="1079">
        <v>129.20353982300887</v>
      </c>
      <c r="Q1483" s="1079">
        <v>138.93805309734515</v>
      </c>
      <c r="R1483" s="1079">
        <v>130.97345132743365</v>
      </c>
      <c r="S1483" s="1132">
        <f>S1481</f>
        <v>172.56637168141594</v>
      </c>
      <c r="T1483" s="1133"/>
      <c r="U1483" s="1177">
        <f t="shared" si="104"/>
        <v>0.24203821656050953</v>
      </c>
    </row>
    <row r="1484" spans="1:21" ht="18.75">
      <c r="A1484" s="905">
        <v>59</v>
      </c>
      <c r="B1484" s="1340" t="s">
        <v>5652</v>
      </c>
      <c r="C1484" s="491" t="s">
        <v>5654</v>
      </c>
      <c r="D1484" s="491"/>
      <c r="E1484" s="491"/>
      <c r="F1484" s="523"/>
      <c r="G1484" s="491"/>
      <c r="H1484" s="491"/>
      <c r="I1484" s="491"/>
      <c r="J1484" s="491"/>
      <c r="K1484" s="491"/>
      <c r="L1484" s="491"/>
      <c r="M1484" s="1079"/>
      <c r="N1484" s="1079">
        <v>1080</v>
      </c>
      <c r="O1484" s="1079">
        <v>1185</v>
      </c>
      <c r="P1484" s="1079">
        <v>1200</v>
      </c>
      <c r="Q1484" s="1079">
        <v>1225</v>
      </c>
      <c r="R1484" s="1079">
        <v>1245</v>
      </c>
      <c r="S1484" s="1132">
        <v>1330</v>
      </c>
      <c r="T1484" s="1133"/>
      <c r="U1484" s="1177">
        <f t="shared" si="104"/>
        <v>8.5714285714285715E-2</v>
      </c>
    </row>
    <row r="1485" spans="1:21" ht="18.75">
      <c r="A1485" s="905">
        <v>60</v>
      </c>
      <c r="B1485" s="1340" t="s">
        <v>5653</v>
      </c>
      <c r="C1485" s="491" t="s">
        <v>5654</v>
      </c>
      <c r="D1485" s="491"/>
      <c r="E1485" s="491"/>
      <c r="F1485" s="523"/>
      <c r="G1485" s="491"/>
      <c r="H1485" s="491"/>
      <c r="I1485" s="491"/>
      <c r="J1485" s="491"/>
      <c r="K1485" s="491"/>
      <c r="L1485" s="491"/>
      <c r="M1485" s="1079"/>
      <c r="N1485" s="1079">
        <v>790</v>
      </c>
      <c r="O1485" s="1079">
        <v>870</v>
      </c>
      <c r="P1485" s="1079">
        <v>900</v>
      </c>
      <c r="Q1485" s="1079">
        <v>920</v>
      </c>
      <c r="R1485" s="1079">
        <v>935</v>
      </c>
      <c r="S1485" s="1132">
        <v>1000</v>
      </c>
      <c r="T1485" s="1133"/>
      <c r="U1485" s="1177">
        <f t="shared" si="104"/>
        <v>8.6956521739130432E-2</v>
      </c>
    </row>
    <row r="1486" spans="1:21" ht="18.75">
      <c r="A1486" s="905">
        <v>61</v>
      </c>
      <c r="B1486" s="1340" t="s">
        <v>5761</v>
      </c>
      <c r="C1486" s="491" t="s">
        <v>5762</v>
      </c>
      <c r="D1486" s="491"/>
      <c r="E1486" s="491"/>
      <c r="F1486" s="523"/>
      <c r="G1486" s="491"/>
      <c r="H1486" s="491"/>
      <c r="I1486" s="491"/>
      <c r="J1486" s="491"/>
      <c r="K1486" s="491"/>
      <c r="L1486" s="491"/>
      <c r="M1486" s="1079"/>
      <c r="N1486" s="1079">
        <v>43</v>
      </c>
      <c r="O1486" s="1079">
        <v>43</v>
      </c>
      <c r="P1486" s="1079">
        <v>43</v>
      </c>
      <c r="Q1486" s="1079">
        <v>43</v>
      </c>
      <c r="R1486" s="1079">
        <v>43</v>
      </c>
      <c r="S1486" s="1132">
        <f>'Plant and Machinary'!J51</f>
        <v>43</v>
      </c>
      <c r="T1486" s="1133"/>
      <c r="U1486" s="1177">
        <f t="shared" si="104"/>
        <v>0</v>
      </c>
    </row>
    <row r="1487" spans="1:21" ht="18.75">
      <c r="A1487" s="905">
        <v>62</v>
      </c>
      <c r="B1487" s="1340" t="s">
        <v>3498</v>
      </c>
      <c r="C1487" s="491" t="s">
        <v>5762</v>
      </c>
      <c r="D1487" s="491"/>
      <c r="E1487" s="491"/>
      <c r="F1487" s="523"/>
      <c r="G1487" s="491"/>
      <c r="H1487" s="491"/>
      <c r="I1487" s="491"/>
      <c r="J1487" s="491"/>
      <c r="K1487" s="491"/>
      <c r="L1487" s="491"/>
      <c r="M1487" s="1079"/>
      <c r="N1487" s="1079">
        <v>1618</v>
      </c>
      <c r="O1487" s="1079">
        <v>1618</v>
      </c>
      <c r="P1487" s="1079">
        <v>1618</v>
      </c>
      <c r="Q1487" s="1079">
        <v>1618</v>
      </c>
      <c r="R1487" s="1079">
        <v>1618</v>
      </c>
      <c r="S1487" s="1132">
        <f>'Plant and Machinary'!J48</f>
        <v>1618</v>
      </c>
      <c r="T1487" s="1133"/>
      <c r="U1487" s="1177">
        <f t="shared" si="104"/>
        <v>0</v>
      </c>
    </row>
    <row r="1488" spans="1:21" ht="18.75">
      <c r="A1488" s="905">
        <v>63</v>
      </c>
      <c r="B1488" s="1340" t="s">
        <v>3499</v>
      </c>
      <c r="C1488" s="491" t="s">
        <v>5762</v>
      </c>
      <c r="D1488" s="491"/>
      <c r="E1488" s="491"/>
      <c r="F1488" s="523"/>
      <c r="G1488" s="491"/>
      <c r="H1488" s="491"/>
      <c r="I1488" s="491"/>
      <c r="J1488" s="491"/>
      <c r="K1488" s="491"/>
      <c r="L1488" s="491"/>
      <c r="M1488" s="1079"/>
      <c r="N1488" s="1079"/>
      <c r="O1488" s="1079"/>
      <c r="P1488" s="1079"/>
      <c r="Q1488" s="1079"/>
      <c r="R1488" s="1079"/>
      <c r="S1488" s="1132"/>
      <c r="T1488" s="1133"/>
      <c r="U1488" s="1177" t="e">
        <f t="shared" si="104"/>
        <v>#DIV/0!</v>
      </c>
    </row>
    <row r="1489" spans="1:23" ht="18.75">
      <c r="A1489" s="905">
        <v>64</v>
      </c>
      <c r="B1489" s="1340" t="s">
        <v>3500</v>
      </c>
      <c r="C1489" s="491" t="s">
        <v>5762</v>
      </c>
      <c r="D1489" s="491"/>
      <c r="E1489" s="491"/>
      <c r="F1489" s="523"/>
      <c r="G1489" s="491"/>
      <c r="H1489" s="491"/>
      <c r="I1489" s="491"/>
      <c r="J1489" s="491"/>
      <c r="K1489" s="491"/>
      <c r="L1489" s="491"/>
      <c r="M1489" s="1079"/>
      <c r="N1489" s="1079">
        <v>2610</v>
      </c>
      <c r="O1489" s="1079">
        <v>3387</v>
      </c>
      <c r="P1489" s="1079">
        <v>3071</v>
      </c>
      <c r="Q1489" s="1079">
        <v>3214</v>
      </c>
      <c r="R1489" s="1079">
        <v>3102</v>
      </c>
      <c r="S1489" s="1132">
        <f>'Plant and Machinary'!J19</f>
        <v>3711</v>
      </c>
      <c r="T1489" s="1133"/>
      <c r="U1489" s="1177">
        <f t="shared" si="104"/>
        <v>0.15463596764156815</v>
      </c>
    </row>
    <row r="1490" spans="1:23" ht="18.75">
      <c r="A1490" s="905">
        <v>65</v>
      </c>
      <c r="B1490" s="1337" t="s">
        <v>5764</v>
      </c>
      <c r="C1490" s="491" t="s">
        <v>5762</v>
      </c>
      <c r="D1490" s="491"/>
      <c r="E1490" s="491"/>
      <c r="F1490" s="523"/>
      <c r="G1490" s="491"/>
      <c r="H1490" s="491"/>
      <c r="I1490" s="491"/>
      <c r="J1490" s="491"/>
      <c r="K1490" s="491"/>
      <c r="L1490" s="491"/>
      <c r="M1490" s="1079"/>
      <c r="N1490" s="1079">
        <v>234</v>
      </c>
      <c r="O1490" s="1079">
        <v>234</v>
      </c>
      <c r="P1490" s="1079">
        <v>293</v>
      </c>
      <c r="Q1490" s="1079">
        <v>312</v>
      </c>
      <c r="R1490" s="1079">
        <v>296</v>
      </c>
      <c r="S1490" s="1132">
        <f>'Plant and Machinary'!J29</f>
        <v>376</v>
      </c>
      <c r="T1490" s="1133"/>
      <c r="U1490" s="1177">
        <f t="shared" si="104"/>
        <v>0.20512820512820512</v>
      </c>
    </row>
    <row r="1491" spans="1:23" ht="18.75">
      <c r="A1491" s="905">
        <v>66</v>
      </c>
      <c r="B1491" s="1340" t="s">
        <v>3721</v>
      </c>
      <c r="C1491" s="491" t="s">
        <v>5762</v>
      </c>
      <c r="D1491" s="491"/>
      <c r="E1491" s="491"/>
      <c r="F1491" s="523"/>
      <c r="G1491" s="491"/>
      <c r="H1491" s="491"/>
      <c r="I1491" s="491"/>
      <c r="J1491" s="491"/>
      <c r="K1491" s="491"/>
      <c r="L1491" s="491"/>
      <c r="M1491" s="1079"/>
      <c r="N1491" s="1079"/>
      <c r="O1491" s="1079"/>
      <c r="P1491" s="1079"/>
      <c r="Q1491" s="1079"/>
      <c r="R1491" s="1079"/>
      <c r="S1491" s="1132"/>
      <c r="T1491" s="1133"/>
      <c r="U1491" s="1177" t="e">
        <f t="shared" si="104"/>
        <v>#DIV/0!</v>
      </c>
    </row>
    <row r="1492" spans="1:23" ht="18.75">
      <c r="A1492" s="905">
        <v>67</v>
      </c>
      <c r="B1492" s="1340" t="s">
        <v>5446</v>
      </c>
      <c r="C1492" s="491" t="s">
        <v>5654</v>
      </c>
      <c r="D1492" s="491"/>
      <c r="E1492" s="491"/>
      <c r="F1492" s="523"/>
      <c r="G1492" s="491"/>
      <c r="H1492" s="491"/>
      <c r="I1492" s="491"/>
      <c r="J1492" s="491"/>
      <c r="K1492" s="491"/>
      <c r="L1492" s="491"/>
      <c r="M1492" s="1079"/>
      <c r="N1492" s="1079">
        <v>1266.3333333333333</v>
      </c>
      <c r="O1492" s="1079">
        <v>1266.3333333333333</v>
      </c>
      <c r="P1492" s="1079">
        <v>1266.3333333333333</v>
      </c>
      <c r="Q1492" s="1079">
        <v>1266.3333333333333</v>
      </c>
      <c r="R1492" s="1079">
        <v>1266.3333333333333</v>
      </c>
      <c r="S1492" s="1132">
        <f>37990/30</f>
        <v>1266.3333333333333</v>
      </c>
      <c r="T1492" s="1133"/>
      <c r="U1492" s="1177">
        <f t="shared" si="104"/>
        <v>0</v>
      </c>
    </row>
    <row r="1493" spans="1:23" ht="18.75">
      <c r="A1493" s="905">
        <v>68</v>
      </c>
      <c r="B1493" s="1340" t="s">
        <v>3497</v>
      </c>
      <c r="C1493" s="491" t="s">
        <v>5654</v>
      </c>
      <c r="D1493" s="491"/>
      <c r="E1493" s="491"/>
      <c r="F1493" s="523"/>
      <c r="G1493" s="491"/>
      <c r="H1493" s="491"/>
      <c r="I1493" s="491"/>
      <c r="J1493" s="491"/>
      <c r="K1493" s="491"/>
      <c r="L1493" s="491"/>
      <c r="M1493" s="1079"/>
      <c r="N1493" s="1079">
        <v>1006.6666666666666</v>
      </c>
      <c r="O1493" s="1079">
        <v>1006.6666666666666</v>
      </c>
      <c r="P1493" s="1079">
        <v>1006.6666666666666</v>
      </c>
      <c r="Q1493" s="1079">
        <v>1006.6666666666666</v>
      </c>
      <c r="R1493" s="1079">
        <v>1006.6666666666666</v>
      </c>
      <c r="S1493" s="1132">
        <f>30200/30</f>
        <v>1006.6666666666666</v>
      </c>
      <c r="T1493" s="1133"/>
      <c r="U1493" s="1177">
        <f t="shared" si="104"/>
        <v>0</v>
      </c>
    </row>
    <row r="1494" spans="1:23" ht="18.75">
      <c r="A1494" s="905">
        <v>69</v>
      </c>
      <c r="B1494" s="1340" t="s">
        <v>3722</v>
      </c>
      <c r="C1494" s="491" t="s">
        <v>3080</v>
      </c>
      <c r="D1494" s="491"/>
      <c r="E1494" s="491"/>
      <c r="F1494" s="523"/>
      <c r="G1494" s="491"/>
      <c r="H1494" s="491"/>
      <c r="I1494" s="491"/>
      <c r="J1494" s="491"/>
      <c r="K1494" s="491"/>
      <c r="L1494" s="491"/>
      <c r="M1494" s="1079"/>
      <c r="N1494" s="1079">
        <v>22</v>
      </c>
      <c r="O1494" s="1079">
        <v>22</v>
      </c>
      <c r="P1494" s="1079">
        <v>23</v>
      </c>
      <c r="Q1494" s="1079">
        <v>23</v>
      </c>
      <c r="R1494" s="1079">
        <v>23</v>
      </c>
      <c r="S1494" s="1132">
        <v>29</v>
      </c>
      <c r="T1494" s="1133"/>
      <c r="U1494" s="1177">
        <f t="shared" si="104"/>
        <v>0.2608695652173913</v>
      </c>
      <c r="W1494" t="s">
        <v>5926</v>
      </c>
    </row>
    <row r="1495" spans="1:23" ht="18.75">
      <c r="A1495" s="905">
        <v>70</v>
      </c>
      <c r="B1495" s="1340" t="s">
        <v>4359</v>
      </c>
      <c r="C1495" s="491" t="s">
        <v>3080</v>
      </c>
      <c r="D1495" s="491"/>
      <c r="E1495" s="491"/>
      <c r="F1495" s="523"/>
      <c r="G1495" s="491"/>
      <c r="H1495" s="491"/>
      <c r="I1495" s="491"/>
      <c r="J1495" s="491"/>
      <c r="K1495" s="491"/>
      <c r="L1495" s="491"/>
      <c r="M1495" s="1079"/>
      <c r="N1495" s="1079">
        <v>33</v>
      </c>
      <c r="O1495" s="1079">
        <v>33</v>
      </c>
      <c r="P1495" s="1079">
        <v>35</v>
      </c>
      <c r="Q1495" s="1079">
        <v>35</v>
      </c>
      <c r="R1495" s="1079">
        <v>35</v>
      </c>
      <c r="S1495" s="1132">
        <v>38</v>
      </c>
      <c r="T1495" s="1133"/>
      <c r="U1495" s="1177">
        <f t="shared" si="104"/>
        <v>8.5714285714285715E-2</v>
      </c>
    </row>
    <row r="1496" spans="1:23" ht="27.75">
      <c r="A1496" s="905">
        <v>71</v>
      </c>
      <c r="B1496" s="1360" t="s">
        <v>5763</v>
      </c>
      <c r="C1496" s="491" t="s">
        <v>1875</v>
      </c>
      <c r="D1496" s="491"/>
      <c r="E1496" s="491"/>
      <c r="F1496" s="523"/>
      <c r="G1496" s="491"/>
      <c r="H1496" s="491"/>
      <c r="I1496" s="491"/>
      <c r="J1496" s="491"/>
      <c r="K1496" s="491"/>
      <c r="L1496" s="491"/>
      <c r="M1496" s="1079"/>
      <c r="N1496" s="1079">
        <v>11</v>
      </c>
      <c r="O1496" s="1079">
        <v>11</v>
      </c>
      <c r="P1496" s="1079">
        <v>11</v>
      </c>
      <c r="Q1496" s="1079">
        <v>11</v>
      </c>
      <c r="R1496" s="1079">
        <v>11</v>
      </c>
      <c r="S1496" s="1132">
        <v>11</v>
      </c>
      <c r="T1496" s="1133"/>
      <c r="U1496" s="1177">
        <f t="shared" si="104"/>
        <v>0</v>
      </c>
    </row>
    <row r="1497" spans="1:23">
      <c r="B1497" s="1176" t="s">
        <v>5795</v>
      </c>
      <c r="P1497" s="1076">
        <v>11.5</v>
      </c>
      <c r="Q1497" s="1076">
        <v>11.5</v>
      </c>
      <c r="R1497" s="1076">
        <v>11.5</v>
      </c>
      <c r="S1497" s="1351">
        <v>11.5</v>
      </c>
      <c r="T1497" s="1134"/>
      <c r="U1497" s="1177">
        <f t="shared" si="104"/>
        <v>0</v>
      </c>
    </row>
    <row r="1498" spans="1:23">
      <c r="T1498" s="1134"/>
    </row>
    <row r="1499" spans="1:23">
      <c r="T1499" s="1134"/>
    </row>
    <row r="1500" spans="1:23">
      <c r="T1500" s="1134"/>
    </row>
    <row r="1501" spans="1:23">
      <c r="T1501" s="1134"/>
    </row>
    <row r="1502" spans="1:23">
      <c r="T1502" s="1134"/>
    </row>
    <row r="1503" spans="1:23">
      <c r="T1503" s="1134"/>
    </row>
    <row r="1504" spans="1:23">
      <c r="T1504" s="1134"/>
    </row>
    <row r="1505" spans="20:20">
      <c r="T1505" s="1134"/>
    </row>
    <row r="1506" spans="20:20">
      <c r="T1506" s="1134"/>
    </row>
    <row r="1507" spans="20:20">
      <c r="T1507" s="1134"/>
    </row>
    <row r="1508" spans="20:20">
      <c r="T1508" s="1134"/>
    </row>
    <row r="1509" spans="20:20">
      <c r="T1509" s="1134"/>
    </row>
    <row r="1510" spans="20:20">
      <c r="T1510" s="1134"/>
    </row>
    <row r="1511" spans="20:20">
      <c r="T1511" s="1134"/>
    </row>
    <row r="1512" spans="20:20">
      <c r="T1512" s="1134"/>
    </row>
    <row r="1513" spans="20:20">
      <c r="T1513" s="1134"/>
    </row>
    <row r="1514" spans="20:20">
      <c r="T1514" s="1134"/>
    </row>
    <row r="1515" spans="20:20">
      <c r="T1515" s="1134"/>
    </row>
    <row r="1516" spans="20:20">
      <c r="T1516" s="1134"/>
    </row>
    <row r="1517" spans="20:20">
      <c r="T1517" s="1134"/>
    </row>
    <row r="1518" spans="20:20">
      <c r="T1518" s="1134"/>
    </row>
    <row r="1519" spans="20:20">
      <c r="T1519" s="1134"/>
    </row>
    <row r="1520" spans="20:20">
      <c r="T1520" s="1134"/>
    </row>
    <row r="1521" spans="20:20">
      <c r="T1521" s="1134"/>
    </row>
    <row r="1522" spans="20:20">
      <c r="T1522" s="1134"/>
    </row>
    <row r="1523" spans="20:20">
      <c r="T1523" s="1134"/>
    </row>
    <row r="1524" spans="20:20">
      <c r="T1524" s="1134"/>
    </row>
    <row r="1525" spans="20:20">
      <c r="T1525" s="1134"/>
    </row>
    <row r="1526" spans="20:20">
      <c r="T1526" s="1134"/>
    </row>
    <row r="1527" spans="20:20">
      <c r="T1527" s="1134"/>
    </row>
    <row r="1528" spans="20:20">
      <c r="T1528" s="1134"/>
    </row>
    <row r="1529" spans="20:20">
      <c r="T1529" s="1134"/>
    </row>
    <row r="1530" spans="20:20">
      <c r="T1530" s="1134"/>
    </row>
    <row r="1531" spans="20:20">
      <c r="T1531" s="1134"/>
    </row>
    <row r="1532" spans="20:20">
      <c r="T1532" s="1134"/>
    </row>
    <row r="1533" spans="20:20">
      <c r="T1533" s="1134"/>
    </row>
    <row r="1534" spans="20:20">
      <c r="T1534" s="1134"/>
    </row>
    <row r="1535" spans="20:20">
      <c r="T1535" s="1134"/>
    </row>
    <row r="1536" spans="20:20">
      <c r="T1536" s="1134"/>
    </row>
    <row r="1537" spans="20:20">
      <c r="T1537" s="1134"/>
    </row>
    <row r="1538" spans="20:20">
      <c r="T1538" s="1134"/>
    </row>
    <row r="1539" spans="20:20">
      <c r="T1539" s="1134"/>
    </row>
    <row r="1540" spans="20:20">
      <c r="T1540" s="1134"/>
    </row>
    <row r="1541" spans="20:20">
      <c r="T1541" s="1134"/>
    </row>
    <row r="1542" spans="20:20">
      <c r="T1542" s="1134"/>
    </row>
    <row r="1543" spans="20:20">
      <c r="T1543" s="1134"/>
    </row>
    <row r="1544" spans="20:20">
      <c r="T1544" s="1134"/>
    </row>
    <row r="1545" spans="20:20">
      <c r="T1545" s="1134"/>
    </row>
    <row r="1546" spans="20:20">
      <c r="T1546" s="1134"/>
    </row>
    <row r="1547" spans="20:20">
      <c r="T1547" s="1134"/>
    </row>
    <row r="1548" spans="20:20">
      <c r="T1548" s="1134"/>
    </row>
    <row r="1549" spans="20:20">
      <c r="T1549" s="1134"/>
    </row>
    <row r="1550" spans="20:20">
      <c r="T1550" s="1134"/>
    </row>
    <row r="1551" spans="20:20">
      <c r="T1551" s="1134"/>
    </row>
    <row r="1552" spans="20:20">
      <c r="T1552" s="1134"/>
    </row>
    <row r="1553" spans="20:20">
      <c r="T1553" s="1134"/>
    </row>
    <row r="1554" spans="20:20">
      <c r="T1554" s="1134"/>
    </row>
    <row r="1555" spans="20:20">
      <c r="T1555" s="1134"/>
    </row>
    <row r="1556" spans="20:20">
      <c r="T1556" s="1134"/>
    </row>
    <row r="1557" spans="20:20">
      <c r="T1557" s="1134"/>
    </row>
    <row r="1558" spans="20:20">
      <c r="T1558" s="1134"/>
    </row>
    <row r="1559" spans="20:20">
      <c r="T1559" s="1134"/>
    </row>
    <row r="1560" spans="20:20">
      <c r="T1560" s="1134"/>
    </row>
    <row r="1561" spans="20:20">
      <c r="T1561" s="1134"/>
    </row>
    <row r="1562" spans="20:20">
      <c r="T1562" s="1134"/>
    </row>
    <row r="1563" spans="20:20">
      <c r="T1563" s="1134"/>
    </row>
    <row r="1564" spans="20:20">
      <c r="T1564" s="1134"/>
    </row>
    <row r="1565" spans="20:20">
      <c r="T1565" s="1134"/>
    </row>
    <row r="1566" spans="20:20">
      <c r="T1566" s="1134"/>
    </row>
    <row r="1567" spans="20:20">
      <c r="T1567" s="1134"/>
    </row>
    <row r="1568" spans="20:20">
      <c r="T1568" s="1134"/>
    </row>
    <row r="1569" spans="20:20">
      <c r="T1569" s="1134"/>
    </row>
    <row r="1570" spans="20:20">
      <c r="T1570" s="1134"/>
    </row>
    <row r="1571" spans="20:20">
      <c r="T1571" s="1134"/>
    </row>
    <row r="1572" spans="20:20">
      <c r="T1572" s="1134"/>
    </row>
    <row r="1573" spans="20:20">
      <c r="T1573" s="1134"/>
    </row>
    <row r="1574" spans="20:20">
      <c r="T1574" s="1134"/>
    </row>
    <row r="1575" spans="20:20">
      <c r="T1575" s="1134"/>
    </row>
    <row r="1576" spans="20:20">
      <c r="T1576" s="1134"/>
    </row>
    <row r="1577" spans="20:20">
      <c r="T1577" s="1134"/>
    </row>
    <row r="1578" spans="20:20">
      <c r="T1578" s="1134"/>
    </row>
    <row r="1579" spans="20:20">
      <c r="T1579" s="1134"/>
    </row>
    <row r="1580" spans="20:20">
      <c r="T1580" s="1134"/>
    </row>
    <row r="1581" spans="20:20">
      <c r="T1581" s="1134"/>
    </row>
    <row r="1582" spans="20:20">
      <c r="T1582" s="1134"/>
    </row>
    <row r="1583" spans="20:20">
      <c r="T1583" s="1134"/>
    </row>
    <row r="1584" spans="20:20">
      <c r="T1584" s="1134"/>
    </row>
    <row r="1585" spans="20:20">
      <c r="T1585" s="1134"/>
    </row>
    <row r="1586" spans="20:20">
      <c r="T1586" s="1134"/>
    </row>
    <row r="1587" spans="20:20">
      <c r="T1587" s="1134"/>
    </row>
    <row r="1588" spans="20:20">
      <c r="T1588" s="1134"/>
    </row>
    <row r="1589" spans="20:20">
      <c r="T1589" s="1134"/>
    </row>
    <row r="1590" spans="20:20">
      <c r="T1590" s="1134"/>
    </row>
    <row r="1591" spans="20:20">
      <c r="T1591" s="1134"/>
    </row>
    <row r="1592" spans="20:20">
      <c r="T1592" s="1134"/>
    </row>
    <row r="1593" spans="20:20">
      <c r="T1593" s="1134"/>
    </row>
    <row r="1594" spans="20:20">
      <c r="T1594" s="1134"/>
    </row>
    <row r="1595" spans="20:20">
      <c r="T1595" s="1134"/>
    </row>
    <row r="1596" spans="20:20">
      <c r="T1596" s="1134"/>
    </row>
    <row r="1597" spans="20:20">
      <c r="T1597" s="1134"/>
    </row>
    <row r="1598" spans="20:20">
      <c r="T1598" s="1134"/>
    </row>
    <row r="1599" spans="20:20">
      <c r="T1599" s="1134"/>
    </row>
    <row r="1600" spans="20:20">
      <c r="T1600" s="1134"/>
    </row>
    <row r="1601" spans="20:20">
      <c r="T1601" s="1134"/>
    </row>
    <row r="1602" spans="20:20">
      <c r="T1602" s="1134"/>
    </row>
    <row r="1603" spans="20:20">
      <c r="T1603" s="1134"/>
    </row>
    <row r="1604" spans="20:20">
      <c r="T1604" s="1134"/>
    </row>
    <row r="1605" spans="20:20">
      <c r="T1605" s="1134"/>
    </row>
    <row r="1606" spans="20:20">
      <c r="T1606" s="1134"/>
    </row>
    <row r="1607" spans="20:20">
      <c r="T1607" s="1134"/>
    </row>
    <row r="1608" spans="20:20">
      <c r="T1608" s="1134"/>
    </row>
    <row r="1609" spans="20:20">
      <c r="T1609" s="1134"/>
    </row>
    <row r="1610" spans="20:20">
      <c r="T1610" s="1134"/>
    </row>
    <row r="1611" spans="20:20">
      <c r="T1611" s="1134"/>
    </row>
    <row r="1612" spans="20:20">
      <c r="T1612" s="1134"/>
    </row>
    <row r="1613" spans="20:20">
      <c r="T1613" s="1134"/>
    </row>
    <row r="1614" spans="20:20">
      <c r="T1614" s="1134"/>
    </row>
    <row r="1615" spans="20:20">
      <c r="T1615" s="1134"/>
    </row>
    <row r="1616" spans="20:20">
      <c r="T1616" s="1134"/>
    </row>
    <row r="1617" spans="20:20">
      <c r="T1617" s="1134"/>
    </row>
    <row r="1618" spans="20:20">
      <c r="T1618" s="1134"/>
    </row>
    <row r="1619" spans="20:20">
      <c r="T1619" s="1134"/>
    </row>
    <row r="1620" spans="20:20">
      <c r="T1620" s="1134"/>
    </row>
    <row r="1621" spans="20:20">
      <c r="T1621" s="1134"/>
    </row>
    <row r="1622" spans="20:20">
      <c r="T1622" s="1134"/>
    </row>
    <row r="1623" spans="20:20">
      <c r="T1623" s="1134"/>
    </row>
    <row r="1624" spans="20:20">
      <c r="T1624" s="1134"/>
    </row>
    <row r="1625" spans="20:20">
      <c r="T1625" s="1134"/>
    </row>
    <row r="1626" spans="20:20">
      <c r="T1626" s="1134"/>
    </row>
    <row r="1627" spans="20:20">
      <c r="T1627" s="1134"/>
    </row>
    <row r="1628" spans="20:20">
      <c r="T1628" s="1134"/>
    </row>
    <row r="1629" spans="20:20">
      <c r="T1629" s="1134"/>
    </row>
    <row r="1630" spans="20:20">
      <c r="T1630" s="1134"/>
    </row>
    <row r="1631" spans="20:20">
      <c r="T1631" s="1134"/>
    </row>
    <row r="1632" spans="20:20">
      <c r="T1632" s="1134"/>
    </row>
    <row r="1633" spans="20:20">
      <c r="T1633" s="1134"/>
    </row>
    <row r="1634" spans="20:20">
      <c r="T1634" s="1134"/>
    </row>
    <row r="1635" spans="20:20">
      <c r="T1635" s="1134"/>
    </row>
    <row r="1636" spans="20:20">
      <c r="T1636" s="1134"/>
    </row>
    <row r="1637" spans="20:20">
      <c r="T1637" s="1134"/>
    </row>
    <row r="1638" spans="20:20">
      <c r="T1638" s="1134"/>
    </row>
    <row r="1639" spans="20:20">
      <c r="T1639" s="1134"/>
    </row>
    <row r="1640" spans="20:20">
      <c r="T1640" s="1134"/>
    </row>
    <row r="1641" spans="20:20">
      <c r="T1641" s="1134"/>
    </row>
    <row r="1642" spans="20:20">
      <c r="T1642" s="1134"/>
    </row>
    <row r="1643" spans="20:20">
      <c r="T1643" s="1134"/>
    </row>
    <row r="1644" spans="20:20">
      <c r="T1644" s="1134"/>
    </row>
    <row r="1645" spans="20:20">
      <c r="T1645" s="1134"/>
    </row>
    <row r="1646" spans="20:20">
      <c r="T1646" s="1134"/>
    </row>
    <row r="1647" spans="20:20">
      <c r="T1647" s="1134"/>
    </row>
    <row r="1648" spans="20:20">
      <c r="T1648" s="1134"/>
    </row>
    <row r="1649" spans="20:20">
      <c r="T1649" s="1134"/>
    </row>
    <row r="1650" spans="20:20">
      <c r="T1650" s="1134"/>
    </row>
    <row r="1651" spans="20:20">
      <c r="T1651" s="1134"/>
    </row>
    <row r="1652" spans="20:20">
      <c r="T1652" s="1134"/>
    </row>
    <row r="1653" spans="20:20">
      <c r="T1653" s="1134"/>
    </row>
    <row r="1654" spans="20:20">
      <c r="T1654" s="1134"/>
    </row>
    <row r="1655" spans="20:20">
      <c r="T1655" s="1134"/>
    </row>
    <row r="1656" spans="20:20">
      <c r="T1656" s="1134"/>
    </row>
    <row r="1657" spans="20:20">
      <c r="T1657" s="1134"/>
    </row>
    <row r="1658" spans="20:20">
      <c r="T1658" s="1134"/>
    </row>
    <row r="1659" spans="20:20">
      <c r="T1659" s="1134"/>
    </row>
    <row r="1660" spans="20:20">
      <c r="T1660" s="1134"/>
    </row>
    <row r="1661" spans="20:20">
      <c r="T1661" s="1134"/>
    </row>
    <row r="1662" spans="20:20">
      <c r="T1662" s="1134"/>
    </row>
    <row r="1663" spans="20:20">
      <c r="T1663" s="1134"/>
    </row>
    <row r="1664" spans="20:20">
      <c r="T1664" s="1134"/>
    </row>
    <row r="1665" spans="20:20">
      <c r="T1665" s="1134"/>
    </row>
    <row r="1666" spans="20:20">
      <c r="T1666" s="1134"/>
    </row>
    <row r="1667" spans="20:20">
      <c r="T1667" s="1134"/>
    </row>
    <row r="1668" spans="20:20">
      <c r="T1668" s="1134"/>
    </row>
    <row r="1669" spans="20:20">
      <c r="T1669" s="1134"/>
    </row>
    <row r="1670" spans="20:20">
      <c r="T1670" s="1134"/>
    </row>
    <row r="1671" spans="20:20">
      <c r="T1671" s="1134"/>
    </row>
    <row r="1672" spans="20:20">
      <c r="T1672" s="1134"/>
    </row>
    <row r="1673" spans="20:20">
      <c r="T1673" s="1134"/>
    </row>
    <row r="1674" spans="20:20">
      <c r="T1674" s="1134"/>
    </row>
    <row r="1675" spans="20:20">
      <c r="T1675" s="1134"/>
    </row>
    <row r="1676" spans="20:20">
      <c r="T1676" s="1134"/>
    </row>
    <row r="1677" spans="20:20">
      <c r="T1677" s="1134"/>
    </row>
    <row r="1678" spans="20:20">
      <c r="T1678" s="1134"/>
    </row>
    <row r="1679" spans="20:20">
      <c r="T1679" s="1134"/>
    </row>
    <row r="1680" spans="20:20">
      <c r="T1680" s="1134"/>
    </row>
    <row r="1681" spans="20:20">
      <c r="T1681" s="1134"/>
    </row>
    <row r="1682" spans="20:20">
      <c r="T1682" s="1134"/>
    </row>
    <row r="1683" spans="20:20">
      <c r="T1683" s="1134"/>
    </row>
    <row r="1684" spans="20:20">
      <c r="T1684" s="1134"/>
    </row>
    <row r="1685" spans="20:20">
      <c r="T1685" s="1134"/>
    </row>
    <row r="1686" spans="20:20">
      <c r="T1686" s="1134"/>
    </row>
    <row r="1687" spans="20:20">
      <c r="T1687" s="1134"/>
    </row>
    <row r="1688" spans="20:20">
      <c r="T1688" s="1134"/>
    </row>
    <row r="1689" spans="20:20">
      <c r="T1689" s="1134"/>
    </row>
    <row r="1690" spans="20:20">
      <c r="T1690" s="1134"/>
    </row>
    <row r="1691" spans="20:20">
      <c r="T1691" s="1134"/>
    </row>
    <row r="1692" spans="20:20">
      <c r="T1692" s="1134"/>
    </row>
    <row r="1693" spans="20:20">
      <c r="T1693" s="1134"/>
    </row>
    <row r="1694" spans="20:20">
      <c r="T1694" s="1134"/>
    </row>
    <row r="1695" spans="20:20">
      <c r="T1695" s="1134"/>
    </row>
    <row r="1696" spans="20:20">
      <c r="T1696" s="1134"/>
    </row>
    <row r="1697" spans="20:20">
      <c r="T1697" s="1134"/>
    </row>
    <row r="1698" spans="20:20">
      <c r="T1698" s="1134"/>
    </row>
    <row r="1699" spans="20:20">
      <c r="T1699" s="1134"/>
    </row>
    <row r="1700" spans="20:20">
      <c r="T1700" s="1134"/>
    </row>
    <row r="1701" spans="20:20">
      <c r="T1701" s="1134"/>
    </row>
    <row r="1702" spans="20:20">
      <c r="T1702" s="1134"/>
    </row>
    <row r="1703" spans="20:20">
      <c r="T1703" s="1134"/>
    </row>
    <row r="1704" spans="20:20">
      <c r="T1704" s="1134"/>
    </row>
    <row r="1705" spans="20:20">
      <c r="T1705" s="1134"/>
    </row>
    <row r="1706" spans="20:20">
      <c r="T1706" s="1134"/>
    </row>
    <row r="1707" spans="20:20">
      <c r="T1707" s="1134"/>
    </row>
    <row r="1708" spans="20:20">
      <c r="T1708" s="1134"/>
    </row>
    <row r="1709" spans="20:20">
      <c r="T1709" s="1134"/>
    </row>
    <row r="1710" spans="20:20">
      <c r="T1710" s="1134"/>
    </row>
    <row r="1711" spans="20:20">
      <c r="T1711" s="1134"/>
    </row>
    <row r="1712" spans="20:20">
      <c r="T1712" s="1134"/>
    </row>
    <row r="1713" spans="20:20">
      <c r="T1713" s="1134"/>
    </row>
    <row r="1714" spans="20:20">
      <c r="T1714" s="1134"/>
    </row>
    <row r="1715" spans="20:20">
      <c r="T1715" s="1134"/>
    </row>
    <row r="1716" spans="20:20">
      <c r="T1716" s="1134"/>
    </row>
    <row r="1717" spans="20:20">
      <c r="T1717" s="1134"/>
    </row>
    <row r="1718" spans="20:20">
      <c r="T1718" s="1134"/>
    </row>
    <row r="1719" spans="20:20">
      <c r="T1719" s="1134"/>
    </row>
    <row r="1720" spans="20:20">
      <c r="T1720" s="1134"/>
    </row>
    <row r="1721" spans="20:20">
      <c r="T1721" s="1134"/>
    </row>
    <row r="1722" spans="20:20">
      <c r="T1722" s="1134"/>
    </row>
    <row r="1723" spans="20:20">
      <c r="T1723" s="1134"/>
    </row>
    <row r="1724" spans="20:20">
      <c r="T1724" s="1134"/>
    </row>
    <row r="1725" spans="20:20">
      <c r="T1725" s="1134"/>
    </row>
    <row r="1726" spans="20:20">
      <c r="T1726" s="1134"/>
    </row>
    <row r="1727" spans="20:20">
      <c r="T1727" s="1134"/>
    </row>
    <row r="1728" spans="20:20">
      <c r="T1728" s="1134"/>
    </row>
    <row r="1729" spans="20:20">
      <c r="T1729" s="1134"/>
    </row>
    <row r="1730" spans="20:20">
      <c r="T1730" s="1134"/>
    </row>
    <row r="1731" spans="20:20">
      <c r="T1731" s="1134"/>
    </row>
    <row r="1732" spans="20:20">
      <c r="T1732" s="1134"/>
    </row>
    <row r="1733" spans="20:20">
      <c r="T1733" s="1134"/>
    </row>
    <row r="1734" spans="20:20">
      <c r="T1734" s="1134"/>
    </row>
    <row r="1735" spans="20:20">
      <c r="T1735" s="1134"/>
    </row>
    <row r="1736" spans="20:20">
      <c r="T1736" s="1134"/>
    </row>
    <row r="1737" spans="20:20">
      <c r="T1737" s="1134"/>
    </row>
    <row r="1738" spans="20:20">
      <c r="T1738" s="1134"/>
    </row>
    <row r="1739" spans="20:20">
      <c r="T1739" s="1134"/>
    </row>
    <row r="1740" spans="20:20">
      <c r="T1740" s="1134"/>
    </row>
    <row r="1741" spans="20:20">
      <c r="T1741" s="1134"/>
    </row>
    <row r="1742" spans="20:20">
      <c r="T1742" s="1134"/>
    </row>
    <row r="1743" spans="20:20">
      <c r="T1743" s="1134"/>
    </row>
    <row r="1744" spans="20:20">
      <c r="T1744" s="1134"/>
    </row>
    <row r="1745" spans="20:20">
      <c r="T1745" s="1134"/>
    </row>
    <row r="1746" spans="20:20">
      <c r="T1746" s="1134"/>
    </row>
    <row r="1747" spans="20:20">
      <c r="T1747" s="1134"/>
    </row>
    <row r="1748" spans="20:20">
      <c r="T1748" s="1134"/>
    </row>
    <row r="1749" spans="20:20">
      <c r="T1749" s="1134"/>
    </row>
    <row r="1750" spans="20:20">
      <c r="T1750" s="1134"/>
    </row>
    <row r="1751" spans="20:20">
      <c r="T1751" s="1134"/>
    </row>
    <row r="1752" spans="20:20">
      <c r="T1752" s="1134"/>
    </row>
    <row r="1753" spans="20:20">
      <c r="T1753" s="1134"/>
    </row>
    <row r="1754" spans="20:20">
      <c r="T1754" s="1134"/>
    </row>
    <row r="1755" spans="20:20">
      <c r="T1755" s="1134"/>
    </row>
    <row r="1756" spans="20:20">
      <c r="T1756" s="1134"/>
    </row>
    <row r="1757" spans="20:20">
      <c r="T1757" s="1134"/>
    </row>
    <row r="1758" spans="20:20">
      <c r="T1758" s="1134"/>
    </row>
    <row r="1759" spans="20:20">
      <c r="T1759" s="1134"/>
    </row>
    <row r="1760" spans="20:20">
      <c r="T1760" s="1134"/>
    </row>
    <row r="1761" spans="20:20">
      <c r="T1761" s="1134"/>
    </row>
    <row r="1762" spans="20:20">
      <c r="T1762" s="1134"/>
    </row>
    <row r="1763" spans="20:20">
      <c r="T1763" s="1134"/>
    </row>
    <row r="1764" spans="20:20">
      <c r="T1764" s="1134"/>
    </row>
    <row r="1765" spans="20:20">
      <c r="T1765" s="1134"/>
    </row>
    <row r="1766" spans="20:20">
      <c r="T1766" s="1134"/>
    </row>
    <row r="1767" spans="20:20">
      <c r="T1767" s="1134"/>
    </row>
    <row r="1768" spans="20:20">
      <c r="T1768" s="1134"/>
    </row>
    <row r="1769" spans="20:20">
      <c r="T1769" s="1134"/>
    </row>
    <row r="1770" spans="20:20">
      <c r="T1770" s="1134"/>
    </row>
    <row r="1771" spans="20:20">
      <c r="T1771" s="1134"/>
    </row>
    <row r="1772" spans="20:20">
      <c r="T1772" s="1134"/>
    </row>
    <row r="1773" spans="20:20">
      <c r="T1773" s="1134"/>
    </row>
    <row r="1774" spans="20:20">
      <c r="T1774" s="1134"/>
    </row>
    <row r="1775" spans="20:20">
      <c r="T1775" s="1134"/>
    </row>
    <row r="1776" spans="20:20">
      <c r="T1776" s="1134"/>
    </row>
    <row r="1777" spans="20:20">
      <c r="T1777" s="1134"/>
    </row>
    <row r="1778" spans="20:20">
      <c r="T1778" s="1134"/>
    </row>
    <row r="1779" spans="20:20">
      <c r="T1779" s="1134"/>
    </row>
    <row r="1780" spans="20:20">
      <c r="T1780" s="1134"/>
    </row>
    <row r="1781" spans="20:20">
      <c r="T1781" s="1134"/>
    </row>
    <row r="1782" spans="20:20">
      <c r="T1782" s="1134"/>
    </row>
    <row r="1783" spans="20:20">
      <c r="T1783" s="1134"/>
    </row>
    <row r="1784" spans="20:20">
      <c r="T1784" s="1134"/>
    </row>
    <row r="1785" spans="20:20">
      <c r="T1785" s="1134"/>
    </row>
    <row r="1786" spans="20:20">
      <c r="T1786" s="1134"/>
    </row>
    <row r="1787" spans="20:20">
      <c r="T1787" s="1134"/>
    </row>
    <row r="1788" spans="20:20">
      <c r="T1788" s="1134"/>
    </row>
    <row r="1789" spans="20:20">
      <c r="T1789" s="1134"/>
    </row>
    <row r="1790" spans="20:20">
      <c r="T1790" s="1134"/>
    </row>
    <row r="1791" spans="20:20">
      <c r="T1791" s="1134"/>
    </row>
    <row r="1792" spans="20:20">
      <c r="T1792" s="1134"/>
    </row>
    <row r="1793" spans="20:20">
      <c r="T1793" s="1134"/>
    </row>
    <row r="1794" spans="20:20">
      <c r="T1794" s="1134"/>
    </row>
    <row r="1795" spans="20:20">
      <c r="T1795" s="1134"/>
    </row>
    <row r="1796" spans="20:20">
      <c r="T1796" s="1134"/>
    </row>
    <row r="1797" spans="20:20">
      <c r="T1797" s="1134"/>
    </row>
    <row r="1798" spans="20:20">
      <c r="T1798" s="1134"/>
    </row>
    <row r="1799" spans="20:20">
      <c r="T1799" s="1134"/>
    </row>
    <row r="1800" spans="20:20">
      <c r="T1800" s="1134"/>
    </row>
    <row r="1801" spans="20:20">
      <c r="T1801" s="1134"/>
    </row>
    <row r="1802" spans="20:20">
      <c r="T1802" s="1134"/>
    </row>
    <row r="1803" spans="20:20">
      <c r="T1803" s="1134"/>
    </row>
    <row r="1804" spans="20:20">
      <c r="T1804" s="1134"/>
    </row>
    <row r="1805" spans="20:20">
      <c r="T1805" s="1134"/>
    </row>
    <row r="1806" spans="20:20">
      <c r="T1806" s="1134"/>
    </row>
    <row r="1807" spans="20:20">
      <c r="T1807" s="1134"/>
    </row>
    <row r="1808" spans="20:20">
      <c r="T1808" s="1134"/>
    </row>
    <row r="1809" spans="20:20">
      <c r="T1809" s="1134"/>
    </row>
    <row r="1810" spans="20:20">
      <c r="T1810" s="1134"/>
    </row>
    <row r="1811" spans="20:20">
      <c r="T1811" s="1134"/>
    </row>
    <row r="1812" spans="20:20">
      <c r="T1812" s="1134"/>
    </row>
    <row r="1813" spans="20:20">
      <c r="T1813" s="1134"/>
    </row>
    <row r="1814" spans="20:20">
      <c r="T1814" s="1134"/>
    </row>
    <row r="1815" spans="20:20">
      <c r="T1815" s="1134"/>
    </row>
    <row r="1816" spans="20:20">
      <c r="T1816" s="1134"/>
    </row>
    <row r="1817" spans="20:20">
      <c r="T1817" s="1134"/>
    </row>
    <row r="1818" spans="20:20">
      <c r="T1818" s="1134"/>
    </row>
    <row r="1819" spans="20:20">
      <c r="T1819" s="1134"/>
    </row>
    <row r="1820" spans="20:20">
      <c r="T1820" s="1134"/>
    </row>
    <row r="1821" spans="20:20">
      <c r="T1821" s="1134"/>
    </row>
    <row r="1822" spans="20:20">
      <c r="T1822" s="1134"/>
    </row>
    <row r="1823" spans="20:20">
      <c r="T1823" s="1134"/>
    </row>
    <row r="1824" spans="20:20">
      <c r="T1824" s="1134"/>
    </row>
    <row r="1825" spans="20:20">
      <c r="T1825" s="1134"/>
    </row>
    <row r="1826" spans="20:20">
      <c r="T1826" s="1134"/>
    </row>
    <row r="1827" spans="20:20">
      <c r="T1827" s="1134"/>
    </row>
    <row r="1828" spans="20:20">
      <c r="T1828" s="1134"/>
    </row>
    <row r="1829" spans="20:20">
      <c r="T1829" s="1134"/>
    </row>
    <row r="1830" spans="20:20">
      <c r="T1830" s="1134"/>
    </row>
    <row r="1831" spans="20:20">
      <c r="T1831" s="1134"/>
    </row>
    <row r="1832" spans="20:20">
      <c r="T1832" s="1134"/>
    </row>
    <row r="1833" spans="20:20">
      <c r="T1833" s="1134"/>
    </row>
    <row r="1834" spans="20:20">
      <c r="T1834" s="1134"/>
    </row>
    <row r="1835" spans="20:20">
      <c r="T1835" s="1134"/>
    </row>
    <row r="1836" spans="20:20">
      <c r="T1836" s="1134"/>
    </row>
    <row r="1837" spans="20:20">
      <c r="T1837" s="1134"/>
    </row>
    <row r="1838" spans="20:20">
      <c r="T1838" s="1134"/>
    </row>
    <row r="1839" spans="20:20">
      <c r="T1839" s="1134"/>
    </row>
    <row r="1840" spans="20:20">
      <c r="T1840" s="1134"/>
    </row>
    <row r="1841" spans="20:20">
      <c r="T1841" s="1134"/>
    </row>
    <row r="1842" spans="20:20">
      <c r="T1842" s="1134"/>
    </row>
    <row r="1843" spans="20:20">
      <c r="T1843" s="1134"/>
    </row>
    <row r="1844" spans="20:20">
      <c r="T1844" s="1134"/>
    </row>
    <row r="1845" spans="20:20">
      <c r="T1845" s="1134"/>
    </row>
  </sheetData>
  <protectedRanges>
    <protectedRange sqref="Z294 L294:S294 S295:S299" name="Range3_3_1"/>
    <protectedRange sqref="D4:G4" name="Range3_3"/>
  </protectedRanges>
  <mergeCells count="9">
    <mergeCell ref="A2:T2"/>
    <mergeCell ref="A3:T3"/>
    <mergeCell ref="T4:T6"/>
    <mergeCell ref="B882:B883"/>
    <mergeCell ref="A4:A6"/>
    <mergeCell ref="B4:B6"/>
    <mergeCell ref="C4:C6"/>
    <mergeCell ref="D4:S4"/>
    <mergeCell ref="D5:S5"/>
  </mergeCells>
  <pageMargins left="0" right="0" top="0.75" bottom="0.75" header="0.3" footer="0.3"/>
  <pageSetup paperSize="9" scale="68" orientation="portrait" r:id="rId1"/>
  <headerFooter>
    <oddHeader>&amp;R&amp;P of &amp;N</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F535"/>
  <sheetViews>
    <sheetView tabSelected="1" topLeftCell="C3" workbookViewId="0">
      <selection activeCell="R5" sqref="R5"/>
    </sheetView>
  </sheetViews>
  <sheetFormatPr defaultColWidth="9.140625" defaultRowHeight="15.75"/>
  <cols>
    <col min="1" max="1" width="6.28515625" style="139" hidden="1" customWidth="1"/>
    <col min="2" max="2" width="4.28515625" style="139" hidden="1" customWidth="1"/>
    <col min="3" max="3" width="6.5703125" style="2" customWidth="1"/>
    <col min="4" max="4" width="44.42578125" style="696" customWidth="1"/>
    <col min="5" max="5" width="7.140625" style="139" customWidth="1"/>
    <col min="6" max="6" width="14" style="139" hidden="1" customWidth="1"/>
    <col min="7" max="7" width="15.5703125" style="139" hidden="1" customWidth="1"/>
    <col min="8" max="8" width="13.85546875" style="139" hidden="1" customWidth="1"/>
    <col min="9" max="10" width="14.5703125" style="139" hidden="1" customWidth="1"/>
    <col min="11" max="13" width="18.28515625" style="139" customWidth="1"/>
    <col min="14" max="14" width="11.42578125" style="139" customWidth="1"/>
    <col min="15" max="15" width="18.28515625" style="1225" customWidth="1"/>
    <col min="16" max="16" width="0.140625" style="2" customWidth="1"/>
    <col min="17" max="17" width="14" style="2" customWidth="1"/>
    <col min="18" max="18" width="11.5703125" style="2" customWidth="1"/>
    <col min="19" max="19" width="14.5703125" style="2" bestFit="1" customWidth="1"/>
    <col min="20" max="16384" width="9.140625" style="2"/>
  </cols>
  <sheetData>
    <row r="1" spans="1:19" ht="22.5" customHeight="1">
      <c r="A1" s="1380"/>
      <c r="B1" s="1380"/>
      <c r="C1" s="1546" t="s">
        <v>5771</v>
      </c>
      <c r="D1" s="1546"/>
      <c r="E1" s="1546"/>
      <c r="F1" s="1546"/>
      <c r="G1" s="1546"/>
      <c r="H1" s="1546"/>
      <c r="I1" s="1546"/>
      <c r="J1" s="1546"/>
      <c r="K1" s="1546"/>
      <c r="L1" s="1546"/>
      <c r="M1" s="1546"/>
      <c r="N1" s="1546"/>
      <c r="O1" s="1546"/>
      <c r="P1" s="1546"/>
      <c r="Q1" s="1546"/>
    </row>
    <row r="2" spans="1:19">
      <c r="E2" s="866"/>
      <c r="F2" s="865" t="s">
        <v>4420</v>
      </c>
      <c r="G2" s="865" t="s">
        <v>4421</v>
      </c>
      <c r="H2" s="865" t="s">
        <v>4422</v>
      </c>
      <c r="I2" s="1063"/>
      <c r="J2" s="1063"/>
      <c r="K2" s="866"/>
      <c r="L2" s="866"/>
      <c r="M2" s="866"/>
      <c r="N2" s="866"/>
      <c r="O2" s="1216"/>
    </row>
    <row r="3" spans="1:19" ht="51.75" customHeight="1">
      <c r="A3" s="579" t="s">
        <v>1566</v>
      </c>
      <c r="B3" s="579"/>
      <c r="C3" s="579" t="s">
        <v>3854</v>
      </c>
      <c r="D3" s="579" t="s">
        <v>3157</v>
      </c>
      <c r="E3" s="579" t="s">
        <v>3159</v>
      </c>
      <c r="F3" s="579" t="s">
        <v>3160</v>
      </c>
      <c r="G3" s="579" t="s">
        <v>3160</v>
      </c>
      <c r="H3" s="579" t="s">
        <v>3160</v>
      </c>
      <c r="I3" s="579" t="s">
        <v>3160</v>
      </c>
      <c r="J3" s="579" t="s">
        <v>3160</v>
      </c>
      <c r="K3" s="579" t="s">
        <v>3160</v>
      </c>
      <c r="L3" s="1217" t="s">
        <v>3160</v>
      </c>
      <c r="M3" s="1217" t="s">
        <v>3160</v>
      </c>
      <c r="N3" s="1217"/>
      <c r="O3" s="1217" t="s">
        <v>3160</v>
      </c>
      <c r="P3" s="175"/>
      <c r="Q3" s="1282" t="s">
        <v>5403</v>
      </c>
      <c r="R3" s="175" t="s">
        <v>761</v>
      </c>
      <c r="S3" s="175"/>
    </row>
    <row r="4" spans="1:19" ht="33" customHeight="1">
      <c r="A4" s="579"/>
      <c r="B4" s="579"/>
      <c r="C4" s="579"/>
      <c r="D4" s="579"/>
      <c r="E4" s="579"/>
      <c r="F4" s="763" t="s">
        <v>4350</v>
      </c>
      <c r="G4" s="763" t="s">
        <v>5261</v>
      </c>
      <c r="H4" s="763" t="s">
        <v>5644</v>
      </c>
      <c r="I4" s="1327" t="s">
        <v>5645</v>
      </c>
      <c r="J4" s="1072" t="s">
        <v>5646</v>
      </c>
      <c r="K4" s="691" t="s">
        <v>5765</v>
      </c>
      <c r="L4" s="1218" t="s">
        <v>5766</v>
      </c>
      <c r="M4" s="1422" t="s">
        <v>5793</v>
      </c>
      <c r="N4" s="1497" t="s">
        <v>5896</v>
      </c>
      <c r="O4" s="1776" t="s">
        <v>5927</v>
      </c>
      <c r="P4" s="1097" t="s">
        <v>5391</v>
      </c>
      <c r="Q4" s="1120"/>
      <c r="R4" s="175"/>
      <c r="S4" s="175"/>
    </row>
    <row r="5" spans="1:19" ht="17.25">
      <c r="A5" s="174">
        <v>1</v>
      </c>
      <c r="B5" s="174"/>
      <c r="C5" s="174">
        <v>1</v>
      </c>
      <c r="D5" s="697" t="s">
        <v>2347</v>
      </c>
      <c r="E5" s="579" t="s">
        <v>1589</v>
      </c>
      <c r="F5" s="688">
        <v>415</v>
      </c>
      <c r="G5" s="688">
        <v>635</v>
      </c>
      <c r="H5" s="688">
        <v>635</v>
      </c>
      <c r="I5" s="260">
        <v>670</v>
      </c>
      <c r="J5" s="1064">
        <v>700</v>
      </c>
      <c r="K5" s="260">
        <v>750</v>
      </c>
      <c r="L5" s="260">
        <v>790</v>
      </c>
      <c r="M5" s="260">
        <v>870</v>
      </c>
      <c r="N5" s="260">
        <v>920</v>
      </c>
      <c r="O5" s="1218">
        <f>'Material rate'!S1485</f>
        <v>1000</v>
      </c>
      <c r="P5" s="1097">
        <v>700</v>
      </c>
      <c r="Q5" s="1121">
        <f t="shared" ref="Q5:Q36" si="0">O5-M5</f>
        <v>130</v>
      </c>
      <c r="R5" s="1122">
        <f>-Q5/P5</f>
        <v>-0.18571428571428572</v>
      </c>
      <c r="S5" s="175"/>
    </row>
    <row r="6" spans="1:19" ht="17.25">
      <c r="A6" s="174">
        <v>2</v>
      </c>
      <c r="B6" s="174"/>
      <c r="C6" s="174">
        <f>+C5+1</f>
        <v>2</v>
      </c>
      <c r="D6" s="697" t="s">
        <v>736</v>
      </c>
      <c r="E6" s="579" t="s">
        <v>1589</v>
      </c>
      <c r="F6" s="688">
        <v>600</v>
      </c>
      <c r="G6" s="688">
        <v>865</v>
      </c>
      <c r="H6" s="688">
        <v>865</v>
      </c>
      <c r="I6" s="260">
        <v>910</v>
      </c>
      <c r="J6" s="1064">
        <v>960</v>
      </c>
      <c r="K6" s="260">
        <v>1030</v>
      </c>
      <c r="L6" s="260">
        <v>1080</v>
      </c>
      <c r="M6" s="260">
        <v>1185</v>
      </c>
      <c r="N6" s="260">
        <v>1225</v>
      </c>
      <c r="O6" s="1218">
        <f>'Material rate'!S1484</f>
        <v>1330</v>
      </c>
      <c r="P6" s="1097">
        <v>960</v>
      </c>
      <c r="Q6" s="1121">
        <f t="shared" si="0"/>
        <v>145</v>
      </c>
      <c r="R6" s="1122">
        <f>-Q6/P6</f>
        <v>-0.15104166666666666</v>
      </c>
      <c r="S6" s="175"/>
    </row>
    <row r="7" spans="1:19" ht="17.25">
      <c r="A7" s="174">
        <v>3</v>
      </c>
      <c r="B7" s="174"/>
      <c r="C7" s="174">
        <f>C6+1</f>
        <v>3</v>
      </c>
      <c r="D7" s="697" t="s">
        <v>2348</v>
      </c>
      <c r="E7" s="579" t="s">
        <v>2349</v>
      </c>
      <c r="F7" s="688">
        <v>150</v>
      </c>
      <c r="G7" s="688">
        <v>150</v>
      </c>
      <c r="H7" s="688">
        <v>150</v>
      </c>
      <c r="I7" s="260">
        <v>150</v>
      </c>
      <c r="J7" s="260">
        <v>150</v>
      </c>
      <c r="K7" s="260">
        <v>44</v>
      </c>
      <c r="L7" s="260">
        <v>44</v>
      </c>
      <c r="M7" s="260">
        <v>44</v>
      </c>
      <c r="N7" s="260">
        <v>44</v>
      </c>
      <c r="O7" s="1218">
        <v>44</v>
      </c>
      <c r="P7" s="1097">
        <f>K7</f>
        <v>44</v>
      </c>
      <c r="Q7" s="1121">
        <f t="shared" si="0"/>
        <v>0</v>
      </c>
      <c r="R7" s="1122">
        <f>-Q7/P7</f>
        <v>0</v>
      </c>
      <c r="S7" s="175" t="s">
        <v>5363</v>
      </c>
    </row>
    <row r="8" spans="1:19" ht="38.25">
      <c r="A8" s="174">
        <v>4</v>
      </c>
      <c r="B8" s="174"/>
      <c r="C8" s="174">
        <f>+C7+1</f>
        <v>4</v>
      </c>
      <c r="D8" s="297" t="s">
        <v>3205</v>
      </c>
      <c r="E8" s="579" t="s">
        <v>2568</v>
      </c>
      <c r="F8" s="688">
        <v>1235.8499999999999</v>
      </c>
      <c r="G8" s="688">
        <v>45.36</v>
      </c>
      <c r="H8" s="1050">
        <v>45.36</v>
      </c>
      <c r="I8" s="260">
        <v>1601.66</v>
      </c>
      <c r="J8" s="260">
        <v>1601.66</v>
      </c>
      <c r="K8" s="260">
        <v>1601.66</v>
      </c>
      <c r="L8" s="260">
        <v>1601.66</v>
      </c>
      <c r="M8" s="260">
        <v>1694.88</v>
      </c>
      <c r="N8" s="260">
        <v>1235.8500000000001</v>
      </c>
      <c r="O8" s="1218">
        <f>'Material rate'!$T48</f>
        <v>1765.5</v>
      </c>
      <c r="P8" s="1097">
        <f>'Material rate'!$T48</f>
        <v>1765.5</v>
      </c>
      <c r="Q8" s="1121">
        <f t="shared" si="0"/>
        <v>70.619999999999891</v>
      </c>
      <c r="R8" s="1122">
        <f t="shared" ref="R8:R71" si="1">-Q8/P8</f>
        <v>-3.9999999999999938E-2</v>
      </c>
      <c r="S8" s="175"/>
    </row>
    <row r="9" spans="1:19" ht="33">
      <c r="A9" s="174">
        <v>5</v>
      </c>
      <c r="B9" s="174"/>
      <c r="C9" s="174">
        <f t="shared" ref="C9:C72" si="2">+C8+1</f>
        <v>5</v>
      </c>
      <c r="D9" s="297" t="s">
        <v>3204</v>
      </c>
      <c r="E9" s="579" t="s">
        <v>2568</v>
      </c>
      <c r="F9" s="688">
        <v>1730.19</v>
      </c>
      <c r="G9" s="688">
        <v>88</v>
      </c>
      <c r="H9" s="1050">
        <v>88</v>
      </c>
      <c r="I9" s="260">
        <v>3177.9</v>
      </c>
      <c r="J9" s="260">
        <v>3177.9</v>
      </c>
      <c r="K9" s="260">
        <v>3177.9</v>
      </c>
      <c r="L9" s="260">
        <v>3177.9</v>
      </c>
      <c r="M9" s="260">
        <v>3177.9</v>
      </c>
      <c r="N9" s="260">
        <v>3177.9</v>
      </c>
      <c r="O9" s="1218">
        <f>'Material rate'!$T46</f>
        <v>3389.76</v>
      </c>
      <c r="P9" s="1097">
        <f>'Material rate'!$T46</f>
        <v>3389.76</v>
      </c>
      <c r="Q9" s="1121">
        <f t="shared" si="0"/>
        <v>211.86000000000013</v>
      </c>
      <c r="R9" s="1122">
        <f t="shared" si="1"/>
        <v>-6.2500000000000028E-2</v>
      </c>
      <c r="S9" s="175"/>
    </row>
    <row r="10" spans="1:19" ht="17.25">
      <c r="A10" s="174">
        <v>6</v>
      </c>
      <c r="B10" s="174"/>
      <c r="C10" s="174">
        <f t="shared" si="2"/>
        <v>6</v>
      </c>
      <c r="D10" s="697" t="s">
        <v>1402</v>
      </c>
      <c r="E10" s="579" t="s">
        <v>2568</v>
      </c>
      <c r="F10" s="688">
        <v>1836.12</v>
      </c>
      <c r="G10" s="688">
        <v>88</v>
      </c>
      <c r="H10" s="1050">
        <v>88</v>
      </c>
      <c r="I10" s="260">
        <v>3177.9</v>
      </c>
      <c r="J10" s="260">
        <v>3177.9</v>
      </c>
      <c r="K10" s="260">
        <v>3177.9</v>
      </c>
      <c r="L10" s="260">
        <v>3177.9</v>
      </c>
      <c r="M10" s="260">
        <v>3177.9</v>
      </c>
      <c r="N10" s="260">
        <v>3177.9</v>
      </c>
      <c r="O10" s="1218">
        <f>O9</f>
        <v>3389.76</v>
      </c>
      <c r="P10" s="1097">
        <f>P9</f>
        <v>3389.76</v>
      </c>
      <c r="Q10" s="1121">
        <f t="shared" si="0"/>
        <v>211.86000000000013</v>
      </c>
      <c r="R10" s="1122">
        <f t="shared" si="1"/>
        <v>-6.2500000000000028E-2</v>
      </c>
      <c r="S10" s="175"/>
    </row>
    <row r="11" spans="1:19" ht="18">
      <c r="A11" s="174">
        <v>7</v>
      </c>
      <c r="B11" s="174"/>
      <c r="C11" s="174">
        <f t="shared" si="2"/>
        <v>7</v>
      </c>
      <c r="D11" s="698" t="s">
        <v>486</v>
      </c>
      <c r="E11" s="579" t="s">
        <v>2570</v>
      </c>
      <c r="F11" s="688">
        <v>8</v>
      </c>
      <c r="G11" s="688">
        <v>12.54</v>
      </c>
      <c r="H11" s="1052">
        <v>12.54</v>
      </c>
      <c r="I11" s="260">
        <v>14.78</v>
      </c>
      <c r="J11" s="1058">
        <v>14.78</v>
      </c>
      <c r="K11" s="1058">
        <v>14.78</v>
      </c>
      <c r="L11" s="1058">
        <v>15.05</v>
      </c>
      <c r="M11" s="1058">
        <v>15.651999999999999</v>
      </c>
      <c r="N11" s="1058">
        <v>15.145</v>
      </c>
      <c r="O11" s="1219">
        <f>'Material rate'!$S10/1000</f>
        <v>15.145</v>
      </c>
      <c r="P11" s="1098">
        <f>'Material rate'!$S10/1000</f>
        <v>15.145</v>
      </c>
      <c r="Q11" s="1121">
        <f t="shared" si="0"/>
        <v>-0.50699999999999967</v>
      </c>
      <c r="R11" s="1122">
        <f t="shared" si="1"/>
        <v>3.3476394849785387E-2</v>
      </c>
      <c r="S11" s="175"/>
    </row>
    <row r="12" spans="1:19" ht="18">
      <c r="A12" s="174">
        <v>8</v>
      </c>
      <c r="B12" s="174"/>
      <c r="C12" s="174">
        <f t="shared" si="2"/>
        <v>8</v>
      </c>
      <c r="D12" s="698" t="s">
        <v>2569</v>
      </c>
      <c r="E12" s="579" t="s">
        <v>2570</v>
      </c>
      <c r="F12" s="688">
        <v>9.1</v>
      </c>
      <c r="G12" s="688">
        <v>14.5</v>
      </c>
      <c r="H12" s="1052">
        <v>14.5</v>
      </c>
      <c r="I12" s="260">
        <v>16.54</v>
      </c>
      <c r="J12" s="260">
        <v>16.54</v>
      </c>
      <c r="K12" s="260">
        <v>16.54</v>
      </c>
      <c r="L12" s="260">
        <v>17.010000000000002</v>
      </c>
      <c r="M12" s="260">
        <v>17.690000000000001</v>
      </c>
      <c r="N12" s="260">
        <v>16.507999999999999</v>
      </c>
      <c r="O12" s="1218">
        <f>'Material rate'!$S9/1000</f>
        <v>16.507999999999999</v>
      </c>
      <c r="P12" s="1097">
        <f>'Material rate'!$S9/1000</f>
        <v>16.507999999999999</v>
      </c>
      <c r="Q12" s="1121">
        <f t="shared" si="0"/>
        <v>-1.1820000000000022</v>
      </c>
      <c r="R12" s="1122">
        <f t="shared" si="1"/>
        <v>7.1601647685970576E-2</v>
      </c>
      <c r="S12" s="175"/>
    </row>
    <row r="13" spans="1:19" ht="18">
      <c r="A13" s="174">
        <v>9</v>
      </c>
      <c r="B13" s="174"/>
      <c r="C13" s="174">
        <f t="shared" si="2"/>
        <v>9</v>
      </c>
      <c r="D13" s="698" t="s">
        <v>4307</v>
      </c>
      <c r="E13" s="579" t="s">
        <v>2570</v>
      </c>
      <c r="F13" s="688">
        <v>6</v>
      </c>
      <c r="G13" s="688">
        <v>10</v>
      </c>
      <c r="H13" s="1052">
        <v>10</v>
      </c>
      <c r="I13" s="260">
        <v>10</v>
      </c>
      <c r="J13" s="1061">
        <v>10</v>
      </c>
      <c r="K13" s="1061">
        <v>10</v>
      </c>
      <c r="L13" s="1061">
        <v>10</v>
      </c>
      <c r="M13" s="1061">
        <v>10</v>
      </c>
      <c r="N13" s="1061">
        <v>10</v>
      </c>
      <c r="O13" s="1218">
        <f>'Material rate'!$S30</f>
        <v>11</v>
      </c>
      <c r="P13" s="1099">
        <f>'Material rate'!$S30</f>
        <v>11</v>
      </c>
      <c r="Q13" s="1121">
        <f t="shared" si="0"/>
        <v>1</v>
      </c>
      <c r="R13" s="1122">
        <f t="shared" si="1"/>
        <v>-9.0909090909090912E-2</v>
      </c>
      <c r="S13" s="175"/>
    </row>
    <row r="14" spans="1:19" ht="18">
      <c r="A14" s="174">
        <v>10</v>
      </c>
      <c r="B14" s="174"/>
      <c r="C14" s="174">
        <f t="shared" si="2"/>
        <v>10</v>
      </c>
      <c r="D14" s="698" t="s">
        <v>1083</v>
      </c>
      <c r="E14" s="579" t="s">
        <v>2570</v>
      </c>
      <c r="F14" s="688">
        <v>13</v>
      </c>
      <c r="G14" s="688">
        <v>22</v>
      </c>
      <c r="H14" s="1052">
        <v>22</v>
      </c>
      <c r="I14" s="260">
        <v>22</v>
      </c>
      <c r="J14" s="1064">
        <v>22</v>
      </c>
      <c r="K14" s="1064">
        <v>22</v>
      </c>
      <c r="L14" s="1064">
        <v>22</v>
      </c>
      <c r="M14" s="1064">
        <v>23</v>
      </c>
      <c r="N14" s="1064">
        <v>24</v>
      </c>
      <c r="O14" s="1220">
        <f>'Material rate'!$S1342</f>
        <v>24</v>
      </c>
      <c r="P14" s="859">
        <f>'Material rate'!$S1342</f>
        <v>24</v>
      </c>
      <c r="Q14" s="1121">
        <f t="shared" si="0"/>
        <v>1</v>
      </c>
      <c r="R14" s="1122">
        <f t="shared" si="1"/>
        <v>-4.1666666666666664E-2</v>
      </c>
      <c r="S14" s="175"/>
    </row>
    <row r="15" spans="1:19" ht="18">
      <c r="A15" s="174">
        <v>11</v>
      </c>
      <c r="B15" s="174"/>
      <c r="C15" s="174">
        <f t="shared" si="2"/>
        <v>11</v>
      </c>
      <c r="D15" s="698" t="s">
        <v>4272</v>
      </c>
      <c r="E15" s="579" t="s">
        <v>2568</v>
      </c>
      <c r="F15" s="688">
        <v>1235.8499999999999</v>
      </c>
      <c r="G15" s="688">
        <v>1235.8499999999999</v>
      </c>
      <c r="H15" s="1051">
        <v>1235.8499999999999</v>
      </c>
      <c r="I15" s="260">
        <v>2500</v>
      </c>
      <c r="J15" s="1064">
        <v>2500</v>
      </c>
      <c r="K15" s="1064">
        <v>2500</v>
      </c>
      <c r="L15" s="1064">
        <v>2500</v>
      </c>
      <c r="M15" s="1064">
        <v>2625</v>
      </c>
      <c r="N15" s="1064">
        <v>2625</v>
      </c>
      <c r="O15" s="1220">
        <f>'Material rate'!S12</f>
        <v>2625</v>
      </c>
      <c r="P15" s="859">
        <v>2500</v>
      </c>
      <c r="Q15" s="1121">
        <f t="shared" si="0"/>
        <v>0</v>
      </c>
      <c r="R15" s="1122">
        <f t="shared" si="1"/>
        <v>0</v>
      </c>
      <c r="S15" s="175"/>
    </row>
    <row r="16" spans="1:19" ht="18">
      <c r="A16" s="174">
        <v>12</v>
      </c>
      <c r="B16" s="174"/>
      <c r="C16" s="174">
        <f t="shared" si="2"/>
        <v>12</v>
      </c>
      <c r="D16" s="698" t="s">
        <v>1567</v>
      </c>
      <c r="E16" s="579" t="s">
        <v>2094</v>
      </c>
      <c r="F16" s="688">
        <v>14320</v>
      </c>
      <c r="G16" s="688">
        <v>841</v>
      </c>
      <c r="H16" s="688">
        <v>841</v>
      </c>
      <c r="I16" s="260">
        <v>16700</v>
      </c>
      <c r="J16" s="688">
        <v>16700</v>
      </c>
      <c r="K16" s="688">
        <v>16700</v>
      </c>
      <c r="L16" s="688">
        <v>16700</v>
      </c>
      <c r="M16" s="688">
        <v>14431</v>
      </c>
      <c r="N16" s="688">
        <v>12131</v>
      </c>
      <c r="O16" s="1221">
        <f>'Material rate'!$T92</f>
        <v>13030.999999999998</v>
      </c>
      <c r="P16" s="1100">
        <f>'Material rate'!$T92</f>
        <v>13030.999999999998</v>
      </c>
      <c r="Q16" s="1121">
        <f t="shared" si="0"/>
        <v>-1400.0000000000018</v>
      </c>
      <c r="R16" s="1122">
        <f t="shared" si="1"/>
        <v>0.10743611388228087</v>
      </c>
      <c r="S16" s="175"/>
    </row>
    <row r="17" spans="1:84" ht="18">
      <c r="A17" s="174">
        <v>13</v>
      </c>
      <c r="B17" s="174"/>
      <c r="C17" s="174">
        <f t="shared" si="2"/>
        <v>13</v>
      </c>
      <c r="D17" s="698" t="s">
        <v>2973</v>
      </c>
      <c r="E17" s="579" t="s">
        <v>2094</v>
      </c>
      <c r="F17" s="688">
        <v>24875</v>
      </c>
      <c r="G17" s="688">
        <v>1230</v>
      </c>
      <c r="H17" s="688">
        <v>1230</v>
      </c>
      <c r="I17" s="260">
        <v>31000</v>
      </c>
      <c r="J17" s="688">
        <v>31000</v>
      </c>
      <c r="K17" s="688">
        <v>31000</v>
      </c>
      <c r="L17" s="688">
        <v>31000</v>
      </c>
      <c r="M17" s="688">
        <v>31000</v>
      </c>
      <c r="N17" s="688">
        <v>31000</v>
      </c>
      <c r="O17" s="1221">
        <f>'Material rate'!$T96</f>
        <v>31000</v>
      </c>
      <c r="P17" s="1100">
        <f>'Material rate'!$T96</f>
        <v>31000</v>
      </c>
      <c r="Q17" s="1121">
        <f t="shared" si="0"/>
        <v>0</v>
      </c>
      <c r="R17" s="1122">
        <f t="shared" si="1"/>
        <v>0</v>
      </c>
      <c r="S17" s="175"/>
    </row>
    <row r="18" spans="1:84" ht="18">
      <c r="A18" s="174">
        <v>14</v>
      </c>
      <c r="B18" s="174"/>
      <c r="C18" s="174">
        <f t="shared" si="2"/>
        <v>14</v>
      </c>
      <c r="D18" s="698" t="s">
        <v>1568</v>
      </c>
      <c r="E18" s="579" t="s">
        <v>2568</v>
      </c>
      <c r="F18" s="688">
        <v>220</v>
      </c>
      <c r="G18" s="688">
        <v>318.60000000000002</v>
      </c>
      <c r="H18" s="688">
        <v>318.60000000000002</v>
      </c>
      <c r="I18" s="260">
        <v>318.60000000000002</v>
      </c>
      <c r="J18" s="688">
        <v>318.60000000000002</v>
      </c>
      <c r="K18" s="688">
        <v>318.60000000000002</v>
      </c>
      <c r="L18" s="688">
        <v>318.60000000000002</v>
      </c>
      <c r="M18" s="688">
        <v>343</v>
      </c>
      <c r="N18" s="688">
        <v>318</v>
      </c>
      <c r="O18" s="1221">
        <f>'Material rate'!$T704</f>
        <v>318</v>
      </c>
      <c r="P18" s="1100">
        <f>'Material rate'!$T704</f>
        <v>318</v>
      </c>
      <c r="Q18" s="1121">
        <f t="shared" si="0"/>
        <v>-25</v>
      </c>
      <c r="R18" s="1122">
        <f t="shared" si="1"/>
        <v>7.8616352201257858E-2</v>
      </c>
      <c r="S18" s="175"/>
    </row>
    <row r="19" spans="1:84" ht="18">
      <c r="A19" s="174">
        <v>15</v>
      </c>
      <c r="B19" s="174"/>
      <c r="C19" s="174">
        <f t="shared" si="2"/>
        <v>15</v>
      </c>
      <c r="D19" s="698" t="s">
        <v>5269</v>
      </c>
      <c r="E19" s="579" t="s">
        <v>2568</v>
      </c>
      <c r="F19" s="688">
        <v>1765.5</v>
      </c>
      <c r="G19" s="688">
        <v>63</v>
      </c>
      <c r="H19" s="688">
        <v>63</v>
      </c>
      <c r="I19" s="260">
        <v>2471.7000000000003</v>
      </c>
      <c r="J19" s="688">
        <v>2471.7000000000003</v>
      </c>
      <c r="K19" s="688">
        <v>2471.7000000000003</v>
      </c>
      <c r="L19" s="688">
        <v>2542.3200000000002</v>
      </c>
      <c r="M19" s="688">
        <v>2718.87</v>
      </c>
      <c r="N19" s="688">
        <v>2577.63</v>
      </c>
      <c r="O19" s="1221">
        <f>'Material rate'!$T34</f>
        <v>2754.18</v>
      </c>
      <c r="P19" s="1100">
        <f>'Material rate'!$T34</f>
        <v>2754.18</v>
      </c>
      <c r="Q19" s="1121">
        <f t="shared" si="0"/>
        <v>35.309999999999945</v>
      </c>
      <c r="R19" s="1122">
        <f t="shared" si="1"/>
        <v>-1.2820512820512801E-2</v>
      </c>
      <c r="S19" s="175"/>
    </row>
    <row r="20" spans="1:84" ht="18">
      <c r="A20" s="174">
        <v>16</v>
      </c>
      <c r="B20" s="174"/>
      <c r="C20" s="174">
        <f t="shared" si="2"/>
        <v>16</v>
      </c>
      <c r="D20" s="698" t="s">
        <v>5270</v>
      </c>
      <c r="E20" s="579" t="s">
        <v>2568</v>
      </c>
      <c r="F20" s="688">
        <v>1765.5</v>
      </c>
      <c r="G20" s="688">
        <v>63</v>
      </c>
      <c r="H20" s="688">
        <v>63</v>
      </c>
      <c r="I20" s="260">
        <v>2471.7000000000003</v>
      </c>
      <c r="J20" s="688">
        <v>2471.7000000000003</v>
      </c>
      <c r="K20" s="688">
        <v>2471.7000000000003</v>
      </c>
      <c r="L20" s="688">
        <v>2542.3200000000002</v>
      </c>
      <c r="M20" s="688">
        <v>2718.87</v>
      </c>
      <c r="N20" s="688">
        <v>2577.63</v>
      </c>
      <c r="O20" s="1221">
        <f>'Material rate'!$T34</f>
        <v>2754.18</v>
      </c>
      <c r="P20" s="1100">
        <f>'Material rate'!$T34</f>
        <v>2754.18</v>
      </c>
      <c r="Q20" s="1121">
        <f t="shared" si="0"/>
        <v>35.309999999999945</v>
      </c>
      <c r="R20" s="1122">
        <f t="shared" si="1"/>
        <v>-1.2820512820512801E-2</v>
      </c>
      <c r="S20" s="175"/>
    </row>
    <row r="21" spans="1:84" ht="18">
      <c r="A21" s="174">
        <v>17</v>
      </c>
      <c r="B21" s="174"/>
      <c r="C21" s="174">
        <f t="shared" si="2"/>
        <v>17</v>
      </c>
      <c r="D21" s="698" t="s">
        <v>622</v>
      </c>
      <c r="E21" s="579" t="s">
        <v>2568</v>
      </c>
      <c r="F21" s="260">
        <v>812.13</v>
      </c>
      <c r="G21" s="260">
        <v>41.04</v>
      </c>
      <c r="H21" s="260">
        <v>41.04</v>
      </c>
      <c r="I21" s="260">
        <v>1449.1200000000001</v>
      </c>
      <c r="J21" s="260">
        <v>1449.1200000000001</v>
      </c>
      <c r="K21" s="260">
        <v>1449.1200000000001</v>
      </c>
      <c r="L21" s="260">
        <v>1449.1200000000001</v>
      </c>
      <c r="M21" s="260">
        <v>1553.64</v>
      </c>
      <c r="N21" s="260">
        <v>1235.8500000000001</v>
      </c>
      <c r="O21" s="1218">
        <f>'Material rate'!$T63</f>
        <v>1306.47</v>
      </c>
      <c r="P21" s="1097">
        <f>'Material rate'!$T63</f>
        <v>1306.47</v>
      </c>
      <c r="Q21" s="1121">
        <f t="shared" si="0"/>
        <v>-247.17000000000007</v>
      </c>
      <c r="R21" s="1122">
        <f t="shared" si="1"/>
        <v>0.18918918918918923</v>
      </c>
      <c r="S21" s="175"/>
    </row>
    <row r="22" spans="1:84" ht="18">
      <c r="A22" s="174">
        <v>18</v>
      </c>
      <c r="B22" s="174"/>
      <c r="C22" s="174">
        <f t="shared" si="2"/>
        <v>18</v>
      </c>
      <c r="D22" s="698" t="s">
        <v>3153</v>
      </c>
      <c r="E22" s="579" t="s">
        <v>2568</v>
      </c>
      <c r="F22" s="260">
        <v>0</v>
      </c>
      <c r="G22" s="260"/>
      <c r="H22" s="260">
        <v>0</v>
      </c>
      <c r="I22" s="260"/>
      <c r="J22" s="260">
        <v>72</v>
      </c>
      <c r="K22" s="260">
        <v>72</v>
      </c>
      <c r="L22" s="260"/>
      <c r="M22" s="260"/>
      <c r="N22" s="260"/>
      <c r="O22" s="1218"/>
      <c r="P22" s="1097">
        <v>72</v>
      </c>
      <c r="Q22" s="1121">
        <f t="shared" si="0"/>
        <v>0</v>
      </c>
      <c r="R22" s="1122">
        <f t="shared" si="1"/>
        <v>0</v>
      </c>
      <c r="S22" s="175"/>
    </row>
    <row r="23" spans="1:84" s="571" customFormat="1" ht="18">
      <c r="A23" s="174">
        <v>19</v>
      </c>
      <c r="B23" s="174"/>
      <c r="C23" s="174">
        <f>+C21+1</f>
        <v>18</v>
      </c>
      <c r="D23" s="698" t="s">
        <v>394</v>
      </c>
      <c r="E23" s="579" t="s">
        <v>2570</v>
      </c>
      <c r="F23" s="260">
        <v>58.26</v>
      </c>
      <c r="G23" s="260">
        <v>0</v>
      </c>
      <c r="H23" s="260">
        <v>0</v>
      </c>
      <c r="I23" s="260">
        <v>0</v>
      </c>
      <c r="J23" s="260">
        <v>0</v>
      </c>
      <c r="K23" s="260">
        <v>0</v>
      </c>
      <c r="L23" s="260">
        <v>0</v>
      </c>
      <c r="M23" s="260">
        <v>0</v>
      </c>
      <c r="N23" s="260">
        <v>0</v>
      </c>
      <c r="O23" s="1218">
        <f>'Material rate'!$T737</f>
        <v>0</v>
      </c>
      <c r="P23" s="1097">
        <f>'Material rate'!$T737</f>
        <v>0</v>
      </c>
      <c r="Q23" s="1121">
        <f t="shared" si="0"/>
        <v>0</v>
      </c>
      <c r="R23" s="1122" t="e">
        <f t="shared" si="1"/>
        <v>#DIV/0!</v>
      </c>
      <c r="S23" s="175"/>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row>
    <row r="24" spans="1:84" s="571" customFormat="1" ht="18">
      <c r="A24" s="174">
        <v>20</v>
      </c>
      <c r="B24" s="174"/>
      <c r="C24" s="1328">
        <f t="shared" si="2"/>
        <v>19</v>
      </c>
      <c r="D24" s="1329" t="s">
        <v>394</v>
      </c>
      <c r="E24" s="579" t="s">
        <v>2570</v>
      </c>
      <c r="F24" s="260">
        <v>58.26</v>
      </c>
      <c r="G24" s="260">
        <v>70</v>
      </c>
      <c r="H24" s="690">
        <v>70</v>
      </c>
      <c r="I24" s="260">
        <v>70</v>
      </c>
      <c r="J24" s="260">
        <v>70</v>
      </c>
      <c r="K24" s="690">
        <v>70</v>
      </c>
      <c r="L24" s="690">
        <v>70</v>
      </c>
      <c r="M24" s="690">
        <v>70</v>
      </c>
      <c r="N24" s="690">
        <v>70</v>
      </c>
      <c r="O24" s="1218">
        <v>70</v>
      </c>
      <c r="P24" s="1101">
        <v>70</v>
      </c>
      <c r="Q24" s="1121">
        <f t="shared" si="0"/>
        <v>0</v>
      </c>
      <c r="R24" s="1122">
        <f t="shared" si="1"/>
        <v>0</v>
      </c>
      <c r="S24" s="175"/>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row>
    <row r="25" spans="1:84" ht="18">
      <c r="A25" s="174">
        <v>21</v>
      </c>
      <c r="B25" s="174"/>
      <c r="C25" s="174">
        <f t="shared" si="2"/>
        <v>20</v>
      </c>
      <c r="D25" s="698" t="s">
        <v>1082</v>
      </c>
      <c r="E25" s="579" t="s">
        <v>3463</v>
      </c>
      <c r="F25" s="260">
        <v>860.8</v>
      </c>
      <c r="G25" s="260">
        <v>103</v>
      </c>
      <c r="H25" s="260">
        <v>103</v>
      </c>
      <c r="I25" s="260">
        <v>1108.28</v>
      </c>
      <c r="J25" s="260">
        <v>1108.28</v>
      </c>
      <c r="K25" s="260">
        <v>1108.28</v>
      </c>
      <c r="L25" s="260">
        <v>1108.28</v>
      </c>
      <c r="M25" s="260">
        <v>1194.3600000000001</v>
      </c>
      <c r="N25" s="260">
        <v>1194.3600000000001</v>
      </c>
      <c r="O25" s="1218">
        <f>'Material rate'!$T41</f>
        <v>1269.68</v>
      </c>
      <c r="P25" s="1097">
        <f>'Material rate'!$T41</f>
        <v>1269.68</v>
      </c>
      <c r="Q25" s="1121">
        <f t="shared" si="0"/>
        <v>75.319999999999936</v>
      </c>
      <c r="R25" s="1122">
        <f t="shared" si="1"/>
        <v>-5.9322033898305031E-2</v>
      </c>
      <c r="S25" s="175"/>
    </row>
    <row r="26" spans="1:84" ht="30" customHeight="1">
      <c r="A26" s="174">
        <v>22</v>
      </c>
      <c r="B26" s="174"/>
      <c r="C26" s="174">
        <f t="shared" si="2"/>
        <v>21</v>
      </c>
      <c r="D26" s="997" t="s">
        <v>1079</v>
      </c>
      <c r="E26" s="579" t="s">
        <v>3463</v>
      </c>
      <c r="F26" s="260">
        <v>570.28</v>
      </c>
      <c r="G26" s="260">
        <v>76</v>
      </c>
      <c r="H26" s="260">
        <v>76</v>
      </c>
      <c r="I26" s="260">
        <v>817.76</v>
      </c>
      <c r="J26" s="260">
        <v>817.76</v>
      </c>
      <c r="K26" s="260">
        <v>817.76</v>
      </c>
      <c r="L26" s="260">
        <v>817.76</v>
      </c>
      <c r="M26" s="260">
        <v>882.32</v>
      </c>
      <c r="N26" s="260">
        <v>882.32</v>
      </c>
      <c r="O26" s="1218">
        <f>'Material rate'!$T39</f>
        <v>936.12</v>
      </c>
      <c r="P26" s="1097">
        <f>'Material rate'!$T39</f>
        <v>936.12</v>
      </c>
      <c r="Q26" s="1121">
        <f t="shared" si="0"/>
        <v>53.799999999999955</v>
      </c>
      <c r="R26" s="1122">
        <f t="shared" si="1"/>
        <v>-5.7471264367816043E-2</v>
      </c>
      <c r="S26" s="175"/>
    </row>
    <row r="27" spans="1:84" ht="17.25">
      <c r="A27" s="174">
        <v>23</v>
      </c>
      <c r="B27" s="174"/>
      <c r="C27" s="174">
        <f t="shared" si="2"/>
        <v>22</v>
      </c>
      <c r="D27" s="997" t="s">
        <v>1080</v>
      </c>
      <c r="E27" s="579" t="s">
        <v>3463</v>
      </c>
      <c r="F27" s="260">
        <v>548.76</v>
      </c>
      <c r="G27" s="260">
        <v>0</v>
      </c>
      <c r="H27" s="260">
        <v>0</v>
      </c>
      <c r="I27" s="260">
        <v>0</v>
      </c>
      <c r="J27" s="260">
        <v>0</v>
      </c>
      <c r="K27" s="260">
        <v>0</v>
      </c>
      <c r="L27" s="260">
        <v>0</v>
      </c>
      <c r="M27" s="260">
        <v>0</v>
      </c>
      <c r="N27" s="260">
        <v>0</v>
      </c>
      <c r="O27" s="1218">
        <v>0</v>
      </c>
      <c r="P27" s="1097">
        <v>0</v>
      </c>
      <c r="Q27" s="1121">
        <f t="shared" si="0"/>
        <v>0</v>
      </c>
      <c r="R27" s="1122" t="e">
        <f t="shared" si="1"/>
        <v>#DIV/0!</v>
      </c>
      <c r="S27" s="175"/>
    </row>
    <row r="28" spans="1:84" ht="17.25">
      <c r="A28" s="174">
        <v>24</v>
      </c>
      <c r="B28" s="174"/>
      <c r="C28" s="174">
        <f t="shared" si="2"/>
        <v>23</v>
      </c>
      <c r="D28" s="997" t="s">
        <v>800</v>
      </c>
      <c r="E28" s="579" t="s">
        <v>3463</v>
      </c>
      <c r="F28" s="260">
        <v>936.12</v>
      </c>
      <c r="G28" s="260">
        <v>111</v>
      </c>
      <c r="H28" s="260">
        <v>111</v>
      </c>
      <c r="I28" s="260">
        <v>1194.3600000000001</v>
      </c>
      <c r="J28" s="260">
        <v>1194.3600000000001</v>
      </c>
      <c r="K28" s="260">
        <v>1194.3600000000001</v>
      </c>
      <c r="L28" s="260">
        <v>1194.3600000000001</v>
      </c>
      <c r="M28" s="260">
        <v>1280.44</v>
      </c>
      <c r="N28" s="260">
        <v>1280.44</v>
      </c>
      <c r="O28" s="1218">
        <f>'Material rate'!$T42</f>
        <v>1366.52</v>
      </c>
      <c r="P28" s="1097">
        <f>'Material rate'!$T42</f>
        <v>1366.52</v>
      </c>
      <c r="Q28" s="1121">
        <f t="shared" si="0"/>
        <v>86.079999999999927</v>
      </c>
      <c r="R28" s="1122">
        <f t="shared" si="1"/>
        <v>-6.2992125984251912E-2</v>
      </c>
      <c r="S28" s="175"/>
    </row>
    <row r="29" spans="1:84" ht="17.25">
      <c r="A29" s="174">
        <v>25</v>
      </c>
      <c r="B29" s="174"/>
      <c r="C29" s="174">
        <f t="shared" si="2"/>
        <v>24</v>
      </c>
      <c r="D29" s="997" t="s">
        <v>3788</v>
      </c>
      <c r="E29" s="579" t="s">
        <v>3463</v>
      </c>
      <c r="F29" s="260">
        <v>1151.32</v>
      </c>
      <c r="G29" s="260">
        <v>138</v>
      </c>
      <c r="H29" s="260">
        <v>138</v>
      </c>
      <c r="I29" s="260">
        <v>1484.88</v>
      </c>
      <c r="J29" s="260">
        <v>1484.88</v>
      </c>
      <c r="K29" s="260">
        <v>1484.88</v>
      </c>
      <c r="L29" s="260">
        <v>1484.88</v>
      </c>
      <c r="M29" s="260">
        <v>1592.48</v>
      </c>
      <c r="N29" s="260">
        <v>1592.48</v>
      </c>
      <c r="O29" s="1218">
        <f>'Material rate'!$T43</f>
        <v>1700.08</v>
      </c>
      <c r="P29" s="1097">
        <f>'Material rate'!$T43</f>
        <v>1700.08</v>
      </c>
      <c r="Q29" s="1121">
        <f t="shared" si="0"/>
        <v>107.59999999999991</v>
      </c>
      <c r="R29" s="1122">
        <f t="shared" si="1"/>
        <v>-6.3291139240506278E-2</v>
      </c>
      <c r="S29" s="175"/>
    </row>
    <row r="30" spans="1:84" ht="17.25">
      <c r="A30" s="174">
        <v>26</v>
      </c>
      <c r="B30" s="174"/>
      <c r="C30" s="174">
        <f t="shared" si="2"/>
        <v>25</v>
      </c>
      <c r="D30" s="997" t="s">
        <v>3460</v>
      </c>
      <c r="E30" s="579" t="s">
        <v>3463</v>
      </c>
      <c r="F30" s="260">
        <v>1366.52</v>
      </c>
      <c r="G30" s="260">
        <v>0</v>
      </c>
      <c r="H30" s="260">
        <v>0</v>
      </c>
      <c r="I30" s="260">
        <v>0</v>
      </c>
      <c r="J30" s="260">
        <v>0</v>
      </c>
      <c r="K30" s="260">
        <v>0</v>
      </c>
      <c r="L30" s="260">
        <v>0</v>
      </c>
      <c r="M30" s="260">
        <v>0</v>
      </c>
      <c r="N30" s="260">
        <v>0</v>
      </c>
      <c r="O30" s="1218">
        <v>0</v>
      </c>
      <c r="P30" s="1097">
        <v>0</v>
      </c>
      <c r="Q30" s="1121">
        <f t="shared" si="0"/>
        <v>0</v>
      </c>
      <c r="R30" s="1122" t="e">
        <f t="shared" si="1"/>
        <v>#DIV/0!</v>
      </c>
      <c r="S30" s="175"/>
    </row>
    <row r="31" spans="1:84" ht="17.25">
      <c r="A31" s="174">
        <v>27</v>
      </c>
      <c r="B31" s="174"/>
      <c r="C31" s="174">
        <f t="shared" si="2"/>
        <v>26</v>
      </c>
      <c r="D31" s="997" t="s">
        <v>5271</v>
      </c>
      <c r="E31" s="579" t="s">
        <v>3463</v>
      </c>
      <c r="F31" s="260">
        <v>667.12</v>
      </c>
      <c r="G31" s="260">
        <v>88</v>
      </c>
      <c r="H31" s="260">
        <v>88</v>
      </c>
      <c r="I31" s="260">
        <v>946.88</v>
      </c>
      <c r="J31" s="260">
        <v>946.88</v>
      </c>
      <c r="K31" s="260">
        <v>946.88</v>
      </c>
      <c r="L31" s="260">
        <v>946.88</v>
      </c>
      <c r="M31" s="260">
        <v>1011.44</v>
      </c>
      <c r="N31" s="260">
        <v>1011.44</v>
      </c>
      <c r="O31" s="1218">
        <f>'Material rate'!$T40</f>
        <v>1076</v>
      </c>
      <c r="P31" s="1097">
        <f>'Material rate'!$T40</f>
        <v>1076</v>
      </c>
      <c r="Q31" s="1121">
        <f t="shared" si="0"/>
        <v>64.559999999999945</v>
      </c>
      <c r="R31" s="1122">
        <f t="shared" si="1"/>
        <v>-5.9999999999999949E-2</v>
      </c>
      <c r="S31" s="175"/>
    </row>
    <row r="32" spans="1:84" ht="18">
      <c r="A32" s="174">
        <v>28</v>
      </c>
      <c r="B32" s="174"/>
      <c r="C32" s="174">
        <f t="shared" si="2"/>
        <v>27</v>
      </c>
      <c r="D32" s="698" t="s">
        <v>1142</v>
      </c>
      <c r="E32" s="579" t="s">
        <v>2568</v>
      </c>
      <c r="F32" s="260">
        <v>1765.5</v>
      </c>
      <c r="G32" s="260">
        <v>63</v>
      </c>
      <c r="H32" s="260">
        <v>63</v>
      </c>
      <c r="I32" s="260">
        <v>2471.7000000000003</v>
      </c>
      <c r="J32" s="260">
        <v>2471.7000000000003</v>
      </c>
      <c r="K32" s="260">
        <v>2471.7000000000003</v>
      </c>
      <c r="L32" s="260">
        <v>2542.3200000000002</v>
      </c>
      <c r="M32" s="260">
        <v>2718.87</v>
      </c>
      <c r="N32" s="260">
        <v>2577.63</v>
      </c>
      <c r="O32" s="1218">
        <f t="shared" ref="O32:P33" si="3">O19</f>
        <v>2754.18</v>
      </c>
      <c r="P32" s="1097">
        <f t="shared" si="3"/>
        <v>2754.18</v>
      </c>
      <c r="Q32" s="1121">
        <f t="shared" si="0"/>
        <v>35.309999999999945</v>
      </c>
      <c r="R32" s="1122">
        <f t="shared" si="1"/>
        <v>-1.2820512820512801E-2</v>
      </c>
      <c r="S32" s="175"/>
    </row>
    <row r="33" spans="1:19" ht="18">
      <c r="A33" s="174">
        <v>29</v>
      </c>
      <c r="B33" s="174"/>
      <c r="C33" s="174">
        <f t="shared" si="2"/>
        <v>28</v>
      </c>
      <c r="D33" s="698" t="s">
        <v>1143</v>
      </c>
      <c r="E33" s="579" t="s">
        <v>2568</v>
      </c>
      <c r="F33" s="260">
        <v>1659.57</v>
      </c>
      <c r="G33" s="260">
        <v>63</v>
      </c>
      <c r="H33" s="260">
        <v>63</v>
      </c>
      <c r="I33" s="260">
        <v>2471.7000000000003</v>
      </c>
      <c r="J33" s="260">
        <v>2471.7000000000003</v>
      </c>
      <c r="K33" s="260">
        <v>2471.7000000000003</v>
      </c>
      <c r="L33" s="260">
        <v>2542.3200000000002</v>
      </c>
      <c r="M33" s="260">
        <v>2718.87</v>
      </c>
      <c r="N33" s="260">
        <v>2577.63</v>
      </c>
      <c r="O33" s="1218">
        <f t="shared" si="3"/>
        <v>2754.18</v>
      </c>
      <c r="P33" s="1097">
        <f t="shared" si="3"/>
        <v>2754.18</v>
      </c>
      <c r="Q33" s="1121">
        <f t="shared" si="0"/>
        <v>35.309999999999945</v>
      </c>
      <c r="R33" s="1122">
        <f t="shared" si="1"/>
        <v>-1.2820512820512801E-2</v>
      </c>
      <c r="S33" s="175"/>
    </row>
    <row r="34" spans="1:19" ht="18">
      <c r="A34" s="174">
        <v>30</v>
      </c>
      <c r="B34" s="174"/>
      <c r="C34" s="174">
        <f t="shared" si="2"/>
        <v>29</v>
      </c>
      <c r="D34" s="698" t="s">
        <v>635</v>
      </c>
      <c r="E34" s="579" t="s">
        <v>2568</v>
      </c>
      <c r="F34" s="260">
        <v>1942.05</v>
      </c>
      <c r="G34" s="260">
        <v>94</v>
      </c>
      <c r="H34" s="260">
        <v>94</v>
      </c>
      <c r="I34" s="260">
        <v>3319.14</v>
      </c>
      <c r="J34" s="260">
        <v>3319.14</v>
      </c>
      <c r="K34" s="260">
        <v>3319.14</v>
      </c>
      <c r="L34" s="260">
        <v>3213.21</v>
      </c>
      <c r="M34" s="260">
        <v>3460.38</v>
      </c>
      <c r="N34" s="260">
        <v>3177.9</v>
      </c>
      <c r="O34" s="1218">
        <f>'Material rate'!$T52</f>
        <v>3354.4500000000003</v>
      </c>
      <c r="P34" s="1097">
        <f>'Material rate'!$T52</f>
        <v>3354.4500000000003</v>
      </c>
      <c r="Q34" s="1121">
        <f t="shared" si="0"/>
        <v>-105.92999999999984</v>
      </c>
      <c r="R34" s="1122">
        <f t="shared" si="1"/>
        <v>3.1578947368420998E-2</v>
      </c>
      <c r="S34" s="175"/>
    </row>
    <row r="35" spans="1:19" ht="18">
      <c r="A35" s="174">
        <v>31</v>
      </c>
      <c r="B35" s="174"/>
      <c r="C35" s="174">
        <f t="shared" si="2"/>
        <v>30</v>
      </c>
      <c r="D35" s="699" t="s">
        <v>636</v>
      </c>
      <c r="E35" s="579" t="s">
        <v>2568</v>
      </c>
      <c r="F35" s="260">
        <v>2012.67</v>
      </c>
      <c r="G35" s="260">
        <v>88</v>
      </c>
      <c r="H35" s="260">
        <v>88</v>
      </c>
      <c r="I35" s="260">
        <v>3354.4500000000003</v>
      </c>
      <c r="J35" s="260">
        <v>3354.4500000000003</v>
      </c>
      <c r="K35" s="260">
        <v>3354.4500000000003</v>
      </c>
      <c r="L35" s="260">
        <v>3354.4500000000003</v>
      </c>
      <c r="M35" s="260">
        <v>3601.62</v>
      </c>
      <c r="N35" s="260">
        <v>3354.4500000000003</v>
      </c>
      <c r="O35" s="1218">
        <f>'Material rate'!$T51</f>
        <v>3531</v>
      </c>
      <c r="P35" s="1097">
        <f>'Material rate'!$T51</f>
        <v>3531</v>
      </c>
      <c r="Q35" s="1121">
        <f t="shared" si="0"/>
        <v>-70.619999999999891</v>
      </c>
      <c r="R35" s="1122">
        <f t="shared" si="1"/>
        <v>1.9999999999999969E-2</v>
      </c>
      <c r="S35" s="175"/>
    </row>
    <row r="36" spans="1:19" ht="18">
      <c r="A36" s="174">
        <v>32</v>
      </c>
      <c r="B36" s="174"/>
      <c r="C36" s="174">
        <f t="shared" si="2"/>
        <v>31</v>
      </c>
      <c r="D36" s="698" t="s">
        <v>2971</v>
      </c>
      <c r="E36" s="579" t="s">
        <v>2568</v>
      </c>
      <c r="F36" s="260">
        <v>2012.67</v>
      </c>
      <c r="G36" s="260">
        <v>89</v>
      </c>
      <c r="H36" s="260">
        <v>89</v>
      </c>
      <c r="I36" s="260">
        <v>2895.42</v>
      </c>
      <c r="J36" s="260">
        <v>95</v>
      </c>
      <c r="K36" s="260">
        <v>3354.4500000000003</v>
      </c>
      <c r="L36" s="260">
        <v>3354.4500000000003</v>
      </c>
      <c r="M36" s="260">
        <v>3601.62</v>
      </c>
      <c r="N36" s="260">
        <v>3354.4500000000003</v>
      </c>
      <c r="O36" s="1218">
        <f>'Material rate'!T51</f>
        <v>3531</v>
      </c>
      <c r="P36" s="1097">
        <f>+'Material rate'!T51</f>
        <v>3531</v>
      </c>
      <c r="Q36" s="1121">
        <f t="shared" si="0"/>
        <v>-70.619999999999891</v>
      </c>
      <c r="R36" s="1122">
        <f t="shared" si="1"/>
        <v>1.9999999999999969E-2</v>
      </c>
      <c r="S36" s="175"/>
    </row>
    <row r="37" spans="1:19" ht="18">
      <c r="A37" s="174">
        <v>33</v>
      </c>
      <c r="B37" s="174"/>
      <c r="C37" s="174">
        <f t="shared" si="2"/>
        <v>32</v>
      </c>
      <c r="D37" s="698" t="s">
        <v>2972</v>
      </c>
      <c r="E37" s="579" t="s">
        <v>2568</v>
      </c>
      <c r="F37" s="260">
        <v>2012.67</v>
      </c>
      <c r="G37" s="260">
        <v>89</v>
      </c>
      <c r="H37" s="260">
        <v>89</v>
      </c>
      <c r="I37" s="260">
        <v>2895.42</v>
      </c>
      <c r="J37" s="260">
        <v>95</v>
      </c>
      <c r="K37" s="260">
        <v>3354.4500000000003</v>
      </c>
      <c r="L37" s="260">
        <v>3354.4500000000003</v>
      </c>
      <c r="M37" s="260">
        <v>3601.62</v>
      </c>
      <c r="N37" s="260">
        <v>3354.4500000000003</v>
      </c>
      <c r="O37" s="1218">
        <f t="shared" ref="O37:P38" si="4">O36</f>
        <v>3531</v>
      </c>
      <c r="P37" s="1097">
        <f t="shared" si="4"/>
        <v>3531</v>
      </c>
      <c r="Q37" s="1121">
        <f t="shared" ref="Q37:Q68" si="5">O37-M37</f>
        <v>-70.619999999999891</v>
      </c>
      <c r="R37" s="1122">
        <f t="shared" si="1"/>
        <v>1.9999999999999969E-2</v>
      </c>
      <c r="S37" s="175"/>
    </row>
    <row r="38" spans="1:19" ht="18">
      <c r="A38" s="174">
        <v>34</v>
      </c>
      <c r="B38" s="174"/>
      <c r="C38" s="174">
        <f t="shared" si="2"/>
        <v>33</v>
      </c>
      <c r="D38" s="698" t="s">
        <v>2129</v>
      </c>
      <c r="E38" s="579" t="s">
        <v>2568</v>
      </c>
      <c r="F38" s="260">
        <v>1836.12</v>
      </c>
      <c r="G38" s="260">
        <v>89</v>
      </c>
      <c r="H38" s="260">
        <v>89</v>
      </c>
      <c r="I38" s="260">
        <v>2895.42</v>
      </c>
      <c r="J38" s="260">
        <v>95</v>
      </c>
      <c r="K38" s="260">
        <v>2895.42</v>
      </c>
      <c r="L38" s="260">
        <v>2895.42</v>
      </c>
      <c r="M38" s="260">
        <v>3107.28</v>
      </c>
      <c r="N38" s="260">
        <v>3177.9</v>
      </c>
      <c r="O38" s="1218">
        <f>'Material rate'!T50</f>
        <v>3389.76</v>
      </c>
      <c r="P38" s="1097">
        <f t="shared" si="4"/>
        <v>3531</v>
      </c>
      <c r="Q38" s="1121">
        <f t="shared" si="5"/>
        <v>282.48</v>
      </c>
      <c r="R38" s="1122">
        <f t="shared" si="1"/>
        <v>-0.08</v>
      </c>
      <c r="S38" s="175"/>
    </row>
    <row r="39" spans="1:19" ht="18">
      <c r="A39" s="174">
        <v>35</v>
      </c>
      <c r="B39" s="174"/>
      <c r="C39" s="174">
        <f t="shared" si="2"/>
        <v>34</v>
      </c>
      <c r="D39" s="698" t="s">
        <v>4301</v>
      </c>
      <c r="E39" s="579" t="s">
        <v>3463</v>
      </c>
      <c r="F39" s="260">
        <v>1355.76</v>
      </c>
      <c r="G39" s="260">
        <v>160</v>
      </c>
      <c r="H39" s="260">
        <v>160</v>
      </c>
      <c r="I39" s="260">
        <v>1807.68</v>
      </c>
      <c r="J39" s="260">
        <v>1807.68</v>
      </c>
      <c r="K39" s="260">
        <v>1807.68</v>
      </c>
      <c r="L39" s="260">
        <v>1807.68</v>
      </c>
      <c r="M39" s="260">
        <v>1926.04</v>
      </c>
      <c r="N39" s="260">
        <v>1926.04</v>
      </c>
      <c r="O39" s="1218">
        <f>'Material rate'!$T728</f>
        <v>1926.04</v>
      </c>
      <c r="P39" s="1097">
        <f>'Material rate'!$T728</f>
        <v>1926.04</v>
      </c>
      <c r="Q39" s="1121">
        <f t="shared" si="5"/>
        <v>0</v>
      </c>
      <c r="R39" s="1122">
        <f t="shared" si="1"/>
        <v>0</v>
      </c>
      <c r="S39" s="175"/>
    </row>
    <row r="40" spans="1:19" ht="50.25" customHeight="1">
      <c r="A40" s="174">
        <v>36</v>
      </c>
      <c r="B40" s="174"/>
      <c r="C40" s="174">
        <f t="shared" si="2"/>
        <v>35</v>
      </c>
      <c r="D40" s="700" t="s">
        <v>3728</v>
      </c>
      <c r="E40" s="579" t="s">
        <v>2568</v>
      </c>
      <c r="F40" s="260">
        <v>1165.23</v>
      </c>
      <c r="G40" s="260">
        <v>57.24</v>
      </c>
      <c r="H40" s="260">
        <v>57.24</v>
      </c>
      <c r="I40" s="260">
        <v>2021.14</v>
      </c>
      <c r="J40" s="260">
        <v>2021.14</v>
      </c>
      <c r="K40" s="260">
        <v>2021.14</v>
      </c>
      <c r="L40" s="260">
        <v>2021.14</v>
      </c>
      <c r="M40" s="260">
        <v>2153.91</v>
      </c>
      <c r="N40" s="260">
        <v>2153.91</v>
      </c>
      <c r="O40" s="1218">
        <f>'Material rate'!$T60</f>
        <v>2224.5300000000002</v>
      </c>
      <c r="P40" s="1097">
        <f>'Material rate'!$T60</f>
        <v>2224.5300000000002</v>
      </c>
      <c r="Q40" s="1121">
        <f t="shared" si="5"/>
        <v>70.620000000000346</v>
      </c>
      <c r="R40" s="1122">
        <f t="shared" si="1"/>
        <v>-3.1746031746031897E-2</v>
      </c>
      <c r="S40" s="175"/>
    </row>
    <row r="41" spans="1:19" ht="27" customHeight="1">
      <c r="A41" s="174">
        <v>37</v>
      </c>
      <c r="B41" s="174"/>
      <c r="C41" s="174">
        <f t="shared" si="2"/>
        <v>36</v>
      </c>
      <c r="D41" s="997" t="s">
        <v>5272</v>
      </c>
      <c r="E41" s="579" t="s">
        <v>2568</v>
      </c>
      <c r="F41" s="260">
        <v>5299.5</v>
      </c>
      <c r="G41" s="260">
        <v>0</v>
      </c>
      <c r="H41" s="260">
        <v>0</v>
      </c>
      <c r="I41" s="260">
        <v>0</v>
      </c>
      <c r="J41" s="260">
        <v>0</v>
      </c>
      <c r="K41" s="690">
        <v>0</v>
      </c>
      <c r="L41" s="690">
        <v>0</v>
      </c>
      <c r="M41" s="690">
        <v>0</v>
      </c>
      <c r="N41" s="690">
        <v>0</v>
      </c>
      <c r="O41" s="1218">
        <f>+I41</f>
        <v>0</v>
      </c>
      <c r="P41" s="1101">
        <f>+K41</f>
        <v>0</v>
      </c>
      <c r="Q41" s="1121">
        <f t="shared" si="5"/>
        <v>0</v>
      </c>
      <c r="R41" s="1122" t="e">
        <f t="shared" si="1"/>
        <v>#DIV/0!</v>
      </c>
      <c r="S41" s="175"/>
    </row>
    <row r="42" spans="1:19" ht="17.25" customHeight="1">
      <c r="A42" s="174">
        <v>38</v>
      </c>
      <c r="B42" s="174"/>
      <c r="C42" s="174">
        <f t="shared" si="2"/>
        <v>37</v>
      </c>
      <c r="D42" s="698" t="s">
        <v>506</v>
      </c>
      <c r="E42" s="579" t="s">
        <v>3463</v>
      </c>
      <c r="F42" s="260">
        <v>1406.56</v>
      </c>
      <c r="G42" s="260">
        <v>175</v>
      </c>
      <c r="H42" s="260">
        <v>175</v>
      </c>
      <c r="I42" s="260">
        <v>1979.8400000000001</v>
      </c>
      <c r="J42" s="260">
        <v>1979.8400000000001</v>
      </c>
      <c r="K42" s="260">
        <v>1979.8400000000001</v>
      </c>
      <c r="L42" s="260">
        <v>1979.8400000000001</v>
      </c>
      <c r="M42" s="260">
        <v>2108.96</v>
      </c>
      <c r="N42" s="260">
        <v>2108.96</v>
      </c>
      <c r="O42" s="1218">
        <f>'Material rate'!$T729</f>
        <v>2108.96</v>
      </c>
      <c r="P42" s="1097">
        <f>'Material rate'!$T729</f>
        <v>2108.96</v>
      </c>
      <c r="Q42" s="1121">
        <f t="shared" si="5"/>
        <v>0</v>
      </c>
      <c r="R42" s="1122">
        <f t="shared" si="1"/>
        <v>0</v>
      </c>
      <c r="S42" s="175"/>
    </row>
    <row r="43" spans="1:19" ht="18">
      <c r="A43" s="174">
        <v>39</v>
      </c>
      <c r="B43" s="174"/>
      <c r="C43" s="174">
        <f t="shared" si="2"/>
        <v>38</v>
      </c>
      <c r="D43" s="698" t="s">
        <v>395</v>
      </c>
      <c r="E43" s="579" t="s">
        <v>3463</v>
      </c>
      <c r="F43" s="260">
        <v>538</v>
      </c>
      <c r="G43" s="260"/>
      <c r="H43" s="260"/>
      <c r="I43" s="260"/>
      <c r="J43" s="260">
        <v>538</v>
      </c>
      <c r="K43" s="690">
        <v>538</v>
      </c>
      <c r="L43" s="690">
        <v>581.04</v>
      </c>
      <c r="M43" s="690">
        <v>613.31999999999994</v>
      </c>
      <c r="N43" s="690">
        <v>613.31999999999994</v>
      </c>
      <c r="O43" s="1218">
        <f>'Material rate'!S744*10.76</f>
        <v>613.31999999999994</v>
      </c>
      <c r="P43" s="1101">
        <f>+I43</f>
        <v>0</v>
      </c>
      <c r="Q43" s="1121">
        <f t="shared" si="5"/>
        <v>0</v>
      </c>
      <c r="R43" s="1122" t="e">
        <f t="shared" si="1"/>
        <v>#DIV/0!</v>
      </c>
      <c r="S43" s="175"/>
    </row>
    <row r="44" spans="1:19" ht="18">
      <c r="A44" s="174">
        <v>40</v>
      </c>
      <c r="B44" s="174"/>
      <c r="C44" s="174">
        <f t="shared" si="2"/>
        <v>39</v>
      </c>
      <c r="D44" s="698" t="s">
        <v>487</v>
      </c>
      <c r="E44" s="579" t="s">
        <v>2568</v>
      </c>
      <c r="F44" s="260">
        <v>5649.6</v>
      </c>
      <c r="G44" s="260">
        <v>0</v>
      </c>
      <c r="H44" s="260">
        <v>0</v>
      </c>
      <c r="I44" s="260">
        <v>0</v>
      </c>
      <c r="J44" s="260">
        <v>0</v>
      </c>
      <c r="K44" s="690">
        <v>0</v>
      </c>
      <c r="L44" s="690">
        <v>0</v>
      </c>
      <c r="M44" s="690">
        <v>0</v>
      </c>
      <c r="N44" s="690">
        <v>0</v>
      </c>
      <c r="O44" s="1218">
        <f>+I44</f>
        <v>0</v>
      </c>
      <c r="P44" s="1101">
        <f>+K44</f>
        <v>0</v>
      </c>
      <c r="Q44" s="1121">
        <f t="shared" si="5"/>
        <v>0</v>
      </c>
      <c r="R44" s="1122" t="e">
        <f t="shared" si="1"/>
        <v>#DIV/0!</v>
      </c>
      <c r="S44" s="175"/>
    </row>
    <row r="45" spans="1:19" ht="18">
      <c r="A45" s="174">
        <v>41</v>
      </c>
      <c r="B45" s="174"/>
      <c r="C45" s="174">
        <f>+C44+1</f>
        <v>40</v>
      </c>
      <c r="D45" s="698" t="s">
        <v>3464</v>
      </c>
      <c r="E45" s="579" t="s">
        <v>2094</v>
      </c>
      <c r="F45" s="260">
        <f>(76350+76050)/2</f>
        <v>76200</v>
      </c>
      <c r="G45" s="260">
        <v>79</v>
      </c>
      <c r="H45" s="260">
        <v>79</v>
      </c>
      <c r="I45" s="260">
        <v>7.5949367088607597E-2</v>
      </c>
      <c r="J45" s="260">
        <v>88</v>
      </c>
      <c r="K45" s="690">
        <v>85000</v>
      </c>
      <c r="L45" s="690">
        <v>85000</v>
      </c>
      <c r="M45" s="690">
        <v>91000</v>
      </c>
      <c r="N45" s="690">
        <v>91000</v>
      </c>
      <c r="O45" s="1218">
        <f>'Material rate'!T124*1000</f>
        <v>91000</v>
      </c>
      <c r="P45" s="1097">
        <f>'Material rate'!$U124</f>
        <v>0</v>
      </c>
      <c r="Q45" s="1121">
        <f t="shared" si="5"/>
        <v>0</v>
      </c>
      <c r="R45" s="1122" t="e">
        <f t="shared" si="1"/>
        <v>#DIV/0!</v>
      </c>
      <c r="S45" s="175"/>
    </row>
    <row r="46" spans="1:19" ht="18">
      <c r="A46" s="174">
        <v>42</v>
      </c>
      <c r="B46" s="174"/>
      <c r="C46" s="174">
        <f t="shared" si="2"/>
        <v>41</v>
      </c>
      <c r="D46" s="698" t="s">
        <v>3465</v>
      </c>
      <c r="E46" s="579" t="s">
        <v>2094</v>
      </c>
      <c r="F46" s="260">
        <f>(81700+79200)/2</f>
        <v>80450</v>
      </c>
      <c r="G46" s="260">
        <v>84</v>
      </c>
      <c r="H46" s="260">
        <v>84</v>
      </c>
      <c r="I46" s="260">
        <v>8.3333333333333329E-2</v>
      </c>
      <c r="J46" s="260">
        <v>8.3333333333333329E-2</v>
      </c>
      <c r="K46" s="690">
        <v>91000</v>
      </c>
      <c r="L46" s="690">
        <v>91000</v>
      </c>
      <c r="M46" s="690">
        <v>98000</v>
      </c>
      <c r="N46" s="690">
        <v>100000</v>
      </c>
      <c r="O46" s="1218">
        <f>'Material rate'!S119*1000</f>
        <v>100000</v>
      </c>
      <c r="P46" s="1097">
        <f>'Material rate'!$U119</f>
        <v>0</v>
      </c>
      <c r="Q46" s="1121">
        <f t="shared" si="5"/>
        <v>2000</v>
      </c>
      <c r="R46" s="1122" t="e">
        <f t="shared" si="1"/>
        <v>#DIV/0!</v>
      </c>
      <c r="S46" s="175"/>
    </row>
    <row r="47" spans="1:19" ht="18">
      <c r="A47" s="174">
        <v>43</v>
      </c>
      <c r="B47" s="174"/>
      <c r="C47" s="174">
        <f t="shared" si="2"/>
        <v>42</v>
      </c>
      <c r="D47" s="698" t="s">
        <v>500</v>
      </c>
      <c r="E47" s="579" t="s">
        <v>2094</v>
      </c>
      <c r="F47" s="260">
        <v>0</v>
      </c>
      <c r="G47" s="260">
        <v>94150</v>
      </c>
      <c r="H47" s="260">
        <v>94150</v>
      </c>
      <c r="I47" s="260">
        <v>92000</v>
      </c>
      <c r="J47" s="260">
        <v>92000</v>
      </c>
      <c r="K47" s="260">
        <v>92000</v>
      </c>
      <c r="L47" s="260">
        <v>92000</v>
      </c>
      <c r="M47" s="260">
        <v>101000</v>
      </c>
      <c r="N47" s="260">
        <v>96000</v>
      </c>
      <c r="O47" s="1218">
        <f>O48*1000</f>
        <v>96000</v>
      </c>
      <c r="P47" s="1097">
        <f>P48*1000</f>
        <v>96000</v>
      </c>
      <c r="Q47" s="1121">
        <f t="shared" si="5"/>
        <v>-5000</v>
      </c>
      <c r="R47" s="1122">
        <f t="shared" si="1"/>
        <v>5.2083333333333336E-2</v>
      </c>
      <c r="S47" s="175"/>
    </row>
    <row r="48" spans="1:19" ht="36" customHeight="1">
      <c r="A48" s="174">
        <v>44</v>
      </c>
      <c r="B48" s="174"/>
      <c r="C48" s="174">
        <f t="shared" si="2"/>
        <v>43</v>
      </c>
      <c r="D48" s="998" t="s">
        <v>5273</v>
      </c>
      <c r="E48" s="579" t="s">
        <v>3170</v>
      </c>
      <c r="F48" s="260">
        <v>78.84</v>
      </c>
      <c r="G48" s="260">
        <v>94.15</v>
      </c>
      <c r="H48" s="260">
        <v>94.15</v>
      </c>
      <c r="I48" s="260">
        <v>92</v>
      </c>
      <c r="J48" s="260">
        <v>92</v>
      </c>
      <c r="K48" s="260">
        <v>92</v>
      </c>
      <c r="L48" s="260">
        <v>92</v>
      </c>
      <c r="M48" s="260">
        <v>101</v>
      </c>
      <c r="N48" s="260">
        <v>96</v>
      </c>
      <c r="O48" s="1218">
        <f>'Material rate'!$T127</f>
        <v>96</v>
      </c>
      <c r="P48" s="1097">
        <f>'Material rate'!$T127</f>
        <v>96</v>
      </c>
      <c r="Q48" s="1121">
        <f t="shared" si="5"/>
        <v>-5</v>
      </c>
      <c r="R48" s="1122">
        <f t="shared" si="1"/>
        <v>5.2083333333333336E-2</v>
      </c>
      <c r="S48" s="175"/>
    </row>
    <row r="49" spans="1:19" ht="18">
      <c r="A49" s="174">
        <v>45</v>
      </c>
      <c r="B49" s="174"/>
      <c r="C49" s="174">
        <f t="shared" si="2"/>
        <v>44</v>
      </c>
      <c r="D49" s="698" t="s">
        <v>1180</v>
      </c>
      <c r="E49" s="579" t="s">
        <v>3170</v>
      </c>
      <c r="F49" s="260">
        <v>86.72</v>
      </c>
      <c r="G49" s="260">
        <v>101.77</v>
      </c>
      <c r="H49" s="260">
        <v>101.77</v>
      </c>
      <c r="I49" s="260">
        <v>99</v>
      </c>
      <c r="J49" s="260">
        <v>99</v>
      </c>
      <c r="K49" s="260">
        <v>99</v>
      </c>
      <c r="L49" s="260">
        <v>99</v>
      </c>
      <c r="M49" s="260">
        <v>106</v>
      </c>
      <c r="N49" s="260">
        <v>120</v>
      </c>
      <c r="O49" s="1218">
        <f>'Material rate'!$T128</f>
        <v>120</v>
      </c>
      <c r="P49" s="1097">
        <f>'Material rate'!$T128</f>
        <v>120</v>
      </c>
      <c r="Q49" s="1121">
        <f t="shared" si="5"/>
        <v>14</v>
      </c>
      <c r="R49" s="1122">
        <f t="shared" si="1"/>
        <v>-0.11666666666666667</v>
      </c>
      <c r="S49" s="175"/>
    </row>
    <row r="50" spans="1:19" ht="36">
      <c r="A50" s="174">
        <v>46</v>
      </c>
      <c r="B50" s="174"/>
      <c r="C50" s="174">
        <f t="shared" si="2"/>
        <v>45</v>
      </c>
      <c r="D50" s="700" t="s">
        <v>4273</v>
      </c>
      <c r="E50" s="579" t="s">
        <v>3463</v>
      </c>
      <c r="F50" s="260">
        <v>250</v>
      </c>
      <c r="G50" s="260">
        <v>263</v>
      </c>
      <c r="H50" s="260">
        <v>263</v>
      </c>
      <c r="I50" s="260">
        <v>284</v>
      </c>
      <c r="J50" s="260">
        <v>284</v>
      </c>
      <c r="K50" s="260">
        <v>284</v>
      </c>
      <c r="L50" s="260">
        <v>284</v>
      </c>
      <c r="M50" s="260">
        <v>312</v>
      </c>
      <c r="N50" s="260">
        <v>312</v>
      </c>
      <c r="O50" s="1218">
        <f>'Material rate'!$T522</f>
        <v>312</v>
      </c>
      <c r="P50" s="1097">
        <f>'Material rate'!$T522</f>
        <v>312</v>
      </c>
      <c r="Q50" s="1121">
        <f t="shared" si="5"/>
        <v>0</v>
      </c>
      <c r="R50" s="1122">
        <f t="shared" si="1"/>
        <v>0</v>
      </c>
      <c r="S50" s="175"/>
    </row>
    <row r="51" spans="1:19" ht="18">
      <c r="A51" s="174">
        <v>47</v>
      </c>
      <c r="B51" s="174"/>
      <c r="C51" s="174">
        <f t="shared" si="2"/>
        <v>46</v>
      </c>
      <c r="D51" s="698" t="s">
        <v>1674</v>
      </c>
      <c r="E51" s="579" t="s">
        <v>3463</v>
      </c>
      <c r="F51" s="260">
        <v>180</v>
      </c>
      <c r="G51" s="260">
        <v>189</v>
      </c>
      <c r="H51" s="260">
        <v>189</v>
      </c>
      <c r="I51" s="260">
        <v>204</v>
      </c>
      <c r="J51" s="260">
        <v>204</v>
      </c>
      <c r="K51" s="260">
        <v>204</v>
      </c>
      <c r="L51" s="260">
        <v>204</v>
      </c>
      <c r="M51" s="260">
        <v>224</v>
      </c>
      <c r="N51" s="260">
        <v>224</v>
      </c>
      <c r="O51" s="1218">
        <f>'Material rate'!$T520</f>
        <v>224</v>
      </c>
      <c r="P51" s="1097">
        <f>'Material rate'!$T520</f>
        <v>224</v>
      </c>
      <c r="Q51" s="1121">
        <f t="shared" si="5"/>
        <v>0</v>
      </c>
      <c r="R51" s="1122">
        <f t="shared" si="1"/>
        <v>0</v>
      </c>
      <c r="S51" s="175"/>
    </row>
    <row r="52" spans="1:19" ht="18">
      <c r="A52" s="174">
        <v>48</v>
      </c>
      <c r="B52" s="174"/>
      <c r="C52" s="174">
        <f t="shared" si="2"/>
        <v>47</v>
      </c>
      <c r="D52" s="698" t="s">
        <v>1816</v>
      </c>
      <c r="E52" s="579" t="s">
        <v>3463</v>
      </c>
      <c r="F52" s="260">
        <v>70</v>
      </c>
      <c r="G52" s="260">
        <v>74</v>
      </c>
      <c r="H52" s="260">
        <v>74</v>
      </c>
      <c r="I52" s="260">
        <v>79</v>
      </c>
      <c r="J52" s="260">
        <v>79</v>
      </c>
      <c r="K52" s="260">
        <v>79</v>
      </c>
      <c r="L52" s="260">
        <v>79</v>
      </c>
      <c r="M52" s="260">
        <v>86</v>
      </c>
      <c r="N52" s="260">
        <v>86</v>
      </c>
      <c r="O52" s="1218">
        <f>'Material rate'!$T519</f>
        <v>86</v>
      </c>
      <c r="P52" s="1097">
        <f>'Material rate'!$T519</f>
        <v>86</v>
      </c>
      <c r="Q52" s="1121">
        <f t="shared" si="5"/>
        <v>0</v>
      </c>
      <c r="R52" s="1122">
        <f t="shared" si="1"/>
        <v>0</v>
      </c>
      <c r="S52" s="175"/>
    </row>
    <row r="53" spans="1:19" ht="18">
      <c r="A53" s="174">
        <v>49</v>
      </c>
      <c r="B53" s="174"/>
      <c r="C53" s="174">
        <f t="shared" si="2"/>
        <v>48</v>
      </c>
      <c r="D53" s="698" t="s">
        <v>488</v>
      </c>
      <c r="E53" s="579" t="s">
        <v>2568</v>
      </c>
      <c r="F53" s="260">
        <v>144771</v>
      </c>
      <c r="G53" s="260">
        <v>5800</v>
      </c>
      <c r="H53" s="260">
        <v>5800</v>
      </c>
      <c r="I53" s="260">
        <v>204798</v>
      </c>
      <c r="J53" s="260">
        <v>204798</v>
      </c>
      <c r="K53" s="260">
        <v>204798</v>
      </c>
      <c r="L53" s="260">
        <v>204798</v>
      </c>
      <c r="M53" s="260">
        <v>215037.9</v>
      </c>
      <c r="N53" s="260">
        <v>215037.9</v>
      </c>
      <c r="O53" s="1218">
        <f>'Material rate'!$T131</f>
        <v>215037.9</v>
      </c>
      <c r="P53" s="1097">
        <f>'Material rate'!$T131</f>
        <v>215037.9</v>
      </c>
      <c r="Q53" s="1121">
        <f t="shared" si="5"/>
        <v>0</v>
      </c>
      <c r="R53" s="1122">
        <f t="shared" si="1"/>
        <v>0</v>
      </c>
      <c r="S53" s="175"/>
    </row>
    <row r="54" spans="1:19" ht="18">
      <c r="A54" s="174">
        <v>50</v>
      </c>
      <c r="B54" s="174"/>
      <c r="C54" s="174">
        <f t="shared" si="2"/>
        <v>49</v>
      </c>
      <c r="D54" s="698" t="s">
        <v>621</v>
      </c>
      <c r="E54" s="579" t="s">
        <v>2568</v>
      </c>
      <c r="F54" s="260">
        <v>31425.9</v>
      </c>
      <c r="G54" s="260">
        <v>1550</v>
      </c>
      <c r="H54" s="260">
        <v>1550</v>
      </c>
      <c r="I54" s="260">
        <v>54730.5</v>
      </c>
      <c r="J54" s="260">
        <v>54730.5</v>
      </c>
      <c r="K54" s="260">
        <v>54730.5</v>
      </c>
      <c r="L54" s="260">
        <v>54730.5</v>
      </c>
      <c r="M54" s="260">
        <v>57449.37</v>
      </c>
      <c r="N54" s="260">
        <v>57449.37</v>
      </c>
      <c r="O54" s="1218">
        <f>'Material rate'!$T136</f>
        <v>57449.37</v>
      </c>
      <c r="P54" s="1097">
        <f>'Material rate'!$T136</f>
        <v>57449.37</v>
      </c>
      <c r="Q54" s="1121">
        <f t="shared" si="5"/>
        <v>0</v>
      </c>
      <c r="R54" s="1122">
        <f t="shared" si="1"/>
        <v>0</v>
      </c>
      <c r="S54" s="175"/>
    </row>
    <row r="55" spans="1:19" ht="18">
      <c r="A55" s="174">
        <v>51</v>
      </c>
      <c r="B55" s="174"/>
      <c r="C55" s="174">
        <f t="shared" si="2"/>
        <v>50</v>
      </c>
      <c r="D55" s="698" t="s">
        <v>3971</v>
      </c>
      <c r="E55" s="579" t="s">
        <v>2568</v>
      </c>
      <c r="F55" s="260">
        <v>33721.050000000003</v>
      </c>
      <c r="G55" s="260">
        <v>0</v>
      </c>
      <c r="H55" s="260">
        <v>0</v>
      </c>
      <c r="I55" s="260">
        <v>0</v>
      </c>
      <c r="J55" s="260">
        <v>54730.5</v>
      </c>
      <c r="K55" s="690">
        <v>54730.5</v>
      </c>
      <c r="L55" s="690">
        <v>54730.5</v>
      </c>
      <c r="M55" s="690">
        <v>57449.37</v>
      </c>
      <c r="N55" s="690">
        <v>57449.37</v>
      </c>
      <c r="O55" s="1218">
        <f>+O54</f>
        <v>57449.37</v>
      </c>
      <c r="P55" s="1101">
        <f>+P54</f>
        <v>57449.37</v>
      </c>
      <c r="Q55" s="1121">
        <f t="shared" si="5"/>
        <v>0</v>
      </c>
      <c r="R55" s="1122">
        <f t="shared" si="1"/>
        <v>0</v>
      </c>
      <c r="S55" s="175"/>
    </row>
    <row r="56" spans="1:19" ht="18">
      <c r="A56" s="174">
        <v>52</v>
      </c>
      <c r="B56" s="174"/>
      <c r="C56" s="174">
        <f t="shared" si="2"/>
        <v>51</v>
      </c>
      <c r="D56" s="698" t="s">
        <v>484</v>
      </c>
      <c r="E56" s="579" t="s">
        <v>2568</v>
      </c>
      <c r="F56" s="260">
        <v>151833</v>
      </c>
      <c r="G56" s="260">
        <v>6250</v>
      </c>
      <c r="H56" s="260">
        <v>6250</v>
      </c>
      <c r="I56" s="260">
        <v>220687.5</v>
      </c>
      <c r="J56" s="260">
        <v>220687.5</v>
      </c>
      <c r="K56" s="260">
        <v>220687.5</v>
      </c>
      <c r="L56" s="260">
        <v>220687.5</v>
      </c>
      <c r="M56" s="260">
        <v>231704.22</v>
      </c>
      <c r="N56" s="260">
        <v>231704.22</v>
      </c>
      <c r="O56" s="1218">
        <f>'Material rate'!$T132</f>
        <v>231704.22</v>
      </c>
      <c r="P56" s="1097">
        <f>'Material rate'!$T132</f>
        <v>231704.22</v>
      </c>
      <c r="Q56" s="1121">
        <f t="shared" si="5"/>
        <v>0</v>
      </c>
      <c r="R56" s="1122">
        <f t="shared" si="1"/>
        <v>0</v>
      </c>
      <c r="S56" s="175"/>
    </row>
    <row r="57" spans="1:19" ht="18">
      <c r="A57" s="174">
        <v>53</v>
      </c>
      <c r="B57" s="174"/>
      <c r="C57" s="174">
        <f t="shared" si="2"/>
        <v>52</v>
      </c>
      <c r="D57" s="698" t="s">
        <v>2292</v>
      </c>
      <c r="E57" s="579" t="s">
        <v>3463</v>
      </c>
      <c r="F57" s="260">
        <v>1434.66</v>
      </c>
      <c r="G57" s="260">
        <v>1927.8333333333333</v>
      </c>
      <c r="H57" s="1052">
        <v>1927.8333333333333</v>
      </c>
      <c r="I57" s="260">
        <v>1927.8333333333333</v>
      </c>
      <c r="J57" s="1052">
        <v>1927.8333333333333</v>
      </c>
      <c r="K57" s="1052">
        <v>1927.8333333333333</v>
      </c>
      <c r="L57" s="1052">
        <v>1927.8333333333333</v>
      </c>
      <c r="M57" s="1052">
        <v>2023.7766666666666</v>
      </c>
      <c r="N57" s="1052">
        <v>2023.7766666666666</v>
      </c>
      <c r="O57" s="1219">
        <f>'Material rate'!$S135/12*10.76</f>
        <v>2023.7766666666666</v>
      </c>
      <c r="P57" s="1102">
        <f>'Material rate'!$S135/12*10.76</f>
        <v>2023.7766666666666</v>
      </c>
      <c r="Q57" s="1121">
        <f t="shared" si="5"/>
        <v>0</v>
      </c>
      <c r="R57" s="1122">
        <f t="shared" si="1"/>
        <v>0</v>
      </c>
      <c r="S57" s="175"/>
    </row>
    <row r="58" spans="1:19" ht="18">
      <c r="A58" s="174">
        <v>54</v>
      </c>
      <c r="B58" s="174"/>
      <c r="C58" s="174">
        <f t="shared" si="2"/>
        <v>53</v>
      </c>
      <c r="D58" s="698" t="s">
        <v>1043</v>
      </c>
      <c r="E58" s="719" t="s">
        <v>3466</v>
      </c>
      <c r="F58" s="260">
        <v>40</v>
      </c>
      <c r="G58" s="260">
        <v>40</v>
      </c>
      <c r="H58" s="690">
        <v>40</v>
      </c>
      <c r="I58" s="260">
        <v>40</v>
      </c>
      <c r="J58" s="260"/>
      <c r="K58" s="260"/>
      <c r="L58" s="260"/>
      <c r="M58" s="260"/>
      <c r="N58" s="260"/>
      <c r="O58" s="1218"/>
      <c r="P58" s="1097"/>
      <c r="Q58" s="1121">
        <f t="shared" si="5"/>
        <v>0</v>
      </c>
      <c r="R58" s="1122" t="e">
        <f t="shared" si="1"/>
        <v>#DIV/0!</v>
      </c>
      <c r="S58" s="175"/>
    </row>
    <row r="59" spans="1:19" ht="18">
      <c r="A59" s="174">
        <v>55</v>
      </c>
      <c r="B59" s="174"/>
      <c r="C59" s="174">
        <f t="shared" si="2"/>
        <v>54</v>
      </c>
      <c r="D59" s="698" t="s">
        <v>2133</v>
      </c>
      <c r="E59" s="579" t="s">
        <v>3170</v>
      </c>
      <c r="F59" s="260">
        <v>99</v>
      </c>
      <c r="G59" s="260">
        <v>112</v>
      </c>
      <c r="H59" s="260">
        <v>112</v>
      </c>
      <c r="I59" s="260">
        <v>120</v>
      </c>
      <c r="J59" s="260">
        <v>120</v>
      </c>
      <c r="K59" s="260">
        <v>120</v>
      </c>
      <c r="L59" s="260">
        <v>120</v>
      </c>
      <c r="M59" s="260">
        <v>132</v>
      </c>
      <c r="N59" s="260">
        <v>132</v>
      </c>
      <c r="O59" s="1218">
        <f>'Material rate'!$T673</f>
        <v>132</v>
      </c>
      <c r="P59" s="1097">
        <f>'Material rate'!$T673</f>
        <v>132</v>
      </c>
      <c r="Q59" s="1121">
        <f t="shared" si="5"/>
        <v>0</v>
      </c>
      <c r="R59" s="1122">
        <f t="shared" si="1"/>
        <v>0</v>
      </c>
      <c r="S59" s="175"/>
    </row>
    <row r="60" spans="1:19" ht="18">
      <c r="A60" s="174">
        <v>56</v>
      </c>
      <c r="B60" s="174"/>
      <c r="C60" s="174">
        <f t="shared" si="2"/>
        <v>55</v>
      </c>
      <c r="D60" s="698" t="s">
        <v>3711</v>
      </c>
      <c r="E60" s="579" t="s">
        <v>2570</v>
      </c>
      <c r="F60" s="260">
        <v>2.06</v>
      </c>
      <c r="G60" s="260">
        <v>4.1100000000000003</v>
      </c>
      <c r="H60" s="260">
        <v>4.1100000000000003</v>
      </c>
      <c r="I60" s="260">
        <v>4.1100000000000003</v>
      </c>
      <c r="J60" s="260">
        <v>4.1100000000000003</v>
      </c>
      <c r="K60" s="260">
        <v>4.1100000000000003</v>
      </c>
      <c r="L60" s="260">
        <v>4.1100000000000003</v>
      </c>
      <c r="M60" s="260">
        <v>4</v>
      </c>
      <c r="N60" s="260">
        <v>4</v>
      </c>
      <c r="O60" s="1218">
        <f>'Material rate'!$T686</f>
        <v>4</v>
      </c>
      <c r="P60" s="1097">
        <f>'Material rate'!$T686</f>
        <v>4</v>
      </c>
      <c r="Q60" s="1121">
        <f t="shared" si="5"/>
        <v>0</v>
      </c>
      <c r="R60" s="1122">
        <f t="shared" si="1"/>
        <v>0</v>
      </c>
      <c r="S60" s="175"/>
    </row>
    <row r="61" spans="1:19" ht="18">
      <c r="A61" s="174">
        <v>57</v>
      </c>
      <c r="B61" s="174"/>
      <c r="C61" s="174">
        <f t="shared" si="2"/>
        <v>56</v>
      </c>
      <c r="D61" s="698" t="s">
        <v>1925</v>
      </c>
      <c r="E61" s="579" t="s">
        <v>2570</v>
      </c>
      <c r="F61" s="260">
        <v>15.71</v>
      </c>
      <c r="G61" s="260">
        <v>125</v>
      </c>
      <c r="H61" s="260">
        <v>125</v>
      </c>
      <c r="I61" s="260">
        <v>19.285714285714285</v>
      </c>
      <c r="J61" s="260">
        <v>19.285714285714285</v>
      </c>
      <c r="K61" s="260">
        <v>19.285714285714285</v>
      </c>
      <c r="L61" s="260">
        <v>19.285714285714285</v>
      </c>
      <c r="M61" s="260">
        <v>21.142857142857142</v>
      </c>
      <c r="N61" s="260">
        <v>21.142857142857142</v>
      </c>
      <c r="O61" s="1218">
        <f>'Material rate'!$T672</f>
        <v>21.142857142857142</v>
      </c>
      <c r="P61" s="1097">
        <f>'Material rate'!$T672</f>
        <v>21.142857142857142</v>
      </c>
      <c r="Q61" s="1121">
        <f t="shared" si="5"/>
        <v>0</v>
      </c>
      <c r="R61" s="1122">
        <f t="shared" si="1"/>
        <v>0</v>
      </c>
      <c r="S61" s="175"/>
    </row>
    <row r="62" spans="1:19" ht="18">
      <c r="A62" s="174">
        <v>58</v>
      </c>
      <c r="B62" s="174"/>
      <c r="C62" s="174">
        <f t="shared" si="2"/>
        <v>57</v>
      </c>
      <c r="D62" s="698" t="s">
        <v>193</v>
      </c>
      <c r="E62" s="579" t="s">
        <v>2570</v>
      </c>
      <c r="F62" s="260">
        <v>26</v>
      </c>
      <c r="G62" s="260">
        <v>28</v>
      </c>
      <c r="H62" s="260">
        <v>28</v>
      </c>
      <c r="I62" s="260">
        <v>28</v>
      </c>
      <c r="J62" s="260">
        <v>28</v>
      </c>
      <c r="K62" s="260">
        <v>28</v>
      </c>
      <c r="L62" s="260">
        <v>28</v>
      </c>
      <c r="M62" s="260">
        <v>29</v>
      </c>
      <c r="N62" s="260">
        <v>29</v>
      </c>
      <c r="O62" s="1218">
        <f>'Material rate'!$T581</f>
        <v>29</v>
      </c>
      <c r="P62" s="1097">
        <f>'Material rate'!$T581</f>
        <v>29</v>
      </c>
      <c r="Q62" s="1121">
        <f t="shared" si="5"/>
        <v>0</v>
      </c>
      <c r="R62" s="1122">
        <f t="shared" si="1"/>
        <v>0</v>
      </c>
      <c r="S62" s="175"/>
    </row>
    <row r="63" spans="1:19" ht="18">
      <c r="A63" s="174">
        <v>59</v>
      </c>
      <c r="B63" s="174"/>
      <c r="C63" s="174">
        <f t="shared" si="2"/>
        <v>58</v>
      </c>
      <c r="D63" s="698" t="s">
        <v>194</v>
      </c>
      <c r="E63" s="579" t="s">
        <v>2570</v>
      </c>
      <c r="F63" s="260">
        <v>14</v>
      </c>
      <c r="G63" s="260">
        <v>15</v>
      </c>
      <c r="H63" s="260">
        <v>15</v>
      </c>
      <c r="I63" s="260">
        <v>15</v>
      </c>
      <c r="J63" s="260">
        <v>15</v>
      </c>
      <c r="K63" s="260">
        <v>15</v>
      </c>
      <c r="L63" s="260">
        <v>15</v>
      </c>
      <c r="M63" s="260">
        <v>15</v>
      </c>
      <c r="N63" s="260">
        <v>15</v>
      </c>
      <c r="O63" s="1218">
        <f>'Material rate'!$T580</f>
        <v>15</v>
      </c>
      <c r="P63" s="1097">
        <f>'Material rate'!$T580</f>
        <v>15</v>
      </c>
      <c r="Q63" s="1121">
        <f t="shared" si="5"/>
        <v>0</v>
      </c>
      <c r="R63" s="1122">
        <f t="shared" si="1"/>
        <v>0</v>
      </c>
      <c r="S63" s="175"/>
    </row>
    <row r="64" spans="1:19" ht="18">
      <c r="A64" s="174">
        <v>60</v>
      </c>
      <c r="B64" s="174"/>
      <c r="C64" s="174">
        <f t="shared" si="2"/>
        <v>59</v>
      </c>
      <c r="D64" s="698" t="s">
        <v>195</v>
      </c>
      <c r="E64" s="579" t="s">
        <v>2570</v>
      </c>
      <c r="F64" s="260">
        <v>35</v>
      </c>
      <c r="G64" s="260">
        <v>40</v>
      </c>
      <c r="H64" s="260">
        <v>40</v>
      </c>
      <c r="I64" s="260">
        <v>40</v>
      </c>
      <c r="J64" s="260">
        <v>40</v>
      </c>
      <c r="K64" s="260">
        <v>40</v>
      </c>
      <c r="L64" s="260">
        <v>40</v>
      </c>
      <c r="M64" s="260">
        <v>42</v>
      </c>
      <c r="N64" s="260">
        <v>42</v>
      </c>
      <c r="O64" s="1218">
        <f>'Material rate'!$T591</f>
        <v>42</v>
      </c>
      <c r="P64" s="1097">
        <f>'Material rate'!$T591</f>
        <v>42</v>
      </c>
      <c r="Q64" s="1121">
        <f t="shared" si="5"/>
        <v>0</v>
      </c>
      <c r="R64" s="1122">
        <f t="shared" si="1"/>
        <v>0</v>
      </c>
      <c r="S64" s="175"/>
    </row>
    <row r="65" spans="1:19" ht="18">
      <c r="A65" s="174">
        <v>61</v>
      </c>
      <c r="B65" s="174"/>
      <c r="C65" s="174">
        <f t="shared" si="2"/>
        <v>60</v>
      </c>
      <c r="D65" s="698" t="s">
        <v>589</v>
      </c>
      <c r="E65" s="579" t="s">
        <v>2570</v>
      </c>
      <c r="F65" s="260">
        <v>59</v>
      </c>
      <c r="G65" s="260">
        <v>67</v>
      </c>
      <c r="H65" s="260">
        <v>67</v>
      </c>
      <c r="I65" s="260">
        <v>67</v>
      </c>
      <c r="J65" s="260">
        <v>67</v>
      </c>
      <c r="K65" s="260">
        <v>67</v>
      </c>
      <c r="L65" s="260">
        <v>67</v>
      </c>
      <c r="M65" s="260">
        <v>71</v>
      </c>
      <c r="N65" s="260">
        <v>71</v>
      </c>
      <c r="O65" s="1218">
        <f>'Material rate'!$T592</f>
        <v>71</v>
      </c>
      <c r="P65" s="1097">
        <f>'Material rate'!$T592</f>
        <v>71</v>
      </c>
      <c r="Q65" s="1121">
        <f t="shared" si="5"/>
        <v>0</v>
      </c>
      <c r="R65" s="1122">
        <f t="shared" si="1"/>
        <v>0</v>
      </c>
      <c r="S65" s="175"/>
    </row>
    <row r="66" spans="1:19" ht="18">
      <c r="A66" s="174">
        <v>62</v>
      </c>
      <c r="B66" s="174"/>
      <c r="C66" s="174">
        <f t="shared" si="2"/>
        <v>61</v>
      </c>
      <c r="D66" s="698" t="s">
        <v>2967</v>
      </c>
      <c r="E66" s="579" t="s">
        <v>2570</v>
      </c>
      <c r="F66" s="260">
        <v>94</v>
      </c>
      <c r="G66" s="260">
        <v>107</v>
      </c>
      <c r="H66" s="260">
        <v>107</v>
      </c>
      <c r="I66" s="260">
        <v>107</v>
      </c>
      <c r="J66" s="260">
        <v>107</v>
      </c>
      <c r="K66" s="260">
        <v>107</v>
      </c>
      <c r="L66" s="260">
        <v>107</v>
      </c>
      <c r="M66" s="260">
        <v>114</v>
      </c>
      <c r="N66" s="260">
        <v>114</v>
      </c>
      <c r="O66" s="1218">
        <f>'Material rate'!$T595</f>
        <v>114</v>
      </c>
      <c r="P66" s="1097">
        <f>'Material rate'!$T595</f>
        <v>114</v>
      </c>
      <c r="Q66" s="1121">
        <f t="shared" si="5"/>
        <v>0</v>
      </c>
      <c r="R66" s="1122">
        <f t="shared" si="1"/>
        <v>0</v>
      </c>
      <c r="S66" s="175"/>
    </row>
    <row r="67" spans="1:19" ht="18">
      <c r="A67" s="174">
        <v>63</v>
      </c>
      <c r="B67" s="174"/>
      <c r="C67" s="174">
        <f t="shared" si="2"/>
        <v>62</v>
      </c>
      <c r="D67" s="698" t="s">
        <v>2968</v>
      </c>
      <c r="E67" s="579" t="s">
        <v>2570</v>
      </c>
      <c r="F67" s="260">
        <v>1532</v>
      </c>
      <c r="G67" s="260">
        <v>1735</v>
      </c>
      <c r="H67" s="260">
        <v>1735</v>
      </c>
      <c r="I67" s="260">
        <v>1735</v>
      </c>
      <c r="J67" s="260">
        <v>1735</v>
      </c>
      <c r="K67" s="260">
        <v>1735</v>
      </c>
      <c r="L67" s="260">
        <v>1735</v>
      </c>
      <c r="M67" s="260">
        <v>1821</v>
      </c>
      <c r="N67" s="260">
        <v>1821</v>
      </c>
      <c r="O67" s="1218">
        <f>'Material rate'!$T627</f>
        <v>1821</v>
      </c>
      <c r="P67" s="1097">
        <f>'Material rate'!$T627</f>
        <v>1821</v>
      </c>
      <c r="Q67" s="1121">
        <f t="shared" si="5"/>
        <v>0</v>
      </c>
      <c r="R67" s="1122">
        <f t="shared" si="1"/>
        <v>0</v>
      </c>
      <c r="S67" s="175"/>
    </row>
    <row r="68" spans="1:19" ht="18">
      <c r="A68" s="174">
        <v>64</v>
      </c>
      <c r="B68" s="174"/>
      <c r="C68" s="174">
        <f t="shared" si="2"/>
        <v>63</v>
      </c>
      <c r="D68" s="698" t="s">
        <v>189</v>
      </c>
      <c r="E68" s="579" t="s">
        <v>2570</v>
      </c>
      <c r="F68" s="260">
        <v>551.25</v>
      </c>
      <c r="G68" s="260">
        <v>625</v>
      </c>
      <c r="H68" s="260">
        <v>625</v>
      </c>
      <c r="I68" s="260">
        <v>625</v>
      </c>
      <c r="J68" s="260">
        <v>625</v>
      </c>
      <c r="K68" s="260">
        <v>625</v>
      </c>
      <c r="L68" s="260">
        <v>625</v>
      </c>
      <c r="M68" s="260">
        <v>666</v>
      </c>
      <c r="N68" s="260">
        <v>666</v>
      </c>
      <c r="O68" s="1218">
        <f>'Material rate'!$T648</f>
        <v>666</v>
      </c>
      <c r="P68" s="1097">
        <f>'Material rate'!$T648</f>
        <v>666</v>
      </c>
      <c r="Q68" s="1121">
        <f t="shared" si="5"/>
        <v>0</v>
      </c>
      <c r="R68" s="1122">
        <f t="shared" si="1"/>
        <v>0</v>
      </c>
      <c r="S68" s="175"/>
    </row>
    <row r="69" spans="1:19" ht="18">
      <c r="A69" s="174">
        <v>65</v>
      </c>
      <c r="B69" s="174"/>
      <c r="C69" s="174">
        <f t="shared" si="2"/>
        <v>64</v>
      </c>
      <c r="D69" s="698" t="s">
        <v>3606</v>
      </c>
      <c r="E69" s="579" t="s">
        <v>3463</v>
      </c>
      <c r="F69" s="260">
        <v>171.62</v>
      </c>
      <c r="G69" s="260">
        <v>36</v>
      </c>
      <c r="H69" s="260">
        <v>36</v>
      </c>
      <c r="I69" s="260">
        <v>387.36</v>
      </c>
      <c r="J69" s="260">
        <v>387.36</v>
      </c>
      <c r="K69" s="260">
        <v>387.36</v>
      </c>
      <c r="L69" s="260">
        <v>387.36</v>
      </c>
      <c r="M69" s="260">
        <v>387.36</v>
      </c>
      <c r="N69" s="260">
        <v>387.36</v>
      </c>
      <c r="O69" s="1218">
        <f>'Material rate'!$T163</f>
        <v>387.36</v>
      </c>
      <c r="P69" s="1097">
        <f>'Material rate'!$T163</f>
        <v>387.36</v>
      </c>
      <c r="Q69" s="1121">
        <f t="shared" ref="Q69:Q100" si="6">O69-M69</f>
        <v>0</v>
      </c>
      <c r="R69" s="1122">
        <f t="shared" si="1"/>
        <v>0</v>
      </c>
      <c r="S69" s="175"/>
    </row>
    <row r="70" spans="1:19" ht="18">
      <c r="A70" s="174">
        <v>66</v>
      </c>
      <c r="B70" s="174"/>
      <c r="C70" s="174">
        <f t="shared" si="2"/>
        <v>65</v>
      </c>
      <c r="D70" s="698" t="s">
        <v>3610</v>
      </c>
      <c r="E70" s="579" t="s">
        <v>3463</v>
      </c>
      <c r="F70" s="260">
        <v>213.05</v>
      </c>
      <c r="G70" s="260">
        <v>26</v>
      </c>
      <c r="H70" s="260">
        <v>26</v>
      </c>
      <c r="I70" s="260">
        <v>279.76</v>
      </c>
      <c r="J70" s="260">
        <v>279.76</v>
      </c>
      <c r="K70" s="260">
        <v>279.76</v>
      </c>
      <c r="L70" s="260">
        <v>279.76</v>
      </c>
      <c r="M70" s="260">
        <v>279.76</v>
      </c>
      <c r="N70" s="260">
        <v>301.28000000000003</v>
      </c>
      <c r="O70" s="1218">
        <f>'Material rate'!$T165</f>
        <v>301.28000000000003</v>
      </c>
      <c r="P70" s="1097">
        <f>'Material rate'!$T165</f>
        <v>301.28000000000003</v>
      </c>
      <c r="Q70" s="1121">
        <f t="shared" si="6"/>
        <v>21.520000000000039</v>
      </c>
      <c r="R70" s="1122">
        <f t="shared" si="1"/>
        <v>-7.142857142857155E-2</v>
      </c>
      <c r="S70" s="175"/>
    </row>
    <row r="71" spans="1:19" ht="18">
      <c r="A71" s="174">
        <v>67</v>
      </c>
      <c r="B71" s="174"/>
      <c r="C71" s="174">
        <f t="shared" si="2"/>
        <v>66</v>
      </c>
      <c r="D71" s="698" t="s">
        <v>2970</v>
      </c>
      <c r="E71" s="579" t="s">
        <v>3463</v>
      </c>
      <c r="F71" s="260">
        <v>349.16</v>
      </c>
      <c r="G71" s="260">
        <v>53</v>
      </c>
      <c r="H71" s="260">
        <v>53</v>
      </c>
      <c r="I71" s="260">
        <v>570.28</v>
      </c>
      <c r="J71" s="260">
        <v>570.28</v>
      </c>
      <c r="K71" s="260">
        <v>570.28</v>
      </c>
      <c r="L71" s="260">
        <v>570.28</v>
      </c>
      <c r="M71" s="260">
        <v>570.28</v>
      </c>
      <c r="N71" s="260">
        <v>570.28</v>
      </c>
      <c r="O71" s="1218">
        <f>'Material rate'!$T166</f>
        <v>570.28</v>
      </c>
      <c r="P71" s="1097">
        <f>'Material rate'!$T166</f>
        <v>570.28</v>
      </c>
      <c r="Q71" s="1121">
        <f t="shared" si="6"/>
        <v>0</v>
      </c>
      <c r="R71" s="1122">
        <f t="shared" si="1"/>
        <v>0</v>
      </c>
      <c r="S71" s="175"/>
    </row>
    <row r="72" spans="1:19" ht="18">
      <c r="A72" s="174">
        <v>68</v>
      </c>
      <c r="B72" s="174"/>
      <c r="C72" s="174">
        <f t="shared" si="2"/>
        <v>67</v>
      </c>
      <c r="D72" s="698" t="s">
        <v>1117</v>
      </c>
      <c r="E72" s="579" t="s">
        <v>3463</v>
      </c>
      <c r="F72" s="260">
        <v>384.67</v>
      </c>
      <c r="G72" s="260">
        <v>57</v>
      </c>
      <c r="H72" s="260">
        <v>57</v>
      </c>
      <c r="I72" s="260">
        <v>613.32000000000005</v>
      </c>
      <c r="J72" s="260">
        <v>613.32000000000005</v>
      </c>
      <c r="K72" s="260">
        <v>613.32000000000005</v>
      </c>
      <c r="L72" s="260">
        <v>613.32000000000005</v>
      </c>
      <c r="M72" s="260">
        <v>613.32000000000005</v>
      </c>
      <c r="N72" s="260">
        <v>613.32000000000005</v>
      </c>
      <c r="O72" s="1218">
        <f>'Material rate'!$T167</f>
        <v>613.32000000000005</v>
      </c>
      <c r="P72" s="1097">
        <f>'Material rate'!$T167</f>
        <v>613.32000000000005</v>
      </c>
      <c r="Q72" s="1121">
        <f t="shared" si="6"/>
        <v>0</v>
      </c>
      <c r="R72" s="1122">
        <f t="shared" ref="R72:R137" si="7">-Q72/P72</f>
        <v>0</v>
      </c>
      <c r="S72" s="175"/>
    </row>
    <row r="73" spans="1:19" ht="18">
      <c r="A73" s="174">
        <v>69</v>
      </c>
      <c r="B73" s="174"/>
      <c r="C73" s="174">
        <f t="shared" ref="C73:C99" si="8">+C72+1</f>
        <v>68</v>
      </c>
      <c r="D73" s="698" t="s">
        <v>2962</v>
      </c>
      <c r="E73" s="579" t="s">
        <v>3463</v>
      </c>
      <c r="F73" s="260">
        <v>574.04999999999995</v>
      </c>
      <c r="G73" s="260">
        <v>80</v>
      </c>
      <c r="H73" s="260">
        <v>80</v>
      </c>
      <c r="I73" s="260">
        <v>860.80000000000007</v>
      </c>
      <c r="J73" s="260">
        <v>860.80000000000007</v>
      </c>
      <c r="K73" s="260">
        <v>860.80000000000007</v>
      </c>
      <c r="L73" s="260">
        <v>860.80000000000007</v>
      </c>
      <c r="M73" s="260">
        <v>860.80000000000007</v>
      </c>
      <c r="N73" s="260">
        <v>860.80000000000007</v>
      </c>
      <c r="O73" s="1218">
        <f>'Material rate'!$T168</f>
        <v>860.80000000000007</v>
      </c>
      <c r="P73" s="1097">
        <f>'Material rate'!$T168</f>
        <v>860.80000000000007</v>
      </c>
      <c r="Q73" s="1121">
        <f t="shared" si="6"/>
        <v>0</v>
      </c>
      <c r="R73" s="1122">
        <f t="shared" si="7"/>
        <v>0</v>
      </c>
      <c r="S73" s="175"/>
    </row>
    <row r="74" spans="1:19" ht="18">
      <c r="A74" s="174">
        <v>70</v>
      </c>
      <c r="B74" s="174"/>
      <c r="C74" s="174">
        <f t="shared" si="8"/>
        <v>69</v>
      </c>
      <c r="D74" s="698" t="s">
        <v>2963</v>
      </c>
      <c r="E74" s="579" t="s">
        <v>3463</v>
      </c>
      <c r="F74" s="260">
        <v>840.36</v>
      </c>
      <c r="G74" s="260">
        <v>110</v>
      </c>
      <c r="H74" s="260">
        <v>110</v>
      </c>
      <c r="I74" s="260">
        <v>1183.6000000000001</v>
      </c>
      <c r="J74" s="260">
        <v>1183.6000000000001</v>
      </c>
      <c r="K74" s="260">
        <v>1183.6000000000001</v>
      </c>
      <c r="L74" s="260">
        <v>1183.6000000000001</v>
      </c>
      <c r="M74" s="260">
        <v>1237.4000000000001</v>
      </c>
      <c r="N74" s="260">
        <v>1237.4000000000001</v>
      </c>
      <c r="O74" s="1218">
        <f>'Material rate'!$T170</f>
        <v>1237.4000000000001</v>
      </c>
      <c r="P74" s="1097">
        <f>'Material rate'!$T170</f>
        <v>1237.4000000000001</v>
      </c>
      <c r="Q74" s="1121">
        <f t="shared" si="6"/>
        <v>0</v>
      </c>
      <c r="R74" s="1122">
        <f t="shared" si="7"/>
        <v>0</v>
      </c>
      <c r="S74" s="175"/>
    </row>
    <row r="75" spans="1:19" ht="18">
      <c r="A75" s="174">
        <v>71</v>
      </c>
      <c r="B75" s="174"/>
      <c r="C75" s="174">
        <f t="shared" si="8"/>
        <v>70</v>
      </c>
      <c r="D75" s="698" t="s">
        <v>2964</v>
      </c>
      <c r="E75" s="579" t="s">
        <v>3463</v>
      </c>
      <c r="F75" s="260">
        <v>497.11</v>
      </c>
      <c r="G75" s="260">
        <v>67</v>
      </c>
      <c r="H75" s="260">
        <v>67</v>
      </c>
      <c r="I75" s="260">
        <v>720.92</v>
      </c>
      <c r="J75" s="260">
        <v>720.92</v>
      </c>
      <c r="K75" s="260">
        <v>720.92</v>
      </c>
      <c r="L75" s="260">
        <v>720.92</v>
      </c>
      <c r="M75" s="260">
        <v>699.4</v>
      </c>
      <c r="N75" s="260">
        <v>699.4</v>
      </c>
      <c r="O75" s="1218">
        <f>'Material rate'!$T173</f>
        <v>699.4</v>
      </c>
      <c r="P75" s="1097">
        <f>'Material rate'!$T173</f>
        <v>699.4</v>
      </c>
      <c r="Q75" s="1121">
        <f t="shared" si="6"/>
        <v>0</v>
      </c>
      <c r="R75" s="1122">
        <f t="shared" si="7"/>
        <v>0</v>
      </c>
      <c r="S75" s="175"/>
    </row>
    <row r="76" spans="1:19" ht="18">
      <c r="A76" s="174">
        <v>72</v>
      </c>
      <c r="B76" s="174"/>
      <c r="C76" s="174">
        <f t="shared" si="8"/>
        <v>71</v>
      </c>
      <c r="D76" s="698" t="s">
        <v>1118</v>
      </c>
      <c r="E76" s="579" t="s">
        <v>3463</v>
      </c>
      <c r="F76" s="260">
        <v>544.45000000000005</v>
      </c>
      <c r="G76" s="260">
        <v>63</v>
      </c>
      <c r="H76" s="260">
        <v>63</v>
      </c>
      <c r="I76" s="260">
        <v>677.88</v>
      </c>
      <c r="J76" s="260">
        <v>677.88</v>
      </c>
      <c r="K76" s="260">
        <v>677.88</v>
      </c>
      <c r="L76" s="260">
        <v>677.88</v>
      </c>
      <c r="M76" s="260">
        <v>720.92</v>
      </c>
      <c r="N76" s="260">
        <v>720.92</v>
      </c>
      <c r="O76" s="1218">
        <f>'Material rate'!$T174</f>
        <v>720.92</v>
      </c>
      <c r="P76" s="1097">
        <f>'Material rate'!$T174</f>
        <v>720.92</v>
      </c>
      <c r="Q76" s="1121">
        <f t="shared" si="6"/>
        <v>0</v>
      </c>
      <c r="R76" s="1122">
        <f t="shared" si="7"/>
        <v>0</v>
      </c>
      <c r="S76" s="175"/>
    </row>
    <row r="77" spans="1:19" ht="18">
      <c r="A77" s="174">
        <v>73</v>
      </c>
      <c r="B77" s="174"/>
      <c r="C77" s="174">
        <f t="shared" si="8"/>
        <v>72</v>
      </c>
      <c r="D77" s="698" t="s">
        <v>1119</v>
      </c>
      <c r="E77" s="579" t="s">
        <v>3463</v>
      </c>
      <c r="F77" s="260">
        <v>686.48</v>
      </c>
      <c r="G77" s="260">
        <v>99</v>
      </c>
      <c r="H77" s="260">
        <v>99</v>
      </c>
      <c r="I77" s="260">
        <v>1065.24</v>
      </c>
      <c r="J77" s="260">
        <v>1065.24</v>
      </c>
      <c r="K77" s="260">
        <v>1065.24</v>
      </c>
      <c r="L77" s="260">
        <v>1065.24</v>
      </c>
      <c r="M77" s="260">
        <v>1065.24</v>
      </c>
      <c r="N77" s="260">
        <v>1065.24</v>
      </c>
      <c r="O77" s="1218">
        <f>'Material rate'!$T176</f>
        <v>1065.24</v>
      </c>
      <c r="P77" s="1097">
        <f>'Material rate'!$T176</f>
        <v>1065.24</v>
      </c>
      <c r="Q77" s="1121">
        <f t="shared" si="6"/>
        <v>0</v>
      </c>
      <c r="R77" s="1122">
        <f t="shared" si="7"/>
        <v>0</v>
      </c>
      <c r="S77" s="175"/>
    </row>
    <row r="78" spans="1:19" ht="18">
      <c r="A78" s="174">
        <v>74</v>
      </c>
      <c r="B78" s="174"/>
      <c r="C78" s="174">
        <f t="shared" si="8"/>
        <v>73</v>
      </c>
      <c r="D78" s="698" t="s">
        <v>5384</v>
      </c>
      <c r="E78" s="2"/>
      <c r="F78" s="260">
        <v>1124.42</v>
      </c>
      <c r="G78" s="260">
        <v>113</v>
      </c>
      <c r="H78" s="260">
        <v>113</v>
      </c>
      <c r="I78" s="260">
        <v>1215.8800000000001</v>
      </c>
      <c r="J78" s="260">
        <v>1215.8800000000001</v>
      </c>
      <c r="K78" s="260">
        <v>1215.8800000000001</v>
      </c>
      <c r="L78" s="260">
        <v>1215.8800000000001</v>
      </c>
      <c r="M78" s="260">
        <v>1215.8800000000001</v>
      </c>
      <c r="N78" s="260">
        <v>1215.8800000000001</v>
      </c>
      <c r="O78" s="1218">
        <f>'Material rate'!$T177</f>
        <v>1215.8800000000001</v>
      </c>
      <c r="P78" s="1097">
        <f>'Material rate'!$T177</f>
        <v>1215.8800000000001</v>
      </c>
      <c r="Q78" s="1121">
        <f t="shared" si="6"/>
        <v>0</v>
      </c>
      <c r="R78" s="1122">
        <f t="shared" si="7"/>
        <v>0</v>
      </c>
      <c r="S78" s="175"/>
    </row>
    <row r="79" spans="1:19" ht="18">
      <c r="A79" s="174"/>
      <c r="B79" s="174"/>
      <c r="C79" s="174">
        <f t="shared" si="8"/>
        <v>74</v>
      </c>
      <c r="D79" s="698" t="s">
        <v>5385</v>
      </c>
      <c r="E79" s="579" t="s">
        <v>3463</v>
      </c>
      <c r="F79" s="260"/>
      <c r="G79" s="260"/>
      <c r="H79" s="260"/>
      <c r="I79" s="260" t="e">
        <v>#REF!</v>
      </c>
      <c r="J79" s="260"/>
      <c r="K79" s="260"/>
      <c r="L79" s="260"/>
      <c r="M79" s="260"/>
      <c r="N79" s="260"/>
      <c r="O79" s="1218"/>
      <c r="P79" s="1097"/>
      <c r="Q79" s="1121">
        <f t="shared" si="6"/>
        <v>0</v>
      </c>
      <c r="R79" s="1122" t="e">
        <f t="shared" si="7"/>
        <v>#DIV/0!</v>
      </c>
      <c r="S79" s="175"/>
    </row>
    <row r="80" spans="1:19" ht="18">
      <c r="A80" s="174"/>
      <c r="B80" s="174"/>
      <c r="C80" s="174">
        <f t="shared" si="8"/>
        <v>75</v>
      </c>
      <c r="D80" s="698" t="s">
        <v>5573</v>
      </c>
      <c r="E80" s="579" t="s">
        <v>3463</v>
      </c>
      <c r="F80" s="260"/>
      <c r="G80" s="260"/>
      <c r="H80" s="260"/>
      <c r="I80" s="260"/>
      <c r="J80" s="260"/>
      <c r="K80" s="260">
        <v>1560.2</v>
      </c>
      <c r="L80" s="260">
        <v>1560.2</v>
      </c>
      <c r="M80" s="260">
        <v>1560.2</v>
      </c>
      <c r="N80" s="260">
        <v>1560.2</v>
      </c>
      <c r="O80" s="1218">
        <f>'Material rate'!T179</f>
        <v>1560.2</v>
      </c>
      <c r="P80" s="1097"/>
      <c r="Q80" s="1121">
        <f t="shared" si="6"/>
        <v>0</v>
      </c>
      <c r="R80" s="1122"/>
      <c r="S80" s="175"/>
    </row>
    <row r="81" spans="1:19" ht="18">
      <c r="A81" s="174">
        <v>75</v>
      </c>
      <c r="B81" s="174"/>
      <c r="C81" s="174">
        <f t="shared" si="8"/>
        <v>76</v>
      </c>
      <c r="D81" s="698" t="s">
        <v>3798</v>
      </c>
      <c r="E81" s="579" t="s">
        <v>3463</v>
      </c>
      <c r="F81" s="260">
        <v>144.25</v>
      </c>
      <c r="G81" s="260">
        <v>182.92</v>
      </c>
      <c r="H81" s="260">
        <v>182.92</v>
      </c>
      <c r="I81" s="260">
        <v>182.92</v>
      </c>
      <c r="J81" s="1052">
        <v>182.92</v>
      </c>
      <c r="K81" s="1058">
        <v>182.92</v>
      </c>
      <c r="L81" s="1058">
        <v>182.92</v>
      </c>
      <c r="M81" s="1058">
        <v>182.92</v>
      </c>
      <c r="N81" s="1058">
        <v>182.92</v>
      </c>
      <c r="O81" s="1219">
        <f>'Material rate'!$T286/32*10.76</f>
        <v>182.92</v>
      </c>
      <c r="P81" s="1098">
        <f>'Material rate'!$T286/32*10.76</f>
        <v>182.92</v>
      </c>
      <c r="Q81" s="1121">
        <f t="shared" si="6"/>
        <v>0</v>
      </c>
      <c r="R81" s="1122">
        <f t="shared" si="7"/>
        <v>0</v>
      </c>
      <c r="S81" s="175"/>
    </row>
    <row r="82" spans="1:19" ht="18">
      <c r="A82" s="174">
        <v>76</v>
      </c>
      <c r="B82" s="174"/>
      <c r="C82" s="174">
        <f t="shared" si="8"/>
        <v>77</v>
      </c>
      <c r="D82" s="698" t="s">
        <v>2965</v>
      </c>
      <c r="E82" s="579" t="s">
        <v>3463</v>
      </c>
      <c r="F82" s="260">
        <v>710.16</v>
      </c>
      <c r="G82" s="260">
        <v>75</v>
      </c>
      <c r="H82" s="260">
        <v>75</v>
      </c>
      <c r="I82" s="260">
        <v>807</v>
      </c>
      <c r="J82" s="1058">
        <v>807</v>
      </c>
      <c r="K82" s="1058">
        <v>807</v>
      </c>
      <c r="L82" s="1058">
        <v>807</v>
      </c>
      <c r="M82" s="1058">
        <v>807</v>
      </c>
      <c r="N82" s="1058">
        <v>807</v>
      </c>
      <c r="O82" s="1219">
        <f>'Material rate'!$T287</f>
        <v>807</v>
      </c>
      <c r="P82" s="1098">
        <f>'Material rate'!$T287</f>
        <v>807</v>
      </c>
      <c r="Q82" s="1121">
        <f t="shared" si="6"/>
        <v>0</v>
      </c>
      <c r="R82" s="1122">
        <f t="shared" si="7"/>
        <v>0</v>
      </c>
      <c r="S82" s="175"/>
    </row>
    <row r="83" spans="1:19" ht="18">
      <c r="A83" s="174">
        <v>77</v>
      </c>
      <c r="B83" s="174"/>
      <c r="C83" s="174">
        <f t="shared" si="8"/>
        <v>78</v>
      </c>
      <c r="D83" s="1329" t="s">
        <v>5647</v>
      </c>
      <c r="E83" s="579" t="s">
        <v>3463</v>
      </c>
      <c r="F83" s="260">
        <v>591.79999999999995</v>
      </c>
      <c r="G83" s="260">
        <v>60</v>
      </c>
      <c r="H83" s="260">
        <v>60</v>
      </c>
      <c r="I83" s="260">
        <v>645.6</v>
      </c>
      <c r="J83" s="260">
        <v>645.6</v>
      </c>
      <c r="K83" s="260">
        <v>645.6</v>
      </c>
      <c r="L83" s="260">
        <v>645.6</v>
      </c>
      <c r="M83" s="260">
        <v>688.64</v>
      </c>
      <c r="N83" s="260">
        <v>688.64</v>
      </c>
      <c r="O83" s="1218">
        <f>'Material rate'!S184*10.76</f>
        <v>688.64</v>
      </c>
      <c r="P83" s="1097">
        <f t="shared" ref="P83:P84" si="9">60*10.76</f>
        <v>645.6</v>
      </c>
      <c r="Q83" s="1121">
        <f t="shared" si="6"/>
        <v>0</v>
      </c>
      <c r="R83" s="1122">
        <f t="shared" si="7"/>
        <v>0</v>
      </c>
      <c r="S83" s="175"/>
    </row>
    <row r="84" spans="1:19" ht="18">
      <c r="A84" s="174">
        <v>78</v>
      </c>
      <c r="B84" s="174"/>
      <c r="C84" s="174">
        <f t="shared" si="8"/>
        <v>79</v>
      </c>
      <c r="D84" s="1329" t="s">
        <v>5648</v>
      </c>
      <c r="E84" s="579" t="s">
        <v>3463</v>
      </c>
      <c r="F84" s="260">
        <v>306.66000000000003</v>
      </c>
      <c r="G84" s="260">
        <v>60</v>
      </c>
      <c r="H84" s="260">
        <v>60</v>
      </c>
      <c r="I84" s="260">
        <v>645.6</v>
      </c>
      <c r="J84" s="260">
        <v>645.6</v>
      </c>
      <c r="K84" s="260">
        <v>645.6</v>
      </c>
      <c r="L84" s="260">
        <v>645.6</v>
      </c>
      <c r="M84" s="260">
        <v>688.64</v>
      </c>
      <c r="N84" s="260">
        <v>688.64</v>
      </c>
      <c r="O84" s="1218">
        <f>Tikply4</f>
        <v>688.64</v>
      </c>
      <c r="P84" s="1097">
        <f t="shared" si="9"/>
        <v>645.6</v>
      </c>
      <c r="Q84" s="1121">
        <f t="shared" si="6"/>
        <v>0</v>
      </c>
      <c r="R84" s="1122">
        <f t="shared" si="7"/>
        <v>0</v>
      </c>
      <c r="S84" s="175"/>
    </row>
    <row r="85" spans="1:19" ht="18">
      <c r="A85" s="174">
        <v>79</v>
      </c>
      <c r="B85" s="174"/>
      <c r="C85" s="174">
        <f t="shared" si="8"/>
        <v>80</v>
      </c>
      <c r="D85" s="698" t="s">
        <v>2966</v>
      </c>
      <c r="E85" s="579" t="s">
        <v>3463</v>
      </c>
      <c r="F85" s="260">
        <v>414.26</v>
      </c>
      <c r="G85" s="260">
        <v>44</v>
      </c>
      <c r="H85" s="260">
        <v>44</v>
      </c>
      <c r="I85" s="260">
        <v>473.44</v>
      </c>
      <c r="J85" s="260">
        <v>473.44</v>
      </c>
      <c r="K85" s="260">
        <v>473.44</v>
      </c>
      <c r="L85" s="260">
        <v>473.44</v>
      </c>
      <c r="M85" s="260">
        <v>473.44</v>
      </c>
      <c r="N85" s="260">
        <v>473.44</v>
      </c>
      <c r="O85" s="1218">
        <f>'Material rate'!$T288</f>
        <v>473.44</v>
      </c>
      <c r="P85" s="1097">
        <f>'Material rate'!$T288</f>
        <v>473.44</v>
      </c>
      <c r="Q85" s="1121">
        <f t="shared" si="6"/>
        <v>0</v>
      </c>
      <c r="R85" s="1122">
        <f t="shared" si="7"/>
        <v>0</v>
      </c>
      <c r="S85" s="175"/>
    </row>
    <row r="86" spans="1:19" ht="35.25" customHeight="1">
      <c r="A86" s="174">
        <v>80</v>
      </c>
      <c r="B86" s="174"/>
      <c r="C86" s="174">
        <f t="shared" si="8"/>
        <v>81</v>
      </c>
      <c r="D86" s="998" t="s">
        <v>5274</v>
      </c>
      <c r="E86" s="579" t="s">
        <v>3463</v>
      </c>
      <c r="F86" s="260">
        <v>390.8</v>
      </c>
      <c r="G86" s="260">
        <v>43</v>
      </c>
      <c r="H86" s="260">
        <v>43</v>
      </c>
      <c r="I86" s="260">
        <v>462.68</v>
      </c>
      <c r="J86" s="260">
        <v>462.68</v>
      </c>
      <c r="K86" s="260">
        <v>462.68</v>
      </c>
      <c r="L86" s="260">
        <v>462.68</v>
      </c>
      <c r="M86" s="260">
        <v>484.2</v>
      </c>
      <c r="N86" s="260">
        <v>484.2</v>
      </c>
      <c r="O86" s="1218">
        <f>'Material rate'!$T236</f>
        <v>484.2</v>
      </c>
      <c r="P86" s="1097">
        <f>'Material rate'!$T236</f>
        <v>484.2</v>
      </c>
      <c r="Q86" s="1121">
        <f t="shared" si="6"/>
        <v>0</v>
      </c>
      <c r="R86" s="1122">
        <f t="shared" si="7"/>
        <v>0</v>
      </c>
      <c r="S86" s="175"/>
    </row>
    <row r="87" spans="1:19" ht="18">
      <c r="A87" s="174">
        <v>81</v>
      </c>
      <c r="B87" s="174"/>
      <c r="C87" s="174">
        <f t="shared" si="8"/>
        <v>82</v>
      </c>
      <c r="D87" s="698" t="s">
        <v>2969</v>
      </c>
      <c r="E87" s="579" t="s">
        <v>3463</v>
      </c>
      <c r="F87" s="260">
        <v>470.21</v>
      </c>
      <c r="G87" s="260">
        <v>49</v>
      </c>
      <c r="H87" s="260">
        <v>49</v>
      </c>
      <c r="I87" s="260">
        <v>527.24</v>
      </c>
      <c r="J87" s="260">
        <v>527.24</v>
      </c>
      <c r="K87" s="260">
        <v>527.24</v>
      </c>
      <c r="L87" s="260">
        <v>527.24</v>
      </c>
      <c r="M87" s="260">
        <v>559.52</v>
      </c>
      <c r="N87" s="260">
        <v>559.52</v>
      </c>
      <c r="O87" s="1218">
        <f>'Material rate'!$T540</f>
        <v>559.52</v>
      </c>
      <c r="P87" s="1097">
        <f>'Material rate'!$T540</f>
        <v>559.52</v>
      </c>
      <c r="Q87" s="1121">
        <f t="shared" si="6"/>
        <v>0</v>
      </c>
      <c r="R87" s="1122">
        <f t="shared" si="7"/>
        <v>0</v>
      </c>
      <c r="S87" s="175"/>
    </row>
    <row r="88" spans="1:19" ht="18">
      <c r="A88" s="174">
        <v>82</v>
      </c>
      <c r="B88" s="174"/>
      <c r="C88" s="174">
        <f t="shared" si="8"/>
        <v>83</v>
      </c>
      <c r="D88" s="698" t="s">
        <v>190</v>
      </c>
      <c r="E88" s="579" t="s">
        <v>3463</v>
      </c>
      <c r="F88" s="260">
        <v>593.95000000000005</v>
      </c>
      <c r="G88" s="260">
        <v>65</v>
      </c>
      <c r="H88" s="260">
        <v>65</v>
      </c>
      <c r="I88" s="260">
        <v>699.4</v>
      </c>
      <c r="J88" s="260">
        <v>699.4</v>
      </c>
      <c r="K88" s="260">
        <v>699.4</v>
      </c>
      <c r="L88" s="260">
        <v>699.4</v>
      </c>
      <c r="M88" s="260">
        <v>742.44</v>
      </c>
      <c r="N88" s="260">
        <v>742.44</v>
      </c>
      <c r="O88" s="1218">
        <f>'Material rate'!$T542</f>
        <v>742.44</v>
      </c>
      <c r="P88" s="1097">
        <f>'Material rate'!$T542</f>
        <v>742.44</v>
      </c>
      <c r="Q88" s="1121">
        <f t="shared" si="6"/>
        <v>0</v>
      </c>
      <c r="R88" s="1122">
        <f t="shared" si="7"/>
        <v>0</v>
      </c>
      <c r="S88" s="175"/>
    </row>
    <row r="89" spans="1:19" ht="18">
      <c r="A89" s="174">
        <v>83</v>
      </c>
      <c r="B89" s="174"/>
      <c r="C89" s="174">
        <f t="shared" si="8"/>
        <v>84</v>
      </c>
      <c r="D89" s="698" t="s">
        <v>191</v>
      </c>
      <c r="E89" s="579" t="s">
        <v>3463</v>
      </c>
      <c r="F89" s="260">
        <v>804.31</v>
      </c>
      <c r="G89" s="260">
        <v>75</v>
      </c>
      <c r="H89" s="260">
        <v>75</v>
      </c>
      <c r="I89" s="260">
        <v>807</v>
      </c>
      <c r="J89" s="260">
        <v>807</v>
      </c>
      <c r="K89" s="260">
        <v>807</v>
      </c>
      <c r="L89" s="260">
        <v>807</v>
      </c>
      <c r="M89" s="260">
        <v>850.04</v>
      </c>
      <c r="N89" s="260">
        <v>850.04</v>
      </c>
      <c r="O89" s="1218">
        <f>'Material rate'!$T543</f>
        <v>850.04</v>
      </c>
      <c r="P89" s="1097">
        <f>'Material rate'!$T543</f>
        <v>850.04</v>
      </c>
      <c r="Q89" s="1121">
        <f t="shared" si="6"/>
        <v>0</v>
      </c>
      <c r="R89" s="1122">
        <f t="shared" si="7"/>
        <v>0</v>
      </c>
      <c r="S89" s="175"/>
    </row>
    <row r="90" spans="1:19" ht="18">
      <c r="A90" s="174">
        <v>84</v>
      </c>
      <c r="B90" s="174"/>
      <c r="C90" s="174">
        <f t="shared" si="8"/>
        <v>85</v>
      </c>
      <c r="D90" s="698" t="s">
        <v>192</v>
      </c>
      <c r="E90" s="579" t="s">
        <v>3463</v>
      </c>
      <c r="F90" s="260">
        <v>928.05</v>
      </c>
      <c r="G90" s="260">
        <v>100</v>
      </c>
      <c r="H90" s="260">
        <v>100</v>
      </c>
      <c r="I90" s="260">
        <v>1076</v>
      </c>
      <c r="J90" s="260">
        <v>1076</v>
      </c>
      <c r="K90" s="260">
        <v>1076</v>
      </c>
      <c r="L90" s="260">
        <v>1076</v>
      </c>
      <c r="M90" s="260">
        <v>1140.56</v>
      </c>
      <c r="N90" s="260">
        <v>1140.56</v>
      </c>
      <c r="O90" s="1218">
        <f>'Material rate'!$T544</f>
        <v>1140.56</v>
      </c>
      <c r="P90" s="1097">
        <f>'Material rate'!$T544</f>
        <v>1140.56</v>
      </c>
      <c r="Q90" s="1121">
        <f t="shared" si="6"/>
        <v>0</v>
      </c>
      <c r="R90" s="1122">
        <f t="shared" si="7"/>
        <v>0</v>
      </c>
      <c r="S90" s="175"/>
    </row>
    <row r="91" spans="1:19" ht="18">
      <c r="A91" s="174">
        <v>85</v>
      </c>
      <c r="B91" s="174"/>
      <c r="C91" s="174">
        <f t="shared" si="8"/>
        <v>86</v>
      </c>
      <c r="D91" s="698" t="s">
        <v>489</v>
      </c>
      <c r="E91" s="579" t="s">
        <v>2570</v>
      </c>
      <c r="F91" s="260">
        <v>42</v>
      </c>
      <c r="G91" s="260">
        <v>47</v>
      </c>
      <c r="H91" s="260">
        <v>47</v>
      </c>
      <c r="I91" s="260">
        <v>47</v>
      </c>
      <c r="J91" s="260">
        <v>47</v>
      </c>
      <c r="K91" s="260">
        <v>47</v>
      </c>
      <c r="L91" s="260">
        <v>47</v>
      </c>
      <c r="M91" s="260">
        <v>50</v>
      </c>
      <c r="N91" s="260">
        <v>50</v>
      </c>
      <c r="O91" s="1218">
        <f>'Material rate'!$T598</f>
        <v>50</v>
      </c>
      <c r="P91" s="1097">
        <f>'Material rate'!$T598</f>
        <v>50</v>
      </c>
      <c r="Q91" s="1121">
        <f t="shared" si="6"/>
        <v>0</v>
      </c>
      <c r="R91" s="1122">
        <f t="shared" si="7"/>
        <v>0</v>
      </c>
      <c r="S91" s="175"/>
    </row>
    <row r="92" spans="1:19" ht="18">
      <c r="A92" s="174">
        <v>86</v>
      </c>
      <c r="B92" s="174"/>
      <c r="C92" s="174">
        <f t="shared" si="8"/>
        <v>87</v>
      </c>
      <c r="D92" s="698" t="s">
        <v>1184</v>
      </c>
      <c r="E92" s="579" t="s">
        <v>2570</v>
      </c>
      <c r="F92" s="260">
        <v>28</v>
      </c>
      <c r="G92" s="260">
        <v>32</v>
      </c>
      <c r="H92" s="260">
        <v>32</v>
      </c>
      <c r="I92" s="260">
        <v>32</v>
      </c>
      <c r="J92" s="260">
        <v>32</v>
      </c>
      <c r="K92" s="260">
        <v>32</v>
      </c>
      <c r="L92" s="260">
        <v>32</v>
      </c>
      <c r="M92" s="260">
        <v>34</v>
      </c>
      <c r="N92" s="260">
        <v>34</v>
      </c>
      <c r="O92" s="1218">
        <f>'Material rate'!$T597</f>
        <v>34</v>
      </c>
      <c r="P92" s="1097">
        <f>'Material rate'!$T597</f>
        <v>34</v>
      </c>
      <c r="Q92" s="1121">
        <f t="shared" si="6"/>
        <v>0</v>
      </c>
      <c r="R92" s="1122">
        <f t="shared" si="7"/>
        <v>0</v>
      </c>
      <c r="S92" s="175"/>
    </row>
    <row r="93" spans="1:19" ht="41.25" customHeight="1">
      <c r="A93" s="174">
        <v>87</v>
      </c>
      <c r="B93" s="652" t="s">
        <v>5275</v>
      </c>
      <c r="C93" s="174">
        <f t="shared" si="8"/>
        <v>88</v>
      </c>
      <c r="D93" s="700" t="s">
        <v>3983</v>
      </c>
      <c r="E93" s="579" t="s">
        <v>3170</v>
      </c>
      <c r="F93" s="260">
        <v>177.1</v>
      </c>
      <c r="G93" s="260">
        <v>0</v>
      </c>
      <c r="H93" s="260">
        <v>0</v>
      </c>
      <c r="I93" s="260">
        <v>151</v>
      </c>
      <c r="J93" s="260">
        <v>151</v>
      </c>
      <c r="K93" s="260">
        <v>151</v>
      </c>
      <c r="L93" s="260">
        <v>151</v>
      </c>
      <c r="M93" s="260">
        <v>166</v>
      </c>
      <c r="N93" s="260">
        <v>166</v>
      </c>
      <c r="O93" s="1218">
        <f>'Material rate'!$T535</f>
        <v>166</v>
      </c>
      <c r="P93" s="1097">
        <f>'Material rate'!$T535</f>
        <v>166</v>
      </c>
      <c r="Q93" s="1121">
        <f t="shared" si="6"/>
        <v>0</v>
      </c>
      <c r="R93" s="1122">
        <f t="shared" si="7"/>
        <v>0</v>
      </c>
      <c r="S93" s="175"/>
    </row>
    <row r="94" spans="1:19" ht="26.25" customHeight="1">
      <c r="A94" s="174">
        <v>88</v>
      </c>
      <c r="B94" s="174"/>
      <c r="C94" s="174">
        <f t="shared" si="8"/>
        <v>89</v>
      </c>
      <c r="D94" s="698" t="s">
        <v>490</v>
      </c>
      <c r="E94" s="579" t="s">
        <v>3170</v>
      </c>
      <c r="F94" s="260">
        <v>177.1</v>
      </c>
      <c r="G94" s="260">
        <v>74.42</v>
      </c>
      <c r="H94" s="260">
        <v>74.42</v>
      </c>
      <c r="I94" s="260">
        <v>87</v>
      </c>
      <c r="J94" s="260">
        <v>87</v>
      </c>
      <c r="K94" s="260">
        <v>87</v>
      </c>
      <c r="L94" s="260">
        <v>87</v>
      </c>
      <c r="M94" s="260">
        <v>93</v>
      </c>
      <c r="N94" s="260">
        <v>93</v>
      </c>
      <c r="O94" s="1218">
        <f>'Material rate'!$S296</f>
        <v>93</v>
      </c>
      <c r="P94" s="1097">
        <f>'Material rate'!$S296</f>
        <v>93</v>
      </c>
      <c r="Q94" s="1121">
        <f t="shared" si="6"/>
        <v>0</v>
      </c>
      <c r="R94" s="1122">
        <f t="shared" si="7"/>
        <v>0</v>
      </c>
      <c r="S94" s="175"/>
    </row>
    <row r="95" spans="1:19" ht="18">
      <c r="A95" s="174">
        <v>89</v>
      </c>
      <c r="B95" s="174"/>
      <c r="C95" s="174">
        <f t="shared" si="8"/>
        <v>90</v>
      </c>
      <c r="D95" s="698" t="s">
        <v>3467</v>
      </c>
      <c r="E95" s="579" t="s">
        <v>3463</v>
      </c>
      <c r="F95" s="260">
        <v>417.23</v>
      </c>
      <c r="G95" s="260">
        <v>10469</v>
      </c>
      <c r="H95" s="260">
        <v>10469</v>
      </c>
      <c r="I95" s="260">
        <v>582.84753363228697</v>
      </c>
      <c r="J95" s="260">
        <v>582.84753363228697</v>
      </c>
      <c r="K95" s="260">
        <v>582.84753363228697</v>
      </c>
      <c r="L95" s="260">
        <v>582.84753363228697</v>
      </c>
      <c r="M95" s="260">
        <v>584.80941704035877</v>
      </c>
      <c r="N95" s="260">
        <v>584.80941704035877</v>
      </c>
      <c r="O95" s="1218">
        <f>'Material rate'!$T422</f>
        <v>584.80941704035877</v>
      </c>
      <c r="P95" s="1097">
        <f>'Material rate'!$T422</f>
        <v>584.80941704035877</v>
      </c>
      <c r="Q95" s="1121">
        <f t="shared" si="6"/>
        <v>0</v>
      </c>
      <c r="R95" s="1122">
        <f t="shared" si="7"/>
        <v>0</v>
      </c>
      <c r="S95" s="175"/>
    </row>
    <row r="96" spans="1:19" ht="18">
      <c r="A96" s="174">
        <v>90</v>
      </c>
      <c r="B96" s="174"/>
      <c r="C96" s="174">
        <f t="shared" si="8"/>
        <v>91</v>
      </c>
      <c r="D96" s="698" t="s">
        <v>3468</v>
      </c>
      <c r="E96" s="579" t="s">
        <v>3463</v>
      </c>
      <c r="F96" s="260">
        <v>373.95</v>
      </c>
      <c r="G96" s="260">
        <v>9460</v>
      </c>
      <c r="H96" s="260">
        <v>9460</v>
      </c>
      <c r="I96" s="260">
        <v>527.2982062780269</v>
      </c>
      <c r="J96" s="260">
        <v>527.2982062780269</v>
      </c>
      <c r="K96" s="260">
        <v>527.2982062780269</v>
      </c>
      <c r="L96" s="260">
        <v>527.2982062780269</v>
      </c>
      <c r="M96" s="260">
        <v>531.67040358744396</v>
      </c>
      <c r="N96" s="260">
        <v>531.67040358744396</v>
      </c>
      <c r="O96" s="1218">
        <f>'Material rate'!$T421</f>
        <v>531.67040358744396</v>
      </c>
      <c r="P96" s="1097">
        <f>'Material rate'!$T421</f>
        <v>531.67040358744396</v>
      </c>
      <c r="Q96" s="1121">
        <f t="shared" si="6"/>
        <v>0</v>
      </c>
      <c r="R96" s="1122">
        <f t="shared" si="7"/>
        <v>0</v>
      </c>
      <c r="S96" s="175"/>
    </row>
    <row r="97" spans="1:19" ht="18">
      <c r="A97" s="174">
        <v>91</v>
      </c>
      <c r="B97" s="174"/>
      <c r="C97" s="174">
        <f t="shared" si="8"/>
        <v>92</v>
      </c>
      <c r="D97" s="698" t="s">
        <v>3469</v>
      </c>
      <c r="E97" s="579" t="s">
        <v>3463</v>
      </c>
      <c r="F97" s="260">
        <v>345.92</v>
      </c>
      <c r="G97" s="260">
        <v>8708</v>
      </c>
      <c r="H97" s="260">
        <v>8708</v>
      </c>
      <c r="I97" s="260">
        <v>483.12780269058294</v>
      </c>
      <c r="J97" s="260">
        <v>483.12780269058294</v>
      </c>
      <c r="K97" s="260">
        <v>483.12780269058294</v>
      </c>
      <c r="L97" s="260">
        <v>483.12780269058294</v>
      </c>
      <c r="M97" s="260">
        <v>490.07847533632287</v>
      </c>
      <c r="N97" s="260">
        <v>490.07847533632287</v>
      </c>
      <c r="O97" s="1218">
        <f>'Material rate'!$T420</f>
        <v>490.07847533632287</v>
      </c>
      <c r="P97" s="1097">
        <f>'Material rate'!$T420</f>
        <v>490.07847533632287</v>
      </c>
      <c r="Q97" s="1121">
        <f t="shared" si="6"/>
        <v>0</v>
      </c>
      <c r="R97" s="1122">
        <f t="shared" si="7"/>
        <v>0</v>
      </c>
      <c r="S97" s="175"/>
    </row>
    <row r="98" spans="1:19" ht="18">
      <c r="A98" s="174">
        <v>92</v>
      </c>
      <c r="B98" s="174"/>
      <c r="C98" s="174">
        <f t="shared" si="8"/>
        <v>93</v>
      </c>
      <c r="D98" s="698" t="s">
        <v>5796</v>
      </c>
      <c r="E98" s="579" t="s">
        <v>3463</v>
      </c>
      <c r="F98" s="260"/>
      <c r="G98" s="260">
        <v>7885</v>
      </c>
      <c r="H98" s="260">
        <v>7885</v>
      </c>
      <c r="I98" s="260">
        <v>453.8677130044843</v>
      </c>
      <c r="J98" s="260">
        <v>453.8677130044843</v>
      </c>
      <c r="K98" s="260">
        <v>453.8677130044843</v>
      </c>
      <c r="L98" s="260">
        <v>453.8677130044843</v>
      </c>
      <c r="M98" s="260">
        <v>453.88733183856505</v>
      </c>
      <c r="N98" s="260">
        <v>453.88733183856505</v>
      </c>
      <c r="O98" s="1218">
        <f>'Material rate'!$T419</f>
        <v>453.88733183856505</v>
      </c>
      <c r="P98" s="1097">
        <f>'Material rate'!$T419</f>
        <v>453.88733183856505</v>
      </c>
      <c r="Q98" s="1121">
        <f t="shared" si="6"/>
        <v>0</v>
      </c>
      <c r="R98" s="1122">
        <f t="shared" si="7"/>
        <v>0</v>
      </c>
      <c r="S98" s="175"/>
    </row>
    <row r="99" spans="1:19" ht="18">
      <c r="A99" s="174">
        <v>93</v>
      </c>
      <c r="B99" s="174"/>
      <c r="C99" s="174">
        <f t="shared" si="8"/>
        <v>94</v>
      </c>
      <c r="D99" s="699" t="s">
        <v>3470</v>
      </c>
      <c r="E99" s="579" t="s">
        <v>3463</v>
      </c>
      <c r="F99" s="260">
        <v>381.18</v>
      </c>
      <c r="G99" s="260">
        <v>1566</v>
      </c>
      <c r="H99" s="260">
        <v>1566</v>
      </c>
      <c r="I99" s="260">
        <v>523.87</v>
      </c>
      <c r="J99" s="260">
        <v>523.87</v>
      </c>
      <c r="K99" s="260">
        <v>523.87</v>
      </c>
      <c r="L99" s="260">
        <v>523.87</v>
      </c>
      <c r="M99" s="260">
        <v>549.76</v>
      </c>
      <c r="N99" s="260">
        <v>544.38</v>
      </c>
      <c r="O99" s="1218">
        <f>'Material rate'!$T471</f>
        <v>544.38</v>
      </c>
      <c r="P99" s="1097">
        <f>'Material rate'!$T471</f>
        <v>544.38</v>
      </c>
      <c r="Q99" s="1121">
        <f t="shared" si="6"/>
        <v>-5.3799999999999955</v>
      </c>
      <c r="R99" s="1122">
        <f t="shared" si="7"/>
        <v>9.8828024541680361E-3</v>
      </c>
      <c r="S99" s="175"/>
    </row>
    <row r="100" spans="1:19" ht="35.25" customHeight="1">
      <c r="A100" s="174">
        <v>94</v>
      </c>
      <c r="B100" s="174"/>
      <c r="C100" s="174"/>
      <c r="D100" s="999" t="s">
        <v>3475</v>
      </c>
      <c r="E100" s="579" t="s">
        <v>2773</v>
      </c>
      <c r="F100" s="260">
        <v>232.39</v>
      </c>
      <c r="G100" s="260">
        <v>285.77</v>
      </c>
      <c r="H100" s="1052">
        <v>285.77</v>
      </c>
      <c r="I100" s="260">
        <v>319.39</v>
      </c>
      <c r="J100" s="1052">
        <v>319.39</v>
      </c>
      <c r="K100" s="1058">
        <v>319.39</v>
      </c>
      <c r="L100" s="1058">
        <v>319.39</v>
      </c>
      <c r="M100" s="1058">
        <v>335.17499999999995</v>
      </c>
      <c r="N100" s="1058">
        <v>331.89499999999998</v>
      </c>
      <c r="O100" s="1219">
        <f>'Material rate'!$S471/16*3.28</f>
        <v>331.89499999999998</v>
      </c>
      <c r="P100" s="1098">
        <f>'Material rate'!$S471/16*3.28</f>
        <v>331.89499999999998</v>
      </c>
      <c r="Q100" s="1121">
        <f t="shared" si="6"/>
        <v>-3.2799999999999727</v>
      </c>
      <c r="R100" s="1122">
        <f t="shared" si="7"/>
        <v>9.8826436071648358E-3</v>
      </c>
      <c r="S100" s="175"/>
    </row>
    <row r="101" spans="1:19" ht="18">
      <c r="A101" s="174">
        <v>95</v>
      </c>
      <c r="B101" s="174"/>
      <c r="C101" s="174">
        <f>+C99+1</f>
        <v>95</v>
      </c>
      <c r="D101" s="699" t="s">
        <v>3473</v>
      </c>
      <c r="E101" s="579" t="s">
        <v>3463</v>
      </c>
      <c r="F101" s="260">
        <v>345.77</v>
      </c>
      <c r="G101" s="260">
        <v>1416</v>
      </c>
      <c r="H101" s="260">
        <v>1416</v>
      </c>
      <c r="I101" s="260">
        <v>476.13</v>
      </c>
      <c r="J101" s="260">
        <v>476.13</v>
      </c>
      <c r="K101" s="260">
        <v>476.13</v>
      </c>
      <c r="L101" s="260">
        <v>476.13</v>
      </c>
      <c r="M101" s="260">
        <v>499.66</v>
      </c>
      <c r="N101" s="260">
        <v>494.96000000000004</v>
      </c>
      <c r="O101" s="1218">
        <f>'Material rate'!$T473</f>
        <v>494.96000000000004</v>
      </c>
      <c r="P101" s="1097">
        <f>'Material rate'!$T473</f>
        <v>494.96000000000004</v>
      </c>
      <c r="Q101" s="1121">
        <f t="shared" ref="Q101:Q116" si="10">O101-M101</f>
        <v>-4.6999999999999886</v>
      </c>
      <c r="R101" s="1122">
        <f t="shared" si="7"/>
        <v>9.4957168256020446E-3</v>
      </c>
      <c r="S101" s="175"/>
    </row>
    <row r="102" spans="1:19" ht="35.25" customHeight="1">
      <c r="A102" s="174">
        <v>96</v>
      </c>
      <c r="B102" s="174"/>
      <c r="C102" s="174"/>
      <c r="D102" s="999" t="s">
        <v>3476</v>
      </c>
      <c r="E102" s="579" t="s">
        <v>2773</v>
      </c>
      <c r="F102" s="260">
        <v>210.8</v>
      </c>
      <c r="G102" s="260">
        <v>259.32499999999999</v>
      </c>
      <c r="H102" s="1052">
        <v>259.32499999999999</v>
      </c>
      <c r="I102" s="260">
        <v>290.27999999999997</v>
      </c>
      <c r="J102" s="1052">
        <v>290.27999999999997</v>
      </c>
      <c r="K102" s="1058">
        <v>290.27999999999997</v>
      </c>
      <c r="L102" s="1058">
        <v>290.27999999999997</v>
      </c>
      <c r="M102" s="1058">
        <v>304.63</v>
      </c>
      <c r="N102" s="1058">
        <v>301.76</v>
      </c>
      <c r="O102" s="1219">
        <f>'Material rate'!$S473/16*3.28</f>
        <v>301.76</v>
      </c>
      <c r="P102" s="1098">
        <f>'Material rate'!$S473/16*3.28</f>
        <v>301.76</v>
      </c>
      <c r="Q102" s="1121">
        <f t="shared" si="10"/>
        <v>-2.8700000000000045</v>
      </c>
      <c r="R102" s="1122">
        <f t="shared" si="7"/>
        <v>9.5108695652174075E-3</v>
      </c>
      <c r="S102" s="175"/>
    </row>
    <row r="103" spans="1:19" ht="18">
      <c r="A103" s="174">
        <v>97</v>
      </c>
      <c r="B103" s="174"/>
      <c r="C103" s="174">
        <f>+C101+1</f>
        <v>96</v>
      </c>
      <c r="D103" s="699" t="s">
        <v>3474</v>
      </c>
      <c r="E103" s="579" t="s">
        <v>3463</v>
      </c>
      <c r="F103" s="260">
        <v>345.47</v>
      </c>
      <c r="G103" s="260">
        <v>1327</v>
      </c>
      <c r="H103" s="260">
        <v>1327</v>
      </c>
      <c r="I103" s="260">
        <v>446.2</v>
      </c>
      <c r="J103" s="260">
        <v>446.2</v>
      </c>
      <c r="K103" s="260">
        <v>446.2</v>
      </c>
      <c r="L103" s="260">
        <v>446.2</v>
      </c>
      <c r="M103" s="260">
        <v>468.39</v>
      </c>
      <c r="N103" s="260">
        <v>459.65000000000003</v>
      </c>
      <c r="O103" s="1218">
        <f>'Material rate'!$T493</f>
        <v>459.65000000000003</v>
      </c>
      <c r="P103" s="1097">
        <f>'Material rate'!$T493</f>
        <v>459.65000000000003</v>
      </c>
      <c r="Q103" s="1121">
        <f t="shared" si="10"/>
        <v>-8.7399999999999523</v>
      </c>
      <c r="R103" s="1122">
        <f t="shared" si="7"/>
        <v>1.9014467529642014E-2</v>
      </c>
      <c r="S103" s="175"/>
    </row>
    <row r="104" spans="1:19" ht="18">
      <c r="A104" s="174">
        <v>98</v>
      </c>
      <c r="B104" s="174"/>
      <c r="C104" s="174">
        <f t="shared" ref="C104:C154" si="11">+C103+1</f>
        <v>97</v>
      </c>
      <c r="D104" s="698" t="s">
        <v>1461</v>
      </c>
      <c r="E104" s="579" t="s">
        <v>3463</v>
      </c>
      <c r="F104" s="580">
        <v>241.95</v>
      </c>
      <c r="G104" s="580"/>
      <c r="H104" s="174">
        <v>0</v>
      </c>
      <c r="I104" s="260"/>
      <c r="J104" s="174"/>
      <c r="K104" s="174"/>
      <c r="L104" s="174"/>
      <c r="M104" s="174"/>
      <c r="N104" s="174"/>
      <c r="O104" s="1222"/>
      <c r="P104" s="1103"/>
      <c r="Q104" s="1121">
        <f t="shared" si="10"/>
        <v>0</v>
      </c>
      <c r="R104" s="1122" t="e">
        <f t="shared" si="7"/>
        <v>#DIV/0!</v>
      </c>
      <c r="S104" s="175"/>
    </row>
    <row r="105" spans="1:19" ht="18">
      <c r="A105" s="174">
        <v>99</v>
      </c>
      <c r="B105" s="174"/>
      <c r="C105" s="174">
        <f t="shared" si="11"/>
        <v>98</v>
      </c>
      <c r="D105" s="698" t="s">
        <v>1460</v>
      </c>
      <c r="E105" s="579" t="s">
        <v>3463</v>
      </c>
      <c r="F105" s="689">
        <v>298.75</v>
      </c>
      <c r="G105" s="689"/>
      <c r="H105" s="260">
        <v>0</v>
      </c>
      <c r="I105" s="260"/>
      <c r="J105" s="260"/>
      <c r="K105" s="260"/>
      <c r="L105" s="260"/>
      <c r="M105" s="260"/>
      <c r="N105" s="260"/>
      <c r="O105" s="1218"/>
      <c r="P105" s="1097"/>
      <c r="Q105" s="1121">
        <f t="shared" si="10"/>
        <v>0</v>
      </c>
      <c r="R105" s="1122" t="e">
        <f t="shared" si="7"/>
        <v>#DIV/0!</v>
      </c>
      <c r="S105" s="175"/>
    </row>
    <row r="106" spans="1:19" ht="32.25" customHeight="1">
      <c r="A106" s="174">
        <v>100</v>
      </c>
      <c r="B106" s="174"/>
      <c r="C106" s="174">
        <f t="shared" si="11"/>
        <v>99</v>
      </c>
      <c r="D106" s="700" t="s">
        <v>3585</v>
      </c>
      <c r="E106" s="579" t="s">
        <v>3463</v>
      </c>
      <c r="F106" s="260">
        <v>450.51</v>
      </c>
      <c r="G106" s="260">
        <v>1788</v>
      </c>
      <c r="H106" s="260">
        <v>1788</v>
      </c>
      <c r="I106" s="260">
        <v>601.21</v>
      </c>
      <c r="J106" s="260">
        <v>601.21</v>
      </c>
      <c r="K106" s="260">
        <v>601.21</v>
      </c>
      <c r="L106" s="260">
        <v>601.21</v>
      </c>
      <c r="M106" s="260">
        <v>630.80000000000007</v>
      </c>
      <c r="N106" s="260">
        <v>619.03</v>
      </c>
      <c r="O106" s="1218">
        <f>'Material rate'!$T487</f>
        <v>619.03</v>
      </c>
      <c r="P106" s="1097">
        <f>'Material rate'!$T487</f>
        <v>619.03</v>
      </c>
      <c r="Q106" s="1121">
        <f t="shared" si="10"/>
        <v>-11.770000000000095</v>
      </c>
      <c r="R106" s="1122">
        <f t="shared" si="7"/>
        <v>1.9013618079899351E-2</v>
      </c>
      <c r="S106" s="175"/>
    </row>
    <row r="107" spans="1:19" ht="18">
      <c r="A107" s="174">
        <v>101</v>
      </c>
      <c r="B107" s="174"/>
      <c r="C107" s="174"/>
      <c r="D107" s="698" t="s">
        <v>3583</v>
      </c>
      <c r="E107" s="579" t="s">
        <v>2773</v>
      </c>
      <c r="F107" s="260">
        <v>274.66000000000003</v>
      </c>
      <c r="G107" s="260">
        <v>336.2</v>
      </c>
      <c r="H107" s="1052">
        <v>336.2</v>
      </c>
      <c r="I107" s="260">
        <v>366.53999999999996</v>
      </c>
      <c r="J107" s="1052">
        <v>366.53999999999996</v>
      </c>
      <c r="K107" s="1052">
        <v>366.53999999999996</v>
      </c>
      <c r="L107" s="1052">
        <v>366.53999999999996</v>
      </c>
      <c r="M107" s="1052">
        <v>384.58</v>
      </c>
      <c r="N107" s="1052">
        <v>377.40499999999997</v>
      </c>
      <c r="O107" s="1219">
        <f>'Material rate'!$S487/16*3.28</f>
        <v>377.40499999999997</v>
      </c>
      <c r="P107" s="1102">
        <f>'Material rate'!$S487/16*3.28</f>
        <v>377.40499999999997</v>
      </c>
      <c r="Q107" s="1121">
        <f t="shared" si="10"/>
        <v>-7.1750000000000114</v>
      </c>
      <c r="R107" s="1122">
        <f t="shared" si="7"/>
        <v>1.9011406844106495E-2</v>
      </c>
      <c r="S107" s="175"/>
    </row>
    <row r="108" spans="1:19" ht="18">
      <c r="A108" s="174">
        <v>102</v>
      </c>
      <c r="B108" s="174"/>
      <c r="C108" s="174">
        <f>C106+1</f>
        <v>100</v>
      </c>
      <c r="D108" s="698" t="s">
        <v>3586</v>
      </c>
      <c r="E108" s="579" t="s">
        <v>3463</v>
      </c>
      <c r="F108" s="260">
        <v>414.5</v>
      </c>
      <c r="G108" s="260">
        <v>1619</v>
      </c>
      <c r="H108" s="260">
        <v>1619</v>
      </c>
      <c r="I108" s="260">
        <v>544.38</v>
      </c>
      <c r="J108" s="260">
        <v>544.38</v>
      </c>
      <c r="K108" s="260">
        <v>544.38</v>
      </c>
      <c r="L108" s="260">
        <v>544.38</v>
      </c>
      <c r="M108" s="260">
        <v>571.62</v>
      </c>
      <c r="N108" s="260">
        <v>560.86</v>
      </c>
      <c r="O108" s="1218">
        <f>'Material rate'!$T489</f>
        <v>560.86</v>
      </c>
      <c r="P108" s="1097">
        <f>'Material rate'!$T489</f>
        <v>560.86</v>
      </c>
      <c r="Q108" s="1121">
        <f t="shared" si="10"/>
        <v>-10.759999999999991</v>
      </c>
      <c r="R108" s="1122">
        <f t="shared" si="7"/>
        <v>1.9184823307064135E-2</v>
      </c>
      <c r="S108" s="175"/>
    </row>
    <row r="109" spans="1:19" ht="18">
      <c r="A109" s="174">
        <v>103</v>
      </c>
      <c r="B109" s="174"/>
      <c r="C109" s="174"/>
      <c r="D109" s="698" t="s">
        <v>3584</v>
      </c>
      <c r="E109" s="579" t="s">
        <v>2773</v>
      </c>
      <c r="F109" s="260">
        <v>252.71</v>
      </c>
      <c r="G109" s="260">
        <v>304.63</v>
      </c>
      <c r="H109" s="1052">
        <v>304.63</v>
      </c>
      <c r="I109" s="260">
        <v>331.89499999999998</v>
      </c>
      <c r="J109" s="1052">
        <v>331.89499999999998</v>
      </c>
      <c r="K109" s="1052">
        <v>331.89499999999998</v>
      </c>
      <c r="L109" s="1052">
        <v>331.89499999999998</v>
      </c>
      <c r="M109" s="1052">
        <v>348.5</v>
      </c>
      <c r="N109" s="1052">
        <v>341.94</v>
      </c>
      <c r="O109" s="1219">
        <f>'Material rate'!$S489/16*3.28</f>
        <v>341.94</v>
      </c>
      <c r="P109" s="1102">
        <f>'Material rate'!$S489/16*3.28</f>
        <v>341.94</v>
      </c>
      <c r="Q109" s="1121">
        <f t="shared" si="10"/>
        <v>-6.5600000000000023</v>
      </c>
      <c r="R109" s="1122">
        <f t="shared" si="7"/>
        <v>1.9184652278177464E-2</v>
      </c>
      <c r="S109" s="175"/>
    </row>
    <row r="110" spans="1:19" ht="18">
      <c r="A110" s="174">
        <v>104</v>
      </c>
      <c r="B110" s="174"/>
      <c r="C110" s="174">
        <f>C108+1</f>
        <v>101</v>
      </c>
      <c r="D110" s="698" t="s">
        <v>1726</v>
      </c>
      <c r="E110" s="579" t="s">
        <v>3463</v>
      </c>
      <c r="F110" s="260">
        <v>557.04</v>
      </c>
      <c r="G110" s="260">
        <v>2531</v>
      </c>
      <c r="H110" s="260">
        <v>2531</v>
      </c>
      <c r="I110" s="260">
        <v>854.07</v>
      </c>
      <c r="J110" s="260">
        <v>854.07</v>
      </c>
      <c r="K110" s="260">
        <v>854.07</v>
      </c>
      <c r="L110" s="260">
        <v>854.07</v>
      </c>
      <c r="M110" s="260">
        <v>896.44</v>
      </c>
      <c r="N110" s="260">
        <v>879.63</v>
      </c>
      <c r="O110" s="1218">
        <f>'Material rate'!$T483</f>
        <v>879.63</v>
      </c>
      <c r="P110" s="1097">
        <f>'Material rate'!$T483</f>
        <v>879.63</v>
      </c>
      <c r="Q110" s="1121">
        <f t="shared" si="10"/>
        <v>-16.810000000000059</v>
      </c>
      <c r="R110" s="1122">
        <f t="shared" si="7"/>
        <v>1.9110307743028385E-2</v>
      </c>
      <c r="S110" s="175"/>
    </row>
    <row r="111" spans="1:19" ht="18">
      <c r="A111" s="174">
        <v>105</v>
      </c>
      <c r="B111" s="174"/>
      <c r="C111" s="174">
        <f t="shared" si="11"/>
        <v>102</v>
      </c>
      <c r="D111" s="698" t="s">
        <v>2344</v>
      </c>
      <c r="E111" s="579" t="s">
        <v>3463</v>
      </c>
      <c r="F111" s="260">
        <v>728.44</v>
      </c>
      <c r="G111" s="260">
        <v>17389</v>
      </c>
      <c r="H111" s="260">
        <v>17389</v>
      </c>
      <c r="I111" s="260">
        <v>976.23318385650225</v>
      </c>
      <c r="J111" s="260">
        <v>976.23318385650225</v>
      </c>
      <c r="K111" s="260">
        <v>976.23318385650225</v>
      </c>
      <c r="L111" s="260">
        <v>976.23318385650225</v>
      </c>
      <c r="M111" s="260">
        <v>1015.2466367713005</v>
      </c>
      <c r="N111" s="260">
        <v>1015.2466367713005</v>
      </c>
      <c r="O111" s="1218">
        <f>'Material rate'!$T438</f>
        <v>1015.2466367713005</v>
      </c>
      <c r="P111" s="1097">
        <f>'Material rate'!$T438</f>
        <v>1015.2466367713005</v>
      </c>
      <c r="Q111" s="1121">
        <f t="shared" si="10"/>
        <v>0</v>
      </c>
      <c r="R111" s="1122">
        <f t="shared" si="7"/>
        <v>0</v>
      </c>
      <c r="S111" s="175"/>
    </row>
    <row r="112" spans="1:19" ht="18">
      <c r="A112" s="174">
        <v>106</v>
      </c>
      <c r="B112" s="174"/>
      <c r="C112" s="174">
        <f t="shared" si="11"/>
        <v>103</v>
      </c>
      <c r="D112" s="698" t="s">
        <v>3712</v>
      </c>
      <c r="E112" s="579" t="s">
        <v>3463</v>
      </c>
      <c r="F112" s="690"/>
      <c r="G112" s="690"/>
      <c r="H112" s="260">
        <v>0</v>
      </c>
      <c r="I112" s="260"/>
      <c r="J112" s="260"/>
      <c r="K112" s="260"/>
      <c r="L112" s="260"/>
      <c r="M112" s="260"/>
      <c r="N112" s="260"/>
      <c r="O112" s="1218"/>
      <c r="P112" s="1097"/>
      <c r="Q112" s="1121">
        <f t="shared" si="10"/>
        <v>0</v>
      </c>
      <c r="R112" s="1122" t="e">
        <f t="shared" si="7"/>
        <v>#DIV/0!</v>
      </c>
      <c r="S112" s="175"/>
    </row>
    <row r="113" spans="1:19" ht="19.5" customHeight="1">
      <c r="A113" s="174">
        <v>107</v>
      </c>
      <c r="B113" s="174"/>
      <c r="C113" s="174">
        <f t="shared" si="11"/>
        <v>104</v>
      </c>
      <c r="D113" s="698" t="s">
        <v>1020</v>
      </c>
      <c r="E113" s="579" t="s">
        <v>3463</v>
      </c>
      <c r="F113" s="260">
        <v>505.16</v>
      </c>
      <c r="G113" s="260">
        <v>11920</v>
      </c>
      <c r="H113" s="260">
        <v>11920</v>
      </c>
      <c r="I113" s="260">
        <v>669.17040358744396</v>
      </c>
      <c r="J113" s="260">
        <v>669.17040358744396</v>
      </c>
      <c r="K113" s="260">
        <v>669.17040358744396</v>
      </c>
      <c r="L113" s="260">
        <v>669.17040358744396</v>
      </c>
      <c r="M113" s="260">
        <v>695.90807174887891</v>
      </c>
      <c r="N113" s="260">
        <v>695.90807174887891</v>
      </c>
      <c r="O113" s="1218">
        <f>'Material rate'!$T436</f>
        <v>695.90807174887891</v>
      </c>
      <c r="P113" s="1097">
        <f>'Material rate'!$T436</f>
        <v>695.90807174887891</v>
      </c>
      <c r="Q113" s="1121">
        <f t="shared" si="10"/>
        <v>0</v>
      </c>
      <c r="R113" s="1122">
        <f t="shared" si="7"/>
        <v>0</v>
      </c>
      <c r="S113" s="175"/>
    </row>
    <row r="114" spans="1:19" ht="18">
      <c r="A114" s="174">
        <v>108</v>
      </c>
      <c r="B114" s="174"/>
      <c r="C114" s="174">
        <f t="shared" si="11"/>
        <v>105</v>
      </c>
      <c r="D114" s="698" t="s">
        <v>2514</v>
      </c>
      <c r="E114" s="579" t="s">
        <v>3463</v>
      </c>
      <c r="F114" s="260">
        <v>522.16999999999996</v>
      </c>
      <c r="G114" s="260">
        <v>12354</v>
      </c>
      <c r="H114" s="260">
        <v>12354</v>
      </c>
      <c r="I114" s="260">
        <v>694.00224215246635</v>
      </c>
      <c r="J114" s="260">
        <v>694.00224215246635</v>
      </c>
      <c r="K114" s="260">
        <v>694.00224215246635</v>
      </c>
      <c r="L114" s="260">
        <v>694.00224215246635</v>
      </c>
      <c r="M114" s="260">
        <v>721.69282511210758</v>
      </c>
      <c r="N114" s="260">
        <v>721.69282511210758</v>
      </c>
      <c r="O114" s="1218">
        <f>'Material rate'!$T437</f>
        <v>721.69282511210758</v>
      </c>
      <c r="P114" s="1097">
        <f>'Material rate'!$T437</f>
        <v>721.69282511210758</v>
      </c>
      <c r="Q114" s="1121">
        <f t="shared" si="10"/>
        <v>0</v>
      </c>
      <c r="R114" s="1122">
        <f t="shared" si="7"/>
        <v>0</v>
      </c>
      <c r="S114" s="175"/>
    </row>
    <row r="115" spans="1:19" ht="18">
      <c r="A115" s="174">
        <v>109</v>
      </c>
      <c r="B115" s="174"/>
      <c r="C115" s="174">
        <f t="shared" si="11"/>
        <v>106</v>
      </c>
      <c r="D115" s="698" t="s">
        <v>3206</v>
      </c>
      <c r="E115" s="579" t="s">
        <v>3463</v>
      </c>
      <c r="F115" s="260">
        <v>468.76</v>
      </c>
      <c r="G115" s="260">
        <v>10912</v>
      </c>
      <c r="H115" s="260">
        <v>10912</v>
      </c>
      <c r="I115" s="260">
        <v>612.61210762331837</v>
      </c>
      <c r="J115" s="260">
        <v>612.61210762331837</v>
      </c>
      <c r="K115" s="260">
        <v>612.61210762331837</v>
      </c>
      <c r="L115" s="260">
        <v>612.61210762331837</v>
      </c>
      <c r="M115" s="260">
        <v>637.10762331838566</v>
      </c>
      <c r="N115" s="260">
        <v>637.10762331838566</v>
      </c>
      <c r="O115" s="1218">
        <f>'Material rate'!$T435</f>
        <v>637.10762331838566</v>
      </c>
      <c r="P115" s="1097">
        <f>'Material rate'!$T435</f>
        <v>637.10762331838566</v>
      </c>
      <c r="Q115" s="1121">
        <f t="shared" si="10"/>
        <v>0</v>
      </c>
      <c r="R115" s="1122">
        <f t="shared" si="7"/>
        <v>0</v>
      </c>
      <c r="S115" s="175"/>
    </row>
    <row r="116" spans="1:19" ht="18">
      <c r="A116" s="174">
        <v>110</v>
      </c>
      <c r="B116" s="174"/>
      <c r="C116" s="174">
        <f t="shared" si="11"/>
        <v>107</v>
      </c>
      <c r="D116" s="698" t="s">
        <v>403</v>
      </c>
      <c r="E116" s="579" t="s">
        <v>3463</v>
      </c>
      <c r="F116" s="260">
        <v>432.51</v>
      </c>
      <c r="G116" s="260">
        <v>10133</v>
      </c>
      <c r="H116" s="260">
        <v>10133</v>
      </c>
      <c r="I116" s="260">
        <v>565.02242152466363</v>
      </c>
      <c r="J116" s="260">
        <v>565.02242152466363</v>
      </c>
      <c r="K116" s="260">
        <v>565.02242152466363</v>
      </c>
      <c r="L116" s="260">
        <v>565.02242152466363</v>
      </c>
      <c r="M116" s="260">
        <v>587.55605381165924</v>
      </c>
      <c r="N116" s="260">
        <v>587.55605381165924</v>
      </c>
      <c r="O116" s="1218">
        <f>'Material rate'!$T434</f>
        <v>587.55605381165924</v>
      </c>
      <c r="P116" s="1097">
        <f>'Material rate'!$T434</f>
        <v>587.55605381165924</v>
      </c>
      <c r="Q116" s="1121">
        <f t="shared" si="10"/>
        <v>0</v>
      </c>
      <c r="R116" s="1122">
        <f t="shared" si="7"/>
        <v>0</v>
      </c>
      <c r="S116" s="175"/>
    </row>
    <row r="117" spans="1:19" ht="18">
      <c r="A117" s="174"/>
      <c r="B117" s="174"/>
      <c r="C117" s="174">
        <f t="shared" si="11"/>
        <v>108</v>
      </c>
      <c r="D117" s="698" t="s">
        <v>5804</v>
      </c>
      <c r="E117" s="579" t="s">
        <v>3463</v>
      </c>
      <c r="F117" s="260"/>
      <c r="G117" s="260"/>
      <c r="H117" s="260"/>
      <c r="I117" s="260"/>
      <c r="J117" s="260"/>
      <c r="K117" s="260"/>
      <c r="L117" s="260"/>
      <c r="M117" s="260"/>
      <c r="N117" s="260">
        <v>556.22197309417038</v>
      </c>
      <c r="O117" s="1218">
        <f>'Material rate'!T433</f>
        <v>556.22197309417038</v>
      </c>
      <c r="P117" s="1097"/>
      <c r="Q117" s="1121"/>
      <c r="R117" s="1122"/>
      <c r="S117" s="175"/>
    </row>
    <row r="118" spans="1:19" ht="36">
      <c r="A118" s="174">
        <v>111</v>
      </c>
      <c r="B118" s="174"/>
      <c r="C118" s="174">
        <f t="shared" si="11"/>
        <v>109</v>
      </c>
      <c r="D118" s="700" t="s">
        <v>3380</v>
      </c>
      <c r="E118" s="579"/>
      <c r="F118" s="260"/>
      <c r="G118" s="260"/>
      <c r="H118" s="260">
        <v>0</v>
      </c>
      <c r="I118" s="260"/>
      <c r="J118" s="260"/>
      <c r="K118" s="260"/>
      <c r="L118" s="260"/>
      <c r="M118" s="260"/>
      <c r="N118" s="260"/>
      <c r="O118" s="1218"/>
      <c r="P118" s="1097"/>
      <c r="Q118" s="1121">
        <f t="shared" ref="Q118:Q181" si="12">O118-M118</f>
        <v>0</v>
      </c>
      <c r="R118" s="1122" t="e">
        <f t="shared" si="7"/>
        <v>#DIV/0!</v>
      </c>
      <c r="S118" s="175"/>
    </row>
    <row r="119" spans="1:19" ht="22.5" customHeight="1">
      <c r="A119" s="174">
        <v>112</v>
      </c>
      <c r="B119" s="701" t="s">
        <v>5282</v>
      </c>
      <c r="C119" s="174"/>
      <c r="D119" s="701" t="s">
        <v>3477</v>
      </c>
      <c r="E119" s="579" t="s">
        <v>3463</v>
      </c>
      <c r="F119" s="260">
        <v>1183.5999999999999</v>
      </c>
      <c r="G119" s="260">
        <v>127</v>
      </c>
      <c r="H119" s="260">
        <v>127</v>
      </c>
      <c r="I119" s="260">
        <v>1366.52</v>
      </c>
      <c r="J119" s="260">
        <v>1366.52</v>
      </c>
      <c r="K119" s="260">
        <v>1366.52</v>
      </c>
      <c r="L119" s="260">
        <v>1366.52</v>
      </c>
      <c r="M119" s="260">
        <v>1452.6000000000001</v>
      </c>
      <c r="N119" s="260">
        <v>1452.6000000000001</v>
      </c>
      <c r="O119" s="1218">
        <f>'Material rate'!$T569</f>
        <v>1452.6000000000001</v>
      </c>
      <c r="P119" s="1097">
        <f>'Material rate'!$T569</f>
        <v>1452.6000000000001</v>
      </c>
      <c r="Q119" s="1121">
        <f t="shared" si="12"/>
        <v>0</v>
      </c>
      <c r="R119" s="1122">
        <f t="shared" si="7"/>
        <v>0</v>
      </c>
      <c r="S119" s="175"/>
    </row>
    <row r="120" spans="1:19" ht="17.25">
      <c r="A120" s="174">
        <v>113</v>
      </c>
      <c r="B120" s="174"/>
      <c r="C120" s="174"/>
      <c r="D120" s="701" t="s">
        <v>3478</v>
      </c>
      <c r="E120" s="579" t="s">
        <v>3463</v>
      </c>
      <c r="F120" s="260">
        <v>1361.14</v>
      </c>
      <c r="G120" s="260">
        <v>146</v>
      </c>
      <c r="H120" s="260">
        <v>146</v>
      </c>
      <c r="I120" s="260">
        <v>1570.96</v>
      </c>
      <c r="J120" s="260">
        <v>1570.96</v>
      </c>
      <c r="K120" s="260">
        <v>1570.96</v>
      </c>
      <c r="L120" s="260">
        <v>1570.96</v>
      </c>
      <c r="M120" s="260">
        <v>1667.8</v>
      </c>
      <c r="N120" s="260">
        <v>1667.8</v>
      </c>
      <c r="O120" s="1218">
        <f>'Material rate'!$T570</f>
        <v>1667.8</v>
      </c>
      <c r="P120" s="1097">
        <f>'Material rate'!$T570</f>
        <v>1667.8</v>
      </c>
      <c r="Q120" s="1121">
        <f t="shared" si="12"/>
        <v>0</v>
      </c>
      <c r="R120" s="1122">
        <f t="shared" si="7"/>
        <v>0</v>
      </c>
      <c r="S120" s="175"/>
    </row>
    <row r="121" spans="1:19" ht="36" customHeight="1">
      <c r="A121" s="174">
        <v>114</v>
      </c>
      <c r="B121" s="174"/>
      <c r="C121" s="174">
        <f>+C118+1</f>
        <v>110</v>
      </c>
      <c r="D121" s="700" t="s">
        <v>3381</v>
      </c>
      <c r="E121" s="174"/>
      <c r="F121" s="174"/>
      <c r="G121" s="174"/>
      <c r="H121" s="174">
        <v>0</v>
      </c>
      <c r="I121" s="260"/>
      <c r="J121" s="174"/>
      <c r="K121" s="174"/>
      <c r="L121" s="174"/>
      <c r="M121" s="174"/>
      <c r="N121" s="174"/>
      <c r="O121" s="1222"/>
      <c r="P121" s="1103"/>
      <c r="Q121" s="1121">
        <f t="shared" si="12"/>
        <v>0</v>
      </c>
      <c r="R121" s="1122" t="e">
        <f t="shared" si="7"/>
        <v>#DIV/0!</v>
      </c>
      <c r="S121" s="175"/>
    </row>
    <row r="122" spans="1:19" ht="25.5" customHeight="1">
      <c r="A122" s="174">
        <v>115</v>
      </c>
      <c r="B122" s="701" t="s">
        <v>5283</v>
      </c>
      <c r="C122" s="174"/>
      <c r="D122" s="701" t="s">
        <v>3477</v>
      </c>
      <c r="E122" s="579" t="s">
        <v>3463</v>
      </c>
      <c r="F122" s="260">
        <v>2012.16</v>
      </c>
      <c r="G122" s="260">
        <v>216</v>
      </c>
      <c r="H122" s="260">
        <v>216</v>
      </c>
      <c r="I122" s="260">
        <v>2324.16</v>
      </c>
      <c r="J122" s="260">
        <v>2324.16</v>
      </c>
      <c r="K122" s="260">
        <v>2324.16</v>
      </c>
      <c r="L122" s="260">
        <v>2324.16</v>
      </c>
      <c r="M122" s="260">
        <v>2474.8000000000002</v>
      </c>
      <c r="N122" s="260">
        <v>2474.8000000000002</v>
      </c>
      <c r="O122" s="1218">
        <f>'Material rate'!$T571</f>
        <v>2474.8000000000002</v>
      </c>
      <c r="P122" s="1097">
        <f>'Material rate'!$T571</f>
        <v>2474.8000000000002</v>
      </c>
      <c r="Q122" s="1121">
        <f t="shared" si="12"/>
        <v>0</v>
      </c>
      <c r="R122" s="1122">
        <f t="shared" si="7"/>
        <v>0</v>
      </c>
      <c r="S122" s="175"/>
    </row>
    <row r="123" spans="1:19" ht="24.75" customHeight="1">
      <c r="A123" s="174">
        <v>116</v>
      </c>
      <c r="B123" s="701" t="s">
        <v>5284</v>
      </c>
      <c r="C123" s="174"/>
      <c r="D123" s="701" t="s">
        <v>3478</v>
      </c>
      <c r="E123" s="579" t="s">
        <v>3463</v>
      </c>
      <c r="F123" s="174">
        <v>2367.1999999999998</v>
      </c>
      <c r="G123" s="174">
        <v>255</v>
      </c>
      <c r="H123" s="174">
        <v>255</v>
      </c>
      <c r="I123" s="260">
        <v>2743.8</v>
      </c>
      <c r="J123" s="174">
        <v>2743.8</v>
      </c>
      <c r="K123" s="174">
        <v>2743.8</v>
      </c>
      <c r="L123" s="174">
        <v>2743.8</v>
      </c>
      <c r="M123" s="174">
        <v>2915.96</v>
      </c>
      <c r="N123" s="174">
        <v>2915.96</v>
      </c>
      <c r="O123" s="1222">
        <f>'Material rate'!$T572</f>
        <v>2915.96</v>
      </c>
      <c r="P123" s="1103">
        <f>'Material rate'!$T572</f>
        <v>2915.96</v>
      </c>
      <c r="Q123" s="1121">
        <f t="shared" si="12"/>
        <v>0</v>
      </c>
      <c r="R123" s="1122">
        <f t="shared" si="7"/>
        <v>0</v>
      </c>
      <c r="S123" s="175"/>
    </row>
    <row r="124" spans="1:19" ht="35.25" customHeight="1">
      <c r="A124" s="174">
        <v>117</v>
      </c>
      <c r="B124" s="174"/>
      <c r="C124" s="174">
        <f>+C121+1</f>
        <v>111</v>
      </c>
      <c r="D124" s="700" t="s">
        <v>2737</v>
      </c>
      <c r="E124" s="579" t="s">
        <v>3463</v>
      </c>
      <c r="F124" s="260">
        <v>2722.28</v>
      </c>
      <c r="G124" s="260"/>
      <c r="H124" s="260">
        <v>0</v>
      </c>
      <c r="I124" s="260"/>
      <c r="J124" s="260"/>
      <c r="K124" s="260"/>
      <c r="L124" s="260"/>
      <c r="M124" s="260"/>
      <c r="N124" s="260"/>
      <c r="O124" s="1218"/>
      <c r="P124" s="1097"/>
      <c r="Q124" s="1121">
        <f t="shared" si="12"/>
        <v>0</v>
      </c>
      <c r="R124" s="1122" t="e">
        <f t="shared" si="7"/>
        <v>#DIV/0!</v>
      </c>
      <c r="S124" s="175"/>
    </row>
    <row r="125" spans="1:19" ht="17.25">
      <c r="A125" s="174"/>
      <c r="B125" s="174"/>
      <c r="C125" s="174"/>
      <c r="D125" s="701" t="s">
        <v>3477</v>
      </c>
      <c r="E125" s="579"/>
      <c r="F125" s="260"/>
      <c r="G125" s="260">
        <v>293</v>
      </c>
      <c r="H125" s="260">
        <v>293</v>
      </c>
      <c r="I125" s="260">
        <v>3152.6800000000003</v>
      </c>
      <c r="J125" s="260">
        <v>3152.6800000000003</v>
      </c>
      <c r="K125" s="260">
        <v>3152.6800000000003</v>
      </c>
      <c r="L125" s="260">
        <v>3152.6800000000003</v>
      </c>
      <c r="M125" s="260">
        <v>3357.12</v>
      </c>
      <c r="N125" s="260">
        <v>3357.12</v>
      </c>
      <c r="O125" s="1218">
        <f>'Material rate'!$T573</f>
        <v>3357.12</v>
      </c>
      <c r="P125" s="1097">
        <f>'Material rate'!$T573</f>
        <v>3357.12</v>
      </c>
      <c r="Q125" s="1121">
        <f t="shared" si="12"/>
        <v>0</v>
      </c>
      <c r="R125" s="1122">
        <f t="shared" si="7"/>
        <v>0</v>
      </c>
      <c r="S125" s="175"/>
    </row>
    <row r="126" spans="1:19" ht="17.25">
      <c r="A126" s="174"/>
      <c r="B126" s="174"/>
      <c r="C126" s="174"/>
      <c r="D126" s="701" t="s">
        <v>3478</v>
      </c>
      <c r="E126" s="579"/>
      <c r="F126" s="260"/>
      <c r="G126" s="260">
        <v>382</v>
      </c>
      <c r="H126" s="260">
        <v>382</v>
      </c>
      <c r="I126" s="260">
        <v>4110.32</v>
      </c>
      <c r="J126" s="260">
        <v>4110.32</v>
      </c>
      <c r="K126" s="260">
        <v>4110.32</v>
      </c>
      <c r="L126" s="260">
        <v>4110.32</v>
      </c>
      <c r="M126" s="260">
        <v>4379.32</v>
      </c>
      <c r="N126" s="260">
        <v>4379.32</v>
      </c>
      <c r="O126" s="1218">
        <f>'Material rate'!$T574</f>
        <v>4379.32</v>
      </c>
      <c r="P126" s="1097">
        <f>'Material rate'!$T574</f>
        <v>4379.32</v>
      </c>
      <c r="Q126" s="1121">
        <f t="shared" si="12"/>
        <v>0</v>
      </c>
      <c r="R126" s="1122">
        <f t="shared" si="7"/>
        <v>0</v>
      </c>
      <c r="S126" s="175"/>
    </row>
    <row r="127" spans="1:19" ht="42.75" customHeight="1">
      <c r="A127" s="174">
        <v>118</v>
      </c>
      <c r="B127" s="174"/>
      <c r="C127" s="174"/>
      <c r="D127" s="700" t="s">
        <v>3471</v>
      </c>
      <c r="E127" s="579" t="s">
        <v>2570</v>
      </c>
      <c r="F127" s="260">
        <v>60.5</v>
      </c>
      <c r="G127" s="260">
        <v>67</v>
      </c>
      <c r="H127" s="260">
        <v>67</v>
      </c>
      <c r="I127" s="260">
        <v>67</v>
      </c>
      <c r="J127" s="260">
        <v>67</v>
      </c>
      <c r="K127" s="260">
        <v>67</v>
      </c>
      <c r="L127" s="260">
        <v>67</v>
      </c>
      <c r="M127" s="260">
        <v>71</v>
      </c>
      <c r="N127" s="260">
        <v>71</v>
      </c>
      <c r="O127" s="1218">
        <f>'Material rate'!$T575</f>
        <v>71</v>
      </c>
      <c r="P127" s="1097">
        <f>'Material rate'!$T575</f>
        <v>71</v>
      </c>
      <c r="Q127" s="1121">
        <f t="shared" si="12"/>
        <v>0</v>
      </c>
      <c r="R127" s="1122">
        <f t="shared" si="7"/>
        <v>0</v>
      </c>
      <c r="S127" s="175"/>
    </row>
    <row r="128" spans="1:19" ht="23.25" customHeight="1">
      <c r="A128" s="174">
        <v>119</v>
      </c>
      <c r="B128" s="174"/>
      <c r="C128" s="175"/>
      <c r="D128" s="700" t="s">
        <v>3472</v>
      </c>
      <c r="E128" s="579" t="s">
        <v>2570</v>
      </c>
      <c r="F128" s="260">
        <v>6.05</v>
      </c>
      <c r="G128" s="260">
        <v>7</v>
      </c>
      <c r="H128" s="260">
        <v>7</v>
      </c>
      <c r="I128" s="260">
        <v>7</v>
      </c>
      <c r="J128" s="260">
        <v>7</v>
      </c>
      <c r="K128" s="260">
        <v>7</v>
      </c>
      <c r="L128" s="260">
        <v>7</v>
      </c>
      <c r="M128" s="260">
        <v>7</v>
      </c>
      <c r="N128" s="260">
        <v>7</v>
      </c>
      <c r="O128" s="1218">
        <f>'Material rate'!$T576</f>
        <v>7</v>
      </c>
      <c r="P128" s="1097">
        <f>'Material rate'!$T576</f>
        <v>7</v>
      </c>
      <c r="Q128" s="1121">
        <f t="shared" si="12"/>
        <v>0</v>
      </c>
      <c r="R128" s="1122">
        <f t="shared" si="7"/>
        <v>0</v>
      </c>
      <c r="S128" s="175"/>
    </row>
    <row r="129" spans="1:19" ht="18">
      <c r="A129" s="174">
        <v>120</v>
      </c>
      <c r="B129" s="174"/>
      <c r="C129" s="175"/>
      <c r="D129" s="698" t="s">
        <v>117</v>
      </c>
      <c r="E129" s="579" t="s">
        <v>2570</v>
      </c>
      <c r="F129" s="260">
        <v>25</v>
      </c>
      <c r="G129" s="260">
        <v>28</v>
      </c>
      <c r="H129" s="260">
        <v>28</v>
      </c>
      <c r="I129" s="260">
        <v>28</v>
      </c>
      <c r="J129" s="260">
        <v>28</v>
      </c>
      <c r="K129" s="260">
        <v>28</v>
      </c>
      <c r="L129" s="260">
        <v>28</v>
      </c>
      <c r="M129" s="260">
        <v>28</v>
      </c>
      <c r="N129" s="260">
        <v>34.125000000000007</v>
      </c>
      <c r="O129" s="1218">
        <f>'Material rate'!$T677</f>
        <v>34.125000000000007</v>
      </c>
      <c r="P129" s="1097">
        <f>'Material rate'!$T677</f>
        <v>34.125000000000007</v>
      </c>
      <c r="Q129" s="1121">
        <f t="shared" si="12"/>
        <v>6.1250000000000071</v>
      </c>
      <c r="R129" s="1122">
        <f t="shared" si="7"/>
        <v>-0.17948717948717965</v>
      </c>
      <c r="S129" s="175"/>
    </row>
    <row r="130" spans="1:19" ht="17.25" customHeight="1">
      <c r="A130" s="174">
        <v>121</v>
      </c>
      <c r="B130" s="701" t="s">
        <v>5286</v>
      </c>
      <c r="C130" s="174">
        <f>+C124+1</f>
        <v>112</v>
      </c>
      <c r="D130" s="997" t="s">
        <v>116</v>
      </c>
      <c r="E130" s="579" t="s">
        <v>2570</v>
      </c>
      <c r="F130" s="260">
        <v>24.16</v>
      </c>
      <c r="G130" s="260">
        <v>27.5</v>
      </c>
      <c r="H130" s="260">
        <v>27.5</v>
      </c>
      <c r="I130" s="260">
        <v>29.666666666666668</v>
      </c>
      <c r="J130" s="260">
        <v>29.666666666666668</v>
      </c>
      <c r="K130" s="260">
        <v>29.666666666666668</v>
      </c>
      <c r="L130" s="260">
        <v>29.666666666666668</v>
      </c>
      <c r="M130" s="260">
        <v>32.5</v>
      </c>
      <c r="N130" s="260">
        <v>32.5</v>
      </c>
      <c r="O130" s="1218">
        <f>'Material rate'!$T678/6</f>
        <v>32.5</v>
      </c>
      <c r="P130" s="1097">
        <f>'Material rate'!$T678/6</f>
        <v>32.5</v>
      </c>
      <c r="Q130" s="1121">
        <f t="shared" si="12"/>
        <v>0</v>
      </c>
      <c r="R130" s="1122">
        <f t="shared" si="7"/>
        <v>0</v>
      </c>
      <c r="S130" s="175"/>
    </row>
    <row r="131" spans="1:19" ht="18">
      <c r="A131" s="174">
        <v>122</v>
      </c>
      <c r="B131" s="701"/>
      <c r="C131" s="174">
        <f>+C130+1</f>
        <v>113</v>
      </c>
      <c r="D131" s="698" t="s">
        <v>2368</v>
      </c>
      <c r="E131" s="579" t="s">
        <v>2570</v>
      </c>
      <c r="F131" s="260">
        <v>8.64</v>
      </c>
      <c r="G131" s="260">
        <v>11.785714285714286</v>
      </c>
      <c r="H131" s="260">
        <v>11.785714285714286</v>
      </c>
      <c r="I131" s="260">
        <v>12.714285714285714</v>
      </c>
      <c r="J131" s="260">
        <v>12.714285714285714</v>
      </c>
      <c r="K131" s="260">
        <v>12.714285714285714</v>
      </c>
      <c r="L131" s="260">
        <v>12.714285714285714</v>
      </c>
      <c r="M131" s="260">
        <v>13.928571428571429</v>
      </c>
      <c r="N131" s="260">
        <v>13.928571428571429</v>
      </c>
      <c r="O131" s="1218">
        <f>'Material rate'!$T678/14</f>
        <v>13.928571428571429</v>
      </c>
      <c r="P131" s="1097">
        <f>'Material rate'!$T678/14</f>
        <v>13.928571428571429</v>
      </c>
      <c r="Q131" s="1121">
        <f t="shared" si="12"/>
        <v>0</v>
      </c>
      <c r="R131" s="1122">
        <f t="shared" si="7"/>
        <v>0</v>
      </c>
      <c r="S131" s="175"/>
    </row>
    <row r="132" spans="1:19" ht="20.25" customHeight="1">
      <c r="A132" s="174">
        <v>123</v>
      </c>
      <c r="B132" s="701" t="s">
        <v>5287</v>
      </c>
      <c r="C132" s="174">
        <f t="shared" si="11"/>
        <v>114</v>
      </c>
      <c r="D132" s="698" t="s">
        <v>1181</v>
      </c>
      <c r="E132" s="579" t="s">
        <v>2570</v>
      </c>
      <c r="F132" s="260">
        <v>3</v>
      </c>
      <c r="G132" s="260">
        <v>3</v>
      </c>
      <c r="H132" s="260">
        <v>3</v>
      </c>
      <c r="I132" s="260">
        <v>3</v>
      </c>
      <c r="J132" s="260">
        <v>3</v>
      </c>
      <c r="K132" s="260">
        <v>3</v>
      </c>
      <c r="L132" s="260">
        <v>3</v>
      </c>
      <c r="M132" s="260">
        <v>3</v>
      </c>
      <c r="N132" s="260">
        <v>3</v>
      </c>
      <c r="O132" s="1218">
        <f>'Material rate'!$T695</f>
        <v>3</v>
      </c>
      <c r="P132" s="1097">
        <f>'Material rate'!$T695</f>
        <v>3</v>
      </c>
      <c r="Q132" s="1121">
        <f t="shared" si="12"/>
        <v>0</v>
      </c>
      <c r="R132" s="1122">
        <f t="shared" si="7"/>
        <v>0</v>
      </c>
      <c r="S132" s="175"/>
    </row>
    <row r="133" spans="1:19" ht="18">
      <c r="A133" s="174">
        <v>124</v>
      </c>
      <c r="B133" s="701"/>
      <c r="C133" s="174">
        <f t="shared" si="11"/>
        <v>115</v>
      </c>
      <c r="D133" s="698" t="s">
        <v>1182</v>
      </c>
      <c r="E133" s="579" t="s">
        <v>2570</v>
      </c>
      <c r="F133" s="689"/>
      <c r="G133" s="689"/>
      <c r="H133" s="260">
        <v>0</v>
      </c>
      <c r="I133" s="260"/>
      <c r="J133" s="260"/>
      <c r="K133" s="260"/>
      <c r="L133" s="260"/>
      <c r="M133" s="260"/>
      <c r="N133" s="260"/>
      <c r="O133" s="1218"/>
      <c r="P133" s="1097"/>
      <c r="Q133" s="1121">
        <f t="shared" si="12"/>
        <v>0</v>
      </c>
      <c r="R133" s="1122" t="e">
        <f t="shared" si="7"/>
        <v>#DIV/0!</v>
      </c>
      <c r="S133" s="175"/>
    </row>
    <row r="134" spans="1:19" ht="18">
      <c r="A134" s="174">
        <v>125</v>
      </c>
      <c r="B134" s="701">
        <v>2.1</v>
      </c>
      <c r="C134" s="174">
        <f t="shared" si="11"/>
        <v>116</v>
      </c>
      <c r="D134" s="698" t="s">
        <v>491</v>
      </c>
      <c r="E134" s="579" t="s">
        <v>2570</v>
      </c>
      <c r="F134" s="260">
        <v>16</v>
      </c>
      <c r="G134" s="260">
        <v>18</v>
      </c>
      <c r="H134" s="1052">
        <v>18</v>
      </c>
      <c r="I134" s="260">
        <v>18</v>
      </c>
      <c r="J134" s="1058">
        <v>18</v>
      </c>
      <c r="K134" s="1058">
        <v>18</v>
      </c>
      <c r="L134" s="1058">
        <v>18</v>
      </c>
      <c r="M134" s="1058">
        <v>19</v>
      </c>
      <c r="N134" s="1058">
        <v>19</v>
      </c>
      <c r="O134" s="1219">
        <f>'Material rate'!$S25</f>
        <v>20</v>
      </c>
      <c r="P134" s="1098">
        <f>'Material rate'!$S25</f>
        <v>20</v>
      </c>
      <c r="Q134" s="1121">
        <f t="shared" si="12"/>
        <v>1</v>
      </c>
      <c r="R134" s="1122">
        <f t="shared" si="7"/>
        <v>-0.05</v>
      </c>
      <c r="S134" s="175"/>
    </row>
    <row r="135" spans="1:19" ht="18">
      <c r="A135" s="174">
        <v>126</v>
      </c>
      <c r="B135" s="701"/>
      <c r="C135" s="174">
        <f t="shared" si="11"/>
        <v>117</v>
      </c>
      <c r="D135" s="698" t="s">
        <v>1081</v>
      </c>
      <c r="E135" s="579" t="s">
        <v>3463</v>
      </c>
      <c r="F135" s="260">
        <v>473.44</v>
      </c>
      <c r="G135" s="260">
        <v>54</v>
      </c>
      <c r="H135" s="260">
        <v>54</v>
      </c>
      <c r="I135" s="260">
        <v>581.04</v>
      </c>
      <c r="J135" s="260">
        <v>581.04</v>
      </c>
      <c r="K135" s="260">
        <v>581.04</v>
      </c>
      <c r="L135" s="260">
        <v>581.04</v>
      </c>
      <c r="M135" s="260">
        <v>613.32000000000005</v>
      </c>
      <c r="N135" s="260">
        <v>613.32000000000005</v>
      </c>
      <c r="O135" s="1218">
        <f>'Material rate'!$T744</f>
        <v>613.32000000000005</v>
      </c>
      <c r="P135" s="1097">
        <f>'Material rate'!$T744</f>
        <v>613.32000000000005</v>
      </c>
      <c r="Q135" s="1121">
        <f t="shared" si="12"/>
        <v>0</v>
      </c>
      <c r="R135" s="1122">
        <f t="shared" si="7"/>
        <v>0</v>
      </c>
      <c r="S135" s="175"/>
    </row>
    <row r="136" spans="1:19" ht="18">
      <c r="A136" s="174">
        <v>127</v>
      </c>
      <c r="B136" s="701"/>
      <c r="C136" s="174">
        <f t="shared" si="11"/>
        <v>118</v>
      </c>
      <c r="D136" s="698" t="s">
        <v>3801</v>
      </c>
      <c r="E136" s="579" t="s">
        <v>3463</v>
      </c>
      <c r="F136" s="260">
        <v>1700</v>
      </c>
      <c r="G136" s="260">
        <v>43</v>
      </c>
      <c r="H136" s="260">
        <v>43</v>
      </c>
      <c r="I136" s="260">
        <v>462.68</v>
      </c>
      <c r="J136" s="260">
        <v>462.68</v>
      </c>
      <c r="K136" s="260">
        <v>462.68</v>
      </c>
      <c r="L136" s="260">
        <v>462.68</v>
      </c>
      <c r="M136" s="260">
        <v>484.2</v>
      </c>
      <c r="N136" s="260">
        <v>484.2</v>
      </c>
      <c r="O136" s="1218">
        <f>'Material rate'!$T746</f>
        <v>484.2</v>
      </c>
      <c r="P136" s="1097">
        <f>'Material rate'!$T746</f>
        <v>484.2</v>
      </c>
      <c r="Q136" s="1121">
        <f t="shared" si="12"/>
        <v>0</v>
      </c>
      <c r="R136" s="1122">
        <f t="shared" si="7"/>
        <v>0</v>
      </c>
      <c r="S136" s="175"/>
    </row>
    <row r="137" spans="1:19" ht="18" customHeight="1">
      <c r="A137" s="174">
        <v>128</v>
      </c>
      <c r="B137" s="701" t="s">
        <v>5298</v>
      </c>
      <c r="C137" s="174">
        <f t="shared" si="11"/>
        <v>119</v>
      </c>
      <c r="D137" s="698" t="s">
        <v>1183</v>
      </c>
      <c r="E137" s="579" t="s">
        <v>2570</v>
      </c>
      <c r="F137" s="260">
        <v>28</v>
      </c>
      <c r="G137" s="260">
        <v>32</v>
      </c>
      <c r="H137" s="1052">
        <v>32</v>
      </c>
      <c r="I137" s="260">
        <v>32</v>
      </c>
      <c r="J137" s="1058">
        <v>32</v>
      </c>
      <c r="K137" s="1058">
        <v>32</v>
      </c>
      <c r="L137" s="1058">
        <v>32</v>
      </c>
      <c r="M137" s="1058">
        <v>34</v>
      </c>
      <c r="N137" s="1058">
        <v>34</v>
      </c>
      <c r="O137" s="1219">
        <f>'Material rate'!$S27</f>
        <v>36</v>
      </c>
      <c r="P137" s="1098">
        <f>'Material rate'!$S27</f>
        <v>36</v>
      </c>
      <c r="Q137" s="1121">
        <f t="shared" si="12"/>
        <v>2</v>
      </c>
      <c r="R137" s="1122">
        <f t="shared" si="7"/>
        <v>-5.5555555555555552E-2</v>
      </c>
      <c r="S137" s="175"/>
    </row>
    <row r="138" spans="1:19" ht="18">
      <c r="A138" s="174">
        <v>129</v>
      </c>
      <c r="B138" s="701"/>
      <c r="C138" s="174">
        <f t="shared" si="11"/>
        <v>120</v>
      </c>
      <c r="D138" s="698" t="s">
        <v>1019</v>
      </c>
      <c r="E138" s="579" t="s">
        <v>2570</v>
      </c>
      <c r="F138" s="260">
        <v>16</v>
      </c>
      <c r="G138" s="260">
        <v>18</v>
      </c>
      <c r="H138" s="260">
        <v>18</v>
      </c>
      <c r="I138" s="260">
        <v>18</v>
      </c>
      <c r="J138" s="260">
        <v>18</v>
      </c>
      <c r="K138" s="260">
        <v>18</v>
      </c>
      <c r="L138" s="260">
        <v>18</v>
      </c>
      <c r="M138" s="260">
        <v>19</v>
      </c>
      <c r="N138" s="260">
        <v>19</v>
      </c>
      <c r="O138" s="1218">
        <f>'Material rate'!$T656</f>
        <v>19</v>
      </c>
      <c r="P138" s="1097">
        <f>'Material rate'!$T656</f>
        <v>19</v>
      </c>
      <c r="Q138" s="1121">
        <f t="shared" si="12"/>
        <v>0</v>
      </c>
      <c r="R138" s="1122">
        <f t="shared" ref="R138:R201" si="13">-Q138/P138</f>
        <v>0</v>
      </c>
      <c r="S138" s="175"/>
    </row>
    <row r="139" spans="1:19" ht="27.75">
      <c r="A139" s="174">
        <v>130</v>
      </c>
      <c r="B139" s="707" t="s">
        <v>5299</v>
      </c>
      <c r="C139" s="174">
        <f t="shared" si="11"/>
        <v>121</v>
      </c>
      <c r="D139" s="698" t="s">
        <v>3799</v>
      </c>
      <c r="E139" s="579" t="s">
        <v>2773</v>
      </c>
      <c r="F139" s="260">
        <v>43.29</v>
      </c>
      <c r="G139" s="260">
        <v>16</v>
      </c>
      <c r="H139" s="260">
        <v>16</v>
      </c>
      <c r="I139" s="260">
        <v>52.480000000000004</v>
      </c>
      <c r="J139" s="260">
        <v>52.480000000000004</v>
      </c>
      <c r="K139" s="260">
        <v>52.480000000000004</v>
      </c>
      <c r="L139" s="260">
        <v>52.480000000000004</v>
      </c>
      <c r="M139" s="260">
        <v>55.76</v>
      </c>
      <c r="N139" s="260">
        <v>55.76</v>
      </c>
      <c r="O139" s="1218">
        <f>'Material rate'!$T223</f>
        <v>55.76</v>
      </c>
      <c r="P139" s="1097">
        <f>'Material rate'!$T223</f>
        <v>55.76</v>
      </c>
      <c r="Q139" s="1121">
        <f t="shared" si="12"/>
        <v>0</v>
      </c>
      <c r="R139" s="1122">
        <f t="shared" si="13"/>
        <v>0</v>
      </c>
      <c r="S139" s="175"/>
    </row>
    <row r="140" spans="1:19" ht="18">
      <c r="A140" s="174">
        <v>131</v>
      </c>
      <c r="B140" s="701"/>
      <c r="C140" s="174">
        <f>+C139+1</f>
        <v>122</v>
      </c>
      <c r="D140" s="698" t="s">
        <v>3800</v>
      </c>
      <c r="E140" s="579" t="s">
        <v>2773</v>
      </c>
      <c r="F140" s="260">
        <v>101.02</v>
      </c>
      <c r="G140" s="260">
        <v>38</v>
      </c>
      <c r="H140" s="260">
        <v>38</v>
      </c>
      <c r="I140" s="260">
        <v>124.64</v>
      </c>
      <c r="J140" s="260">
        <v>124.64</v>
      </c>
      <c r="K140" s="260">
        <v>124.64</v>
      </c>
      <c r="L140" s="260">
        <v>124.64</v>
      </c>
      <c r="M140" s="260">
        <v>131.19999999999999</v>
      </c>
      <c r="N140" s="260">
        <v>131.19999999999999</v>
      </c>
      <c r="O140" s="1218">
        <f>'Material rate'!$T225</f>
        <v>131.19999999999999</v>
      </c>
      <c r="P140" s="1097">
        <f>'Material rate'!$T225</f>
        <v>131.19999999999999</v>
      </c>
      <c r="Q140" s="1121">
        <f t="shared" si="12"/>
        <v>0</v>
      </c>
      <c r="R140" s="1122">
        <f t="shared" si="13"/>
        <v>0</v>
      </c>
      <c r="S140" s="175"/>
    </row>
    <row r="141" spans="1:19" ht="21" customHeight="1">
      <c r="A141" s="174">
        <v>132</v>
      </c>
      <c r="B141" s="707" t="s">
        <v>5297</v>
      </c>
      <c r="C141" s="174">
        <f>+C139+1</f>
        <v>122</v>
      </c>
      <c r="D141" s="698" t="s">
        <v>5296</v>
      </c>
      <c r="E141" s="579" t="s">
        <v>2570</v>
      </c>
      <c r="F141" s="260">
        <v>3.63</v>
      </c>
      <c r="G141" s="260">
        <v>4.1100000000000003</v>
      </c>
      <c r="H141" s="260">
        <v>4.1100000000000003</v>
      </c>
      <c r="I141" s="260">
        <v>4.1100000000000003</v>
      </c>
      <c r="J141" s="260">
        <v>4.1100000000000003</v>
      </c>
      <c r="K141" s="260">
        <v>4.1100000000000003</v>
      </c>
      <c r="L141" s="260">
        <v>4.1100000000000003</v>
      </c>
      <c r="M141" s="260">
        <v>4</v>
      </c>
      <c r="N141" s="260">
        <v>4</v>
      </c>
      <c r="O141" s="1218">
        <f>'Material rate'!$T686</f>
        <v>4</v>
      </c>
      <c r="P141" s="1097">
        <f>'Material rate'!$T686</f>
        <v>4</v>
      </c>
      <c r="Q141" s="1121">
        <f t="shared" si="12"/>
        <v>0</v>
      </c>
      <c r="R141" s="1122">
        <f t="shared" si="13"/>
        <v>0</v>
      </c>
      <c r="S141" s="175"/>
    </row>
    <row r="142" spans="1:19" ht="27" customHeight="1">
      <c r="A142" s="174">
        <v>133</v>
      </c>
      <c r="B142" s="746" t="s">
        <v>5300</v>
      </c>
      <c r="C142" s="174">
        <f t="shared" si="11"/>
        <v>123</v>
      </c>
      <c r="D142" s="698" t="s">
        <v>1714</v>
      </c>
      <c r="E142" s="579" t="s">
        <v>2570</v>
      </c>
      <c r="F142" s="260">
        <v>157</v>
      </c>
      <c r="G142" s="260">
        <v>178</v>
      </c>
      <c r="H142" s="260">
        <v>178</v>
      </c>
      <c r="I142" s="260">
        <v>178</v>
      </c>
      <c r="J142" s="260">
        <v>178</v>
      </c>
      <c r="K142" s="260">
        <v>178</v>
      </c>
      <c r="L142" s="260">
        <v>178</v>
      </c>
      <c r="M142" s="260">
        <v>189</v>
      </c>
      <c r="N142" s="260">
        <v>189</v>
      </c>
      <c r="O142" s="1218">
        <f>'Material rate'!$T653</f>
        <v>189</v>
      </c>
      <c r="P142" s="1097">
        <f>'Material rate'!$T653</f>
        <v>189</v>
      </c>
      <c r="Q142" s="1121">
        <f t="shared" si="12"/>
        <v>0</v>
      </c>
      <c r="R142" s="1122">
        <f t="shared" si="13"/>
        <v>0</v>
      </c>
      <c r="S142" s="175"/>
    </row>
    <row r="143" spans="1:19" ht="18" customHeight="1">
      <c r="A143" s="174">
        <v>134</v>
      </c>
      <c r="B143" s="701" t="s">
        <v>5301</v>
      </c>
      <c r="C143" s="174">
        <f t="shared" si="11"/>
        <v>124</v>
      </c>
      <c r="D143" s="698" t="s">
        <v>2179</v>
      </c>
      <c r="E143" s="579" t="s">
        <v>3170</v>
      </c>
      <c r="F143" s="260">
        <v>115</v>
      </c>
      <c r="G143" s="260">
        <v>118</v>
      </c>
      <c r="H143" s="260">
        <v>118</v>
      </c>
      <c r="I143" s="260">
        <v>118</v>
      </c>
      <c r="J143" s="260">
        <v>118</v>
      </c>
      <c r="K143" s="260">
        <v>118</v>
      </c>
      <c r="L143" s="260">
        <v>118</v>
      </c>
      <c r="M143" s="260">
        <v>125</v>
      </c>
      <c r="N143" s="260">
        <v>125</v>
      </c>
      <c r="O143" s="1218">
        <f>'Material rate'!$T702</f>
        <v>125</v>
      </c>
      <c r="P143" s="1097">
        <f>'Material rate'!$T702</f>
        <v>125</v>
      </c>
      <c r="Q143" s="1121">
        <f t="shared" si="12"/>
        <v>0</v>
      </c>
      <c r="R143" s="1122">
        <f t="shared" si="13"/>
        <v>0</v>
      </c>
      <c r="S143" s="175"/>
    </row>
    <row r="144" spans="1:19" ht="32.25">
      <c r="A144" s="174">
        <v>135</v>
      </c>
      <c r="B144" s="701" t="s">
        <v>5302</v>
      </c>
      <c r="C144" s="174">
        <f t="shared" si="11"/>
        <v>125</v>
      </c>
      <c r="D144" s="698" t="s">
        <v>2180</v>
      </c>
      <c r="E144" s="579" t="s">
        <v>3170</v>
      </c>
      <c r="F144" s="260">
        <v>200</v>
      </c>
      <c r="G144" s="260">
        <v>345</v>
      </c>
      <c r="H144" s="260">
        <v>345</v>
      </c>
      <c r="I144" s="260">
        <v>345</v>
      </c>
      <c r="J144" s="260">
        <v>345</v>
      </c>
      <c r="K144" s="260">
        <v>345</v>
      </c>
      <c r="L144" s="260">
        <v>345</v>
      </c>
      <c r="M144" s="260">
        <v>367</v>
      </c>
      <c r="N144" s="260">
        <v>367</v>
      </c>
      <c r="O144" s="1218">
        <f>'Material rate'!$T701</f>
        <v>367</v>
      </c>
      <c r="P144" s="1097">
        <f>'Material rate'!$T701</f>
        <v>367</v>
      </c>
      <c r="Q144" s="1121">
        <f t="shared" si="12"/>
        <v>0</v>
      </c>
      <c r="R144" s="1122">
        <f t="shared" si="13"/>
        <v>0</v>
      </c>
      <c r="S144" s="175"/>
    </row>
    <row r="145" spans="1:19" ht="32.25">
      <c r="A145" s="174">
        <v>136</v>
      </c>
      <c r="B145" s="701" t="s">
        <v>5303</v>
      </c>
      <c r="C145" s="174">
        <f t="shared" si="11"/>
        <v>126</v>
      </c>
      <c r="D145" s="698" t="s">
        <v>2181</v>
      </c>
      <c r="E145" s="579" t="s">
        <v>3170</v>
      </c>
      <c r="F145" s="260">
        <v>189</v>
      </c>
      <c r="G145" s="260">
        <v>208</v>
      </c>
      <c r="H145" s="260">
        <v>208</v>
      </c>
      <c r="I145" s="260">
        <v>208</v>
      </c>
      <c r="J145" s="260">
        <v>208</v>
      </c>
      <c r="K145" s="260">
        <v>208</v>
      </c>
      <c r="L145" s="260">
        <v>208</v>
      </c>
      <c r="M145" s="260">
        <v>221</v>
      </c>
      <c r="N145" s="260">
        <v>221</v>
      </c>
      <c r="O145" s="1218">
        <f>'Material rate'!$T800</f>
        <v>221</v>
      </c>
      <c r="P145" s="1097">
        <f>'Material rate'!$T800</f>
        <v>221</v>
      </c>
      <c r="Q145" s="1121">
        <f t="shared" si="12"/>
        <v>0</v>
      </c>
      <c r="R145" s="1122">
        <f t="shared" si="13"/>
        <v>0</v>
      </c>
      <c r="S145" s="175"/>
    </row>
    <row r="146" spans="1:19" ht="24.75">
      <c r="A146" s="174">
        <v>137</v>
      </c>
      <c r="B146" s="1003" t="s">
        <v>5304</v>
      </c>
      <c r="C146" s="174">
        <f t="shared" si="11"/>
        <v>127</v>
      </c>
      <c r="D146" s="698" t="s">
        <v>2369</v>
      </c>
      <c r="E146" s="579" t="s">
        <v>3170</v>
      </c>
      <c r="F146" s="260">
        <v>32</v>
      </c>
      <c r="G146" s="260">
        <v>35</v>
      </c>
      <c r="H146" s="260">
        <v>35</v>
      </c>
      <c r="I146" s="260">
        <v>35</v>
      </c>
      <c r="J146" s="260">
        <v>35</v>
      </c>
      <c r="K146" s="690">
        <v>35</v>
      </c>
      <c r="L146" s="690">
        <v>35</v>
      </c>
      <c r="M146" s="690">
        <v>35</v>
      </c>
      <c r="N146" s="690">
        <v>35</v>
      </c>
      <c r="O146" s="1218">
        <f>'Material rate'!$T784</f>
        <v>35</v>
      </c>
      <c r="P146" s="1101">
        <f>'Material rate'!$T784</f>
        <v>35</v>
      </c>
      <c r="Q146" s="1121">
        <f t="shared" si="12"/>
        <v>0</v>
      </c>
      <c r="R146" s="1122">
        <f t="shared" si="13"/>
        <v>0</v>
      </c>
      <c r="S146" s="175"/>
    </row>
    <row r="147" spans="1:19" ht="18">
      <c r="A147" s="174">
        <v>138</v>
      </c>
      <c r="B147" s="701"/>
      <c r="C147" s="174">
        <f t="shared" si="11"/>
        <v>128</v>
      </c>
      <c r="D147" s="698" t="s">
        <v>492</v>
      </c>
      <c r="E147" s="579" t="s">
        <v>3170</v>
      </c>
      <c r="F147" s="260">
        <v>34</v>
      </c>
      <c r="G147" s="260">
        <v>37</v>
      </c>
      <c r="H147" s="260">
        <v>37</v>
      </c>
      <c r="I147" s="260">
        <v>37</v>
      </c>
      <c r="J147" s="260">
        <v>37</v>
      </c>
      <c r="K147" s="690">
        <v>37</v>
      </c>
      <c r="L147" s="690">
        <v>37</v>
      </c>
      <c r="M147" s="690">
        <v>37</v>
      </c>
      <c r="N147" s="690">
        <v>37</v>
      </c>
      <c r="O147" s="1218">
        <f>'Material rate'!$T785</f>
        <v>37</v>
      </c>
      <c r="P147" s="1101">
        <f>'Material rate'!$T785</f>
        <v>37</v>
      </c>
      <c r="Q147" s="1121">
        <f t="shared" si="12"/>
        <v>0</v>
      </c>
      <c r="R147" s="1122">
        <f t="shared" si="13"/>
        <v>0</v>
      </c>
      <c r="S147" s="175"/>
    </row>
    <row r="148" spans="1:19" ht="18">
      <c r="A148" s="174">
        <v>139</v>
      </c>
      <c r="B148" s="701"/>
      <c r="C148" s="174">
        <f t="shared" si="11"/>
        <v>129</v>
      </c>
      <c r="D148" s="698" t="s">
        <v>1110</v>
      </c>
      <c r="E148" s="579" t="s">
        <v>3170</v>
      </c>
      <c r="F148" s="260">
        <v>17</v>
      </c>
      <c r="G148" s="260">
        <v>19</v>
      </c>
      <c r="H148" s="260">
        <v>19</v>
      </c>
      <c r="I148" s="260">
        <v>19</v>
      </c>
      <c r="J148" s="260">
        <v>19</v>
      </c>
      <c r="K148" s="690">
        <v>19</v>
      </c>
      <c r="L148" s="690">
        <v>19</v>
      </c>
      <c r="M148" s="690">
        <v>19</v>
      </c>
      <c r="N148" s="690">
        <v>19</v>
      </c>
      <c r="O148" s="1218">
        <f>'Material rate'!$T783</f>
        <v>19</v>
      </c>
      <c r="P148" s="1101">
        <f>'Material rate'!$T783</f>
        <v>19</v>
      </c>
      <c r="Q148" s="1121">
        <f t="shared" si="12"/>
        <v>0</v>
      </c>
      <c r="R148" s="1122">
        <f t="shared" si="13"/>
        <v>0</v>
      </c>
      <c r="S148" s="175"/>
    </row>
    <row r="149" spans="1:19" ht="18">
      <c r="A149" s="174">
        <v>140</v>
      </c>
      <c r="B149" s="1003">
        <v>50.38</v>
      </c>
      <c r="C149" s="174">
        <f t="shared" si="11"/>
        <v>130</v>
      </c>
      <c r="D149" s="698" t="s">
        <v>4351</v>
      </c>
      <c r="E149" s="579" t="s">
        <v>2568</v>
      </c>
      <c r="F149" s="260">
        <v>1584</v>
      </c>
      <c r="G149" s="260">
        <v>1663.2</v>
      </c>
      <c r="H149" s="260">
        <v>1663.2</v>
      </c>
      <c r="I149" s="260">
        <v>1663.2</v>
      </c>
      <c r="J149" s="260">
        <v>1663.2</v>
      </c>
      <c r="K149" s="260">
        <v>1663.2</v>
      </c>
      <c r="L149" s="260">
        <v>1663.2</v>
      </c>
      <c r="M149" s="260">
        <v>1746</v>
      </c>
      <c r="N149" s="260">
        <v>1746</v>
      </c>
      <c r="O149" s="1218">
        <f>'Material rate'!$T1356*1.2</f>
        <v>1746</v>
      </c>
      <c r="P149" s="1097">
        <f>'Material rate'!$T1356*1.2</f>
        <v>1746</v>
      </c>
      <c r="Q149" s="1121">
        <f t="shared" si="12"/>
        <v>0</v>
      </c>
      <c r="R149" s="1122">
        <f t="shared" si="13"/>
        <v>0</v>
      </c>
      <c r="S149" s="175"/>
    </row>
    <row r="150" spans="1:19" ht="18.75" customHeight="1">
      <c r="A150" s="174">
        <v>141</v>
      </c>
      <c r="B150" s="701" t="s">
        <v>5305</v>
      </c>
      <c r="C150" s="174">
        <f t="shared" si="11"/>
        <v>131</v>
      </c>
      <c r="D150" s="698" t="s">
        <v>1155</v>
      </c>
      <c r="E150" s="579" t="s">
        <v>3170</v>
      </c>
      <c r="F150" s="260">
        <v>4.95</v>
      </c>
      <c r="G150" s="260">
        <v>5.5</v>
      </c>
      <c r="H150" s="260">
        <v>5.5</v>
      </c>
      <c r="I150" s="260">
        <v>5.5</v>
      </c>
      <c r="J150" s="260">
        <v>5.5</v>
      </c>
      <c r="K150" s="260">
        <v>5.5</v>
      </c>
      <c r="L150" s="260">
        <v>5.5</v>
      </c>
      <c r="M150" s="260">
        <v>5</v>
      </c>
      <c r="N150" s="260">
        <v>5</v>
      </c>
      <c r="O150" s="1218">
        <f>'Material rate'!$T706</f>
        <v>5</v>
      </c>
      <c r="P150" s="1097">
        <f>'Material rate'!$T706</f>
        <v>5</v>
      </c>
      <c r="Q150" s="1121">
        <f t="shared" si="12"/>
        <v>0</v>
      </c>
      <c r="R150" s="1122">
        <f t="shared" si="13"/>
        <v>0</v>
      </c>
      <c r="S150" s="175"/>
    </row>
    <row r="151" spans="1:19" ht="18">
      <c r="A151" s="174">
        <v>142</v>
      </c>
      <c r="B151" s="701"/>
      <c r="C151" s="174">
        <f t="shared" si="11"/>
        <v>132</v>
      </c>
      <c r="D151" s="698" t="s">
        <v>1156</v>
      </c>
      <c r="E151" s="579" t="s">
        <v>3170</v>
      </c>
      <c r="F151" s="260">
        <v>4.4000000000000004</v>
      </c>
      <c r="G151" s="260">
        <v>5</v>
      </c>
      <c r="H151" s="260">
        <v>5</v>
      </c>
      <c r="I151" s="260">
        <v>5</v>
      </c>
      <c r="J151" s="260">
        <v>5</v>
      </c>
      <c r="K151" s="260">
        <v>5</v>
      </c>
      <c r="L151" s="260">
        <v>5</v>
      </c>
      <c r="M151" s="260">
        <v>5</v>
      </c>
      <c r="N151" s="260">
        <v>5</v>
      </c>
      <c r="O151" s="1218">
        <f>'Material rate'!$T707</f>
        <v>5</v>
      </c>
      <c r="P151" s="1097">
        <f>'Material rate'!$T707</f>
        <v>5</v>
      </c>
      <c r="Q151" s="1121">
        <f t="shared" si="12"/>
        <v>0</v>
      </c>
      <c r="R151" s="1122">
        <f t="shared" si="13"/>
        <v>0</v>
      </c>
      <c r="S151" s="175"/>
    </row>
    <row r="152" spans="1:19" ht="23.25" customHeight="1">
      <c r="A152" s="174">
        <v>143</v>
      </c>
      <c r="B152" s="701" t="s">
        <v>5306</v>
      </c>
      <c r="C152" s="174">
        <f t="shared" si="11"/>
        <v>133</v>
      </c>
      <c r="D152" s="698" t="s">
        <v>485</v>
      </c>
      <c r="E152" s="579" t="s">
        <v>3170</v>
      </c>
      <c r="F152" s="260">
        <v>231</v>
      </c>
      <c r="G152" s="260">
        <v>255</v>
      </c>
      <c r="H152" s="260">
        <v>255</v>
      </c>
      <c r="I152" s="260">
        <v>255</v>
      </c>
      <c r="J152" s="260">
        <v>255</v>
      </c>
      <c r="K152" s="260">
        <v>255</v>
      </c>
      <c r="L152" s="260">
        <v>255</v>
      </c>
      <c r="M152" s="260">
        <v>271</v>
      </c>
      <c r="N152" s="260">
        <v>271</v>
      </c>
      <c r="O152" s="1218">
        <f>'Material rate'!$T813</f>
        <v>271</v>
      </c>
      <c r="P152" s="1097">
        <f>'Material rate'!$T813</f>
        <v>271</v>
      </c>
      <c r="Q152" s="1121">
        <f t="shared" si="12"/>
        <v>0</v>
      </c>
      <c r="R152" s="1122">
        <f t="shared" si="13"/>
        <v>0</v>
      </c>
      <c r="S152" s="175"/>
    </row>
    <row r="153" spans="1:19" ht="18">
      <c r="A153" s="174">
        <v>144</v>
      </c>
      <c r="B153" s="701"/>
      <c r="C153" s="174">
        <f t="shared" si="11"/>
        <v>134</v>
      </c>
      <c r="D153" s="698" t="s">
        <v>493</v>
      </c>
      <c r="E153" s="579" t="s">
        <v>3479</v>
      </c>
      <c r="F153" s="260">
        <v>236</v>
      </c>
      <c r="G153" s="260">
        <v>271</v>
      </c>
      <c r="H153" s="260">
        <v>271</v>
      </c>
      <c r="I153" s="260">
        <v>271</v>
      </c>
      <c r="J153" s="260">
        <v>271</v>
      </c>
      <c r="K153" s="260">
        <v>271</v>
      </c>
      <c r="L153" s="260">
        <v>271</v>
      </c>
      <c r="M153" s="260">
        <v>288</v>
      </c>
      <c r="N153" s="260">
        <v>288</v>
      </c>
      <c r="O153" s="1218">
        <f>'Material rate'!$T787</f>
        <v>288</v>
      </c>
      <c r="P153" s="1097">
        <f>'Material rate'!$T787</f>
        <v>288</v>
      </c>
      <c r="Q153" s="1121">
        <f t="shared" si="12"/>
        <v>0</v>
      </c>
      <c r="R153" s="1122">
        <f t="shared" si="13"/>
        <v>0</v>
      </c>
      <c r="S153" s="175"/>
    </row>
    <row r="154" spans="1:19" ht="18">
      <c r="A154" s="174">
        <v>145</v>
      </c>
      <c r="B154" s="701"/>
      <c r="C154" s="174">
        <f t="shared" si="11"/>
        <v>135</v>
      </c>
      <c r="D154" s="698" t="s">
        <v>2231</v>
      </c>
      <c r="E154" s="579" t="s">
        <v>3170</v>
      </c>
      <c r="F154" s="689"/>
      <c r="G154" s="689"/>
      <c r="H154" s="260">
        <v>0</v>
      </c>
      <c r="I154" s="260"/>
      <c r="J154" s="260"/>
      <c r="K154" s="260"/>
      <c r="L154" s="260"/>
      <c r="M154" s="260"/>
      <c r="N154" s="260"/>
      <c r="O154" s="1218"/>
      <c r="P154" s="1097"/>
      <c r="Q154" s="1121">
        <f t="shared" si="12"/>
        <v>0</v>
      </c>
      <c r="R154" s="1122" t="e">
        <f t="shared" si="13"/>
        <v>#DIV/0!</v>
      </c>
      <c r="S154" s="175"/>
    </row>
    <row r="155" spans="1:19" ht="18">
      <c r="A155" s="174">
        <v>146</v>
      </c>
      <c r="B155" s="701"/>
      <c r="C155" s="174">
        <f t="shared" ref="C155:C233" si="14">+C154+1</f>
        <v>136</v>
      </c>
      <c r="D155" s="698" t="s">
        <v>1141</v>
      </c>
      <c r="E155" s="579" t="s">
        <v>3479</v>
      </c>
      <c r="F155" s="260">
        <v>153</v>
      </c>
      <c r="G155" s="260">
        <v>217</v>
      </c>
      <c r="H155" s="260">
        <v>217</v>
      </c>
      <c r="I155" s="260">
        <v>217</v>
      </c>
      <c r="J155" s="260">
        <v>217</v>
      </c>
      <c r="K155" s="260">
        <v>217</v>
      </c>
      <c r="L155" s="260">
        <v>217</v>
      </c>
      <c r="M155" s="260">
        <v>231</v>
      </c>
      <c r="N155" s="260">
        <v>231</v>
      </c>
      <c r="O155" s="1218">
        <f>'Material rate'!$T807</f>
        <v>231</v>
      </c>
      <c r="P155" s="1097">
        <f>'Material rate'!$T807</f>
        <v>231</v>
      </c>
      <c r="Q155" s="1121">
        <f t="shared" si="12"/>
        <v>0</v>
      </c>
      <c r="R155" s="1122">
        <f t="shared" si="13"/>
        <v>0</v>
      </c>
      <c r="S155" s="175"/>
    </row>
    <row r="156" spans="1:19" ht="18">
      <c r="A156" s="174">
        <v>147</v>
      </c>
      <c r="B156" s="701"/>
      <c r="C156" s="174">
        <f t="shared" si="14"/>
        <v>137</v>
      </c>
      <c r="D156" s="698" t="s">
        <v>2232</v>
      </c>
      <c r="E156" s="579" t="s">
        <v>3170</v>
      </c>
      <c r="F156" s="260">
        <v>60</v>
      </c>
      <c r="G156" s="260">
        <v>65</v>
      </c>
      <c r="H156" s="260">
        <v>65</v>
      </c>
      <c r="I156" s="260">
        <v>65</v>
      </c>
      <c r="J156" s="260">
        <v>65</v>
      </c>
      <c r="K156" s="260">
        <v>65</v>
      </c>
      <c r="L156" s="260">
        <v>65</v>
      </c>
      <c r="M156" s="260">
        <v>69</v>
      </c>
      <c r="N156" s="260">
        <v>69</v>
      </c>
      <c r="O156" s="1218">
        <f>'Material rate'!$T786</f>
        <v>69</v>
      </c>
      <c r="P156" s="1097">
        <f>'Material rate'!$T786</f>
        <v>69</v>
      </c>
      <c r="Q156" s="1121">
        <f t="shared" si="12"/>
        <v>0</v>
      </c>
      <c r="R156" s="1122">
        <f t="shared" si="13"/>
        <v>0</v>
      </c>
      <c r="S156" s="175"/>
    </row>
    <row r="157" spans="1:19" ht="18">
      <c r="A157" s="174">
        <v>148</v>
      </c>
      <c r="B157" s="701"/>
      <c r="C157" s="174">
        <f t="shared" si="14"/>
        <v>138</v>
      </c>
      <c r="D157" s="698" t="s">
        <v>1715</v>
      </c>
      <c r="E157" s="579" t="s">
        <v>3479</v>
      </c>
      <c r="F157" s="260">
        <v>463</v>
      </c>
      <c r="G157" s="260">
        <v>509</v>
      </c>
      <c r="H157" s="260">
        <v>509</v>
      </c>
      <c r="I157" s="260">
        <v>509</v>
      </c>
      <c r="J157" s="260">
        <v>509</v>
      </c>
      <c r="K157" s="260">
        <v>509</v>
      </c>
      <c r="L157" s="260">
        <v>509</v>
      </c>
      <c r="M157" s="260">
        <v>542</v>
      </c>
      <c r="N157" s="260">
        <v>542</v>
      </c>
      <c r="O157" s="1218">
        <f>'Material rate'!$T789</f>
        <v>542</v>
      </c>
      <c r="P157" s="1097">
        <f>'Material rate'!$T789</f>
        <v>542</v>
      </c>
      <c r="Q157" s="1121">
        <f t="shared" si="12"/>
        <v>0</v>
      </c>
      <c r="R157" s="1122">
        <f t="shared" si="13"/>
        <v>0</v>
      </c>
      <c r="S157" s="175"/>
    </row>
    <row r="158" spans="1:19" ht="18">
      <c r="A158" s="174">
        <v>149</v>
      </c>
      <c r="B158" s="701"/>
      <c r="C158" s="174">
        <f t="shared" si="14"/>
        <v>139</v>
      </c>
      <c r="D158" s="698" t="s">
        <v>494</v>
      </c>
      <c r="E158" s="579" t="s">
        <v>3479</v>
      </c>
      <c r="F158" s="260">
        <v>315</v>
      </c>
      <c r="G158" s="260">
        <v>365</v>
      </c>
      <c r="H158" s="260">
        <v>365</v>
      </c>
      <c r="I158" s="260">
        <v>365</v>
      </c>
      <c r="J158" s="260">
        <v>365</v>
      </c>
      <c r="K158" s="260">
        <v>365</v>
      </c>
      <c r="L158" s="260">
        <v>365</v>
      </c>
      <c r="M158" s="260">
        <v>389</v>
      </c>
      <c r="N158" s="260">
        <v>389</v>
      </c>
      <c r="O158" s="1218">
        <f>'Material rate'!$T788</f>
        <v>389</v>
      </c>
      <c r="P158" s="1097">
        <f>'Material rate'!$T788</f>
        <v>389</v>
      </c>
      <c r="Q158" s="1121">
        <f t="shared" si="12"/>
        <v>0</v>
      </c>
      <c r="R158" s="1122">
        <f t="shared" si="13"/>
        <v>0</v>
      </c>
      <c r="S158" s="175"/>
    </row>
    <row r="159" spans="1:19" ht="18">
      <c r="A159" s="174">
        <v>150</v>
      </c>
      <c r="B159" s="701"/>
      <c r="C159" s="174">
        <f t="shared" si="14"/>
        <v>140</v>
      </c>
      <c r="D159" s="698" t="s">
        <v>5327</v>
      </c>
      <c r="E159" s="579" t="s">
        <v>3479</v>
      </c>
      <c r="F159" s="689">
        <v>182.92</v>
      </c>
      <c r="G159" s="689">
        <v>619</v>
      </c>
      <c r="H159" s="690">
        <v>619</v>
      </c>
      <c r="I159" s="260">
        <v>619</v>
      </c>
      <c r="J159" s="260">
        <v>619</v>
      </c>
      <c r="K159" s="260">
        <v>619</v>
      </c>
      <c r="L159" s="260">
        <v>619</v>
      </c>
      <c r="M159" s="260">
        <v>659</v>
      </c>
      <c r="N159" s="260">
        <v>659</v>
      </c>
      <c r="O159" s="1218">
        <f>'Material rate'!$S880</f>
        <v>659</v>
      </c>
      <c r="P159" s="1097">
        <f>'Material rate'!$S880</f>
        <v>659</v>
      </c>
      <c r="Q159" s="1121">
        <f t="shared" si="12"/>
        <v>0</v>
      </c>
      <c r="R159" s="1122">
        <f t="shared" si="13"/>
        <v>0</v>
      </c>
      <c r="S159" s="175"/>
    </row>
    <row r="160" spans="1:19" ht="18">
      <c r="A160" s="174">
        <v>151</v>
      </c>
      <c r="B160" s="701"/>
      <c r="C160" s="174">
        <f t="shared" si="14"/>
        <v>141</v>
      </c>
      <c r="D160" s="698" t="s">
        <v>2233</v>
      </c>
      <c r="E160" s="579" t="s">
        <v>3479</v>
      </c>
      <c r="F160" s="260">
        <v>464</v>
      </c>
      <c r="G160" s="260">
        <v>511</v>
      </c>
      <c r="H160" s="260">
        <v>511</v>
      </c>
      <c r="I160" s="260">
        <v>511</v>
      </c>
      <c r="J160" s="260">
        <v>511</v>
      </c>
      <c r="K160" s="260">
        <v>511</v>
      </c>
      <c r="L160" s="260">
        <v>511</v>
      </c>
      <c r="M160" s="260">
        <v>544</v>
      </c>
      <c r="N160" s="260">
        <v>544</v>
      </c>
      <c r="O160" s="1218">
        <f>'Material rate'!$T808</f>
        <v>544</v>
      </c>
      <c r="P160" s="1097">
        <f>'Material rate'!$T808</f>
        <v>544</v>
      </c>
      <c r="Q160" s="1121">
        <f t="shared" si="12"/>
        <v>0</v>
      </c>
      <c r="R160" s="1122">
        <f t="shared" si="13"/>
        <v>0</v>
      </c>
      <c r="S160" s="175"/>
    </row>
    <row r="161" spans="1:19" ht="18">
      <c r="A161" s="174">
        <v>152</v>
      </c>
      <c r="B161" s="701"/>
      <c r="C161" s="174">
        <f t="shared" si="14"/>
        <v>142</v>
      </c>
      <c r="D161" s="698" t="s">
        <v>5307</v>
      </c>
      <c r="E161" s="579" t="s">
        <v>3479</v>
      </c>
      <c r="F161" s="260">
        <v>557</v>
      </c>
      <c r="G161" s="260">
        <v>612</v>
      </c>
      <c r="H161" s="260">
        <v>612</v>
      </c>
      <c r="I161" s="260">
        <v>612</v>
      </c>
      <c r="J161" s="260">
        <v>612</v>
      </c>
      <c r="K161" s="260">
        <v>612</v>
      </c>
      <c r="L161" s="260">
        <v>612</v>
      </c>
      <c r="M161" s="260">
        <v>652</v>
      </c>
      <c r="N161" s="260">
        <v>652</v>
      </c>
      <c r="O161" s="1218">
        <f>'Material rate'!$T809</f>
        <v>652</v>
      </c>
      <c r="P161" s="1097">
        <f>'Material rate'!$T809</f>
        <v>652</v>
      </c>
      <c r="Q161" s="1121">
        <f t="shared" si="12"/>
        <v>0</v>
      </c>
      <c r="R161" s="1122">
        <f t="shared" si="13"/>
        <v>0</v>
      </c>
      <c r="S161" s="175"/>
    </row>
    <row r="162" spans="1:19" ht="18">
      <c r="A162" s="174">
        <v>153</v>
      </c>
      <c r="B162" s="701"/>
      <c r="C162" s="174">
        <f t="shared" si="14"/>
        <v>143</v>
      </c>
      <c r="D162" s="698" t="s">
        <v>2234</v>
      </c>
      <c r="E162" s="579" t="s">
        <v>3479</v>
      </c>
      <c r="F162" s="260">
        <v>436</v>
      </c>
      <c r="G162" s="260">
        <v>530</v>
      </c>
      <c r="H162" s="260">
        <v>530</v>
      </c>
      <c r="I162" s="260">
        <v>530</v>
      </c>
      <c r="J162" s="260">
        <v>530</v>
      </c>
      <c r="K162" s="260">
        <v>530</v>
      </c>
      <c r="L162" s="260">
        <v>530</v>
      </c>
      <c r="M162" s="260">
        <v>565</v>
      </c>
      <c r="N162" s="260">
        <v>565</v>
      </c>
      <c r="O162" s="1218">
        <f>'Material rate'!$T792</f>
        <v>565</v>
      </c>
      <c r="P162" s="1097">
        <f>'Material rate'!$T792</f>
        <v>565</v>
      </c>
      <c r="Q162" s="1121">
        <f t="shared" si="12"/>
        <v>0</v>
      </c>
      <c r="R162" s="1122">
        <f t="shared" si="13"/>
        <v>0</v>
      </c>
      <c r="S162" s="175"/>
    </row>
    <row r="163" spans="1:19" ht="18">
      <c r="A163" s="174">
        <v>154</v>
      </c>
      <c r="B163" s="174"/>
      <c r="C163" s="174">
        <f t="shared" si="14"/>
        <v>144</v>
      </c>
      <c r="D163" s="698" t="s">
        <v>1815</v>
      </c>
      <c r="E163" s="579" t="s">
        <v>3170</v>
      </c>
      <c r="F163" s="260">
        <v>121</v>
      </c>
      <c r="G163" s="260">
        <v>133</v>
      </c>
      <c r="H163" s="260">
        <v>133</v>
      </c>
      <c r="I163" s="260">
        <v>133</v>
      </c>
      <c r="J163" s="260">
        <v>133</v>
      </c>
      <c r="K163" s="260">
        <v>133</v>
      </c>
      <c r="L163" s="260">
        <v>133</v>
      </c>
      <c r="M163" s="260">
        <v>141</v>
      </c>
      <c r="N163" s="260">
        <v>141</v>
      </c>
      <c r="O163" s="1218">
        <f>'Material rate'!$T805</f>
        <v>141</v>
      </c>
      <c r="P163" s="1097">
        <f>'Material rate'!$T805</f>
        <v>141</v>
      </c>
      <c r="Q163" s="1121">
        <f t="shared" si="12"/>
        <v>0</v>
      </c>
      <c r="R163" s="1122">
        <f t="shared" si="13"/>
        <v>0</v>
      </c>
      <c r="S163" s="175"/>
    </row>
    <row r="164" spans="1:19" ht="18">
      <c r="A164" s="174">
        <v>155</v>
      </c>
      <c r="B164" s="174"/>
      <c r="C164" s="174">
        <f t="shared" si="14"/>
        <v>145</v>
      </c>
      <c r="D164" s="699" t="s">
        <v>1814</v>
      </c>
      <c r="E164" s="579" t="s">
        <v>3170</v>
      </c>
      <c r="F164" s="260">
        <v>231</v>
      </c>
      <c r="G164" s="260">
        <v>254</v>
      </c>
      <c r="H164" s="260">
        <v>254</v>
      </c>
      <c r="I164" s="260">
        <v>254</v>
      </c>
      <c r="J164" s="260">
        <v>254</v>
      </c>
      <c r="K164" s="260">
        <v>254</v>
      </c>
      <c r="L164" s="260">
        <v>254</v>
      </c>
      <c r="M164" s="260">
        <v>270</v>
      </c>
      <c r="N164" s="260">
        <v>270</v>
      </c>
      <c r="O164" s="1218">
        <f>'Material rate'!$T801</f>
        <v>270</v>
      </c>
      <c r="P164" s="1097">
        <f>'Material rate'!$T801</f>
        <v>270</v>
      </c>
      <c r="Q164" s="1121">
        <f t="shared" si="12"/>
        <v>0</v>
      </c>
      <c r="R164" s="1122">
        <f t="shared" si="13"/>
        <v>0</v>
      </c>
      <c r="S164" s="175"/>
    </row>
    <row r="165" spans="1:19" ht="18">
      <c r="A165" s="174">
        <v>156</v>
      </c>
      <c r="B165" s="174"/>
      <c r="C165" s="174">
        <f t="shared" si="14"/>
        <v>146</v>
      </c>
      <c r="D165" s="698" t="s">
        <v>162</v>
      </c>
      <c r="E165" s="579" t="s">
        <v>3170</v>
      </c>
      <c r="F165" s="260">
        <v>231</v>
      </c>
      <c r="G165" s="260">
        <v>254</v>
      </c>
      <c r="H165" s="260">
        <v>254</v>
      </c>
      <c r="I165" s="260">
        <v>254</v>
      </c>
      <c r="J165" s="260">
        <v>254</v>
      </c>
      <c r="K165" s="260">
        <v>254</v>
      </c>
      <c r="L165" s="260">
        <v>254</v>
      </c>
      <c r="M165" s="260">
        <v>270</v>
      </c>
      <c r="N165" s="260">
        <v>270</v>
      </c>
      <c r="O165" s="1218">
        <f>'Material rate'!$T814</f>
        <v>270</v>
      </c>
      <c r="P165" s="1097">
        <f>'Material rate'!$T814</f>
        <v>270</v>
      </c>
      <c r="Q165" s="1121">
        <f t="shared" si="12"/>
        <v>0</v>
      </c>
      <c r="R165" s="1122">
        <f t="shared" si="13"/>
        <v>0</v>
      </c>
      <c r="S165" s="175"/>
    </row>
    <row r="166" spans="1:19" ht="18">
      <c r="A166" s="174">
        <v>157</v>
      </c>
      <c r="B166" s="652" t="str">
        <f>'Material rate'!A679</f>
        <v>h</v>
      </c>
      <c r="C166" s="174">
        <f t="shared" si="14"/>
        <v>147</v>
      </c>
      <c r="D166" s="698" t="s">
        <v>3802</v>
      </c>
      <c r="E166" s="579" t="s">
        <v>3480</v>
      </c>
      <c r="F166" s="260">
        <v>5</v>
      </c>
      <c r="G166" s="260">
        <v>6</v>
      </c>
      <c r="H166" s="260">
        <v>6</v>
      </c>
      <c r="I166" s="260">
        <v>6</v>
      </c>
      <c r="J166" s="260">
        <v>6</v>
      </c>
      <c r="K166" s="260">
        <v>6</v>
      </c>
      <c r="L166" s="260">
        <v>6</v>
      </c>
      <c r="M166" s="260">
        <v>6</v>
      </c>
      <c r="N166" s="260">
        <v>6</v>
      </c>
      <c r="O166" s="1218">
        <f>'Material rate'!$T679</f>
        <v>6</v>
      </c>
      <c r="P166" s="1097">
        <f>'Material rate'!$T679</f>
        <v>6</v>
      </c>
      <c r="Q166" s="1121">
        <f t="shared" si="12"/>
        <v>0</v>
      </c>
      <c r="R166" s="1122">
        <f t="shared" si="13"/>
        <v>0</v>
      </c>
      <c r="S166" s="175"/>
    </row>
    <row r="167" spans="1:19" ht="18">
      <c r="A167" s="174">
        <v>158</v>
      </c>
      <c r="B167" s="174"/>
      <c r="C167" s="174">
        <f t="shared" si="14"/>
        <v>148</v>
      </c>
      <c r="D167" s="698" t="s">
        <v>2235</v>
      </c>
      <c r="E167" s="579" t="s">
        <v>3479</v>
      </c>
      <c r="F167" s="260">
        <v>173</v>
      </c>
      <c r="G167" s="260">
        <v>191</v>
      </c>
      <c r="H167" s="260">
        <v>191</v>
      </c>
      <c r="I167" s="260">
        <v>191</v>
      </c>
      <c r="J167" s="260">
        <v>191</v>
      </c>
      <c r="K167" s="260">
        <v>191</v>
      </c>
      <c r="L167" s="260">
        <v>191</v>
      </c>
      <c r="M167" s="260">
        <v>203</v>
      </c>
      <c r="N167" s="260">
        <v>203</v>
      </c>
      <c r="O167" s="1218">
        <f>'Material rate'!$T811</f>
        <v>203</v>
      </c>
      <c r="P167" s="1097">
        <f>'Material rate'!$T811</f>
        <v>203</v>
      </c>
      <c r="Q167" s="1121">
        <f t="shared" si="12"/>
        <v>0</v>
      </c>
      <c r="R167" s="1122">
        <f t="shared" si="13"/>
        <v>0</v>
      </c>
      <c r="S167" s="175"/>
    </row>
    <row r="168" spans="1:19" ht="18">
      <c r="A168" s="174">
        <v>159</v>
      </c>
      <c r="B168" s="174"/>
      <c r="C168" s="174">
        <f t="shared" si="14"/>
        <v>149</v>
      </c>
      <c r="D168" s="698" t="s">
        <v>495</v>
      </c>
      <c r="E168" s="579" t="s">
        <v>3479</v>
      </c>
      <c r="F168" s="260">
        <v>389</v>
      </c>
      <c r="G168" s="260">
        <v>330</v>
      </c>
      <c r="H168" s="260">
        <v>330</v>
      </c>
      <c r="I168" s="260">
        <v>330</v>
      </c>
      <c r="J168" s="260">
        <v>330</v>
      </c>
      <c r="K168" s="260">
        <v>330</v>
      </c>
      <c r="L168" s="260">
        <v>330</v>
      </c>
      <c r="M168" s="260">
        <v>351</v>
      </c>
      <c r="N168" s="260">
        <v>351</v>
      </c>
      <c r="O168" s="1218">
        <f>'Material rate'!$T794</f>
        <v>351</v>
      </c>
      <c r="P168" s="1097">
        <f>'Material rate'!$T794</f>
        <v>351</v>
      </c>
      <c r="Q168" s="1121">
        <f t="shared" si="12"/>
        <v>0</v>
      </c>
      <c r="R168" s="1122">
        <f t="shared" si="13"/>
        <v>0</v>
      </c>
      <c r="S168" s="175"/>
    </row>
    <row r="169" spans="1:19" ht="18">
      <c r="A169" s="174">
        <v>160</v>
      </c>
      <c r="B169" s="174"/>
      <c r="C169" s="174">
        <f t="shared" si="14"/>
        <v>150</v>
      </c>
      <c r="D169" s="698" t="s">
        <v>3481</v>
      </c>
      <c r="E169" s="579" t="s">
        <v>3170</v>
      </c>
      <c r="F169" s="260">
        <v>252</v>
      </c>
      <c r="G169" s="260">
        <v>466</v>
      </c>
      <c r="H169" s="260">
        <v>466</v>
      </c>
      <c r="I169" s="260">
        <v>466</v>
      </c>
      <c r="J169" s="260">
        <v>466</v>
      </c>
      <c r="K169" s="260">
        <v>466</v>
      </c>
      <c r="L169" s="260">
        <v>466</v>
      </c>
      <c r="M169" s="260">
        <v>496</v>
      </c>
      <c r="N169" s="260">
        <v>496</v>
      </c>
      <c r="O169" s="1218">
        <f>'Material rate'!$T803</f>
        <v>496</v>
      </c>
      <c r="P169" s="1097">
        <f>'Material rate'!$T803</f>
        <v>496</v>
      </c>
      <c r="Q169" s="1121">
        <f t="shared" si="12"/>
        <v>0</v>
      </c>
      <c r="R169" s="1122">
        <f t="shared" si="13"/>
        <v>0</v>
      </c>
      <c r="S169" s="175"/>
    </row>
    <row r="170" spans="1:19" ht="18">
      <c r="A170" s="174">
        <v>161</v>
      </c>
      <c r="B170" s="652" t="str">
        <f>'Material rate'!A696:A696</f>
        <v>n</v>
      </c>
      <c r="C170" s="174">
        <f t="shared" si="14"/>
        <v>151</v>
      </c>
      <c r="D170" s="698" t="s">
        <v>496</v>
      </c>
      <c r="E170" s="579" t="s">
        <v>3170</v>
      </c>
      <c r="F170" s="260">
        <v>90</v>
      </c>
      <c r="G170" s="260">
        <v>68.400000000000006</v>
      </c>
      <c r="H170" s="260">
        <v>68.400000000000006</v>
      </c>
      <c r="I170" s="260">
        <v>68.400000000000006</v>
      </c>
      <c r="J170" s="260">
        <v>68.400000000000006</v>
      </c>
      <c r="K170" s="690">
        <v>68.400000000000006</v>
      </c>
      <c r="L170" s="690">
        <v>68.400000000000006</v>
      </c>
      <c r="M170" s="690">
        <v>68.400000000000006</v>
      </c>
      <c r="N170" s="690">
        <v>68.400000000000006</v>
      </c>
      <c r="O170" s="1218">
        <f>'Material rate'!$T696</f>
        <v>68.400000000000006</v>
      </c>
      <c r="P170" s="1101">
        <f>'Material rate'!$T696</f>
        <v>68.400000000000006</v>
      </c>
      <c r="Q170" s="1121">
        <f t="shared" si="12"/>
        <v>0</v>
      </c>
      <c r="R170" s="1122">
        <f t="shared" si="13"/>
        <v>0</v>
      </c>
      <c r="S170" s="175"/>
    </row>
    <row r="171" spans="1:19" ht="18">
      <c r="A171" s="174">
        <v>162</v>
      </c>
      <c r="B171" s="174"/>
      <c r="C171" s="174">
        <f t="shared" si="14"/>
        <v>152</v>
      </c>
      <c r="D171" s="698" t="s">
        <v>1574</v>
      </c>
      <c r="E171" s="579" t="s">
        <v>3170</v>
      </c>
      <c r="F171" s="260">
        <v>809</v>
      </c>
      <c r="G171" s="260">
        <v>1280</v>
      </c>
      <c r="H171" s="260">
        <v>1280</v>
      </c>
      <c r="I171" s="260">
        <v>1280</v>
      </c>
      <c r="J171" s="260">
        <v>1280</v>
      </c>
      <c r="K171" s="260">
        <v>1280</v>
      </c>
      <c r="L171" s="260">
        <v>1280</v>
      </c>
      <c r="M171" s="260">
        <v>1344</v>
      </c>
      <c r="N171" s="260">
        <v>1344</v>
      </c>
      <c r="O171" s="1218">
        <f>'Material rate'!$T806</f>
        <v>1344</v>
      </c>
      <c r="P171" s="1097">
        <f>'Material rate'!$T806</f>
        <v>1344</v>
      </c>
      <c r="Q171" s="1121">
        <f t="shared" si="12"/>
        <v>0</v>
      </c>
      <c r="R171" s="1122">
        <f t="shared" si="13"/>
        <v>0</v>
      </c>
      <c r="S171" s="175"/>
    </row>
    <row r="172" spans="1:19" ht="18">
      <c r="A172" s="174">
        <v>163</v>
      </c>
      <c r="B172" s="174"/>
      <c r="C172" s="174">
        <f t="shared" si="14"/>
        <v>153</v>
      </c>
      <c r="D172" s="699" t="s">
        <v>3294</v>
      </c>
      <c r="E172" s="579" t="s">
        <v>3170</v>
      </c>
      <c r="F172" s="260">
        <v>49</v>
      </c>
      <c r="G172" s="260">
        <v>54</v>
      </c>
      <c r="H172" s="260">
        <v>54</v>
      </c>
      <c r="I172" s="260">
        <v>54</v>
      </c>
      <c r="J172" s="260">
        <v>54</v>
      </c>
      <c r="K172" s="260">
        <v>54</v>
      </c>
      <c r="L172" s="260">
        <v>54</v>
      </c>
      <c r="M172" s="260">
        <v>57</v>
      </c>
      <c r="N172" s="260">
        <v>57</v>
      </c>
      <c r="O172" s="1218">
        <f>'Material rate'!$T804</f>
        <v>57</v>
      </c>
      <c r="P172" s="1097">
        <f>'Material rate'!$T804</f>
        <v>57</v>
      </c>
      <c r="Q172" s="1121">
        <f t="shared" si="12"/>
        <v>0</v>
      </c>
      <c r="R172" s="1122">
        <f t="shared" si="13"/>
        <v>0</v>
      </c>
      <c r="S172" s="175"/>
    </row>
    <row r="173" spans="1:19" ht="18">
      <c r="A173" s="174">
        <v>164</v>
      </c>
      <c r="B173" s="174"/>
      <c r="C173" s="174">
        <f t="shared" si="14"/>
        <v>154</v>
      </c>
      <c r="D173" s="698" t="s">
        <v>2236</v>
      </c>
      <c r="E173" s="579" t="s">
        <v>3479</v>
      </c>
      <c r="F173" s="260">
        <v>104</v>
      </c>
      <c r="G173" s="260">
        <v>114</v>
      </c>
      <c r="H173" s="260">
        <v>114</v>
      </c>
      <c r="I173" s="260">
        <v>114</v>
      </c>
      <c r="J173" s="260">
        <v>114</v>
      </c>
      <c r="K173" s="260">
        <v>114</v>
      </c>
      <c r="L173" s="260">
        <v>114</v>
      </c>
      <c r="M173" s="260">
        <v>121</v>
      </c>
      <c r="N173" s="260">
        <v>121</v>
      </c>
      <c r="O173" s="1218">
        <f>'Material rate'!$T812</f>
        <v>121</v>
      </c>
      <c r="P173" s="1097">
        <f>'Material rate'!$T812</f>
        <v>121</v>
      </c>
      <c r="Q173" s="1121">
        <f t="shared" si="12"/>
        <v>0</v>
      </c>
      <c r="R173" s="1122">
        <f t="shared" si="13"/>
        <v>0</v>
      </c>
      <c r="S173" s="175"/>
    </row>
    <row r="174" spans="1:19" ht="18">
      <c r="A174" s="174">
        <v>165</v>
      </c>
      <c r="B174" s="174"/>
      <c r="C174" s="174">
        <f t="shared" si="14"/>
        <v>155</v>
      </c>
      <c r="D174" s="698" t="s">
        <v>2515</v>
      </c>
      <c r="E174" s="579" t="s">
        <v>3479</v>
      </c>
      <c r="F174" s="260">
        <v>160</v>
      </c>
      <c r="G174" s="260">
        <v>211</v>
      </c>
      <c r="H174" s="260">
        <v>211</v>
      </c>
      <c r="I174" s="260">
        <v>211</v>
      </c>
      <c r="J174" s="260">
        <v>211</v>
      </c>
      <c r="K174" s="260">
        <v>211</v>
      </c>
      <c r="L174" s="260">
        <v>211</v>
      </c>
      <c r="M174" s="260">
        <v>224</v>
      </c>
      <c r="N174" s="260">
        <v>224</v>
      </c>
      <c r="O174" s="1218">
        <f>'Material rate'!$T799</f>
        <v>224</v>
      </c>
      <c r="P174" s="1097">
        <f>'Material rate'!$T799</f>
        <v>224</v>
      </c>
      <c r="Q174" s="1121">
        <f t="shared" si="12"/>
        <v>0</v>
      </c>
      <c r="R174" s="1122">
        <f t="shared" si="13"/>
        <v>0</v>
      </c>
      <c r="S174" s="175"/>
    </row>
    <row r="175" spans="1:19" ht="18">
      <c r="A175" s="174">
        <v>166</v>
      </c>
      <c r="B175" s="174"/>
      <c r="C175" s="174">
        <f t="shared" si="14"/>
        <v>156</v>
      </c>
      <c r="D175" s="698" t="s">
        <v>5308</v>
      </c>
      <c r="E175" s="579" t="s">
        <v>3170</v>
      </c>
      <c r="F175" s="260">
        <v>60</v>
      </c>
      <c r="G175" s="260">
        <v>65</v>
      </c>
      <c r="H175" s="260">
        <v>65</v>
      </c>
      <c r="I175" s="260">
        <v>65</v>
      </c>
      <c r="J175" s="260">
        <v>65</v>
      </c>
      <c r="K175" s="260">
        <v>65</v>
      </c>
      <c r="L175" s="260">
        <v>65</v>
      </c>
      <c r="M175" s="260">
        <v>69</v>
      </c>
      <c r="N175" s="260">
        <v>69</v>
      </c>
      <c r="O175" s="1218">
        <f>O156</f>
        <v>69</v>
      </c>
      <c r="P175" s="1097">
        <f>P156</f>
        <v>69</v>
      </c>
      <c r="Q175" s="1121">
        <f t="shared" si="12"/>
        <v>0</v>
      </c>
      <c r="R175" s="1122">
        <f t="shared" si="13"/>
        <v>0</v>
      </c>
      <c r="S175" s="175"/>
    </row>
    <row r="176" spans="1:19" ht="18">
      <c r="A176" s="174">
        <v>167</v>
      </c>
      <c r="B176" s="174">
        <f>'Material rate'!A1161</f>
        <v>1.9</v>
      </c>
      <c r="C176" s="174">
        <f t="shared" si="14"/>
        <v>157</v>
      </c>
      <c r="D176" s="698" t="s">
        <v>2237</v>
      </c>
      <c r="E176" s="579" t="s">
        <v>3170</v>
      </c>
      <c r="F176" s="260"/>
      <c r="G176" s="260">
        <v>180</v>
      </c>
      <c r="H176" s="260">
        <v>180</v>
      </c>
      <c r="I176" s="260">
        <v>180</v>
      </c>
      <c r="J176" s="260">
        <v>180</v>
      </c>
      <c r="K176" s="260">
        <v>180</v>
      </c>
      <c r="L176" s="260">
        <v>180</v>
      </c>
      <c r="M176" s="260">
        <v>191</v>
      </c>
      <c r="N176" s="260">
        <v>191</v>
      </c>
      <c r="O176" s="1218">
        <f>'Material rate'!$T1161</f>
        <v>191</v>
      </c>
      <c r="P176" s="1097">
        <f>'Material rate'!$T1161</f>
        <v>191</v>
      </c>
      <c r="Q176" s="1121">
        <f t="shared" si="12"/>
        <v>0</v>
      </c>
      <c r="R176" s="1122">
        <f t="shared" si="13"/>
        <v>0</v>
      </c>
      <c r="S176" s="175"/>
    </row>
    <row r="177" spans="1:19" ht="18">
      <c r="A177" s="174">
        <v>168</v>
      </c>
      <c r="B177" s="7">
        <f>'Material rate'!A141</f>
        <v>14.13</v>
      </c>
      <c r="C177" s="174">
        <f t="shared" si="14"/>
        <v>158</v>
      </c>
      <c r="D177" s="698" t="s">
        <v>2938</v>
      </c>
      <c r="E177" s="579" t="s">
        <v>3170</v>
      </c>
      <c r="F177" s="260">
        <v>14</v>
      </c>
      <c r="G177" s="260">
        <v>18</v>
      </c>
      <c r="H177" s="260">
        <v>18</v>
      </c>
      <c r="I177" s="260">
        <v>18</v>
      </c>
      <c r="J177" s="260">
        <v>18</v>
      </c>
      <c r="K177" s="260">
        <v>18</v>
      </c>
      <c r="L177" s="260">
        <v>18</v>
      </c>
      <c r="M177" s="260">
        <v>19</v>
      </c>
      <c r="N177" s="260">
        <v>19</v>
      </c>
      <c r="O177" s="1218">
        <f>'Material rate'!$T141</f>
        <v>19</v>
      </c>
      <c r="P177" s="1097">
        <f>'Material rate'!$T141</f>
        <v>19</v>
      </c>
      <c r="Q177" s="1121">
        <f t="shared" si="12"/>
        <v>0</v>
      </c>
      <c r="R177" s="1122">
        <f t="shared" si="13"/>
        <v>0</v>
      </c>
      <c r="S177" s="175"/>
    </row>
    <row r="178" spans="1:19" ht="18">
      <c r="A178" s="174">
        <v>169</v>
      </c>
      <c r="B178" s="174"/>
      <c r="C178" s="174">
        <f t="shared" si="14"/>
        <v>159</v>
      </c>
      <c r="D178" s="698" t="s">
        <v>2238</v>
      </c>
      <c r="E178" s="579" t="s">
        <v>3463</v>
      </c>
      <c r="F178" s="260">
        <v>30</v>
      </c>
      <c r="G178" s="260">
        <v>31</v>
      </c>
      <c r="H178" s="260">
        <v>31</v>
      </c>
      <c r="I178" s="260">
        <v>31</v>
      </c>
      <c r="J178" s="260">
        <v>31</v>
      </c>
      <c r="K178" s="260">
        <v>31</v>
      </c>
      <c r="L178" s="260">
        <v>31</v>
      </c>
      <c r="M178" s="260">
        <v>33</v>
      </c>
      <c r="N178" s="260">
        <v>33</v>
      </c>
      <c r="O178" s="1218">
        <f>'Material rate'!$T697</f>
        <v>33</v>
      </c>
      <c r="P178" s="1097">
        <f>'Material rate'!$T697</f>
        <v>33</v>
      </c>
      <c r="Q178" s="1121">
        <f t="shared" si="12"/>
        <v>0</v>
      </c>
      <c r="R178" s="1122">
        <f t="shared" si="13"/>
        <v>0</v>
      </c>
      <c r="S178" s="175"/>
    </row>
    <row r="179" spans="1:19" ht="18">
      <c r="A179" s="174">
        <v>170</v>
      </c>
      <c r="B179" s="174" t="str">
        <f>'Material rate'!A698</f>
        <v>p</v>
      </c>
      <c r="C179" s="174">
        <f t="shared" si="14"/>
        <v>160</v>
      </c>
      <c r="D179" s="698" t="s">
        <v>3713</v>
      </c>
      <c r="E179" s="579" t="s">
        <v>2773</v>
      </c>
      <c r="F179" s="260">
        <v>120</v>
      </c>
      <c r="G179" s="260">
        <v>0</v>
      </c>
      <c r="H179" s="260">
        <v>0</v>
      </c>
      <c r="I179" s="260">
        <v>0</v>
      </c>
      <c r="J179" s="260">
        <v>0</v>
      </c>
      <c r="K179" s="690">
        <v>0</v>
      </c>
      <c r="L179" s="690">
        <v>0</v>
      </c>
      <c r="M179" s="690">
        <v>0</v>
      </c>
      <c r="N179" s="690">
        <v>0</v>
      </c>
      <c r="O179" s="1218">
        <f>+I179</f>
        <v>0</v>
      </c>
      <c r="P179" s="1101">
        <f>+K179</f>
        <v>0</v>
      </c>
      <c r="Q179" s="1121">
        <f t="shared" si="12"/>
        <v>0</v>
      </c>
      <c r="R179" s="1122" t="e">
        <f t="shared" si="13"/>
        <v>#DIV/0!</v>
      </c>
      <c r="S179" s="175"/>
    </row>
    <row r="180" spans="1:19" ht="34.5">
      <c r="A180" s="174">
        <v>171</v>
      </c>
      <c r="B180" s="174"/>
      <c r="C180" s="174">
        <f t="shared" si="14"/>
        <v>161</v>
      </c>
      <c r="D180" s="702" t="s">
        <v>3714</v>
      </c>
      <c r="E180" s="579" t="s">
        <v>3463</v>
      </c>
      <c r="F180" s="260">
        <v>2143.87</v>
      </c>
      <c r="G180" s="260">
        <v>2098.2000000000003</v>
      </c>
      <c r="H180" s="260">
        <v>2098.2000000000003</v>
      </c>
      <c r="I180" s="260">
        <v>2259.6</v>
      </c>
      <c r="J180" s="260">
        <v>2259.6</v>
      </c>
      <c r="K180" s="260">
        <v>2259.6</v>
      </c>
      <c r="L180" s="260">
        <v>2259.6</v>
      </c>
      <c r="M180" s="260">
        <v>2485.56</v>
      </c>
      <c r="N180" s="260">
        <v>2485.56</v>
      </c>
      <c r="O180" s="1218">
        <f>'Material rate'!$T524*16.14</f>
        <v>2485.56</v>
      </c>
      <c r="P180" s="1097">
        <f>'Material rate'!$T524*16.14</f>
        <v>2485.56</v>
      </c>
      <c r="Q180" s="1121">
        <f t="shared" si="12"/>
        <v>0</v>
      </c>
      <c r="R180" s="1122">
        <f t="shared" si="13"/>
        <v>0</v>
      </c>
      <c r="S180" s="175"/>
    </row>
    <row r="181" spans="1:19" ht="33">
      <c r="A181" s="174">
        <v>172</v>
      </c>
      <c r="B181" s="174"/>
      <c r="C181" s="174">
        <f t="shared" si="14"/>
        <v>162</v>
      </c>
      <c r="D181" s="703" t="s">
        <v>3715</v>
      </c>
      <c r="E181" s="579" t="s">
        <v>3463</v>
      </c>
      <c r="F181" s="260">
        <v>2855.84</v>
      </c>
      <c r="G181" s="260">
        <v>2795</v>
      </c>
      <c r="H181" s="260">
        <v>2795</v>
      </c>
      <c r="I181" s="260">
        <v>3010</v>
      </c>
      <c r="J181" s="260">
        <v>3010</v>
      </c>
      <c r="K181" s="260">
        <v>3010</v>
      </c>
      <c r="L181" s="260">
        <v>3010</v>
      </c>
      <c r="M181" s="260">
        <v>3311</v>
      </c>
      <c r="N181" s="260">
        <v>3311</v>
      </c>
      <c r="O181" s="1218">
        <f>'Material rate'!$T524*21.5</f>
        <v>3311</v>
      </c>
      <c r="P181" s="1097">
        <f>'Material rate'!$T524*21.5</f>
        <v>3311</v>
      </c>
      <c r="Q181" s="1121">
        <f t="shared" si="12"/>
        <v>0</v>
      </c>
      <c r="R181" s="1122">
        <f t="shared" si="13"/>
        <v>0</v>
      </c>
      <c r="S181" s="175"/>
    </row>
    <row r="182" spans="1:19" ht="18">
      <c r="A182" s="174">
        <v>173</v>
      </c>
      <c r="B182" s="174"/>
      <c r="C182" s="174">
        <f t="shared" si="14"/>
        <v>163</v>
      </c>
      <c r="D182" s="700" t="s">
        <v>2150</v>
      </c>
      <c r="E182" s="579" t="s">
        <v>3170</v>
      </c>
      <c r="F182" s="260">
        <v>132.83000000000001</v>
      </c>
      <c r="G182" s="260">
        <v>130</v>
      </c>
      <c r="H182" s="260">
        <v>130</v>
      </c>
      <c r="I182" s="260">
        <v>140</v>
      </c>
      <c r="J182" s="260">
        <v>140</v>
      </c>
      <c r="K182" s="260">
        <v>140</v>
      </c>
      <c r="L182" s="260">
        <v>140</v>
      </c>
      <c r="M182" s="260">
        <v>154</v>
      </c>
      <c r="N182" s="260">
        <v>154</v>
      </c>
      <c r="O182" s="1218">
        <f>'Material rate'!$T524</f>
        <v>154</v>
      </c>
      <c r="P182" s="1097">
        <f>'Material rate'!$T524</f>
        <v>154</v>
      </c>
      <c r="Q182" s="1121">
        <f t="shared" ref="Q182:Q245" si="15">O182-M182</f>
        <v>0</v>
      </c>
      <c r="R182" s="1122">
        <f t="shared" si="13"/>
        <v>0</v>
      </c>
      <c r="S182" s="175"/>
    </row>
    <row r="183" spans="1:19" ht="18">
      <c r="A183" s="174">
        <v>174</v>
      </c>
      <c r="B183" s="174"/>
      <c r="C183" s="174">
        <f t="shared" si="14"/>
        <v>164</v>
      </c>
      <c r="D183" s="698" t="s">
        <v>1192</v>
      </c>
      <c r="E183" s="579" t="s">
        <v>3170</v>
      </c>
      <c r="F183" s="260">
        <v>78</v>
      </c>
      <c r="G183" s="260">
        <v>83.19</v>
      </c>
      <c r="H183" s="260">
        <v>83.19</v>
      </c>
      <c r="I183" s="260">
        <v>89</v>
      </c>
      <c r="J183" s="260">
        <v>89</v>
      </c>
      <c r="K183" s="260">
        <v>89</v>
      </c>
      <c r="L183" s="260">
        <v>89</v>
      </c>
      <c r="M183" s="260">
        <v>96</v>
      </c>
      <c r="N183" s="260">
        <v>96</v>
      </c>
      <c r="O183" s="1218">
        <f>'Material rate'!$T297</f>
        <v>96</v>
      </c>
      <c r="P183" s="1097">
        <f>'Material rate'!$T297</f>
        <v>96</v>
      </c>
      <c r="Q183" s="1121">
        <f t="shared" si="15"/>
        <v>0</v>
      </c>
      <c r="R183" s="1122">
        <f t="shared" si="13"/>
        <v>0</v>
      </c>
      <c r="S183" s="175"/>
    </row>
    <row r="184" spans="1:19" ht="18">
      <c r="A184" s="174">
        <v>175</v>
      </c>
      <c r="B184" s="174"/>
      <c r="C184" s="174">
        <f t="shared" si="14"/>
        <v>165</v>
      </c>
      <c r="D184" s="698" t="s">
        <v>18</v>
      </c>
      <c r="E184" s="579" t="s">
        <v>3170</v>
      </c>
      <c r="F184" s="260">
        <v>79</v>
      </c>
      <c r="G184" s="260">
        <v>82.3</v>
      </c>
      <c r="H184" s="260">
        <v>82.3</v>
      </c>
      <c r="I184" s="260">
        <v>88</v>
      </c>
      <c r="J184" s="260">
        <v>88</v>
      </c>
      <c r="K184" s="260">
        <v>88</v>
      </c>
      <c r="L184" s="260">
        <v>88</v>
      </c>
      <c r="M184" s="260">
        <v>94</v>
      </c>
      <c r="N184" s="260">
        <v>94</v>
      </c>
      <c r="O184" s="1218">
        <f>'Material rate'!$T298</f>
        <v>94</v>
      </c>
      <c r="P184" s="1097">
        <f>'Material rate'!$T298</f>
        <v>94</v>
      </c>
      <c r="Q184" s="1121">
        <f t="shared" si="15"/>
        <v>0</v>
      </c>
      <c r="R184" s="1122">
        <f t="shared" si="13"/>
        <v>0</v>
      </c>
      <c r="S184" s="175"/>
    </row>
    <row r="185" spans="1:19" ht="17.25">
      <c r="A185" s="174">
        <v>176</v>
      </c>
      <c r="B185" s="174"/>
      <c r="C185" s="174">
        <f t="shared" si="14"/>
        <v>166</v>
      </c>
      <c r="D185" s="697" t="s">
        <v>3200</v>
      </c>
      <c r="E185" s="579" t="s">
        <v>3463</v>
      </c>
      <c r="F185" s="260">
        <v>5036.21</v>
      </c>
      <c r="G185" s="260">
        <v>500</v>
      </c>
      <c r="H185" s="260">
        <v>500</v>
      </c>
      <c r="I185" s="260">
        <v>5810.4000000000005</v>
      </c>
      <c r="J185" s="260">
        <v>5810.4000000000005</v>
      </c>
      <c r="K185" s="260">
        <v>5810.4000000000005</v>
      </c>
      <c r="L185" s="260">
        <v>5810.4000000000005</v>
      </c>
      <c r="M185" s="260">
        <v>6391.4400000000005</v>
      </c>
      <c r="N185" s="260">
        <v>6391.4400000000005</v>
      </c>
      <c r="O185" s="1218">
        <f>'Material rate'!$T525</f>
        <v>6391.4400000000005</v>
      </c>
      <c r="P185" s="1097">
        <f>'Material rate'!$T525</f>
        <v>6391.4400000000005</v>
      </c>
      <c r="Q185" s="1121">
        <f t="shared" si="15"/>
        <v>0</v>
      </c>
      <c r="R185" s="1122">
        <f t="shared" si="13"/>
        <v>0</v>
      </c>
      <c r="S185" s="175"/>
    </row>
    <row r="186" spans="1:19" ht="16.5" customHeight="1">
      <c r="A186" s="174">
        <v>177</v>
      </c>
      <c r="B186" s="174"/>
      <c r="C186" s="174">
        <f t="shared" si="14"/>
        <v>167</v>
      </c>
      <c r="D186" s="702" t="s">
        <v>2153</v>
      </c>
      <c r="E186" s="579" t="s">
        <v>3463</v>
      </c>
      <c r="F186" s="260">
        <v>6805.7</v>
      </c>
      <c r="G186" s="260">
        <v>650</v>
      </c>
      <c r="H186" s="260">
        <v>650</v>
      </c>
      <c r="I186" s="260">
        <v>7553.52</v>
      </c>
      <c r="J186" s="260">
        <v>7553.52</v>
      </c>
      <c r="K186" s="260">
        <v>7553.52</v>
      </c>
      <c r="L186" s="260">
        <v>7553.52</v>
      </c>
      <c r="M186" s="260">
        <v>8306.7199999999993</v>
      </c>
      <c r="N186" s="260">
        <v>8306.7199999999993</v>
      </c>
      <c r="O186" s="1218">
        <f>'Material rate'!$T529</f>
        <v>8306.7199999999993</v>
      </c>
      <c r="P186" s="1097">
        <f>'Material rate'!$T529</f>
        <v>8306.7199999999993</v>
      </c>
      <c r="Q186" s="1121">
        <f t="shared" si="15"/>
        <v>0</v>
      </c>
      <c r="R186" s="1122">
        <f t="shared" si="13"/>
        <v>0</v>
      </c>
      <c r="S186" s="175"/>
    </row>
    <row r="187" spans="1:19" ht="17.25">
      <c r="A187" s="174">
        <v>178</v>
      </c>
      <c r="B187" s="174"/>
      <c r="C187" s="174">
        <f t="shared" si="14"/>
        <v>168</v>
      </c>
      <c r="D187" s="697" t="s">
        <v>3201</v>
      </c>
      <c r="E187" s="579" t="s">
        <v>3463</v>
      </c>
      <c r="F187" s="260">
        <v>3538.96</v>
      </c>
      <c r="G187" s="260">
        <v>350</v>
      </c>
      <c r="H187" s="260">
        <v>350</v>
      </c>
      <c r="I187" s="260">
        <v>4067.28</v>
      </c>
      <c r="J187" s="260">
        <v>4067.28</v>
      </c>
      <c r="K187" s="260">
        <v>4067.28</v>
      </c>
      <c r="L187" s="260">
        <v>4067.28</v>
      </c>
      <c r="M187" s="260">
        <v>4465.4000000000005</v>
      </c>
      <c r="N187" s="260">
        <v>4465.4000000000005</v>
      </c>
      <c r="O187" s="1218">
        <f>'Material rate'!$T526</f>
        <v>4465.4000000000005</v>
      </c>
      <c r="P187" s="1097">
        <f>'Material rate'!$T526</f>
        <v>4465.4000000000005</v>
      </c>
      <c r="Q187" s="1121">
        <f t="shared" si="15"/>
        <v>0</v>
      </c>
      <c r="R187" s="1122">
        <f t="shared" si="13"/>
        <v>0</v>
      </c>
      <c r="S187" s="175"/>
    </row>
    <row r="188" spans="1:19" ht="34.5">
      <c r="A188" s="174">
        <v>179</v>
      </c>
      <c r="B188" s="174"/>
      <c r="C188" s="174">
        <f t="shared" si="14"/>
        <v>169</v>
      </c>
      <c r="D188" s="702" t="s">
        <v>2738</v>
      </c>
      <c r="E188" s="579" t="s">
        <v>1039</v>
      </c>
      <c r="F188" s="260">
        <v>13.64</v>
      </c>
      <c r="G188" s="260">
        <v>13.907142857142857</v>
      </c>
      <c r="H188" s="260">
        <v>13.907142857142857</v>
      </c>
      <c r="I188" s="260">
        <v>15</v>
      </c>
      <c r="J188" s="260">
        <v>15</v>
      </c>
      <c r="K188" s="260">
        <v>15</v>
      </c>
      <c r="L188" s="260">
        <v>15</v>
      </c>
      <c r="M188" s="260">
        <v>16.428571428571427</v>
      </c>
      <c r="N188" s="260">
        <v>16.428571428571427</v>
      </c>
      <c r="O188" s="1218">
        <f>'Material rate'!$T402/7</f>
        <v>16.428571428571427</v>
      </c>
      <c r="P188" s="1097">
        <f>'Material rate'!$T402/7</f>
        <v>16.428571428571427</v>
      </c>
      <c r="Q188" s="1121">
        <f t="shared" si="15"/>
        <v>0</v>
      </c>
      <c r="R188" s="1122">
        <f t="shared" si="13"/>
        <v>0</v>
      </c>
      <c r="S188" s="175"/>
    </row>
    <row r="189" spans="1:19" ht="24.75" customHeight="1">
      <c r="A189" s="174">
        <v>180</v>
      </c>
      <c r="B189" s="174"/>
      <c r="C189" s="174">
        <f>+C188+1</f>
        <v>170</v>
      </c>
      <c r="D189" s="702" t="s">
        <v>3482</v>
      </c>
      <c r="E189" s="579" t="s">
        <v>3170</v>
      </c>
      <c r="F189" s="260">
        <v>44.28</v>
      </c>
      <c r="G189" s="260">
        <v>45</v>
      </c>
      <c r="H189" s="260">
        <v>45</v>
      </c>
      <c r="I189" s="260">
        <v>48</v>
      </c>
      <c r="J189" s="260">
        <v>48</v>
      </c>
      <c r="K189" s="260">
        <v>48</v>
      </c>
      <c r="L189" s="260">
        <v>48</v>
      </c>
      <c r="M189" s="260">
        <v>52</v>
      </c>
      <c r="N189" s="260">
        <v>52</v>
      </c>
      <c r="O189" s="1218">
        <f>'Material rate'!$T531</f>
        <v>52</v>
      </c>
      <c r="P189" s="1097">
        <f>'Material rate'!$T531</f>
        <v>52</v>
      </c>
      <c r="Q189" s="1121">
        <f t="shared" si="15"/>
        <v>0</v>
      </c>
      <c r="R189" s="1122">
        <f t="shared" si="13"/>
        <v>0</v>
      </c>
      <c r="S189" s="175"/>
    </row>
    <row r="190" spans="1:19" ht="91.5">
      <c r="A190" s="174"/>
      <c r="B190" s="174"/>
      <c r="C190" s="174">
        <f>C189+1</f>
        <v>171</v>
      </c>
      <c r="D190" s="716" t="str">
        <f>'Material rate'!B1085</f>
        <v>Providing and fixing Single Panel Swing Door of aluminium section in naturally anodized or black anodized/powder coated color Section size (102*45*1.5 mm) fitted with 5 mm clear glass or 9 mm both side laminated board (excluding the cost of handle).</v>
      </c>
      <c r="E190" s="579"/>
      <c r="F190" s="260"/>
      <c r="G190" s="260"/>
      <c r="H190" s="260"/>
      <c r="I190" s="260" t="e">
        <v>#REF!</v>
      </c>
      <c r="J190" s="260" t="e">
        <v>#REF!</v>
      </c>
      <c r="K190" s="260">
        <v>8995.36</v>
      </c>
      <c r="L190" s="260">
        <v>8995.36</v>
      </c>
      <c r="M190" s="260">
        <v>9436.52</v>
      </c>
      <c r="N190" s="260">
        <v>9436.52</v>
      </c>
      <c r="O190" s="1218">
        <f>'Material rate'!T1085</f>
        <v>10372.64</v>
      </c>
      <c r="P190" s="1097">
        <f>'Material rate'!V1085</f>
        <v>0</v>
      </c>
      <c r="Q190" s="1121">
        <f t="shared" si="15"/>
        <v>936.11999999999898</v>
      </c>
      <c r="R190" s="1122" t="e">
        <f t="shared" si="13"/>
        <v>#DIV/0!</v>
      </c>
      <c r="S190" s="175"/>
    </row>
    <row r="191" spans="1:19" ht="91.5">
      <c r="A191" s="174"/>
      <c r="B191" s="174"/>
      <c r="C191" s="174"/>
      <c r="D191" s="716" t="str">
        <f>'Material rate'!B1086</f>
        <v>Providing and fixing Double  Panel Swing Door of aluminium section in naturally anodized or black anodized/powder coated color Section size (102*45*1.5 mm) fitted with 5 mm clear glass or 9 mm both side laminated board (excluding the cost of handle).</v>
      </c>
      <c r="E191" s="579"/>
      <c r="F191" s="260"/>
      <c r="G191" s="260"/>
      <c r="H191" s="260"/>
      <c r="I191" s="260" t="e">
        <v>#REF!</v>
      </c>
      <c r="J191" s="260" t="e">
        <v>#REF!</v>
      </c>
      <c r="K191" s="260">
        <v>9899.1999999999989</v>
      </c>
      <c r="L191" s="260">
        <v>9899.1999999999989</v>
      </c>
      <c r="M191" s="260">
        <v>10394.16</v>
      </c>
      <c r="N191" s="260">
        <v>10394.16</v>
      </c>
      <c r="O191" s="1218">
        <f>'Material rate'!T1086</f>
        <v>11642.32</v>
      </c>
      <c r="P191" s="1097">
        <f>'Material rate'!V1086</f>
        <v>0</v>
      </c>
      <c r="Q191" s="1121">
        <f t="shared" si="15"/>
        <v>1248.1599999999999</v>
      </c>
      <c r="R191" s="1122" t="e">
        <f t="shared" si="13"/>
        <v>#DIV/0!</v>
      </c>
      <c r="S191" s="175"/>
    </row>
    <row r="192" spans="1:19" ht="91.5">
      <c r="A192" s="174"/>
      <c r="B192" s="174"/>
      <c r="C192" s="174"/>
      <c r="D192" s="716" t="str">
        <f>'Material rate'!B1088</f>
        <v>Providing and fixing 2 or 3 Panel Sliding window of aluminium section in naturally anodized or black anodized/powder coated color, Section size (87*56*1.2 mm) fitted with 5 mm clear glass without fly mesh shutter (Window size 6'*5' or average area 30 Sq. feet per window).</v>
      </c>
      <c r="E192" s="579"/>
      <c r="F192" s="260"/>
      <c r="G192" s="260"/>
      <c r="H192" s="260"/>
      <c r="I192" s="260" t="e">
        <v>#REF!</v>
      </c>
      <c r="J192" s="260" t="e">
        <v>#REF!</v>
      </c>
      <c r="K192" s="260">
        <v>5692.04</v>
      </c>
      <c r="L192" s="260">
        <v>5692.04</v>
      </c>
      <c r="M192" s="260">
        <v>5918</v>
      </c>
      <c r="N192" s="260">
        <v>5918</v>
      </c>
      <c r="O192" s="1218">
        <f>'Material rate'!T1088</f>
        <v>6509.8</v>
      </c>
      <c r="P192" s="1097">
        <f>'Material rate'!V1088</f>
        <v>0</v>
      </c>
      <c r="Q192" s="1121">
        <f t="shared" si="15"/>
        <v>591.80000000000018</v>
      </c>
      <c r="R192" s="1122" t="e">
        <f t="shared" si="13"/>
        <v>#DIV/0!</v>
      </c>
      <c r="S192" s="175"/>
    </row>
    <row r="193" spans="1:19" ht="46.5">
      <c r="A193" s="174"/>
      <c r="B193" s="174"/>
      <c r="C193" s="174"/>
      <c r="D193" s="716" t="str">
        <f>'Material rate'!B1089</f>
        <v>Providing and fixing Fly mesh Shutter with stainless steel fly mesh in 90 series for sliding window. (Section thickness 1 mm)</v>
      </c>
      <c r="E193" s="579"/>
      <c r="F193" s="260"/>
      <c r="G193" s="260"/>
      <c r="H193" s="260"/>
      <c r="I193" s="260" t="e">
        <v>#REF!</v>
      </c>
      <c r="J193" s="260" t="e">
        <v>#REF!</v>
      </c>
      <c r="K193" s="260">
        <v>2022.8799999999999</v>
      </c>
      <c r="L193" s="260">
        <v>2022.8799999999999</v>
      </c>
      <c r="M193" s="260">
        <v>2152</v>
      </c>
      <c r="N193" s="260">
        <v>2152</v>
      </c>
      <c r="O193" s="1218">
        <f>'Material rate'!T1089</f>
        <v>2367.1999999999998</v>
      </c>
      <c r="P193" s="1097">
        <f>'Material rate'!V1089</f>
        <v>0</v>
      </c>
      <c r="Q193" s="1121">
        <f t="shared" si="15"/>
        <v>215.19999999999982</v>
      </c>
      <c r="R193" s="1122" t="e">
        <f t="shared" si="13"/>
        <v>#DIV/0!</v>
      </c>
      <c r="S193" s="175"/>
    </row>
    <row r="194" spans="1:19" ht="76.5">
      <c r="A194" s="174"/>
      <c r="B194" s="174"/>
      <c r="C194" s="174"/>
      <c r="D194" s="716" t="str">
        <f>'Material rate'!B1091</f>
        <v>Providing and fixing Full Height Partation of Aluminium Section in naturally anodized of black anodized color Section size (64*38*1.1 mm) fitted with 5 mm clear glass or 9 mm both side laminated board. (average panel area 8.00 Sq.ft).</v>
      </c>
      <c r="E194" s="579"/>
      <c r="F194" s="260"/>
      <c r="G194" s="260"/>
      <c r="H194" s="260"/>
      <c r="I194" s="260" t="e">
        <v>#REF!</v>
      </c>
      <c r="J194" s="260" t="e">
        <v>#REF!</v>
      </c>
      <c r="K194" s="260">
        <v>4196.3999999999996</v>
      </c>
      <c r="L194" s="260">
        <v>4196.3999999999996</v>
      </c>
      <c r="M194" s="260">
        <v>4465.3999999999996</v>
      </c>
      <c r="N194" s="260">
        <v>4465.3999999999996</v>
      </c>
      <c r="O194" s="1218">
        <f>'Material rate'!T1091</f>
        <v>4906.5599999999995</v>
      </c>
      <c r="P194" s="1097">
        <f>'Material rate'!V1091</f>
        <v>0</v>
      </c>
      <c r="Q194" s="1121">
        <f t="shared" si="15"/>
        <v>441.15999999999985</v>
      </c>
      <c r="R194" s="1122" t="e">
        <f t="shared" si="13"/>
        <v>#DIV/0!</v>
      </c>
      <c r="S194" s="175"/>
    </row>
    <row r="195" spans="1:19" ht="76.5">
      <c r="A195" s="174"/>
      <c r="B195" s="174"/>
      <c r="C195" s="174"/>
      <c r="D195" s="716" t="str">
        <f>'Material rate'!B1092</f>
        <v>Providing and fixing low Height Partation of Aluminium Section in naturally anodized of black anodized color Section size (64*38*1.1 mm) fitted with 5 mm clear glass or 9 mm both side laminated board. (average panel area 6.00 Sq.ft).</v>
      </c>
      <c r="E195" s="579"/>
      <c r="F195" s="260"/>
      <c r="G195" s="260"/>
      <c r="H195" s="260"/>
      <c r="I195" s="260" t="e">
        <v>#REF!</v>
      </c>
      <c r="J195" s="260" t="e">
        <v>#REF!</v>
      </c>
      <c r="K195" s="260">
        <v>5143.28</v>
      </c>
      <c r="L195" s="260">
        <v>5143.28</v>
      </c>
      <c r="M195" s="260">
        <v>5476.84</v>
      </c>
      <c r="N195" s="260">
        <v>5476.84</v>
      </c>
      <c r="O195" s="1218">
        <f>'Material rate'!T1092</f>
        <v>6014.84</v>
      </c>
      <c r="P195" s="1097">
        <f>'Material rate'!V1092</f>
        <v>0</v>
      </c>
      <c r="Q195" s="1121">
        <f t="shared" si="15"/>
        <v>538</v>
      </c>
      <c r="R195" s="1122" t="e">
        <f t="shared" si="13"/>
        <v>#DIV/0!</v>
      </c>
      <c r="S195" s="175"/>
    </row>
    <row r="196" spans="1:19" ht="17.25">
      <c r="A196" s="174"/>
      <c r="B196" s="174"/>
      <c r="C196" s="174"/>
      <c r="D196" s="702"/>
      <c r="E196" s="579"/>
      <c r="F196" s="260"/>
      <c r="G196" s="260"/>
      <c r="H196" s="260"/>
      <c r="I196" s="260"/>
      <c r="J196" s="260"/>
      <c r="K196" s="260"/>
      <c r="L196" s="260"/>
      <c r="M196" s="260"/>
      <c r="N196" s="260"/>
      <c r="O196" s="1218"/>
      <c r="P196" s="1097"/>
      <c r="Q196" s="1121">
        <f t="shared" si="15"/>
        <v>0</v>
      </c>
      <c r="R196" s="1122" t="e">
        <f t="shared" si="13"/>
        <v>#DIV/0!</v>
      </c>
      <c r="S196" s="175"/>
    </row>
    <row r="197" spans="1:19" ht="45.75" customHeight="1">
      <c r="A197" s="174">
        <v>181</v>
      </c>
      <c r="B197" s="174">
        <v>1</v>
      </c>
      <c r="C197" s="174">
        <f>C189+1</f>
        <v>171</v>
      </c>
      <c r="D197" s="707" t="str">
        <f>'Material rate'!B1093</f>
        <v>Aluminum fixed panel window with ventilation but without fly mesh shutter from section. (88×38×1.20) mm and 5 mm glass.</v>
      </c>
      <c r="E197" s="579" t="s">
        <v>3463</v>
      </c>
      <c r="F197" s="260">
        <v>4734.3999999999996</v>
      </c>
      <c r="G197" s="260">
        <v>0</v>
      </c>
      <c r="H197" s="260">
        <v>0</v>
      </c>
      <c r="I197" s="260">
        <v>0</v>
      </c>
      <c r="J197" s="690">
        <v>0</v>
      </c>
      <c r="K197" s="690">
        <v>0</v>
      </c>
      <c r="L197" s="690">
        <v>0</v>
      </c>
      <c r="M197" s="690">
        <v>0</v>
      </c>
      <c r="N197" s="690">
        <v>0</v>
      </c>
      <c r="O197" s="1218">
        <f>'Material rate'!$T1093</f>
        <v>0</v>
      </c>
      <c r="P197" s="1101">
        <f>'Material rate'!$T1093</f>
        <v>0</v>
      </c>
      <c r="Q197" s="1121">
        <f t="shared" si="15"/>
        <v>0</v>
      </c>
      <c r="R197" s="1122" t="e">
        <f t="shared" si="13"/>
        <v>#DIV/0!</v>
      </c>
      <c r="S197" s="175"/>
    </row>
    <row r="198" spans="1:19" ht="40.5">
      <c r="A198" s="174">
        <v>182</v>
      </c>
      <c r="B198" s="174">
        <v>2</v>
      </c>
      <c r="C198" s="174"/>
      <c r="D198" s="707" t="str">
        <f>'Material rate'!B1094</f>
        <v>Aluminum fixed panel window with ventilation but with fly mesh shutter from section. (88×38×1.20) mm and 5 mm glass.</v>
      </c>
      <c r="E198" s="579" t="s">
        <v>3463</v>
      </c>
      <c r="F198" s="260">
        <v>5089.4799999999996</v>
      </c>
      <c r="G198" s="260">
        <v>0</v>
      </c>
      <c r="H198" s="260">
        <v>0</v>
      </c>
      <c r="I198" s="260">
        <v>0</v>
      </c>
      <c r="J198" s="690">
        <v>0</v>
      </c>
      <c r="K198" s="690">
        <v>0</v>
      </c>
      <c r="L198" s="690">
        <v>0</v>
      </c>
      <c r="M198" s="690">
        <v>0</v>
      </c>
      <c r="N198" s="690">
        <v>0</v>
      </c>
      <c r="O198" s="1218">
        <f>'Material rate'!$T1094</f>
        <v>0</v>
      </c>
      <c r="P198" s="1101">
        <f>'Material rate'!$T1094</f>
        <v>0</v>
      </c>
      <c r="Q198" s="1121">
        <f t="shared" si="15"/>
        <v>0</v>
      </c>
      <c r="R198" s="1122" t="e">
        <f t="shared" si="13"/>
        <v>#DIV/0!</v>
      </c>
      <c r="S198" s="175"/>
    </row>
    <row r="199" spans="1:19" ht="27.75">
      <c r="A199" s="174">
        <v>183</v>
      </c>
      <c r="B199" s="174">
        <v>3</v>
      </c>
      <c r="C199" s="581"/>
      <c r="D199" s="707" t="str">
        <f>'Material rate'!B1095</f>
        <v xml:space="preserve">Aluminum sliding windows without ventilator from section (101×45×1.50) mm and 5 mm glass. </v>
      </c>
      <c r="E199" s="579" t="s">
        <v>3463</v>
      </c>
      <c r="F199" s="260">
        <v>4971.12</v>
      </c>
      <c r="G199" s="260">
        <v>0</v>
      </c>
      <c r="H199" s="260">
        <v>0</v>
      </c>
      <c r="I199" s="260">
        <v>0</v>
      </c>
      <c r="J199" s="690">
        <v>0</v>
      </c>
      <c r="K199" s="690">
        <v>0</v>
      </c>
      <c r="L199" s="690">
        <v>0</v>
      </c>
      <c r="M199" s="690">
        <v>0</v>
      </c>
      <c r="N199" s="690">
        <v>0</v>
      </c>
      <c r="O199" s="1218">
        <f>'Material rate'!$T1095</f>
        <v>0</v>
      </c>
      <c r="P199" s="1101">
        <f>'Material rate'!$T1095</f>
        <v>0</v>
      </c>
      <c r="Q199" s="1121">
        <f t="shared" si="15"/>
        <v>0</v>
      </c>
      <c r="R199" s="1122" t="e">
        <f t="shared" si="13"/>
        <v>#DIV/0!</v>
      </c>
      <c r="S199" s="175"/>
    </row>
    <row r="200" spans="1:19" ht="36" customHeight="1">
      <c r="A200" s="174">
        <v>184</v>
      </c>
      <c r="B200" s="174">
        <v>4</v>
      </c>
      <c r="C200" s="174"/>
      <c r="D200" s="707" t="str">
        <f>'Material rate'!B1096</f>
        <v xml:space="preserve">Do but with ventilator from section (101×45×1.50)mm and 5 mm glass. </v>
      </c>
      <c r="E200" s="579" t="s">
        <v>3463</v>
      </c>
      <c r="F200" s="260">
        <v>5326.2</v>
      </c>
      <c r="G200" s="260">
        <v>0</v>
      </c>
      <c r="H200" s="260">
        <v>0</v>
      </c>
      <c r="I200" s="260">
        <v>0</v>
      </c>
      <c r="J200" s="690">
        <v>0</v>
      </c>
      <c r="K200" s="690">
        <v>0</v>
      </c>
      <c r="L200" s="690">
        <v>0</v>
      </c>
      <c r="M200" s="690">
        <v>0</v>
      </c>
      <c r="N200" s="690">
        <v>0</v>
      </c>
      <c r="O200" s="1218">
        <f>'Material rate'!$T1096</f>
        <v>0</v>
      </c>
      <c r="P200" s="1101">
        <f>'Material rate'!$T1096</f>
        <v>0</v>
      </c>
      <c r="Q200" s="1121">
        <f t="shared" si="15"/>
        <v>0</v>
      </c>
      <c r="R200" s="1122" t="e">
        <f t="shared" si="13"/>
        <v>#DIV/0!</v>
      </c>
      <c r="S200" s="175"/>
    </row>
    <row r="201" spans="1:19" ht="40.5">
      <c r="A201" s="174">
        <v>185</v>
      </c>
      <c r="B201" s="174">
        <v>5</v>
      </c>
      <c r="C201" s="174"/>
      <c r="D201" s="707" t="str">
        <f>'Material rate'!B1097</f>
        <v xml:space="preserve">Siding door with naturally anodized color section of (101×45×1.50)mm  (40×45×1.5)mm &amp; 5 mm glass. </v>
      </c>
      <c r="E201" s="579" t="s">
        <v>3463</v>
      </c>
      <c r="F201" s="260">
        <v>6119.21</v>
      </c>
      <c r="G201" s="260">
        <v>0</v>
      </c>
      <c r="H201" s="260">
        <v>0</v>
      </c>
      <c r="I201" s="260">
        <v>0</v>
      </c>
      <c r="J201" s="690">
        <v>0</v>
      </c>
      <c r="K201" s="690">
        <v>0</v>
      </c>
      <c r="L201" s="690">
        <v>0</v>
      </c>
      <c r="M201" s="690">
        <v>0</v>
      </c>
      <c r="N201" s="690">
        <v>0</v>
      </c>
      <c r="O201" s="1218">
        <f>'Material rate'!$T1097</f>
        <v>0</v>
      </c>
      <c r="P201" s="1101">
        <f>'Material rate'!$T1097</f>
        <v>0</v>
      </c>
      <c r="Q201" s="1121">
        <f t="shared" si="15"/>
        <v>0</v>
      </c>
      <c r="R201" s="1122" t="e">
        <f t="shared" si="13"/>
        <v>#DIV/0!</v>
      </c>
      <c r="S201" s="175"/>
    </row>
    <row r="202" spans="1:19" ht="42" customHeight="1">
      <c r="A202" s="174">
        <v>186</v>
      </c>
      <c r="B202" s="174">
        <v>6</v>
      </c>
      <c r="C202" s="174"/>
      <c r="D202" s="707" t="str">
        <f>'Material rate'!B1098</f>
        <v xml:space="preserve">Siding door with naturally anodized color section of (78×38×1.30)mm  (40×45×1.5)mm &amp; 5 mm glass. </v>
      </c>
      <c r="E202" s="579" t="s">
        <v>3463</v>
      </c>
      <c r="F202" s="260">
        <v>4734.3999999999996</v>
      </c>
      <c r="G202" s="260">
        <v>0</v>
      </c>
      <c r="H202" s="260">
        <v>0</v>
      </c>
      <c r="I202" s="260">
        <v>0</v>
      </c>
      <c r="J202" s="690">
        <v>0</v>
      </c>
      <c r="K202" s="690">
        <v>0</v>
      </c>
      <c r="L202" s="690">
        <v>0</v>
      </c>
      <c r="M202" s="690">
        <v>0</v>
      </c>
      <c r="N202" s="690">
        <v>0</v>
      </c>
      <c r="O202" s="1218">
        <f>'Material rate'!$T1098</f>
        <v>0</v>
      </c>
      <c r="P202" s="1101">
        <f>'Material rate'!$T1098</f>
        <v>0</v>
      </c>
      <c r="Q202" s="1121">
        <f t="shared" si="15"/>
        <v>0</v>
      </c>
      <c r="R202" s="1122" t="e">
        <f t="shared" ref="R202:R265" si="16">-Q202/P202</f>
        <v>#DIV/0!</v>
      </c>
      <c r="S202" s="175"/>
    </row>
    <row r="203" spans="1:19" ht="55.5" customHeight="1">
      <c r="A203" s="174">
        <v>187</v>
      </c>
      <c r="B203" s="174">
        <v>7</v>
      </c>
      <c r="C203" s="174"/>
      <c r="D203" s="707" t="str">
        <f>'Material rate'!B1099</f>
        <v>Casement double panel aluminum windows with ventilation. Section size (88×45×1.10)mm, (38×34×1.10)mm &amp;  5 mm glass.</v>
      </c>
      <c r="E203" s="579" t="s">
        <v>3463</v>
      </c>
      <c r="F203" s="260">
        <v>5799.64</v>
      </c>
      <c r="G203" s="260">
        <v>0</v>
      </c>
      <c r="H203" s="260">
        <v>0</v>
      </c>
      <c r="I203" s="260">
        <v>0</v>
      </c>
      <c r="J203" s="690">
        <v>0</v>
      </c>
      <c r="K203" s="690">
        <v>0</v>
      </c>
      <c r="L203" s="690">
        <v>0</v>
      </c>
      <c r="M203" s="690">
        <v>0</v>
      </c>
      <c r="N203" s="690">
        <v>0</v>
      </c>
      <c r="O203" s="1218">
        <f>'Material rate'!$T1099</f>
        <v>0</v>
      </c>
      <c r="P203" s="1101">
        <f>'Material rate'!$T1099</f>
        <v>0</v>
      </c>
      <c r="Q203" s="1121">
        <f t="shared" si="15"/>
        <v>0</v>
      </c>
      <c r="R203" s="1122" t="e">
        <f t="shared" si="16"/>
        <v>#DIV/0!</v>
      </c>
      <c r="S203" s="175"/>
    </row>
    <row r="204" spans="1:19" ht="40.5">
      <c r="A204" s="174">
        <v>188</v>
      </c>
      <c r="B204" s="174">
        <v>8</v>
      </c>
      <c r="C204" s="174"/>
      <c r="D204" s="707" t="str">
        <f>'Material rate'!B1100</f>
        <v>Casement double panel aluminum windows with ventilation. Section size (54×33×1.50)mm, (38×34×1.50)mm &amp;  5 mm glass.</v>
      </c>
      <c r="E204" s="579" t="s">
        <v>3463</v>
      </c>
      <c r="F204" s="260">
        <v>5799.64</v>
      </c>
      <c r="G204" s="260">
        <v>0</v>
      </c>
      <c r="H204" s="260">
        <v>0</v>
      </c>
      <c r="I204" s="260">
        <v>0</v>
      </c>
      <c r="J204" s="690">
        <v>0</v>
      </c>
      <c r="K204" s="690">
        <v>0</v>
      </c>
      <c r="L204" s="690">
        <v>0</v>
      </c>
      <c r="M204" s="690">
        <v>0</v>
      </c>
      <c r="N204" s="690">
        <v>0</v>
      </c>
      <c r="O204" s="1218">
        <f>'Material rate'!$T1100</f>
        <v>0</v>
      </c>
      <c r="P204" s="1101">
        <f>'Material rate'!$T1100</f>
        <v>0</v>
      </c>
      <c r="Q204" s="1121">
        <f t="shared" si="15"/>
        <v>0</v>
      </c>
      <c r="R204" s="1122" t="e">
        <f t="shared" si="16"/>
        <v>#DIV/0!</v>
      </c>
      <c r="S204" s="175"/>
    </row>
    <row r="205" spans="1:19" ht="42" customHeight="1">
      <c r="A205" s="174">
        <v>189</v>
      </c>
      <c r="B205" s="174">
        <v>9</v>
      </c>
      <c r="C205" s="174"/>
      <c r="D205" s="707" t="str">
        <f>'Material rate'!B1101</f>
        <v xml:space="preserve"> Supply and fitting Casement door of aluminum section in naturally anodized color. Section size (100×38×1.30) mm and 5 mm glass.  </v>
      </c>
      <c r="E205" s="579" t="s">
        <v>3463</v>
      </c>
      <c r="F205" s="260">
        <v>4497.68</v>
      </c>
      <c r="G205" s="260">
        <v>0</v>
      </c>
      <c r="H205" s="260">
        <v>0</v>
      </c>
      <c r="I205" s="260">
        <v>0</v>
      </c>
      <c r="J205" s="690">
        <v>0</v>
      </c>
      <c r="K205" s="690">
        <v>0</v>
      </c>
      <c r="L205" s="690">
        <v>0</v>
      </c>
      <c r="M205" s="690">
        <v>0</v>
      </c>
      <c r="N205" s="690">
        <v>0</v>
      </c>
      <c r="O205" s="1218">
        <f>'Material rate'!$T1101</f>
        <v>0</v>
      </c>
      <c r="P205" s="1101">
        <f>'Material rate'!$T1101</f>
        <v>0</v>
      </c>
      <c r="Q205" s="1121">
        <f t="shared" si="15"/>
        <v>0</v>
      </c>
      <c r="R205" s="1122" t="e">
        <f t="shared" si="16"/>
        <v>#DIV/0!</v>
      </c>
      <c r="S205" s="175"/>
    </row>
    <row r="206" spans="1:19" ht="33" customHeight="1">
      <c r="A206" s="174">
        <v>189</v>
      </c>
      <c r="B206" s="174">
        <v>10</v>
      </c>
      <c r="C206" s="174"/>
      <c r="D206" s="707" t="str">
        <f>'Material rate'!B1102</f>
        <v xml:space="preserve">Casement door of aluminum section in naturally anodized color. Section size (101×45×1.50) mm and 5 mm glass.  </v>
      </c>
      <c r="E206" s="579" t="s">
        <v>3463</v>
      </c>
      <c r="F206" s="260">
        <v>4497.68</v>
      </c>
      <c r="G206" s="260">
        <v>0</v>
      </c>
      <c r="H206" s="260">
        <v>0</v>
      </c>
      <c r="I206" s="260">
        <v>0</v>
      </c>
      <c r="J206" s="690">
        <v>0</v>
      </c>
      <c r="K206" s="690">
        <v>0</v>
      </c>
      <c r="L206" s="690">
        <v>0</v>
      </c>
      <c r="M206" s="690">
        <v>0</v>
      </c>
      <c r="N206" s="690">
        <v>0</v>
      </c>
      <c r="O206" s="1218">
        <f>'Material rate'!$T1106</f>
        <v>0</v>
      </c>
      <c r="P206" s="1101">
        <f>'Material rate'!$T1106</f>
        <v>0</v>
      </c>
      <c r="Q206" s="1121">
        <f t="shared" si="15"/>
        <v>0</v>
      </c>
      <c r="R206" s="1122" t="e">
        <f t="shared" si="16"/>
        <v>#DIV/0!</v>
      </c>
      <c r="S206" s="175"/>
    </row>
    <row r="207" spans="1:19" ht="40.5">
      <c r="A207" s="174"/>
      <c r="B207" s="174">
        <v>11</v>
      </c>
      <c r="C207" s="174"/>
      <c r="D207" s="707" t="str">
        <f>'Material rate'!B1103</f>
        <v xml:space="preserve">Swing door door of aluminum section in naturally anodized color. Section size (101×45×1.50) mm and 5 mm glass.   </v>
      </c>
      <c r="E207" s="579" t="s">
        <v>3463</v>
      </c>
      <c r="F207" s="260">
        <v>4497.68</v>
      </c>
      <c r="G207" s="260">
        <v>0</v>
      </c>
      <c r="H207" s="260">
        <v>0</v>
      </c>
      <c r="I207" s="260">
        <v>0</v>
      </c>
      <c r="J207" s="690">
        <v>0</v>
      </c>
      <c r="K207" s="690">
        <v>0</v>
      </c>
      <c r="L207" s="690">
        <v>0</v>
      </c>
      <c r="M207" s="690">
        <v>0</v>
      </c>
      <c r="N207" s="690">
        <v>0</v>
      </c>
      <c r="O207" s="1218">
        <f>'Material rate'!$T1103</f>
        <v>0</v>
      </c>
      <c r="P207" s="1101">
        <f>'Material rate'!$T1103</f>
        <v>0</v>
      </c>
      <c r="Q207" s="1121">
        <f t="shared" si="15"/>
        <v>0</v>
      </c>
      <c r="R207" s="1122" t="e">
        <f t="shared" si="16"/>
        <v>#DIV/0!</v>
      </c>
      <c r="S207" s="175"/>
    </row>
    <row r="208" spans="1:19" ht="27.75">
      <c r="A208" s="174"/>
      <c r="B208" s="174">
        <v>12</v>
      </c>
      <c r="C208" s="174"/>
      <c r="D208" s="707" t="str">
        <f>'Material rate'!B1104</f>
        <v xml:space="preserve">Siding windows 2 track in naturally anodized color section of (88×38×1.10)mm  5 mm glass. </v>
      </c>
      <c r="E208" s="579" t="s">
        <v>3463</v>
      </c>
      <c r="F208" s="260">
        <v>4260.96</v>
      </c>
      <c r="G208" s="260">
        <v>0</v>
      </c>
      <c r="H208" s="260">
        <v>0</v>
      </c>
      <c r="I208" s="260">
        <v>0</v>
      </c>
      <c r="J208" s="690">
        <v>0</v>
      </c>
      <c r="K208" s="690">
        <v>0</v>
      </c>
      <c r="L208" s="690">
        <v>0</v>
      </c>
      <c r="M208" s="690">
        <v>0</v>
      </c>
      <c r="N208" s="690">
        <v>0</v>
      </c>
      <c r="O208" s="1218">
        <f>'Material rate'!$T1104</f>
        <v>0</v>
      </c>
      <c r="P208" s="1101">
        <f>'Material rate'!$T1104</f>
        <v>0</v>
      </c>
      <c r="Q208" s="1121">
        <f t="shared" si="15"/>
        <v>0</v>
      </c>
      <c r="R208" s="1122" t="e">
        <f t="shared" si="16"/>
        <v>#DIV/0!</v>
      </c>
      <c r="S208" s="175"/>
    </row>
    <row r="209" spans="1:19" ht="27.75">
      <c r="A209" s="174"/>
      <c r="B209" s="174">
        <v>13</v>
      </c>
      <c r="C209" s="174"/>
      <c r="D209" s="707" t="str">
        <f>'Material rate'!B1105</f>
        <v xml:space="preserve">Siding windows 2 track in naturally anodized color section of (88×38×1.30)mm  5 mm glass. </v>
      </c>
      <c r="E209" s="579" t="s">
        <v>3463</v>
      </c>
      <c r="F209" s="260"/>
      <c r="G209" s="260">
        <v>0</v>
      </c>
      <c r="H209" s="260">
        <v>0</v>
      </c>
      <c r="I209" s="260">
        <v>0</v>
      </c>
      <c r="J209" s="690">
        <v>0</v>
      </c>
      <c r="K209" s="690">
        <v>0</v>
      </c>
      <c r="L209" s="690">
        <v>0</v>
      </c>
      <c r="M209" s="690">
        <v>0</v>
      </c>
      <c r="N209" s="690">
        <v>0</v>
      </c>
      <c r="O209" s="1218">
        <f>'Material rate'!$T1105</f>
        <v>0</v>
      </c>
      <c r="P209" s="1101">
        <f>'Material rate'!$T1105</f>
        <v>0</v>
      </c>
      <c r="Q209" s="1121">
        <f t="shared" si="15"/>
        <v>0</v>
      </c>
      <c r="R209" s="1122" t="e">
        <f t="shared" si="16"/>
        <v>#DIV/0!</v>
      </c>
      <c r="S209" s="175"/>
    </row>
    <row r="210" spans="1:19" ht="46.5" customHeight="1">
      <c r="A210" s="174"/>
      <c r="B210" s="174">
        <v>14</v>
      </c>
      <c r="C210" s="174"/>
      <c r="D210" s="707" t="str">
        <f>'Material rate'!B1106</f>
        <v>Fixed windows &amp; partitions with fixed ventilators from 9mm board and section (101×45×1.50)mm</v>
      </c>
      <c r="E210" s="579" t="s">
        <v>3463</v>
      </c>
      <c r="F210" s="260"/>
      <c r="G210" s="260">
        <v>0</v>
      </c>
      <c r="H210" s="260">
        <v>0</v>
      </c>
      <c r="I210" s="260">
        <v>0</v>
      </c>
      <c r="J210" s="690">
        <v>0</v>
      </c>
      <c r="K210" s="690">
        <v>0</v>
      </c>
      <c r="L210" s="690">
        <v>0</v>
      </c>
      <c r="M210" s="690">
        <v>0</v>
      </c>
      <c r="N210" s="690">
        <v>0</v>
      </c>
      <c r="O210" s="1218">
        <f>'Material rate'!$T1106</f>
        <v>0</v>
      </c>
      <c r="P210" s="1101">
        <f>'Material rate'!$T1106</f>
        <v>0</v>
      </c>
      <c r="Q210" s="1121">
        <f t="shared" si="15"/>
        <v>0</v>
      </c>
      <c r="R210" s="1122" t="e">
        <f t="shared" si="16"/>
        <v>#DIV/0!</v>
      </c>
      <c r="S210" s="175"/>
    </row>
    <row r="211" spans="1:19" ht="49.5" customHeight="1">
      <c r="A211" s="174"/>
      <c r="B211" s="174">
        <v>15</v>
      </c>
      <c r="C211" s="174"/>
      <c r="D211" s="707" t="str">
        <f>'Material rate'!B1107</f>
        <v xml:space="preserve"> Aluminium partition with 5 mm thick glass and 9 mm thick laminated board of section (101 x45x1.2)</v>
      </c>
      <c r="E211" s="579" t="s">
        <v>3463</v>
      </c>
      <c r="F211" s="260"/>
      <c r="G211" s="260">
        <v>0</v>
      </c>
      <c r="H211" s="260">
        <v>0</v>
      </c>
      <c r="I211" s="260">
        <v>0</v>
      </c>
      <c r="J211" s="690">
        <v>0</v>
      </c>
      <c r="K211" s="690">
        <v>0</v>
      </c>
      <c r="L211" s="690">
        <v>0</v>
      </c>
      <c r="M211" s="690">
        <v>0</v>
      </c>
      <c r="N211" s="690">
        <v>0</v>
      </c>
      <c r="O211" s="1218">
        <f>'Material rate'!$T1107</f>
        <v>0</v>
      </c>
      <c r="P211" s="1101">
        <f>'Material rate'!$T1107</f>
        <v>0</v>
      </c>
      <c r="Q211" s="1121">
        <f t="shared" si="15"/>
        <v>0</v>
      </c>
      <c r="R211" s="1122" t="e">
        <f t="shared" si="16"/>
        <v>#DIV/0!</v>
      </c>
      <c r="S211" s="175"/>
    </row>
    <row r="212" spans="1:19" ht="48.75" customHeight="1">
      <c r="A212" s="174"/>
      <c r="B212" s="174">
        <v>16</v>
      </c>
      <c r="C212" s="174"/>
      <c r="D212" s="707" t="str">
        <f>'Material rate'!B1108</f>
        <v>Aluminium partition with 5 mm thick glass and 9 mm thick laminated board of section (64 x38x1.2)</v>
      </c>
      <c r="E212" s="579" t="s">
        <v>3463</v>
      </c>
      <c r="F212" s="260"/>
      <c r="G212" s="260">
        <v>0</v>
      </c>
      <c r="H212" s="260">
        <v>0</v>
      </c>
      <c r="I212" s="260">
        <v>0</v>
      </c>
      <c r="J212" s="690">
        <v>0</v>
      </c>
      <c r="K212" s="690">
        <v>0</v>
      </c>
      <c r="L212" s="690">
        <v>0</v>
      </c>
      <c r="M212" s="690">
        <v>0</v>
      </c>
      <c r="N212" s="690">
        <v>0</v>
      </c>
      <c r="O212" s="1218">
        <f>'Material rate'!$T1108</f>
        <v>0</v>
      </c>
      <c r="P212" s="1101">
        <f>'Material rate'!$T1108</f>
        <v>0</v>
      </c>
      <c r="Q212" s="1121">
        <f t="shared" si="15"/>
        <v>0</v>
      </c>
      <c r="R212" s="1122" t="e">
        <f t="shared" si="16"/>
        <v>#DIV/0!</v>
      </c>
      <c r="S212" s="175"/>
    </row>
    <row r="213" spans="1:19" ht="65.25">
      <c r="A213" s="174">
        <v>190</v>
      </c>
      <c r="B213" s="174"/>
      <c r="C213" s="659">
        <f>C197+1</f>
        <v>172</v>
      </c>
      <c r="D213" s="702" t="s">
        <v>3716</v>
      </c>
      <c r="E213" s="579" t="s">
        <v>3463</v>
      </c>
      <c r="F213" s="260">
        <v>17709.66</v>
      </c>
      <c r="G213" s="260">
        <v>3150</v>
      </c>
      <c r="H213" s="99">
        <v>3150</v>
      </c>
      <c r="I213" s="260">
        <v>33894</v>
      </c>
      <c r="J213" s="260">
        <v>33894</v>
      </c>
      <c r="K213" s="260">
        <v>33894</v>
      </c>
      <c r="L213" s="260">
        <v>33894</v>
      </c>
      <c r="M213" s="260">
        <v>33894</v>
      </c>
      <c r="N213" s="260">
        <v>33894</v>
      </c>
      <c r="O213" s="1218">
        <f>'Material rate'!$T149</f>
        <v>33894</v>
      </c>
      <c r="P213" s="1097">
        <f>'Material rate'!$T149</f>
        <v>33894</v>
      </c>
      <c r="Q213" s="1121">
        <f t="shared" si="15"/>
        <v>0</v>
      </c>
      <c r="R213" s="1122">
        <f t="shared" si="16"/>
        <v>0</v>
      </c>
      <c r="S213" s="175"/>
    </row>
    <row r="214" spans="1:19" ht="34.5" customHeight="1">
      <c r="A214" s="174">
        <v>191</v>
      </c>
      <c r="B214" s="174"/>
      <c r="C214" s="659">
        <f t="shared" si="14"/>
        <v>173</v>
      </c>
      <c r="D214" s="702" t="s">
        <v>2607</v>
      </c>
      <c r="E214" s="579" t="s">
        <v>3463</v>
      </c>
      <c r="F214" s="260">
        <v>5903.25</v>
      </c>
      <c r="G214" s="260">
        <v>1350</v>
      </c>
      <c r="H214" s="260">
        <v>1350</v>
      </c>
      <c r="I214" s="260">
        <v>14526</v>
      </c>
      <c r="J214" s="260">
        <v>14526</v>
      </c>
      <c r="K214" s="260">
        <v>14526</v>
      </c>
      <c r="L214" s="260">
        <v>14526</v>
      </c>
      <c r="M214" s="260">
        <v>14526</v>
      </c>
      <c r="N214" s="260">
        <v>14526</v>
      </c>
      <c r="O214" s="1218">
        <f>'Material rate'!$T151</f>
        <v>14526</v>
      </c>
      <c r="P214" s="1097">
        <f>'Material rate'!$T151</f>
        <v>14526</v>
      </c>
      <c r="Q214" s="1121">
        <f t="shared" si="15"/>
        <v>0</v>
      </c>
      <c r="R214" s="1122">
        <f t="shared" si="16"/>
        <v>0</v>
      </c>
      <c r="S214" s="175"/>
    </row>
    <row r="215" spans="1:19" ht="43.5" customHeight="1">
      <c r="A215" s="174">
        <v>192</v>
      </c>
      <c r="B215" s="652" t="str">
        <f>'Material rate'!A536</f>
        <v>m</v>
      </c>
      <c r="C215" s="174">
        <f t="shared" si="14"/>
        <v>174</v>
      </c>
      <c r="D215" s="702" t="s">
        <v>505</v>
      </c>
      <c r="E215" s="579" t="s">
        <v>2570</v>
      </c>
      <c r="F215" s="260">
        <v>1771</v>
      </c>
      <c r="G215" s="260">
        <v>1940</v>
      </c>
      <c r="H215" s="260">
        <v>1940</v>
      </c>
      <c r="I215" s="260">
        <v>2095</v>
      </c>
      <c r="J215" s="260">
        <v>2095</v>
      </c>
      <c r="K215" s="260">
        <v>2095</v>
      </c>
      <c r="L215" s="260">
        <v>2095</v>
      </c>
      <c r="M215" s="260">
        <v>2304</v>
      </c>
      <c r="N215" s="260">
        <v>2304</v>
      </c>
      <c r="O215" s="1218">
        <f>'Material rate'!$T536</f>
        <v>2304</v>
      </c>
      <c r="P215" s="1097">
        <f>'Material rate'!$T536</f>
        <v>2304</v>
      </c>
      <c r="Q215" s="1121">
        <f t="shared" si="15"/>
        <v>0</v>
      </c>
      <c r="R215" s="1122">
        <f t="shared" si="16"/>
        <v>0</v>
      </c>
      <c r="S215" s="175"/>
    </row>
    <row r="216" spans="1:19" ht="37.5" customHeight="1">
      <c r="A216" s="174">
        <v>193</v>
      </c>
      <c r="B216" s="174"/>
      <c r="C216" s="659">
        <f t="shared" si="14"/>
        <v>175</v>
      </c>
      <c r="D216" s="702" t="s">
        <v>3461</v>
      </c>
      <c r="E216" s="720" t="s">
        <v>2570</v>
      </c>
      <c r="F216" s="690"/>
      <c r="G216" s="690"/>
      <c r="H216" s="260">
        <v>0</v>
      </c>
      <c r="I216" s="260"/>
      <c r="J216" s="260"/>
      <c r="K216" s="260"/>
      <c r="L216" s="260"/>
      <c r="M216" s="260"/>
      <c r="N216" s="260"/>
      <c r="O216" s="1218"/>
      <c r="P216" s="1097"/>
      <c r="Q216" s="1121">
        <f t="shared" si="15"/>
        <v>0</v>
      </c>
      <c r="R216" s="1122" t="e">
        <f t="shared" si="16"/>
        <v>#DIV/0!</v>
      </c>
      <c r="S216" s="175"/>
    </row>
    <row r="217" spans="1:19" ht="45">
      <c r="A217" s="174">
        <v>194</v>
      </c>
      <c r="B217" s="174"/>
      <c r="C217" s="659">
        <f t="shared" si="14"/>
        <v>176</v>
      </c>
      <c r="D217" s="1093" t="s">
        <v>3462</v>
      </c>
      <c r="E217" s="720" t="s">
        <v>2570</v>
      </c>
      <c r="F217" s="690"/>
      <c r="G217" s="690"/>
      <c r="H217" s="260">
        <v>0</v>
      </c>
      <c r="I217" s="260"/>
      <c r="J217" s="260"/>
      <c r="K217" s="260"/>
      <c r="L217" s="260"/>
      <c r="M217" s="260"/>
      <c r="N217" s="260"/>
      <c r="O217" s="1218"/>
      <c r="P217" s="1097"/>
      <c r="Q217" s="1121">
        <f t="shared" si="15"/>
        <v>0</v>
      </c>
      <c r="R217" s="1122" t="e">
        <f t="shared" si="16"/>
        <v>#DIV/0!</v>
      </c>
      <c r="S217" s="175"/>
    </row>
    <row r="218" spans="1:19" ht="19.5">
      <c r="A218" s="174">
        <v>195</v>
      </c>
      <c r="B218" s="174"/>
      <c r="C218" s="659">
        <f t="shared" si="14"/>
        <v>177</v>
      </c>
      <c r="D218" s="744" t="s">
        <v>1023</v>
      </c>
      <c r="E218" s="579" t="s">
        <v>2773</v>
      </c>
      <c r="F218" s="260">
        <v>1804</v>
      </c>
      <c r="G218" s="260"/>
      <c r="H218" s="260">
        <v>0</v>
      </c>
      <c r="I218" s="260"/>
      <c r="J218" s="260"/>
      <c r="K218" s="260"/>
      <c r="L218" s="260"/>
      <c r="M218" s="260"/>
      <c r="N218" s="260"/>
      <c r="O218" s="1218"/>
      <c r="P218" s="1097"/>
      <c r="Q218" s="1121">
        <f t="shared" si="15"/>
        <v>0</v>
      </c>
      <c r="R218" s="1122" t="e">
        <f t="shared" si="16"/>
        <v>#DIV/0!</v>
      </c>
      <c r="S218" s="175"/>
    </row>
    <row r="219" spans="1:19" ht="17.25">
      <c r="A219" s="174">
        <v>196</v>
      </c>
      <c r="B219" s="174" t="str">
        <f>'Material rate'!A699</f>
        <v>q</v>
      </c>
      <c r="C219" s="174">
        <f t="shared" si="14"/>
        <v>178</v>
      </c>
      <c r="D219" s="697" t="s">
        <v>3202</v>
      </c>
      <c r="E219" s="579" t="s">
        <v>2773</v>
      </c>
      <c r="F219" s="260">
        <v>112.5</v>
      </c>
      <c r="G219" s="260">
        <v>2355</v>
      </c>
      <c r="H219" s="260">
        <v>2355</v>
      </c>
      <c r="I219" s="260">
        <v>117.75</v>
      </c>
      <c r="J219" s="260">
        <v>117.75</v>
      </c>
      <c r="K219" s="260">
        <v>117.75</v>
      </c>
      <c r="L219" s="260">
        <v>117.75</v>
      </c>
      <c r="M219" s="260">
        <v>127.05</v>
      </c>
      <c r="N219" s="260">
        <v>127.05</v>
      </c>
      <c r="O219" s="1218">
        <f>'Material rate'!$T699</f>
        <v>127.05</v>
      </c>
      <c r="P219" s="1097">
        <f>'Material rate'!$T699</f>
        <v>127.05</v>
      </c>
      <c r="Q219" s="1121">
        <f t="shared" si="15"/>
        <v>0</v>
      </c>
      <c r="R219" s="1122">
        <f t="shared" si="16"/>
        <v>0</v>
      </c>
      <c r="S219" s="175"/>
    </row>
    <row r="220" spans="1:19" ht="17.25">
      <c r="A220" s="174">
        <v>197</v>
      </c>
      <c r="B220" s="174"/>
      <c r="C220" s="174">
        <f t="shared" si="14"/>
        <v>179</v>
      </c>
      <c r="D220" s="697" t="s">
        <v>1021</v>
      </c>
      <c r="E220" s="579" t="s">
        <v>2570</v>
      </c>
      <c r="F220" s="260"/>
      <c r="G220" s="260">
        <v>210</v>
      </c>
      <c r="H220" s="260">
        <v>210</v>
      </c>
      <c r="I220" s="260">
        <v>210</v>
      </c>
      <c r="J220" s="260">
        <v>210</v>
      </c>
      <c r="K220" s="260">
        <v>210</v>
      </c>
      <c r="L220" s="260">
        <v>210</v>
      </c>
      <c r="M220" s="260">
        <v>240</v>
      </c>
      <c r="N220" s="260">
        <v>240</v>
      </c>
      <c r="O220" s="1218">
        <f>'Material rate'!$T700</f>
        <v>240</v>
      </c>
      <c r="P220" s="1097">
        <f>'Material rate'!$T700</f>
        <v>240</v>
      </c>
      <c r="Q220" s="1121">
        <f t="shared" si="15"/>
        <v>0</v>
      </c>
      <c r="R220" s="1122">
        <f t="shared" si="16"/>
        <v>0</v>
      </c>
      <c r="S220" s="175"/>
    </row>
    <row r="221" spans="1:19" ht="64.5">
      <c r="A221" s="174">
        <v>198</v>
      </c>
      <c r="B221" s="174"/>
      <c r="C221" s="174">
        <f t="shared" si="14"/>
        <v>180</v>
      </c>
      <c r="D221" s="705" t="s">
        <v>2519</v>
      </c>
      <c r="E221" s="579" t="s">
        <v>2570</v>
      </c>
      <c r="F221" s="260">
        <v>9128.24</v>
      </c>
      <c r="G221" s="829">
        <v>2874.92</v>
      </c>
      <c r="H221" s="260">
        <v>2874.92</v>
      </c>
      <c r="I221" s="260">
        <v>10181.120000000001</v>
      </c>
      <c r="J221" s="260">
        <v>10181.120000000001</v>
      </c>
      <c r="K221" s="260">
        <v>10181.120000000001</v>
      </c>
      <c r="L221" s="260">
        <v>10181.120000000001</v>
      </c>
      <c r="M221" s="260">
        <v>11197.92</v>
      </c>
      <c r="N221" s="260">
        <v>11197.92</v>
      </c>
      <c r="O221" s="1218">
        <f>'Material rate'!$T530</f>
        <v>11197.92</v>
      </c>
      <c r="P221" s="1097">
        <f>'Material rate'!$T530</f>
        <v>11197.92</v>
      </c>
      <c r="Q221" s="1121">
        <f t="shared" si="15"/>
        <v>0</v>
      </c>
      <c r="R221" s="1122">
        <f t="shared" si="16"/>
        <v>0</v>
      </c>
      <c r="S221" s="175"/>
    </row>
    <row r="222" spans="1:19" ht="47.25">
      <c r="A222" s="174">
        <v>199</v>
      </c>
      <c r="B222" s="174">
        <v>43</v>
      </c>
      <c r="C222" s="174">
        <f t="shared" si="14"/>
        <v>181</v>
      </c>
      <c r="D222" s="705" t="s">
        <v>1984</v>
      </c>
      <c r="E222" s="720" t="s">
        <v>3463</v>
      </c>
      <c r="F222" s="690">
        <v>605</v>
      </c>
      <c r="G222" s="690">
        <v>605</v>
      </c>
      <c r="H222" s="690">
        <v>605</v>
      </c>
      <c r="I222" s="260">
        <v>623</v>
      </c>
      <c r="J222" s="260">
        <v>623</v>
      </c>
      <c r="K222" s="260">
        <v>623</v>
      </c>
      <c r="L222" s="260">
        <v>623</v>
      </c>
      <c r="M222" s="260">
        <v>664</v>
      </c>
      <c r="N222" s="260">
        <v>664</v>
      </c>
      <c r="O222" s="1218">
        <f>'Material rate'!$S1014</f>
        <v>664</v>
      </c>
      <c r="P222" s="1097">
        <f>'Material rate'!$S1014</f>
        <v>664</v>
      </c>
      <c r="Q222" s="1121">
        <f t="shared" si="15"/>
        <v>0</v>
      </c>
      <c r="R222" s="1122">
        <f t="shared" si="16"/>
        <v>0</v>
      </c>
      <c r="S222" s="175"/>
    </row>
    <row r="223" spans="1:19" ht="32.25">
      <c r="A223" s="174">
        <v>200</v>
      </c>
      <c r="B223" s="174"/>
      <c r="C223" s="174">
        <f t="shared" si="14"/>
        <v>182</v>
      </c>
      <c r="D223" s="705" t="s">
        <v>1035</v>
      </c>
      <c r="E223" s="720" t="s">
        <v>2773</v>
      </c>
      <c r="F223" s="690">
        <v>73</v>
      </c>
      <c r="G223" s="690"/>
      <c r="H223" s="690">
        <v>0</v>
      </c>
      <c r="I223" s="260">
        <v>75</v>
      </c>
      <c r="J223" s="260">
        <v>75</v>
      </c>
      <c r="K223" s="260">
        <v>75</v>
      </c>
      <c r="L223" s="260">
        <v>75</v>
      </c>
      <c r="M223" s="260">
        <v>79</v>
      </c>
      <c r="N223" s="260">
        <v>79</v>
      </c>
      <c r="O223" s="1218">
        <f>'Material rate'!$S1015</f>
        <v>79</v>
      </c>
      <c r="P223" s="1097">
        <f>'Material rate'!$S1015</f>
        <v>79</v>
      </c>
      <c r="Q223" s="1121">
        <f t="shared" si="15"/>
        <v>0</v>
      </c>
      <c r="R223" s="1122">
        <f t="shared" si="16"/>
        <v>0</v>
      </c>
      <c r="S223" s="175"/>
    </row>
    <row r="224" spans="1:19" ht="36">
      <c r="A224" s="174">
        <v>201</v>
      </c>
      <c r="B224" s="174"/>
      <c r="C224" s="174">
        <f t="shared" si="14"/>
        <v>183</v>
      </c>
      <c r="D224" s="700" t="s">
        <v>497</v>
      </c>
      <c r="E224" s="579" t="s">
        <v>2773</v>
      </c>
      <c r="F224" s="260">
        <v>277</v>
      </c>
      <c r="G224" s="260">
        <v>285</v>
      </c>
      <c r="H224" s="260">
        <v>285</v>
      </c>
      <c r="I224" s="260">
        <v>285</v>
      </c>
      <c r="J224" s="260">
        <v>285</v>
      </c>
      <c r="K224" s="260">
        <v>285</v>
      </c>
      <c r="L224" s="260">
        <v>285</v>
      </c>
      <c r="M224" s="260">
        <v>303</v>
      </c>
      <c r="N224" s="260">
        <v>303</v>
      </c>
      <c r="O224" s="1218">
        <f>'Material rate'!$T779</f>
        <v>303</v>
      </c>
      <c r="P224" s="1097">
        <f>'Material rate'!$T779</f>
        <v>303</v>
      </c>
      <c r="Q224" s="1121">
        <f t="shared" si="15"/>
        <v>0</v>
      </c>
      <c r="R224" s="1122">
        <f t="shared" si="16"/>
        <v>0</v>
      </c>
      <c r="S224" s="175"/>
    </row>
    <row r="225" spans="1:19" ht="36">
      <c r="A225" s="174">
        <v>202</v>
      </c>
      <c r="B225" s="174"/>
      <c r="C225" s="174">
        <f t="shared" si="14"/>
        <v>184</v>
      </c>
      <c r="D225" s="700" t="s">
        <v>1189</v>
      </c>
      <c r="E225" s="579" t="s">
        <v>2773</v>
      </c>
      <c r="F225" s="260">
        <v>382</v>
      </c>
      <c r="G225" s="260">
        <v>393</v>
      </c>
      <c r="H225" s="260">
        <v>393</v>
      </c>
      <c r="I225" s="260">
        <v>393</v>
      </c>
      <c r="J225" s="260">
        <v>393</v>
      </c>
      <c r="K225" s="260">
        <v>393</v>
      </c>
      <c r="L225" s="260">
        <v>393</v>
      </c>
      <c r="M225" s="260">
        <v>419</v>
      </c>
      <c r="N225" s="260">
        <v>419</v>
      </c>
      <c r="O225" s="1218">
        <f>'Material rate'!$T780</f>
        <v>419</v>
      </c>
      <c r="P225" s="1097">
        <f>'Material rate'!$T780</f>
        <v>419</v>
      </c>
      <c r="Q225" s="1121">
        <f t="shared" si="15"/>
        <v>0</v>
      </c>
      <c r="R225" s="1122">
        <f t="shared" si="16"/>
        <v>0</v>
      </c>
      <c r="S225" s="175"/>
    </row>
    <row r="226" spans="1:19" ht="18">
      <c r="A226" s="174">
        <v>203</v>
      </c>
      <c r="B226" s="174"/>
      <c r="C226" s="659">
        <f t="shared" si="14"/>
        <v>185</v>
      </c>
      <c r="D226" s="698" t="s">
        <v>2961</v>
      </c>
      <c r="E226" s="579" t="s">
        <v>3170</v>
      </c>
      <c r="F226" s="260">
        <v>77</v>
      </c>
      <c r="G226" s="260">
        <v>81.42</v>
      </c>
      <c r="H226" s="260">
        <v>81.42</v>
      </c>
      <c r="I226" s="260">
        <v>87</v>
      </c>
      <c r="J226" s="260">
        <v>87</v>
      </c>
      <c r="K226" s="260">
        <v>87</v>
      </c>
      <c r="L226" s="260">
        <v>87</v>
      </c>
      <c r="M226" s="260">
        <v>93</v>
      </c>
      <c r="N226" s="260">
        <v>93</v>
      </c>
      <c r="O226" s="1218">
        <f>'Material rate'!$T295</f>
        <v>93</v>
      </c>
      <c r="P226" s="1097">
        <f>'Material rate'!$T295</f>
        <v>93</v>
      </c>
      <c r="Q226" s="1121">
        <f t="shared" si="15"/>
        <v>0</v>
      </c>
      <c r="R226" s="1122">
        <f t="shared" si="16"/>
        <v>0</v>
      </c>
      <c r="S226" s="175"/>
    </row>
    <row r="227" spans="1:19" ht="18">
      <c r="A227" s="174">
        <v>204</v>
      </c>
      <c r="B227" s="829">
        <f>'Material rate'!H817</f>
        <v>22</v>
      </c>
      <c r="C227" s="174">
        <f t="shared" si="14"/>
        <v>186</v>
      </c>
      <c r="D227" s="700" t="s">
        <v>1191</v>
      </c>
      <c r="E227" s="579" t="s">
        <v>3170</v>
      </c>
      <c r="F227" s="260">
        <v>20</v>
      </c>
      <c r="G227" s="260">
        <v>22</v>
      </c>
      <c r="H227" s="260">
        <v>22</v>
      </c>
      <c r="I227" s="260">
        <v>22</v>
      </c>
      <c r="J227" s="260">
        <v>22</v>
      </c>
      <c r="K227" s="260">
        <v>22</v>
      </c>
      <c r="L227" s="260">
        <v>22</v>
      </c>
      <c r="M227" s="260">
        <v>23</v>
      </c>
      <c r="N227" s="260">
        <v>23</v>
      </c>
      <c r="O227" s="1218">
        <f>'Material rate'!$T817</f>
        <v>23</v>
      </c>
      <c r="P227" s="1097">
        <f>'Material rate'!$T817</f>
        <v>23</v>
      </c>
      <c r="Q227" s="1121">
        <f t="shared" si="15"/>
        <v>0</v>
      </c>
      <c r="R227" s="1122">
        <f t="shared" si="16"/>
        <v>0</v>
      </c>
      <c r="S227" s="175"/>
    </row>
    <row r="228" spans="1:19" ht="18">
      <c r="A228" s="174">
        <v>205</v>
      </c>
      <c r="B228" s="174"/>
      <c r="C228" s="174">
        <f t="shared" si="14"/>
        <v>187</v>
      </c>
      <c r="D228" s="698" t="s">
        <v>501</v>
      </c>
      <c r="E228" s="579" t="s">
        <v>3463</v>
      </c>
      <c r="F228" s="260">
        <v>731.68</v>
      </c>
      <c r="G228" s="260">
        <v>83</v>
      </c>
      <c r="H228" s="260">
        <v>83</v>
      </c>
      <c r="I228" s="260">
        <v>893.08</v>
      </c>
      <c r="J228" s="260">
        <v>893.08</v>
      </c>
      <c r="K228" s="260">
        <v>893.08</v>
      </c>
      <c r="L228" s="260">
        <v>893.08</v>
      </c>
      <c r="M228" s="260">
        <v>946.88</v>
      </c>
      <c r="N228" s="260">
        <v>946.88</v>
      </c>
      <c r="O228" s="1218">
        <f>'Material rate'!$T960</f>
        <v>946.88</v>
      </c>
      <c r="P228" s="1097">
        <f>'Material rate'!$T960</f>
        <v>946.88</v>
      </c>
      <c r="Q228" s="1121">
        <f t="shared" si="15"/>
        <v>0</v>
      </c>
      <c r="R228" s="1122">
        <f t="shared" si="16"/>
        <v>0</v>
      </c>
      <c r="S228" s="175"/>
    </row>
    <row r="229" spans="1:19" ht="18">
      <c r="A229" s="174">
        <v>206</v>
      </c>
      <c r="B229" s="174"/>
      <c r="C229" s="174">
        <f t="shared" si="14"/>
        <v>188</v>
      </c>
      <c r="D229" s="1330" t="s">
        <v>503</v>
      </c>
      <c r="E229" s="579" t="s">
        <v>3463</v>
      </c>
      <c r="F229" s="260">
        <v>1022.2</v>
      </c>
      <c r="G229" s="260">
        <v>1022.2</v>
      </c>
      <c r="H229" s="689">
        <v>1022.2</v>
      </c>
      <c r="I229" s="260">
        <v>1022.2</v>
      </c>
      <c r="J229" s="260">
        <v>1022.2</v>
      </c>
      <c r="K229" s="260">
        <v>1022.2</v>
      </c>
      <c r="L229" s="260">
        <v>1022.2</v>
      </c>
      <c r="M229" s="260">
        <v>1022.2</v>
      </c>
      <c r="N229" s="260">
        <v>1022.2</v>
      </c>
      <c r="O229" s="1218">
        <f>I229</f>
        <v>1022.2</v>
      </c>
      <c r="P229" s="1097">
        <f>K229</f>
        <v>1022.2</v>
      </c>
      <c r="Q229" s="1121">
        <f t="shared" si="15"/>
        <v>0</v>
      </c>
      <c r="R229" s="1122">
        <f t="shared" si="16"/>
        <v>0</v>
      </c>
      <c r="S229" s="175"/>
    </row>
    <row r="230" spans="1:19" ht="36">
      <c r="A230" s="174">
        <v>207</v>
      </c>
      <c r="B230" s="174"/>
      <c r="C230" s="174">
        <f t="shared" si="14"/>
        <v>189</v>
      </c>
      <c r="D230" s="700" t="s">
        <v>502</v>
      </c>
      <c r="E230" s="579" t="s">
        <v>3463</v>
      </c>
      <c r="F230" s="260">
        <v>925</v>
      </c>
      <c r="G230" s="260">
        <v>0</v>
      </c>
      <c r="H230" s="260">
        <v>0</v>
      </c>
      <c r="I230" s="260">
        <v>817.76</v>
      </c>
      <c r="J230" s="260">
        <v>0</v>
      </c>
      <c r="K230" s="260">
        <v>0</v>
      </c>
      <c r="L230" s="260">
        <v>817.76</v>
      </c>
      <c r="M230" s="260">
        <v>817.76</v>
      </c>
      <c r="N230" s="260">
        <v>817.76</v>
      </c>
      <c r="O230" s="1218">
        <f>I230</f>
        <v>817.76</v>
      </c>
      <c r="P230" s="1097">
        <f>K230</f>
        <v>0</v>
      </c>
      <c r="Q230" s="1121">
        <f t="shared" si="15"/>
        <v>0</v>
      </c>
      <c r="R230" s="1122" t="e">
        <f t="shared" si="16"/>
        <v>#DIV/0!</v>
      </c>
      <c r="S230" s="175"/>
    </row>
    <row r="231" spans="1:19" ht="36">
      <c r="A231" s="174">
        <v>208</v>
      </c>
      <c r="B231" s="174"/>
      <c r="C231" s="580">
        <f t="shared" si="14"/>
        <v>190</v>
      </c>
      <c r="D231" s="1330" t="s">
        <v>2367</v>
      </c>
      <c r="E231" s="579" t="s">
        <v>3463</v>
      </c>
      <c r="F231" s="260">
        <v>1054.48</v>
      </c>
      <c r="G231" s="260">
        <v>1054.48</v>
      </c>
      <c r="H231" s="690">
        <v>1054.48</v>
      </c>
      <c r="I231" s="260">
        <v>1054.48</v>
      </c>
      <c r="J231" s="260">
        <v>1054.48</v>
      </c>
      <c r="K231" s="260">
        <v>1054.48</v>
      </c>
      <c r="L231" s="260">
        <v>1054.48</v>
      </c>
      <c r="M231" s="260">
        <v>1054.48</v>
      </c>
      <c r="N231" s="260">
        <v>1054.48</v>
      </c>
      <c r="O231" s="1218">
        <f>I231</f>
        <v>1054.48</v>
      </c>
      <c r="P231" s="1097">
        <f>K231</f>
        <v>1054.48</v>
      </c>
      <c r="Q231" s="1121">
        <f t="shared" si="15"/>
        <v>0</v>
      </c>
      <c r="R231" s="1122">
        <f t="shared" si="16"/>
        <v>0</v>
      </c>
      <c r="S231" s="175"/>
    </row>
    <row r="232" spans="1:19" ht="18">
      <c r="A232" s="174">
        <v>209</v>
      </c>
      <c r="B232" s="174"/>
      <c r="C232" s="174">
        <f t="shared" si="14"/>
        <v>191</v>
      </c>
      <c r="D232" s="698" t="s">
        <v>1190</v>
      </c>
      <c r="E232" s="579" t="s">
        <v>3463</v>
      </c>
      <c r="F232" s="260">
        <v>828.52</v>
      </c>
      <c r="G232" s="260">
        <v>82</v>
      </c>
      <c r="H232" s="260">
        <v>82</v>
      </c>
      <c r="I232" s="260">
        <v>882.32</v>
      </c>
      <c r="J232" s="260">
        <v>882.32</v>
      </c>
      <c r="K232" s="260">
        <v>882.32</v>
      </c>
      <c r="L232" s="260">
        <v>882.32</v>
      </c>
      <c r="M232" s="260">
        <v>936.12</v>
      </c>
      <c r="N232" s="260">
        <v>936.12</v>
      </c>
      <c r="O232" s="1218">
        <f>'Material rate'!$T958</f>
        <v>936.12</v>
      </c>
      <c r="P232" s="1097">
        <f>'Material rate'!$T958</f>
        <v>936.12</v>
      </c>
      <c r="Q232" s="1121">
        <f t="shared" si="15"/>
        <v>0</v>
      </c>
      <c r="R232" s="1122">
        <f t="shared" si="16"/>
        <v>0</v>
      </c>
      <c r="S232" s="175"/>
    </row>
    <row r="233" spans="1:19" ht="18">
      <c r="A233" s="174">
        <v>210</v>
      </c>
      <c r="B233" s="174"/>
      <c r="C233" s="174">
        <f t="shared" si="14"/>
        <v>192</v>
      </c>
      <c r="D233" s="698" t="s">
        <v>2291</v>
      </c>
      <c r="E233" s="579" t="s">
        <v>3463</v>
      </c>
      <c r="F233" s="260">
        <v>1248.1600000000001</v>
      </c>
      <c r="G233" s="260">
        <v>124</v>
      </c>
      <c r="H233" s="260">
        <v>124</v>
      </c>
      <c r="I233" s="260">
        <v>1334.24</v>
      </c>
      <c r="J233" s="260">
        <v>1334.24</v>
      </c>
      <c r="K233" s="260">
        <v>1334.24</v>
      </c>
      <c r="L233" s="260">
        <v>1334.24</v>
      </c>
      <c r="M233" s="260">
        <v>1420.32</v>
      </c>
      <c r="N233" s="260">
        <v>1420.32</v>
      </c>
      <c r="O233" s="1218">
        <f>'Material rate'!$T957</f>
        <v>1420.32</v>
      </c>
      <c r="P233" s="1097">
        <f>'Material rate'!$T957</f>
        <v>1420.32</v>
      </c>
      <c r="Q233" s="1121">
        <f t="shared" si="15"/>
        <v>0</v>
      </c>
      <c r="R233" s="1122">
        <f t="shared" si="16"/>
        <v>0</v>
      </c>
      <c r="S233" s="175"/>
    </row>
    <row r="234" spans="1:19" ht="19.5">
      <c r="A234" s="174">
        <v>211</v>
      </c>
      <c r="B234" s="174"/>
      <c r="C234" s="580">
        <f t="shared" ref="C234:C239" si="17">+C233+1</f>
        <v>193</v>
      </c>
      <c r="D234" s="744" t="s">
        <v>597</v>
      </c>
      <c r="E234" s="579" t="s">
        <v>3463</v>
      </c>
      <c r="F234" s="260">
        <v>1183.5999999999999</v>
      </c>
      <c r="G234" s="260">
        <v>1183.5999999999999</v>
      </c>
      <c r="H234" s="690">
        <v>1183.5999999999999</v>
      </c>
      <c r="I234" s="260">
        <v>1183.5999999999999</v>
      </c>
      <c r="J234" s="260"/>
      <c r="K234" s="690"/>
      <c r="L234" s="690"/>
      <c r="M234" s="690"/>
      <c r="N234" s="690"/>
      <c r="O234" s="1218"/>
      <c r="P234" s="1101"/>
      <c r="Q234" s="1121">
        <f t="shared" si="15"/>
        <v>0</v>
      </c>
      <c r="R234" s="1122" t="e">
        <f t="shared" si="16"/>
        <v>#DIV/0!</v>
      </c>
      <c r="S234" s="175"/>
    </row>
    <row r="235" spans="1:19" ht="19.5">
      <c r="A235" s="174">
        <v>212</v>
      </c>
      <c r="B235" s="174"/>
      <c r="C235" s="580">
        <f>C234+1</f>
        <v>194</v>
      </c>
      <c r="D235" s="1331" t="s">
        <v>4274</v>
      </c>
      <c r="E235" s="579" t="s">
        <v>3463</v>
      </c>
      <c r="F235" s="260">
        <v>559.52</v>
      </c>
      <c r="G235" s="260">
        <v>559.52</v>
      </c>
      <c r="H235" s="690">
        <v>559.52</v>
      </c>
      <c r="I235" s="260">
        <v>559.52</v>
      </c>
      <c r="J235" s="260">
        <v>559.52</v>
      </c>
      <c r="K235" s="260">
        <v>559.52</v>
      </c>
      <c r="L235" s="260">
        <v>559.52</v>
      </c>
      <c r="M235" s="260">
        <v>559.52</v>
      </c>
      <c r="N235" s="260">
        <v>559.52</v>
      </c>
      <c r="O235" s="1218">
        <f>I235</f>
        <v>559.52</v>
      </c>
      <c r="P235" s="1097">
        <f>K235</f>
        <v>559.52</v>
      </c>
      <c r="Q235" s="1121">
        <f t="shared" si="15"/>
        <v>0</v>
      </c>
      <c r="R235" s="1122">
        <f t="shared" si="16"/>
        <v>0</v>
      </c>
      <c r="S235" s="175"/>
    </row>
    <row r="236" spans="1:19" ht="33.75" customHeight="1">
      <c r="A236" s="174">
        <v>213</v>
      </c>
      <c r="B236" s="174"/>
      <c r="C236" s="174">
        <f>C235+1</f>
        <v>195</v>
      </c>
      <c r="D236" s="297" t="s">
        <v>1223</v>
      </c>
      <c r="E236" s="579" t="s">
        <v>3463</v>
      </c>
      <c r="F236" s="260">
        <v>491</v>
      </c>
      <c r="G236" s="260">
        <v>517</v>
      </c>
      <c r="H236" s="260">
        <v>517</v>
      </c>
      <c r="I236" s="260">
        <v>558</v>
      </c>
      <c r="J236" s="260">
        <v>558</v>
      </c>
      <c r="K236" s="260">
        <v>558</v>
      </c>
      <c r="L236" s="260">
        <v>558</v>
      </c>
      <c r="M236" s="260">
        <v>613</v>
      </c>
      <c r="N236" s="260">
        <v>613</v>
      </c>
      <c r="O236" s="1218">
        <f>'Material rate'!$T407</f>
        <v>613</v>
      </c>
      <c r="P236" s="1097">
        <f>'Material rate'!$T407</f>
        <v>613</v>
      </c>
      <c r="Q236" s="1121">
        <f t="shared" si="15"/>
        <v>0</v>
      </c>
      <c r="R236" s="1122">
        <f t="shared" si="16"/>
        <v>0</v>
      </c>
      <c r="S236" s="175"/>
    </row>
    <row r="237" spans="1:19" ht="19.5">
      <c r="A237" s="174">
        <v>214</v>
      </c>
      <c r="B237" s="174"/>
      <c r="C237" s="174">
        <f>C236+1</f>
        <v>196</v>
      </c>
      <c r="D237" s="744" t="s">
        <v>7</v>
      </c>
      <c r="E237" s="579" t="s">
        <v>3463</v>
      </c>
      <c r="F237" s="260">
        <v>570.28</v>
      </c>
      <c r="G237" s="260"/>
      <c r="H237" s="260">
        <v>0</v>
      </c>
      <c r="I237" s="260"/>
      <c r="J237" s="260"/>
      <c r="K237" s="260"/>
      <c r="L237" s="260"/>
      <c r="M237" s="260"/>
      <c r="N237" s="260"/>
      <c r="O237" s="1218"/>
      <c r="P237" s="1097"/>
      <c r="Q237" s="1121">
        <f t="shared" si="15"/>
        <v>0</v>
      </c>
      <c r="R237" s="1122" t="e">
        <f t="shared" si="16"/>
        <v>#DIV/0!</v>
      </c>
      <c r="S237" s="175"/>
    </row>
    <row r="238" spans="1:19" ht="19.5">
      <c r="A238" s="174">
        <v>215</v>
      </c>
      <c r="B238" s="174" t="str">
        <f>'Material rate'!A732</f>
        <v>35.2.2</v>
      </c>
      <c r="C238" s="174">
        <f t="shared" si="17"/>
        <v>197</v>
      </c>
      <c r="D238" s="744" t="s">
        <v>1716</v>
      </c>
      <c r="E238" s="579" t="s">
        <v>3463</v>
      </c>
      <c r="F238" s="260">
        <v>2883.68</v>
      </c>
      <c r="G238" s="260">
        <v>335</v>
      </c>
      <c r="H238" s="260">
        <v>335</v>
      </c>
      <c r="I238" s="260">
        <v>3787.52</v>
      </c>
      <c r="J238" s="260">
        <v>3787.52</v>
      </c>
      <c r="K238" s="260">
        <v>3787.52</v>
      </c>
      <c r="L238" s="260">
        <v>3787.52</v>
      </c>
      <c r="M238" s="260">
        <v>3938.1600000000003</v>
      </c>
      <c r="N238" s="260">
        <v>3938.1600000000003</v>
      </c>
      <c r="O238" s="1218">
        <f>'Material rate'!$T732</f>
        <v>3938.1600000000003</v>
      </c>
      <c r="P238" s="1097">
        <f>'Material rate'!$T732</f>
        <v>3938.1600000000003</v>
      </c>
      <c r="Q238" s="1121">
        <f t="shared" si="15"/>
        <v>0</v>
      </c>
      <c r="R238" s="1122">
        <f t="shared" si="16"/>
        <v>0</v>
      </c>
      <c r="S238" s="175"/>
    </row>
    <row r="239" spans="1:19" ht="34.5" customHeight="1">
      <c r="A239" s="174">
        <v>216</v>
      </c>
      <c r="B239" s="174"/>
      <c r="C239" s="580">
        <f t="shared" si="17"/>
        <v>198</v>
      </c>
      <c r="D239" s="316" t="s">
        <v>4352</v>
      </c>
      <c r="E239" s="579" t="s">
        <v>3463</v>
      </c>
      <c r="F239" s="260"/>
      <c r="G239" s="260">
        <v>220</v>
      </c>
      <c r="H239" s="260">
        <v>220</v>
      </c>
      <c r="I239" s="260">
        <v>2367.2000000000003</v>
      </c>
      <c r="J239" s="260">
        <v>2367.2000000000003</v>
      </c>
      <c r="K239" s="260">
        <v>2367.2000000000003</v>
      </c>
      <c r="L239" s="260">
        <v>2367.2000000000003</v>
      </c>
      <c r="M239" s="260">
        <v>2367.2000000000003</v>
      </c>
      <c r="N239" s="260">
        <v>2367.2000000000003</v>
      </c>
      <c r="O239" s="1218">
        <f>'Material rate'!$T159</f>
        <v>2367.2000000000003</v>
      </c>
      <c r="P239" s="1097">
        <f>'Material rate'!$T159</f>
        <v>2367.2000000000003</v>
      </c>
      <c r="Q239" s="1121">
        <f t="shared" si="15"/>
        <v>0</v>
      </c>
      <c r="R239" s="1122">
        <f t="shared" si="16"/>
        <v>0</v>
      </c>
      <c r="S239" s="175"/>
    </row>
    <row r="240" spans="1:19" ht="40.5" customHeight="1">
      <c r="A240" s="174">
        <v>217</v>
      </c>
      <c r="B240" s="174"/>
      <c r="C240" s="174"/>
      <c r="D240" s="316" t="s">
        <v>2637</v>
      </c>
      <c r="E240" s="579" t="s">
        <v>3463</v>
      </c>
      <c r="F240" s="260"/>
      <c r="G240" s="260">
        <v>560</v>
      </c>
      <c r="H240" s="260">
        <v>560</v>
      </c>
      <c r="I240" s="260">
        <v>6025.6</v>
      </c>
      <c r="J240" s="260">
        <v>6025.6</v>
      </c>
      <c r="K240" s="260">
        <v>6025.6</v>
      </c>
      <c r="L240" s="260">
        <v>6025.6</v>
      </c>
      <c r="M240" s="260">
        <v>6445.24</v>
      </c>
      <c r="N240" s="260">
        <v>8059.24</v>
      </c>
      <c r="O240" s="1218">
        <f>'Material rate'!$T160</f>
        <v>8059.24</v>
      </c>
      <c r="P240" s="1097">
        <f>'Material rate'!$T160</f>
        <v>8059.24</v>
      </c>
      <c r="Q240" s="1121">
        <f t="shared" si="15"/>
        <v>1614</v>
      </c>
      <c r="R240" s="1122">
        <f t="shared" si="16"/>
        <v>-0.20026702269692925</v>
      </c>
      <c r="S240" s="175"/>
    </row>
    <row r="241" spans="1:19" ht="19.5" customHeight="1">
      <c r="A241" s="174">
        <v>218</v>
      </c>
      <c r="B241" s="174">
        <v>33</v>
      </c>
      <c r="C241" s="174"/>
      <c r="D241" s="1094" t="s">
        <v>5313</v>
      </c>
      <c r="E241" s="174"/>
      <c r="F241" s="260"/>
      <c r="G241" s="260"/>
      <c r="H241" s="260">
        <v>0</v>
      </c>
      <c r="I241" s="260"/>
      <c r="J241" s="260"/>
      <c r="K241" s="260"/>
      <c r="L241" s="260"/>
      <c r="M241" s="260"/>
      <c r="N241" s="260"/>
      <c r="O241" s="1218"/>
      <c r="P241" s="1097"/>
      <c r="Q241" s="1121">
        <f t="shared" si="15"/>
        <v>0</v>
      </c>
      <c r="R241" s="1122" t="e">
        <f t="shared" si="16"/>
        <v>#DIV/0!</v>
      </c>
      <c r="S241" s="175"/>
    </row>
    <row r="242" spans="1:19" ht="19.5" customHeight="1">
      <c r="A242" s="174">
        <v>219</v>
      </c>
      <c r="B242" s="174"/>
      <c r="C242" s="174">
        <f>C239+1</f>
        <v>199</v>
      </c>
      <c r="D242" s="744" t="s">
        <v>351</v>
      </c>
      <c r="E242" s="286" t="s">
        <v>3068</v>
      </c>
      <c r="F242" s="260">
        <v>172</v>
      </c>
      <c r="G242" s="260">
        <v>194</v>
      </c>
      <c r="H242" s="260">
        <v>194</v>
      </c>
      <c r="I242" s="260">
        <v>209</v>
      </c>
      <c r="J242" s="260">
        <v>209</v>
      </c>
      <c r="K242" s="260">
        <v>209</v>
      </c>
      <c r="L242" s="260">
        <v>209</v>
      </c>
      <c r="M242" s="260">
        <v>229</v>
      </c>
      <c r="N242" s="260">
        <v>229</v>
      </c>
      <c r="O242" s="1218">
        <f>'Material rate'!$T715</f>
        <v>229</v>
      </c>
      <c r="P242" s="1097">
        <f>'Material rate'!$T715</f>
        <v>229</v>
      </c>
      <c r="Q242" s="1121">
        <f t="shared" si="15"/>
        <v>0</v>
      </c>
      <c r="R242" s="1122">
        <f t="shared" si="16"/>
        <v>0</v>
      </c>
      <c r="S242" s="175"/>
    </row>
    <row r="243" spans="1:19" ht="19.5" customHeight="1">
      <c r="A243" s="174">
        <v>220</v>
      </c>
      <c r="B243" s="174"/>
      <c r="C243" s="174">
        <f>C242+1</f>
        <v>200</v>
      </c>
      <c r="D243" s="744" t="s">
        <v>352</v>
      </c>
      <c r="E243" s="286" t="s">
        <v>3068</v>
      </c>
      <c r="F243" s="260">
        <v>215</v>
      </c>
      <c r="G243" s="260">
        <v>243</v>
      </c>
      <c r="H243" s="260">
        <v>243</v>
      </c>
      <c r="I243" s="260">
        <v>262</v>
      </c>
      <c r="J243" s="260">
        <v>262</v>
      </c>
      <c r="K243" s="260">
        <v>262</v>
      </c>
      <c r="L243" s="260">
        <v>262</v>
      </c>
      <c r="M243" s="260">
        <v>288</v>
      </c>
      <c r="N243" s="260">
        <v>288</v>
      </c>
      <c r="O243" s="1218">
        <f>'Material rate'!$T716</f>
        <v>288</v>
      </c>
      <c r="P243" s="1097">
        <f>'Material rate'!$T716</f>
        <v>288</v>
      </c>
      <c r="Q243" s="1121">
        <f t="shared" si="15"/>
        <v>0</v>
      </c>
      <c r="R243" s="1122">
        <f t="shared" si="16"/>
        <v>0</v>
      </c>
      <c r="S243" s="175"/>
    </row>
    <row r="244" spans="1:19" ht="19.5" customHeight="1">
      <c r="A244" s="174">
        <v>221</v>
      </c>
      <c r="B244" s="174"/>
      <c r="C244" s="174">
        <f>C243+1</f>
        <v>201</v>
      </c>
      <c r="D244" s="744" t="s">
        <v>353</v>
      </c>
      <c r="E244" s="286" t="s">
        <v>3068</v>
      </c>
      <c r="F244" s="260">
        <v>273</v>
      </c>
      <c r="G244" s="260">
        <v>310</v>
      </c>
      <c r="H244" s="260">
        <v>310</v>
      </c>
      <c r="I244" s="260">
        <v>334</v>
      </c>
      <c r="J244" s="260">
        <v>334</v>
      </c>
      <c r="K244" s="260">
        <v>334</v>
      </c>
      <c r="L244" s="260">
        <v>334</v>
      </c>
      <c r="M244" s="260">
        <v>367</v>
      </c>
      <c r="N244" s="260">
        <v>367</v>
      </c>
      <c r="O244" s="1218">
        <f>'Material rate'!$T717</f>
        <v>367</v>
      </c>
      <c r="P244" s="1097">
        <f>'Material rate'!$T717</f>
        <v>367</v>
      </c>
      <c r="Q244" s="1121">
        <f t="shared" si="15"/>
        <v>0</v>
      </c>
      <c r="R244" s="1122">
        <f t="shared" si="16"/>
        <v>0</v>
      </c>
      <c r="S244" s="175"/>
    </row>
    <row r="245" spans="1:19" ht="19.5" customHeight="1">
      <c r="A245" s="174">
        <v>222</v>
      </c>
      <c r="B245" s="174"/>
      <c r="C245" s="174">
        <f>C244+1</f>
        <v>202</v>
      </c>
      <c r="D245" s="744" t="s">
        <v>354</v>
      </c>
      <c r="E245" s="286" t="s">
        <v>3068</v>
      </c>
      <c r="F245" s="260">
        <v>332</v>
      </c>
      <c r="G245" s="260">
        <v>376</v>
      </c>
      <c r="H245" s="260">
        <v>376</v>
      </c>
      <c r="I245" s="260">
        <v>406</v>
      </c>
      <c r="J245" s="260">
        <v>406</v>
      </c>
      <c r="K245" s="260">
        <v>406</v>
      </c>
      <c r="L245" s="260">
        <v>406</v>
      </c>
      <c r="M245" s="260">
        <v>446</v>
      </c>
      <c r="N245" s="260">
        <v>446</v>
      </c>
      <c r="O245" s="1218">
        <f>'Material rate'!$T718</f>
        <v>446</v>
      </c>
      <c r="P245" s="1097">
        <f>'Material rate'!$T718</f>
        <v>446</v>
      </c>
      <c r="Q245" s="1121">
        <f t="shared" si="15"/>
        <v>0</v>
      </c>
      <c r="R245" s="1122">
        <f t="shared" si="16"/>
        <v>0</v>
      </c>
      <c r="S245" s="175"/>
    </row>
    <row r="246" spans="1:19" ht="19.5" customHeight="1">
      <c r="A246" s="174">
        <v>223</v>
      </c>
      <c r="B246" s="174"/>
      <c r="C246" s="174">
        <f>C245+1</f>
        <v>203</v>
      </c>
      <c r="D246" s="744" t="s">
        <v>355</v>
      </c>
      <c r="E246" s="286" t="s">
        <v>3068</v>
      </c>
      <c r="F246" s="260">
        <v>449</v>
      </c>
      <c r="G246" s="260">
        <v>508</v>
      </c>
      <c r="H246" s="260">
        <v>508</v>
      </c>
      <c r="I246" s="260">
        <v>548</v>
      </c>
      <c r="J246" s="260">
        <v>548</v>
      </c>
      <c r="K246" s="260">
        <v>548</v>
      </c>
      <c r="L246" s="260">
        <v>548</v>
      </c>
      <c r="M246" s="260">
        <v>602</v>
      </c>
      <c r="N246" s="260">
        <v>602</v>
      </c>
      <c r="O246" s="1218">
        <f>'Material rate'!$T719</f>
        <v>602</v>
      </c>
      <c r="P246" s="1097">
        <f>'Material rate'!$T719</f>
        <v>602</v>
      </c>
      <c r="Q246" s="1121">
        <f t="shared" ref="Q246:Q309" si="18">O246-M246</f>
        <v>0</v>
      </c>
      <c r="R246" s="1122">
        <f t="shared" si="16"/>
        <v>0</v>
      </c>
      <c r="S246" s="175"/>
    </row>
    <row r="247" spans="1:19" ht="72">
      <c r="A247" s="174"/>
      <c r="B247" s="174"/>
      <c r="C247" s="174"/>
      <c r="D247" s="297" t="s">
        <v>5314</v>
      </c>
      <c r="E247" s="286" t="str">
        <f>'Material rate'!C720</f>
        <v>/=kmL=</v>
      </c>
      <c r="F247" s="260"/>
      <c r="G247" s="260">
        <v>1200</v>
      </c>
      <c r="H247" s="260">
        <v>1200</v>
      </c>
      <c r="I247" s="260">
        <v>3936</v>
      </c>
      <c r="J247" s="260">
        <v>3936</v>
      </c>
      <c r="K247" s="260">
        <v>3936</v>
      </c>
      <c r="L247" s="260">
        <v>3936</v>
      </c>
      <c r="M247" s="260">
        <v>4132.8</v>
      </c>
      <c r="N247" s="260">
        <v>4132.8</v>
      </c>
      <c r="O247" s="1218">
        <f>'Material rate'!$T720</f>
        <v>4132.8</v>
      </c>
      <c r="P247" s="1097">
        <f>'Material rate'!$T720</f>
        <v>4132.8</v>
      </c>
      <c r="Q247" s="1121">
        <f t="shared" si="18"/>
        <v>0</v>
      </c>
      <c r="R247" s="1122">
        <f t="shared" si="16"/>
        <v>0</v>
      </c>
      <c r="S247" s="175"/>
    </row>
    <row r="248" spans="1:19" ht="19.5" customHeight="1">
      <c r="A248" s="174">
        <v>224</v>
      </c>
      <c r="B248" s="174">
        <v>15</v>
      </c>
      <c r="C248" s="174"/>
      <c r="D248" s="345" t="s">
        <v>3102</v>
      </c>
      <c r="E248" s="174"/>
      <c r="F248" s="260"/>
      <c r="G248" s="260"/>
      <c r="H248" s="260">
        <v>0</v>
      </c>
      <c r="I248" s="260"/>
      <c r="J248" s="260"/>
      <c r="K248" s="260"/>
      <c r="L248" s="260"/>
      <c r="M248" s="260"/>
      <c r="N248" s="260"/>
      <c r="O248" s="1218"/>
      <c r="P248" s="1097"/>
      <c r="Q248" s="1121">
        <f t="shared" si="18"/>
        <v>0</v>
      </c>
      <c r="R248" s="1122" t="e">
        <f t="shared" si="16"/>
        <v>#DIV/0!</v>
      </c>
      <c r="S248" s="175"/>
    </row>
    <row r="249" spans="1:19" ht="18">
      <c r="A249" s="174">
        <v>225</v>
      </c>
      <c r="B249" s="174"/>
      <c r="C249" s="174">
        <v>212</v>
      </c>
      <c r="D249" s="706" t="s">
        <v>3483</v>
      </c>
      <c r="E249" s="292" t="s">
        <v>1985</v>
      </c>
      <c r="F249" s="260">
        <v>1452.6</v>
      </c>
      <c r="G249" s="260">
        <v>220</v>
      </c>
      <c r="H249" s="260">
        <v>220</v>
      </c>
      <c r="I249" s="260">
        <v>2367.2000000000003</v>
      </c>
      <c r="J249" s="260">
        <v>2367.2000000000003</v>
      </c>
      <c r="K249" s="260">
        <v>2367.2000000000003</v>
      </c>
      <c r="L249" s="260">
        <v>2367.2000000000003</v>
      </c>
      <c r="M249" s="260">
        <v>2367.2000000000003</v>
      </c>
      <c r="N249" s="260">
        <v>2367.2000000000003</v>
      </c>
      <c r="O249" s="1218">
        <f>'Material rate'!$T159</f>
        <v>2367.2000000000003</v>
      </c>
      <c r="P249" s="1097">
        <f>'Material rate'!$T159</f>
        <v>2367.2000000000003</v>
      </c>
      <c r="Q249" s="1121">
        <f t="shared" si="18"/>
        <v>0</v>
      </c>
      <c r="R249" s="1122">
        <f t="shared" si="16"/>
        <v>0</v>
      </c>
      <c r="S249" s="175"/>
    </row>
    <row r="250" spans="1:19" ht="26.25">
      <c r="A250" s="174">
        <v>226</v>
      </c>
      <c r="B250" s="174"/>
      <c r="C250" s="174">
        <f>C249+1</f>
        <v>213</v>
      </c>
      <c r="D250" s="707" t="s">
        <v>2637</v>
      </c>
      <c r="E250" s="292" t="s">
        <v>1985</v>
      </c>
      <c r="F250" s="260">
        <v>4842</v>
      </c>
      <c r="G250" s="260">
        <v>560</v>
      </c>
      <c r="H250" s="260">
        <v>560</v>
      </c>
      <c r="I250" s="260">
        <v>6025.6</v>
      </c>
      <c r="J250" s="260">
        <v>6025.6</v>
      </c>
      <c r="K250" s="260">
        <v>6025.6</v>
      </c>
      <c r="L250" s="260">
        <v>6025.6</v>
      </c>
      <c r="M250" s="260">
        <v>6445.24</v>
      </c>
      <c r="N250" s="260">
        <v>8059.24</v>
      </c>
      <c r="O250" s="1218">
        <f>'Material rate'!$T160</f>
        <v>8059.24</v>
      </c>
      <c r="P250" s="1097">
        <f>'Material rate'!$T160</f>
        <v>8059.24</v>
      </c>
      <c r="Q250" s="1121">
        <f t="shared" si="18"/>
        <v>1614</v>
      </c>
      <c r="R250" s="1122">
        <f t="shared" si="16"/>
        <v>-0.20026702269692925</v>
      </c>
      <c r="S250" s="175"/>
    </row>
    <row r="251" spans="1:19" ht="56.25">
      <c r="A251" s="174">
        <v>227</v>
      </c>
      <c r="B251" s="174">
        <v>44</v>
      </c>
      <c r="C251" s="174"/>
      <c r="D251" s="345" t="s">
        <v>3096</v>
      </c>
      <c r="E251" s="174"/>
      <c r="F251" s="260"/>
      <c r="G251" s="260"/>
      <c r="H251" s="260">
        <v>0</v>
      </c>
      <c r="I251" s="260"/>
      <c r="J251" s="260"/>
      <c r="K251" s="260"/>
      <c r="L251" s="260"/>
      <c r="M251" s="260"/>
      <c r="N251" s="260"/>
      <c r="O251" s="1218"/>
      <c r="P251" s="1097"/>
      <c r="Q251" s="1121">
        <f t="shared" si="18"/>
        <v>0</v>
      </c>
      <c r="R251" s="1122" t="e">
        <f t="shared" si="16"/>
        <v>#DIV/0!</v>
      </c>
      <c r="S251" s="175"/>
    </row>
    <row r="252" spans="1:19" ht="18">
      <c r="A252" s="174">
        <v>228</v>
      </c>
      <c r="B252" s="174"/>
      <c r="C252" s="174">
        <v>214</v>
      </c>
      <c r="D252" s="316" t="s">
        <v>3097</v>
      </c>
      <c r="E252" s="292" t="s">
        <v>1985</v>
      </c>
      <c r="F252" s="174">
        <v>1128.8</v>
      </c>
      <c r="G252" s="174">
        <v>87</v>
      </c>
      <c r="H252" s="174">
        <v>87</v>
      </c>
      <c r="I252" s="260">
        <v>936.12</v>
      </c>
      <c r="J252" s="174">
        <v>936.12</v>
      </c>
      <c r="K252" s="174">
        <v>936.12</v>
      </c>
      <c r="L252" s="174">
        <v>936.12</v>
      </c>
      <c r="M252" s="174">
        <v>989.92000000000007</v>
      </c>
      <c r="N252" s="174">
        <v>989.92000000000007</v>
      </c>
      <c r="O252" s="1222">
        <f>'Material rate'!$T1017</f>
        <v>989.92000000000007</v>
      </c>
      <c r="P252" s="1103">
        <f>'Material rate'!$T1017</f>
        <v>989.92000000000007</v>
      </c>
      <c r="Q252" s="1121">
        <f t="shared" si="18"/>
        <v>0</v>
      </c>
      <c r="R252" s="1122">
        <f t="shared" si="16"/>
        <v>0</v>
      </c>
      <c r="S252" s="175"/>
    </row>
    <row r="253" spans="1:19" ht="18">
      <c r="A253" s="174">
        <v>229</v>
      </c>
      <c r="B253" s="174"/>
      <c r="C253" s="174">
        <f>C252+1</f>
        <v>215</v>
      </c>
      <c r="D253" s="316" t="s">
        <v>3098</v>
      </c>
      <c r="E253" s="292" t="s">
        <v>1985</v>
      </c>
      <c r="F253" s="174">
        <v>914.6</v>
      </c>
      <c r="G253" s="174">
        <v>107</v>
      </c>
      <c r="H253" s="174">
        <v>107</v>
      </c>
      <c r="I253" s="260">
        <v>1151.32</v>
      </c>
      <c r="J253" s="174">
        <v>1151.32</v>
      </c>
      <c r="K253" s="174">
        <v>1151.32</v>
      </c>
      <c r="L253" s="174">
        <v>1151.32</v>
      </c>
      <c r="M253" s="174">
        <v>1226.6400000000001</v>
      </c>
      <c r="N253" s="174">
        <v>1226.6400000000001</v>
      </c>
      <c r="O253" s="1222">
        <f>'Material rate'!$T1018</f>
        <v>1226.6400000000001</v>
      </c>
      <c r="P253" s="1103">
        <f>'Material rate'!$T1018</f>
        <v>1226.6400000000001</v>
      </c>
      <c r="Q253" s="1121">
        <f t="shared" si="18"/>
        <v>0</v>
      </c>
      <c r="R253" s="1122">
        <f t="shared" si="16"/>
        <v>0</v>
      </c>
      <c r="S253" s="175"/>
    </row>
    <row r="254" spans="1:19" ht="18">
      <c r="A254" s="174">
        <v>230</v>
      </c>
      <c r="B254" s="174"/>
      <c r="C254" s="174">
        <f>C253+1</f>
        <v>216</v>
      </c>
      <c r="D254" s="316" t="s">
        <v>3099</v>
      </c>
      <c r="E254" s="292" t="s">
        <v>1985</v>
      </c>
      <c r="F254" s="174">
        <v>914.6</v>
      </c>
      <c r="G254" s="174">
        <v>87</v>
      </c>
      <c r="H254" s="174">
        <v>87</v>
      </c>
      <c r="I254" s="260">
        <v>936.12</v>
      </c>
      <c r="J254" s="174">
        <v>936.12</v>
      </c>
      <c r="K254" s="174">
        <v>936.12</v>
      </c>
      <c r="L254" s="174">
        <v>936.12</v>
      </c>
      <c r="M254" s="174">
        <v>989.92000000000007</v>
      </c>
      <c r="N254" s="174">
        <v>989.92000000000007</v>
      </c>
      <c r="O254" s="1222">
        <f>'Material rate'!$T1019</f>
        <v>989.92000000000007</v>
      </c>
      <c r="P254" s="1103">
        <f>'Material rate'!$T1019</f>
        <v>989.92000000000007</v>
      </c>
      <c r="Q254" s="1121">
        <f t="shared" si="18"/>
        <v>0</v>
      </c>
      <c r="R254" s="1122">
        <f t="shared" si="16"/>
        <v>0</v>
      </c>
      <c r="S254" s="175"/>
    </row>
    <row r="255" spans="1:19" ht="18">
      <c r="A255" s="174">
        <v>231</v>
      </c>
      <c r="B255" s="174"/>
      <c r="C255" s="659">
        <f>C254+1</f>
        <v>217</v>
      </c>
      <c r="D255" s="316"/>
      <c r="E255" s="292"/>
      <c r="F255" s="174"/>
      <c r="G255" s="174"/>
      <c r="H255" s="174">
        <v>0</v>
      </c>
      <c r="I255" s="260"/>
      <c r="J255" s="174"/>
      <c r="K255" s="174"/>
      <c r="L255" s="174"/>
      <c r="M255" s="174"/>
      <c r="N255" s="174"/>
      <c r="O255" s="1222"/>
      <c r="P255" s="1103"/>
      <c r="Q255" s="1121">
        <f t="shared" si="18"/>
        <v>0</v>
      </c>
      <c r="R255" s="1122" t="e">
        <f t="shared" si="16"/>
        <v>#DIV/0!</v>
      </c>
      <c r="S255" s="175"/>
    </row>
    <row r="256" spans="1:19" ht="18">
      <c r="A256" s="174">
        <v>232</v>
      </c>
      <c r="B256" s="174"/>
      <c r="C256" s="174">
        <f>C255+1</f>
        <v>218</v>
      </c>
      <c r="D256" s="316" t="s">
        <v>3101</v>
      </c>
      <c r="E256" s="292" t="s">
        <v>1985</v>
      </c>
      <c r="F256" s="174">
        <v>236.72</v>
      </c>
      <c r="G256" s="174">
        <v>22</v>
      </c>
      <c r="H256" s="174">
        <v>22</v>
      </c>
      <c r="I256" s="260">
        <v>236.72</v>
      </c>
      <c r="J256" s="174">
        <v>236.72</v>
      </c>
      <c r="K256" s="174">
        <v>236.72</v>
      </c>
      <c r="L256" s="174">
        <v>236.72</v>
      </c>
      <c r="M256" s="174">
        <v>247.48000000000002</v>
      </c>
      <c r="N256" s="174">
        <v>247.48000000000002</v>
      </c>
      <c r="O256" s="1222">
        <f>'Material rate'!$T1020</f>
        <v>247.48000000000002</v>
      </c>
      <c r="P256" s="1103">
        <f>'Material rate'!$T1020</f>
        <v>247.48000000000002</v>
      </c>
      <c r="Q256" s="1121">
        <f t="shared" si="18"/>
        <v>0</v>
      </c>
      <c r="R256" s="1122">
        <f t="shared" si="16"/>
        <v>0</v>
      </c>
      <c r="S256" s="175"/>
    </row>
    <row r="257" spans="1:19" ht="19.5" customHeight="1">
      <c r="A257" s="174">
        <v>233</v>
      </c>
      <c r="B257" s="174"/>
      <c r="C257" s="174"/>
      <c r="D257" s="345" t="s">
        <v>2638</v>
      </c>
      <c r="E257" s="174"/>
      <c r="F257" s="260"/>
      <c r="G257" s="260"/>
      <c r="H257" s="260">
        <v>0</v>
      </c>
      <c r="I257" s="260"/>
      <c r="J257" s="260"/>
      <c r="K257" s="260"/>
      <c r="L257" s="260"/>
      <c r="M257" s="260"/>
      <c r="N257" s="260"/>
      <c r="O257" s="1218"/>
      <c r="P257" s="1097"/>
      <c r="Q257" s="1121">
        <f t="shared" si="18"/>
        <v>0</v>
      </c>
      <c r="R257" s="1122" t="e">
        <f t="shared" si="16"/>
        <v>#DIV/0!</v>
      </c>
      <c r="S257" s="175"/>
    </row>
    <row r="258" spans="1:19" ht="19.5" customHeight="1">
      <c r="A258" s="174">
        <v>234</v>
      </c>
      <c r="B258" s="174"/>
      <c r="C258" s="174">
        <v>219</v>
      </c>
      <c r="D258" s="316" t="s">
        <v>2913</v>
      </c>
      <c r="E258" s="1010" t="s">
        <v>749</v>
      </c>
      <c r="F258" s="659">
        <v>753.2</v>
      </c>
      <c r="G258" s="659"/>
      <c r="H258" s="659">
        <v>0</v>
      </c>
      <c r="I258" s="260"/>
      <c r="J258" s="174"/>
      <c r="K258" s="174"/>
      <c r="L258" s="174"/>
      <c r="M258" s="174"/>
      <c r="N258" s="174"/>
      <c r="O258" s="1222"/>
      <c r="P258" s="1103"/>
      <c r="Q258" s="1121">
        <f t="shared" si="18"/>
        <v>0</v>
      </c>
      <c r="R258" s="1122" t="e">
        <f t="shared" si="16"/>
        <v>#DIV/0!</v>
      </c>
      <c r="S258" s="175"/>
    </row>
    <row r="259" spans="1:19" ht="19.5" customHeight="1">
      <c r="A259" s="174">
        <v>235</v>
      </c>
      <c r="B259" s="174"/>
      <c r="C259" s="174">
        <f>C258+1</f>
        <v>220</v>
      </c>
      <c r="D259" s="316" t="s">
        <v>2914</v>
      </c>
      <c r="E259" s="1010" t="s">
        <v>749</v>
      </c>
      <c r="F259" s="659">
        <v>3077.36</v>
      </c>
      <c r="G259" s="659"/>
      <c r="H259" s="659">
        <v>0</v>
      </c>
      <c r="I259" s="260"/>
      <c r="J259" s="174"/>
      <c r="K259" s="174"/>
      <c r="L259" s="174"/>
      <c r="M259" s="174"/>
      <c r="N259" s="174"/>
      <c r="O259" s="1222"/>
      <c r="P259" s="1103"/>
      <c r="Q259" s="1121">
        <f t="shared" si="18"/>
        <v>0</v>
      </c>
      <c r="R259" s="1122" t="e">
        <f t="shared" si="16"/>
        <v>#DIV/0!</v>
      </c>
      <c r="S259" s="175"/>
    </row>
    <row r="260" spans="1:19" ht="19.5" customHeight="1">
      <c r="A260" s="174">
        <v>236</v>
      </c>
      <c r="B260" s="174"/>
      <c r="C260" s="174">
        <f>C259+1</f>
        <v>221</v>
      </c>
      <c r="D260" s="316" t="s">
        <v>2639</v>
      </c>
      <c r="E260" s="1010" t="s">
        <v>749</v>
      </c>
      <c r="F260" s="659">
        <v>1151.32</v>
      </c>
      <c r="G260" s="659"/>
      <c r="H260" s="659">
        <v>0</v>
      </c>
      <c r="I260" s="260"/>
      <c r="J260" s="174"/>
      <c r="K260" s="174"/>
      <c r="L260" s="174"/>
      <c r="M260" s="174"/>
      <c r="N260" s="174"/>
      <c r="O260" s="1222"/>
      <c r="P260" s="1103"/>
      <c r="Q260" s="1121">
        <f t="shared" si="18"/>
        <v>0</v>
      </c>
      <c r="R260" s="1122" t="e">
        <f t="shared" si="16"/>
        <v>#DIV/0!</v>
      </c>
      <c r="S260" s="175"/>
    </row>
    <row r="261" spans="1:19" ht="19.5" customHeight="1">
      <c r="A261" s="174">
        <v>237</v>
      </c>
      <c r="B261" s="174"/>
      <c r="C261" s="174">
        <f>C260+1</f>
        <v>222</v>
      </c>
      <c r="D261" s="316" t="s">
        <v>2640</v>
      </c>
      <c r="E261" s="292" t="s">
        <v>1985</v>
      </c>
      <c r="F261" s="174">
        <v>139.88</v>
      </c>
      <c r="G261" s="174">
        <v>0</v>
      </c>
      <c r="H261" s="174">
        <v>0</v>
      </c>
      <c r="I261" s="260">
        <v>0</v>
      </c>
      <c r="J261" s="174">
        <v>0</v>
      </c>
      <c r="K261" s="659">
        <v>0</v>
      </c>
      <c r="L261" s="659">
        <v>0</v>
      </c>
      <c r="M261" s="659">
        <v>0</v>
      </c>
      <c r="N261" s="659">
        <v>0</v>
      </c>
      <c r="O261" s="1222">
        <f>'Material rate'!$T766</f>
        <v>0</v>
      </c>
      <c r="P261" s="1104">
        <f>'Material rate'!$T766</f>
        <v>0</v>
      </c>
      <c r="Q261" s="1121">
        <f t="shared" si="18"/>
        <v>0</v>
      </c>
      <c r="R261" s="1122" t="e">
        <f t="shared" si="16"/>
        <v>#DIV/0!</v>
      </c>
      <c r="S261" s="175"/>
    </row>
    <row r="262" spans="1:19" ht="19.5" customHeight="1">
      <c r="A262" s="174">
        <v>238</v>
      </c>
      <c r="B262" s="174"/>
      <c r="C262" s="174">
        <f>C261+1</f>
        <v>223</v>
      </c>
      <c r="D262" s="316" t="s">
        <v>282</v>
      </c>
      <c r="E262" s="292" t="s">
        <v>1985</v>
      </c>
      <c r="F262" s="174">
        <v>161.4</v>
      </c>
      <c r="G262" s="174">
        <v>0</v>
      </c>
      <c r="H262" s="174">
        <v>0</v>
      </c>
      <c r="I262" s="260">
        <v>0</v>
      </c>
      <c r="J262" s="174">
        <v>0</v>
      </c>
      <c r="K262" s="659">
        <v>0</v>
      </c>
      <c r="L262" s="659">
        <v>0</v>
      </c>
      <c r="M262" s="659">
        <v>0</v>
      </c>
      <c r="N262" s="659">
        <v>0</v>
      </c>
      <c r="O262" s="1222">
        <f>'Material rate'!$T767</f>
        <v>0</v>
      </c>
      <c r="P262" s="1104">
        <f>'Material rate'!$T767</f>
        <v>0</v>
      </c>
      <c r="Q262" s="1121">
        <f t="shared" si="18"/>
        <v>0</v>
      </c>
      <c r="R262" s="1122" t="e">
        <f t="shared" si="16"/>
        <v>#DIV/0!</v>
      </c>
      <c r="S262" s="175"/>
    </row>
    <row r="263" spans="1:19" ht="19.5" customHeight="1">
      <c r="A263" s="174">
        <v>239</v>
      </c>
      <c r="B263" s="174"/>
      <c r="C263" s="174">
        <f>C262+1</f>
        <v>224</v>
      </c>
      <c r="D263" s="316" t="s">
        <v>283</v>
      </c>
      <c r="E263" s="292" t="s">
        <v>2959</v>
      </c>
      <c r="F263" s="260">
        <v>343</v>
      </c>
      <c r="G263" s="260">
        <v>0</v>
      </c>
      <c r="H263" s="174">
        <v>0</v>
      </c>
      <c r="I263" s="260">
        <v>0</v>
      </c>
      <c r="J263" s="829">
        <v>0</v>
      </c>
      <c r="K263" s="1057">
        <v>0</v>
      </c>
      <c r="L263" s="1057">
        <v>0</v>
      </c>
      <c r="M263" s="1057">
        <v>0</v>
      </c>
      <c r="N263" s="1057">
        <v>0</v>
      </c>
      <c r="O263" s="1223">
        <f>'Material rate'!$T768</f>
        <v>0</v>
      </c>
      <c r="P263" s="1105">
        <f>'Material rate'!$T768</f>
        <v>0</v>
      </c>
      <c r="Q263" s="1121">
        <f t="shared" si="18"/>
        <v>0</v>
      </c>
      <c r="R263" s="1122" t="e">
        <f t="shared" si="16"/>
        <v>#DIV/0!</v>
      </c>
      <c r="S263" s="175"/>
    </row>
    <row r="264" spans="1:19" ht="19.5" customHeight="1">
      <c r="A264" s="174">
        <v>240</v>
      </c>
      <c r="B264" s="174">
        <v>38</v>
      </c>
      <c r="C264" s="174"/>
      <c r="D264" s="345" t="s">
        <v>284</v>
      </c>
      <c r="E264" s="174"/>
      <c r="F264" s="260"/>
      <c r="G264" s="260"/>
      <c r="H264" s="260">
        <v>0</v>
      </c>
      <c r="I264" s="260"/>
      <c r="J264" s="260"/>
      <c r="K264" s="260"/>
      <c r="L264" s="260"/>
      <c r="M264" s="260"/>
      <c r="N264" s="260"/>
      <c r="O264" s="1218"/>
      <c r="P264" s="1097"/>
      <c r="Q264" s="1121">
        <f t="shared" si="18"/>
        <v>0</v>
      </c>
      <c r="R264" s="1122" t="e">
        <f t="shared" si="16"/>
        <v>#DIV/0!</v>
      </c>
      <c r="S264" s="175"/>
    </row>
    <row r="265" spans="1:19" ht="19.5" customHeight="1">
      <c r="A265" s="174">
        <v>241</v>
      </c>
      <c r="B265" s="174"/>
      <c r="C265" s="174">
        <v>225</v>
      </c>
      <c r="D265" s="316" t="s">
        <v>285</v>
      </c>
      <c r="E265" s="292" t="s">
        <v>1985</v>
      </c>
      <c r="F265" s="174">
        <v>120</v>
      </c>
      <c r="G265" s="174">
        <v>1236</v>
      </c>
      <c r="H265" s="260">
        <v>1236</v>
      </c>
      <c r="I265" s="260">
        <v>233.20754716981133</v>
      </c>
      <c r="J265" s="260">
        <v>233.20754716981133</v>
      </c>
      <c r="K265" s="260">
        <v>233.20754716981133</v>
      </c>
      <c r="L265" s="260">
        <v>233.20754716981133</v>
      </c>
      <c r="M265" s="260">
        <v>233.20754716981133</v>
      </c>
      <c r="N265" s="260">
        <v>233.20754716981133</v>
      </c>
      <c r="O265" s="1218">
        <f>'Material rate'!$T945</f>
        <v>233.20754716981133</v>
      </c>
      <c r="P265" s="1097">
        <f>'Material rate'!$T945</f>
        <v>233.20754716981133</v>
      </c>
      <c r="Q265" s="1121">
        <f t="shared" si="18"/>
        <v>0</v>
      </c>
      <c r="R265" s="1122">
        <f t="shared" si="16"/>
        <v>0</v>
      </c>
      <c r="S265" s="175"/>
    </row>
    <row r="266" spans="1:19" ht="19.5" customHeight="1">
      <c r="A266" s="174">
        <v>242</v>
      </c>
      <c r="B266" s="174"/>
      <c r="C266" s="174">
        <f>C265+1</f>
        <v>226</v>
      </c>
      <c r="D266" s="316" t="s">
        <v>287</v>
      </c>
      <c r="E266" s="292" t="s">
        <v>1985</v>
      </c>
      <c r="F266" s="174">
        <v>75.319999999999993</v>
      </c>
      <c r="G266" s="174">
        <v>7</v>
      </c>
      <c r="H266" s="174">
        <v>7</v>
      </c>
      <c r="I266" s="260">
        <v>75.320000000000007</v>
      </c>
      <c r="J266" s="174">
        <v>75.320000000000007</v>
      </c>
      <c r="K266" s="174">
        <v>75.320000000000007</v>
      </c>
      <c r="L266" s="174">
        <v>75.320000000000007</v>
      </c>
      <c r="M266" s="174">
        <v>75.320000000000007</v>
      </c>
      <c r="N266" s="174">
        <v>75.320000000000007</v>
      </c>
      <c r="O266" s="1222">
        <f>'Material rate'!$T946</f>
        <v>75.320000000000007</v>
      </c>
      <c r="P266" s="1103">
        <f>'Material rate'!$T946</f>
        <v>75.320000000000007</v>
      </c>
      <c r="Q266" s="1121">
        <f t="shared" si="18"/>
        <v>0</v>
      </c>
      <c r="R266" s="1122">
        <f t="shared" ref="R266:R329" si="19">-Q266/P266</f>
        <v>0</v>
      </c>
      <c r="S266" s="175"/>
    </row>
    <row r="267" spans="1:19" ht="19.5" customHeight="1">
      <c r="A267" s="174">
        <v>243</v>
      </c>
      <c r="B267" s="174"/>
      <c r="C267" s="174">
        <f>C266+1</f>
        <v>227</v>
      </c>
      <c r="D267" s="316" t="s">
        <v>288</v>
      </c>
      <c r="E267" s="292" t="s">
        <v>2959</v>
      </c>
      <c r="F267" s="260">
        <v>105</v>
      </c>
      <c r="G267" s="260">
        <v>108</v>
      </c>
      <c r="H267" s="260">
        <v>108</v>
      </c>
      <c r="I267" s="260">
        <v>108</v>
      </c>
      <c r="J267" s="260">
        <v>108</v>
      </c>
      <c r="K267" s="260">
        <v>108</v>
      </c>
      <c r="L267" s="260">
        <v>108</v>
      </c>
      <c r="M267" s="260">
        <v>115</v>
      </c>
      <c r="N267" s="260">
        <v>115</v>
      </c>
      <c r="O267" s="1218">
        <f>'Material rate'!$T947</f>
        <v>115</v>
      </c>
      <c r="P267" s="1097">
        <f>'Material rate'!$T947</f>
        <v>115</v>
      </c>
      <c r="Q267" s="1121">
        <f t="shared" si="18"/>
        <v>0</v>
      </c>
      <c r="R267" s="1122">
        <f t="shared" si="19"/>
        <v>0</v>
      </c>
      <c r="S267" s="175"/>
    </row>
    <row r="268" spans="1:19" ht="19.5" customHeight="1">
      <c r="A268" s="174">
        <v>244</v>
      </c>
      <c r="B268" s="93" t="s">
        <v>5316</v>
      </c>
      <c r="C268" s="174"/>
      <c r="D268" s="1095" t="s">
        <v>299</v>
      </c>
      <c r="E268" s="174"/>
      <c r="F268" s="260"/>
      <c r="G268" s="260"/>
      <c r="H268" s="260">
        <v>0</v>
      </c>
      <c r="I268" s="260"/>
      <c r="J268" s="260"/>
      <c r="K268" s="260"/>
      <c r="L268" s="260"/>
      <c r="M268" s="260"/>
      <c r="N268" s="260"/>
      <c r="O268" s="1218"/>
      <c r="P268" s="1097"/>
      <c r="Q268" s="1121">
        <f t="shared" si="18"/>
        <v>0</v>
      </c>
      <c r="R268" s="1122" t="e">
        <f t="shared" si="19"/>
        <v>#DIV/0!</v>
      </c>
      <c r="S268" s="175"/>
    </row>
    <row r="269" spans="1:19" ht="43.5" customHeight="1">
      <c r="A269" s="174">
        <v>245</v>
      </c>
      <c r="B269" s="174"/>
      <c r="C269" s="174">
        <v>228</v>
      </c>
      <c r="D269" s="316" t="s">
        <v>637</v>
      </c>
      <c r="E269" s="307" t="s">
        <v>1071</v>
      </c>
      <c r="F269" s="260">
        <v>603.49</v>
      </c>
      <c r="G269" s="260">
        <v>1080</v>
      </c>
      <c r="H269" s="260">
        <v>1080</v>
      </c>
      <c r="I269" s="260">
        <v>1080</v>
      </c>
      <c r="J269" s="260">
        <v>1080</v>
      </c>
      <c r="K269" s="260">
        <v>1080</v>
      </c>
      <c r="L269" s="260">
        <v>1080</v>
      </c>
      <c r="M269" s="260">
        <v>1080</v>
      </c>
      <c r="N269" s="260">
        <v>1080</v>
      </c>
      <c r="O269" s="1218">
        <f>'Material rate'!$T143</f>
        <v>1080</v>
      </c>
      <c r="P269" s="1097">
        <f>'Material rate'!$T143</f>
        <v>1080</v>
      </c>
      <c r="Q269" s="1121">
        <f t="shared" si="18"/>
        <v>0</v>
      </c>
      <c r="R269" s="1122">
        <f t="shared" si="19"/>
        <v>0</v>
      </c>
      <c r="S269" s="175"/>
    </row>
    <row r="270" spans="1:19" ht="43.5" customHeight="1">
      <c r="A270" s="174">
        <v>246</v>
      </c>
      <c r="B270" s="174"/>
      <c r="C270" s="174">
        <f>C269+1</f>
        <v>229</v>
      </c>
      <c r="D270" s="316" t="s">
        <v>638</v>
      </c>
      <c r="E270" s="307" t="s">
        <v>1071</v>
      </c>
      <c r="F270" s="260">
        <v>658.35</v>
      </c>
      <c r="G270" s="260">
        <v>1260</v>
      </c>
      <c r="H270" s="260">
        <v>1260</v>
      </c>
      <c r="I270" s="260">
        <v>1260</v>
      </c>
      <c r="J270" s="260">
        <v>1260</v>
      </c>
      <c r="K270" s="260">
        <v>1260</v>
      </c>
      <c r="L270" s="260">
        <v>1260</v>
      </c>
      <c r="M270" s="260">
        <v>1323</v>
      </c>
      <c r="N270" s="260">
        <v>1323</v>
      </c>
      <c r="O270" s="1218">
        <f>'Material rate'!$T144</f>
        <v>1323</v>
      </c>
      <c r="P270" s="1097">
        <f>'Material rate'!$T144</f>
        <v>1323</v>
      </c>
      <c r="Q270" s="1121">
        <f t="shared" si="18"/>
        <v>0</v>
      </c>
      <c r="R270" s="1122">
        <f t="shared" si="19"/>
        <v>0</v>
      </c>
      <c r="S270" s="175"/>
    </row>
    <row r="271" spans="1:19" ht="43.5" customHeight="1">
      <c r="A271" s="174">
        <v>247</v>
      </c>
      <c r="B271" s="174"/>
      <c r="C271" s="174">
        <f t="shared" ref="C271:C282" si="20">C270+1</f>
        <v>230</v>
      </c>
      <c r="D271" s="316" t="s">
        <v>639</v>
      </c>
      <c r="E271" s="292" t="s">
        <v>1039</v>
      </c>
      <c r="F271" s="260">
        <v>1799.5</v>
      </c>
      <c r="G271" s="260">
        <v>680</v>
      </c>
      <c r="H271" s="260">
        <v>680</v>
      </c>
      <c r="I271" s="260">
        <v>2230.4</v>
      </c>
      <c r="J271" s="260">
        <v>2230.4</v>
      </c>
      <c r="K271" s="260">
        <v>2230.4</v>
      </c>
      <c r="L271" s="260">
        <v>2230.4</v>
      </c>
      <c r="M271" s="260">
        <v>2374.7200000000003</v>
      </c>
      <c r="N271" s="260">
        <v>2374.7200000000003</v>
      </c>
      <c r="O271" s="1218">
        <f>'Material rate'!$T145</f>
        <v>2374.7200000000003</v>
      </c>
      <c r="P271" s="1097">
        <f>'Material rate'!$T145</f>
        <v>2374.7200000000003</v>
      </c>
      <c r="Q271" s="1121">
        <f t="shared" si="18"/>
        <v>0</v>
      </c>
      <c r="R271" s="1122">
        <f t="shared" si="19"/>
        <v>0</v>
      </c>
      <c r="S271" s="175"/>
    </row>
    <row r="272" spans="1:19" ht="37.5" customHeight="1">
      <c r="A272" s="174">
        <v>248</v>
      </c>
      <c r="B272" s="174"/>
      <c r="C272" s="174">
        <f t="shared" si="20"/>
        <v>231</v>
      </c>
      <c r="D272" s="316" t="s">
        <v>640</v>
      </c>
      <c r="E272" s="307" t="s">
        <v>1071</v>
      </c>
      <c r="F272" s="260">
        <v>2413.9499999999998</v>
      </c>
      <c r="G272" s="260">
        <v>2250</v>
      </c>
      <c r="H272" s="260">
        <v>2250</v>
      </c>
      <c r="I272" s="260">
        <v>2250</v>
      </c>
      <c r="J272" s="260">
        <v>2250</v>
      </c>
      <c r="K272" s="260">
        <v>2250</v>
      </c>
      <c r="L272" s="260">
        <v>2250</v>
      </c>
      <c r="M272" s="260">
        <v>2362</v>
      </c>
      <c r="N272" s="260">
        <v>2362</v>
      </c>
      <c r="O272" s="1218">
        <f>'Material rate'!$T146</f>
        <v>2362</v>
      </c>
      <c r="P272" s="1097">
        <f>'Material rate'!$T146</f>
        <v>2362</v>
      </c>
      <c r="Q272" s="1121">
        <f t="shared" si="18"/>
        <v>0</v>
      </c>
      <c r="R272" s="1122">
        <f t="shared" si="19"/>
        <v>0</v>
      </c>
      <c r="S272" s="175"/>
    </row>
    <row r="273" spans="1:19" ht="38.25" customHeight="1">
      <c r="A273" s="174">
        <v>249</v>
      </c>
      <c r="B273" s="174"/>
      <c r="C273" s="174">
        <f t="shared" si="20"/>
        <v>232</v>
      </c>
      <c r="D273" s="316" t="s">
        <v>641</v>
      </c>
      <c r="E273" s="307" t="s">
        <v>1071</v>
      </c>
      <c r="F273" s="260">
        <v>7980</v>
      </c>
      <c r="G273" s="260">
        <v>13500</v>
      </c>
      <c r="H273" s="260">
        <v>13500</v>
      </c>
      <c r="I273" s="260">
        <v>13500</v>
      </c>
      <c r="J273" s="260">
        <v>13500</v>
      </c>
      <c r="K273" s="260">
        <v>13500</v>
      </c>
      <c r="L273" s="260">
        <v>13500</v>
      </c>
      <c r="M273" s="260">
        <v>13500</v>
      </c>
      <c r="N273" s="260">
        <v>13500</v>
      </c>
      <c r="O273" s="1218">
        <f>'Material rate'!$T147</f>
        <v>13500</v>
      </c>
      <c r="P273" s="1097">
        <f>'Material rate'!$T147</f>
        <v>13500</v>
      </c>
      <c r="Q273" s="1121">
        <f t="shared" si="18"/>
        <v>0</v>
      </c>
      <c r="R273" s="1122">
        <f t="shared" si="19"/>
        <v>0</v>
      </c>
      <c r="S273" s="175"/>
    </row>
    <row r="274" spans="1:19" ht="39" customHeight="1">
      <c r="A274" s="174">
        <v>250</v>
      </c>
      <c r="B274" s="174"/>
      <c r="C274" s="174">
        <f t="shared" si="20"/>
        <v>233</v>
      </c>
      <c r="D274" s="316" t="s">
        <v>3123</v>
      </c>
      <c r="E274" s="307" t="s">
        <v>1071</v>
      </c>
      <c r="F274" s="260">
        <v>8778</v>
      </c>
      <c r="G274" s="260">
        <v>22500</v>
      </c>
      <c r="H274" s="260">
        <v>22500</v>
      </c>
      <c r="I274" s="260">
        <v>22500</v>
      </c>
      <c r="J274" s="260">
        <v>22500</v>
      </c>
      <c r="K274" s="260">
        <v>22500</v>
      </c>
      <c r="L274" s="260">
        <v>22500</v>
      </c>
      <c r="M274" s="260">
        <v>22500</v>
      </c>
      <c r="N274" s="260">
        <v>22500</v>
      </c>
      <c r="O274" s="1218">
        <f>'Material rate'!$T148</f>
        <v>22500</v>
      </c>
      <c r="P274" s="1097">
        <f>'Material rate'!$T148</f>
        <v>22500</v>
      </c>
      <c r="Q274" s="1121">
        <f t="shared" si="18"/>
        <v>0</v>
      </c>
      <c r="R274" s="1122">
        <f t="shared" si="19"/>
        <v>0</v>
      </c>
      <c r="S274" s="175"/>
    </row>
    <row r="275" spans="1:19" ht="46.5">
      <c r="A275" s="174">
        <v>251</v>
      </c>
      <c r="B275" s="174"/>
      <c r="C275" s="174">
        <f t="shared" si="20"/>
        <v>234</v>
      </c>
      <c r="D275" s="316" t="s">
        <v>4419</v>
      </c>
      <c r="E275" s="292" t="s">
        <v>1985</v>
      </c>
      <c r="F275" s="260">
        <v>17709.66</v>
      </c>
      <c r="G275" s="260">
        <v>3150</v>
      </c>
      <c r="H275" s="260">
        <v>3150</v>
      </c>
      <c r="I275" s="260">
        <v>33894</v>
      </c>
      <c r="J275" s="260">
        <v>33894</v>
      </c>
      <c r="K275" s="260">
        <v>33894</v>
      </c>
      <c r="L275" s="260">
        <v>33894</v>
      </c>
      <c r="M275" s="260">
        <v>33894</v>
      </c>
      <c r="N275" s="260">
        <v>33894</v>
      </c>
      <c r="O275" s="1218">
        <f>'Material rate'!$T149</f>
        <v>33894</v>
      </c>
      <c r="P275" s="1097">
        <f>'Material rate'!$T149</f>
        <v>33894</v>
      </c>
      <c r="Q275" s="1121">
        <f t="shared" si="18"/>
        <v>0</v>
      </c>
      <c r="R275" s="1122">
        <f t="shared" si="19"/>
        <v>0</v>
      </c>
      <c r="S275" s="175"/>
    </row>
    <row r="276" spans="1:19" ht="33.75">
      <c r="A276" s="174">
        <v>252</v>
      </c>
      <c r="B276" s="174"/>
      <c r="C276" s="174">
        <f t="shared" si="20"/>
        <v>235</v>
      </c>
      <c r="D276" s="316" t="s">
        <v>3125</v>
      </c>
      <c r="E276" s="307" t="s">
        <v>749</v>
      </c>
      <c r="F276" s="260">
        <v>3840.38</v>
      </c>
      <c r="G276" s="260">
        <v>7280</v>
      </c>
      <c r="H276" s="260">
        <v>7280</v>
      </c>
      <c r="I276" s="260">
        <v>7280</v>
      </c>
      <c r="J276" s="260">
        <v>7280</v>
      </c>
      <c r="K276" s="260">
        <v>7280</v>
      </c>
      <c r="L276" s="260">
        <v>7280</v>
      </c>
      <c r="M276" s="260">
        <v>7280</v>
      </c>
      <c r="N276" s="260">
        <v>7280</v>
      </c>
      <c r="O276" s="1218">
        <f>'Material rate'!$T150</f>
        <v>7280</v>
      </c>
      <c r="P276" s="1097">
        <f>'Material rate'!$T150</f>
        <v>7280</v>
      </c>
      <c r="Q276" s="1121">
        <f t="shared" si="18"/>
        <v>0</v>
      </c>
      <c r="R276" s="1122">
        <f t="shared" si="19"/>
        <v>0</v>
      </c>
      <c r="S276" s="175"/>
    </row>
    <row r="277" spans="1:19" ht="33.75">
      <c r="A277" s="174">
        <v>253</v>
      </c>
      <c r="B277" s="174"/>
      <c r="C277" s="174">
        <f t="shared" si="20"/>
        <v>236</v>
      </c>
      <c r="D277" s="316" t="s">
        <v>1919</v>
      </c>
      <c r="E277" s="292" t="s">
        <v>1985</v>
      </c>
      <c r="F277" s="260">
        <v>5903.25</v>
      </c>
      <c r="G277" s="260">
        <v>1350</v>
      </c>
      <c r="H277" s="260">
        <v>1350</v>
      </c>
      <c r="I277" s="260">
        <v>14526</v>
      </c>
      <c r="J277" s="260">
        <v>14526</v>
      </c>
      <c r="K277" s="260">
        <v>14526</v>
      </c>
      <c r="L277" s="260">
        <v>14526</v>
      </c>
      <c r="M277" s="260">
        <v>14526</v>
      </c>
      <c r="N277" s="260">
        <v>14526</v>
      </c>
      <c r="O277" s="1218">
        <f>'Material rate'!$T151</f>
        <v>14526</v>
      </c>
      <c r="P277" s="1097">
        <f>'Material rate'!$T151</f>
        <v>14526</v>
      </c>
      <c r="Q277" s="1121">
        <f t="shared" si="18"/>
        <v>0</v>
      </c>
      <c r="R277" s="1122">
        <f t="shared" si="19"/>
        <v>0</v>
      </c>
      <c r="S277" s="175"/>
    </row>
    <row r="278" spans="1:19" ht="33.75">
      <c r="A278" s="174">
        <v>254</v>
      </c>
      <c r="B278" s="174"/>
      <c r="C278" s="174">
        <f t="shared" si="20"/>
        <v>237</v>
      </c>
      <c r="D278" s="316" t="s">
        <v>1920</v>
      </c>
      <c r="E278" s="292" t="s">
        <v>1985</v>
      </c>
      <c r="F278" s="260">
        <v>8264.5400000000009</v>
      </c>
      <c r="G278" s="260">
        <v>1620</v>
      </c>
      <c r="H278" s="260">
        <v>1620</v>
      </c>
      <c r="I278" s="260">
        <v>17431.2</v>
      </c>
      <c r="J278" s="260">
        <v>17431.2</v>
      </c>
      <c r="K278" s="260">
        <v>17431.2</v>
      </c>
      <c r="L278" s="260">
        <v>17431.2</v>
      </c>
      <c r="M278" s="260">
        <v>17431.2</v>
      </c>
      <c r="N278" s="260">
        <v>17431.2</v>
      </c>
      <c r="O278" s="1218">
        <f>'Material rate'!$T152</f>
        <v>17431.2</v>
      </c>
      <c r="P278" s="1097">
        <f>'Material rate'!$T152</f>
        <v>17431.2</v>
      </c>
      <c r="Q278" s="1121">
        <f t="shared" si="18"/>
        <v>0</v>
      </c>
      <c r="R278" s="1122">
        <f t="shared" si="19"/>
        <v>0</v>
      </c>
      <c r="S278" s="175"/>
    </row>
    <row r="279" spans="1:19" ht="33.75">
      <c r="A279" s="174">
        <v>255</v>
      </c>
      <c r="B279" s="174"/>
      <c r="C279" s="174">
        <f t="shared" si="20"/>
        <v>238</v>
      </c>
      <c r="D279" s="316" t="s">
        <v>2816</v>
      </c>
      <c r="E279" s="292" t="s">
        <v>1985</v>
      </c>
      <c r="F279" s="260">
        <v>17709.66</v>
      </c>
      <c r="G279" s="260">
        <v>2250</v>
      </c>
      <c r="H279" s="260">
        <v>2250</v>
      </c>
      <c r="I279" s="260">
        <v>24210</v>
      </c>
      <c r="J279" s="260">
        <v>24210</v>
      </c>
      <c r="K279" s="260">
        <v>24210</v>
      </c>
      <c r="L279" s="260">
        <v>24210</v>
      </c>
      <c r="M279" s="260">
        <v>25415.119999999999</v>
      </c>
      <c r="N279" s="260">
        <v>25415.119999999999</v>
      </c>
      <c r="O279" s="1218">
        <f>'Material rate'!$T153</f>
        <v>25415.119999999999</v>
      </c>
      <c r="P279" s="1097">
        <f>'Material rate'!$T153</f>
        <v>25415.119999999999</v>
      </c>
      <c r="Q279" s="1121">
        <f t="shared" si="18"/>
        <v>0</v>
      </c>
      <c r="R279" s="1122">
        <f t="shared" si="19"/>
        <v>0</v>
      </c>
      <c r="S279" s="175"/>
    </row>
    <row r="280" spans="1:19" ht="33.75">
      <c r="A280" s="174">
        <v>256</v>
      </c>
      <c r="B280" s="174"/>
      <c r="C280" s="174">
        <f t="shared" si="20"/>
        <v>239</v>
      </c>
      <c r="D280" s="316" t="s">
        <v>903</v>
      </c>
      <c r="E280" s="292" t="s">
        <v>1039</v>
      </c>
      <c r="F280" s="260">
        <v>1259.6500000000001</v>
      </c>
      <c r="G280" s="260">
        <v>1980</v>
      </c>
      <c r="H280" s="260">
        <v>1980</v>
      </c>
      <c r="I280" s="260">
        <v>21304.799999999999</v>
      </c>
      <c r="J280" s="260">
        <v>21304.799999999999</v>
      </c>
      <c r="K280" s="260">
        <v>21304.799999999999</v>
      </c>
      <c r="L280" s="260">
        <v>21304.799999999999</v>
      </c>
      <c r="M280" s="260">
        <v>21304.799999999999</v>
      </c>
      <c r="N280" s="260">
        <v>21304.799999999999</v>
      </c>
      <c r="O280" s="1218">
        <f>'Material rate'!$T154</f>
        <v>21304.799999999999</v>
      </c>
      <c r="P280" s="1097">
        <f>'Material rate'!$T154</f>
        <v>21304.799999999999</v>
      </c>
      <c r="Q280" s="1121">
        <f t="shared" si="18"/>
        <v>0</v>
      </c>
      <c r="R280" s="1122">
        <f t="shared" si="19"/>
        <v>0</v>
      </c>
      <c r="S280" s="175"/>
    </row>
    <row r="281" spans="1:19" ht="36" customHeight="1">
      <c r="A281" s="174">
        <v>257</v>
      </c>
      <c r="B281" s="174"/>
      <c r="C281" s="174">
        <f t="shared" si="20"/>
        <v>240</v>
      </c>
      <c r="D281" s="316" t="s">
        <v>904</v>
      </c>
      <c r="E281" s="292" t="s">
        <v>1039</v>
      </c>
      <c r="F281" s="260">
        <v>6291.04</v>
      </c>
      <c r="G281" s="260">
        <v>360</v>
      </c>
      <c r="H281" s="260">
        <v>360</v>
      </c>
      <c r="I281" s="260">
        <v>1180.8</v>
      </c>
      <c r="J281" s="260">
        <v>1180.8</v>
      </c>
      <c r="K281" s="260">
        <v>1180.8</v>
      </c>
      <c r="L281" s="260">
        <v>1180.8</v>
      </c>
      <c r="M281" s="260">
        <v>1180.8</v>
      </c>
      <c r="N281" s="260">
        <v>1180.8</v>
      </c>
      <c r="O281" s="1218">
        <f>'Material rate'!$T155</f>
        <v>1180.8</v>
      </c>
      <c r="P281" s="1097">
        <f>'Material rate'!$T155</f>
        <v>1180.8</v>
      </c>
      <c r="Q281" s="1121">
        <f t="shared" si="18"/>
        <v>0</v>
      </c>
      <c r="R281" s="1122">
        <f t="shared" si="19"/>
        <v>0</v>
      </c>
      <c r="S281" s="175"/>
    </row>
    <row r="282" spans="1:19" ht="34.5">
      <c r="A282" s="174">
        <v>258</v>
      </c>
      <c r="B282" s="174"/>
      <c r="C282" s="174">
        <f t="shared" si="20"/>
        <v>241</v>
      </c>
      <c r="D282" s="316" t="s">
        <v>2425</v>
      </c>
      <c r="E282" s="292" t="s">
        <v>1039</v>
      </c>
      <c r="F282" s="260">
        <v>1789.5</v>
      </c>
      <c r="G282" s="260">
        <v>1620</v>
      </c>
      <c r="H282" s="260">
        <v>1620</v>
      </c>
      <c r="I282" s="260">
        <v>5313.6</v>
      </c>
      <c r="J282" s="260">
        <v>5313.6</v>
      </c>
      <c r="K282" s="260">
        <v>5313.6</v>
      </c>
      <c r="L282" s="260">
        <v>5313.6</v>
      </c>
      <c r="M282" s="260">
        <v>5313.6</v>
      </c>
      <c r="N282" s="260">
        <v>5313.6</v>
      </c>
      <c r="O282" s="1218">
        <f>'Material rate'!$T156</f>
        <v>5313.6</v>
      </c>
      <c r="P282" s="1097">
        <f>'Material rate'!$T156</f>
        <v>5313.6</v>
      </c>
      <c r="Q282" s="1121">
        <f t="shared" si="18"/>
        <v>0</v>
      </c>
      <c r="R282" s="1122">
        <f t="shared" si="19"/>
        <v>0</v>
      </c>
      <c r="S282" s="175"/>
    </row>
    <row r="283" spans="1:19" ht="18">
      <c r="A283" s="174">
        <v>259</v>
      </c>
      <c r="B283" s="174">
        <v>50</v>
      </c>
      <c r="C283" s="174"/>
      <c r="D283" s="1095" t="s">
        <v>300</v>
      </c>
      <c r="E283" s="174"/>
      <c r="F283" s="260"/>
      <c r="G283" s="260"/>
      <c r="H283" s="260">
        <v>0</v>
      </c>
      <c r="I283" s="260"/>
      <c r="J283" s="260"/>
      <c r="K283" s="260"/>
      <c r="L283" s="260"/>
      <c r="M283" s="260"/>
      <c r="N283" s="260"/>
      <c r="O283" s="1218"/>
      <c r="P283" s="1097"/>
      <c r="Q283" s="1121">
        <f t="shared" si="18"/>
        <v>0</v>
      </c>
      <c r="R283" s="1122" t="e">
        <f t="shared" si="19"/>
        <v>#DIV/0!</v>
      </c>
      <c r="S283" s="175"/>
    </row>
    <row r="284" spans="1:19" ht="18.75">
      <c r="A284" s="174">
        <v>260</v>
      </c>
      <c r="B284" s="174"/>
      <c r="C284" s="174">
        <v>242</v>
      </c>
      <c r="D284" s="297" t="s">
        <v>2426</v>
      </c>
      <c r="E284" s="292" t="s">
        <v>1071</v>
      </c>
      <c r="F284" s="260">
        <v>20</v>
      </c>
      <c r="G284" s="260">
        <v>25</v>
      </c>
      <c r="H284" s="260">
        <v>25</v>
      </c>
      <c r="I284" s="260">
        <v>25</v>
      </c>
      <c r="J284" s="260">
        <v>25</v>
      </c>
      <c r="K284" s="260">
        <v>25</v>
      </c>
      <c r="L284" s="260">
        <v>25</v>
      </c>
      <c r="M284" s="260">
        <v>26</v>
      </c>
      <c r="N284" s="260">
        <v>27</v>
      </c>
      <c r="O284" s="1218">
        <f>'Material rate'!$T1315</f>
        <v>27</v>
      </c>
      <c r="P284" s="1097">
        <f>'Material rate'!$T1315</f>
        <v>27</v>
      </c>
      <c r="Q284" s="1121">
        <f t="shared" si="18"/>
        <v>1</v>
      </c>
      <c r="R284" s="1122">
        <f t="shared" si="19"/>
        <v>-3.7037037037037035E-2</v>
      </c>
      <c r="S284" s="175"/>
    </row>
    <row r="285" spans="1:19" ht="18.75">
      <c r="A285" s="174">
        <v>261</v>
      </c>
      <c r="B285" s="174"/>
      <c r="C285" s="174">
        <f>C284+1</f>
        <v>243</v>
      </c>
      <c r="D285" s="297" t="s">
        <v>2427</v>
      </c>
      <c r="E285" s="292" t="s">
        <v>1071</v>
      </c>
      <c r="F285" s="260">
        <v>16</v>
      </c>
      <c r="G285" s="260">
        <v>0</v>
      </c>
      <c r="H285" s="260">
        <v>0</v>
      </c>
      <c r="I285" s="260">
        <v>0</v>
      </c>
      <c r="J285" s="260">
        <v>0</v>
      </c>
      <c r="K285" s="260">
        <v>0</v>
      </c>
      <c r="L285" s="260">
        <v>0</v>
      </c>
      <c r="M285" s="260">
        <v>0</v>
      </c>
      <c r="N285" s="260">
        <v>0</v>
      </c>
      <c r="O285" s="1218">
        <f>'Material rate'!$T1316</f>
        <v>0</v>
      </c>
      <c r="P285" s="1097">
        <f>'Material rate'!$T1316</f>
        <v>0</v>
      </c>
      <c r="Q285" s="1121">
        <f t="shared" si="18"/>
        <v>0</v>
      </c>
      <c r="R285" s="1122" t="e">
        <f t="shared" si="19"/>
        <v>#DIV/0!</v>
      </c>
      <c r="S285" s="175"/>
    </row>
    <row r="286" spans="1:19" ht="18">
      <c r="A286" s="174">
        <v>262</v>
      </c>
      <c r="B286" s="174"/>
      <c r="C286" s="174">
        <f t="shared" ref="C286:C331" si="21">C285+1</f>
        <v>244</v>
      </c>
      <c r="D286" s="297" t="s">
        <v>301</v>
      </c>
      <c r="E286" s="292" t="s">
        <v>1071</v>
      </c>
      <c r="F286" s="260">
        <v>24</v>
      </c>
      <c r="G286" s="260">
        <v>35</v>
      </c>
      <c r="H286" s="260">
        <v>35</v>
      </c>
      <c r="I286" s="260">
        <v>35</v>
      </c>
      <c r="J286" s="260">
        <v>35</v>
      </c>
      <c r="K286" s="260">
        <v>35</v>
      </c>
      <c r="L286" s="260">
        <v>35</v>
      </c>
      <c r="M286" s="260">
        <v>37</v>
      </c>
      <c r="N286" s="260">
        <v>39</v>
      </c>
      <c r="O286" s="1218">
        <f>'Material rate'!$T1317</f>
        <v>39</v>
      </c>
      <c r="P286" s="1097">
        <f>'Material rate'!$T1317</f>
        <v>39</v>
      </c>
      <c r="Q286" s="1121">
        <f t="shared" si="18"/>
        <v>2</v>
      </c>
      <c r="R286" s="1122">
        <f t="shared" si="19"/>
        <v>-5.128205128205128E-2</v>
      </c>
      <c r="S286" s="175"/>
    </row>
    <row r="287" spans="1:19" ht="18">
      <c r="A287" s="174">
        <v>263</v>
      </c>
      <c r="B287" s="174"/>
      <c r="C287" s="174">
        <f t="shared" si="21"/>
        <v>245</v>
      </c>
      <c r="D287" s="297" t="s">
        <v>302</v>
      </c>
      <c r="E287" s="292" t="s">
        <v>1071</v>
      </c>
      <c r="F287" s="260">
        <v>20</v>
      </c>
      <c r="G287" s="260">
        <v>0</v>
      </c>
      <c r="H287" s="260">
        <v>0</v>
      </c>
      <c r="I287" s="260">
        <v>0</v>
      </c>
      <c r="J287" s="260">
        <v>0</v>
      </c>
      <c r="K287" s="260">
        <v>0</v>
      </c>
      <c r="L287" s="260">
        <v>0</v>
      </c>
      <c r="M287" s="260">
        <v>0</v>
      </c>
      <c r="N287" s="260">
        <v>0</v>
      </c>
      <c r="O287" s="1218">
        <f>'Material rate'!$T1318</f>
        <v>0</v>
      </c>
      <c r="P287" s="1097">
        <f>'Material rate'!$T1318</f>
        <v>0</v>
      </c>
      <c r="Q287" s="1121">
        <f t="shared" si="18"/>
        <v>0</v>
      </c>
      <c r="R287" s="1122" t="e">
        <f t="shared" si="19"/>
        <v>#DIV/0!</v>
      </c>
      <c r="S287" s="175"/>
    </row>
    <row r="288" spans="1:19" ht="18.75">
      <c r="A288" s="174">
        <v>264</v>
      </c>
      <c r="B288" s="174"/>
      <c r="C288" s="174">
        <f t="shared" si="21"/>
        <v>246</v>
      </c>
      <c r="D288" s="297" t="s">
        <v>2428</v>
      </c>
      <c r="E288" s="292" t="s">
        <v>1071</v>
      </c>
      <c r="F288" s="260"/>
      <c r="G288" s="260">
        <v>19</v>
      </c>
      <c r="H288" s="260">
        <v>19</v>
      </c>
      <c r="I288" s="260">
        <v>19</v>
      </c>
      <c r="J288" s="260">
        <v>19</v>
      </c>
      <c r="K288" s="260">
        <v>19</v>
      </c>
      <c r="L288" s="260">
        <v>19</v>
      </c>
      <c r="M288" s="260">
        <v>20</v>
      </c>
      <c r="N288" s="260">
        <v>21</v>
      </c>
      <c r="O288" s="1218">
        <f>'Material rate'!$T1319</f>
        <v>21</v>
      </c>
      <c r="P288" s="1097">
        <f>'Material rate'!$T1319</f>
        <v>21</v>
      </c>
      <c r="Q288" s="1121">
        <f t="shared" si="18"/>
        <v>1</v>
      </c>
      <c r="R288" s="1122">
        <f t="shared" si="19"/>
        <v>-4.7619047619047616E-2</v>
      </c>
      <c r="S288" s="175"/>
    </row>
    <row r="289" spans="1:19" ht="18">
      <c r="A289" s="174">
        <v>265</v>
      </c>
      <c r="B289" s="174"/>
      <c r="C289" s="174">
        <f t="shared" si="21"/>
        <v>247</v>
      </c>
      <c r="D289" s="297" t="s">
        <v>2429</v>
      </c>
      <c r="E289" s="292" t="s">
        <v>1071</v>
      </c>
      <c r="F289" s="260">
        <v>23</v>
      </c>
      <c r="G289" s="260">
        <v>0</v>
      </c>
      <c r="H289" s="260">
        <v>0</v>
      </c>
      <c r="I289" s="260">
        <v>0</v>
      </c>
      <c r="J289" s="260">
        <v>0</v>
      </c>
      <c r="K289" s="260">
        <v>0</v>
      </c>
      <c r="L289" s="260">
        <v>0</v>
      </c>
      <c r="M289" s="260">
        <v>0</v>
      </c>
      <c r="N289" s="260">
        <v>0</v>
      </c>
      <c r="O289" s="1218">
        <f>'Material rate'!$T1320</f>
        <v>0</v>
      </c>
      <c r="P289" s="1097">
        <f>'Material rate'!$T1320</f>
        <v>0</v>
      </c>
      <c r="Q289" s="1121">
        <f t="shared" si="18"/>
        <v>0</v>
      </c>
      <c r="R289" s="1122" t="e">
        <f t="shared" si="19"/>
        <v>#DIV/0!</v>
      </c>
      <c r="S289" s="175"/>
    </row>
    <row r="290" spans="1:19" ht="18.75">
      <c r="A290" s="174">
        <v>266</v>
      </c>
      <c r="B290" s="174"/>
      <c r="C290" s="174">
        <f t="shared" si="21"/>
        <v>248</v>
      </c>
      <c r="D290" s="297" t="s">
        <v>2430</v>
      </c>
      <c r="E290" s="292" t="s">
        <v>1071</v>
      </c>
      <c r="F290" s="260">
        <v>15</v>
      </c>
      <c r="G290" s="260">
        <v>0</v>
      </c>
      <c r="H290" s="260">
        <v>0</v>
      </c>
      <c r="I290" s="260">
        <v>0</v>
      </c>
      <c r="J290" s="260">
        <v>0</v>
      </c>
      <c r="K290" s="260">
        <v>0</v>
      </c>
      <c r="L290" s="260">
        <v>0</v>
      </c>
      <c r="M290" s="260">
        <v>0</v>
      </c>
      <c r="N290" s="260">
        <v>0</v>
      </c>
      <c r="O290" s="1218">
        <f>'Material rate'!$T1321</f>
        <v>0</v>
      </c>
      <c r="P290" s="1097">
        <f>'Material rate'!$T1321</f>
        <v>0</v>
      </c>
      <c r="Q290" s="1121">
        <f t="shared" si="18"/>
        <v>0</v>
      </c>
      <c r="R290" s="1122" t="e">
        <f t="shared" si="19"/>
        <v>#DIV/0!</v>
      </c>
      <c r="S290" s="175"/>
    </row>
    <row r="291" spans="1:19" ht="18.75">
      <c r="A291" s="174">
        <v>267</v>
      </c>
      <c r="B291" s="174"/>
      <c r="C291" s="174">
        <f t="shared" si="21"/>
        <v>249</v>
      </c>
      <c r="D291" s="297" t="s">
        <v>2431</v>
      </c>
      <c r="E291" s="292" t="s">
        <v>1071</v>
      </c>
      <c r="F291" s="260">
        <v>22</v>
      </c>
      <c r="G291" s="260">
        <v>0</v>
      </c>
      <c r="H291" s="260">
        <v>0</v>
      </c>
      <c r="I291" s="260">
        <v>0</v>
      </c>
      <c r="J291" s="260">
        <v>0</v>
      </c>
      <c r="K291" s="260">
        <v>0</v>
      </c>
      <c r="L291" s="260">
        <v>0</v>
      </c>
      <c r="M291" s="260">
        <v>0</v>
      </c>
      <c r="N291" s="260">
        <v>0</v>
      </c>
      <c r="O291" s="1218">
        <f>'Material rate'!$T1322</f>
        <v>0</v>
      </c>
      <c r="P291" s="1097">
        <f>'Material rate'!$T1322</f>
        <v>0</v>
      </c>
      <c r="Q291" s="1121">
        <f t="shared" si="18"/>
        <v>0</v>
      </c>
      <c r="R291" s="1122" t="e">
        <f t="shared" si="19"/>
        <v>#DIV/0!</v>
      </c>
      <c r="S291" s="175"/>
    </row>
    <row r="292" spans="1:19" ht="18">
      <c r="A292" s="174">
        <v>268</v>
      </c>
      <c r="B292" s="174"/>
      <c r="C292" s="174">
        <f t="shared" si="21"/>
        <v>250</v>
      </c>
      <c r="D292" s="297" t="s">
        <v>2432</v>
      </c>
      <c r="E292" s="292" t="s">
        <v>1071</v>
      </c>
      <c r="F292" s="260"/>
      <c r="G292" s="260">
        <v>0</v>
      </c>
      <c r="H292" s="260">
        <v>0</v>
      </c>
      <c r="I292" s="260">
        <v>0</v>
      </c>
      <c r="J292" s="260">
        <v>0</v>
      </c>
      <c r="K292" s="260">
        <v>0</v>
      </c>
      <c r="L292" s="260">
        <v>0</v>
      </c>
      <c r="M292" s="260">
        <v>0</v>
      </c>
      <c r="N292" s="260">
        <v>0</v>
      </c>
      <c r="O292" s="1218">
        <f>'Material rate'!$T1323</f>
        <v>0</v>
      </c>
      <c r="P292" s="1097">
        <f>'Material rate'!$T1323</f>
        <v>0</v>
      </c>
      <c r="Q292" s="1121">
        <f t="shared" si="18"/>
        <v>0</v>
      </c>
      <c r="R292" s="1122" t="e">
        <f t="shared" si="19"/>
        <v>#DIV/0!</v>
      </c>
      <c r="S292" s="175"/>
    </row>
    <row r="293" spans="1:19" ht="18">
      <c r="A293" s="174">
        <v>269</v>
      </c>
      <c r="B293" s="174"/>
      <c r="C293" s="174">
        <f t="shared" si="21"/>
        <v>251</v>
      </c>
      <c r="D293" s="297" t="s">
        <v>1389</v>
      </c>
      <c r="E293" s="292" t="s">
        <v>1071</v>
      </c>
      <c r="F293" s="260">
        <v>17</v>
      </c>
      <c r="G293" s="260">
        <v>0</v>
      </c>
      <c r="H293" s="260">
        <v>0</v>
      </c>
      <c r="I293" s="260">
        <v>0</v>
      </c>
      <c r="J293" s="260">
        <v>0</v>
      </c>
      <c r="K293" s="260">
        <v>0</v>
      </c>
      <c r="L293" s="260">
        <v>0</v>
      </c>
      <c r="M293" s="260">
        <v>0</v>
      </c>
      <c r="N293" s="260">
        <v>0</v>
      </c>
      <c r="O293" s="1218">
        <f>'Material rate'!$T1324</f>
        <v>0</v>
      </c>
      <c r="P293" s="1097">
        <f>'Material rate'!$T1324</f>
        <v>0</v>
      </c>
      <c r="Q293" s="1121">
        <f t="shared" si="18"/>
        <v>0</v>
      </c>
      <c r="R293" s="1122" t="e">
        <f t="shared" si="19"/>
        <v>#DIV/0!</v>
      </c>
      <c r="S293" s="175"/>
    </row>
    <row r="294" spans="1:19" ht="18">
      <c r="A294" s="174">
        <v>270</v>
      </c>
      <c r="B294" s="174"/>
      <c r="C294" s="174">
        <f t="shared" si="21"/>
        <v>252</v>
      </c>
      <c r="D294" s="1096" t="s">
        <v>1390</v>
      </c>
      <c r="E294" s="292" t="s">
        <v>1071</v>
      </c>
      <c r="F294" s="260">
        <v>11</v>
      </c>
      <c r="G294" s="260">
        <v>0</v>
      </c>
      <c r="H294" s="260">
        <v>0</v>
      </c>
      <c r="I294" s="260">
        <v>0</v>
      </c>
      <c r="J294" s="260">
        <v>0</v>
      </c>
      <c r="K294" s="260">
        <v>0</v>
      </c>
      <c r="L294" s="260">
        <v>0</v>
      </c>
      <c r="M294" s="260">
        <v>0</v>
      </c>
      <c r="N294" s="260">
        <v>0</v>
      </c>
      <c r="O294" s="1218">
        <f>'Material rate'!$T1325</f>
        <v>0</v>
      </c>
      <c r="P294" s="1097">
        <f>'Material rate'!$T1325</f>
        <v>0</v>
      </c>
      <c r="Q294" s="1121">
        <f t="shared" si="18"/>
        <v>0</v>
      </c>
      <c r="R294" s="1122" t="e">
        <f t="shared" si="19"/>
        <v>#DIV/0!</v>
      </c>
      <c r="S294" s="175"/>
    </row>
    <row r="295" spans="1:19" ht="18">
      <c r="A295" s="174">
        <v>271</v>
      </c>
      <c r="B295" s="174"/>
      <c r="C295" s="174">
        <f t="shared" si="21"/>
        <v>253</v>
      </c>
      <c r="D295" s="297" t="s">
        <v>1391</v>
      </c>
      <c r="E295" s="292" t="s">
        <v>1071</v>
      </c>
      <c r="F295" s="260">
        <v>7</v>
      </c>
      <c r="G295" s="260">
        <v>10</v>
      </c>
      <c r="H295" s="260">
        <v>10</v>
      </c>
      <c r="I295" s="260">
        <v>10</v>
      </c>
      <c r="J295" s="260">
        <v>10</v>
      </c>
      <c r="K295" s="260">
        <v>10</v>
      </c>
      <c r="L295" s="260">
        <v>10</v>
      </c>
      <c r="M295" s="260">
        <v>10</v>
      </c>
      <c r="N295" s="260">
        <v>11</v>
      </c>
      <c r="O295" s="1218">
        <f>'Material rate'!$T1326</f>
        <v>11</v>
      </c>
      <c r="P295" s="1097">
        <f>'Material rate'!$T1326</f>
        <v>11</v>
      </c>
      <c r="Q295" s="1121">
        <f t="shared" si="18"/>
        <v>1</v>
      </c>
      <c r="R295" s="1122">
        <f t="shared" si="19"/>
        <v>-9.0909090909090912E-2</v>
      </c>
      <c r="S295" s="175"/>
    </row>
    <row r="296" spans="1:19" ht="18">
      <c r="A296" s="174">
        <v>272</v>
      </c>
      <c r="B296" s="174"/>
      <c r="C296" s="174">
        <f t="shared" si="21"/>
        <v>254</v>
      </c>
      <c r="D296" s="297" t="s">
        <v>1392</v>
      </c>
      <c r="E296" s="292" t="s">
        <v>1071</v>
      </c>
      <c r="F296" s="260">
        <v>39</v>
      </c>
      <c r="G296" s="260">
        <v>75</v>
      </c>
      <c r="H296" s="260">
        <v>75</v>
      </c>
      <c r="I296" s="260">
        <v>75</v>
      </c>
      <c r="J296" s="260">
        <v>75</v>
      </c>
      <c r="K296" s="260">
        <v>75</v>
      </c>
      <c r="L296" s="260">
        <v>75</v>
      </c>
      <c r="M296" s="260">
        <v>80</v>
      </c>
      <c r="N296" s="260">
        <v>83</v>
      </c>
      <c r="O296" s="1218">
        <f>'Material rate'!$T1327</f>
        <v>83</v>
      </c>
      <c r="P296" s="1097">
        <f>'Material rate'!$T1327</f>
        <v>83</v>
      </c>
      <c r="Q296" s="1121">
        <f t="shared" si="18"/>
        <v>3</v>
      </c>
      <c r="R296" s="1122">
        <f t="shared" si="19"/>
        <v>-3.614457831325301E-2</v>
      </c>
      <c r="S296" s="175"/>
    </row>
    <row r="297" spans="1:19" ht="18">
      <c r="A297" s="174">
        <v>273</v>
      </c>
      <c r="B297" s="174"/>
      <c r="C297" s="174">
        <f t="shared" si="21"/>
        <v>255</v>
      </c>
      <c r="D297" s="297" t="s">
        <v>1427</v>
      </c>
      <c r="E297" s="292" t="s">
        <v>1071</v>
      </c>
      <c r="F297" s="260"/>
      <c r="G297" s="260"/>
      <c r="H297" s="260">
        <v>0</v>
      </c>
      <c r="I297" s="260"/>
      <c r="J297" s="260"/>
      <c r="K297" s="260"/>
      <c r="L297" s="260"/>
      <c r="M297" s="260"/>
      <c r="N297" s="260"/>
      <c r="O297" s="1218"/>
      <c r="P297" s="1097"/>
      <c r="Q297" s="1121">
        <f t="shared" si="18"/>
        <v>0</v>
      </c>
      <c r="R297" s="1122" t="e">
        <f t="shared" si="19"/>
        <v>#DIV/0!</v>
      </c>
      <c r="S297" s="175"/>
    </row>
    <row r="298" spans="1:19" ht="18">
      <c r="A298" s="174">
        <v>274</v>
      </c>
      <c r="B298" s="174"/>
      <c r="C298" s="174">
        <f t="shared" si="21"/>
        <v>256</v>
      </c>
      <c r="D298" s="297" t="s">
        <v>1055</v>
      </c>
      <c r="E298" s="292" t="s">
        <v>1071</v>
      </c>
      <c r="F298" s="260"/>
      <c r="G298" s="260"/>
      <c r="H298" s="260">
        <v>0</v>
      </c>
      <c r="I298" s="260"/>
      <c r="J298" s="260"/>
      <c r="K298" s="260"/>
      <c r="L298" s="260"/>
      <c r="M298" s="260"/>
      <c r="N298" s="260"/>
      <c r="O298" s="1218"/>
      <c r="P298" s="1097"/>
      <c r="Q298" s="1121">
        <f t="shared" si="18"/>
        <v>0</v>
      </c>
      <c r="R298" s="1122" t="e">
        <f t="shared" si="19"/>
        <v>#DIV/0!</v>
      </c>
      <c r="S298" s="175"/>
    </row>
    <row r="299" spans="1:19" ht="19.5" customHeight="1">
      <c r="A299" s="174">
        <v>275</v>
      </c>
      <c r="B299" s="174"/>
      <c r="C299" s="174">
        <f t="shared" si="21"/>
        <v>257</v>
      </c>
      <c r="D299" s="297" t="s">
        <v>1056</v>
      </c>
      <c r="E299" s="292" t="s">
        <v>1071</v>
      </c>
      <c r="F299" s="260"/>
      <c r="G299" s="260"/>
      <c r="H299" s="260">
        <v>0</v>
      </c>
      <c r="I299" s="260"/>
      <c r="J299" s="260"/>
      <c r="K299" s="260"/>
      <c r="L299" s="260"/>
      <c r="M299" s="260"/>
      <c r="N299" s="260"/>
      <c r="O299" s="1218"/>
      <c r="P299" s="1097"/>
      <c r="Q299" s="1121">
        <f t="shared" si="18"/>
        <v>0</v>
      </c>
      <c r="R299" s="1122" t="e">
        <f t="shared" si="19"/>
        <v>#DIV/0!</v>
      </c>
      <c r="S299" s="175"/>
    </row>
    <row r="300" spans="1:19" ht="19.5" customHeight="1">
      <c r="A300" s="174">
        <v>276</v>
      </c>
      <c r="B300" s="174"/>
      <c r="C300" s="174">
        <f t="shared" si="21"/>
        <v>258</v>
      </c>
      <c r="D300" s="297" t="s">
        <v>1057</v>
      </c>
      <c r="E300" s="292" t="s">
        <v>1071</v>
      </c>
      <c r="F300" s="260">
        <v>100</v>
      </c>
      <c r="G300" s="260">
        <v>0</v>
      </c>
      <c r="H300" s="260">
        <v>0</v>
      </c>
      <c r="I300" s="260">
        <v>0</v>
      </c>
      <c r="J300" s="260">
        <v>0</v>
      </c>
      <c r="K300" s="260">
        <v>0</v>
      </c>
      <c r="L300" s="260">
        <v>0</v>
      </c>
      <c r="M300" s="260">
        <v>0</v>
      </c>
      <c r="N300" s="260">
        <v>0</v>
      </c>
      <c r="O300" s="1218">
        <f>'Material rate'!$T1331</f>
        <v>0</v>
      </c>
      <c r="P300" s="1097">
        <f>'Material rate'!$T1331</f>
        <v>0</v>
      </c>
      <c r="Q300" s="1121">
        <f t="shared" si="18"/>
        <v>0</v>
      </c>
      <c r="R300" s="1122" t="e">
        <f t="shared" si="19"/>
        <v>#DIV/0!</v>
      </c>
      <c r="S300" s="175"/>
    </row>
    <row r="301" spans="1:19" ht="19.5" customHeight="1">
      <c r="A301" s="174">
        <v>277</v>
      </c>
      <c r="B301" s="174"/>
      <c r="C301" s="174">
        <f t="shared" si="21"/>
        <v>259</v>
      </c>
      <c r="D301" s="297" t="s">
        <v>1058</v>
      </c>
      <c r="E301" s="292" t="s">
        <v>1071</v>
      </c>
      <c r="F301" s="260">
        <v>200</v>
      </c>
      <c r="G301" s="260">
        <v>0</v>
      </c>
      <c r="H301" s="260">
        <v>0</v>
      </c>
      <c r="I301" s="260">
        <v>0</v>
      </c>
      <c r="J301" s="260">
        <v>0</v>
      </c>
      <c r="K301" s="260">
        <v>0</v>
      </c>
      <c r="L301" s="260">
        <v>0</v>
      </c>
      <c r="M301" s="260">
        <v>0</v>
      </c>
      <c r="N301" s="260">
        <v>0</v>
      </c>
      <c r="O301" s="1218">
        <f>'Material rate'!$T1332</f>
        <v>0</v>
      </c>
      <c r="P301" s="1097">
        <f>'Material rate'!$T1332</f>
        <v>0</v>
      </c>
      <c r="Q301" s="1121">
        <f t="shared" si="18"/>
        <v>0</v>
      </c>
      <c r="R301" s="1122" t="e">
        <f t="shared" si="19"/>
        <v>#DIV/0!</v>
      </c>
      <c r="S301" s="175"/>
    </row>
    <row r="302" spans="1:19" ht="19.5" customHeight="1">
      <c r="A302" s="174">
        <v>278</v>
      </c>
      <c r="B302" s="174"/>
      <c r="C302" s="174">
        <f t="shared" si="21"/>
        <v>260</v>
      </c>
      <c r="D302" s="297" t="s">
        <v>1059</v>
      </c>
      <c r="E302" s="664"/>
      <c r="F302" s="260"/>
      <c r="G302" s="260"/>
      <c r="H302" s="260">
        <v>0</v>
      </c>
      <c r="I302" s="260"/>
      <c r="J302" s="260"/>
      <c r="K302" s="260"/>
      <c r="L302" s="260"/>
      <c r="M302" s="260"/>
      <c r="N302" s="260"/>
      <c r="O302" s="1218"/>
      <c r="P302" s="1097"/>
      <c r="Q302" s="1121">
        <f t="shared" si="18"/>
        <v>0</v>
      </c>
      <c r="R302" s="1122" t="e">
        <f t="shared" si="19"/>
        <v>#DIV/0!</v>
      </c>
      <c r="S302" s="175"/>
    </row>
    <row r="303" spans="1:19" ht="19.5" customHeight="1">
      <c r="A303" s="174">
        <v>279</v>
      </c>
      <c r="B303" s="174"/>
      <c r="C303" s="174">
        <f t="shared" si="21"/>
        <v>261</v>
      </c>
      <c r="D303" s="297" t="s">
        <v>2433</v>
      </c>
      <c r="E303" s="292" t="s">
        <v>1071</v>
      </c>
      <c r="F303" s="260">
        <v>600</v>
      </c>
      <c r="G303" s="260">
        <v>0</v>
      </c>
      <c r="H303" s="260">
        <v>0</v>
      </c>
      <c r="I303" s="260">
        <v>0</v>
      </c>
      <c r="J303" s="260">
        <v>0</v>
      </c>
      <c r="K303" s="260">
        <v>0</v>
      </c>
      <c r="L303" s="260">
        <v>0</v>
      </c>
      <c r="M303" s="260">
        <v>0</v>
      </c>
      <c r="N303" s="260">
        <v>0</v>
      </c>
      <c r="O303" s="1218">
        <f>'Material rate'!$T1334</f>
        <v>0</v>
      </c>
      <c r="P303" s="1097">
        <f>'Material rate'!$T1334</f>
        <v>0</v>
      </c>
      <c r="Q303" s="1121">
        <f t="shared" si="18"/>
        <v>0</v>
      </c>
      <c r="R303" s="1122" t="e">
        <f t="shared" si="19"/>
        <v>#DIV/0!</v>
      </c>
      <c r="S303" s="175"/>
    </row>
    <row r="304" spans="1:19" ht="19.5" customHeight="1">
      <c r="A304" s="174">
        <v>280</v>
      </c>
      <c r="B304" s="174"/>
      <c r="C304" s="174">
        <f t="shared" si="21"/>
        <v>262</v>
      </c>
      <c r="D304" s="297" t="s">
        <v>2434</v>
      </c>
      <c r="E304" s="292" t="s">
        <v>1071</v>
      </c>
      <c r="F304" s="260">
        <v>660</v>
      </c>
      <c r="G304" s="260"/>
      <c r="H304" s="260">
        <v>0</v>
      </c>
      <c r="I304" s="260"/>
      <c r="J304" s="260"/>
      <c r="K304" s="260"/>
      <c r="L304" s="260"/>
      <c r="M304" s="260"/>
      <c r="N304" s="260"/>
      <c r="O304" s="1218"/>
      <c r="P304" s="1097"/>
      <c r="Q304" s="1121">
        <f t="shared" si="18"/>
        <v>0</v>
      </c>
      <c r="R304" s="1122" t="e">
        <f t="shared" si="19"/>
        <v>#DIV/0!</v>
      </c>
      <c r="S304" s="175"/>
    </row>
    <row r="305" spans="1:19" ht="19.5" customHeight="1">
      <c r="A305" s="174">
        <v>281</v>
      </c>
      <c r="B305" s="174"/>
      <c r="C305" s="174">
        <f t="shared" si="21"/>
        <v>263</v>
      </c>
      <c r="D305" s="297" t="s">
        <v>1060</v>
      </c>
      <c r="E305" s="292" t="s">
        <v>1071</v>
      </c>
      <c r="F305" s="260">
        <v>19</v>
      </c>
      <c r="G305" s="260">
        <v>27</v>
      </c>
      <c r="H305" s="260">
        <v>27</v>
      </c>
      <c r="I305" s="260">
        <v>27</v>
      </c>
      <c r="J305" s="260">
        <v>27</v>
      </c>
      <c r="K305" s="260">
        <v>27</v>
      </c>
      <c r="L305" s="260">
        <v>27</v>
      </c>
      <c r="M305" s="260">
        <v>29</v>
      </c>
      <c r="N305" s="260">
        <v>30</v>
      </c>
      <c r="O305" s="1218">
        <f>'Material rate'!$T1335</f>
        <v>30</v>
      </c>
      <c r="P305" s="1097">
        <f>'Material rate'!$T1335</f>
        <v>30</v>
      </c>
      <c r="Q305" s="1121">
        <f t="shared" si="18"/>
        <v>1</v>
      </c>
      <c r="R305" s="1122">
        <f t="shared" si="19"/>
        <v>-3.3333333333333333E-2</v>
      </c>
      <c r="S305" s="175"/>
    </row>
    <row r="306" spans="1:19" ht="19.5" customHeight="1">
      <c r="A306" s="174">
        <v>282</v>
      </c>
      <c r="B306" s="174"/>
      <c r="C306" s="174">
        <f t="shared" si="21"/>
        <v>264</v>
      </c>
      <c r="D306" s="297" t="s">
        <v>2435</v>
      </c>
      <c r="E306" s="292"/>
      <c r="F306" s="260"/>
      <c r="G306" s="260"/>
      <c r="H306" s="260">
        <v>0</v>
      </c>
      <c r="I306" s="260"/>
      <c r="J306" s="260"/>
      <c r="K306" s="260"/>
      <c r="L306" s="260"/>
      <c r="M306" s="260"/>
      <c r="N306" s="260"/>
      <c r="O306" s="1218"/>
      <c r="P306" s="1097"/>
      <c r="Q306" s="1121">
        <f t="shared" si="18"/>
        <v>0</v>
      </c>
      <c r="R306" s="1122" t="e">
        <f t="shared" si="19"/>
        <v>#DIV/0!</v>
      </c>
      <c r="S306" s="175"/>
    </row>
    <row r="307" spans="1:19" ht="19.5" customHeight="1">
      <c r="A307" s="174">
        <v>283</v>
      </c>
      <c r="B307" s="174"/>
      <c r="C307" s="174">
        <f t="shared" si="21"/>
        <v>265</v>
      </c>
      <c r="D307" s="297" t="s">
        <v>2436</v>
      </c>
      <c r="E307" s="292" t="s">
        <v>1071</v>
      </c>
      <c r="F307" s="260">
        <v>165</v>
      </c>
      <c r="G307" s="260">
        <v>0</v>
      </c>
      <c r="H307" s="260">
        <v>0</v>
      </c>
      <c r="I307" s="260">
        <v>0</v>
      </c>
      <c r="J307" s="260">
        <v>0</v>
      </c>
      <c r="K307" s="260">
        <v>0</v>
      </c>
      <c r="L307" s="260">
        <v>0</v>
      </c>
      <c r="M307" s="260">
        <v>0</v>
      </c>
      <c r="N307" s="260">
        <v>0</v>
      </c>
      <c r="O307" s="1218">
        <f>'Material rate'!$T1337</f>
        <v>0</v>
      </c>
      <c r="P307" s="1097">
        <f>'Material rate'!$T1337</f>
        <v>0</v>
      </c>
      <c r="Q307" s="1121">
        <f t="shared" si="18"/>
        <v>0</v>
      </c>
      <c r="R307" s="1122" t="e">
        <f t="shared" si="19"/>
        <v>#DIV/0!</v>
      </c>
      <c r="S307" s="175"/>
    </row>
    <row r="308" spans="1:19" ht="19.5" customHeight="1">
      <c r="A308" s="174">
        <v>284</v>
      </c>
      <c r="B308" s="174"/>
      <c r="C308" s="174">
        <f t="shared" si="21"/>
        <v>266</v>
      </c>
      <c r="D308" s="297" t="s">
        <v>2437</v>
      </c>
      <c r="E308" s="292" t="s">
        <v>1071</v>
      </c>
      <c r="F308" s="260">
        <v>138</v>
      </c>
      <c r="G308" s="260">
        <v>0</v>
      </c>
      <c r="H308" s="260">
        <v>0</v>
      </c>
      <c r="I308" s="260">
        <v>0</v>
      </c>
      <c r="J308" s="260">
        <v>0</v>
      </c>
      <c r="K308" s="260">
        <v>0</v>
      </c>
      <c r="L308" s="260">
        <v>0</v>
      </c>
      <c r="M308" s="260">
        <v>0</v>
      </c>
      <c r="N308" s="260">
        <v>0</v>
      </c>
      <c r="O308" s="1218">
        <f>'Material rate'!$T1338</f>
        <v>0</v>
      </c>
      <c r="P308" s="1097">
        <f>'Material rate'!$T1338</f>
        <v>0</v>
      </c>
      <c r="Q308" s="1121">
        <f t="shared" si="18"/>
        <v>0</v>
      </c>
      <c r="R308" s="1122" t="e">
        <f t="shared" si="19"/>
        <v>#DIV/0!</v>
      </c>
      <c r="S308" s="175"/>
    </row>
    <row r="309" spans="1:19" ht="19.5" customHeight="1">
      <c r="A309" s="174">
        <v>285</v>
      </c>
      <c r="B309" s="174"/>
      <c r="C309" s="174">
        <f t="shared" si="21"/>
        <v>267</v>
      </c>
      <c r="D309" s="297" t="s">
        <v>2438</v>
      </c>
      <c r="E309" s="292" t="s">
        <v>1071</v>
      </c>
      <c r="F309" s="260">
        <v>13</v>
      </c>
      <c r="G309" s="260">
        <v>0</v>
      </c>
      <c r="H309" s="260">
        <v>0</v>
      </c>
      <c r="I309" s="260">
        <v>0</v>
      </c>
      <c r="J309" s="260">
        <v>0</v>
      </c>
      <c r="K309" s="260">
        <v>0</v>
      </c>
      <c r="L309" s="260">
        <v>0</v>
      </c>
      <c r="M309" s="260">
        <v>0</v>
      </c>
      <c r="N309" s="260">
        <v>0</v>
      </c>
      <c r="O309" s="1218">
        <f>'Material rate'!$T1339</f>
        <v>0</v>
      </c>
      <c r="P309" s="1097">
        <f>'Material rate'!$T1339</f>
        <v>0</v>
      </c>
      <c r="Q309" s="1121">
        <f t="shared" si="18"/>
        <v>0</v>
      </c>
      <c r="R309" s="1122" t="e">
        <f t="shared" si="19"/>
        <v>#DIV/0!</v>
      </c>
      <c r="S309" s="175"/>
    </row>
    <row r="310" spans="1:19" ht="19.5" customHeight="1">
      <c r="A310" s="174">
        <v>286</v>
      </c>
      <c r="B310" s="174"/>
      <c r="C310" s="174">
        <f t="shared" si="21"/>
        <v>268</v>
      </c>
      <c r="D310" s="297" t="s">
        <v>2439</v>
      </c>
      <c r="E310" s="292" t="s">
        <v>1071</v>
      </c>
      <c r="F310" s="260">
        <v>10</v>
      </c>
      <c r="G310" s="260">
        <v>0</v>
      </c>
      <c r="H310" s="260">
        <v>0</v>
      </c>
      <c r="I310" s="260">
        <v>0</v>
      </c>
      <c r="J310" s="260">
        <v>0</v>
      </c>
      <c r="K310" s="260">
        <v>0</v>
      </c>
      <c r="L310" s="260">
        <v>0</v>
      </c>
      <c r="M310" s="260">
        <v>0</v>
      </c>
      <c r="N310" s="260">
        <v>0</v>
      </c>
      <c r="O310" s="1218">
        <f>'Material rate'!$T1340</f>
        <v>0</v>
      </c>
      <c r="P310" s="1097">
        <f>'Material rate'!$T1340</f>
        <v>0</v>
      </c>
      <c r="Q310" s="1121">
        <f t="shared" ref="Q310:Q373" si="22">O310-M310</f>
        <v>0</v>
      </c>
      <c r="R310" s="1122" t="e">
        <f t="shared" si="19"/>
        <v>#DIV/0!</v>
      </c>
      <c r="S310" s="175"/>
    </row>
    <row r="311" spans="1:19" ht="19.5" customHeight="1">
      <c r="A311" s="174">
        <v>287</v>
      </c>
      <c r="B311" s="174"/>
      <c r="C311" s="174">
        <f t="shared" si="21"/>
        <v>269</v>
      </c>
      <c r="D311" s="297" t="s">
        <v>2440</v>
      </c>
      <c r="E311" s="292" t="s">
        <v>1071</v>
      </c>
      <c r="F311" s="260">
        <v>19</v>
      </c>
      <c r="G311" s="260">
        <v>0</v>
      </c>
      <c r="H311" s="260">
        <v>0</v>
      </c>
      <c r="I311" s="260">
        <v>0</v>
      </c>
      <c r="J311" s="260">
        <v>0</v>
      </c>
      <c r="K311" s="260">
        <v>0</v>
      </c>
      <c r="L311" s="260">
        <v>0</v>
      </c>
      <c r="M311" s="260">
        <v>0</v>
      </c>
      <c r="N311" s="260">
        <v>0</v>
      </c>
      <c r="O311" s="1218">
        <f>'Material rate'!$T1341</f>
        <v>0</v>
      </c>
      <c r="P311" s="1097">
        <f>'Material rate'!$T1341</f>
        <v>0</v>
      </c>
      <c r="Q311" s="1121">
        <f t="shared" si="22"/>
        <v>0</v>
      </c>
      <c r="R311" s="1122" t="e">
        <f t="shared" si="19"/>
        <v>#DIV/0!</v>
      </c>
      <c r="S311" s="175"/>
    </row>
    <row r="312" spans="1:19" ht="19.5" customHeight="1">
      <c r="A312" s="174">
        <v>288</v>
      </c>
      <c r="B312" s="174"/>
      <c r="C312" s="174">
        <f t="shared" si="21"/>
        <v>270</v>
      </c>
      <c r="D312" s="297" t="s">
        <v>2441</v>
      </c>
      <c r="E312" s="292" t="s">
        <v>1071</v>
      </c>
      <c r="F312" s="260">
        <v>13</v>
      </c>
      <c r="G312" s="260">
        <v>22</v>
      </c>
      <c r="H312" s="260">
        <v>22</v>
      </c>
      <c r="I312" s="260">
        <v>22</v>
      </c>
      <c r="J312" s="260">
        <v>22</v>
      </c>
      <c r="K312" s="260">
        <v>22</v>
      </c>
      <c r="L312" s="260">
        <v>22</v>
      </c>
      <c r="M312" s="260">
        <v>23</v>
      </c>
      <c r="N312" s="260">
        <v>24</v>
      </c>
      <c r="O312" s="1218">
        <f>'Material rate'!$T1342</f>
        <v>24</v>
      </c>
      <c r="P312" s="1097">
        <f>'Material rate'!$T1342</f>
        <v>24</v>
      </c>
      <c r="Q312" s="1121">
        <f t="shared" si="22"/>
        <v>1</v>
      </c>
      <c r="R312" s="1122">
        <f t="shared" si="19"/>
        <v>-4.1666666666666664E-2</v>
      </c>
      <c r="S312" s="175"/>
    </row>
    <row r="313" spans="1:19" ht="19.5" customHeight="1">
      <c r="A313" s="174">
        <v>289</v>
      </c>
      <c r="B313" s="174"/>
      <c r="C313" s="174">
        <f t="shared" si="21"/>
        <v>271</v>
      </c>
      <c r="D313" s="297" t="s">
        <v>1061</v>
      </c>
      <c r="E313" s="292" t="s">
        <v>1071</v>
      </c>
      <c r="F313" s="260">
        <v>28</v>
      </c>
      <c r="G313" s="260">
        <v>0</v>
      </c>
      <c r="H313" s="260">
        <v>0</v>
      </c>
      <c r="I313" s="260">
        <v>0</v>
      </c>
      <c r="J313" s="260">
        <v>0</v>
      </c>
      <c r="K313" s="260">
        <v>0</v>
      </c>
      <c r="L313" s="260">
        <v>0</v>
      </c>
      <c r="M313" s="260">
        <v>0</v>
      </c>
      <c r="N313" s="260">
        <v>0</v>
      </c>
      <c r="O313" s="1218">
        <f>'Material rate'!$T1343</f>
        <v>0</v>
      </c>
      <c r="P313" s="1097">
        <f>'Material rate'!$T1343</f>
        <v>0</v>
      </c>
      <c r="Q313" s="1121">
        <f t="shared" si="22"/>
        <v>0</v>
      </c>
      <c r="R313" s="1122" t="e">
        <f t="shared" si="19"/>
        <v>#DIV/0!</v>
      </c>
      <c r="S313" s="175"/>
    </row>
    <row r="314" spans="1:19" ht="19.5" customHeight="1">
      <c r="A314" s="174">
        <v>290</v>
      </c>
      <c r="B314" s="174"/>
      <c r="C314" s="174">
        <f t="shared" si="21"/>
        <v>272</v>
      </c>
      <c r="D314" s="297" t="s">
        <v>3221</v>
      </c>
      <c r="E314" s="292" t="s">
        <v>1071</v>
      </c>
      <c r="F314" s="260">
        <v>41</v>
      </c>
      <c r="G314" s="260">
        <v>0</v>
      </c>
      <c r="H314" s="260">
        <v>0</v>
      </c>
      <c r="I314" s="260">
        <v>0</v>
      </c>
      <c r="J314" s="260">
        <v>0</v>
      </c>
      <c r="K314" s="260">
        <v>0</v>
      </c>
      <c r="L314" s="260">
        <v>0</v>
      </c>
      <c r="M314" s="260">
        <v>0</v>
      </c>
      <c r="N314" s="260">
        <v>0</v>
      </c>
      <c r="O314" s="1218">
        <f>'Material rate'!$T1344</f>
        <v>0</v>
      </c>
      <c r="P314" s="1097">
        <f>'Material rate'!$T1344</f>
        <v>0</v>
      </c>
      <c r="Q314" s="1121">
        <f t="shared" si="22"/>
        <v>0</v>
      </c>
      <c r="R314" s="1122" t="e">
        <f t="shared" si="19"/>
        <v>#DIV/0!</v>
      </c>
      <c r="S314" s="175"/>
    </row>
    <row r="315" spans="1:19" ht="36" customHeight="1">
      <c r="A315" s="174">
        <v>291</v>
      </c>
      <c r="B315" s="174"/>
      <c r="C315" s="174">
        <f t="shared" si="21"/>
        <v>273</v>
      </c>
      <c r="D315" s="705" t="s">
        <v>3403</v>
      </c>
      <c r="E315" s="292" t="s">
        <v>1071</v>
      </c>
      <c r="F315" s="260">
        <v>165</v>
      </c>
      <c r="G315" s="260">
        <v>0</v>
      </c>
      <c r="H315" s="260">
        <v>0</v>
      </c>
      <c r="I315" s="260">
        <v>0</v>
      </c>
      <c r="J315" s="260">
        <v>0</v>
      </c>
      <c r="K315" s="260">
        <v>0</v>
      </c>
      <c r="L315" s="260">
        <v>0</v>
      </c>
      <c r="M315" s="260">
        <v>0</v>
      </c>
      <c r="N315" s="260">
        <v>0</v>
      </c>
      <c r="O315" s="1218">
        <f>'Material rate'!$T1345</f>
        <v>0</v>
      </c>
      <c r="P315" s="1097">
        <f>'Material rate'!$T1345</f>
        <v>0</v>
      </c>
      <c r="Q315" s="1121">
        <f t="shared" si="22"/>
        <v>0</v>
      </c>
      <c r="R315" s="1122" t="e">
        <f t="shared" si="19"/>
        <v>#DIV/0!</v>
      </c>
      <c r="S315" s="175"/>
    </row>
    <row r="316" spans="1:19" ht="19.5" customHeight="1">
      <c r="A316" s="174">
        <v>292</v>
      </c>
      <c r="B316" s="174"/>
      <c r="C316" s="174">
        <f t="shared" si="21"/>
        <v>274</v>
      </c>
      <c r="D316" s="297" t="s">
        <v>3222</v>
      </c>
      <c r="E316" s="292" t="s">
        <v>1071</v>
      </c>
      <c r="F316" s="260">
        <v>33</v>
      </c>
      <c r="G316" s="260">
        <v>0</v>
      </c>
      <c r="H316" s="260">
        <v>0</v>
      </c>
      <c r="I316" s="260">
        <v>0</v>
      </c>
      <c r="J316" s="260">
        <v>0</v>
      </c>
      <c r="K316" s="260">
        <v>0</v>
      </c>
      <c r="L316" s="260">
        <v>0</v>
      </c>
      <c r="M316" s="260">
        <v>0</v>
      </c>
      <c r="N316" s="260">
        <v>0</v>
      </c>
      <c r="O316" s="1218">
        <f>'Material rate'!$T1346</f>
        <v>0</v>
      </c>
      <c r="P316" s="1097">
        <f>'Material rate'!$T1346</f>
        <v>0</v>
      </c>
      <c r="Q316" s="1121">
        <f t="shared" si="22"/>
        <v>0</v>
      </c>
      <c r="R316" s="1122" t="e">
        <f t="shared" si="19"/>
        <v>#DIV/0!</v>
      </c>
      <c r="S316" s="175"/>
    </row>
    <row r="317" spans="1:19" ht="19.5" customHeight="1">
      <c r="A317" s="174">
        <v>293</v>
      </c>
      <c r="B317" s="174"/>
      <c r="C317" s="174">
        <f t="shared" si="21"/>
        <v>275</v>
      </c>
      <c r="D317" s="297" t="s">
        <v>3404</v>
      </c>
      <c r="E317" s="292" t="s">
        <v>1071</v>
      </c>
      <c r="F317" s="260">
        <v>55</v>
      </c>
      <c r="G317" s="260">
        <v>0</v>
      </c>
      <c r="H317" s="260">
        <v>0</v>
      </c>
      <c r="I317" s="260">
        <v>0</v>
      </c>
      <c r="J317" s="260">
        <v>0</v>
      </c>
      <c r="K317" s="260">
        <v>0</v>
      </c>
      <c r="L317" s="260">
        <v>0</v>
      </c>
      <c r="M317" s="260">
        <v>0</v>
      </c>
      <c r="N317" s="260">
        <v>0</v>
      </c>
      <c r="O317" s="1218">
        <f>'Material rate'!$T1347</f>
        <v>0</v>
      </c>
      <c r="P317" s="1097">
        <f>'Material rate'!$T1347</f>
        <v>0</v>
      </c>
      <c r="Q317" s="1121">
        <f t="shared" si="22"/>
        <v>0</v>
      </c>
      <c r="R317" s="1122" t="e">
        <f t="shared" si="19"/>
        <v>#DIV/0!</v>
      </c>
      <c r="S317" s="175"/>
    </row>
    <row r="318" spans="1:19" ht="19.5" customHeight="1">
      <c r="A318" s="174">
        <v>294</v>
      </c>
      <c r="B318" s="174"/>
      <c r="C318" s="174">
        <f t="shared" si="21"/>
        <v>276</v>
      </c>
      <c r="D318" s="297" t="s">
        <v>3405</v>
      </c>
      <c r="E318" s="292" t="s">
        <v>1071</v>
      </c>
      <c r="F318" s="260">
        <v>1540</v>
      </c>
      <c r="G318" s="260">
        <v>0</v>
      </c>
      <c r="H318" s="260">
        <v>0</v>
      </c>
      <c r="I318" s="260">
        <v>0</v>
      </c>
      <c r="J318" s="260">
        <v>0</v>
      </c>
      <c r="K318" s="260">
        <v>0</v>
      </c>
      <c r="L318" s="260">
        <v>0</v>
      </c>
      <c r="M318" s="260">
        <v>0</v>
      </c>
      <c r="N318" s="260">
        <v>0</v>
      </c>
      <c r="O318" s="1218">
        <f>'Material rate'!$T1348</f>
        <v>0</v>
      </c>
      <c r="P318" s="1097">
        <f>'Material rate'!$T1348</f>
        <v>0</v>
      </c>
      <c r="Q318" s="1121">
        <f t="shared" si="22"/>
        <v>0</v>
      </c>
      <c r="R318" s="1122" t="e">
        <f t="shared" si="19"/>
        <v>#DIV/0!</v>
      </c>
      <c r="S318" s="175"/>
    </row>
    <row r="319" spans="1:19" ht="19.5" customHeight="1">
      <c r="A319" s="174">
        <v>295</v>
      </c>
      <c r="B319" s="174"/>
      <c r="C319" s="174">
        <f t="shared" si="21"/>
        <v>277</v>
      </c>
      <c r="D319" s="297" t="s">
        <v>3406</v>
      </c>
      <c r="E319" s="292" t="s">
        <v>1071</v>
      </c>
      <c r="F319" s="260">
        <v>1045</v>
      </c>
      <c r="G319" s="260">
        <v>0</v>
      </c>
      <c r="H319" s="260">
        <v>0</v>
      </c>
      <c r="I319" s="260">
        <v>0</v>
      </c>
      <c r="J319" s="260">
        <v>0</v>
      </c>
      <c r="K319" s="260">
        <v>0</v>
      </c>
      <c r="L319" s="260">
        <v>0</v>
      </c>
      <c r="M319" s="260">
        <v>0</v>
      </c>
      <c r="N319" s="260">
        <v>0</v>
      </c>
      <c r="O319" s="1218">
        <f>'Material rate'!$T1349</f>
        <v>0</v>
      </c>
      <c r="P319" s="1097">
        <f>'Material rate'!$T1349</f>
        <v>0</v>
      </c>
      <c r="Q319" s="1121">
        <f t="shared" si="22"/>
        <v>0</v>
      </c>
      <c r="R319" s="1122" t="e">
        <f t="shared" si="19"/>
        <v>#DIV/0!</v>
      </c>
      <c r="S319" s="175"/>
    </row>
    <row r="320" spans="1:19" ht="19.5" customHeight="1">
      <c r="A320" s="174">
        <v>296</v>
      </c>
      <c r="B320" s="174"/>
      <c r="C320" s="174">
        <f t="shared" si="21"/>
        <v>278</v>
      </c>
      <c r="D320" s="297" t="s">
        <v>3407</v>
      </c>
      <c r="E320" s="292" t="s">
        <v>1071</v>
      </c>
      <c r="F320" s="260">
        <v>770</v>
      </c>
      <c r="G320" s="260">
        <v>0</v>
      </c>
      <c r="H320" s="260">
        <v>0</v>
      </c>
      <c r="I320" s="260">
        <v>0</v>
      </c>
      <c r="J320" s="260">
        <v>0</v>
      </c>
      <c r="K320" s="260">
        <v>0</v>
      </c>
      <c r="L320" s="260">
        <v>0</v>
      </c>
      <c r="M320" s="260">
        <v>0</v>
      </c>
      <c r="N320" s="260">
        <v>0</v>
      </c>
      <c r="O320" s="1218">
        <f>'Material rate'!$T1350</f>
        <v>0</v>
      </c>
      <c r="P320" s="1097">
        <f>'Material rate'!$T1350</f>
        <v>0</v>
      </c>
      <c r="Q320" s="1121">
        <f t="shared" si="22"/>
        <v>0</v>
      </c>
      <c r="R320" s="1122" t="e">
        <f t="shared" si="19"/>
        <v>#DIV/0!</v>
      </c>
      <c r="S320" s="175"/>
    </row>
    <row r="321" spans="1:19" ht="19.5" customHeight="1">
      <c r="A321" s="174">
        <v>297</v>
      </c>
      <c r="B321" s="174"/>
      <c r="C321" s="174">
        <f t="shared" si="21"/>
        <v>279</v>
      </c>
      <c r="D321" s="297" t="s">
        <v>3223</v>
      </c>
      <c r="E321" s="292" t="s">
        <v>1071</v>
      </c>
      <c r="F321" s="260">
        <v>220</v>
      </c>
      <c r="G321" s="260">
        <v>0</v>
      </c>
      <c r="H321" s="260">
        <v>0</v>
      </c>
      <c r="I321" s="260">
        <v>0</v>
      </c>
      <c r="J321" s="260">
        <v>0</v>
      </c>
      <c r="K321" s="260">
        <v>0</v>
      </c>
      <c r="L321" s="260">
        <v>0</v>
      </c>
      <c r="M321" s="260">
        <v>0</v>
      </c>
      <c r="N321" s="260">
        <v>0</v>
      </c>
      <c r="O321" s="1218">
        <f>'Material rate'!$T1351</f>
        <v>0</v>
      </c>
      <c r="P321" s="1097">
        <f>'Material rate'!$T1351</f>
        <v>0</v>
      </c>
      <c r="Q321" s="1121">
        <f t="shared" si="22"/>
        <v>0</v>
      </c>
      <c r="R321" s="1122" t="e">
        <f t="shared" si="19"/>
        <v>#DIV/0!</v>
      </c>
      <c r="S321" s="175"/>
    </row>
    <row r="322" spans="1:19" ht="19.5" customHeight="1">
      <c r="A322" s="174">
        <v>298</v>
      </c>
      <c r="B322" s="174"/>
      <c r="C322" s="174">
        <f t="shared" si="21"/>
        <v>280</v>
      </c>
      <c r="D322" s="297" t="s">
        <v>3224</v>
      </c>
      <c r="E322" s="292" t="s">
        <v>3225</v>
      </c>
      <c r="F322" s="260">
        <v>1045</v>
      </c>
      <c r="G322" s="260">
        <v>0</v>
      </c>
      <c r="H322" s="260">
        <v>0</v>
      </c>
      <c r="I322" s="260">
        <v>0</v>
      </c>
      <c r="J322" s="260">
        <v>0</v>
      </c>
      <c r="K322" s="260">
        <v>0</v>
      </c>
      <c r="L322" s="260">
        <v>1350</v>
      </c>
      <c r="M322" s="260">
        <v>1417</v>
      </c>
      <c r="N322" s="260">
        <v>1417</v>
      </c>
      <c r="O322" s="1218">
        <f>'Material rate'!$T1352</f>
        <v>1417</v>
      </c>
      <c r="P322" s="1097">
        <f>'Material rate'!$T1352</f>
        <v>1417</v>
      </c>
      <c r="Q322" s="1121">
        <f t="shared" si="22"/>
        <v>0</v>
      </c>
      <c r="R322" s="1122">
        <f t="shared" si="19"/>
        <v>0</v>
      </c>
      <c r="S322" s="175"/>
    </row>
    <row r="323" spans="1:19" ht="19.5" customHeight="1">
      <c r="A323" s="174">
        <v>299</v>
      </c>
      <c r="B323" s="174"/>
      <c r="C323" s="174">
        <f t="shared" si="21"/>
        <v>281</v>
      </c>
      <c r="D323" s="297" t="s">
        <v>3226</v>
      </c>
      <c r="E323" s="292" t="s">
        <v>3225</v>
      </c>
      <c r="F323" s="260">
        <v>825</v>
      </c>
      <c r="G323" s="260">
        <v>0</v>
      </c>
      <c r="H323" s="260">
        <v>0</v>
      </c>
      <c r="I323" s="260">
        <v>0</v>
      </c>
      <c r="J323" s="260">
        <v>0</v>
      </c>
      <c r="K323" s="260">
        <v>0</v>
      </c>
      <c r="L323" s="260">
        <v>1025</v>
      </c>
      <c r="M323" s="260">
        <v>1076</v>
      </c>
      <c r="N323" s="260">
        <v>1076</v>
      </c>
      <c r="O323" s="1218">
        <f>'Material rate'!$T1354</f>
        <v>1076</v>
      </c>
      <c r="P323" s="1097">
        <f>'Material rate'!$T1354</f>
        <v>1076</v>
      </c>
      <c r="Q323" s="1121">
        <f t="shared" si="22"/>
        <v>0</v>
      </c>
      <c r="R323" s="1122">
        <f t="shared" si="19"/>
        <v>0</v>
      </c>
      <c r="S323" s="175"/>
    </row>
    <row r="324" spans="1:19" ht="19.5" customHeight="1">
      <c r="A324" s="174">
        <v>300</v>
      </c>
      <c r="B324" s="174"/>
      <c r="C324" s="174">
        <f t="shared" si="21"/>
        <v>282</v>
      </c>
      <c r="D324" s="297" t="s">
        <v>3227</v>
      </c>
      <c r="E324" s="660" t="s">
        <v>3717</v>
      </c>
      <c r="F324" s="260">
        <v>165</v>
      </c>
      <c r="G324" s="260">
        <v>0</v>
      </c>
      <c r="H324" s="260">
        <v>0</v>
      </c>
      <c r="I324" s="260">
        <v>0</v>
      </c>
      <c r="J324" s="260">
        <v>0</v>
      </c>
      <c r="K324" s="260">
        <v>0</v>
      </c>
      <c r="L324" s="260">
        <v>0</v>
      </c>
      <c r="M324" s="260">
        <v>0</v>
      </c>
      <c r="N324" s="260">
        <v>0</v>
      </c>
      <c r="O324" s="1218">
        <f>'Material rate'!$T1355</f>
        <v>0</v>
      </c>
      <c r="P324" s="1097">
        <f>'Material rate'!$T1355</f>
        <v>0</v>
      </c>
      <c r="Q324" s="1121">
        <f t="shared" si="22"/>
        <v>0</v>
      </c>
      <c r="R324" s="1122" t="e">
        <f t="shared" si="19"/>
        <v>#DIV/0!</v>
      </c>
      <c r="S324" s="175"/>
    </row>
    <row r="325" spans="1:19" ht="19.5" customHeight="1">
      <c r="A325" s="174">
        <v>301</v>
      </c>
      <c r="B325" s="174"/>
      <c r="C325" s="174">
        <f t="shared" si="21"/>
        <v>283</v>
      </c>
      <c r="D325" s="297" t="s">
        <v>3229</v>
      </c>
      <c r="E325" s="292" t="s">
        <v>3230</v>
      </c>
      <c r="F325" s="260">
        <v>1320</v>
      </c>
      <c r="G325" s="260">
        <v>1386</v>
      </c>
      <c r="H325" s="260">
        <v>1386</v>
      </c>
      <c r="I325" s="260">
        <v>1386</v>
      </c>
      <c r="J325" s="260">
        <v>1386</v>
      </c>
      <c r="K325" s="260">
        <v>1386</v>
      </c>
      <c r="L325" s="260">
        <v>1386</v>
      </c>
      <c r="M325" s="260">
        <v>1455</v>
      </c>
      <c r="N325" s="260">
        <v>1455</v>
      </c>
      <c r="O325" s="1218">
        <f>'Material rate'!$T1356</f>
        <v>1455</v>
      </c>
      <c r="P325" s="1097">
        <f>'Material rate'!$T1356</f>
        <v>1455</v>
      </c>
      <c r="Q325" s="1121">
        <f t="shared" si="22"/>
        <v>0</v>
      </c>
      <c r="R325" s="1122">
        <f t="shared" si="19"/>
        <v>0</v>
      </c>
      <c r="S325" s="175"/>
    </row>
    <row r="326" spans="1:19" ht="19.5" customHeight="1">
      <c r="A326" s="174">
        <v>302</v>
      </c>
      <c r="B326" s="174"/>
      <c r="C326" s="174">
        <f t="shared" si="21"/>
        <v>284</v>
      </c>
      <c r="D326" s="297" t="s">
        <v>3408</v>
      </c>
      <c r="E326" s="292" t="s">
        <v>749</v>
      </c>
      <c r="F326" s="260">
        <v>453</v>
      </c>
      <c r="G326" s="260">
        <v>476</v>
      </c>
      <c r="H326" s="260">
        <v>476</v>
      </c>
      <c r="I326" s="260">
        <v>476</v>
      </c>
      <c r="J326" s="260">
        <v>476</v>
      </c>
      <c r="K326" s="260">
        <v>476</v>
      </c>
      <c r="L326" s="260">
        <v>476</v>
      </c>
      <c r="M326" s="260">
        <v>509</v>
      </c>
      <c r="N326" s="260">
        <v>509</v>
      </c>
      <c r="O326" s="1218">
        <f>'Material rate'!$T1357</f>
        <v>509</v>
      </c>
      <c r="P326" s="1097">
        <f>'Material rate'!$T1357</f>
        <v>509</v>
      </c>
      <c r="Q326" s="1121">
        <f t="shared" si="22"/>
        <v>0</v>
      </c>
      <c r="R326" s="1122">
        <f t="shared" si="19"/>
        <v>0</v>
      </c>
      <c r="S326" s="175"/>
    </row>
    <row r="327" spans="1:19" ht="19.5" customHeight="1">
      <c r="A327" s="174">
        <v>303</v>
      </c>
      <c r="B327" s="174"/>
      <c r="C327" s="174">
        <f t="shared" si="21"/>
        <v>285</v>
      </c>
      <c r="D327" s="316" t="s">
        <v>3409</v>
      </c>
      <c r="E327" s="292" t="s">
        <v>749</v>
      </c>
      <c r="F327" s="260">
        <v>24</v>
      </c>
      <c r="G327" s="260">
        <v>27</v>
      </c>
      <c r="H327" s="260">
        <v>27</v>
      </c>
      <c r="I327" s="260">
        <v>27</v>
      </c>
      <c r="J327" s="260">
        <v>27</v>
      </c>
      <c r="K327" s="260">
        <v>27</v>
      </c>
      <c r="L327" s="260">
        <v>27</v>
      </c>
      <c r="M327" s="260">
        <v>29</v>
      </c>
      <c r="N327" s="260">
        <v>30</v>
      </c>
      <c r="O327" s="1218">
        <f>'Material rate'!$T1365</f>
        <v>30</v>
      </c>
      <c r="P327" s="1097">
        <f>'Material rate'!$T1365</f>
        <v>30</v>
      </c>
      <c r="Q327" s="1121">
        <f t="shared" si="22"/>
        <v>1</v>
      </c>
      <c r="R327" s="1122">
        <f t="shared" si="19"/>
        <v>-3.3333333333333333E-2</v>
      </c>
      <c r="S327" s="175"/>
    </row>
    <row r="328" spans="1:19" ht="19.5" customHeight="1">
      <c r="A328" s="174">
        <v>304</v>
      </c>
      <c r="B328" s="174"/>
      <c r="C328" s="174">
        <f t="shared" si="21"/>
        <v>286</v>
      </c>
      <c r="D328" s="705" t="s">
        <v>3410</v>
      </c>
      <c r="E328" s="292" t="s">
        <v>749</v>
      </c>
      <c r="F328" s="260">
        <v>72</v>
      </c>
      <c r="G328" s="260">
        <v>0</v>
      </c>
      <c r="H328" s="260">
        <v>0</v>
      </c>
      <c r="I328" s="260">
        <v>0</v>
      </c>
      <c r="J328" s="260">
        <v>0</v>
      </c>
      <c r="K328" s="260">
        <v>0</v>
      </c>
      <c r="L328" s="260">
        <v>0</v>
      </c>
      <c r="M328" s="260">
        <v>0</v>
      </c>
      <c r="N328" s="260">
        <v>0</v>
      </c>
      <c r="O328" s="1218">
        <f>'Material rate'!$T1367</f>
        <v>0</v>
      </c>
      <c r="P328" s="1097">
        <f>'Material rate'!$T1367</f>
        <v>0</v>
      </c>
      <c r="Q328" s="1121">
        <f t="shared" si="22"/>
        <v>0</v>
      </c>
      <c r="R328" s="1122" t="e">
        <f t="shared" si="19"/>
        <v>#DIV/0!</v>
      </c>
      <c r="S328" s="175"/>
    </row>
    <row r="329" spans="1:19" ht="19.5" customHeight="1">
      <c r="A329" s="174">
        <v>305</v>
      </c>
      <c r="B329" s="174"/>
      <c r="C329" s="174">
        <f t="shared" si="21"/>
        <v>287</v>
      </c>
      <c r="D329" s="705" t="s">
        <v>3411</v>
      </c>
      <c r="E329" s="292" t="s">
        <v>749</v>
      </c>
      <c r="F329" s="260">
        <v>141</v>
      </c>
      <c r="G329" s="260">
        <v>40</v>
      </c>
      <c r="H329" s="260">
        <v>40</v>
      </c>
      <c r="I329" s="260">
        <v>40</v>
      </c>
      <c r="J329" s="260">
        <v>40</v>
      </c>
      <c r="K329" s="260">
        <v>40</v>
      </c>
      <c r="L329" s="260">
        <v>40</v>
      </c>
      <c r="M329" s="260">
        <v>43</v>
      </c>
      <c r="N329" s="260">
        <v>45</v>
      </c>
      <c r="O329" s="1218">
        <f>'Material rate'!$T1366</f>
        <v>45</v>
      </c>
      <c r="P329" s="1097">
        <f>'Material rate'!$T1366</f>
        <v>45</v>
      </c>
      <c r="Q329" s="1121">
        <f t="shared" si="22"/>
        <v>2</v>
      </c>
      <c r="R329" s="1122">
        <f t="shared" si="19"/>
        <v>-4.4444444444444446E-2</v>
      </c>
      <c r="S329" s="175"/>
    </row>
    <row r="330" spans="1:19" ht="19.5" customHeight="1">
      <c r="A330" s="174">
        <v>306</v>
      </c>
      <c r="B330" s="174"/>
      <c r="C330" s="174">
        <f t="shared" si="21"/>
        <v>288</v>
      </c>
      <c r="D330" s="705" t="s">
        <v>3412</v>
      </c>
      <c r="E330" s="292" t="s">
        <v>2378</v>
      </c>
      <c r="F330" s="1014">
        <v>100</v>
      </c>
      <c r="G330" s="1014"/>
      <c r="H330" s="174">
        <v>0</v>
      </c>
      <c r="I330" s="260"/>
      <c r="J330" s="174"/>
      <c r="K330" s="174"/>
      <c r="L330" s="174"/>
      <c r="M330" s="174"/>
      <c r="N330" s="174"/>
      <c r="O330" s="1222"/>
      <c r="P330" s="1103"/>
      <c r="Q330" s="1121">
        <f t="shared" si="22"/>
        <v>0</v>
      </c>
      <c r="R330" s="1122" t="e">
        <f t="shared" ref="R330:R393" si="23">-Q330/P330</f>
        <v>#DIV/0!</v>
      </c>
      <c r="S330" s="175"/>
    </row>
    <row r="331" spans="1:19" ht="19.5" customHeight="1">
      <c r="A331" s="174">
        <v>307</v>
      </c>
      <c r="B331" s="174"/>
      <c r="C331" s="174">
        <f t="shared" si="21"/>
        <v>289</v>
      </c>
      <c r="D331" s="705" t="s">
        <v>2152</v>
      </c>
      <c r="E331" s="292" t="s">
        <v>3225</v>
      </c>
      <c r="F331" s="1013">
        <v>16</v>
      </c>
      <c r="G331" s="1013">
        <v>23</v>
      </c>
      <c r="H331" s="260">
        <v>23</v>
      </c>
      <c r="I331" s="260">
        <v>23</v>
      </c>
      <c r="J331" s="260">
        <v>23</v>
      </c>
      <c r="K331" s="260">
        <v>23</v>
      </c>
      <c r="L331" s="260">
        <v>23</v>
      </c>
      <c r="M331" s="260">
        <v>24</v>
      </c>
      <c r="N331" s="260">
        <v>24</v>
      </c>
      <c r="O331" s="1218">
        <f>'Material rate'!$T1374</f>
        <v>24</v>
      </c>
      <c r="P331" s="1097">
        <f>'Material rate'!$T1374</f>
        <v>24</v>
      </c>
      <c r="Q331" s="1121">
        <f t="shared" si="22"/>
        <v>0</v>
      </c>
      <c r="R331" s="1122">
        <f t="shared" si="23"/>
        <v>0</v>
      </c>
      <c r="S331" s="175"/>
    </row>
    <row r="332" spans="1:19" ht="19.5" customHeight="1">
      <c r="A332" s="174">
        <v>308</v>
      </c>
      <c r="B332" s="174"/>
      <c r="C332" s="174"/>
      <c r="D332" s="345" t="s">
        <v>1935</v>
      </c>
      <c r="E332" s="174"/>
      <c r="F332" s="260"/>
      <c r="G332" s="260"/>
      <c r="H332" s="260">
        <v>0</v>
      </c>
      <c r="I332" s="260"/>
      <c r="J332" s="260"/>
      <c r="K332" s="260"/>
      <c r="L332" s="260"/>
      <c r="M332" s="260"/>
      <c r="N332" s="260"/>
      <c r="O332" s="1218"/>
      <c r="P332" s="1097"/>
      <c r="Q332" s="1121">
        <f t="shared" si="22"/>
        <v>0</v>
      </c>
      <c r="R332" s="1122" t="e">
        <f t="shared" si="23"/>
        <v>#DIV/0!</v>
      </c>
      <c r="S332" s="175"/>
    </row>
    <row r="333" spans="1:19" ht="19.5" customHeight="1">
      <c r="A333" s="174">
        <v>309</v>
      </c>
      <c r="B333" s="174"/>
      <c r="C333" s="174">
        <v>290</v>
      </c>
      <c r="D333" s="316" t="s">
        <v>1936</v>
      </c>
      <c r="E333" s="292" t="s">
        <v>3170</v>
      </c>
      <c r="F333" s="260">
        <v>71.5</v>
      </c>
      <c r="G333" s="260">
        <v>70</v>
      </c>
      <c r="H333" s="260">
        <v>70</v>
      </c>
      <c r="I333" s="260">
        <v>75</v>
      </c>
      <c r="J333" s="260">
        <v>75</v>
      </c>
      <c r="K333" s="260">
        <v>75</v>
      </c>
      <c r="L333" s="260">
        <v>75</v>
      </c>
      <c r="M333" s="260">
        <v>80</v>
      </c>
      <c r="N333" s="260">
        <v>93</v>
      </c>
      <c r="O333" s="1218">
        <f>'Material rate'!$T294</f>
        <v>93</v>
      </c>
      <c r="P333" s="1097">
        <f>'Material rate'!$T294</f>
        <v>93</v>
      </c>
      <c r="Q333" s="1121">
        <f t="shared" si="22"/>
        <v>13</v>
      </c>
      <c r="R333" s="1122">
        <f t="shared" si="23"/>
        <v>-0.13978494623655913</v>
      </c>
      <c r="S333" s="175"/>
    </row>
    <row r="334" spans="1:19" ht="19.5" customHeight="1">
      <c r="A334" s="174">
        <v>310</v>
      </c>
      <c r="B334" s="174"/>
      <c r="C334" s="174">
        <f>C333+1</f>
        <v>291</v>
      </c>
      <c r="D334" s="316" t="s">
        <v>2112</v>
      </c>
      <c r="E334" s="292" t="s">
        <v>3170</v>
      </c>
      <c r="F334" s="260">
        <v>77</v>
      </c>
      <c r="G334" s="260">
        <v>81.42</v>
      </c>
      <c r="H334" s="260">
        <v>81.42</v>
      </c>
      <c r="I334" s="260">
        <v>87</v>
      </c>
      <c r="J334" s="260">
        <v>87</v>
      </c>
      <c r="K334" s="260">
        <v>87</v>
      </c>
      <c r="L334" s="260">
        <v>87</v>
      </c>
      <c r="M334" s="260">
        <v>93</v>
      </c>
      <c r="N334" s="260">
        <v>93</v>
      </c>
      <c r="O334" s="1218">
        <f>'Material rate'!$T295</f>
        <v>93</v>
      </c>
      <c r="P334" s="1097">
        <f>'Material rate'!$T295</f>
        <v>93</v>
      </c>
      <c r="Q334" s="1121">
        <f t="shared" si="22"/>
        <v>0</v>
      </c>
      <c r="R334" s="1122">
        <f t="shared" si="23"/>
        <v>0</v>
      </c>
      <c r="S334" s="175"/>
    </row>
    <row r="335" spans="1:19" ht="19.5" customHeight="1">
      <c r="A335" s="174">
        <v>311</v>
      </c>
      <c r="B335" s="174"/>
      <c r="C335" s="174">
        <f t="shared" ref="C335:C340" si="24">C334+1</f>
        <v>292</v>
      </c>
      <c r="D335" s="316" t="s">
        <v>2113</v>
      </c>
      <c r="E335" s="292" t="s">
        <v>3170</v>
      </c>
      <c r="F335" s="260">
        <v>71.5</v>
      </c>
      <c r="G335" s="260">
        <v>81</v>
      </c>
      <c r="H335" s="260">
        <v>81</v>
      </c>
      <c r="I335" s="260">
        <v>87</v>
      </c>
      <c r="J335" s="260">
        <v>87</v>
      </c>
      <c r="K335" s="260">
        <v>87</v>
      </c>
      <c r="L335" s="260">
        <v>87</v>
      </c>
      <c r="M335" s="260">
        <v>93</v>
      </c>
      <c r="N335" s="260">
        <v>93</v>
      </c>
      <c r="O335" s="1218">
        <f>'Material rate'!$T296</f>
        <v>93</v>
      </c>
      <c r="P335" s="1097">
        <f>'Material rate'!$T296</f>
        <v>93</v>
      </c>
      <c r="Q335" s="1121">
        <f t="shared" si="22"/>
        <v>0</v>
      </c>
      <c r="R335" s="1122">
        <f t="shared" si="23"/>
        <v>0</v>
      </c>
      <c r="S335" s="175"/>
    </row>
    <row r="336" spans="1:19" ht="19.5" customHeight="1">
      <c r="A336" s="174">
        <v>312</v>
      </c>
      <c r="B336" s="174"/>
      <c r="C336" s="174">
        <f t="shared" si="24"/>
        <v>293</v>
      </c>
      <c r="D336" s="316" t="s">
        <v>2114</v>
      </c>
      <c r="E336" s="292" t="s">
        <v>3170</v>
      </c>
      <c r="F336" s="260">
        <v>78</v>
      </c>
      <c r="G336" s="260">
        <v>83.19</v>
      </c>
      <c r="H336" s="260">
        <v>83.19</v>
      </c>
      <c r="I336" s="260">
        <v>89</v>
      </c>
      <c r="J336" s="260">
        <v>89</v>
      </c>
      <c r="K336" s="260">
        <v>89</v>
      </c>
      <c r="L336" s="260">
        <v>89</v>
      </c>
      <c r="M336" s="260">
        <v>96</v>
      </c>
      <c r="N336" s="260">
        <v>96</v>
      </c>
      <c r="O336" s="1218">
        <f>'Material rate'!$T297</f>
        <v>96</v>
      </c>
      <c r="P336" s="1097">
        <f>'Material rate'!$T297</f>
        <v>96</v>
      </c>
      <c r="Q336" s="1121">
        <f t="shared" si="22"/>
        <v>0</v>
      </c>
      <c r="R336" s="1122">
        <f t="shared" si="23"/>
        <v>0</v>
      </c>
      <c r="S336" s="175"/>
    </row>
    <row r="337" spans="1:19" ht="19.5" customHeight="1">
      <c r="A337" s="174">
        <v>313</v>
      </c>
      <c r="B337" s="174"/>
      <c r="C337" s="174">
        <f t="shared" si="24"/>
        <v>294</v>
      </c>
      <c r="D337" s="316" t="s">
        <v>2115</v>
      </c>
      <c r="E337" s="292" t="s">
        <v>3170</v>
      </c>
      <c r="F337" s="260">
        <v>79</v>
      </c>
      <c r="G337" s="260">
        <v>82.3</v>
      </c>
      <c r="H337" s="260">
        <v>82.3</v>
      </c>
      <c r="I337" s="260">
        <v>88</v>
      </c>
      <c r="J337" s="260">
        <v>88</v>
      </c>
      <c r="K337" s="260">
        <v>88</v>
      </c>
      <c r="L337" s="260">
        <v>88</v>
      </c>
      <c r="M337" s="260">
        <v>94</v>
      </c>
      <c r="N337" s="260">
        <v>94</v>
      </c>
      <c r="O337" s="1218">
        <f>'Material rate'!$T298</f>
        <v>94</v>
      </c>
      <c r="P337" s="1097">
        <f>'Material rate'!$T298</f>
        <v>94</v>
      </c>
      <c r="Q337" s="1121">
        <f t="shared" si="22"/>
        <v>0</v>
      </c>
      <c r="R337" s="1122">
        <f t="shared" si="23"/>
        <v>0</v>
      </c>
      <c r="S337" s="175"/>
    </row>
    <row r="338" spans="1:19" ht="19.5" customHeight="1">
      <c r="A338" s="174">
        <v>314</v>
      </c>
      <c r="B338" s="174"/>
      <c r="C338" s="174">
        <f t="shared" si="24"/>
        <v>295</v>
      </c>
      <c r="D338" s="316" t="s">
        <v>2116</v>
      </c>
      <c r="E338" s="292" t="s">
        <v>3170</v>
      </c>
      <c r="F338" s="260">
        <v>76</v>
      </c>
      <c r="G338" s="260">
        <v>139.1</v>
      </c>
      <c r="H338" s="260">
        <v>139.1</v>
      </c>
      <c r="I338" s="260">
        <v>150</v>
      </c>
      <c r="J338" s="260">
        <v>150</v>
      </c>
      <c r="K338" s="260">
        <v>150</v>
      </c>
      <c r="L338" s="260">
        <v>150</v>
      </c>
      <c r="M338" s="260">
        <v>161</v>
      </c>
      <c r="N338" s="260">
        <v>161</v>
      </c>
      <c r="O338" s="1218">
        <f>'Material rate'!$T299</f>
        <v>161</v>
      </c>
      <c r="P338" s="1097">
        <f>'Material rate'!$T299</f>
        <v>161</v>
      </c>
      <c r="Q338" s="1121">
        <f t="shared" si="22"/>
        <v>0</v>
      </c>
      <c r="R338" s="1122">
        <f t="shared" si="23"/>
        <v>0</v>
      </c>
      <c r="S338" s="175"/>
    </row>
    <row r="339" spans="1:19" ht="19.5" customHeight="1">
      <c r="A339" s="174">
        <v>315</v>
      </c>
      <c r="B339" s="174"/>
      <c r="C339" s="174">
        <f t="shared" si="24"/>
        <v>296</v>
      </c>
      <c r="D339" s="316" t="s">
        <v>2117</v>
      </c>
      <c r="E339" s="292" t="s">
        <v>3170</v>
      </c>
      <c r="F339" s="260">
        <v>77</v>
      </c>
      <c r="G339" s="260">
        <v>70</v>
      </c>
      <c r="H339" s="260">
        <v>70</v>
      </c>
      <c r="I339" s="260">
        <v>75</v>
      </c>
      <c r="J339" s="260">
        <v>75</v>
      </c>
      <c r="K339" s="260">
        <v>75</v>
      </c>
      <c r="L339" s="260">
        <v>75</v>
      </c>
      <c r="M339" s="260">
        <v>80</v>
      </c>
      <c r="N339" s="260">
        <v>93</v>
      </c>
      <c r="O339" s="1218">
        <f>'Material rate'!$T300</f>
        <v>80</v>
      </c>
      <c r="P339" s="1097">
        <f>'Material rate'!$T300</f>
        <v>80</v>
      </c>
      <c r="Q339" s="1121">
        <f t="shared" si="22"/>
        <v>0</v>
      </c>
      <c r="R339" s="1122">
        <f t="shared" si="23"/>
        <v>0</v>
      </c>
      <c r="S339" s="175"/>
    </row>
    <row r="340" spans="1:19" ht="19.5" customHeight="1">
      <c r="A340" s="174">
        <v>316</v>
      </c>
      <c r="B340" s="174"/>
      <c r="C340" s="174">
        <f t="shared" si="24"/>
        <v>297</v>
      </c>
      <c r="D340" s="316" t="s">
        <v>2118</v>
      </c>
      <c r="E340" s="292" t="s">
        <v>3170</v>
      </c>
      <c r="F340" s="260">
        <v>72</v>
      </c>
      <c r="G340" s="260">
        <v>139.1</v>
      </c>
      <c r="H340" s="260">
        <v>139.1</v>
      </c>
      <c r="I340" s="260">
        <v>150</v>
      </c>
      <c r="J340" s="260">
        <v>150</v>
      </c>
      <c r="K340" s="260">
        <v>150</v>
      </c>
      <c r="L340" s="260">
        <v>150</v>
      </c>
      <c r="M340" s="260">
        <v>161</v>
      </c>
      <c r="N340" s="260">
        <v>161</v>
      </c>
      <c r="O340" s="1218">
        <f>'Material rate'!$T301</f>
        <v>161</v>
      </c>
      <c r="P340" s="1097">
        <f>'Material rate'!$T301</f>
        <v>161</v>
      </c>
      <c r="Q340" s="1121">
        <f t="shared" si="22"/>
        <v>0</v>
      </c>
      <c r="R340" s="1122">
        <f t="shared" si="23"/>
        <v>0</v>
      </c>
      <c r="S340" s="175"/>
    </row>
    <row r="341" spans="1:19" ht="52.5" customHeight="1">
      <c r="A341" s="174">
        <v>317</v>
      </c>
      <c r="B341" s="93" t="s">
        <v>5315</v>
      </c>
      <c r="C341" s="174"/>
      <c r="D341" s="708" t="s">
        <v>1383</v>
      </c>
      <c r="E341" s="174"/>
      <c r="F341" s="260"/>
      <c r="G341" s="260"/>
      <c r="H341" s="260">
        <v>0</v>
      </c>
      <c r="I341" s="260"/>
      <c r="J341" s="260"/>
      <c r="K341" s="260"/>
      <c r="L341" s="260"/>
      <c r="M341" s="260"/>
      <c r="N341" s="260"/>
      <c r="O341" s="1218"/>
      <c r="P341" s="1097"/>
      <c r="Q341" s="1121">
        <f t="shared" si="22"/>
        <v>0</v>
      </c>
      <c r="R341" s="1122" t="e">
        <f t="shared" si="23"/>
        <v>#DIV/0!</v>
      </c>
      <c r="S341" s="175"/>
    </row>
    <row r="342" spans="1:19" ht="39" customHeight="1">
      <c r="A342" s="174">
        <v>318</v>
      </c>
      <c r="B342" s="174"/>
      <c r="C342" s="174">
        <f>C340+1</f>
        <v>298</v>
      </c>
      <c r="D342" s="709" t="s">
        <v>1656</v>
      </c>
      <c r="E342" s="292" t="s">
        <v>2992</v>
      </c>
      <c r="F342" s="174">
        <v>1657.04</v>
      </c>
      <c r="G342" s="174">
        <v>174</v>
      </c>
      <c r="H342" s="174">
        <v>174</v>
      </c>
      <c r="I342" s="260">
        <v>1872.24</v>
      </c>
      <c r="J342" s="174">
        <v>1872.24</v>
      </c>
      <c r="K342" s="174">
        <v>1872.24</v>
      </c>
      <c r="L342" s="174">
        <v>1872.24</v>
      </c>
      <c r="M342" s="174">
        <v>2012.1200000000001</v>
      </c>
      <c r="N342" s="174">
        <v>2012.1200000000001</v>
      </c>
      <c r="O342" s="1222">
        <f>'Material rate'!$T216</f>
        <v>2012.1200000000001</v>
      </c>
      <c r="P342" s="1103">
        <f>'Material rate'!$T216</f>
        <v>2012.1200000000001</v>
      </c>
      <c r="Q342" s="1121">
        <f t="shared" si="22"/>
        <v>0</v>
      </c>
      <c r="R342" s="1122">
        <f t="shared" si="23"/>
        <v>0</v>
      </c>
      <c r="S342" s="175"/>
    </row>
    <row r="343" spans="1:19" ht="29.25" customHeight="1">
      <c r="A343" s="174">
        <v>319</v>
      </c>
      <c r="B343" s="174"/>
      <c r="C343" s="174">
        <f>C342+1</f>
        <v>299</v>
      </c>
      <c r="D343" s="709" t="s">
        <v>3358</v>
      </c>
      <c r="E343" s="292" t="s">
        <v>2992</v>
      </c>
      <c r="F343" s="174">
        <v>2248.84</v>
      </c>
      <c r="G343" s="174">
        <v>237</v>
      </c>
      <c r="H343" s="174">
        <v>237</v>
      </c>
      <c r="I343" s="260">
        <v>2550.12</v>
      </c>
      <c r="J343" s="174">
        <v>2550.12</v>
      </c>
      <c r="K343" s="174">
        <v>2550.12</v>
      </c>
      <c r="L343" s="174">
        <v>2550.12</v>
      </c>
      <c r="M343" s="174">
        <v>2743.8</v>
      </c>
      <c r="N343" s="174">
        <v>2743.8</v>
      </c>
      <c r="O343" s="1222">
        <f>'Material rate'!$T217</f>
        <v>2743.8</v>
      </c>
      <c r="P343" s="1103">
        <f>'Material rate'!$T217</f>
        <v>2743.8</v>
      </c>
      <c r="Q343" s="1121">
        <f t="shared" si="22"/>
        <v>0</v>
      </c>
      <c r="R343" s="1122">
        <f t="shared" si="23"/>
        <v>0</v>
      </c>
      <c r="S343" s="175"/>
    </row>
    <row r="344" spans="1:19" ht="23.25" customHeight="1">
      <c r="A344" s="174">
        <v>320</v>
      </c>
      <c r="B344" s="174"/>
      <c r="C344" s="174"/>
      <c r="D344" s="710" t="s">
        <v>3359</v>
      </c>
      <c r="E344" s="292"/>
      <c r="F344" s="174"/>
      <c r="G344" s="174"/>
      <c r="H344" s="174">
        <v>0</v>
      </c>
      <c r="I344" s="260"/>
      <c r="J344" s="174"/>
      <c r="K344" s="174"/>
      <c r="L344" s="174"/>
      <c r="M344" s="174"/>
      <c r="N344" s="174"/>
      <c r="O344" s="1222"/>
      <c r="P344" s="1103"/>
      <c r="Q344" s="1121">
        <f t="shared" si="22"/>
        <v>0</v>
      </c>
      <c r="R344" s="1122" t="e">
        <f t="shared" si="23"/>
        <v>#DIV/0!</v>
      </c>
      <c r="S344" s="175"/>
    </row>
    <row r="345" spans="1:19" ht="18">
      <c r="A345" s="174">
        <v>321</v>
      </c>
      <c r="B345" s="174"/>
      <c r="C345" s="174">
        <f>C343+1</f>
        <v>300</v>
      </c>
      <c r="D345" s="709" t="s">
        <v>1656</v>
      </c>
      <c r="E345" s="292" t="s">
        <v>2992</v>
      </c>
      <c r="F345" s="174">
        <v>2544.7399999999998</v>
      </c>
      <c r="G345" s="174">
        <v>199</v>
      </c>
      <c r="H345" s="174">
        <v>199</v>
      </c>
      <c r="I345" s="260">
        <v>2141.2400000000002</v>
      </c>
      <c r="J345" s="174">
        <v>2141.2400000000002</v>
      </c>
      <c r="K345" s="174">
        <v>2141.2400000000002</v>
      </c>
      <c r="L345" s="174">
        <v>2141.2400000000002</v>
      </c>
      <c r="M345" s="174">
        <v>2302.64</v>
      </c>
      <c r="N345" s="174">
        <v>2302.64</v>
      </c>
      <c r="O345" s="1222">
        <f>'Material rate'!$T219</f>
        <v>2302.64</v>
      </c>
      <c r="P345" s="1103">
        <f>'Material rate'!$T219</f>
        <v>2302.64</v>
      </c>
      <c r="Q345" s="1121">
        <f t="shared" si="22"/>
        <v>0</v>
      </c>
      <c r="R345" s="1122">
        <f t="shared" si="23"/>
        <v>0</v>
      </c>
      <c r="S345" s="175"/>
    </row>
    <row r="346" spans="1:19" ht="24.75" customHeight="1">
      <c r="A346" s="174">
        <v>322</v>
      </c>
      <c r="B346" s="174"/>
      <c r="C346" s="174">
        <f>C345+1</f>
        <v>301</v>
      </c>
      <c r="D346" s="709" t="s">
        <v>3358</v>
      </c>
      <c r="E346" s="292" t="s">
        <v>2992</v>
      </c>
      <c r="F346" s="174">
        <v>1291</v>
      </c>
      <c r="G346" s="174">
        <v>268</v>
      </c>
      <c r="H346" s="174">
        <v>268</v>
      </c>
      <c r="I346" s="260">
        <v>2883.68</v>
      </c>
      <c r="J346" s="174">
        <v>2883.68</v>
      </c>
      <c r="K346" s="174">
        <v>2883.68</v>
      </c>
      <c r="L346" s="174">
        <v>2883.68</v>
      </c>
      <c r="M346" s="174">
        <v>3098.88</v>
      </c>
      <c r="N346" s="174">
        <v>3098.88</v>
      </c>
      <c r="O346" s="1222">
        <f>'Material rate'!$T220</f>
        <v>3098.88</v>
      </c>
      <c r="P346" s="1103">
        <f>'Material rate'!$T220</f>
        <v>3098.88</v>
      </c>
      <c r="Q346" s="1121">
        <f t="shared" si="22"/>
        <v>0</v>
      </c>
      <c r="R346" s="1122">
        <f t="shared" si="23"/>
        <v>0</v>
      </c>
      <c r="S346" s="175"/>
    </row>
    <row r="347" spans="1:19">
      <c r="A347" s="174">
        <v>323</v>
      </c>
      <c r="B347" s="174"/>
      <c r="C347" s="174">
        <f>C346+1</f>
        <v>302</v>
      </c>
      <c r="D347" s="352" t="s">
        <v>1649</v>
      </c>
      <c r="E347" s="174"/>
      <c r="F347" s="260"/>
      <c r="G347" s="260"/>
      <c r="H347" s="260"/>
      <c r="I347" s="260"/>
      <c r="J347" s="260"/>
      <c r="K347" s="260"/>
      <c r="L347" s="260"/>
      <c r="M347" s="260"/>
      <c r="N347" s="260"/>
      <c r="O347" s="1218"/>
      <c r="P347" s="1097"/>
      <c r="Q347" s="1121">
        <f t="shared" si="22"/>
        <v>0</v>
      </c>
      <c r="R347" s="1122" t="e">
        <f t="shared" si="23"/>
        <v>#DIV/0!</v>
      </c>
      <c r="S347" s="175"/>
    </row>
    <row r="348" spans="1:19" ht="33.75" customHeight="1">
      <c r="A348" s="174">
        <v>324</v>
      </c>
      <c r="B348" s="174"/>
      <c r="C348" s="659"/>
      <c r="D348" s="1009" t="s">
        <v>3725</v>
      </c>
      <c r="E348" s="1010" t="s">
        <v>2992</v>
      </c>
      <c r="F348" s="690">
        <v>1508</v>
      </c>
      <c r="G348" s="690"/>
      <c r="H348" s="260"/>
      <c r="I348" s="260"/>
      <c r="J348" s="260"/>
      <c r="K348" s="260"/>
      <c r="L348" s="260"/>
      <c r="M348" s="260"/>
      <c r="N348" s="260"/>
      <c r="O348" s="1218"/>
      <c r="P348" s="1097"/>
      <c r="Q348" s="1121">
        <f t="shared" si="22"/>
        <v>0</v>
      </c>
      <c r="R348" s="1122" t="e">
        <f t="shared" si="23"/>
        <v>#DIV/0!</v>
      </c>
      <c r="S348" s="175"/>
    </row>
    <row r="349" spans="1:19" ht="48.75" customHeight="1">
      <c r="A349" s="174">
        <v>325</v>
      </c>
      <c r="B349" s="174"/>
      <c r="C349" s="1011"/>
      <c r="D349" s="1009" t="s">
        <v>3724</v>
      </c>
      <c r="E349" s="1010" t="s">
        <v>2992</v>
      </c>
      <c r="F349" s="1012">
        <v>1168.4000000000001</v>
      </c>
      <c r="G349" s="1012"/>
      <c r="H349" s="860"/>
      <c r="I349" s="260"/>
      <c r="J349" s="860"/>
      <c r="K349" s="860"/>
      <c r="L349" s="860"/>
      <c r="M349" s="860"/>
      <c r="N349" s="860"/>
      <c r="O349" s="1224"/>
      <c r="P349" s="1106"/>
      <c r="Q349" s="1121">
        <f t="shared" si="22"/>
        <v>0</v>
      </c>
      <c r="R349" s="1122" t="e">
        <f t="shared" si="23"/>
        <v>#DIV/0!</v>
      </c>
      <c r="S349" s="175"/>
    </row>
    <row r="350" spans="1:19" ht="47.25">
      <c r="A350" s="174">
        <v>326</v>
      </c>
      <c r="B350" s="174"/>
      <c r="C350" s="659">
        <f>C347+1</f>
        <v>303</v>
      </c>
      <c r="D350" s="1009" t="s">
        <v>4275</v>
      </c>
      <c r="E350" s="1010" t="s">
        <v>2992</v>
      </c>
      <c r="F350" s="659">
        <v>1167.46</v>
      </c>
      <c r="G350" s="659"/>
      <c r="H350" s="174"/>
      <c r="I350" s="260"/>
      <c r="J350" s="174"/>
      <c r="K350" s="174"/>
      <c r="L350" s="174"/>
      <c r="M350" s="174"/>
      <c r="N350" s="174"/>
      <c r="O350" s="1222"/>
      <c r="P350" s="1103"/>
      <c r="Q350" s="1121">
        <f t="shared" si="22"/>
        <v>0</v>
      </c>
      <c r="R350" s="1122" t="e">
        <f t="shared" si="23"/>
        <v>#DIV/0!</v>
      </c>
      <c r="S350" s="175"/>
    </row>
    <row r="351" spans="1:19" ht="19.5" customHeight="1">
      <c r="A351" s="174">
        <v>327</v>
      </c>
      <c r="B351" s="174"/>
      <c r="C351" s="174"/>
      <c r="D351" s="352" t="s">
        <v>1645</v>
      </c>
      <c r="E351" s="292" t="s">
        <v>2992</v>
      </c>
      <c r="F351" s="174">
        <v>455</v>
      </c>
      <c r="G351" s="174"/>
      <c r="H351" s="174">
        <v>0</v>
      </c>
      <c r="I351" s="260"/>
      <c r="J351" s="174"/>
      <c r="K351" s="174"/>
      <c r="L351" s="174"/>
      <c r="M351" s="174"/>
      <c r="N351" s="174"/>
      <c r="O351" s="1222"/>
      <c r="P351" s="1103"/>
      <c r="Q351" s="1121">
        <f t="shared" si="22"/>
        <v>0</v>
      </c>
      <c r="R351" s="1122" t="e">
        <f t="shared" si="23"/>
        <v>#DIV/0!</v>
      </c>
      <c r="S351" s="175"/>
    </row>
    <row r="352" spans="1:19" ht="36">
      <c r="A352" s="174">
        <v>328</v>
      </c>
      <c r="B352" s="174">
        <v>46</v>
      </c>
      <c r="C352" s="686">
        <f>C350+1</f>
        <v>304</v>
      </c>
      <c r="D352" s="711" t="s">
        <v>2417</v>
      </c>
      <c r="E352" s="686"/>
      <c r="F352" s="691"/>
      <c r="G352" s="691"/>
      <c r="H352" s="260">
        <v>0</v>
      </c>
      <c r="I352" s="260"/>
      <c r="J352" s="260"/>
      <c r="K352" s="260"/>
      <c r="L352" s="260"/>
      <c r="M352" s="260"/>
      <c r="N352" s="260"/>
      <c r="O352" s="1218"/>
      <c r="P352" s="1097"/>
      <c r="Q352" s="1121">
        <f t="shared" si="22"/>
        <v>0</v>
      </c>
      <c r="R352" s="1122" t="e">
        <f t="shared" si="23"/>
        <v>#DIV/0!</v>
      </c>
      <c r="S352" s="175"/>
    </row>
    <row r="353" spans="1:19" ht="31.5">
      <c r="A353" s="174">
        <v>329</v>
      </c>
      <c r="B353" s="174"/>
      <c r="C353" s="174"/>
      <c r="D353" s="352" t="s">
        <v>2792</v>
      </c>
      <c r="E353" s="174"/>
      <c r="F353" s="260"/>
      <c r="G353" s="260"/>
      <c r="H353" s="260">
        <v>0</v>
      </c>
      <c r="I353" s="260"/>
      <c r="J353" s="260"/>
      <c r="K353" s="260"/>
      <c r="L353" s="260"/>
      <c r="M353" s="260"/>
      <c r="N353" s="260"/>
      <c r="O353" s="1218"/>
      <c r="P353" s="1097"/>
      <c r="Q353" s="1121">
        <f t="shared" si="22"/>
        <v>0</v>
      </c>
      <c r="R353" s="1122" t="e">
        <f t="shared" si="23"/>
        <v>#DIV/0!</v>
      </c>
      <c r="S353" s="175"/>
    </row>
    <row r="354" spans="1:19" ht="19.5" customHeight="1">
      <c r="A354" s="174">
        <v>330</v>
      </c>
      <c r="B354" s="174"/>
      <c r="C354" s="174"/>
      <c r="D354" s="707" t="s">
        <v>2793</v>
      </c>
      <c r="E354" s="292" t="s">
        <v>1985</v>
      </c>
      <c r="F354" s="174">
        <v>2668.48</v>
      </c>
      <c r="G354" s="174">
        <v>302</v>
      </c>
      <c r="H354" s="174">
        <v>302</v>
      </c>
      <c r="I354" s="260">
        <v>3249.52</v>
      </c>
      <c r="J354" s="174">
        <v>3249.52</v>
      </c>
      <c r="K354" s="174">
        <v>3249.52</v>
      </c>
      <c r="L354" s="174">
        <v>3249.52</v>
      </c>
      <c r="M354" s="174">
        <v>3453.96</v>
      </c>
      <c r="N354" s="174">
        <v>3453.96</v>
      </c>
      <c r="O354" s="1222">
        <f>'Material rate'!$T1054</f>
        <v>3453.96</v>
      </c>
      <c r="P354" s="1103">
        <f>'Material rate'!$T1054</f>
        <v>3453.96</v>
      </c>
      <c r="Q354" s="1121">
        <f t="shared" si="22"/>
        <v>0</v>
      </c>
      <c r="R354" s="1122">
        <f t="shared" si="23"/>
        <v>0</v>
      </c>
      <c r="S354" s="175"/>
    </row>
    <row r="355" spans="1:19" ht="19.5" customHeight="1">
      <c r="A355" s="174">
        <v>331</v>
      </c>
      <c r="B355" s="174"/>
      <c r="C355" s="174"/>
      <c r="D355" s="707" t="s">
        <v>2794</v>
      </c>
      <c r="E355" s="292" t="s">
        <v>1985</v>
      </c>
      <c r="F355" s="174">
        <v>2111.3200000000002</v>
      </c>
      <c r="G355" s="174">
        <v>239</v>
      </c>
      <c r="H355" s="174">
        <v>239</v>
      </c>
      <c r="I355" s="260">
        <v>2571.64</v>
      </c>
      <c r="J355" s="174">
        <v>2571.64</v>
      </c>
      <c r="K355" s="174">
        <v>2571.64</v>
      </c>
      <c r="L355" s="174">
        <v>2571.64</v>
      </c>
      <c r="M355" s="174">
        <v>2733.04</v>
      </c>
      <c r="N355" s="174">
        <v>2733.04</v>
      </c>
      <c r="O355" s="1222">
        <f>'Material rate'!$T1053</f>
        <v>2733.04</v>
      </c>
      <c r="P355" s="1103">
        <f>'Material rate'!$T1053</f>
        <v>2733.04</v>
      </c>
      <c r="Q355" s="1121">
        <f t="shared" si="22"/>
        <v>0</v>
      </c>
      <c r="R355" s="1122">
        <f t="shared" si="23"/>
        <v>0</v>
      </c>
      <c r="S355" s="175"/>
    </row>
    <row r="356" spans="1:19" ht="19.5" customHeight="1">
      <c r="A356" s="174">
        <v>332</v>
      </c>
      <c r="B356" s="174"/>
      <c r="C356" s="174"/>
      <c r="D356" s="707" t="s">
        <v>2795</v>
      </c>
      <c r="E356" s="292" t="s">
        <v>1985</v>
      </c>
      <c r="F356" s="174">
        <v>1797.45</v>
      </c>
      <c r="G356" s="174">
        <v>0</v>
      </c>
      <c r="H356" s="174">
        <v>0</v>
      </c>
      <c r="I356" s="260">
        <v>0</v>
      </c>
      <c r="J356" s="260">
        <v>0</v>
      </c>
      <c r="K356" s="659">
        <v>0</v>
      </c>
      <c r="L356" s="659">
        <v>0</v>
      </c>
      <c r="M356" s="659">
        <v>0</v>
      </c>
      <c r="N356" s="659">
        <v>0</v>
      </c>
      <c r="O356" s="1222">
        <f>'Material rate'!$T1052</f>
        <v>0</v>
      </c>
      <c r="P356" s="1104">
        <f>'Material rate'!$T1052</f>
        <v>0</v>
      </c>
      <c r="Q356" s="1121">
        <f t="shared" si="22"/>
        <v>0</v>
      </c>
      <c r="R356" s="1122" t="e">
        <f t="shared" si="23"/>
        <v>#DIV/0!</v>
      </c>
      <c r="S356" s="175"/>
    </row>
    <row r="357" spans="1:19" ht="31.5">
      <c r="A357" s="174">
        <v>333</v>
      </c>
      <c r="B357" s="174"/>
      <c r="C357" s="174">
        <f>C352+1</f>
        <v>305</v>
      </c>
      <c r="D357" s="352" t="s">
        <v>2796</v>
      </c>
      <c r="E357" s="660"/>
      <c r="F357" s="174"/>
      <c r="G357" s="174"/>
      <c r="H357" s="174">
        <v>0</v>
      </c>
      <c r="I357" s="260"/>
      <c r="J357" s="174"/>
      <c r="K357" s="174"/>
      <c r="L357" s="174"/>
      <c r="M357" s="174"/>
      <c r="N357" s="174"/>
      <c r="O357" s="1222"/>
      <c r="P357" s="1103"/>
      <c r="Q357" s="1121">
        <f t="shared" si="22"/>
        <v>0</v>
      </c>
      <c r="R357" s="1122" t="e">
        <f t="shared" si="23"/>
        <v>#DIV/0!</v>
      </c>
      <c r="S357" s="175"/>
    </row>
    <row r="358" spans="1:19" ht="19.5" customHeight="1">
      <c r="A358" s="174">
        <v>334</v>
      </c>
      <c r="B358" s="174"/>
      <c r="C358" s="174"/>
      <c r="D358" s="707" t="s">
        <v>2795</v>
      </c>
      <c r="E358" s="292" t="s">
        <v>1985</v>
      </c>
      <c r="F358" s="174">
        <f>F356</f>
        <v>1797.45</v>
      </c>
      <c r="G358" s="174">
        <v>1797.45</v>
      </c>
      <c r="H358" s="659">
        <v>1797.45</v>
      </c>
      <c r="I358" s="260">
        <v>1797.45</v>
      </c>
      <c r="J358" s="260"/>
      <c r="K358" s="659"/>
      <c r="L358" s="659"/>
      <c r="M358" s="659"/>
      <c r="N358" s="659"/>
      <c r="O358" s="1222"/>
      <c r="P358" s="1104"/>
      <c r="Q358" s="1121">
        <f t="shared" si="22"/>
        <v>0</v>
      </c>
      <c r="R358" s="1122" t="e">
        <f t="shared" si="23"/>
        <v>#DIV/0!</v>
      </c>
      <c r="S358" s="175"/>
    </row>
    <row r="359" spans="1:19" ht="31.5">
      <c r="A359" s="174">
        <v>335</v>
      </c>
      <c r="B359" s="174" t="s">
        <v>5317</v>
      </c>
      <c r="C359" s="174">
        <f>C357+1</f>
        <v>306</v>
      </c>
      <c r="D359" s="352" t="s">
        <v>2093</v>
      </c>
      <c r="E359" s="292" t="s">
        <v>1985</v>
      </c>
      <c r="F359" s="174">
        <v>344.32</v>
      </c>
      <c r="G359" s="174">
        <v>34</v>
      </c>
      <c r="H359" s="174">
        <v>34</v>
      </c>
      <c r="I359" s="260" t="e">
        <v>#REF!</v>
      </c>
      <c r="J359" s="174">
        <v>365.84000000000003</v>
      </c>
      <c r="K359" s="174">
        <v>365.84000000000003</v>
      </c>
      <c r="L359" s="174">
        <v>365.84000000000003</v>
      </c>
      <c r="M359" s="174">
        <v>387.36</v>
      </c>
      <c r="N359" s="174">
        <v>387.36</v>
      </c>
      <c r="O359" s="1222">
        <f>'Material rate'!$T1065</f>
        <v>387.36</v>
      </c>
      <c r="P359" s="1103">
        <f>'Material rate'!$T1065</f>
        <v>387.36</v>
      </c>
      <c r="Q359" s="1121">
        <f t="shared" si="22"/>
        <v>0</v>
      </c>
      <c r="R359" s="1122">
        <f t="shared" si="23"/>
        <v>0</v>
      </c>
      <c r="S359" s="175"/>
    </row>
    <row r="360" spans="1:19" ht="31.5">
      <c r="A360" s="174">
        <v>336</v>
      </c>
      <c r="B360" s="174">
        <v>45</v>
      </c>
      <c r="C360" s="174"/>
      <c r="D360" s="352" t="s">
        <v>4418</v>
      </c>
      <c r="E360" s="292"/>
      <c r="F360" s="174"/>
      <c r="G360" s="174"/>
      <c r="H360" s="174">
        <v>0</v>
      </c>
      <c r="I360" s="260"/>
      <c r="J360" s="174"/>
      <c r="K360" s="174"/>
      <c r="L360" s="174"/>
      <c r="M360" s="174"/>
      <c r="N360" s="174"/>
      <c r="O360" s="1222"/>
      <c r="P360" s="1103"/>
      <c r="Q360" s="1121">
        <f t="shared" si="22"/>
        <v>0</v>
      </c>
      <c r="R360" s="1122" t="e">
        <f t="shared" si="23"/>
        <v>#DIV/0!</v>
      </c>
      <c r="S360" s="175"/>
    </row>
    <row r="361" spans="1:19" ht="26.25">
      <c r="A361" s="174">
        <v>337</v>
      </c>
      <c r="B361" s="174">
        <v>4</v>
      </c>
      <c r="C361" s="686">
        <f>C359+1</f>
        <v>307</v>
      </c>
      <c r="D361" s="712" t="s">
        <v>2343</v>
      </c>
      <c r="E361" s="687" t="s">
        <v>1985</v>
      </c>
      <c r="F361" s="691">
        <v>7275</v>
      </c>
      <c r="G361" s="691">
        <v>7493</v>
      </c>
      <c r="H361" s="260">
        <v>7493</v>
      </c>
      <c r="I361" s="260">
        <v>7493</v>
      </c>
      <c r="J361" s="260">
        <v>7493</v>
      </c>
      <c r="K361" s="260">
        <v>7493</v>
      </c>
      <c r="L361" s="260">
        <v>7493</v>
      </c>
      <c r="M361" s="260">
        <v>7867</v>
      </c>
      <c r="N361" s="260">
        <v>7867</v>
      </c>
      <c r="O361" s="1218">
        <f>'Material rate'!$T1028</f>
        <v>7867</v>
      </c>
      <c r="P361" s="1097">
        <f>'Material rate'!$T1028</f>
        <v>7867</v>
      </c>
      <c r="Q361" s="1121">
        <f t="shared" si="22"/>
        <v>0</v>
      </c>
      <c r="R361" s="1122">
        <f t="shared" si="23"/>
        <v>0</v>
      </c>
      <c r="S361" s="175"/>
    </row>
    <row r="362" spans="1:19" ht="45.75" customHeight="1">
      <c r="A362" s="174">
        <v>338</v>
      </c>
      <c r="B362" s="174"/>
      <c r="C362" s="686">
        <f t="shared" ref="C362:C370" si="25">C361+1</f>
        <v>308</v>
      </c>
      <c r="D362" s="712" t="str">
        <f>'Material rate'!B1029</f>
        <v>UPVC Single Door with half panel half glass (frame 60*60 mm, sash 60*104 mm, white colour with 5mm glass)</v>
      </c>
      <c r="E362" s="687" t="s">
        <v>1985</v>
      </c>
      <c r="F362" s="691">
        <v>7975</v>
      </c>
      <c r="G362" s="691">
        <v>8214</v>
      </c>
      <c r="H362" s="260">
        <v>8214</v>
      </c>
      <c r="I362" s="260">
        <v>8214</v>
      </c>
      <c r="J362" s="260">
        <v>8214</v>
      </c>
      <c r="K362" s="260">
        <v>8214</v>
      </c>
      <c r="L362" s="260">
        <v>8214</v>
      </c>
      <c r="M362" s="260">
        <v>8624</v>
      </c>
      <c r="N362" s="260">
        <v>8624</v>
      </c>
      <c r="O362" s="1218">
        <f>'Material rate'!$T1029</f>
        <v>8624</v>
      </c>
      <c r="P362" s="1097">
        <f>'Material rate'!$T1029</f>
        <v>8624</v>
      </c>
      <c r="Q362" s="1121">
        <f t="shared" si="22"/>
        <v>0</v>
      </c>
      <c r="R362" s="1122">
        <f t="shared" si="23"/>
        <v>0</v>
      </c>
      <c r="S362" s="175"/>
    </row>
    <row r="363" spans="1:19" ht="26.25">
      <c r="A363" s="174">
        <v>339</v>
      </c>
      <c r="B363" s="174"/>
      <c r="C363" s="686">
        <f t="shared" si="25"/>
        <v>309</v>
      </c>
      <c r="D363" s="712" t="s">
        <v>3784</v>
      </c>
      <c r="E363" s="687" t="s">
        <v>1985</v>
      </c>
      <c r="F363" s="691">
        <v>8085</v>
      </c>
      <c r="G363" s="691">
        <v>8328</v>
      </c>
      <c r="H363" s="260">
        <v>8328</v>
      </c>
      <c r="I363" s="260">
        <v>8328</v>
      </c>
      <c r="J363" s="260">
        <v>8328</v>
      </c>
      <c r="K363" s="260">
        <v>8328</v>
      </c>
      <c r="L363" s="260">
        <v>8328</v>
      </c>
      <c r="M363" s="260">
        <v>8744</v>
      </c>
      <c r="N363" s="260">
        <v>8744</v>
      </c>
      <c r="O363" s="1218">
        <f>'Material rate'!$T1030</f>
        <v>8744</v>
      </c>
      <c r="P363" s="1097">
        <f>'Material rate'!$T1030</f>
        <v>8744</v>
      </c>
      <c r="Q363" s="1121">
        <f t="shared" si="22"/>
        <v>0</v>
      </c>
      <c r="R363" s="1122">
        <f t="shared" si="23"/>
        <v>0</v>
      </c>
      <c r="S363" s="175"/>
    </row>
    <row r="364" spans="1:19" ht="39">
      <c r="A364" s="174">
        <v>340</v>
      </c>
      <c r="B364" s="174"/>
      <c r="C364" s="686">
        <f t="shared" si="25"/>
        <v>310</v>
      </c>
      <c r="D364" s="712" t="s">
        <v>3779</v>
      </c>
      <c r="E364" s="687" t="s">
        <v>1985</v>
      </c>
      <c r="F364" s="691">
        <v>10051</v>
      </c>
      <c r="G364" s="691">
        <v>10353</v>
      </c>
      <c r="H364" s="260">
        <v>10353</v>
      </c>
      <c r="I364" s="260">
        <v>10353</v>
      </c>
      <c r="J364" s="260">
        <v>10353</v>
      </c>
      <c r="K364" s="260">
        <v>10353</v>
      </c>
      <c r="L364" s="260">
        <v>10353</v>
      </c>
      <c r="M364" s="260">
        <v>10767</v>
      </c>
      <c r="N364" s="260">
        <v>10767</v>
      </c>
      <c r="O364" s="1218">
        <f>'Material rate'!$T1037</f>
        <v>10767</v>
      </c>
      <c r="P364" s="1097">
        <f>'Material rate'!$T1037</f>
        <v>10767</v>
      </c>
      <c r="Q364" s="1121">
        <f t="shared" si="22"/>
        <v>0</v>
      </c>
      <c r="R364" s="1122">
        <f t="shared" si="23"/>
        <v>0</v>
      </c>
      <c r="S364" s="175"/>
    </row>
    <row r="365" spans="1:19" ht="26.25">
      <c r="A365" s="174">
        <v>341</v>
      </c>
      <c r="B365" s="174"/>
      <c r="C365" s="686">
        <f t="shared" si="25"/>
        <v>311</v>
      </c>
      <c r="D365" s="712" t="s">
        <v>5318</v>
      </c>
      <c r="E365" s="687" t="s">
        <v>1985</v>
      </c>
      <c r="F365" s="691">
        <v>6531</v>
      </c>
      <c r="G365" s="691">
        <v>9991</v>
      </c>
      <c r="H365" s="260">
        <v>9991</v>
      </c>
      <c r="I365" s="260">
        <v>9991</v>
      </c>
      <c r="J365" s="260">
        <v>9991</v>
      </c>
      <c r="K365" s="260">
        <v>9991</v>
      </c>
      <c r="L365" s="260">
        <v>9991</v>
      </c>
      <c r="M365" s="260">
        <v>10490</v>
      </c>
      <c r="N365" s="260">
        <v>10490</v>
      </c>
      <c r="O365" s="1218">
        <f>'Material rate'!$T1034</f>
        <v>10490</v>
      </c>
      <c r="P365" s="1097">
        <f>'Material rate'!$T1034</f>
        <v>10490</v>
      </c>
      <c r="Q365" s="1121">
        <f t="shared" si="22"/>
        <v>0</v>
      </c>
      <c r="R365" s="1122">
        <f t="shared" si="23"/>
        <v>0</v>
      </c>
      <c r="S365" s="175"/>
    </row>
    <row r="366" spans="1:19" ht="26.25">
      <c r="A366" s="174">
        <v>342</v>
      </c>
      <c r="B366" s="174">
        <v>1</v>
      </c>
      <c r="C366" s="686">
        <f t="shared" si="25"/>
        <v>312</v>
      </c>
      <c r="D366" s="712" t="s">
        <v>3781</v>
      </c>
      <c r="E366" s="687" t="s">
        <v>1985</v>
      </c>
      <c r="F366" s="691">
        <v>9160</v>
      </c>
      <c r="G366" s="691">
        <v>7215</v>
      </c>
      <c r="H366" s="260">
        <v>7215</v>
      </c>
      <c r="I366" s="260">
        <v>7215</v>
      </c>
      <c r="J366" s="260">
        <v>7215</v>
      </c>
      <c r="K366" s="260">
        <v>7215</v>
      </c>
      <c r="L366" s="260">
        <v>7215</v>
      </c>
      <c r="M366" s="260">
        <v>7575</v>
      </c>
      <c r="N366" s="260">
        <v>7575</v>
      </c>
      <c r="O366" s="1218">
        <f>'Material rate'!$T1025</f>
        <v>7575</v>
      </c>
      <c r="P366" s="1097">
        <f>'Material rate'!$T1025</f>
        <v>7575</v>
      </c>
      <c r="Q366" s="1121">
        <f t="shared" si="22"/>
        <v>0</v>
      </c>
      <c r="R366" s="1122">
        <f t="shared" si="23"/>
        <v>0</v>
      </c>
      <c r="S366" s="175"/>
    </row>
    <row r="367" spans="1:19" ht="26.25">
      <c r="A367" s="174">
        <v>343</v>
      </c>
      <c r="B367" s="174">
        <v>2</v>
      </c>
      <c r="C367" s="686">
        <f t="shared" si="25"/>
        <v>313</v>
      </c>
      <c r="D367" s="712" t="s">
        <v>3782</v>
      </c>
      <c r="E367" s="687" t="s">
        <v>1985</v>
      </c>
      <c r="F367" s="691">
        <v>8675</v>
      </c>
      <c r="G367" s="691">
        <v>6664</v>
      </c>
      <c r="H367" s="260">
        <v>6664</v>
      </c>
      <c r="I367" s="260">
        <v>6664</v>
      </c>
      <c r="J367" s="260">
        <v>6664</v>
      </c>
      <c r="K367" s="260">
        <v>6664</v>
      </c>
      <c r="L367" s="260">
        <v>6664</v>
      </c>
      <c r="M367" s="260">
        <v>6997</v>
      </c>
      <c r="N367" s="260">
        <v>6997</v>
      </c>
      <c r="O367" s="1218">
        <f>'Material rate'!$T1026</f>
        <v>6997</v>
      </c>
      <c r="P367" s="1097">
        <f>'Material rate'!$T1026</f>
        <v>6997</v>
      </c>
      <c r="Q367" s="1121">
        <f t="shared" si="22"/>
        <v>0</v>
      </c>
      <c r="R367" s="1122">
        <f t="shared" si="23"/>
        <v>0</v>
      </c>
      <c r="S367" s="175"/>
    </row>
    <row r="368" spans="1:19" ht="26.25">
      <c r="A368" s="174">
        <v>344</v>
      </c>
      <c r="B368" s="174"/>
      <c r="C368" s="686">
        <f t="shared" si="25"/>
        <v>314</v>
      </c>
      <c r="D368" s="712" t="s">
        <v>4377</v>
      </c>
      <c r="E368" s="687" t="s">
        <v>1985</v>
      </c>
      <c r="F368" s="691">
        <v>8625</v>
      </c>
      <c r="G368" s="691">
        <v>8884</v>
      </c>
      <c r="H368" s="260">
        <v>8884</v>
      </c>
      <c r="I368" s="260">
        <v>8884</v>
      </c>
      <c r="J368" s="260">
        <v>8884</v>
      </c>
      <c r="K368" s="260">
        <v>8884</v>
      </c>
      <c r="L368" s="260">
        <v>8884</v>
      </c>
      <c r="M368" s="260">
        <v>9328</v>
      </c>
      <c r="N368" s="260">
        <v>9328</v>
      </c>
      <c r="O368" s="1218">
        <f>'Material rate'!$T1032</f>
        <v>9328</v>
      </c>
      <c r="P368" s="1097">
        <f>'Material rate'!$T1032</f>
        <v>9328</v>
      </c>
      <c r="Q368" s="1121">
        <f t="shared" si="22"/>
        <v>0</v>
      </c>
      <c r="R368" s="1122">
        <f t="shared" si="23"/>
        <v>0</v>
      </c>
      <c r="S368" s="175"/>
    </row>
    <row r="369" spans="1:19" ht="26.25">
      <c r="A369" s="174">
        <v>345</v>
      </c>
      <c r="B369" s="174"/>
      <c r="C369" s="686">
        <f t="shared" si="25"/>
        <v>315</v>
      </c>
      <c r="D369" s="712" t="s">
        <v>4378</v>
      </c>
      <c r="E369" s="687" t="s">
        <v>1985</v>
      </c>
      <c r="F369" s="691">
        <v>8355</v>
      </c>
      <c r="G369" s="691">
        <v>8606</v>
      </c>
      <c r="H369" s="260">
        <v>8606</v>
      </c>
      <c r="I369" s="260">
        <v>8606</v>
      </c>
      <c r="J369" s="260">
        <v>8606</v>
      </c>
      <c r="K369" s="260">
        <v>8606</v>
      </c>
      <c r="L369" s="260">
        <v>8606</v>
      </c>
      <c r="M369" s="260">
        <v>9036</v>
      </c>
      <c r="N369" s="260">
        <v>9036</v>
      </c>
      <c r="O369" s="1218">
        <f>'Material rate'!$T1033</f>
        <v>9036</v>
      </c>
      <c r="P369" s="1097">
        <f>'Material rate'!$T1033</f>
        <v>9036</v>
      </c>
      <c r="Q369" s="1121">
        <f t="shared" si="22"/>
        <v>0</v>
      </c>
      <c r="R369" s="1122">
        <f t="shared" si="23"/>
        <v>0</v>
      </c>
      <c r="S369" s="175"/>
    </row>
    <row r="370" spans="1:19" ht="26.25">
      <c r="A370" s="174">
        <v>346</v>
      </c>
      <c r="B370" s="174"/>
      <c r="C370" s="686">
        <f t="shared" si="25"/>
        <v>316</v>
      </c>
      <c r="D370" s="712" t="s">
        <v>4379</v>
      </c>
      <c r="E370" s="687" t="s">
        <v>1985</v>
      </c>
      <c r="F370" s="691">
        <v>8625</v>
      </c>
      <c r="G370" s="691">
        <v>8884</v>
      </c>
      <c r="H370" s="260">
        <v>8884</v>
      </c>
      <c r="I370" s="260">
        <v>8884</v>
      </c>
      <c r="J370" s="260">
        <v>8884</v>
      </c>
      <c r="K370" s="260">
        <v>8884</v>
      </c>
      <c r="L370" s="260">
        <v>8884</v>
      </c>
      <c r="M370" s="260">
        <v>9328</v>
      </c>
      <c r="N370" s="260">
        <v>9328</v>
      </c>
      <c r="O370" s="1218">
        <f>'Material rate'!$T1031</f>
        <v>9328</v>
      </c>
      <c r="P370" s="1097">
        <f>'Material rate'!$T1031</f>
        <v>9328</v>
      </c>
      <c r="Q370" s="1121">
        <f t="shared" si="22"/>
        <v>0</v>
      </c>
      <c r="R370" s="1122">
        <f t="shared" si="23"/>
        <v>0</v>
      </c>
      <c r="S370" s="175"/>
    </row>
    <row r="371" spans="1:19" ht="74.25">
      <c r="A371" s="174">
        <v>347</v>
      </c>
      <c r="B371" s="174"/>
      <c r="C371" s="174"/>
      <c r="D371" s="864" t="s">
        <v>4417</v>
      </c>
      <c r="E371" s="292"/>
      <c r="F371" s="174"/>
      <c r="G371" s="174"/>
      <c r="H371" s="174">
        <v>0</v>
      </c>
      <c r="I371" s="260"/>
      <c r="J371" s="174"/>
      <c r="K371" s="174"/>
      <c r="L371" s="174"/>
      <c r="M371" s="174"/>
      <c r="N371" s="174"/>
      <c r="O371" s="1222"/>
      <c r="P371" s="1103"/>
      <c r="Q371" s="1121">
        <f t="shared" si="22"/>
        <v>0</v>
      </c>
      <c r="R371" s="1122" t="e">
        <f t="shared" si="23"/>
        <v>#DIV/0!</v>
      </c>
      <c r="S371" s="175"/>
    </row>
    <row r="372" spans="1:19" ht="63">
      <c r="A372" s="174">
        <v>349</v>
      </c>
      <c r="B372" s="174"/>
      <c r="C372" s="174">
        <f>C370+1</f>
        <v>317</v>
      </c>
      <c r="D372" s="316" t="s">
        <v>2142</v>
      </c>
      <c r="E372" s="292" t="s">
        <v>1985</v>
      </c>
      <c r="F372" s="174">
        <v>516.48</v>
      </c>
      <c r="G372" s="174"/>
      <c r="H372" s="174">
        <v>0</v>
      </c>
      <c r="I372" s="260"/>
      <c r="J372" s="174"/>
      <c r="K372" s="174"/>
      <c r="L372" s="174"/>
      <c r="M372" s="174"/>
      <c r="N372" s="174"/>
      <c r="O372" s="1222"/>
      <c r="P372" s="1103"/>
      <c r="Q372" s="1121">
        <f t="shared" si="22"/>
        <v>0</v>
      </c>
      <c r="R372" s="1122" t="e">
        <f t="shared" si="23"/>
        <v>#DIV/0!</v>
      </c>
      <c r="S372" s="175"/>
    </row>
    <row r="373" spans="1:19" ht="63">
      <c r="A373" s="174">
        <v>350</v>
      </c>
      <c r="B373" s="174"/>
      <c r="C373" s="174">
        <f>C372+1</f>
        <v>318</v>
      </c>
      <c r="D373" s="1007" t="s">
        <v>2143</v>
      </c>
      <c r="E373" s="1008" t="s">
        <v>1985</v>
      </c>
      <c r="F373" s="580">
        <v>559.52</v>
      </c>
      <c r="G373" s="580">
        <v>559.52</v>
      </c>
      <c r="H373" s="580">
        <v>559.52</v>
      </c>
      <c r="I373" s="260">
        <v>559.52</v>
      </c>
      <c r="J373" s="689"/>
      <c r="K373" s="659"/>
      <c r="L373" s="659"/>
      <c r="M373" s="659"/>
      <c r="N373" s="659"/>
      <c r="O373" s="1222"/>
      <c r="P373" s="1104"/>
      <c r="Q373" s="1121">
        <f t="shared" si="22"/>
        <v>0</v>
      </c>
      <c r="R373" s="1122" t="e">
        <f t="shared" si="23"/>
        <v>#DIV/0!</v>
      </c>
      <c r="S373" s="175"/>
    </row>
    <row r="374" spans="1:19" ht="63">
      <c r="A374" s="174">
        <v>351</v>
      </c>
      <c r="B374" s="174"/>
      <c r="C374" s="174">
        <f t="shared" ref="C374:C379" si="26">C373+1</f>
        <v>319</v>
      </c>
      <c r="D374" s="316" t="s">
        <v>2144</v>
      </c>
      <c r="E374" s="292" t="s">
        <v>1985</v>
      </c>
      <c r="F374" s="174">
        <v>494.96</v>
      </c>
      <c r="G374" s="174"/>
      <c r="H374" s="174">
        <v>0</v>
      </c>
      <c r="I374" s="260"/>
      <c r="J374" s="174"/>
      <c r="K374" s="174"/>
      <c r="L374" s="174"/>
      <c r="M374" s="174"/>
      <c r="N374" s="174"/>
      <c r="O374" s="1222"/>
      <c r="P374" s="1103"/>
      <c r="Q374" s="1121">
        <f t="shared" ref="Q374:Q437" si="27">O374-M374</f>
        <v>0</v>
      </c>
      <c r="R374" s="1122" t="e">
        <f t="shared" si="23"/>
        <v>#DIV/0!</v>
      </c>
      <c r="S374" s="175"/>
    </row>
    <row r="375" spans="1:19" ht="30.75" customHeight="1">
      <c r="A375" s="174">
        <v>352</v>
      </c>
      <c r="B375" s="174"/>
      <c r="C375" s="174">
        <f t="shared" si="26"/>
        <v>320</v>
      </c>
      <c r="D375" s="316" t="s">
        <v>2145</v>
      </c>
      <c r="E375" s="292" t="s">
        <v>1985</v>
      </c>
      <c r="F375" s="174">
        <v>581.04</v>
      </c>
      <c r="G375" s="174"/>
      <c r="H375" s="174">
        <v>0</v>
      </c>
      <c r="I375" s="260"/>
      <c r="J375" s="174"/>
      <c r="K375" s="174"/>
      <c r="L375" s="174"/>
      <c r="M375" s="174"/>
      <c r="N375" s="174"/>
      <c r="O375" s="1222"/>
      <c r="P375" s="1103"/>
      <c r="Q375" s="1121">
        <f t="shared" si="27"/>
        <v>0</v>
      </c>
      <c r="R375" s="1122" t="e">
        <f t="shared" si="23"/>
        <v>#DIV/0!</v>
      </c>
      <c r="S375" s="175"/>
    </row>
    <row r="376" spans="1:19" ht="63">
      <c r="A376" s="174">
        <v>353</v>
      </c>
      <c r="B376" s="174"/>
      <c r="C376" s="174">
        <f t="shared" si="26"/>
        <v>321</v>
      </c>
      <c r="D376" s="316" t="s">
        <v>1444</v>
      </c>
      <c r="E376" s="292" t="s">
        <v>1039</v>
      </c>
      <c r="F376" s="174">
        <v>565</v>
      </c>
      <c r="G376" s="174"/>
      <c r="H376" s="174">
        <v>0</v>
      </c>
      <c r="I376" s="260"/>
      <c r="J376" s="174"/>
      <c r="K376" s="174"/>
      <c r="L376" s="174"/>
      <c r="M376" s="174"/>
      <c r="N376" s="174"/>
      <c r="O376" s="1222"/>
      <c r="P376" s="1103"/>
      <c r="Q376" s="1121">
        <f t="shared" si="27"/>
        <v>0</v>
      </c>
      <c r="R376" s="1122" t="e">
        <f t="shared" si="23"/>
        <v>#DIV/0!</v>
      </c>
      <c r="S376" s="175"/>
    </row>
    <row r="377" spans="1:19" ht="31.5">
      <c r="A377" s="174">
        <v>354</v>
      </c>
      <c r="B377" s="174"/>
      <c r="C377" s="174">
        <f t="shared" si="26"/>
        <v>322</v>
      </c>
      <c r="D377" s="316" t="s">
        <v>2146</v>
      </c>
      <c r="E377" s="292" t="s">
        <v>1039</v>
      </c>
      <c r="F377" s="174">
        <v>1558</v>
      </c>
      <c r="G377" s="174"/>
      <c r="H377" s="174">
        <v>0</v>
      </c>
      <c r="I377" s="260"/>
      <c r="J377" s="174"/>
      <c r="K377" s="174"/>
      <c r="L377" s="174"/>
      <c r="M377" s="174"/>
      <c r="N377" s="174"/>
      <c r="O377" s="1222"/>
      <c r="P377" s="1103"/>
      <c r="Q377" s="1121">
        <f t="shared" si="27"/>
        <v>0</v>
      </c>
      <c r="R377" s="1122" t="e">
        <f t="shared" si="23"/>
        <v>#DIV/0!</v>
      </c>
      <c r="S377" s="175"/>
    </row>
    <row r="378" spans="1:19" ht="63">
      <c r="A378" s="174">
        <v>355</v>
      </c>
      <c r="B378" s="174"/>
      <c r="C378" s="174">
        <f t="shared" si="26"/>
        <v>323</v>
      </c>
      <c r="D378" s="316" t="s">
        <v>1087</v>
      </c>
      <c r="E378" s="292" t="s">
        <v>1985</v>
      </c>
      <c r="F378" s="174">
        <v>355.08</v>
      </c>
      <c r="G378" s="174"/>
      <c r="H378" s="174">
        <v>0</v>
      </c>
      <c r="I378" s="260"/>
      <c r="J378" s="174"/>
      <c r="K378" s="174"/>
      <c r="L378" s="174"/>
      <c r="M378" s="174"/>
      <c r="N378" s="174"/>
      <c r="O378" s="1222"/>
      <c r="P378" s="1103"/>
      <c r="Q378" s="1121">
        <f t="shared" si="27"/>
        <v>0</v>
      </c>
      <c r="R378" s="1122" t="e">
        <f t="shared" si="23"/>
        <v>#DIV/0!</v>
      </c>
      <c r="S378" s="175"/>
    </row>
    <row r="379" spans="1:19" ht="61.5">
      <c r="A379" s="174">
        <v>356</v>
      </c>
      <c r="B379" s="174"/>
      <c r="C379" s="174">
        <f t="shared" si="26"/>
        <v>324</v>
      </c>
      <c r="D379" s="316" t="s">
        <v>3679</v>
      </c>
      <c r="E379" s="292" t="s">
        <v>1039</v>
      </c>
      <c r="F379" s="174">
        <v>6051.6</v>
      </c>
      <c r="G379" s="174"/>
      <c r="H379" s="174">
        <v>0</v>
      </c>
      <c r="I379" s="260"/>
      <c r="J379" s="174"/>
      <c r="K379" s="174"/>
      <c r="L379" s="174"/>
      <c r="M379" s="174"/>
      <c r="N379" s="174"/>
      <c r="O379" s="1222"/>
      <c r="P379" s="1103"/>
      <c r="Q379" s="1121">
        <f t="shared" si="27"/>
        <v>0</v>
      </c>
      <c r="R379" s="1122" t="e">
        <f t="shared" si="23"/>
        <v>#DIV/0!</v>
      </c>
      <c r="S379" s="175"/>
    </row>
    <row r="380" spans="1:19" ht="19.5" customHeight="1">
      <c r="A380" s="174">
        <v>357</v>
      </c>
      <c r="B380" s="174"/>
      <c r="C380" s="174"/>
      <c r="D380" s="316" t="s">
        <v>1446</v>
      </c>
      <c r="E380" s="660"/>
      <c r="F380" s="174"/>
      <c r="G380" s="174"/>
      <c r="H380" s="174">
        <v>0</v>
      </c>
      <c r="I380" s="260"/>
      <c r="J380" s="174"/>
      <c r="K380" s="174"/>
      <c r="L380" s="174"/>
      <c r="M380" s="174"/>
      <c r="N380" s="174"/>
      <c r="O380" s="1222"/>
      <c r="P380" s="1103"/>
      <c r="Q380" s="1121">
        <f t="shared" si="27"/>
        <v>0</v>
      </c>
      <c r="R380" s="1122" t="e">
        <f t="shared" si="23"/>
        <v>#DIV/0!</v>
      </c>
      <c r="S380" s="175"/>
    </row>
    <row r="381" spans="1:19" ht="72.75" customHeight="1">
      <c r="A381" s="174">
        <v>358</v>
      </c>
      <c r="B381" s="174"/>
      <c r="C381" s="174">
        <f>C379+1</f>
        <v>325</v>
      </c>
      <c r="D381" s="713" t="s">
        <v>1447</v>
      </c>
      <c r="E381" s="292" t="s">
        <v>1985</v>
      </c>
      <c r="F381" s="174">
        <v>3658.4</v>
      </c>
      <c r="G381" s="174"/>
      <c r="H381" s="174">
        <v>0</v>
      </c>
      <c r="I381" s="260"/>
      <c r="J381" s="174"/>
      <c r="K381" s="174"/>
      <c r="L381" s="174"/>
      <c r="M381" s="174"/>
      <c r="N381" s="174"/>
      <c r="O381" s="1222"/>
      <c r="P381" s="1103"/>
      <c r="Q381" s="1121">
        <f t="shared" si="27"/>
        <v>0</v>
      </c>
      <c r="R381" s="1122" t="e">
        <f t="shared" si="23"/>
        <v>#DIV/0!</v>
      </c>
      <c r="S381" s="175"/>
    </row>
    <row r="382" spans="1:19" ht="47.25">
      <c r="A382" s="174">
        <v>359</v>
      </c>
      <c r="B382" s="174"/>
      <c r="C382" s="174">
        <f t="shared" ref="C382:C387" si="28">C381+1</f>
        <v>326</v>
      </c>
      <c r="D382" s="713" t="s">
        <v>1162</v>
      </c>
      <c r="E382" s="292" t="s">
        <v>1985</v>
      </c>
      <c r="F382" s="174">
        <v>1721.6</v>
      </c>
      <c r="G382" s="174"/>
      <c r="H382" s="174">
        <v>0</v>
      </c>
      <c r="I382" s="260"/>
      <c r="J382" s="174"/>
      <c r="K382" s="174"/>
      <c r="L382" s="174"/>
      <c r="M382" s="174"/>
      <c r="N382" s="174"/>
      <c r="O382" s="1222"/>
      <c r="P382" s="1103"/>
      <c r="Q382" s="1121">
        <f t="shared" si="27"/>
        <v>0</v>
      </c>
      <c r="R382" s="1122" t="e">
        <f t="shared" si="23"/>
        <v>#DIV/0!</v>
      </c>
      <c r="S382" s="175"/>
    </row>
    <row r="383" spans="1:19" ht="46.5" customHeight="1">
      <c r="A383" s="174">
        <v>360</v>
      </c>
      <c r="B383" s="174"/>
      <c r="C383" s="174">
        <f t="shared" si="28"/>
        <v>327</v>
      </c>
      <c r="D383" s="713" t="s">
        <v>2832</v>
      </c>
      <c r="E383" s="292" t="s">
        <v>1985</v>
      </c>
      <c r="F383" s="174">
        <v>1441.84</v>
      </c>
      <c r="G383" s="174"/>
      <c r="H383" s="174">
        <v>0</v>
      </c>
      <c r="I383" s="260"/>
      <c r="J383" s="174"/>
      <c r="K383" s="174"/>
      <c r="L383" s="174"/>
      <c r="M383" s="174"/>
      <c r="N383" s="174"/>
      <c r="O383" s="1222"/>
      <c r="P383" s="1103"/>
      <c r="Q383" s="1121">
        <f t="shared" si="27"/>
        <v>0</v>
      </c>
      <c r="R383" s="1122" t="e">
        <f t="shared" si="23"/>
        <v>#DIV/0!</v>
      </c>
      <c r="S383" s="175"/>
    </row>
    <row r="384" spans="1:19" ht="19.5" customHeight="1">
      <c r="A384" s="174">
        <v>361</v>
      </c>
      <c r="B384" s="174"/>
      <c r="C384" s="174">
        <f t="shared" si="28"/>
        <v>328</v>
      </c>
      <c r="D384" s="352" t="s">
        <v>2390</v>
      </c>
      <c r="E384" s="292" t="s">
        <v>1039</v>
      </c>
      <c r="F384" s="174">
        <v>393.6</v>
      </c>
      <c r="G384" s="174"/>
      <c r="H384" s="174">
        <v>0</v>
      </c>
      <c r="I384" s="260"/>
      <c r="J384" s="174"/>
      <c r="K384" s="174"/>
      <c r="L384" s="174"/>
      <c r="M384" s="174"/>
      <c r="N384" s="174"/>
      <c r="O384" s="1222"/>
      <c r="P384" s="1103"/>
      <c r="Q384" s="1121">
        <f t="shared" si="27"/>
        <v>0</v>
      </c>
      <c r="R384" s="1122" t="e">
        <f t="shared" si="23"/>
        <v>#DIV/0!</v>
      </c>
      <c r="S384" s="175"/>
    </row>
    <row r="385" spans="1:19" ht="47.25">
      <c r="A385" s="174">
        <v>362</v>
      </c>
      <c r="B385" s="174"/>
      <c r="C385" s="174">
        <f t="shared" si="28"/>
        <v>329</v>
      </c>
      <c r="D385" s="316" t="s">
        <v>1559</v>
      </c>
      <c r="E385" s="292" t="s">
        <v>1985</v>
      </c>
      <c r="F385" s="174">
        <v>430.4</v>
      </c>
      <c r="G385" s="580">
        <v>430.4</v>
      </c>
      <c r="H385" s="580">
        <v>430.4</v>
      </c>
      <c r="I385" s="260">
        <v>430.4</v>
      </c>
      <c r="J385" s="689">
        <v>430.4</v>
      </c>
      <c r="K385" s="690">
        <v>430.4</v>
      </c>
      <c r="L385" s="690">
        <v>430.4</v>
      </c>
      <c r="M385" s="690">
        <v>430.4</v>
      </c>
      <c r="N385" s="690">
        <v>430.4</v>
      </c>
      <c r="O385" s="1218">
        <f>K385</f>
        <v>430.4</v>
      </c>
      <c r="P385" s="1104"/>
      <c r="Q385" s="1121">
        <f t="shared" si="27"/>
        <v>0</v>
      </c>
      <c r="R385" s="1122" t="e">
        <f t="shared" si="23"/>
        <v>#DIV/0!</v>
      </c>
      <c r="S385" s="175"/>
    </row>
    <row r="386" spans="1:19" ht="47.25">
      <c r="A386" s="174">
        <v>363</v>
      </c>
      <c r="B386" s="174"/>
      <c r="C386" s="174">
        <f t="shared" si="28"/>
        <v>330</v>
      </c>
      <c r="D386" s="316" t="s">
        <v>1560</v>
      </c>
      <c r="E386" s="292" t="s">
        <v>1985</v>
      </c>
      <c r="F386" s="174">
        <v>484.2</v>
      </c>
      <c r="G386" s="174"/>
      <c r="H386" s="174">
        <v>0</v>
      </c>
      <c r="I386" s="260"/>
      <c r="J386" s="174"/>
      <c r="K386" s="174"/>
      <c r="L386" s="174"/>
      <c r="M386" s="174"/>
      <c r="N386" s="174"/>
      <c r="O386" s="1222"/>
      <c r="P386" s="1103"/>
      <c r="Q386" s="1121">
        <f t="shared" si="27"/>
        <v>0</v>
      </c>
      <c r="R386" s="1122" t="e">
        <f t="shared" si="23"/>
        <v>#DIV/0!</v>
      </c>
      <c r="S386" s="175"/>
    </row>
    <row r="387" spans="1:19" ht="78.75">
      <c r="A387" s="174">
        <v>364</v>
      </c>
      <c r="B387" s="174"/>
      <c r="C387" s="174">
        <f t="shared" si="28"/>
        <v>331</v>
      </c>
      <c r="D387" s="316" t="s">
        <v>1561</v>
      </c>
      <c r="E387" s="292" t="s">
        <v>1985</v>
      </c>
      <c r="F387" s="692">
        <v>1312.72</v>
      </c>
      <c r="G387" s="1016">
        <v>1312.72</v>
      </c>
      <c r="H387" s="1016">
        <v>1312.72</v>
      </c>
      <c r="I387" s="260">
        <v>1312.72</v>
      </c>
      <c r="J387" s="1071">
        <v>1312.72</v>
      </c>
      <c r="K387" s="1199">
        <v>1312.72</v>
      </c>
      <c r="L387" s="1199">
        <v>1312.72</v>
      </c>
      <c r="M387" s="1199">
        <v>1312.72</v>
      </c>
      <c r="N387" s="1199">
        <v>1312.72</v>
      </c>
      <c r="O387" s="1221">
        <f>K387</f>
        <v>1312.72</v>
      </c>
      <c r="P387" s="1107"/>
      <c r="Q387" s="1121">
        <f t="shared" si="27"/>
        <v>0</v>
      </c>
      <c r="R387" s="1122" t="e">
        <f t="shared" si="23"/>
        <v>#DIV/0!</v>
      </c>
      <c r="S387" s="175"/>
    </row>
    <row r="388" spans="1:19" ht="19.5" customHeight="1">
      <c r="A388" s="174">
        <v>365</v>
      </c>
      <c r="B388" s="174"/>
      <c r="C388" s="174"/>
      <c r="D388" s="714" t="s">
        <v>1513</v>
      </c>
      <c r="E388" s="721"/>
      <c r="I388" s="260"/>
      <c r="J388" s="174"/>
      <c r="P388" s="139"/>
      <c r="Q388" s="1121">
        <f t="shared" si="27"/>
        <v>0</v>
      </c>
      <c r="R388" s="1122" t="e">
        <f t="shared" si="23"/>
        <v>#DIV/0!</v>
      </c>
      <c r="S388" s="175"/>
    </row>
    <row r="389" spans="1:19" ht="19.5" customHeight="1">
      <c r="A389" s="174">
        <v>407</v>
      </c>
      <c r="B389" s="174"/>
      <c r="C389" s="174"/>
      <c r="D389" s="710" t="s">
        <v>1251</v>
      </c>
      <c r="E389" s="722"/>
      <c r="F389" s="694"/>
      <c r="G389" s="694"/>
      <c r="H389" s="694"/>
      <c r="I389" s="260"/>
      <c r="J389" s="694"/>
      <c r="K389" s="694"/>
      <c r="L389" s="694"/>
      <c r="M389" s="694"/>
      <c r="N389" s="694"/>
      <c r="O389" s="1226"/>
      <c r="P389" s="1108"/>
      <c r="Q389" s="1121">
        <f t="shared" si="27"/>
        <v>0</v>
      </c>
      <c r="R389" s="1122" t="e">
        <f t="shared" si="23"/>
        <v>#DIV/0!</v>
      </c>
      <c r="S389" s="175"/>
    </row>
    <row r="390" spans="1:19" ht="51.75">
      <c r="A390" s="174">
        <v>408</v>
      </c>
      <c r="B390" s="174"/>
      <c r="C390" s="174"/>
      <c r="D390" s="709" t="s">
        <v>1252</v>
      </c>
      <c r="E390" s="292" t="s">
        <v>2894</v>
      </c>
      <c r="F390" s="260">
        <v>511</v>
      </c>
      <c r="G390" s="260">
        <v>511</v>
      </c>
      <c r="H390" s="260">
        <v>511</v>
      </c>
      <c r="I390" s="260">
        <v>562</v>
      </c>
      <c r="J390" s="260">
        <v>562</v>
      </c>
      <c r="K390" s="260">
        <v>562</v>
      </c>
      <c r="L390" s="260">
        <v>562</v>
      </c>
      <c r="M390" s="260">
        <v>599</v>
      </c>
      <c r="N390" s="260">
        <v>599</v>
      </c>
      <c r="O390" s="1218">
        <f>'Material rate'!$S810</f>
        <v>599</v>
      </c>
      <c r="P390" s="1097">
        <f>'Material rate'!$S810</f>
        <v>599</v>
      </c>
      <c r="Q390" s="1121">
        <f t="shared" si="27"/>
        <v>0</v>
      </c>
      <c r="R390" s="1122">
        <f t="shared" si="23"/>
        <v>0</v>
      </c>
      <c r="S390" s="175"/>
    </row>
    <row r="391" spans="1:19" ht="19.5" customHeight="1">
      <c r="A391" s="174">
        <v>409</v>
      </c>
      <c r="B391" s="174"/>
      <c r="C391" s="174"/>
      <c r="D391" s="345" t="s">
        <v>643</v>
      </c>
      <c r="E391" s="292"/>
      <c r="F391" s="693"/>
      <c r="G391" s="693"/>
      <c r="H391" s="260"/>
      <c r="I391" s="260"/>
      <c r="J391" s="260"/>
      <c r="K391" s="260"/>
      <c r="L391" s="260"/>
      <c r="M391" s="260"/>
      <c r="N391" s="260"/>
      <c r="O391" s="1218"/>
      <c r="P391" s="1097"/>
      <c r="Q391" s="1121">
        <f t="shared" si="27"/>
        <v>0</v>
      </c>
      <c r="R391" s="1122" t="e">
        <f t="shared" si="23"/>
        <v>#DIV/0!</v>
      </c>
      <c r="S391" s="175"/>
    </row>
    <row r="392" spans="1:19" ht="31.5">
      <c r="A392" s="174">
        <v>410</v>
      </c>
      <c r="B392" s="174"/>
      <c r="C392" s="174">
        <f>C387+1</f>
        <v>332</v>
      </c>
      <c r="D392" s="1332" t="s">
        <v>644</v>
      </c>
      <c r="E392" s="286" t="s">
        <v>1985</v>
      </c>
      <c r="F392" s="174">
        <v>516.48</v>
      </c>
      <c r="G392" s="174">
        <v>516.48</v>
      </c>
      <c r="H392" s="689">
        <v>516.48</v>
      </c>
      <c r="I392" s="260">
        <v>516.48</v>
      </c>
      <c r="J392" s="689">
        <v>516.48</v>
      </c>
      <c r="K392" s="689">
        <v>516.48</v>
      </c>
      <c r="L392" s="689">
        <v>516.48</v>
      </c>
      <c r="M392" s="689">
        <v>516.48</v>
      </c>
      <c r="N392" s="689">
        <v>516.48</v>
      </c>
      <c r="O392" s="1218">
        <f>I392</f>
        <v>516.48</v>
      </c>
      <c r="P392" s="1109">
        <f>K392</f>
        <v>516.48</v>
      </c>
      <c r="Q392" s="1121">
        <f t="shared" si="27"/>
        <v>0</v>
      </c>
      <c r="R392" s="1122">
        <f t="shared" si="23"/>
        <v>0</v>
      </c>
      <c r="S392" s="175"/>
    </row>
    <row r="393" spans="1:19" ht="18">
      <c r="A393" s="174">
        <v>411</v>
      </c>
      <c r="B393" s="174"/>
      <c r="C393" s="174">
        <f t="shared" ref="C393:C399" si="29">C392+1</f>
        <v>333</v>
      </c>
      <c r="D393" s="1332" t="s">
        <v>1635</v>
      </c>
      <c r="E393" s="286" t="s">
        <v>1985</v>
      </c>
      <c r="F393" s="174">
        <v>516.48</v>
      </c>
      <c r="G393" s="174">
        <v>516.48</v>
      </c>
      <c r="H393" s="689">
        <v>516.48</v>
      </c>
      <c r="I393" s="260">
        <v>516.48</v>
      </c>
      <c r="J393" s="689">
        <v>516.48</v>
      </c>
      <c r="K393" s="689">
        <v>516.48</v>
      </c>
      <c r="L393" s="689">
        <v>516.48</v>
      </c>
      <c r="M393" s="689">
        <v>516.48</v>
      </c>
      <c r="N393" s="689">
        <v>516.48</v>
      </c>
      <c r="O393" s="1218">
        <f>I393</f>
        <v>516.48</v>
      </c>
      <c r="P393" s="1109">
        <f>K393</f>
        <v>516.48</v>
      </c>
      <c r="Q393" s="1121">
        <f t="shared" si="27"/>
        <v>0</v>
      </c>
      <c r="R393" s="1122">
        <f t="shared" si="23"/>
        <v>0</v>
      </c>
      <c r="S393" s="175"/>
    </row>
    <row r="394" spans="1:19" ht="47.25">
      <c r="A394" s="174">
        <v>412</v>
      </c>
      <c r="B394" s="174"/>
      <c r="C394" s="174">
        <f t="shared" si="29"/>
        <v>334</v>
      </c>
      <c r="D394" s="1332" t="s">
        <v>1636</v>
      </c>
      <c r="E394" s="286" t="s">
        <v>1985</v>
      </c>
      <c r="F394" s="174">
        <v>516.48</v>
      </c>
      <c r="G394" s="174">
        <v>516.48</v>
      </c>
      <c r="H394" s="689">
        <v>516.48</v>
      </c>
      <c r="I394" s="260">
        <v>516.48</v>
      </c>
      <c r="J394" s="689">
        <v>516.48</v>
      </c>
      <c r="K394" s="689">
        <v>516.48</v>
      </c>
      <c r="L394" s="689">
        <v>516.48</v>
      </c>
      <c r="M394" s="689">
        <v>516.48</v>
      </c>
      <c r="N394" s="689">
        <v>516.48</v>
      </c>
      <c r="O394" s="1218">
        <f>I394</f>
        <v>516.48</v>
      </c>
      <c r="P394" s="1109">
        <f>K394</f>
        <v>516.48</v>
      </c>
      <c r="Q394" s="1121">
        <f t="shared" si="27"/>
        <v>0</v>
      </c>
      <c r="R394" s="1122">
        <f t="shared" ref="R394:R457" si="30">-Q394/P394</f>
        <v>0</v>
      </c>
      <c r="S394" s="175"/>
    </row>
    <row r="395" spans="1:19" ht="19.5" customHeight="1">
      <c r="A395" s="174">
        <v>413</v>
      </c>
      <c r="B395" s="174"/>
      <c r="C395" s="174">
        <f t="shared" si="29"/>
        <v>335</v>
      </c>
      <c r="D395" s="1332" t="s">
        <v>1637</v>
      </c>
      <c r="E395" s="286" t="s">
        <v>1985</v>
      </c>
      <c r="F395" s="174">
        <v>516.48</v>
      </c>
      <c r="G395" s="174">
        <v>516.48</v>
      </c>
      <c r="H395" s="689">
        <v>516.48</v>
      </c>
      <c r="I395" s="260">
        <v>516.48</v>
      </c>
      <c r="J395" s="689">
        <v>516.48</v>
      </c>
      <c r="K395" s="689">
        <v>516.48</v>
      </c>
      <c r="L395" s="689">
        <v>516.48</v>
      </c>
      <c r="M395" s="689">
        <v>516.48</v>
      </c>
      <c r="N395" s="689">
        <v>516.48</v>
      </c>
      <c r="O395" s="1218">
        <f>I395</f>
        <v>516.48</v>
      </c>
      <c r="P395" s="1109">
        <f>K395</f>
        <v>516.48</v>
      </c>
      <c r="Q395" s="1121">
        <f t="shared" si="27"/>
        <v>0</v>
      </c>
      <c r="R395" s="1122">
        <f t="shared" si="30"/>
        <v>0</v>
      </c>
      <c r="S395" s="175"/>
    </row>
    <row r="396" spans="1:19" ht="19.5" customHeight="1">
      <c r="A396" s="174">
        <v>414</v>
      </c>
      <c r="B396" s="174"/>
      <c r="C396" s="174">
        <f t="shared" si="29"/>
        <v>336</v>
      </c>
      <c r="D396" s="1332" t="s">
        <v>1638</v>
      </c>
      <c r="E396" s="367" t="s">
        <v>1639</v>
      </c>
      <c r="F396" s="260">
        <v>325</v>
      </c>
      <c r="G396" s="260">
        <v>325</v>
      </c>
      <c r="H396" s="689">
        <v>325</v>
      </c>
      <c r="I396" s="260">
        <v>325</v>
      </c>
      <c r="J396" s="689">
        <v>325</v>
      </c>
      <c r="K396" s="689">
        <v>325</v>
      </c>
      <c r="L396" s="689">
        <v>325</v>
      </c>
      <c r="M396" s="689">
        <v>325</v>
      </c>
      <c r="N396" s="689">
        <v>325</v>
      </c>
      <c r="O396" s="1218">
        <f>I396</f>
        <v>325</v>
      </c>
      <c r="P396" s="1109">
        <f>K396</f>
        <v>325</v>
      </c>
      <c r="Q396" s="1121">
        <f t="shared" si="27"/>
        <v>0</v>
      </c>
      <c r="R396" s="1122">
        <f t="shared" si="30"/>
        <v>0</v>
      </c>
      <c r="S396" s="175"/>
    </row>
    <row r="397" spans="1:19" ht="39.75" customHeight="1">
      <c r="A397" s="174">
        <v>415</v>
      </c>
      <c r="B397" s="174" t="s">
        <v>5319</v>
      </c>
      <c r="C397" s="174">
        <f t="shared" si="29"/>
        <v>337</v>
      </c>
      <c r="D397" s="352" t="s">
        <v>2154</v>
      </c>
      <c r="E397" s="292" t="s">
        <v>2920</v>
      </c>
      <c r="F397" s="260">
        <v>77</v>
      </c>
      <c r="G397" s="260">
        <v>70</v>
      </c>
      <c r="H397" s="260">
        <v>70</v>
      </c>
      <c r="I397" s="260">
        <v>75</v>
      </c>
      <c r="J397" s="260">
        <v>75</v>
      </c>
      <c r="K397" s="260">
        <v>75</v>
      </c>
      <c r="L397" s="260">
        <v>75</v>
      </c>
      <c r="M397" s="260">
        <v>80</v>
      </c>
      <c r="N397" s="260">
        <v>93</v>
      </c>
      <c r="O397" s="1218">
        <f>'Material rate'!$T300</f>
        <v>80</v>
      </c>
      <c r="P397" s="1097">
        <f>'Material rate'!$T300</f>
        <v>80</v>
      </c>
      <c r="Q397" s="1121">
        <f t="shared" si="27"/>
        <v>0</v>
      </c>
      <c r="R397" s="1122">
        <f t="shared" si="30"/>
        <v>0</v>
      </c>
      <c r="S397" s="175"/>
    </row>
    <row r="398" spans="1:19" ht="19.5" customHeight="1">
      <c r="A398" s="174">
        <v>416</v>
      </c>
      <c r="B398" s="1015" t="s">
        <v>5320</v>
      </c>
      <c r="C398" s="174">
        <f t="shared" si="29"/>
        <v>338</v>
      </c>
      <c r="D398" s="297" t="s">
        <v>180</v>
      </c>
      <c r="E398" s="292" t="s">
        <v>2920</v>
      </c>
      <c r="F398" s="260">
        <v>61</v>
      </c>
      <c r="G398" s="260">
        <v>60</v>
      </c>
      <c r="H398" s="260">
        <v>60</v>
      </c>
      <c r="I398" s="260">
        <v>60</v>
      </c>
      <c r="J398" s="260">
        <v>60</v>
      </c>
      <c r="K398" s="260">
        <v>60</v>
      </c>
      <c r="L398" s="260">
        <v>60</v>
      </c>
      <c r="M398" s="260">
        <v>63</v>
      </c>
      <c r="N398" s="260">
        <v>63</v>
      </c>
      <c r="O398" s="1218">
        <f>'Material rate'!$T816</f>
        <v>63</v>
      </c>
      <c r="P398" s="1097">
        <f>'Material rate'!$T816</f>
        <v>63</v>
      </c>
      <c r="Q398" s="1121">
        <f t="shared" si="27"/>
        <v>0</v>
      </c>
      <c r="R398" s="1122">
        <f t="shared" si="30"/>
        <v>0</v>
      </c>
      <c r="S398" s="175"/>
    </row>
    <row r="399" spans="1:19" ht="29.25" customHeight="1">
      <c r="A399" s="174">
        <v>417</v>
      </c>
      <c r="B399" s="174"/>
      <c r="C399" s="174">
        <f t="shared" si="29"/>
        <v>339</v>
      </c>
      <c r="D399" s="715" t="s">
        <v>2092</v>
      </c>
      <c r="E399" s="292"/>
      <c r="F399" s="174"/>
      <c r="G399" s="174"/>
      <c r="H399" s="174"/>
      <c r="I399" s="260"/>
      <c r="J399" s="174"/>
      <c r="K399" s="174"/>
      <c r="L399" s="174"/>
      <c r="M399" s="174"/>
      <c r="N399" s="174"/>
      <c r="O399" s="1222"/>
      <c r="P399" s="1103"/>
      <c r="Q399" s="1121">
        <f t="shared" si="27"/>
        <v>0</v>
      </c>
      <c r="R399" s="1122" t="e">
        <f t="shared" si="30"/>
        <v>#DIV/0!</v>
      </c>
      <c r="S399" s="175"/>
    </row>
    <row r="400" spans="1:19" ht="33">
      <c r="A400" s="174">
        <v>418</v>
      </c>
      <c r="B400" s="174"/>
      <c r="C400" s="174"/>
      <c r="D400" s="709" t="s">
        <v>4276</v>
      </c>
      <c r="E400" s="286" t="s">
        <v>1985</v>
      </c>
      <c r="F400" s="174">
        <v>516.48</v>
      </c>
      <c r="G400" s="174">
        <v>49</v>
      </c>
      <c r="H400" s="174">
        <v>49</v>
      </c>
      <c r="I400" s="260">
        <v>538</v>
      </c>
      <c r="J400" s="174">
        <v>538</v>
      </c>
      <c r="K400" s="174">
        <v>538</v>
      </c>
      <c r="L400" s="174">
        <v>538</v>
      </c>
      <c r="M400" s="174">
        <v>570.28</v>
      </c>
      <c r="N400" s="174">
        <v>570.28</v>
      </c>
      <c r="O400" s="1222">
        <f>'Material rate'!$T993</f>
        <v>570.28</v>
      </c>
      <c r="P400" s="1103">
        <f>'Material rate'!$T993</f>
        <v>570.28</v>
      </c>
      <c r="Q400" s="1121">
        <f t="shared" si="27"/>
        <v>0</v>
      </c>
      <c r="R400" s="1122">
        <f t="shared" si="30"/>
        <v>0</v>
      </c>
      <c r="S400" s="175"/>
    </row>
    <row r="401" spans="1:19" ht="30">
      <c r="A401" s="174">
        <v>419</v>
      </c>
      <c r="B401" s="174"/>
      <c r="C401" s="174"/>
      <c r="D401" s="709" t="s">
        <v>4277</v>
      </c>
      <c r="E401" s="286" t="s">
        <v>1985</v>
      </c>
      <c r="F401" s="174">
        <v>591.79999999999995</v>
      </c>
      <c r="G401" s="174">
        <v>57</v>
      </c>
      <c r="H401" s="174">
        <v>57</v>
      </c>
      <c r="I401" s="260">
        <v>634.84</v>
      </c>
      <c r="J401" s="174">
        <v>634.84</v>
      </c>
      <c r="K401" s="174">
        <v>634.84</v>
      </c>
      <c r="L401" s="174">
        <v>634.84</v>
      </c>
      <c r="M401" s="174">
        <v>667.12</v>
      </c>
      <c r="N401" s="174">
        <v>667.12</v>
      </c>
      <c r="O401" s="1222">
        <f>'Material rate'!$T997</f>
        <v>667.12</v>
      </c>
      <c r="P401" s="1103">
        <f>'Material rate'!$T997</f>
        <v>667.12</v>
      </c>
      <c r="Q401" s="1121">
        <f t="shared" si="27"/>
        <v>0</v>
      </c>
      <c r="R401" s="1122">
        <f t="shared" si="30"/>
        <v>0</v>
      </c>
      <c r="S401" s="175"/>
    </row>
    <row r="402" spans="1:19" ht="18">
      <c r="A402" s="174">
        <v>420</v>
      </c>
      <c r="B402" s="174"/>
      <c r="C402" s="174">
        <f>C399+1</f>
        <v>340</v>
      </c>
      <c r="D402" s="704" t="s">
        <v>2155</v>
      </c>
      <c r="E402" s="286" t="s">
        <v>1039</v>
      </c>
      <c r="F402" s="260">
        <v>990</v>
      </c>
      <c r="G402" s="260">
        <v>1020</v>
      </c>
      <c r="H402" s="260">
        <v>1020</v>
      </c>
      <c r="I402" s="260">
        <v>1051</v>
      </c>
      <c r="J402" s="260">
        <v>1051</v>
      </c>
      <c r="K402" s="260">
        <v>1051</v>
      </c>
      <c r="L402" s="260">
        <v>1051</v>
      </c>
      <c r="M402" s="260">
        <v>1103</v>
      </c>
      <c r="N402" s="260">
        <v>1103</v>
      </c>
      <c r="O402" s="1218">
        <f>'Material rate'!$T983</f>
        <v>1103</v>
      </c>
      <c r="P402" s="1097">
        <f>'Material rate'!$T983</f>
        <v>1103</v>
      </c>
      <c r="Q402" s="1121">
        <f t="shared" si="27"/>
        <v>0</v>
      </c>
      <c r="R402" s="1122">
        <f t="shared" si="30"/>
        <v>0</v>
      </c>
      <c r="S402" s="175"/>
    </row>
    <row r="403" spans="1:19" ht="18">
      <c r="A403" s="174">
        <v>421</v>
      </c>
      <c r="B403" s="174"/>
      <c r="C403" s="174">
        <f>C402+1</f>
        <v>341</v>
      </c>
      <c r="D403" s="715" t="s">
        <v>2092</v>
      </c>
      <c r="E403" s="286"/>
      <c r="F403" s="695"/>
      <c r="G403" s="695"/>
      <c r="H403" s="695">
        <v>0</v>
      </c>
      <c r="I403" s="260"/>
      <c r="J403" s="695"/>
      <c r="K403" s="695"/>
      <c r="L403" s="695"/>
      <c r="M403" s="695"/>
      <c r="N403" s="695"/>
      <c r="O403" s="1227"/>
      <c r="P403" s="1110"/>
      <c r="Q403" s="1121">
        <f t="shared" si="27"/>
        <v>0</v>
      </c>
      <c r="R403" s="1122" t="e">
        <f t="shared" si="30"/>
        <v>#DIV/0!</v>
      </c>
      <c r="S403" s="175"/>
    </row>
    <row r="404" spans="1:19" ht="19.5" customHeight="1">
      <c r="A404" s="174">
        <v>422</v>
      </c>
      <c r="B404" s="174"/>
      <c r="C404" s="174"/>
      <c r="D404" s="715" t="s">
        <v>1040</v>
      </c>
      <c r="E404" s="286"/>
      <c r="F404" s="174"/>
      <c r="G404" s="174"/>
      <c r="H404" s="174">
        <v>0</v>
      </c>
      <c r="I404" s="260"/>
      <c r="J404" s="174"/>
      <c r="K404" s="174"/>
      <c r="L404" s="174"/>
      <c r="M404" s="174"/>
      <c r="N404" s="174"/>
      <c r="O404" s="1222"/>
      <c r="P404" s="1103"/>
      <c r="Q404" s="1121">
        <f t="shared" si="27"/>
        <v>0</v>
      </c>
      <c r="R404" s="1122" t="e">
        <f t="shared" si="30"/>
        <v>#DIV/0!</v>
      </c>
      <c r="S404" s="175"/>
    </row>
    <row r="405" spans="1:19" ht="19.5" customHeight="1">
      <c r="A405" s="174">
        <v>423</v>
      </c>
      <c r="B405" s="174"/>
      <c r="C405" s="174"/>
      <c r="D405" s="716" t="s">
        <v>1041</v>
      </c>
      <c r="E405" s="286" t="s">
        <v>1985</v>
      </c>
      <c r="F405" s="174">
        <v>408.88</v>
      </c>
      <c r="G405" s="174">
        <v>39</v>
      </c>
      <c r="H405" s="174">
        <v>39</v>
      </c>
      <c r="I405" s="260">
        <v>430.40000000000003</v>
      </c>
      <c r="J405" s="174">
        <v>430.40000000000003</v>
      </c>
      <c r="K405" s="174">
        <v>430.40000000000003</v>
      </c>
      <c r="L405" s="174">
        <v>430.40000000000003</v>
      </c>
      <c r="M405" s="174">
        <v>451.92</v>
      </c>
      <c r="N405" s="174">
        <v>451.92</v>
      </c>
      <c r="O405" s="1222">
        <f>'Material rate'!$T985</f>
        <v>451.92</v>
      </c>
      <c r="P405" s="1103">
        <f>'Material rate'!$T985</f>
        <v>451.92</v>
      </c>
      <c r="Q405" s="1121">
        <f t="shared" si="27"/>
        <v>0</v>
      </c>
      <c r="R405" s="1122">
        <f t="shared" si="30"/>
        <v>0</v>
      </c>
      <c r="S405" s="175"/>
    </row>
    <row r="406" spans="1:19" ht="19.5" customHeight="1">
      <c r="A406" s="174">
        <v>424</v>
      </c>
      <c r="B406" s="174"/>
      <c r="C406" s="174"/>
      <c r="D406" s="716" t="s">
        <v>3081</v>
      </c>
      <c r="E406" s="286" t="s">
        <v>1985</v>
      </c>
      <c r="F406" s="174">
        <v>408.88</v>
      </c>
      <c r="G406" s="174">
        <v>39</v>
      </c>
      <c r="H406" s="174">
        <v>39</v>
      </c>
      <c r="I406" s="260">
        <v>430.40000000000003</v>
      </c>
      <c r="J406" s="174">
        <v>430.40000000000003</v>
      </c>
      <c r="K406" s="174">
        <v>430.40000000000003</v>
      </c>
      <c r="L406" s="174">
        <v>430.40000000000003</v>
      </c>
      <c r="M406" s="174">
        <v>451.92</v>
      </c>
      <c r="N406" s="174">
        <v>451.92</v>
      </c>
      <c r="O406" s="1222">
        <f t="shared" ref="O406:P407" si="31">O405</f>
        <v>451.92</v>
      </c>
      <c r="P406" s="1103">
        <f t="shared" si="31"/>
        <v>451.92</v>
      </c>
      <c r="Q406" s="1121">
        <f t="shared" si="27"/>
        <v>0</v>
      </c>
      <c r="R406" s="1122">
        <f t="shared" si="30"/>
        <v>0</v>
      </c>
      <c r="S406" s="175"/>
    </row>
    <row r="407" spans="1:19" ht="19.5" customHeight="1">
      <c r="A407" s="174">
        <v>425</v>
      </c>
      <c r="B407" s="174"/>
      <c r="C407" s="174"/>
      <c r="D407" s="716" t="s">
        <v>3082</v>
      </c>
      <c r="E407" s="286" t="s">
        <v>1985</v>
      </c>
      <c r="F407" s="174">
        <v>408.88</v>
      </c>
      <c r="G407" s="174">
        <v>39</v>
      </c>
      <c r="H407" s="174">
        <v>39</v>
      </c>
      <c r="I407" s="260">
        <v>430.40000000000003</v>
      </c>
      <c r="J407" s="174">
        <v>430.40000000000003</v>
      </c>
      <c r="K407" s="174">
        <v>430.40000000000003</v>
      </c>
      <c r="L407" s="174">
        <v>430.40000000000003</v>
      </c>
      <c r="M407" s="174">
        <v>451.92</v>
      </c>
      <c r="N407" s="174">
        <v>451.92</v>
      </c>
      <c r="O407" s="1222">
        <f t="shared" si="31"/>
        <v>451.92</v>
      </c>
      <c r="P407" s="1103">
        <f t="shared" si="31"/>
        <v>451.92</v>
      </c>
      <c r="Q407" s="1121">
        <f t="shared" si="27"/>
        <v>0</v>
      </c>
      <c r="R407" s="1122">
        <f t="shared" si="30"/>
        <v>0</v>
      </c>
      <c r="S407" s="175"/>
    </row>
    <row r="408" spans="1:19" ht="30.75" customHeight="1">
      <c r="A408" s="174">
        <v>426</v>
      </c>
      <c r="B408" s="174"/>
      <c r="C408" s="174"/>
      <c r="D408" s="715" t="s">
        <v>3083</v>
      </c>
      <c r="E408" s="286"/>
      <c r="F408" s="174"/>
      <c r="G408" s="174"/>
      <c r="H408" s="174">
        <v>0</v>
      </c>
      <c r="I408" s="260"/>
      <c r="J408" s="174"/>
      <c r="K408" s="174"/>
      <c r="L408" s="174"/>
      <c r="M408" s="174"/>
      <c r="N408" s="174"/>
      <c r="O408" s="1222"/>
      <c r="P408" s="1103"/>
      <c r="Q408" s="1121">
        <f t="shared" si="27"/>
        <v>0</v>
      </c>
      <c r="R408" s="1122" t="e">
        <f t="shared" si="30"/>
        <v>#DIV/0!</v>
      </c>
      <c r="S408" s="175"/>
    </row>
    <row r="409" spans="1:19" ht="19.5" customHeight="1">
      <c r="A409" s="174">
        <v>427</v>
      </c>
      <c r="B409" s="174"/>
      <c r="C409" s="174"/>
      <c r="D409" s="716" t="s">
        <v>1041</v>
      </c>
      <c r="E409" s="286" t="s">
        <v>1985</v>
      </c>
      <c r="F409" s="174">
        <v>430.4</v>
      </c>
      <c r="G409" s="174">
        <v>41</v>
      </c>
      <c r="H409" s="174">
        <v>41</v>
      </c>
      <c r="I409" s="260">
        <v>451.92</v>
      </c>
      <c r="J409" s="174">
        <v>451.92</v>
      </c>
      <c r="K409" s="174">
        <v>451.92</v>
      </c>
      <c r="L409" s="174">
        <v>451.92</v>
      </c>
      <c r="M409" s="174">
        <v>473.44</v>
      </c>
      <c r="N409" s="174">
        <v>473.44</v>
      </c>
      <c r="O409" s="1222">
        <f>'Material rate'!$T987</f>
        <v>473.44</v>
      </c>
      <c r="P409" s="1103">
        <f>'Material rate'!$T987</f>
        <v>473.44</v>
      </c>
      <c r="Q409" s="1121">
        <f t="shared" si="27"/>
        <v>0</v>
      </c>
      <c r="R409" s="1122">
        <f t="shared" si="30"/>
        <v>0</v>
      </c>
      <c r="S409" s="175"/>
    </row>
    <row r="410" spans="1:19" ht="19.5" customHeight="1">
      <c r="A410" s="174">
        <v>428</v>
      </c>
      <c r="B410" s="174"/>
      <c r="C410" s="174"/>
      <c r="D410" s="716" t="s">
        <v>3081</v>
      </c>
      <c r="E410" s="286" t="s">
        <v>1985</v>
      </c>
      <c r="F410" s="174">
        <v>430.4</v>
      </c>
      <c r="G410" s="174">
        <v>41</v>
      </c>
      <c r="H410" s="174">
        <v>41</v>
      </c>
      <c r="I410" s="260">
        <v>451.92</v>
      </c>
      <c r="J410" s="174">
        <v>451.92</v>
      </c>
      <c r="K410" s="174">
        <v>451.92</v>
      </c>
      <c r="L410" s="174">
        <v>451.92</v>
      </c>
      <c r="M410" s="174">
        <v>473.44</v>
      </c>
      <c r="N410" s="174">
        <v>473.44</v>
      </c>
      <c r="O410" s="1222">
        <f t="shared" ref="O410:P411" si="32">O409</f>
        <v>473.44</v>
      </c>
      <c r="P410" s="1103">
        <f t="shared" si="32"/>
        <v>473.44</v>
      </c>
      <c r="Q410" s="1121">
        <f t="shared" si="27"/>
        <v>0</v>
      </c>
      <c r="R410" s="1122">
        <f t="shared" si="30"/>
        <v>0</v>
      </c>
      <c r="S410" s="175"/>
    </row>
    <row r="411" spans="1:19" ht="27" customHeight="1">
      <c r="A411" s="174">
        <v>429</v>
      </c>
      <c r="B411" s="174"/>
      <c r="C411" s="174"/>
      <c r="D411" s="716" t="s">
        <v>3082</v>
      </c>
      <c r="E411" s="286" t="s">
        <v>1985</v>
      </c>
      <c r="F411" s="174">
        <v>430.4</v>
      </c>
      <c r="G411" s="174">
        <v>41</v>
      </c>
      <c r="H411" s="174">
        <v>41</v>
      </c>
      <c r="I411" s="260">
        <v>451.92</v>
      </c>
      <c r="J411" s="174">
        <v>451.92</v>
      </c>
      <c r="K411" s="174">
        <v>451.92</v>
      </c>
      <c r="L411" s="174">
        <v>451.92</v>
      </c>
      <c r="M411" s="174">
        <v>473.44</v>
      </c>
      <c r="N411" s="174">
        <v>473.44</v>
      </c>
      <c r="O411" s="1222">
        <f t="shared" si="32"/>
        <v>473.44</v>
      </c>
      <c r="P411" s="1103">
        <f t="shared" si="32"/>
        <v>473.44</v>
      </c>
      <c r="Q411" s="1121">
        <f t="shared" si="27"/>
        <v>0</v>
      </c>
      <c r="R411" s="1122">
        <f t="shared" si="30"/>
        <v>0</v>
      </c>
      <c r="S411" s="175"/>
    </row>
    <row r="412" spans="1:19" ht="29.25" customHeight="1">
      <c r="A412" s="174">
        <v>430</v>
      </c>
      <c r="B412" s="174"/>
      <c r="C412" s="174"/>
      <c r="D412" s="715" t="s">
        <v>3084</v>
      </c>
      <c r="E412" s="286"/>
      <c r="F412" s="174"/>
      <c r="G412" s="174"/>
      <c r="H412" s="174">
        <v>0</v>
      </c>
      <c r="I412" s="260"/>
      <c r="J412" s="174"/>
      <c r="K412" s="174"/>
      <c r="L412" s="174"/>
      <c r="M412" s="174"/>
      <c r="N412" s="174"/>
      <c r="O412" s="1222"/>
      <c r="P412" s="1103"/>
      <c r="Q412" s="1121">
        <f t="shared" si="27"/>
        <v>0</v>
      </c>
      <c r="R412" s="1122" t="e">
        <f t="shared" si="30"/>
        <v>#DIV/0!</v>
      </c>
      <c r="S412" s="175"/>
    </row>
    <row r="413" spans="1:19" ht="19.5" customHeight="1">
      <c r="A413" s="174">
        <v>431</v>
      </c>
      <c r="B413" s="174"/>
      <c r="C413" s="174"/>
      <c r="D413" s="716" t="s">
        <v>3085</v>
      </c>
      <c r="E413" s="286" t="s">
        <v>1985</v>
      </c>
      <c r="F413" s="174">
        <v>494.96</v>
      </c>
      <c r="G413" s="174">
        <v>47</v>
      </c>
      <c r="H413" s="174">
        <v>47</v>
      </c>
      <c r="I413" s="260">
        <v>516.48</v>
      </c>
      <c r="J413" s="174">
        <v>516.48</v>
      </c>
      <c r="K413" s="174">
        <v>516.48</v>
      </c>
      <c r="L413" s="174">
        <v>516.48</v>
      </c>
      <c r="M413" s="174">
        <v>548.76</v>
      </c>
      <c r="N413" s="174">
        <v>548.76</v>
      </c>
      <c r="O413" s="1222">
        <f>'Material rate'!$T989</f>
        <v>548.76</v>
      </c>
      <c r="P413" s="1103">
        <f>'Material rate'!$T989</f>
        <v>548.76</v>
      </c>
      <c r="Q413" s="1121">
        <f t="shared" si="27"/>
        <v>0</v>
      </c>
      <c r="R413" s="1122">
        <f t="shared" si="30"/>
        <v>0</v>
      </c>
      <c r="S413" s="175"/>
    </row>
    <row r="414" spans="1:19" ht="19.5" customHeight="1">
      <c r="A414" s="174">
        <v>432</v>
      </c>
      <c r="B414" s="174"/>
      <c r="C414" s="174"/>
      <c r="D414" s="716" t="s">
        <v>3086</v>
      </c>
      <c r="E414" s="286" t="s">
        <v>1985</v>
      </c>
      <c r="F414" s="174">
        <v>494.96</v>
      </c>
      <c r="G414" s="174">
        <v>47</v>
      </c>
      <c r="H414" s="174">
        <v>47</v>
      </c>
      <c r="I414" s="260">
        <v>516.48</v>
      </c>
      <c r="J414" s="174">
        <v>516.48</v>
      </c>
      <c r="K414" s="174">
        <v>516.48</v>
      </c>
      <c r="L414" s="174">
        <v>516.48</v>
      </c>
      <c r="M414" s="174">
        <v>548.76</v>
      </c>
      <c r="N414" s="174">
        <v>548.76</v>
      </c>
      <c r="O414" s="1222">
        <f t="shared" ref="O414:O418" si="33">O413</f>
        <v>548.76</v>
      </c>
      <c r="P414" s="1103">
        <f>P413</f>
        <v>548.76</v>
      </c>
      <c r="Q414" s="1121">
        <f t="shared" si="27"/>
        <v>0</v>
      </c>
      <c r="R414" s="1122">
        <f t="shared" si="30"/>
        <v>0</v>
      </c>
      <c r="S414" s="175"/>
    </row>
    <row r="415" spans="1:19" ht="19.5" customHeight="1">
      <c r="A415" s="174">
        <v>433</v>
      </c>
      <c r="B415" s="174"/>
      <c r="C415" s="174"/>
      <c r="D415" s="716" t="s">
        <v>3087</v>
      </c>
      <c r="E415" s="286" t="s">
        <v>1985</v>
      </c>
      <c r="F415" s="174">
        <v>494.96</v>
      </c>
      <c r="G415" s="174">
        <v>47</v>
      </c>
      <c r="H415" s="174">
        <v>47</v>
      </c>
      <c r="I415" s="260">
        <v>516.48</v>
      </c>
      <c r="J415" s="174">
        <v>516.48</v>
      </c>
      <c r="K415" s="174">
        <v>516.48</v>
      </c>
      <c r="L415" s="174">
        <v>516.48</v>
      </c>
      <c r="M415" s="174">
        <v>548.76</v>
      </c>
      <c r="N415" s="174">
        <v>548.76</v>
      </c>
      <c r="O415" s="1222">
        <f t="shared" si="33"/>
        <v>548.76</v>
      </c>
      <c r="P415" s="1103">
        <f>P414</f>
        <v>548.76</v>
      </c>
      <c r="Q415" s="1121">
        <f t="shared" si="27"/>
        <v>0</v>
      </c>
      <c r="R415" s="1122">
        <f t="shared" si="30"/>
        <v>0</v>
      </c>
      <c r="S415" s="175"/>
    </row>
    <row r="416" spans="1:19" ht="19.5" customHeight="1">
      <c r="A416" s="174">
        <v>434</v>
      </c>
      <c r="B416" s="174"/>
      <c r="C416" s="174"/>
      <c r="D416" s="716" t="s">
        <v>3088</v>
      </c>
      <c r="E416" s="286" t="s">
        <v>1985</v>
      </c>
      <c r="F416" s="174">
        <v>494.96</v>
      </c>
      <c r="G416" s="174">
        <v>47</v>
      </c>
      <c r="H416" s="174">
        <v>47</v>
      </c>
      <c r="I416" s="260">
        <v>516.48</v>
      </c>
      <c r="J416" s="174">
        <v>516.48</v>
      </c>
      <c r="K416" s="174">
        <v>516.48</v>
      </c>
      <c r="L416" s="174">
        <v>516.48</v>
      </c>
      <c r="M416" s="174">
        <v>548.76</v>
      </c>
      <c r="N416" s="174">
        <v>548.76</v>
      </c>
      <c r="O416" s="1222">
        <f t="shared" si="33"/>
        <v>548.76</v>
      </c>
      <c r="P416" s="1103">
        <f>P415</f>
        <v>548.76</v>
      </c>
      <c r="Q416" s="1121">
        <f t="shared" si="27"/>
        <v>0</v>
      </c>
      <c r="R416" s="1122">
        <f t="shared" si="30"/>
        <v>0</v>
      </c>
      <c r="S416" s="175"/>
    </row>
    <row r="417" spans="1:19" ht="19.5" customHeight="1">
      <c r="A417" s="174">
        <v>435</v>
      </c>
      <c r="B417" s="174"/>
      <c r="C417" s="174"/>
      <c r="D417" s="716" t="s">
        <v>3089</v>
      </c>
      <c r="E417" s="286" t="s">
        <v>1985</v>
      </c>
      <c r="F417" s="174">
        <v>494.96</v>
      </c>
      <c r="G417" s="174">
        <v>47</v>
      </c>
      <c r="H417" s="174">
        <v>47</v>
      </c>
      <c r="I417" s="260">
        <v>516.48</v>
      </c>
      <c r="J417" s="174">
        <v>516.48</v>
      </c>
      <c r="K417" s="174">
        <v>516.48</v>
      </c>
      <c r="L417" s="174">
        <v>516.48</v>
      </c>
      <c r="M417" s="174">
        <v>548.76</v>
      </c>
      <c r="N417" s="174">
        <v>548.76</v>
      </c>
      <c r="O417" s="1222">
        <f t="shared" si="33"/>
        <v>548.76</v>
      </c>
      <c r="P417" s="1103">
        <f>P416</f>
        <v>548.76</v>
      </c>
      <c r="Q417" s="1121">
        <f t="shared" si="27"/>
        <v>0</v>
      </c>
      <c r="R417" s="1122">
        <f t="shared" si="30"/>
        <v>0</v>
      </c>
      <c r="S417" s="175"/>
    </row>
    <row r="418" spans="1:19" ht="19.5" customHeight="1">
      <c r="A418" s="174">
        <v>436</v>
      </c>
      <c r="B418" s="174"/>
      <c r="C418" s="174"/>
      <c r="D418" s="716" t="s">
        <v>3090</v>
      </c>
      <c r="E418" s="286" t="s">
        <v>1985</v>
      </c>
      <c r="F418" s="174">
        <v>494.96</v>
      </c>
      <c r="G418" s="174">
        <v>47</v>
      </c>
      <c r="H418" s="174">
        <v>47</v>
      </c>
      <c r="I418" s="260">
        <v>516.48</v>
      </c>
      <c r="J418" s="174">
        <v>516.48</v>
      </c>
      <c r="K418" s="174">
        <v>516.48</v>
      </c>
      <c r="L418" s="174">
        <v>516.48</v>
      </c>
      <c r="M418" s="174">
        <v>548.76</v>
      </c>
      <c r="N418" s="174">
        <v>548.76</v>
      </c>
      <c r="O418" s="1222">
        <f t="shared" si="33"/>
        <v>548.76</v>
      </c>
      <c r="P418" s="1103">
        <f>P417</f>
        <v>548.76</v>
      </c>
      <c r="Q418" s="1121">
        <f t="shared" si="27"/>
        <v>0</v>
      </c>
      <c r="R418" s="1122">
        <f t="shared" si="30"/>
        <v>0</v>
      </c>
      <c r="S418" s="175"/>
    </row>
    <row r="419" spans="1:19" ht="30.75" customHeight="1">
      <c r="A419" s="174">
        <v>437</v>
      </c>
      <c r="B419" s="174"/>
      <c r="C419" s="174"/>
      <c r="D419" s="715" t="s">
        <v>3091</v>
      </c>
      <c r="E419" s="286"/>
      <c r="F419" s="174"/>
      <c r="G419" s="174"/>
      <c r="H419" s="174">
        <v>0</v>
      </c>
      <c r="I419" s="260"/>
      <c r="J419" s="174"/>
      <c r="K419" s="174"/>
      <c r="L419" s="174"/>
      <c r="M419" s="174"/>
      <c r="N419" s="174"/>
      <c r="O419" s="1222"/>
      <c r="P419" s="1103"/>
      <c r="Q419" s="1121">
        <f t="shared" si="27"/>
        <v>0</v>
      </c>
      <c r="R419" s="1122" t="e">
        <f t="shared" si="30"/>
        <v>#DIV/0!</v>
      </c>
      <c r="S419" s="175"/>
    </row>
    <row r="420" spans="1:19" ht="19.5" customHeight="1">
      <c r="A420" s="174">
        <v>438</v>
      </c>
      <c r="B420" s="174"/>
      <c r="C420" s="174"/>
      <c r="D420" s="716" t="s">
        <v>3085</v>
      </c>
      <c r="E420" s="286" t="s">
        <v>1985</v>
      </c>
      <c r="F420" s="174">
        <v>505.72</v>
      </c>
      <c r="G420" s="174">
        <v>48</v>
      </c>
      <c r="H420" s="174">
        <v>48</v>
      </c>
      <c r="I420" s="260">
        <v>527.24</v>
      </c>
      <c r="J420" s="174">
        <v>527.24</v>
      </c>
      <c r="K420" s="174">
        <v>527.24</v>
      </c>
      <c r="L420" s="174">
        <v>527.24</v>
      </c>
      <c r="M420" s="174">
        <v>559.52</v>
      </c>
      <c r="N420" s="174">
        <v>559.52</v>
      </c>
      <c r="O420" s="1222">
        <f>'Material rate'!$T991</f>
        <v>559.52</v>
      </c>
      <c r="P420" s="1103">
        <f>'Material rate'!$T991</f>
        <v>559.52</v>
      </c>
      <c r="Q420" s="1121">
        <f t="shared" si="27"/>
        <v>0</v>
      </c>
      <c r="R420" s="1122">
        <f t="shared" si="30"/>
        <v>0</v>
      </c>
      <c r="S420" s="175"/>
    </row>
    <row r="421" spans="1:19" ht="19.5" customHeight="1">
      <c r="A421" s="174">
        <v>439</v>
      </c>
      <c r="B421" s="174"/>
      <c r="C421" s="174"/>
      <c r="D421" s="716" t="s">
        <v>3086</v>
      </c>
      <c r="E421" s="286" t="s">
        <v>1985</v>
      </c>
      <c r="F421" s="174">
        <v>505.72</v>
      </c>
      <c r="G421" s="174">
        <v>48</v>
      </c>
      <c r="H421" s="174">
        <v>48</v>
      </c>
      <c r="I421" s="260">
        <v>527.24</v>
      </c>
      <c r="J421" s="174">
        <v>527.24</v>
      </c>
      <c r="K421" s="174">
        <v>527.24</v>
      </c>
      <c r="L421" s="174">
        <v>527.24</v>
      </c>
      <c r="M421" s="174">
        <v>559.52</v>
      </c>
      <c r="N421" s="174">
        <v>559.52</v>
      </c>
      <c r="O421" s="1222">
        <f t="shared" ref="O421:O425" si="34">O420</f>
        <v>559.52</v>
      </c>
      <c r="P421" s="1103">
        <f>P420</f>
        <v>559.52</v>
      </c>
      <c r="Q421" s="1121">
        <f t="shared" si="27"/>
        <v>0</v>
      </c>
      <c r="R421" s="1122">
        <f t="shared" si="30"/>
        <v>0</v>
      </c>
      <c r="S421" s="175"/>
    </row>
    <row r="422" spans="1:19" ht="19.5" customHeight="1">
      <c r="A422" s="174">
        <v>440</v>
      </c>
      <c r="B422" s="174"/>
      <c r="C422" s="174"/>
      <c r="D422" s="716" t="s">
        <v>3087</v>
      </c>
      <c r="E422" s="286" t="s">
        <v>1985</v>
      </c>
      <c r="F422" s="174">
        <v>505.72</v>
      </c>
      <c r="G422" s="174">
        <v>48</v>
      </c>
      <c r="H422" s="174">
        <v>48</v>
      </c>
      <c r="I422" s="260">
        <v>527.24</v>
      </c>
      <c r="J422" s="174">
        <v>527.24</v>
      </c>
      <c r="K422" s="174">
        <v>527.24</v>
      </c>
      <c r="L422" s="174">
        <v>527.24</v>
      </c>
      <c r="M422" s="174">
        <v>559.52</v>
      </c>
      <c r="N422" s="174">
        <v>559.52</v>
      </c>
      <c r="O422" s="1222">
        <f t="shared" si="34"/>
        <v>559.52</v>
      </c>
      <c r="P422" s="1103">
        <f>P421</f>
        <v>559.52</v>
      </c>
      <c r="Q422" s="1121">
        <f t="shared" si="27"/>
        <v>0</v>
      </c>
      <c r="R422" s="1122">
        <f t="shared" si="30"/>
        <v>0</v>
      </c>
      <c r="S422" s="175"/>
    </row>
    <row r="423" spans="1:19" ht="19.5" customHeight="1">
      <c r="A423" s="174">
        <v>441</v>
      </c>
      <c r="B423" s="174"/>
      <c r="C423" s="174"/>
      <c r="D423" s="716" t="s">
        <v>3088</v>
      </c>
      <c r="E423" s="286" t="s">
        <v>1985</v>
      </c>
      <c r="F423" s="174">
        <v>505.72</v>
      </c>
      <c r="G423" s="174">
        <v>48</v>
      </c>
      <c r="H423" s="174">
        <v>48</v>
      </c>
      <c r="I423" s="260">
        <v>527.24</v>
      </c>
      <c r="J423" s="174">
        <v>527.24</v>
      </c>
      <c r="K423" s="174">
        <v>527.24</v>
      </c>
      <c r="L423" s="174">
        <v>527.24</v>
      </c>
      <c r="M423" s="174">
        <v>559.52</v>
      </c>
      <c r="N423" s="174">
        <v>559.52</v>
      </c>
      <c r="O423" s="1222">
        <f t="shared" si="34"/>
        <v>559.52</v>
      </c>
      <c r="P423" s="1103">
        <f>P422</f>
        <v>559.52</v>
      </c>
      <c r="Q423" s="1121">
        <f t="shared" si="27"/>
        <v>0</v>
      </c>
      <c r="R423" s="1122">
        <f t="shared" si="30"/>
        <v>0</v>
      </c>
      <c r="S423" s="175"/>
    </row>
    <row r="424" spans="1:19" ht="19.5" customHeight="1">
      <c r="A424" s="174">
        <v>442</v>
      </c>
      <c r="B424" s="174"/>
      <c r="C424" s="174"/>
      <c r="D424" s="716" t="s">
        <v>3089</v>
      </c>
      <c r="E424" s="286" t="s">
        <v>1985</v>
      </c>
      <c r="F424" s="174">
        <v>505.72</v>
      </c>
      <c r="G424" s="174">
        <v>48</v>
      </c>
      <c r="H424" s="174">
        <v>48</v>
      </c>
      <c r="I424" s="260">
        <v>527.24</v>
      </c>
      <c r="J424" s="174">
        <v>527.24</v>
      </c>
      <c r="K424" s="174">
        <v>527.24</v>
      </c>
      <c r="L424" s="174">
        <v>527.24</v>
      </c>
      <c r="M424" s="174">
        <v>559.52</v>
      </c>
      <c r="N424" s="174">
        <v>559.52</v>
      </c>
      <c r="O424" s="1222">
        <f t="shared" si="34"/>
        <v>559.52</v>
      </c>
      <c r="P424" s="1103">
        <f>P423</f>
        <v>559.52</v>
      </c>
      <c r="Q424" s="1121">
        <f t="shared" si="27"/>
        <v>0</v>
      </c>
      <c r="R424" s="1122">
        <f t="shared" si="30"/>
        <v>0</v>
      </c>
      <c r="S424" s="175"/>
    </row>
    <row r="425" spans="1:19" ht="19.5" customHeight="1">
      <c r="A425" s="174">
        <v>443</v>
      </c>
      <c r="B425" s="174"/>
      <c r="C425" s="174"/>
      <c r="D425" s="716" t="s">
        <v>3090</v>
      </c>
      <c r="E425" s="286" t="s">
        <v>1985</v>
      </c>
      <c r="F425" s="174">
        <v>505.72</v>
      </c>
      <c r="G425" s="174">
        <v>48</v>
      </c>
      <c r="H425" s="174">
        <v>48</v>
      </c>
      <c r="I425" s="260">
        <v>527.24</v>
      </c>
      <c r="J425" s="174">
        <v>527.24</v>
      </c>
      <c r="K425" s="174">
        <v>527.24</v>
      </c>
      <c r="L425" s="174">
        <v>527.24</v>
      </c>
      <c r="M425" s="174">
        <v>559.52</v>
      </c>
      <c r="N425" s="174">
        <v>559.52</v>
      </c>
      <c r="O425" s="1222">
        <f t="shared" si="34"/>
        <v>559.52</v>
      </c>
      <c r="P425" s="1103">
        <f>P424</f>
        <v>559.52</v>
      </c>
      <c r="Q425" s="1121">
        <f t="shared" si="27"/>
        <v>0</v>
      </c>
      <c r="R425" s="1122">
        <f t="shared" si="30"/>
        <v>0</v>
      </c>
      <c r="S425" s="175"/>
    </row>
    <row r="426" spans="1:19" ht="33" customHeight="1">
      <c r="A426" s="174">
        <v>444</v>
      </c>
      <c r="B426" s="174"/>
      <c r="C426" s="174"/>
      <c r="D426" s="715" t="s">
        <v>3092</v>
      </c>
      <c r="E426" s="286"/>
      <c r="F426" s="174"/>
      <c r="G426" s="174"/>
      <c r="H426" s="174"/>
      <c r="I426" s="260"/>
      <c r="J426" s="174"/>
      <c r="K426" s="174"/>
      <c r="L426" s="174"/>
      <c r="M426" s="174"/>
      <c r="N426" s="174"/>
      <c r="O426" s="1222"/>
      <c r="P426" s="1103"/>
      <c r="Q426" s="1121">
        <f t="shared" si="27"/>
        <v>0</v>
      </c>
      <c r="R426" s="1122" t="e">
        <f t="shared" si="30"/>
        <v>#DIV/0!</v>
      </c>
      <c r="S426" s="175"/>
    </row>
    <row r="427" spans="1:19" ht="19.5" customHeight="1">
      <c r="A427" s="174">
        <v>445</v>
      </c>
      <c r="B427" s="174"/>
      <c r="C427" s="174"/>
      <c r="D427" s="716" t="s">
        <v>3085</v>
      </c>
      <c r="E427" s="286" t="s">
        <v>1985</v>
      </c>
      <c r="F427" s="174">
        <v>516.48</v>
      </c>
      <c r="G427" s="174">
        <v>49</v>
      </c>
      <c r="H427" s="174">
        <v>49</v>
      </c>
      <c r="I427" s="260">
        <v>538</v>
      </c>
      <c r="J427" s="174">
        <v>538</v>
      </c>
      <c r="K427" s="174">
        <v>538</v>
      </c>
      <c r="L427" s="174">
        <v>538</v>
      </c>
      <c r="M427" s="174">
        <v>570.28</v>
      </c>
      <c r="N427" s="174">
        <v>570.28</v>
      </c>
      <c r="O427" s="1222">
        <f>'Material rate'!$T993</f>
        <v>570.28</v>
      </c>
      <c r="P427" s="1103">
        <f>'Material rate'!$T993</f>
        <v>570.28</v>
      </c>
      <c r="Q427" s="1121">
        <f t="shared" si="27"/>
        <v>0</v>
      </c>
      <c r="R427" s="1122">
        <f t="shared" si="30"/>
        <v>0</v>
      </c>
      <c r="S427" s="175"/>
    </row>
    <row r="428" spans="1:19" ht="19.5" customHeight="1">
      <c r="A428" s="174">
        <v>446</v>
      </c>
      <c r="B428" s="174"/>
      <c r="C428" s="174"/>
      <c r="D428" s="716" t="s">
        <v>3086</v>
      </c>
      <c r="E428" s="286" t="s">
        <v>1985</v>
      </c>
      <c r="F428" s="174">
        <v>516.48</v>
      </c>
      <c r="G428" s="174">
        <v>49</v>
      </c>
      <c r="H428" s="174">
        <v>49</v>
      </c>
      <c r="I428" s="260">
        <v>538</v>
      </c>
      <c r="J428" s="174">
        <v>538</v>
      </c>
      <c r="K428" s="174">
        <v>538</v>
      </c>
      <c r="L428" s="174">
        <v>538</v>
      </c>
      <c r="M428" s="174">
        <v>570.28</v>
      </c>
      <c r="N428" s="174">
        <v>570.28</v>
      </c>
      <c r="O428" s="1222">
        <f t="shared" ref="O428:O432" si="35">O427</f>
        <v>570.28</v>
      </c>
      <c r="P428" s="1103">
        <f>P427</f>
        <v>570.28</v>
      </c>
      <c r="Q428" s="1121">
        <f t="shared" si="27"/>
        <v>0</v>
      </c>
      <c r="R428" s="1122">
        <f t="shared" si="30"/>
        <v>0</v>
      </c>
      <c r="S428" s="175"/>
    </row>
    <row r="429" spans="1:19" ht="19.5" customHeight="1">
      <c r="A429" s="174">
        <v>447</v>
      </c>
      <c r="B429" s="174"/>
      <c r="C429" s="174"/>
      <c r="D429" s="716" t="s">
        <v>3087</v>
      </c>
      <c r="E429" s="286" t="s">
        <v>1985</v>
      </c>
      <c r="F429" s="174">
        <v>516.48</v>
      </c>
      <c r="G429" s="174">
        <v>49</v>
      </c>
      <c r="H429" s="174">
        <v>49</v>
      </c>
      <c r="I429" s="260">
        <v>538</v>
      </c>
      <c r="J429" s="174">
        <v>538</v>
      </c>
      <c r="K429" s="174">
        <v>538</v>
      </c>
      <c r="L429" s="174">
        <v>538</v>
      </c>
      <c r="M429" s="174">
        <v>570.28</v>
      </c>
      <c r="N429" s="174">
        <v>570.28</v>
      </c>
      <c r="O429" s="1222">
        <f t="shared" si="35"/>
        <v>570.28</v>
      </c>
      <c r="P429" s="1103">
        <f>P428</f>
        <v>570.28</v>
      </c>
      <c r="Q429" s="1121">
        <f t="shared" si="27"/>
        <v>0</v>
      </c>
      <c r="R429" s="1122">
        <f t="shared" si="30"/>
        <v>0</v>
      </c>
      <c r="S429" s="175"/>
    </row>
    <row r="430" spans="1:19" ht="19.5" customHeight="1">
      <c r="A430" s="174">
        <v>448</v>
      </c>
      <c r="B430" s="174"/>
      <c r="C430" s="174"/>
      <c r="D430" s="716" t="s">
        <v>3088</v>
      </c>
      <c r="E430" s="286" t="s">
        <v>1985</v>
      </c>
      <c r="F430" s="174">
        <v>516.48</v>
      </c>
      <c r="G430" s="174">
        <v>49</v>
      </c>
      <c r="H430" s="174">
        <v>49</v>
      </c>
      <c r="I430" s="260">
        <v>538</v>
      </c>
      <c r="J430" s="174">
        <v>538</v>
      </c>
      <c r="K430" s="174">
        <v>538</v>
      </c>
      <c r="L430" s="174">
        <v>538</v>
      </c>
      <c r="M430" s="174">
        <v>570.28</v>
      </c>
      <c r="N430" s="174">
        <v>570.28</v>
      </c>
      <c r="O430" s="1222">
        <f t="shared" si="35"/>
        <v>570.28</v>
      </c>
      <c r="P430" s="1103">
        <f>P429</f>
        <v>570.28</v>
      </c>
      <c r="Q430" s="1121">
        <f t="shared" si="27"/>
        <v>0</v>
      </c>
      <c r="R430" s="1122">
        <f t="shared" si="30"/>
        <v>0</v>
      </c>
      <c r="S430" s="175"/>
    </row>
    <row r="431" spans="1:19" ht="19.5" customHeight="1">
      <c r="A431" s="174">
        <v>449</v>
      </c>
      <c r="B431" s="174"/>
      <c r="C431" s="174"/>
      <c r="D431" s="716" t="s">
        <v>3089</v>
      </c>
      <c r="E431" s="286" t="s">
        <v>1985</v>
      </c>
      <c r="F431" s="174">
        <v>516.48</v>
      </c>
      <c r="G431" s="174">
        <v>49</v>
      </c>
      <c r="H431" s="174">
        <v>49</v>
      </c>
      <c r="I431" s="260">
        <v>538</v>
      </c>
      <c r="J431" s="174">
        <v>538</v>
      </c>
      <c r="K431" s="174">
        <v>538</v>
      </c>
      <c r="L431" s="174">
        <v>538</v>
      </c>
      <c r="M431" s="174">
        <v>570.28</v>
      </c>
      <c r="N431" s="174">
        <v>570.28</v>
      </c>
      <c r="O431" s="1222">
        <f t="shared" si="35"/>
        <v>570.28</v>
      </c>
      <c r="P431" s="1103">
        <f>P430</f>
        <v>570.28</v>
      </c>
      <c r="Q431" s="1121">
        <f t="shared" si="27"/>
        <v>0</v>
      </c>
      <c r="R431" s="1122">
        <f t="shared" si="30"/>
        <v>0</v>
      </c>
      <c r="S431" s="175"/>
    </row>
    <row r="432" spans="1:19" ht="19.5" customHeight="1">
      <c r="A432" s="174">
        <v>450</v>
      </c>
      <c r="B432" s="174"/>
      <c r="C432" s="174"/>
      <c r="D432" s="716" t="s">
        <v>3090</v>
      </c>
      <c r="E432" s="286" t="s">
        <v>1985</v>
      </c>
      <c r="F432" s="174">
        <v>516.48</v>
      </c>
      <c r="G432" s="174">
        <v>49</v>
      </c>
      <c r="H432" s="174">
        <v>49</v>
      </c>
      <c r="I432" s="260">
        <v>538</v>
      </c>
      <c r="J432" s="174">
        <v>538</v>
      </c>
      <c r="K432" s="174">
        <v>538</v>
      </c>
      <c r="L432" s="174">
        <v>538</v>
      </c>
      <c r="M432" s="174">
        <v>570.28</v>
      </c>
      <c r="N432" s="174">
        <v>570.28</v>
      </c>
      <c r="O432" s="1222">
        <f t="shared" si="35"/>
        <v>570.28</v>
      </c>
      <c r="P432" s="1103">
        <f>P431</f>
        <v>570.28</v>
      </c>
      <c r="Q432" s="1121">
        <f t="shared" si="27"/>
        <v>0</v>
      </c>
      <c r="R432" s="1122">
        <f t="shared" si="30"/>
        <v>0</v>
      </c>
      <c r="S432" s="175"/>
    </row>
    <row r="433" spans="1:19" ht="32.25" customHeight="1">
      <c r="A433" s="174">
        <v>451</v>
      </c>
      <c r="B433" s="174"/>
      <c r="C433" s="174"/>
      <c r="D433" s="715" t="s">
        <v>3093</v>
      </c>
      <c r="E433" s="286"/>
      <c r="F433" s="174"/>
      <c r="G433" s="174"/>
      <c r="H433" s="174"/>
      <c r="I433" s="260"/>
      <c r="J433" s="174"/>
      <c r="K433" s="174"/>
      <c r="L433" s="174"/>
      <c r="M433" s="174"/>
      <c r="N433" s="174"/>
      <c r="O433" s="1222"/>
      <c r="P433" s="1103"/>
      <c r="Q433" s="1121">
        <f t="shared" si="27"/>
        <v>0</v>
      </c>
      <c r="R433" s="1122" t="e">
        <f t="shared" si="30"/>
        <v>#DIV/0!</v>
      </c>
      <c r="S433" s="175"/>
    </row>
    <row r="434" spans="1:19" ht="19.5" customHeight="1">
      <c r="A434" s="174">
        <v>452</v>
      </c>
      <c r="B434" s="174"/>
      <c r="C434" s="174"/>
      <c r="D434" s="716" t="s">
        <v>3085</v>
      </c>
      <c r="E434" s="286" t="s">
        <v>1985</v>
      </c>
      <c r="F434" s="174">
        <v>527.24</v>
      </c>
      <c r="G434" s="174">
        <v>50</v>
      </c>
      <c r="H434" s="174">
        <v>50</v>
      </c>
      <c r="I434" s="260">
        <v>559.52</v>
      </c>
      <c r="J434" s="174">
        <v>559.52</v>
      </c>
      <c r="K434" s="174">
        <v>559.52</v>
      </c>
      <c r="L434" s="174">
        <v>559.52</v>
      </c>
      <c r="M434" s="174">
        <v>591.80000000000007</v>
      </c>
      <c r="N434" s="174">
        <v>591.80000000000007</v>
      </c>
      <c r="O434" s="1222">
        <f>'Material rate'!$T995</f>
        <v>591.80000000000007</v>
      </c>
      <c r="P434" s="1103">
        <f>'Material rate'!$T995</f>
        <v>591.80000000000007</v>
      </c>
      <c r="Q434" s="1121">
        <f t="shared" si="27"/>
        <v>0</v>
      </c>
      <c r="R434" s="1122">
        <f t="shared" si="30"/>
        <v>0</v>
      </c>
      <c r="S434" s="175"/>
    </row>
    <row r="435" spans="1:19" ht="19.5" customHeight="1">
      <c r="A435" s="174">
        <v>453</v>
      </c>
      <c r="B435" s="174"/>
      <c r="C435" s="174"/>
      <c r="D435" s="716" t="s">
        <v>3086</v>
      </c>
      <c r="E435" s="286" t="s">
        <v>1985</v>
      </c>
      <c r="F435" s="174">
        <v>527.24</v>
      </c>
      <c r="G435" s="174">
        <v>50</v>
      </c>
      <c r="H435" s="174">
        <v>50</v>
      </c>
      <c r="I435" s="260">
        <v>559.52</v>
      </c>
      <c r="J435" s="174">
        <v>559.52</v>
      </c>
      <c r="K435" s="174">
        <v>559.52</v>
      </c>
      <c r="L435" s="174">
        <v>559.52</v>
      </c>
      <c r="M435" s="174">
        <v>591.80000000000007</v>
      </c>
      <c r="N435" s="174">
        <v>591.80000000000007</v>
      </c>
      <c r="O435" s="1222">
        <f t="shared" ref="O435:O439" si="36">O434</f>
        <v>591.80000000000007</v>
      </c>
      <c r="P435" s="1103">
        <f>P434</f>
        <v>591.80000000000007</v>
      </c>
      <c r="Q435" s="1121">
        <f t="shared" si="27"/>
        <v>0</v>
      </c>
      <c r="R435" s="1122">
        <f t="shared" si="30"/>
        <v>0</v>
      </c>
      <c r="S435" s="175"/>
    </row>
    <row r="436" spans="1:19" ht="19.5" customHeight="1">
      <c r="A436" s="174">
        <v>454</v>
      </c>
      <c r="B436" s="174"/>
      <c r="C436" s="174"/>
      <c r="D436" s="716" t="s">
        <v>3087</v>
      </c>
      <c r="E436" s="286" t="s">
        <v>1985</v>
      </c>
      <c r="F436" s="174">
        <v>527.24</v>
      </c>
      <c r="G436" s="174">
        <v>50</v>
      </c>
      <c r="H436" s="174">
        <v>50</v>
      </c>
      <c r="I436" s="260">
        <v>559.52</v>
      </c>
      <c r="J436" s="174">
        <v>559.52</v>
      </c>
      <c r="K436" s="174">
        <v>559.52</v>
      </c>
      <c r="L436" s="174">
        <v>559.52</v>
      </c>
      <c r="M436" s="174">
        <v>591.80000000000007</v>
      </c>
      <c r="N436" s="174">
        <v>591.80000000000007</v>
      </c>
      <c r="O436" s="1222">
        <f t="shared" si="36"/>
        <v>591.80000000000007</v>
      </c>
      <c r="P436" s="1103">
        <f>P435</f>
        <v>591.80000000000007</v>
      </c>
      <c r="Q436" s="1121">
        <f t="shared" si="27"/>
        <v>0</v>
      </c>
      <c r="R436" s="1122">
        <f t="shared" si="30"/>
        <v>0</v>
      </c>
      <c r="S436" s="175"/>
    </row>
    <row r="437" spans="1:19" ht="19.5" customHeight="1">
      <c r="A437" s="174">
        <v>455</v>
      </c>
      <c r="B437" s="174"/>
      <c r="C437" s="174"/>
      <c r="D437" s="716" t="s">
        <v>3088</v>
      </c>
      <c r="E437" s="286" t="s">
        <v>1985</v>
      </c>
      <c r="F437" s="174">
        <v>527.24</v>
      </c>
      <c r="G437" s="174">
        <v>50</v>
      </c>
      <c r="H437" s="174">
        <v>50</v>
      </c>
      <c r="I437" s="260">
        <v>559.52</v>
      </c>
      <c r="J437" s="174">
        <v>559.52</v>
      </c>
      <c r="K437" s="174">
        <v>559.52</v>
      </c>
      <c r="L437" s="174">
        <v>559.52</v>
      </c>
      <c r="M437" s="174">
        <v>591.80000000000007</v>
      </c>
      <c r="N437" s="174">
        <v>591.80000000000007</v>
      </c>
      <c r="O437" s="1222">
        <f t="shared" si="36"/>
        <v>591.80000000000007</v>
      </c>
      <c r="P437" s="1103">
        <f>P436</f>
        <v>591.80000000000007</v>
      </c>
      <c r="Q437" s="1121">
        <f t="shared" si="27"/>
        <v>0</v>
      </c>
      <c r="R437" s="1122">
        <f t="shared" si="30"/>
        <v>0</v>
      </c>
      <c r="S437" s="175"/>
    </row>
    <row r="438" spans="1:19" ht="19.5" customHeight="1">
      <c r="A438" s="174">
        <v>456</v>
      </c>
      <c r="B438" s="174"/>
      <c r="C438" s="174"/>
      <c r="D438" s="716" t="s">
        <v>3089</v>
      </c>
      <c r="E438" s="286" t="s">
        <v>1985</v>
      </c>
      <c r="F438" s="174">
        <v>527.24</v>
      </c>
      <c r="G438" s="174">
        <v>50</v>
      </c>
      <c r="H438" s="174">
        <v>50</v>
      </c>
      <c r="I438" s="260">
        <v>559.52</v>
      </c>
      <c r="J438" s="174">
        <v>559.52</v>
      </c>
      <c r="K438" s="174">
        <v>559.52</v>
      </c>
      <c r="L438" s="174">
        <v>559.52</v>
      </c>
      <c r="M438" s="174">
        <v>591.80000000000007</v>
      </c>
      <c r="N438" s="174">
        <v>591.80000000000007</v>
      </c>
      <c r="O438" s="1222">
        <f t="shared" si="36"/>
        <v>591.80000000000007</v>
      </c>
      <c r="P438" s="1103">
        <f>P437</f>
        <v>591.80000000000007</v>
      </c>
      <c r="Q438" s="1121">
        <f t="shared" ref="Q438:Q501" si="37">O438-M438</f>
        <v>0</v>
      </c>
      <c r="R438" s="1122">
        <f t="shared" si="30"/>
        <v>0</v>
      </c>
      <c r="S438" s="175"/>
    </row>
    <row r="439" spans="1:19" ht="19.5" customHeight="1">
      <c r="A439" s="174">
        <v>457</v>
      </c>
      <c r="B439" s="174"/>
      <c r="C439" s="174"/>
      <c r="D439" s="716" t="s">
        <v>3090</v>
      </c>
      <c r="E439" s="286" t="s">
        <v>1985</v>
      </c>
      <c r="F439" s="174">
        <v>527.24</v>
      </c>
      <c r="G439" s="174">
        <v>50</v>
      </c>
      <c r="H439" s="174">
        <v>50</v>
      </c>
      <c r="I439" s="260">
        <v>559.52</v>
      </c>
      <c r="J439" s="174">
        <v>559.52</v>
      </c>
      <c r="K439" s="174">
        <v>559.52</v>
      </c>
      <c r="L439" s="174">
        <v>559.52</v>
      </c>
      <c r="M439" s="174">
        <v>591.80000000000007</v>
      </c>
      <c r="N439" s="174">
        <v>591.80000000000007</v>
      </c>
      <c r="O439" s="1222">
        <f t="shared" si="36"/>
        <v>591.80000000000007</v>
      </c>
      <c r="P439" s="1103">
        <f>P438</f>
        <v>591.80000000000007</v>
      </c>
      <c r="Q439" s="1121">
        <f t="shared" si="37"/>
        <v>0</v>
      </c>
      <c r="R439" s="1122">
        <f t="shared" si="30"/>
        <v>0</v>
      </c>
      <c r="S439" s="175"/>
    </row>
    <row r="440" spans="1:19" ht="29.25" customHeight="1">
      <c r="A440" s="174">
        <v>458</v>
      </c>
      <c r="B440" s="174"/>
      <c r="C440" s="174"/>
      <c r="D440" s="715" t="s">
        <v>3095</v>
      </c>
      <c r="E440" s="286"/>
      <c r="F440" s="693"/>
      <c r="G440" s="693"/>
      <c r="H440" s="693"/>
      <c r="I440" s="260"/>
      <c r="J440" s="693"/>
      <c r="K440" s="693"/>
      <c r="L440" s="693"/>
      <c r="M440" s="693"/>
      <c r="N440" s="693"/>
      <c r="O440" s="1228"/>
      <c r="P440" s="1111"/>
      <c r="Q440" s="1121">
        <f t="shared" si="37"/>
        <v>0</v>
      </c>
      <c r="R440" s="1122" t="e">
        <f t="shared" si="30"/>
        <v>#DIV/0!</v>
      </c>
      <c r="S440" s="175"/>
    </row>
    <row r="441" spans="1:19" ht="19.5" customHeight="1">
      <c r="A441" s="174">
        <v>459</v>
      </c>
      <c r="B441" s="174"/>
      <c r="C441" s="174"/>
      <c r="D441" s="716" t="s">
        <v>3085</v>
      </c>
      <c r="E441" s="286" t="s">
        <v>1985</v>
      </c>
      <c r="F441" s="174">
        <v>591.79999999999995</v>
      </c>
      <c r="G441" s="174">
        <v>57</v>
      </c>
      <c r="H441" s="174">
        <v>57</v>
      </c>
      <c r="I441" s="260">
        <v>634.84</v>
      </c>
      <c r="J441" s="174">
        <v>634.84</v>
      </c>
      <c r="K441" s="174">
        <v>634.84</v>
      </c>
      <c r="L441" s="174">
        <v>634.84</v>
      </c>
      <c r="M441" s="174">
        <v>667.12</v>
      </c>
      <c r="N441" s="174">
        <v>667.12</v>
      </c>
      <c r="O441" s="1222">
        <f>'Material rate'!$T997</f>
        <v>667.12</v>
      </c>
      <c r="P441" s="1103">
        <f>'Material rate'!$T997</f>
        <v>667.12</v>
      </c>
      <c r="Q441" s="1121">
        <f t="shared" si="37"/>
        <v>0</v>
      </c>
      <c r="R441" s="1122">
        <f t="shared" si="30"/>
        <v>0</v>
      </c>
      <c r="S441" s="175"/>
    </row>
    <row r="442" spans="1:19" ht="19.5" customHeight="1">
      <c r="A442" s="174">
        <v>460</v>
      </c>
      <c r="B442" s="174"/>
      <c r="C442" s="174"/>
      <c r="D442" s="716" t="s">
        <v>3086</v>
      </c>
      <c r="E442" s="286" t="s">
        <v>1985</v>
      </c>
      <c r="F442" s="174">
        <v>591.79999999999995</v>
      </c>
      <c r="G442" s="174">
        <v>57</v>
      </c>
      <c r="H442" s="174">
        <v>57</v>
      </c>
      <c r="I442" s="260">
        <v>634.84</v>
      </c>
      <c r="J442" s="174">
        <v>634.84</v>
      </c>
      <c r="K442" s="174">
        <v>634.84</v>
      </c>
      <c r="L442" s="174">
        <v>634.84</v>
      </c>
      <c r="M442" s="174">
        <v>667.12</v>
      </c>
      <c r="N442" s="174">
        <v>667.12</v>
      </c>
      <c r="O442" s="1222">
        <f t="shared" ref="O442:O446" si="38">O441</f>
        <v>667.12</v>
      </c>
      <c r="P442" s="1103">
        <f>P441</f>
        <v>667.12</v>
      </c>
      <c r="Q442" s="1121">
        <f t="shared" si="37"/>
        <v>0</v>
      </c>
      <c r="R442" s="1122">
        <f t="shared" si="30"/>
        <v>0</v>
      </c>
      <c r="S442" s="175"/>
    </row>
    <row r="443" spans="1:19" ht="19.5" customHeight="1">
      <c r="A443" s="174">
        <v>461</v>
      </c>
      <c r="B443" s="174"/>
      <c r="C443" s="174"/>
      <c r="D443" s="716" t="s">
        <v>3087</v>
      </c>
      <c r="E443" s="286" t="s">
        <v>1985</v>
      </c>
      <c r="F443" s="174">
        <v>591.79999999999995</v>
      </c>
      <c r="G443" s="174">
        <v>57</v>
      </c>
      <c r="H443" s="174">
        <v>57</v>
      </c>
      <c r="I443" s="260">
        <v>634.84</v>
      </c>
      <c r="J443" s="174">
        <v>634.84</v>
      </c>
      <c r="K443" s="174">
        <v>634.84</v>
      </c>
      <c r="L443" s="174">
        <v>634.84</v>
      </c>
      <c r="M443" s="174">
        <v>667.12</v>
      </c>
      <c r="N443" s="174">
        <v>667.12</v>
      </c>
      <c r="O443" s="1222">
        <f t="shared" si="38"/>
        <v>667.12</v>
      </c>
      <c r="P443" s="1103">
        <f>P442</f>
        <v>667.12</v>
      </c>
      <c r="Q443" s="1121">
        <f t="shared" si="37"/>
        <v>0</v>
      </c>
      <c r="R443" s="1122">
        <f t="shared" si="30"/>
        <v>0</v>
      </c>
      <c r="S443" s="175"/>
    </row>
    <row r="444" spans="1:19" ht="19.5" customHeight="1">
      <c r="A444" s="174">
        <v>462</v>
      </c>
      <c r="B444" s="174"/>
      <c r="C444" s="174"/>
      <c r="D444" s="716" t="s">
        <v>3088</v>
      </c>
      <c r="E444" s="286" t="s">
        <v>1985</v>
      </c>
      <c r="F444" s="174">
        <v>591.79999999999995</v>
      </c>
      <c r="G444" s="174">
        <v>57</v>
      </c>
      <c r="H444" s="174">
        <v>57</v>
      </c>
      <c r="I444" s="260">
        <v>634.84</v>
      </c>
      <c r="J444" s="174">
        <v>634.84</v>
      </c>
      <c r="K444" s="174">
        <v>634.84</v>
      </c>
      <c r="L444" s="174">
        <v>634.84</v>
      </c>
      <c r="M444" s="174">
        <v>667.12</v>
      </c>
      <c r="N444" s="174">
        <v>667.12</v>
      </c>
      <c r="O444" s="1222">
        <f t="shared" si="38"/>
        <v>667.12</v>
      </c>
      <c r="P444" s="1103">
        <f>P443</f>
        <v>667.12</v>
      </c>
      <c r="Q444" s="1121">
        <f t="shared" si="37"/>
        <v>0</v>
      </c>
      <c r="R444" s="1122">
        <f t="shared" si="30"/>
        <v>0</v>
      </c>
      <c r="S444" s="175"/>
    </row>
    <row r="445" spans="1:19" ht="19.5" customHeight="1">
      <c r="A445" s="174">
        <v>463</v>
      </c>
      <c r="B445" s="174"/>
      <c r="C445" s="174"/>
      <c r="D445" s="716" t="s">
        <v>3089</v>
      </c>
      <c r="E445" s="286" t="s">
        <v>1985</v>
      </c>
      <c r="F445" s="174">
        <v>591.79999999999995</v>
      </c>
      <c r="G445" s="174">
        <v>57</v>
      </c>
      <c r="H445" s="174">
        <v>57</v>
      </c>
      <c r="I445" s="260">
        <v>634.84</v>
      </c>
      <c r="J445" s="174">
        <v>634.84</v>
      </c>
      <c r="K445" s="174">
        <v>634.84</v>
      </c>
      <c r="L445" s="174">
        <v>634.84</v>
      </c>
      <c r="M445" s="174">
        <v>667.12</v>
      </c>
      <c r="N445" s="174">
        <v>667.12</v>
      </c>
      <c r="O445" s="1222">
        <f t="shared" si="38"/>
        <v>667.12</v>
      </c>
      <c r="P445" s="1103">
        <f>P444</f>
        <v>667.12</v>
      </c>
      <c r="Q445" s="1121">
        <f t="shared" si="37"/>
        <v>0</v>
      </c>
      <c r="R445" s="1122">
        <f t="shared" si="30"/>
        <v>0</v>
      </c>
      <c r="S445" s="175"/>
    </row>
    <row r="446" spans="1:19" ht="19.5" customHeight="1">
      <c r="A446" s="174">
        <v>464</v>
      </c>
      <c r="B446" s="174"/>
      <c r="C446" s="174"/>
      <c r="D446" s="716" t="s">
        <v>3090</v>
      </c>
      <c r="E446" s="286" t="s">
        <v>1985</v>
      </c>
      <c r="F446" s="174">
        <v>591.79999999999995</v>
      </c>
      <c r="G446" s="174">
        <v>57</v>
      </c>
      <c r="H446" s="174">
        <v>57</v>
      </c>
      <c r="I446" s="260">
        <v>634.84</v>
      </c>
      <c r="J446" s="174">
        <v>634.84</v>
      </c>
      <c r="K446" s="174">
        <v>634.84</v>
      </c>
      <c r="L446" s="174">
        <v>634.84</v>
      </c>
      <c r="M446" s="174">
        <v>667.12</v>
      </c>
      <c r="N446" s="174">
        <v>667.12</v>
      </c>
      <c r="O446" s="1222">
        <f t="shared" si="38"/>
        <v>667.12</v>
      </c>
      <c r="P446" s="1103">
        <f>P445</f>
        <v>667.12</v>
      </c>
      <c r="Q446" s="1121">
        <f t="shared" si="37"/>
        <v>0</v>
      </c>
      <c r="R446" s="1122">
        <f t="shared" si="30"/>
        <v>0</v>
      </c>
      <c r="S446" s="175"/>
    </row>
    <row r="447" spans="1:19" ht="19.5" customHeight="1">
      <c r="A447" s="174">
        <v>465</v>
      </c>
      <c r="B447" s="174" t="s">
        <v>5321</v>
      </c>
      <c r="C447" s="174">
        <f>C403+1</f>
        <v>342</v>
      </c>
      <c r="D447" s="316" t="s">
        <v>2156</v>
      </c>
      <c r="E447" s="292" t="s">
        <v>2920</v>
      </c>
      <c r="F447" s="260">
        <v>76</v>
      </c>
      <c r="G447" s="260">
        <v>139.1</v>
      </c>
      <c r="H447" s="260">
        <v>139.1</v>
      </c>
      <c r="I447" s="260">
        <v>150</v>
      </c>
      <c r="J447" s="260">
        <v>150</v>
      </c>
      <c r="K447" s="690">
        <v>150</v>
      </c>
      <c r="L447" s="690">
        <v>150</v>
      </c>
      <c r="M447" s="690">
        <v>161</v>
      </c>
      <c r="N447" s="690">
        <v>161</v>
      </c>
      <c r="O447" s="1218">
        <f>'Material rate'!$T299</f>
        <v>161</v>
      </c>
      <c r="P447" s="1101">
        <f>'Material rate'!$T299</f>
        <v>161</v>
      </c>
      <c r="Q447" s="1121">
        <f t="shared" si="37"/>
        <v>0</v>
      </c>
      <c r="R447" s="1122">
        <f t="shared" si="30"/>
        <v>0</v>
      </c>
      <c r="S447" s="175"/>
    </row>
    <row r="448" spans="1:19" ht="37.5">
      <c r="A448" s="174">
        <v>466</v>
      </c>
      <c r="B448" s="174"/>
      <c r="C448" s="175">
        <f>C447+1</f>
        <v>343</v>
      </c>
      <c r="D448" s="717" t="s">
        <v>2615</v>
      </c>
      <c r="E448" s="174"/>
      <c r="F448" s="174"/>
      <c r="G448" s="174"/>
      <c r="H448" s="174"/>
      <c r="I448" s="260"/>
      <c r="J448" s="174"/>
      <c r="K448" s="174"/>
      <c r="L448" s="174"/>
      <c r="M448" s="174"/>
      <c r="N448" s="174"/>
      <c r="O448" s="1222"/>
      <c r="P448" s="1103"/>
      <c r="Q448" s="1121">
        <f t="shared" si="37"/>
        <v>0</v>
      </c>
      <c r="R448" s="1122" t="e">
        <f t="shared" si="30"/>
        <v>#DIV/0!</v>
      </c>
      <c r="S448" s="175"/>
    </row>
    <row r="449" spans="1:19">
      <c r="A449" s="174">
        <v>467</v>
      </c>
      <c r="B449" s="174"/>
      <c r="C449" s="175"/>
      <c r="D449" s="718" t="s">
        <v>2616</v>
      </c>
      <c r="E449" s="174"/>
      <c r="F449" s="174"/>
      <c r="G449" s="174"/>
      <c r="H449" s="174"/>
      <c r="I449" s="260"/>
      <c r="J449" s="174"/>
      <c r="K449" s="174"/>
      <c r="L449" s="174"/>
      <c r="M449" s="174"/>
      <c r="N449" s="174"/>
      <c r="O449" s="1222"/>
      <c r="P449" s="1103"/>
      <c r="Q449" s="1121">
        <f t="shared" si="37"/>
        <v>0</v>
      </c>
      <c r="R449" s="1122" t="e">
        <f t="shared" si="30"/>
        <v>#DIV/0!</v>
      </c>
      <c r="S449" s="175"/>
    </row>
    <row r="450" spans="1:19" ht="18">
      <c r="A450" s="174">
        <v>468</v>
      </c>
      <c r="B450" s="174"/>
      <c r="C450" s="175"/>
      <c r="D450" s="706" t="s">
        <v>2617</v>
      </c>
      <c r="E450" s="286" t="s">
        <v>1985</v>
      </c>
      <c r="F450" s="174">
        <v>3335.6</v>
      </c>
      <c r="G450" s="174">
        <v>0</v>
      </c>
      <c r="H450" s="174">
        <v>0</v>
      </c>
      <c r="I450" s="260">
        <v>0</v>
      </c>
      <c r="J450" s="174">
        <v>0</v>
      </c>
      <c r="K450" s="659">
        <v>0</v>
      </c>
      <c r="L450" s="659">
        <v>0</v>
      </c>
      <c r="M450" s="659">
        <v>0</v>
      </c>
      <c r="N450" s="659">
        <v>0</v>
      </c>
      <c r="O450" s="1222">
        <f>'Material rate'!$T1143</f>
        <v>0</v>
      </c>
      <c r="P450" s="1104">
        <f>'Material rate'!$T1143</f>
        <v>0</v>
      </c>
      <c r="Q450" s="1121">
        <f t="shared" si="37"/>
        <v>0</v>
      </c>
      <c r="R450" s="1122" t="e">
        <f t="shared" si="30"/>
        <v>#DIV/0!</v>
      </c>
      <c r="S450" s="175"/>
    </row>
    <row r="451" spans="1:19" ht="18">
      <c r="A451" s="174">
        <v>469</v>
      </c>
      <c r="B451" s="174"/>
      <c r="C451" s="175"/>
      <c r="D451" s="706" t="s">
        <v>2618</v>
      </c>
      <c r="E451" s="286" t="s">
        <v>1985</v>
      </c>
      <c r="F451" s="174">
        <v>3540.04</v>
      </c>
      <c r="G451" s="174">
        <v>333</v>
      </c>
      <c r="H451" s="174">
        <v>333</v>
      </c>
      <c r="I451" s="260">
        <v>3583.08</v>
      </c>
      <c r="J451" s="174">
        <v>3583.08</v>
      </c>
      <c r="K451" s="174">
        <v>3583.08</v>
      </c>
      <c r="L451" s="174">
        <v>3583.08</v>
      </c>
      <c r="M451" s="174">
        <v>3819.8</v>
      </c>
      <c r="N451" s="174">
        <v>3819.8</v>
      </c>
      <c r="O451" s="1222">
        <f>'Material rate'!$T1144</f>
        <v>4035</v>
      </c>
      <c r="P451" s="1103">
        <f>'Material rate'!$T1144</f>
        <v>4035</v>
      </c>
      <c r="Q451" s="1121">
        <f t="shared" si="37"/>
        <v>215.19999999999982</v>
      </c>
      <c r="R451" s="1122">
        <f t="shared" si="30"/>
        <v>-5.3333333333333288E-2</v>
      </c>
      <c r="S451" s="175"/>
    </row>
    <row r="452" spans="1:19" ht="18">
      <c r="A452" s="174">
        <v>470</v>
      </c>
      <c r="B452" s="174"/>
      <c r="C452" s="175"/>
      <c r="D452" s="706" t="s">
        <v>2619</v>
      </c>
      <c r="E452" s="286" t="s">
        <v>1985</v>
      </c>
      <c r="F452" s="174">
        <v>3766</v>
      </c>
      <c r="G452" s="174">
        <v>0</v>
      </c>
      <c r="H452" s="174">
        <v>0</v>
      </c>
      <c r="I452" s="260">
        <v>0</v>
      </c>
      <c r="J452" s="174">
        <v>0</v>
      </c>
      <c r="K452" s="659">
        <v>0</v>
      </c>
      <c r="L452" s="659">
        <v>0</v>
      </c>
      <c r="M452" s="659">
        <v>0</v>
      </c>
      <c r="N452" s="659">
        <v>0</v>
      </c>
      <c r="O452" s="1222">
        <f>'Material rate'!$T1145</f>
        <v>0</v>
      </c>
      <c r="P452" s="1104">
        <f>'Material rate'!$T1145</f>
        <v>0</v>
      </c>
      <c r="Q452" s="1121">
        <f t="shared" si="37"/>
        <v>0</v>
      </c>
      <c r="R452" s="1122" t="e">
        <f t="shared" si="30"/>
        <v>#DIV/0!</v>
      </c>
      <c r="S452" s="175"/>
    </row>
    <row r="453" spans="1:19" ht="18">
      <c r="A453" s="174">
        <v>471</v>
      </c>
      <c r="B453" s="174"/>
      <c r="C453" s="175"/>
      <c r="D453" s="706" t="s">
        <v>2620</v>
      </c>
      <c r="E453" s="286" t="s">
        <v>1985</v>
      </c>
      <c r="F453" s="174">
        <v>3766</v>
      </c>
      <c r="G453" s="174">
        <v>447</v>
      </c>
      <c r="H453" s="174">
        <v>447</v>
      </c>
      <c r="I453" s="260">
        <v>4809.72</v>
      </c>
      <c r="J453" s="174">
        <v>4809.72</v>
      </c>
      <c r="K453" s="174">
        <v>4809.72</v>
      </c>
      <c r="L453" s="174">
        <v>4809.72</v>
      </c>
      <c r="M453" s="174">
        <v>5121.76</v>
      </c>
      <c r="N453" s="174">
        <v>5121.76</v>
      </c>
      <c r="O453" s="1222">
        <f>'Material rate'!$T1146</f>
        <v>5433.8</v>
      </c>
      <c r="P453" s="1103">
        <f>'Material rate'!$T1146</f>
        <v>5433.8</v>
      </c>
      <c r="Q453" s="1121">
        <f t="shared" si="37"/>
        <v>312.03999999999996</v>
      </c>
      <c r="R453" s="1122">
        <f t="shared" si="30"/>
        <v>-5.7425742574257414E-2</v>
      </c>
      <c r="S453" s="175"/>
    </row>
    <row r="454" spans="1:19" ht="18">
      <c r="A454" s="174">
        <v>472</v>
      </c>
      <c r="B454" s="174"/>
      <c r="C454" s="175"/>
      <c r="D454" s="706" t="s">
        <v>2621</v>
      </c>
      <c r="E454" s="286" t="s">
        <v>1985</v>
      </c>
      <c r="F454" s="174">
        <v>4002.72</v>
      </c>
      <c r="G454" s="174">
        <v>0</v>
      </c>
      <c r="H454" s="174">
        <v>4002.72</v>
      </c>
      <c r="I454" s="260">
        <v>0</v>
      </c>
      <c r="J454" s="174">
        <v>0</v>
      </c>
      <c r="K454" s="659">
        <v>0</v>
      </c>
      <c r="L454" s="659">
        <v>0</v>
      </c>
      <c r="M454" s="659">
        <v>0</v>
      </c>
      <c r="N454" s="659">
        <v>0</v>
      </c>
      <c r="O454" s="1222">
        <f>'Material rate'!$T1147</f>
        <v>0</v>
      </c>
      <c r="P454" s="1104">
        <f>'Material rate'!$T1147</f>
        <v>0</v>
      </c>
      <c r="Q454" s="1121">
        <f t="shared" si="37"/>
        <v>0</v>
      </c>
      <c r="R454" s="1122" t="e">
        <f t="shared" si="30"/>
        <v>#DIV/0!</v>
      </c>
      <c r="S454" s="175"/>
    </row>
    <row r="455" spans="1:19" ht="18">
      <c r="A455" s="174">
        <v>473</v>
      </c>
      <c r="B455" s="174"/>
      <c r="C455" s="175"/>
      <c r="D455" s="706" t="s">
        <v>2622</v>
      </c>
      <c r="E455" s="286" t="s">
        <v>1985</v>
      </c>
      <c r="F455" s="174">
        <v>4476.16</v>
      </c>
      <c r="G455" s="174">
        <v>0</v>
      </c>
      <c r="H455" s="174">
        <v>0</v>
      </c>
      <c r="I455" s="260">
        <v>0</v>
      </c>
      <c r="J455" s="174">
        <v>0</v>
      </c>
      <c r="K455" s="659">
        <v>0</v>
      </c>
      <c r="L455" s="659">
        <v>0</v>
      </c>
      <c r="M455" s="659">
        <v>0</v>
      </c>
      <c r="N455" s="659">
        <v>0</v>
      </c>
      <c r="O455" s="1222">
        <f>'Material rate'!$T1148</f>
        <v>0</v>
      </c>
      <c r="P455" s="1104">
        <f>'Material rate'!$T1148</f>
        <v>0</v>
      </c>
      <c r="Q455" s="1121">
        <f t="shared" si="37"/>
        <v>0</v>
      </c>
      <c r="R455" s="1122" t="e">
        <f t="shared" si="30"/>
        <v>#DIV/0!</v>
      </c>
      <c r="S455" s="175"/>
    </row>
    <row r="456" spans="1:19" ht="18">
      <c r="A456" s="174">
        <v>474</v>
      </c>
      <c r="B456" s="174"/>
      <c r="C456" s="175"/>
      <c r="D456" s="706" t="s">
        <v>2623</v>
      </c>
      <c r="E456" s="286" t="s">
        <v>1985</v>
      </c>
      <c r="F456" s="174">
        <v>4067.28</v>
      </c>
      <c r="G456" s="174">
        <v>0</v>
      </c>
      <c r="H456" s="174">
        <v>0</v>
      </c>
      <c r="I456" s="260">
        <v>0</v>
      </c>
      <c r="J456" s="174">
        <v>0</v>
      </c>
      <c r="K456" s="659">
        <v>0</v>
      </c>
      <c r="L456" s="659">
        <v>0</v>
      </c>
      <c r="M456" s="659">
        <v>0</v>
      </c>
      <c r="N456" s="659">
        <v>0</v>
      </c>
      <c r="O456" s="1222">
        <f>'Material rate'!$T1149</f>
        <v>0</v>
      </c>
      <c r="P456" s="1104">
        <f>'Material rate'!$T1149</f>
        <v>0</v>
      </c>
      <c r="Q456" s="1121">
        <f t="shared" si="37"/>
        <v>0</v>
      </c>
      <c r="R456" s="1122" t="e">
        <f t="shared" si="30"/>
        <v>#DIV/0!</v>
      </c>
      <c r="S456" s="175"/>
    </row>
    <row r="457" spans="1:19" ht="18">
      <c r="A457" s="174">
        <v>475</v>
      </c>
      <c r="B457" s="174"/>
      <c r="C457" s="175"/>
      <c r="D457" s="706" t="s">
        <v>2624</v>
      </c>
      <c r="E457" s="286" t="s">
        <v>1985</v>
      </c>
      <c r="F457" s="174">
        <v>4271.72</v>
      </c>
      <c r="G457" s="174">
        <v>0</v>
      </c>
      <c r="H457" s="174">
        <v>0</v>
      </c>
      <c r="I457" s="260">
        <v>0</v>
      </c>
      <c r="J457" s="174">
        <v>0</v>
      </c>
      <c r="K457" s="659">
        <v>0</v>
      </c>
      <c r="L457" s="659">
        <v>0</v>
      </c>
      <c r="M457" s="659">
        <v>0</v>
      </c>
      <c r="N457" s="659">
        <v>0</v>
      </c>
      <c r="O457" s="1222">
        <f>'Material rate'!$T1150</f>
        <v>0</v>
      </c>
      <c r="P457" s="1104">
        <f>'Material rate'!$T1150</f>
        <v>0</v>
      </c>
      <c r="Q457" s="1121">
        <f t="shared" si="37"/>
        <v>0</v>
      </c>
      <c r="R457" s="1122" t="e">
        <f t="shared" si="30"/>
        <v>#DIV/0!</v>
      </c>
      <c r="S457" s="175"/>
    </row>
    <row r="458" spans="1:19" ht="18">
      <c r="A458" s="174">
        <v>476</v>
      </c>
      <c r="B458" s="174"/>
      <c r="C458" s="175"/>
      <c r="D458" s="706" t="s">
        <v>2625</v>
      </c>
      <c r="E458" s="286" t="s">
        <v>1985</v>
      </c>
      <c r="F458" s="174">
        <v>4820.4799999999996</v>
      </c>
      <c r="G458" s="174">
        <v>0</v>
      </c>
      <c r="H458" s="174">
        <v>0</v>
      </c>
      <c r="I458" s="260">
        <v>0</v>
      </c>
      <c r="J458" s="174">
        <v>0</v>
      </c>
      <c r="K458" s="659">
        <v>0</v>
      </c>
      <c r="L458" s="659">
        <v>0</v>
      </c>
      <c r="M458" s="659">
        <v>0</v>
      </c>
      <c r="N458" s="659">
        <v>0</v>
      </c>
      <c r="O458" s="1222">
        <f>'Material rate'!$T1151</f>
        <v>0</v>
      </c>
      <c r="P458" s="1104">
        <f>'Material rate'!$T1151</f>
        <v>0</v>
      </c>
      <c r="Q458" s="1121">
        <f t="shared" si="37"/>
        <v>0</v>
      </c>
      <c r="R458" s="1122" t="e">
        <f t="shared" ref="R458:R522" si="39">-Q458/P458</f>
        <v>#DIV/0!</v>
      </c>
      <c r="S458" s="175"/>
    </row>
    <row r="459" spans="1:19" ht="18">
      <c r="A459" s="174">
        <v>477</v>
      </c>
      <c r="B459" s="174"/>
      <c r="C459" s="175">
        <f>C448+1</f>
        <v>344</v>
      </c>
      <c r="D459" s="706" t="s">
        <v>4353</v>
      </c>
      <c r="E459" s="286" t="s">
        <v>1985</v>
      </c>
      <c r="F459" s="174">
        <v>656.36</v>
      </c>
      <c r="G459" s="174">
        <v>54</v>
      </c>
      <c r="H459" s="174">
        <v>54</v>
      </c>
      <c r="I459" s="260">
        <v>581.04</v>
      </c>
      <c r="J459" s="174">
        <v>581.04</v>
      </c>
      <c r="K459" s="174">
        <v>581.04</v>
      </c>
      <c r="L459" s="174">
        <v>581.04</v>
      </c>
      <c r="M459" s="174">
        <v>613.32000000000005</v>
      </c>
      <c r="N459" s="174">
        <v>613.32000000000005</v>
      </c>
      <c r="O459" s="1222">
        <f>'Material rate'!$T744</f>
        <v>613.32000000000005</v>
      </c>
      <c r="P459" s="1103">
        <f>'Material rate'!$T744</f>
        <v>613.32000000000005</v>
      </c>
      <c r="Q459" s="1121">
        <f t="shared" si="37"/>
        <v>0</v>
      </c>
      <c r="R459" s="1122">
        <f t="shared" si="39"/>
        <v>0</v>
      </c>
      <c r="S459" s="175"/>
    </row>
    <row r="460" spans="1:19" ht="22.5" customHeight="1">
      <c r="A460" s="174">
        <v>478</v>
      </c>
      <c r="B460" s="174"/>
      <c r="C460" s="175">
        <f>C459+1</f>
        <v>345</v>
      </c>
      <c r="D460" s="706" t="s">
        <v>4302</v>
      </c>
      <c r="E460" s="286" t="s">
        <v>1985</v>
      </c>
      <c r="F460" s="174">
        <v>817.76</v>
      </c>
      <c r="G460" s="174">
        <v>85</v>
      </c>
      <c r="H460" s="174">
        <v>85</v>
      </c>
      <c r="I460" s="260">
        <v>914.6</v>
      </c>
      <c r="J460" s="174">
        <v>914.6</v>
      </c>
      <c r="K460" s="174">
        <v>914.6</v>
      </c>
      <c r="L460" s="174">
        <v>914.6</v>
      </c>
      <c r="M460" s="174">
        <v>968.4</v>
      </c>
      <c r="N460" s="174">
        <v>968.4</v>
      </c>
      <c r="O460" s="1222">
        <f>'Material rate'!$T743</f>
        <v>968.4</v>
      </c>
      <c r="P460" s="1103">
        <f>'Material rate'!$T743</f>
        <v>968.4</v>
      </c>
      <c r="Q460" s="1121">
        <f t="shared" si="37"/>
        <v>0</v>
      </c>
      <c r="R460" s="1122">
        <f t="shared" si="39"/>
        <v>0</v>
      </c>
      <c r="S460" s="175"/>
    </row>
    <row r="461" spans="1:19" ht="26.25">
      <c r="A461" s="174"/>
      <c r="B461" s="174"/>
      <c r="C461" s="175">
        <f>C460+1</f>
        <v>346</v>
      </c>
      <c r="D461" s="861" t="s">
        <v>4416</v>
      </c>
      <c r="E461" s="286"/>
      <c r="F461" s="174"/>
      <c r="G461" s="174"/>
      <c r="H461" s="174"/>
      <c r="I461" s="260"/>
      <c r="J461" s="174"/>
      <c r="K461" s="174"/>
      <c r="L461" s="174"/>
      <c r="M461" s="174"/>
      <c r="N461" s="174"/>
      <c r="O461" s="1222"/>
      <c r="P461" s="1103"/>
      <c r="Q461" s="1121">
        <f t="shared" si="37"/>
        <v>0</v>
      </c>
      <c r="R461" s="1122" t="e">
        <f t="shared" si="39"/>
        <v>#DIV/0!</v>
      </c>
      <c r="S461" s="175"/>
    </row>
    <row r="462" spans="1:19">
      <c r="A462" s="174">
        <v>479</v>
      </c>
      <c r="B462" s="174"/>
      <c r="C462" s="862">
        <v>1</v>
      </c>
      <c r="D462" s="706" t="s">
        <v>3484</v>
      </c>
      <c r="E462" s="661" t="s">
        <v>3502</v>
      </c>
      <c r="F462" s="663">
        <v>100</v>
      </c>
      <c r="G462" s="663">
        <v>64.601769911504434</v>
      </c>
      <c r="H462" s="1016">
        <v>64.601769911504434</v>
      </c>
      <c r="I462" s="260">
        <v>67.256637168141594</v>
      </c>
      <c r="J462" s="1062">
        <v>95</v>
      </c>
      <c r="K462" s="1062">
        <v>85.398230088495581</v>
      </c>
      <c r="L462" s="1062">
        <v>98.23</v>
      </c>
      <c r="M462" s="1062">
        <v>151.3274336283186</v>
      </c>
      <c r="N462" s="1062">
        <v>138.93805309734515</v>
      </c>
      <c r="O462" s="1229">
        <f>'Material rate'!S1481</f>
        <v>172.56637168141594</v>
      </c>
      <c r="P462" s="1112">
        <v>95</v>
      </c>
      <c r="Q462" s="1121">
        <f t="shared" si="37"/>
        <v>21.238938053097343</v>
      </c>
      <c r="R462" s="1122">
        <f t="shared" si="39"/>
        <v>-0.22356776897997202</v>
      </c>
      <c r="S462" s="175"/>
    </row>
    <row r="463" spans="1:19">
      <c r="A463" s="174">
        <v>480</v>
      </c>
      <c r="B463" s="174"/>
      <c r="C463" s="862">
        <v>2</v>
      </c>
      <c r="D463" s="706" t="s">
        <v>3485</v>
      </c>
      <c r="E463" s="661" t="s">
        <v>3502</v>
      </c>
      <c r="F463" s="663">
        <v>125</v>
      </c>
      <c r="G463" s="663">
        <v>85.840707964601776</v>
      </c>
      <c r="H463" s="1016">
        <v>85.840707964601776</v>
      </c>
      <c r="I463" s="260">
        <v>86.725663716814168</v>
      </c>
      <c r="J463" s="1062">
        <v>111</v>
      </c>
      <c r="K463" s="1062">
        <v>95.575221238938056</v>
      </c>
      <c r="L463" s="1062">
        <v>113.27</v>
      </c>
      <c r="M463" s="1062">
        <v>160.17699115044249</v>
      </c>
      <c r="N463" s="1062">
        <v>147.78761061946904</v>
      </c>
      <c r="O463" s="1229">
        <f>'Material rate'!S1482</f>
        <v>174.33628318584073</v>
      </c>
      <c r="P463" s="1112">
        <v>111</v>
      </c>
      <c r="Q463" s="1121">
        <f t="shared" si="37"/>
        <v>14.159292035398238</v>
      </c>
      <c r="R463" s="1122">
        <f t="shared" si="39"/>
        <v>-0.12756118950809223</v>
      </c>
      <c r="S463" s="175"/>
    </row>
    <row r="464" spans="1:19">
      <c r="A464" s="174">
        <v>481</v>
      </c>
      <c r="B464" s="174"/>
      <c r="C464" s="862">
        <v>3</v>
      </c>
      <c r="D464" s="706" t="s">
        <v>3486</v>
      </c>
      <c r="E464" s="661" t="s">
        <v>3502</v>
      </c>
      <c r="F464" s="663">
        <v>125</v>
      </c>
      <c r="G464" s="663">
        <v>250</v>
      </c>
      <c r="H464" s="688">
        <v>250</v>
      </c>
      <c r="I464" s="260">
        <v>250</v>
      </c>
      <c r="J464" s="688">
        <v>250</v>
      </c>
      <c r="K464" s="688">
        <v>250</v>
      </c>
      <c r="L464" s="688">
        <v>250</v>
      </c>
      <c r="M464" s="688">
        <v>266</v>
      </c>
      <c r="N464" s="688">
        <v>266</v>
      </c>
      <c r="O464" s="1221">
        <f>'Material rate'!$T1155</f>
        <v>266</v>
      </c>
      <c r="P464" s="1100">
        <f>'Material rate'!$T1155</f>
        <v>266</v>
      </c>
      <c r="Q464" s="1121">
        <f t="shared" si="37"/>
        <v>0</v>
      </c>
      <c r="R464" s="1122">
        <f t="shared" si="39"/>
        <v>0</v>
      </c>
      <c r="S464" s="175"/>
    </row>
    <row r="465" spans="1:19">
      <c r="A465" s="174">
        <v>482</v>
      </c>
      <c r="B465" s="174"/>
      <c r="C465" s="862">
        <f>C464+1</f>
        <v>4</v>
      </c>
      <c r="D465" s="1338" t="s">
        <v>3487</v>
      </c>
      <c r="E465" s="661" t="s">
        <v>3148</v>
      </c>
      <c r="F465" s="663">
        <v>289</v>
      </c>
      <c r="G465" s="663">
        <v>289</v>
      </c>
      <c r="H465" s="1016">
        <v>289</v>
      </c>
      <c r="I465" s="260">
        <v>289</v>
      </c>
      <c r="J465" s="688">
        <v>289</v>
      </c>
      <c r="K465" s="1053">
        <v>289</v>
      </c>
      <c r="L465" s="1053">
        <v>289</v>
      </c>
      <c r="M465" s="1053">
        <v>289</v>
      </c>
      <c r="N465" s="1053">
        <v>289</v>
      </c>
      <c r="O465" s="1230">
        <v>289</v>
      </c>
      <c r="P465" s="1107">
        <v>289</v>
      </c>
      <c r="Q465" s="1121">
        <f t="shared" si="37"/>
        <v>0</v>
      </c>
      <c r="R465" s="1122">
        <f t="shared" si="39"/>
        <v>0</v>
      </c>
      <c r="S465" s="175"/>
    </row>
    <row r="466" spans="1:19">
      <c r="A466" s="174">
        <v>483</v>
      </c>
      <c r="B466" s="174"/>
      <c r="C466" s="862">
        <f t="shared" ref="C466:C486" si="40">C465+1</f>
        <v>5</v>
      </c>
      <c r="D466" s="706" t="s">
        <v>3720</v>
      </c>
      <c r="E466" s="652" t="s">
        <v>3718</v>
      </c>
      <c r="F466" s="663">
        <v>9247.7000000000007</v>
      </c>
      <c r="G466" s="663">
        <v>14500</v>
      </c>
      <c r="H466" s="663">
        <v>14500</v>
      </c>
      <c r="I466" s="260">
        <v>15225</v>
      </c>
      <c r="J466" s="663">
        <v>15225</v>
      </c>
      <c r="K466" s="663">
        <v>15225</v>
      </c>
      <c r="L466" s="663">
        <v>15225</v>
      </c>
      <c r="M466" s="663">
        <v>15225</v>
      </c>
      <c r="N466" s="663">
        <v>13392.45</v>
      </c>
      <c r="O466" s="1230">
        <f>'Material rate'!$T106</f>
        <v>13392.45</v>
      </c>
      <c r="P466" s="1113">
        <f>'Material rate'!$T106</f>
        <v>13392.45</v>
      </c>
      <c r="Q466" s="1121">
        <f t="shared" si="37"/>
        <v>-1832.5499999999993</v>
      </c>
      <c r="R466" s="1122">
        <f t="shared" si="39"/>
        <v>0.13683455977061695</v>
      </c>
      <c r="S466" s="175"/>
    </row>
    <row r="467" spans="1:19">
      <c r="A467" s="174"/>
      <c r="B467" s="174"/>
      <c r="C467" s="862"/>
      <c r="D467" s="706" t="s">
        <v>5423</v>
      </c>
      <c r="E467" s="652" t="s">
        <v>3718</v>
      </c>
      <c r="F467" s="663"/>
      <c r="G467" s="663"/>
      <c r="H467" s="663"/>
      <c r="I467" s="260"/>
      <c r="J467" s="663"/>
      <c r="K467" s="663">
        <v>16275</v>
      </c>
      <c r="L467" s="663">
        <v>16275</v>
      </c>
      <c r="M467" s="663">
        <v>16275</v>
      </c>
      <c r="N467" s="663">
        <v>14393</v>
      </c>
      <c r="O467" s="1230">
        <f>'Material rate'!T107</f>
        <v>14393</v>
      </c>
      <c r="P467" s="1113"/>
      <c r="Q467" s="1121">
        <f t="shared" si="37"/>
        <v>-1882</v>
      </c>
      <c r="R467" s="1122"/>
      <c r="S467" s="175"/>
    </row>
    <row r="468" spans="1:19">
      <c r="A468" s="174">
        <v>484</v>
      </c>
      <c r="B468" s="174"/>
      <c r="C468" s="862">
        <f>C466+1</f>
        <v>6</v>
      </c>
      <c r="D468" s="1338" t="s">
        <v>3968</v>
      </c>
      <c r="E468" s="661" t="s">
        <v>3969</v>
      </c>
      <c r="F468" s="663">
        <v>368</v>
      </c>
      <c r="G468" s="663">
        <v>368</v>
      </c>
      <c r="H468" s="1053">
        <v>368</v>
      </c>
      <c r="I468" s="260">
        <v>368</v>
      </c>
      <c r="J468" s="688">
        <v>368</v>
      </c>
      <c r="K468" s="1053">
        <v>368</v>
      </c>
      <c r="L468" s="1053">
        <v>368</v>
      </c>
      <c r="M468" s="1053">
        <v>368</v>
      </c>
      <c r="N468" s="1053">
        <v>368</v>
      </c>
      <c r="O468" s="1230">
        <v>368</v>
      </c>
      <c r="P468" s="1107">
        <v>368</v>
      </c>
      <c r="Q468" s="1121">
        <f t="shared" si="37"/>
        <v>0</v>
      </c>
      <c r="R468" s="1122">
        <f t="shared" si="39"/>
        <v>0</v>
      </c>
      <c r="S468" s="175"/>
    </row>
    <row r="469" spans="1:19" ht="29.25" customHeight="1">
      <c r="A469" s="174">
        <v>485</v>
      </c>
      <c r="B469" s="174"/>
      <c r="C469" s="862">
        <f t="shared" si="40"/>
        <v>7</v>
      </c>
      <c r="D469" s="316" t="str">
        <f>'Material rate'!B776</f>
        <v>Forbo marmoleum flooring 2mm thick all fitting work</v>
      </c>
      <c r="E469" s="652" t="s">
        <v>3628</v>
      </c>
      <c r="F469" s="662"/>
      <c r="G469" s="662">
        <v>0</v>
      </c>
      <c r="H469" s="662">
        <v>0</v>
      </c>
      <c r="I469" s="260">
        <v>0</v>
      </c>
      <c r="J469" s="662">
        <v>0</v>
      </c>
      <c r="K469" s="1055">
        <v>0</v>
      </c>
      <c r="L469" s="1055">
        <v>0</v>
      </c>
      <c r="M469" s="1055">
        <v>0</v>
      </c>
      <c r="N469" s="1055">
        <v>0</v>
      </c>
      <c r="O469" s="1231">
        <f>'Material rate'!$T776</f>
        <v>0</v>
      </c>
      <c r="P469" s="1114">
        <f>'Material rate'!$T776</f>
        <v>0</v>
      </c>
      <c r="Q469" s="1121">
        <f t="shared" si="37"/>
        <v>0</v>
      </c>
      <c r="R469" s="1122" t="e">
        <f t="shared" si="39"/>
        <v>#DIV/0!</v>
      </c>
      <c r="S469" s="175"/>
    </row>
    <row r="470" spans="1:19">
      <c r="A470" s="174">
        <v>486</v>
      </c>
      <c r="B470" s="174"/>
      <c r="C470" s="862">
        <f t="shared" si="40"/>
        <v>8</v>
      </c>
      <c r="D470" s="706" t="s">
        <v>3803</v>
      </c>
      <c r="E470" s="652" t="s">
        <v>3148</v>
      </c>
      <c r="F470" s="174">
        <v>180</v>
      </c>
      <c r="G470" s="174">
        <v>250</v>
      </c>
      <c r="H470" s="659">
        <v>250</v>
      </c>
      <c r="I470" s="260">
        <v>250</v>
      </c>
      <c r="J470" s="260"/>
      <c r="K470" s="659"/>
      <c r="L470" s="659"/>
      <c r="M470" s="659"/>
      <c r="N470" s="659"/>
      <c r="O470" s="1222"/>
      <c r="P470" s="1104"/>
      <c r="Q470" s="1121">
        <f t="shared" si="37"/>
        <v>0</v>
      </c>
      <c r="R470" s="1122" t="e">
        <f t="shared" si="39"/>
        <v>#DIV/0!</v>
      </c>
      <c r="S470" s="175"/>
    </row>
    <row r="471" spans="1:19">
      <c r="A471" s="174">
        <v>487</v>
      </c>
      <c r="B471" s="174"/>
      <c r="C471" s="862">
        <f t="shared" si="40"/>
        <v>9</v>
      </c>
      <c r="D471" s="669" t="s">
        <v>3488</v>
      </c>
      <c r="E471" s="652"/>
      <c r="F471" s="662"/>
      <c r="G471" s="662"/>
      <c r="H471" s="662">
        <v>0</v>
      </c>
      <c r="I471" s="260"/>
      <c r="J471" s="662"/>
      <c r="K471" s="662"/>
      <c r="L471" s="662"/>
      <c r="M471" s="662"/>
      <c r="N471" s="662"/>
      <c r="O471" s="1231"/>
      <c r="P471" s="1115"/>
      <c r="Q471" s="1121">
        <f t="shared" si="37"/>
        <v>0</v>
      </c>
      <c r="R471" s="1122" t="e">
        <f t="shared" si="39"/>
        <v>#DIV/0!</v>
      </c>
      <c r="S471" s="175"/>
    </row>
    <row r="472" spans="1:19">
      <c r="A472" s="174">
        <v>488</v>
      </c>
      <c r="B472" s="174"/>
      <c r="C472" s="862">
        <f t="shared" si="40"/>
        <v>10</v>
      </c>
      <c r="D472" s="669" t="s">
        <v>3489</v>
      </c>
      <c r="E472" s="652"/>
      <c r="F472" s="662"/>
      <c r="G472" s="662"/>
      <c r="H472" s="662">
        <v>0</v>
      </c>
      <c r="I472" s="260"/>
      <c r="J472" s="662"/>
      <c r="K472" s="662"/>
      <c r="L472" s="662"/>
      <c r="M472" s="662"/>
      <c r="N472" s="662"/>
      <c r="O472" s="1231"/>
      <c r="P472" s="1115"/>
      <c r="Q472" s="1121">
        <f t="shared" si="37"/>
        <v>0</v>
      </c>
      <c r="R472" s="1122" t="e">
        <f t="shared" si="39"/>
        <v>#DIV/0!</v>
      </c>
      <c r="S472" s="175"/>
    </row>
    <row r="473" spans="1:19">
      <c r="A473" s="174">
        <v>489</v>
      </c>
      <c r="B473" s="174"/>
      <c r="C473" s="862">
        <f t="shared" si="40"/>
        <v>11</v>
      </c>
      <c r="D473" s="669" t="s">
        <v>3490</v>
      </c>
      <c r="E473" s="652"/>
      <c r="F473" s="662"/>
      <c r="G473" s="662"/>
      <c r="H473" s="662">
        <v>0</v>
      </c>
      <c r="I473" s="260"/>
      <c r="J473" s="662"/>
      <c r="K473" s="662"/>
      <c r="L473" s="662"/>
      <c r="M473" s="662"/>
      <c r="N473" s="662"/>
      <c r="O473" s="1231"/>
      <c r="P473" s="1115"/>
      <c r="Q473" s="1121">
        <f t="shared" si="37"/>
        <v>0</v>
      </c>
      <c r="R473" s="1122" t="e">
        <f t="shared" si="39"/>
        <v>#DIV/0!</v>
      </c>
      <c r="S473" s="175"/>
    </row>
    <row r="474" spans="1:19">
      <c r="A474" s="174">
        <v>490</v>
      </c>
      <c r="B474" s="174"/>
      <c r="C474" s="862">
        <f t="shared" si="40"/>
        <v>12</v>
      </c>
      <c r="D474" s="669" t="s">
        <v>3491</v>
      </c>
      <c r="E474" s="652"/>
      <c r="F474" s="662"/>
      <c r="G474" s="662"/>
      <c r="H474" s="662">
        <v>0</v>
      </c>
      <c r="I474" s="260"/>
      <c r="J474" s="662"/>
      <c r="K474" s="662"/>
      <c r="L474" s="662"/>
      <c r="M474" s="662"/>
      <c r="N474" s="662"/>
      <c r="O474" s="1231"/>
      <c r="P474" s="1115"/>
      <c r="Q474" s="1121">
        <f t="shared" si="37"/>
        <v>0</v>
      </c>
      <c r="R474" s="1122" t="e">
        <f t="shared" si="39"/>
        <v>#DIV/0!</v>
      </c>
      <c r="S474" s="175"/>
    </row>
    <row r="475" spans="1:19">
      <c r="A475" s="174">
        <v>491</v>
      </c>
      <c r="B475" s="174"/>
      <c r="C475" s="862">
        <f t="shared" si="40"/>
        <v>13</v>
      </c>
      <c r="D475" s="669" t="s">
        <v>3492</v>
      </c>
      <c r="E475" s="652"/>
      <c r="F475" s="662"/>
      <c r="G475" s="662"/>
      <c r="H475" s="662">
        <v>0</v>
      </c>
      <c r="I475" s="260"/>
      <c r="J475" s="662"/>
      <c r="K475" s="662"/>
      <c r="L475" s="662"/>
      <c r="M475" s="662"/>
      <c r="N475" s="662"/>
      <c r="O475" s="1231"/>
      <c r="P475" s="1115"/>
      <c r="Q475" s="1121">
        <f t="shared" si="37"/>
        <v>0</v>
      </c>
      <c r="R475" s="1122" t="e">
        <f t="shared" si="39"/>
        <v>#DIV/0!</v>
      </c>
      <c r="S475" s="175"/>
    </row>
    <row r="476" spans="1:19">
      <c r="A476" s="174">
        <v>492</v>
      </c>
      <c r="B476" s="174"/>
      <c r="C476" s="862">
        <f t="shared" si="40"/>
        <v>14</v>
      </c>
      <c r="D476" s="669" t="s">
        <v>3493</v>
      </c>
      <c r="E476" s="652" t="s">
        <v>3148</v>
      </c>
      <c r="F476" s="662"/>
      <c r="G476" s="662">
        <v>5.5</v>
      </c>
      <c r="H476" s="1017">
        <v>5</v>
      </c>
      <c r="I476" s="260">
        <v>5.5</v>
      </c>
      <c r="J476" s="260">
        <v>5.5</v>
      </c>
      <c r="K476" s="260">
        <v>5.5</v>
      </c>
      <c r="L476" s="260">
        <v>5.5</v>
      </c>
      <c r="M476" s="260">
        <v>5</v>
      </c>
      <c r="N476" s="260">
        <v>5</v>
      </c>
      <c r="O476" s="1218">
        <f>'Material rate'!$T706</f>
        <v>5</v>
      </c>
      <c r="P476" s="1097">
        <f>'Material rate'!$T706</f>
        <v>5</v>
      </c>
      <c r="Q476" s="1121">
        <f t="shared" si="37"/>
        <v>0</v>
      </c>
      <c r="R476" s="1122">
        <f t="shared" si="39"/>
        <v>0</v>
      </c>
      <c r="S476" s="175"/>
    </row>
    <row r="477" spans="1:19">
      <c r="A477" s="174">
        <v>493</v>
      </c>
      <c r="B477" s="174"/>
      <c r="C477" s="862">
        <f t="shared" si="40"/>
        <v>15</v>
      </c>
      <c r="D477" s="669" t="s">
        <v>3494</v>
      </c>
      <c r="E477" s="652" t="s">
        <v>3148</v>
      </c>
      <c r="F477" s="662"/>
      <c r="G477" s="662">
        <v>5</v>
      </c>
      <c r="H477" s="1017">
        <v>5</v>
      </c>
      <c r="I477" s="260">
        <v>5</v>
      </c>
      <c r="J477" s="260">
        <v>5</v>
      </c>
      <c r="K477" s="260">
        <v>5</v>
      </c>
      <c r="L477" s="260">
        <v>5</v>
      </c>
      <c r="M477" s="260">
        <v>5</v>
      </c>
      <c r="N477" s="260">
        <v>5</v>
      </c>
      <c r="O477" s="1218">
        <f>'Material rate'!$T707</f>
        <v>5</v>
      </c>
      <c r="P477" s="1097">
        <f>'Material rate'!$T707</f>
        <v>5</v>
      </c>
      <c r="Q477" s="1121">
        <f t="shared" si="37"/>
        <v>0</v>
      </c>
      <c r="R477" s="1122">
        <f t="shared" si="39"/>
        <v>0</v>
      </c>
      <c r="S477" s="175"/>
    </row>
    <row r="478" spans="1:19">
      <c r="A478" s="174">
        <v>494</v>
      </c>
      <c r="B478" s="174"/>
      <c r="C478" s="862">
        <f>C477+1</f>
        <v>16</v>
      </c>
      <c r="D478" s="669" t="s">
        <v>3495</v>
      </c>
      <c r="E478" s="652" t="s">
        <v>3148</v>
      </c>
      <c r="F478" s="174"/>
      <c r="G478" s="174">
        <v>275</v>
      </c>
      <c r="H478" s="659">
        <v>275</v>
      </c>
      <c r="I478" s="260">
        <v>275</v>
      </c>
      <c r="J478" s="260"/>
      <c r="K478" s="659"/>
      <c r="L478" s="659"/>
      <c r="M478" s="659"/>
      <c r="N478" s="659"/>
      <c r="O478" s="1222"/>
      <c r="P478" s="1104"/>
      <c r="Q478" s="1121">
        <f t="shared" si="37"/>
        <v>0</v>
      </c>
      <c r="R478" s="1122" t="e">
        <f t="shared" si="39"/>
        <v>#DIV/0!</v>
      </c>
      <c r="S478" s="175"/>
    </row>
    <row r="479" spans="1:19">
      <c r="A479" s="174">
        <v>495</v>
      </c>
      <c r="B479" s="174"/>
      <c r="C479" s="862">
        <f t="shared" si="40"/>
        <v>17</v>
      </c>
      <c r="D479" s="669" t="s">
        <v>3496</v>
      </c>
      <c r="E479" s="652" t="s">
        <v>3502</v>
      </c>
      <c r="F479" s="662"/>
      <c r="G479" s="662"/>
      <c r="H479" s="662">
        <v>0</v>
      </c>
      <c r="I479" s="260"/>
      <c r="J479" s="662"/>
      <c r="K479" s="662"/>
      <c r="L479" s="662"/>
      <c r="M479" s="662"/>
      <c r="N479" s="662"/>
      <c r="O479" s="1231"/>
      <c r="P479" s="1115"/>
      <c r="Q479" s="1121">
        <f t="shared" si="37"/>
        <v>0</v>
      </c>
      <c r="R479" s="1122" t="e">
        <f t="shared" si="39"/>
        <v>#DIV/0!</v>
      </c>
      <c r="S479" s="175"/>
    </row>
    <row r="480" spans="1:19">
      <c r="A480" s="174">
        <v>496</v>
      </c>
      <c r="B480" s="174"/>
      <c r="C480" s="862">
        <f t="shared" si="40"/>
        <v>18</v>
      </c>
      <c r="D480" s="1339" t="s">
        <v>5446</v>
      </c>
      <c r="E480" s="652"/>
      <c r="F480" s="662"/>
      <c r="G480" s="662">
        <v>1140.6666666666667</v>
      </c>
      <c r="H480" s="1054">
        <v>1140.6666666666667</v>
      </c>
      <c r="I480" s="260">
        <v>1140.6666666666667</v>
      </c>
      <c r="J480" s="1017">
        <v>1150</v>
      </c>
      <c r="K480" s="1054">
        <v>1199.6666666666667</v>
      </c>
      <c r="L480" s="1054">
        <v>1266.3333333333333</v>
      </c>
      <c r="M480" s="1054">
        <v>1266.3333333333333</v>
      </c>
      <c r="N480" s="1054">
        <v>1266.3333333333333</v>
      </c>
      <c r="O480" s="1227">
        <f>'Material rate'!S1492</f>
        <v>1266.3333333333333</v>
      </c>
      <c r="P480" s="1116">
        <f>34500/30</f>
        <v>1150</v>
      </c>
      <c r="Q480" s="1121">
        <f t="shared" si="37"/>
        <v>0</v>
      </c>
      <c r="R480" s="1122">
        <f t="shared" si="39"/>
        <v>0</v>
      </c>
      <c r="S480" s="175"/>
    </row>
    <row r="481" spans="1:19">
      <c r="A481" s="174">
        <v>497</v>
      </c>
      <c r="B481" s="174"/>
      <c r="C481" s="862">
        <f t="shared" si="40"/>
        <v>19</v>
      </c>
      <c r="D481" s="1339" t="s">
        <v>3497</v>
      </c>
      <c r="E481" s="652" t="s">
        <v>4278</v>
      </c>
      <c r="F481" s="662">
        <v>380</v>
      </c>
      <c r="G481" s="662">
        <v>515.24</v>
      </c>
      <c r="H481" s="1055">
        <v>515.24</v>
      </c>
      <c r="I481" s="260">
        <v>603.34</v>
      </c>
      <c r="J481" s="662">
        <v>1016.6666666666666</v>
      </c>
      <c r="K481" s="1054">
        <v>940</v>
      </c>
      <c r="L481" s="1054">
        <v>1006.6666666666666</v>
      </c>
      <c r="M481" s="1054">
        <v>1006.6666666666666</v>
      </c>
      <c r="N481" s="1054">
        <v>1006.6666666666666</v>
      </c>
      <c r="O481" s="1227">
        <f>'Material rate'!S1493</f>
        <v>1006.6666666666666</v>
      </c>
      <c r="P481" s="1116">
        <v>1016.6666666666666</v>
      </c>
      <c r="Q481" s="1121">
        <f t="shared" si="37"/>
        <v>0</v>
      </c>
      <c r="R481" s="1122">
        <f t="shared" si="39"/>
        <v>0</v>
      </c>
      <c r="S481" s="175"/>
    </row>
    <row r="482" spans="1:19">
      <c r="A482" s="174">
        <v>498</v>
      </c>
      <c r="B482" s="174"/>
      <c r="C482" s="862">
        <f t="shared" si="40"/>
        <v>20</v>
      </c>
      <c r="D482" s="669" t="s">
        <v>3498</v>
      </c>
      <c r="E482" s="652" t="s">
        <v>3617</v>
      </c>
      <c r="F482" s="652">
        <v>700</v>
      </c>
      <c r="G482" s="652">
        <v>700</v>
      </c>
      <c r="H482" s="1056">
        <v>700</v>
      </c>
      <c r="I482" s="260">
        <v>700</v>
      </c>
      <c r="J482" s="1072">
        <v>700</v>
      </c>
      <c r="K482" s="1077">
        <v>2377.27</v>
      </c>
      <c r="L482" s="1077">
        <v>1618</v>
      </c>
      <c r="M482" s="1077">
        <v>1618</v>
      </c>
      <c r="N482" s="1077">
        <v>1618</v>
      </c>
      <c r="O482" s="1232">
        <f>'Material rate'!S1487</f>
        <v>1618</v>
      </c>
      <c r="P482" s="1117">
        <f>+O482</f>
        <v>1618</v>
      </c>
      <c r="Q482" s="1121">
        <f t="shared" si="37"/>
        <v>0</v>
      </c>
      <c r="R482" s="1122">
        <f t="shared" si="39"/>
        <v>0</v>
      </c>
      <c r="S482" s="175"/>
    </row>
    <row r="483" spans="1:19">
      <c r="A483" s="174">
        <v>499</v>
      </c>
      <c r="B483" s="174"/>
      <c r="C483" s="862">
        <f t="shared" si="40"/>
        <v>21</v>
      </c>
      <c r="D483" s="1339" t="s">
        <v>3499</v>
      </c>
      <c r="E483" s="652" t="s">
        <v>3617</v>
      </c>
      <c r="F483" s="652">
        <v>550</v>
      </c>
      <c r="G483" s="652">
        <v>550</v>
      </c>
      <c r="H483" s="1056">
        <v>550</v>
      </c>
      <c r="I483" s="260">
        <v>550</v>
      </c>
      <c r="J483" s="1072">
        <v>550</v>
      </c>
      <c r="K483" s="1077">
        <v>550</v>
      </c>
      <c r="L483" s="1077">
        <v>550</v>
      </c>
      <c r="M483" s="1077">
        <v>550</v>
      </c>
      <c r="N483" s="1077">
        <v>550</v>
      </c>
      <c r="O483" s="1232">
        <f>I483</f>
        <v>550</v>
      </c>
      <c r="P483" s="1117">
        <f>K483</f>
        <v>550</v>
      </c>
      <c r="Q483" s="1121">
        <f t="shared" si="37"/>
        <v>0</v>
      </c>
      <c r="R483" s="1122">
        <f t="shared" si="39"/>
        <v>0</v>
      </c>
      <c r="S483" s="175"/>
    </row>
    <row r="484" spans="1:19">
      <c r="A484" s="174">
        <v>500</v>
      </c>
      <c r="B484" s="174"/>
      <c r="C484" s="862">
        <v>22</v>
      </c>
      <c r="D484" s="669" t="s">
        <v>3500</v>
      </c>
      <c r="E484" s="652" t="s">
        <v>3617</v>
      </c>
      <c r="F484" s="652">
        <v>1800</v>
      </c>
      <c r="G484" s="652">
        <v>1800</v>
      </c>
      <c r="H484" s="1056">
        <v>1800</v>
      </c>
      <c r="I484" s="260">
        <v>1800</v>
      </c>
      <c r="J484" s="1072">
        <v>1800</v>
      </c>
      <c r="K484" s="1077">
        <v>3581.83</v>
      </c>
      <c r="L484" s="1077">
        <v>2610</v>
      </c>
      <c r="M484" s="1077">
        <v>3387</v>
      </c>
      <c r="N484" s="1077">
        <v>3214</v>
      </c>
      <c r="O484" s="1232">
        <f>'Material rate'!S1489</f>
        <v>3711</v>
      </c>
      <c r="P484" s="1117">
        <f>K484</f>
        <v>3581.83</v>
      </c>
      <c r="Q484" s="1121">
        <f t="shared" si="37"/>
        <v>324</v>
      </c>
      <c r="R484" s="1122">
        <f t="shared" si="39"/>
        <v>-9.0456554331165909E-2</v>
      </c>
      <c r="S484" s="175"/>
    </row>
    <row r="485" spans="1:19">
      <c r="A485" s="174">
        <v>501</v>
      </c>
      <c r="B485" s="174"/>
      <c r="C485" s="862">
        <f t="shared" si="40"/>
        <v>23</v>
      </c>
      <c r="D485" s="1339" t="s">
        <v>3721</v>
      </c>
      <c r="E485" s="652" t="s">
        <v>3617</v>
      </c>
      <c r="F485" s="174">
        <v>100</v>
      </c>
      <c r="G485" s="174">
        <v>100</v>
      </c>
      <c r="H485" s="659">
        <v>100</v>
      </c>
      <c r="I485" s="260">
        <v>100</v>
      </c>
      <c r="J485" s="260">
        <v>100</v>
      </c>
      <c r="K485" s="1077">
        <v>100</v>
      </c>
      <c r="L485" s="1077">
        <v>100</v>
      </c>
      <c r="M485" s="1077">
        <v>100</v>
      </c>
      <c r="N485" s="1077">
        <v>100</v>
      </c>
      <c r="O485" s="1232">
        <f>I485</f>
        <v>100</v>
      </c>
      <c r="P485" s="1117">
        <f>K485</f>
        <v>100</v>
      </c>
      <c r="Q485" s="1121">
        <f t="shared" si="37"/>
        <v>0</v>
      </c>
      <c r="R485" s="1122">
        <f t="shared" si="39"/>
        <v>0</v>
      </c>
      <c r="S485" s="175"/>
    </row>
    <row r="486" spans="1:19">
      <c r="A486" s="174">
        <v>502</v>
      </c>
      <c r="B486" s="174"/>
      <c r="C486" s="862">
        <f t="shared" si="40"/>
        <v>24</v>
      </c>
      <c r="D486" s="669" t="s">
        <v>3501</v>
      </c>
      <c r="E486" s="652" t="s">
        <v>3502</v>
      </c>
      <c r="F486" s="174">
        <v>0.25</v>
      </c>
      <c r="G486" s="174">
        <v>0.31</v>
      </c>
      <c r="H486" s="260">
        <v>0.31</v>
      </c>
      <c r="I486" s="260">
        <v>0.31</v>
      </c>
      <c r="J486" s="260">
        <v>0.26</v>
      </c>
      <c r="K486" s="260">
        <v>0.26</v>
      </c>
      <c r="L486" s="260">
        <v>0.26</v>
      </c>
      <c r="M486" s="260">
        <v>0.28000000000000003</v>
      </c>
      <c r="N486" s="260">
        <v>0.28000000000000003</v>
      </c>
      <c r="O486" s="1218">
        <f>'Material rate'!T712</f>
        <v>0.28000000000000003</v>
      </c>
      <c r="P486" s="1097">
        <f>'Material rate'!$T713</f>
        <v>0.33</v>
      </c>
      <c r="Q486" s="1121">
        <f t="shared" si="37"/>
        <v>0</v>
      </c>
      <c r="R486" s="1122">
        <f t="shared" si="39"/>
        <v>0</v>
      </c>
      <c r="S486" s="175"/>
    </row>
    <row r="487" spans="1:19">
      <c r="A487" s="174">
        <v>503</v>
      </c>
      <c r="B487" s="174"/>
      <c r="C487" s="862">
        <v>26</v>
      </c>
      <c r="D487" s="1339" t="s">
        <v>3618</v>
      </c>
      <c r="E487" s="652" t="s">
        <v>3148</v>
      </c>
      <c r="F487" s="174">
        <v>28</v>
      </c>
      <c r="G487" s="174">
        <v>28</v>
      </c>
      <c r="H487" s="659">
        <v>28</v>
      </c>
      <c r="I487" s="260">
        <v>28</v>
      </c>
      <c r="J487" s="174">
        <v>28</v>
      </c>
      <c r="K487" s="659">
        <v>35</v>
      </c>
      <c r="L487" s="659">
        <v>35</v>
      </c>
      <c r="M487" s="659">
        <v>35</v>
      </c>
      <c r="N487" s="659">
        <v>35</v>
      </c>
      <c r="O487" s="1222">
        <v>35</v>
      </c>
      <c r="P487" s="1104">
        <v>28</v>
      </c>
      <c r="Q487" s="1121">
        <f t="shared" si="37"/>
        <v>0</v>
      </c>
      <c r="R487" s="1122">
        <f t="shared" si="39"/>
        <v>0</v>
      </c>
      <c r="S487" s="175"/>
    </row>
    <row r="488" spans="1:19">
      <c r="A488" s="174">
        <v>504</v>
      </c>
      <c r="B488" s="174"/>
      <c r="C488" s="862">
        <v>27</v>
      </c>
      <c r="D488" s="1339" t="s">
        <v>3619</v>
      </c>
      <c r="E488" s="652" t="s">
        <v>3620</v>
      </c>
      <c r="F488" s="174">
        <v>5</v>
      </c>
      <c r="G488" s="174">
        <v>17</v>
      </c>
      <c r="H488" s="659">
        <v>17</v>
      </c>
      <c r="I488" s="260">
        <v>17</v>
      </c>
      <c r="J488" s="260">
        <v>17</v>
      </c>
      <c r="K488" s="690">
        <v>17</v>
      </c>
      <c r="L488" s="690">
        <v>17</v>
      </c>
      <c r="M488" s="690">
        <v>17</v>
      </c>
      <c r="N488" s="690">
        <v>17</v>
      </c>
      <c r="O488" s="1218">
        <f>I488</f>
        <v>17</v>
      </c>
      <c r="P488" s="1101">
        <f>K488</f>
        <v>17</v>
      </c>
      <c r="Q488" s="1121">
        <f t="shared" si="37"/>
        <v>0</v>
      </c>
      <c r="R488" s="1122">
        <f t="shared" si="39"/>
        <v>0</v>
      </c>
      <c r="S488" s="175"/>
    </row>
    <row r="489" spans="1:19">
      <c r="A489" s="174">
        <v>505</v>
      </c>
      <c r="B489" s="174"/>
      <c r="C489" s="862">
        <v>28</v>
      </c>
      <c r="D489" s="669" t="s">
        <v>3621</v>
      </c>
      <c r="E489" s="652" t="s">
        <v>3617</v>
      </c>
      <c r="F489" s="174">
        <v>1875</v>
      </c>
      <c r="G489" s="174">
        <v>1875</v>
      </c>
      <c r="H489" s="659">
        <v>1875</v>
      </c>
      <c r="I489" s="260">
        <v>1875</v>
      </c>
      <c r="J489" s="260">
        <v>1875</v>
      </c>
      <c r="K489" s="690">
        <v>767.02</v>
      </c>
      <c r="L489" s="690">
        <v>234</v>
      </c>
      <c r="M489" s="690">
        <v>234</v>
      </c>
      <c r="N489" s="690">
        <v>312</v>
      </c>
      <c r="O489" s="1218">
        <f>'Material rate'!S1490</f>
        <v>376</v>
      </c>
      <c r="P489" s="1101">
        <f>K489</f>
        <v>767.02</v>
      </c>
      <c r="Q489" s="1121">
        <f t="shared" si="37"/>
        <v>142</v>
      </c>
      <c r="R489" s="1122">
        <f t="shared" si="39"/>
        <v>-0.18513206956793826</v>
      </c>
      <c r="S489" s="175"/>
    </row>
    <row r="490" spans="1:19">
      <c r="A490" s="174">
        <v>506</v>
      </c>
      <c r="B490" s="174"/>
      <c r="C490" s="862">
        <v>29</v>
      </c>
      <c r="D490" s="1339" t="s">
        <v>3719</v>
      </c>
      <c r="E490" s="652" t="s">
        <v>3628</v>
      </c>
      <c r="F490" s="580">
        <v>1614</v>
      </c>
      <c r="G490" s="580">
        <v>1614</v>
      </c>
      <c r="H490" s="659">
        <v>1614</v>
      </c>
      <c r="I490" s="260">
        <v>1614</v>
      </c>
      <c r="J490" s="260">
        <v>1614</v>
      </c>
      <c r="K490" s="690">
        <v>1614</v>
      </c>
      <c r="L490" s="690">
        <v>1614</v>
      </c>
      <c r="M490" s="690">
        <v>1614</v>
      </c>
      <c r="N490" s="690">
        <v>1614</v>
      </c>
      <c r="O490" s="1218">
        <f>I490</f>
        <v>1614</v>
      </c>
      <c r="P490" s="1101">
        <f>K490</f>
        <v>1614</v>
      </c>
      <c r="Q490" s="1121">
        <f t="shared" si="37"/>
        <v>0</v>
      </c>
      <c r="R490" s="1122">
        <f t="shared" si="39"/>
        <v>0</v>
      </c>
      <c r="S490" s="175"/>
    </row>
    <row r="491" spans="1:19">
      <c r="A491" s="174">
        <v>507</v>
      </c>
      <c r="B491" s="174"/>
      <c r="C491" s="862">
        <v>30</v>
      </c>
      <c r="D491" s="1339" t="s">
        <v>3622</v>
      </c>
      <c r="E491" s="652" t="s">
        <v>3628</v>
      </c>
      <c r="F491" s="580">
        <v>860.8</v>
      </c>
      <c r="G491" s="580">
        <v>860.8</v>
      </c>
      <c r="H491" s="659">
        <v>860.8</v>
      </c>
      <c r="I491" s="260">
        <v>860.8</v>
      </c>
      <c r="J491" s="260">
        <v>860.8</v>
      </c>
      <c r="K491" s="690">
        <v>860.8</v>
      </c>
      <c r="L491" s="690">
        <v>860.8</v>
      </c>
      <c r="M491" s="690">
        <v>860.8</v>
      </c>
      <c r="N491" s="690">
        <v>860.8</v>
      </c>
      <c r="O491" s="1218">
        <f>I491</f>
        <v>860.8</v>
      </c>
      <c r="P491" s="1101">
        <f>K491</f>
        <v>860.8</v>
      </c>
      <c r="Q491" s="1121">
        <f t="shared" si="37"/>
        <v>0</v>
      </c>
      <c r="R491" s="1122">
        <f t="shared" si="39"/>
        <v>0</v>
      </c>
      <c r="S491" s="175"/>
    </row>
    <row r="492" spans="1:19">
      <c r="A492" s="174">
        <v>508</v>
      </c>
      <c r="B492" s="174"/>
      <c r="C492" s="862">
        <v>33</v>
      </c>
      <c r="D492" s="669" t="s">
        <v>3623</v>
      </c>
      <c r="E492" s="652" t="s">
        <v>3628</v>
      </c>
      <c r="F492" s="174">
        <v>1183</v>
      </c>
      <c r="G492" s="174">
        <v>111</v>
      </c>
      <c r="H492" s="174">
        <v>111</v>
      </c>
      <c r="I492" s="260">
        <v>1194.3600000000001</v>
      </c>
      <c r="J492" s="174">
        <v>1194.3600000000001</v>
      </c>
      <c r="K492" s="174">
        <v>1194.3600000000001</v>
      </c>
      <c r="L492" s="174">
        <v>1194.3600000000001</v>
      </c>
      <c r="M492" s="174">
        <v>1269.68</v>
      </c>
      <c r="N492" s="174">
        <v>1269.68</v>
      </c>
      <c r="O492" s="1222">
        <f>'Material rate'!$T754</f>
        <v>1269.68</v>
      </c>
      <c r="P492" s="1103">
        <f>'Material rate'!$T754</f>
        <v>1269.68</v>
      </c>
      <c r="Q492" s="1121">
        <f t="shared" si="37"/>
        <v>0</v>
      </c>
      <c r="R492" s="1122">
        <f t="shared" si="39"/>
        <v>0</v>
      </c>
      <c r="S492" s="175"/>
    </row>
    <row r="493" spans="1:19">
      <c r="A493" s="174"/>
      <c r="B493" s="174"/>
      <c r="C493" s="862"/>
      <c r="D493" s="669" t="s">
        <v>4380</v>
      </c>
      <c r="E493" s="652" t="s">
        <v>3148</v>
      </c>
      <c r="F493" s="174"/>
      <c r="G493" s="174">
        <v>85</v>
      </c>
      <c r="H493" s="260">
        <v>85</v>
      </c>
      <c r="I493" s="260">
        <v>85</v>
      </c>
      <c r="J493" s="260">
        <v>85</v>
      </c>
      <c r="K493" s="260">
        <v>85</v>
      </c>
      <c r="L493" s="260">
        <v>85</v>
      </c>
      <c r="M493" s="260">
        <v>90</v>
      </c>
      <c r="N493" s="260">
        <v>90</v>
      </c>
      <c r="O493" s="1218">
        <f>'Material rate'!$T1247</f>
        <v>90</v>
      </c>
      <c r="P493" s="1097">
        <f>'Material rate'!$T1247</f>
        <v>90</v>
      </c>
      <c r="Q493" s="1121">
        <f t="shared" si="37"/>
        <v>0</v>
      </c>
      <c r="R493" s="1122">
        <f t="shared" si="39"/>
        <v>0</v>
      </c>
      <c r="S493" s="175"/>
    </row>
    <row r="494" spans="1:19" ht="29.25" customHeight="1">
      <c r="A494" s="174">
        <v>509</v>
      </c>
      <c r="B494" s="174"/>
      <c r="C494" s="862">
        <v>34</v>
      </c>
      <c r="D494" s="707" t="str">
        <f>'Material rate'!B1271</f>
        <v>Polymer Modified Self Adhesive Bituminous Membranes [1mm]</v>
      </c>
      <c r="E494" s="652" t="s">
        <v>3628</v>
      </c>
      <c r="F494" s="174"/>
      <c r="G494" s="174">
        <v>1050</v>
      </c>
      <c r="H494" s="260">
        <v>1050</v>
      </c>
      <c r="I494" s="260">
        <v>1050</v>
      </c>
      <c r="J494" s="260">
        <v>1050</v>
      </c>
      <c r="K494" s="260">
        <v>1050</v>
      </c>
      <c r="L494" s="260">
        <v>1050</v>
      </c>
      <c r="M494" s="260">
        <v>1102</v>
      </c>
      <c r="N494" s="260">
        <v>1102</v>
      </c>
      <c r="O494" s="1218">
        <f>'Material rate'!$T1271</f>
        <v>1102</v>
      </c>
      <c r="P494" s="1097">
        <f>'Material rate'!$T1271</f>
        <v>1102</v>
      </c>
      <c r="Q494" s="1121">
        <f t="shared" si="37"/>
        <v>0</v>
      </c>
      <c r="R494" s="1122">
        <f t="shared" si="39"/>
        <v>0</v>
      </c>
      <c r="S494" s="175"/>
    </row>
    <row r="495" spans="1:19">
      <c r="A495" s="174">
        <v>510</v>
      </c>
      <c r="B495" s="174"/>
      <c r="C495" s="862">
        <v>35</v>
      </c>
      <c r="D495" s="669" t="s">
        <v>3624</v>
      </c>
      <c r="E495" s="652" t="s">
        <v>3620</v>
      </c>
      <c r="F495" s="174">
        <v>81.540000000000006</v>
      </c>
      <c r="G495" s="174">
        <v>81.540000000000006</v>
      </c>
      <c r="H495" s="659">
        <v>81.540000000000006</v>
      </c>
      <c r="I495" s="260">
        <v>81.540000000000006</v>
      </c>
      <c r="J495" s="260"/>
      <c r="K495" s="659"/>
      <c r="L495" s="659"/>
      <c r="M495" s="659"/>
      <c r="N495" s="659"/>
      <c r="O495" s="1222"/>
      <c r="P495" s="1104"/>
      <c r="Q495" s="1121">
        <f t="shared" si="37"/>
        <v>0</v>
      </c>
      <c r="R495" s="1122" t="e">
        <f t="shared" si="39"/>
        <v>#DIV/0!</v>
      </c>
      <c r="S495" s="175"/>
    </row>
    <row r="496" spans="1:19">
      <c r="A496" s="174">
        <v>511</v>
      </c>
      <c r="B496" s="174"/>
      <c r="C496" s="862">
        <v>36</v>
      </c>
      <c r="D496" s="669" t="s">
        <v>3625</v>
      </c>
      <c r="E496" s="652" t="s">
        <v>3620</v>
      </c>
      <c r="F496" s="174">
        <v>8</v>
      </c>
      <c r="G496" s="174"/>
      <c r="H496" s="174">
        <v>0</v>
      </c>
      <c r="I496" s="260"/>
      <c r="J496" s="174"/>
      <c r="K496" s="174"/>
      <c r="L496" s="174"/>
      <c r="M496" s="174"/>
      <c r="N496" s="174"/>
      <c r="O496" s="1222"/>
      <c r="P496" s="1103"/>
      <c r="Q496" s="1121">
        <f t="shared" si="37"/>
        <v>0</v>
      </c>
      <c r="R496" s="1122" t="e">
        <f t="shared" si="39"/>
        <v>#DIV/0!</v>
      </c>
      <c r="S496" s="175"/>
    </row>
    <row r="497" spans="1:19">
      <c r="A497" s="174">
        <v>512</v>
      </c>
      <c r="B497" s="174"/>
      <c r="C497" s="862">
        <v>37</v>
      </c>
      <c r="D497" s="669" t="s">
        <v>3626</v>
      </c>
      <c r="E497" s="652" t="s">
        <v>3620</v>
      </c>
      <c r="F497" s="174">
        <v>10</v>
      </c>
      <c r="G497" s="174">
        <v>30</v>
      </c>
      <c r="H497" s="829">
        <v>30</v>
      </c>
      <c r="I497" s="260">
        <v>30</v>
      </c>
      <c r="J497" s="829">
        <v>30</v>
      </c>
      <c r="K497" s="829">
        <v>30</v>
      </c>
      <c r="L497" s="829">
        <v>30</v>
      </c>
      <c r="M497" s="829">
        <v>31</v>
      </c>
      <c r="N497" s="829">
        <v>31</v>
      </c>
      <c r="O497" s="1223">
        <f>'Material rate'!$T509</f>
        <v>15</v>
      </c>
      <c r="P497" s="1118">
        <f>'Material rate'!$T509</f>
        <v>15</v>
      </c>
      <c r="Q497" s="1121">
        <f t="shared" si="37"/>
        <v>-16</v>
      </c>
      <c r="R497" s="1122">
        <f t="shared" si="39"/>
        <v>1.0666666666666667</v>
      </c>
      <c r="S497" s="175"/>
    </row>
    <row r="498" spans="1:19">
      <c r="A498" s="174">
        <v>513</v>
      </c>
      <c r="B498" s="174"/>
      <c r="C498" s="862">
        <v>38</v>
      </c>
      <c r="D498" s="669" t="s">
        <v>4324</v>
      </c>
      <c r="E498" s="652" t="s">
        <v>3620</v>
      </c>
      <c r="F498" s="174">
        <v>8</v>
      </c>
      <c r="G498" s="174">
        <v>20</v>
      </c>
      <c r="H498" s="829">
        <v>20</v>
      </c>
      <c r="I498" s="260">
        <v>20</v>
      </c>
      <c r="J498" s="829">
        <v>20</v>
      </c>
      <c r="K498" s="829">
        <v>20</v>
      </c>
      <c r="L498" s="829">
        <v>20</v>
      </c>
      <c r="M498" s="829">
        <v>21</v>
      </c>
      <c r="N498" s="829">
        <v>21</v>
      </c>
      <c r="O498" s="1223">
        <f>'Material rate'!$T510</f>
        <v>15</v>
      </c>
      <c r="P498" s="1118">
        <f>'Material rate'!$T510</f>
        <v>15</v>
      </c>
      <c r="Q498" s="1121">
        <f t="shared" si="37"/>
        <v>-6</v>
      </c>
      <c r="R498" s="1122">
        <f t="shared" si="39"/>
        <v>0.4</v>
      </c>
      <c r="S498" s="175"/>
    </row>
    <row r="499" spans="1:19">
      <c r="A499" s="174">
        <v>514</v>
      </c>
      <c r="B499" s="174"/>
      <c r="C499" s="862">
        <v>39</v>
      </c>
      <c r="D499" s="669" t="s">
        <v>4323</v>
      </c>
      <c r="E499" s="652" t="s">
        <v>3620</v>
      </c>
      <c r="F499" s="174">
        <v>10</v>
      </c>
      <c r="G499" s="174">
        <v>26</v>
      </c>
      <c r="H499" s="829">
        <v>26</v>
      </c>
      <c r="I499" s="260">
        <v>26</v>
      </c>
      <c r="J499" s="829">
        <v>26</v>
      </c>
      <c r="K499" s="829">
        <v>26</v>
      </c>
      <c r="L499" s="829">
        <v>26</v>
      </c>
      <c r="M499" s="829">
        <v>27</v>
      </c>
      <c r="N499" s="829">
        <v>27</v>
      </c>
      <c r="O499" s="1223">
        <f>'Material rate'!$T508</f>
        <v>20</v>
      </c>
      <c r="P499" s="1118">
        <f>'Material rate'!$T508</f>
        <v>20</v>
      </c>
      <c r="Q499" s="1121">
        <f t="shared" si="37"/>
        <v>-7</v>
      </c>
      <c r="R499" s="1122">
        <f t="shared" si="39"/>
        <v>0.35</v>
      </c>
      <c r="S499" s="175"/>
    </row>
    <row r="500" spans="1:19">
      <c r="A500" s="174">
        <v>515</v>
      </c>
      <c r="B500" s="174"/>
      <c r="C500" s="862">
        <v>40</v>
      </c>
      <c r="D500" s="669" t="s">
        <v>3627</v>
      </c>
      <c r="E500" s="652" t="s">
        <v>3628</v>
      </c>
      <c r="F500" s="174">
        <v>50</v>
      </c>
      <c r="G500" s="174"/>
      <c r="H500" s="174">
        <v>0</v>
      </c>
      <c r="I500" s="260"/>
      <c r="J500" s="174"/>
      <c r="K500" s="174"/>
      <c r="L500" s="174"/>
      <c r="M500" s="174"/>
      <c r="N500" s="174"/>
      <c r="O500" s="1222"/>
      <c r="P500" s="1103"/>
      <c r="Q500" s="1121">
        <f t="shared" si="37"/>
        <v>0</v>
      </c>
      <c r="R500" s="1122" t="e">
        <f t="shared" si="39"/>
        <v>#DIV/0!</v>
      </c>
      <c r="S500" s="175"/>
    </row>
    <row r="501" spans="1:19">
      <c r="A501" s="174">
        <v>516</v>
      </c>
      <c r="B501" s="174"/>
      <c r="C501" s="862">
        <v>41</v>
      </c>
      <c r="D501" s="1339" t="s">
        <v>3722</v>
      </c>
      <c r="E501" s="652" t="s">
        <v>3628</v>
      </c>
      <c r="F501" s="174">
        <v>538</v>
      </c>
      <c r="G501" s="174">
        <v>538</v>
      </c>
      <c r="H501" s="659">
        <v>538</v>
      </c>
      <c r="I501" s="260">
        <v>4057.3807999999999</v>
      </c>
      <c r="J501" s="1065">
        <v>4057.3807999999999</v>
      </c>
      <c r="K501" s="1065">
        <v>215.2</v>
      </c>
      <c r="L501" s="1065">
        <v>236.72</v>
      </c>
      <c r="M501" s="1065">
        <v>236.72</v>
      </c>
      <c r="N501" s="1065">
        <v>247.48</v>
      </c>
      <c r="O501" s="1233">
        <f>'Material rate'!S1494*10.76</f>
        <v>312.04000000000002</v>
      </c>
      <c r="P501" s="1119">
        <f>(P502+22)*10.76</f>
        <v>4057.3807999999999</v>
      </c>
      <c r="Q501" s="1121">
        <f t="shared" si="37"/>
        <v>75.320000000000022</v>
      </c>
      <c r="R501" s="1122">
        <f t="shared" si="39"/>
        <v>-1.8563700010607833E-2</v>
      </c>
      <c r="S501" s="175"/>
    </row>
    <row r="502" spans="1:19">
      <c r="A502" s="174"/>
      <c r="B502" s="174"/>
      <c r="C502" s="862">
        <f t="shared" ref="C502:C512" si="41">C501+1</f>
        <v>42</v>
      </c>
      <c r="D502" s="1339" t="s">
        <v>4359</v>
      </c>
      <c r="E502" s="652" t="s">
        <v>3628</v>
      </c>
      <c r="F502" s="174">
        <v>322.8</v>
      </c>
      <c r="G502" s="174">
        <v>322.8</v>
      </c>
      <c r="H502" s="659">
        <v>322.8</v>
      </c>
      <c r="I502" s="260">
        <v>355.08</v>
      </c>
      <c r="J502" s="1065">
        <v>355.08</v>
      </c>
      <c r="K502" s="1065">
        <v>355.08</v>
      </c>
      <c r="L502" s="1065">
        <v>355.08</v>
      </c>
      <c r="M502" s="1065">
        <v>355.08</v>
      </c>
      <c r="N502" s="1065">
        <v>376.59999999999997</v>
      </c>
      <c r="O502" s="1233">
        <f>'Material rate'!S1495*10.76</f>
        <v>408.88</v>
      </c>
      <c r="P502" s="1119">
        <f>33*10.76</f>
        <v>355.08</v>
      </c>
      <c r="Q502" s="1121">
        <f t="shared" ref="Q502:Q535" si="42">O502-M502</f>
        <v>53.800000000000011</v>
      </c>
      <c r="R502" s="1122">
        <f t="shared" si="39"/>
        <v>-0.15151515151515155</v>
      </c>
      <c r="S502" s="175"/>
    </row>
    <row r="503" spans="1:19">
      <c r="A503" s="174">
        <v>517</v>
      </c>
      <c r="B503" s="174"/>
      <c r="C503" s="862">
        <f t="shared" si="41"/>
        <v>43</v>
      </c>
      <c r="D503" s="1339" t="s">
        <v>3723</v>
      </c>
      <c r="E503" s="652" t="s">
        <v>3620</v>
      </c>
      <c r="F503" s="174">
        <v>110</v>
      </c>
      <c r="G503" s="174">
        <v>5</v>
      </c>
      <c r="H503" s="659">
        <v>5</v>
      </c>
      <c r="I503" s="260">
        <v>11</v>
      </c>
      <c r="J503" s="1065">
        <v>11</v>
      </c>
      <c r="K503" s="1065">
        <v>11</v>
      </c>
      <c r="L503" s="1065">
        <v>11</v>
      </c>
      <c r="M503" s="1065">
        <v>11</v>
      </c>
      <c r="N503" s="1065">
        <v>11</v>
      </c>
      <c r="O503" s="1361">
        <f>'Material rate'!S1496</f>
        <v>11</v>
      </c>
      <c r="P503" s="1119">
        <v>11</v>
      </c>
      <c r="Q503" s="1121">
        <f t="shared" si="42"/>
        <v>0</v>
      </c>
      <c r="R503" s="1122">
        <f t="shared" si="39"/>
        <v>0</v>
      </c>
      <c r="S503" s="175"/>
    </row>
    <row r="504" spans="1:19" ht="108">
      <c r="A504" s="174">
        <v>518</v>
      </c>
      <c r="B504" s="174"/>
      <c r="C504" s="862">
        <f t="shared" si="41"/>
        <v>44</v>
      </c>
      <c r="D504" s="665" t="s">
        <v>3729</v>
      </c>
      <c r="E504" s="652" t="s">
        <v>3731</v>
      </c>
      <c r="F504" s="174">
        <v>3719.52</v>
      </c>
      <c r="G504" s="174">
        <v>1200</v>
      </c>
      <c r="H504" s="174">
        <v>1200</v>
      </c>
      <c r="I504" s="260">
        <v>3936</v>
      </c>
      <c r="J504" s="174">
        <v>3936</v>
      </c>
      <c r="K504" s="174">
        <v>3936</v>
      </c>
      <c r="L504" s="174">
        <v>3936</v>
      </c>
      <c r="M504" s="174">
        <v>4132.8</v>
      </c>
      <c r="N504" s="174">
        <v>4132.8</v>
      </c>
      <c r="O504" s="1222">
        <f>'Material rate'!$T720</f>
        <v>4132.8</v>
      </c>
      <c r="P504" s="1103">
        <f>'Material rate'!$T720</f>
        <v>4132.8</v>
      </c>
      <c r="Q504" s="1121">
        <f t="shared" si="42"/>
        <v>0</v>
      </c>
      <c r="R504" s="1122">
        <f t="shared" si="39"/>
        <v>0</v>
      </c>
      <c r="S504" s="175"/>
    </row>
    <row r="505" spans="1:19" ht="18">
      <c r="A505" s="174">
        <v>519</v>
      </c>
      <c r="B505" s="174"/>
      <c r="C505" s="862">
        <f t="shared" si="41"/>
        <v>45</v>
      </c>
      <c r="D505" s="665" t="s">
        <v>3740</v>
      </c>
      <c r="E505" s="664" t="s">
        <v>2378</v>
      </c>
      <c r="F505" s="260">
        <v>60909.75</v>
      </c>
      <c r="G505" s="260">
        <v>3500</v>
      </c>
      <c r="H505" s="260">
        <v>3500</v>
      </c>
      <c r="I505" s="260">
        <v>123585</v>
      </c>
      <c r="J505" s="260">
        <v>123585</v>
      </c>
      <c r="K505" s="260">
        <v>123585</v>
      </c>
      <c r="L505" s="260">
        <v>123585</v>
      </c>
      <c r="M505" s="260">
        <v>129764.25</v>
      </c>
      <c r="N505" s="260">
        <v>129764.25</v>
      </c>
      <c r="O505" s="1218">
        <f>'Material rate'!$T137</f>
        <v>129764.25</v>
      </c>
      <c r="P505" s="1097">
        <f>'Material rate'!$T137</f>
        <v>129764.25</v>
      </c>
      <c r="Q505" s="1121">
        <f t="shared" si="42"/>
        <v>0</v>
      </c>
      <c r="R505" s="1122">
        <f t="shared" si="39"/>
        <v>0</v>
      </c>
      <c r="S505" s="175"/>
    </row>
    <row r="506" spans="1:19" ht="18">
      <c r="A506" s="174">
        <v>520</v>
      </c>
      <c r="B506" s="174"/>
      <c r="C506" s="862">
        <f t="shared" si="41"/>
        <v>46</v>
      </c>
      <c r="D506" s="665" t="s">
        <v>3741</v>
      </c>
      <c r="E506" s="664" t="s">
        <v>2378</v>
      </c>
      <c r="F506" s="260">
        <v>139474.5</v>
      </c>
      <c r="G506" s="260">
        <v>5270</v>
      </c>
      <c r="H506" s="260">
        <v>5270</v>
      </c>
      <c r="I506" s="260">
        <v>186083.7</v>
      </c>
      <c r="J506" s="260">
        <v>186083.7</v>
      </c>
      <c r="K506" s="260">
        <v>186083.7</v>
      </c>
      <c r="L506" s="260">
        <v>186083.7</v>
      </c>
      <c r="M506" s="260">
        <v>195370.23</v>
      </c>
      <c r="N506" s="260">
        <v>195370.23</v>
      </c>
      <c r="O506" s="1218">
        <f>'Material rate'!$T138</f>
        <v>195370.23</v>
      </c>
      <c r="P506" s="1097">
        <f>'Material rate'!$T138</f>
        <v>195370.23</v>
      </c>
      <c r="Q506" s="1121">
        <f t="shared" si="42"/>
        <v>0</v>
      </c>
      <c r="R506" s="1122">
        <f t="shared" si="39"/>
        <v>0</v>
      </c>
      <c r="S506" s="175"/>
    </row>
    <row r="507" spans="1:19" ht="18">
      <c r="A507" s="174">
        <v>521</v>
      </c>
      <c r="B507" s="174"/>
      <c r="C507" s="862">
        <f t="shared" si="41"/>
        <v>47</v>
      </c>
      <c r="D507" s="669" t="s">
        <v>3752</v>
      </c>
      <c r="E507" s="664" t="s">
        <v>749</v>
      </c>
      <c r="F507" s="174">
        <v>10.65</v>
      </c>
      <c r="G507" s="174">
        <v>7.2</v>
      </c>
      <c r="H507" s="829">
        <v>7</v>
      </c>
      <c r="I507" s="260">
        <v>7.2</v>
      </c>
      <c r="J507" s="829">
        <v>7.2</v>
      </c>
      <c r="K507" s="829">
        <v>7.2</v>
      </c>
      <c r="L507" s="829">
        <v>7.2</v>
      </c>
      <c r="M507" s="829">
        <v>7</v>
      </c>
      <c r="N507" s="829">
        <v>7</v>
      </c>
      <c r="O507" s="1223">
        <f>'Material rate'!$T693</f>
        <v>7</v>
      </c>
      <c r="P507" s="1118">
        <f>'Material rate'!$T693</f>
        <v>7</v>
      </c>
      <c r="Q507" s="1121">
        <f t="shared" si="42"/>
        <v>0</v>
      </c>
      <c r="R507" s="1122">
        <f t="shared" si="39"/>
        <v>0</v>
      </c>
      <c r="S507" s="175"/>
    </row>
    <row r="508" spans="1:19" ht="18">
      <c r="A508" s="174">
        <v>522</v>
      </c>
      <c r="B508" s="174"/>
      <c r="C508" s="862">
        <f t="shared" si="41"/>
        <v>48</v>
      </c>
      <c r="D508" s="669" t="s">
        <v>3753</v>
      </c>
      <c r="E508" s="664" t="s">
        <v>749</v>
      </c>
      <c r="F508" s="174">
        <v>13.31</v>
      </c>
      <c r="G508" s="174">
        <v>7.54</v>
      </c>
      <c r="H508" s="829">
        <v>7</v>
      </c>
      <c r="I508" s="260">
        <v>7.54</v>
      </c>
      <c r="J508" s="829">
        <v>7.54</v>
      </c>
      <c r="K508" s="829">
        <v>7.54</v>
      </c>
      <c r="L508" s="829">
        <v>7.54</v>
      </c>
      <c r="M508" s="829">
        <v>8</v>
      </c>
      <c r="N508" s="829">
        <v>8</v>
      </c>
      <c r="O508" s="1223">
        <f>'Material rate'!$T694</f>
        <v>8</v>
      </c>
      <c r="P508" s="1118">
        <f>'Material rate'!$T694</f>
        <v>8</v>
      </c>
      <c r="Q508" s="1121">
        <f t="shared" si="42"/>
        <v>0</v>
      </c>
      <c r="R508" s="1122">
        <f t="shared" si="39"/>
        <v>0</v>
      </c>
      <c r="S508" s="175"/>
    </row>
    <row r="509" spans="1:19" ht="18">
      <c r="A509" s="174">
        <v>523</v>
      </c>
      <c r="B509" s="174"/>
      <c r="C509" s="862">
        <f t="shared" si="41"/>
        <v>49</v>
      </c>
      <c r="D509" s="698" t="s">
        <v>2133</v>
      </c>
      <c r="E509" s="579" t="s">
        <v>3762</v>
      </c>
      <c r="F509" s="174">
        <v>40</v>
      </c>
      <c r="G509" s="174">
        <v>40</v>
      </c>
      <c r="H509" s="659">
        <v>40</v>
      </c>
      <c r="I509" s="260"/>
      <c r="J509" s="174"/>
      <c r="K509" s="659"/>
      <c r="L509" s="659"/>
      <c r="M509" s="659"/>
      <c r="N509" s="659"/>
      <c r="O509" s="1222"/>
      <c r="P509" s="1104"/>
      <c r="Q509" s="1121">
        <f t="shared" si="42"/>
        <v>0</v>
      </c>
      <c r="R509" s="1122" t="e">
        <f t="shared" si="39"/>
        <v>#DIV/0!</v>
      </c>
      <c r="S509" s="175"/>
    </row>
    <row r="510" spans="1:19" ht="21">
      <c r="A510" s="174">
        <v>524</v>
      </c>
      <c r="B510" s="174"/>
      <c r="C510" s="862">
        <f t="shared" si="41"/>
        <v>50</v>
      </c>
      <c r="D510" s="1339" t="s">
        <v>5650</v>
      </c>
      <c r="E510" s="579" t="s">
        <v>3806</v>
      </c>
      <c r="F510" s="260">
        <f>24880/30</f>
        <v>829.33333333333337</v>
      </c>
      <c r="G510" s="260">
        <v>1140.6666666666667</v>
      </c>
      <c r="H510" s="690">
        <v>1140.6666666666667</v>
      </c>
      <c r="I510" s="260">
        <v>1140.6666666666667</v>
      </c>
      <c r="J510" s="260">
        <v>1140.6666666666667</v>
      </c>
      <c r="K510" s="690">
        <v>1199.6666666666667</v>
      </c>
      <c r="L510" s="690">
        <v>1199.6666666666667</v>
      </c>
      <c r="M510" s="690">
        <v>1199.6666666666667</v>
      </c>
      <c r="N510" s="690">
        <v>1199.6666666666667</v>
      </c>
      <c r="O510" s="1218">
        <f>35990/30</f>
        <v>1199.6666666666667</v>
      </c>
      <c r="P510" s="1101">
        <f>34220/30</f>
        <v>1140.6666666666667</v>
      </c>
      <c r="Q510" s="1121">
        <f t="shared" si="42"/>
        <v>0</v>
      </c>
      <c r="R510" s="1122">
        <f t="shared" si="39"/>
        <v>0</v>
      </c>
      <c r="S510" s="175"/>
    </row>
    <row r="511" spans="1:19" ht="21">
      <c r="A511" s="174">
        <v>525</v>
      </c>
      <c r="B511" s="174"/>
      <c r="C511" s="862">
        <f t="shared" si="41"/>
        <v>51</v>
      </c>
      <c r="D511" s="1339" t="s">
        <v>5651</v>
      </c>
      <c r="E511" s="579" t="s">
        <v>3806</v>
      </c>
      <c r="F511" s="174">
        <v>600</v>
      </c>
      <c r="G511" s="174">
        <v>783.33333333333337</v>
      </c>
      <c r="H511" s="690">
        <v>783.33333333333337</v>
      </c>
      <c r="I511" s="260">
        <v>783.33333333333337</v>
      </c>
      <c r="J511" s="260">
        <v>783.33333333333337</v>
      </c>
      <c r="K511" s="690">
        <v>940</v>
      </c>
      <c r="L511" s="690">
        <v>940</v>
      </c>
      <c r="M511" s="690">
        <v>940</v>
      </c>
      <c r="N511" s="690">
        <v>940</v>
      </c>
      <c r="O511" s="1218">
        <f>28200/30</f>
        <v>940</v>
      </c>
      <c r="P511" s="1101">
        <f>23500/30</f>
        <v>783.33333333333337</v>
      </c>
      <c r="Q511" s="1121">
        <f t="shared" si="42"/>
        <v>0</v>
      </c>
      <c r="R511" s="1122">
        <f t="shared" si="39"/>
        <v>0</v>
      </c>
      <c r="S511" s="175"/>
    </row>
    <row r="512" spans="1:19" ht="45">
      <c r="A512" s="174">
        <v>526</v>
      </c>
      <c r="B512" s="174"/>
      <c r="C512" s="862">
        <f t="shared" si="41"/>
        <v>52</v>
      </c>
      <c r="D512" s="1073" t="s">
        <v>5377</v>
      </c>
      <c r="E512" s="579" t="s">
        <v>1985</v>
      </c>
      <c r="F512" s="174">
        <v>11700</v>
      </c>
      <c r="G512" s="174"/>
      <c r="H512" s="174"/>
      <c r="I512" s="260" t="e">
        <v>#REF!</v>
      </c>
      <c r="J512" s="260" t="e">
        <v>#REF!</v>
      </c>
      <c r="K512" s="260">
        <v>5896.4800000000005</v>
      </c>
      <c r="L512" s="260">
        <v>5896.4800000000005</v>
      </c>
      <c r="M512" s="260">
        <v>6283.84</v>
      </c>
      <c r="N512" s="260">
        <v>6283.84</v>
      </c>
      <c r="O512" s="1218">
        <f>'Material rate'!T1138</f>
        <v>6907.92</v>
      </c>
      <c r="P512" s="1097">
        <f>'Material rate'!V1138</f>
        <v>0</v>
      </c>
      <c r="Q512" s="1121">
        <f t="shared" si="42"/>
        <v>624.07999999999993</v>
      </c>
      <c r="R512" s="1122" t="e">
        <f t="shared" si="39"/>
        <v>#DIV/0!</v>
      </c>
      <c r="S512" s="175"/>
    </row>
    <row r="513" spans="1:19" ht="45">
      <c r="A513" s="174"/>
      <c r="B513" s="174"/>
      <c r="C513" s="862"/>
      <c r="D513" s="1073" t="s">
        <v>5378</v>
      </c>
      <c r="E513" s="579" t="s">
        <v>1985</v>
      </c>
      <c r="F513" s="174"/>
      <c r="G513" s="174"/>
      <c r="H513" s="174"/>
      <c r="I513" s="260" t="e">
        <v>#REF!</v>
      </c>
      <c r="J513" s="260" t="e">
        <v>#REF!</v>
      </c>
      <c r="K513" s="260">
        <v>6843.3600000000006</v>
      </c>
      <c r="L513" s="260">
        <v>6843.3600000000006</v>
      </c>
      <c r="M513" s="260">
        <v>7295.28</v>
      </c>
      <c r="N513" s="260">
        <v>7295.28</v>
      </c>
      <c r="O513" s="1218">
        <f>'Material rate'!T1139</f>
        <v>8016.2</v>
      </c>
      <c r="P513" s="1097">
        <f>'Material rate'!V1139</f>
        <v>0</v>
      </c>
      <c r="Q513" s="1121">
        <f t="shared" si="42"/>
        <v>720.92000000000007</v>
      </c>
      <c r="R513" s="1122" t="e">
        <f t="shared" si="39"/>
        <v>#DIV/0!</v>
      </c>
      <c r="S513" s="175"/>
    </row>
    <row r="514" spans="1:19">
      <c r="A514" s="174">
        <v>527</v>
      </c>
      <c r="B514" s="174"/>
      <c r="C514" s="862">
        <f>C512+1</f>
        <v>53</v>
      </c>
      <c r="D514" s="669" t="s">
        <v>4279</v>
      </c>
      <c r="E514" s="174"/>
      <c r="F514" s="174"/>
      <c r="G514" s="174"/>
      <c r="H514" s="174">
        <v>0</v>
      </c>
      <c r="I514" s="260"/>
      <c r="J514" s="174"/>
      <c r="K514" s="174"/>
      <c r="L514" s="174"/>
      <c r="M514" s="174"/>
      <c r="N514" s="174"/>
      <c r="O514" s="1222"/>
      <c r="P514" s="1103"/>
      <c r="Q514" s="1121">
        <f t="shared" si="42"/>
        <v>0</v>
      </c>
      <c r="R514" s="1122" t="e">
        <f t="shared" si="39"/>
        <v>#DIV/0!</v>
      </c>
      <c r="S514" s="175"/>
    </row>
    <row r="515" spans="1:19" ht="18">
      <c r="A515" s="174"/>
      <c r="B515" s="174"/>
      <c r="C515" s="862"/>
      <c r="D515" s="669" t="s">
        <v>4280</v>
      </c>
      <c r="E515" s="664" t="s">
        <v>749</v>
      </c>
      <c r="F515" s="174">
        <v>34</v>
      </c>
      <c r="G515" s="174">
        <v>37</v>
      </c>
      <c r="H515" s="1057">
        <v>37</v>
      </c>
      <c r="I515" s="260">
        <v>37</v>
      </c>
      <c r="J515" s="829">
        <v>37</v>
      </c>
      <c r="K515" s="829">
        <v>37</v>
      </c>
      <c r="L515" s="829">
        <v>37</v>
      </c>
      <c r="M515" s="829">
        <v>40</v>
      </c>
      <c r="N515" s="829">
        <v>40</v>
      </c>
      <c r="O515" s="1223">
        <f>'Material rate'!$S17</f>
        <v>40</v>
      </c>
      <c r="P515" s="1118">
        <f>'Material rate'!$S17</f>
        <v>40</v>
      </c>
      <c r="Q515" s="1121">
        <f t="shared" si="42"/>
        <v>0</v>
      </c>
      <c r="R515" s="1122">
        <f t="shared" si="39"/>
        <v>0</v>
      </c>
      <c r="S515" s="175"/>
    </row>
    <row r="516" spans="1:19" ht="18">
      <c r="A516" s="174"/>
      <c r="B516" s="174"/>
      <c r="C516" s="862"/>
      <c r="D516" s="669" t="s">
        <v>4281</v>
      </c>
      <c r="E516" s="664" t="s">
        <v>749</v>
      </c>
      <c r="F516" s="174">
        <v>29</v>
      </c>
      <c r="G516" s="174">
        <v>32</v>
      </c>
      <c r="H516" s="1057">
        <v>32</v>
      </c>
      <c r="I516" s="260">
        <v>32</v>
      </c>
      <c r="J516" s="829">
        <v>32</v>
      </c>
      <c r="K516" s="829">
        <v>32</v>
      </c>
      <c r="L516" s="829">
        <v>32</v>
      </c>
      <c r="M516" s="829">
        <v>35</v>
      </c>
      <c r="N516" s="829">
        <v>35</v>
      </c>
      <c r="O516" s="1223">
        <f>'Material rate'!$S18</f>
        <v>35</v>
      </c>
      <c r="P516" s="1118">
        <f>'Material rate'!$S18</f>
        <v>35</v>
      </c>
      <c r="Q516" s="1121">
        <f t="shared" si="42"/>
        <v>0</v>
      </c>
      <c r="R516" s="1122">
        <f t="shared" si="39"/>
        <v>0</v>
      </c>
      <c r="S516" s="175"/>
    </row>
    <row r="517" spans="1:19" ht="18">
      <c r="A517" s="174"/>
      <c r="B517" s="174"/>
      <c r="C517" s="862"/>
      <c r="D517" s="669" t="s">
        <v>4282</v>
      </c>
      <c r="E517" s="664" t="s">
        <v>749</v>
      </c>
      <c r="F517" s="174">
        <v>46</v>
      </c>
      <c r="G517" s="174">
        <v>50</v>
      </c>
      <c r="H517" s="1057">
        <v>50</v>
      </c>
      <c r="I517" s="260">
        <v>50</v>
      </c>
      <c r="J517" s="829">
        <v>50</v>
      </c>
      <c r="K517" s="829">
        <v>50</v>
      </c>
      <c r="L517" s="829">
        <v>50</v>
      </c>
      <c r="M517" s="829">
        <v>55</v>
      </c>
      <c r="N517" s="829">
        <v>55</v>
      </c>
      <c r="O517" s="1223">
        <f>'Material rate'!$S19</f>
        <v>55</v>
      </c>
      <c r="P517" s="1118">
        <f>'Material rate'!$S19</f>
        <v>55</v>
      </c>
      <c r="Q517" s="1121">
        <f t="shared" si="42"/>
        <v>0</v>
      </c>
      <c r="R517" s="1122">
        <f t="shared" si="39"/>
        <v>0</v>
      </c>
      <c r="S517" s="175"/>
    </row>
    <row r="518" spans="1:19">
      <c r="A518" s="174"/>
      <c r="B518" s="174"/>
      <c r="C518" s="862"/>
      <c r="D518" s="669" t="s">
        <v>4289</v>
      </c>
      <c r="E518" s="174"/>
      <c r="F518" s="260">
        <f>(F515+F516+F517)/3</f>
        <v>36.333333333333336</v>
      </c>
      <c r="G518" s="260">
        <v>39.666666666666664</v>
      </c>
      <c r="H518" s="690">
        <v>39.666666666666664</v>
      </c>
      <c r="I518" s="260">
        <v>39.666666666666664</v>
      </c>
      <c r="J518" s="260">
        <v>39.666666666666664</v>
      </c>
      <c r="K518" s="260">
        <v>39.666666666666664</v>
      </c>
      <c r="L518" s="260">
        <v>39.666666666666664</v>
      </c>
      <c r="M518" s="260">
        <v>43.333333333333336</v>
      </c>
      <c r="N518" s="260">
        <v>43.333333333333336</v>
      </c>
      <c r="O518" s="1218">
        <f>(O517+O516+O515)/3</f>
        <v>43.333333333333336</v>
      </c>
      <c r="P518" s="1097">
        <f>(P517+P516+P515)/3</f>
        <v>43.333333333333336</v>
      </c>
      <c r="Q518" s="1121">
        <f t="shared" si="42"/>
        <v>0</v>
      </c>
      <c r="R518" s="1122">
        <f t="shared" si="39"/>
        <v>0</v>
      </c>
      <c r="S518" s="175"/>
    </row>
    <row r="519" spans="1:19" ht="26.25">
      <c r="A519" s="174">
        <v>528</v>
      </c>
      <c r="B519" s="174">
        <v>25</v>
      </c>
      <c r="C519" s="862">
        <f>C514+1</f>
        <v>54</v>
      </c>
      <c r="D519" s="707" t="s">
        <v>4290</v>
      </c>
      <c r="E519" s="652" t="s">
        <v>3628</v>
      </c>
      <c r="F519" s="174">
        <v>1291</v>
      </c>
      <c r="G519" s="174">
        <v>1506</v>
      </c>
      <c r="H519" s="829">
        <v>1506</v>
      </c>
      <c r="I519" s="260">
        <v>1506</v>
      </c>
      <c r="J519" s="829">
        <v>1506</v>
      </c>
      <c r="K519" s="829">
        <v>1506</v>
      </c>
      <c r="L519" s="829">
        <v>1506</v>
      </c>
      <c r="M519" s="829">
        <v>1581</v>
      </c>
      <c r="N519" s="829">
        <v>1581</v>
      </c>
      <c r="O519" s="1223">
        <f>'Material rate'!$T504</f>
        <v>1581</v>
      </c>
      <c r="P519" s="1118">
        <f>'Material rate'!$T504</f>
        <v>1581</v>
      </c>
      <c r="Q519" s="1121">
        <f t="shared" si="42"/>
        <v>0</v>
      </c>
      <c r="R519" s="1122">
        <f t="shared" si="39"/>
        <v>0</v>
      </c>
      <c r="S519" s="175"/>
    </row>
    <row r="520" spans="1:19" ht="26.25">
      <c r="A520" s="174">
        <v>529</v>
      </c>
      <c r="B520" s="174"/>
      <c r="C520" s="862"/>
      <c r="D520" s="707" t="s">
        <v>4291</v>
      </c>
      <c r="E520" s="652" t="s">
        <v>3628</v>
      </c>
      <c r="F520" s="174">
        <v>1345</v>
      </c>
      <c r="G520" s="174">
        <v>1200</v>
      </c>
      <c r="H520" s="829">
        <v>1200</v>
      </c>
      <c r="I520" s="260">
        <v>1200</v>
      </c>
      <c r="J520" s="829">
        <v>1200</v>
      </c>
      <c r="K520" s="829">
        <v>1200</v>
      </c>
      <c r="L520" s="829">
        <v>1200</v>
      </c>
      <c r="M520" s="829">
        <v>1260</v>
      </c>
      <c r="N520" s="829">
        <v>1260</v>
      </c>
      <c r="O520" s="1223">
        <f>'Material rate'!$T505</f>
        <v>1581</v>
      </c>
      <c r="P520" s="1118">
        <f>'Material rate'!$T505</f>
        <v>1581</v>
      </c>
      <c r="Q520" s="1121">
        <f t="shared" si="42"/>
        <v>321</v>
      </c>
      <c r="R520" s="1122">
        <f t="shared" si="39"/>
        <v>-0.20303605313092979</v>
      </c>
      <c r="S520" s="175"/>
    </row>
    <row r="521" spans="1:19">
      <c r="A521" s="174">
        <v>530</v>
      </c>
      <c r="B521" s="174"/>
      <c r="C521" s="862"/>
      <c r="D521" s="701" t="s">
        <v>4292</v>
      </c>
      <c r="E521" s="652" t="s">
        <v>4293</v>
      </c>
      <c r="F521" s="174">
        <v>1200</v>
      </c>
      <c r="G521" s="174">
        <v>1925</v>
      </c>
      <c r="H521" s="829">
        <v>1925</v>
      </c>
      <c r="I521" s="260">
        <v>1925</v>
      </c>
      <c r="J521" s="829">
        <v>1925</v>
      </c>
      <c r="K521" s="829">
        <v>1925</v>
      </c>
      <c r="L521" s="829">
        <v>1925</v>
      </c>
      <c r="M521" s="829">
        <v>2021</v>
      </c>
      <c r="N521" s="829">
        <v>2021</v>
      </c>
      <c r="O521" s="1223">
        <f>'Material rate'!$T506</f>
        <v>1605</v>
      </c>
      <c r="P521" s="1118">
        <f>'Material rate'!$T506</f>
        <v>1605</v>
      </c>
      <c r="Q521" s="1121">
        <f t="shared" si="42"/>
        <v>-416</v>
      </c>
      <c r="R521" s="1122">
        <f t="shared" si="39"/>
        <v>0.25919003115264799</v>
      </c>
      <c r="S521" s="175"/>
    </row>
    <row r="522" spans="1:19">
      <c r="A522" s="174">
        <v>531</v>
      </c>
      <c r="B522" s="174"/>
      <c r="C522" s="862"/>
      <c r="D522" s="701" t="s">
        <v>4294</v>
      </c>
      <c r="E522" s="652" t="s">
        <v>4293</v>
      </c>
      <c r="F522" s="174">
        <v>1300</v>
      </c>
      <c r="G522" s="174">
        <v>1925</v>
      </c>
      <c r="H522" s="829">
        <v>1925</v>
      </c>
      <c r="I522" s="260">
        <v>1925</v>
      </c>
      <c r="J522" s="829">
        <v>1925</v>
      </c>
      <c r="K522" s="829">
        <v>1925</v>
      </c>
      <c r="L522" s="829">
        <v>1925</v>
      </c>
      <c r="M522" s="829">
        <v>2021</v>
      </c>
      <c r="N522" s="829">
        <v>2021</v>
      </c>
      <c r="O522" s="1223">
        <f>'Material rate'!$T507</f>
        <v>1605</v>
      </c>
      <c r="P522" s="1118">
        <f>'Material rate'!$T507</f>
        <v>1605</v>
      </c>
      <c r="Q522" s="1121">
        <f t="shared" si="42"/>
        <v>-416</v>
      </c>
      <c r="R522" s="1122">
        <f t="shared" si="39"/>
        <v>0.25919003115264799</v>
      </c>
      <c r="S522" s="175"/>
    </row>
    <row r="523" spans="1:19" ht="18">
      <c r="A523" s="174">
        <v>532</v>
      </c>
      <c r="B523" s="174"/>
      <c r="C523" s="862"/>
      <c r="D523" s="701" t="s">
        <v>4295</v>
      </c>
      <c r="E523" s="664" t="s">
        <v>749</v>
      </c>
      <c r="F523" s="174">
        <v>10</v>
      </c>
      <c r="G523" s="174">
        <v>26</v>
      </c>
      <c r="H523" s="829">
        <v>26</v>
      </c>
      <c r="I523" s="260">
        <v>26</v>
      </c>
      <c r="J523" s="829">
        <v>26</v>
      </c>
      <c r="K523" s="829">
        <v>26</v>
      </c>
      <c r="L523" s="829">
        <v>26</v>
      </c>
      <c r="M523" s="829">
        <v>27</v>
      </c>
      <c r="N523" s="829">
        <v>27</v>
      </c>
      <c r="O523" s="1223">
        <f>'Material rate'!$T508</f>
        <v>20</v>
      </c>
      <c r="P523" s="1118">
        <f>'Material rate'!$T508</f>
        <v>20</v>
      </c>
      <c r="Q523" s="1121">
        <f t="shared" si="42"/>
        <v>-7</v>
      </c>
      <c r="R523" s="1122">
        <f t="shared" ref="R523:R535" si="43">-Q523/P523</f>
        <v>0.35</v>
      </c>
      <c r="S523" s="175"/>
    </row>
    <row r="524" spans="1:19" ht="18">
      <c r="A524" s="174">
        <f t="shared" ref="A524:A529" si="44">A523+1</f>
        <v>533</v>
      </c>
      <c r="B524" s="174"/>
      <c r="C524" s="862"/>
      <c r="D524" s="701" t="s">
        <v>4296</v>
      </c>
      <c r="E524" s="664" t="s">
        <v>749</v>
      </c>
      <c r="F524" s="174">
        <v>10</v>
      </c>
      <c r="G524" s="174">
        <v>30</v>
      </c>
      <c r="H524" s="829">
        <v>30</v>
      </c>
      <c r="I524" s="260">
        <v>30</v>
      </c>
      <c r="J524" s="829">
        <v>30</v>
      </c>
      <c r="K524" s="829">
        <v>30</v>
      </c>
      <c r="L524" s="829">
        <v>30</v>
      </c>
      <c r="M524" s="829">
        <v>31</v>
      </c>
      <c r="N524" s="829">
        <v>31</v>
      </c>
      <c r="O524" s="1223">
        <f>'Material rate'!$T509</f>
        <v>15</v>
      </c>
      <c r="P524" s="1118">
        <f>'Material rate'!$T509</f>
        <v>15</v>
      </c>
      <c r="Q524" s="1121">
        <f t="shared" si="42"/>
        <v>-16</v>
      </c>
      <c r="R524" s="1122">
        <f t="shared" si="43"/>
        <v>1.0666666666666667</v>
      </c>
      <c r="S524" s="175"/>
    </row>
    <row r="525" spans="1:19" ht="18">
      <c r="A525" s="174">
        <f t="shared" si="44"/>
        <v>534</v>
      </c>
      <c r="B525" s="174"/>
      <c r="C525" s="862"/>
      <c r="D525" s="701" t="s">
        <v>4297</v>
      </c>
      <c r="E525" s="664" t="s">
        <v>749</v>
      </c>
      <c r="F525" s="174">
        <v>8</v>
      </c>
      <c r="G525" s="174">
        <v>20</v>
      </c>
      <c r="H525" s="829">
        <v>20</v>
      </c>
      <c r="I525" s="260">
        <v>20</v>
      </c>
      <c r="J525" s="829">
        <v>20</v>
      </c>
      <c r="K525" s="829">
        <v>20</v>
      </c>
      <c r="L525" s="829">
        <v>20</v>
      </c>
      <c r="M525" s="829">
        <v>21</v>
      </c>
      <c r="N525" s="829">
        <v>21</v>
      </c>
      <c r="O525" s="1223">
        <f>'Material rate'!$T510</f>
        <v>15</v>
      </c>
      <c r="P525" s="1118">
        <f>'Material rate'!$T510</f>
        <v>15</v>
      </c>
      <c r="Q525" s="1121">
        <f t="shared" si="42"/>
        <v>-6</v>
      </c>
      <c r="R525" s="1122">
        <f t="shared" si="43"/>
        <v>0.4</v>
      </c>
      <c r="S525" s="175"/>
    </row>
    <row r="526" spans="1:19" ht="18" hidden="1">
      <c r="A526" s="174">
        <f t="shared" si="44"/>
        <v>535</v>
      </c>
      <c r="C526" s="863"/>
      <c r="E526" s="664" t="s">
        <v>4309</v>
      </c>
      <c r="G526" s="139">
        <v>11</v>
      </c>
      <c r="H526" s="829">
        <v>0</v>
      </c>
      <c r="I526" s="260">
        <v>11</v>
      </c>
      <c r="J526" s="829">
        <v>11</v>
      </c>
      <c r="K526" s="829">
        <v>11</v>
      </c>
      <c r="L526" s="829">
        <v>11</v>
      </c>
      <c r="M526" s="829">
        <v>11</v>
      </c>
      <c r="N526" s="829">
        <v>11</v>
      </c>
      <c r="O526" s="1223">
        <f>'Material rate'!S511</f>
        <v>10</v>
      </c>
      <c r="P526" s="1118">
        <f>'Material rate'!T511</f>
        <v>10</v>
      </c>
      <c r="Q526" s="1121">
        <f t="shared" si="42"/>
        <v>-1</v>
      </c>
      <c r="R526" s="1122">
        <f t="shared" si="43"/>
        <v>0.1</v>
      </c>
      <c r="S526" s="175"/>
    </row>
    <row r="527" spans="1:19" ht="18" hidden="1">
      <c r="A527" s="174">
        <f t="shared" si="44"/>
        <v>536</v>
      </c>
      <c r="C527" s="863"/>
      <c r="E527" s="664" t="s">
        <v>4309</v>
      </c>
      <c r="G527" s="139">
        <v>8.5</v>
      </c>
      <c r="H527" s="829">
        <v>0</v>
      </c>
      <c r="I527" s="260">
        <v>8.5</v>
      </c>
      <c r="J527" s="829">
        <v>8.5</v>
      </c>
      <c r="K527" s="829">
        <v>8.5</v>
      </c>
      <c r="L527" s="829">
        <v>8.5</v>
      </c>
      <c r="M527" s="829">
        <v>9</v>
      </c>
      <c r="N527" s="829">
        <v>9</v>
      </c>
      <c r="O527" s="1223">
        <f>'Material rate'!S512</f>
        <v>9</v>
      </c>
      <c r="P527" s="1118">
        <f>'Material rate'!T512</f>
        <v>9</v>
      </c>
      <c r="Q527" s="1121">
        <f t="shared" si="42"/>
        <v>0</v>
      </c>
      <c r="R527" s="1122">
        <f t="shared" si="43"/>
        <v>0</v>
      </c>
      <c r="S527" s="175"/>
    </row>
    <row r="528" spans="1:19" ht="18" hidden="1">
      <c r="A528" s="174">
        <f t="shared" si="44"/>
        <v>537</v>
      </c>
      <c r="C528" s="863"/>
      <c r="E528" s="664" t="s">
        <v>749</v>
      </c>
      <c r="G528" s="139">
        <v>0</v>
      </c>
      <c r="H528" s="829">
        <v>0</v>
      </c>
      <c r="I528" s="260">
        <v>0</v>
      </c>
      <c r="J528" s="829">
        <v>0</v>
      </c>
      <c r="K528" s="829">
        <v>0</v>
      </c>
      <c r="L528" s="829">
        <v>0</v>
      </c>
      <c r="M528" s="829">
        <v>0</v>
      </c>
      <c r="N528" s="829">
        <v>0</v>
      </c>
      <c r="O528" s="1223">
        <f>'Material rate'!S513</f>
        <v>0</v>
      </c>
      <c r="P528" s="1118">
        <f>'Material rate'!T513</f>
        <v>0</v>
      </c>
      <c r="Q528" s="1121">
        <f t="shared" si="42"/>
        <v>0</v>
      </c>
      <c r="R528" s="1122" t="e">
        <f t="shared" si="43"/>
        <v>#DIV/0!</v>
      </c>
      <c r="S528" s="175"/>
    </row>
    <row r="529" spans="1:19" ht="18" hidden="1">
      <c r="A529" s="174">
        <f t="shared" si="44"/>
        <v>538</v>
      </c>
      <c r="C529" s="863"/>
      <c r="E529" s="664" t="s">
        <v>749</v>
      </c>
      <c r="G529" s="139">
        <v>29</v>
      </c>
      <c r="H529" s="829">
        <v>0</v>
      </c>
      <c r="I529" s="260">
        <v>29</v>
      </c>
      <c r="J529" s="829">
        <v>29</v>
      </c>
      <c r="K529" s="829">
        <v>29</v>
      </c>
      <c r="L529" s="829">
        <v>29</v>
      </c>
      <c r="M529" s="829">
        <v>30</v>
      </c>
      <c r="N529" s="829">
        <v>30</v>
      </c>
      <c r="O529" s="1223">
        <f>'Material rate'!S514</f>
        <v>30</v>
      </c>
      <c r="P529" s="1118">
        <f>'Material rate'!T514</f>
        <v>322.8</v>
      </c>
      <c r="Q529" s="1121">
        <f t="shared" si="42"/>
        <v>0</v>
      </c>
      <c r="R529" s="1122">
        <f t="shared" si="43"/>
        <v>0</v>
      </c>
      <c r="S529" s="175"/>
    </row>
    <row r="530" spans="1:19" hidden="1">
      <c r="A530" s="174">
        <f>A528+1</f>
        <v>538</v>
      </c>
      <c r="C530" s="863"/>
      <c r="G530" s="139">
        <v>27</v>
      </c>
      <c r="H530" s="829">
        <v>0</v>
      </c>
      <c r="I530" s="260">
        <v>27</v>
      </c>
      <c r="J530" s="829">
        <v>27</v>
      </c>
      <c r="K530" s="829">
        <v>27</v>
      </c>
      <c r="L530" s="829">
        <v>27</v>
      </c>
      <c r="M530" s="829">
        <v>28</v>
      </c>
      <c r="N530" s="829">
        <v>28</v>
      </c>
      <c r="O530" s="1223">
        <f>'Material rate'!S515</f>
        <v>28</v>
      </c>
      <c r="P530" s="1118">
        <f>'Material rate'!T515</f>
        <v>301.28000000000003</v>
      </c>
      <c r="Q530" s="1121">
        <f t="shared" si="42"/>
        <v>0</v>
      </c>
      <c r="R530" s="1122">
        <f t="shared" si="43"/>
        <v>0</v>
      </c>
      <c r="S530" s="175"/>
    </row>
    <row r="531" spans="1:19" hidden="1">
      <c r="A531" s="174">
        <f>A530+1</f>
        <v>539</v>
      </c>
      <c r="C531" s="863"/>
      <c r="G531" s="139">
        <v>0</v>
      </c>
      <c r="H531" s="829">
        <v>0</v>
      </c>
      <c r="I531" s="260">
        <v>0</v>
      </c>
      <c r="J531" s="829">
        <v>0</v>
      </c>
      <c r="K531" s="829">
        <v>0</v>
      </c>
      <c r="L531" s="829">
        <v>0</v>
      </c>
      <c r="M531" s="829">
        <v>0</v>
      </c>
      <c r="N531" s="829">
        <v>0</v>
      </c>
      <c r="O531" s="1223">
        <f>'Material rate'!S516</f>
        <v>0</v>
      </c>
      <c r="P531" s="1118">
        <f>'Material rate'!T516</f>
        <v>0</v>
      </c>
      <c r="Q531" s="1121">
        <f t="shared" si="42"/>
        <v>0</v>
      </c>
      <c r="R531" s="1122" t="e">
        <f t="shared" si="43"/>
        <v>#DIV/0!</v>
      </c>
      <c r="S531" s="175"/>
    </row>
    <row r="532" spans="1:19" hidden="1">
      <c r="C532" s="863"/>
      <c r="G532" s="139">
        <v>116</v>
      </c>
      <c r="H532" s="829">
        <v>0</v>
      </c>
      <c r="I532" s="260">
        <v>116</v>
      </c>
      <c r="J532" s="829">
        <v>116</v>
      </c>
      <c r="K532" s="829">
        <v>125</v>
      </c>
      <c r="L532" s="829">
        <v>125</v>
      </c>
      <c r="M532" s="829">
        <v>137</v>
      </c>
      <c r="N532" s="829">
        <v>137</v>
      </c>
      <c r="O532" s="1223">
        <f>'Material rate'!S517</f>
        <v>137</v>
      </c>
      <c r="P532" s="1118">
        <f>'Material rate'!T517</f>
        <v>137</v>
      </c>
      <c r="Q532" s="1121">
        <f t="shared" si="42"/>
        <v>0</v>
      </c>
      <c r="R532" s="1122">
        <f t="shared" si="43"/>
        <v>0</v>
      </c>
      <c r="S532" s="175"/>
    </row>
    <row r="533" spans="1:19">
      <c r="A533" s="174">
        <f>A525+1</f>
        <v>535</v>
      </c>
      <c r="B533" s="174"/>
      <c r="C533" s="862">
        <f>C519+1</f>
        <v>55</v>
      </c>
      <c r="D533" s="701" t="s">
        <v>4354</v>
      </c>
      <c r="I533" s="260"/>
      <c r="J533" s="174"/>
      <c r="P533" s="139"/>
      <c r="Q533" s="1121">
        <f t="shared" si="42"/>
        <v>0</v>
      </c>
      <c r="R533" s="1122"/>
      <c r="S533" s="175"/>
    </row>
    <row r="534" spans="1:19" ht="17.25">
      <c r="A534" s="174"/>
      <c r="B534" s="174"/>
      <c r="C534" s="175"/>
      <c r="D534" s="701" t="s">
        <v>2854</v>
      </c>
      <c r="E534" s="579" t="s">
        <v>1985</v>
      </c>
      <c r="F534" s="174"/>
      <c r="G534" s="174">
        <v>142</v>
      </c>
      <c r="H534" s="174">
        <v>142</v>
      </c>
      <c r="I534" s="260">
        <v>1614</v>
      </c>
      <c r="J534" s="174">
        <v>1614</v>
      </c>
      <c r="K534" s="174">
        <v>1614</v>
      </c>
      <c r="L534" s="174">
        <v>1614</v>
      </c>
      <c r="M534" s="174">
        <v>1710.8400000000001</v>
      </c>
      <c r="N534" s="174">
        <v>1710.8400000000001</v>
      </c>
      <c r="O534" s="1222">
        <f>'Material rate'!$T735</f>
        <v>1710.8400000000001</v>
      </c>
      <c r="P534" s="1103">
        <f>'Material rate'!$T735</f>
        <v>1710.8400000000001</v>
      </c>
      <c r="Q534" s="1121">
        <f t="shared" si="42"/>
        <v>0</v>
      </c>
      <c r="R534" s="1122">
        <f t="shared" si="43"/>
        <v>0</v>
      </c>
      <c r="S534" s="175"/>
    </row>
    <row r="535" spans="1:19" ht="17.25">
      <c r="A535" s="174"/>
      <c r="B535" s="174"/>
      <c r="C535" s="175"/>
      <c r="D535" s="701" t="s">
        <v>2853</v>
      </c>
      <c r="E535" s="579" t="s">
        <v>1985</v>
      </c>
      <c r="F535" s="174"/>
      <c r="G535" s="174">
        <v>130</v>
      </c>
      <c r="H535" s="174">
        <v>130</v>
      </c>
      <c r="I535" s="260">
        <v>1474.1200000000001</v>
      </c>
      <c r="J535" s="174">
        <v>1474.1200000000001</v>
      </c>
      <c r="K535" s="174">
        <v>1474.1200000000001</v>
      </c>
      <c r="L535" s="174">
        <v>1474.1200000000001</v>
      </c>
      <c r="M535" s="174">
        <v>1570.96</v>
      </c>
      <c r="N535" s="174">
        <v>1570.96</v>
      </c>
      <c r="O535" s="1222">
        <f>'Material rate'!$T736</f>
        <v>1570.96</v>
      </c>
      <c r="P535" s="1103">
        <f>'Material rate'!$T736</f>
        <v>1570.96</v>
      </c>
      <c r="Q535" s="1121">
        <f t="shared" si="42"/>
        <v>0</v>
      </c>
      <c r="R535" s="1122">
        <f t="shared" si="43"/>
        <v>0</v>
      </c>
      <c r="S535" s="175"/>
    </row>
  </sheetData>
  <sheetProtection formatCells="0" formatColumns="0" formatRows="0"/>
  <mergeCells count="1">
    <mergeCell ref="C1:Q1"/>
  </mergeCells>
  <phoneticPr fontId="0" type="noConversion"/>
  <printOptions horizontalCentered="1"/>
  <pageMargins left="0.24" right="0.15" top="0.44" bottom="0.46" header="0.25" footer="0.28000000000000003"/>
  <pageSetup paperSize="9" scale="80" fitToWidth="12" fitToHeight="12" orientation="portrait" horizontalDpi="4294967295" verticalDpi="180" r:id="rId1"/>
  <headerFooter alignWithMargins="0">
    <oddFooter>&amp;C&amp;P</oddFooter>
  </headerFooter>
  <rowBreaks count="1" manualBreakCount="1">
    <brk id="508" max="8"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U51"/>
  <sheetViews>
    <sheetView view="pageBreakPreview" zoomScale="80" zoomScaleNormal="100" zoomScaleSheetLayoutView="80" workbookViewId="0">
      <pane ySplit="4" topLeftCell="A29" activePane="bottomLeft" state="frozen"/>
      <selection pane="bottomLeft" activeCell="J6" sqref="J6"/>
    </sheetView>
  </sheetViews>
  <sheetFormatPr defaultColWidth="9.140625" defaultRowHeight="12.75"/>
  <cols>
    <col min="1" max="1" width="4" customWidth="1"/>
    <col min="3" max="3" width="30.7109375" customWidth="1"/>
    <col min="4" max="4" width="20.7109375" customWidth="1"/>
    <col min="6" max="6" width="20.7109375" customWidth="1"/>
    <col min="10" max="10" width="10.140625" bestFit="1" customWidth="1"/>
    <col min="11" max="11" width="10.7109375" customWidth="1"/>
    <col min="12" max="12" width="9" bestFit="1" customWidth="1"/>
    <col min="15" max="15" width="10.7109375" customWidth="1"/>
    <col min="17" max="18" width="10.7109375" customWidth="1"/>
    <col min="20" max="20" width="11.42578125" customWidth="1"/>
  </cols>
  <sheetData>
    <row r="1" spans="1:21" ht="15.75">
      <c r="B1" s="1548" t="s">
        <v>5768</v>
      </c>
      <c r="C1" s="1548"/>
      <c r="D1" s="1548"/>
      <c r="E1" s="1548"/>
      <c r="F1" s="1548"/>
      <c r="G1" s="1548"/>
      <c r="H1" s="1548"/>
      <c r="I1" s="1548"/>
      <c r="J1" s="1548"/>
      <c r="K1" s="1548"/>
      <c r="L1" s="1548"/>
      <c r="M1" s="1548"/>
      <c r="N1" s="1548"/>
      <c r="O1" s="1548"/>
      <c r="P1" s="1548"/>
      <c r="Q1" s="1548"/>
      <c r="R1" s="1548"/>
    </row>
    <row r="2" spans="1:21" ht="15.75">
      <c r="B2" s="1548" t="s">
        <v>5655</v>
      </c>
      <c r="C2" s="1548"/>
      <c r="D2" s="1548"/>
      <c r="E2" s="1548"/>
      <c r="F2" s="1548"/>
      <c r="G2" s="1548"/>
      <c r="H2" s="1548"/>
      <c r="I2" s="1548"/>
      <c r="J2" s="1548"/>
      <c r="K2" s="1548"/>
      <c r="L2" s="1548"/>
      <c r="M2" s="1548"/>
      <c r="N2" s="1548"/>
      <c r="O2" s="1548"/>
      <c r="P2" s="1548"/>
      <c r="Q2" s="1548"/>
      <c r="R2" s="1548"/>
    </row>
    <row r="3" spans="1:21" ht="15.75" customHeight="1">
      <c r="A3" s="1549" t="s">
        <v>462</v>
      </c>
      <c r="B3" s="1547" t="s">
        <v>5656</v>
      </c>
      <c r="C3" s="1547" t="s">
        <v>5657</v>
      </c>
      <c r="D3" s="1547" t="s">
        <v>5658</v>
      </c>
      <c r="E3" s="1547" t="s">
        <v>5659</v>
      </c>
      <c r="F3" s="1547" t="s">
        <v>5660</v>
      </c>
      <c r="G3" s="1547" t="s">
        <v>5661</v>
      </c>
      <c r="H3" s="1547" t="s">
        <v>5662</v>
      </c>
      <c r="I3" s="1547" t="s">
        <v>465</v>
      </c>
      <c r="J3" s="1547" t="s">
        <v>5663</v>
      </c>
      <c r="K3" s="1547" t="s">
        <v>5664</v>
      </c>
      <c r="L3" s="1547" t="s">
        <v>5665</v>
      </c>
      <c r="M3" s="1547"/>
      <c r="N3" s="1547"/>
      <c r="O3" s="1547"/>
      <c r="P3" s="1547" t="s">
        <v>5666</v>
      </c>
      <c r="Q3" s="1547" t="s">
        <v>5667</v>
      </c>
      <c r="R3" s="1547" t="s">
        <v>5668</v>
      </c>
      <c r="S3" s="1346" t="s">
        <v>5669</v>
      </c>
      <c r="T3" s="1346" t="s">
        <v>5670</v>
      </c>
    </row>
    <row r="4" spans="1:21" ht="31.5">
      <c r="A4" s="1549"/>
      <c r="B4" s="1547"/>
      <c r="C4" s="1547"/>
      <c r="D4" s="1547"/>
      <c r="E4" s="1547"/>
      <c r="F4" s="1547"/>
      <c r="G4" s="1547"/>
      <c r="H4" s="1547"/>
      <c r="I4" s="1547"/>
      <c r="J4" s="1547"/>
      <c r="K4" s="1547"/>
      <c r="L4" s="1347" t="s">
        <v>5671</v>
      </c>
      <c r="M4" s="1347" t="s">
        <v>5672</v>
      </c>
      <c r="N4" s="1347" t="s">
        <v>5673</v>
      </c>
      <c r="O4" s="1347" t="s">
        <v>5574</v>
      </c>
      <c r="P4" s="1547"/>
      <c r="Q4" s="1547"/>
      <c r="R4" s="1547"/>
      <c r="S4" s="1346" t="s">
        <v>5674</v>
      </c>
      <c r="T4" s="1348" t="s">
        <v>5675</v>
      </c>
    </row>
    <row r="5" spans="1:21" ht="31.5">
      <c r="A5" s="491">
        <v>1</v>
      </c>
      <c r="B5" s="1341" t="s">
        <v>5575</v>
      </c>
      <c r="C5" s="1349" t="s">
        <v>5676</v>
      </c>
      <c r="D5" s="1349" t="s">
        <v>5576</v>
      </c>
      <c r="E5" s="1341" t="s">
        <v>5578</v>
      </c>
      <c r="F5" s="1341" t="s">
        <v>5577</v>
      </c>
      <c r="G5" s="1341">
        <v>0.8</v>
      </c>
      <c r="H5" s="1341">
        <v>0.8</v>
      </c>
      <c r="I5" s="1341" t="s">
        <v>5677</v>
      </c>
      <c r="J5" s="1345">
        <f t="shared" ref="J5:J47" si="0">ROUND(SUM(K5:O5),0)</f>
        <v>1439</v>
      </c>
      <c r="K5" s="1342">
        <v>192</v>
      </c>
      <c r="L5" s="1341">
        <f>ROUND((P5+R5)*'Material rate'!$S$1481+Q5*electricity*G5*H5,0)</f>
        <v>989</v>
      </c>
      <c r="M5" s="1341">
        <f>S5*'Material rate'!$S$1484+T5*'Material rate'!$S$1485</f>
        <v>166.25</v>
      </c>
      <c r="N5" s="1342">
        <v>42</v>
      </c>
      <c r="O5" s="1342">
        <v>50</v>
      </c>
      <c r="P5" s="1342">
        <v>5.73</v>
      </c>
      <c r="Q5" s="1342"/>
      <c r="R5" s="1342"/>
      <c r="S5" s="1342">
        <v>0.125</v>
      </c>
      <c r="T5" s="1342"/>
      <c r="U5" s="261">
        <f>'Material rate'!S1484</f>
        <v>1330</v>
      </c>
    </row>
    <row r="6" spans="1:21" ht="31.5">
      <c r="A6" s="491">
        <v>2</v>
      </c>
      <c r="B6" s="1341"/>
      <c r="C6" s="1341" t="s">
        <v>5678</v>
      </c>
      <c r="D6" s="1341" t="s">
        <v>5679</v>
      </c>
      <c r="E6" s="1341" t="s">
        <v>5341</v>
      </c>
      <c r="F6" s="1341"/>
      <c r="G6" s="1341"/>
      <c r="H6" s="1341"/>
      <c r="I6" s="1341"/>
      <c r="J6" s="1345">
        <f t="shared" si="0"/>
        <v>382</v>
      </c>
      <c r="K6" s="1342">
        <v>26</v>
      </c>
      <c r="L6" s="1341">
        <f>ROUND((P6+R6)*'Material rate'!$S$1481+Q6*electricity*G6*H6,0)</f>
        <v>345</v>
      </c>
      <c r="M6" s="1341">
        <f>S6*'Material rate'!$S$1484+T6*'Material rate'!$S$1485</f>
        <v>0</v>
      </c>
      <c r="N6" s="1342">
        <v>3</v>
      </c>
      <c r="O6" s="1342">
        <v>8</v>
      </c>
      <c r="P6" s="1342"/>
      <c r="Q6" s="1342"/>
      <c r="R6" s="1342">
        <v>2</v>
      </c>
      <c r="S6" s="1342"/>
      <c r="T6" s="1342"/>
    </row>
    <row r="7" spans="1:21" ht="31.5">
      <c r="A7" s="491">
        <v>3</v>
      </c>
      <c r="B7" s="1341" t="s">
        <v>5583</v>
      </c>
      <c r="C7" s="1341" t="s">
        <v>5680</v>
      </c>
      <c r="D7" s="1341" t="s">
        <v>5584</v>
      </c>
      <c r="E7" s="1341" t="s">
        <v>5681</v>
      </c>
      <c r="F7" s="1341" t="s">
        <v>5682</v>
      </c>
      <c r="G7" s="1341">
        <v>0.7</v>
      </c>
      <c r="H7" s="1341">
        <v>0.7</v>
      </c>
      <c r="I7" s="1341" t="s">
        <v>5677</v>
      </c>
      <c r="J7" s="1345">
        <f t="shared" si="0"/>
        <v>907</v>
      </c>
      <c r="K7" s="1342">
        <v>40</v>
      </c>
      <c r="L7" s="1341">
        <f>ROUND((P7+R7 * 0.6)*'Material rate'!$S$1481+Q7*electricity*G7*H7,0)</f>
        <v>856</v>
      </c>
      <c r="M7" s="1341">
        <f>S7*'Material rate'!$S$1484+T7*'Material rate'!$S$1485</f>
        <v>0</v>
      </c>
      <c r="N7" s="1342">
        <v>3</v>
      </c>
      <c r="O7" s="1342">
        <v>8</v>
      </c>
      <c r="P7" s="1342">
        <v>1.96</v>
      </c>
      <c r="Q7" s="1342"/>
      <c r="R7" s="1342">
        <v>5</v>
      </c>
      <c r="S7" s="1342"/>
      <c r="T7" s="1342"/>
    </row>
    <row r="8" spans="1:21" ht="31.5">
      <c r="A8" s="491">
        <v>4</v>
      </c>
      <c r="B8" s="1341" t="s">
        <v>5581</v>
      </c>
      <c r="C8" s="1341" t="s">
        <v>5582</v>
      </c>
      <c r="D8" s="1341" t="s">
        <v>5683</v>
      </c>
      <c r="E8" s="1341" t="s">
        <v>5684</v>
      </c>
      <c r="F8" s="1341" t="s">
        <v>5685</v>
      </c>
      <c r="G8" s="1341">
        <v>0.8</v>
      </c>
      <c r="H8" s="1341">
        <v>0.8</v>
      </c>
      <c r="I8" s="1341" t="s">
        <v>5677</v>
      </c>
      <c r="J8" s="1345">
        <f t="shared" si="0"/>
        <v>3258</v>
      </c>
      <c r="K8" s="1342">
        <v>443</v>
      </c>
      <c r="L8" s="1341">
        <f>ROUND((P8+R8)*'Material rate'!$S$1481+Q8*electricity*G8*H8,0)</f>
        <v>2285</v>
      </c>
      <c r="M8" s="1341">
        <f>S8*'Material rate'!$S$1484+T8*'Material rate'!$S$1485</f>
        <v>291.25</v>
      </c>
      <c r="N8" s="1342">
        <v>63</v>
      </c>
      <c r="O8" s="1342">
        <v>176</v>
      </c>
      <c r="P8" s="1342">
        <v>10.24</v>
      </c>
      <c r="Q8" s="1342"/>
      <c r="R8" s="1342">
        <v>3</v>
      </c>
      <c r="S8" s="1342">
        <v>0.125</v>
      </c>
      <c r="T8" s="1342">
        <v>0.125</v>
      </c>
    </row>
    <row r="9" spans="1:21" ht="31.5">
      <c r="A9" s="491">
        <v>5</v>
      </c>
      <c r="B9" s="1341" t="s">
        <v>5594</v>
      </c>
      <c r="C9" s="1341" t="s">
        <v>5686</v>
      </c>
      <c r="D9" s="1341" t="s">
        <v>5595</v>
      </c>
      <c r="E9" s="1341" t="s">
        <v>5681</v>
      </c>
      <c r="F9" s="1341" t="s">
        <v>5685</v>
      </c>
      <c r="G9" s="1341">
        <v>0.85</v>
      </c>
      <c r="H9" s="1341">
        <v>0.8</v>
      </c>
      <c r="I9" s="1341" t="s">
        <v>5677</v>
      </c>
      <c r="J9" s="1345">
        <f t="shared" si="0"/>
        <v>1799</v>
      </c>
      <c r="K9" s="1342">
        <v>196</v>
      </c>
      <c r="L9" s="1341">
        <f>ROUND((P9+R9)*'Material rate'!$S$1481+Q9*electricity*G9*H9,0)</f>
        <v>1218</v>
      </c>
      <c r="M9" s="1341">
        <f>S9*'Material rate'!$S$1484+T9*'Material rate'!$S$1485</f>
        <v>291.25</v>
      </c>
      <c r="N9" s="1342">
        <v>30</v>
      </c>
      <c r="O9" s="1342">
        <v>64</v>
      </c>
      <c r="P9" s="1342">
        <v>7.06</v>
      </c>
      <c r="Q9" s="1342"/>
      <c r="R9" s="1342"/>
      <c r="S9" s="1342">
        <v>0.125</v>
      </c>
      <c r="T9" s="1342">
        <v>0.125</v>
      </c>
    </row>
    <row r="10" spans="1:21" ht="31.5">
      <c r="A10" s="491">
        <v>6</v>
      </c>
      <c r="B10" s="1341" t="s">
        <v>5586</v>
      </c>
      <c r="C10" s="1341" t="s">
        <v>5687</v>
      </c>
      <c r="D10" s="1341" t="s">
        <v>5580</v>
      </c>
      <c r="E10" s="1341" t="s">
        <v>5688</v>
      </c>
      <c r="F10" s="1341" t="s">
        <v>3718</v>
      </c>
      <c r="G10" s="1341">
        <v>0.8</v>
      </c>
      <c r="H10" s="1341">
        <v>0.8</v>
      </c>
      <c r="I10" s="1341" t="s">
        <v>5677</v>
      </c>
      <c r="J10" s="1345">
        <f t="shared" si="0"/>
        <v>376</v>
      </c>
      <c r="K10" s="1342">
        <v>31</v>
      </c>
      <c r="L10" s="1341">
        <f>ROUND((P10+R10)*'Material rate'!S1481+Q10*electricity*G10*H10,0)</f>
        <v>331</v>
      </c>
      <c r="M10" s="1341">
        <f>S10*'Material rate'!$S$1484+T10*'Material rate'!$S$1485</f>
        <v>0</v>
      </c>
      <c r="N10" s="1342">
        <v>3</v>
      </c>
      <c r="O10" s="1342">
        <v>11</v>
      </c>
      <c r="P10" s="1342">
        <v>1.92</v>
      </c>
      <c r="Q10" s="1342"/>
      <c r="R10" s="1342"/>
      <c r="S10" s="1342"/>
      <c r="T10" s="1342"/>
    </row>
    <row r="11" spans="1:21" ht="15.75">
      <c r="A11" s="491">
        <v>7</v>
      </c>
      <c r="B11" s="1341"/>
      <c r="C11" s="1343" t="s">
        <v>5689</v>
      </c>
      <c r="D11" s="1341"/>
      <c r="E11" s="1341" t="s">
        <v>5341</v>
      </c>
      <c r="F11" s="1341"/>
      <c r="G11" s="1341"/>
      <c r="H11" s="1341"/>
      <c r="I11" s="1341"/>
      <c r="J11" s="1345" t="e">
        <f t="shared" si="0"/>
        <v>#REF!</v>
      </c>
      <c r="K11" s="1342"/>
      <c r="L11" s="1341" t="e">
        <f t="shared" ref="L11:L17" si="1">ROUND((P11+R11)*diesel+Q11*electricity*G11*H11,0)</f>
        <v>#REF!</v>
      </c>
      <c r="M11" s="1341">
        <f>S11*'Material rate'!$S$1484+T11*'Material rate'!$S$1485</f>
        <v>0</v>
      </c>
      <c r="N11" s="1342"/>
      <c r="O11" s="1342"/>
      <c r="P11" s="1342"/>
      <c r="Q11" s="1342"/>
      <c r="R11" s="1342"/>
      <c r="S11" s="1342"/>
      <c r="T11" s="1342"/>
    </row>
    <row r="12" spans="1:21" ht="31.5">
      <c r="A12" s="491">
        <v>8</v>
      </c>
      <c r="B12" s="1341" t="s">
        <v>5626</v>
      </c>
      <c r="C12" s="1341" t="s">
        <v>5690</v>
      </c>
      <c r="D12" s="1341"/>
      <c r="E12" s="1341" t="s">
        <v>5341</v>
      </c>
      <c r="F12" s="1341"/>
      <c r="G12" s="1341">
        <v>0.75</v>
      </c>
      <c r="H12" s="1341">
        <v>0.75</v>
      </c>
      <c r="I12" s="1341" t="s">
        <v>5677</v>
      </c>
      <c r="J12" s="1345">
        <f t="shared" si="0"/>
        <v>3342</v>
      </c>
      <c r="K12" s="1342">
        <v>820</v>
      </c>
      <c r="L12" s="1341">
        <f>ROUND((P12+R12)*'Material rate'!S1481+Q12*electricity*G12*H12,0)</f>
        <v>1748</v>
      </c>
      <c r="M12" s="1341">
        <f>S12*'Material rate'!$S$1484+T12*'Material rate'!$S$1485</f>
        <v>291.25</v>
      </c>
      <c r="N12" s="1342">
        <v>145</v>
      </c>
      <c r="O12" s="1342">
        <v>338</v>
      </c>
      <c r="P12" s="1342">
        <v>10.130000000000001</v>
      </c>
      <c r="Q12" s="1342"/>
      <c r="R12" s="1342"/>
      <c r="S12" s="1342">
        <v>0.125</v>
      </c>
      <c r="T12" s="1342">
        <v>0.125</v>
      </c>
    </row>
    <row r="13" spans="1:21" ht="31.5">
      <c r="A13" s="491">
        <v>9</v>
      </c>
      <c r="B13" s="1341" t="s">
        <v>5587</v>
      </c>
      <c r="C13" s="1341" t="s">
        <v>5691</v>
      </c>
      <c r="D13" s="1341" t="s">
        <v>5692</v>
      </c>
      <c r="E13" s="1341" t="s">
        <v>5693</v>
      </c>
      <c r="F13" s="1341" t="s">
        <v>5694</v>
      </c>
      <c r="G13" s="1341">
        <v>0.85</v>
      </c>
      <c r="H13" s="1341">
        <v>0.8</v>
      </c>
      <c r="I13" s="1341" t="s">
        <v>5677</v>
      </c>
      <c r="J13" s="1345">
        <f t="shared" si="0"/>
        <v>4786</v>
      </c>
      <c r="K13" s="1342">
        <v>1300</v>
      </c>
      <c r="L13" s="1341">
        <f>ROUND((P13+R13)*'Material rate'!S1481+Q13*electricity*G13*H13,0)</f>
        <v>2440</v>
      </c>
      <c r="M13" s="1341">
        <f>S13*'Material rate'!$S$1484+T13*'Material rate'!$S$1485</f>
        <v>166.25</v>
      </c>
      <c r="N13" s="1342">
        <v>330</v>
      </c>
      <c r="O13" s="1342">
        <v>550</v>
      </c>
      <c r="P13" s="1342">
        <v>14.14</v>
      </c>
      <c r="Q13" s="1342"/>
      <c r="R13" s="1342"/>
      <c r="S13" s="1342">
        <v>0.125</v>
      </c>
      <c r="T13" s="1342"/>
    </row>
    <row r="14" spans="1:21" ht="31.5">
      <c r="A14" s="491">
        <v>10</v>
      </c>
      <c r="B14" s="1341" t="s">
        <v>5638</v>
      </c>
      <c r="C14" s="1341" t="s">
        <v>5695</v>
      </c>
      <c r="D14" s="1341"/>
      <c r="E14" s="1341" t="s">
        <v>5341</v>
      </c>
      <c r="F14" s="1341"/>
      <c r="G14" s="1341">
        <v>0.9</v>
      </c>
      <c r="H14" s="1341">
        <v>0.9</v>
      </c>
      <c r="I14" s="1341" t="s">
        <v>5677</v>
      </c>
      <c r="J14" s="1345">
        <f t="shared" si="0"/>
        <v>701</v>
      </c>
      <c r="K14" s="1342">
        <v>126</v>
      </c>
      <c r="L14" s="1341">
        <f>ROUND((P14+R14)*'Material rate'!S1481+Q14*electricity*G14*H14,0)</f>
        <v>224</v>
      </c>
      <c r="M14" s="1341">
        <f>S14*'Material rate'!$S$1484+T14*'Material rate'!$S$1485</f>
        <v>291.25</v>
      </c>
      <c r="N14" s="1342">
        <v>24</v>
      </c>
      <c r="O14" s="1342">
        <v>36</v>
      </c>
      <c r="P14" s="1342">
        <v>1.3</v>
      </c>
      <c r="Q14" s="1342"/>
      <c r="R14" s="1342"/>
      <c r="S14" s="1342">
        <v>0.125</v>
      </c>
      <c r="T14" s="1342">
        <v>0.125</v>
      </c>
    </row>
    <row r="15" spans="1:21" ht="31.5">
      <c r="A15" s="491">
        <v>11</v>
      </c>
      <c r="B15" s="1341" t="s">
        <v>5627</v>
      </c>
      <c r="C15" s="1341" t="s">
        <v>5696</v>
      </c>
      <c r="D15" s="1341"/>
      <c r="E15" s="1341" t="s">
        <v>5697</v>
      </c>
      <c r="F15" s="1341" t="s">
        <v>5698</v>
      </c>
      <c r="G15" s="1341">
        <v>0.8</v>
      </c>
      <c r="H15" s="1341">
        <v>0.8</v>
      </c>
      <c r="I15" s="1341" t="s">
        <v>5677</v>
      </c>
      <c r="J15" s="1345">
        <f t="shared" si="0"/>
        <v>1484</v>
      </c>
      <c r="K15" s="1342">
        <v>375</v>
      </c>
      <c r="L15" s="1341">
        <f>ROUND((P15+R15)*'Material rate'!S1481+Q15*'Material rate'!S1497*G15*H15,0)</f>
        <v>818</v>
      </c>
      <c r="M15" s="1341">
        <f>S15*'Material rate'!$S$1484+T15*'Material rate'!$S$1485</f>
        <v>166.25</v>
      </c>
      <c r="N15" s="1342">
        <v>50</v>
      </c>
      <c r="O15" s="1342">
        <v>75</v>
      </c>
      <c r="P15" s="1342">
        <v>3.89</v>
      </c>
      <c r="Q15" s="1342">
        <v>20</v>
      </c>
      <c r="R15" s="1342"/>
      <c r="S15" s="1342">
        <v>0.125</v>
      </c>
      <c r="T15" s="1342"/>
    </row>
    <row r="16" spans="1:21" ht="15.75">
      <c r="A16" s="491">
        <v>12</v>
      </c>
      <c r="B16" s="1341"/>
      <c r="C16" s="1341" t="s">
        <v>5699</v>
      </c>
      <c r="D16" s="1341"/>
      <c r="E16" s="1341" t="s">
        <v>5341</v>
      </c>
      <c r="F16" s="1341"/>
      <c r="G16" s="1341"/>
      <c r="H16" s="1341"/>
      <c r="I16" s="1341"/>
      <c r="J16" s="1345">
        <f t="shared" si="0"/>
        <v>1053</v>
      </c>
      <c r="K16" s="1342">
        <v>77</v>
      </c>
      <c r="L16" s="1341">
        <f>ROUND((P16+R16)*'Material rate'!S1481+Q16*electricity*G16*H16,0)</f>
        <v>783</v>
      </c>
      <c r="M16" s="1341">
        <f>S16*'Material rate'!$S$1484+T16*'Material rate'!$S$1485</f>
        <v>166.25</v>
      </c>
      <c r="N16" s="1342">
        <v>10</v>
      </c>
      <c r="O16" s="1342">
        <v>17</v>
      </c>
      <c r="P16" s="1342">
        <v>4.54</v>
      </c>
      <c r="Q16" s="1342"/>
      <c r="R16" s="1342"/>
      <c r="S16" s="1342">
        <v>0.125</v>
      </c>
      <c r="T16" s="1342"/>
    </row>
    <row r="17" spans="1:20" ht="31.5">
      <c r="A17" s="491">
        <v>13</v>
      </c>
      <c r="B17" s="1341" t="s">
        <v>5635</v>
      </c>
      <c r="C17" s="1341" t="s">
        <v>5700</v>
      </c>
      <c r="D17" s="1341"/>
      <c r="E17" s="1341" t="s">
        <v>5341</v>
      </c>
      <c r="F17" s="1341"/>
      <c r="G17" s="1341">
        <v>0.8</v>
      </c>
      <c r="H17" s="1341">
        <v>0.9</v>
      </c>
      <c r="I17" s="1341" t="s">
        <v>5677</v>
      </c>
      <c r="J17" s="1345" t="e">
        <f t="shared" si="0"/>
        <v>#REF!</v>
      </c>
      <c r="K17" s="1342">
        <v>63</v>
      </c>
      <c r="L17" s="1341" t="e">
        <f t="shared" si="1"/>
        <v>#REF!</v>
      </c>
      <c r="M17" s="1341">
        <f>S17*'Material rate'!$S$1484+T17*'Material rate'!$S$1485</f>
        <v>0</v>
      </c>
      <c r="N17" s="1342">
        <v>6</v>
      </c>
      <c r="O17" s="1342">
        <v>12</v>
      </c>
      <c r="P17" s="1342"/>
      <c r="Q17" s="1342">
        <v>1</v>
      </c>
      <c r="R17" s="1342"/>
      <c r="S17" s="1342"/>
      <c r="T17" s="1342"/>
    </row>
    <row r="18" spans="1:20" ht="31.5">
      <c r="A18" s="491">
        <v>14</v>
      </c>
      <c r="B18" s="1341" t="s">
        <v>5588</v>
      </c>
      <c r="C18" s="1341" t="s">
        <v>5701</v>
      </c>
      <c r="D18" s="1341" t="s">
        <v>5683</v>
      </c>
      <c r="E18" s="1341">
        <v>1750</v>
      </c>
      <c r="F18" s="1341" t="s">
        <v>5685</v>
      </c>
      <c r="G18" s="1341"/>
      <c r="H18" s="1341"/>
      <c r="I18" s="1341" t="s">
        <v>5677</v>
      </c>
      <c r="J18" s="1345">
        <f t="shared" si="0"/>
        <v>932</v>
      </c>
      <c r="K18" s="1342">
        <v>46</v>
      </c>
      <c r="L18" s="1344">
        <f>4.1*'Material rate'!S1481</f>
        <v>707.52212389380531</v>
      </c>
      <c r="M18" s="1341">
        <f>S18*'Material rate'!$S$1484+T18*'Material rate'!$S$1485</f>
        <v>166.25</v>
      </c>
      <c r="N18" s="1342">
        <v>4</v>
      </c>
      <c r="O18" s="1342">
        <v>8</v>
      </c>
      <c r="P18" s="1342">
        <v>1.1499999999999999</v>
      </c>
      <c r="Q18" s="1342"/>
      <c r="R18" s="1342"/>
      <c r="S18" s="1342">
        <v>0.125</v>
      </c>
      <c r="T18" s="1342"/>
    </row>
    <row r="19" spans="1:20" ht="47.25">
      <c r="A19" s="491">
        <v>15</v>
      </c>
      <c r="B19" s="1341" t="s">
        <v>5596</v>
      </c>
      <c r="C19" s="1341" t="s">
        <v>5702</v>
      </c>
      <c r="D19" s="1341" t="s">
        <v>5703</v>
      </c>
      <c r="E19" s="1341" t="s">
        <v>5704</v>
      </c>
      <c r="F19" s="1341" t="s">
        <v>5694</v>
      </c>
      <c r="G19" s="1341">
        <v>0.75</v>
      </c>
      <c r="H19" s="1341">
        <v>0.8</v>
      </c>
      <c r="I19" s="1341" t="s">
        <v>5677</v>
      </c>
      <c r="J19" s="1345">
        <f t="shared" si="0"/>
        <v>3711</v>
      </c>
      <c r="K19" s="1342">
        <v>620</v>
      </c>
      <c r="L19" s="1341">
        <f>ROUND((P19+R19)*'Material rate'!S1481+Q19*electricity*G19*H19,0)</f>
        <v>2485</v>
      </c>
      <c r="M19" s="1341">
        <f>S19*'Material rate'!$S$1484+T19*'Material rate'!$S$1485</f>
        <v>166.25</v>
      </c>
      <c r="N19" s="1342">
        <v>165</v>
      </c>
      <c r="O19" s="1342">
        <v>275</v>
      </c>
      <c r="P19" s="1342">
        <v>14.4</v>
      </c>
      <c r="Q19" s="1342"/>
      <c r="R19" s="1342"/>
      <c r="S19" s="1342">
        <v>0.125</v>
      </c>
      <c r="T19" s="1342"/>
    </row>
    <row r="20" spans="1:20" ht="31.5">
      <c r="A20" s="491">
        <v>16</v>
      </c>
      <c r="B20" s="1341" t="s">
        <v>5591</v>
      </c>
      <c r="C20" s="1341" t="s">
        <v>5705</v>
      </c>
      <c r="D20" s="1341" t="s">
        <v>5706</v>
      </c>
      <c r="E20" s="1341" t="s">
        <v>5707</v>
      </c>
      <c r="F20" s="1341" t="s">
        <v>5590</v>
      </c>
      <c r="G20" s="1341">
        <v>0.6</v>
      </c>
      <c r="H20" s="1341">
        <v>0.9</v>
      </c>
      <c r="I20" s="1341" t="s">
        <v>5677</v>
      </c>
      <c r="J20" s="1345">
        <f t="shared" si="0"/>
        <v>1053</v>
      </c>
      <c r="K20" s="1342">
        <v>77</v>
      </c>
      <c r="L20" s="1341">
        <f>ROUND((P20+R20)*'Material rate'!S1481+Q20*electricity*G20*H20,0)</f>
        <v>783</v>
      </c>
      <c r="M20" s="1341">
        <f>S20*'Material rate'!$S$1484+T20*'Material rate'!$S$1485</f>
        <v>166.25</v>
      </c>
      <c r="N20" s="1342">
        <v>10</v>
      </c>
      <c r="O20" s="1342">
        <v>17</v>
      </c>
      <c r="P20" s="1342">
        <v>4.54</v>
      </c>
      <c r="Q20" s="1342"/>
      <c r="R20" s="1342"/>
      <c r="S20" s="1342">
        <v>0.125</v>
      </c>
      <c r="T20" s="1342"/>
    </row>
    <row r="21" spans="1:20" ht="15.75">
      <c r="A21" s="491">
        <v>17</v>
      </c>
      <c r="B21" s="1341"/>
      <c r="C21" s="1341" t="s">
        <v>5708</v>
      </c>
      <c r="D21" s="1341"/>
      <c r="E21" s="1341" t="s">
        <v>5341</v>
      </c>
      <c r="F21" s="1341"/>
      <c r="G21" s="1341"/>
      <c r="H21" s="1341"/>
      <c r="I21" s="1341"/>
      <c r="J21" s="1345" t="e">
        <f t="shared" si="0"/>
        <v>#REF!</v>
      </c>
      <c r="K21" s="1342">
        <v>147</v>
      </c>
      <c r="L21" s="1341" t="e">
        <f t="shared" ref="L21:L45" si="2">ROUND((P21+R21)*diesel+Q21*electricity*G21*H21,0)</f>
        <v>#REF!</v>
      </c>
      <c r="M21" s="1341">
        <f>S21*'Material rate'!$S$1484+T21*'Material rate'!$S$1485</f>
        <v>166.25</v>
      </c>
      <c r="N21" s="1342">
        <v>28</v>
      </c>
      <c r="O21" s="1342">
        <v>56</v>
      </c>
      <c r="P21" s="1342"/>
      <c r="Q21" s="1342">
        <v>2</v>
      </c>
      <c r="R21" s="1342"/>
      <c r="S21" s="1342">
        <v>0.125</v>
      </c>
      <c r="T21" s="1342"/>
    </row>
    <row r="22" spans="1:20" s="1036" customFormat="1" ht="31.5">
      <c r="A22" s="491">
        <v>18</v>
      </c>
      <c r="B22" s="1342" t="s">
        <v>5593</v>
      </c>
      <c r="C22" s="1342" t="s">
        <v>5709</v>
      </c>
      <c r="D22" s="1342" t="s">
        <v>5710</v>
      </c>
      <c r="E22" s="1342" t="s">
        <v>5711</v>
      </c>
      <c r="F22" s="1342" t="s">
        <v>5694</v>
      </c>
      <c r="G22" s="1342">
        <v>0.9</v>
      </c>
      <c r="H22" s="1342">
        <v>0.9</v>
      </c>
      <c r="I22" s="1342" t="s">
        <v>5677</v>
      </c>
      <c r="J22" s="1345">
        <f t="shared" si="0"/>
        <v>37235</v>
      </c>
      <c r="K22" s="1342">
        <v>693</v>
      </c>
      <c r="L22" s="1342">
        <f>ROUND((P22+R22)*'Material rate'!S1481+Q22*'Material rate'!S1497*G22*H22,0)</f>
        <v>35845</v>
      </c>
      <c r="M22" s="1341">
        <f>S22*'Material rate'!$S$1484+T22*'Material rate'!$S$1485</f>
        <v>416.25</v>
      </c>
      <c r="N22" s="1342">
        <v>108</v>
      </c>
      <c r="O22" s="1342">
        <v>173</v>
      </c>
      <c r="P22" s="1342">
        <v>6.91</v>
      </c>
      <c r="Q22" s="1342">
        <v>15</v>
      </c>
      <c r="R22" s="1342">
        <v>200</v>
      </c>
      <c r="S22" s="1342">
        <v>0.125</v>
      </c>
      <c r="T22" s="1342">
        <v>0.25</v>
      </c>
    </row>
    <row r="23" spans="1:20" ht="31.5">
      <c r="A23" s="491">
        <v>19</v>
      </c>
      <c r="B23" s="1341" t="s">
        <v>5628</v>
      </c>
      <c r="C23" s="1341" t="s">
        <v>5629</v>
      </c>
      <c r="D23" s="1341"/>
      <c r="E23" s="1341" t="s">
        <v>5712</v>
      </c>
      <c r="F23" s="1341" t="s">
        <v>5713</v>
      </c>
      <c r="G23" s="1341">
        <v>0.8</v>
      </c>
      <c r="H23" s="1341">
        <v>0.9</v>
      </c>
      <c r="I23" s="1341" t="s">
        <v>5677</v>
      </c>
      <c r="J23" s="1345" t="e">
        <f t="shared" si="0"/>
        <v>#REF!</v>
      </c>
      <c r="K23" s="1342">
        <v>105</v>
      </c>
      <c r="L23" s="1341" t="e">
        <f t="shared" si="2"/>
        <v>#REF!</v>
      </c>
      <c r="M23" s="1341">
        <f>S23*'Material rate'!$S$1484+T23*'Material rate'!$S$1485</f>
        <v>0</v>
      </c>
      <c r="N23" s="1342">
        <v>20</v>
      </c>
      <c r="O23" s="1342">
        <v>40</v>
      </c>
      <c r="P23" s="1342"/>
      <c r="Q23" s="1342"/>
      <c r="R23" s="1342"/>
      <c r="S23" s="1342"/>
      <c r="T23" s="1342"/>
    </row>
    <row r="24" spans="1:20" ht="31.5">
      <c r="A24" s="491">
        <v>20</v>
      </c>
      <c r="B24" s="1341" t="s">
        <v>5637</v>
      </c>
      <c r="C24" s="1341" t="s">
        <v>5714</v>
      </c>
      <c r="D24" s="1341"/>
      <c r="E24" s="1341" t="s">
        <v>5341</v>
      </c>
      <c r="F24" s="1341"/>
      <c r="G24" s="1341">
        <v>0.9</v>
      </c>
      <c r="H24" s="1341">
        <v>0.9</v>
      </c>
      <c r="I24" s="1341" t="s">
        <v>5677</v>
      </c>
      <c r="J24" s="1345">
        <f t="shared" si="0"/>
        <v>310</v>
      </c>
      <c r="K24" s="1342">
        <v>22</v>
      </c>
      <c r="L24" s="1341">
        <f>ROUND((P24+R24)*'Material rate'!S1481+Q24*electricity*G24*H24,0)</f>
        <v>280</v>
      </c>
      <c r="M24" s="1341">
        <f>S24*'Material rate'!$S$1484+T24*'Material rate'!$S$1485</f>
        <v>0</v>
      </c>
      <c r="N24" s="1342">
        <v>3</v>
      </c>
      <c r="O24" s="1342">
        <v>5</v>
      </c>
      <c r="P24" s="1342">
        <v>1.62</v>
      </c>
      <c r="Q24" s="1342"/>
      <c r="R24" s="1342"/>
      <c r="S24" s="1342"/>
      <c r="T24" s="1342"/>
    </row>
    <row r="25" spans="1:20" ht="31.5">
      <c r="A25" s="491">
        <v>21</v>
      </c>
      <c r="B25" s="1341" t="s">
        <v>5599</v>
      </c>
      <c r="C25" s="1341" t="s">
        <v>5600</v>
      </c>
      <c r="D25" s="1341" t="s">
        <v>5601</v>
      </c>
      <c r="E25" s="1341" t="s">
        <v>5715</v>
      </c>
      <c r="F25" s="1341" t="s">
        <v>5716</v>
      </c>
      <c r="G25" s="1341">
        <v>0.9</v>
      </c>
      <c r="H25" s="1341">
        <v>0.85</v>
      </c>
      <c r="I25" s="1341" t="s">
        <v>5677</v>
      </c>
      <c r="J25" s="1345">
        <f t="shared" si="0"/>
        <v>1439</v>
      </c>
      <c r="K25" s="1342">
        <v>710</v>
      </c>
      <c r="L25" s="1341">
        <f>ROUND((P25+R25)*'Material rate'!S1481+Q25*'Material rate'!S1497*G25*H25,0)</f>
        <v>423</v>
      </c>
      <c r="M25" s="1341">
        <f>S25*'Material rate'!$S$1484+T25*'Material rate'!$S$1485</f>
        <v>0</v>
      </c>
      <c r="N25" s="1342">
        <v>68</v>
      </c>
      <c r="O25" s="1342">
        <v>238</v>
      </c>
      <c r="P25" s="1342">
        <v>2.4500000000000002</v>
      </c>
      <c r="Q25" s="1342"/>
      <c r="R25" s="1342"/>
      <c r="S25" s="1342"/>
      <c r="T25" s="1342"/>
    </row>
    <row r="26" spans="1:20" ht="31.5">
      <c r="A26" s="491">
        <v>22</v>
      </c>
      <c r="B26" s="1341" t="s">
        <v>5589</v>
      </c>
      <c r="C26" s="1341" t="s">
        <v>5717</v>
      </c>
      <c r="D26" s="1341" t="s">
        <v>5718</v>
      </c>
      <c r="E26" s="1341" t="s">
        <v>5719</v>
      </c>
      <c r="F26" s="1341" t="s">
        <v>5694</v>
      </c>
      <c r="G26" s="1341">
        <v>0.85</v>
      </c>
      <c r="H26" s="1341">
        <v>0.8</v>
      </c>
      <c r="I26" s="1341" t="s">
        <v>5677</v>
      </c>
      <c r="J26" s="1345">
        <f t="shared" si="0"/>
        <v>2761</v>
      </c>
      <c r="K26" s="1342">
        <v>543</v>
      </c>
      <c r="L26" s="1341">
        <f>ROUND((P26+R26)*'Material rate'!S1481+Q26*'Material rate'!S1497*G26*H26,0)</f>
        <v>1689</v>
      </c>
      <c r="M26" s="1341">
        <f>S26*'Material rate'!$S$1484+T26*'Material rate'!$S$1485</f>
        <v>166.25</v>
      </c>
      <c r="N26" s="1342">
        <v>136</v>
      </c>
      <c r="O26" s="1342">
        <v>227</v>
      </c>
      <c r="P26" s="1342">
        <v>9.7899999999999991</v>
      </c>
      <c r="Q26" s="1342"/>
      <c r="R26" s="1342"/>
      <c r="S26" s="1342">
        <v>0.125</v>
      </c>
      <c r="T26" s="1342"/>
    </row>
    <row r="27" spans="1:20" ht="31.5">
      <c r="A27" s="491">
        <v>23</v>
      </c>
      <c r="B27" s="1341" t="s">
        <v>5602</v>
      </c>
      <c r="C27" s="1341" t="s">
        <v>5603</v>
      </c>
      <c r="D27" s="1341" t="s">
        <v>5720</v>
      </c>
      <c r="E27" s="1341" t="s">
        <v>5721</v>
      </c>
      <c r="F27" s="1341" t="s">
        <v>5592</v>
      </c>
      <c r="G27" s="1341">
        <v>0.8</v>
      </c>
      <c r="H27" s="1341">
        <v>0.9</v>
      </c>
      <c r="I27" s="1341" t="s">
        <v>5677</v>
      </c>
      <c r="J27" s="1345">
        <f t="shared" si="0"/>
        <v>886</v>
      </c>
      <c r="K27" s="1342">
        <v>69</v>
      </c>
      <c r="L27" s="1341">
        <f>ROUND((P27+R27)*'Material rate'!S1481+Q27*'Material rate'!S1497*G27*H27,0)</f>
        <v>505</v>
      </c>
      <c r="M27" s="1341">
        <f>S27*'Material rate'!$S$1484+T27*'Material rate'!$S$1485</f>
        <v>291.25</v>
      </c>
      <c r="N27" s="1342">
        <v>5</v>
      </c>
      <c r="O27" s="1342">
        <v>16</v>
      </c>
      <c r="P27" s="1342">
        <v>0</v>
      </c>
      <c r="Q27" s="1342">
        <v>1</v>
      </c>
      <c r="R27" s="1342">
        <v>2.88</v>
      </c>
      <c r="S27" s="1342">
        <v>0.125</v>
      </c>
      <c r="T27" s="1342">
        <v>0.125</v>
      </c>
    </row>
    <row r="28" spans="1:20" ht="31.5">
      <c r="A28" s="491">
        <v>24</v>
      </c>
      <c r="B28" s="1341" t="s">
        <v>5604</v>
      </c>
      <c r="C28" s="1341" t="s">
        <v>5722</v>
      </c>
      <c r="D28" s="1341" t="s">
        <v>5723</v>
      </c>
      <c r="E28" s="1341" t="s">
        <v>5724</v>
      </c>
      <c r="F28" s="1341" t="s">
        <v>5685</v>
      </c>
      <c r="G28" s="1341">
        <v>0.8</v>
      </c>
      <c r="H28" s="1341">
        <v>0.8</v>
      </c>
      <c r="I28" s="1341" t="s">
        <v>5677</v>
      </c>
      <c r="J28" s="1345">
        <f t="shared" si="0"/>
        <v>1669</v>
      </c>
      <c r="K28" s="1342">
        <v>297</v>
      </c>
      <c r="L28" s="1341">
        <f>ROUND((P28+R28)*'Material rate'!S1481+Q28*electricity*G28*H28,0)</f>
        <v>1104</v>
      </c>
      <c r="M28" s="1341">
        <f>S28*'Material rate'!$S$1484+T28*'Material rate'!$S$1485</f>
        <v>166.25</v>
      </c>
      <c r="N28" s="1342">
        <v>34</v>
      </c>
      <c r="O28" s="1342">
        <v>68</v>
      </c>
      <c r="P28" s="1342">
        <v>6.4</v>
      </c>
      <c r="Q28" s="1342"/>
      <c r="R28" s="1342"/>
      <c r="S28" s="1342">
        <v>0.125</v>
      </c>
      <c r="T28" s="1342"/>
    </row>
    <row r="29" spans="1:20" ht="31.5">
      <c r="A29" s="491">
        <v>25</v>
      </c>
      <c r="B29" s="1341" t="s">
        <v>5636</v>
      </c>
      <c r="C29" s="1341" t="s">
        <v>5725</v>
      </c>
      <c r="D29" s="1341"/>
      <c r="E29" s="1341" t="s">
        <v>5341</v>
      </c>
      <c r="F29" s="1341"/>
      <c r="G29" s="1341">
        <v>0.9</v>
      </c>
      <c r="H29" s="1341">
        <v>0.9</v>
      </c>
      <c r="I29" s="1341" t="s">
        <v>5677</v>
      </c>
      <c r="J29" s="1345">
        <f t="shared" si="0"/>
        <v>376</v>
      </c>
      <c r="K29" s="1342">
        <v>31</v>
      </c>
      <c r="L29" s="1341">
        <f>ROUND((P29+R29)*'Material rate'!S1481+Q29*electricity*G29*H29,0)</f>
        <v>331</v>
      </c>
      <c r="M29" s="1341">
        <f>S29*'Material rate'!$S$1484+T29*'Material rate'!$S$1485</f>
        <v>0</v>
      </c>
      <c r="N29" s="1342">
        <v>3</v>
      </c>
      <c r="O29" s="1342">
        <v>11</v>
      </c>
      <c r="P29" s="1342">
        <v>1.92</v>
      </c>
      <c r="Q29" s="1342"/>
      <c r="R29" s="1342"/>
      <c r="S29" s="1342"/>
      <c r="T29" s="1342"/>
    </row>
    <row r="30" spans="1:20" ht="31.5">
      <c r="A30" s="491">
        <v>26</v>
      </c>
      <c r="B30" s="1341" t="s">
        <v>5607</v>
      </c>
      <c r="C30" s="1341" t="s">
        <v>5726</v>
      </c>
      <c r="D30" s="1341" t="s">
        <v>5727</v>
      </c>
      <c r="E30" s="1341" t="s">
        <v>5728</v>
      </c>
      <c r="F30" s="1341" t="s">
        <v>5685</v>
      </c>
      <c r="G30" s="1341">
        <v>0.85</v>
      </c>
      <c r="H30" s="1341">
        <v>0.85</v>
      </c>
      <c r="I30" s="1341" t="s">
        <v>5677</v>
      </c>
      <c r="J30" s="1345">
        <f t="shared" si="0"/>
        <v>1667</v>
      </c>
      <c r="K30" s="1342">
        <v>211</v>
      </c>
      <c r="L30" s="1341">
        <f>ROUND((P30+R30)*'Material rate'!S1481+Q30*electricity*G30*H30,0)</f>
        <v>1047</v>
      </c>
      <c r="M30" s="1341">
        <f>S30*'Material rate'!$S$1484+T30*'Material rate'!$S$1485</f>
        <v>291.25</v>
      </c>
      <c r="N30" s="1342">
        <v>32</v>
      </c>
      <c r="O30" s="1342">
        <v>86</v>
      </c>
      <c r="P30" s="1342">
        <v>6.07</v>
      </c>
      <c r="Q30" s="1342"/>
      <c r="R30" s="1342"/>
      <c r="S30" s="1342">
        <v>0.125</v>
      </c>
      <c r="T30" s="1342">
        <v>0.125</v>
      </c>
    </row>
    <row r="31" spans="1:20" ht="31.5">
      <c r="A31" s="491">
        <v>27</v>
      </c>
      <c r="B31" s="1341" t="s">
        <v>5605</v>
      </c>
      <c r="C31" s="1341" t="s">
        <v>5606</v>
      </c>
      <c r="D31" s="1341" t="s">
        <v>5729</v>
      </c>
      <c r="E31" s="1341" t="s">
        <v>5730</v>
      </c>
      <c r="F31" s="1341" t="s">
        <v>5694</v>
      </c>
      <c r="G31" s="1341">
        <v>0.85</v>
      </c>
      <c r="H31" s="1341">
        <v>0.85</v>
      </c>
      <c r="I31" s="1341" t="s">
        <v>5677</v>
      </c>
      <c r="J31" s="1345">
        <f t="shared" si="0"/>
        <v>3285</v>
      </c>
      <c r="K31" s="1342">
        <v>1016</v>
      </c>
      <c r="L31" s="1341">
        <f>ROUND((P31+R31)*'Material rate'!S1481+Q31*electricity*G31*H31,0)</f>
        <v>1496</v>
      </c>
      <c r="M31" s="1341">
        <f>S31*'Material rate'!$S$1484+T31*'Material rate'!$S$1485</f>
        <v>166.25</v>
      </c>
      <c r="N31" s="1342">
        <v>256</v>
      </c>
      <c r="O31" s="1342">
        <v>351</v>
      </c>
      <c r="P31" s="1342">
        <v>8.67</v>
      </c>
      <c r="Q31" s="1342"/>
      <c r="R31" s="1342"/>
      <c r="S31" s="1342">
        <v>0.125</v>
      </c>
      <c r="T31" s="1342"/>
    </row>
    <row r="32" spans="1:20" ht="31.5">
      <c r="A32" s="491">
        <v>28</v>
      </c>
      <c r="B32" s="1341"/>
      <c r="C32" s="1341" t="s">
        <v>5731</v>
      </c>
      <c r="D32" s="1341"/>
      <c r="E32" s="1341" t="s">
        <v>5341</v>
      </c>
      <c r="F32" s="1341"/>
      <c r="G32" s="1341"/>
      <c r="H32" s="1341"/>
      <c r="I32" s="1341"/>
      <c r="J32" s="1345" t="e">
        <f t="shared" si="0"/>
        <v>#REF!</v>
      </c>
      <c r="K32" s="1342"/>
      <c r="L32" s="1341" t="e">
        <f t="shared" si="2"/>
        <v>#REF!</v>
      </c>
      <c r="M32" s="1341">
        <f>S32*'Material rate'!$S$1484+T32*'Material rate'!$S$1485</f>
        <v>0</v>
      </c>
      <c r="N32" s="1342"/>
      <c r="O32" s="1342"/>
      <c r="P32" s="1342"/>
      <c r="Q32" s="1342"/>
      <c r="R32" s="1342"/>
      <c r="S32" s="1342"/>
      <c r="T32" s="1342"/>
    </row>
    <row r="33" spans="1:20" ht="31.5">
      <c r="A33" s="491">
        <v>29</v>
      </c>
      <c r="B33" s="1341" t="s">
        <v>5608</v>
      </c>
      <c r="C33" s="1341" t="s">
        <v>5732</v>
      </c>
      <c r="D33" s="1341" t="s">
        <v>5733</v>
      </c>
      <c r="E33" s="1341" t="s">
        <v>5734</v>
      </c>
      <c r="F33" s="1341" t="s">
        <v>5694</v>
      </c>
      <c r="G33" s="1341">
        <v>0.85</v>
      </c>
      <c r="H33" s="1341">
        <v>0.85</v>
      </c>
      <c r="I33" s="1341" t="s">
        <v>5677</v>
      </c>
      <c r="J33" s="1345">
        <f t="shared" si="0"/>
        <v>2681</v>
      </c>
      <c r="K33" s="1342">
        <v>775</v>
      </c>
      <c r="L33" s="1341">
        <f>ROUND((P33+R33)*'Material rate'!S1481+Q33*electricity*G33*H33,0)</f>
        <v>1198</v>
      </c>
      <c r="M33" s="1341">
        <f>S33*'Material rate'!$S$1484+T33*'Material rate'!$S$1485</f>
        <v>291.25</v>
      </c>
      <c r="N33" s="1342">
        <v>119</v>
      </c>
      <c r="O33" s="1342">
        <v>298</v>
      </c>
      <c r="P33" s="1342">
        <v>6.94</v>
      </c>
      <c r="Q33" s="1342"/>
      <c r="R33" s="1342"/>
      <c r="S33" s="1342">
        <v>0.125</v>
      </c>
      <c r="T33" s="1342">
        <v>0.125</v>
      </c>
    </row>
    <row r="34" spans="1:20" ht="31.5">
      <c r="A34" s="491">
        <v>30</v>
      </c>
      <c r="B34" s="1341" t="s">
        <v>5609</v>
      </c>
      <c r="C34" s="1341" t="s">
        <v>5735</v>
      </c>
      <c r="D34" s="1341" t="s">
        <v>5736</v>
      </c>
      <c r="E34" s="1341" t="s">
        <v>5610</v>
      </c>
      <c r="F34" s="1341" t="s">
        <v>5716</v>
      </c>
      <c r="G34" s="1341">
        <v>0.85</v>
      </c>
      <c r="H34" s="1341">
        <v>0.85</v>
      </c>
      <c r="I34" s="1341" t="s">
        <v>5677</v>
      </c>
      <c r="J34" s="1345">
        <f t="shared" si="0"/>
        <v>3778</v>
      </c>
      <c r="K34" s="1342">
        <v>1600</v>
      </c>
      <c r="L34" s="1341">
        <f>ROUND((P34+R34)*'Material rate'!S1481+Q34*electricity*G34*H34,0)</f>
        <v>1353</v>
      </c>
      <c r="M34" s="1341">
        <f>S34*'Material rate'!$S$1484+T34*'Material rate'!$S$1485</f>
        <v>291.25</v>
      </c>
      <c r="N34" s="1342">
        <v>267</v>
      </c>
      <c r="O34" s="1342">
        <v>267</v>
      </c>
      <c r="P34" s="1342">
        <v>7.84</v>
      </c>
      <c r="Q34" s="1342"/>
      <c r="R34" s="1342"/>
      <c r="S34" s="1342">
        <v>0.125</v>
      </c>
      <c r="T34" s="1342">
        <v>0.125</v>
      </c>
    </row>
    <row r="35" spans="1:20" ht="31.5">
      <c r="A35" s="491">
        <v>31</v>
      </c>
      <c r="B35" s="1341" t="s">
        <v>5630</v>
      </c>
      <c r="C35" s="1341" t="s">
        <v>5737</v>
      </c>
      <c r="D35" s="1341"/>
      <c r="E35" s="1341" t="s">
        <v>5341</v>
      </c>
      <c r="F35" s="1341"/>
      <c r="G35" s="1341">
        <v>0.9</v>
      </c>
      <c r="H35" s="1341">
        <v>0.9</v>
      </c>
      <c r="I35" s="1341" t="s">
        <v>5677</v>
      </c>
      <c r="J35" s="1345">
        <f t="shared" si="0"/>
        <v>500</v>
      </c>
      <c r="K35" s="1342">
        <v>54</v>
      </c>
      <c r="L35" s="1341">
        <f>ROUND((P35+R35)*'Material rate'!S1481+Q35*electricity*G35*H35,0)</f>
        <v>252</v>
      </c>
      <c r="M35" s="1341">
        <f>S35*'Material rate'!$S$1484+T35*'Material rate'!$S$1485</f>
        <v>166.25</v>
      </c>
      <c r="N35" s="1342">
        <v>9</v>
      </c>
      <c r="O35" s="1342">
        <v>19</v>
      </c>
      <c r="P35" s="1342">
        <v>1.46</v>
      </c>
      <c r="Q35" s="1342"/>
      <c r="R35" s="1342"/>
      <c r="S35" s="1342">
        <v>0.125</v>
      </c>
      <c r="T35" s="1342"/>
    </row>
    <row r="36" spans="1:20" ht="31.5">
      <c r="A36" s="491">
        <v>32</v>
      </c>
      <c r="B36" s="1341" t="s">
        <v>5611</v>
      </c>
      <c r="C36" s="1341" t="s">
        <v>5612</v>
      </c>
      <c r="D36" s="1341" t="s">
        <v>5738</v>
      </c>
      <c r="E36" s="1341" t="s">
        <v>5739</v>
      </c>
      <c r="F36" s="1341" t="s">
        <v>5694</v>
      </c>
      <c r="G36" s="1341">
        <v>0.8</v>
      </c>
      <c r="H36" s="1341">
        <v>0.8</v>
      </c>
      <c r="I36" s="1341" t="s">
        <v>5677</v>
      </c>
      <c r="J36" s="1345">
        <f t="shared" si="0"/>
        <v>2471</v>
      </c>
      <c r="K36" s="1342">
        <v>539</v>
      </c>
      <c r="L36" s="1341">
        <f>ROUND((P36+R36)*'Material rate'!S1481+Q36*electricity*G36*H36,0)</f>
        <v>1413</v>
      </c>
      <c r="M36" s="1341">
        <f>S36*'Material rate'!$S$1484+T36*'Material rate'!$S$1485</f>
        <v>166.25</v>
      </c>
      <c r="N36" s="1342">
        <v>57</v>
      </c>
      <c r="O36" s="1342">
        <v>296</v>
      </c>
      <c r="P36" s="1342">
        <v>8.19</v>
      </c>
      <c r="Q36" s="1342"/>
      <c r="R36" s="1342"/>
      <c r="S36" s="1342">
        <v>0.125</v>
      </c>
      <c r="T36" s="1342"/>
    </row>
    <row r="37" spans="1:20" ht="31.5">
      <c r="A37" s="491">
        <v>33</v>
      </c>
      <c r="B37" s="1341" t="s">
        <v>5613</v>
      </c>
      <c r="C37" s="1341" t="s">
        <v>5740</v>
      </c>
      <c r="D37" s="1341" t="s">
        <v>5741</v>
      </c>
      <c r="E37" s="1341" t="s">
        <v>5742</v>
      </c>
      <c r="F37" s="1341" t="s">
        <v>5743</v>
      </c>
      <c r="G37" s="1341">
        <v>0.9</v>
      </c>
      <c r="H37" s="1341">
        <v>0.9</v>
      </c>
      <c r="I37" s="1341" t="s">
        <v>5677</v>
      </c>
      <c r="J37" s="1345">
        <f t="shared" si="0"/>
        <v>690</v>
      </c>
      <c r="K37" s="1342">
        <v>92</v>
      </c>
      <c r="L37" s="1341">
        <f>ROUND((P37+R37)*'Material rate'!S1481+Q37*electricity*G37*H37,0)</f>
        <v>569</v>
      </c>
      <c r="M37" s="1341">
        <f>S37*'Material rate'!$S$1484+T37*'Material rate'!$S$1485</f>
        <v>0</v>
      </c>
      <c r="N37" s="1342">
        <v>8</v>
      </c>
      <c r="O37" s="1342">
        <v>21</v>
      </c>
      <c r="P37" s="1342">
        <v>1.3</v>
      </c>
      <c r="Q37" s="1342"/>
      <c r="R37" s="1342">
        <v>2</v>
      </c>
      <c r="S37" s="1342"/>
      <c r="T37" s="1342"/>
    </row>
    <row r="38" spans="1:20" ht="31.5">
      <c r="A38" s="491">
        <v>34</v>
      </c>
      <c r="B38" s="1341" t="s">
        <v>5632</v>
      </c>
      <c r="C38" s="1341" t="s">
        <v>5633</v>
      </c>
      <c r="D38" s="1341"/>
      <c r="E38" s="1341" t="s">
        <v>5341</v>
      </c>
      <c r="F38" s="1341"/>
      <c r="G38" s="1341">
        <v>0.8</v>
      </c>
      <c r="H38" s="1341">
        <v>0.8</v>
      </c>
      <c r="I38" s="1341" t="s">
        <v>5677</v>
      </c>
      <c r="J38" s="1345">
        <f t="shared" si="0"/>
        <v>1244</v>
      </c>
      <c r="K38" s="1342">
        <v>848</v>
      </c>
      <c r="L38" s="1341">
        <f>ROUND((P38+R38)*'Material rate'!S1481+Q38*'Material rate'!S1497*G38*H38,0)</f>
        <v>110</v>
      </c>
      <c r="M38" s="1341">
        <f>S38*'Material rate'!$S$1484+T38*'Material rate'!$S$1485</f>
        <v>0</v>
      </c>
      <c r="N38" s="1342">
        <v>38</v>
      </c>
      <c r="O38" s="1342">
        <v>248</v>
      </c>
      <c r="P38" s="1342"/>
      <c r="Q38" s="1342">
        <v>15</v>
      </c>
      <c r="R38" s="1342"/>
      <c r="S38" s="1342"/>
      <c r="T38" s="1342"/>
    </row>
    <row r="39" spans="1:20" ht="31.5">
      <c r="A39" s="491">
        <v>35</v>
      </c>
      <c r="B39" s="1341" t="s">
        <v>5634</v>
      </c>
      <c r="C39" s="1341" t="s">
        <v>5744</v>
      </c>
      <c r="D39" s="1341"/>
      <c r="E39" s="1341" t="s">
        <v>5341</v>
      </c>
      <c r="F39" s="1341"/>
      <c r="G39" s="1341">
        <v>0.8</v>
      </c>
      <c r="H39" s="1341">
        <v>0.9</v>
      </c>
      <c r="I39" s="1341" t="s">
        <v>5677</v>
      </c>
      <c r="J39" s="1345">
        <f t="shared" si="0"/>
        <v>53</v>
      </c>
      <c r="K39" s="1342">
        <v>53</v>
      </c>
      <c r="L39" s="1341">
        <f>ROUND((P39+R39)*'Material rate'!S1481+Q39*electricity*G39*H39,0)</f>
        <v>0</v>
      </c>
      <c r="M39" s="1341">
        <f>S39*'Material rate'!$S$1484+T39*'Material rate'!$S$1485</f>
        <v>0</v>
      </c>
      <c r="N39" s="1342">
        <v>0</v>
      </c>
      <c r="O39" s="1342"/>
      <c r="P39" s="1342"/>
      <c r="Q39" s="1342"/>
      <c r="R39" s="1342"/>
      <c r="S39" s="1342"/>
      <c r="T39" s="1342"/>
    </row>
    <row r="40" spans="1:20" ht="31.5">
      <c r="A40" s="491">
        <v>36</v>
      </c>
      <c r="B40" s="1341" t="s">
        <v>5614</v>
      </c>
      <c r="C40" s="1341" t="s">
        <v>5745</v>
      </c>
      <c r="D40" s="1341" t="s">
        <v>5746</v>
      </c>
      <c r="E40" s="1341" t="s">
        <v>5615</v>
      </c>
      <c r="F40" s="1341" t="s">
        <v>5694</v>
      </c>
      <c r="G40" s="1341">
        <v>0.7</v>
      </c>
      <c r="H40" s="1341">
        <v>0.7</v>
      </c>
      <c r="I40" s="1341" t="s">
        <v>5677</v>
      </c>
      <c r="J40" s="1345" t="e">
        <f t="shared" si="0"/>
        <v>#REF!</v>
      </c>
      <c r="K40" s="1342">
        <v>173</v>
      </c>
      <c r="L40" s="1341" t="e">
        <f t="shared" si="2"/>
        <v>#REF!</v>
      </c>
      <c r="M40" s="1341">
        <f>S40*'Material rate'!$S$1484+T40*'Material rate'!$S$1485</f>
        <v>166.25</v>
      </c>
      <c r="N40" s="1342">
        <v>13</v>
      </c>
      <c r="O40" s="1342">
        <v>40</v>
      </c>
      <c r="P40" s="1342">
        <v>5.4</v>
      </c>
      <c r="Q40" s="1342"/>
      <c r="R40" s="1342"/>
      <c r="S40" s="1342">
        <v>0.125</v>
      </c>
      <c r="T40" s="1342"/>
    </row>
    <row r="41" spans="1:20" ht="31.5">
      <c r="A41" s="491">
        <v>37</v>
      </c>
      <c r="B41" s="1341" t="s">
        <v>5597</v>
      </c>
      <c r="C41" s="1341" t="s">
        <v>5598</v>
      </c>
      <c r="D41" s="1341" t="s">
        <v>5747</v>
      </c>
      <c r="E41" s="1341" t="s">
        <v>5742</v>
      </c>
      <c r="F41" s="1341" t="s">
        <v>5748</v>
      </c>
      <c r="G41" s="1341">
        <v>0.85</v>
      </c>
      <c r="H41" s="1341">
        <v>0.9</v>
      </c>
      <c r="I41" s="1341" t="s">
        <v>5677</v>
      </c>
      <c r="J41" s="1345">
        <f t="shared" si="0"/>
        <v>1917</v>
      </c>
      <c r="K41" s="1342">
        <v>977</v>
      </c>
      <c r="L41" s="1341">
        <f>ROUND((P41+R41)*'Material rate'!S1481+Q41*electricity*G41*H41,0)</f>
        <v>528</v>
      </c>
      <c r="M41" s="1341">
        <f>S41*'Material rate'!$S$1484+T41*'Material rate'!$S$1485</f>
        <v>0</v>
      </c>
      <c r="N41" s="1342">
        <v>85</v>
      </c>
      <c r="O41" s="1342">
        <v>327</v>
      </c>
      <c r="P41" s="1342">
        <v>3.06</v>
      </c>
      <c r="Q41" s="1342"/>
      <c r="R41" s="1342"/>
      <c r="S41" s="1342"/>
      <c r="T41" s="1342"/>
    </row>
    <row r="42" spans="1:20" ht="47.25">
      <c r="A42" s="491">
        <v>38</v>
      </c>
      <c r="B42" s="1341" t="s">
        <v>5616</v>
      </c>
      <c r="C42" s="1341" t="s">
        <v>5749</v>
      </c>
      <c r="D42" s="1341" t="s">
        <v>5750</v>
      </c>
      <c r="E42" s="1341" t="s">
        <v>5751</v>
      </c>
      <c r="F42" s="1341" t="s">
        <v>5585</v>
      </c>
      <c r="G42" s="1341">
        <v>0.65</v>
      </c>
      <c r="H42" s="1341">
        <v>0.65</v>
      </c>
      <c r="I42" s="1341" t="s">
        <v>5677</v>
      </c>
      <c r="J42" s="1345">
        <f t="shared" si="0"/>
        <v>1684</v>
      </c>
      <c r="K42" s="1342">
        <v>148</v>
      </c>
      <c r="L42" s="1341">
        <f>ROUND((P42+R42)*'Material rate'!S1481+Q42*electricity*G42*H42,0)</f>
        <v>1167</v>
      </c>
      <c r="M42" s="1341">
        <f>S42*'Material rate'!$S$1484+T42*'Material rate'!$S$1485</f>
        <v>291.25</v>
      </c>
      <c r="N42" s="1342">
        <v>23</v>
      </c>
      <c r="O42" s="1342">
        <v>55</v>
      </c>
      <c r="P42" s="1342">
        <v>6.76</v>
      </c>
      <c r="Q42" s="1342"/>
      <c r="R42" s="1342"/>
      <c r="S42" s="1342">
        <v>0.125</v>
      </c>
      <c r="T42" s="1342">
        <v>0.125</v>
      </c>
    </row>
    <row r="43" spans="1:20" ht="31.5">
      <c r="A43" s="491">
        <v>39</v>
      </c>
      <c r="B43" s="1341" t="s">
        <v>5617</v>
      </c>
      <c r="C43" s="1341" t="s">
        <v>5618</v>
      </c>
      <c r="D43" s="1341" t="s">
        <v>5619</v>
      </c>
      <c r="E43" s="1341" t="s">
        <v>5707</v>
      </c>
      <c r="F43" s="1341" t="s">
        <v>5620</v>
      </c>
      <c r="G43" s="1341">
        <v>0.75</v>
      </c>
      <c r="H43" s="1341">
        <v>0.75</v>
      </c>
      <c r="I43" s="1341" t="s">
        <v>5677</v>
      </c>
      <c r="J43" s="1345">
        <f t="shared" si="0"/>
        <v>1066</v>
      </c>
      <c r="K43" s="1342">
        <v>80</v>
      </c>
      <c r="L43" s="1341">
        <f>ROUND((P43+R43)*'Material rate'!S1481+Q43*electricity*G43*H43,0)</f>
        <v>777</v>
      </c>
      <c r="M43" s="1341">
        <f>S43*'Material rate'!$S$1484+T43*'Material rate'!$S$1485</f>
        <v>166.25</v>
      </c>
      <c r="N43" s="1342">
        <v>13</v>
      </c>
      <c r="O43" s="1342">
        <v>30</v>
      </c>
      <c r="P43" s="1342">
        <v>4.5</v>
      </c>
      <c r="Q43" s="1342"/>
      <c r="R43" s="1342"/>
      <c r="S43" s="1342">
        <v>0.125</v>
      </c>
      <c r="T43" s="1342"/>
    </row>
    <row r="44" spans="1:20" ht="31.5">
      <c r="A44" s="491">
        <v>40</v>
      </c>
      <c r="B44" s="1341" t="s">
        <v>5623</v>
      </c>
      <c r="C44" s="1341" t="s">
        <v>5624</v>
      </c>
      <c r="D44" s="1341" t="s">
        <v>5752</v>
      </c>
      <c r="E44" s="1341" t="s">
        <v>5341</v>
      </c>
      <c r="F44" s="1341"/>
      <c r="G44" s="1341">
        <v>0.75</v>
      </c>
      <c r="H44" s="1341">
        <v>0.75</v>
      </c>
      <c r="I44" s="1341" t="s">
        <v>5677</v>
      </c>
      <c r="J44" s="1345">
        <f t="shared" si="0"/>
        <v>1197</v>
      </c>
      <c r="K44" s="1342">
        <v>83</v>
      </c>
      <c r="L44" s="1341">
        <f>ROUND((P44+R44)*'Material rate'!S1481+Q44*electricity*G44*H44,0)</f>
        <v>777</v>
      </c>
      <c r="M44" s="1341">
        <f>S44*'Material rate'!$S$1484+T44*'Material rate'!$S$1485</f>
        <v>291.25</v>
      </c>
      <c r="N44" s="1342">
        <v>13</v>
      </c>
      <c r="O44" s="1342">
        <v>33</v>
      </c>
      <c r="P44" s="1342">
        <v>4.5</v>
      </c>
      <c r="Q44" s="1342"/>
      <c r="R44" s="1342"/>
      <c r="S44" s="1342">
        <v>0.125</v>
      </c>
      <c r="T44" s="1342">
        <v>0.125</v>
      </c>
    </row>
    <row r="45" spans="1:20" ht="15.75">
      <c r="A45" s="491">
        <v>41</v>
      </c>
      <c r="B45" s="1341"/>
      <c r="C45" s="1341" t="s">
        <v>5753</v>
      </c>
      <c r="D45" s="1341"/>
      <c r="E45" s="1341" t="s">
        <v>5341</v>
      </c>
      <c r="F45" s="1341"/>
      <c r="G45" s="1341"/>
      <c r="H45" s="1341"/>
      <c r="I45" s="1341"/>
      <c r="J45" s="1345" t="e">
        <f t="shared" si="0"/>
        <v>#REF!</v>
      </c>
      <c r="K45" s="1342"/>
      <c r="L45" s="1341" t="e">
        <f t="shared" si="2"/>
        <v>#REF!</v>
      </c>
      <c r="M45" s="1341">
        <f>S45*'Material rate'!$S$1484+T45*'Material rate'!$S$1485</f>
        <v>0</v>
      </c>
      <c r="N45" s="1342"/>
      <c r="O45" s="1342"/>
      <c r="P45" s="1342"/>
      <c r="Q45" s="1342"/>
      <c r="R45" s="1342"/>
      <c r="S45" s="1342"/>
      <c r="T45" s="1342"/>
    </row>
    <row r="46" spans="1:20" ht="31.5">
      <c r="A46" s="491">
        <v>42</v>
      </c>
      <c r="B46" s="1341" t="s">
        <v>5621</v>
      </c>
      <c r="C46" s="1341" t="s">
        <v>5622</v>
      </c>
      <c r="D46" s="1341" t="s">
        <v>5754</v>
      </c>
      <c r="E46" s="1341" t="s">
        <v>5341</v>
      </c>
      <c r="F46" s="1341"/>
      <c r="G46" s="1341">
        <v>0.75</v>
      </c>
      <c r="H46" s="1341">
        <v>0.75</v>
      </c>
      <c r="I46" s="1341" t="s">
        <v>5677</v>
      </c>
      <c r="J46" s="1345">
        <f t="shared" si="0"/>
        <v>1197</v>
      </c>
      <c r="K46" s="1342">
        <v>83</v>
      </c>
      <c r="L46" s="1341">
        <f>ROUND((P46+R46)*'Material rate'!S1481+Q46*electricity*G46*H46,0)</f>
        <v>777</v>
      </c>
      <c r="M46" s="1341">
        <f>S46*'Material rate'!$S$1484+T46*'Material rate'!$S$1485</f>
        <v>291.25</v>
      </c>
      <c r="N46" s="1342">
        <v>13</v>
      </c>
      <c r="O46" s="1342">
        <v>33</v>
      </c>
      <c r="P46" s="1342">
        <v>4.5</v>
      </c>
      <c r="Q46" s="1342"/>
      <c r="R46" s="1342"/>
      <c r="S46" s="1342">
        <v>0.125</v>
      </c>
      <c r="T46" s="1342">
        <v>0.125</v>
      </c>
    </row>
    <row r="47" spans="1:20" ht="31.5">
      <c r="A47" s="491">
        <v>43</v>
      </c>
      <c r="B47" s="1341" t="s">
        <v>5625</v>
      </c>
      <c r="C47" s="1341" t="s">
        <v>5755</v>
      </c>
      <c r="D47" s="1341" t="s">
        <v>5756</v>
      </c>
      <c r="E47" s="1341" t="s">
        <v>5757</v>
      </c>
      <c r="F47" s="1341" t="s">
        <v>3718</v>
      </c>
      <c r="G47" s="1341">
        <v>0.7</v>
      </c>
      <c r="H47" s="1341">
        <v>0.65</v>
      </c>
      <c r="I47" s="1341" t="s">
        <v>5677</v>
      </c>
      <c r="J47" s="1345">
        <f t="shared" si="0"/>
        <v>2877</v>
      </c>
      <c r="K47" s="1342">
        <v>532</v>
      </c>
      <c r="L47" s="1341">
        <f>ROUND((P47+R47)*'Material rate'!S1481+Q47*electricity*G47*H47,0)</f>
        <v>1864</v>
      </c>
      <c r="M47" s="1341">
        <f>S47*'Material rate'!$S$1484+T47*'Material rate'!$S$1485</f>
        <v>291.25</v>
      </c>
      <c r="N47" s="1342">
        <v>37</v>
      </c>
      <c r="O47" s="1342">
        <v>153</v>
      </c>
      <c r="P47" s="1342">
        <v>10.8</v>
      </c>
      <c r="Q47" s="1342"/>
      <c r="R47" s="1342"/>
      <c r="S47" s="1342">
        <v>0.125</v>
      </c>
      <c r="T47" s="1342">
        <v>0.125</v>
      </c>
    </row>
    <row r="48" spans="1:20" ht="31.5">
      <c r="A48" s="491">
        <v>44</v>
      </c>
      <c r="B48" s="1341" t="s">
        <v>5614</v>
      </c>
      <c r="C48" s="1341" t="s">
        <v>5745</v>
      </c>
      <c r="D48" s="1341" t="s">
        <v>5746</v>
      </c>
      <c r="E48" s="1341" t="s">
        <v>5615</v>
      </c>
      <c r="F48" s="1341" t="s">
        <v>5694</v>
      </c>
      <c r="G48" s="1341">
        <v>0.7</v>
      </c>
      <c r="H48" s="1341">
        <v>0.7</v>
      </c>
      <c r="I48" s="1341" t="s">
        <v>5677</v>
      </c>
      <c r="J48" s="1345">
        <v>1618</v>
      </c>
      <c r="K48" s="1342">
        <v>461</v>
      </c>
      <c r="L48" s="1341">
        <f>ROUND((P48+R48)*'Material rate'!S1481+Q48*electricity*G48*H48,0)</f>
        <v>1256</v>
      </c>
      <c r="M48" s="1341">
        <f>S48*'Material rate'!$S$1484+T48*'Material rate'!$S$1485</f>
        <v>166.25</v>
      </c>
      <c r="N48" s="1342">
        <v>66</v>
      </c>
      <c r="O48" s="1342">
        <v>159</v>
      </c>
      <c r="P48" s="1342">
        <v>7.28</v>
      </c>
      <c r="Q48" s="1342"/>
      <c r="R48" s="1342"/>
      <c r="S48" s="1342">
        <v>0.125</v>
      </c>
      <c r="T48" s="1342"/>
    </row>
    <row r="49" spans="1:20" ht="31.5">
      <c r="A49" s="491">
        <v>45</v>
      </c>
      <c r="B49" s="1341" t="s">
        <v>5631</v>
      </c>
      <c r="C49" s="1341" t="s">
        <v>5758</v>
      </c>
      <c r="D49" s="1341"/>
      <c r="E49" s="1341" t="s">
        <v>5759</v>
      </c>
      <c r="F49" s="1341" t="s">
        <v>5698</v>
      </c>
      <c r="G49" s="1341">
        <v>0.8</v>
      </c>
      <c r="H49" s="1341">
        <v>0.8</v>
      </c>
      <c r="I49" s="1341" t="s">
        <v>5677</v>
      </c>
      <c r="J49" s="1345">
        <f>ROUND(SUM(K49:O49),0)</f>
        <v>1112</v>
      </c>
      <c r="K49" s="1342">
        <v>433</v>
      </c>
      <c r="L49" s="1341">
        <f>ROUND((P49+R49)*'Material rate'!S1481+Q49*'Material rate'!S1497*G49*H49,0)</f>
        <v>221</v>
      </c>
      <c r="M49" s="1341">
        <f>S49*'Material rate'!$S$1484+T49*'Material rate'!$S$1485</f>
        <v>291.25</v>
      </c>
      <c r="N49" s="1342">
        <v>67</v>
      </c>
      <c r="O49" s="1342">
        <v>100</v>
      </c>
      <c r="P49" s="1342"/>
      <c r="Q49" s="1342">
        <v>30</v>
      </c>
      <c r="R49" s="1342"/>
      <c r="S49" s="1342">
        <v>0.125</v>
      </c>
      <c r="T49" s="1342">
        <v>0.125</v>
      </c>
    </row>
    <row r="50" spans="1:20" ht="31.5">
      <c r="A50" s="491">
        <v>46</v>
      </c>
      <c r="B50" s="1341" t="s">
        <v>5591</v>
      </c>
      <c r="C50" s="1341" t="s">
        <v>5705</v>
      </c>
      <c r="D50" s="1341" t="s">
        <v>5760</v>
      </c>
      <c r="E50" s="1341">
        <v>63</v>
      </c>
      <c r="F50" s="1341" t="s">
        <v>5590</v>
      </c>
      <c r="G50" s="491"/>
      <c r="H50" s="491"/>
      <c r="I50" s="1341" t="s">
        <v>5677</v>
      </c>
      <c r="J50" s="1345">
        <f>SUM(K50:O50)</f>
        <v>1053.25</v>
      </c>
      <c r="K50" s="1342">
        <v>77</v>
      </c>
      <c r="L50" s="1341">
        <f>ROUND((P50+R50)*'Material rate'!S1481+Q50*electricity*G50*H50,0)</f>
        <v>783</v>
      </c>
      <c r="M50" s="1341">
        <f>S50*'Material rate'!$S$1484+T50*'Material rate'!$S$1485</f>
        <v>166.25</v>
      </c>
      <c r="N50" s="1342">
        <v>10</v>
      </c>
      <c r="O50" s="1342">
        <v>17</v>
      </c>
      <c r="P50" s="1342">
        <v>4.54</v>
      </c>
      <c r="Q50" s="1081"/>
      <c r="R50" s="1081"/>
      <c r="S50" s="1342">
        <v>0.125</v>
      </c>
      <c r="T50" s="1342"/>
    </row>
    <row r="51" spans="1:20" ht="15.75">
      <c r="B51" s="491" t="s">
        <v>5639</v>
      </c>
      <c r="C51" s="491" t="s">
        <v>5640</v>
      </c>
      <c r="F51" s="1350" t="s">
        <v>5579</v>
      </c>
      <c r="G51" s="1341"/>
      <c r="H51" s="1341"/>
      <c r="I51" s="1350" t="s">
        <v>5579</v>
      </c>
      <c r="J51" s="1345">
        <f>SUM(K51:O51)</f>
        <v>43</v>
      </c>
      <c r="K51" s="491">
        <v>3</v>
      </c>
      <c r="L51" s="1341">
        <v>29</v>
      </c>
      <c r="M51" s="1341">
        <f>S51*'Material rate'!$S$1484+T51*'Material rate'!$S$1485</f>
        <v>0</v>
      </c>
      <c r="N51" s="491">
        <v>10</v>
      </c>
      <c r="O51" s="491">
        <v>1</v>
      </c>
      <c r="Q51" s="491">
        <v>29.16</v>
      </c>
    </row>
  </sheetData>
  <mergeCells count="17">
    <mergeCell ref="A3:A4"/>
    <mergeCell ref="B3:B4"/>
    <mergeCell ref="C3:C4"/>
    <mergeCell ref="D3:D4"/>
    <mergeCell ref="E3:E4"/>
    <mergeCell ref="L3:O3"/>
    <mergeCell ref="P3:P4"/>
    <mergeCell ref="Q3:Q4"/>
    <mergeCell ref="B1:R1"/>
    <mergeCell ref="B2:R2"/>
    <mergeCell ref="F3:F4"/>
    <mergeCell ref="G3:G4"/>
    <mergeCell ref="H3:H4"/>
    <mergeCell ref="R3:R4"/>
    <mergeCell ref="I3:I4"/>
    <mergeCell ref="J3:J4"/>
    <mergeCell ref="K3:K4"/>
  </mergeCells>
  <pageMargins left="0.70866141732283472" right="0.70866141732283472" top="0.74803149606299213" bottom="0.74803149606299213" header="0.31496062992125984" footer="0.31496062992125984"/>
  <pageSetup paperSize="9" scale="57"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A4974"/>
  <sheetViews>
    <sheetView view="pageBreakPreview" zoomScale="60" workbookViewId="0">
      <selection activeCell="F7" sqref="F7"/>
    </sheetView>
  </sheetViews>
  <sheetFormatPr defaultRowHeight="12.75"/>
  <cols>
    <col min="1" max="1" width="7" customWidth="1"/>
    <col min="2" max="2" width="13.28515625" customWidth="1"/>
    <col min="3" max="3" width="15.140625" customWidth="1"/>
    <col min="4" max="4" width="9" customWidth="1"/>
    <col min="5" max="5" width="10.42578125" customWidth="1"/>
    <col min="6" max="6" width="14.5703125" customWidth="1"/>
    <col min="7" max="7" width="11.5703125" customWidth="1"/>
    <col min="8" max="8" width="13.140625" customWidth="1"/>
    <col min="9" max="9" width="8.7109375" customWidth="1"/>
    <col min="10" max="10" width="10.28515625" customWidth="1"/>
    <col min="11" max="11" width="16.85546875" customWidth="1"/>
    <col min="12" max="12" width="14.7109375" customWidth="1"/>
    <col min="13" max="14" width="11.85546875" customWidth="1"/>
    <col min="16" max="16" width="9.28515625" customWidth="1"/>
    <col min="17" max="17" width="0.28515625" hidden="1" customWidth="1"/>
    <col min="18" max="18" width="10.42578125" customWidth="1"/>
    <col min="20" max="20" width="8.28515625" customWidth="1"/>
    <col min="21" max="21" width="5" customWidth="1"/>
  </cols>
  <sheetData>
    <row r="1" spans="1:8" ht="18">
      <c r="A1" s="1"/>
      <c r="B1" s="1663"/>
      <c r="C1" s="1621"/>
      <c r="D1" s="1621"/>
      <c r="E1" s="1621"/>
      <c r="F1" s="1621"/>
      <c r="G1" s="1621"/>
      <c r="H1" s="1621"/>
    </row>
    <row r="2" spans="1:8" ht="18">
      <c r="A2" s="1"/>
      <c r="B2" s="1663" t="s">
        <v>2354</v>
      </c>
      <c r="C2" s="1621"/>
      <c r="D2" s="1621"/>
      <c r="E2" s="1621"/>
      <c r="F2" s="1621"/>
      <c r="G2" s="1621"/>
      <c r="H2" s="1621"/>
    </row>
    <row r="3" spans="1:8" ht="18">
      <c r="A3" s="262">
        <v>1</v>
      </c>
      <c r="B3" s="1620" t="s">
        <v>3503</v>
      </c>
      <c r="C3" s="1621"/>
      <c r="D3" s="1621"/>
      <c r="E3" s="1621"/>
      <c r="F3" s="1621"/>
      <c r="G3" s="1621"/>
      <c r="H3" s="1621"/>
    </row>
    <row r="4" spans="1:8" ht="15.75">
      <c r="A4" s="655" t="s">
        <v>3961</v>
      </c>
      <c r="B4" s="1"/>
      <c r="C4" s="67"/>
      <c r="D4" s="67"/>
      <c r="E4" s="67"/>
      <c r="F4" s="67"/>
      <c r="G4" s="67"/>
      <c r="H4" s="67"/>
    </row>
    <row r="5" spans="1:8" ht="15">
      <c r="A5" s="1"/>
      <c r="B5" s="1561" t="s">
        <v>2228</v>
      </c>
      <c r="C5" s="1561"/>
      <c r="D5" s="1561"/>
      <c r="E5" s="1561"/>
      <c r="F5" s="1561"/>
      <c r="G5" s="1561"/>
      <c r="H5" s="1561"/>
    </row>
    <row r="6" spans="1:8" ht="31.5">
      <c r="A6" s="1"/>
      <c r="B6" s="68" t="s">
        <v>3156</v>
      </c>
      <c r="C6" s="68" t="s">
        <v>3157</v>
      </c>
      <c r="D6" s="68" t="s">
        <v>3158</v>
      </c>
      <c r="E6" s="68" t="s">
        <v>3159</v>
      </c>
      <c r="F6" s="68" t="s">
        <v>3160</v>
      </c>
      <c r="G6" s="68" t="s">
        <v>3161</v>
      </c>
      <c r="H6" s="68" t="s">
        <v>1586</v>
      </c>
    </row>
    <row r="7" spans="1:8" ht="17.25">
      <c r="A7" s="1"/>
      <c r="B7" s="64" t="s">
        <v>1587</v>
      </c>
      <c r="C7" s="64" t="s">
        <v>1588</v>
      </c>
      <c r="D7" s="249">
        <v>0.13</v>
      </c>
      <c r="E7" s="64" t="s">
        <v>1589</v>
      </c>
      <c r="F7" s="99">
        <f>'update Rate'!O5</f>
        <v>1000</v>
      </c>
      <c r="G7" s="99">
        <f>FLOOR(D7*F7,0.01)</f>
        <v>130</v>
      </c>
      <c r="H7" s="99">
        <f>(G7)</f>
        <v>130</v>
      </c>
    </row>
    <row r="8" spans="1:8" ht="15.75">
      <c r="A8" s="1"/>
      <c r="B8" s="1"/>
      <c r="C8" s="1"/>
      <c r="D8" s="1"/>
      <c r="E8" s="1"/>
      <c r="F8" s="40" t="s">
        <v>1590</v>
      </c>
      <c r="G8" s="40"/>
      <c r="H8" s="100">
        <f>SUM(G7)</f>
        <v>130</v>
      </c>
    </row>
    <row r="9" spans="1:8" ht="15.75">
      <c r="A9" s="1"/>
      <c r="B9" s="1"/>
      <c r="C9" s="1"/>
      <c r="D9" s="1"/>
      <c r="E9" s="1"/>
      <c r="F9" s="40" t="s">
        <v>1591</v>
      </c>
      <c r="G9" s="40"/>
      <c r="H9" s="99">
        <f>FLOOR(H8*0.15,0.01)</f>
        <v>19.5</v>
      </c>
    </row>
    <row r="10" spans="1:8" ht="15.75">
      <c r="A10" s="1"/>
      <c r="B10" s="1" t="s">
        <v>1029</v>
      </c>
      <c r="C10" s="1"/>
      <c r="D10" s="1"/>
      <c r="E10" s="1"/>
      <c r="F10" s="40" t="s">
        <v>1593</v>
      </c>
      <c r="G10" s="40"/>
      <c r="H10" s="99">
        <f>SUM(H8:H9)</f>
        <v>149.5</v>
      </c>
    </row>
    <row r="11" spans="1:8" ht="15">
      <c r="A11" s="27" t="s">
        <v>3197</v>
      </c>
      <c r="B11" s="99">
        <f>+H10</f>
        <v>149.5</v>
      </c>
      <c r="C11" s="1" t="s">
        <v>3198</v>
      </c>
      <c r="D11" s="1"/>
      <c r="E11" s="1"/>
      <c r="F11" s="1"/>
      <c r="G11" s="1"/>
      <c r="H11" s="1"/>
    </row>
    <row r="12" spans="1:8" ht="15">
      <c r="A12" s="27"/>
      <c r="B12" s="141"/>
      <c r="C12" s="1"/>
      <c r="D12" s="1"/>
      <c r="E12" s="1"/>
      <c r="F12" s="1"/>
      <c r="G12" s="1"/>
      <c r="H12" s="1"/>
    </row>
    <row r="13" spans="1:8" ht="15">
      <c r="A13" s="27"/>
      <c r="B13" s="141"/>
      <c r="C13" s="1"/>
      <c r="D13" s="1"/>
      <c r="E13" s="1"/>
      <c r="F13" s="1"/>
      <c r="G13" s="1"/>
      <c r="H13" s="1"/>
    </row>
    <row r="14" spans="1:8" ht="15">
      <c r="A14" s="27"/>
      <c r="B14" s="141"/>
      <c r="C14" s="1"/>
      <c r="D14" s="1"/>
      <c r="E14" s="1"/>
      <c r="F14" s="1"/>
      <c r="G14" s="1"/>
      <c r="H14" s="1"/>
    </row>
    <row r="15" spans="1:8" ht="15">
      <c r="A15" s="27"/>
      <c r="B15" s="141"/>
      <c r="C15" s="1"/>
      <c r="D15" s="1"/>
      <c r="E15" s="1"/>
      <c r="F15" s="1"/>
      <c r="G15" s="1"/>
      <c r="H15" s="1"/>
    </row>
    <row r="16" spans="1:8" ht="15">
      <c r="A16" s="1"/>
      <c r="B16" s="1"/>
      <c r="C16" s="1"/>
      <c r="D16" s="1"/>
      <c r="E16" s="1"/>
      <c r="F16" s="1"/>
      <c r="G16" s="1"/>
      <c r="H16" s="1"/>
    </row>
    <row r="17" spans="1:8" ht="18">
      <c r="A17" s="1"/>
      <c r="B17" s="1663" t="s">
        <v>3504</v>
      </c>
      <c r="C17" s="1621"/>
      <c r="D17" s="1621"/>
      <c r="E17" s="1621"/>
      <c r="F17" s="1621"/>
      <c r="G17" s="1621"/>
      <c r="H17" s="1621"/>
    </row>
    <row r="18" spans="1:8" ht="18">
      <c r="A18" s="262">
        <v>2</v>
      </c>
      <c r="B18" s="1620" t="s">
        <v>3503</v>
      </c>
      <c r="C18" s="1621"/>
      <c r="D18" s="1621"/>
      <c r="E18" s="1621"/>
      <c r="F18" s="1621"/>
      <c r="G18" s="1621"/>
      <c r="H18" s="1621"/>
    </row>
    <row r="19" spans="1:8" ht="15.75">
      <c r="A19" s="655" t="s">
        <v>3961</v>
      </c>
      <c r="B19" s="1"/>
      <c r="C19" s="67"/>
      <c r="D19" s="67"/>
      <c r="E19" s="67"/>
      <c r="F19" s="67"/>
      <c r="G19" s="67"/>
      <c r="H19" s="67"/>
    </row>
    <row r="20" spans="1:8" ht="15">
      <c r="A20" s="1"/>
      <c r="B20" s="1561" t="s">
        <v>2228</v>
      </c>
      <c r="C20" s="1561"/>
      <c r="D20" s="1561"/>
      <c r="E20" s="1561"/>
      <c r="F20" s="1561"/>
      <c r="G20" s="1561"/>
      <c r="H20" s="1561"/>
    </row>
    <row r="21" spans="1:8" ht="31.5">
      <c r="A21" s="1"/>
      <c r="B21" s="68" t="s">
        <v>3156</v>
      </c>
      <c r="C21" s="68" t="s">
        <v>3157</v>
      </c>
      <c r="D21" s="68" t="s">
        <v>3158</v>
      </c>
      <c r="E21" s="68" t="s">
        <v>3159</v>
      </c>
      <c r="F21" s="68" t="s">
        <v>3160</v>
      </c>
      <c r="G21" s="68" t="s">
        <v>3161</v>
      </c>
      <c r="H21" s="68" t="s">
        <v>1586</v>
      </c>
    </row>
    <row r="22" spans="1:8" ht="17.25">
      <c r="A22" s="1"/>
      <c r="B22" s="64" t="s">
        <v>1587</v>
      </c>
      <c r="C22" s="64" t="s">
        <v>1588</v>
      </c>
      <c r="D22" s="249">
        <v>0.98</v>
      </c>
      <c r="E22" s="64" t="s">
        <v>1589</v>
      </c>
      <c r="F22" s="99">
        <f>'update Rate'!O5</f>
        <v>1000</v>
      </c>
      <c r="G22" s="99">
        <f>FLOOR(D22*F22,0.01)</f>
        <v>980</v>
      </c>
      <c r="H22" s="99">
        <f>(G22)</f>
        <v>980</v>
      </c>
    </row>
    <row r="23" spans="1:8" ht="15.75">
      <c r="A23" s="1"/>
      <c r="B23" s="1"/>
      <c r="C23" s="1"/>
      <c r="D23" s="1"/>
      <c r="E23" s="1"/>
      <c r="F23" s="40" t="s">
        <v>1590</v>
      </c>
      <c r="G23" s="40"/>
      <c r="H23" s="100">
        <f>SUM(G22)</f>
        <v>980</v>
      </c>
    </row>
    <row r="24" spans="1:8" ht="15.75">
      <c r="A24" s="1"/>
      <c r="B24" s="1"/>
      <c r="C24" s="1"/>
      <c r="D24" s="1"/>
      <c r="E24" s="1"/>
      <c r="F24" s="40" t="s">
        <v>1591</v>
      </c>
      <c r="G24" s="40"/>
      <c r="H24" s="99">
        <f>FLOOR(H23*0.15,0.01)</f>
        <v>147</v>
      </c>
    </row>
    <row r="25" spans="1:8" ht="15.75">
      <c r="A25" s="1"/>
      <c r="B25" s="1" t="s">
        <v>1029</v>
      </c>
      <c r="C25" s="1"/>
      <c r="D25" s="1"/>
      <c r="E25" s="1"/>
      <c r="F25" s="40" t="s">
        <v>1593</v>
      </c>
      <c r="G25" s="40"/>
      <c r="H25" s="99">
        <f>SUM(H23:H24)</f>
        <v>1127</v>
      </c>
    </row>
    <row r="26" spans="1:8" ht="15">
      <c r="A26" s="27" t="s">
        <v>3197</v>
      </c>
      <c r="B26" s="99">
        <f>+H25</f>
        <v>1127</v>
      </c>
      <c r="C26" s="1" t="s">
        <v>3198</v>
      </c>
      <c r="D26" s="1"/>
      <c r="E26" s="1"/>
      <c r="F26" s="1"/>
      <c r="G26" s="1"/>
      <c r="H26" s="1"/>
    </row>
    <row r="27" spans="1:8" ht="15">
      <c r="A27" s="27"/>
      <c r="B27" s="141"/>
      <c r="C27" s="1"/>
      <c r="D27" s="1"/>
      <c r="E27" s="1"/>
      <c r="F27" s="1"/>
      <c r="G27" s="1"/>
      <c r="H27" s="1"/>
    </row>
    <row r="28" spans="1:8" ht="15">
      <c r="A28" s="27"/>
      <c r="B28" s="141"/>
      <c r="C28" s="1"/>
      <c r="D28" s="1"/>
      <c r="E28" s="1"/>
      <c r="F28" s="1"/>
      <c r="G28" s="1"/>
      <c r="H28" s="1"/>
    </row>
    <row r="29" spans="1:8" ht="15">
      <c r="A29" s="27"/>
      <c r="B29" s="141"/>
      <c r="C29" s="1"/>
      <c r="D29" s="1"/>
      <c r="E29" s="1"/>
      <c r="F29" s="1"/>
      <c r="G29" s="1"/>
      <c r="H29" s="1"/>
    </row>
    <row r="30" spans="1:8" ht="15">
      <c r="A30" s="27"/>
      <c r="B30" s="141"/>
      <c r="C30" s="1"/>
      <c r="D30" s="1"/>
      <c r="E30" s="1"/>
      <c r="F30" s="1"/>
      <c r="G30" s="1"/>
      <c r="H30" s="1"/>
    </row>
    <row r="31" spans="1:8" ht="15">
      <c r="A31" s="27"/>
      <c r="B31" s="141"/>
      <c r="C31" s="1"/>
      <c r="D31" s="1"/>
      <c r="E31" s="1"/>
      <c r="F31" s="1"/>
      <c r="G31" s="1"/>
      <c r="H31" s="1"/>
    </row>
    <row r="32" spans="1:8" ht="15">
      <c r="A32" s="1"/>
      <c r="B32" s="1"/>
      <c r="C32" s="1"/>
      <c r="D32" s="1"/>
      <c r="E32" s="1"/>
      <c r="F32" s="1"/>
      <c r="G32" s="1"/>
      <c r="H32" s="1"/>
    </row>
    <row r="33" spans="1:8" ht="18">
      <c r="A33" s="1"/>
      <c r="B33" s="1621" t="s">
        <v>2355</v>
      </c>
      <c r="C33" s="1621"/>
      <c r="D33" s="1621"/>
      <c r="E33" s="1621"/>
      <c r="F33" s="1621"/>
      <c r="G33" s="1621"/>
      <c r="H33" s="1621"/>
    </row>
    <row r="34" spans="1:8" ht="18">
      <c r="A34" s="262">
        <v>3</v>
      </c>
      <c r="B34" s="1621" t="s">
        <v>2230</v>
      </c>
      <c r="C34" s="1621"/>
      <c r="D34" s="1621"/>
      <c r="E34" s="1621"/>
      <c r="F34" s="1621"/>
      <c r="G34" s="1621"/>
      <c r="H34" s="1621"/>
    </row>
    <row r="35" spans="1:8" ht="15">
      <c r="A35" s="655" t="s">
        <v>3962</v>
      </c>
      <c r="B35" s="1"/>
      <c r="C35" s="1"/>
      <c r="D35" s="1"/>
      <c r="E35" s="1"/>
      <c r="F35" s="1"/>
      <c r="G35" s="1"/>
      <c r="H35" s="1"/>
    </row>
    <row r="36" spans="1:8" ht="15">
      <c r="A36" s="1"/>
      <c r="B36" s="1568" t="s">
        <v>2228</v>
      </c>
      <c r="C36" s="1568"/>
      <c r="D36" s="1568"/>
      <c r="E36" s="1568"/>
      <c r="F36" s="1568"/>
      <c r="G36" s="1568"/>
      <c r="H36" s="1568"/>
    </row>
    <row r="37" spans="1:8" ht="31.5">
      <c r="A37" s="1"/>
      <c r="B37" s="68" t="s">
        <v>3156</v>
      </c>
      <c r="C37" s="68" t="s">
        <v>3157</v>
      </c>
      <c r="D37" s="68" t="s">
        <v>3158</v>
      </c>
      <c r="E37" s="68" t="s">
        <v>3159</v>
      </c>
      <c r="F37" s="68" t="s">
        <v>3160</v>
      </c>
      <c r="G37" s="68" t="s">
        <v>3161</v>
      </c>
      <c r="H37" s="68" t="s">
        <v>1586</v>
      </c>
    </row>
    <row r="38" spans="1:8" ht="17.25">
      <c r="A38" s="1"/>
      <c r="B38" s="64" t="s">
        <v>1587</v>
      </c>
      <c r="C38" s="64" t="s">
        <v>1588</v>
      </c>
      <c r="D38" s="250">
        <v>0.4</v>
      </c>
      <c r="E38" s="64" t="s">
        <v>1589</v>
      </c>
      <c r="F38" s="99">
        <f>'update Rate'!O5</f>
        <v>1000</v>
      </c>
      <c r="G38" s="99">
        <f>FLOOR(D38*F38,0.01)</f>
        <v>400</v>
      </c>
      <c r="H38" s="99">
        <f>(G38)</f>
        <v>400</v>
      </c>
    </row>
    <row r="39" spans="1:8" ht="15.75">
      <c r="A39" s="1"/>
      <c r="B39" s="1"/>
      <c r="C39" s="1"/>
      <c r="D39" s="1"/>
      <c r="E39" s="1"/>
      <c r="F39" s="40" t="s">
        <v>1590</v>
      </c>
      <c r="G39" s="40"/>
      <c r="H39" s="100">
        <f>SUM(G38)</f>
        <v>400</v>
      </c>
    </row>
    <row r="40" spans="1:8" ht="15.75">
      <c r="A40" s="1"/>
      <c r="B40" s="1"/>
      <c r="C40" s="1"/>
      <c r="D40" s="1"/>
      <c r="E40" s="1"/>
      <c r="F40" s="40" t="s">
        <v>1591</v>
      </c>
      <c r="G40" s="40"/>
      <c r="H40" s="99">
        <f>FLOOR(H39*0.15,0.01)</f>
        <v>60</v>
      </c>
    </row>
    <row r="41" spans="1:8" ht="15.75">
      <c r="A41" s="1"/>
      <c r="B41" s="1" t="s">
        <v>1029</v>
      </c>
      <c r="C41" s="1"/>
      <c r="D41" s="1"/>
      <c r="E41" s="1"/>
      <c r="F41" s="40" t="s">
        <v>1593</v>
      </c>
      <c r="G41" s="40"/>
      <c r="H41" s="99">
        <f>SUM(H39:H40)</f>
        <v>460</v>
      </c>
    </row>
    <row r="42" spans="1:8" ht="15">
      <c r="A42" s="27" t="s">
        <v>3197</v>
      </c>
      <c r="B42" s="99">
        <f>+H41</f>
        <v>460</v>
      </c>
      <c r="C42" s="1" t="s">
        <v>3198</v>
      </c>
      <c r="D42" s="1"/>
      <c r="E42" s="1"/>
      <c r="F42" s="1"/>
      <c r="G42" s="1"/>
      <c r="H42" s="1"/>
    </row>
    <row r="43" spans="1:8" ht="15">
      <c r="A43" s="27"/>
      <c r="B43" s="141"/>
      <c r="C43" s="1"/>
      <c r="D43" s="1"/>
      <c r="E43" s="1"/>
      <c r="F43" s="1"/>
      <c r="G43" s="1"/>
      <c r="H43" s="1"/>
    </row>
    <row r="44" spans="1:8" ht="18">
      <c r="A44" s="1"/>
      <c r="B44" s="1621" t="s">
        <v>3505</v>
      </c>
      <c r="C44" s="1621"/>
      <c r="D44" s="1621"/>
      <c r="E44" s="1621"/>
      <c r="F44" s="1621"/>
      <c r="G44" s="1621"/>
      <c r="H44" s="1621"/>
    </row>
    <row r="45" spans="1:8" ht="18">
      <c r="A45" s="262">
        <v>4</v>
      </c>
      <c r="B45" s="1621" t="s">
        <v>2230</v>
      </c>
      <c r="C45" s="1621"/>
      <c r="D45" s="1621"/>
      <c r="E45" s="1621"/>
      <c r="F45" s="1621"/>
      <c r="G45" s="1621"/>
      <c r="H45" s="1621"/>
    </row>
    <row r="46" spans="1:8" ht="15">
      <c r="A46" s="655" t="s">
        <v>3962</v>
      </c>
      <c r="B46" s="1"/>
      <c r="C46" s="1"/>
      <c r="D46" s="1"/>
      <c r="E46" s="1"/>
      <c r="F46" s="1"/>
      <c r="G46" s="1"/>
      <c r="H46" s="1"/>
    </row>
    <row r="47" spans="1:8" ht="15">
      <c r="A47" s="1"/>
      <c r="B47" s="1568" t="s">
        <v>2228</v>
      </c>
      <c r="C47" s="1568"/>
      <c r="D47" s="1568"/>
      <c r="E47" s="1568"/>
      <c r="F47" s="1568"/>
      <c r="G47" s="1568"/>
      <c r="H47" s="1568"/>
    </row>
    <row r="48" spans="1:8" ht="31.5">
      <c r="A48" s="1"/>
      <c r="B48" s="68" t="s">
        <v>3156</v>
      </c>
      <c r="C48" s="68" t="s">
        <v>3157</v>
      </c>
      <c r="D48" s="68" t="s">
        <v>3158</v>
      </c>
      <c r="E48" s="68" t="s">
        <v>3159</v>
      </c>
      <c r="F48" s="68" t="s">
        <v>3160</v>
      </c>
      <c r="G48" s="68" t="s">
        <v>3161</v>
      </c>
      <c r="H48" s="68" t="s">
        <v>1586</v>
      </c>
    </row>
    <row r="49" spans="1:8" ht="17.25">
      <c r="A49" s="1"/>
      <c r="B49" s="64" t="s">
        <v>1587</v>
      </c>
      <c r="C49" s="64" t="s">
        <v>1588</v>
      </c>
      <c r="D49" s="250">
        <v>2.52</v>
      </c>
      <c r="E49" s="64" t="s">
        <v>1589</v>
      </c>
      <c r="F49" s="99">
        <f>'update Rate'!O5</f>
        <v>1000</v>
      </c>
      <c r="G49" s="99">
        <f>FLOOR(D49*F49,0.01)</f>
        <v>2520</v>
      </c>
      <c r="H49" s="99">
        <f>(G49)</f>
        <v>2520</v>
      </c>
    </row>
    <row r="50" spans="1:8" ht="15.75">
      <c r="A50" s="1"/>
      <c r="B50" s="1"/>
      <c r="C50" s="1"/>
      <c r="D50" s="1"/>
      <c r="E50" s="1"/>
      <c r="F50" s="40" t="s">
        <v>1590</v>
      </c>
      <c r="G50" s="40"/>
      <c r="H50" s="100">
        <f>SUM(G49)</f>
        <v>2520</v>
      </c>
    </row>
    <row r="51" spans="1:8" ht="15.75">
      <c r="A51" s="1"/>
      <c r="B51" s="1"/>
      <c r="C51" s="1"/>
      <c r="D51" s="1"/>
      <c r="E51" s="1"/>
      <c r="F51" s="40" t="s">
        <v>1591</v>
      </c>
      <c r="G51" s="40"/>
      <c r="H51" s="99">
        <f>FLOOR(H50*0.15,0.01)</f>
        <v>378</v>
      </c>
    </row>
    <row r="52" spans="1:8" ht="15.75">
      <c r="A52" s="1"/>
      <c r="B52" s="1" t="s">
        <v>1029</v>
      </c>
      <c r="C52" s="1"/>
      <c r="D52" s="1"/>
      <c r="E52" s="1"/>
      <c r="F52" s="40" t="s">
        <v>1593</v>
      </c>
      <c r="G52" s="40"/>
      <c r="H52" s="99">
        <f>SUM(H50:H51)</f>
        <v>2898</v>
      </c>
    </row>
    <row r="53" spans="1:8" ht="15">
      <c r="A53" s="27" t="s">
        <v>3197</v>
      </c>
      <c r="B53" s="99">
        <f>+H52</f>
        <v>2898</v>
      </c>
      <c r="C53" s="1" t="s">
        <v>3198</v>
      </c>
      <c r="D53" s="1"/>
      <c r="E53" s="1"/>
      <c r="F53" s="1"/>
      <c r="G53" s="1"/>
      <c r="H53" s="1"/>
    </row>
    <row r="54" spans="1:8" ht="15">
      <c r="A54" s="1"/>
      <c r="B54" s="1"/>
      <c r="C54" s="1"/>
      <c r="D54" s="1"/>
      <c r="E54" s="1"/>
      <c r="F54" s="1"/>
      <c r="G54" s="1"/>
      <c r="H54" s="1"/>
    </row>
    <row r="55" spans="1:8" ht="15">
      <c r="A55" s="1"/>
      <c r="B55" s="1"/>
      <c r="C55" s="1"/>
      <c r="D55" s="1"/>
      <c r="E55" s="1"/>
      <c r="F55" s="1"/>
      <c r="G55" s="1"/>
      <c r="H55" s="1"/>
    </row>
    <row r="56" spans="1:8" ht="15">
      <c r="A56" s="1"/>
      <c r="B56" s="1"/>
      <c r="C56" s="1"/>
      <c r="D56" s="1"/>
      <c r="E56" s="1"/>
      <c r="F56" s="1"/>
      <c r="G56" s="1"/>
      <c r="H56" s="1"/>
    </row>
    <row r="57" spans="1:8" ht="15">
      <c r="A57" s="1"/>
      <c r="B57" s="1"/>
      <c r="C57" s="1"/>
      <c r="D57" s="1"/>
      <c r="E57" s="1"/>
      <c r="F57" s="1"/>
      <c r="G57" s="1"/>
      <c r="H57" s="1"/>
    </row>
    <row r="58" spans="1:8" ht="15">
      <c r="A58" s="1"/>
      <c r="B58" s="1"/>
      <c r="C58" s="1"/>
      <c r="D58" s="1"/>
      <c r="E58" s="1"/>
      <c r="F58" s="1"/>
      <c r="G58" s="1"/>
      <c r="H58" s="1"/>
    </row>
    <row r="59" spans="1:8" ht="18">
      <c r="A59" s="262">
        <v>5</v>
      </c>
      <c r="B59" s="1621" t="s">
        <v>3506</v>
      </c>
      <c r="C59" s="1621"/>
      <c r="D59" s="1621"/>
      <c r="E59" s="1621"/>
      <c r="F59" s="1621"/>
      <c r="G59" s="1621"/>
      <c r="H59" s="1621"/>
    </row>
    <row r="60" spans="1:8" ht="18">
      <c r="A60" s="588" t="s">
        <v>3519</v>
      </c>
      <c r="B60" s="1621"/>
      <c r="C60" s="1621"/>
      <c r="D60" s="1621"/>
      <c r="E60" s="1621"/>
      <c r="F60" s="1621"/>
      <c r="G60" s="1621"/>
      <c r="H60" s="1621"/>
    </row>
    <row r="61" spans="1:8" ht="15">
      <c r="A61" s="1"/>
      <c r="B61" s="1568" t="s">
        <v>2464</v>
      </c>
      <c r="C61" s="1568"/>
      <c r="D61" s="1568"/>
      <c r="E61" s="1568"/>
      <c r="F61" s="1568"/>
      <c r="G61" s="1568"/>
      <c r="H61" s="1568"/>
    </row>
    <row r="62" spans="1:8" ht="31.5">
      <c r="A62" s="1"/>
      <c r="B62" s="68" t="s">
        <v>3156</v>
      </c>
      <c r="C62" s="68" t="s">
        <v>3157</v>
      </c>
      <c r="D62" s="68" t="s">
        <v>3158</v>
      </c>
      <c r="E62" s="68" t="s">
        <v>3159</v>
      </c>
      <c r="F62" s="68" t="s">
        <v>3160</v>
      </c>
      <c r="G62" s="68" t="s">
        <v>3161</v>
      </c>
      <c r="H62" s="68" t="s">
        <v>1586</v>
      </c>
    </row>
    <row r="63" spans="1:8" ht="17.25">
      <c r="A63" s="1"/>
      <c r="B63" s="64" t="s">
        <v>1587</v>
      </c>
      <c r="C63" s="64" t="s">
        <v>1588</v>
      </c>
      <c r="D63" s="249">
        <v>2.3E-2</v>
      </c>
      <c r="E63" s="64" t="s">
        <v>1589</v>
      </c>
      <c r="F63" s="171">
        <f>'update Rate'!O5</f>
        <v>1000</v>
      </c>
      <c r="G63" s="99">
        <f>FLOOR(D63*F63,0.01)</f>
        <v>23</v>
      </c>
      <c r="H63" s="99">
        <f>(G63)</f>
        <v>23</v>
      </c>
    </row>
    <row r="64" spans="1:8" ht="15.75">
      <c r="A64" s="1"/>
      <c r="B64" s="1"/>
      <c r="C64" s="1"/>
      <c r="D64" s="1"/>
      <c r="E64" s="1"/>
      <c r="F64" s="40" t="s">
        <v>1590</v>
      </c>
      <c r="G64" s="40"/>
      <c r="H64" s="7">
        <f>SUM(G63)</f>
        <v>23</v>
      </c>
    </row>
    <row r="65" spans="1:8" ht="15.75">
      <c r="A65" s="1"/>
      <c r="B65" s="1"/>
      <c r="C65" s="1"/>
      <c r="D65" s="1"/>
      <c r="E65" s="1"/>
      <c r="F65" s="40" t="s">
        <v>1591</v>
      </c>
      <c r="G65" s="40"/>
      <c r="H65" s="7">
        <f>FLOOR((H64*0.15*100)/100,0.01)</f>
        <v>3.45</v>
      </c>
    </row>
    <row r="66" spans="1:8" ht="15.75">
      <c r="A66" s="1"/>
      <c r="B66" s="1" t="s">
        <v>1592</v>
      </c>
      <c r="C66" s="1"/>
      <c r="D66" s="1"/>
      <c r="E66" s="1"/>
      <c r="F66" s="40" t="s">
        <v>1593</v>
      </c>
      <c r="G66" s="40"/>
      <c r="H66" s="99">
        <f>SUM(H64:H65)</f>
        <v>26.45</v>
      </c>
    </row>
    <row r="67" spans="1:8" ht="15">
      <c r="A67" s="27" t="s">
        <v>3197</v>
      </c>
      <c r="B67" s="99">
        <f>+H66</f>
        <v>26.45</v>
      </c>
      <c r="C67" s="1" t="s">
        <v>3198</v>
      </c>
      <c r="D67" s="1"/>
      <c r="E67" s="1"/>
      <c r="F67" s="1"/>
      <c r="G67" s="1"/>
      <c r="H67" s="1"/>
    </row>
    <row r="68" spans="1:8" ht="15">
      <c r="A68" s="27"/>
      <c r="B68" s="141"/>
      <c r="C68" s="1"/>
      <c r="D68" s="1"/>
      <c r="E68" s="1"/>
      <c r="F68" s="1"/>
      <c r="G68" s="1"/>
      <c r="H68" s="1"/>
    </row>
    <row r="69" spans="1:8" ht="15">
      <c r="A69" s="27"/>
      <c r="B69" s="141"/>
      <c r="C69" s="1"/>
      <c r="D69" s="1"/>
      <c r="E69" s="1"/>
      <c r="F69" s="1"/>
      <c r="G69" s="1"/>
      <c r="H69" s="1"/>
    </row>
    <row r="70" spans="1:8" ht="15">
      <c r="A70" s="27"/>
      <c r="B70" s="141"/>
      <c r="C70" s="1"/>
      <c r="D70" s="1"/>
      <c r="E70" s="1"/>
      <c r="F70" s="1"/>
      <c r="G70" s="1"/>
      <c r="H70" s="1"/>
    </row>
    <row r="71" spans="1:8" ht="15">
      <c r="A71" s="27"/>
      <c r="B71" s="141"/>
      <c r="C71" s="1"/>
      <c r="D71" s="1"/>
      <c r="E71" s="1"/>
      <c r="F71" s="1"/>
      <c r="G71" s="1"/>
      <c r="H71" s="1"/>
    </row>
    <row r="72" spans="1:8" ht="15">
      <c r="A72" s="1"/>
      <c r="B72" s="1"/>
      <c r="C72" s="1"/>
      <c r="D72" s="1"/>
      <c r="E72" s="1"/>
      <c r="F72" s="1"/>
      <c r="G72" s="1"/>
      <c r="H72" s="1"/>
    </row>
    <row r="73" spans="1:8" ht="15">
      <c r="A73" s="1"/>
      <c r="B73" s="1"/>
      <c r="C73" s="1"/>
      <c r="D73" s="1"/>
      <c r="E73" s="1"/>
      <c r="F73" s="1"/>
      <c r="G73" s="1"/>
      <c r="H73" s="1"/>
    </row>
    <row r="74" spans="1:8" ht="18">
      <c r="A74" s="262">
        <v>6</v>
      </c>
      <c r="B74" s="1621" t="s">
        <v>3335</v>
      </c>
      <c r="C74" s="1621"/>
      <c r="D74" s="1621"/>
      <c r="E74" s="1621"/>
      <c r="F74" s="1621"/>
      <c r="G74" s="1621"/>
      <c r="H74" s="1621"/>
    </row>
    <row r="75" spans="1:8" ht="18">
      <c r="A75" s="588" t="s">
        <v>3520</v>
      </c>
      <c r="B75" s="1621" t="s">
        <v>3336</v>
      </c>
      <c r="C75" s="1621"/>
      <c r="D75" s="1621"/>
      <c r="E75" s="1621"/>
      <c r="F75" s="1621"/>
      <c r="G75" s="1621"/>
      <c r="H75" s="1621"/>
    </row>
    <row r="76" spans="1:8" ht="15">
      <c r="A76" s="1"/>
      <c r="B76" s="1568" t="s">
        <v>2464</v>
      </c>
      <c r="C76" s="1568"/>
      <c r="D76" s="1568"/>
      <c r="E76" s="1568"/>
      <c r="F76" s="1568"/>
      <c r="G76" s="1568"/>
      <c r="H76" s="1568"/>
    </row>
    <row r="77" spans="1:8" ht="31.5">
      <c r="A77" s="1"/>
      <c r="B77" s="68" t="s">
        <v>3156</v>
      </c>
      <c r="C77" s="68" t="s">
        <v>3157</v>
      </c>
      <c r="D77" s="68" t="s">
        <v>3158</v>
      </c>
      <c r="E77" s="68" t="s">
        <v>3159</v>
      </c>
      <c r="F77" s="68" t="s">
        <v>3160</v>
      </c>
      <c r="G77" s="68" t="s">
        <v>3161</v>
      </c>
      <c r="H77" s="68" t="s">
        <v>1586</v>
      </c>
    </row>
    <row r="78" spans="1:8" ht="17.25">
      <c r="A78" s="1"/>
      <c r="B78" s="64" t="s">
        <v>1587</v>
      </c>
      <c r="C78" s="64" t="s">
        <v>1588</v>
      </c>
      <c r="D78" s="249">
        <v>0.01</v>
      </c>
      <c r="E78" s="64" t="s">
        <v>1589</v>
      </c>
      <c r="F78" s="583">
        <f>'update Rate'!O5</f>
        <v>1000</v>
      </c>
      <c r="G78" s="99">
        <f>FLOOR(D78*F78,0.01)</f>
        <v>10</v>
      </c>
      <c r="H78" s="99">
        <f>(G78)</f>
        <v>10</v>
      </c>
    </row>
    <row r="79" spans="1:8" ht="15.75">
      <c r="A79" s="1"/>
      <c r="B79" s="1"/>
      <c r="C79" s="1"/>
      <c r="D79" s="1"/>
      <c r="E79" s="1"/>
      <c r="F79" s="40" t="s">
        <v>1590</v>
      </c>
      <c r="G79" s="40"/>
      <c r="H79" s="7">
        <f>SUM(G78)</f>
        <v>10</v>
      </c>
    </row>
    <row r="80" spans="1:8" ht="15.75">
      <c r="A80" s="1"/>
      <c r="B80" s="1"/>
      <c r="C80" s="1"/>
      <c r="D80" s="1"/>
      <c r="E80" s="1"/>
      <c r="F80" s="40" t="s">
        <v>1591</v>
      </c>
      <c r="G80" s="40"/>
      <c r="H80" s="7">
        <f>FLOOR((H79*0.15*100)/100,0.01)</f>
        <v>1.5</v>
      </c>
    </row>
    <row r="81" spans="1:8" ht="15.75">
      <c r="A81" s="1"/>
      <c r="B81" s="1" t="s">
        <v>1592</v>
      </c>
      <c r="C81" s="1"/>
      <c r="D81" s="1"/>
      <c r="E81" s="1"/>
      <c r="F81" s="40" t="s">
        <v>1593</v>
      </c>
      <c r="G81" s="40"/>
      <c r="H81" s="99">
        <f>SUM(H79:H80)</f>
        <v>11.5</v>
      </c>
    </row>
    <row r="82" spans="1:8" ht="15">
      <c r="A82" s="27" t="s">
        <v>3197</v>
      </c>
      <c r="B82" s="99">
        <f>+H81</f>
        <v>11.5</v>
      </c>
      <c r="C82" s="1" t="s">
        <v>3198</v>
      </c>
      <c r="D82" s="1"/>
      <c r="E82" s="1"/>
      <c r="F82" s="1"/>
      <c r="G82" s="1"/>
      <c r="H82" s="1"/>
    </row>
    <row r="83" spans="1:8" ht="15">
      <c r="A83" s="1"/>
      <c r="B83" s="1"/>
      <c r="C83" s="1"/>
      <c r="D83" s="1"/>
      <c r="E83" s="1"/>
      <c r="F83" s="1"/>
      <c r="G83" s="1"/>
      <c r="H83" s="1"/>
    </row>
    <row r="84" spans="1:8" ht="18">
      <c r="A84" s="262">
        <v>7</v>
      </c>
      <c r="B84" s="1621" t="s">
        <v>3507</v>
      </c>
      <c r="C84" s="1621"/>
      <c r="D84" s="1621"/>
      <c r="E84" s="1621"/>
      <c r="F84" s="1621"/>
      <c r="G84" s="1621"/>
      <c r="H84" s="1621"/>
    </row>
    <row r="85" spans="1:8" ht="18">
      <c r="A85" s="588" t="s">
        <v>3521</v>
      </c>
      <c r="B85" s="1621" t="s">
        <v>3508</v>
      </c>
      <c r="C85" s="1621"/>
      <c r="D85" s="1621"/>
      <c r="E85" s="1621"/>
      <c r="F85" s="1621"/>
      <c r="G85" s="1621"/>
      <c r="H85" s="1621"/>
    </row>
    <row r="86" spans="1:8" ht="15">
      <c r="A86" s="1"/>
      <c r="B86" s="1568" t="s">
        <v>2988</v>
      </c>
      <c r="C86" s="1568"/>
      <c r="D86" s="1568"/>
      <c r="E86" s="1568"/>
      <c r="F86" s="1568"/>
      <c r="G86" s="1568"/>
      <c r="H86" s="1568"/>
    </row>
    <row r="87" spans="1:8" ht="31.5">
      <c r="A87" s="1"/>
      <c r="B87" s="68" t="s">
        <v>3156</v>
      </c>
      <c r="C87" s="68" t="s">
        <v>3157</v>
      </c>
      <c r="D87" s="68" t="s">
        <v>3158</v>
      </c>
      <c r="E87" s="68" t="s">
        <v>3159</v>
      </c>
      <c r="F87" s="68" t="s">
        <v>3160</v>
      </c>
      <c r="G87" s="68" t="s">
        <v>3161</v>
      </c>
      <c r="H87" s="68" t="s">
        <v>1586</v>
      </c>
    </row>
    <row r="88" spans="1:8" ht="17.25">
      <c r="A88" s="1"/>
      <c r="B88" s="64" t="s">
        <v>1587</v>
      </c>
      <c r="C88" s="64" t="s">
        <v>1588</v>
      </c>
      <c r="D88" s="249">
        <v>5.04</v>
      </c>
      <c r="E88" s="64" t="s">
        <v>1589</v>
      </c>
      <c r="F88" s="583">
        <f>'update Rate'!O5</f>
        <v>1000</v>
      </c>
      <c r="G88" s="99">
        <f>FLOOR(D88*F88,0.01)</f>
        <v>5040</v>
      </c>
      <c r="H88" s="99">
        <f>(G88)</f>
        <v>5040</v>
      </c>
    </row>
    <row r="89" spans="1:8" ht="17.25">
      <c r="A89" s="1"/>
      <c r="B89" s="1564" t="s">
        <v>2185</v>
      </c>
      <c r="C89" s="55" t="s">
        <v>3963</v>
      </c>
      <c r="D89" s="45">
        <v>100</v>
      </c>
      <c r="E89" s="55" t="s">
        <v>2992</v>
      </c>
      <c r="F89" s="179">
        <f>'update Rate'!O502</f>
        <v>408.88</v>
      </c>
      <c r="G89" s="110">
        <f>FLOOR(F89*D89,0.01)</f>
        <v>40888</v>
      </c>
      <c r="H89" s="110"/>
    </row>
    <row r="90" spans="1:8" ht="17.25">
      <c r="A90" s="1"/>
      <c r="B90" s="1563"/>
      <c r="C90" s="135" t="s">
        <v>3509</v>
      </c>
      <c r="D90" s="43">
        <v>7</v>
      </c>
      <c r="E90" s="56" t="s">
        <v>2920</v>
      </c>
      <c r="F90" s="180">
        <f>'update Rate'!O487</f>
        <v>35</v>
      </c>
      <c r="G90" s="63">
        <f>FLOOR(D90*F90,0.01)</f>
        <v>245</v>
      </c>
      <c r="H90" s="63">
        <f>+G90+G89</f>
        <v>41133</v>
      </c>
    </row>
    <row r="91" spans="1:8" ht="15.75">
      <c r="A91" s="1"/>
      <c r="B91" s="1"/>
      <c r="C91" s="1"/>
      <c r="D91" s="1"/>
      <c r="E91" s="1"/>
      <c r="F91" s="40" t="s">
        <v>1590</v>
      </c>
      <c r="G91" s="584"/>
      <c r="H91" s="63">
        <f>SUM(H88:H90)</f>
        <v>46173</v>
      </c>
    </row>
    <row r="92" spans="1:8" ht="15.75">
      <c r="A92" s="1"/>
      <c r="B92" s="1" t="s">
        <v>1592</v>
      </c>
      <c r="C92" s="1"/>
      <c r="D92" s="1"/>
      <c r="E92" s="1"/>
      <c r="F92" s="40" t="s">
        <v>1571</v>
      </c>
      <c r="G92" s="67"/>
      <c r="H92" s="99">
        <f>FLOOR(H91*0.15,0.01)</f>
        <v>6925.95</v>
      </c>
    </row>
    <row r="93" spans="1:8" ht="15.75">
      <c r="A93" s="27" t="s">
        <v>3197</v>
      </c>
      <c r="B93" s="99">
        <f>+H93/100</f>
        <v>530.98950000000002</v>
      </c>
      <c r="C93" s="1" t="s">
        <v>3198</v>
      </c>
      <c r="D93" s="1"/>
      <c r="E93" s="1"/>
      <c r="F93" s="40" t="s">
        <v>1593</v>
      </c>
      <c r="G93" s="67"/>
      <c r="H93" s="99">
        <f>SUM(H91:H92)</f>
        <v>53098.95</v>
      </c>
    </row>
    <row r="94" spans="1:8" ht="15">
      <c r="A94" s="1"/>
      <c r="B94" s="1"/>
      <c r="C94" s="1"/>
      <c r="D94" s="1"/>
      <c r="E94" s="1"/>
      <c r="F94" s="1"/>
      <c r="G94" s="1"/>
      <c r="H94" s="3"/>
    </row>
    <row r="95" spans="1:8" ht="18">
      <c r="A95" s="262">
        <f>+A84+1</f>
        <v>8</v>
      </c>
      <c r="B95" s="1621" t="s">
        <v>3965</v>
      </c>
      <c r="C95" s="1621"/>
      <c r="D95" s="1621"/>
      <c r="E95" s="1621"/>
      <c r="F95" s="1621"/>
      <c r="G95" s="1621"/>
      <c r="H95" s="1621"/>
    </row>
    <row r="96" spans="1:8" ht="18">
      <c r="A96" s="588" t="s">
        <v>3522</v>
      </c>
      <c r="B96" s="1621" t="s">
        <v>3510</v>
      </c>
      <c r="C96" s="1621"/>
      <c r="D96" s="1621"/>
      <c r="E96" s="1621"/>
      <c r="F96" s="1621"/>
      <c r="G96" s="1621"/>
      <c r="H96" s="1621"/>
    </row>
    <row r="97" spans="1:8" ht="15">
      <c r="A97" s="1"/>
      <c r="B97" s="1568" t="s">
        <v>3511</v>
      </c>
      <c r="C97" s="1568"/>
      <c r="D97" s="1568"/>
      <c r="E97" s="1568"/>
      <c r="F97" s="1568"/>
      <c r="G97" s="1568"/>
      <c r="H97" s="1568"/>
    </row>
    <row r="98" spans="1:8" ht="31.5">
      <c r="A98" s="1"/>
      <c r="B98" s="68" t="s">
        <v>3156</v>
      </c>
      <c r="C98" s="68" t="s">
        <v>3157</v>
      </c>
      <c r="D98" s="68" t="s">
        <v>3158</v>
      </c>
      <c r="E98" s="68" t="s">
        <v>3159</v>
      </c>
      <c r="F98" s="68" t="s">
        <v>3160</v>
      </c>
      <c r="G98" s="68" t="s">
        <v>3161</v>
      </c>
      <c r="H98" s="68" t="s">
        <v>1586</v>
      </c>
    </row>
    <row r="99" spans="1:8" ht="17.25">
      <c r="A99" s="1"/>
      <c r="B99" s="1564" t="s">
        <v>1587</v>
      </c>
      <c r="C99" s="58" t="s">
        <v>736</v>
      </c>
      <c r="D99" s="730">
        <v>4</v>
      </c>
      <c r="E99" s="55" t="s">
        <v>1589</v>
      </c>
      <c r="F99" s="585">
        <f>'update Rate'!O6</f>
        <v>1330</v>
      </c>
      <c r="G99" s="110">
        <f>FLOOR(D99*F99,0.01)</f>
        <v>5320</v>
      </c>
      <c r="H99" s="110"/>
    </row>
    <row r="100" spans="1:8" ht="17.25">
      <c r="A100" s="1"/>
      <c r="B100" s="1566"/>
      <c r="C100" s="56" t="s">
        <v>1588</v>
      </c>
      <c r="D100" s="679">
        <v>3</v>
      </c>
      <c r="E100" s="56" t="s">
        <v>1589</v>
      </c>
      <c r="F100" s="586">
        <f>'update Rate'!O5</f>
        <v>1000</v>
      </c>
      <c r="G100" s="63">
        <f>FLOOR(D100*F100,0.01)</f>
        <v>3000</v>
      </c>
      <c r="H100" s="63">
        <f>+G100+G99</f>
        <v>8320</v>
      </c>
    </row>
    <row r="101" spans="1:8" ht="17.25">
      <c r="A101" s="1"/>
      <c r="B101" s="1564" t="s">
        <v>2185</v>
      </c>
      <c r="C101" s="55" t="s">
        <v>3512</v>
      </c>
      <c r="D101" s="45">
        <v>10</v>
      </c>
      <c r="E101" s="55" t="s">
        <v>749</v>
      </c>
      <c r="F101" s="179">
        <f>'update Rate'!O503</f>
        <v>11</v>
      </c>
      <c r="G101" s="110">
        <f>FLOOR(F101*D101,0.01)</f>
        <v>110</v>
      </c>
      <c r="H101" s="110"/>
    </row>
    <row r="102" spans="1:8" ht="17.25">
      <c r="A102" s="1"/>
      <c r="B102" s="1565"/>
      <c r="C102" s="54" t="s">
        <v>3509</v>
      </c>
      <c r="D102" s="42">
        <v>3</v>
      </c>
      <c r="E102" s="53" t="s">
        <v>2920</v>
      </c>
      <c r="F102" s="178">
        <f>'update Rate'!O487</f>
        <v>35</v>
      </c>
      <c r="G102" s="109">
        <f>FLOOR(D102*F102,0.01)</f>
        <v>105</v>
      </c>
      <c r="H102" s="109"/>
    </row>
    <row r="103" spans="1:8" ht="17.25">
      <c r="A103" s="1"/>
      <c r="B103" s="1565"/>
      <c r="C103" s="54" t="s">
        <v>3513</v>
      </c>
      <c r="D103" s="42">
        <v>1.98</v>
      </c>
      <c r="E103" s="53" t="s">
        <v>2920</v>
      </c>
      <c r="F103" s="178">
        <f>'update Rate'!O182</f>
        <v>154</v>
      </c>
      <c r="G103" s="109">
        <f>FLOOR(D103*F103,0.01)</f>
        <v>304.92</v>
      </c>
      <c r="H103" s="109"/>
    </row>
    <row r="104" spans="1:8" ht="17.25">
      <c r="A104" s="1"/>
      <c r="B104" s="1563"/>
      <c r="C104" s="135" t="s">
        <v>3966</v>
      </c>
      <c r="D104" s="43">
        <v>1.57</v>
      </c>
      <c r="E104" s="56" t="s">
        <v>2992</v>
      </c>
      <c r="F104" s="180">
        <f>'update Rate'!O236</f>
        <v>613</v>
      </c>
      <c r="G104" s="63">
        <f>FLOOR(D104*F104,0.01)</f>
        <v>962.41</v>
      </c>
      <c r="H104" s="63">
        <f>+G104+G103+G102+G101</f>
        <v>1482.33</v>
      </c>
    </row>
    <row r="105" spans="1:8" ht="17.25">
      <c r="A105" s="1"/>
      <c r="B105" s="56" t="s">
        <v>1994</v>
      </c>
      <c r="C105" s="729" t="s">
        <v>3964</v>
      </c>
      <c r="D105" s="44">
        <v>2</v>
      </c>
      <c r="E105" s="64" t="s">
        <v>2635</v>
      </c>
      <c r="F105" s="64" t="s">
        <v>3726</v>
      </c>
      <c r="G105" s="99">
        <v>100</v>
      </c>
      <c r="H105" s="63">
        <f>SUM(G105)</f>
        <v>100</v>
      </c>
    </row>
    <row r="106" spans="1:8" ht="15.75">
      <c r="A106" s="1"/>
      <c r="B106" s="1"/>
      <c r="C106" s="1"/>
      <c r="D106" s="1"/>
      <c r="E106" s="1"/>
      <c r="F106" s="40" t="s">
        <v>1590</v>
      </c>
      <c r="G106" s="584"/>
      <c r="H106" s="63">
        <f>SUM(H100:H105)</f>
        <v>9902.33</v>
      </c>
    </row>
    <row r="107" spans="1:8" ht="15.75">
      <c r="A107" s="1"/>
      <c r="B107" s="1" t="s">
        <v>4164</v>
      </c>
      <c r="C107" s="1"/>
      <c r="D107" s="1"/>
      <c r="E107" s="1"/>
      <c r="F107" s="40" t="s">
        <v>1571</v>
      </c>
      <c r="G107" s="67"/>
      <c r="H107" s="99">
        <f>FLOOR(H106*0.15,0.01)</f>
        <v>1485.34</v>
      </c>
    </row>
    <row r="108" spans="1:8" ht="15.75">
      <c r="A108" s="27" t="s">
        <v>3197</v>
      </c>
      <c r="B108" s="99">
        <f>+H108/10</f>
        <v>1138.7670000000001</v>
      </c>
      <c r="C108" s="1" t="s">
        <v>3198</v>
      </c>
      <c r="D108" s="1"/>
      <c r="E108" s="1"/>
      <c r="F108" s="40" t="s">
        <v>1593</v>
      </c>
      <c r="G108" s="67"/>
      <c r="H108" s="99">
        <f>SUM(H106:H107)</f>
        <v>11387.67</v>
      </c>
    </row>
    <row r="109" spans="1:8" ht="15.75">
      <c r="A109" s="27"/>
      <c r="B109" s="141"/>
      <c r="C109" s="1"/>
      <c r="D109" s="1"/>
      <c r="E109" s="1"/>
      <c r="F109" s="40"/>
      <c r="G109" s="67"/>
      <c r="H109" s="141"/>
    </row>
    <row r="110" spans="1:8" ht="15.75">
      <c r="A110" s="27"/>
      <c r="B110" s="141"/>
      <c r="C110" s="1"/>
      <c r="D110" s="1"/>
      <c r="E110" s="1"/>
      <c r="F110" s="40"/>
      <c r="G110" s="67"/>
      <c r="H110" s="141"/>
    </row>
    <row r="111" spans="1:8" ht="18">
      <c r="A111" s="262">
        <f>+A95+1</f>
        <v>9</v>
      </c>
      <c r="B111" s="1621" t="s">
        <v>3515</v>
      </c>
      <c r="C111" s="1621"/>
      <c r="D111" s="1621"/>
      <c r="E111" s="1621"/>
      <c r="F111" s="1621"/>
      <c r="G111" s="1621"/>
      <c r="H111" s="1621"/>
    </row>
    <row r="112" spans="1:8" ht="18">
      <c r="A112" s="588" t="s">
        <v>3523</v>
      </c>
      <c r="B112" s="1660" t="s">
        <v>3514</v>
      </c>
      <c r="C112" s="1621"/>
      <c r="D112" s="1621"/>
      <c r="E112" s="1621"/>
      <c r="F112" s="1621"/>
      <c r="G112" s="1621"/>
      <c r="H112" s="1621"/>
    </row>
    <row r="113" spans="1:8" ht="15">
      <c r="A113" s="1"/>
      <c r="B113" s="1568" t="s">
        <v>3516</v>
      </c>
      <c r="C113" s="1568"/>
      <c r="D113" s="1568"/>
      <c r="E113" s="1568"/>
      <c r="F113" s="1568"/>
      <c r="G113" s="1568"/>
      <c r="H113" s="1568"/>
    </row>
    <row r="114" spans="1:8" ht="31.5">
      <c r="A114" s="1"/>
      <c r="B114" s="68" t="s">
        <v>3156</v>
      </c>
      <c r="C114" s="68" t="s">
        <v>3157</v>
      </c>
      <c r="D114" s="68" t="s">
        <v>3158</v>
      </c>
      <c r="E114" s="68" t="s">
        <v>3159</v>
      </c>
      <c r="F114" s="68" t="s">
        <v>3160</v>
      </c>
      <c r="G114" s="68" t="s">
        <v>3161</v>
      </c>
      <c r="H114" s="68" t="s">
        <v>1586</v>
      </c>
    </row>
    <row r="115" spans="1:8" ht="17.25">
      <c r="A115" s="1"/>
      <c r="B115" s="1564" t="s">
        <v>1587</v>
      </c>
      <c r="C115" s="58" t="s">
        <v>3517</v>
      </c>
      <c r="D115" s="678">
        <v>4</v>
      </c>
      <c r="E115" s="53" t="s">
        <v>1589</v>
      </c>
      <c r="F115" s="668">
        <v>829.33</v>
      </c>
      <c r="G115" s="109">
        <f>D115*F115</f>
        <v>3317.32</v>
      </c>
      <c r="H115" s="109"/>
    </row>
    <row r="116" spans="1:8" ht="17.25">
      <c r="A116" s="1"/>
      <c r="B116" s="1565"/>
      <c r="C116" s="80" t="s">
        <v>3518</v>
      </c>
      <c r="D116" s="678">
        <v>1</v>
      </c>
      <c r="E116" s="53" t="s">
        <v>1589</v>
      </c>
      <c r="F116" s="668">
        <f>'update Rate'!O511</f>
        <v>940</v>
      </c>
      <c r="G116" s="109">
        <f>FLOOR(D116*F116,0.01)</f>
        <v>940</v>
      </c>
      <c r="H116" s="109"/>
    </row>
    <row r="117" spans="1:8" ht="17.25">
      <c r="A117" s="1"/>
      <c r="B117" s="1565"/>
      <c r="C117" s="80" t="s">
        <v>736</v>
      </c>
      <c r="D117" s="678">
        <v>1</v>
      </c>
      <c r="E117" s="53" t="s">
        <v>1589</v>
      </c>
      <c r="F117" s="587">
        <f>'update Rate'!O6</f>
        <v>1330</v>
      </c>
      <c r="G117" s="109">
        <f>FLOOR(D117*F117,0.01)</f>
        <v>1330</v>
      </c>
      <c r="H117" s="109"/>
    </row>
    <row r="118" spans="1:8" ht="17.25">
      <c r="A118" s="1"/>
      <c r="B118" s="1566"/>
      <c r="C118" s="56" t="s">
        <v>1588</v>
      </c>
      <c r="D118" s="679">
        <v>2</v>
      </c>
      <c r="E118" s="56" t="s">
        <v>1589</v>
      </c>
      <c r="F118" s="586">
        <f>'update Rate'!O5</f>
        <v>1000</v>
      </c>
      <c r="G118" s="63">
        <f>FLOOR(D118*F118,0.01)</f>
        <v>2000</v>
      </c>
      <c r="H118" s="63">
        <f>+G118+G117+G116+G115</f>
        <v>7587.32</v>
      </c>
    </row>
    <row r="119" spans="1:8" ht="17.25">
      <c r="A119" s="1"/>
      <c r="B119" s="1564" t="s">
        <v>2185</v>
      </c>
      <c r="C119" s="64" t="s">
        <v>3804</v>
      </c>
      <c r="D119" s="44">
        <v>15</v>
      </c>
      <c r="E119" s="64" t="s">
        <v>1526</v>
      </c>
      <c r="F119" s="64" t="s">
        <v>3726</v>
      </c>
      <c r="G119" s="99">
        <v>300</v>
      </c>
      <c r="H119" s="109"/>
    </row>
    <row r="120" spans="1:8" ht="395.25">
      <c r="A120" s="1"/>
      <c r="B120" s="1565"/>
      <c r="C120" s="676" t="s">
        <v>3805</v>
      </c>
      <c r="D120" s="650" t="s">
        <v>2995</v>
      </c>
      <c r="E120" s="56" t="s">
        <v>2993</v>
      </c>
      <c r="F120" s="64" t="s">
        <v>3726</v>
      </c>
      <c r="G120" s="63">
        <v>20000</v>
      </c>
      <c r="H120" s="109"/>
    </row>
    <row r="121" spans="1:8" ht="25.5">
      <c r="A121" s="1"/>
      <c r="B121" s="65"/>
      <c r="C121" s="675" t="s">
        <v>3823</v>
      </c>
      <c r="D121" s="677" t="s">
        <v>2995</v>
      </c>
      <c r="E121" s="64" t="s">
        <v>2993</v>
      </c>
      <c r="F121" s="64" t="s">
        <v>3726</v>
      </c>
      <c r="G121" s="99">
        <v>5000</v>
      </c>
      <c r="H121" s="63">
        <f>SUM(G119:G121)</f>
        <v>25300</v>
      </c>
    </row>
    <row r="122" spans="1:8" ht="17.25">
      <c r="A122" s="1"/>
      <c r="B122" s="1562" t="s">
        <v>1994</v>
      </c>
      <c r="C122" s="53" t="s">
        <v>3824</v>
      </c>
      <c r="D122" s="42"/>
      <c r="E122" s="53"/>
      <c r="F122" s="178"/>
      <c r="G122" s="109"/>
      <c r="H122" s="109"/>
    </row>
    <row r="123" spans="1:8" ht="17.25">
      <c r="A123" s="1"/>
      <c r="B123" s="1604"/>
      <c r="C123" s="56" t="s">
        <v>3807</v>
      </c>
      <c r="D123" s="43">
        <v>8</v>
      </c>
      <c r="E123" s="56" t="s">
        <v>2635</v>
      </c>
      <c r="F123" s="64" t="s">
        <v>3726</v>
      </c>
      <c r="G123" s="63">
        <v>16000</v>
      </c>
      <c r="H123" s="63">
        <f>G123</f>
        <v>16000</v>
      </c>
    </row>
    <row r="124" spans="1:8" ht="15.75">
      <c r="A124" s="1"/>
      <c r="B124" s="1"/>
      <c r="C124" s="1"/>
      <c r="D124" s="1"/>
      <c r="E124" s="1"/>
      <c r="F124" s="40" t="s">
        <v>1590</v>
      </c>
      <c r="G124" s="584"/>
      <c r="H124" s="99">
        <f>SUM(H118:H123)</f>
        <v>48887.32</v>
      </c>
    </row>
    <row r="125" spans="1:8" ht="15.75">
      <c r="A125" s="1"/>
      <c r="B125" s="1" t="s">
        <v>3853</v>
      </c>
      <c r="C125" s="1"/>
      <c r="D125" s="1"/>
      <c r="E125" s="1"/>
      <c r="F125" s="40" t="s">
        <v>1571</v>
      </c>
      <c r="G125" s="67"/>
      <c r="H125" s="99">
        <f>FLOOR(H124*0.15,0.01)</f>
        <v>7333.09</v>
      </c>
    </row>
    <row r="126" spans="1:8" ht="15.75">
      <c r="A126" s="27" t="s">
        <v>3197</v>
      </c>
      <c r="B126" s="99">
        <f>+H126</f>
        <v>56220.41</v>
      </c>
      <c r="C126" s="1" t="s">
        <v>3198</v>
      </c>
      <c r="D126" s="1"/>
      <c r="E126" s="1"/>
      <c r="F126" s="40" t="s">
        <v>1593</v>
      </c>
      <c r="G126" s="67"/>
      <c r="H126" s="670">
        <f>SUM(H124:H125)</f>
        <v>56220.41</v>
      </c>
    </row>
    <row r="127" spans="1:8" ht="15.75">
      <c r="A127" s="27"/>
      <c r="B127" s="141"/>
      <c r="C127" s="1"/>
      <c r="D127" s="1"/>
      <c r="E127" s="1"/>
      <c r="F127" s="40"/>
      <c r="G127" s="67"/>
      <c r="H127" s="141"/>
    </row>
    <row r="128" spans="1:8" ht="15.75">
      <c r="A128" s="27"/>
      <c r="B128" s="141"/>
      <c r="C128" s="1"/>
      <c r="D128" s="1"/>
      <c r="E128" s="1"/>
      <c r="F128" s="40"/>
      <c r="G128" s="67"/>
      <c r="H128" s="141"/>
    </row>
    <row r="129" spans="1:8" ht="15.75">
      <c r="A129" s="27"/>
      <c r="B129" s="141"/>
      <c r="C129" s="1"/>
      <c r="D129" s="1"/>
      <c r="E129" s="1"/>
      <c r="F129" s="40"/>
      <c r="G129" s="67"/>
      <c r="H129" s="141"/>
    </row>
    <row r="130" spans="1:8" ht="15.75">
      <c r="A130" s="27"/>
      <c r="B130" s="141"/>
      <c r="C130" s="1"/>
      <c r="D130" s="1"/>
      <c r="E130" s="1"/>
      <c r="F130" s="40"/>
      <c r="G130" s="67"/>
      <c r="H130" s="141"/>
    </row>
    <row r="131" spans="1:8" ht="15.75">
      <c r="A131" s="27"/>
      <c r="B131" s="141"/>
      <c r="C131" s="1"/>
      <c r="D131" s="1"/>
      <c r="E131" s="1"/>
      <c r="F131" s="40"/>
      <c r="G131" s="67"/>
      <c r="H131" s="141"/>
    </row>
    <row r="132" spans="1:8" ht="15.75">
      <c r="A132" s="27"/>
      <c r="B132" s="141"/>
      <c r="C132" s="1"/>
      <c r="D132" s="1"/>
      <c r="E132" s="1"/>
      <c r="F132" s="40"/>
      <c r="G132" s="67"/>
      <c r="H132" s="141"/>
    </row>
    <row r="133" spans="1:8" ht="15.75">
      <c r="A133" s="27"/>
      <c r="B133" s="141"/>
      <c r="C133" s="1"/>
      <c r="D133" s="1"/>
      <c r="E133" s="1"/>
      <c r="F133" s="40"/>
      <c r="G133" s="67"/>
      <c r="H133" s="141"/>
    </row>
    <row r="134" spans="1:8" ht="15.75">
      <c r="A134" s="27"/>
      <c r="B134" s="141"/>
      <c r="C134" s="1"/>
      <c r="D134" s="1"/>
      <c r="E134" s="1"/>
      <c r="F134" s="40"/>
      <c r="G134" s="67"/>
      <c r="H134" s="141"/>
    </row>
    <row r="135" spans="1:8" ht="18">
      <c r="A135" s="262">
        <f>+A111+1</f>
        <v>10</v>
      </c>
      <c r="B135" s="1621" t="s">
        <v>1675</v>
      </c>
      <c r="C135" s="1621"/>
      <c r="D135" s="1621"/>
      <c r="E135" s="1621"/>
      <c r="F135" s="1621"/>
      <c r="G135" s="1621"/>
      <c r="H135" s="1621"/>
    </row>
    <row r="136" spans="1:8" ht="18">
      <c r="A136" s="588" t="s">
        <v>4013</v>
      </c>
      <c r="B136" s="1621" t="s">
        <v>1676</v>
      </c>
      <c r="C136" s="1621"/>
      <c r="D136" s="1621"/>
      <c r="E136" s="1621"/>
      <c r="F136" s="1621"/>
      <c r="G136" s="1621"/>
      <c r="H136" s="1621"/>
    </row>
    <row r="137" spans="1:8" ht="15">
      <c r="A137" s="1"/>
      <c r="B137" s="1568" t="s">
        <v>2377</v>
      </c>
      <c r="C137" s="1568"/>
      <c r="D137" s="1568"/>
      <c r="E137" s="1568"/>
      <c r="F137" s="1568"/>
      <c r="G137" s="1568"/>
      <c r="H137" s="1568"/>
    </row>
    <row r="138" spans="1:8" ht="31.5">
      <c r="A138" s="1"/>
      <c r="B138" s="68" t="s">
        <v>3156</v>
      </c>
      <c r="C138" s="68" t="s">
        <v>3157</v>
      </c>
      <c r="D138" s="68" t="s">
        <v>3158</v>
      </c>
      <c r="E138" s="68" t="s">
        <v>3159</v>
      </c>
      <c r="F138" s="68" t="s">
        <v>3160</v>
      </c>
      <c r="G138" s="68" t="s">
        <v>3161</v>
      </c>
      <c r="H138" s="68" t="s">
        <v>1586</v>
      </c>
    </row>
    <row r="139" spans="1:8" ht="15.75">
      <c r="A139" s="1"/>
      <c r="B139" s="68" t="s">
        <v>1587</v>
      </c>
      <c r="C139" s="68" t="s">
        <v>1588</v>
      </c>
      <c r="D139" s="247">
        <v>0.7</v>
      </c>
      <c r="E139" s="68" t="s">
        <v>1589</v>
      </c>
      <c r="F139" s="101">
        <f>'update Rate'!O5</f>
        <v>1000</v>
      </c>
      <c r="G139" s="99">
        <f>FLOOR(D139*F139,0.01)</f>
        <v>700</v>
      </c>
      <c r="H139" s="99">
        <f>(G139)</f>
        <v>700</v>
      </c>
    </row>
    <row r="140" spans="1:8" ht="15.75">
      <c r="A140" s="1"/>
      <c r="B140" s="70" t="s">
        <v>1994</v>
      </c>
      <c r="C140" s="71" t="s">
        <v>1995</v>
      </c>
      <c r="D140" s="25"/>
      <c r="E140" s="25"/>
      <c r="F140" s="105"/>
      <c r="G140" s="104"/>
      <c r="H140" s="101">
        <f>INT(H139*0.03*100)/100</f>
        <v>21</v>
      </c>
    </row>
    <row r="141" spans="1:8" ht="15.75">
      <c r="A141" s="1"/>
      <c r="B141" s="1"/>
      <c r="C141" s="1"/>
      <c r="D141" s="1"/>
      <c r="E141" s="1"/>
      <c r="F141" s="40" t="s">
        <v>1590</v>
      </c>
      <c r="G141" s="40"/>
      <c r="H141" s="101">
        <f>SUM(H139:H140)</f>
        <v>721</v>
      </c>
    </row>
    <row r="142" spans="1:8" ht="15.75">
      <c r="A142" s="1"/>
      <c r="B142" s="1"/>
      <c r="C142" s="1"/>
      <c r="D142" s="1"/>
      <c r="E142" s="1"/>
      <c r="F142" s="40" t="s">
        <v>1571</v>
      </c>
      <c r="G142" s="40"/>
      <c r="H142" s="99">
        <f>FLOOR(H141*0.15,0.01)</f>
        <v>108.15</v>
      </c>
    </row>
    <row r="143" spans="1:8" ht="15.75">
      <c r="A143" s="1"/>
      <c r="B143" s="1" t="s">
        <v>3440</v>
      </c>
      <c r="C143" s="1"/>
      <c r="D143" s="1"/>
      <c r="E143" s="1"/>
      <c r="F143" s="40" t="s">
        <v>1593</v>
      </c>
      <c r="G143" s="40"/>
      <c r="H143" s="99">
        <f>SUM(H141:H142)</f>
        <v>829.15</v>
      </c>
    </row>
    <row r="144" spans="1:8" ht="15">
      <c r="A144" s="27" t="s">
        <v>3197</v>
      </c>
      <c r="B144" s="99">
        <f>+H143</f>
        <v>829.15</v>
      </c>
      <c r="C144" s="1" t="s">
        <v>3198</v>
      </c>
      <c r="D144" s="1"/>
      <c r="E144" s="1"/>
      <c r="F144" s="1"/>
      <c r="G144" s="1"/>
      <c r="H144" s="1"/>
    </row>
    <row r="145" spans="1:8" ht="15">
      <c r="A145" s="1"/>
      <c r="B145" s="1"/>
      <c r="C145" s="1"/>
      <c r="D145" s="1"/>
      <c r="E145" s="1"/>
      <c r="F145" s="1"/>
      <c r="G145" s="1"/>
      <c r="H145" s="1"/>
    </row>
    <row r="146" spans="1:8" ht="15">
      <c r="A146" s="1"/>
      <c r="B146" s="1"/>
      <c r="C146" s="1"/>
      <c r="D146" s="1"/>
      <c r="E146" s="1"/>
      <c r="F146" s="1"/>
      <c r="G146" s="1"/>
      <c r="H146" s="1"/>
    </row>
    <row r="147" spans="1:8" ht="18">
      <c r="A147" s="262">
        <f>+A135+1</f>
        <v>11</v>
      </c>
      <c r="B147" s="1621" t="s">
        <v>1463</v>
      </c>
      <c r="C147" s="1621"/>
      <c r="D147" s="1621"/>
      <c r="E147" s="1621"/>
      <c r="F147" s="1621"/>
      <c r="G147" s="1621"/>
      <c r="H147" s="1621"/>
    </row>
    <row r="148" spans="1:8" ht="18">
      <c r="A148" s="588" t="s">
        <v>4013</v>
      </c>
      <c r="B148" s="1621" t="s">
        <v>2599</v>
      </c>
      <c r="C148" s="1621"/>
      <c r="D148" s="1621"/>
      <c r="E148" s="1621"/>
      <c r="F148" s="1621"/>
      <c r="G148" s="1621"/>
      <c r="H148" s="1621"/>
    </row>
    <row r="149" spans="1:8" ht="15">
      <c r="A149" s="1"/>
      <c r="B149" s="1568" t="s">
        <v>2377</v>
      </c>
      <c r="C149" s="1568"/>
      <c r="D149" s="1568"/>
      <c r="E149" s="1568"/>
      <c r="F149" s="1568"/>
      <c r="G149" s="1568"/>
      <c r="H149" s="1568"/>
    </row>
    <row r="150" spans="1:8" ht="31.5">
      <c r="A150" s="1"/>
      <c r="B150" s="68" t="s">
        <v>3156</v>
      </c>
      <c r="C150" s="68" t="s">
        <v>3157</v>
      </c>
      <c r="D150" s="68" t="s">
        <v>3158</v>
      </c>
      <c r="E150" s="68" t="s">
        <v>3159</v>
      </c>
      <c r="F150" s="68" t="s">
        <v>3160</v>
      </c>
      <c r="G150" s="68" t="s">
        <v>3161</v>
      </c>
      <c r="H150" s="68" t="s">
        <v>1586</v>
      </c>
    </row>
    <row r="151" spans="1:8" ht="15.75">
      <c r="A151" s="1"/>
      <c r="B151" s="68" t="s">
        <v>1587</v>
      </c>
      <c r="C151" s="68" t="s">
        <v>1588</v>
      </c>
      <c r="D151" s="247">
        <v>0.8</v>
      </c>
      <c r="E151" s="68" t="s">
        <v>1589</v>
      </c>
      <c r="F151" s="101">
        <f>'update Rate'!O5</f>
        <v>1000</v>
      </c>
      <c r="G151" s="99">
        <f>FLOOR(D151*F151,0.01)</f>
        <v>800</v>
      </c>
      <c r="H151" s="99">
        <f>(G151)</f>
        <v>800</v>
      </c>
    </row>
    <row r="152" spans="1:8" ht="31.5">
      <c r="A152" s="1"/>
      <c r="B152" s="68" t="s">
        <v>1994</v>
      </c>
      <c r="C152" s="1661" t="s">
        <v>1995</v>
      </c>
      <c r="D152" s="1662"/>
      <c r="E152" s="1662"/>
      <c r="F152" s="1662"/>
      <c r="G152" s="112"/>
      <c r="H152" s="101">
        <f>INT(H151*0.03*100)/100</f>
        <v>24</v>
      </c>
    </row>
    <row r="153" spans="1:8" ht="15.75">
      <c r="A153" s="1"/>
      <c r="B153" s="1"/>
      <c r="C153" s="1"/>
      <c r="D153" s="1"/>
      <c r="E153" s="40"/>
      <c r="F153" s="40" t="s">
        <v>1590</v>
      </c>
      <c r="G153" s="72"/>
      <c r="H153" s="101">
        <f>SUM(H151:H152)</f>
        <v>824</v>
      </c>
    </row>
    <row r="154" spans="1:8" ht="15.75">
      <c r="A154" s="1"/>
      <c r="B154" s="1"/>
      <c r="C154" s="1"/>
      <c r="D154" s="1"/>
      <c r="E154" s="40"/>
      <c r="F154" s="40" t="s">
        <v>1571</v>
      </c>
      <c r="G154" s="40"/>
      <c r="H154" s="99">
        <f>FLOOR(H153*0.15,0.01)</f>
        <v>123.60000000000001</v>
      </c>
    </row>
    <row r="155" spans="1:8" ht="15.75">
      <c r="A155" s="1"/>
      <c r="B155" s="1" t="s">
        <v>3440</v>
      </c>
      <c r="C155" s="1"/>
      <c r="D155" s="1"/>
      <c r="E155" s="40"/>
      <c r="F155" s="40" t="s">
        <v>1593</v>
      </c>
      <c r="G155" s="40"/>
      <c r="H155" s="101">
        <f>SUM(H153:H154)</f>
        <v>947.6</v>
      </c>
    </row>
    <row r="156" spans="1:8" ht="15">
      <c r="A156" s="27" t="s">
        <v>3197</v>
      </c>
      <c r="B156" s="99">
        <f>+H155</f>
        <v>947.6</v>
      </c>
      <c r="C156" s="1" t="s">
        <v>3198</v>
      </c>
      <c r="D156" s="1"/>
      <c r="E156" s="1"/>
      <c r="F156" s="1"/>
      <c r="G156" s="1"/>
      <c r="H156" s="1"/>
    </row>
    <row r="157" spans="1:8" ht="15">
      <c r="A157" s="27"/>
      <c r="B157" s="141"/>
      <c r="C157" s="1"/>
      <c r="D157" s="1"/>
      <c r="E157" s="1"/>
      <c r="F157" s="1"/>
      <c r="G157" s="1"/>
      <c r="H157" s="1"/>
    </row>
    <row r="158" spans="1:8" ht="15">
      <c r="A158" s="27"/>
      <c r="B158" s="141"/>
      <c r="C158" s="1"/>
      <c r="D158" s="1"/>
      <c r="E158" s="1"/>
      <c r="F158" s="1"/>
      <c r="G158" s="1"/>
      <c r="H158" s="1"/>
    </row>
    <row r="159" spans="1:8" ht="15">
      <c r="A159" s="27"/>
      <c r="B159" s="141"/>
      <c r="C159" s="1"/>
      <c r="D159" s="1"/>
      <c r="E159" s="1"/>
      <c r="F159" s="1"/>
      <c r="G159" s="1"/>
      <c r="H159" s="1"/>
    </row>
    <row r="160" spans="1:8" ht="15">
      <c r="A160" s="27"/>
      <c r="B160" s="141"/>
      <c r="C160" s="1"/>
      <c r="D160" s="1"/>
      <c r="E160" s="1"/>
      <c r="F160" s="1"/>
      <c r="G160" s="1"/>
      <c r="H160" s="1"/>
    </row>
    <row r="161" spans="1:8" ht="15">
      <c r="A161" s="27"/>
      <c r="B161" s="141"/>
      <c r="C161" s="1"/>
      <c r="D161" s="1"/>
      <c r="E161" s="1"/>
      <c r="F161" s="1"/>
      <c r="G161" s="1"/>
      <c r="H161" s="1"/>
    </row>
    <row r="162" spans="1:8" ht="18">
      <c r="A162" s="262">
        <f>+A147+1</f>
        <v>12</v>
      </c>
      <c r="B162" s="1621" t="s">
        <v>3524</v>
      </c>
      <c r="C162" s="1621"/>
      <c r="D162" s="1621"/>
      <c r="E162" s="1621"/>
      <c r="F162" s="1621"/>
      <c r="G162" s="1621"/>
      <c r="H162" s="1621"/>
    </row>
    <row r="163" spans="1:8" ht="18">
      <c r="A163" s="588" t="s">
        <v>4013</v>
      </c>
      <c r="B163" s="1621" t="s">
        <v>2599</v>
      </c>
      <c r="C163" s="1621"/>
      <c r="D163" s="1621"/>
      <c r="E163" s="1621"/>
      <c r="F163" s="1621"/>
      <c r="G163" s="1621"/>
      <c r="H163" s="1621"/>
    </row>
    <row r="164" spans="1:8" ht="15">
      <c r="A164" s="1"/>
      <c r="B164" s="1568" t="s">
        <v>2377</v>
      </c>
      <c r="C164" s="1568"/>
      <c r="D164" s="1568"/>
      <c r="E164" s="1568"/>
      <c r="F164" s="1568"/>
      <c r="G164" s="1568"/>
      <c r="H164" s="1568"/>
    </row>
    <row r="165" spans="1:8" ht="31.5">
      <c r="A165" s="1"/>
      <c r="B165" s="68" t="s">
        <v>3156</v>
      </c>
      <c r="C165" s="68" t="s">
        <v>3157</v>
      </c>
      <c r="D165" s="68" t="s">
        <v>3158</v>
      </c>
      <c r="E165" s="68" t="s">
        <v>3159</v>
      </c>
      <c r="F165" s="68" t="s">
        <v>3160</v>
      </c>
      <c r="G165" s="68" t="s">
        <v>3161</v>
      </c>
      <c r="H165" s="68" t="s">
        <v>1586</v>
      </c>
    </row>
    <row r="166" spans="1:8" ht="15.75">
      <c r="A166" s="1"/>
      <c r="B166" s="68" t="s">
        <v>1587</v>
      </c>
      <c r="C166" s="68" t="s">
        <v>1588</v>
      </c>
      <c r="D166" s="247">
        <v>3</v>
      </c>
      <c r="E166" s="68" t="s">
        <v>1589</v>
      </c>
      <c r="F166" s="101">
        <f>'update Rate'!O5</f>
        <v>1000</v>
      </c>
      <c r="G166" s="99">
        <f>FLOOR(D166*F166,0.01)</f>
        <v>3000</v>
      </c>
      <c r="H166" s="99">
        <f>(G166)</f>
        <v>3000</v>
      </c>
    </row>
    <row r="167" spans="1:8" ht="31.5">
      <c r="A167" s="1"/>
      <c r="B167" s="68" t="s">
        <v>1994</v>
      </c>
      <c r="C167" s="1661" t="s">
        <v>1995</v>
      </c>
      <c r="D167" s="1662"/>
      <c r="E167" s="1662"/>
      <c r="F167" s="1662"/>
      <c r="G167" s="112"/>
      <c r="H167" s="101">
        <f>INT(H166*0.03*100)/100</f>
        <v>90</v>
      </c>
    </row>
    <row r="168" spans="1:8" ht="15.75">
      <c r="A168" s="1"/>
      <c r="B168" s="1"/>
      <c r="C168" s="1"/>
      <c r="D168" s="1"/>
      <c r="E168" s="40"/>
      <c r="F168" s="40" t="s">
        <v>1590</v>
      </c>
      <c r="G168" s="72"/>
      <c r="H168" s="101">
        <f>SUM(H166:H167)</f>
        <v>3090</v>
      </c>
    </row>
    <row r="169" spans="1:8" ht="15.75">
      <c r="A169" s="1"/>
      <c r="B169" s="1"/>
      <c r="C169" s="1"/>
      <c r="D169" s="1"/>
      <c r="E169" s="40"/>
      <c r="F169" s="40" t="s">
        <v>1571</v>
      </c>
      <c r="G169" s="40"/>
      <c r="H169" s="99">
        <f>FLOOR(H168*0.15,0.01)</f>
        <v>463.5</v>
      </c>
    </row>
    <row r="170" spans="1:8" ht="15.75">
      <c r="A170" s="1"/>
      <c r="B170" s="1" t="s">
        <v>3440</v>
      </c>
      <c r="C170" s="1"/>
      <c r="D170" s="1"/>
      <c r="E170" s="40"/>
      <c r="F170" s="40" t="s">
        <v>1593</v>
      </c>
      <c r="G170" s="40"/>
      <c r="H170" s="101">
        <f>SUM(H168:H169)</f>
        <v>3553.5</v>
      </c>
    </row>
    <row r="171" spans="1:8" ht="15">
      <c r="A171" s="27" t="s">
        <v>3197</v>
      </c>
      <c r="B171" s="99">
        <f>+H170</f>
        <v>3553.5</v>
      </c>
      <c r="C171" s="1" t="s">
        <v>3198</v>
      </c>
      <c r="D171" s="1"/>
      <c r="E171" s="1"/>
      <c r="F171" s="1"/>
      <c r="G171" s="1"/>
      <c r="H171" s="1"/>
    </row>
    <row r="172" spans="1:8" ht="15">
      <c r="A172" s="1"/>
      <c r="B172" s="1"/>
      <c r="C172" s="1"/>
      <c r="D172" s="1"/>
      <c r="E172" s="1"/>
      <c r="F172" s="1"/>
      <c r="G172" s="1"/>
      <c r="H172" s="3"/>
    </row>
    <row r="173" spans="1:8" ht="15">
      <c r="A173" s="1"/>
      <c r="B173" s="1"/>
      <c r="C173" s="1"/>
      <c r="D173" s="1"/>
      <c r="E173" s="1"/>
      <c r="F173" s="1"/>
      <c r="G173" s="1"/>
      <c r="H173" s="3"/>
    </row>
    <row r="174" spans="1:8" ht="15">
      <c r="A174" s="1"/>
      <c r="B174" s="1"/>
      <c r="C174" s="1"/>
      <c r="D174" s="1"/>
      <c r="E174" s="1"/>
      <c r="F174" s="1"/>
      <c r="G174" s="1"/>
      <c r="H174" s="3"/>
    </row>
    <row r="175" spans="1:8" ht="18">
      <c r="A175" s="262">
        <f>+A162+1</f>
        <v>13</v>
      </c>
      <c r="B175" s="1621" t="s">
        <v>2633</v>
      </c>
      <c r="C175" s="1621"/>
      <c r="D175" s="1621"/>
      <c r="E175" s="1621"/>
      <c r="F175" s="1621"/>
      <c r="G175" s="1621"/>
      <c r="H175" s="1621"/>
    </row>
    <row r="176" spans="1:8" ht="18">
      <c r="A176" s="588" t="s">
        <v>4014</v>
      </c>
      <c r="B176" s="1621" t="s">
        <v>2940</v>
      </c>
      <c r="C176" s="1621"/>
      <c r="D176" s="1621"/>
      <c r="E176" s="1621"/>
      <c r="F176" s="1621"/>
      <c r="G176" s="1621"/>
      <c r="H176" s="1621"/>
    </row>
    <row r="177" spans="1:8" ht="15">
      <c r="A177" s="1"/>
      <c r="B177" s="1568" t="s">
        <v>2377</v>
      </c>
      <c r="C177" s="1568"/>
      <c r="D177" s="1568"/>
      <c r="E177" s="1568"/>
      <c r="F177" s="1568"/>
      <c r="G177" s="1568"/>
      <c r="H177" s="1568"/>
    </row>
    <row r="178" spans="1:8" ht="31.5">
      <c r="A178" s="1"/>
      <c r="B178" s="68" t="s">
        <v>3156</v>
      </c>
      <c r="C178" s="68" t="s">
        <v>3157</v>
      </c>
      <c r="D178" s="68" t="s">
        <v>3158</v>
      </c>
      <c r="E178" s="68" t="s">
        <v>3159</v>
      </c>
      <c r="F178" s="68" t="s">
        <v>3160</v>
      </c>
      <c r="G178" s="68" t="s">
        <v>3161</v>
      </c>
      <c r="H178" s="68" t="s">
        <v>1586</v>
      </c>
    </row>
    <row r="179" spans="1:8" ht="15.75">
      <c r="A179" s="1"/>
      <c r="B179" s="58" t="s">
        <v>1587</v>
      </c>
      <c r="C179" s="58" t="s">
        <v>1588</v>
      </c>
      <c r="D179" s="85">
        <v>0.5</v>
      </c>
      <c r="E179" s="58" t="s">
        <v>1589</v>
      </c>
      <c r="F179" s="107">
        <f>'update Rate'!F5</f>
        <v>415</v>
      </c>
      <c r="G179" s="110">
        <f>FLOOR(D179*F179,0.01)</f>
        <v>207.5</v>
      </c>
      <c r="H179" s="110">
        <f>+G179</f>
        <v>207.5</v>
      </c>
    </row>
    <row r="180" spans="1:8" ht="15.75">
      <c r="A180" s="1"/>
      <c r="B180" s="1564" t="s">
        <v>2185</v>
      </c>
      <c r="C180" s="55" t="s">
        <v>1966</v>
      </c>
      <c r="D180" s="85">
        <v>1.5</v>
      </c>
      <c r="E180" s="55" t="s">
        <v>2378</v>
      </c>
      <c r="F180" s="107">
        <f>'update Rate'!O18</f>
        <v>318</v>
      </c>
      <c r="G180" s="110">
        <f>FLOOR(D180*F180,0.01)</f>
        <v>477</v>
      </c>
      <c r="H180" s="110"/>
    </row>
    <row r="181" spans="1:8" ht="15.75">
      <c r="A181" s="1"/>
      <c r="B181" s="1566"/>
      <c r="C181" s="56" t="s">
        <v>3525</v>
      </c>
      <c r="D181" s="251">
        <v>5</v>
      </c>
      <c r="E181" s="56" t="s">
        <v>3526</v>
      </c>
      <c r="F181" s="122">
        <f>'update Rate'!O486</f>
        <v>0.28000000000000003</v>
      </c>
      <c r="G181" s="63">
        <f>FLOOR(D181*F181,0.01)</f>
        <v>1.4000000000000001</v>
      </c>
      <c r="H181" s="63">
        <f>+G181+G180</f>
        <v>478.4</v>
      </c>
    </row>
    <row r="182" spans="1:8" ht="15.75">
      <c r="A182" s="1"/>
      <c r="B182" s="1"/>
      <c r="C182" s="1"/>
      <c r="D182" s="1"/>
      <c r="E182" s="1"/>
      <c r="F182" s="40" t="s">
        <v>1590</v>
      </c>
      <c r="G182" s="113"/>
      <c r="H182" s="99">
        <f>SUM(H179:H181)</f>
        <v>685.9</v>
      </c>
    </row>
    <row r="183" spans="1:8" ht="15.75">
      <c r="A183" s="1"/>
      <c r="B183" s="1" t="s">
        <v>3440</v>
      </c>
      <c r="C183" s="1"/>
      <c r="D183" s="1"/>
      <c r="E183" s="1"/>
      <c r="F183" s="40" t="s">
        <v>1571</v>
      </c>
      <c r="G183" s="113"/>
      <c r="H183" s="99">
        <f>FLOOR(H182*0.15,0.01)</f>
        <v>102.88</v>
      </c>
    </row>
    <row r="184" spans="1:8" ht="15.75">
      <c r="A184" s="27" t="s">
        <v>3197</v>
      </c>
      <c r="B184" s="99">
        <f>+H184</f>
        <v>788.78</v>
      </c>
      <c r="C184" s="1" t="s">
        <v>3198</v>
      </c>
      <c r="D184" s="1"/>
      <c r="E184" s="1"/>
      <c r="F184" s="40" t="s">
        <v>1593</v>
      </c>
      <c r="G184" s="113"/>
      <c r="H184" s="99">
        <f>SUM(H182:H183)</f>
        <v>788.78</v>
      </c>
    </row>
    <row r="185" spans="1:8" ht="15">
      <c r="A185" s="1"/>
      <c r="B185" s="1"/>
      <c r="C185" s="1"/>
      <c r="D185" s="1"/>
      <c r="E185" s="1"/>
      <c r="F185" s="1"/>
      <c r="G185" s="1"/>
      <c r="H185" s="3"/>
    </row>
    <row r="186" spans="1:8" ht="18.75">
      <c r="A186" s="262" t="s">
        <v>4320</v>
      </c>
      <c r="B186" s="1621" t="s">
        <v>2633</v>
      </c>
      <c r="C186" s="1621"/>
      <c r="D186" s="1621"/>
      <c r="E186" s="1621"/>
      <c r="F186" s="1621"/>
      <c r="G186" s="1621"/>
      <c r="H186" s="1621"/>
    </row>
    <row r="187" spans="1:8" ht="18">
      <c r="A187" s="588" t="s">
        <v>4014</v>
      </c>
      <c r="B187" s="1621" t="s">
        <v>2940</v>
      </c>
      <c r="C187" s="1621"/>
      <c r="D187" s="1621"/>
      <c r="E187" s="1621"/>
      <c r="F187" s="1621"/>
      <c r="G187" s="1621"/>
      <c r="H187" s="1621"/>
    </row>
    <row r="188" spans="1:8" ht="15">
      <c r="A188" s="1"/>
      <c r="B188" s="1568" t="s">
        <v>2377</v>
      </c>
      <c r="C188" s="1568"/>
      <c r="D188" s="1568"/>
      <c r="E188" s="1568"/>
      <c r="F188" s="1568"/>
      <c r="G188" s="1568"/>
      <c r="H188" s="1568"/>
    </row>
    <row r="189" spans="1:8" ht="31.5">
      <c r="A189" s="1"/>
      <c r="B189" s="68" t="s">
        <v>3156</v>
      </c>
      <c r="C189" s="68" t="s">
        <v>3157</v>
      </c>
      <c r="D189" s="68" t="s">
        <v>3158</v>
      </c>
      <c r="E189" s="68" t="s">
        <v>3159</v>
      </c>
      <c r="F189" s="68" t="s">
        <v>3160</v>
      </c>
      <c r="G189" s="68" t="s">
        <v>3161</v>
      </c>
      <c r="H189" s="68" t="s">
        <v>1586</v>
      </c>
    </row>
    <row r="190" spans="1:8" ht="15.75">
      <c r="A190" s="1"/>
      <c r="B190" s="58" t="s">
        <v>1587</v>
      </c>
      <c r="C190" s="58" t="s">
        <v>1588</v>
      </c>
      <c r="D190" s="85">
        <v>0.5</v>
      </c>
      <c r="E190" s="58" t="s">
        <v>1589</v>
      </c>
      <c r="F190" s="107">
        <f>'update Rate'!O5</f>
        <v>1000</v>
      </c>
      <c r="G190" s="110">
        <f>FLOOR(D190*F190,0.01)</f>
        <v>500</v>
      </c>
      <c r="H190" s="110">
        <f>+G190</f>
        <v>500</v>
      </c>
    </row>
    <row r="191" spans="1:8" ht="15.75">
      <c r="A191" s="1"/>
      <c r="B191" s="1564" t="s">
        <v>2185</v>
      </c>
      <c r="C191" s="55"/>
      <c r="D191" s="85"/>
      <c r="E191" s="55"/>
      <c r="F191" s="107"/>
      <c r="G191" s="110"/>
      <c r="H191" s="110"/>
    </row>
    <row r="192" spans="1:8" ht="15.75">
      <c r="A192" s="1"/>
      <c r="B192" s="1566"/>
      <c r="C192" s="56" t="s">
        <v>3525</v>
      </c>
      <c r="D192" s="251">
        <v>5</v>
      </c>
      <c r="E192" s="56" t="s">
        <v>3526</v>
      </c>
      <c r="F192" s="122">
        <f>'update Rate'!O486</f>
        <v>0.28000000000000003</v>
      </c>
      <c r="G192" s="63">
        <f>FLOOR(D192*F192,0.01)</f>
        <v>1.4000000000000001</v>
      </c>
      <c r="H192" s="63">
        <f>+G192+G191</f>
        <v>1.4000000000000001</v>
      </c>
    </row>
    <row r="193" spans="1:8" ht="15.75">
      <c r="A193" s="1"/>
      <c r="B193" s="1"/>
      <c r="C193" s="1"/>
      <c r="D193" s="1"/>
      <c r="E193" s="1"/>
      <c r="F193" s="40" t="s">
        <v>1590</v>
      </c>
      <c r="G193" s="113"/>
      <c r="H193" s="99">
        <f>SUM(H190:H192)</f>
        <v>501.4</v>
      </c>
    </row>
    <row r="194" spans="1:8" ht="15.75">
      <c r="A194" s="1"/>
      <c r="B194" s="1" t="s">
        <v>3440</v>
      </c>
      <c r="C194" s="1"/>
      <c r="D194" s="1"/>
      <c r="E194" s="1"/>
      <c r="F194" s="40" t="s">
        <v>1571</v>
      </c>
      <c r="G194" s="113"/>
      <c r="H194" s="99">
        <f>FLOOR(H193*0.15,0.01)</f>
        <v>75.210000000000008</v>
      </c>
    </row>
    <row r="195" spans="1:8" ht="15.75">
      <c r="A195" s="27" t="s">
        <v>3197</v>
      </c>
      <c r="B195" s="99">
        <f>+H195</f>
        <v>576.61</v>
      </c>
      <c r="C195" s="1" t="s">
        <v>3198</v>
      </c>
      <c r="D195" s="1"/>
      <c r="E195" s="1"/>
      <c r="F195" s="40" t="s">
        <v>1593</v>
      </c>
      <c r="G195" s="113"/>
      <c r="H195" s="99">
        <f>SUM(H193:H194)</f>
        <v>576.61</v>
      </c>
    </row>
    <row r="196" spans="1:8" ht="15">
      <c r="A196" s="1"/>
      <c r="B196" s="1"/>
      <c r="C196" s="1"/>
      <c r="D196" s="1"/>
      <c r="E196" s="1"/>
      <c r="F196" s="1"/>
      <c r="G196" s="1"/>
      <c r="H196" s="3"/>
    </row>
    <row r="197" spans="1:8" ht="15">
      <c r="A197" s="1"/>
      <c r="B197" s="1"/>
      <c r="C197" s="1"/>
      <c r="D197" s="1"/>
      <c r="E197" s="1"/>
      <c r="F197" s="1"/>
      <c r="G197" s="1"/>
      <c r="H197" s="3"/>
    </row>
    <row r="198" spans="1:8" ht="15">
      <c r="A198" s="1"/>
      <c r="B198" s="1"/>
      <c r="C198" s="1"/>
      <c r="D198" s="1"/>
      <c r="E198" s="1"/>
      <c r="F198" s="1"/>
      <c r="G198" s="1"/>
      <c r="H198" s="3"/>
    </row>
    <row r="199" spans="1:8" ht="19.5">
      <c r="A199" s="262">
        <f>+A175+1</f>
        <v>14</v>
      </c>
      <c r="B199" s="1567" t="s">
        <v>2634</v>
      </c>
      <c r="C199" s="1567"/>
      <c r="D199" s="1567"/>
      <c r="E199" s="1567"/>
      <c r="F199" s="1567"/>
      <c r="G199" s="1567"/>
      <c r="H199" s="1567"/>
    </row>
    <row r="200" spans="1:8" ht="15.75">
      <c r="A200" s="588" t="s">
        <v>4014</v>
      </c>
      <c r="B200" s="1568" t="s">
        <v>2377</v>
      </c>
      <c r="C200" s="1568"/>
      <c r="D200" s="1568"/>
      <c r="E200" s="1568"/>
      <c r="F200" s="1568"/>
      <c r="G200" s="1568"/>
      <c r="H200" s="1568"/>
    </row>
    <row r="201" spans="1:8" ht="31.5">
      <c r="A201" s="1"/>
      <c r="B201" s="68" t="s">
        <v>3156</v>
      </c>
      <c r="C201" s="68" t="s">
        <v>3157</v>
      </c>
      <c r="D201" s="68" t="s">
        <v>3158</v>
      </c>
      <c r="E201" s="68" t="s">
        <v>3159</v>
      </c>
      <c r="F201" s="68" t="s">
        <v>3160</v>
      </c>
      <c r="G201" s="68" t="s">
        <v>3161</v>
      </c>
      <c r="H201" s="68" t="s">
        <v>1586</v>
      </c>
    </row>
    <row r="202" spans="1:8" ht="15.75">
      <c r="A202" s="1"/>
      <c r="B202" s="68" t="s">
        <v>1587</v>
      </c>
      <c r="C202" s="68" t="s">
        <v>1588</v>
      </c>
      <c r="D202" s="248">
        <v>0.25</v>
      </c>
      <c r="E202" s="68" t="s">
        <v>1589</v>
      </c>
      <c r="F202" s="101">
        <f>'update Rate'!O5</f>
        <v>1000</v>
      </c>
      <c r="G202" s="99">
        <f>FLOOR(D202*F202,0.01)</f>
        <v>250</v>
      </c>
      <c r="H202" s="99">
        <f>(G202)</f>
        <v>250</v>
      </c>
    </row>
    <row r="203" spans="1:8" ht="15.75">
      <c r="A203" s="1"/>
      <c r="B203" s="591" t="s">
        <v>2185</v>
      </c>
      <c r="C203" s="589" t="s">
        <v>1966</v>
      </c>
      <c r="D203" s="247">
        <v>1.3</v>
      </c>
      <c r="E203" s="64" t="s">
        <v>2378</v>
      </c>
      <c r="F203" s="101">
        <f>'update Rate'!O18</f>
        <v>318</v>
      </c>
      <c r="G203" s="99">
        <f>FLOOR(D203*F203,0.01)</f>
        <v>413.40000000000003</v>
      </c>
      <c r="H203" s="99">
        <f>+G203</f>
        <v>413.40000000000003</v>
      </c>
    </row>
    <row r="204" spans="1:8" ht="15.75">
      <c r="A204" s="1"/>
      <c r="B204" s="590"/>
      <c r="C204" s="1"/>
      <c r="D204" s="1"/>
      <c r="E204" s="1"/>
      <c r="F204" s="40" t="s">
        <v>1590</v>
      </c>
      <c r="G204" s="40"/>
      <c r="H204" s="63">
        <f>SUM(H202:H203)</f>
        <v>663.40000000000009</v>
      </c>
    </row>
    <row r="205" spans="1:8" ht="15.75">
      <c r="A205" s="1"/>
      <c r="B205" s="1" t="s">
        <v>3440</v>
      </c>
      <c r="C205" s="1"/>
      <c r="D205" s="1"/>
      <c r="E205" s="1"/>
      <c r="F205" s="40" t="s">
        <v>1571</v>
      </c>
      <c r="G205" s="40"/>
      <c r="H205" s="99">
        <f>FLOOR(H204*0.15,0.01)</f>
        <v>99.51</v>
      </c>
    </row>
    <row r="206" spans="1:8" ht="15.75">
      <c r="A206" s="27" t="s">
        <v>3197</v>
      </c>
      <c r="B206" s="99">
        <f>+H206</f>
        <v>762.91000000000008</v>
      </c>
      <c r="C206" s="1" t="s">
        <v>3198</v>
      </c>
      <c r="D206" s="1"/>
      <c r="E206" s="1"/>
      <c r="F206" s="40" t="s">
        <v>1593</v>
      </c>
      <c r="G206" s="40"/>
      <c r="H206" s="93">
        <f>SUM(H204:H205)</f>
        <v>762.91000000000008</v>
      </c>
    </row>
    <row r="207" spans="1:8" ht="15.75">
      <c r="A207" s="27"/>
      <c r="B207" s="141"/>
      <c r="C207" s="1"/>
      <c r="D207" s="1"/>
      <c r="E207" s="1"/>
      <c r="F207" s="40"/>
      <c r="G207" s="40"/>
      <c r="H207" s="117"/>
    </row>
    <row r="208" spans="1:8" ht="15.75">
      <c r="A208" s="27"/>
      <c r="B208" s="141"/>
      <c r="C208" s="1"/>
      <c r="D208" s="1"/>
      <c r="E208" s="1"/>
      <c r="F208" s="40"/>
      <c r="G208" s="40"/>
      <c r="H208" s="117"/>
    </row>
    <row r="209" spans="1:8" ht="18">
      <c r="A209" s="262">
        <f>+A199+1</f>
        <v>15</v>
      </c>
      <c r="B209" s="1621" t="s">
        <v>3527</v>
      </c>
      <c r="C209" s="1621"/>
      <c r="D209" s="1621"/>
      <c r="E209" s="1621"/>
      <c r="F209" s="1621"/>
      <c r="G209" s="1621"/>
      <c r="H209" s="1621"/>
    </row>
    <row r="210" spans="1:8" ht="18">
      <c r="A210" s="588" t="s">
        <v>4015</v>
      </c>
      <c r="B210" s="1660" t="s">
        <v>3528</v>
      </c>
      <c r="C210" s="1621"/>
      <c r="D210" s="1621"/>
      <c r="E210" s="1621"/>
      <c r="F210" s="1621"/>
      <c r="G210" s="1621"/>
      <c r="H210" s="1621"/>
    </row>
    <row r="211" spans="1:8" ht="15">
      <c r="A211" s="1"/>
      <c r="B211" s="1568" t="s">
        <v>3529</v>
      </c>
      <c r="C211" s="1568"/>
      <c r="D211" s="1568"/>
      <c r="E211" s="1568"/>
      <c r="F211" s="1568"/>
      <c r="G211" s="1568"/>
      <c r="H211" s="1568"/>
    </row>
    <row r="212" spans="1:8" ht="31.5">
      <c r="A212" s="1"/>
      <c r="B212" s="68" t="s">
        <v>3156</v>
      </c>
      <c r="C212" s="68" t="s">
        <v>3157</v>
      </c>
      <c r="D212" s="68" t="s">
        <v>3158</v>
      </c>
      <c r="E212" s="68" t="s">
        <v>3159</v>
      </c>
      <c r="F212" s="68" t="s">
        <v>3160</v>
      </c>
      <c r="G212" s="68" t="s">
        <v>3161</v>
      </c>
      <c r="H212" s="68" t="s">
        <v>1586</v>
      </c>
    </row>
    <row r="213" spans="1:8" ht="17.25">
      <c r="A213" s="1"/>
      <c r="B213" s="64" t="s">
        <v>1587</v>
      </c>
      <c r="C213" s="64" t="s">
        <v>1588</v>
      </c>
      <c r="D213" s="249">
        <v>0.7</v>
      </c>
      <c r="E213" s="64" t="s">
        <v>1589</v>
      </c>
      <c r="F213" s="583">
        <f>'update Rate'!O5</f>
        <v>1000</v>
      </c>
      <c r="G213" s="99">
        <f>FLOOR(D213*F213,0.01)</f>
        <v>700</v>
      </c>
      <c r="H213" s="99">
        <f>(G213)</f>
        <v>700</v>
      </c>
    </row>
    <row r="214" spans="1:8" ht="17.25">
      <c r="A214" s="1"/>
      <c r="B214" s="1564" t="s">
        <v>2185</v>
      </c>
      <c r="C214" s="55" t="s">
        <v>1397</v>
      </c>
      <c r="D214" s="48">
        <v>1.1000000000000001</v>
      </c>
      <c r="E214" s="55" t="s">
        <v>2378</v>
      </c>
      <c r="F214" s="585">
        <f>'update Rate'!O9</f>
        <v>3389.76</v>
      </c>
      <c r="G214" s="110">
        <f>FLOOR(F214*D214,0.01)</f>
        <v>3728.73</v>
      </c>
      <c r="H214" s="110"/>
    </row>
    <row r="215" spans="1:8" ht="17.25">
      <c r="A215" s="1"/>
      <c r="B215" s="1563"/>
      <c r="C215" s="56" t="s">
        <v>3525</v>
      </c>
      <c r="D215" s="43">
        <v>5</v>
      </c>
      <c r="E215" s="56" t="s">
        <v>3526</v>
      </c>
      <c r="F215" s="586">
        <f>'update Rate'!O486</f>
        <v>0.28000000000000003</v>
      </c>
      <c r="G215" s="63">
        <f>FLOOR(D215*F215,0.01)</f>
        <v>1.4000000000000001</v>
      </c>
      <c r="H215" s="63">
        <f>+G215+G214</f>
        <v>3730.13</v>
      </c>
    </row>
    <row r="216" spans="1:8" ht="15.75">
      <c r="A216" s="1"/>
      <c r="B216" s="1"/>
      <c r="C216" s="1"/>
      <c r="D216" s="1"/>
      <c r="E216" s="1"/>
      <c r="F216" s="40" t="s">
        <v>1590</v>
      </c>
      <c r="G216" s="584"/>
      <c r="H216" s="63">
        <f>SUM(H213:H215)</f>
        <v>4430.13</v>
      </c>
    </row>
    <row r="217" spans="1:8" ht="15.75">
      <c r="A217" s="1"/>
      <c r="B217" s="1" t="s">
        <v>3440</v>
      </c>
      <c r="C217" s="1"/>
      <c r="D217" s="1"/>
      <c r="E217" s="1"/>
      <c r="F217" s="40" t="s">
        <v>1571</v>
      </c>
      <c r="G217" s="67"/>
      <c r="H217" s="99">
        <f>FLOOR(H216*0.15,0.01)</f>
        <v>664.51</v>
      </c>
    </row>
    <row r="218" spans="1:8" ht="15.75">
      <c r="A218" s="27" t="s">
        <v>3197</v>
      </c>
      <c r="B218" s="99">
        <f>+H218</f>
        <v>5094.6400000000003</v>
      </c>
      <c r="C218" s="1" t="s">
        <v>3198</v>
      </c>
      <c r="D218" s="1"/>
      <c r="E218" s="1"/>
      <c r="F218" s="40" t="s">
        <v>1593</v>
      </c>
      <c r="G218" s="67"/>
      <c r="H218" s="99">
        <f>SUM(H216:H217)</f>
        <v>5094.6400000000003</v>
      </c>
    </row>
    <row r="219" spans="1:8" ht="15.75">
      <c r="A219" s="27"/>
      <c r="B219" s="141"/>
      <c r="C219" s="1"/>
      <c r="D219" s="1"/>
      <c r="E219" s="1"/>
      <c r="F219" s="40"/>
      <c r="G219" s="67"/>
      <c r="H219" s="141"/>
    </row>
    <row r="220" spans="1:8" ht="15.75">
      <c r="A220" s="27"/>
      <c r="B220" s="141"/>
      <c r="C220" s="1"/>
      <c r="D220" s="1"/>
      <c r="E220" s="1"/>
      <c r="F220" s="40"/>
      <c r="G220" s="67"/>
      <c r="H220" s="141"/>
    </row>
    <row r="221" spans="1:8" ht="18">
      <c r="A221" s="262">
        <f>+A209+1</f>
        <v>16</v>
      </c>
      <c r="B221" s="1621" t="s">
        <v>3530</v>
      </c>
      <c r="C221" s="1621"/>
      <c r="D221" s="1621"/>
      <c r="E221" s="1621"/>
      <c r="F221" s="1621"/>
      <c r="G221" s="1621"/>
      <c r="H221" s="1621"/>
    </row>
    <row r="222" spans="1:8" ht="18">
      <c r="A222" s="588" t="s">
        <v>4015</v>
      </c>
      <c r="B222" s="1660" t="s">
        <v>3528</v>
      </c>
      <c r="C222" s="1621"/>
      <c r="D222" s="1621"/>
      <c r="E222" s="1621"/>
      <c r="F222" s="1621"/>
      <c r="G222" s="1621"/>
      <c r="H222" s="1621"/>
    </row>
    <row r="223" spans="1:8" ht="15">
      <c r="A223" s="1"/>
      <c r="B223" s="1568" t="s">
        <v>3529</v>
      </c>
      <c r="C223" s="1568"/>
      <c r="D223" s="1568"/>
      <c r="E223" s="1568"/>
      <c r="F223" s="1568"/>
      <c r="G223" s="1568"/>
      <c r="H223" s="1568"/>
    </row>
    <row r="224" spans="1:8" ht="31.5">
      <c r="A224" s="1"/>
      <c r="B224" s="68" t="s">
        <v>3156</v>
      </c>
      <c r="C224" s="68" t="s">
        <v>3157</v>
      </c>
      <c r="D224" s="68" t="s">
        <v>3158</v>
      </c>
      <c r="E224" s="68" t="s">
        <v>3159</v>
      </c>
      <c r="F224" s="68" t="s">
        <v>3160</v>
      </c>
      <c r="G224" s="68" t="s">
        <v>3161</v>
      </c>
      <c r="H224" s="68" t="s">
        <v>1586</v>
      </c>
    </row>
    <row r="225" spans="1:8" ht="17.25">
      <c r="A225" s="1"/>
      <c r="B225" s="64" t="s">
        <v>1587</v>
      </c>
      <c r="C225" s="64" t="s">
        <v>1588</v>
      </c>
      <c r="D225" s="249">
        <v>0.75</v>
      </c>
      <c r="E225" s="64" t="s">
        <v>1589</v>
      </c>
      <c r="F225" s="583">
        <f>'update Rate'!O5</f>
        <v>1000</v>
      </c>
      <c r="G225" s="99">
        <f>FLOOR(D225*F225,0.01)</f>
        <v>750</v>
      </c>
      <c r="H225" s="99">
        <f>(G225)</f>
        <v>750</v>
      </c>
    </row>
    <row r="226" spans="1:8" ht="17.25">
      <c r="A226" s="1"/>
      <c r="B226" s="66" t="s">
        <v>2185</v>
      </c>
      <c r="C226" s="64" t="s">
        <v>3727</v>
      </c>
      <c r="D226" s="592">
        <v>1.1000000000000001</v>
      </c>
      <c r="E226" s="64" t="s">
        <v>2378</v>
      </c>
      <c r="F226" s="671">
        <f>'update Rate'!O40</f>
        <v>2224.5300000000002</v>
      </c>
      <c r="G226" s="99">
        <f>FLOOR(F226*D226,0.01)</f>
        <v>2446.98</v>
      </c>
      <c r="H226" s="99">
        <f>(G226)</f>
        <v>2446.98</v>
      </c>
    </row>
    <row r="227" spans="1:8" ht="15.75">
      <c r="A227" s="1"/>
      <c r="B227" s="1"/>
      <c r="C227" s="1"/>
      <c r="D227" s="1"/>
      <c r="E227" s="1"/>
      <c r="F227" s="40" t="s">
        <v>1590</v>
      </c>
      <c r="G227" s="584"/>
      <c r="H227" s="63">
        <f>SUM(H225:H226)</f>
        <v>3196.98</v>
      </c>
    </row>
    <row r="228" spans="1:8" ht="15.75">
      <c r="A228" s="1"/>
      <c r="B228" s="1" t="s">
        <v>3440</v>
      </c>
      <c r="C228" s="1"/>
      <c r="D228" s="1"/>
      <c r="E228" s="1"/>
      <c r="F228" s="40" t="s">
        <v>1571</v>
      </c>
      <c r="G228" s="67"/>
      <c r="H228" s="99">
        <f>FLOOR(H227*0.15,0.01)</f>
        <v>479.54</v>
      </c>
    </row>
    <row r="229" spans="1:8" ht="15.75">
      <c r="A229" s="27" t="s">
        <v>3197</v>
      </c>
      <c r="B229" s="99">
        <f>+H229</f>
        <v>3676.52</v>
      </c>
      <c r="C229" s="1" t="s">
        <v>3198</v>
      </c>
      <c r="D229" s="1"/>
      <c r="E229" s="1"/>
      <c r="F229" s="40" t="s">
        <v>1593</v>
      </c>
      <c r="G229" s="67"/>
      <c r="H229" s="99">
        <f>SUM(H227:H228)</f>
        <v>3676.52</v>
      </c>
    </row>
    <row r="230" spans="1:8" ht="15">
      <c r="A230" s="1"/>
      <c r="B230" s="1"/>
      <c r="C230" s="1"/>
      <c r="D230" s="1"/>
      <c r="E230" s="1"/>
      <c r="F230" s="1"/>
      <c r="G230" s="1"/>
      <c r="H230" s="1"/>
    </row>
    <row r="231" spans="1:8" ht="15">
      <c r="A231" s="1"/>
      <c r="B231" s="1"/>
      <c r="C231" s="1"/>
      <c r="D231" s="1"/>
      <c r="E231" s="1"/>
      <c r="F231" s="1"/>
      <c r="G231" s="1"/>
      <c r="H231" s="1"/>
    </row>
    <row r="232" spans="1:8" ht="18">
      <c r="A232" s="262">
        <f>+A221+1</f>
        <v>17</v>
      </c>
      <c r="B232" s="1621" t="s">
        <v>2605</v>
      </c>
      <c r="C232" s="1621"/>
      <c r="D232" s="1621"/>
      <c r="E232" s="1621"/>
      <c r="F232" s="1621"/>
      <c r="G232" s="1621"/>
      <c r="H232" s="1621"/>
    </row>
    <row r="233" spans="1:8" ht="15.75">
      <c r="A233" s="588" t="s">
        <v>4016</v>
      </c>
      <c r="B233" s="1568" t="s">
        <v>3348</v>
      </c>
      <c r="C233" s="1568"/>
      <c r="D233" s="1568"/>
      <c r="E233" s="1568"/>
      <c r="F233" s="1568"/>
      <c r="G233" s="1568"/>
      <c r="H233" s="1568"/>
    </row>
    <row r="234" spans="1:8" ht="31.5">
      <c r="A234" s="1"/>
      <c r="B234" s="68" t="s">
        <v>3156</v>
      </c>
      <c r="C234" s="68" t="s">
        <v>3157</v>
      </c>
      <c r="D234" s="68" t="s">
        <v>3158</v>
      </c>
      <c r="E234" s="68" t="s">
        <v>3159</v>
      </c>
      <c r="F234" s="68" t="s">
        <v>3160</v>
      </c>
      <c r="G234" s="68" t="s">
        <v>3161</v>
      </c>
      <c r="H234" s="68" t="s">
        <v>1586</v>
      </c>
    </row>
    <row r="235" spans="1:8" ht="15.75">
      <c r="A235" s="1"/>
      <c r="B235" s="68" t="s">
        <v>1587</v>
      </c>
      <c r="C235" s="68" t="s">
        <v>2356</v>
      </c>
      <c r="D235" s="101">
        <v>0.5</v>
      </c>
      <c r="E235" s="68" t="s">
        <v>2635</v>
      </c>
      <c r="F235" s="101">
        <f>'update Rate'!O7</f>
        <v>44</v>
      </c>
      <c r="G235" s="101">
        <f>FLOOR(D235*F235,0.01)</f>
        <v>22</v>
      </c>
      <c r="H235" s="99">
        <f>(G235)</f>
        <v>22</v>
      </c>
    </row>
    <row r="236" spans="1:8" ht="15.75">
      <c r="A236" s="1"/>
      <c r="B236" s="1" t="s">
        <v>745</v>
      </c>
      <c r="C236" s="1"/>
      <c r="D236" s="114">
        <v>0.5</v>
      </c>
      <c r="E236" s="1"/>
      <c r="F236" s="40" t="s">
        <v>1590</v>
      </c>
      <c r="G236" s="106"/>
      <c r="H236" s="93">
        <f>SUM(G235)</f>
        <v>22</v>
      </c>
    </row>
    <row r="237" spans="1:8" ht="15.75">
      <c r="A237" s="1"/>
      <c r="B237" s="140">
        <f>H238</f>
        <v>25.3</v>
      </c>
      <c r="C237" s="27" t="s">
        <v>3197</v>
      </c>
      <c r="D237" s="99">
        <f>B237/B238</f>
        <v>5.0600000000000005</v>
      </c>
      <c r="E237" s="1" t="s">
        <v>3198</v>
      </c>
      <c r="F237" s="40" t="s">
        <v>1571</v>
      </c>
      <c r="G237" s="106"/>
      <c r="H237" s="99">
        <f>FLOOR(H236*0.15,0.01)</f>
        <v>3.3000000000000003</v>
      </c>
    </row>
    <row r="238" spans="1:8" ht="15.75">
      <c r="A238" s="1"/>
      <c r="B238" s="223">
        <v>5</v>
      </c>
      <c r="C238" s="1"/>
      <c r="D238" s="1"/>
      <c r="E238" s="1"/>
      <c r="F238" s="40" t="s">
        <v>1593</v>
      </c>
      <c r="G238" s="106"/>
      <c r="H238" s="99">
        <f>SUM(H236:H237)</f>
        <v>25.3</v>
      </c>
    </row>
    <row r="239" spans="1:8" ht="15">
      <c r="A239" s="1"/>
      <c r="B239" s="3" t="s">
        <v>746</v>
      </c>
      <c r="C239" s="1"/>
      <c r="D239" s="1"/>
      <c r="E239" s="1"/>
      <c r="F239" s="1"/>
      <c r="G239" s="1"/>
      <c r="H239" s="1"/>
    </row>
    <row r="240" spans="1:8" ht="15">
      <c r="A240" s="1"/>
      <c r="B240" s="141">
        <f>H238</f>
        <v>25.3</v>
      </c>
      <c r="C240" s="27" t="s">
        <v>3197</v>
      </c>
      <c r="D240" s="99">
        <f>B240*2</f>
        <v>50.6</v>
      </c>
      <c r="E240" s="1" t="s">
        <v>3198</v>
      </c>
      <c r="F240" s="1"/>
      <c r="G240" s="1"/>
      <c r="H240" s="1"/>
    </row>
    <row r="241" spans="1:8" ht="15">
      <c r="A241" s="106"/>
      <c r="B241" s="1"/>
      <c r="C241" s="1"/>
      <c r="D241" s="1"/>
      <c r="E241" s="1"/>
      <c r="F241" s="1"/>
      <c r="G241" s="1"/>
      <c r="H241" s="1"/>
    </row>
    <row r="242" spans="1:8" ht="15">
      <c r="A242" s="106" t="s">
        <v>2606</v>
      </c>
      <c r="B242" s="1"/>
      <c r="C242" s="1"/>
      <c r="D242" s="1"/>
      <c r="E242" s="1"/>
      <c r="F242" s="1"/>
      <c r="G242" s="1"/>
      <c r="H242" s="1"/>
    </row>
    <row r="243" spans="1:8" ht="15">
      <c r="A243" s="106"/>
      <c r="B243" s="1"/>
      <c r="C243" s="1"/>
      <c r="D243" s="1"/>
      <c r="E243" s="1"/>
      <c r="F243" s="1"/>
      <c r="G243" s="1"/>
      <c r="H243" s="1"/>
    </row>
    <row r="244" spans="1:8" ht="18">
      <c r="A244" s="262">
        <f>+A232+1</f>
        <v>18</v>
      </c>
      <c r="B244" s="1660" t="s">
        <v>3531</v>
      </c>
      <c r="C244" s="1621"/>
      <c r="D244" s="1621"/>
      <c r="E244" s="1621"/>
      <c r="F244" s="1621"/>
      <c r="G244" s="1621"/>
      <c r="H244" s="1621"/>
    </row>
    <row r="245" spans="1:8" ht="15.75">
      <c r="A245" s="588" t="s">
        <v>3539</v>
      </c>
      <c r="B245" s="1568" t="s">
        <v>3532</v>
      </c>
      <c r="C245" s="1568"/>
      <c r="D245" s="1568"/>
      <c r="E245" s="1568"/>
      <c r="F245" s="1568"/>
      <c r="G245" s="1568"/>
      <c r="H245" s="1568"/>
    </row>
    <row r="246" spans="1:8" ht="31.5">
      <c r="A246" s="1"/>
      <c r="B246" s="68" t="s">
        <v>3156</v>
      </c>
      <c r="C246" s="68" t="s">
        <v>3157</v>
      </c>
      <c r="D246" s="68" t="s">
        <v>3158</v>
      </c>
      <c r="E246" s="68" t="s">
        <v>3159</v>
      </c>
      <c r="F246" s="68" t="s">
        <v>3160</v>
      </c>
      <c r="G246" s="68" t="s">
        <v>3161</v>
      </c>
      <c r="H246" s="68" t="s">
        <v>1586</v>
      </c>
    </row>
    <row r="247" spans="1:8" ht="31.5">
      <c r="A247" s="1"/>
      <c r="B247" s="68" t="s">
        <v>1994</v>
      </c>
      <c r="C247" s="593" t="s">
        <v>3533</v>
      </c>
      <c r="D247" s="247">
        <v>1.67</v>
      </c>
      <c r="E247" s="68" t="s">
        <v>2635</v>
      </c>
      <c r="F247" s="101">
        <f>'update Rate'!O482</f>
        <v>1618</v>
      </c>
      <c r="G247" s="99">
        <f>FLOOR(D247*F247,0.01)</f>
        <v>2702.06</v>
      </c>
      <c r="H247" s="99">
        <f>(G247)</f>
        <v>2702.06</v>
      </c>
    </row>
    <row r="248" spans="1:8" ht="15.75">
      <c r="A248" s="1"/>
      <c r="B248" s="1"/>
      <c r="C248" s="1"/>
      <c r="D248" s="1"/>
      <c r="E248" s="1"/>
      <c r="F248" s="40" t="s">
        <v>1590</v>
      </c>
      <c r="G248" s="115"/>
      <c r="H248" s="99">
        <f>SUM(H247:H247)</f>
        <v>2702.06</v>
      </c>
    </row>
    <row r="249" spans="1:8" ht="15.75">
      <c r="A249" s="1"/>
      <c r="B249" s="1"/>
      <c r="C249" s="1"/>
      <c r="D249" s="1"/>
      <c r="E249" s="1"/>
      <c r="F249" s="40" t="s">
        <v>1571</v>
      </c>
      <c r="G249" s="115"/>
      <c r="H249" s="99">
        <f>FLOOR(H248*0.15,0.01)</f>
        <v>405.3</v>
      </c>
    </row>
    <row r="250" spans="1:8" ht="15.75">
      <c r="A250" s="1"/>
      <c r="B250" s="1" t="s">
        <v>3440</v>
      </c>
      <c r="C250" s="1"/>
      <c r="D250" s="1"/>
      <c r="E250" s="1"/>
      <c r="F250" s="40" t="s">
        <v>1593</v>
      </c>
      <c r="G250" s="115"/>
      <c r="H250" s="99">
        <f>SUM(H248:H249)</f>
        <v>3107.36</v>
      </c>
    </row>
    <row r="251" spans="1:8" ht="15">
      <c r="A251" s="27" t="s">
        <v>3197</v>
      </c>
      <c r="B251" s="99">
        <f>+H250/100</f>
        <v>31.073600000000003</v>
      </c>
      <c r="C251" s="1" t="s">
        <v>3198</v>
      </c>
      <c r="D251" s="1"/>
      <c r="E251" s="1"/>
      <c r="F251" s="1"/>
      <c r="G251" s="1"/>
      <c r="H251" s="1"/>
    </row>
    <row r="252" spans="1:8" ht="15">
      <c r="A252" s="27"/>
      <c r="B252" s="141"/>
      <c r="C252" s="1"/>
      <c r="D252" s="1"/>
      <c r="E252" s="1"/>
      <c r="F252" s="1"/>
      <c r="G252" s="1"/>
      <c r="H252" s="1"/>
    </row>
    <row r="253" spans="1:8" ht="15">
      <c r="A253" s="27"/>
      <c r="B253" s="141"/>
      <c r="C253" s="1"/>
      <c r="D253" s="1"/>
      <c r="E253" s="1"/>
      <c r="F253" s="1"/>
      <c r="G253" s="1"/>
      <c r="H253" s="1"/>
    </row>
    <row r="254" spans="1:8" ht="18">
      <c r="A254" s="262">
        <f>+A244+1</f>
        <v>19</v>
      </c>
      <c r="B254" s="1660" t="s">
        <v>3534</v>
      </c>
      <c r="C254" s="1621"/>
      <c r="D254" s="1621"/>
      <c r="E254" s="1621"/>
      <c r="F254" s="1621"/>
      <c r="G254" s="1621"/>
      <c r="H254" s="1621"/>
    </row>
    <row r="255" spans="1:8" ht="15.75">
      <c r="A255" s="588" t="s">
        <v>3540</v>
      </c>
      <c r="B255" s="1568" t="s">
        <v>3535</v>
      </c>
      <c r="C255" s="1568"/>
      <c r="D255" s="1568"/>
      <c r="E255" s="1568"/>
      <c r="F255" s="1568"/>
      <c r="G255" s="1568"/>
      <c r="H255" s="1568"/>
    </row>
    <row r="256" spans="1:8" ht="15">
      <c r="A256" s="1"/>
      <c r="B256" s="1"/>
      <c r="C256" s="1"/>
      <c r="D256" s="1"/>
      <c r="E256" s="1"/>
      <c r="F256" s="1"/>
      <c r="G256" s="1"/>
      <c r="H256" s="1"/>
    </row>
    <row r="257" spans="1:8" ht="31.5">
      <c r="A257" s="1"/>
      <c r="B257" s="68" t="s">
        <v>3156</v>
      </c>
      <c r="C257" s="68" t="s">
        <v>3157</v>
      </c>
      <c r="D257" s="68" t="s">
        <v>3158</v>
      </c>
      <c r="E257" s="68" t="s">
        <v>3159</v>
      </c>
      <c r="F257" s="68" t="s">
        <v>3160</v>
      </c>
      <c r="G257" s="68" t="s">
        <v>3161</v>
      </c>
      <c r="H257" s="68" t="s">
        <v>1586</v>
      </c>
    </row>
    <row r="258" spans="1:8" ht="17.25">
      <c r="A258" s="1"/>
      <c r="B258" s="64" t="s">
        <v>1587</v>
      </c>
      <c r="C258" s="64" t="s">
        <v>1588</v>
      </c>
      <c r="D258" s="249">
        <v>53</v>
      </c>
      <c r="E258" s="64" t="s">
        <v>1589</v>
      </c>
      <c r="F258" s="583">
        <f>'update Rate'!O5</f>
        <v>1000</v>
      </c>
      <c r="G258" s="99">
        <f>FLOOR(D258*F258,0.01)</f>
        <v>53000</v>
      </c>
      <c r="H258" s="99">
        <f>(G258)</f>
        <v>53000</v>
      </c>
    </row>
    <row r="259" spans="1:8" ht="31.5">
      <c r="A259" s="1"/>
      <c r="B259" s="68" t="s">
        <v>1994</v>
      </c>
      <c r="C259" s="593" t="s">
        <v>3536</v>
      </c>
      <c r="D259" s="672">
        <v>1.67</v>
      </c>
      <c r="E259" s="66" t="s">
        <v>2635</v>
      </c>
      <c r="F259" s="671">
        <f>'update Rate'!O483</f>
        <v>550</v>
      </c>
      <c r="G259" s="99">
        <f>FLOOR(F259*D259,0.01)</f>
        <v>918.5</v>
      </c>
      <c r="H259" s="99">
        <f>(G259)</f>
        <v>918.5</v>
      </c>
    </row>
    <row r="260" spans="1:8" ht="15.75">
      <c r="A260" s="1"/>
      <c r="B260" s="1"/>
      <c r="C260" s="1"/>
      <c r="D260" s="1"/>
      <c r="E260" s="1"/>
      <c r="F260" s="40" t="s">
        <v>1590</v>
      </c>
      <c r="G260" s="584"/>
      <c r="H260" s="63">
        <f>SUM(H258:H259)</f>
        <v>53918.5</v>
      </c>
    </row>
    <row r="261" spans="1:8" ht="15.75">
      <c r="A261" s="1"/>
      <c r="B261" s="1" t="s">
        <v>3440</v>
      </c>
      <c r="C261" s="1"/>
      <c r="D261" s="1"/>
      <c r="E261" s="1"/>
      <c r="F261" s="40" t="s">
        <v>1571</v>
      </c>
      <c r="G261" s="67"/>
      <c r="H261" s="99">
        <f>FLOOR(H260*0.15,0.01)</f>
        <v>8087.77</v>
      </c>
    </row>
    <row r="262" spans="1:8" ht="15.75">
      <c r="A262" s="27" t="s">
        <v>3197</v>
      </c>
      <c r="B262" s="99">
        <f>+H262/100</f>
        <v>620.06270000000006</v>
      </c>
      <c r="C262" s="1" t="s">
        <v>3198</v>
      </c>
      <c r="D262" s="1"/>
      <c r="E262" s="1"/>
      <c r="F262" s="40" t="s">
        <v>1593</v>
      </c>
      <c r="G262" s="67"/>
      <c r="H262" s="99">
        <f>SUM(H260:H261)</f>
        <v>62006.270000000004</v>
      </c>
    </row>
    <row r="263" spans="1:8" ht="15.75">
      <c r="A263" s="27"/>
      <c r="B263" s="141"/>
      <c r="C263" s="1"/>
      <c r="D263" s="1"/>
      <c r="E263" s="1"/>
      <c r="F263" s="40"/>
      <c r="G263" s="67"/>
      <c r="H263" s="141"/>
    </row>
    <row r="264" spans="1:8" ht="15">
      <c r="A264" s="1"/>
      <c r="B264" s="1"/>
      <c r="C264" s="1"/>
      <c r="D264" s="1"/>
      <c r="E264" s="1"/>
      <c r="F264" s="1"/>
      <c r="G264" s="1"/>
      <c r="H264" s="1"/>
    </row>
    <row r="265" spans="1:8" ht="18">
      <c r="A265" s="262">
        <f>+A254+1</f>
        <v>20</v>
      </c>
      <c r="B265" s="1621" t="s">
        <v>4267</v>
      </c>
      <c r="C265" s="1621"/>
      <c r="D265" s="1621"/>
      <c r="E265" s="1621"/>
      <c r="F265" s="1621"/>
      <c r="G265" s="1621"/>
      <c r="H265" s="1621"/>
    </row>
    <row r="266" spans="1:8" ht="15.75">
      <c r="A266" s="588" t="s">
        <v>3541</v>
      </c>
      <c r="B266" s="1568" t="s">
        <v>3529</v>
      </c>
      <c r="C266" s="1568"/>
      <c r="D266" s="1568"/>
      <c r="E266" s="1568"/>
      <c r="F266" s="1568"/>
      <c r="G266" s="1568"/>
      <c r="H266" s="1568"/>
    </row>
    <row r="267" spans="1:8" ht="15">
      <c r="A267" s="1"/>
      <c r="B267" s="1"/>
      <c r="C267" s="1"/>
      <c r="D267" s="1"/>
      <c r="E267" s="1"/>
      <c r="F267" s="1"/>
      <c r="G267" s="1"/>
      <c r="H267" s="1"/>
    </row>
    <row r="268" spans="1:8" ht="31.5">
      <c r="A268" s="1"/>
      <c r="B268" s="68" t="s">
        <v>3156</v>
      </c>
      <c r="C268" s="68" t="s">
        <v>3157</v>
      </c>
      <c r="D268" s="68" t="s">
        <v>3158</v>
      </c>
      <c r="E268" s="68" t="s">
        <v>3159</v>
      </c>
      <c r="F268" s="68" t="s">
        <v>3160</v>
      </c>
      <c r="G268" s="68" t="s">
        <v>3161</v>
      </c>
      <c r="H268" s="68" t="s">
        <v>1586</v>
      </c>
    </row>
    <row r="269" spans="1:8" ht="17.25">
      <c r="A269" s="1"/>
      <c r="B269" s="64" t="s">
        <v>2185</v>
      </c>
      <c r="C269" s="64" t="s">
        <v>3537</v>
      </c>
      <c r="D269" s="249">
        <v>0.12479999999999999</v>
      </c>
      <c r="E269" s="64" t="s">
        <v>3526</v>
      </c>
      <c r="F269" s="671">
        <f>'update Rate'!O462</f>
        <v>172.56637168141594</v>
      </c>
      <c r="G269" s="99">
        <f>FLOOR(D269*F269,0.01)</f>
        <v>21.53</v>
      </c>
      <c r="H269" s="99">
        <f>(G269)</f>
        <v>21.53</v>
      </c>
    </row>
    <row r="270" spans="1:8" ht="31.5">
      <c r="A270" s="1"/>
      <c r="B270" s="68" t="s">
        <v>1994</v>
      </c>
      <c r="C270" s="68" t="s">
        <v>3538</v>
      </c>
      <c r="D270" s="594">
        <v>1.04E-2</v>
      </c>
      <c r="E270" s="66" t="s">
        <v>2635</v>
      </c>
      <c r="F270" s="671">
        <f>'update Rate'!O484</f>
        <v>3711</v>
      </c>
      <c r="G270" s="99">
        <f>FLOOR(D270*F270,0.01)</f>
        <v>38.590000000000003</v>
      </c>
      <c r="H270" s="99">
        <f>(G270)</f>
        <v>38.590000000000003</v>
      </c>
    </row>
    <row r="271" spans="1:8" ht="15.75">
      <c r="A271" s="1"/>
      <c r="B271" s="1"/>
      <c r="C271" s="1"/>
      <c r="D271" s="1"/>
      <c r="E271" s="1"/>
      <c r="F271" s="40" t="s">
        <v>1590</v>
      </c>
      <c r="G271" s="584"/>
      <c r="H271" s="63">
        <f>SUM(H269:H270)</f>
        <v>60.120000000000005</v>
      </c>
    </row>
    <row r="272" spans="1:8" ht="15.75">
      <c r="A272" s="1"/>
      <c r="B272" s="1" t="s">
        <v>3440</v>
      </c>
      <c r="C272" s="1"/>
      <c r="D272" s="1"/>
      <c r="E272" s="1"/>
      <c r="F272" s="40" t="s">
        <v>1571</v>
      </c>
      <c r="G272" s="67"/>
      <c r="H272" s="99">
        <f>FLOOR(H271*0.15,0.01)</f>
        <v>9.01</v>
      </c>
    </row>
    <row r="273" spans="1:8" ht="15.75">
      <c r="A273" s="27" t="s">
        <v>3197</v>
      </c>
      <c r="B273" s="99">
        <f>+H273/1</f>
        <v>69.13000000000001</v>
      </c>
      <c r="C273" s="1" t="s">
        <v>3198</v>
      </c>
      <c r="D273" s="1"/>
      <c r="E273" s="1"/>
      <c r="F273" s="40" t="s">
        <v>1593</v>
      </c>
      <c r="G273" s="67"/>
      <c r="H273" s="99">
        <f>SUM(H271:H272)</f>
        <v>69.13000000000001</v>
      </c>
    </row>
    <row r="274" spans="1:8" ht="15.75">
      <c r="A274" s="27"/>
      <c r="B274" s="124"/>
      <c r="C274" s="1"/>
      <c r="D274" s="1"/>
      <c r="E274" s="1"/>
      <c r="F274" s="40"/>
      <c r="G274" s="67"/>
      <c r="H274" s="141"/>
    </row>
    <row r="275" spans="1:8" ht="15.75">
      <c r="A275" s="27"/>
      <c r="B275" s="141"/>
      <c r="C275" s="1"/>
      <c r="D275" s="1"/>
      <c r="E275" s="1"/>
      <c r="F275" s="40"/>
      <c r="G275" s="67"/>
      <c r="H275" s="141"/>
    </row>
    <row r="276" spans="1:8" ht="18">
      <c r="A276" s="262">
        <f>+A265+1</f>
        <v>21</v>
      </c>
      <c r="B276" s="1621" t="s">
        <v>4268</v>
      </c>
      <c r="C276" s="1621"/>
      <c r="D276" s="1621"/>
      <c r="E276" s="1621"/>
      <c r="F276" s="1621"/>
      <c r="G276" s="1621"/>
      <c r="H276" s="1621"/>
    </row>
    <row r="277" spans="1:8" ht="15.75">
      <c r="A277" s="588" t="s">
        <v>3541</v>
      </c>
      <c r="B277" s="1568" t="s">
        <v>3529</v>
      </c>
      <c r="C277" s="1568"/>
      <c r="D277" s="1568"/>
      <c r="E277" s="1568"/>
      <c r="F277" s="1568"/>
      <c r="G277" s="1568"/>
      <c r="H277" s="1568"/>
    </row>
    <row r="278" spans="1:8" ht="15">
      <c r="A278" s="1"/>
      <c r="B278" s="1"/>
      <c r="C278" s="1"/>
      <c r="D278" s="1"/>
      <c r="E278" s="1"/>
      <c r="F278" s="1"/>
      <c r="G278" s="1"/>
      <c r="H278" s="1"/>
    </row>
    <row r="279" spans="1:8" ht="31.5">
      <c r="A279" s="1"/>
      <c r="B279" s="68" t="s">
        <v>3156</v>
      </c>
      <c r="C279" s="68" t="s">
        <v>3157</v>
      </c>
      <c r="D279" s="68" t="s">
        <v>3158</v>
      </c>
      <c r="E279" s="68" t="s">
        <v>3159</v>
      </c>
      <c r="F279" s="68" t="s">
        <v>3160</v>
      </c>
      <c r="G279" s="68" t="s">
        <v>3161</v>
      </c>
      <c r="H279" s="68" t="s">
        <v>1586</v>
      </c>
    </row>
    <row r="280" spans="1:8" ht="17.25">
      <c r="A280" s="1"/>
      <c r="B280" s="64" t="s">
        <v>2185</v>
      </c>
      <c r="C280" s="64" t="s">
        <v>3537</v>
      </c>
      <c r="D280" s="249">
        <v>0.15</v>
      </c>
      <c r="E280" s="64" t="s">
        <v>3526</v>
      </c>
      <c r="F280" s="671">
        <f>'update Rate'!O462</f>
        <v>172.56637168141594</v>
      </c>
      <c r="G280" s="99">
        <f>FLOOR(D280*F280,0.01)</f>
        <v>25.88</v>
      </c>
      <c r="H280" s="99">
        <f>(G280)</f>
        <v>25.88</v>
      </c>
    </row>
    <row r="281" spans="1:8" ht="31.5">
      <c r="A281" s="1"/>
      <c r="B281" s="68" t="s">
        <v>1994</v>
      </c>
      <c r="C281" s="68" t="s">
        <v>3538</v>
      </c>
      <c r="D281" s="594">
        <v>1.2500000000000001E-2</v>
      </c>
      <c r="E281" s="66" t="s">
        <v>2635</v>
      </c>
      <c r="F281" s="671">
        <f>'update Rate'!O484</f>
        <v>3711</v>
      </c>
      <c r="G281" s="99">
        <f>FLOOR(D281*F281,0.01)</f>
        <v>46.38</v>
      </c>
      <c r="H281" s="99">
        <f>(G281)</f>
        <v>46.38</v>
      </c>
    </row>
    <row r="282" spans="1:8" ht="15.75">
      <c r="A282" s="1"/>
      <c r="B282" s="1"/>
      <c r="C282" s="1"/>
      <c r="D282" s="1"/>
      <c r="E282" s="1"/>
      <c r="F282" s="40" t="s">
        <v>1590</v>
      </c>
      <c r="G282" s="584"/>
      <c r="H282" s="63">
        <f>SUM(H280:H281)</f>
        <v>72.260000000000005</v>
      </c>
    </row>
    <row r="283" spans="1:8" ht="15.75">
      <c r="A283" s="1"/>
      <c r="B283" s="1" t="s">
        <v>3440</v>
      </c>
      <c r="C283" s="1"/>
      <c r="D283" s="1"/>
      <c r="E283" s="1"/>
      <c r="F283" s="40" t="s">
        <v>1571</v>
      </c>
      <c r="G283" s="67"/>
      <c r="H283" s="99">
        <f>FLOOR(H282*0.15,0.01)</f>
        <v>10.83</v>
      </c>
    </row>
    <row r="284" spans="1:8" ht="15.75">
      <c r="A284" s="27" t="s">
        <v>3197</v>
      </c>
      <c r="B284" s="99">
        <f>+H284/1</f>
        <v>83.09</v>
      </c>
      <c r="C284" s="1" t="s">
        <v>3198</v>
      </c>
      <c r="D284" s="1"/>
      <c r="E284" s="1"/>
      <c r="F284" s="40" t="s">
        <v>1593</v>
      </c>
      <c r="G284" s="67"/>
      <c r="H284" s="99">
        <f>SUM(H282:H283)</f>
        <v>83.09</v>
      </c>
    </row>
    <row r="285" spans="1:8" ht="15.75">
      <c r="A285" s="27"/>
      <c r="B285" s="124"/>
      <c r="C285" s="1"/>
      <c r="D285" s="1"/>
      <c r="E285" s="1"/>
      <c r="F285" s="40"/>
      <c r="G285" s="67"/>
      <c r="H285" s="141"/>
    </row>
    <row r="286" spans="1:8" ht="19.5">
      <c r="A286" s="262">
        <f>+A276+1</f>
        <v>22</v>
      </c>
      <c r="B286" s="1588" t="s">
        <v>1424</v>
      </c>
      <c r="C286" s="1567"/>
      <c r="D286" s="1567"/>
      <c r="E286" s="1567"/>
      <c r="F286" s="1567"/>
      <c r="G286" s="1567"/>
      <c r="H286" s="1567"/>
    </row>
    <row r="287" spans="1:8" ht="19.5">
      <c r="A287" s="588" t="s">
        <v>4017</v>
      </c>
      <c r="B287" s="1588" t="s">
        <v>556</v>
      </c>
      <c r="C287" s="1567"/>
      <c r="D287" s="1567"/>
      <c r="E287" s="1567"/>
      <c r="F287" s="1567"/>
      <c r="G287" s="1567"/>
      <c r="H287" s="1567"/>
    </row>
    <row r="288" spans="1:8" ht="19.5">
      <c r="A288" s="595"/>
      <c r="B288" s="1567" t="s">
        <v>557</v>
      </c>
      <c r="C288" s="1567"/>
      <c r="D288" s="1567"/>
      <c r="E288" s="1567"/>
      <c r="F288" s="1567"/>
      <c r="G288" s="1567"/>
      <c r="H288" s="1567"/>
    </row>
    <row r="289" spans="1:8" ht="15">
      <c r="A289" s="1"/>
      <c r="B289" s="1561" t="s">
        <v>2377</v>
      </c>
      <c r="C289" s="1561"/>
      <c r="D289" s="1561"/>
      <c r="E289" s="1561"/>
      <c r="F289" s="1561"/>
      <c r="G289" s="1561"/>
      <c r="H289" s="1561"/>
    </row>
    <row r="290" spans="1:8" ht="31.5">
      <c r="A290" s="1"/>
      <c r="B290" s="68" t="s">
        <v>3156</v>
      </c>
      <c r="C290" s="68" t="s">
        <v>3157</v>
      </c>
      <c r="D290" s="68" t="s">
        <v>3158</v>
      </c>
      <c r="E290" s="68" t="s">
        <v>3159</v>
      </c>
      <c r="F290" s="68" t="s">
        <v>3160</v>
      </c>
      <c r="G290" s="58" t="s">
        <v>3161</v>
      </c>
      <c r="H290" s="68" t="s">
        <v>1586</v>
      </c>
    </row>
    <row r="291" spans="1:8" ht="17.25">
      <c r="A291" s="1"/>
      <c r="B291" s="1562" t="s">
        <v>1587</v>
      </c>
      <c r="C291" s="58" t="s">
        <v>558</v>
      </c>
      <c r="D291" s="41">
        <v>1.5</v>
      </c>
      <c r="E291" s="55" t="s">
        <v>1589</v>
      </c>
      <c r="F291" s="177">
        <f>'update Rate'!O6</f>
        <v>1330</v>
      </c>
      <c r="G291" s="110">
        <f t="shared" ref="G291:G297" si="0">FLOOR(D291*F291,0.01)</f>
        <v>1995</v>
      </c>
      <c r="H291" s="181"/>
    </row>
    <row r="292" spans="1:8" ht="17.25">
      <c r="A292" s="1"/>
      <c r="B292" s="1586"/>
      <c r="C292" s="53" t="s">
        <v>1530</v>
      </c>
      <c r="D292" s="42">
        <v>2.2000000000000002</v>
      </c>
      <c r="E292" s="53" t="s">
        <v>1589</v>
      </c>
      <c r="F292" s="178">
        <f>'update Rate'!O5</f>
        <v>1000</v>
      </c>
      <c r="G292" s="109">
        <f t="shared" si="0"/>
        <v>2200</v>
      </c>
      <c r="H292" s="142"/>
    </row>
    <row r="293" spans="1:8" ht="17.25">
      <c r="A293" s="1"/>
      <c r="B293" s="1563"/>
      <c r="C293" s="56" t="s">
        <v>1531</v>
      </c>
      <c r="D293" s="43">
        <v>0.2</v>
      </c>
      <c r="E293" s="56" t="s">
        <v>1589</v>
      </c>
      <c r="F293" s="178">
        <f>'update Rate'!O5</f>
        <v>1000</v>
      </c>
      <c r="G293" s="63">
        <f t="shared" si="0"/>
        <v>200</v>
      </c>
      <c r="H293" s="182">
        <f>SUM(G291:G293)</f>
        <v>4395</v>
      </c>
    </row>
    <row r="294" spans="1:8" ht="17.25">
      <c r="A294" s="1"/>
      <c r="B294" s="1564" t="s">
        <v>2185</v>
      </c>
      <c r="C294" s="55" t="s">
        <v>1532</v>
      </c>
      <c r="D294" s="45">
        <v>530</v>
      </c>
      <c r="E294" s="55" t="s">
        <v>749</v>
      </c>
      <c r="F294" s="179">
        <f>'update Rate'!O12</f>
        <v>16.507999999999999</v>
      </c>
      <c r="G294" s="110">
        <f t="shared" si="0"/>
        <v>8749.24</v>
      </c>
      <c r="H294" s="125"/>
    </row>
    <row r="295" spans="1:8" ht="17.25">
      <c r="A295" s="1"/>
      <c r="B295" s="1586"/>
      <c r="C295" s="53" t="s">
        <v>1533</v>
      </c>
      <c r="D295" s="42">
        <v>0.13</v>
      </c>
      <c r="E295" s="53" t="s">
        <v>750</v>
      </c>
      <c r="F295" s="178">
        <f>'update Rate'!O16</f>
        <v>13030.999999999998</v>
      </c>
      <c r="G295" s="109">
        <f t="shared" si="0"/>
        <v>1694.03</v>
      </c>
      <c r="H295" s="142"/>
    </row>
    <row r="296" spans="1:8" ht="17.25">
      <c r="A296" s="1"/>
      <c r="B296" s="1586"/>
      <c r="C296" s="53" t="s">
        <v>1523</v>
      </c>
      <c r="D296" s="42">
        <v>0.27</v>
      </c>
      <c r="E296" s="53" t="s">
        <v>2378</v>
      </c>
      <c r="F296" s="178">
        <f>'update Rate'!O9</f>
        <v>3389.76</v>
      </c>
      <c r="G296" s="109">
        <f t="shared" si="0"/>
        <v>915.23</v>
      </c>
      <c r="H296" s="142"/>
    </row>
    <row r="297" spans="1:8" ht="17.25">
      <c r="A297" s="1"/>
      <c r="B297" s="1586"/>
      <c r="C297" s="56" t="s">
        <v>3525</v>
      </c>
      <c r="D297" s="43">
        <v>150</v>
      </c>
      <c r="E297" s="53" t="s">
        <v>3526</v>
      </c>
      <c r="F297" s="180">
        <f>'update Rate'!O486</f>
        <v>0.28000000000000003</v>
      </c>
      <c r="G297" s="63">
        <f t="shared" si="0"/>
        <v>42</v>
      </c>
      <c r="H297" s="183">
        <f>SUM(G294:G297)</f>
        <v>11400.5</v>
      </c>
    </row>
    <row r="298" spans="1:8" ht="15.75">
      <c r="A298" s="1"/>
      <c r="B298" s="62"/>
      <c r="C298" s="64" t="s">
        <v>748</v>
      </c>
      <c r="D298" s="94" t="s">
        <v>3437</v>
      </c>
      <c r="E298" s="13"/>
      <c r="F298" s="13"/>
      <c r="G298" s="184"/>
      <c r="H298" s="109">
        <f>SUM(G293*3%)</f>
        <v>6</v>
      </c>
    </row>
    <row r="299" spans="1:8" ht="15.75">
      <c r="A299" s="1"/>
      <c r="B299" s="1"/>
      <c r="C299" s="1"/>
      <c r="D299" s="1"/>
      <c r="E299" s="1"/>
      <c r="F299" s="40" t="s">
        <v>1590</v>
      </c>
      <c r="G299" s="118"/>
      <c r="H299" s="99">
        <f>SUM(H293:H298)</f>
        <v>15801.5</v>
      </c>
    </row>
    <row r="300" spans="1:8" ht="15.75">
      <c r="A300" s="1"/>
      <c r="B300" s="1" t="s">
        <v>3440</v>
      </c>
      <c r="C300" s="1"/>
      <c r="D300" s="1"/>
      <c r="E300" s="1"/>
      <c r="F300" s="40" t="s">
        <v>1571</v>
      </c>
      <c r="G300" s="67"/>
      <c r="H300" s="99">
        <f>FLOOR(H299*0.15,0.01)</f>
        <v>2370.2200000000003</v>
      </c>
    </row>
    <row r="301" spans="1:8" ht="15.75">
      <c r="A301" s="27" t="s">
        <v>3197</v>
      </c>
      <c r="B301" s="99">
        <f>+H301</f>
        <v>18171.72</v>
      </c>
      <c r="C301" s="1" t="s">
        <v>3198</v>
      </c>
      <c r="D301" s="1"/>
      <c r="E301" s="1"/>
      <c r="F301" s="40" t="s">
        <v>1593</v>
      </c>
      <c r="G301" s="67"/>
      <c r="H301" s="99">
        <f>SUM(H299:H300)</f>
        <v>18171.72</v>
      </c>
    </row>
    <row r="302" spans="1:8" ht="15">
      <c r="A302" s="1"/>
      <c r="B302" s="1"/>
      <c r="C302" s="1"/>
      <c r="D302" s="1"/>
      <c r="E302" s="1"/>
      <c r="F302" s="1"/>
      <c r="G302" s="1"/>
      <c r="H302" s="1"/>
    </row>
    <row r="303" spans="1:8" ht="15">
      <c r="A303" s="1"/>
      <c r="B303" s="1"/>
      <c r="C303" s="1"/>
      <c r="D303" s="1"/>
      <c r="E303" s="1"/>
      <c r="F303" s="1"/>
      <c r="G303" s="1"/>
      <c r="H303" s="1"/>
    </row>
    <row r="304" spans="1:8" ht="15">
      <c r="A304" s="1"/>
      <c r="B304" s="1"/>
      <c r="C304" s="1"/>
      <c r="D304" s="1"/>
      <c r="E304" s="1"/>
      <c r="F304" s="1"/>
      <c r="G304" s="1"/>
      <c r="H304" s="1"/>
    </row>
    <row r="305" spans="1:8" ht="15">
      <c r="A305" s="1"/>
      <c r="B305" s="1"/>
      <c r="C305" s="1"/>
      <c r="D305" s="1"/>
      <c r="E305" s="1"/>
      <c r="F305" s="1"/>
      <c r="G305" s="1"/>
      <c r="H305" s="1"/>
    </row>
    <row r="306" spans="1:8" ht="15">
      <c r="A306" s="1"/>
      <c r="B306" s="1"/>
      <c r="C306" s="1"/>
      <c r="D306" s="1"/>
      <c r="E306" s="1"/>
      <c r="F306" s="1"/>
      <c r="G306" s="1"/>
      <c r="H306" s="1"/>
    </row>
    <row r="307" spans="1:8" ht="15">
      <c r="A307" s="1"/>
      <c r="B307" s="1"/>
      <c r="C307" s="1"/>
      <c r="D307" s="1"/>
      <c r="E307" s="1"/>
      <c r="F307" s="1"/>
      <c r="G307" s="1"/>
      <c r="H307" s="1"/>
    </row>
    <row r="308" spans="1:8" ht="15">
      <c r="A308" s="1"/>
      <c r="B308" s="1"/>
      <c r="C308" s="1"/>
      <c r="D308" s="1"/>
      <c r="E308" s="1"/>
      <c r="F308" s="1"/>
      <c r="G308" s="1"/>
      <c r="H308" s="1"/>
    </row>
    <row r="309" spans="1:8" ht="15">
      <c r="A309" s="1"/>
      <c r="B309" s="1"/>
      <c r="C309" s="1"/>
      <c r="D309" s="1"/>
      <c r="E309" s="1"/>
      <c r="F309" s="1"/>
      <c r="G309" s="1"/>
      <c r="H309" s="1"/>
    </row>
    <row r="310" spans="1:8" ht="15">
      <c r="A310" s="1"/>
      <c r="B310" s="1"/>
      <c r="C310" s="1"/>
      <c r="D310" s="1"/>
      <c r="E310" s="1"/>
      <c r="F310" s="1"/>
      <c r="G310" s="1"/>
      <c r="H310" s="1"/>
    </row>
    <row r="311" spans="1:8" ht="15">
      <c r="A311" s="1"/>
      <c r="B311" s="1"/>
      <c r="C311" s="1"/>
      <c r="D311" s="1"/>
      <c r="E311" s="1"/>
      <c r="F311" s="1"/>
      <c r="G311" s="1"/>
      <c r="H311" s="1"/>
    </row>
    <row r="312" spans="1:8" ht="15">
      <c r="A312" s="1"/>
      <c r="B312" s="1"/>
      <c r="C312" s="1"/>
      <c r="D312" s="1"/>
      <c r="E312" s="1"/>
      <c r="F312" s="1"/>
      <c r="G312" s="1"/>
      <c r="H312" s="1"/>
    </row>
    <row r="313" spans="1:8" ht="19.5">
      <c r="A313" s="262">
        <f>+A286+1</f>
        <v>23</v>
      </c>
      <c r="B313" s="1567" t="s">
        <v>1042</v>
      </c>
      <c r="C313" s="1567"/>
      <c r="D313" s="1567"/>
      <c r="E313" s="1567"/>
      <c r="F313" s="1567"/>
      <c r="G313" s="1567"/>
      <c r="H313" s="1567"/>
    </row>
    <row r="314" spans="1:8" ht="19.5">
      <c r="A314" s="588" t="s">
        <v>4017</v>
      </c>
      <c r="B314" s="1588" t="s">
        <v>405</v>
      </c>
      <c r="C314" s="1567"/>
      <c r="D314" s="1567"/>
      <c r="E314" s="1567"/>
      <c r="F314" s="1567"/>
      <c r="G314" s="1567"/>
      <c r="H314" s="1567"/>
    </row>
    <row r="315" spans="1:8" ht="19.5">
      <c r="A315" s="595"/>
      <c r="B315" s="1567" t="s">
        <v>2357</v>
      </c>
      <c r="C315" s="1567"/>
      <c r="D315" s="1567"/>
      <c r="E315" s="1567"/>
      <c r="F315" s="1567"/>
      <c r="G315" s="1567"/>
      <c r="H315" s="1567"/>
    </row>
    <row r="316" spans="1:8" ht="15">
      <c r="A316" s="1"/>
      <c r="B316" s="1568" t="s">
        <v>2377</v>
      </c>
      <c r="C316" s="1568"/>
      <c r="D316" s="1568"/>
      <c r="E316" s="1568"/>
      <c r="F316" s="1568"/>
      <c r="G316" s="1568"/>
      <c r="H316" s="1568"/>
    </row>
    <row r="317" spans="1:8" ht="31.5">
      <c r="A317" s="1"/>
      <c r="B317" s="68" t="s">
        <v>3156</v>
      </c>
      <c r="C317" s="68" t="s">
        <v>3157</v>
      </c>
      <c r="D317" s="68" t="s">
        <v>3158</v>
      </c>
      <c r="E317" s="68" t="s">
        <v>3159</v>
      </c>
      <c r="F317" s="68" t="s">
        <v>3160</v>
      </c>
      <c r="G317" s="68" t="s">
        <v>3161</v>
      </c>
      <c r="H317" s="68" t="s">
        <v>1586</v>
      </c>
    </row>
    <row r="318" spans="1:8" ht="17.25">
      <c r="A318" s="1"/>
      <c r="B318" s="1564" t="s">
        <v>1587</v>
      </c>
      <c r="C318" s="58" t="s">
        <v>558</v>
      </c>
      <c r="D318" s="41">
        <v>1.5</v>
      </c>
      <c r="E318" s="55" t="s">
        <v>1589</v>
      </c>
      <c r="F318" s="107">
        <f>'update Rate'!O6</f>
        <v>1330</v>
      </c>
      <c r="G318" s="110">
        <f t="shared" ref="G318:G324" si="1">FLOOR(D318*F318,0.01)</f>
        <v>1995</v>
      </c>
      <c r="H318" s="108"/>
    </row>
    <row r="319" spans="1:8" ht="17.25">
      <c r="A319" s="1"/>
      <c r="B319" s="1586"/>
      <c r="C319" s="53" t="s">
        <v>1530</v>
      </c>
      <c r="D319" s="42">
        <v>2.2000000000000002</v>
      </c>
      <c r="E319" s="53" t="s">
        <v>1589</v>
      </c>
      <c r="F319" s="109">
        <f>'update Rate'!O5</f>
        <v>1000</v>
      </c>
      <c r="G319" s="109">
        <f t="shared" si="1"/>
        <v>2200</v>
      </c>
      <c r="H319" s="9"/>
    </row>
    <row r="320" spans="1:8" ht="17.25">
      <c r="A320" s="1"/>
      <c r="B320" s="1563"/>
      <c r="C320" s="56" t="s">
        <v>1531</v>
      </c>
      <c r="D320" s="43">
        <v>0.7</v>
      </c>
      <c r="E320" s="56" t="s">
        <v>1589</v>
      </c>
      <c r="F320" s="63">
        <f>'update Rate'!O5</f>
        <v>1000</v>
      </c>
      <c r="G320" s="63">
        <f t="shared" si="1"/>
        <v>700</v>
      </c>
      <c r="H320" s="123">
        <f>SUM(G318+G319+G320)</f>
        <v>4895</v>
      </c>
    </row>
    <row r="321" spans="1:8" ht="17.25">
      <c r="A321" s="1"/>
      <c r="B321" s="1564" t="s">
        <v>2185</v>
      </c>
      <c r="C321" s="55" t="s">
        <v>1532</v>
      </c>
      <c r="D321" s="45">
        <v>530</v>
      </c>
      <c r="E321" s="55" t="s">
        <v>749</v>
      </c>
      <c r="F321" s="110">
        <f>'update Rate'!O12</f>
        <v>16.507999999999999</v>
      </c>
      <c r="G321" s="110">
        <f t="shared" si="1"/>
        <v>8749.24</v>
      </c>
      <c r="H321" s="110"/>
    </row>
    <row r="322" spans="1:8" ht="17.25">
      <c r="A322" s="1"/>
      <c r="B322" s="1586"/>
      <c r="C322" s="53" t="s">
        <v>1533</v>
      </c>
      <c r="D322" s="42">
        <v>0.13</v>
      </c>
      <c r="E322" s="53" t="s">
        <v>750</v>
      </c>
      <c r="F322" s="109">
        <f>'update Rate'!O16</f>
        <v>13030.999999999998</v>
      </c>
      <c r="G322" s="109">
        <f t="shared" si="1"/>
        <v>1694.03</v>
      </c>
      <c r="H322" s="9"/>
    </row>
    <row r="323" spans="1:8" ht="17.25">
      <c r="A323" s="1"/>
      <c r="B323" s="1586"/>
      <c r="C323" s="53" t="s">
        <v>747</v>
      </c>
      <c r="D323" s="42">
        <v>0.27</v>
      </c>
      <c r="E323" s="53" t="s">
        <v>2378</v>
      </c>
      <c r="F323" s="109">
        <f>'update Rate'!O9</f>
        <v>3389.76</v>
      </c>
      <c r="G323" s="109">
        <f t="shared" si="1"/>
        <v>915.23</v>
      </c>
      <c r="H323" s="9"/>
    </row>
    <row r="324" spans="1:8" ht="17.25">
      <c r="A324" s="1"/>
      <c r="B324" s="1586"/>
      <c r="C324" s="56" t="s">
        <v>3525</v>
      </c>
      <c r="D324" s="43">
        <v>150</v>
      </c>
      <c r="E324" s="56" t="s">
        <v>3526</v>
      </c>
      <c r="F324" s="63">
        <f>'update Rate'!O486</f>
        <v>0.28000000000000003</v>
      </c>
      <c r="G324" s="63">
        <f t="shared" si="1"/>
        <v>42</v>
      </c>
      <c r="H324" s="63">
        <f>SUM(G321:G324)</f>
        <v>11400.5</v>
      </c>
    </row>
    <row r="325" spans="1:8" ht="15.75">
      <c r="A325" s="1"/>
      <c r="B325" s="62"/>
      <c r="C325" s="64" t="s">
        <v>748</v>
      </c>
      <c r="D325" s="94" t="s">
        <v>3437</v>
      </c>
      <c r="E325" s="95"/>
      <c r="F325" s="95"/>
      <c r="G325" s="120"/>
      <c r="H325" s="63">
        <f>INT(G320*0.03*100)/100</f>
        <v>21</v>
      </c>
    </row>
    <row r="326" spans="1:8" ht="15.75">
      <c r="A326" s="1"/>
      <c r="B326" s="1"/>
      <c r="C326" s="1"/>
      <c r="D326" s="1"/>
      <c r="E326" s="1"/>
      <c r="F326" s="40" t="s">
        <v>1590</v>
      </c>
      <c r="G326" s="119"/>
      <c r="H326" s="99">
        <f>SUM(H320:H325)</f>
        <v>16316.5</v>
      </c>
    </row>
    <row r="327" spans="1:8" ht="15.75">
      <c r="A327" s="1"/>
      <c r="B327" s="1" t="s">
        <v>3440</v>
      </c>
      <c r="C327" s="1"/>
      <c r="D327" s="1"/>
      <c r="E327" s="1"/>
      <c r="F327" s="40" t="s">
        <v>1571</v>
      </c>
      <c r="G327" s="117"/>
      <c r="H327" s="99">
        <f>FLOOR(H326*0.15,0.01)</f>
        <v>2447.4700000000003</v>
      </c>
    </row>
    <row r="328" spans="1:8" ht="15.75">
      <c r="A328" s="27" t="s">
        <v>3197</v>
      </c>
      <c r="B328" s="99">
        <f>+H328</f>
        <v>18763.97</v>
      </c>
      <c r="C328" s="1" t="s">
        <v>3198</v>
      </c>
      <c r="D328" s="1"/>
      <c r="E328" s="1"/>
      <c r="F328" s="40" t="s">
        <v>1593</v>
      </c>
      <c r="G328" s="117"/>
      <c r="H328" s="99">
        <f>SUM(H326:H327)</f>
        <v>18763.97</v>
      </c>
    </row>
    <row r="329" spans="1:8" ht="15">
      <c r="A329" s="1"/>
      <c r="B329" s="1"/>
      <c r="C329" s="1"/>
      <c r="D329" s="1"/>
      <c r="E329" s="1"/>
      <c r="F329" s="1"/>
      <c r="G329" s="1"/>
      <c r="H329" s="1"/>
    </row>
    <row r="330" spans="1:8" ht="15">
      <c r="A330" s="1"/>
      <c r="B330" s="1"/>
      <c r="C330" s="1"/>
      <c r="D330" s="1"/>
      <c r="E330" s="1"/>
      <c r="F330" s="1"/>
      <c r="G330" s="1"/>
      <c r="H330" s="1"/>
    </row>
    <row r="331" spans="1:8" ht="19.5">
      <c r="A331" s="262">
        <f>+A313+1</f>
        <v>24</v>
      </c>
      <c r="B331" s="1567" t="s">
        <v>752</v>
      </c>
      <c r="C331" s="1567"/>
      <c r="D331" s="1567"/>
      <c r="E331" s="1567"/>
      <c r="F331" s="1567"/>
      <c r="G331" s="1567"/>
      <c r="H331" s="1567"/>
    </row>
    <row r="332" spans="1:8" ht="19.5">
      <c r="A332" s="588" t="s">
        <v>4017</v>
      </c>
      <c r="B332" s="1567" t="s">
        <v>2358</v>
      </c>
      <c r="C332" s="1567"/>
      <c r="D332" s="1567"/>
      <c r="E332" s="1567"/>
      <c r="F332" s="1567"/>
      <c r="G332" s="1567"/>
      <c r="H332" s="1567"/>
    </row>
    <row r="333" spans="1:8" ht="19.5">
      <c r="A333" s="595"/>
      <c r="B333" s="1567" t="s">
        <v>2359</v>
      </c>
      <c r="C333" s="1567"/>
      <c r="D333" s="1567"/>
      <c r="E333" s="1567"/>
      <c r="F333" s="1567"/>
      <c r="G333" s="1567"/>
      <c r="H333" s="1567"/>
    </row>
    <row r="334" spans="1:8" ht="15">
      <c r="A334" s="1"/>
      <c r="B334" s="1568" t="s">
        <v>2377</v>
      </c>
      <c r="C334" s="1568"/>
      <c r="D334" s="1568"/>
      <c r="E334" s="1568"/>
      <c r="F334" s="1568"/>
      <c r="G334" s="1568"/>
      <c r="H334" s="1568"/>
    </row>
    <row r="335" spans="1:8" ht="31.5">
      <c r="A335" s="1"/>
      <c r="B335" s="68" t="s">
        <v>3156</v>
      </c>
      <c r="C335" s="68" t="s">
        <v>3157</v>
      </c>
      <c r="D335" s="68" t="s">
        <v>3158</v>
      </c>
      <c r="E335" s="68" t="s">
        <v>3159</v>
      </c>
      <c r="F335" s="68" t="s">
        <v>3160</v>
      </c>
      <c r="G335" s="68" t="s">
        <v>3161</v>
      </c>
      <c r="H335" s="68" t="s">
        <v>1586</v>
      </c>
    </row>
    <row r="336" spans="1:8" ht="17.25">
      <c r="A336" s="1"/>
      <c r="B336" s="1564" t="s">
        <v>1587</v>
      </c>
      <c r="C336" s="58" t="s">
        <v>558</v>
      </c>
      <c r="D336" s="41">
        <v>1.5</v>
      </c>
      <c r="E336" s="55" t="s">
        <v>1589</v>
      </c>
      <c r="F336" s="107">
        <f>'update Rate'!O6</f>
        <v>1330</v>
      </c>
      <c r="G336" s="110">
        <f t="shared" ref="G336:G342" si="2">FLOOR(D336*F336,0.01)</f>
        <v>1995</v>
      </c>
      <c r="H336" s="107"/>
    </row>
    <row r="337" spans="1:8" ht="17.25">
      <c r="A337" s="1"/>
      <c r="B337" s="1586"/>
      <c r="C337" s="53" t="s">
        <v>1530</v>
      </c>
      <c r="D337" s="42">
        <v>2.2000000000000002</v>
      </c>
      <c r="E337" s="53" t="s">
        <v>1589</v>
      </c>
      <c r="F337" s="109">
        <f>'update Rate'!O5</f>
        <v>1000</v>
      </c>
      <c r="G337" s="109">
        <f t="shared" si="2"/>
        <v>2200</v>
      </c>
      <c r="H337" s="9"/>
    </row>
    <row r="338" spans="1:8" ht="17.25">
      <c r="A338" s="1"/>
      <c r="B338" s="1563"/>
      <c r="C338" s="56" t="s">
        <v>1531</v>
      </c>
      <c r="D338" s="43">
        <v>0.2</v>
      </c>
      <c r="E338" s="56" t="s">
        <v>1589</v>
      </c>
      <c r="F338" s="63">
        <f>'update Rate'!O5</f>
        <v>1000</v>
      </c>
      <c r="G338" s="63">
        <f t="shared" si="2"/>
        <v>200</v>
      </c>
      <c r="H338" s="122">
        <f>SUM(G336+G337+G338)</f>
        <v>4395</v>
      </c>
    </row>
    <row r="339" spans="1:8" ht="17.25">
      <c r="A339" s="1"/>
      <c r="B339" s="74"/>
      <c r="C339" s="55" t="s">
        <v>1532</v>
      </c>
      <c r="D339" s="45">
        <v>530</v>
      </c>
      <c r="E339" s="55" t="s">
        <v>749</v>
      </c>
      <c r="F339" s="110">
        <f>'update Rate'!O12</f>
        <v>16.507999999999999</v>
      </c>
      <c r="G339" s="110">
        <f t="shared" si="2"/>
        <v>8749.24</v>
      </c>
      <c r="H339" s="110"/>
    </row>
    <row r="340" spans="1:8" ht="17.25">
      <c r="A340" s="1"/>
      <c r="B340" s="53" t="s">
        <v>2185</v>
      </c>
      <c r="C340" s="53" t="s">
        <v>1533</v>
      </c>
      <c r="D340" s="42">
        <v>0.1</v>
      </c>
      <c r="E340" s="53" t="s">
        <v>750</v>
      </c>
      <c r="F340" s="109">
        <f>'update Rate'!O16</f>
        <v>13030.999999999998</v>
      </c>
      <c r="G340" s="109">
        <f t="shared" si="2"/>
        <v>1303.1000000000001</v>
      </c>
      <c r="H340" s="9"/>
    </row>
    <row r="341" spans="1:8" ht="17.25">
      <c r="A341" s="1"/>
      <c r="B341" s="53"/>
      <c r="C341" s="53" t="s">
        <v>747</v>
      </c>
      <c r="D341" s="42">
        <v>0.27</v>
      </c>
      <c r="E341" s="53" t="s">
        <v>2378</v>
      </c>
      <c r="F341" s="109">
        <f>'update Rate'!O9</f>
        <v>3389.76</v>
      </c>
      <c r="G341" s="109">
        <f t="shared" si="2"/>
        <v>915.23</v>
      </c>
      <c r="H341" s="9"/>
    </row>
    <row r="342" spans="1:8" ht="17.25">
      <c r="A342" s="1"/>
      <c r="B342" s="73"/>
      <c r="C342" s="56" t="s">
        <v>3525</v>
      </c>
      <c r="D342" s="43">
        <v>120</v>
      </c>
      <c r="E342" s="56" t="s">
        <v>3526</v>
      </c>
      <c r="F342" s="63">
        <f>'update Rate'!O486</f>
        <v>0.28000000000000003</v>
      </c>
      <c r="G342" s="63">
        <f t="shared" si="2"/>
        <v>33.6</v>
      </c>
      <c r="H342" s="63">
        <f>SUM(G339:G342)</f>
        <v>11001.17</v>
      </c>
    </row>
    <row r="343" spans="1:8" ht="15.75">
      <c r="A343" s="1"/>
      <c r="B343" s="62"/>
      <c r="C343" s="147" t="s">
        <v>748</v>
      </c>
      <c r="D343" s="95" t="s">
        <v>3437</v>
      </c>
      <c r="E343" s="95"/>
      <c r="F343" s="95"/>
      <c r="G343" s="148"/>
      <c r="H343" s="111">
        <f>INT(G338*0.03*100)/100</f>
        <v>6</v>
      </c>
    </row>
    <row r="344" spans="1:8" ht="15.75">
      <c r="A344" s="1"/>
      <c r="B344" s="1"/>
      <c r="C344" s="1"/>
      <c r="D344" s="1"/>
      <c r="E344" s="1"/>
      <c r="F344" s="40" t="s">
        <v>1590</v>
      </c>
      <c r="G344" s="40"/>
      <c r="H344" s="99">
        <f>SUM(H338:H343)</f>
        <v>15402.17</v>
      </c>
    </row>
    <row r="345" spans="1:8" ht="15.75">
      <c r="A345" s="1"/>
      <c r="B345" s="1" t="s">
        <v>3440</v>
      </c>
      <c r="C345" s="1"/>
      <c r="D345" s="1"/>
      <c r="E345" s="1"/>
      <c r="F345" s="40" t="s">
        <v>1571</v>
      </c>
      <c r="G345" s="40"/>
      <c r="H345" s="99">
        <f>FLOOR(H344*0.15,0.01)</f>
        <v>2310.3200000000002</v>
      </c>
    </row>
    <row r="346" spans="1:8" ht="15.75">
      <c r="A346" s="27" t="s">
        <v>3197</v>
      </c>
      <c r="B346" s="99">
        <f>+H346</f>
        <v>17712.490000000002</v>
      </c>
      <c r="C346" s="1" t="s">
        <v>3198</v>
      </c>
      <c r="D346" s="1"/>
      <c r="E346" s="1"/>
      <c r="F346" s="40" t="s">
        <v>1593</v>
      </c>
      <c r="G346" s="40"/>
      <c r="H346" s="99">
        <f>SUM(H344:H345)</f>
        <v>17712.490000000002</v>
      </c>
    </row>
    <row r="347" spans="1:8" ht="15.75">
      <c r="A347" s="27"/>
      <c r="B347" s="141"/>
      <c r="C347" s="1"/>
      <c r="D347" s="1"/>
      <c r="E347" s="1"/>
      <c r="F347" s="40"/>
      <c r="G347" s="40"/>
      <c r="H347" s="141"/>
    </row>
    <row r="348" spans="1:8" ht="15.75">
      <c r="A348" s="27"/>
      <c r="B348" s="141"/>
      <c r="C348" s="1"/>
      <c r="D348" s="1"/>
      <c r="E348" s="1"/>
      <c r="F348" s="40"/>
      <c r="G348" s="40"/>
      <c r="H348" s="141"/>
    </row>
    <row r="349" spans="1:8" ht="15.75">
      <c r="A349" s="27"/>
      <c r="B349" s="141"/>
      <c r="C349" s="1"/>
      <c r="D349" s="1"/>
      <c r="E349" s="1"/>
      <c r="F349" s="40"/>
      <c r="G349" s="40"/>
      <c r="H349" s="141"/>
    </row>
    <row r="350" spans="1:8" ht="15.75">
      <c r="A350" s="27"/>
      <c r="B350" s="141"/>
      <c r="C350" s="1"/>
      <c r="D350" s="1"/>
      <c r="E350" s="1"/>
      <c r="F350" s="40"/>
      <c r="G350" s="40"/>
      <c r="H350" s="141"/>
    </row>
    <row r="351" spans="1:8" ht="15.75">
      <c r="A351" s="27"/>
      <c r="B351" s="141"/>
      <c r="C351" s="1"/>
      <c r="D351" s="1"/>
      <c r="E351" s="1"/>
      <c r="F351" s="40"/>
      <c r="G351" s="40"/>
      <c r="H351" s="141"/>
    </row>
    <row r="352" spans="1:8" ht="15.75">
      <c r="A352" s="27"/>
      <c r="B352" s="141"/>
      <c r="C352" s="1"/>
      <c r="D352" s="1"/>
      <c r="E352" s="1"/>
      <c r="F352" s="40"/>
      <c r="G352" s="40"/>
      <c r="H352" s="141"/>
    </row>
    <row r="353" spans="1:8" ht="15.75">
      <c r="A353" s="27"/>
      <c r="B353" s="141"/>
      <c r="C353" s="1"/>
      <c r="D353" s="1"/>
      <c r="E353" s="1"/>
      <c r="F353" s="40"/>
      <c r="G353" s="40"/>
      <c r="H353" s="141"/>
    </row>
    <row r="354" spans="1:8" ht="15">
      <c r="A354" s="1"/>
      <c r="B354" s="1"/>
      <c r="C354" s="1"/>
      <c r="D354" s="1"/>
      <c r="E354" s="1"/>
      <c r="F354" s="1"/>
      <c r="G354" s="1"/>
      <c r="H354" s="1"/>
    </row>
    <row r="355" spans="1:8" ht="15">
      <c r="A355" s="1"/>
      <c r="B355" s="1"/>
      <c r="C355" s="1"/>
      <c r="D355" s="1"/>
      <c r="E355" s="1"/>
      <c r="F355" s="1"/>
      <c r="G355" s="1"/>
      <c r="H355" s="1"/>
    </row>
    <row r="356" spans="1:8" ht="19.5">
      <c r="A356" s="262">
        <f>+A331+1</f>
        <v>25</v>
      </c>
      <c r="B356" s="1567" t="s">
        <v>1527</v>
      </c>
      <c r="C356" s="1567"/>
      <c r="D356" s="1567"/>
      <c r="E356" s="1567"/>
      <c r="F356" s="1567"/>
      <c r="G356" s="1567"/>
      <c r="H356" s="1567"/>
    </row>
    <row r="357" spans="1:8" ht="19.5">
      <c r="A357" s="588" t="s">
        <v>4017</v>
      </c>
      <c r="B357" s="1567" t="s">
        <v>2358</v>
      </c>
      <c r="C357" s="1567"/>
      <c r="D357" s="1567"/>
      <c r="E357" s="1567"/>
      <c r="F357" s="1567"/>
      <c r="G357" s="1567"/>
      <c r="H357" s="1567"/>
    </row>
    <row r="358" spans="1:8" ht="19.5">
      <c r="A358" s="595"/>
      <c r="B358" s="1567" t="s">
        <v>2359</v>
      </c>
      <c r="C358" s="1567"/>
      <c r="D358" s="1567"/>
      <c r="E358" s="1567"/>
      <c r="F358" s="1567"/>
      <c r="G358" s="1567"/>
      <c r="H358" s="1567"/>
    </row>
    <row r="359" spans="1:8" ht="15">
      <c r="A359" s="1"/>
      <c r="B359" s="1568" t="s">
        <v>2377</v>
      </c>
      <c r="C359" s="1568"/>
      <c r="D359" s="1568"/>
      <c r="E359" s="1568"/>
      <c r="F359" s="1568"/>
      <c r="G359" s="1568"/>
      <c r="H359" s="1568"/>
    </row>
    <row r="360" spans="1:8" ht="31.5">
      <c r="A360" s="1"/>
      <c r="B360" s="68" t="s">
        <v>3156</v>
      </c>
      <c r="C360" s="68" t="s">
        <v>3157</v>
      </c>
      <c r="D360" s="68" t="s">
        <v>3158</v>
      </c>
      <c r="E360" s="68" t="s">
        <v>3159</v>
      </c>
      <c r="F360" s="68" t="s">
        <v>3160</v>
      </c>
      <c r="G360" s="68" t="s">
        <v>3161</v>
      </c>
      <c r="H360" s="68" t="s">
        <v>1586</v>
      </c>
    </row>
    <row r="361" spans="1:8" ht="17.25">
      <c r="A361" s="1"/>
      <c r="B361" s="1564" t="s">
        <v>1587</v>
      </c>
      <c r="C361" s="58" t="s">
        <v>558</v>
      </c>
      <c r="D361" s="41">
        <v>1.5</v>
      </c>
      <c r="E361" s="55" t="s">
        <v>1589</v>
      </c>
      <c r="F361" s="107">
        <f>'update Rate'!O6</f>
        <v>1330</v>
      </c>
      <c r="G361" s="110">
        <f t="shared" ref="G361:G367" si="3">FLOOR(D361*F361,0.01)</f>
        <v>1995</v>
      </c>
      <c r="H361" s="108"/>
    </row>
    <row r="362" spans="1:8" ht="17.25">
      <c r="A362" s="1"/>
      <c r="B362" s="1586"/>
      <c r="C362" s="53" t="s">
        <v>1530</v>
      </c>
      <c r="D362" s="42">
        <v>2.2000000000000002</v>
      </c>
      <c r="E362" s="53" t="s">
        <v>1589</v>
      </c>
      <c r="F362" s="109">
        <f>'update Rate'!O5</f>
        <v>1000</v>
      </c>
      <c r="G362" s="109">
        <f t="shared" si="3"/>
        <v>2200</v>
      </c>
      <c r="H362" s="9"/>
    </row>
    <row r="363" spans="1:8" ht="17.25">
      <c r="A363" s="1"/>
      <c r="B363" s="1563"/>
      <c r="C363" s="56" t="s">
        <v>1531</v>
      </c>
      <c r="D363" s="43">
        <v>0.7</v>
      </c>
      <c r="E363" s="56" t="s">
        <v>1589</v>
      </c>
      <c r="F363" s="63">
        <f>'update Rate'!O5</f>
        <v>1000</v>
      </c>
      <c r="G363" s="63">
        <f t="shared" si="3"/>
        <v>700</v>
      </c>
      <c r="H363" s="123">
        <f>SUM(G361+G362+G363)</f>
        <v>4895</v>
      </c>
    </row>
    <row r="364" spans="1:8" ht="17.25">
      <c r="A364" s="1"/>
      <c r="B364" s="1564" t="s">
        <v>2185</v>
      </c>
      <c r="C364" s="55" t="s">
        <v>1532</v>
      </c>
      <c r="D364" s="45">
        <v>530</v>
      </c>
      <c r="E364" s="55" t="s">
        <v>749</v>
      </c>
      <c r="F364" s="110">
        <f>'update Rate'!O12</f>
        <v>16.507999999999999</v>
      </c>
      <c r="G364" s="110">
        <f t="shared" si="3"/>
        <v>8749.24</v>
      </c>
      <c r="H364" s="110"/>
    </row>
    <row r="365" spans="1:8" ht="17.25">
      <c r="A365" s="1"/>
      <c r="B365" s="1586"/>
      <c r="C365" s="53" t="s">
        <v>1533</v>
      </c>
      <c r="D365" s="42">
        <v>0.1</v>
      </c>
      <c r="E365" s="53" t="s">
        <v>750</v>
      </c>
      <c r="F365" s="109">
        <f>'update Rate'!O16</f>
        <v>13030.999999999998</v>
      </c>
      <c r="G365" s="109">
        <f t="shared" si="3"/>
        <v>1303.1000000000001</v>
      </c>
      <c r="H365" s="9"/>
    </row>
    <row r="366" spans="1:8" ht="17.25">
      <c r="A366" s="1"/>
      <c r="B366" s="1586"/>
      <c r="C366" s="53" t="s">
        <v>747</v>
      </c>
      <c r="D366" s="42">
        <v>0.27</v>
      </c>
      <c r="E366" s="53" t="s">
        <v>2378</v>
      </c>
      <c r="F366" s="109">
        <f>'update Rate'!O9</f>
        <v>3389.76</v>
      </c>
      <c r="G366" s="109">
        <f t="shared" si="3"/>
        <v>915.23</v>
      </c>
      <c r="H366" s="109"/>
    </row>
    <row r="367" spans="1:8" ht="17.25">
      <c r="A367" s="1"/>
      <c r="B367" s="582"/>
      <c r="C367" s="56" t="s">
        <v>3525</v>
      </c>
      <c r="D367" s="43">
        <v>120</v>
      </c>
      <c r="E367" s="39" t="s">
        <v>3526</v>
      </c>
      <c r="F367" s="63">
        <f>'update Rate'!O486</f>
        <v>0.28000000000000003</v>
      </c>
      <c r="G367" s="63">
        <f t="shared" si="3"/>
        <v>33.6</v>
      </c>
      <c r="H367" s="63">
        <f>SUM(G364:G367)</f>
        <v>11001.17</v>
      </c>
    </row>
    <row r="368" spans="1:8" ht="15.75">
      <c r="A368" s="1"/>
      <c r="B368" s="62"/>
      <c r="C368" s="64" t="s">
        <v>748</v>
      </c>
      <c r="D368" s="94" t="s">
        <v>3437</v>
      </c>
      <c r="E368" s="95"/>
      <c r="F368" s="95"/>
      <c r="G368" s="148"/>
      <c r="H368" s="63">
        <f>INT(G363*0.03*100)/100</f>
        <v>21</v>
      </c>
    </row>
    <row r="369" spans="1:8" ht="15.75">
      <c r="A369" s="1"/>
      <c r="B369" s="1"/>
      <c r="C369" s="1"/>
      <c r="D369" s="1"/>
      <c r="E369" s="1"/>
      <c r="F369" s="40" t="s">
        <v>1590</v>
      </c>
      <c r="G369" s="40"/>
      <c r="H369" s="99">
        <f>SUM(H363:H368)</f>
        <v>15917.17</v>
      </c>
    </row>
    <row r="370" spans="1:8" ht="15.75">
      <c r="A370" s="1"/>
      <c r="B370" s="1" t="s">
        <v>3440</v>
      </c>
      <c r="C370" s="1"/>
      <c r="D370" s="1"/>
      <c r="E370" s="1"/>
      <c r="F370" s="40" t="s">
        <v>1571</v>
      </c>
      <c r="G370" s="40"/>
      <c r="H370" s="99">
        <f>FLOOR(H369*0.15,0.01)</f>
        <v>2387.5700000000002</v>
      </c>
    </row>
    <row r="371" spans="1:8" ht="15.75">
      <c r="A371" s="27" t="s">
        <v>3197</v>
      </c>
      <c r="B371" s="99">
        <f>+H371</f>
        <v>18304.740000000002</v>
      </c>
      <c r="C371" s="1" t="s">
        <v>3198</v>
      </c>
      <c r="D371" s="1"/>
      <c r="E371" s="1"/>
      <c r="F371" s="40" t="s">
        <v>1593</v>
      </c>
      <c r="G371" s="40"/>
      <c r="H371" s="99">
        <f>SUM(H369:H370)</f>
        <v>18304.740000000002</v>
      </c>
    </row>
    <row r="372" spans="1:8" ht="15">
      <c r="A372" s="1"/>
      <c r="B372" s="1"/>
      <c r="C372" s="1"/>
      <c r="D372" s="1"/>
      <c r="E372" s="1"/>
      <c r="F372" s="1"/>
      <c r="G372" s="1"/>
      <c r="H372" s="1"/>
    </row>
    <row r="373" spans="1:8" ht="19.5">
      <c r="A373" s="262">
        <f>A356+1</f>
        <v>26</v>
      </c>
      <c r="B373" s="1567" t="s">
        <v>752</v>
      </c>
      <c r="C373" s="1567"/>
      <c r="D373" s="1567"/>
      <c r="E373" s="1567"/>
      <c r="F373" s="1567"/>
      <c r="G373" s="1567"/>
      <c r="H373" s="1567"/>
    </row>
    <row r="374" spans="1:8" ht="19.5">
      <c r="A374" s="588" t="s">
        <v>4017</v>
      </c>
      <c r="B374" s="1588" t="s">
        <v>2771</v>
      </c>
      <c r="C374" s="1567"/>
      <c r="D374" s="1567"/>
      <c r="E374" s="1567"/>
      <c r="F374" s="1567"/>
      <c r="G374" s="1567"/>
      <c r="H374" s="1567"/>
    </row>
    <row r="375" spans="1:8" ht="19.5">
      <c r="A375" s="595"/>
      <c r="B375" s="1567" t="s">
        <v>2359</v>
      </c>
      <c r="C375" s="1567"/>
      <c r="D375" s="1567"/>
      <c r="E375" s="1567"/>
      <c r="F375" s="1567"/>
      <c r="G375" s="1567"/>
      <c r="H375" s="1567"/>
    </row>
    <row r="376" spans="1:8" ht="15">
      <c r="A376" s="1"/>
      <c r="B376" s="1568" t="s">
        <v>2377</v>
      </c>
      <c r="C376" s="1568"/>
      <c r="D376" s="1568"/>
      <c r="E376" s="1568"/>
      <c r="F376" s="1568"/>
      <c r="G376" s="1568"/>
      <c r="H376" s="1568"/>
    </row>
    <row r="377" spans="1:8" ht="31.5">
      <c r="A377" s="1"/>
      <c r="B377" s="68" t="s">
        <v>3156</v>
      </c>
      <c r="C377" s="68" t="s">
        <v>3157</v>
      </c>
      <c r="D377" s="68" t="s">
        <v>3158</v>
      </c>
      <c r="E377" s="68" t="s">
        <v>3159</v>
      </c>
      <c r="F377" s="68" t="s">
        <v>3160</v>
      </c>
      <c r="G377" s="68" t="s">
        <v>3161</v>
      </c>
      <c r="H377" s="68" t="s">
        <v>1586</v>
      </c>
    </row>
    <row r="378" spans="1:8" ht="17.25">
      <c r="A378" s="1"/>
      <c r="B378" s="1564" t="s">
        <v>1587</v>
      </c>
      <c r="C378" s="58" t="s">
        <v>558</v>
      </c>
      <c r="D378" s="41">
        <v>1.5</v>
      </c>
      <c r="E378" s="55" t="s">
        <v>1589</v>
      </c>
      <c r="F378" s="107">
        <f>'update Rate'!O6</f>
        <v>1330</v>
      </c>
      <c r="G378" s="110">
        <f t="shared" ref="G378:G384" si="4">FLOOR(D378*F378,0.01)</f>
        <v>1995</v>
      </c>
      <c r="H378" s="108"/>
    </row>
    <row r="379" spans="1:8" ht="17.25">
      <c r="A379" s="1"/>
      <c r="B379" s="1586"/>
      <c r="C379" s="53" t="s">
        <v>1530</v>
      </c>
      <c r="D379" s="42">
        <v>2.2000000000000002</v>
      </c>
      <c r="E379" s="53" t="s">
        <v>1589</v>
      </c>
      <c r="F379" s="109">
        <f>'update Rate'!O5</f>
        <v>1000</v>
      </c>
      <c r="G379" s="109">
        <f t="shared" si="4"/>
        <v>2200</v>
      </c>
      <c r="H379" s="9"/>
    </row>
    <row r="380" spans="1:8" ht="17.25">
      <c r="A380" s="1"/>
      <c r="B380" s="1563"/>
      <c r="C380" s="56" t="s">
        <v>1531</v>
      </c>
      <c r="D380" s="43">
        <v>0.2</v>
      </c>
      <c r="E380" s="56" t="s">
        <v>1589</v>
      </c>
      <c r="F380" s="63">
        <f>'update Rate'!O5</f>
        <v>1000</v>
      </c>
      <c r="G380" s="63">
        <f t="shared" si="4"/>
        <v>200</v>
      </c>
      <c r="H380" s="123">
        <f>SUM(G378+G379+G380)</f>
        <v>4395</v>
      </c>
    </row>
    <row r="381" spans="1:8" ht="17.25">
      <c r="A381" s="1"/>
      <c r="B381" s="1564" t="s">
        <v>2185</v>
      </c>
      <c r="C381" s="55" t="s">
        <v>1532</v>
      </c>
      <c r="D381" s="45">
        <v>530</v>
      </c>
      <c r="E381" s="55" t="s">
        <v>749</v>
      </c>
      <c r="F381" s="110">
        <f>'update Rate'!O12</f>
        <v>16.507999999999999</v>
      </c>
      <c r="G381" s="110">
        <f t="shared" si="4"/>
        <v>8749.24</v>
      </c>
      <c r="H381" s="108"/>
    </row>
    <row r="382" spans="1:8" ht="17.25">
      <c r="A382" s="1"/>
      <c r="B382" s="1586"/>
      <c r="C382" s="53" t="s">
        <v>1533</v>
      </c>
      <c r="D382" s="42">
        <v>7.0000000000000007E-2</v>
      </c>
      <c r="E382" s="53" t="s">
        <v>750</v>
      </c>
      <c r="F382" s="109">
        <f>'update Rate'!O16</f>
        <v>13030.999999999998</v>
      </c>
      <c r="G382" s="109">
        <f t="shared" si="4"/>
        <v>912.17000000000007</v>
      </c>
      <c r="H382" s="9"/>
    </row>
    <row r="383" spans="1:8" ht="17.25">
      <c r="A383" s="1"/>
      <c r="B383" s="1586"/>
      <c r="C383" s="53" t="s">
        <v>747</v>
      </c>
      <c r="D383" s="42">
        <v>0.3</v>
      </c>
      <c r="E383" s="53" t="s">
        <v>2378</v>
      </c>
      <c r="F383" s="109">
        <f>'update Rate'!O9</f>
        <v>3389.76</v>
      </c>
      <c r="G383" s="109">
        <f t="shared" si="4"/>
        <v>1016.9200000000001</v>
      </c>
      <c r="H383" s="9"/>
    </row>
    <row r="384" spans="1:8" ht="17.25">
      <c r="A384" s="1"/>
      <c r="B384" s="1586"/>
      <c r="C384" s="56" t="s">
        <v>3525</v>
      </c>
      <c r="D384" s="43">
        <v>100</v>
      </c>
      <c r="E384" s="56" t="s">
        <v>3526</v>
      </c>
      <c r="F384" s="63">
        <f>'update Rate'!O486</f>
        <v>0.28000000000000003</v>
      </c>
      <c r="G384" s="63">
        <f t="shared" si="4"/>
        <v>28</v>
      </c>
      <c r="H384" s="63">
        <f>SUM(G381:G384)</f>
        <v>10706.33</v>
      </c>
    </row>
    <row r="385" spans="1:8" ht="15.75">
      <c r="A385" s="1"/>
      <c r="B385" s="62"/>
      <c r="C385" s="64" t="s">
        <v>748</v>
      </c>
      <c r="D385" s="94" t="s">
        <v>3437</v>
      </c>
      <c r="E385" s="95"/>
      <c r="F385" s="95"/>
      <c r="G385" s="149"/>
      <c r="H385" s="123">
        <f>INT(G380*0.03*100)/100</f>
        <v>6</v>
      </c>
    </row>
    <row r="386" spans="1:8" ht="15.75">
      <c r="A386" s="1"/>
      <c r="B386" s="1"/>
      <c r="C386" s="1"/>
      <c r="D386" s="1"/>
      <c r="E386" s="1"/>
      <c r="F386" s="40" t="s">
        <v>1590</v>
      </c>
      <c r="G386" s="103"/>
      <c r="H386" s="99">
        <f>SUM(H380:H385)</f>
        <v>15107.33</v>
      </c>
    </row>
    <row r="387" spans="1:8" ht="15.75">
      <c r="A387" s="1"/>
      <c r="B387" s="1" t="s">
        <v>3440</v>
      </c>
      <c r="C387" s="1"/>
      <c r="D387" s="1"/>
      <c r="E387" s="1"/>
      <c r="F387" s="40" t="s">
        <v>1571</v>
      </c>
      <c r="G387" s="103"/>
      <c r="H387" s="99">
        <f>FLOOR(H386*0.15,0.01)</f>
        <v>2266.09</v>
      </c>
    </row>
    <row r="388" spans="1:8" ht="15.75">
      <c r="A388" s="27" t="s">
        <v>3197</v>
      </c>
      <c r="B388" s="99">
        <f>+H388</f>
        <v>17373.419999999998</v>
      </c>
      <c r="C388" s="1" t="s">
        <v>3198</v>
      </c>
      <c r="D388" s="1"/>
      <c r="E388" s="1"/>
      <c r="F388" s="40" t="s">
        <v>1593</v>
      </c>
      <c r="G388" s="103"/>
      <c r="H388" s="99">
        <f>SUM(H386:H387)</f>
        <v>17373.419999999998</v>
      </c>
    </row>
    <row r="389" spans="1:8" ht="15.75">
      <c r="A389" s="27"/>
      <c r="B389" s="141"/>
      <c r="C389" s="1"/>
      <c r="D389" s="1"/>
      <c r="E389" s="1"/>
      <c r="F389" s="40"/>
      <c r="G389" s="103"/>
      <c r="H389" s="141"/>
    </row>
    <row r="390" spans="1:8" ht="15.75">
      <c r="A390" s="27"/>
      <c r="B390" s="141"/>
      <c r="C390" s="1"/>
      <c r="D390" s="1"/>
      <c r="E390" s="1"/>
      <c r="F390" s="40"/>
      <c r="G390" s="103"/>
      <c r="H390" s="141"/>
    </row>
    <row r="391" spans="1:8" ht="15.75">
      <c r="A391" s="27"/>
      <c r="B391" s="141"/>
      <c r="C391" s="1"/>
      <c r="D391" s="1"/>
      <c r="E391" s="1"/>
      <c r="F391" s="40"/>
      <c r="G391" s="103"/>
      <c r="H391" s="141"/>
    </row>
    <row r="392" spans="1:8" ht="15.75">
      <c r="A392" s="27"/>
      <c r="B392" s="141"/>
      <c r="C392" s="1"/>
      <c r="D392" s="1"/>
      <c r="E392" s="1"/>
      <c r="F392" s="40"/>
      <c r="G392" s="103"/>
      <c r="H392" s="141"/>
    </row>
    <row r="393" spans="1:8" ht="15.75">
      <c r="A393" s="27"/>
      <c r="B393" s="141"/>
      <c r="C393" s="1"/>
      <c r="D393" s="1"/>
      <c r="E393" s="1"/>
      <c r="F393" s="40"/>
      <c r="G393" s="103"/>
      <c r="H393" s="141"/>
    </row>
    <row r="394" spans="1:8" ht="15.75">
      <c r="A394" s="27"/>
      <c r="B394" s="141"/>
      <c r="C394" s="1"/>
      <c r="D394" s="1"/>
      <c r="E394" s="1"/>
      <c r="F394" s="40"/>
      <c r="G394" s="103"/>
      <c r="H394" s="141"/>
    </row>
    <row r="395" spans="1:8" ht="15.75">
      <c r="A395" s="27"/>
      <c r="B395" s="141"/>
      <c r="C395" s="1"/>
      <c r="D395" s="1"/>
      <c r="E395" s="1"/>
      <c r="F395" s="40"/>
      <c r="G395" s="103"/>
      <c r="H395" s="141"/>
    </row>
    <row r="396" spans="1:8" ht="15">
      <c r="A396" s="1"/>
      <c r="B396" s="1"/>
      <c r="C396" s="1"/>
      <c r="D396" s="1"/>
      <c r="E396" s="1"/>
      <c r="F396" s="1"/>
      <c r="G396" s="1"/>
      <c r="H396" s="19"/>
    </row>
    <row r="397" spans="1:8" ht="15">
      <c r="A397" s="1"/>
      <c r="B397" s="1"/>
      <c r="C397" s="1"/>
      <c r="D397" s="1"/>
      <c r="E397" s="1"/>
      <c r="F397" s="1"/>
      <c r="G397" s="1"/>
      <c r="H397" s="19"/>
    </row>
    <row r="398" spans="1:8" ht="19.5">
      <c r="A398" s="262">
        <f>+A373+1</f>
        <v>27</v>
      </c>
      <c r="B398" s="1567" t="s">
        <v>2366</v>
      </c>
      <c r="C398" s="1567"/>
      <c r="D398" s="1567"/>
      <c r="E398" s="1567"/>
      <c r="F398" s="1567"/>
      <c r="G398" s="1567"/>
      <c r="H398" s="1567"/>
    </row>
    <row r="399" spans="1:8" ht="19.5">
      <c r="A399" s="588" t="s">
        <v>4017</v>
      </c>
      <c r="B399" s="1567" t="s">
        <v>2771</v>
      </c>
      <c r="C399" s="1567"/>
      <c r="D399" s="1567"/>
      <c r="E399" s="1567"/>
      <c r="F399" s="1567"/>
      <c r="G399" s="1567"/>
      <c r="H399" s="1567"/>
    </row>
    <row r="400" spans="1:8" ht="19.5">
      <c r="A400" s="595"/>
      <c r="B400" s="1567" t="s">
        <v>2359</v>
      </c>
      <c r="C400" s="1567"/>
      <c r="D400" s="1567"/>
      <c r="E400" s="1567"/>
      <c r="F400" s="1567"/>
      <c r="G400" s="1567"/>
      <c r="H400" s="1567"/>
    </row>
    <row r="401" spans="1:8" ht="15">
      <c r="A401" s="1"/>
      <c r="B401" s="1568" t="s">
        <v>2377</v>
      </c>
      <c r="C401" s="1568"/>
      <c r="D401" s="1568"/>
      <c r="E401" s="1568"/>
      <c r="F401" s="1568"/>
      <c r="G401" s="1568"/>
      <c r="H401" s="1568"/>
    </row>
    <row r="402" spans="1:8" ht="31.5">
      <c r="A402" s="1"/>
      <c r="B402" s="68" t="s">
        <v>3156</v>
      </c>
      <c r="C402" s="68" t="s">
        <v>3157</v>
      </c>
      <c r="D402" s="68" t="s">
        <v>3158</v>
      </c>
      <c r="E402" s="68" t="s">
        <v>3159</v>
      </c>
      <c r="F402" s="68" t="s">
        <v>3160</v>
      </c>
      <c r="G402" s="68" t="s">
        <v>3161</v>
      </c>
      <c r="H402" s="68" t="s">
        <v>1586</v>
      </c>
    </row>
    <row r="403" spans="1:8" ht="17.25">
      <c r="A403" s="1"/>
      <c r="B403" s="1564" t="s">
        <v>1587</v>
      </c>
      <c r="C403" s="58" t="s">
        <v>558</v>
      </c>
      <c r="D403" s="41">
        <v>1.5</v>
      </c>
      <c r="E403" s="55" t="s">
        <v>1589</v>
      </c>
      <c r="F403" s="107">
        <f>'update Rate'!O6</f>
        <v>1330</v>
      </c>
      <c r="G403" s="110">
        <f t="shared" ref="G403:G409" si="5">FLOOR(D403*F403,0.01)</f>
        <v>1995</v>
      </c>
      <c r="H403" s="108"/>
    </row>
    <row r="404" spans="1:8" ht="17.25">
      <c r="A404" s="1"/>
      <c r="B404" s="1586"/>
      <c r="C404" s="53" t="s">
        <v>1530</v>
      </c>
      <c r="D404" s="42">
        <v>2.2000000000000002</v>
      </c>
      <c r="E404" s="53" t="s">
        <v>1589</v>
      </c>
      <c r="F404" s="109">
        <f>'update Rate'!O5</f>
        <v>1000</v>
      </c>
      <c r="G404" s="109">
        <f t="shared" si="5"/>
        <v>2200</v>
      </c>
      <c r="H404" s="9"/>
    </row>
    <row r="405" spans="1:8" ht="17.25">
      <c r="A405" s="1"/>
      <c r="B405" s="1563"/>
      <c r="C405" s="56" t="s">
        <v>1531</v>
      </c>
      <c r="D405" s="43">
        <v>0.7</v>
      </c>
      <c r="E405" s="56" t="s">
        <v>1589</v>
      </c>
      <c r="F405" s="63">
        <f>'update Rate'!O5</f>
        <v>1000</v>
      </c>
      <c r="G405" s="63">
        <f t="shared" si="5"/>
        <v>700</v>
      </c>
      <c r="H405" s="123">
        <f>SUM(G403+G404+G405)</f>
        <v>4895</v>
      </c>
    </row>
    <row r="406" spans="1:8" ht="17.25">
      <c r="A406" s="1"/>
      <c r="B406" s="1564" t="s">
        <v>2185</v>
      </c>
      <c r="C406" s="55" t="s">
        <v>1532</v>
      </c>
      <c r="D406" s="45">
        <v>530</v>
      </c>
      <c r="E406" s="55" t="s">
        <v>749</v>
      </c>
      <c r="F406" s="110">
        <f>'update Rate'!O12</f>
        <v>16.507999999999999</v>
      </c>
      <c r="G406" s="110">
        <f t="shared" si="5"/>
        <v>8749.24</v>
      </c>
      <c r="H406" s="108"/>
    </row>
    <row r="407" spans="1:8" ht="17.25">
      <c r="A407" s="1"/>
      <c r="B407" s="1586"/>
      <c r="C407" s="53" t="s">
        <v>1533</v>
      </c>
      <c r="D407" s="42">
        <v>7.0000000000000007E-2</v>
      </c>
      <c r="E407" s="53" t="s">
        <v>750</v>
      </c>
      <c r="F407" s="109">
        <f>'update Rate'!O16</f>
        <v>13030.999999999998</v>
      </c>
      <c r="G407" s="109">
        <f t="shared" si="5"/>
        <v>912.17000000000007</v>
      </c>
      <c r="H407" s="9"/>
    </row>
    <row r="408" spans="1:8" ht="17.25">
      <c r="A408" s="1"/>
      <c r="B408" s="1586"/>
      <c r="C408" s="53" t="s">
        <v>747</v>
      </c>
      <c r="D408" s="42">
        <v>0.3</v>
      </c>
      <c r="E408" s="53" t="s">
        <v>2378</v>
      </c>
      <c r="F408" s="109">
        <f>'update Rate'!O9</f>
        <v>3389.76</v>
      </c>
      <c r="G408" s="109">
        <f t="shared" si="5"/>
        <v>1016.9200000000001</v>
      </c>
      <c r="H408" s="9"/>
    </row>
    <row r="409" spans="1:8" ht="17.25">
      <c r="A409" s="1"/>
      <c r="B409" s="1586"/>
      <c r="C409" s="56" t="s">
        <v>3525</v>
      </c>
      <c r="D409" s="43">
        <v>100</v>
      </c>
      <c r="E409" s="56" t="s">
        <v>3526</v>
      </c>
      <c r="F409" s="63">
        <f>'update Rate'!O486</f>
        <v>0.28000000000000003</v>
      </c>
      <c r="G409" s="63">
        <f t="shared" si="5"/>
        <v>28</v>
      </c>
      <c r="H409" s="123">
        <f>SUM(G406:G409)</f>
        <v>10706.33</v>
      </c>
    </row>
    <row r="410" spans="1:8" ht="15.75">
      <c r="A410" s="1"/>
      <c r="B410" s="10"/>
      <c r="C410" s="5" t="s">
        <v>748</v>
      </c>
      <c r="D410" s="94" t="s">
        <v>3437</v>
      </c>
      <c r="E410" s="95"/>
      <c r="F410" s="95"/>
      <c r="G410" s="149"/>
      <c r="H410" s="123">
        <f>INT(G405*0.03*100)/100</f>
        <v>21</v>
      </c>
    </row>
    <row r="411" spans="1:8" ht="15.75">
      <c r="A411" s="1"/>
      <c r="B411" s="1"/>
      <c r="C411" s="1"/>
      <c r="D411" s="1"/>
      <c r="E411" s="1"/>
      <c r="F411" s="40" t="s">
        <v>1590</v>
      </c>
      <c r="G411" s="103"/>
      <c r="H411" s="99">
        <f>SUM(H405:H410)</f>
        <v>15622.33</v>
      </c>
    </row>
    <row r="412" spans="1:8" ht="15.75">
      <c r="A412" s="1"/>
      <c r="B412" s="1" t="s">
        <v>3440</v>
      </c>
      <c r="C412" s="1"/>
      <c r="D412" s="1"/>
      <c r="E412" s="1"/>
      <c r="F412" s="40" t="s">
        <v>1571</v>
      </c>
      <c r="G412" s="103"/>
      <c r="H412" s="99">
        <f>FLOOR(H411*0.15,0.01)</f>
        <v>2343.34</v>
      </c>
    </row>
    <row r="413" spans="1:8" ht="15.75">
      <c r="A413" s="27" t="s">
        <v>3197</v>
      </c>
      <c r="B413" s="99">
        <f>+H413</f>
        <v>17965.669999999998</v>
      </c>
      <c r="C413" s="1" t="s">
        <v>3198</v>
      </c>
      <c r="D413" s="1"/>
      <c r="E413" s="1"/>
      <c r="F413" s="40" t="s">
        <v>1593</v>
      </c>
      <c r="G413" s="103"/>
      <c r="H413" s="99">
        <f>SUM(H411:H412)</f>
        <v>17965.669999999998</v>
      </c>
    </row>
    <row r="414" spans="1:8" ht="15.75">
      <c r="A414" s="27"/>
      <c r="B414" s="141"/>
      <c r="C414" s="1"/>
      <c r="D414" s="1"/>
      <c r="E414" s="1"/>
      <c r="F414" s="40"/>
      <c r="G414" s="103"/>
      <c r="H414" s="141"/>
    </row>
    <row r="415" spans="1:8" ht="19.5">
      <c r="A415" s="262">
        <f>+A398+1</f>
        <v>28</v>
      </c>
      <c r="B415" s="1567" t="s">
        <v>2819</v>
      </c>
      <c r="C415" s="1567"/>
      <c r="D415" s="1567"/>
      <c r="E415" s="1567"/>
      <c r="F415" s="1567"/>
      <c r="G415" s="1567"/>
      <c r="H415" s="1567"/>
    </row>
    <row r="416" spans="1:8" ht="19.5">
      <c r="A416" s="588" t="s">
        <v>4021</v>
      </c>
      <c r="B416" s="1567" t="s">
        <v>2820</v>
      </c>
      <c r="C416" s="1567"/>
      <c r="D416" s="1567"/>
      <c r="E416" s="1567"/>
      <c r="F416" s="1567"/>
      <c r="G416" s="1567"/>
      <c r="H416" s="1567"/>
    </row>
    <row r="417" spans="1:8" ht="19.5">
      <c r="A417" s="22" t="s">
        <v>1529</v>
      </c>
      <c r="B417" s="1567" t="s">
        <v>2359</v>
      </c>
      <c r="C417" s="1567"/>
      <c r="D417" s="1567"/>
      <c r="E417" s="1567"/>
      <c r="F417" s="1567"/>
      <c r="G417" s="1567"/>
      <c r="H417" s="1567"/>
    </row>
    <row r="418" spans="1:8" ht="15">
      <c r="A418" s="1"/>
      <c r="B418" s="1568" t="s">
        <v>2377</v>
      </c>
      <c r="C418" s="1568"/>
      <c r="D418" s="1568"/>
      <c r="E418" s="1568"/>
      <c r="F418" s="1568"/>
      <c r="G418" s="1568"/>
      <c r="H418" s="1568"/>
    </row>
    <row r="419" spans="1:8" ht="31.5">
      <c r="A419" s="1"/>
      <c r="B419" s="68" t="s">
        <v>3156</v>
      </c>
      <c r="C419" s="68" t="s">
        <v>3157</v>
      </c>
      <c r="D419" s="68" t="s">
        <v>3158</v>
      </c>
      <c r="E419" s="68" t="s">
        <v>3159</v>
      </c>
      <c r="F419" s="68" t="s">
        <v>3160</v>
      </c>
      <c r="G419" s="68" t="s">
        <v>3161</v>
      </c>
      <c r="H419" s="68" t="s">
        <v>1586</v>
      </c>
    </row>
    <row r="420" spans="1:8" ht="17.25">
      <c r="A420" s="1"/>
      <c r="B420" s="1564" t="s">
        <v>1587</v>
      </c>
      <c r="C420" s="58" t="s">
        <v>558</v>
      </c>
      <c r="D420" s="41">
        <v>1.5</v>
      </c>
      <c r="E420" s="55" t="s">
        <v>1589</v>
      </c>
      <c r="F420" s="107">
        <f>'update Rate'!O6</f>
        <v>1330</v>
      </c>
      <c r="G420" s="110">
        <f t="shared" ref="G420:G426" si="6">FLOOR(D420*F420,0.01)</f>
        <v>1995</v>
      </c>
      <c r="H420" s="108"/>
    </row>
    <row r="421" spans="1:8" ht="17.25">
      <c r="A421" s="1"/>
      <c r="B421" s="1586"/>
      <c r="C421" s="53" t="s">
        <v>1530</v>
      </c>
      <c r="D421" s="42">
        <v>2.2000000000000002</v>
      </c>
      <c r="E421" s="53" t="s">
        <v>1589</v>
      </c>
      <c r="F421" s="109">
        <f>'update Rate'!O5</f>
        <v>1000</v>
      </c>
      <c r="G421" s="109">
        <f t="shared" si="6"/>
        <v>2200</v>
      </c>
      <c r="H421" s="9"/>
    </row>
    <row r="422" spans="1:8" ht="17.25">
      <c r="A422" s="1"/>
      <c r="B422" s="1563"/>
      <c r="C422" s="56" t="s">
        <v>1531</v>
      </c>
      <c r="D422" s="43">
        <v>0.2</v>
      </c>
      <c r="E422" s="56" t="s">
        <v>1589</v>
      </c>
      <c r="F422" s="63">
        <f>'update Rate'!O5</f>
        <v>1000</v>
      </c>
      <c r="G422" s="63">
        <f t="shared" si="6"/>
        <v>200</v>
      </c>
      <c r="H422" s="123">
        <f>SUM(G420+G421+G422)</f>
        <v>4395</v>
      </c>
    </row>
    <row r="423" spans="1:8" ht="17.25">
      <c r="A423" s="1"/>
      <c r="B423" s="74"/>
      <c r="C423" s="55" t="s">
        <v>1532</v>
      </c>
      <c r="D423" s="45">
        <v>560</v>
      </c>
      <c r="E423" s="55" t="s">
        <v>749</v>
      </c>
      <c r="F423" s="110">
        <f>'update Rate'!O11</f>
        <v>15.145</v>
      </c>
      <c r="G423" s="110">
        <f t="shared" si="6"/>
        <v>8481.2000000000007</v>
      </c>
      <c r="H423" s="108"/>
    </row>
    <row r="424" spans="1:8" ht="17.25">
      <c r="A424" s="1"/>
      <c r="B424" s="73" t="s">
        <v>2185</v>
      </c>
      <c r="C424" s="53" t="s">
        <v>1533</v>
      </c>
      <c r="D424" s="42">
        <v>0.13</v>
      </c>
      <c r="E424" s="53" t="s">
        <v>750</v>
      </c>
      <c r="F424" s="109">
        <f>'update Rate'!O16</f>
        <v>13030.999999999998</v>
      </c>
      <c r="G424" s="109">
        <f t="shared" si="6"/>
        <v>1694.03</v>
      </c>
      <c r="H424" s="9"/>
    </row>
    <row r="425" spans="1:8" ht="17.25">
      <c r="A425" s="1"/>
      <c r="B425" s="73"/>
      <c r="C425" s="53" t="s">
        <v>747</v>
      </c>
      <c r="D425" s="42">
        <v>0.27</v>
      </c>
      <c r="E425" s="53" t="s">
        <v>2378</v>
      </c>
      <c r="F425" s="109">
        <f>'update Rate'!O9</f>
        <v>3389.76</v>
      </c>
      <c r="G425" s="109">
        <f t="shared" si="6"/>
        <v>915.23</v>
      </c>
      <c r="H425" s="9"/>
    </row>
    <row r="426" spans="1:8" ht="17.25">
      <c r="A426" s="1"/>
      <c r="B426" s="73"/>
      <c r="C426" s="56" t="s">
        <v>3525</v>
      </c>
      <c r="D426" s="43">
        <v>150</v>
      </c>
      <c r="E426" s="56" t="s">
        <v>3526</v>
      </c>
      <c r="F426" s="63">
        <f>'update Rate'!O486</f>
        <v>0.28000000000000003</v>
      </c>
      <c r="G426" s="63">
        <f t="shared" si="6"/>
        <v>42</v>
      </c>
      <c r="H426" s="123">
        <f>SUM(G423:G426)</f>
        <v>11132.460000000001</v>
      </c>
    </row>
    <row r="427" spans="1:8" ht="15.75">
      <c r="A427" s="1"/>
      <c r="B427" s="62"/>
      <c r="C427" s="64" t="s">
        <v>748</v>
      </c>
      <c r="D427" s="1658" t="s">
        <v>3437</v>
      </c>
      <c r="E427" s="1659"/>
      <c r="F427" s="16"/>
      <c r="G427" s="149"/>
      <c r="H427" s="123">
        <f>INT(G422*0.03*100)/100</f>
        <v>6</v>
      </c>
    </row>
    <row r="428" spans="1:8" ht="15.75">
      <c r="A428" s="1"/>
      <c r="B428" s="1"/>
      <c r="C428" s="1"/>
      <c r="D428" s="1"/>
      <c r="E428" s="1"/>
      <c r="F428" s="40" t="s">
        <v>1590</v>
      </c>
      <c r="G428" s="103"/>
      <c r="H428" s="99">
        <f>SUM(H422:H427)</f>
        <v>15533.460000000001</v>
      </c>
    </row>
    <row r="429" spans="1:8" ht="15.75">
      <c r="A429" s="1"/>
      <c r="B429" s="1" t="s">
        <v>3440</v>
      </c>
      <c r="C429" s="1"/>
      <c r="D429" s="1"/>
      <c r="E429" s="1"/>
      <c r="F429" s="40" t="s">
        <v>1571</v>
      </c>
      <c r="G429" s="103"/>
      <c r="H429" s="99">
        <f>FLOOR(H428*0.15,0.01)</f>
        <v>2330.0100000000002</v>
      </c>
    </row>
    <row r="430" spans="1:8" ht="15.75">
      <c r="A430" s="27" t="s">
        <v>3197</v>
      </c>
      <c r="B430" s="99">
        <f>+H430</f>
        <v>17863.47</v>
      </c>
      <c r="C430" s="1" t="s">
        <v>3198</v>
      </c>
      <c r="D430" s="1"/>
      <c r="E430" s="1"/>
      <c r="F430" s="40" t="s">
        <v>1593</v>
      </c>
      <c r="G430" s="103"/>
      <c r="H430" s="99">
        <f>SUM(H428:H429)</f>
        <v>17863.47</v>
      </c>
    </row>
    <row r="431" spans="1:8" ht="15.75">
      <c r="A431" s="27"/>
      <c r="B431" s="141"/>
      <c r="C431" s="1"/>
      <c r="D431" s="1"/>
      <c r="E431" s="1"/>
      <c r="F431" s="40"/>
      <c r="G431" s="103"/>
      <c r="H431" s="141"/>
    </row>
    <row r="432" spans="1:8" ht="15.75">
      <c r="A432" s="27"/>
      <c r="B432" s="141"/>
      <c r="C432" s="1"/>
      <c r="D432" s="1"/>
      <c r="E432" s="1"/>
      <c r="F432" s="40"/>
      <c r="G432" s="103"/>
      <c r="H432" s="141"/>
    </row>
    <row r="433" spans="1:8" ht="15.75">
      <c r="A433" s="27"/>
      <c r="B433" s="141"/>
      <c r="C433" s="1"/>
      <c r="D433" s="1"/>
      <c r="E433" s="1"/>
      <c r="F433" s="40"/>
      <c r="G433" s="103"/>
      <c r="H433" s="141"/>
    </row>
    <row r="434" spans="1:8" ht="15.75">
      <c r="A434" s="27"/>
      <c r="B434" s="141"/>
      <c r="C434" s="1"/>
      <c r="D434" s="1"/>
      <c r="E434" s="1"/>
      <c r="F434" s="40"/>
      <c r="G434" s="103"/>
      <c r="H434" s="141"/>
    </row>
    <row r="435" spans="1:8" ht="15.75">
      <c r="A435" s="27"/>
      <c r="B435" s="141"/>
      <c r="C435" s="1"/>
      <c r="D435" s="1"/>
      <c r="E435" s="1"/>
      <c r="F435" s="40"/>
      <c r="G435" s="103"/>
      <c r="H435" s="141"/>
    </row>
    <row r="436" spans="1:8" ht="15.75">
      <c r="A436" s="27"/>
      <c r="B436" s="141"/>
      <c r="C436" s="1"/>
      <c r="D436" s="1"/>
      <c r="E436" s="1"/>
      <c r="F436" s="40"/>
      <c r="G436" s="103"/>
      <c r="H436" s="141"/>
    </row>
    <row r="437" spans="1:8" ht="15">
      <c r="A437" s="1"/>
      <c r="B437" s="1"/>
      <c r="C437" s="1"/>
      <c r="D437" s="1"/>
      <c r="E437" s="1"/>
      <c r="F437" s="1"/>
      <c r="G437" s="1"/>
      <c r="H437" s="1"/>
    </row>
    <row r="438" spans="1:8" ht="19.5">
      <c r="A438" s="262">
        <f>+A415+1</f>
        <v>29</v>
      </c>
      <c r="B438" s="1567" t="s">
        <v>1961</v>
      </c>
      <c r="C438" s="1567"/>
      <c r="D438" s="1567"/>
      <c r="E438" s="1567"/>
      <c r="F438" s="1567"/>
      <c r="G438" s="1567"/>
      <c r="H438" s="1567"/>
    </row>
    <row r="439" spans="1:8" ht="19.5">
      <c r="A439" s="588" t="s">
        <v>4021</v>
      </c>
      <c r="B439" s="1567" t="s">
        <v>2820</v>
      </c>
      <c r="C439" s="1567"/>
      <c r="D439" s="1567"/>
      <c r="E439" s="1567"/>
      <c r="F439" s="1567"/>
      <c r="G439" s="1567"/>
      <c r="H439" s="1567"/>
    </row>
    <row r="440" spans="1:8" ht="19.5">
      <c r="A440" s="22" t="s">
        <v>1528</v>
      </c>
      <c r="B440" s="1567" t="s">
        <v>2359</v>
      </c>
      <c r="C440" s="1567"/>
      <c r="D440" s="1567"/>
      <c r="E440" s="1567"/>
      <c r="F440" s="1567"/>
      <c r="G440" s="1567"/>
      <c r="H440" s="1567"/>
    </row>
    <row r="441" spans="1:8" ht="15">
      <c r="A441" s="1"/>
      <c r="B441" s="1568" t="s">
        <v>2377</v>
      </c>
      <c r="C441" s="1568"/>
      <c r="D441" s="1568"/>
      <c r="E441" s="1568"/>
      <c r="F441" s="1568"/>
      <c r="G441" s="1568"/>
      <c r="H441" s="1568"/>
    </row>
    <row r="442" spans="1:8" ht="31.5">
      <c r="A442" s="1"/>
      <c r="B442" s="68" t="s">
        <v>3156</v>
      </c>
      <c r="C442" s="68" t="s">
        <v>3157</v>
      </c>
      <c r="D442" s="68" t="s">
        <v>3158</v>
      </c>
      <c r="E442" s="68" t="s">
        <v>3159</v>
      </c>
      <c r="F442" s="68" t="s">
        <v>3160</v>
      </c>
      <c r="G442" s="68" t="s">
        <v>3161</v>
      </c>
      <c r="H442" s="68" t="s">
        <v>1586</v>
      </c>
    </row>
    <row r="443" spans="1:8" ht="17.25">
      <c r="A443" s="1"/>
      <c r="B443" s="1564" t="s">
        <v>1587</v>
      </c>
      <c r="C443" s="58" t="s">
        <v>558</v>
      </c>
      <c r="D443" s="41">
        <v>1.5</v>
      </c>
      <c r="E443" s="55" t="s">
        <v>1589</v>
      </c>
      <c r="F443" s="107">
        <f>'update Rate'!O6</f>
        <v>1330</v>
      </c>
      <c r="G443" s="110">
        <f t="shared" ref="G443:G449" si="7">FLOOR(D443*F443,0.01)</f>
        <v>1995</v>
      </c>
      <c r="H443" s="108"/>
    </row>
    <row r="444" spans="1:8" ht="17.25">
      <c r="A444" s="1"/>
      <c r="B444" s="1586"/>
      <c r="C444" s="53" t="s">
        <v>1530</v>
      </c>
      <c r="D444" s="42">
        <v>2.2000000000000002</v>
      </c>
      <c r="E444" s="53" t="s">
        <v>1589</v>
      </c>
      <c r="F444" s="109">
        <f>'update Rate'!O5</f>
        <v>1000</v>
      </c>
      <c r="G444" s="109">
        <f t="shared" si="7"/>
        <v>2200</v>
      </c>
      <c r="H444" s="9"/>
    </row>
    <row r="445" spans="1:8" ht="17.25">
      <c r="A445" s="1"/>
      <c r="B445" s="1563"/>
      <c r="C445" s="56" t="s">
        <v>1531</v>
      </c>
      <c r="D445" s="43">
        <v>0.7</v>
      </c>
      <c r="E445" s="56" t="s">
        <v>1589</v>
      </c>
      <c r="F445" s="63">
        <f>'update Rate'!O5</f>
        <v>1000</v>
      </c>
      <c r="G445" s="63">
        <f t="shared" si="7"/>
        <v>700</v>
      </c>
      <c r="H445" s="121">
        <f>SUM(G443+G444+G445)</f>
        <v>4895</v>
      </c>
    </row>
    <row r="446" spans="1:8" ht="17.25">
      <c r="A446" s="1"/>
      <c r="B446" s="74"/>
      <c r="C446" s="55" t="s">
        <v>1532</v>
      </c>
      <c r="D446" s="45">
        <v>560</v>
      </c>
      <c r="E446" s="55" t="s">
        <v>749</v>
      </c>
      <c r="F446" s="110">
        <f>'update Rate'!O11</f>
        <v>15.145</v>
      </c>
      <c r="G446" s="110">
        <f t="shared" si="7"/>
        <v>8481.2000000000007</v>
      </c>
      <c r="H446" s="108"/>
    </row>
    <row r="447" spans="1:8" ht="17.25">
      <c r="A447" s="1"/>
      <c r="B447" s="53" t="s">
        <v>2185</v>
      </c>
      <c r="C447" s="53" t="s">
        <v>1533</v>
      </c>
      <c r="D447" s="42">
        <v>0.13</v>
      </c>
      <c r="E447" s="53" t="s">
        <v>750</v>
      </c>
      <c r="F447" s="109">
        <f>'update Rate'!O16</f>
        <v>13030.999999999998</v>
      </c>
      <c r="G447" s="109">
        <f t="shared" si="7"/>
        <v>1694.03</v>
      </c>
      <c r="H447" s="9"/>
    </row>
    <row r="448" spans="1:8" ht="17.25">
      <c r="A448" s="1"/>
      <c r="B448" s="53"/>
      <c r="C448" s="53" t="s">
        <v>747</v>
      </c>
      <c r="D448" s="42">
        <v>0.27</v>
      </c>
      <c r="E448" s="53" t="s">
        <v>2378</v>
      </c>
      <c r="F448" s="109">
        <f>'update Rate'!O9</f>
        <v>3389.76</v>
      </c>
      <c r="G448" s="109">
        <f t="shared" si="7"/>
        <v>915.23</v>
      </c>
      <c r="H448" s="9"/>
    </row>
    <row r="449" spans="1:8" ht="17.25">
      <c r="A449" s="1"/>
      <c r="B449" s="73"/>
      <c r="C449" s="56" t="s">
        <v>3525</v>
      </c>
      <c r="D449" s="43">
        <v>150</v>
      </c>
      <c r="E449" s="56" t="s">
        <v>3526</v>
      </c>
      <c r="F449" s="63">
        <f>'update Rate'!O486</f>
        <v>0.28000000000000003</v>
      </c>
      <c r="G449" s="63">
        <f t="shared" si="7"/>
        <v>42</v>
      </c>
      <c r="H449" s="123">
        <f>SUM(G446:G449)</f>
        <v>11132.460000000001</v>
      </c>
    </row>
    <row r="450" spans="1:8" ht="15.75">
      <c r="A450" s="1"/>
      <c r="B450" s="62"/>
      <c r="C450" s="64" t="s">
        <v>748</v>
      </c>
      <c r="D450" s="1658" t="s">
        <v>3437</v>
      </c>
      <c r="E450" s="1659"/>
      <c r="F450" s="16"/>
      <c r="G450" s="149"/>
      <c r="H450" s="123">
        <f>INT(G445*0.03*100)/100</f>
        <v>21</v>
      </c>
    </row>
    <row r="451" spans="1:8" ht="15.75">
      <c r="A451" s="1"/>
      <c r="B451" s="1"/>
      <c r="C451" s="1"/>
      <c r="D451" s="1"/>
      <c r="E451" s="40"/>
      <c r="F451" s="40" t="s">
        <v>1590</v>
      </c>
      <c r="G451" s="103"/>
      <c r="H451" s="99">
        <f>SUM(H445:H450)</f>
        <v>16048.460000000001</v>
      </c>
    </row>
    <row r="452" spans="1:8" ht="15.75">
      <c r="A452" s="1"/>
      <c r="B452" s="1" t="s">
        <v>3440</v>
      </c>
      <c r="C452" s="1"/>
      <c r="D452" s="1"/>
      <c r="E452" s="40"/>
      <c r="F452" s="40" t="s">
        <v>1571</v>
      </c>
      <c r="G452" s="103"/>
      <c r="H452" s="99">
        <f>FLOOR(H451*0.15,0.01)</f>
        <v>2407.2600000000002</v>
      </c>
    </row>
    <row r="453" spans="1:8" ht="15.75">
      <c r="A453" s="27" t="s">
        <v>3197</v>
      </c>
      <c r="B453" s="99">
        <f>+H453</f>
        <v>18455.72</v>
      </c>
      <c r="C453" s="1" t="s">
        <v>3198</v>
      </c>
      <c r="D453" s="1"/>
      <c r="E453" s="40"/>
      <c r="F453" s="40" t="s">
        <v>1593</v>
      </c>
      <c r="G453" s="103"/>
      <c r="H453" s="99">
        <f>SUM(H451:H452)</f>
        <v>18455.72</v>
      </c>
    </row>
    <row r="454" spans="1:8" ht="15.75">
      <c r="A454" s="1"/>
      <c r="B454" s="1"/>
      <c r="C454" s="1"/>
      <c r="D454" s="1"/>
      <c r="E454" s="40"/>
      <c r="F454" s="40"/>
      <c r="G454" s="40"/>
      <c r="H454" s="1"/>
    </row>
    <row r="455" spans="1:8" ht="19.5">
      <c r="A455" s="262">
        <f>+A438+1</f>
        <v>30</v>
      </c>
      <c r="B455" s="1567" t="s">
        <v>2819</v>
      </c>
      <c r="C455" s="1567"/>
      <c r="D455" s="1567"/>
      <c r="E455" s="1567"/>
      <c r="F455" s="1567"/>
      <c r="G455" s="1567"/>
      <c r="H455" s="1567"/>
    </row>
    <row r="456" spans="1:8" ht="19.5">
      <c r="A456" s="588" t="s">
        <v>4021</v>
      </c>
      <c r="B456" s="1567" t="s">
        <v>2358</v>
      </c>
      <c r="C456" s="1567"/>
      <c r="D456" s="1567"/>
      <c r="E456" s="1567"/>
      <c r="F456" s="1567"/>
      <c r="G456" s="1567"/>
      <c r="H456" s="1567"/>
    </row>
    <row r="457" spans="1:8" ht="19.5">
      <c r="A457" s="22" t="s">
        <v>1529</v>
      </c>
      <c r="B457" s="1567" t="s">
        <v>2359</v>
      </c>
      <c r="C457" s="1567"/>
      <c r="D457" s="1567"/>
      <c r="E457" s="1567"/>
      <c r="F457" s="1567"/>
      <c r="G457" s="1567"/>
      <c r="H457" s="1567"/>
    </row>
    <row r="458" spans="1:8" ht="15">
      <c r="A458" s="1"/>
      <c r="B458" s="1568" t="s">
        <v>2377</v>
      </c>
      <c r="C458" s="1568"/>
      <c r="D458" s="1568"/>
      <c r="E458" s="1568"/>
      <c r="F458" s="1568"/>
      <c r="G458" s="1568"/>
      <c r="H458" s="1568"/>
    </row>
    <row r="459" spans="1:8" ht="31.5">
      <c r="A459" s="1"/>
      <c r="B459" s="68" t="s">
        <v>3156</v>
      </c>
      <c r="C459" s="68" t="s">
        <v>3157</v>
      </c>
      <c r="D459" s="68" t="s">
        <v>3158</v>
      </c>
      <c r="E459" s="68" t="s">
        <v>3159</v>
      </c>
      <c r="F459" s="68" t="s">
        <v>3160</v>
      </c>
      <c r="G459" s="68" t="s">
        <v>3161</v>
      </c>
      <c r="H459" s="68" t="s">
        <v>1586</v>
      </c>
    </row>
    <row r="460" spans="1:8" ht="17.25">
      <c r="A460" s="1"/>
      <c r="B460" s="1564" t="s">
        <v>1587</v>
      </c>
      <c r="C460" s="58" t="s">
        <v>558</v>
      </c>
      <c r="D460" s="41">
        <v>1.5</v>
      </c>
      <c r="E460" s="55" t="s">
        <v>1589</v>
      </c>
      <c r="F460" s="107">
        <f>'update Rate'!O6</f>
        <v>1330</v>
      </c>
      <c r="G460" s="110">
        <f t="shared" ref="G460:G466" si="8">FLOOR(D460*F460,0.01)</f>
        <v>1995</v>
      </c>
      <c r="H460" s="108"/>
    </row>
    <row r="461" spans="1:8" ht="17.25">
      <c r="A461" s="1"/>
      <c r="B461" s="1586"/>
      <c r="C461" s="53" t="s">
        <v>1530</v>
      </c>
      <c r="D461" s="42">
        <v>2.2000000000000002</v>
      </c>
      <c r="E461" s="53" t="s">
        <v>1589</v>
      </c>
      <c r="F461" s="109">
        <f>'update Rate'!O5</f>
        <v>1000</v>
      </c>
      <c r="G461" s="109">
        <f t="shared" si="8"/>
        <v>2200</v>
      </c>
      <c r="H461" s="9"/>
    </row>
    <row r="462" spans="1:8" ht="17.25">
      <c r="A462" s="1"/>
      <c r="B462" s="1563"/>
      <c r="C462" s="56" t="s">
        <v>1531</v>
      </c>
      <c r="D462" s="43">
        <v>0.2</v>
      </c>
      <c r="E462" s="56" t="s">
        <v>1589</v>
      </c>
      <c r="F462" s="63">
        <f>'update Rate'!O5</f>
        <v>1000</v>
      </c>
      <c r="G462" s="63">
        <f t="shared" si="8"/>
        <v>200</v>
      </c>
      <c r="H462" s="121">
        <f>SUM(G460+G461+G462)</f>
        <v>4395</v>
      </c>
    </row>
    <row r="463" spans="1:8" ht="17.25">
      <c r="A463" s="1"/>
      <c r="B463" s="74"/>
      <c r="C463" s="55" t="s">
        <v>1532</v>
      </c>
      <c r="D463" s="45">
        <v>560</v>
      </c>
      <c r="E463" s="55" t="s">
        <v>749</v>
      </c>
      <c r="F463" s="110">
        <f>'update Rate'!O11</f>
        <v>15.145</v>
      </c>
      <c r="G463" s="110">
        <f t="shared" si="8"/>
        <v>8481.2000000000007</v>
      </c>
      <c r="H463" s="108"/>
    </row>
    <row r="464" spans="1:8" ht="17.25">
      <c r="A464" s="1"/>
      <c r="B464" s="53" t="s">
        <v>2185</v>
      </c>
      <c r="C464" s="53" t="s">
        <v>1533</v>
      </c>
      <c r="D464" s="42">
        <v>0.1</v>
      </c>
      <c r="E464" s="53" t="s">
        <v>750</v>
      </c>
      <c r="F464" s="109">
        <f>'update Rate'!O16</f>
        <v>13030.999999999998</v>
      </c>
      <c r="G464" s="109">
        <f t="shared" si="8"/>
        <v>1303.1000000000001</v>
      </c>
      <c r="H464" s="9"/>
    </row>
    <row r="465" spans="1:8" ht="17.25">
      <c r="A465" s="1"/>
      <c r="B465" s="53"/>
      <c r="C465" s="53" t="s">
        <v>747</v>
      </c>
      <c r="D465" s="42">
        <v>0.28000000000000003</v>
      </c>
      <c r="E465" s="53" t="s">
        <v>2378</v>
      </c>
      <c r="F465" s="109">
        <f>'update Rate'!O9</f>
        <v>3389.76</v>
      </c>
      <c r="G465" s="109">
        <f t="shared" si="8"/>
        <v>949.13</v>
      </c>
      <c r="H465" s="9"/>
    </row>
    <row r="466" spans="1:8" ht="17.25">
      <c r="A466" s="1"/>
      <c r="B466" s="73"/>
      <c r="C466" s="56" t="s">
        <v>3525</v>
      </c>
      <c r="D466" s="43">
        <v>130</v>
      </c>
      <c r="E466" s="56" t="s">
        <v>3526</v>
      </c>
      <c r="F466" s="63">
        <f>'update Rate'!O486</f>
        <v>0.28000000000000003</v>
      </c>
      <c r="G466" s="63">
        <f t="shared" si="8"/>
        <v>36.4</v>
      </c>
      <c r="H466" s="123">
        <f>SUM(G463:G466)</f>
        <v>10769.83</v>
      </c>
    </row>
    <row r="467" spans="1:8" ht="15.75">
      <c r="A467" s="1"/>
      <c r="B467" s="62"/>
      <c r="C467" s="64" t="s">
        <v>748</v>
      </c>
      <c r="D467" s="1658" t="s">
        <v>3437</v>
      </c>
      <c r="E467" s="1659"/>
      <c r="F467" s="16"/>
      <c r="G467" s="149"/>
      <c r="H467" s="123">
        <f>INT(G462*0.03*100)/100</f>
        <v>6</v>
      </c>
    </row>
    <row r="468" spans="1:8" ht="15.75">
      <c r="A468" s="1"/>
      <c r="B468" s="1"/>
      <c r="C468" s="1"/>
      <c r="D468" s="1"/>
      <c r="E468" s="1"/>
      <c r="F468" s="40" t="s">
        <v>1590</v>
      </c>
      <c r="G468" s="103"/>
      <c r="H468" s="99">
        <f>SUM(H462:H467)</f>
        <v>15170.83</v>
      </c>
    </row>
    <row r="469" spans="1:8" ht="15.75">
      <c r="A469" s="1"/>
      <c r="B469" s="1" t="s">
        <v>3440</v>
      </c>
      <c r="C469" s="1"/>
      <c r="D469" s="1"/>
      <c r="E469" s="1"/>
      <c r="F469" s="40" t="s">
        <v>1571</v>
      </c>
      <c r="G469" s="103"/>
      <c r="H469" s="99">
        <f>FLOOR(H468*0.15,0.01)</f>
        <v>2275.62</v>
      </c>
    </row>
    <row r="470" spans="1:8" ht="15.75">
      <c r="A470" s="27" t="s">
        <v>3197</v>
      </c>
      <c r="B470" s="99">
        <f>+H470</f>
        <v>17446.45</v>
      </c>
      <c r="C470" s="1" t="s">
        <v>3198</v>
      </c>
      <c r="D470" s="1"/>
      <c r="E470" s="1"/>
      <c r="F470" s="40" t="s">
        <v>1593</v>
      </c>
      <c r="G470" s="103"/>
      <c r="H470" s="99">
        <f>SUM(H468:H469)</f>
        <v>17446.45</v>
      </c>
    </row>
    <row r="471" spans="1:8" ht="15.75">
      <c r="A471" s="27"/>
      <c r="B471" s="141"/>
      <c r="C471" s="1"/>
      <c r="D471" s="1"/>
      <c r="E471" s="1"/>
      <c r="F471" s="40"/>
      <c r="G471" s="103"/>
      <c r="H471" s="141"/>
    </row>
    <row r="472" spans="1:8" ht="15.75">
      <c r="A472" s="27"/>
      <c r="B472" s="141"/>
      <c r="C472" s="1"/>
      <c r="D472" s="1"/>
      <c r="E472" s="1"/>
      <c r="F472" s="40"/>
      <c r="G472" s="103"/>
      <c r="H472" s="141"/>
    </row>
    <row r="473" spans="1:8" ht="15.75">
      <c r="A473" s="27"/>
      <c r="B473" s="141"/>
      <c r="C473" s="1"/>
      <c r="D473" s="1"/>
      <c r="E473" s="1"/>
      <c r="F473" s="40"/>
      <c r="G473" s="103"/>
      <c r="H473" s="141"/>
    </row>
    <row r="474" spans="1:8" ht="15.75">
      <c r="A474" s="27"/>
      <c r="B474" s="141"/>
      <c r="C474" s="1"/>
      <c r="D474" s="1"/>
      <c r="E474" s="1"/>
      <c r="F474" s="40"/>
      <c r="G474" s="103"/>
      <c r="H474" s="141"/>
    </row>
    <row r="475" spans="1:8" ht="15.75">
      <c r="A475" s="27"/>
      <c r="B475" s="141"/>
      <c r="C475" s="1"/>
      <c r="D475" s="1"/>
      <c r="E475" s="1"/>
      <c r="F475" s="40"/>
      <c r="G475" s="103"/>
      <c r="H475" s="141"/>
    </row>
    <row r="476" spans="1:8" ht="15.75">
      <c r="A476" s="27"/>
      <c r="B476" s="141"/>
      <c r="C476" s="1"/>
      <c r="D476" s="1"/>
      <c r="E476" s="1"/>
      <c r="F476" s="40"/>
      <c r="G476" s="103"/>
      <c r="H476" s="141"/>
    </row>
    <row r="477" spans="1:8" ht="15">
      <c r="A477" s="1"/>
      <c r="B477" s="1"/>
      <c r="C477" s="1"/>
      <c r="D477" s="1"/>
      <c r="E477" s="1"/>
      <c r="F477" s="1"/>
      <c r="G477" s="1"/>
      <c r="H477" s="19"/>
    </row>
    <row r="478" spans="1:8" ht="15">
      <c r="A478" s="1"/>
      <c r="B478" s="1"/>
      <c r="C478" s="1"/>
      <c r="D478" s="1"/>
      <c r="E478" s="1"/>
      <c r="F478" s="1"/>
      <c r="G478" s="1"/>
      <c r="H478" s="1"/>
    </row>
    <row r="479" spans="1:8" ht="19.5">
      <c r="A479" s="262">
        <f>+A455+1</f>
        <v>31</v>
      </c>
      <c r="B479" s="1567" t="s">
        <v>1961</v>
      </c>
      <c r="C479" s="1567"/>
      <c r="D479" s="1567"/>
      <c r="E479" s="1567"/>
      <c r="F479" s="1567"/>
      <c r="G479" s="1567"/>
      <c r="H479" s="1567"/>
    </row>
    <row r="480" spans="1:8" ht="19.5">
      <c r="A480" s="588" t="s">
        <v>4021</v>
      </c>
      <c r="B480" s="1588" t="s">
        <v>2358</v>
      </c>
      <c r="C480" s="1567"/>
      <c r="D480" s="1567"/>
      <c r="E480" s="1567"/>
      <c r="F480" s="1567"/>
      <c r="G480" s="1567"/>
      <c r="H480" s="1567"/>
    </row>
    <row r="481" spans="1:8" ht="19.5">
      <c r="A481" s="22" t="s">
        <v>1528</v>
      </c>
      <c r="B481" s="1588" t="s">
        <v>2359</v>
      </c>
      <c r="C481" s="1567"/>
      <c r="D481" s="1567"/>
      <c r="E481" s="1567"/>
      <c r="F481" s="1567"/>
      <c r="G481" s="1567"/>
      <c r="H481" s="1567"/>
    </row>
    <row r="482" spans="1:8" ht="15">
      <c r="A482" s="1"/>
      <c r="B482" s="1561" t="s">
        <v>2377</v>
      </c>
      <c r="C482" s="1561"/>
      <c r="D482" s="1561"/>
      <c r="E482" s="1561"/>
      <c r="F482" s="1561"/>
      <c r="G482" s="1561"/>
      <c r="H482" s="1561"/>
    </row>
    <row r="483" spans="1:8" ht="31.5">
      <c r="A483" s="1"/>
      <c r="B483" s="68" t="s">
        <v>3156</v>
      </c>
      <c r="C483" s="68" t="s">
        <v>3157</v>
      </c>
      <c r="D483" s="68" t="s">
        <v>3158</v>
      </c>
      <c r="E483" s="68" t="s">
        <v>3159</v>
      </c>
      <c r="F483" s="68" t="s">
        <v>3160</v>
      </c>
      <c r="G483" s="68" t="s">
        <v>3161</v>
      </c>
      <c r="H483" s="68" t="s">
        <v>1586</v>
      </c>
    </row>
    <row r="484" spans="1:8" ht="17.25">
      <c r="A484" s="1"/>
      <c r="B484" s="1564" t="s">
        <v>1587</v>
      </c>
      <c r="C484" s="58" t="s">
        <v>558</v>
      </c>
      <c r="D484" s="41">
        <v>1.5</v>
      </c>
      <c r="E484" s="55" t="s">
        <v>1589</v>
      </c>
      <c r="F484" s="107">
        <f>'update Rate'!O6</f>
        <v>1330</v>
      </c>
      <c r="G484" s="110">
        <f t="shared" ref="G484:G490" si="9">FLOOR(D484*F484,0.01)</f>
        <v>1995</v>
      </c>
      <c r="H484" s="108"/>
    </row>
    <row r="485" spans="1:8" ht="17.25">
      <c r="A485" s="1"/>
      <c r="B485" s="1586"/>
      <c r="C485" s="53" t="s">
        <v>1530</v>
      </c>
      <c r="D485" s="42">
        <v>2.2000000000000002</v>
      </c>
      <c r="E485" s="53" t="s">
        <v>1589</v>
      </c>
      <c r="F485" s="109">
        <f>'update Rate'!O5</f>
        <v>1000</v>
      </c>
      <c r="G485" s="109">
        <f t="shared" si="9"/>
        <v>2200</v>
      </c>
      <c r="H485" s="9"/>
    </row>
    <row r="486" spans="1:8" ht="17.25">
      <c r="A486" s="1"/>
      <c r="B486" s="1563"/>
      <c r="C486" s="56" t="s">
        <v>1531</v>
      </c>
      <c r="D486" s="43">
        <v>0.7</v>
      </c>
      <c r="E486" s="56" t="s">
        <v>1589</v>
      </c>
      <c r="F486" s="63">
        <f>'update Rate'!O5</f>
        <v>1000</v>
      </c>
      <c r="G486" s="63">
        <f t="shared" si="9"/>
        <v>700</v>
      </c>
      <c r="H486" s="123">
        <f>SUM(G484+G485+G486)</f>
        <v>4895</v>
      </c>
    </row>
    <row r="487" spans="1:8" ht="17.25">
      <c r="A487" s="1"/>
      <c r="B487" s="55"/>
      <c r="C487" s="55" t="s">
        <v>1532</v>
      </c>
      <c r="D487" s="45">
        <v>560</v>
      </c>
      <c r="E487" s="55" t="s">
        <v>749</v>
      </c>
      <c r="F487" s="110">
        <f>'update Rate'!O11</f>
        <v>15.145</v>
      </c>
      <c r="G487" s="110">
        <f t="shared" si="9"/>
        <v>8481.2000000000007</v>
      </c>
      <c r="H487" s="108"/>
    </row>
    <row r="488" spans="1:8" ht="17.25">
      <c r="A488" s="1"/>
      <c r="B488" s="53" t="s">
        <v>2185</v>
      </c>
      <c r="C488" s="53" t="s">
        <v>1533</v>
      </c>
      <c r="D488" s="42">
        <v>0.1</v>
      </c>
      <c r="E488" s="53" t="s">
        <v>750</v>
      </c>
      <c r="F488" s="109">
        <f>'update Rate'!O16</f>
        <v>13030.999999999998</v>
      </c>
      <c r="G488" s="109">
        <f t="shared" si="9"/>
        <v>1303.1000000000001</v>
      </c>
      <c r="H488" s="9"/>
    </row>
    <row r="489" spans="1:8" ht="17.25">
      <c r="A489" s="1"/>
      <c r="B489" s="53"/>
      <c r="C489" s="53" t="s">
        <v>747</v>
      </c>
      <c r="D489" s="42">
        <v>0.28000000000000003</v>
      </c>
      <c r="E489" s="53" t="s">
        <v>2378</v>
      </c>
      <c r="F489" s="109">
        <f>'update Rate'!O9</f>
        <v>3389.76</v>
      </c>
      <c r="G489" s="109">
        <f t="shared" si="9"/>
        <v>949.13</v>
      </c>
      <c r="H489" s="9"/>
    </row>
    <row r="490" spans="1:8" ht="17.25">
      <c r="A490" s="1"/>
      <c r="B490" s="53"/>
      <c r="C490" s="56" t="s">
        <v>3525</v>
      </c>
      <c r="D490" s="43">
        <v>130</v>
      </c>
      <c r="E490" s="56" t="s">
        <v>3526</v>
      </c>
      <c r="F490" s="63">
        <f>'update Rate'!O486</f>
        <v>0.28000000000000003</v>
      </c>
      <c r="G490" s="63">
        <f t="shared" si="9"/>
        <v>36.4</v>
      </c>
      <c r="H490" s="123">
        <f>SUM(G487:G490)</f>
        <v>10769.83</v>
      </c>
    </row>
    <row r="491" spans="1:8" ht="15.75">
      <c r="A491" s="1"/>
      <c r="B491" s="62"/>
      <c r="C491" s="64" t="s">
        <v>748</v>
      </c>
      <c r="D491" s="1658" t="s">
        <v>3437</v>
      </c>
      <c r="E491" s="1659"/>
      <c r="F491" s="16"/>
      <c r="G491" s="149"/>
      <c r="H491" s="123">
        <f>INT(G486*0.03*100)/100</f>
        <v>21</v>
      </c>
    </row>
    <row r="492" spans="1:8" ht="15.75">
      <c r="A492" s="1"/>
      <c r="B492" s="1"/>
      <c r="C492" s="1"/>
      <c r="D492" s="1"/>
      <c r="E492" s="1"/>
      <c r="F492" s="40" t="s">
        <v>1590</v>
      </c>
      <c r="G492" s="103"/>
      <c r="H492" s="99">
        <f>SUM(H486:H491)</f>
        <v>15685.83</v>
      </c>
    </row>
    <row r="493" spans="1:8" ht="15.75">
      <c r="A493" s="1"/>
      <c r="B493" s="1" t="s">
        <v>3440</v>
      </c>
      <c r="C493" s="1"/>
      <c r="D493" s="1"/>
      <c r="E493" s="1"/>
      <c r="F493" s="40" t="s">
        <v>1571</v>
      </c>
      <c r="G493" s="103"/>
      <c r="H493" s="99">
        <f>FLOOR(H492*0.15,0.01)</f>
        <v>2352.87</v>
      </c>
    </row>
    <row r="494" spans="1:8" ht="15.75">
      <c r="A494" s="27" t="s">
        <v>3197</v>
      </c>
      <c r="B494" s="99">
        <f>+H494</f>
        <v>18038.7</v>
      </c>
      <c r="C494" s="1" t="s">
        <v>3198</v>
      </c>
      <c r="D494" s="1"/>
      <c r="E494" s="1"/>
      <c r="F494" s="40" t="s">
        <v>1593</v>
      </c>
      <c r="G494" s="103"/>
      <c r="H494" s="99">
        <f>SUM(H492:H493)</f>
        <v>18038.7</v>
      </c>
    </row>
    <row r="495" spans="1:8" ht="15">
      <c r="A495" s="1"/>
      <c r="B495" s="1"/>
      <c r="C495" s="1"/>
      <c r="D495" s="1"/>
      <c r="E495" s="1"/>
      <c r="F495" s="1"/>
      <c r="G495" s="1"/>
      <c r="H495" s="1"/>
    </row>
    <row r="496" spans="1:8" ht="19.5">
      <c r="A496" s="262">
        <f>+A479+1</f>
        <v>32</v>
      </c>
      <c r="B496" s="1567" t="s">
        <v>2819</v>
      </c>
      <c r="C496" s="1567"/>
      <c r="D496" s="1567"/>
      <c r="E496" s="1567"/>
      <c r="F496" s="1567"/>
      <c r="G496" s="1567"/>
      <c r="H496" s="1567"/>
    </row>
    <row r="497" spans="1:8" ht="19.5">
      <c r="A497" s="588" t="s">
        <v>4021</v>
      </c>
      <c r="B497" s="1588" t="s">
        <v>2771</v>
      </c>
      <c r="C497" s="1567"/>
      <c r="D497" s="1567"/>
      <c r="E497" s="1567"/>
      <c r="F497" s="1567"/>
      <c r="G497" s="1567"/>
      <c r="H497" s="1567"/>
    </row>
    <row r="498" spans="1:8" ht="19.5">
      <c r="A498" s="22" t="s">
        <v>1529</v>
      </c>
      <c r="B498" s="1588" t="s">
        <v>2359</v>
      </c>
      <c r="C498" s="1567"/>
      <c r="D498" s="1567"/>
      <c r="E498" s="1567"/>
      <c r="F498" s="1567"/>
      <c r="G498" s="1567"/>
      <c r="H498" s="1567"/>
    </row>
    <row r="499" spans="1:8" ht="15">
      <c r="A499" s="1"/>
      <c r="B499" s="1561" t="s">
        <v>2377</v>
      </c>
      <c r="C499" s="1561"/>
      <c r="D499" s="1561"/>
      <c r="E499" s="1561"/>
      <c r="F499" s="1561"/>
      <c r="G499" s="1561"/>
      <c r="H499" s="1561"/>
    </row>
    <row r="500" spans="1:8" ht="31.5">
      <c r="A500" s="1"/>
      <c r="B500" s="68" t="s">
        <v>3156</v>
      </c>
      <c r="C500" s="68" t="s">
        <v>3157</v>
      </c>
      <c r="D500" s="68" t="s">
        <v>3158</v>
      </c>
      <c r="E500" s="68" t="s">
        <v>3159</v>
      </c>
      <c r="F500" s="68" t="s">
        <v>3160</v>
      </c>
      <c r="G500" s="68" t="s">
        <v>3161</v>
      </c>
      <c r="H500" s="68" t="s">
        <v>1586</v>
      </c>
    </row>
    <row r="501" spans="1:8" ht="17.25">
      <c r="A501" s="1"/>
      <c r="B501" s="1564" t="s">
        <v>1587</v>
      </c>
      <c r="C501" s="58" t="s">
        <v>558</v>
      </c>
      <c r="D501" s="41">
        <v>1.5</v>
      </c>
      <c r="E501" s="55" t="s">
        <v>1589</v>
      </c>
      <c r="F501" s="107">
        <f>'update Rate'!O6</f>
        <v>1330</v>
      </c>
      <c r="G501" s="110">
        <f t="shared" ref="G501:G507" si="10">FLOOR(D501*F501,0.01)</f>
        <v>1995</v>
      </c>
      <c r="H501" s="108"/>
    </row>
    <row r="502" spans="1:8" ht="17.25">
      <c r="A502" s="1"/>
      <c r="B502" s="1586"/>
      <c r="C502" s="53" t="s">
        <v>1530</v>
      </c>
      <c r="D502" s="42">
        <v>2.2000000000000002</v>
      </c>
      <c r="E502" s="53" t="s">
        <v>1589</v>
      </c>
      <c r="F502" s="109">
        <f>'update Rate'!O5</f>
        <v>1000</v>
      </c>
      <c r="G502" s="109">
        <f t="shared" si="10"/>
        <v>2200</v>
      </c>
      <c r="H502" s="9"/>
    </row>
    <row r="503" spans="1:8" ht="17.25">
      <c r="A503" s="1"/>
      <c r="B503" s="1563"/>
      <c r="C503" s="56" t="s">
        <v>1531</v>
      </c>
      <c r="D503" s="43">
        <v>0.2</v>
      </c>
      <c r="E503" s="56" t="s">
        <v>1589</v>
      </c>
      <c r="F503" s="63">
        <f>'update Rate'!O5</f>
        <v>1000</v>
      </c>
      <c r="G503" s="63">
        <f t="shared" si="10"/>
        <v>200</v>
      </c>
      <c r="H503" s="123">
        <f>SUM(G501+G502+G503)</f>
        <v>4395</v>
      </c>
    </row>
    <row r="504" spans="1:8" ht="17.25">
      <c r="A504" s="1"/>
      <c r="B504" s="74"/>
      <c r="C504" s="55" t="s">
        <v>1532</v>
      </c>
      <c r="D504" s="45">
        <v>560</v>
      </c>
      <c r="E504" s="55" t="s">
        <v>749</v>
      </c>
      <c r="F504" s="110">
        <f>'update Rate'!O11</f>
        <v>15.145</v>
      </c>
      <c r="G504" s="110">
        <f t="shared" si="10"/>
        <v>8481.2000000000007</v>
      </c>
      <c r="H504" s="108"/>
    </row>
    <row r="505" spans="1:8" ht="17.25">
      <c r="A505" s="1"/>
      <c r="B505" s="53" t="s">
        <v>2185</v>
      </c>
      <c r="C505" s="53" t="s">
        <v>1533</v>
      </c>
      <c r="D505" s="42">
        <v>7.0000000000000007E-2</v>
      </c>
      <c r="E505" s="53" t="s">
        <v>750</v>
      </c>
      <c r="F505" s="109">
        <f>'update Rate'!O16</f>
        <v>13030.999999999998</v>
      </c>
      <c r="G505" s="109">
        <f t="shared" si="10"/>
        <v>912.17000000000007</v>
      </c>
      <c r="H505" s="9"/>
    </row>
    <row r="506" spans="1:8" ht="17.25">
      <c r="A506" s="1"/>
      <c r="B506" s="53"/>
      <c r="C506" s="53" t="s">
        <v>747</v>
      </c>
      <c r="D506" s="42">
        <v>0.3</v>
      </c>
      <c r="E506" s="53" t="s">
        <v>2378</v>
      </c>
      <c r="F506" s="109">
        <f>'update Rate'!O9</f>
        <v>3389.76</v>
      </c>
      <c r="G506" s="109">
        <f t="shared" si="10"/>
        <v>1016.9200000000001</v>
      </c>
      <c r="H506" s="9"/>
    </row>
    <row r="507" spans="1:8" ht="17.25">
      <c r="A507" s="1"/>
      <c r="B507" s="73"/>
      <c r="C507" s="56" t="s">
        <v>3525</v>
      </c>
      <c r="D507" s="43">
        <v>100</v>
      </c>
      <c r="E507" s="56" t="s">
        <v>3526</v>
      </c>
      <c r="F507" s="63">
        <f>'update Rate'!O486</f>
        <v>0.28000000000000003</v>
      </c>
      <c r="G507" s="63">
        <f t="shared" si="10"/>
        <v>28</v>
      </c>
      <c r="H507" s="123">
        <f>SUM(G504:G507)</f>
        <v>10438.290000000001</v>
      </c>
    </row>
    <row r="508" spans="1:8" ht="15.75">
      <c r="A508" s="1"/>
      <c r="B508" s="62"/>
      <c r="C508" s="64" t="s">
        <v>748</v>
      </c>
      <c r="D508" s="1658" t="s">
        <v>3437</v>
      </c>
      <c r="E508" s="1659"/>
      <c r="F508" s="16"/>
      <c r="G508" s="149"/>
      <c r="H508" s="123">
        <f>INT(G503*0.03*100)/100</f>
        <v>6</v>
      </c>
    </row>
    <row r="509" spans="1:8" ht="15.75">
      <c r="A509" s="1"/>
      <c r="B509" s="1"/>
      <c r="C509" s="1"/>
      <c r="D509" s="1"/>
      <c r="E509" s="40"/>
      <c r="F509" s="40" t="s">
        <v>1590</v>
      </c>
      <c r="G509" s="103"/>
      <c r="H509" s="99">
        <f>SUM(H503:H508)</f>
        <v>14839.29</v>
      </c>
    </row>
    <row r="510" spans="1:8" ht="15.75">
      <c r="A510" s="1"/>
      <c r="B510" s="1" t="s">
        <v>3440</v>
      </c>
      <c r="C510" s="1"/>
      <c r="D510" s="1"/>
      <c r="E510" s="40"/>
      <c r="F510" s="40" t="s">
        <v>1571</v>
      </c>
      <c r="G510" s="103"/>
      <c r="H510" s="99">
        <f>FLOOR(H509*0.15,0.01)</f>
        <v>2225.89</v>
      </c>
    </row>
    <row r="511" spans="1:8" ht="15.75">
      <c r="A511" s="27" t="s">
        <v>3197</v>
      </c>
      <c r="B511" s="99">
        <f>+H511</f>
        <v>17065.18</v>
      </c>
      <c r="C511" s="1" t="s">
        <v>3198</v>
      </c>
      <c r="D511" s="1"/>
      <c r="E511" s="40"/>
      <c r="F511" s="40" t="s">
        <v>1593</v>
      </c>
      <c r="G511" s="103"/>
      <c r="H511" s="99">
        <f>SUM(H509:H510)</f>
        <v>17065.18</v>
      </c>
    </row>
    <row r="512" spans="1:8" ht="15.75">
      <c r="A512" s="27"/>
      <c r="B512" s="141"/>
      <c r="C512" s="1"/>
      <c r="D512" s="1"/>
      <c r="E512" s="40"/>
      <c r="F512" s="40"/>
      <c r="G512" s="103"/>
      <c r="H512" s="141"/>
    </row>
    <row r="513" spans="1:8" ht="15.75">
      <c r="A513" s="27"/>
      <c r="B513" s="141"/>
      <c r="C513" s="1"/>
      <c r="D513" s="1"/>
      <c r="E513" s="40"/>
      <c r="F513" s="40"/>
      <c r="G513" s="103"/>
      <c r="H513" s="141"/>
    </row>
    <row r="514" spans="1:8" ht="15.75">
      <c r="A514" s="27"/>
      <c r="B514" s="141"/>
      <c r="C514" s="1"/>
      <c r="D514" s="1"/>
      <c r="E514" s="40"/>
      <c r="F514" s="40"/>
      <c r="G514" s="103"/>
      <c r="H514" s="141"/>
    </row>
    <row r="515" spans="1:8" ht="15.75">
      <c r="A515" s="27"/>
      <c r="B515" s="141"/>
      <c r="C515" s="1"/>
      <c r="D515" s="1"/>
      <c r="E515" s="40"/>
      <c r="F515" s="40"/>
      <c r="G515" s="103"/>
      <c r="H515" s="141"/>
    </row>
    <row r="516" spans="1:8" ht="15.75">
      <c r="A516" s="27"/>
      <c r="B516" s="141"/>
      <c r="C516" s="1"/>
      <c r="D516" s="1"/>
      <c r="E516" s="40"/>
      <c r="F516" s="40"/>
      <c r="G516" s="103"/>
      <c r="H516" s="141"/>
    </row>
    <row r="517" spans="1:8" ht="15.75">
      <c r="A517" s="27"/>
      <c r="B517" s="141"/>
      <c r="C517" s="1"/>
      <c r="D517" s="1"/>
      <c r="E517" s="40"/>
      <c r="F517" s="40"/>
      <c r="G517" s="103"/>
      <c r="H517" s="141"/>
    </row>
    <row r="518" spans="1:8" ht="15.75">
      <c r="A518" s="27"/>
      <c r="B518" s="141"/>
      <c r="C518" s="1"/>
      <c r="D518" s="1"/>
      <c r="E518" s="40"/>
      <c r="F518" s="40"/>
      <c r="G518" s="103"/>
      <c r="H518" s="141"/>
    </row>
    <row r="519" spans="1:8" ht="15.75">
      <c r="A519" s="1"/>
      <c r="B519" s="1"/>
      <c r="C519" s="1"/>
      <c r="D519" s="1"/>
      <c r="E519" s="40"/>
      <c r="F519" s="40"/>
      <c r="G519" s="40"/>
      <c r="H519" s="19"/>
    </row>
    <row r="520" spans="1:8" ht="15">
      <c r="A520" s="1"/>
      <c r="B520" s="1"/>
      <c r="C520" s="1"/>
      <c r="D520" s="1"/>
      <c r="E520" s="1"/>
      <c r="F520" s="1"/>
      <c r="G520" s="1"/>
      <c r="H520" s="1"/>
    </row>
    <row r="521" spans="1:8" ht="19.5">
      <c r="A521" s="262">
        <f>+A496+1</f>
        <v>33</v>
      </c>
      <c r="B521" s="1567" t="s">
        <v>1961</v>
      </c>
      <c r="C521" s="1567"/>
      <c r="D521" s="1567"/>
      <c r="E521" s="1567"/>
      <c r="F521" s="1567"/>
      <c r="G521" s="1567"/>
      <c r="H521" s="1567"/>
    </row>
    <row r="522" spans="1:8" ht="19.5">
      <c r="A522" s="588" t="s">
        <v>4021</v>
      </c>
      <c r="B522" s="1567" t="s">
        <v>2771</v>
      </c>
      <c r="C522" s="1567"/>
      <c r="D522" s="1567"/>
      <c r="E522" s="1567"/>
      <c r="F522" s="1567"/>
      <c r="G522" s="1567"/>
      <c r="H522" s="1567"/>
    </row>
    <row r="523" spans="1:8" ht="19.5">
      <c r="A523" s="22" t="s">
        <v>1528</v>
      </c>
      <c r="B523" s="1567" t="s">
        <v>2359</v>
      </c>
      <c r="C523" s="1567"/>
      <c r="D523" s="1567"/>
      <c r="E523" s="1567"/>
      <c r="F523" s="1567"/>
      <c r="G523" s="1567"/>
      <c r="H523" s="1567"/>
    </row>
    <row r="524" spans="1:8" ht="15">
      <c r="A524" s="1"/>
      <c r="B524" s="1568" t="s">
        <v>2377</v>
      </c>
      <c r="C524" s="1568"/>
      <c r="D524" s="1568"/>
      <c r="E524" s="1568"/>
      <c r="F524" s="1568"/>
      <c r="G524" s="1568"/>
      <c r="H524" s="1568"/>
    </row>
    <row r="525" spans="1:8" ht="31.5">
      <c r="A525" s="1"/>
      <c r="B525" s="68" t="s">
        <v>3156</v>
      </c>
      <c r="C525" s="68" t="s">
        <v>3157</v>
      </c>
      <c r="D525" s="68" t="s">
        <v>3158</v>
      </c>
      <c r="E525" s="68" t="s">
        <v>3159</v>
      </c>
      <c r="F525" s="68" t="s">
        <v>3160</v>
      </c>
      <c r="G525" s="68" t="s">
        <v>3161</v>
      </c>
      <c r="H525" s="68" t="s">
        <v>1586</v>
      </c>
    </row>
    <row r="526" spans="1:8" ht="17.25">
      <c r="A526" s="1"/>
      <c r="B526" s="1564" t="s">
        <v>1587</v>
      </c>
      <c r="C526" s="58" t="s">
        <v>558</v>
      </c>
      <c r="D526" s="41">
        <v>1.5</v>
      </c>
      <c r="E526" s="55" t="s">
        <v>1589</v>
      </c>
      <c r="F526" s="107">
        <f>'update Rate'!O6</f>
        <v>1330</v>
      </c>
      <c r="G526" s="110">
        <f t="shared" ref="G526:G532" si="11">FLOOR(D526*F526,0.01)</f>
        <v>1995</v>
      </c>
      <c r="H526" s="108"/>
    </row>
    <row r="527" spans="1:8" ht="17.25">
      <c r="A527" s="1"/>
      <c r="B527" s="1586"/>
      <c r="C527" s="53" t="s">
        <v>1530</v>
      </c>
      <c r="D527" s="42">
        <v>2.2000000000000002</v>
      </c>
      <c r="E527" s="53" t="s">
        <v>1589</v>
      </c>
      <c r="F527" s="109">
        <f>'update Rate'!O5</f>
        <v>1000</v>
      </c>
      <c r="G527" s="109">
        <f t="shared" si="11"/>
        <v>2200</v>
      </c>
      <c r="H527" s="9"/>
    </row>
    <row r="528" spans="1:8" ht="17.25">
      <c r="A528" s="1"/>
      <c r="B528" s="1563"/>
      <c r="C528" s="56" t="s">
        <v>1531</v>
      </c>
      <c r="D528" s="43">
        <v>0.7</v>
      </c>
      <c r="E528" s="56" t="s">
        <v>1589</v>
      </c>
      <c r="F528" s="63">
        <f>'update Rate'!O5</f>
        <v>1000</v>
      </c>
      <c r="G528" s="63">
        <f t="shared" si="11"/>
        <v>700</v>
      </c>
      <c r="H528" s="121">
        <f>SUM(G526+G527+G528)</f>
        <v>4895</v>
      </c>
    </row>
    <row r="529" spans="1:8" ht="17.25">
      <c r="A529" s="1"/>
      <c r="B529" s="74"/>
      <c r="C529" s="55" t="s">
        <v>1532</v>
      </c>
      <c r="D529" s="45">
        <v>560</v>
      </c>
      <c r="E529" s="55" t="s">
        <v>749</v>
      </c>
      <c r="F529" s="110">
        <f>'update Rate'!O11</f>
        <v>15.145</v>
      </c>
      <c r="G529" s="110">
        <f t="shared" si="11"/>
        <v>8481.2000000000007</v>
      </c>
      <c r="H529" s="108"/>
    </row>
    <row r="530" spans="1:8" ht="17.25">
      <c r="A530" s="1"/>
      <c r="B530" s="53" t="s">
        <v>2185</v>
      </c>
      <c r="C530" s="53" t="s">
        <v>1533</v>
      </c>
      <c r="D530" s="42">
        <v>7.0000000000000007E-2</v>
      </c>
      <c r="E530" s="53" t="s">
        <v>750</v>
      </c>
      <c r="F530" s="109">
        <f>'update Rate'!O16</f>
        <v>13030.999999999998</v>
      </c>
      <c r="G530" s="109">
        <f t="shared" si="11"/>
        <v>912.17000000000007</v>
      </c>
      <c r="H530" s="9"/>
    </row>
    <row r="531" spans="1:8" ht="17.25">
      <c r="A531" s="1"/>
      <c r="B531" s="53"/>
      <c r="C531" s="53" t="s">
        <v>747</v>
      </c>
      <c r="D531" s="42">
        <v>0.3</v>
      </c>
      <c r="E531" s="53" t="s">
        <v>2378</v>
      </c>
      <c r="F531" s="109">
        <f>'update Rate'!O9</f>
        <v>3389.76</v>
      </c>
      <c r="G531" s="109">
        <f t="shared" si="11"/>
        <v>1016.9200000000001</v>
      </c>
      <c r="H531" s="9"/>
    </row>
    <row r="532" spans="1:8" ht="17.25">
      <c r="A532" s="1"/>
      <c r="B532" s="73"/>
      <c r="C532" s="56" t="s">
        <v>3525</v>
      </c>
      <c r="D532" s="43">
        <v>100</v>
      </c>
      <c r="E532" s="56" t="s">
        <v>3526</v>
      </c>
      <c r="F532" s="63">
        <f>'update Rate'!O486</f>
        <v>0.28000000000000003</v>
      </c>
      <c r="G532" s="63">
        <f t="shared" si="11"/>
        <v>28</v>
      </c>
      <c r="H532" s="123">
        <f>SUM(G529:G532)</f>
        <v>10438.290000000001</v>
      </c>
    </row>
    <row r="533" spans="1:8" ht="15.75">
      <c r="A533" s="1"/>
      <c r="B533" s="62"/>
      <c r="C533" s="64" t="s">
        <v>748</v>
      </c>
      <c r="D533" s="75" t="s">
        <v>3437</v>
      </c>
      <c r="E533" s="13"/>
      <c r="F533" s="16"/>
      <c r="G533" s="149"/>
      <c r="H533" s="123">
        <f>INT(G528*0.03*100)/100</f>
        <v>21</v>
      </c>
    </row>
    <row r="534" spans="1:8" ht="15.75">
      <c r="A534" s="1"/>
      <c r="B534" s="1"/>
      <c r="C534" s="1"/>
      <c r="D534" s="1"/>
      <c r="E534" s="1"/>
      <c r="F534" s="40" t="s">
        <v>1590</v>
      </c>
      <c r="G534" s="103"/>
      <c r="H534" s="99">
        <f>SUM(H528:H533)</f>
        <v>15354.29</v>
      </c>
    </row>
    <row r="535" spans="1:8" ht="15.75">
      <c r="A535" s="1"/>
      <c r="B535" s="1" t="s">
        <v>3440</v>
      </c>
      <c r="C535" s="1"/>
      <c r="D535" s="1"/>
      <c r="E535" s="1"/>
      <c r="F535" s="40" t="s">
        <v>1571</v>
      </c>
      <c r="G535" s="103"/>
      <c r="H535" s="99">
        <f>FLOOR((H534*0.15*100)/100,0.01)</f>
        <v>2303.14</v>
      </c>
    </row>
    <row r="536" spans="1:8" ht="15.75">
      <c r="A536" s="27" t="s">
        <v>3197</v>
      </c>
      <c r="B536" s="99">
        <f>+H536</f>
        <v>17657.43</v>
      </c>
      <c r="C536" s="1" t="s">
        <v>3198</v>
      </c>
      <c r="D536" s="1"/>
      <c r="E536" s="1"/>
      <c r="F536" s="40" t="s">
        <v>1593</v>
      </c>
      <c r="G536" s="103"/>
      <c r="H536" s="99">
        <f>SUM(H534:H535)</f>
        <v>17657.43</v>
      </c>
    </row>
    <row r="537" spans="1:8" ht="15">
      <c r="A537" s="1"/>
      <c r="B537" s="1"/>
      <c r="C537" s="1"/>
      <c r="D537" s="1"/>
      <c r="E537" s="1"/>
      <c r="F537" s="1"/>
      <c r="G537" s="1"/>
      <c r="H537" s="19"/>
    </row>
    <row r="538" spans="1:8" ht="19.5">
      <c r="A538" s="262">
        <f>+A521+1</f>
        <v>34</v>
      </c>
      <c r="B538" s="1567" t="s">
        <v>2819</v>
      </c>
      <c r="C538" s="1567"/>
      <c r="D538" s="1567"/>
      <c r="E538" s="1567"/>
      <c r="F538" s="1567"/>
      <c r="G538" s="1567"/>
      <c r="H538" s="1567"/>
    </row>
    <row r="539" spans="1:8" ht="19.5">
      <c r="A539" s="588" t="s">
        <v>4021</v>
      </c>
      <c r="B539" s="1567" t="s">
        <v>1964</v>
      </c>
      <c r="C539" s="1567"/>
      <c r="D539" s="1567"/>
      <c r="E539" s="1567"/>
      <c r="F539" s="1567"/>
      <c r="G539" s="1567"/>
      <c r="H539" s="1567"/>
    </row>
    <row r="540" spans="1:8" ht="19.5">
      <c r="A540" s="22" t="s">
        <v>1529</v>
      </c>
      <c r="B540" s="1567" t="s">
        <v>1965</v>
      </c>
      <c r="C540" s="1567"/>
      <c r="D540" s="1567"/>
      <c r="E540" s="1567"/>
      <c r="F540" s="1567"/>
      <c r="G540" s="1567"/>
      <c r="H540" s="1567"/>
    </row>
    <row r="541" spans="1:8" ht="15">
      <c r="A541" s="1"/>
      <c r="B541" s="1568" t="s">
        <v>2377</v>
      </c>
      <c r="C541" s="1568"/>
      <c r="D541" s="1568"/>
      <c r="E541" s="1568"/>
      <c r="F541" s="1568"/>
      <c r="G541" s="1568"/>
      <c r="H541" s="1568"/>
    </row>
    <row r="542" spans="1:8" ht="31.5">
      <c r="A542" s="1"/>
      <c r="B542" s="68" t="s">
        <v>3156</v>
      </c>
      <c r="C542" s="68" t="s">
        <v>3157</v>
      </c>
      <c r="D542" s="68" t="s">
        <v>3158</v>
      </c>
      <c r="E542" s="68" t="s">
        <v>3159</v>
      </c>
      <c r="F542" s="68" t="s">
        <v>3160</v>
      </c>
      <c r="G542" s="68" t="s">
        <v>3161</v>
      </c>
      <c r="H542" s="68" t="s">
        <v>1586</v>
      </c>
    </row>
    <row r="543" spans="1:8" ht="16.5">
      <c r="A543" s="1"/>
      <c r="B543" s="1564" t="s">
        <v>1587</v>
      </c>
      <c r="C543" s="58" t="s">
        <v>558</v>
      </c>
      <c r="D543" s="45">
        <v>1</v>
      </c>
      <c r="E543" s="11" t="s">
        <v>1589</v>
      </c>
      <c r="F543" s="107">
        <f>'update Rate'!O6</f>
        <v>1330</v>
      </c>
      <c r="G543" s="110">
        <f t="shared" ref="G543:G548" si="12">FLOOR(D543*F543,0.01)</f>
        <v>1330</v>
      </c>
      <c r="H543" s="108"/>
    </row>
    <row r="544" spans="1:8" ht="17.25">
      <c r="A544" s="1"/>
      <c r="B544" s="1586"/>
      <c r="C544" s="53" t="s">
        <v>1530</v>
      </c>
      <c r="D544" s="42">
        <v>1.7</v>
      </c>
      <c r="E544" s="53" t="s">
        <v>1589</v>
      </c>
      <c r="F544" s="109">
        <f>'update Rate'!O5</f>
        <v>1000</v>
      </c>
      <c r="G544" s="109">
        <f t="shared" si="12"/>
        <v>1700</v>
      </c>
      <c r="H544" s="9"/>
    </row>
    <row r="545" spans="1:8" ht="17.25">
      <c r="A545" s="1"/>
      <c r="B545" s="1563"/>
      <c r="C545" s="56" t="s">
        <v>1531</v>
      </c>
      <c r="D545" s="43">
        <v>0.2</v>
      </c>
      <c r="E545" s="56" t="s">
        <v>1589</v>
      </c>
      <c r="F545" s="109">
        <f>'update Rate'!O5</f>
        <v>1000</v>
      </c>
      <c r="G545" s="63">
        <f t="shared" si="12"/>
        <v>200</v>
      </c>
      <c r="H545" s="123">
        <f>SUM(G543+G544+G545)</f>
        <v>3230</v>
      </c>
    </row>
    <row r="546" spans="1:8" ht="17.25">
      <c r="A546" s="1"/>
      <c r="B546" s="74"/>
      <c r="C546" s="55" t="s">
        <v>1532</v>
      </c>
      <c r="D546" s="45">
        <v>560</v>
      </c>
      <c r="E546" s="55" t="s">
        <v>749</v>
      </c>
      <c r="F546" s="110">
        <f>'update Rate'!O11</f>
        <v>15.145</v>
      </c>
      <c r="G546" s="110">
        <f t="shared" si="12"/>
        <v>8481.2000000000007</v>
      </c>
      <c r="H546" s="108"/>
    </row>
    <row r="547" spans="1:8" ht="17.25">
      <c r="A547" s="1"/>
      <c r="B547" s="73"/>
      <c r="C547" s="53" t="s">
        <v>1966</v>
      </c>
      <c r="D547" s="42">
        <v>0.42</v>
      </c>
      <c r="E547" s="53" t="s">
        <v>2378</v>
      </c>
      <c r="F547" s="109">
        <f>'update Rate'!O18</f>
        <v>318</v>
      </c>
      <c r="G547" s="109">
        <f t="shared" si="12"/>
        <v>133.56</v>
      </c>
      <c r="H547" s="121"/>
    </row>
    <row r="548" spans="1:8" ht="17.25">
      <c r="A548" s="1"/>
      <c r="B548" s="53" t="s">
        <v>2185</v>
      </c>
      <c r="C548" s="53" t="s">
        <v>3525</v>
      </c>
      <c r="D548" s="42">
        <v>100</v>
      </c>
      <c r="E548" s="53" t="s">
        <v>3526</v>
      </c>
      <c r="F548" s="63">
        <f>'update Rate'!O486</f>
        <v>0.28000000000000003</v>
      </c>
      <c r="G548" s="109">
        <f t="shared" si="12"/>
        <v>28</v>
      </c>
      <c r="H548" s="123">
        <f>SUM(G546:G548)</f>
        <v>8642.76</v>
      </c>
    </row>
    <row r="549" spans="1:8" ht="17.25">
      <c r="A549" s="1"/>
      <c r="B549" s="62"/>
      <c r="C549" s="64" t="s">
        <v>748</v>
      </c>
      <c r="D549" s="1656" t="s">
        <v>4337</v>
      </c>
      <c r="E549" s="1657"/>
      <c r="F549" s="16"/>
      <c r="G549" s="149"/>
      <c r="H549" s="123">
        <f>INT(G545*0.03*100)/100</f>
        <v>6</v>
      </c>
    </row>
    <row r="550" spans="1:8" ht="15.75">
      <c r="A550" s="1"/>
      <c r="B550" s="1"/>
      <c r="C550" s="1"/>
      <c r="D550" s="1"/>
      <c r="E550" s="1"/>
      <c r="F550" s="40" t="s">
        <v>1590</v>
      </c>
      <c r="G550" s="125"/>
      <c r="H550" s="99">
        <f>SUM(H545:H549)</f>
        <v>11878.76</v>
      </c>
    </row>
    <row r="551" spans="1:8" ht="15.75">
      <c r="A551" s="1"/>
      <c r="B551" s="1" t="s">
        <v>3440</v>
      </c>
      <c r="C551" s="1"/>
      <c r="D551" s="1"/>
      <c r="E551" s="1"/>
      <c r="F551" s="40" t="s">
        <v>1571</v>
      </c>
      <c r="G551" s="103"/>
      <c r="H551" s="99">
        <f>FLOOR(H550*0.15,0.01)</f>
        <v>1781.81</v>
      </c>
    </row>
    <row r="552" spans="1:8" ht="15.75">
      <c r="A552" s="27" t="s">
        <v>3197</v>
      </c>
      <c r="B552" s="99">
        <f>+H552</f>
        <v>13660.57</v>
      </c>
      <c r="C552" s="1" t="s">
        <v>3198</v>
      </c>
      <c r="D552" s="1"/>
      <c r="E552" s="1"/>
      <c r="F552" s="40" t="s">
        <v>1593</v>
      </c>
      <c r="G552" s="103"/>
      <c r="H552" s="99">
        <f>SUM(H550:H551)</f>
        <v>13660.57</v>
      </c>
    </row>
    <row r="553" spans="1:8" ht="15.75">
      <c r="A553" s="27"/>
      <c r="B553" s="141"/>
      <c r="C553" s="1"/>
      <c r="D553" s="1"/>
      <c r="E553" s="1"/>
      <c r="F553" s="40"/>
      <c r="G553" s="103"/>
      <c r="H553" s="141"/>
    </row>
    <row r="554" spans="1:8" ht="15.75">
      <c r="A554" s="27"/>
      <c r="B554" s="141"/>
      <c r="C554" s="1"/>
      <c r="D554" s="1"/>
      <c r="E554" s="1"/>
      <c r="F554" s="40"/>
      <c r="G554" s="103"/>
      <c r="H554" s="141"/>
    </row>
    <row r="555" spans="1:8" ht="15.75">
      <c r="A555" s="27"/>
      <c r="B555" s="141"/>
      <c r="C555" s="1"/>
      <c r="D555" s="1"/>
      <c r="E555" s="1"/>
      <c r="F555" s="40"/>
      <c r="G555" s="103"/>
      <c r="H555" s="141"/>
    </row>
    <row r="556" spans="1:8" ht="15.75">
      <c r="A556" s="27"/>
      <c r="B556" s="141"/>
      <c r="C556" s="1"/>
      <c r="D556" s="1"/>
      <c r="E556" s="1"/>
      <c r="F556" s="40"/>
      <c r="G556" s="103"/>
      <c r="H556" s="141"/>
    </row>
    <row r="557" spans="1:8" ht="15">
      <c r="A557" s="1"/>
      <c r="B557" s="1"/>
      <c r="C557" s="1"/>
      <c r="D557" s="1"/>
      <c r="E557" s="1"/>
      <c r="F557" s="1"/>
      <c r="G557" s="103"/>
      <c r="H557" s="1"/>
    </row>
    <row r="558" spans="1:8" ht="19.5">
      <c r="A558" s="262">
        <f>+A538+1</f>
        <v>35</v>
      </c>
      <c r="B558" s="1567" t="s">
        <v>3543</v>
      </c>
      <c r="C558" s="1567"/>
      <c r="D558" s="1567"/>
      <c r="E558" s="1567"/>
      <c r="F558" s="1567"/>
      <c r="G558" s="1567"/>
      <c r="H558" s="1567"/>
    </row>
    <row r="559" spans="1:8" ht="19.5">
      <c r="A559" s="588" t="s">
        <v>3542</v>
      </c>
      <c r="B559" s="1567" t="s">
        <v>3544</v>
      </c>
      <c r="C559" s="1567"/>
      <c r="D559" s="1567"/>
      <c r="E559" s="1567"/>
      <c r="F559" s="1567"/>
      <c r="G559" s="1567"/>
      <c r="H559" s="1567"/>
    </row>
    <row r="560" spans="1:8" ht="19.5">
      <c r="A560" s="595"/>
      <c r="B560" s="1567" t="s">
        <v>1965</v>
      </c>
      <c r="C560" s="1567"/>
      <c r="D560" s="1567"/>
      <c r="E560" s="1567"/>
      <c r="F560" s="1567"/>
      <c r="G560" s="1567"/>
      <c r="H560" s="1567"/>
    </row>
    <row r="561" spans="1:8" ht="15">
      <c r="A561" s="1"/>
      <c r="B561" s="1568" t="s">
        <v>2610</v>
      </c>
      <c r="C561" s="1568"/>
      <c r="D561" s="1568"/>
      <c r="E561" s="1568"/>
      <c r="F561" s="1568"/>
      <c r="G561" s="1568"/>
      <c r="H561" s="1568"/>
    </row>
    <row r="562" spans="1:8" ht="31.5">
      <c r="A562" s="1"/>
      <c r="B562" s="68" t="s">
        <v>3156</v>
      </c>
      <c r="C562" s="68" t="s">
        <v>3157</v>
      </c>
      <c r="D562" s="68" t="s">
        <v>3158</v>
      </c>
      <c r="E562" s="68" t="s">
        <v>3159</v>
      </c>
      <c r="F562" s="68" t="s">
        <v>3160</v>
      </c>
      <c r="G562" s="68" t="s">
        <v>3161</v>
      </c>
      <c r="H562" s="68" t="s">
        <v>1586</v>
      </c>
    </row>
    <row r="563" spans="1:8" ht="16.5">
      <c r="A563" s="1"/>
      <c r="B563" s="1564" t="s">
        <v>1587</v>
      </c>
      <c r="C563" s="58" t="s">
        <v>558</v>
      </c>
      <c r="D563" s="41">
        <v>1.91</v>
      </c>
      <c r="E563" s="11" t="s">
        <v>1589</v>
      </c>
      <c r="F563" s="107">
        <f>'update Rate'!O6</f>
        <v>1330</v>
      </c>
      <c r="G563" s="110">
        <f t="shared" ref="G563:G571" si="13">FLOOR(D563*F563,0.01)</f>
        <v>2540.3000000000002</v>
      </c>
      <c r="H563" s="108"/>
    </row>
    <row r="564" spans="1:8" ht="17.25">
      <c r="A564" s="1"/>
      <c r="B564" s="1586"/>
      <c r="C564" s="53" t="s">
        <v>1530</v>
      </c>
      <c r="D564" s="42">
        <v>2.4500000000000002</v>
      </c>
      <c r="E564" s="53" t="s">
        <v>1589</v>
      </c>
      <c r="F564" s="109">
        <f>'update Rate'!O5</f>
        <v>1000</v>
      </c>
      <c r="G564" s="109">
        <f t="shared" si="13"/>
        <v>2450</v>
      </c>
      <c r="H564" s="9"/>
    </row>
    <row r="565" spans="1:8" ht="17.25">
      <c r="A565" s="1"/>
      <c r="B565" s="1563"/>
      <c r="C565" s="56" t="s">
        <v>1531</v>
      </c>
      <c r="D565" s="43">
        <v>0.2</v>
      </c>
      <c r="E565" s="56" t="s">
        <v>1589</v>
      </c>
      <c r="F565" s="109">
        <f>'update Rate'!O5</f>
        <v>1000</v>
      </c>
      <c r="G565" s="63">
        <f t="shared" si="13"/>
        <v>200</v>
      </c>
      <c r="H565" s="123">
        <f>SUM(G563+G564+G565)</f>
        <v>5190.3</v>
      </c>
    </row>
    <row r="566" spans="1:8" ht="17.25">
      <c r="A566" s="1"/>
      <c r="B566" s="582"/>
      <c r="C566" s="55" t="s">
        <v>3545</v>
      </c>
      <c r="D566" s="48">
        <v>79.7</v>
      </c>
      <c r="E566" s="55" t="s">
        <v>749</v>
      </c>
      <c r="F566" s="110">
        <f>'update Rate'!O284</f>
        <v>27</v>
      </c>
      <c r="G566" s="110">
        <f t="shared" si="13"/>
        <v>2151.9</v>
      </c>
      <c r="H566" s="121"/>
    </row>
    <row r="567" spans="1:8" ht="17.25">
      <c r="A567" s="1"/>
      <c r="B567" s="1565" t="s">
        <v>2185</v>
      </c>
      <c r="C567" s="53" t="s">
        <v>1533</v>
      </c>
      <c r="D567" s="42">
        <v>0.04</v>
      </c>
      <c r="E567" s="53" t="s">
        <v>750</v>
      </c>
      <c r="F567" s="109">
        <f>'update Rate'!O16</f>
        <v>13030.999999999998</v>
      </c>
      <c r="G567" s="109">
        <f t="shared" si="13"/>
        <v>521.24</v>
      </c>
      <c r="H567" s="121"/>
    </row>
    <row r="568" spans="1:8" ht="17.25">
      <c r="A568" s="1"/>
      <c r="B568" s="1565"/>
      <c r="C568" s="53" t="s">
        <v>1397</v>
      </c>
      <c r="D568" s="42">
        <v>0.17</v>
      </c>
      <c r="E568" s="53" t="s">
        <v>2378</v>
      </c>
      <c r="F568" s="109">
        <f>'update Rate'!O9</f>
        <v>3389.76</v>
      </c>
      <c r="G568" s="109">
        <f t="shared" si="13"/>
        <v>576.25</v>
      </c>
      <c r="H568" s="121"/>
    </row>
    <row r="569" spans="1:8" ht="18.75">
      <c r="A569" s="1"/>
      <c r="B569" s="1565"/>
      <c r="C569" s="53" t="s">
        <v>1962</v>
      </c>
      <c r="D569" s="52">
        <v>2.1999999999999999E-2</v>
      </c>
      <c r="E569" s="736" t="s">
        <v>3225</v>
      </c>
      <c r="F569" s="109">
        <f>'update Rate'!O331</f>
        <v>24</v>
      </c>
      <c r="G569" s="109">
        <f t="shared" si="13"/>
        <v>0.52</v>
      </c>
      <c r="H569" s="121"/>
    </row>
    <row r="570" spans="1:8" ht="17.25">
      <c r="A570" s="1"/>
      <c r="B570" s="1565"/>
      <c r="C570" s="53" t="s">
        <v>1052</v>
      </c>
      <c r="D570" s="52">
        <v>2.1999999999999999E-2</v>
      </c>
      <c r="E570" s="53" t="s">
        <v>2378</v>
      </c>
      <c r="F570" s="109">
        <f>'update Rate'!O149</f>
        <v>1746</v>
      </c>
      <c r="G570" s="109">
        <f t="shared" si="13"/>
        <v>38.410000000000004</v>
      </c>
      <c r="H570" s="121"/>
    </row>
    <row r="571" spans="1:8" ht="17.25">
      <c r="A571" s="1"/>
      <c r="B571" s="1565"/>
      <c r="C571" s="53" t="s">
        <v>3525</v>
      </c>
      <c r="D571" s="42">
        <v>78</v>
      </c>
      <c r="E571" s="53" t="s">
        <v>3526</v>
      </c>
      <c r="F571" s="63">
        <f>'update Rate'!O486</f>
        <v>0.28000000000000003</v>
      </c>
      <c r="G571" s="109">
        <f t="shared" si="13"/>
        <v>21.84</v>
      </c>
      <c r="H571" s="123">
        <f>G571+G570+G569+G568+G567+G566</f>
        <v>3310.16</v>
      </c>
    </row>
    <row r="572" spans="1:8" ht="15.75">
      <c r="A572" s="1"/>
      <c r="B572" s="62"/>
      <c r="C572" s="64" t="s">
        <v>748</v>
      </c>
      <c r="D572" s="1654" t="s">
        <v>3069</v>
      </c>
      <c r="E572" s="1655"/>
      <c r="F572" s="16"/>
      <c r="G572" s="149"/>
      <c r="H572" s="123">
        <f>INT(G565*0.03*100)/100</f>
        <v>6</v>
      </c>
    </row>
    <row r="573" spans="1:8" ht="15.75">
      <c r="A573" s="1"/>
      <c r="B573" s="1"/>
      <c r="C573" s="1"/>
      <c r="D573" s="1"/>
      <c r="E573" s="1"/>
      <c r="F573" s="40" t="s">
        <v>1590</v>
      </c>
      <c r="G573" s="125"/>
      <c r="H573" s="99">
        <f>SUM(H565:H572)</f>
        <v>8506.4599999999991</v>
      </c>
    </row>
    <row r="574" spans="1:8" ht="15.75">
      <c r="A574" s="1"/>
      <c r="B574" s="1" t="s">
        <v>1592</v>
      </c>
      <c r="C574" s="1"/>
      <c r="D574" s="1"/>
      <c r="E574" s="1"/>
      <c r="F574" s="40" t="s">
        <v>1571</v>
      </c>
      <c r="G574" s="103"/>
      <c r="H574" s="99">
        <f>FLOOR(H573*0.15,0.01)</f>
        <v>1275.96</v>
      </c>
    </row>
    <row r="575" spans="1:8" ht="15.75">
      <c r="A575" s="27" t="s">
        <v>3197</v>
      </c>
      <c r="B575" s="99">
        <f>+H575/10</f>
        <v>978.24199999999985</v>
      </c>
      <c r="C575" s="1" t="s">
        <v>3198</v>
      </c>
      <c r="D575" s="1"/>
      <c r="E575" s="1"/>
      <c r="F575" s="40" t="s">
        <v>1593</v>
      </c>
      <c r="G575" s="103"/>
      <c r="H575" s="99">
        <f>SUM(H573:H574)</f>
        <v>9782.4199999999983</v>
      </c>
    </row>
    <row r="576" spans="1:8" ht="15">
      <c r="A576" s="1"/>
      <c r="B576" s="1"/>
      <c r="C576" s="1"/>
      <c r="D576" s="1"/>
      <c r="E576" s="1"/>
      <c r="F576" s="1"/>
      <c r="G576" s="103"/>
      <c r="H576" s="124"/>
    </row>
    <row r="577" spans="1:8" ht="19.5">
      <c r="A577" s="262">
        <f>+A558+1</f>
        <v>36</v>
      </c>
      <c r="B577" s="1567" t="s">
        <v>3547</v>
      </c>
      <c r="C577" s="1567"/>
      <c r="D577" s="1567"/>
      <c r="E577" s="1567"/>
      <c r="F577" s="1567"/>
      <c r="G577" s="1567"/>
      <c r="H577" s="1567"/>
    </row>
    <row r="578" spans="1:8" ht="19.5">
      <c r="A578" s="588" t="s">
        <v>3546</v>
      </c>
      <c r="B578" s="1567" t="s">
        <v>3548</v>
      </c>
      <c r="C578" s="1567"/>
      <c r="D578" s="1567"/>
      <c r="E578" s="1567"/>
      <c r="F578" s="1567"/>
      <c r="G578" s="1567"/>
      <c r="H578" s="1567"/>
    </row>
    <row r="579" spans="1:8" ht="19.5">
      <c r="A579" s="595"/>
      <c r="B579" s="1567" t="s">
        <v>1965</v>
      </c>
      <c r="C579" s="1567"/>
      <c r="D579" s="1567"/>
      <c r="E579" s="1567"/>
      <c r="F579" s="1567"/>
      <c r="G579" s="1567"/>
      <c r="H579" s="1567"/>
    </row>
    <row r="580" spans="1:8" ht="15">
      <c r="A580" s="1"/>
      <c r="B580" s="1568" t="s">
        <v>2377</v>
      </c>
      <c r="C580" s="1568"/>
      <c r="D580" s="1568"/>
      <c r="E580" s="1568"/>
      <c r="F580" s="1568"/>
      <c r="G580" s="1568"/>
      <c r="H580" s="1568"/>
    </row>
    <row r="581" spans="1:8" ht="31.5">
      <c r="A581" s="1"/>
      <c r="B581" s="68" t="s">
        <v>3156</v>
      </c>
      <c r="C581" s="68" t="s">
        <v>3157</v>
      </c>
      <c r="D581" s="68" t="s">
        <v>3158</v>
      </c>
      <c r="E581" s="68" t="s">
        <v>3159</v>
      </c>
      <c r="F581" s="68" t="s">
        <v>3160</v>
      </c>
      <c r="G581" s="68" t="s">
        <v>3161</v>
      </c>
      <c r="H581" s="68" t="s">
        <v>1586</v>
      </c>
    </row>
    <row r="582" spans="1:8" ht="16.5">
      <c r="A582" s="1"/>
      <c r="B582" s="1564" t="s">
        <v>1587</v>
      </c>
      <c r="C582" s="58" t="s">
        <v>558</v>
      </c>
      <c r="D582" s="41">
        <v>1.6</v>
      </c>
      <c r="E582" s="11" t="s">
        <v>1589</v>
      </c>
      <c r="F582" s="107">
        <f>'update Rate'!O6</f>
        <v>1330</v>
      </c>
      <c r="G582" s="110">
        <f t="shared" ref="G582:G588" si="14">FLOOR(D582*F582,0.01)</f>
        <v>2128</v>
      </c>
      <c r="H582" s="108"/>
    </row>
    <row r="583" spans="1:8" ht="17.25">
      <c r="A583" s="1"/>
      <c r="B583" s="1586"/>
      <c r="C583" s="53" t="s">
        <v>1530</v>
      </c>
      <c r="D583" s="42">
        <v>2.2000000000000002</v>
      </c>
      <c r="E583" s="53" t="s">
        <v>1589</v>
      </c>
      <c r="F583" s="109">
        <f>'update Rate'!O5</f>
        <v>1000</v>
      </c>
      <c r="G583" s="109">
        <f t="shared" si="14"/>
        <v>2200</v>
      </c>
      <c r="H583" s="9"/>
    </row>
    <row r="584" spans="1:8" ht="17.25">
      <c r="A584" s="1"/>
      <c r="B584" s="1563"/>
      <c r="C584" s="56" t="s">
        <v>1531</v>
      </c>
      <c r="D584" s="43">
        <v>0.2</v>
      </c>
      <c r="E584" s="56" t="s">
        <v>1589</v>
      </c>
      <c r="F584" s="109">
        <f>'update Rate'!O5</f>
        <v>1000</v>
      </c>
      <c r="G584" s="63">
        <f t="shared" si="14"/>
        <v>200</v>
      </c>
      <c r="H584" s="123">
        <f>SUM(G582+G583+G584)</f>
        <v>4528</v>
      </c>
    </row>
    <row r="585" spans="1:8" ht="17.25">
      <c r="A585" s="1"/>
      <c r="B585" s="582"/>
      <c r="C585" s="55" t="s">
        <v>2467</v>
      </c>
      <c r="D585" s="48">
        <v>400</v>
      </c>
      <c r="E585" s="55" t="s">
        <v>749</v>
      </c>
      <c r="F585" s="110">
        <f>'update Rate'!O11</f>
        <v>15.145</v>
      </c>
      <c r="G585" s="110">
        <f t="shared" si="14"/>
        <v>6058</v>
      </c>
      <c r="H585" s="121"/>
    </row>
    <row r="586" spans="1:8" ht="17.25">
      <c r="A586" s="1"/>
      <c r="B586" s="1565" t="s">
        <v>2185</v>
      </c>
      <c r="C586" s="53" t="s">
        <v>1533</v>
      </c>
      <c r="D586" s="52">
        <v>3.5999999999999997E-2</v>
      </c>
      <c r="E586" s="53" t="s">
        <v>750</v>
      </c>
      <c r="F586" s="109">
        <f>'update Rate'!O16</f>
        <v>13030.999999999998</v>
      </c>
      <c r="G586" s="109">
        <f t="shared" si="14"/>
        <v>469.11</v>
      </c>
      <c r="H586" s="121"/>
    </row>
    <row r="587" spans="1:8" ht="17.25">
      <c r="A587" s="1"/>
      <c r="B587" s="1565"/>
      <c r="C587" s="53" t="s">
        <v>1397</v>
      </c>
      <c r="D587" s="42">
        <v>0.15</v>
      </c>
      <c r="E587" s="53" t="s">
        <v>2378</v>
      </c>
      <c r="F587" s="109">
        <f>'update Rate'!O9</f>
        <v>3389.76</v>
      </c>
      <c r="G587" s="109">
        <f t="shared" si="14"/>
        <v>508.46000000000004</v>
      </c>
      <c r="H587" s="121"/>
    </row>
    <row r="588" spans="1:8" ht="17.25">
      <c r="A588" s="1"/>
      <c r="B588" s="1565"/>
      <c r="C588" s="53" t="s">
        <v>3525</v>
      </c>
      <c r="D588" s="42">
        <v>60</v>
      </c>
      <c r="E588" s="53" t="s">
        <v>3526</v>
      </c>
      <c r="F588" s="63">
        <f>'update Rate'!O486</f>
        <v>0.28000000000000003</v>
      </c>
      <c r="G588" s="109">
        <f t="shared" si="14"/>
        <v>16.8</v>
      </c>
      <c r="H588" s="123">
        <f>SUM(G585:G588)</f>
        <v>7052.37</v>
      </c>
    </row>
    <row r="589" spans="1:8" ht="15.75">
      <c r="A589" s="1"/>
      <c r="B589" s="62"/>
      <c r="C589" s="64" t="s">
        <v>748</v>
      </c>
      <c r="D589" s="1654" t="s">
        <v>4337</v>
      </c>
      <c r="E589" s="1655"/>
      <c r="F589" s="16"/>
      <c r="G589" s="149"/>
      <c r="H589" s="123">
        <f>INT(G584*0.03*100)/100</f>
        <v>6</v>
      </c>
    </row>
    <row r="590" spans="1:8" ht="15.75">
      <c r="A590" s="1"/>
      <c r="B590" s="1"/>
      <c r="C590" s="1"/>
      <c r="D590" s="1"/>
      <c r="E590" s="1"/>
      <c r="F590" s="40" t="s">
        <v>1590</v>
      </c>
      <c r="G590" s="125"/>
      <c r="H590" s="99">
        <f>SUM(H584:H589)</f>
        <v>11586.369999999999</v>
      </c>
    </row>
    <row r="591" spans="1:8" ht="15.75">
      <c r="A591" s="1"/>
      <c r="B591" s="1" t="s">
        <v>3440</v>
      </c>
      <c r="C591" s="1"/>
      <c r="D591" s="1"/>
      <c r="E591" s="1"/>
      <c r="F591" s="40" t="s">
        <v>1571</v>
      </c>
      <c r="G591" s="103"/>
      <c r="H591" s="99">
        <f>FLOOR(H590*0.15,0.01)</f>
        <v>1737.95</v>
      </c>
    </row>
    <row r="592" spans="1:8" ht="15.75">
      <c r="A592" s="27" t="s">
        <v>3197</v>
      </c>
      <c r="B592" s="99">
        <f>+H592</f>
        <v>13324.32</v>
      </c>
      <c r="C592" s="1" t="s">
        <v>3198</v>
      </c>
      <c r="D592" s="1"/>
      <c r="E592" s="1"/>
      <c r="F592" s="40" t="s">
        <v>1593</v>
      </c>
      <c r="G592" s="103"/>
      <c r="H592" s="99">
        <f>SUM(H590:H591)</f>
        <v>13324.32</v>
      </c>
    </row>
    <row r="593" spans="1:8" ht="15.75">
      <c r="A593" s="27"/>
      <c r="B593" s="141"/>
      <c r="C593" s="1"/>
      <c r="D593" s="1"/>
      <c r="E593" s="1"/>
      <c r="F593" s="40"/>
      <c r="G593" s="103"/>
      <c r="H593" s="141"/>
    </row>
    <row r="594" spans="1:8" ht="15.75">
      <c r="A594" s="27"/>
      <c r="B594" s="141"/>
      <c r="C594" s="1"/>
      <c r="D594" s="1"/>
      <c r="E594" s="1"/>
      <c r="F594" s="40"/>
      <c r="G594" s="103"/>
      <c r="H594" s="141"/>
    </row>
    <row r="595" spans="1:8" ht="15.75">
      <c r="A595" s="27"/>
      <c r="B595" s="141"/>
      <c r="C595" s="1"/>
      <c r="D595" s="1"/>
      <c r="E595" s="1"/>
      <c r="F595" s="40"/>
      <c r="G595" s="103"/>
      <c r="H595" s="141"/>
    </row>
    <row r="596" spans="1:8" ht="15.75">
      <c r="A596" s="27"/>
      <c r="B596" s="141"/>
      <c r="C596" s="1"/>
      <c r="D596" s="1"/>
      <c r="E596" s="1"/>
      <c r="F596" s="40"/>
      <c r="G596" s="103"/>
      <c r="H596" s="141"/>
    </row>
    <row r="597" spans="1:8" ht="15.75">
      <c r="A597" s="27"/>
      <c r="B597" s="141"/>
      <c r="C597" s="1"/>
      <c r="D597" s="1"/>
      <c r="E597" s="1"/>
      <c r="F597" s="40"/>
      <c r="G597" s="103"/>
      <c r="H597" s="141"/>
    </row>
    <row r="598" spans="1:8" ht="15.75">
      <c r="A598" s="27"/>
      <c r="B598" s="141"/>
      <c r="C598" s="1"/>
      <c r="D598" s="1"/>
      <c r="E598" s="1"/>
      <c r="F598" s="40"/>
      <c r="G598" s="103"/>
      <c r="H598" s="141"/>
    </row>
    <row r="599" spans="1:8" ht="15.75">
      <c r="A599" s="27"/>
      <c r="B599" s="141"/>
      <c r="C599" s="1"/>
      <c r="D599" s="1"/>
      <c r="E599" s="1"/>
      <c r="F599" s="40"/>
      <c r="G599" s="103"/>
      <c r="H599" s="141"/>
    </row>
    <row r="600" spans="1:8" ht="15.75">
      <c r="A600" s="27"/>
      <c r="B600" s="141"/>
      <c r="C600" s="1"/>
      <c r="D600" s="1"/>
      <c r="E600" s="1"/>
      <c r="F600" s="40"/>
      <c r="G600" s="103"/>
      <c r="H600" s="141"/>
    </row>
    <row r="601" spans="1:8" ht="15.75">
      <c r="A601" s="27"/>
      <c r="B601" s="141"/>
      <c r="C601" s="1"/>
      <c r="D601" s="1"/>
      <c r="E601" s="1"/>
      <c r="F601" s="40"/>
      <c r="G601" s="103"/>
      <c r="H601" s="141"/>
    </row>
    <row r="602" spans="1:8" ht="19.5">
      <c r="A602" s="1"/>
      <c r="B602" s="1567" t="s">
        <v>1968</v>
      </c>
      <c r="C602" s="1567"/>
      <c r="D602" s="1567"/>
      <c r="E602" s="1567"/>
      <c r="F602" s="1567"/>
      <c r="G602" s="1567"/>
      <c r="H602" s="1567"/>
    </row>
    <row r="603" spans="1:8" ht="19.5">
      <c r="A603" s="262">
        <f>+A577+1</f>
        <v>37</v>
      </c>
      <c r="B603" s="1588" t="s">
        <v>1969</v>
      </c>
      <c r="C603" s="1567"/>
      <c r="D603" s="1567"/>
      <c r="E603" s="1567"/>
      <c r="F603" s="1567"/>
      <c r="G603" s="1567"/>
      <c r="H603" s="1567"/>
    </row>
    <row r="604" spans="1:8" ht="19.5">
      <c r="A604" s="588" t="s">
        <v>4022</v>
      </c>
      <c r="B604" s="1588" t="s">
        <v>2220</v>
      </c>
      <c r="C604" s="1567"/>
      <c r="D604" s="1567"/>
      <c r="E604" s="1567"/>
      <c r="F604" s="1567"/>
      <c r="G604" s="1567"/>
      <c r="H604" s="1567"/>
    </row>
    <row r="605" spans="1:8" ht="15">
      <c r="A605" s="1"/>
      <c r="B605" s="1561" t="s">
        <v>2377</v>
      </c>
      <c r="C605" s="1561"/>
      <c r="D605" s="1561"/>
      <c r="E605" s="1561"/>
      <c r="F605" s="1561"/>
      <c r="G605" s="1561"/>
      <c r="H605" s="1561"/>
    </row>
    <row r="606" spans="1:8" ht="31.5">
      <c r="A606" s="1"/>
      <c r="B606" s="68" t="s">
        <v>3156</v>
      </c>
      <c r="C606" s="68" t="s">
        <v>3157</v>
      </c>
      <c r="D606" s="68" t="s">
        <v>3158</v>
      </c>
      <c r="E606" s="68" t="s">
        <v>3159</v>
      </c>
      <c r="F606" s="68" t="s">
        <v>3160</v>
      </c>
      <c r="G606" s="68" t="s">
        <v>3161</v>
      </c>
      <c r="H606" s="68" t="s">
        <v>1586</v>
      </c>
    </row>
    <row r="607" spans="1:8" ht="17.25">
      <c r="A607" s="1"/>
      <c r="B607" s="1564" t="s">
        <v>1587</v>
      </c>
      <c r="C607" s="58" t="s">
        <v>558</v>
      </c>
      <c r="D607" s="41">
        <v>1.5</v>
      </c>
      <c r="E607" s="55" t="s">
        <v>1589</v>
      </c>
      <c r="F607" s="107">
        <f>'update Rate'!O6</f>
        <v>1330</v>
      </c>
      <c r="G607" s="110">
        <f t="shared" ref="G607:G613" si="15">FLOOR(D607*F607,0.01)</f>
        <v>1995</v>
      </c>
      <c r="H607" s="108"/>
    </row>
    <row r="608" spans="1:8" ht="17.25">
      <c r="A608" s="1"/>
      <c r="B608" s="1566"/>
      <c r="C608" s="53" t="s">
        <v>1530</v>
      </c>
      <c r="D608" s="42">
        <v>5</v>
      </c>
      <c r="E608" s="53" t="s">
        <v>1589</v>
      </c>
      <c r="F608" s="109">
        <f>'update Rate'!O5</f>
        <v>1000</v>
      </c>
      <c r="G608" s="109">
        <f t="shared" si="15"/>
        <v>5000</v>
      </c>
      <c r="H608" s="121">
        <f>SUM(G607+G608)</f>
        <v>6995</v>
      </c>
    </row>
    <row r="609" spans="1:8" ht="17.25">
      <c r="A609" s="1"/>
      <c r="B609" s="1564" t="s">
        <v>2185</v>
      </c>
      <c r="C609" s="55" t="s">
        <v>1533</v>
      </c>
      <c r="D609" s="239">
        <v>0.19400000000000001</v>
      </c>
      <c r="E609" s="55" t="s">
        <v>750</v>
      </c>
      <c r="F609" s="110">
        <f>'update Rate'!O16</f>
        <v>13030.999999999998</v>
      </c>
      <c r="G609" s="110">
        <f t="shared" si="15"/>
        <v>2528.0100000000002</v>
      </c>
      <c r="H609" s="108"/>
    </row>
    <row r="610" spans="1:8" ht="17.25">
      <c r="A610" s="1"/>
      <c r="B610" s="1565"/>
      <c r="C610" s="53" t="s">
        <v>747</v>
      </c>
      <c r="D610" s="240">
        <v>0.42</v>
      </c>
      <c r="E610" s="53" t="s">
        <v>2378</v>
      </c>
      <c r="F610" s="109">
        <f>'update Rate'!O9</f>
        <v>3389.76</v>
      </c>
      <c r="G610" s="109">
        <f t="shared" si="15"/>
        <v>1423.69</v>
      </c>
      <c r="H610" s="121"/>
    </row>
    <row r="611" spans="1:8" ht="17.25">
      <c r="A611" s="1"/>
      <c r="B611" s="1565"/>
      <c r="C611" s="53" t="s">
        <v>2222</v>
      </c>
      <c r="D611" s="42">
        <v>1</v>
      </c>
      <c r="E611" s="53" t="s">
        <v>2378</v>
      </c>
      <c r="F611" s="109">
        <f>'update Rate'!O19</f>
        <v>2754.18</v>
      </c>
      <c r="G611" s="109">
        <f t="shared" si="15"/>
        <v>2754.18</v>
      </c>
      <c r="H611" s="9"/>
    </row>
    <row r="612" spans="1:8" ht="17.25">
      <c r="A612" s="1"/>
      <c r="B612" s="1565"/>
      <c r="C612" s="53" t="s">
        <v>2223</v>
      </c>
      <c r="D612" s="42">
        <v>0.1</v>
      </c>
      <c r="E612" s="53" t="s">
        <v>2378</v>
      </c>
      <c r="F612" s="109">
        <f>'update Rate'!O19</f>
        <v>2754.18</v>
      </c>
      <c r="G612" s="109">
        <f t="shared" si="15"/>
        <v>275.41000000000003</v>
      </c>
      <c r="H612" s="9"/>
    </row>
    <row r="613" spans="1:8" ht="17.25">
      <c r="A613" s="1"/>
      <c r="B613" s="1566"/>
      <c r="C613" s="56" t="s">
        <v>3525</v>
      </c>
      <c r="D613" s="43">
        <v>120</v>
      </c>
      <c r="E613" s="56" t="s">
        <v>3526</v>
      </c>
      <c r="F613" s="63">
        <f>'update Rate'!O486</f>
        <v>0.28000000000000003</v>
      </c>
      <c r="G613" s="63">
        <f t="shared" si="15"/>
        <v>33.6</v>
      </c>
      <c r="H613" s="123">
        <f>SUM(G609:G613)</f>
        <v>7014.89</v>
      </c>
    </row>
    <row r="614" spans="1:8" ht="15.75">
      <c r="A614" s="1"/>
      <c r="B614" s="1"/>
      <c r="C614" s="1"/>
      <c r="D614" s="1"/>
      <c r="E614" s="1"/>
      <c r="F614" s="40" t="s">
        <v>1590</v>
      </c>
      <c r="G614" s="125"/>
      <c r="H614" s="123">
        <f>SUM(H613,H608)</f>
        <v>14009.89</v>
      </c>
    </row>
    <row r="615" spans="1:8" ht="15.75">
      <c r="A615" s="1"/>
      <c r="B615" s="1" t="s">
        <v>3440</v>
      </c>
      <c r="C615" s="1"/>
      <c r="D615" s="1"/>
      <c r="E615" s="1"/>
      <c r="F615" s="40" t="s">
        <v>1571</v>
      </c>
      <c r="G615" s="103"/>
      <c r="H615" s="99">
        <f>FLOOR(H614*0.15,0.01)</f>
        <v>2101.48</v>
      </c>
    </row>
    <row r="616" spans="1:8" ht="15.75">
      <c r="A616" s="27" t="s">
        <v>3197</v>
      </c>
      <c r="B616" s="99">
        <f>+H616</f>
        <v>16111.369999999999</v>
      </c>
      <c r="C616" s="1" t="s">
        <v>3198</v>
      </c>
      <c r="D616" s="1"/>
      <c r="E616" s="1"/>
      <c r="F616" s="40" t="s">
        <v>1593</v>
      </c>
      <c r="G616" s="103"/>
      <c r="H616" s="99">
        <f>SUM(H614:H615)</f>
        <v>16111.369999999999</v>
      </c>
    </row>
    <row r="617" spans="1:8" ht="15.75">
      <c r="A617" s="1"/>
      <c r="B617" s="1"/>
      <c r="C617" s="1"/>
      <c r="D617" s="1"/>
      <c r="E617" s="1"/>
      <c r="F617" s="40"/>
      <c r="G617" s="103"/>
      <c r="H617" s="141"/>
    </row>
    <row r="618" spans="1:8" ht="15">
      <c r="A618" s="1"/>
      <c r="B618" s="1"/>
      <c r="C618" s="1"/>
      <c r="D618" s="1"/>
      <c r="E618" s="1"/>
      <c r="F618" s="1"/>
      <c r="G618" s="1"/>
      <c r="H618" s="19"/>
    </row>
    <row r="619" spans="1:8" ht="19.5">
      <c r="A619" s="1"/>
      <c r="B619" s="1567" t="s">
        <v>1968</v>
      </c>
      <c r="C619" s="1567"/>
      <c r="D619" s="1567"/>
      <c r="E619" s="1567"/>
      <c r="F619" s="1567"/>
      <c r="G619" s="1567"/>
      <c r="H619" s="1567"/>
    </row>
    <row r="620" spans="1:8" ht="19.5">
      <c r="A620" s="262">
        <f>+A603+1</f>
        <v>38</v>
      </c>
      <c r="B620" s="1588" t="s">
        <v>3413</v>
      </c>
      <c r="C620" s="1567"/>
      <c r="D620" s="1567"/>
      <c r="E620" s="1567"/>
      <c r="F620" s="1567"/>
      <c r="G620" s="1567"/>
      <c r="H620" s="1567"/>
    </row>
    <row r="621" spans="1:8" ht="19.5">
      <c r="A621" s="588" t="s">
        <v>4022</v>
      </c>
      <c r="B621" s="1567" t="s">
        <v>2220</v>
      </c>
      <c r="C621" s="1567"/>
      <c r="D621" s="1567"/>
      <c r="E621" s="1567"/>
      <c r="F621" s="1567"/>
      <c r="G621" s="1567"/>
      <c r="H621" s="1567"/>
    </row>
    <row r="622" spans="1:8" ht="15">
      <c r="A622" s="1"/>
      <c r="B622" s="1568" t="s">
        <v>2377</v>
      </c>
      <c r="C622" s="1568"/>
      <c r="D622" s="1568"/>
      <c r="E622" s="1568"/>
      <c r="F622" s="1568"/>
      <c r="G622" s="1568"/>
      <c r="H622" s="1568"/>
    </row>
    <row r="623" spans="1:8" ht="31.5">
      <c r="A623" s="1"/>
      <c r="B623" s="68" t="s">
        <v>3156</v>
      </c>
      <c r="C623" s="68" t="s">
        <v>3157</v>
      </c>
      <c r="D623" s="68" t="s">
        <v>3158</v>
      </c>
      <c r="E623" s="68" t="s">
        <v>3159</v>
      </c>
      <c r="F623" s="68" t="s">
        <v>3160</v>
      </c>
      <c r="G623" s="68" t="s">
        <v>3161</v>
      </c>
      <c r="H623" s="68" t="s">
        <v>1586</v>
      </c>
    </row>
    <row r="624" spans="1:8" ht="17.25">
      <c r="A624" s="1"/>
      <c r="B624" s="1627" t="s">
        <v>1587</v>
      </c>
      <c r="C624" s="14" t="s">
        <v>558</v>
      </c>
      <c r="D624" s="41">
        <v>1.5</v>
      </c>
      <c r="E624" s="55" t="s">
        <v>1589</v>
      </c>
      <c r="F624" s="107">
        <f>'update Rate'!O6</f>
        <v>1330</v>
      </c>
      <c r="G624" s="110">
        <f t="shared" ref="G624:G630" si="16">FLOOR(D624*F624,0.01)</f>
        <v>1995</v>
      </c>
      <c r="H624" s="108"/>
    </row>
    <row r="625" spans="1:8" ht="17.25">
      <c r="A625" s="1"/>
      <c r="B625" s="1563"/>
      <c r="C625" s="12" t="s">
        <v>1530</v>
      </c>
      <c r="D625" s="42">
        <v>5</v>
      </c>
      <c r="E625" s="53" t="s">
        <v>1589</v>
      </c>
      <c r="F625" s="109">
        <f>'update Rate'!O5</f>
        <v>1000</v>
      </c>
      <c r="G625" s="109">
        <f t="shared" si="16"/>
        <v>5000</v>
      </c>
      <c r="H625" s="123">
        <f>SUM(G624:G625)</f>
        <v>6995</v>
      </c>
    </row>
    <row r="626" spans="1:8" ht="17.25">
      <c r="A626" s="1"/>
      <c r="B626" s="1627" t="s">
        <v>2185</v>
      </c>
      <c r="C626" s="11" t="s">
        <v>1533</v>
      </c>
      <c r="D626" s="239">
        <v>0.159</v>
      </c>
      <c r="E626" s="55" t="s">
        <v>750</v>
      </c>
      <c r="F626" s="110">
        <f>'update Rate'!O16</f>
        <v>13030.999999999998</v>
      </c>
      <c r="G626" s="110">
        <f t="shared" si="16"/>
        <v>2071.92</v>
      </c>
      <c r="H626" s="108"/>
    </row>
    <row r="627" spans="1:8" ht="17.25">
      <c r="A627" s="1"/>
      <c r="B627" s="1628"/>
      <c r="C627" s="12" t="s">
        <v>747</v>
      </c>
      <c r="D627" s="240">
        <v>0.45</v>
      </c>
      <c r="E627" s="53" t="s">
        <v>2378</v>
      </c>
      <c r="F627" s="109">
        <f>'update Rate'!O9</f>
        <v>3389.76</v>
      </c>
      <c r="G627" s="109">
        <f t="shared" si="16"/>
        <v>1525.39</v>
      </c>
      <c r="H627" s="121"/>
    </row>
    <row r="628" spans="1:8" ht="17.25">
      <c r="A628" s="1"/>
      <c r="B628" s="1628"/>
      <c r="C628" s="12" t="s">
        <v>2222</v>
      </c>
      <c r="D628" s="42">
        <v>1</v>
      </c>
      <c r="E628" s="53" t="s">
        <v>2378</v>
      </c>
      <c r="F628" s="109">
        <f>'update Rate'!O19</f>
        <v>2754.18</v>
      </c>
      <c r="G628" s="109">
        <f t="shared" si="16"/>
        <v>2754.18</v>
      </c>
      <c r="H628" s="9"/>
    </row>
    <row r="629" spans="1:8" ht="17.25">
      <c r="A629" s="1"/>
      <c r="B629" s="1628"/>
      <c r="C629" s="12" t="s">
        <v>2223</v>
      </c>
      <c r="D629" s="42">
        <v>0.1</v>
      </c>
      <c r="E629" s="53" t="s">
        <v>2378</v>
      </c>
      <c r="F629" s="109">
        <f>'update Rate'!O19</f>
        <v>2754.18</v>
      </c>
      <c r="G629" s="109">
        <f t="shared" si="16"/>
        <v>275.41000000000003</v>
      </c>
      <c r="H629" s="9"/>
    </row>
    <row r="630" spans="1:8" ht="17.25">
      <c r="A630" s="1"/>
      <c r="B630" s="1629"/>
      <c r="C630" s="15" t="s">
        <v>3525</v>
      </c>
      <c r="D630" s="43">
        <v>100</v>
      </c>
      <c r="E630" s="56" t="s">
        <v>3526</v>
      </c>
      <c r="F630" s="63">
        <f>'update Rate'!O486</f>
        <v>0.28000000000000003</v>
      </c>
      <c r="G630" s="63">
        <f t="shared" si="16"/>
        <v>28</v>
      </c>
      <c r="H630" s="123">
        <f>SUM(G626:G630)</f>
        <v>6654.9</v>
      </c>
    </row>
    <row r="631" spans="1:8" ht="15.75">
      <c r="A631" s="1"/>
      <c r="B631" s="1"/>
      <c r="C631" s="1"/>
      <c r="D631" s="1"/>
      <c r="E631" s="1"/>
      <c r="F631" s="40" t="s">
        <v>1590</v>
      </c>
      <c r="G631" s="113"/>
      <c r="H631" s="63">
        <f>SUM(H630,H625)</f>
        <v>13649.9</v>
      </c>
    </row>
    <row r="632" spans="1:8" ht="15.75">
      <c r="A632" s="1"/>
      <c r="B632" s="1" t="s">
        <v>3440</v>
      </c>
      <c r="C632" s="1"/>
      <c r="D632" s="1"/>
      <c r="E632" s="1"/>
      <c r="F632" s="40" t="s">
        <v>1571</v>
      </c>
      <c r="G632" s="113"/>
      <c r="H632" s="99">
        <f>FLOOR(H631*0.15,0.01)</f>
        <v>2047.48</v>
      </c>
    </row>
    <row r="633" spans="1:8" ht="15.75">
      <c r="A633" s="27" t="s">
        <v>3197</v>
      </c>
      <c r="B633" s="99">
        <f>+H633</f>
        <v>15697.38</v>
      </c>
      <c r="C633" s="1" t="s">
        <v>3198</v>
      </c>
      <c r="D633" s="1"/>
      <c r="E633" s="1"/>
      <c r="F633" s="40" t="s">
        <v>1593</v>
      </c>
      <c r="G633" s="113"/>
      <c r="H633" s="99">
        <f>SUM(H631:H632)</f>
        <v>15697.38</v>
      </c>
    </row>
    <row r="634" spans="1:8" ht="15.75">
      <c r="A634" s="27"/>
      <c r="B634" s="141"/>
      <c r="C634" s="1"/>
      <c r="D634" s="1"/>
      <c r="E634" s="1"/>
      <c r="F634" s="40"/>
      <c r="G634" s="113"/>
      <c r="H634" s="141"/>
    </row>
    <row r="635" spans="1:8" ht="19.5">
      <c r="A635" s="1"/>
      <c r="B635" s="1567" t="s">
        <v>1968</v>
      </c>
      <c r="C635" s="1567"/>
      <c r="D635" s="1567"/>
      <c r="E635" s="1567"/>
      <c r="F635" s="1567"/>
      <c r="G635" s="1567"/>
      <c r="H635" s="1567"/>
    </row>
    <row r="636" spans="1:8" ht="19.5">
      <c r="A636" s="262">
        <f>+A620+1</f>
        <v>39</v>
      </c>
      <c r="B636" s="1567" t="s">
        <v>3414</v>
      </c>
      <c r="C636" s="1567"/>
      <c r="D636" s="1567"/>
      <c r="E636" s="1567"/>
      <c r="F636" s="1567"/>
      <c r="G636" s="1567"/>
      <c r="H636" s="1567"/>
    </row>
    <row r="637" spans="1:8" ht="19.5">
      <c r="A637" s="588" t="s">
        <v>4022</v>
      </c>
      <c r="B637" s="1567" t="s">
        <v>2220</v>
      </c>
      <c r="C637" s="1567"/>
      <c r="D637" s="1567"/>
      <c r="E637" s="1567"/>
      <c r="F637" s="1567"/>
      <c r="G637" s="1567"/>
      <c r="H637" s="1567"/>
    </row>
    <row r="638" spans="1:8" ht="15">
      <c r="A638" s="1"/>
      <c r="B638" s="1568" t="s">
        <v>2377</v>
      </c>
      <c r="C638" s="1568"/>
      <c r="D638" s="1568"/>
      <c r="E638" s="1568"/>
      <c r="F638" s="1568"/>
      <c r="G638" s="1568"/>
      <c r="H638" s="1568"/>
    </row>
    <row r="639" spans="1:8" ht="31.5">
      <c r="A639" s="1"/>
      <c r="B639" s="68" t="s">
        <v>3156</v>
      </c>
      <c r="C639" s="68" t="s">
        <v>3157</v>
      </c>
      <c r="D639" s="68" t="s">
        <v>3158</v>
      </c>
      <c r="E639" s="68" t="s">
        <v>3159</v>
      </c>
      <c r="F639" s="68" t="s">
        <v>3160</v>
      </c>
      <c r="G639" s="68" t="s">
        <v>3161</v>
      </c>
      <c r="H639" s="68" t="s">
        <v>1586</v>
      </c>
    </row>
    <row r="640" spans="1:8" ht="17.25">
      <c r="A640" s="1"/>
      <c r="B640" s="1564" t="s">
        <v>1587</v>
      </c>
      <c r="C640" s="58" t="s">
        <v>558</v>
      </c>
      <c r="D640" s="41">
        <v>1.5</v>
      </c>
      <c r="E640" s="55" t="s">
        <v>1589</v>
      </c>
      <c r="F640" s="107">
        <f>'update Rate'!O6</f>
        <v>1330</v>
      </c>
      <c r="G640" s="110">
        <f t="shared" ref="G640:G646" si="17">FLOOR(D640*F640,0.01)</f>
        <v>1995</v>
      </c>
      <c r="H640" s="108"/>
    </row>
    <row r="641" spans="1:8" ht="17.25">
      <c r="A641" s="1"/>
      <c r="B641" s="1563"/>
      <c r="C641" s="53" t="s">
        <v>1530</v>
      </c>
      <c r="D641" s="42">
        <v>5</v>
      </c>
      <c r="E641" s="53" t="s">
        <v>1589</v>
      </c>
      <c r="F641" s="109">
        <f>'update Rate'!O5</f>
        <v>1000</v>
      </c>
      <c r="G641" s="109">
        <f t="shared" si="17"/>
        <v>5000</v>
      </c>
      <c r="H641" s="123">
        <f>SUM(G640+G641)</f>
        <v>6995</v>
      </c>
    </row>
    <row r="642" spans="1:8" ht="17.25">
      <c r="A642" s="1"/>
      <c r="B642" s="1564" t="s">
        <v>2185</v>
      </c>
      <c r="C642" s="55" t="s">
        <v>1533</v>
      </c>
      <c r="D642" s="239">
        <v>0.106</v>
      </c>
      <c r="E642" s="55" t="s">
        <v>750</v>
      </c>
      <c r="F642" s="110">
        <f>'update Rate'!O16</f>
        <v>13030.999999999998</v>
      </c>
      <c r="G642" s="110">
        <f t="shared" si="17"/>
        <v>1381.28</v>
      </c>
      <c r="H642" s="108"/>
    </row>
    <row r="643" spans="1:8" ht="17.25">
      <c r="A643" s="1"/>
      <c r="B643" s="1565"/>
      <c r="C643" s="53" t="s">
        <v>747</v>
      </c>
      <c r="D643" s="240">
        <v>0.47</v>
      </c>
      <c r="E643" s="53" t="s">
        <v>2378</v>
      </c>
      <c r="F643" s="109">
        <f>'update Rate'!O9</f>
        <v>3389.76</v>
      </c>
      <c r="G643" s="109">
        <f t="shared" si="17"/>
        <v>1593.18</v>
      </c>
      <c r="H643" s="121"/>
    </row>
    <row r="644" spans="1:8" ht="17.25">
      <c r="A644" s="1"/>
      <c r="B644" s="1565"/>
      <c r="C644" s="53" t="s">
        <v>2222</v>
      </c>
      <c r="D644" s="42">
        <v>1</v>
      </c>
      <c r="E644" s="53" t="s">
        <v>2378</v>
      </c>
      <c r="F644" s="109">
        <f>'update Rate'!O19</f>
        <v>2754.18</v>
      </c>
      <c r="G644" s="109">
        <f t="shared" si="17"/>
        <v>2754.18</v>
      </c>
      <c r="H644" s="9"/>
    </row>
    <row r="645" spans="1:8" ht="17.25">
      <c r="A645" s="1"/>
      <c r="B645" s="1565"/>
      <c r="C645" s="53" t="s">
        <v>2223</v>
      </c>
      <c r="D645" s="42">
        <v>0.1</v>
      </c>
      <c r="E645" s="53" t="s">
        <v>2378</v>
      </c>
      <c r="F645" s="109">
        <f>'update Rate'!O19</f>
        <v>2754.18</v>
      </c>
      <c r="G645" s="109">
        <f t="shared" si="17"/>
        <v>275.41000000000003</v>
      </c>
      <c r="H645" s="9"/>
    </row>
    <row r="646" spans="1:8" ht="17.25">
      <c r="A646" s="1"/>
      <c r="B646" s="1566"/>
      <c r="C646" s="56" t="s">
        <v>3525</v>
      </c>
      <c r="D646" s="43">
        <v>70</v>
      </c>
      <c r="E646" s="56" t="s">
        <v>3526</v>
      </c>
      <c r="F646" s="63">
        <f>'update Rate'!O486</f>
        <v>0.28000000000000003</v>
      </c>
      <c r="G646" s="63">
        <f t="shared" si="17"/>
        <v>19.600000000000001</v>
      </c>
      <c r="H646" s="123">
        <f>SUM(G642:G646)</f>
        <v>6023.65</v>
      </c>
    </row>
    <row r="647" spans="1:8" ht="15.75">
      <c r="A647" s="1"/>
      <c r="B647" s="1"/>
      <c r="C647" s="1"/>
      <c r="D647" s="1"/>
      <c r="E647" s="1"/>
      <c r="F647" s="1" t="s">
        <v>1590</v>
      </c>
      <c r="G647" s="113"/>
      <c r="H647" s="63">
        <f>SUM(H646,H641)</f>
        <v>13018.65</v>
      </c>
    </row>
    <row r="648" spans="1:8" ht="15.75">
      <c r="A648" s="1"/>
      <c r="B648" s="1" t="s">
        <v>3440</v>
      </c>
      <c r="C648" s="1"/>
      <c r="D648" s="1"/>
      <c r="E648" s="1"/>
      <c r="F648" s="1" t="s">
        <v>1571</v>
      </c>
      <c r="G648" s="113"/>
      <c r="H648" s="99">
        <f>FLOOR(H647*0.15,0.01)</f>
        <v>1952.79</v>
      </c>
    </row>
    <row r="649" spans="1:8" ht="15.75">
      <c r="A649" s="27" t="s">
        <v>3197</v>
      </c>
      <c r="B649" s="99">
        <f>+H649</f>
        <v>14971.439999999999</v>
      </c>
      <c r="C649" s="1" t="s">
        <v>3198</v>
      </c>
      <c r="D649" s="1"/>
      <c r="E649" s="1"/>
      <c r="F649" s="1" t="s">
        <v>1593</v>
      </c>
      <c r="G649" s="113"/>
      <c r="H649" s="99">
        <f>SUM(H647:H648)</f>
        <v>14971.439999999999</v>
      </c>
    </row>
    <row r="650" spans="1:8" ht="15.75">
      <c r="A650" s="27"/>
      <c r="B650" s="141"/>
      <c r="C650" s="1"/>
      <c r="D650" s="1"/>
      <c r="E650" s="1"/>
      <c r="F650" s="1"/>
      <c r="G650" s="113"/>
      <c r="H650" s="141"/>
    </row>
    <row r="651" spans="1:8" ht="19.5">
      <c r="A651" s="1"/>
      <c r="B651" s="1567"/>
      <c r="C651" s="1567"/>
      <c r="D651" s="1567"/>
      <c r="E651" s="1567"/>
      <c r="F651" s="1567"/>
      <c r="G651" s="1567"/>
      <c r="H651" s="1567"/>
    </row>
    <row r="652" spans="1:8" ht="19.5">
      <c r="A652" s="262">
        <f>+A636+1</f>
        <v>40</v>
      </c>
      <c r="B652" s="1567" t="s">
        <v>4012</v>
      </c>
      <c r="C652" s="1567"/>
      <c r="D652" s="1567"/>
      <c r="E652" s="1567"/>
      <c r="F652" s="1567"/>
      <c r="G652" s="1567"/>
      <c r="H652" s="1567"/>
    </row>
    <row r="653" spans="1:8" ht="19.5">
      <c r="A653" s="588" t="s">
        <v>4022</v>
      </c>
      <c r="B653" s="1567" t="s">
        <v>3252</v>
      </c>
      <c r="C653" s="1567"/>
      <c r="D653" s="1567"/>
      <c r="E653" s="1567"/>
      <c r="F653" s="1567"/>
      <c r="G653" s="1567"/>
      <c r="H653" s="1567"/>
    </row>
    <row r="654" spans="1:8" ht="15">
      <c r="A654" s="1"/>
      <c r="B654" s="1568" t="s">
        <v>2377</v>
      </c>
      <c r="C654" s="1568"/>
      <c r="D654" s="1568"/>
      <c r="E654" s="1568"/>
      <c r="F654" s="1568"/>
      <c r="G654" s="1568"/>
      <c r="H654" s="1568"/>
    </row>
    <row r="655" spans="1:8" ht="31.5">
      <c r="A655" s="1"/>
      <c r="B655" s="68" t="s">
        <v>3156</v>
      </c>
      <c r="C655" s="68" t="s">
        <v>3157</v>
      </c>
      <c r="D655" s="68" t="s">
        <v>3158</v>
      </c>
      <c r="E655" s="68" t="s">
        <v>3159</v>
      </c>
      <c r="F655" s="68" t="s">
        <v>3160</v>
      </c>
      <c r="G655" s="68" t="s">
        <v>3161</v>
      </c>
      <c r="H655" s="68" t="s">
        <v>1586</v>
      </c>
    </row>
    <row r="656" spans="1:8" ht="17.25">
      <c r="A656" s="1"/>
      <c r="B656" s="1564" t="s">
        <v>1587</v>
      </c>
      <c r="C656" s="58" t="s">
        <v>558</v>
      </c>
      <c r="D656" s="41">
        <v>1</v>
      </c>
      <c r="E656" s="55" t="s">
        <v>1589</v>
      </c>
      <c r="F656" s="107">
        <f>'update Rate'!O6</f>
        <v>1330</v>
      </c>
      <c r="G656" s="110">
        <f>FLOOR(D656*F656,0.01)</f>
        <v>1330</v>
      </c>
      <c r="H656" s="108"/>
    </row>
    <row r="657" spans="1:8" ht="17.25">
      <c r="A657" s="1"/>
      <c r="B657" s="1563"/>
      <c r="C657" s="56" t="s">
        <v>1530</v>
      </c>
      <c r="D657" s="42">
        <v>2</v>
      </c>
      <c r="E657" s="56" t="s">
        <v>1589</v>
      </c>
      <c r="F657" s="63">
        <f>'update Rate'!O5</f>
        <v>1000</v>
      </c>
      <c r="G657" s="109">
        <f>FLOOR(D657*F657,0.01)</f>
        <v>2000</v>
      </c>
      <c r="H657" s="123">
        <f>SUM(G656+G657)</f>
        <v>3330</v>
      </c>
    </row>
    <row r="658" spans="1:8" ht="17.25">
      <c r="A658" s="1"/>
      <c r="B658" s="1565" t="s">
        <v>2185</v>
      </c>
      <c r="C658" s="53" t="s">
        <v>2222</v>
      </c>
      <c r="D658" s="41">
        <v>1</v>
      </c>
      <c r="E658" s="53" t="s">
        <v>2378</v>
      </c>
      <c r="F658" s="109">
        <f>'update Rate'!O19</f>
        <v>2754.18</v>
      </c>
      <c r="G658" s="107">
        <f>FLOOR(D658*F658,0.01)</f>
        <v>2754.18</v>
      </c>
      <c r="H658" s="108"/>
    </row>
    <row r="659" spans="1:8" ht="17.25">
      <c r="A659" s="1"/>
      <c r="B659" s="1566"/>
      <c r="C659" s="56" t="s">
        <v>2223</v>
      </c>
      <c r="D659" s="43">
        <v>0.1</v>
      </c>
      <c r="E659" s="56" t="s">
        <v>2378</v>
      </c>
      <c r="F659" s="63">
        <f>'update Rate'!O20</f>
        <v>2754.18</v>
      </c>
      <c r="G659" s="63">
        <f>FLOOR(D659*F659,0.01)</f>
        <v>275.41000000000003</v>
      </c>
      <c r="H659" s="123">
        <f>SUM(G658+G659)</f>
        <v>3029.5899999999997</v>
      </c>
    </row>
    <row r="660" spans="1:8" ht="15.75">
      <c r="A660" s="1"/>
      <c r="B660" s="1"/>
      <c r="C660" s="1"/>
      <c r="D660" s="1"/>
      <c r="E660" s="1"/>
      <c r="F660" s="40" t="s">
        <v>1590</v>
      </c>
      <c r="G660" s="40"/>
      <c r="H660" s="63">
        <f>SUM(H656:H659)</f>
        <v>6359.59</v>
      </c>
    </row>
    <row r="661" spans="1:8" ht="15.75">
      <c r="A661" s="1"/>
      <c r="B661" s="1" t="s">
        <v>3440</v>
      </c>
      <c r="C661" s="1"/>
      <c r="D661" s="1"/>
      <c r="E661" s="1"/>
      <c r="F661" s="40" t="s">
        <v>1571</v>
      </c>
      <c r="G661" s="40"/>
      <c r="H661" s="99">
        <f>FLOOR(H660*0.15,0.01)</f>
        <v>953.93000000000006</v>
      </c>
    </row>
    <row r="662" spans="1:8" ht="15.75">
      <c r="A662" s="27" t="s">
        <v>3197</v>
      </c>
      <c r="B662" s="99">
        <f>+H662</f>
        <v>7313.52</v>
      </c>
      <c r="C662" s="1" t="s">
        <v>3198</v>
      </c>
      <c r="D662" s="1"/>
      <c r="E662" s="1"/>
      <c r="F662" s="40" t="s">
        <v>1593</v>
      </c>
      <c r="G662" s="40"/>
      <c r="H662" s="99">
        <f>SUM(H660:H661)</f>
        <v>7313.52</v>
      </c>
    </row>
    <row r="663" spans="1:8" ht="15">
      <c r="A663" s="1"/>
      <c r="B663" s="1"/>
      <c r="C663" s="1"/>
      <c r="D663" s="1"/>
      <c r="E663" s="1"/>
      <c r="F663" s="1"/>
      <c r="G663" s="1"/>
      <c r="H663" s="1"/>
    </row>
    <row r="664" spans="1:8" ht="19.5">
      <c r="A664" s="1"/>
      <c r="B664" s="1567" t="s">
        <v>1968</v>
      </c>
      <c r="C664" s="1567"/>
      <c r="D664" s="1567"/>
      <c r="E664" s="1567"/>
      <c r="F664" s="1567"/>
      <c r="G664" s="1567"/>
      <c r="H664" s="1567"/>
    </row>
    <row r="665" spans="1:8" ht="19.5">
      <c r="A665" s="262">
        <f>+A652+1</f>
        <v>41</v>
      </c>
      <c r="B665" s="1567" t="s">
        <v>1967</v>
      </c>
      <c r="C665" s="1567"/>
      <c r="D665" s="1567"/>
      <c r="E665" s="1567"/>
      <c r="F665" s="1567"/>
      <c r="G665" s="1567"/>
      <c r="H665" s="1567"/>
    </row>
    <row r="666" spans="1:8" ht="19.5">
      <c r="A666" s="588" t="s">
        <v>4022</v>
      </c>
      <c r="B666" s="1567" t="s">
        <v>3252</v>
      </c>
      <c r="C666" s="1567"/>
      <c r="D666" s="1567"/>
      <c r="E666" s="1567"/>
      <c r="F666" s="1567"/>
      <c r="G666" s="1567"/>
      <c r="H666" s="1567"/>
    </row>
    <row r="667" spans="1:8" ht="15">
      <c r="A667" s="1"/>
      <c r="B667" s="1568" t="s">
        <v>2377</v>
      </c>
      <c r="C667" s="1568"/>
      <c r="D667" s="1568"/>
      <c r="E667" s="1568"/>
      <c r="F667" s="1568"/>
      <c r="G667" s="1568"/>
      <c r="H667" s="1568"/>
    </row>
    <row r="668" spans="1:8" ht="31.5">
      <c r="A668" s="1"/>
      <c r="B668" s="68" t="s">
        <v>3156</v>
      </c>
      <c r="C668" s="68" t="s">
        <v>3157</v>
      </c>
      <c r="D668" s="68" t="s">
        <v>3158</v>
      </c>
      <c r="E668" s="68" t="s">
        <v>3159</v>
      </c>
      <c r="F668" s="68" t="s">
        <v>3160</v>
      </c>
      <c r="G668" s="68" t="s">
        <v>3161</v>
      </c>
      <c r="H668" s="68" t="s">
        <v>1586</v>
      </c>
    </row>
    <row r="669" spans="1:8" ht="17.25">
      <c r="A669" s="1"/>
      <c r="B669" s="1564" t="s">
        <v>1587</v>
      </c>
      <c r="C669" s="58" t="s">
        <v>558</v>
      </c>
      <c r="D669" s="41">
        <v>1</v>
      </c>
      <c r="E669" s="55" t="s">
        <v>1589</v>
      </c>
      <c r="F669" s="110">
        <f>'update Rate'!O6</f>
        <v>1330</v>
      </c>
      <c r="G669" s="110">
        <f t="shared" ref="G669:G674" si="18">FLOOR(D669*F669,0.01)</f>
        <v>1330</v>
      </c>
      <c r="H669" s="108"/>
    </row>
    <row r="670" spans="1:8" ht="17.25">
      <c r="A670" s="1"/>
      <c r="B670" s="1563"/>
      <c r="C670" s="56" t="s">
        <v>1530</v>
      </c>
      <c r="D670" s="42">
        <v>2.25</v>
      </c>
      <c r="E670" s="53" t="s">
        <v>1589</v>
      </c>
      <c r="F670" s="109">
        <f>'update Rate'!O5</f>
        <v>1000</v>
      </c>
      <c r="G670" s="109">
        <f t="shared" si="18"/>
        <v>2250</v>
      </c>
      <c r="H670" s="121">
        <f>SUM(G669+G670)</f>
        <v>3580</v>
      </c>
    </row>
    <row r="671" spans="1:8" ht="17.25">
      <c r="A671" s="1"/>
      <c r="B671" s="1564" t="s">
        <v>2185</v>
      </c>
      <c r="C671" s="53" t="s">
        <v>2222</v>
      </c>
      <c r="D671" s="41">
        <v>1</v>
      </c>
      <c r="E671" s="55" t="s">
        <v>2378</v>
      </c>
      <c r="F671" s="110">
        <f>'update Rate'!O19</f>
        <v>2754.18</v>
      </c>
      <c r="G671" s="110">
        <f t="shared" si="18"/>
        <v>2754.18</v>
      </c>
      <c r="H671" s="108"/>
    </row>
    <row r="672" spans="1:8" ht="17.25">
      <c r="A672" s="1"/>
      <c r="B672" s="1565"/>
      <c r="C672" s="53" t="s">
        <v>2223</v>
      </c>
      <c r="D672" s="42">
        <v>0.1</v>
      </c>
      <c r="E672" s="53" t="s">
        <v>2378</v>
      </c>
      <c r="F672" s="109">
        <f>'update Rate'!O20</f>
        <v>2754.18</v>
      </c>
      <c r="G672" s="109">
        <f t="shared" si="18"/>
        <v>275.41000000000003</v>
      </c>
      <c r="H672" s="121"/>
    </row>
    <row r="673" spans="1:8" ht="17.25">
      <c r="A673" s="1"/>
      <c r="B673" s="1565"/>
      <c r="C673" s="53" t="s">
        <v>1966</v>
      </c>
      <c r="D673" s="42">
        <v>0.42</v>
      </c>
      <c r="E673" s="53" t="s">
        <v>2378</v>
      </c>
      <c r="F673" s="109">
        <f>'update Rate'!O18</f>
        <v>318</v>
      </c>
      <c r="G673" s="109">
        <f t="shared" si="18"/>
        <v>133.56</v>
      </c>
      <c r="H673" s="121"/>
    </row>
    <row r="674" spans="1:8" ht="17.25">
      <c r="A674" s="1"/>
      <c r="B674" s="1566"/>
      <c r="C674" s="56" t="s">
        <v>3525</v>
      </c>
      <c r="D674" s="43">
        <v>70</v>
      </c>
      <c r="E674" s="56" t="s">
        <v>3526</v>
      </c>
      <c r="F674" s="63">
        <f>'update Rate'!O486</f>
        <v>0.28000000000000003</v>
      </c>
      <c r="G674" s="63">
        <f t="shared" si="18"/>
        <v>19.600000000000001</v>
      </c>
      <c r="H674" s="123">
        <f>SUM(G671:G674)</f>
        <v>3182.7499999999995</v>
      </c>
    </row>
    <row r="675" spans="1:8" ht="15.75">
      <c r="A675" s="1"/>
      <c r="B675" s="1"/>
      <c r="C675" s="1"/>
      <c r="D675" s="1"/>
      <c r="E675" s="1"/>
      <c r="F675" s="40" t="s">
        <v>1590</v>
      </c>
      <c r="G675" s="40"/>
      <c r="H675" s="63">
        <f>SUM(H670:H674)</f>
        <v>6762.75</v>
      </c>
    </row>
    <row r="676" spans="1:8" ht="15.75">
      <c r="A676" s="1"/>
      <c r="B676" s="1" t="s">
        <v>3440</v>
      </c>
      <c r="C676" s="1"/>
      <c r="D676" s="1"/>
      <c r="E676" s="1"/>
      <c r="F676" s="40" t="s">
        <v>1571</v>
      </c>
      <c r="G676" s="40"/>
      <c r="H676" s="99">
        <f>FLOOR(H675*0.15,0.01)</f>
        <v>1014.41</v>
      </c>
    </row>
    <row r="677" spans="1:8" ht="15.75">
      <c r="A677" s="27" t="s">
        <v>3197</v>
      </c>
      <c r="B677" s="99">
        <f>+H677</f>
        <v>7777.16</v>
      </c>
      <c r="C677" s="1" t="s">
        <v>3198</v>
      </c>
      <c r="D677" s="1"/>
      <c r="E677" s="1"/>
      <c r="F677" s="40" t="s">
        <v>1593</v>
      </c>
      <c r="G677" s="40"/>
      <c r="H677" s="99">
        <f>SUM(H675:H676)</f>
        <v>7777.16</v>
      </c>
    </row>
    <row r="678" spans="1:8" ht="17.25">
      <c r="A678" s="1"/>
      <c r="B678" s="1"/>
      <c r="C678" s="1"/>
      <c r="D678" s="1"/>
      <c r="E678" s="1"/>
      <c r="F678" s="40"/>
      <c r="G678" s="40"/>
      <c r="H678" s="88"/>
    </row>
    <row r="679" spans="1:8" ht="15">
      <c r="A679" s="1"/>
      <c r="B679" s="1"/>
      <c r="C679" s="1"/>
      <c r="D679" s="1"/>
      <c r="E679" s="1"/>
      <c r="F679" s="1"/>
      <c r="G679" s="1"/>
      <c r="H679" s="19"/>
    </row>
    <row r="680" spans="1:8" ht="15">
      <c r="A680" s="1"/>
      <c r="B680" s="1"/>
      <c r="C680" s="1"/>
      <c r="D680" s="1"/>
      <c r="E680" s="1"/>
      <c r="F680" s="1"/>
      <c r="G680" s="1"/>
      <c r="H680" s="19"/>
    </row>
    <row r="681" spans="1:8" ht="19.5">
      <c r="A681" s="262">
        <f>A665+1</f>
        <v>42</v>
      </c>
      <c r="B681" s="1567" t="s">
        <v>3441</v>
      </c>
      <c r="C681" s="1567"/>
      <c r="D681" s="1567"/>
      <c r="E681" s="1567"/>
      <c r="F681" s="1567"/>
      <c r="G681" s="1567"/>
      <c r="H681" s="1567"/>
    </row>
    <row r="682" spans="1:8" ht="15.75">
      <c r="A682" s="588" t="s">
        <v>4023</v>
      </c>
      <c r="B682" s="1568" t="s">
        <v>3110</v>
      </c>
      <c r="C682" s="1568"/>
      <c r="D682" s="1568"/>
      <c r="E682" s="1568"/>
      <c r="F682" s="1568"/>
      <c r="G682" s="1568"/>
      <c r="H682" s="1568"/>
    </row>
    <row r="683" spans="1:8" ht="15">
      <c r="A683" s="1"/>
      <c r="B683" s="3"/>
      <c r="C683" s="3"/>
      <c r="D683" s="3"/>
      <c r="E683" s="3"/>
      <c r="F683" s="3"/>
      <c r="G683" s="3"/>
      <c r="H683" s="3"/>
    </row>
    <row r="684" spans="1:8" ht="31.5">
      <c r="A684" s="1"/>
      <c r="B684" s="68" t="s">
        <v>3156</v>
      </c>
      <c r="C684" s="68" t="s">
        <v>3157</v>
      </c>
      <c r="D684" s="68" t="s">
        <v>3158</v>
      </c>
      <c r="E684" s="68" t="s">
        <v>3159</v>
      </c>
      <c r="F684" s="68" t="s">
        <v>3160</v>
      </c>
      <c r="G684" s="68" t="s">
        <v>3161</v>
      </c>
      <c r="H684" s="68" t="s">
        <v>1586</v>
      </c>
    </row>
    <row r="685" spans="1:8" ht="17.25">
      <c r="A685" s="1"/>
      <c r="B685" s="1564" t="s">
        <v>1587</v>
      </c>
      <c r="C685" s="58" t="s">
        <v>558</v>
      </c>
      <c r="D685" s="41">
        <v>15</v>
      </c>
      <c r="E685" s="55" t="s">
        <v>1589</v>
      </c>
      <c r="F685" s="107"/>
      <c r="G685" s="110"/>
      <c r="H685" s="108"/>
    </row>
    <row r="686" spans="1:8" ht="17.25">
      <c r="A686" s="1"/>
      <c r="B686" s="1563"/>
      <c r="C686" s="53" t="s">
        <v>1530</v>
      </c>
      <c r="D686" s="42">
        <v>30</v>
      </c>
      <c r="E686" s="53" t="s">
        <v>1589</v>
      </c>
      <c r="F686" s="109"/>
      <c r="G686" s="109"/>
      <c r="H686" s="121"/>
    </row>
    <row r="687" spans="1:8" ht="17.25">
      <c r="A687" s="1"/>
      <c r="B687" s="1564" t="s">
        <v>2185</v>
      </c>
      <c r="C687" s="55" t="s">
        <v>3442</v>
      </c>
      <c r="D687" s="41">
        <v>11</v>
      </c>
      <c r="E687" s="55" t="s">
        <v>2378</v>
      </c>
      <c r="F687" s="110"/>
      <c r="G687" s="110"/>
      <c r="H687" s="108"/>
    </row>
    <row r="688" spans="1:8" ht="17.25">
      <c r="A688" s="1"/>
      <c r="B688" s="1565"/>
      <c r="C688" s="53" t="s">
        <v>1533</v>
      </c>
      <c r="D688" s="42">
        <v>1.4</v>
      </c>
      <c r="E688" s="53" t="s">
        <v>750</v>
      </c>
      <c r="F688" s="109"/>
      <c r="G688" s="109"/>
      <c r="H688" s="9"/>
    </row>
    <row r="689" spans="1:8" ht="17.25">
      <c r="A689" s="1"/>
      <c r="B689" s="1565"/>
      <c r="C689" s="53" t="s">
        <v>1963</v>
      </c>
      <c r="D689" s="42">
        <v>4.2</v>
      </c>
      <c r="E689" s="53" t="s">
        <v>2378</v>
      </c>
      <c r="F689" s="109"/>
      <c r="G689" s="109"/>
      <c r="H689" s="9"/>
    </row>
    <row r="690" spans="1:8" ht="17.25">
      <c r="A690" s="1"/>
      <c r="B690" s="1566"/>
      <c r="C690" s="56" t="s">
        <v>3525</v>
      </c>
      <c r="D690" s="43">
        <v>900</v>
      </c>
      <c r="E690" s="56" t="s">
        <v>3526</v>
      </c>
      <c r="F690" s="63"/>
      <c r="G690" s="63"/>
      <c r="H690" s="123"/>
    </row>
    <row r="691" spans="1:8" ht="15.75">
      <c r="A691" s="1"/>
      <c r="B691" s="1"/>
      <c r="C691" s="1"/>
      <c r="D691" s="1"/>
      <c r="E691" s="1"/>
      <c r="F691" s="40"/>
      <c r="G691" s="103"/>
      <c r="H691" s="63"/>
    </row>
    <row r="692" spans="1:8" ht="15.75">
      <c r="B692" s="3" t="s">
        <v>3440</v>
      </c>
      <c r="E692" s="1"/>
      <c r="F692" s="40"/>
      <c r="G692" s="103"/>
      <c r="H692" s="99"/>
    </row>
    <row r="693" spans="1:8" ht="15.75">
      <c r="B693" s="140"/>
      <c r="C693" s="760" t="s">
        <v>3197</v>
      </c>
      <c r="D693" s="99"/>
      <c r="E693" s="1" t="s">
        <v>3198</v>
      </c>
      <c r="F693" s="40"/>
      <c r="G693" s="103"/>
      <c r="H693" s="99"/>
    </row>
    <row r="694" spans="1:8" ht="15">
      <c r="B694" s="117">
        <v>10</v>
      </c>
      <c r="C694" s="92"/>
      <c r="D694" s="92"/>
      <c r="E694" s="1"/>
      <c r="F694" s="1"/>
      <c r="G694" s="1"/>
      <c r="H694" s="1"/>
    </row>
    <row r="695" spans="1:8" ht="15">
      <c r="B695" s="117"/>
      <c r="C695" s="92"/>
      <c r="D695" s="92"/>
      <c r="E695" s="1"/>
      <c r="F695" s="1"/>
      <c r="G695" s="1"/>
      <c r="H695" s="1"/>
    </row>
    <row r="696" spans="1:8" ht="15">
      <c r="A696" s="1"/>
      <c r="B696" s="139"/>
      <c r="C696" s="2"/>
      <c r="D696" s="2"/>
      <c r="E696" s="1"/>
      <c r="F696" s="1"/>
      <c r="G696" s="1"/>
      <c r="H696" s="1"/>
    </row>
    <row r="697" spans="1:8" ht="15">
      <c r="A697" s="1"/>
      <c r="B697" s="3"/>
      <c r="C697" s="1"/>
      <c r="D697" s="1"/>
      <c r="E697" s="1"/>
      <c r="F697" s="1"/>
      <c r="G697" s="1"/>
      <c r="H697" s="1"/>
    </row>
    <row r="698" spans="1:8" ht="19.5">
      <c r="A698" s="262">
        <f>+A681+1</f>
        <v>43</v>
      </c>
      <c r="B698" s="1567" t="s">
        <v>2047</v>
      </c>
      <c r="C698" s="1567"/>
      <c r="D698" s="1567"/>
      <c r="E698" s="1567"/>
      <c r="F698" s="1567"/>
      <c r="G698" s="1567"/>
      <c r="H698" s="1567"/>
    </row>
    <row r="699" spans="1:8" ht="19.5">
      <c r="A699" s="588" t="s">
        <v>4024</v>
      </c>
      <c r="B699" s="1567" t="s">
        <v>1965</v>
      </c>
      <c r="C699" s="1567"/>
      <c r="D699" s="1567"/>
      <c r="E699" s="1567"/>
      <c r="F699" s="1567"/>
      <c r="G699" s="1567"/>
      <c r="H699" s="1567"/>
    </row>
    <row r="700" spans="1:8" ht="15">
      <c r="A700" s="1"/>
      <c r="B700" s="1568" t="s">
        <v>2377</v>
      </c>
      <c r="C700" s="1568"/>
      <c r="D700" s="1568"/>
      <c r="E700" s="1568"/>
      <c r="F700" s="1568"/>
      <c r="G700" s="1568"/>
      <c r="H700" s="1568"/>
    </row>
    <row r="701" spans="1:8" ht="31.5">
      <c r="A701" s="1"/>
      <c r="B701" s="68" t="s">
        <v>3156</v>
      </c>
      <c r="C701" s="68" t="s">
        <v>3157</v>
      </c>
      <c r="D701" s="68" t="s">
        <v>3158</v>
      </c>
      <c r="E701" s="68" t="s">
        <v>3159</v>
      </c>
      <c r="F701" s="68" t="s">
        <v>3160</v>
      </c>
      <c r="G701" s="68" t="s">
        <v>3161</v>
      </c>
      <c r="H701" s="68" t="s">
        <v>1586</v>
      </c>
    </row>
    <row r="702" spans="1:8" ht="17.25">
      <c r="A702" s="1"/>
      <c r="B702" s="58" t="s">
        <v>1587</v>
      </c>
      <c r="C702" s="64" t="s">
        <v>2048</v>
      </c>
      <c r="D702" s="44">
        <v>1.5</v>
      </c>
      <c r="E702" s="64" t="s">
        <v>1589</v>
      </c>
      <c r="F702" s="101">
        <f>'update Rate'!O5</f>
        <v>1000</v>
      </c>
      <c r="G702" s="99">
        <f>FLOOR(D702*F702,0.01)</f>
        <v>1500</v>
      </c>
      <c r="H702" s="126">
        <f>SUM(G702)</f>
        <v>1500</v>
      </c>
    </row>
    <row r="703" spans="1:8" ht="17.25">
      <c r="A703" s="1"/>
      <c r="B703" s="1564" t="s">
        <v>2185</v>
      </c>
      <c r="C703" s="53" t="s">
        <v>2222</v>
      </c>
      <c r="D703" s="42">
        <v>1</v>
      </c>
      <c r="E703" s="53" t="s">
        <v>2378</v>
      </c>
      <c r="F703" s="109">
        <f>'update Rate'!O19</f>
        <v>2754.18</v>
      </c>
      <c r="G703" s="109">
        <f>FLOOR(D703*F703,0.01)</f>
        <v>2754.18</v>
      </c>
      <c r="H703" s="121"/>
    </row>
    <row r="704" spans="1:8" ht="17.25">
      <c r="A704" s="1"/>
      <c r="B704" s="1563"/>
      <c r="C704" s="56" t="s">
        <v>2223</v>
      </c>
      <c r="D704" s="43">
        <v>0.2</v>
      </c>
      <c r="E704" s="56" t="s">
        <v>2378</v>
      </c>
      <c r="F704" s="63">
        <f>'update Rate'!O20</f>
        <v>2754.18</v>
      </c>
      <c r="G704" s="63">
        <f>FLOOR(D704*F704,0.01)</f>
        <v>550.83000000000004</v>
      </c>
      <c r="H704" s="123">
        <f>SUM(G703+G704+G705)</f>
        <v>3305.0099999999998</v>
      </c>
    </row>
    <row r="705" spans="1:8" ht="15.75">
      <c r="A705" s="1"/>
      <c r="B705" s="1"/>
      <c r="C705" s="1"/>
      <c r="D705" s="1"/>
      <c r="E705" s="1"/>
      <c r="F705" s="40" t="s">
        <v>1590</v>
      </c>
      <c r="G705" s="40"/>
      <c r="H705" s="596">
        <f>SUM(H701:H704)</f>
        <v>4805.01</v>
      </c>
    </row>
    <row r="706" spans="1:8" ht="15.75">
      <c r="A706" s="1"/>
      <c r="B706" s="1" t="s">
        <v>3440</v>
      </c>
      <c r="C706" s="1"/>
      <c r="D706" s="1"/>
      <c r="E706" s="1"/>
      <c r="F706" s="40" t="s">
        <v>1571</v>
      </c>
      <c r="G706" s="40"/>
      <c r="H706" s="99">
        <f>FLOOR(H705*0.15,0.01)</f>
        <v>720.75</v>
      </c>
    </row>
    <row r="707" spans="1:8" ht="15.75">
      <c r="A707" s="27" t="s">
        <v>3197</v>
      </c>
      <c r="B707" s="99">
        <f>+H707</f>
        <v>5525.76</v>
      </c>
      <c r="C707" s="1" t="s">
        <v>3198</v>
      </c>
      <c r="D707" s="1"/>
      <c r="E707" s="1"/>
      <c r="F707" s="40" t="s">
        <v>1593</v>
      </c>
      <c r="G707" s="40"/>
      <c r="H707" s="99">
        <f>SUM(H705:H706)</f>
        <v>5525.76</v>
      </c>
    </row>
    <row r="708" spans="1:8" ht="19.5">
      <c r="A708" s="262">
        <f>+A698+1</f>
        <v>44</v>
      </c>
      <c r="B708" s="1639" t="s">
        <v>3549</v>
      </c>
      <c r="C708" s="1639"/>
      <c r="D708" s="1639"/>
      <c r="E708" s="1639"/>
      <c r="F708" s="1639"/>
      <c r="G708" s="1639"/>
      <c r="H708" s="1639"/>
    </row>
    <row r="709" spans="1:8" ht="18">
      <c r="A709" s="588" t="s">
        <v>4025</v>
      </c>
      <c r="B709" s="1646" t="s">
        <v>3550</v>
      </c>
      <c r="C709" s="1646"/>
      <c r="D709" s="1646"/>
      <c r="E709" s="1646"/>
      <c r="F709" s="1646"/>
      <c r="G709" s="1646"/>
      <c r="H709" s="1646"/>
    </row>
    <row r="710" spans="1:8" ht="15">
      <c r="A710" s="1"/>
      <c r="B710" s="1652" t="s">
        <v>2464</v>
      </c>
      <c r="C710" s="1652"/>
      <c r="D710" s="1652"/>
      <c r="E710" s="1652"/>
      <c r="F710" s="1652"/>
      <c r="G710" s="1652"/>
      <c r="H710" s="1652"/>
    </row>
    <row r="711" spans="1:8" ht="31.5">
      <c r="A711" s="1"/>
      <c r="B711" s="68" t="s">
        <v>3156</v>
      </c>
      <c r="C711" s="68" t="s">
        <v>3157</v>
      </c>
      <c r="D711" s="68" t="s">
        <v>3158</v>
      </c>
      <c r="E711" s="68" t="s">
        <v>3159</v>
      </c>
      <c r="F711" s="68" t="s">
        <v>3160</v>
      </c>
      <c r="G711" s="68" t="s">
        <v>3161</v>
      </c>
      <c r="H711" s="68" t="s">
        <v>1586</v>
      </c>
    </row>
    <row r="712" spans="1:8" ht="17.25">
      <c r="A712" s="1"/>
      <c r="B712" s="1564" t="s">
        <v>1587</v>
      </c>
      <c r="C712" s="58" t="s">
        <v>558</v>
      </c>
      <c r="D712" s="41">
        <v>0.25</v>
      </c>
      <c r="E712" s="55" t="s">
        <v>1589</v>
      </c>
      <c r="F712" s="107">
        <f>'update Rate'!F6</f>
        <v>600</v>
      </c>
      <c r="G712" s="110">
        <f t="shared" ref="G712:G717" si="19">FLOOR(D712*F712,0.01)</f>
        <v>150</v>
      </c>
      <c r="H712" s="108"/>
    </row>
    <row r="713" spans="1:8" ht="17.25">
      <c r="A713" s="1"/>
      <c r="B713" s="1563"/>
      <c r="C713" s="53" t="s">
        <v>1530</v>
      </c>
      <c r="D713" s="42">
        <v>0.25</v>
      </c>
      <c r="E713" s="53" t="s">
        <v>1589</v>
      </c>
      <c r="F713" s="109">
        <f>'update Rate'!F5</f>
        <v>415</v>
      </c>
      <c r="G713" s="109">
        <f t="shared" si="19"/>
        <v>103.75</v>
      </c>
      <c r="H713" s="121">
        <f>SUM(G712+G713)</f>
        <v>253.75</v>
      </c>
    </row>
    <row r="714" spans="1:8" ht="17.25">
      <c r="A714" s="1"/>
      <c r="B714" s="1564" t="s">
        <v>2185</v>
      </c>
      <c r="C714" s="731" t="s">
        <v>4330</v>
      </c>
      <c r="D714" s="41">
        <v>13</v>
      </c>
      <c r="E714" s="55" t="s">
        <v>3808</v>
      </c>
      <c r="F714" s="110">
        <f>'update Rate'!O518</f>
        <v>43.333333333333336</v>
      </c>
      <c r="G714" s="110">
        <f t="shared" si="19"/>
        <v>563.33000000000004</v>
      </c>
      <c r="H714" s="108"/>
    </row>
    <row r="715" spans="1:8" ht="17.25">
      <c r="A715" s="1"/>
      <c r="B715" s="1565"/>
      <c r="C715" s="53" t="s">
        <v>1533</v>
      </c>
      <c r="D715" s="52">
        <v>1.4E-2</v>
      </c>
      <c r="E715" s="53" t="s">
        <v>750</v>
      </c>
      <c r="F715" s="109">
        <f>'update Rate'!O16</f>
        <v>13030.999999999998</v>
      </c>
      <c r="G715" s="109">
        <f t="shared" si="19"/>
        <v>182.43</v>
      </c>
      <c r="H715" s="9"/>
    </row>
    <row r="716" spans="1:8" ht="17.25">
      <c r="A716" s="1"/>
      <c r="B716" s="1565"/>
      <c r="C716" s="53" t="s">
        <v>1963</v>
      </c>
      <c r="D716" s="52">
        <v>4.3999999999999997E-2</v>
      </c>
      <c r="E716" s="53" t="s">
        <v>2378</v>
      </c>
      <c r="F716" s="109">
        <f>'update Rate'!O9</f>
        <v>3389.76</v>
      </c>
      <c r="G716" s="109">
        <f t="shared" si="19"/>
        <v>149.14000000000001</v>
      </c>
      <c r="H716" s="9"/>
    </row>
    <row r="717" spans="1:8" ht="17.25">
      <c r="A717" s="1"/>
      <c r="B717" s="1566"/>
      <c r="C717" s="56" t="s">
        <v>3525</v>
      </c>
      <c r="D717" s="43">
        <v>12</v>
      </c>
      <c r="E717" s="56" t="s">
        <v>3526</v>
      </c>
      <c r="F717" s="63">
        <f>'update Rate'!O486</f>
        <v>0.28000000000000003</v>
      </c>
      <c r="G717" s="63">
        <f t="shared" si="19"/>
        <v>3.36</v>
      </c>
      <c r="H717" s="123">
        <f>SUM(G714:G717)</f>
        <v>898.26</v>
      </c>
    </row>
    <row r="718" spans="1:8" ht="15.75">
      <c r="A718" s="1"/>
      <c r="B718" s="1"/>
      <c r="C718" s="1"/>
      <c r="D718" s="1"/>
      <c r="E718" s="1"/>
      <c r="F718" s="40" t="s">
        <v>1590</v>
      </c>
      <c r="G718" s="103"/>
      <c r="H718" s="63">
        <f>SUM(H713:H717)</f>
        <v>1152.01</v>
      </c>
    </row>
    <row r="719" spans="1:8" ht="15.75">
      <c r="B719" s="3" t="s">
        <v>3440</v>
      </c>
      <c r="E719" s="1"/>
      <c r="F719" s="40" t="s">
        <v>1571</v>
      </c>
      <c r="G719" s="103"/>
      <c r="H719" s="99">
        <f>FLOOR(H718*0.15,0.01)</f>
        <v>172.8</v>
      </c>
    </row>
    <row r="720" spans="1:8" ht="15.75">
      <c r="A720" s="757" t="s">
        <v>3197</v>
      </c>
      <c r="B720" s="99">
        <f>+H720</f>
        <v>1324.81</v>
      </c>
      <c r="C720" s="1" t="s">
        <v>3198</v>
      </c>
      <c r="D720" s="1"/>
      <c r="E720" s="1"/>
      <c r="F720" s="40" t="s">
        <v>1593</v>
      </c>
      <c r="G720" s="103"/>
      <c r="H720" s="99">
        <f>SUM(H718:H719)</f>
        <v>1324.81</v>
      </c>
    </row>
    <row r="721" spans="1:8" ht="15.75">
      <c r="A721" s="757"/>
      <c r="B721" s="758" t="s">
        <v>4327</v>
      </c>
      <c r="C721" s="282"/>
      <c r="D721" s="1"/>
      <c r="E721" s="1"/>
      <c r="F721" s="40"/>
      <c r="G721" s="103"/>
      <c r="H721" s="141"/>
    </row>
    <row r="722" spans="1:8" ht="15.75">
      <c r="A722" s="757"/>
      <c r="B722" s="758" t="s">
        <v>4328</v>
      </c>
      <c r="C722" s="1"/>
      <c r="D722" s="1"/>
      <c r="E722" s="1"/>
      <c r="F722" s="40"/>
      <c r="G722" s="103"/>
      <c r="H722" s="141"/>
    </row>
    <row r="723" spans="1:8" ht="15.75">
      <c r="A723" s="757"/>
      <c r="B723" s="758" t="s">
        <v>4329</v>
      </c>
      <c r="C723" s="1"/>
      <c r="D723" s="1"/>
      <c r="E723" s="1"/>
      <c r="F723" s="40"/>
      <c r="G723" s="103"/>
      <c r="H723" s="141"/>
    </row>
    <row r="724" spans="1:8" ht="15">
      <c r="B724" s="117"/>
      <c r="C724" s="92"/>
      <c r="D724" s="92"/>
      <c r="E724" s="1"/>
      <c r="F724" s="1"/>
      <c r="G724" s="1"/>
      <c r="H724" s="1"/>
    </row>
    <row r="725" spans="1:8" ht="15">
      <c r="B725" s="117"/>
      <c r="C725" s="92"/>
      <c r="D725" s="92"/>
      <c r="E725" s="1"/>
      <c r="F725" s="1"/>
      <c r="G725" s="1"/>
      <c r="H725" s="1"/>
    </row>
    <row r="726" spans="1:8" ht="19.5">
      <c r="A726" s="1"/>
      <c r="B726" s="1567" t="s">
        <v>1399</v>
      </c>
      <c r="C726" s="1567"/>
      <c r="D726" s="1567"/>
      <c r="E726" s="1567"/>
      <c r="F726" s="1567"/>
      <c r="G726" s="1567"/>
      <c r="H726" s="1567"/>
    </row>
    <row r="727" spans="1:8" ht="19.5">
      <c r="A727" s="262">
        <f>A708+1</f>
        <v>45</v>
      </c>
      <c r="B727" s="1567" t="s">
        <v>1400</v>
      </c>
      <c r="C727" s="1567"/>
      <c r="D727" s="1567"/>
      <c r="E727" s="1567"/>
      <c r="F727" s="1567"/>
      <c r="G727" s="1567"/>
      <c r="H727" s="1567"/>
    </row>
    <row r="728" spans="1:8" ht="19.5">
      <c r="A728" s="588" t="s">
        <v>1841</v>
      </c>
      <c r="B728" s="1584" t="s">
        <v>1401</v>
      </c>
      <c r="C728" s="1567"/>
      <c r="D728" s="1567"/>
      <c r="E728" s="1567"/>
      <c r="F728" s="1567"/>
      <c r="G728" s="1567"/>
      <c r="H728" s="1567"/>
    </row>
    <row r="729" spans="1:8" ht="15">
      <c r="A729" s="1"/>
      <c r="B729" s="1568" t="s">
        <v>2377</v>
      </c>
      <c r="C729" s="1568"/>
      <c r="D729" s="1568"/>
      <c r="E729" s="1568"/>
      <c r="F729" s="1568"/>
      <c r="G729" s="1568"/>
      <c r="H729" s="1568"/>
    </row>
    <row r="730" spans="1:8" ht="31.5">
      <c r="A730" s="1"/>
      <c r="B730" s="68" t="s">
        <v>3156</v>
      </c>
      <c r="C730" s="68" t="s">
        <v>3157</v>
      </c>
      <c r="D730" s="68" t="s">
        <v>3158</v>
      </c>
      <c r="E730" s="68" t="s">
        <v>3159</v>
      </c>
      <c r="F730" s="68" t="s">
        <v>3160</v>
      </c>
      <c r="G730" s="68" t="s">
        <v>3161</v>
      </c>
      <c r="H730" s="68" t="s">
        <v>1586</v>
      </c>
    </row>
    <row r="731" spans="1:8" ht="17.25">
      <c r="A731" s="1"/>
      <c r="B731" s="1564" t="s">
        <v>1587</v>
      </c>
      <c r="C731" s="58" t="s">
        <v>558</v>
      </c>
      <c r="D731" s="41">
        <v>1</v>
      </c>
      <c r="E731" s="55" t="s">
        <v>1589</v>
      </c>
      <c r="F731" s="107">
        <f>'update Rate'!O6</f>
        <v>1330</v>
      </c>
      <c r="G731" s="110">
        <f t="shared" ref="G731:G737" si="20">FLOOR(D731*F731,0.01)</f>
        <v>1330</v>
      </c>
      <c r="H731" s="108"/>
    </row>
    <row r="732" spans="1:8" ht="17.25">
      <c r="A732" s="1"/>
      <c r="B732" s="1563"/>
      <c r="C732" s="53" t="s">
        <v>1530</v>
      </c>
      <c r="D732" s="42">
        <v>4</v>
      </c>
      <c r="E732" s="53" t="s">
        <v>1589</v>
      </c>
      <c r="F732" s="109">
        <f>'update Rate'!O5</f>
        <v>1000</v>
      </c>
      <c r="G732" s="109">
        <f t="shared" si="20"/>
        <v>4000</v>
      </c>
      <c r="H732" s="121">
        <f>SUM(G731+G732)</f>
        <v>5330</v>
      </c>
    </row>
    <row r="733" spans="1:8" ht="17.25">
      <c r="A733" s="1"/>
      <c r="B733" s="1564" t="s">
        <v>2185</v>
      </c>
      <c r="C733" s="55" t="s">
        <v>1533</v>
      </c>
      <c r="D733" s="239">
        <v>0.17</v>
      </c>
      <c r="E733" s="55" t="s">
        <v>750</v>
      </c>
      <c r="F733" s="110">
        <f>'update Rate'!O16</f>
        <v>13030.999999999998</v>
      </c>
      <c r="G733" s="110">
        <f t="shared" si="20"/>
        <v>2215.27</v>
      </c>
      <c r="H733" s="108"/>
    </row>
    <row r="734" spans="1:8" ht="17.25">
      <c r="A734" s="1"/>
      <c r="B734" s="1565"/>
      <c r="C734" s="20" t="s">
        <v>598</v>
      </c>
      <c r="D734" s="240">
        <v>0.65</v>
      </c>
      <c r="E734" s="53" t="s">
        <v>2378</v>
      </c>
      <c r="F734" s="109">
        <f>'update Rate'!O34</f>
        <v>3354.4500000000003</v>
      </c>
      <c r="G734" s="109">
        <f t="shared" si="20"/>
        <v>2180.39</v>
      </c>
      <c r="H734" s="9"/>
    </row>
    <row r="735" spans="1:8" ht="17.25">
      <c r="A735" s="1"/>
      <c r="B735" s="1565"/>
      <c r="C735" s="21" t="s">
        <v>599</v>
      </c>
      <c r="D735" s="42">
        <v>0.24</v>
      </c>
      <c r="E735" s="53" t="s">
        <v>2378</v>
      </c>
      <c r="F735" s="109">
        <f>'update Rate'!O35</f>
        <v>3531</v>
      </c>
      <c r="G735" s="109">
        <f t="shared" si="20"/>
        <v>847.44</v>
      </c>
      <c r="H735" s="121"/>
    </row>
    <row r="736" spans="1:8" ht="17.25">
      <c r="A736" s="1"/>
      <c r="B736" s="1565"/>
      <c r="C736" s="53" t="s">
        <v>2049</v>
      </c>
      <c r="D736" s="42">
        <v>0.47</v>
      </c>
      <c r="E736" s="53" t="s">
        <v>2378</v>
      </c>
      <c r="F736" s="109">
        <f>'update Rate'!O10</f>
        <v>3389.76</v>
      </c>
      <c r="G736" s="109">
        <f t="shared" si="20"/>
        <v>1593.18</v>
      </c>
      <c r="H736" s="121"/>
    </row>
    <row r="737" spans="1:8" ht="17.25">
      <c r="A737" s="1"/>
      <c r="B737" s="1566"/>
      <c r="C737" s="56" t="s">
        <v>3525</v>
      </c>
      <c r="D737" s="43">
        <v>100</v>
      </c>
      <c r="E737" s="56" t="s">
        <v>3526</v>
      </c>
      <c r="F737" s="63">
        <f>'update Rate'!O486</f>
        <v>0.28000000000000003</v>
      </c>
      <c r="G737" s="63">
        <f t="shared" si="20"/>
        <v>28</v>
      </c>
      <c r="H737" s="123">
        <f>SUM(G733:G737)</f>
        <v>6864.2800000000007</v>
      </c>
    </row>
    <row r="738" spans="1:8" ht="17.25">
      <c r="A738" s="1"/>
      <c r="B738" s="1"/>
      <c r="C738" s="1"/>
      <c r="D738" s="89"/>
      <c r="E738" s="1"/>
      <c r="F738" s="40" t="s">
        <v>1590</v>
      </c>
      <c r="G738" s="92"/>
      <c r="H738" s="63">
        <f>SUM(H737,H732)</f>
        <v>12194.28</v>
      </c>
    </row>
    <row r="739" spans="1:8" ht="15.75">
      <c r="A739" s="1"/>
      <c r="B739" s="1" t="s">
        <v>3440</v>
      </c>
      <c r="C739" s="1"/>
      <c r="D739" s="1"/>
      <c r="E739" s="1"/>
      <c r="F739" s="40" t="s">
        <v>1571</v>
      </c>
      <c r="G739" s="92"/>
      <c r="H739" s="99">
        <f>FLOOR(H738*0.15,0.01)</f>
        <v>1829.14</v>
      </c>
    </row>
    <row r="740" spans="1:8" ht="15.75">
      <c r="A740" s="27" t="s">
        <v>3197</v>
      </c>
      <c r="B740" s="99">
        <f>+H740</f>
        <v>14023.42</v>
      </c>
      <c r="C740" s="1" t="s">
        <v>3198</v>
      </c>
      <c r="D740" s="1"/>
      <c r="E740" s="1"/>
      <c r="F740" s="40" t="s">
        <v>1593</v>
      </c>
      <c r="G740" s="92"/>
      <c r="H740" s="99">
        <f>SUM(H738:H739)</f>
        <v>14023.42</v>
      </c>
    </row>
    <row r="741" spans="1:8" ht="15">
      <c r="A741" s="1"/>
      <c r="B741" s="1"/>
      <c r="C741" s="1"/>
      <c r="D741" s="1"/>
      <c r="E741" s="1"/>
      <c r="F741" s="1"/>
      <c r="G741" s="1"/>
      <c r="H741" s="1"/>
    </row>
    <row r="742" spans="1:8" ht="15">
      <c r="A742" s="262">
        <f>+A727+1</f>
        <v>46</v>
      </c>
      <c r="B742" s="1"/>
      <c r="C742" s="1"/>
      <c r="D742" s="1"/>
      <c r="E742" s="1"/>
      <c r="F742" s="1"/>
      <c r="G742" s="1"/>
      <c r="H742" s="1"/>
    </row>
    <row r="743" spans="1:8" ht="19.5">
      <c r="A743" s="588" t="s">
        <v>1841</v>
      </c>
      <c r="B743" s="1567" t="s">
        <v>3829</v>
      </c>
      <c r="C743" s="1567"/>
      <c r="D743" s="1567"/>
      <c r="E743" s="1567"/>
      <c r="F743" s="1567"/>
      <c r="G743" s="1567"/>
      <c r="H743" s="1567"/>
    </row>
    <row r="744" spans="1:8" ht="19.5">
      <c r="A744" s="1"/>
      <c r="B744" s="1584" t="s">
        <v>1403</v>
      </c>
      <c r="C744" s="1567"/>
      <c r="D744" s="1567"/>
      <c r="E744" s="1567"/>
      <c r="F744" s="1567"/>
      <c r="G744" s="1567"/>
      <c r="H744" s="1567"/>
    </row>
    <row r="745" spans="1:8" ht="15">
      <c r="A745" s="1"/>
      <c r="B745" s="1568" t="s">
        <v>2377</v>
      </c>
      <c r="C745" s="1568"/>
      <c r="D745" s="1568"/>
      <c r="E745" s="1568"/>
      <c r="F745" s="1568"/>
      <c r="G745" s="1568"/>
      <c r="H745" s="1568"/>
    </row>
    <row r="746" spans="1:8" ht="31.5">
      <c r="A746" s="1"/>
      <c r="B746" s="68" t="s">
        <v>3156</v>
      </c>
      <c r="C746" s="68" t="s">
        <v>3157</v>
      </c>
      <c r="D746" s="68" t="s">
        <v>3158</v>
      </c>
      <c r="E746" s="68" t="s">
        <v>3159</v>
      </c>
      <c r="F746" s="68" t="s">
        <v>3160</v>
      </c>
      <c r="G746" s="68" t="s">
        <v>3161</v>
      </c>
      <c r="H746" s="68" t="s">
        <v>1586</v>
      </c>
    </row>
    <row r="747" spans="1:8" ht="17.25">
      <c r="A747" s="1"/>
      <c r="B747" s="1564" t="s">
        <v>1587</v>
      </c>
      <c r="C747" s="58" t="s">
        <v>558</v>
      </c>
      <c r="D747" s="45">
        <v>1</v>
      </c>
      <c r="E747" s="55" t="s">
        <v>1589</v>
      </c>
      <c r="F747" s="107">
        <f>'update Rate'!O6</f>
        <v>1330</v>
      </c>
      <c r="G747" s="110">
        <f t="shared" ref="G747:G753" si="21">FLOOR(D747*F747,0.01)</f>
        <v>1330</v>
      </c>
      <c r="H747" s="108"/>
    </row>
    <row r="748" spans="1:8" ht="17.25">
      <c r="A748" s="1"/>
      <c r="B748" s="1563"/>
      <c r="C748" s="53" t="s">
        <v>1530</v>
      </c>
      <c r="D748" s="50">
        <v>4</v>
      </c>
      <c r="E748" s="53" t="s">
        <v>1589</v>
      </c>
      <c r="F748" s="109">
        <f>'update Rate'!O5</f>
        <v>1000</v>
      </c>
      <c r="G748" s="109">
        <f t="shared" si="21"/>
        <v>4000</v>
      </c>
      <c r="H748" s="121">
        <f>SUM(G747+G748)</f>
        <v>5330</v>
      </c>
    </row>
    <row r="749" spans="1:8" ht="17.25">
      <c r="A749" s="1"/>
      <c r="B749" s="1564" t="s">
        <v>2185</v>
      </c>
      <c r="C749" s="55" t="s">
        <v>1533</v>
      </c>
      <c r="D749" s="239">
        <v>0.22</v>
      </c>
      <c r="E749" s="55" t="s">
        <v>750</v>
      </c>
      <c r="F749" s="110">
        <f>'update Rate'!O16</f>
        <v>13030.999999999998</v>
      </c>
      <c r="G749" s="110">
        <f t="shared" si="21"/>
        <v>2866.82</v>
      </c>
      <c r="H749" s="108"/>
    </row>
    <row r="750" spans="1:8" ht="17.25">
      <c r="A750" s="1"/>
      <c r="B750" s="1565"/>
      <c r="C750" s="20" t="s">
        <v>598</v>
      </c>
      <c r="D750" s="240">
        <v>0.65</v>
      </c>
      <c r="E750" s="53" t="s">
        <v>2378</v>
      </c>
      <c r="F750" s="109">
        <f>'update Rate'!O34</f>
        <v>3354.4500000000003</v>
      </c>
      <c r="G750" s="109">
        <f t="shared" si="21"/>
        <v>2180.39</v>
      </c>
      <c r="H750" s="9"/>
    </row>
    <row r="751" spans="1:8" ht="17.25">
      <c r="A751" s="1"/>
      <c r="B751" s="1565"/>
      <c r="C751" s="21" t="s">
        <v>599</v>
      </c>
      <c r="D751" s="42">
        <v>0.24</v>
      </c>
      <c r="E751" s="53" t="s">
        <v>2378</v>
      </c>
      <c r="F751" s="109">
        <f>'update Rate'!O35</f>
        <v>3531</v>
      </c>
      <c r="G751" s="109">
        <f t="shared" si="21"/>
        <v>847.44</v>
      </c>
      <c r="H751" s="121"/>
    </row>
    <row r="752" spans="1:8" ht="17.25">
      <c r="A752" s="1"/>
      <c r="B752" s="1565"/>
      <c r="C752" s="53" t="s">
        <v>2049</v>
      </c>
      <c r="D752" s="42">
        <v>0.47</v>
      </c>
      <c r="E752" s="53" t="s">
        <v>2378</v>
      </c>
      <c r="F752" s="109">
        <f>'update Rate'!O10</f>
        <v>3389.76</v>
      </c>
      <c r="G752" s="109">
        <f t="shared" si="21"/>
        <v>1593.18</v>
      </c>
      <c r="H752" s="121"/>
    </row>
    <row r="753" spans="1:8" ht="17.25">
      <c r="A753" s="1"/>
      <c r="B753" s="1566"/>
      <c r="C753" s="56" t="s">
        <v>3525</v>
      </c>
      <c r="D753" s="43">
        <v>120</v>
      </c>
      <c r="E753" s="56" t="s">
        <v>3526</v>
      </c>
      <c r="F753" s="63">
        <f>'update Rate'!O486</f>
        <v>0.28000000000000003</v>
      </c>
      <c r="G753" s="63">
        <f t="shared" si="21"/>
        <v>33.6</v>
      </c>
      <c r="H753" s="123">
        <f>SUM(G749:G753)</f>
        <v>7521.43</v>
      </c>
    </row>
    <row r="754" spans="1:8" ht="17.25">
      <c r="A754" s="1"/>
      <c r="B754" s="1"/>
      <c r="C754" s="1"/>
      <c r="D754" s="89"/>
      <c r="E754" s="1"/>
      <c r="F754" s="40" t="s">
        <v>1590</v>
      </c>
      <c r="G754" s="92"/>
      <c r="H754" s="63">
        <f>SUM(H753,H748)</f>
        <v>12851.43</v>
      </c>
    </row>
    <row r="755" spans="1:8" ht="15.75">
      <c r="A755" s="1"/>
      <c r="B755" s="1" t="s">
        <v>3440</v>
      </c>
      <c r="C755" s="1"/>
      <c r="D755" s="1"/>
      <c r="E755" s="1"/>
      <c r="F755" s="40" t="s">
        <v>1571</v>
      </c>
      <c r="G755" s="92"/>
      <c r="H755" s="99">
        <f>FLOOR(H754*0.15,0.01)</f>
        <v>1927.71</v>
      </c>
    </row>
    <row r="756" spans="1:8" ht="15.75">
      <c r="A756" s="27" t="s">
        <v>3197</v>
      </c>
      <c r="B756" s="99">
        <f>+H756</f>
        <v>14779.14</v>
      </c>
      <c r="C756" s="1" t="s">
        <v>3198</v>
      </c>
      <c r="D756" s="1"/>
      <c r="E756" s="1"/>
      <c r="F756" s="40" t="s">
        <v>1593</v>
      </c>
      <c r="G756" s="92"/>
      <c r="H756" s="99">
        <f>SUM(H754:H755)</f>
        <v>14779.14</v>
      </c>
    </row>
    <row r="757" spans="1:8" ht="19.5">
      <c r="A757" s="1"/>
      <c r="B757" s="1567" t="s">
        <v>1399</v>
      </c>
      <c r="C757" s="1567"/>
      <c r="D757" s="1567"/>
      <c r="E757" s="1567"/>
      <c r="F757" s="1567"/>
      <c r="G757" s="1567"/>
      <c r="H757" s="1567"/>
    </row>
    <row r="758" spans="1:8" ht="19.5">
      <c r="A758" s="262">
        <f>+A742+1</f>
        <v>47</v>
      </c>
      <c r="B758" s="1567" t="s">
        <v>1400</v>
      </c>
      <c r="C758" s="1567"/>
      <c r="D758" s="1567"/>
      <c r="E758" s="1567"/>
      <c r="F758" s="1567"/>
      <c r="G758" s="1567"/>
      <c r="H758" s="1567"/>
    </row>
    <row r="759" spans="1:8" ht="19.5">
      <c r="A759" s="588" t="s">
        <v>1841</v>
      </c>
      <c r="B759" s="1584" t="s">
        <v>1404</v>
      </c>
      <c r="C759" s="1567"/>
      <c r="D759" s="1567"/>
      <c r="E759" s="1567"/>
      <c r="F759" s="1567"/>
      <c r="G759" s="1567"/>
      <c r="H759" s="1567"/>
    </row>
    <row r="760" spans="1:8" ht="15">
      <c r="A760" s="1"/>
      <c r="B760" s="1568" t="s">
        <v>2377</v>
      </c>
      <c r="C760" s="1568"/>
      <c r="D760" s="1568"/>
      <c r="E760" s="1568"/>
      <c r="F760" s="1568"/>
      <c r="G760" s="1568"/>
      <c r="H760" s="1568"/>
    </row>
    <row r="761" spans="1:8" ht="31.5">
      <c r="A761" s="1"/>
      <c r="B761" s="68" t="s">
        <v>3156</v>
      </c>
      <c r="C761" s="68" t="s">
        <v>3157</v>
      </c>
      <c r="D761" s="68" t="s">
        <v>3158</v>
      </c>
      <c r="E761" s="68" t="s">
        <v>3159</v>
      </c>
      <c r="F761" s="68" t="s">
        <v>3160</v>
      </c>
      <c r="G761" s="68" t="s">
        <v>3161</v>
      </c>
      <c r="H761" s="68" t="s">
        <v>1586</v>
      </c>
    </row>
    <row r="762" spans="1:8" ht="15.75">
      <c r="A762" s="1"/>
      <c r="B762" s="1564" t="s">
        <v>1587</v>
      </c>
      <c r="C762" s="58" t="s">
        <v>558</v>
      </c>
      <c r="D762" s="110">
        <v>1</v>
      </c>
      <c r="E762" s="55" t="s">
        <v>1589</v>
      </c>
      <c r="F762" s="107">
        <f>'update Rate'!O6</f>
        <v>1330</v>
      </c>
      <c r="G762" s="110">
        <f t="shared" ref="G762:G769" si="22">FLOOR(D762*F762,0.01)</f>
        <v>1330</v>
      </c>
      <c r="H762" s="108"/>
    </row>
    <row r="763" spans="1:8" ht="17.25">
      <c r="A763" s="1"/>
      <c r="B763" s="1563"/>
      <c r="C763" s="53" t="s">
        <v>1530</v>
      </c>
      <c r="D763" s="42">
        <v>4</v>
      </c>
      <c r="E763" s="53" t="s">
        <v>1589</v>
      </c>
      <c r="F763" s="109">
        <f>'update Rate'!O5</f>
        <v>1000</v>
      </c>
      <c r="G763" s="109">
        <f t="shared" si="22"/>
        <v>4000</v>
      </c>
      <c r="H763" s="121">
        <f>SUM(G762+G763)</f>
        <v>5330</v>
      </c>
    </row>
    <row r="764" spans="1:8" ht="17.25">
      <c r="A764" s="1"/>
      <c r="B764" s="1564" t="s">
        <v>2185</v>
      </c>
      <c r="C764" s="55" t="s">
        <v>1533</v>
      </c>
      <c r="D764" s="239">
        <v>0.32</v>
      </c>
      <c r="E764" s="55" t="s">
        <v>750</v>
      </c>
      <c r="F764" s="110">
        <f>'update Rate'!O16</f>
        <v>13030.999999999998</v>
      </c>
      <c r="G764" s="110">
        <f t="shared" si="22"/>
        <v>4169.92</v>
      </c>
      <c r="H764" s="108"/>
    </row>
    <row r="765" spans="1:8" ht="17.25">
      <c r="A765" s="1"/>
      <c r="B765" s="1565"/>
      <c r="C765" s="20" t="s">
        <v>598</v>
      </c>
      <c r="D765" s="240">
        <v>0.52</v>
      </c>
      <c r="E765" s="53" t="s">
        <v>2378</v>
      </c>
      <c r="F765" s="109">
        <f>'update Rate'!O34</f>
        <v>3354.4500000000003</v>
      </c>
      <c r="G765" s="109">
        <f t="shared" si="22"/>
        <v>1744.31</v>
      </c>
      <c r="H765" s="9"/>
    </row>
    <row r="766" spans="1:8" ht="17.25">
      <c r="A766" s="1"/>
      <c r="B766" s="1565"/>
      <c r="C766" s="21" t="s">
        <v>599</v>
      </c>
      <c r="D766" s="42">
        <v>0.22</v>
      </c>
      <c r="E766" s="53" t="s">
        <v>2378</v>
      </c>
      <c r="F766" s="109">
        <f>'update Rate'!O35</f>
        <v>3531</v>
      </c>
      <c r="G766" s="109">
        <f t="shared" si="22"/>
        <v>776.82</v>
      </c>
      <c r="H766" s="121"/>
    </row>
    <row r="767" spans="1:8" ht="17.25">
      <c r="A767" s="1"/>
      <c r="B767" s="1565"/>
      <c r="C767" s="54" t="s">
        <v>1480</v>
      </c>
      <c r="D767" s="42">
        <v>0.11</v>
      </c>
      <c r="E767" s="53" t="s">
        <v>2378</v>
      </c>
      <c r="F767" s="109">
        <f>'update Rate'!O38</f>
        <v>3389.76</v>
      </c>
      <c r="G767" s="109">
        <f t="shared" si="22"/>
        <v>372.87</v>
      </c>
      <c r="H767" s="9"/>
    </row>
    <row r="768" spans="1:8" ht="17.25">
      <c r="A768" s="1"/>
      <c r="B768" s="1565"/>
      <c r="C768" s="53" t="s">
        <v>1402</v>
      </c>
      <c r="D768" s="52">
        <v>0.44500000000000001</v>
      </c>
      <c r="E768" s="53" t="s">
        <v>2378</v>
      </c>
      <c r="F768" s="109">
        <f>'update Rate'!O10</f>
        <v>3389.76</v>
      </c>
      <c r="G768" s="109">
        <f t="shared" si="22"/>
        <v>1508.44</v>
      </c>
      <c r="H768" s="9"/>
    </row>
    <row r="769" spans="1:8" ht="17.25">
      <c r="A769" s="1"/>
      <c r="B769" s="1566"/>
      <c r="C769" s="56" t="s">
        <v>3525</v>
      </c>
      <c r="D769" s="43">
        <v>150</v>
      </c>
      <c r="E769" s="56" t="s">
        <v>3526</v>
      </c>
      <c r="F769" s="63">
        <f>'update Rate'!O486</f>
        <v>0.28000000000000003</v>
      </c>
      <c r="G769" s="63">
        <f t="shared" si="22"/>
        <v>42</v>
      </c>
      <c r="H769" s="123">
        <f>SUM(G764:G769)</f>
        <v>8614.3599999999988</v>
      </c>
    </row>
    <row r="770" spans="1:8" ht="15.75">
      <c r="A770" s="1"/>
      <c r="B770" s="1"/>
      <c r="C770" s="1"/>
      <c r="D770" s="1"/>
      <c r="E770" s="1"/>
      <c r="F770" s="40" t="s">
        <v>1590</v>
      </c>
      <c r="G770" s="40"/>
      <c r="H770" s="63">
        <f>SUM(H769,H763)</f>
        <v>13944.359999999999</v>
      </c>
    </row>
    <row r="771" spans="1:8" ht="15.75">
      <c r="A771" s="1"/>
      <c r="B771" s="1" t="s">
        <v>3440</v>
      </c>
      <c r="C771" s="1"/>
      <c r="D771" s="1"/>
      <c r="E771" s="1"/>
      <c r="F771" s="40" t="s">
        <v>1571</v>
      </c>
      <c r="G771" s="40"/>
      <c r="H771" s="99">
        <f>FLOOR(H770*0.15,0.01)</f>
        <v>2091.65</v>
      </c>
    </row>
    <row r="772" spans="1:8" ht="15.75">
      <c r="A772" s="27" t="s">
        <v>3197</v>
      </c>
      <c r="B772" s="99">
        <f>+H772</f>
        <v>16036.009999999998</v>
      </c>
      <c r="C772" s="1" t="s">
        <v>3198</v>
      </c>
      <c r="D772" s="1"/>
      <c r="E772" s="1"/>
      <c r="F772" s="40" t="s">
        <v>1593</v>
      </c>
      <c r="G772" s="40"/>
      <c r="H772" s="99">
        <f>SUM(H770:H771)</f>
        <v>16036.009999999998</v>
      </c>
    </row>
    <row r="773" spans="1:8" ht="15.75">
      <c r="A773" s="27"/>
      <c r="B773" s="141"/>
      <c r="C773" s="1"/>
      <c r="D773" s="1"/>
      <c r="E773" s="1"/>
      <c r="F773" s="40"/>
      <c r="G773" s="40"/>
      <c r="H773" s="141"/>
    </row>
    <row r="774" spans="1:8" ht="15.75">
      <c r="A774" s="27"/>
      <c r="B774" s="141"/>
      <c r="C774" s="1"/>
      <c r="D774" s="1"/>
      <c r="E774" s="1"/>
      <c r="F774" s="40"/>
      <c r="G774" s="40"/>
      <c r="H774" s="141"/>
    </row>
    <row r="775" spans="1:8" ht="15.75">
      <c r="A775" s="27"/>
      <c r="B775" s="141"/>
      <c r="C775" s="1"/>
      <c r="D775" s="1"/>
      <c r="E775" s="1"/>
      <c r="F775" s="40"/>
      <c r="G775" s="40"/>
      <c r="H775" s="141"/>
    </row>
    <row r="776" spans="1:8" ht="15.75">
      <c r="A776" s="27"/>
      <c r="B776" s="141"/>
      <c r="C776" s="1"/>
      <c r="D776" s="1"/>
      <c r="E776" s="1"/>
      <c r="F776" s="40"/>
      <c r="G776" s="40"/>
      <c r="H776" s="141"/>
    </row>
    <row r="777" spans="1:8" ht="15.75">
      <c r="A777" s="27"/>
      <c r="B777" s="141"/>
      <c r="C777" s="1"/>
      <c r="D777" s="1"/>
      <c r="E777" s="1"/>
      <c r="F777" s="40"/>
      <c r="G777" s="40"/>
      <c r="H777" s="141"/>
    </row>
    <row r="778" spans="1:8" ht="15">
      <c r="A778" s="1"/>
      <c r="B778" s="1"/>
      <c r="C778" s="1"/>
      <c r="D778" s="1"/>
      <c r="E778" s="1"/>
      <c r="F778" s="1"/>
      <c r="G778" s="1"/>
      <c r="H778" s="1"/>
    </row>
    <row r="779" spans="1:8" ht="19.5">
      <c r="A779" s="1"/>
      <c r="B779" s="1567" t="s">
        <v>1405</v>
      </c>
      <c r="C779" s="1567"/>
      <c r="D779" s="1567"/>
      <c r="E779" s="1567"/>
      <c r="F779" s="1567"/>
      <c r="G779" s="1567"/>
      <c r="H779" s="1567"/>
    </row>
    <row r="780" spans="1:8" ht="19.5">
      <c r="A780" s="262">
        <f>+A758+1</f>
        <v>48</v>
      </c>
      <c r="B780" s="1567" t="s">
        <v>1406</v>
      </c>
      <c r="C780" s="1567"/>
      <c r="D780" s="1567"/>
      <c r="E780" s="1567"/>
      <c r="F780" s="1567"/>
      <c r="G780" s="1567"/>
      <c r="H780" s="1567"/>
    </row>
    <row r="781" spans="1:8" ht="19.5">
      <c r="A781" s="588" t="s">
        <v>4026</v>
      </c>
      <c r="B781" s="1584" t="s">
        <v>1404</v>
      </c>
      <c r="C781" s="1567"/>
      <c r="D781" s="1567"/>
      <c r="E781" s="1567"/>
      <c r="F781" s="1567"/>
      <c r="G781" s="1567"/>
      <c r="H781" s="1567"/>
    </row>
    <row r="782" spans="1:8" ht="15">
      <c r="A782" s="1"/>
      <c r="B782" s="1568" t="s">
        <v>2377</v>
      </c>
      <c r="C782" s="1568"/>
      <c r="D782" s="1568"/>
      <c r="E782" s="1568"/>
      <c r="F782" s="1568"/>
      <c r="G782" s="1568"/>
      <c r="H782" s="1568"/>
    </row>
    <row r="783" spans="1:8" ht="31.5">
      <c r="A783" s="1"/>
      <c r="B783" s="68" t="s">
        <v>3156</v>
      </c>
      <c r="C783" s="68" t="s">
        <v>3157</v>
      </c>
      <c r="D783" s="68" t="s">
        <v>3158</v>
      </c>
      <c r="E783" s="68" t="s">
        <v>3159</v>
      </c>
      <c r="F783" s="68" t="s">
        <v>3160</v>
      </c>
      <c r="G783" s="68" t="s">
        <v>3161</v>
      </c>
      <c r="H783" s="68" t="s">
        <v>1586</v>
      </c>
    </row>
    <row r="784" spans="1:8" ht="17.25">
      <c r="A784" s="1"/>
      <c r="B784" s="76" t="s">
        <v>1587</v>
      </c>
      <c r="C784" s="58" t="s">
        <v>558</v>
      </c>
      <c r="D784" s="41">
        <v>0.8</v>
      </c>
      <c r="E784" s="55" t="s">
        <v>1589</v>
      </c>
      <c r="F784" s="107">
        <f>'update Rate'!O6</f>
        <v>1330</v>
      </c>
      <c r="G784" s="110">
        <f t="shared" ref="G784:G791" si="23">FLOOR(D784*F784,0.01)</f>
        <v>1064</v>
      </c>
      <c r="H784" s="108"/>
    </row>
    <row r="785" spans="1:8" ht="17.25">
      <c r="A785" s="1"/>
      <c r="B785" s="187"/>
      <c r="C785" s="53" t="s">
        <v>1530</v>
      </c>
      <c r="D785" s="42">
        <v>7</v>
      </c>
      <c r="E785" s="53" t="s">
        <v>1589</v>
      </c>
      <c r="F785" s="109">
        <f>'update Rate'!O5</f>
        <v>1000</v>
      </c>
      <c r="G785" s="109">
        <f t="shared" si="23"/>
        <v>7000</v>
      </c>
      <c r="H785" s="121">
        <f>SUM(G784+G785)</f>
        <v>8064</v>
      </c>
    </row>
    <row r="786" spans="1:8" ht="17.25">
      <c r="A786" s="1"/>
      <c r="B786" s="1564" t="s">
        <v>2185</v>
      </c>
      <c r="C786" s="55" t="s">
        <v>1533</v>
      </c>
      <c r="D786" s="239">
        <v>0.32</v>
      </c>
      <c r="E786" s="55" t="s">
        <v>750</v>
      </c>
      <c r="F786" s="110">
        <f>'update Rate'!O16</f>
        <v>13030.999999999998</v>
      </c>
      <c r="G786" s="110">
        <f t="shared" si="23"/>
        <v>4169.92</v>
      </c>
      <c r="H786" s="108"/>
    </row>
    <row r="787" spans="1:8" ht="17.25">
      <c r="A787" s="1"/>
      <c r="B787" s="1565"/>
      <c r="C787" s="20" t="s">
        <v>598</v>
      </c>
      <c r="D787" s="240">
        <v>0.52</v>
      </c>
      <c r="E787" s="53" t="s">
        <v>2378</v>
      </c>
      <c r="F787" s="109">
        <f>'update Rate'!O34</f>
        <v>3354.4500000000003</v>
      </c>
      <c r="G787" s="109">
        <f t="shared" si="23"/>
        <v>1744.31</v>
      </c>
      <c r="H787" s="9"/>
    </row>
    <row r="788" spans="1:8" ht="17.25">
      <c r="A788" s="1"/>
      <c r="B788" s="1565"/>
      <c r="C788" s="21" t="s">
        <v>599</v>
      </c>
      <c r="D788" s="42">
        <v>0.22</v>
      </c>
      <c r="E788" s="53" t="s">
        <v>2378</v>
      </c>
      <c r="F788" s="109">
        <f>'update Rate'!O35</f>
        <v>3531</v>
      </c>
      <c r="G788" s="109">
        <f t="shared" si="23"/>
        <v>776.82</v>
      </c>
      <c r="H788" s="121"/>
    </row>
    <row r="789" spans="1:8" ht="17.25">
      <c r="A789" s="1"/>
      <c r="B789" s="1565"/>
      <c r="C789" s="20" t="s">
        <v>600</v>
      </c>
      <c r="D789" s="42">
        <v>0.11</v>
      </c>
      <c r="E789" s="53" t="s">
        <v>2378</v>
      </c>
      <c r="F789" s="109">
        <f>'update Rate'!O38</f>
        <v>3389.76</v>
      </c>
      <c r="G789" s="109">
        <f t="shared" si="23"/>
        <v>372.87</v>
      </c>
      <c r="H789" s="9"/>
    </row>
    <row r="790" spans="1:8" ht="17.25">
      <c r="A790" s="1"/>
      <c r="B790" s="1565"/>
      <c r="C790" s="53" t="s">
        <v>2049</v>
      </c>
      <c r="D790" s="52">
        <v>0.44500000000000001</v>
      </c>
      <c r="E790" s="53" t="s">
        <v>2378</v>
      </c>
      <c r="F790" s="109">
        <f>'update Rate'!O10</f>
        <v>3389.76</v>
      </c>
      <c r="G790" s="109">
        <f t="shared" si="23"/>
        <v>1508.44</v>
      </c>
      <c r="H790" s="121"/>
    </row>
    <row r="791" spans="1:8" ht="17.25">
      <c r="A791" s="1"/>
      <c r="B791" s="1566"/>
      <c r="C791" s="56" t="s">
        <v>3525</v>
      </c>
      <c r="D791" s="43">
        <v>150</v>
      </c>
      <c r="E791" s="56" t="s">
        <v>3526</v>
      </c>
      <c r="F791" s="63">
        <f>'update Rate'!O486</f>
        <v>0.28000000000000003</v>
      </c>
      <c r="G791" s="63">
        <f t="shared" si="23"/>
        <v>42</v>
      </c>
      <c r="H791" s="123">
        <f>SUM(G786:G791)</f>
        <v>8614.3599999999988</v>
      </c>
    </row>
    <row r="792" spans="1:8" ht="15.75">
      <c r="A792" s="1"/>
      <c r="B792" s="1"/>
      <c r="C792" s="1"/>
      <c r="D792" s="1"/>
      <c r="E792" s="1"/>
      <c r="F792" s="40" t="s">
        <v>1590</v>
      </c>
      <c r="G792" s="40"/>
      <c r="H792" s="63">
        <f>SUM(H791,H785)</f>
        <v>16678.36</v>
      </c>
    </row>
    <row r="793" spans="1:8" ht="15.75">
      <c r="A793" s="1"/>
      <c r="B793" s="1" t="s">
        <v>3440</v>
      </c>
      <c r="C793" s="1"/>
      <c r="D793" s="1"/>
      <c r="E793" s="1"/>
      <c r="F793" s="40" t="s">
        <v>1571</v>
      </c>
      <c r="G793" s="40"/>
      <c r="H793" s="99">
        <f>FLOOR(H792*0.15,0.01)</f>
        <v>2501.75</v>
      </c>
    </row>
    <row r="794" spans="1:8" ht="15.75">
      <c r="A794" s="27" t="s">
        <v>3197</v>
      </c>
      <c r="B794" s="99">
        <f>+H794</f>
        <v>19180.11</v>
      </c>
      <c r="C794" s="1" t="s">
        <v>3198</v>
      </c>
      <c r="D794" s="1"/>
      <c r="E794" s="1"/>
      <c r="F794" s="40" t="s">
        <v>1593</v>
      </c>
      <c r="G794" s="40"/>
      <c r="H794" s="99">
        <f>SUM(H792:H793)</f>
        <v>19180.11</v>
      </c>
    </row>
    <row r="795" spans="1:8" ht="17.25">
      <c r="A795" s="1"/>
      <c r="B795" s="1"/>
      <c r="C795" s="1"/>
      <c r="D795" s="1"/>
      <c r="E795" s="1"/>
      <c r="F795" s="40"/>
      <c r="G795" s="40"/>
      <c r="H795" s="88"/>
    </row>
    <row r="796" spans="1:8" ht="19.5">
      <c r="A796" s="1"/>
      <c r="B796" s="1567" t="s">
        <v>1405</v>
      </c>
      <c r="C796" s="1567"/>
      <c r="D796" s="1567"/>
      <c r="E796" s="1567"/>
      <c r="F796" s="1567"/>
      <c r="G796" s="1567"/>
      <c r="H796" s="1567"/>
    </row>
    <row r="797" spans="1:8" ht="19.5">
      <c r="A797" s="262">
        <f>+A780+1</f>
        <v>49</v>
      </c>
      <c r="B797" s="1567" t="s">
        <v>1406</v>
      </c>
      <c r="C797" s="1567"/>
      <c r="D797" s="1567"/>
      <c r="E797" s="1567"/>
      <c r="F797" s="1567"/>
      <c r="G797" s="1567"/>
      <c r="H797" s="1567"/>
    </row>
    <row r="798" spans="1:8" ht="25.5">
      <c r="A798" s="588" t="s">
        <v>4026</v>
      </c>
      <c r="B798" s="1584" t="s">
        <v>3295</v>
      </c>
      <c r="C798" s="1567"/>
      <c r="D798" s="1567"/>
      <c r="E798" s="1567"/>
      <c r="F798" s="1567"/>
      <c r="G798" s="1567"/>
      <c r="H798" s="1567"/>
    </row>
    <row r="799" spans="1:8" ht="15">
      <c r="A799" s="1"/>
      <c r="B799" s="1568" t="s">
        <v>2377</v>
      </c>
      <c r="C799" s="1568"/>
      <c r="D799" s="1568"/>
      <c r="E799" s="1568"/>
      <c r="F799" s="1568"/>
      <c r="G799" s="1568"/>
      <c r="H799" s="1568"/>
    </row>
    <row r="800" spans="1:8" ht="31.5">
      <c r="A800" s="1"/>
      <c r="B800" s="68" t="s">
        <v>3156</v>
      </c>
      <c r="C800" s="68" t="s">
        <v>3157</v>
      </c>
      <c r="D800" s="68" t="s">
        <v>3158</v>
      </c>
      <c r="E800" s="68" t="s">
        <v>3159</v>
      </c>
      <c r="F800" s="68" t="s">
        <v>3160</v>
      </c>
      <c r="G800" s="68" t="s">
        <v>3161</v>
      </c>
      <c r="H800" s="68" t="s">
        <v>1586</v>
      </c>
    </row>
    <row r="801" spans="1:8" ht="17.25">
      <c r="A801" s="1"/>
      <c r="B801" s="1564" t="s">
        <v>1587</v>
      </c>
      <c r="C801" s="58" t="s">
        <v>558</v>
      </c>
      <c r="D801" s="41">
        <v>0.8</v>
      </c>
      <c r="E801" s="55" t="s">
        <v>1589</v>
      </c>
      <c r="F801" s="107">
        <f>'update Rate'!O6</f>
        <v>1330</v>
      </c>
      <c r="G801" s="110">
        <f t="shared" ref="G801:G807" si="24">FLOOR(D801*F801,0.01)</f>
        <v>1064</v>
      </c>
      <c r="H801" s="108"/>
    </row>
    <row r="802" spans="1:8" ht="17.25">
      <c r="A802" s="1"/>
      <c r="B802" s="1563"/>
      <c r="C802" s="53" t="s">
        <v>1530</v>
      </c>
      <c r="D802" s="42">
        <v>7</v>
      </c>
      <c r="E802" s="53" t="s">
        <v>1589</v>
      </c>
      <c r="F802" s="109">
        <f>'update Rate'!O5</f>
        <v>1000</v>
      </c>
      <c r="G802" s="109">
        <f t="shared" si="24"/>
        <v>7000</v>
      </c>
      <c r="H802" s="121">
        <f>SUM(G801:G802)</f>
        <v>8064</v>
      </c>
    </row>
    <row r="803" spans="1:8" ht="17.25">
      <c r="A803" s="1"/>
      <c r="B803" s="1564" t="s">
        <v>2185</v>
      </c>
      <c r="C803" s="55" t="s">
        <v>1533</v>
      </c>
      <c r="D803" s="41">
        <v>0.4</v>
      </c>
      <c r="E803" s="55" t="s">
        <v>750</v>
      </c>
      <c r="F803" s="110">
        <f>'update Rate'!O16</f>
        <v>13030.999999999998</v>
      </c>
      <c r="G803" s="110">
        <f t="shared" si="24"/>
        <v>5212.4000000000005</v>
      </c>
      <c r="H803" s="108"/>
    </row>
    <row r="804" spans="1:8" ht="17.25">
      <c r="A804" s="1"/>
      <c r="B804" s="1565"/>
      <c r="C804" s="54" t="s">
        <v>599</v>
      </c>
      <c r="D804" s="240">
        <v>0.56999999999999995</v>
      </c>
      <c r="E804" s="53" t="s">
        <v>2378</v>
      </c>
      <c r="F804" s="109">
        <f>'update Rate'!O35</f>
        <v>3531</v>
      </c>
      <c r="G804" s="109">
        <f t="shared" si="24"/>
        <v>2012.67</v>
      </c>
      <c r="H804" s="9"/>
    </row>
    <row r="805" spans="1:8" ht="17.25">
      <c r="A805" s="1"/>
      <c r="B805" s="1565"/>
      <c r="C805" s="53" t="s">
        <v>600</v>
      </c>
      <c r="D805" s="42">
        <v>0.28999999999999998</v>
      </c>
      <c r="E805" s="53" t="s">
        <v>2378</v>
      </c>
      <c r="F805" s="109">
        <f>'update Rate'!O38</f>
        <v>3389.76</v>
      </c>
      <c r="G805" s="109">
        <f t="shared" si="24"/>
        <v>983.03</v>
      </c>
      <c r="H805" s="121"/>
    </row>
    <row r="806" spans="1:8" ht="17.25">
      <c r="A806" s="1"/>
      <c r="B806" s="1565"/>
      <c r="C806" s="53" t="s">
        <v>1402</v>
      </c>
      <c r="D806" s="52">
        <v>0.42499999999999999</v>
      </c>
      <c r="E806" s="53" t="s">
        <v>2378</v>
      </c>
      <c r="F806" s="109">
        <f>'update Rate'!O10</f>
        <v>3389.76</v>
      </c>
      <c r="G806" s="109">
        <f t="shared" si="24"/>
        <v>1440.64</v>
      </c>
      <c r="H806" s="121"/>
    </row>
    <row r="807" spans="1:8" ht="17.25">
      <c r="A807" s="1"/>
      <c r="B807" s="1566"/>
      <c r="C807" s="56" t="s">
        <v>3525</v>
      </c>
      <c r="D807" s="43">
        <v>200</v>
      </c>
      <c r="E807" s="56" t="s">
        <v>3526</v>
      </c>
      <c r="F807" s="63">
        <f>'update Rate'!O486</f>
        <v>0.28000000000000003</v>
      </c>
      <c r="G807" s="63">
        <f t="shared" si="24"/>
        <v>56</v>
      </c>
      <c r="H807" s="123">
        <f>SUM(G803:G807)</f>
        <v>9704.74</v>
      </c>
    </row>
    <row r="808" spans="1:8" ht="15.75">
      <c r="A808" s="1"/>
      <c r="B808" s="1"/>
      <c r="C808" s="1"/>
      <c r="D808" s="1"/>
      <c r="E808" s="1"/>
      <c r="F808" s="40" t="s">
        <v>1590</v>
      </c>
      <c r="G808" s="92"/>
      <c r="H808" s="63">
        <f>SUM(H807,H802)</f>
        <v>17768.739999999998</v>
      </c>
    </row>
    <row r="809" spans="1:8" ht="15.75">
      <c r="A809" s="1"/>
      <c r="B809" s="1" t="s">
        <v>3440</v>
      </c>
      <c r="C809" s="1"/>
      <c r="D809" s="1"/>
      <c r="E809" s="1"/>
      <c r="F809" s="40" t="s">
        <v>1571</v>
      </c>
      <c r="G809" s="92"/>
      <c r="H809" s="99">
        <f>FLOOR(H808*0.15,0.01)</f>
        <v>2665.31</v>
      </c>
    </row>
    <row r="810" spans="1:8" ht="15.75">
      <c r="A810" s="27" t="s">
        <v>3197</v>
      </c>
      <c r="B810" s="99">
        <f>+H810</f>
        <v>20434.05</v>
      </c>
      <c r="C810" s="1" t="s">
        <v>3198</v>
      </c>
      <c r="D810" s="1"/>
      <c r="E810" s="1"/>
      <c r="F810" s="40" t="s">
        <v>1593</v>
      </c>
      <c r="G810" s="92"/>
      <c r="H810" s="99">
        <f>SUM(H808:H809)</f>
        <v>20434.05</v>
      </c>
    </row>
    <row r="811" spans="1:8" ht="15">
      <c r="A811" s="1"/>
      <c r="B811" s="1"/>
      <c r="C811" s="1"/>
      <c r="D811" s="1"/>
      <c r="E811" s="1"/>
      <c r="F811" s="1"/>
      <c r="G811" s="1"/>
      <c r="H811" s="1"/>
    </row>
    <row r="812" spans="1:8" ht="15">
      <c r="A812" s="1"/>
      <c r="B812" s="1"/>
      <c r="C812" s="1"/>
      <c r="D812" s="1"/>
      <c r="E812" s="1"/>
      <c r="F812" s="1"/>
      <c r="G812" s="1"/>
      <c r="H812" s="1"/>
    </row>
    <row r="813" spans="1:8" ht="15">
      <c r="A813" s="1"/>
      <c r="B813" s="1"/>
      <c r="C813" s="1"/>
      <c r="D813" s="1"/>
      <c r="E813" s="1"/>
      <c r="F813" s="1"/>
      <c r="G813" s="1"/>
      <c r="H813" s="1"/>
    </row>
    <row r="814" spans="1:8" ht="15">
      <c r="A814" s="1"/>
      <c r="B814" s="1"/>
      <c r="C814" s="1"/>
      <c r="D814" s="1"/>
      <c r="E814" s="1"/>
      <c r="F814" s="1"/>
      <c r="G814" s="1"/>
      <c r="H814" s="1"/>
    </row>
    <row r="815" spans="1:8" ht="15">
      <c r="A815" s="1"/>
      <c r="B815" s="1"/>
      <c r="C815" s="1"/>
      <c r="D815" s="1"/>
      <c r="E815" s="1"/>
      <c r="F815" s="1"/>
      <c r="G815" s="1"/>
      <c r="H815" s="1"/>
    </row>
    <row r="816" spans="1:8" ht="15">
      <c r="A816" s="1"/>
      <c r="B816" s="1"/>
      <c r="C816" s="1"/>
      <c r="D816" s="1"/>
      <c r="E816" s="1"/>
      <c r="F816" s="1"/>
      <c r="G816" s="1"/>
      <c r="H816" s="1"/>
    </row>
    <row r="817" spans="1:8" ht="15">
      <c r="A817" s="1"/>
      <c r="B817" s="1"/>
      <c r="C817" s="1"/>
      <c r="D817" s="1"/>
      <c r="E817" s="1"/>
      <c r="F817" s="1"/>
      <c r="G817" s="1"/>
      <c r="H817" s="1"/>
    </row>
    <row r="818" spans="1:8" ht="15">
      <c r="A818" s="1"/>
      <c r="B818" s="1"/>
      <c r="C818" s="1"/>
      <c r="D818" s="1"/>
      <c r="E818" s="1"/>
      <c r="F818" s="1"/>
      <c r="G818" s="1"/>
      <c r="H818" s="1"/>
    </row>
    <row r="819" spans="1:8" ht="19.5">
      <c r="A819" s="1"/>
      <c r="B819" s="1567" t="s">
        <v>1405</v>
      </c>
      <c r="C819" s="1567"/>
      <c r="D819" s="1567"/>
      <c r="E819" s="1567"/>
      <c r="F819" s="1567"/>
      <c r="G819" s="1567"/>
      <c r="H819" s="1567"/>
    </row>
    <row r="820" spans="1:8" ht="19.5">
      <c r="A820" s="262">
        <f>+A797+1</f>
        <v>50</v>
      </c>
      <c r="B820" s="1567" t="s">
        <v>1406</v>
      </c>
      <c r="C820" s="1567"/>
      <c r="D820" s="1567"/>
      <c r="E820" s="1567"/>
      <c r="F820" s="1567"/>
      <c r="G820" s="1567"/>
      <c r="H820" s="1567"/>
    </row>
    <row r="821" spans="1:8" ht="19.5">
      <c r="A821" s="588" t="s">
        <v>4026</v>
      </c>
      <c r="B821" s="1584" t="s">
        <v>1407</v>
      </c>
      <c r="C821" s="1567"/>
      <c r="D821" s="1567"/>
      <c r="E821" s="1567"/>
      <c r="F821" s="1567"/>
      <c r="G821" s="1567"/>
      <c r="H821" s="1567"/>
    </row>
    <row r="822" spans="1:8" ht="15">
      <c r="A822" s="1"/>
      <c r="B822" s="1568" t="s">
        <v>2377</v>
      </c>
      <c r="C822" s="1568"/>
      <c r="D822" s="1568"/>
      <c r="E822" s="1568"/>
      <c r="F822" s="1568"/>
      <c r="G822" s="1568"/>
      <c r="H822" s="1568"/>
    </row>
    <row r="823" spans="1:8" ht="31.5">
      <c r="A823" s="1"/>
      <c r="B823" s="68" t="s">
        <v>3156</v>
      </c>
      <c r="C823" s="68" t="s">
        <v>3157</v>
      </c>
      <c r="D823" s="68" t="s">
        <v>3158</v>
      </c>
      <c r="E823" s="68" t="s">
        <v>3159</v>
      </c>
      <c r="F823" s="68" t="s">
        <v>3160</v>
      </c>
      <c r="G823" s="68" t="s">
        <v>3161</v>
      </c>
      <c r="H823" s="68" t="s">
        <v>1586</v>
      </c>
    </row>
    <row r="824" spans="1:8" ht="17.25">
      <c r="A824" s="1"/>
      <c r="B824" s="1564" t="s">
        <v>1587</v>
      </c>
      <c r="C824" s="58" t="s">
        <v>558</v>
      </c>
      <c r="D824" s="41">
        <v>0.8</v>
      </c>
      <c r="E824" s="55" t="s">
        <v>1589</v>
      </c>
      <c r="F824" s="107">
        <f>'update Rate'!O6</f>
        <v>1330</v>
      </c>
      <c r="G824" s="110">
        <f t="shared" ref="G824:G830" si="25">FLOOR(D824*F824,0.01)</f>
        <v>1064</v>
      </c>
      <c r="H824" s="108"/>
    </row>
    <row r="825" spans="1:8" ht="17.25">
      <c r="A825" s="1"/>
      <c r="B825" s="1563"/>
      <c r="C825" s="53" t="s">
        <v>1530</v>
      </c>
      <c r="D825" s="42">
        <v>7</v>
      </c>
      <c r="E825" s="53" t="s">
        <v>1589</v>
      </c>
      <c r="F825" s="109">
        <f>'update Rate'!O5</f>
        <v>1000</v>
      </c>
      <c r="G825" s="109">
        <f t="shared" si="25"/>
        <v>7000</v>
      </c>
      <c r="H825" s="121">
        <f>SUM(G824+G825)</f>
        <v>8064</v>
      </c>
    </row>
    <row r="826" spans="1:8" ht="17.25">
      <c r="A826" s="1"/>
      <c r="B826" s="1564" t="s">
        <v>2185</v>
      </c>
      <c r="C826" s="55" t="s">
        <v>1533</v>
      </c>
      <c r="D826" s="41">
        <v>0.61</v>
      </c>
      <c r="E826" s="55" t="s">
        <v>750</v>
      </c>
      <c r="F826" s="110">
        <f>'update Rate'!O16</f>
        <v>13030.999999999998</v>
      </c>
      <c r="G826" s="110">
        <f t="shared" si="25"/>
        <v>7948.91</v>
      </c>
      <c r="H826" s="108"/>
    </row>
    <row r="827" spans="1:8" ht="17.25">
      <c r="A827" s="1"/>
      <c r="B827" s="1565"/>
      <c r="C827" s="54" t="s">
        <v>599</v>
      </c>
      <c r="D827" s="240">
        <v>0.64</v>
      </c>
      <c r="E827" s="53" t="s">
        <v>2378</v>
      </c>
      <c r="F827" s="109">
        <f>'update Rate'!O35</f>
        <v>3531</v>
      </c>
      <c r="G827" s="109">
        <f t="shared" si="25"/>
        <v>2259.84</v>
      </c>
      <c r="H827" s="9"/>
    </row>
    <row r="828" spans="1:8" ht="17.25">
      <c r="A828" s="1"/>
      <c r="B828" s="1565"/>
      <c r="C828" s="53" t="s">
        <v>600</v>
      </c>
      <c r="D828" s="42">
        <v>0.21</v>
      </c>
      <c r="E828" s="53" t="s">
        <v>2378</v>
      </c>
      <c r="F828" s="109">
        <f>'update Rate'!O38</f>
        <v>3389.76</v>
      </c>
      <c r="G828" s="109">
        <f t="shared" si="25"/>
        <v>711.84</v>
      </c>
      <c r="H828" s="121"/>
    </row>
    <row r="829" spans="1:8" ht="17.25">
      <c r="A829" s="1"/>
      <c r="B829" s="1565"/>
      <c r="C829" s="53" t="s">
        <v>2049</v>
      </c>
      <c r="D829" s="52">
        <v>0.42499999999999999</v>
      </c>
      <c r="E829" s="53" t="s">
        <v>2378</v>
      </c>
      <c r="F829" s="109">
        <f>'update Rate'!O9</f>
        <v>3389.76</v>
      </c>
      <c r="G829" s="109">
        <f t="shared" si="25"/>
        <v>1440.64</v>
      </c>
      <c r="H829" s="121"/>
    </row>
    <row r="830" spans="1:8" ht="17.25">
      <c r="A830" s="1"/>
      <c r="B830" s="1566"/>
      <c r="C830" s="56" t="s">
        <v>3525</v>
      </c>
      <c r="D830" s="43">
        <v>300</v>
      </c>
      <c r="E830" s="56" t="s">
        <v>3526</v>
      </c>
      <c r="F830" s="63">
        <f>'update Rate'!O486</f>
        <v>0.28000000000000003</v>
      </c>
      <c r="G830" s="63">
        <f t="shared" si="25"/>
        <v>84</v>
      </c>
      <c r="H830" s="123">
        <f>SUM(G826:G830)</f>
        <v>12445.23</v>
      </c>
    </row>
    <row r="831" spans="1:8" ht="15.75">
      <c r="A831" s="1"/>
      <c r="B831" s="1"/>
      <c r="C831" s="1"/>
      <c r="D831" s="1"/>
      <c r="E831" s="1"/>
      <c r="F831" s="40" t="s">
        <v>1590</v>
      </c>
      <c r="G831" s="92"/>
      <c r="H831" s="63">
        <f>SUM(H825:H830)</f>
        <v>20509.23</v>
      </c>
    </row>
    <row r="832" spans="1:8" ht="15.75">
      <c r="A832" s="1"/>
      <c r="B832" s="1" t="s">
        <v>3440</v>
      </c>
      <c r="C832" s="1"/>
      <c r="D832" s="1"/>
      <c r="E832" s="1"/>
      <c r="F832" s="40" t="s">
        <v>1571</v>
      </c>
      <c r="G832" s="92"/>
      <c r="H832" s="99">
        <f>FLOOR(H831*0.15,0.01)</f>
        <v>3076.38</v>
      </c>
    </row>
    <row r="833" spans="1:8" ht="15.75">
      <c r="A833" s="27" t="s">
        <v>3197</v>
      </c>
      <c r="B833" s="99">
        <f>+H833</f>
        <v>23585.61</v>
      </c>
      <c r="C833" s="1" t="s">
        <v>3198</v>
      </c>
      <c r="D833" s="1"/>
      <c r="E833" s="1"/>
      <c r="F833" s="40" t="s">
        <v>1593</v>
      </c>
      <c r="G833" s="92"/>
      <c r="H833" s="99">
        <f>SUM(H831:H832)</f>
        <v>23585.61</v>
      </c>
    </row>
    <row r="834" spans="1:8" ht="15.75">
      <c r="A834" s="27"/>
      <c r="B834" s="141"/>
      <c r="C834" s="1"/>
      <c r="D834" s="1"/>
      <c r="E834" s="1"/>
      <c r="F834" s="40"/>
      <c r="G834" s="92"/>
      <c r="H834" s="141"/>
    </row>
    <row r="835" spans="1:8" ht="19.5">
      <c r="A835" s="262">
        <f>+A820+1</f>
        <v>51</v>
      </c>
      <c r="B835" s="1567" t="s">
        <v>3552</v>
      </c>
      <c r="C835" s="1567"/>
      <c r="D835" s="1567"/>
      <c r="E835" s="1567"/>
      <c r="F835" s="1567"/>
      <c r="G835" s="1567"/>
      <c r="H835" s="1567"/>
    </row>
    <row r="836" spans="1:8" ht="19.5">
      <c r="A836" s="588" t="s">
        <v>3551</v>
      </c>
      <c r="B836" s="1567" t="s">
        <v>1400</v>
      </c>
      <c r="C836" s="1567"/>
      <c r="D836" s="1567"/>
      <c r="E836" s="1567"/>
      <c r="F836" s="1567"/>
      <c r="G836" s="1567"/>
      <c r="H836" s="1567"/>
    </row>
    <row r="837" spans="1:8" ht="19.5">
      <c r="A837" s="1"/>
      <c r="B837" s="1584" t="s">
        <v>1403</v>
      </c>
      <c r="C837" s="1567"/>
      <c r="D837" s="1567"/>
      <c r="E837" s="1567"/>
      <c r="F837" s="1567"/>
      <c r="G837" s="1567"/>
      <c r="H837" s="1567"/>
    </row>
    <row r="838" spans="1:8" ht="15">
      <c r="A838" s="1"/>
      <c r="B838" s="1568" t="s">
        <v>2377</v>
      </c>
      <c r="C838" s="1568"/>
      <c r="D838" s="1568"/>
      <c r="E838" s="1568"/>
      <c r="F838" s="1568"/>
      <c r="G838" s="1568"/>
      <c r="H838" s="1568"/>
    </row>
    <row r="839" spans="1:8" ht="31.5">
      <c r="A839" s="1"/>
      <c r="B839" s="68" t="s">
        <v>3156</v>
      </c>
      <c r="C839" s="68" t="s">
        <v>3157</v>
      </c>
      <c r="D839" s="68" t="s">
        <v>3158</v>
      </c>
      <c r="E839" s="68" t="s">
        <v>3159</v>
      </c>
      <c r="F839" s="68" t="s">
        <v>3160</v>
      </c>
      <c r="G839" s="68" t="s">
        <v>3161</v>
      </c>
      <c r="H839" s="68" t="s">
        <v>1586</v>
      </c>
    </row>
    <row r="840" spans="1:8" ht="17.25">
      <c r="A840" s="1"/>
      <c r="B840" s="1564" t="s">
        <v>1587</v>
      </c>
      <c r="C840" s="58" t="s">
        <v>558</v>
      </c>
      <c r="D840" s="41">
        <v>0.5</v>
      </c>
      <c r="E840" s="55" t="s">
        <v>1589</v>
      </c>
      <c r="F840" s="107">
        <f>'update Rate'!O6</f>
        <v>1330</v>
      </c>
      <c r="G840" s="110">
        <f t="shared" ref="G840:G850" si="26">FLOOR(D840*F840,0.01)</f>
        <v>665</v>
      </c>
      <c r="H840" s="108"/>
    </row>
    <row r="841" spans="1:8" ht="17.25">
      <c r="A841" s="1"/>
      <c r="B841" s="1563"/>
      <c r="C841" s="53" t="s">
        <v>1530</v>
      </c>
      <c r="D841" s="42">
        <v>3.5</v>
      </c>
      <c r="E841" s="53" t="s">
        <v>1589</v>
      </c>
      <c r="F841" s="109">
        <f>'update Rate'!O5</f>
        <v>1000</v>
      </c>
      <c r="G841" s="109">
        <f t="shared" si="26"/>
        <v>3500</v>
      </c>
      <c r="H841" s="121">
        <f>SUM(G840+G841)</f>
        <v>4165</v>
      </c>
    </row>
    <row r="842" spans="1:8" ht="17.25">
      <c r="A842" s="1"/>
      <c r="B842" s="1564" t="s">
        <v>2185</v>
      </c>
      <c r="C842" s="55" t="s">
        <v>1533</v>
      </c>
      <c r="D842" s="239">
        <v>0.22</v>
      </c>
      <c r="E842" s="55" t="s">
        <v>750</v>
      </c>
      <c r="F842" s="110">
        <f>'update Rate'!O16</f>
        <v>13030.999999999998</v>
      </c>
      <c r="G842" s="110">
        <f t="shared" si="26"/>
        <v>2866.82</v>
      </c>
      <c r="H842" s="108"/>
    </row>
    <row r="843" spans="1:8" ht="17.25">
      <c r="A843" s="1"/>
      <c r="B843" s="1565"/>
      <c r="C843" s="53" t="s">
        <v>598</v>
      </c>
      <c r="D843" s="240">
        <v>0.65</v>
      </c>
      <c r="E843" s="53" t="s">
        <v>2378</v>
      </c>
      <c r="F843" s="109">
        <f>'update Rate'!O34</f>
        <v>3354.4500000000003</v>
      </c>
      <c r="G843" s="109">
        <f t="shared" si="26"/>
        <v>2180.39</v>
      </c>
      <c r="H843" s="9"/>
    </row>
    <row r="844" spans="1:8" ht="17.25">
      <c r="A844" s="1"/>
      <c r="B844" s="1565"/>
      <c r="C844" s="54" t="s">
        <v>599</v>
      </c>
      <c r="D844" s="42">
        <v>0.24</v>
      </c>
      <c r="E844" s="53" t="s">
        <v>2378</v>
      </c>
      <c r="F844" s="109">
        <f>'update Rate'!O35</f>
        <v>3531</v>
      </c>
      <c r="G844" s="109">
        <f t="shared" si="26"/>
        <v>847.44</v>
      </c>
      <c r="H844" s="121"/>
    </row>
    <row r="845" spans="1:8" ht="17.25">
      <c r="A845" s="1"/>
      <c r="B845" s="1565"/>
      <c r="C845" s="53" t="s">
        <v>2049</v>
      </c>
      <c r="D845" s="52">
        <v>0.42499999999999999</v>
      </c>
      <c r="E845" s="53" t="s">
        <v>2378</v>
      </c>
      <c r="F845" s="109">
        <f>'update Rate'!O10</f>
        <v>3389.76</v>
      </c>
      <c r="G845" s="109">
        <f t="shared" si="26"/>
        <v>1440.64</v>
      </c>
      <c r="H845" s="121"/>
    </row>
    <row r="846" spans="1:8" ht="17.25">
      <c r="A846" s="1"/>
      <c r="B846" s="1565"/>
      <c r="C846" s="53" t="s">
        <v>3525</v>
      </c>
      <c r="D846" s="42">
        <v>100</v>
      </c>
      <c r="E846" s="53" t="s">
        <v>3526</v>
      </c>
      <c r="F846" s="109">
        <f>'update Rate'!O486</f>
        <v>0.28000000000000003</v>
      </c>
      <c r="G846" s="109">
        <f t="shared" si="26"/>
        <v>28</v>
      </c>
      <c r="H846" s="121"/>
    </row>
    <row r="847" spans="1:8" ht="17.25">
      <c r="A847" s="1"/>
      <c r="B847" s="1565"/>
      <c r="C847" s="53" t="s">
        <v>3537</v>
      </c>
      <c r="D847" s="42">
        <v>3</v>
      </c>
      <c r="E847" s="53" t="s">
        <v>3526</v>
      </c>
      <c r="F847" s="109">
        <f>'update Rate'!O462</f>
        <v>172.56637168141594</v>
      </c>
      <c r="G847" s="109">
        <f t="shared" si="26"/>
        <v>517.69000000000005</v>
      </c>
      <c r="H847" s="121"/>
    </row>
    <row r="848" spans="1:8" ht="17.25">
      <c r="A848" s="1"/>
      <c r="B848" s="1565"/>
      <c r="C848" s="56" t="s">
        <v>3555</v>
      </c>
      <c r="D848" s="43">
        <v>0.1</v>
      </c>
      <c r="E848" s="56" t="s">
        <v>3526</v>
      </c>
      <c r="F848" s="109">
        <f>'update Rate'!O463</f>
        <v>174.33628318584073</v>
      </c>
      <c r="G848" s="109">
        <f t="shared" si="26"/>
        <v>17.43</v>
      </c>
      <c r="H848" s="123">
        <f>SUM(G842:G848)</f>
        <v>7898.41</v>
      </c>
    </row>
    <row r="849" spans="1:8" ht="17.25">
      <c r="A849" s="1"/>
      <c r="B849" s="1562" t="s">
        <v>1994</v>
      </c>
      <c r="C849" s="55" t="s">
        <v>3553</v>
      </c>
      <c r="D849" s="41">
        <v>0.6</v>
      </c>
      <c r="E849" s="55" t="s">
        <v>2635</v>
      </c>
      <c r="F849" s="110">
        <f>'update Rate'!O489</f>
        <v>376</v>
      </c>
      <c r="G849" s="110">
        <f t="shared" si="26"/>
        <v>225.6</v>
      </c>
      <c r="H849" s="121"/>
    </row>
    <row r="850" spans="1:8" ht="17.25">
      <c r="A850" s="1"/>
      <c r="B850" s="1604"/>
      <c r="C850" s="56" t="s">
        <v>3554</v>
      </c>
      <c r="D850" s="43">
        <v>0.25</v>
      </c>
      <c r="E850" s="56" t="s">
        <v>2635</v>
      </c>
      <c r="F850" s="63">
        <f>'update Rate'!O485</f>
        <v>100</v>
      </c>
      <c r="G850" s="63">
        <f t="shared" si="26"/>
        <v>25</v>
      </c>
      <c r="H850" s="123">
        <f>SUM(G849:G850)</f>
        <v>250.6</v>
      </c>
    </row>
    <row r="851" spans="1:8" ht="17.25">
      <c r="A851" s="1"/>
      <c r="B851" s="1"/>
      <c r="C851" s="1"/>
      <c r="D851" s="89"/>
      <c r="E851" s="1"/>
      <c r="F851" s="40" t="s">
        <v>1590</v>
      </c>
      <c r="G851" s="92"/>
      <c r="H851" s="63">
        <f>SUM(H840:H850)</f>
        <v>12314.01</v>
      </c>
    </row>
    <row r="852" spans="1:8" ht="15.75">
      <c r="A852" s="1"/>
      <c r="B852" s="1" t="s">
        <v>3440</v>
      </c>
      <c r="C852" s="1"/>
      <c r="D852" s="1"/>
      <c r="E852" s="1"/>
      <c r="F852" s="40" t="s">
        <v>1571</v>
      </c>
      <c r="G852" s="92"/>
      <c r="H852" s="99">
        <f>FLOOR(H851*0.15,0.01)</f>
        <v>1847.1000000000001</v>
      </c>
    </row>
    <row r="853" spans="1:8" ht="15.75">
      <c r="A853" s="27" t="s">
        <v>3197</v>
      </c>
      <c r="B853" s="99">
        <f>+H853</f>
        <v>14161.11</v>
      </c>
      <c r="C853" s="1" t="s">
        <v>3198</v>
      </c>
      <c r="D853" s="1"/>
      <c r="E853" s="1"/>
      <c r="F853" s="40" t="s">
        <v>1593</v>
      </c>
      <c r="G853" s="92"/>
      <c r="H853" s="99">
        <f>SUM(H851:H852)</f>
        <v>14161.11</v>
      </c>
    </row>
    <row r="854" spans="1:8" ht="17.25">
      <c r="A854" s="1"/>
      <c r="B854" s="1"/>
      <c r="C854" s="1"/>
      <c r="D854" s="1"/>
      <c r="E854" s="1"/>
      <c r="F854" s="40"/>
      <c r="G854" s="40"/>
      <c r="H854" s="91"/>
    </row>
    <row r="855" spans="1:8" ht="17.25">
      <c r="A855" s="1"/>
      <c r="B855" s="1"/>
      <c r="C855" s="1"/>
      <c r="D855" s="1"/>
      <c r="E855" s="1"/>
      <c r="F855" s="40"/>
      <c r="G855" s="40"/>
      <c r="H855" s="91"/>
    </row>
    <row r="856" spans="1:8" ht="17.25">
      <c r="A856" s="1"/>
      <c r="B856" s="1"/>
      <c r="C856" s="1"/>
      <c r="D856" s="1"/>
      <c r="E856" s="1"/>
      <c r="F856" s="40"/>
      <c r="G856" s="40"/>
      <c r="H856" s="91"/>
    </row>
    <row r="857" spans="1:8" ht="17.25">
      <c r="A857" s="1"/>
      <c r="B857" s="1"/>
      <c r="C857" s="1"/>
      <c r="D857" s="1"/>
      <c r="E857" s="1"/>
      <c r="F857" s="40"/>
      <c r="G857" s="40"/>
      <c r="H857" s="91"/>
    </row>
    <row r="858" spans="1:8" ht="17.25">
      <c r="A858" s="1"/>
      <c r="B858" s="1"/>
      <c r="C858" s="1"/>
      <c r="D858" s="1"/>
      <c r="E858" s="1"/>
      <c r="F858" s="40"/>
      <c r="G858" s="40"/>
      <c r="H858" s="91"/>
    </row>
    <row r="859" spans="1:8" ht="17.25">
      <c r="A859" s="1"/>
      <c r="B859" s="1"/>
      <c r="C859" s="1"/>
      <c r="D859" s="1"/>
      <c r="E859" s="1"/>
      <c r="F859" s="40"/>
      <c r="G859" s="40"/>
      <c r="H859" s="91"/>
    </row>
    <row r="860" spans="1:8" ht="17.25">
      <c r="A860" s="1"/>
      <c r="B860" s="1"/>
      <c r="C860" s="1"/>
      <c r="D860" s="1"/>
      <c r="E860" s="1"/>
      <c r="F860" s="40"/>
      <c r="G860" s="40"/>
      <c r="H860" s="91"/>
    </row>
    <row r="861" spans="1:8" ht="19.5">
      <c r="A861" s="262">
        <f>+A835+1</f>
        <v>52</v>
      </c>
      <c r="B861" s="1567" t="s">
        <v>3552</v>
      </c>
      <c r="C861" s="1567"/>
      <c r="D861" s="1567"/>
      <c r="E861" s="1567"/>
      <c r="F861" s="1567"/>
      <c r="G861" s="1567"/>
      <c r="H861" s="1567"/>
    </row>
    <row r="862" spans="1:8" ht="19.5">
      <c r="A862" s="588" t="s">
        <v>3551</v>
      </c>
      <c r="B862" s="1567" t="s">
        <v>1400</v>
      </c>
      <c r="C862" s="1567"/>
      <c r="D862" s="1567"/>
      <c r="E862" s="1567"/>
      <c r="F862" s="1567"/>
      <c r="G862" s="1567"/>
      <c r="H862" s="1567"/>
    </row>
    <row r="863" spans="1:8" ht="19.5">
      <c r="A863" s="1"/>
      <c r="B863" s="1584" t="s">
        <v>1404</v>
      </c>
      <c r="C863" s="1567"/>
      <c r="D863" s="1567"/>
      <c r="E863" s="1567"/>
      <c r="F863" s="1567"/>
      <c r="G863" s="1567"/>
      <c r="H863" s="1567"/>
    </row>
    <row r="864" spans="1:8" ht="15">
      <c r="A864" s="1"/>
      <c r="B864" s="1568" t="s">
        <v>2377</v>
      </c>
      <c r="C864" s="1568"/>
      <c r="D864" s="1568"/>
      <c r="E864" s="1568"/>
      <c r="F864" s="1568"/>
      <c r="G864" s="1568"/>
      <c r="H864" s="1568"/>
    </row>
    <row r="865" spans="1:8" ht="31.5">
      <c r="A865" s="1"/>
      <c r="B865" s="68" t="s">
        <v>3156</v>
      </c>
      <c r="C865" s="68" t="s">
        <v>3157</v>
      </c>
      <c r="D865" s="68" t="s">
        <v>3158</v>
      </c>
      <c r="E865" s="68" t="s">
        <v>3159</v>
      </c>
      <c r="F865" s="68" t="s">
        <v>3160</v>
      </c>
      <c r="G865" s="68" t="s">
        <v>3161</v>
      </c>
      <c r="H865" s="68" t="s">
        <v>1586</v>
      </c>
    </row>
    <row r="866" spans="1:8" ht="17.25">
      <c r="A866" s="1"/>
      <c r="B866" s="1564" t="s">
        <v>1587</v>
      </c>
      <c r="C866" s="58" t="s">
        <v>558</v>
      </c>
      <c r="D866" s="41">
        <v>0.5</v>
      </c>
      <c r="E866" s="55" t="s">
        <v>1589</v>
      </c>
      <c r="F866" s="107">
        <f>'update Rate'!O6</f>
        <v>1330</v>
      </c>
      <c r="G866" s="110">
        <f t="shared" ref="G866:G876" si="27">FLOOR(D866*F866,0.01)</f>
        <v>665</v>
      </c>
      <c r="H866" s="108"/>
    </row>
    <row r="867" spans="1:8" ht="17.25">
      <c r="A867" s="1"/>
      <c r="B867" s="1563"/>
      <c r="C867" s="53" t="s">
        <v>1530</v>
      </c>
      <c r="D867" s="42">
        <v>3.5</v>
      </c>
      <c r="E867" s="53" t="s">
        <v>1589</v>
      </c>
      <c r="F867" s="109">
        <f>'update Rate'!O5</f>
        <v>1000</v>
      </c>
      <c r="G867" s="109">
        <f t="shared" si="27"/>
        <v>3500</v>
      </c>
      <c r="H867" s="121">
        <f>SUM(G866+G867)</f>
        <v>4165</v>
      </c>
    </row>
    <row r="868" spans="1:8" ht="17.25">
      <c r="A868" s="1"/>
      <c r="B868" s="1564" t="s">
        <v>2185</v>
      </c>
      <c r="C868" s="55" t="s">
        <v>1533</v>
      </c>
      <c r="D868" s="239">
        <v>0.32</v>
      </c>
      <c r="E868" s="55" t="s">
        <v>750</v>
      </c>
      <c r="F868" s="110">
        <f>'update Rate'!O16</f>
        <v>13030.999999999998</v>
      </c>
      <c r="G868" s="110">
        <f t="shared" si="27"/>
        <v>4169.92</v>
      </c>
      <c r="H868" s="108"/>
    </row>
    <row r="869" spans="1:8" ht="17.25">
      <c r="A869" s="1"/>
      <c r="B869" s="1565"/>
      <c r="C869" s="20" t="s">
        <v>598</v>
      </c>
      <c r="D869" s="240">
        <v>0.52</v>
      </c>
      <c r="E869" s="53" t="s">
        <v>2378</v>
      </c>
      <c r="F869" s="109">
        <f>'update Rate'!O34</f>
        <v>3354.4500000000003</v>
      </c>
      <c r="G869" s="109">
        <f t="shared" si="27"/>
        <v>1744.31</v>
      </c>
      <c r="H869" s="9"/>
    </row>
    <row r="870" spans="1:8" ht="17.25">
      <c r="A870" s="1"/>
      <c r="B870" s="1565"/>
      <c r="C870" s="21" t="s">
        <v>599</v>
      </c>
      <c r="D870" s="42">
        <v>0.33</v>
      </c>
      <c r="E870" s="53" t="s">
        <v>2378</v>
      </c>
      <c r="F870" s="109">
        <f>'update Rate'!O35</f>
        <v>3531</v>
      </c>
      <c r="G870" s="109">
        <f t="shared" si="27"/>
        <v>1165.23</v>
      </c>
      <c r="H870" s="121"/>
    </row>
    <row r="871" spans="1:8" ht="17.25">
      <c r="A871" s="1"/>
      <c r="B871" s="1565"/>
      <c r="C871" s="53" t="s">
        <v>2049</v>
      </c>
      <c r="D871" s="52">
        <v>0.44500000000000001</v>
      </c>
      <c r="E871" s="53" t="s">
        <v>2378</v>
      </c>
      <c r="F871" s="109">
        <f>'update Rate'!O10</f>
        <v>3389.76</v>
      </c>
      <c r="G871" s="109">
        <f t="shared" si="27"/>
        <v>1508.44</v>
      </c>
      <c r="H871" s="121"/>
    </row>
    <row r="872" spans="1:8" ht="17.25">
      <c r="A872" s="1"/>
      <c r="B872" s="1565"/>
      <c r="C872" s="53" t="s">
        <v>3525</v>
      </c>
      <c r="D872" s="42">
        <v>130</v>
      </c>
      <c r="E872" s="53" t="s">
        <v>3526</v>
      </c>
      <c r="F872" s="109">
        <f>'update Rate'!O486</f>
        <v>0.28000000000000003</v>
      </c>
      <c r="G872" s="109">
        <f t="shared" si="27"/>
        <v>36.4</v>
      </c>
      <c r="H872" s="121"/>
    </row>
    <row r="873" spans="1:8" ht="17.25">
      <c r="A873" s="1"/>
      <c r="B873" s="1565"/>
      <c r="C873" s="53" t="s">
        <v>3537</v>
      </c>
      <c r="D873" s="42">
        <v>3</v>
      </c>
      <c r="E873" s="53" t="s">
        <v>3526</v>
      </c>
      <c r="F873" s="109">
        <f>'update Rate'!O462</f>
        <v>172.56637168141594</v>
      </c>
      <c r="G873" s="109">
        <f t="shared" si="27"/>
        <v>517.69000000000005</v>
      </c>
      <c r="H873" s="121"/>
    </row>
    <row r="874" spans="1:8" ht="17.25">
      <c r="A874" s="1"/>
      <c r="B874" s="1565"/>
      <c r="C874" s="56" t="s">
        <v>3555</v>
      </c>
      <c r="D874" s="43">
        <v>0.1</v>
      </c>
      <c r="E874" s="56" t="s">
        <v>3526</v>
      </c>
      <c r="F874" s="63">
        <f>'update Rate'!O463</f>
        <v>174.33628318584073</v>
      </c>
      <c r="G874" s="63">
        <f t="shared" si="27"/>
        <v>17.43</v>
      </c>
      <c r="H874" s="123">
        <f>SUM(G868:G874)</f>
        <v>9159.42</v>
      </c>
    </row>
    <row r="875" spans="1:8" ht="17.25">
      <c r="A875" s="1"/>
      <c r="B875" s="1562" t="s">
        <v>1994</v>
      </c>
      <c r="C875" s="55" t="s">
        <v>3553</v>
      </c>
      <c r="D875" s="41">
        <v>0.6</v>
      </c>
      <c r="E875" s="55" t="s">
        <v>2635</v>
      </c>
      <c r="F875" s="110">
        <f>'update Rate'!O489</f>
        <v>376</v>
      </c>
      <c r="G875" s="109">
        <f t="shared" si="27"/>
        <v>225.6</v>
      </c>
      <c r="H875" s="121"/>
    </row>
    <row r="876" spans="1:8" ht="17.25">
      <c r="A876" s="1"/>
      <c r="B876" s="1604"/>
      <c r="C876" s="56" t="s">
        <v>3554</v>
      </c>
      <c r="D876" s="43">
        <v>0.25</v>
      </c>
      <c r="E876" s="56" t="s">
        <v>2635</v>
      </c>
      <c r="F876" s="63">
        <f>'update Rate'!O485</f>
        <v>100</v>
      </c>
      <c r="G876" s="63">
        <f t="shared" si="27"/>
        <v>25</v>
      </c>
      <c r="H876" s="123">
        <f>SUM(G875:G876)</f>
        <v>250.6</v>
      </c>
    </row>
    <row r="877" spans="1:8" ht="17.25">
      <c r="A877" s="1"/>
      <c r="B877" s="1"/>
      <c r="C877" s="1"/>
      <c r="D877" s="89"/>
      <c r="E877" s="1"/>
      <c r="F877" s="40" t="s">
        <v>1590</v>
      </c>
      <c r="G877" s="92"/>
      <c r="H877" s="63">
        <f>SUM(H866:H876)</f>
        <v>13575.02</v>
      </c>
    </row>
    <row r="878" spans="1:8" ht="15.75">
      <c r="A878" s="1"/>
      <c r="B878" s="1" t="s">
        <v>3440</v>
      </c>
      <c r="C878" s="1"/>
      <c r="D878" s="1"/>
      <c r="E878" s="1"/>
      <c r="F878" s="40" t="s">
        <v>1571</v>
      </c>
      <c r="G878" s="92"/>
      <c r="H878" s="99">
        <f>FLOOR(H877*0.15,0.01)</f>
        <v>2036.25</v>
      </c>
    </row>
    <row r="879" spans="1:8" ht="15.75">
      <c r="A879" s="27" t="s">
        <v>3197</v>
      </c>
      <c r="B879" s="99">
        <f>+H879</f>
        <v>15611.27</v>
      </c>
      <c r="C879" s="1" t="s">
        <v>3198</v>
      </c>
      <c r="D879" s="1"/>
      <c r="E879" s="1"/>
      <c r="F879" s="40" t="s">
        <v>1593</v>
      </c>
      <c r="G879" s="92"/>
      <c r="H879" s="99">
        <f>SUM(H877:H878)</f>
        <v>15611.27</v>
      </c>
    </row>
    <row r="880" spans="1:8" ht="15.75">
      <c r="A880" s="27"/>
      <c r="B880" s="141"/>
      <c r="C880" s="1"/>
      <c r="D880" s="1"/>
      <c r="E880" s="1"/>
      <c r="F880" s="40"/>
      <c r="G880" s="92"/>
      <c r="H880" s="141"/>
    </row>
    <row r="881" spans="1:8" ht="19.5">
      <c r="A881" s="262">
        <f>+A861+1</f>
        <v>53</v>
      </c>
      <c r="B881" s="1567" t="s">
        <v>3556</v>
      </c>
      <c r="C881" s="1567"/>
      <c r="D881" s="1567"/>
      <c r="E881" s="1567"/>
      <c r="F881" s="1567"/>
      <c r="G881" s="1567"/>
      <c r="H881" s="1567"/>
    </row>
    <row r="882" spans="1:8" ht="19.5">
      <c r="A882" s="588" t="s">
        <v>3564</v>
      </c>
      <c r="B882" s="1567" t="s">
        <v>1400</v>
      </c>
      <c r="C882" s="1567"/>
      <c r="D882" s="1567"/>
      <c r="E882" s="1567"/>
      <c r="F882" s="1567"/>
      <c r="G882" s="1567"/>
      <c r="H882" s="1567"/>
    </row>
    <row r="883" spans="1:8" ht="19.5">
      <c r="A883" s="1"/>
      <c r="B883" s="1584" t="s">
        <v>3557</v>
      </c>
      <c r="C883" s="1567"/>
      <c r="D883" s="1567"/>
      <c r="E883" s="1567"/>
      <c r="F883" s="1567"/>
      <c r="G883" s="1567"/>
      <c r="H883" s="1567"/>
    </row>
    <row r="884" spans="1:8" ht="15">
      <c r="A884" s="1"/>
      <c r="B884" s="1568" t="s">
        <v>2377</v>
      </c>
      <c r="C884" s="1568"/>
      <c r="D884" s="1568"/>
      <c r="E884" s="1568"/>
      <c r="F884" s="1568"/>
      <c r="G884" s="1568"/>
      <c r="H884" s="1568"/>
    </row>
    <row r="885" spans="1:8" ht="31.5">
      <c r="A885" s="1"/>
      <c r="B885" s="68" t="s">
        <v>3156</v>
      </c>
      <c r="C885" s="68" t="s">
        <v>3157</v>
      </c>
      <c r="D885" s="68" t="s">
        <v>3158</v>
      </c>
      <c r="E885" s="68" t="s">
        <v>3159</v>
      </c>
      <c r="F885" s="68" t="s">
        <v>3160</v>
      </c>
      <c r="G885" s="68" t="s">
        <v>3161</v>
      </c>
      <c r="H885" s="68" t="s">
        <v>1586</v>
      </c>
    </row>
    <row r="886" spans="1:8" ht="17.25">
      <c r="A886" s="1"/>
      <c r="B886" s="1564" t="s">
        <v>1587</v>
      </c>
      <c r="C886" s="58" t="s">
        <v>558</v>
      </c>
      <c r="D886" s="41">
        <v>0.5</v>
      </c>
      <c r="E886" s="55" t="s">
        <v>1589</v>
      </c>
      <c r="F886" s="107">
        <f>'update Rate'!O6</f>
        <v>1330</v>
      </c>
      <c r="G886" s="110">
        <f t="shared" ref="G886:G896" si="28">FLOOR(D886*F886,0.01)</f>
        <v>665</v>
      </c>
      <c r="H886" s="108"/>
    </row>
    <row r="887" spans="1:8" ht="17.25">
      <c r="A887" s="1"/>
      <c r="B887" s="1563"/>
      <c r="C887" s="53" t="s">
        <v>1530</v>
      </c>
      <c r="D887" s="42">
        <v>3.5</v>
      </c>
      <c r="E887" s="53" t="s">
        <v>1589</v>
      </c>
      <c r="F887" s="109">
        <f>'update Rate'!O5</f>
        <v>1000</v>
      </c>
      <c r="G887" s="109">
        <f t="shared" si="28"/>
        <v>3500</v>
      </c>
      <c r="H887" s="121">
        <f>SUM(G886+G887)</f>
        <v>4165</v>
      </c>
    </row>
    <row r="888" spans="1:8" ht="17.25">
      <c r="A888" s="1"/>
      <c r="B888" s="1564" t="s">
        <v>2185</v>
      </c>
      <c r="C888" s="55" t="s">
        <v>1533</v>
      </c>
      <c r="D888" s="239">
        <v>0.4</v>
      </c>
      <c r="E888" s="55" t="s">
        <v>750</v>
      </c>
      <c r="F888" s="110">
        <f>'update Rate'!O16</f>
        <v>13030.999999999998</v>
      </c>
      <c r="G888" s="110">
        <f t="shared" si="28"/>
        <v>5212.4000000000005</v>
      </c>
      <c r="H888" s="108"/>
    </row>
    <row r="889" spans="1:8" ht="17.25">
      <c r="A889" s="1"/>
      <c r="B889" s="1565"/>
      <c r="C889" s="21" t="s">
        <v>599</v>
      </c>
      <c r="D889" s="240">
        <v>0.56999999999999995</v>
      </c>
      <c r="E889" s="53" t="s">
        <v>2378</v>
      </c>
      <c r="F889" s="109">
        <f>'update Rate'!O35</f>
        <v>3531</v>
      </c>
      <c r="G889" s="109">
        <f t="shared" si="28"/>
        <v>2012.67</v>
      </c>
      <c r="H889" s="9"/>
    </row>
    <row r="890" spans="1:8" ht="17.25">
      <c r="A890" s="1"/>
      <c r="B890" s="1565"/>
      <c r="C890" s="20" t="s">
        <v>600</v>
      </c>
      <c r="D890" s="42">
        <v>0.28999999999999998</v>
      </c>
      <c r="E890" s="53" t="s">
        <v>2378</v>
      </c>
      <c r="F890" s="109">
        <f>'update Rate'!O38</f>
        <v>3389.76</v>
      </c>
      <c r="G890" s="109">
        <f t="shared" si="28"/>
        <v>983.03</v>
      </c>
      <c r="H890" s="121"/>
    </row>
    <row r="891" spans="1:8" ht="17.25">
      <c r="A891" s="1"/>
      <c r="B891" s="1565"/>
      <c r="C891" s="53" t="s">
        <v>2049</v>
      </c>
      <c r="D891" s="52">
        <v>0.42499999999999999</v>
      </c>
      <c r="E891" s="53" t="s">
        <v>2378</v>
      </c>
      <c r="F891" s="109">
        <f>'update Rate'!O10</f>
        <v>3389.76</v>
      </c>
      <c r="G891" s="109">
        <f t="shared" si="28"/>
        <v>1440.64</v>
      </c>
      <c r="H891" s="121"/>
    </row>
    <row r="892" spans="1:8" ht="17.25">
      <c r="A892" s="1"/>
      <c r="B892" s="1565"/>
      <c r="C892" s="53" t="s">
        <v>3525</v>
      </c>
      <c r="D892" s="42">
        <v>200</v>
      </c>
      <c r="E892" s="53" t="s">
        <v>3526</v>
      </c>
      <c r="F892" s="109">
        <f>'update Rate'!O486</f>
        <v>0.28000000000000003</v>
      </c>
      <c r="G892" s="109">
        <f t="shared" si="28"/>
        <v>56</v>
      </c>
      <c r="H892" s="121"/>
    </row>
    <row r="893" spans="1:8" ht="17.25">
      <c r="A893" s="1"/>
      <c r="B893" s="1565"/>
      <c r="C893" s="53" t="s">
        <v>3537</v>
      </c>
      <c r="D893" s="42">
        <v>3</v>
      </c>
      <c r="E893" s="53" t="s">
        <v>3526</v>
      </c>
      <c r="F893" s="109">
        <f>'update Rate'!O462</f>
        <v>172.56637168141594</v>
      </c>
      <c r="G893" s="109">
        <f t="shared" si="28"/>
        <v>517.69000000000005</v>
      </c>
      <c r="H893" s="121"/>
    </row>
    <row r="894" spans="1:8" ht="17.25">
      <c r="A894" s="1"/>
      <c r="B894" s="1565"/>
      <c r="C894" s="56" t="s">
        <v>3555</v>
      </c>
      <c r="D894" s="43">
        <v>0.1</v>
      </c>
      <c r="E894" s="56" t="s">
        <v>3526</v>
      </c>
      <c r="F894" s="109">
        <f>'update Rate'!O463</f>
        <v>174.33628318584073</v>
      </c>
      <c r="G894" s="109">
        <f t="shared" si="28"/>
        <v>17.43</v>
      </c>
      <c r="H894" s="123">
        <f>SUM(G888:G894)</f>
        <v>10239.86</v>
      </c>
    </row>
    <row r="895" spans="1:8" ht="17.25">
      <c r="A895" s="1"/>
      <c r="B895" s="1562" t="s">
        <v>1994</v>
      </c>
      <c r="C895" s="55" t="s">
        <v>3553</v>
      </c>
      <c r="D895" s="41">
        <v>0.6</v>
      </c>
      <c r="E895" s="55" t="s">
        <v>2635</v>
      </c>
      <c r="F895" s="110">
        <f>'update Rate'!O489</f>
        <v>376</v>
      </c>
      <c r="G895" s="110">
        <f t="shared" si="28"/>
        <v>225.6</v>
      </c>
      <c r="H895" s="121"/>
    </row>
    <row r="896" spans="1:8" ht="17.25">
      <c r="A896" s="1"/>
      <c r="B896" s="1604"/>
      <c r="C896" s="56" t="s">
        <v>3554</v>
      </c>
      <c r="D896" s="43">
        <v>0.25</v>
      </c>
      <c r="E896" s="56" t="s">
        <v>2635</v>
      </c>
      <c r="F896" s="63">
        <f>'update Rate'!O485</f>
        <v>100</v>
      </c>
      <c r="G896" s="63">
        <f t="shared" si="28"/>
        <v>25</v>
      </c>
      <c r="H896" s="123">
        <f>SUM(G895:G896)</f>
        <v>250.6</v>
      </c>
    </row>
    <row r="897" spans="1:8" ht="17.25">
      <c r="A897" s="1"/>
      <c r="B897" s="1"/>
      <c r="C897" s="1"/>
      <c r="D897" s="89"/>
      <c r="E897" s="1"/>
      <c r="F897" s="40" t="s">
        <v>1590</v>
      </c>
      <c r="G897" s="92"/>
      <c r="H897" s="63">
        <f>SUM(H886:H896)</f>
        <v>14655.460000000001</v>
      </c>
    </row>
    <row r="898" spans="1:8" ht="15.75">
      <c r="A898" s="1"/>
      <c r="B898" s="1" t="s">
        <v>3440</v>
      </c>
      <c r="C898" s="1"/>
      <c r="D898" s="1"/>
      <c r="E898" s="1"/>
      <c r="F898" s="40" t="s">
        <v>1571</v>
      </c>
      <c r="G898" s="92"/>
      <c r="H898" s="99">
        <f>FLOOR(H897*0.15,0.01)</f>
        <v>2198.31</v>
      </c>
    </row>
    <row r="899" spans="1:8" ht="15.75">
      <c r="A899" s="27" t="s">
        <v>3197</v>
      </c>
      <c r="B899" s="99">
        <f>+H899</f>
        <v>16853.77</v>
      </c>
      <c r="C899" s="1" t="s">
        <v>3198</v>
      </c>
      <c r="D899" s="1"/>
      <c r="E899" s="1"/>
      <c r="F899" s="40" t="s">
        <v>1593</v>
      </c>
      <c r="G899" s="92"/>
      <c r="H899" s="99">
        <f>SUM(H897:H898)</f>
        <v>16853.77</v>
      </c>
    </row>
    <row r="900" spans="1:8" ht="15.75">
      <c r="A900" s="27"/>
      <c r="B900" s="141"/>
      <c r="C900" s="1"/>
      <c r="D900" s="1"/>
      <c r="E900" s="1"/>
      <c r="F900" s="40"/>
      <c r="G900" s="92"/>
      <c r="H900" s="141"/>
    </row>
    <row r="901" spans="1:8" ht="15.75">
      <c r="A901" s="27"/>
      <c r="B901" s="141"/>
      <c r="C901" s="1"/>
      <c r="D901" s="1"/>
      <c r="E901" s="1"/>
      <c r="F901" s="40"/>
      <c r="G901" s="92"/>
      <c r="H901" s="141"/>
    </row>
    <row r="902" spans="1:8" ht="15.75">
      <c r="A902" s="27"/>
      <c r="B902" s="141"/>
      <c r="C902" s="1"/>
      <c r="D902" s="1"/>
      <c r="E902" s="1"/>
      <c r="F902" s="40"/>
      <c r="G902" s="92"/>
      <c r="H902" s="141"/>
    </row>
    <row r="903" spans="1:8" ht="15.75">
      <c r="A903" s="27"/>
      <c r="B903" s="141"/>
      <c r="C903" s="1"/>
      <c r="D903" s="1"/>
      <c r="E903" s="1"/>
      <c r="F903" s="40"/>
      <c r="G903" s="92"/>
      <c r="H903" s="141"/>
    </row>
    <row r="904" spans="1:8" ht="15.75">
      <c r="A904" s="27"/>
      <c r="B904" s="141"/>
      <c r="C904" s="1"/>
      <c r="D904" s="1"/>
      <c r="E904" s="1"/>
      <c r="F904" s="40"/>
      <c r="G904" s="92"/>
      <c r="H904" s="141"/>
    </row>
    <row r="905" spans="1:8" ht="15">
      <c r="A905" s="1"/>
      <c r="B905" s="1"/>
      <c r="C905" s="1"/>
      <c r="D905" s="1"/>
      <c r="E905" s="1"/>
      <c r="F905" s="1"/>
      <c r="G905" s="1"/>
      <c r="H905" s="1"/>
    </row>
    <row r="906" spans="1:8" ht="19.5">
      <c r="A906" s="262">
        <f>+A881+1</f>
        <v>54</v>
      </c>
      <c r="B906" s="1567" t="s">
        <v>3556</v>
      </c>
      <c r="C906" s="1567"/>
      <c r="D906" s="1567"/>
      <c r="E906" s="1567"/>
      <c r="F906" s="1567"/>
      <c r="G906" s="1567"/>
      <c r="H906" s="1567"/>
    </row>
    <row r="907" spans="1:8" ht="19.5">
      <c r="A907" s="588" t="s">
        <v>3564</v>
      </c>
      <c r="B907" s="1567" t="s">
        <v>1400</v>
      </c>
      <c r="C907" s="1567"/>
      <c r="D907" s="1567"/>
      <c r="E907" s="1567"/>
      <c r="F907" s="1567"/>
      <c r="G907" s="1567"/>
      <c r="H907" s="1567"/>
    </row>
    <row r="908" spans="1:8" ht="19.5">
      <c r="A908" s="1"/>
      <c r="B908" s="1584" t="s">
        <v>1407</v>
      </c>
      <c r="C908" s="1567"/>
      <c r="D908" s="1567"/>
      <c r="E908" s="1567"/>
      <c r="F908" s="1567"/>
      <c r="G908" s="1567"/>
      <c r="H908" s="1567"/>
    </row>
    <row r="909" spans="1:8" ht="15">
      <c r="A909" s="1"/>
      <c r="B909" s="1568" t="s">
        <v>2377</v>
      </c>
      <c r="C909" s="1568"/>
      <c r="D909" s="1568"/>
      <c r="E909" s="1568"/>
      <c r="F909" s="1568"/>
      <c r="G909" s="1568"/>
      <c r="H909" s="1568"/>
    </row>
    <row r="910" spans="1:8" ht="31.5">
      <c r="A910" s="1"/>
      <c r="B910" s="68" t="s">
        <v>3156</v>
      </c>
      <c r="C910" s="68" t="s">
        <v>3157</v>
      </c>
      <c r="D910" s="68" t="s">
        <v>3158</v>
      </c>
      <c r="E910" s="68" t="s">
        <v>3159</v>
      </c>
      <c r="F910" s="68" t="s">
        <v>3160</v>
      </c>
      <c r="G910" s="68" t="s">
        <v>3161</v>
      </c>
      <c r="H910" s="68" t="s">
        <v>1586</v>
      </c>
    </row>
    <row r="911" spans="1:8" ht="17.25">
      <c r="A911" s="1"/>
      <c r="B911" s="1564" t="s">
        <v>1587</v>
      </c>
      <c r="C911" s="58" t="s">
        <v>558</v>
      </c>
      <c r="D911" s="41">
        <v>0.5</v>
      </c>
      <c r="E911" s="55" t="s">
        <v>1589</v>
      </c>
      <c r="F911" s="107">
        <f>'update Rate'!O6</f>
        <v>1330</v>
      </c>
      <c r="G911" s="110">
        <f t="shared" ref="G911:G921" si="29">FLOOR(D911*F911,0.01)</f>
        <v>665</v>
      </c>
      <c r="H911" s="108"/>
    </row>
    <row r="912" spans="1:8" ht="17.25">
      <c r="A912" s="1"/>
      <c r="B912" s="1563"/>
      <c r="C912" s="53" t="s">
        <v>1530</v>
      </c>
      <c r="D912" s="42">
        <v>3.5</v>
      </c>
      <c r="E912" s="53" t="s">
        <v>1589</v>
      </c>
      <c r="F912" s="109">
        <f>'update Rate'!O5</f>
        <v>1000</v>
      </c>
      <c r="G912" s="109">
        <f t="shared" si="29"/>
        <v>3500</v>
      </c>
      <c r="H912" s="121">
        <f>SUM(G911+G912)</f>
        <v>4165</v>
      </c>
    </row>
    <row r="913" spans="1:8" ht="17.25">
      <c r="A913" s="1"/>
      <c r="B913" s="1564" t="s">
        <v>2185</v>
      </c>
      <c r="C913" s="55" t="s">
        <v>1533</v>
      </c>
      <c r="D913" s="239">
        <v>0.61</v>
      </c>
      <c r="E913" s="55" t="s">
        <v>750</v>
      </c>
      <c r="F913" s="110">
        <f>'update Rate'!O16</f>
        <v>13030.999999999998</v>
      </c>
      <c r="G913" s="110">
        <f t="shared" si="29"/>
        <v>7948.91</v>
      </c>
      <c r="H913" s="108"/>
    </row>
    <row r="914" spans="1:8" ht="17.25">
      <c r="A914" s="1"/>
      <c r="B914" s="1565"/>
      <c r="C914" s="21" t="s">
        <v>599</v>
      </c>
      <c r="D914" s="240">
        <v>0.64</v>
      </c>
      <c r="E914" s="53" t="s">
        <v>2378</v>
      </c>
      <c r="F914" s="109">
        <f>'update Rate'!O35</f>
        <v>3531</v>
      </c>
      <c r="G914" s="109">
        <f t="shared" si="29"/>
        <v>2259.84</v>
      </c>
      <c r="H914" s="9"/>
    </row>
    <row r="915" spans="1:8" ht="17.25">
      <c r="A915" s="1"/>
      <c r="B915" s="1565"/>
      <c r="C915" s="20" t="s">
        <v>600</v>
      </c>
      <c r="D915" s="42">
        <v>0.21</v>
      </c>
      <c r="E915" s="53" t="s">
        <v>2378</v>
      </c>
      <c r="F915" s="109">
        <f>'update Rate'!O38</f>
        <v>3389.76</v>
      </c>
      <c r="G915" s="109">
        <f t="shared" si="29"/>
        <v>711.84</v>
      </c>
      <c r="H915" s="121"/>
    </row>
    <row r="916" spans="1:8" ht="17.25">
      <c r="A916" s="1"/>
      <c r="B916" s="1565"/>
      <c r="C916" s="53" t="s">
        <v>2049</v>
      </c>
      <c r="D916" s="52">
        <v>0.42499999999999999</v>
      </c>
      <c r="E916" s="53" t="s">
        <v>2378</v>
      </c>
      <c r="F916" s="109">
        <f>'update Rate'!O10</f>
        <v>3389.76</v>
      </c>
      <c r="G916" s="109">
        <f t="shared" si="29"/>
        <v>1440.64</v>
      </c>
      <c r="H916" s="121"/>
    </row>
    <row r="917" spans="1:8" ht="17.25">
      <c r="A917" s="1"/>
      <c r="B917" s="1565"/>
      <c r="C917" s="53" t="s">
        <v>3525</v>
      </c>
      <c r="D917" s="42">
        <v>300</v>
      </c>
      <c r="E917" s="53" t="s">
        <v>3526</v>
      </c>
      <c r="F917" s="109">
        <f>'update Rate'!O486</f>
        <v>0.28000000000000003</v>
      </c>
      <c r="G917" s="109">
        <f t="shared" si="29"/>
        <v>84</v>
      </c>
      <c r="H917" s="121"/>
    </row>
    <row r="918" spans="1:8" ht="17.25">
      <c r="A918" s="1"/>
      <c r="B918" s="1565"/>
      <c r="C918" s="53" t="s">
        <v>3537</v>
      </c>
      <c r="D918" s="42">
        <v>3</v>
      </c>
      <c r="E918" s="53" t="s">
        <v>3526</v>
      </c>
      <c r="F918" s="109">
        <f>'update Rate'!O462</f>
        <v>172.56637168141594</v>
      </c>
      <c r="G918" s="109">
        <f t="shared" si="29"/>
        <v>517.69000000000005</v>
      </c>
      <c r="H918" s="121"/>
    </row>
    <row r="919" spans="1:8" ht="17.25">
      <c r="A919" s="1"/>
      <c r="B919" s="1565"/>
      <c r="C919" s="56" t="s">
        <v>3555</v>
      </c>
      <c r="D919" s="43">
        <v>0.1</v>
      </c>
      <c r="E919" s="56" t="s">
        <v>3526</v>
      </c>
      <c r="F919" s="109">
        <f>'update Rate'!O463</f>
        <v>174.33628318584073</v>
      </c>
      <c r="G919" s="109">
        <f t="shared" si="29"/>
        <v>17.43</v>
      </c>
      <c r="H919" s="123">
        <f>SUM(G913:G919)</f>
        <v>12980.35</v>
      </c>
    </row>
    <row r="920" spans="1:8" ht="17.25">
      <c r="A920" s="1"/>
      <c r="B920" s="1562" t="s">
        <v>1994</v>
      </c>
      <c r="C920" s="55" t="s">
        <v>3553</v>
      </c>
      <c r="D920" s="41">
        <v>0.6</v>
      </c>
      <c r="E920" s="55" t="s">
        <v>2635</v>
      </c>
      <c r="F920" s="110">
        <f>'update Rate'!O489</f>
        <v>376</v>
      </c>
      <c r="G920" s="110">
        <f t="shared" si="29"/>
        <v>225.6</v>
      </c>
      <c r="H920" s="121"/>
    </row>
    <row r="921" spans="1:8" ht="17.25">
      <c r="A921" s="1"/>
      <c r="B921" s="1604"/>
      <c r="C921" s="56" t="s">
        <v>3554</v>
      </c>
      <c r="D921" s="43">
        <v>0.25</v>
      </c>
      <c r="E921" s="56" t="s">
        <v>2635</v>
      </c>
      <c r="F921" s="63">
        <f>'update Rate'!O485</f>
        <v>100</v>
      </c>
      <c r="G921" s="63">
        <f t="shared" si="29"/>
        <v>25</v>
      </c>
      <c r="H921" s="123">
        <f>SUM(G920:G921)</f>
        <v>250.6</v>
      </c>
    </row>
    <row r="922" spans="1:8" ht="17.25">
      <c r="A922" s="1"/>
      <c r="B922" s="1"/>
      <c r="C922" s="1"/>
      <c r="D922" s="89"/>
      <c r="E922" s="1"/>
      <c r="F922" s="40" t="s">
        <v>1590</v>
      </c>
      <c r="G922" s="92"/>
      <c r="H922" s="63">
        <f>SUM(H911:H921)</f>
        <v>17395.949999999997</v>
      </c>
    </row>
    <row r="923" spans="1:8" ht="15.75">
      <c r="A923" s="1"/>
      <c r="B923" s="1" t="s">
        <v>3440</v>
      </c>
      <c r="C923" s="1"/>
      <c r="D923" s="1"/>
      <c r="E923" s="1"/>
      <c r="F923" s="40" t="s">
        <v>1571</v>
      </c>
      <c r="G923" s="92"/>
      <c r="H923" s="99">
        <f>FLOOR(H922*0.15,0.01)</f>
        <v>2609.39</v>
      </c>
    </row>
    <row r="924" spans="1:8" ht="15.75">
      <c r="A924" s="27" t="s">
        <v>3197</v>
      </c>
      <c r="B924" s="99">
        <f>+H924</f>
        <v>20005.339999999997</v>
      </c>
      <c r="C924" s="1" t="s">
        <v>3198</v>
      </c>
      <c r="D924" s="1"/>
      <c r="E924" s="1"/>
      <c r="F924" s="40" t="s">
        <v>1593</v>
      </c>
      <c r="G924" s="92"/>
      <c r="H924" s="99">
        <f>SUM(H922:H923)</f>
        <v>20005.339999999997</v>
      </c>
    </row>
    <row r="925" spans="1:8" ht="15.75">
      <c r="A925" s="27"/>
      <c r="B925" s="141"/>
      <c r="C925" s="1"/>
      <c r="D925" s="1"/>
      <c r="E925" s="1"/>
      <c r="F925" s="40"/>
      <c r="G925" s="92"/>
      <c r="H925" s="141"/>
    </row>
    <row r="926" spans="1:8" ht="19.5">
      <c r="A926" s="262">
        <f>+A906+1</f>
        <v>55</v>
      </c>
      <c r="B926" s="1567" t="s">
        <v>3561</v>
      </c>
      <c r="C926" s="1567"/>
      <c r="D926" s="1567"/>
      <c r="E926" s="1567"/>
      <c r="F926" s="1567"/>
      <c r="G926" s="1567"/>
      <c r="H926" s="1567"/>
    </row>
    <row r="927" spans="1:8" ht="19.5">
      <c r="A927" s="588" t="s">
        <v>3563</v>
      </c>
      <c r="B927" s="1567" t="s">
        <v>3558</v>
      </c>
      <c r="C927" s="1567"/>
      <c r="D927" s="1567"/>
      <c r="E927" s="1567"/>
      <c r="F927" s="1567"/>
      <c r="G927" s="1567"/>
      <c r="H927" s="1567"/>
    </row>
    <row r="928" spans="1:8" ht="19.5">
      <c r="A928" s="1"/>
      <c r="B928" s="1584" t="s">
        <v>1407</v>
      </c>
      <c r="C928" s="1567"/>
      <c r="D928" s="1567"/>
      <c r="E928" s="1567"/>
      <c r="F928" s="1567"/>
      <c r="G928" s="1567"/>
      <c r="H928" s="1567"/>
    </row>
    <row r="929" spans="1:8" ht="15">
      <c r="A929" s="1"/>
      <c r="B929" s="1568" t="s">
        <v>2377</v>
      </c>
      <c r="C929" s="1568"/>
      <c r="D929" s="1568"/>
      <c r="E929" s="1568"/>
      <c r="F929" s="1568"/>
      <c r="G929" s="1568"/>
      <c r="H929" s="1568"/>
    </row>
    <row r="930" spans="1:8" ht="31.5">
      <c r="A930" s="1"/>
      <c r="B930" s="68" t="s">
        <v>3156</v>
      </c>
      <c r="C930" s="68" t="s">
        <v>3157</v>
      </c>
      <c r="D930" s="68" t="s">
        <v>3158</v>
      </c>
      <c r="E930" s="68" t="s">
        <v>3159</v>
      </c>
      <c r="F930" s="68" t="s">
        <v>3160</v>
      </c>
      <c r="G930" s="68" t="s">
        <v>3161</v>
      </c>
      <c r="H930" s="68" t="s">
        <v>1586</v>
      </c>
    </row>
    <row r="931" spans="1:8" ht="17.25">
      <c r="A931" s="1"/>
      <c r="B931" s="1564" t="s">
        <v>1587</v>
      </c>
      <c r="C931" s="58" t="s">
        <v>558</v>
      </c>
      <c r="D931" s="41">
        <v>0.5</v>
      </c>
      <c r="E931" s="55" t="s">
        <v>1589</v>
      </c>
      <c r="F931" s="107">
        <f>'update Rate'!O6</f>
        <v>1330</v>
      </c>
      <c r="G931" s="110">
        <f t="shared" ref="G931:G942" si="30">FLOOR(D931*F931,0.01)</f>
        <v>665</v>
      </c>
      <c r="H931" s="108"/>
    </row>
    <row r="932" spans="1:8" ht="17.25">
      <c r="A932" s="1"/>
      <c r="B932" s="1563"/>
      <c r="C932" s="53" t="s">
        <v>1530</v>
      </c>
      <c r="D932" s="42">
        <v>3.5</v>
      </c>
      <c r="E932" s="53" t="s">
        <v>1589</v>
      </c>
      <c r="F932" s="109">
        <f>'update Rate'!O5</f>
        <v>1000</v>
      </c>
      <c r="G932" s="109">
        <f t="shared" si="30"/>
        <v>3500</v>
      </c>
      <c r="H932" s="121">
        <f>SUM(G931+G932)</f>
        <v>4165</v>
      </c>
    </row>
    <row r="933" spans="1:8" ht="17.25">
      <c r="A933" s="1"/>
      <c r="B933" s="1564" t="s">
        <v>2185</v>
      </c>
      <c r="C933" s="55" t="s">
        <v>1533</v>
      </c>
      <c r="D933" s="239">
        <v>0.6</v>
      </c>
      <c r="E933" s="55" t="s">
        <v>750</v>
      </c>
      <c r="F933" s="110">
        <f>'update Rate'!O16</f>
        <v>13030.999999999998</v>
      </c>
      <c r="G933" s="110">
        <f t="shared" si="30"/>
        <v>7818.6</v>
      </c>
      <c r="H933" s="108"/>
    </row>
    <row r="934" spans="1:8" ht="17.25">
      <c r="A934" s="1"/>
      <c r="B934" s="1565"/>
      <c r="C934" s="54" t="s">
        <v>3562</v>
      </c>
      <c r="D934" s="240">
        <v>0.82499999999999996</v>
      </c>
      <c r="E934" s="53" t="s">
        <v>2378</v>
      </c>
      <c r="F934" s="109">
        <f>'update Rate'!O38</f>
        <v>3389.76</v>
      </c>
      <c r="G934" s="109">
        <f t="shared" si="30"/>
        <v>2796.55</v>
      </c>
      <c r="H934" s="9"/>
    </row>
    <row r="935" spans="1:8" ht="17.25">
      <c r="A935" s="1"/>
      <c r="B935" s="1565"/>
      <c r="C935" s="53" t="s">
        <v>2049</v>
      </c>
      <c r="D935" s="52">
        <v>0.41199999999999998</v>
      </c>
      <c r="E935" s="53" t="s">
        <v>2378</v>
      </c>
      <c r="F935" s="109">
        <f>'update Rate'!O10</f>
        <v>3389.76</v>
      </c>
      <c r="G935" s="109">
        <f t="shared" si="30"/>
        <v>1396.58</v>
      </c>
      <c r="H935" s="121"/>
    </row>
    <row r="936" spans="1:8" ht="17.25">
      <c r="A936" s="1"/>
      <c r="B936" s="1565"/>
      <c r="C936" s="53" t="s">
        <v>3559</v>
      </c>
      <c r="D936" s="42">
        <v>12</v>
      </c>
      <c r="E936" s="53" t="s">
        <v>3526</v>
      </c>
      <c r="F936" s="109">
        <f>'update Rate'!O464</f>
        <v>266</v>
      </c>
      <c r="G936" s="109">
        <f t="shared" si="30"/>
        <v>3192</v>
      </c>
      <c r="H936" s="121"/>
    </row>
    <row r="937" spans="1:8" ht="17.25">
      <c r="A937" s="1"/>
      <c r="B937" s="1565"/>
      <c r="C937" s="53" t="s">
        <v>3560</v>
      </c>
      <c r="D937" s="42">
        <v>40</v>
      </c>
      <c r="E937" s="53" t="s">
        <v>2920</v>
      </c>
      <c r="F937" s="109">
        <f>'update Rate'!O465</f>
        <v>289</v>
      </c>
      <c r="G937" s="109">
        <f t="shared" si="30"/>
        <v>11560</v>
      </c>
      <c r="H937" s="121"/>
    </row>
    <row r="938" spans="1:8" ht="17.25">
      <c r="A938" s="1"/>
      <c r="B938" s="1565"/>
      <c r="C938" s="53" t="s">
        <v>3525</v>
      </c>
      <c r="D938" s="42">
        <v>150</v>
      </c>
      <c r="E938" s="53" t="s">
        <v>3526</v>
      </c>
      <c r="F938" s="109">
        <f>'update Rate'!O486</f>
        <v>0.28000000000000003</v>
      </c>
      <c r="G938" s="109">
        <f t="shared" si="30"/>
        <v>42</v>
      </c>
      <c r="H938" s="121"/>
    </row>
    <row r="939" spans="1:8" ht="17.25">
      <c r="A939" s="1"/>
      <c r="B939" s="1565"/>
      <c r="C939" s="53" t="s">
        <v>3537</v>
      </c>
      <c r="D939" s="42">
        <v>3</v>
      </c>
      <c r="E939" s="53" t="s">
        <v>3526</v>
      </c>
      <c r="F939" s="109">
        <f>'update Rate'!O462</f>
        <v>172.56637168141594</v>
      </c>
      <c r="G939" s="109">
        <f t="shared" si="30"/>
        <v>517.69000000000005</v>
      </c>
      <c r="H939" s="121"/>
    </row>
    <row r="940" spans="1:8" ht="17.25">
      <c r="A940" s="1"/>
      <c r="B940" s="1565"/>
      <c r="C940" s="56" t="s">
        <v>3555</v>
      </c>
      <c r="D940" s="43">
        <v>0.1</v>
      </c>
      <c r="E940" s="56" t="s">
        <v>3526</v>
      </c>
      <c r="F940" s="109">
        <f>'update Rate'!O463</f>
        <v>174.33628318584073</v>
      </c>
      <c r="G940" s="109">
        <f t="shared" si="30"/>
        <v>17.43</v>
      </c>
      <c r="H940" s="123">
        <f>SUM(G933:G940)</f>
        <v>27340.850000000002</v>
      </c>
    </row>
    <row r="941" spans="1:8" ht="17.25">
      <c r="A941" s="1"/>
      <c r="B941" s="1562" t="s">
        <v>1994</v>
      </c>
      <c r="C941" s="55" t="s">
        <v>3553</v>
      </c>
      <c r="D941" s="41">
        <v>0.6</v>
      </c>
      <c r="E941" s="55" t="s">
        <v>2635</v>
      </c>
      <c r="F941" s="110">
        <f>'update Rate'!O489</f>
        <v>376</v>
      </c>
      <c r="G941" s="110">
        <f t="shared" si="30"/>
        <v>225.6</v>
      </c>
      <c r="H941" s="121"/>
    </row>
    <row r="942" spans="1:8" ht="17.25">
      <c r="A942" s="1"/>
      <c r="B942" s="1604"/>
      <c r="C942" s="56" t="s">
        <v>3554</v>
      </c>
      <c r="D942" s="43">
        <v>0.25</v>
      </c>
      <c r="E942" s="56" t="s">
        <v>2635</v>
      </c>
      <c r="F942" s="63">
        <f>'update Rate'!O485</f>
        <v>100</v>
      </c>
      <c r="G942" s="63">
        <f t="shared" si="30"/>
        <v>25</v>
      </c>
      <c r="H942" s="123">
        <f>SUM(G941:G942)</f>
        <v>250.6</v>
      </c>
    </row>
    <row r="943" spans="1:8" ht="17.25">
      <c r="A943" s="1"/>
      <c r="B943" s="1"/>
      <c r="C943" s="1"/>
      <c r="D943" s="89"/>
      <c r="E943" s="1"/>
      <c r="F943" s="40" t="s">
        <v>1590</v>
      </c>
      <c r="G943" s="92"/>
      <c r="H943" s="63">
        <f>SUM(H931:H942)</f>
        <v>31756.45</v>
      </c>
    </row>
    <row r="944" spans="1:8" ht="15.75">
      <c r="A944" s="1"/>
      <c r="B944" s="1" t="s">
        <v>3440</v>
      </c>
      <c r="C944" s="1"/>
      <c r="D944" s="1"/>
      <c r="E944" s="1"/>
      <c r="F944" s="40" t="s">
        <v>1571</v>
      </c>
      <c r="G944" s="92"/>
      <c r="H944" s="99">
        <f>FLOOR(H943*0.15,0.01)</f>
        <v>4763.46</v>
      </c>
    </row>
    <row r="945" spans="1:8" ht="15.75">
      <c r="A945" s="27" t="s">
        <v>3197</v>
      </c>
      <c r="B945" s="99">
        <f>+H945</f>
        <v>36519.910000000003</v>
      </c>
      <c r="C945" s="1" t="s">
        <v>3198</v>
      </c>
      <c r="D945" s="1"/>
      <c r="E945" s="1"/>
      <c r="F945" s="40" t="s">
        <v>1593</v>
      </c>
      <c r="G945" s="92"/>
      <c r="H945" s="99">
        <f>SUM(H943:H944)</f>
        <v>36519.910000000003</v>
      </c>
    </row>
    <row r="946" spans="1:8" ht="15.75">
      <c r="A946" s="27"/>
      <c r="B946" s="141"/>
      <c r="C946" s="1"/>
      <c r="D946" s="1"/>
      <c r="E946" s="1"/>
      <c r="F946" s="40"/>
      <c r="G946" s="92"/>
      <c r="H946" s="141"/>
    </row>
    <row r="947" spans="1:8" ht="15.75">
      <c r="A947" s="27"/>
      <c r="B947" s="141"/>
      <c r="C947" s="1"/>
      <c r="D947" s="1"/>
      <c r="E947" s="1"/>
      <c r="F947" s="40"/>
      <c r="G947" s="92"/>
      <c r="H947" s="141"/>
    </row>
    <row r="948" spans="1:8" ht="15.75">
      <c r="A948" s="27"/>
      <c r="B948" s="141"/>
      <c r="C948" s="1"/>
      <c r="D948" s="1"/>
      <c r="E948" s="1"/>
      <c r="F948" s="40"/>
      <c r="G948" s="92"/>
      <c r="H948" s="141"/>
    </row>
    <row r="949" spans="1:8" ht="15.75">
      <c r="A949" s="27"/>
      <c r="B949" s="141"/>
      <c r="C949" s="1"/>
      <c r="D949" s="1"/>
      <c r="E949" s="1"/>
      <c r="F949" s="40"/>
      <c r="G949" s="92"/>
      <c r="H949" s="141"/>
    </row>
    <row r="950" spans="1:8" ht="15.75">
      <c r="A950" s="27"/>
      <c r="B950" s="141"/>
      <c r="C950" s="1"/>
      <c r="D950" s="1"/>
      <c r="E950" s="1"/>
      <c r="F950" s="40"/>
      <c r="G950" s="92"/>
      <c r="H950" s="141"/>
    </row>
    <row r="951" spans="1:8" ht="15.75">
      <c r="A951" s="27"/>
      <c r="B951" s="141"/>
      <c r="C951" s="1"/>
      <c r="D951" s="1"/>
      <c r="E951" s="1"/>
      <c r="F951" s="40"/>
      <c r="G951" s="92"/>
      <c r="H951" s="141"/>
    </row>
    <row r="952" spans="1:8" ht="15.75">
      <c r="A952" s="27"/>
      <c r="B952" s="141"/>
      <c r="C952" s="1"/>
      <c r="D952" s="1"/>
      <c r="E952" s="1"/>
      <c r="F952" s="40"/>
      <c r="G952" s="92"/>
      <c r="H952" s="141"/>
    </row>
    <row r="953" spans="1:8" ht="19.5">
      <c r="A953" s="262">
        <f>+A926+1</f>
        <v>56</v>
      </c>
      <c r="B953" s="1567" t="s">
        <v>3830</v>
      </c>
      <c r="C953" s="1567"/>
      <c r="D953" s="1567"/>
      <c r="E953" s="1567"/>
      <c r="F953" s="1567"/>
      <c r="G953" s="1567"/>
      <c r="H953" s="1567"/>
    </row>
    <row r="954" spans="1:8" ht="19.5">
      <c r="A954" s="588" t="s">
        <v>3565</v>
      </c>
      <c r="B954" s="1567" t="s">
        <v>3831</v>
      </c>
      <c r="C954" s="1567"/>
      <c r="D954" s="1567"/>
      <c r="E954" s="1567"/>
      <c r="F954" s="1567"/>
      <c r="G954" s="1567"/>
      <c r="H954" s="1567"/>
    </row>
    <row r="955" spans="1:8" ht="15">
      <c r="A955" s="1"/>
      <c r="B955" s="1568" t="s">
        <v>2377</v>
      </c>
      <c r="C955" s="1568"/>
      <c r="D955" s="1568"/>
      <c r="E955" s="1568"/>
      <c r="F955" s="1568"/>
      <c r="G955" s="1568"/>
      <c r="H955" s="1568"/>
    </row>
    <row r="956" spans="1:8" ht="31.5">
      <c r="A956" s="1"/>
      <c r="B956" s="68" t="s">
        <v>3156</v>
      </c>
      <c r="C956" s="68" t="s">
        <v>3157</v>
      </c>
      <c r="D956" s="68" t="s">
        <v>3158</v>
      </c>
      <c r="E956" s="68" t="s">
        <v>3159</v>
      </c>
      <c r="F956" s="68" t="s">
        <v>3160</v>
      </c>
      <c r="G956" s="68" t="s">
        <v>3161</v>
      </c>
      <c r="H956" s="68" t="s">
        <v>1586</v>
      </c>
    </row>
    <row r="957" spans="1:8" ht="17.25">
      <c r="A957" s="1"/>
      <c r="B957" s="1564" t="s">
        <v>1587</v>
      </c>
      <c r="C957" s="58" t="s">
        <v>558</v>
      </c>
      <c r="D957" s="41">
        <v>0.5</v>
      </c>
      <c r="E957" s="55" t="s">
        <v>1589</v>
      </c>
      <c r="F957" s="107">
        <f>'update Rate'!O6</f>
        <v>1330</v>
      </c>
      <c r="G957" s="110">
        <f>FLOOR(D957*F957,0.01)</f>
        <v>665</v>
      </c>
      <c r="H957" s="108"/>
    </row>
    <row r="958" spans="1:8" ht="17.25">
      <c r="A958" s="1"/>
      <c r="B958" s="1563"/>
      <c r="C958" s="53" t="s">
        <v>1530</v>
      </c>
      <c r="D958" s="42">
        <v>3.5</v>
      </c>
      <c r="E958" s="53" t="s">
        <v>1589</v>
      </c>
      <c r="F958" s="109">
        <f>'update Rate'!O5</f>
        <v>1000</v>
      </c>
      <c r="G958" s="109">
        <f>FLOOR(D958*F958,0.01)</f>
        <v>3500</v>
      </c>
      <c r="H958" s="121">
        <f>SUM(G957+G958)</f>
        <v>4165</v>
      </c>
    </row>
    <row r="959" spans="1:8" ht="17.25">
      <c r="A959" s="1"/>
      <c r="B959" s="76" t="s">
        <v>2185</v>
      </c>
      <c r="C959" s="55" t="s">
        <v>3809</v>
      </c>
      <c r="D959" s="41">
        <v>1</v>
      </c>
      <c r="E959" s="55" t="s">
        <v>2378</v>
      </c>
      <c r="F959" s="110">
        <f>'update Rate'!O466</f>
        <v>13392.45</v>
      </c>
      <c r="G959" s="110">
        <f>FLOOR(D959*F959,0.01)</f>
        <v>13392.45</v>
      </c>
      <c r="H959" s="126">
        <f>+G959</f>
        <v>13392.45</v>
      </c>
    </row>
    <row r="960" spans="1:8" ht="31.5">
      <c r="A960" s="1"/>
      <c r="B960" s="599" t="s">
        <v>1994</v>
      </c>
      <c r="C960" s="64" t="s">
        <v>3554</v>
      </c>
      <c r="D960" s="44">
        <v>0.25</v>
      </c>
      <c r="E960" s="64" t="s">
        <v>2635</v>
      </c>
      <c r="F960" s="99">
        <f>'update Rate'!O485</f>
        <v>100</v>
      </c>
      <c r="G960" s="99">
        <f>FLOOR(D960*F960,0.01)</f>
        <v>25</v>
      </c>
      <c r="H960" s="126">
        <f>+G960</f>
        <v>25</v>
      </c>
    </row>
    <row r="961" spans="1:8" ht="17.25">
      <c r="A961" s="1"/>
      <c r="B961" s="1"/>
      <c r="C961" s="1"/>
      <c r="D961" s="89"/>
      <c r="E961" s="1"/>
      <c r="F961" s="40" t="s">
        <v>1590</v>
      </c>
      <c r="G961" s="92"/>
      <c r="H961" s="63">
        <f>SUM(H957:H960)</f>
        <v>17582.45</v>
      </c>
    </row>
    <row r="962" spans="1:8" ht="15.75">
      <c r="A962" s="1"/>
      <c r="B962" s="1" t="s">
        <v>3440</v>
      </c>
      <c r="C962" s="1"/>
      <c r="D962" s="1"/>
      <c r="E962" s="1"/>
      <c r="F962" s="40" t="s">
        <v>1571</v>
      </c>
      <c r="G962" s="92"/>
      <c r="H962" s="99">
        <f>FLOOR(H961*0.15,0.01)</f>
        <v>2637.36</v>
      </c>
    </row>
    <row r="963" spans="1:8" ht="15.75">
      <c r="A963" s="27" t="s">
        <v>3197</v>
      </c>
      <c r="B963" s="99">
        <f>+H963</f>
        <v>20219.810000000001</v>
      </c>
      <c r="C963" s="1" t="s">
        <v>3198</v>
      </c>
      <c r="D963" s="1"/>
      <c r="E963" s="1"/>
      <c r="F963" s="40" t="s">
        <v>1593</v>
      </c>
      <c r="G963" s="92"/>
      <c r="H963" s="99">
        <f>SUM(H961:H962)</f>
        <v>20219.810000000001</v>
      </c>
    </row>
    <row r="964" spans="1:8" ht="19.5">
      <c r="A964" s="262">
        <f>+A953+1</f>
        <v>57</v>
      </c>
      <c r="B964" s="1567" t="s">
        <v>3567</v>
      </c>
      <c r="C964" s="1567"/>
      <c r="D964" s="1567"/>
      <c r="E964" s="1567"/>
      <c r="F964" s="1567"/>
      <c r="G964" s="1567"/>
      <c r="H964" s="1567"/>
    </row>
    <row r="965" spans="1:8" ht="19.5">
      <c r="A965" s="588" t="s">
        <v>3566</v>
      </c>
      <c r="B965" s="1567" t="s">
        <v>3568</v>
      </c>
      <c r="C965" s="1567"/>
      <c r="D965" s="1567"/>
      <c r="E965" s="1567"/>
      <c r="F965" s="1567"/>
      <c r="G965" s="1567"/>
      <c r="H965" s="1567"/>
    </row>
    <row r="966" spans="1:8" ht="15">
      <c r="A966" s="1"/>
      <c r="B966" s="1653" t="s">
        <v>3569</v>
      </c>
      <c r="C966" s="1574"/>
      <c r="D966" s="1574"/>
      <c r="E966" s="1574"/>
      <c r="F966" s="1574"/>
      <c r="G966" s="1574"/>
      <c r="H966" s="1574"/>
    </row>
    <row r="967" spans="1:8" ht="15">
      <c r="A967" s="1"/>
      <c r="B967" s="1568" t="s">
        <v>2377</v>
      </c>
      <c r="C967" s="1568"/>
      <c r="D967" s="1568"/>
      <c r="E967" s="1568"/>
      <c r="F967" s="1568"/>
      <c r="G967" s="1568"/>
      <c r="H967" s="1568"/>
    </row>
    <row r="968" spans="1:8" ht="31.5">
      <c r="A968" s="1"/>
      <c r="B968" s="68" t="s">
        <v>3156</v>
      </c>
      <c r="C968" s="68" t="s">
        <v>3157</v>
      </c>
      <c r="D968" s="68" t="s">
        <v>3158</v>
      </c>
      <c r="E968" s="68" t="s">
        <v>3159</v>
      </c>
      <c r="F968" s="68" t="s">
        <v>3160</v>
      </c>
      <c r="G968" s="68" t="s">
        <v>3161</v>
      </c>
      <c r="H968" s="68" t="s">
        <v>1586</v>
      </c>
    </row>
    <row r="969" spans="1:8" ht="17.25">
      <c r="A969" s="1"/>
      <c r="B969" s="1564" t="s">
        <v>1587</v>
      </c>
      <c r="C969" s="58" t="s">
        <v>558</v>
      </c>
      <c r="D969" s="41">
        <v>2.72</v>
      </c>
      <c r="E969" s="55" t="s">
        <v>1589</v>
      </c>
      <c r="F969" s="107">
        <f>'update Rate'!O6</f>
        <v>1330</v>
      </c>
      <c r="G969" s="110">
        <f t="shared" ref="G969:G978" si="31">FLOOR(D969*F969,0.01)</f>
        <v>3617.6</v>
      </c>
      <c r="H969" s="108"/>
    </row>
    <row r="970" spans="1:8" ht="17.25">
      <c r="A970" s="1"/>
      <c r="B970" s="1563"/>
      <c r="C970" s="53" t="s">
        <v>1530</v>
      </c>
      <c r="D970" s="42">
        <v>7.5</v>
      </c>
      <c r="E970" s="53" t="s">
        <v>1589</v>
      </c>
      <c r="F970" s="109">
        <f>'update Rate'!O5</f>
        <v>1000</v>
      </c>
      <c r="G970" s="109">
        <f t="shared" si="31"/>
        <v>7500</v>
      </c>
      <c r="H970" s="121">
        <f>SUM(G969+G970)</f>
        <v>11117.6</v>
      </c>
    </row>
    <row r="971" spans="1:8" ht="17.25">
      <c r="A971" s="1"/>
      <c r="B971" s="1564" t="s">
        <v>2185</v>
      </c>
      <c r="C971" s="55" t="s">
        <v>1533</v>
      </c>
      <c r="D971" s="239">
        <v>0.36</v>
      </c>
      <c r="E971" s="55" t="s">
        <v>750</v>
      </c>
      <c r="F971" s="110">
        <f>'update Rate'!O16</f>
        <v>13030.999999999998</v>
      </c>
      <c r="G971" s="110">
        <f t="shared" si="31"/>
        <v>4691.16</v>
      </c>
      <c r="H971" s="108"/>
    </row>
    <row r="972" spans="1:8" ht="17.25">
      <c r="A972" s="1"/>
      <c r="B972" s="1565"/>
      <c r="C972" s="12" t="s">
        <v>598</v>
      </c>
      <c r="D972" s="240">
        <v>0.54</v>
      </c>
      <c r="E972" s="53" t="s">
        <v>2378</v>
      </c>
      <c r="F972" s="109">
        <f>'update Rate'!O34</f>
        <v>3354.4500000000003</v>
      </c>
      <c r="G972" s="109">
        <f t="shared" si="31"/>
        <v>1811.4</v>
      </c>
      <c r="H972" s="9"/>
    </row>
    <row r="973" spans="1:8" ht="17.25">
      <c r="A973" s="1"/>
      <c r="B973" s="1565"/>
      <c r="C973" s="598" t="s">
        <v>599</v>
      </c>
      <c r="D973" s="240">
        <v>0.27</v>
      </c>
      <c r="E973" s="53" t="s">
        <v>2378</v>
      </c>
      <c r="F973" s="109">
        <f>'update Rate'!O35</f>
        <v>3531</v>
      </c>
      <c r="G973" s="109">
        <f t="shared" si="31"/>
        <v>953.37</v>
      </c>
      <c r="H973" s="9"/>
    </row>
    <row r="974" spans="1:8" ht="17.25">
      <c r="A974" s="1"/>
      <c r="B974" s="1565"/>
      <c r="C974" s="53" t="s">
        <v>2049</v>
      </c>
      <c r="D974" s="52">
        <v>0.37</v>
      </c>
      <c r="E974" s="53" t="s">
        <v>2378</v>
      </c>
      <c r="F974" s="109">
        <f>'update Rate'!O10</f>
        <v>3389.76</v>
      </c>
      <c r="G974" s="109">
        <f t="shared" si="31"/>
        <v>1254.21</v>
      </c>
      <c r="H974" s="121"/>
    </row>
    <row r="975" spans="1:8" ht="17.25">
      <c r="A975" s="1"/>
      <c r="B975" s="1565"/>
      <c r="C975" s="53" t="s">
        <v>3525</v>
      </c>
      <c r="D975" s="42">
        <v>200</v>
      </c>
      <c r="E975" s="53" t="s">
        <v>3526</v>
      </c>
      <c r="F975" s="109">
        <f>'update Rate'!O486</f>
        <v>0.28000000000000003</v>
      </c>
      <c r="G975" s="109">
        <f t="shared" si="31"/>
        <v>56</v>
      </c>
      <c r="H975" s="121"/>
    </row>
    <row r="976" spans="1:8" ht="17.25">
      <c r="A976" s="1"/>
      <c r="B976" s="1565"/>
      <c r="C976" s="53" t="s">
        <v>3967</v>
      </c>
      <c r="D976" s="42">
        <v>2.5</v>
      </c>
      <c r="E976" s="53" t="s">
        <v>3570</v>
      </c>
      <c r="F976" s="109">
        <f>'update Rate'!O468</f>
        <v>368</v>
      </c>
      <c r="G976" s="109">
        <f t="shared" si="31"/>
        <v>920</v>
      </c>
      <c r="H976" s="123">
        <f>SUM(G971:G976)</f>
        <v>9686.14</v>
      </c>
    </row>
    <row r="977" spans="1:8" ht="17.25">
      <c r="A977" s="1"/>
      <c r="B977" s="1562" t="s">
        <v>1994</v>
      </c>
      <c r="C977" s="55" t="s">
        <v>3553</v>
      </c>
      <c r="D977" s="41">
        <v>0.6</v>
      </c>
      <c r="E977" s="55" t="s">
        <v>2635</v>
      </c>
      <c r="F977" s="110">
        <f>'update Rate'!O489</f>
        <v>376</v>
      </c>
      <c r="G977" s="110">
        <f t="shared" si="31"/>
        <v>225.6</v>
      </c>
      <c r="H977" s="121"/>
    </row>
    <row r="978" spans="1:8" ht="17.25">
      <c r="A978" s="1"/>
      <c r="B978" s="1604"/>
      <c r="C978" s="56" t="s">
        <v>3554</v>
      </c>
      <c r="D978" s="43">
        <v>0.25</v>
      </c>
      <c r="E978" s="56" t="s">
        <v>2635</v>
      </c>
      <c r="F978" s="63">
        <f>'update Rate'!O485</f>
        <v>100</v>
      </c>
      <c r="G978" s="63">
        <f t="shared" si="31"/>
        <v>25</v>
      </c>
      <c r="H978" s="123">
        <f>SUM(G977:G978)</f>
        <v>250.6</v>
      </c>
    </row>
    <row r="979" spans="1:8" ht="17.25">
      <c r="A979" s="1"/>
      <c r="B979" s="1"/>
      <c r="C979" s="1"/>
      <c r="D979" s="89"/>
      <c r="E979" s="1"/>
      <c r="F979" s="40" t="s">
        <v>1590</v>
      </c>
      <c r="G979" s="92"/>
      <c r="H979" s="63">
        <f>SUM(H969:H978)</f>
        <v>21054.339999999997</v>
      </c>
    </row>
    <row r="980" spans="1:8" ht="15.75">
      <c r="A980" s="1"/>
      <c r="B980" s="1" t="s">
        <v>3440</v>
      </c>
      <c r="C980" s="1"/>
      <c r="D980" s="1"/>
      <c r="E980" s="1"/>
      <c r="F980" s="40" t="s">
        <v>1571</v>
      </c>
      <c r="G980" s="92"/>
      <c r="H980" s="99">
        <f>FLOOR(H979*0.15,0.01)</f>
        <v>3158.15</v>
      </c>
    </row>
    <row r="981" spans="1:8" ht="15.75">
      <c r="A981" s="27" t="s">
        <v>3197</v>
      </c>
      <c r="B981" s="99">
        <f>+H981</f>
        <v>24212.489999999998</v>
      </c>
      <c r="C981" s="1" t="s">
        <v>3198</v>
      </c>
      <c r="D981" s="1"/>
      <c r="E981" s="1"/>
      <c r="F981" s="40" t="s">
        <v>1593</v>
      </c>
      <c r="G981" s="92"/>
      <c r="H981" s="99">
        <f>SUM(H979:H980)</f>
        <v>24212.489999999998</v>
      </c>
    </row>
    <row r="982" spans="1:8" ht="15.75">
      <c r="A982" s="27"/>
      <c r="B982" s="141"/>
      <c r="C982" s="1"/>
      <c r="D982" s="1"/>
      <c r="E982" s="1"/>
      <c r="F982" s="40"/>
      <c r="G982" s="92"/>
      <c r="H982" s="141"/>
    </row>
    <row r="983" spans="1:8" ht="19.5">
      <c r="A983" s="600"/>
      <c r="B983" s="1639" t="s">
        <v>3292</v>
      </c>
      <c r="C983" s="1639"/>
      <c r="D983" s="1639"/>
      <c r="E983" s="1639"/>
      <c r="F983" s="1639"/>
      <c r="G983" s="1639"/>
      <c r="H983" s="1639"/>
    </row>
    <row r="984" spans="1:8" ht="19.5">
      <c r="A984" s="601">
        <f>+A964+1</f>
        <v>58</v>
      </c>
      <c r="B984" s="1639" t="s">
        <v>2609</v>
      </c>
      <c r="C984" s="1639"/>
      <c r="D984" s="1639"/>
      <c r="E984" s="1639"/>
      <c r="F984" s="1639"/>
      <c r="G984" s="1639"/>
      <c r="H984" s="1639"/>
    </row>
    <row r="985" spans="1:8" ht="19.5">
      <c r="A985" s="588" t="s">
        <v>4027</v>
      </c>
      <c r="B985" s="1639" t="s">
        <v>557</v>
      </c>
      <c r="C985" s="1639"/>
      <c r="D985" s="1639"/>
      <c r="E985" s="1639"/>
      <c r="F985" s="1639"/>
      <c r="G985" s="1639"/>
      <c r="H985" s="1639"/>
    </row>
    <row r="986" spans="1:8" ht="15">
      <c r="A986" s="600"/>
      <c r="B986" s="1652" t="s">
        <v>3296</v>
      </c>
      <c r="C986" s="1652"/>
      <c r="D986" s="1652"/>
      <c r="E986" s="1652"/>
      <c r="F986" s="1652"/>
      <c r="G986" s="1652"/>
      <c r="H986" s="1652"/>
    </row>
    <row r="987" spans="1:8" ht="31.5">
      <c r="A987" s="600"/>
      <c r="B987" s="602" t="s">
        <v>3156</v>
      </c>
      <c r="C987" s="602" t="s">
        <v>3157</v>
      </c>
      <c r="D987" s="602" t="s">
        <v>3158</v>
      </c>
      <c r="E987" s="602" t="s">
        <v>3159</v>
      </c>
      <c r="F987" s="602" t="s">
        <v>3160</v>
      </c>
      <c r="G987" s="602" t="s">
        <v>3161</v>
      </c>
      <c r="H987" s="602" t="s">
        <v>1586</v>
      </c>
    </row>
    <row r="988" spans="1:8" ht="17.25">
      <c r="A988" s="600"/>
      <c r="B988" s="1641" t="s">
        <v>1587</v>
      </c>
      <c r="C988" s="603" t="s">
        <v>558</v>
      </c>
      <c r="D988" s="619">
        <v>12</v>
      </c>
      <c r="E988" s="597" t="s">
        <v>1589</v>
      </c>
      <c r="F988" s="604">
        <f>'update Rate'!O6</f>
        <v>1330</v>
      </c>
      <c r="G988" s="605">
        <f>FLOOR(D988*F988,0.01)</f>
        <v>15960</v>
      </c>
      <c r="H988" s="606"/>
    </row>
    <row r="989" spans="1:8" ht="17.25">
      <c r="A989" s="600"/>
      <c r="B989" s="1643"/>
      <c r="C989" s="607" t="s">
        <v>1530</v>
      </c>
      <c r="D989" s="620">
        <v>12</v>
      </c>
      <c r="E989" s="607" t="s">
        <v>1589</v>
      </c>
      <c r="F989" s="608">
        <f>'update Rate'!O5</f>
        <v>1000</v>
      </c>
      <c r="G989" s="608">
        <f>FLOOR(D989*F989,0.01)</f>
        <v>12000</v>
      </c>
      <c r="H989" s="609">
        <f>SUM(G988+G989)</f>
        <v>27960</v>
      </c>
    </row>
    <row r="990" spans="1:8" ht="17.25">
      <c r="A990" s="600"/>
      <c r="B990" s="1641" t="s">
        <v>2185</v>
      </c>
      <c r="C990" s="597" t="s">
        <v>4326</v>
      </c>
      <c r="D990" s="610">
        <v>1.05</v>
      </c>
      <c r="E990" s="597" t="s">
        <v>750</v>
      </c>
      <c r="F990" s="605">
        <f>'update Rate'!O46</f>
        <v>100000</v>
      </c>
      <c r="G990" s="605">
        <f>FLOOR(D990*F990,0.01)</f>
        <v>105000</v>
      </c>
      <c r="H990" s="606"/>
    </row>
    <row r="991" spans="1:8" ht="17.25">
      <c r="A991" s="600"/>
      <c r="B991" s="1649"/>
      <c r="C991" s="611" t="s">
        <v>1481</v>
      </c>
      <c r="D991" s="612">
        <v>10</v>
      </c>
      <c r="E991" s="611" t="s">
        <v>2920</v>
      </c>
      <c r="F991" s="613">
        <f>'update Rate'!O49</f>
        <v>120</v>
      </c>
      <c r="G991" s="613">
        <f>FLOOR(D991*F991,0.01)</f>
        <v>1200</v>
      </c>
      <c r="H991" s="614">
        <f>SUM(G990+G991)</f>
        <v>106200</v>
      </c>
    </row>
    <row r="992" spans="1:8" ht="15.75">
      <c r="A992" s="600"/>
      <c r="B992" s="600"/>
      <c r="C992" s="600"/>
      <c r="D992" s="600"/>
      <c r="E992" s="600"/>
      <c r="F992" s="615" t="s">
        <v>1590</v>
      </c>
      <c r="G992" s="615"/>
      <c r="H992" s="613">
        <f>SUM(H988:H991)</f>
        <v>134160</v>
      </c>
    </row>
    <row r="993" spans="1:8" ht="15.75">
      <c r="A993" s="600"/>
      <c r="B993" s="600" t="s">
        <v>996</v>
      </c>
      <c r="C993" s="600"/>
      <c r="D993" s="600"/>
      <c r="E993" s="600"/>
      <c r="F993" s="615" t="s">
        <v>1571</v>
      </c>
      <c r="G993" s="615"/>
      <c r="H993" s="616">
        <f>FLOOR(H992*0.15,0.01)</f>
        <v>20124</v>
      </c>
    </row>
    <row r="994" spans="1:8" ht="15.75">
      <c r="A994" s="617" t="s">
        <v>3197</v>
      </c>
      <c r="B994" s="616">
        <f>+H994</f>
        <v>154284</v>
      </c>
      <c r="C994" s="600" t="s">
        <v>3198</v>
      </c>
      <c r="D994" s="600"/>
      <c r="E994" s="600"/>
      <c r="F994" s="615" t="s">
        <v>1593</v>
      </c>
      <c r="G994" s="615"/>
      <c r="H994" s="616">
        <f>SUM(H992:H993)</f>
        <v>154284</v>
      </c>
    </row>
    <row r="995" spans="1:8" ht="17.25">
      <c r="A995" s="600"/>
      <c r="B995" s="600"/>
      <c r="C995" s="600"/>
      <c r="D995" s="600"/>
      <c r="E995" s="600"/>
      <c r="F995" s="615"/>
      <c r="G995" s="615"/>
      <c r="H995" s="618"/>
    </row>
    <row r="996" spans="1:8" ht="19.5">
      <c r="A996" s="600"/>
      <c r="B996" s="1639" t="s">
        <v>2130</v>
      </c>
      <c r="C996" s="1639"/>
      <c r="D996" s="1639"/>
      <c r="E996" s="1639"/>
      <c r="F996" s="1639"/>
      <c r="G996" s="1639"/>
      <c r="H996" s="1639"/>
    </row>
    <row r="997" spans="1:8" ht="19.5">
      <c r="A997" s="601">
        <f>+A984+1</f>
        <v>59</v>
      </c>
      <c r="B997" s="1639" t="s">
        <v>2131</v>
      </c>
      <c r="C997" s="1639"/>
      <c r="D997" s="1639"/>
      <c r="E997" s="1639"/>
      <c r="F997" s="1639"/>
      <c r="G997" s="1639"/>
      <c r="H997" s="1639"/>
    </row>
    <row r="998" spans="1:8" ht="19.5">
      <c r="A998" s="1"/>
      <c r="B998" s="1639" t="s">
        <v>2132</v>
      </c>
      <c r="C998" s="1639"/>
      <c r="D998" s="1639"/>
      <c r="E998" s="1639"/>
      <c r="F998" s="1639"/>
      <c r="G998" s="1639"/>
      <c r="H998" s="1639"/>
    </row>
    <row r="999" spans="1:8" ht="15">
      <c r="A999" s="600"/>
      <c r="B999" s="1647" t="s">
        <v>2610</v>
      </c>
      <c r="C999" s="1647"/>
      <c r="D999" s="1647"/>
      <c r="E999" s="1647"/>
      <c r="F999" s="1647"/>
      <c r="G999" s="1647"/>
      <c r="H999" s="1647"/>
    </row>
    <row r="1000" spans="1:8" ht="31.5">
      <c r="A1000" s="600"/>
      <c r="B1000" s="602" t="s">
        <v>3156</v>
      </c>
      <c r="C1000" s="602" t="s">
        <v>3157</v>
      </c>
      <c r="D1000" s="602" t="s">
        <v>3158</v>
      </c>
      <c r="E1000" s="602" t="s">
        <v>3159</v>
      </c>
      <c r="F1000" s="602" t="s">
        <v>3160</v>
      </c>
      <c r="G1000" s="602" t="s">
        <v>3161</v>
      </c>
      <c r="H1000" s="602" t="s">
        <v>1586</v>
      </c>
    </row>
    <row r="1001" spans="1:8" ht="17.25">
      <c r="A1001" s="600"/>
      <c r="B1001" s="1641" t="s">
        <v>1587</v>
      </c>
      <c r="C1001" s="603" t="s">
        <v>558</v>
      </c>
      <c r="D1001" s="619">
        <v>1.72</v>
      </c>
      <c r="E1001" s="597" t="s">
        <v>1589</v>
      </c>
      <c r="F1001" s="604">
        <f>'update Rate'!O6</f>
        <v>1330</v>
      </c>
      <c r="G1001" s="605">
        <f>FLOOR(D1001*F1001,0.01)</f>
        <v>2287.6</v>
      </c>
      <c r="H1001" s="606"/>
    </row>
    <row r="1002" spans="1:8" ht="17.25">
      <c r="A1002" s="600"/>
      <c r="B1002" s="1643"/>
      <c r="C1002" s="607" t="s">
        <v>1530</v>
      </c>
      <c r="D1002" s="620">
        <v>2.57</v>
      </c>
      <c r="E1002" s="611" t="s">
        <v>1589</v>
      </c>
      <c r="F1002" s="608">
        <f>'update Rate'!O5</f>
        <v>1000</v>
      </c>
      <c r="G1002" s="608">
        <f>FLOOR(D1002*F1002,0.01)</f>
        <v>2570</v>
      </c>
      <c r="H1002" s="609">
        <f>SUM(G1001+G1002)</f>
        <v>4857.6000000000004</v>
      </c>
    </row>
    <row r="1003" spans="1:8" ht="17.25">
      <c r="A1003" s="600"/>
      <c r="B1003" s="1641" t="s">
        <v>2185</v>
      </c>
      <c r="C1003" s="597" t="s">
        <v>3970</v>
      </c>
      <c r="D1003" s="610">
        <v>7.0000000000000007E-2</v>
      </c>
      <c r="E1003" s="597" t="s">
        <v>2378</v>
      </c>
      <c r="F1003" s="605">
        <f>Jwood</f>
        <v>57449.37</v>
      </c>
      <c r="G1003" s="605">
        <f>FLOOR(D1003*F1003,0.01)</f>
        <v>4021.4500000000003</v>
      </c>
      <c r="H1003" s="606"/>
    </row>
    <row r="1004" spans="1:8" ht="17.25">
      <c r="A1004" s="600"/>
      <c r="B1004" s="1649"/>
      <c r="C1004" s="611" t="s">
        <v>2133</v>
      </c>
      <c r="D1004" s="621">
        <v>2.5</v>
      </c>
      <c r="E1004" s="611" t="s">
        <v>2920</v>
      </c>
      <c r="F1004" s="613">
        <f>'update Rate'!O59</f>
        <v>132</v>
      </c>
      <c r="G1004" s="613">
        <f>FLOOR(D1004*F1004,0.01)</f>
        <v>330</v>
      </c>
      <c r="H1004" s="614">
        <f>SUM(G1003+G1004)</f>
        <v>4351.4500000000007</v>
      </c>
    </row>
    <row r="1005" spans="1:8" ht="15.75">
      <c r="A1005" s="600"/>
      <c r="B1005" s="600"/>
      <c r="C1005" s="600"/>
      <c r="D1005" s="600"/>
      <c r="E1005" s="600"/>
      <c r="F1005" s="615" t="s">
        <v>1590</v>
      </c>
      <c r="G1005" s="615"/>
      <c r="H1005" s="613">
        <f>SUM(H1001:H1004)</f>
        <v>9209.0500000000011</v>
      </c>
    </row>
    <row r="1006" spans="1:8" ht="15.75">
      <c r="A1006" s="600"/>
      <c r="B1006" s="622" t="s">
        <v>1592</v>
      </c>
      <c r="C1006" s="600"/>
      <c r="D1006" s="600"/>
      <c r="E1006" s="600"/>
      <c r="F1006" s="615" t="s">
        <v>1571</v>
      </c>
      <c r="G1006" s="615"/>
      <c r="H1006" s="616">
        <f>FLOOR(H1005*0.15,0.01)</f>
        <v>1381.3500000000001</v>
      </c>
    </row>
    <row r="1007" spans="1:8" ht="15.75">
      <c r="A1007" s="623"/>
      <c r="B1007" s="624">
        <f>+H1007</f>
        <v>10590.400000000001</v>
      </c>
      <c r="C1007" s="625" t="s">
        <v>3197</v>
      </c>
      <c r="D1007" s="616">
        <f>INT(B1007/B1008*100)/100</f>
        <v>1059.04</v>
      </c>
      <c r="E1007" s="600" t="s">
        <v>3198</v>
      </c>
      <c r="F1007" s="615" t="s">
        <v>1593</v>
      </c>
      <c r="G1007" s="615"/>
      <c r="H1007" s="616">
        <f>SUM(H1005:H1006)</f>
        <v>10590.400000000001</v>
      </c>
    </row>
    <row r="1008" spans="1:8" ht="17.25">
      <c r="A1008" s="623"/>
      <c r="B1008" s="626">
        <v>10</v>
      </c>
      <c r="C1008" s="627"/>
      <c r="D1008" s="627"/>
      <c r="E1008" s="600"/>
      <c r="F1008" s="615"/>
      <c r="G1008" s="615"/>
      <c r="H1008" s="618"/>
    </row>
    <row r="1009" spans="1:8" ht="17.25">
      <c r="A1009" s="628" t="s">
        <v>3571</v>
      </c>
      <c r="B1009" s="600"/>
      <c r="C1009" s="600"/>
      <c r="D1009" s="600"/>
      <c r="E1009" s="600"/>
      <c r="F1009" s="615"/>
      <c r="G1009" s="615"/>
      <c r="H1009" s="618"/>
    </row>
    <row r="1010" spans="1:8" ht="15">
      <c r="A1010" s="600"/>
      <c r="B1010" s="622"/>
      <c r="C1010" s="600"/>
      <c r="D1010" s="600"/>
      <c r="E1010" s="600"/>
      <c r="F1010" s="600"/>
      <c r="G1010" s="600"/>
      <c r="H1010" s="600"/>
    </row>
    <row r="1011" spans="1:8" ht="19.5">
      <c r="A1011" s="600"/>
      <c r="B1011" s="1639" t="s">
        <v>2921</v>
      </c>
      <c r="C1011" s="1639"/>
      <c r="D1011" s="1639"/>
      <c r="E1011" s="1639"/>
      <c r="F1011" s="1639"/>
      <c r="G1011" s="1639"/>
      <c r="H1011" s="1639"/>
    </row>
    <row r="1012" spans="1:8" ht="19.5">
      <c r="A1012" s="601">
        <f>+A997+1</f>
        <v>60</v>
      </c>
      <c r="B1012" s="1639" t="s">
        <v>2525</v>
      </c>
      <c r="C1012" s="1639"/>
      <c r="D1012" s="1639"/>
      <c r="E1012" s="1639"/>
      <c r="F1012" s="1639"/>
      <c r="G1012" s="1639"/>
      <c r="H1012" s="1639"/>
    </row>
    <row r="1013" spans="1:8" ht="19.5">
      <c r="A1013" s="588" t="s">
        <v>4028</v>
      </c>
      <c r="B1013" s="1639" t="s">
        <v>2538</v>
      </c>
      <c r="C1013" s="1639"/>
      <c r="D1013" s="1639"/>
      <c r="E1013" s="1639"/>
      <c r="F1013" s="1639"/>
      <c r="G1013" s="1639"/>
      <c r="H1013" s="1639"/>
    </row>
    <row r="1014" spans="1:8" ht="15">
      <c r="A1014" s="600"/>
      <c r="B1014" s="1647" t="s">
        <v>2610</v>
      </c>
      <c r="C1014" s="1647"/>
      <c r="D1014" s="1647"/>
      <c r="E1014" s="1647"/>
      <c r="F1014" s="1647"/>
      <c r="G1014" s="1647"/>
      <c r="H1014" s="1647"/>
    </row>
    <row r="1015" spans="1:8" ht="31.5">
      <c r="A1015" s="600"/>
      <c r="B1015" s="602" t="s">
        <v>3156</v>
      </c>
      <c r="C1015" s="602" t="s">
        <v>3157</v>
      </c>
      <c r="D1015" s="602" t="s">
        <v>3158</v>
      </c>
      <c r="E1015" s="602" t="s">
        <v>3159</v>
      </c>
      <c r="F1015" s="602" t="s">
        <v>3160</v>
      </c>
      <c r="G1015" s="602" t="s">
        <v>3161</v>
      </c>
      <c r="H1015" s="602" t="s">
        <v>1586</v>
      </c>
    </row>
    <row r="1016" spans="1:8" ht="17.25">
      <c r="A1016" s="600"/>
      <c r="B1016" s="1648" t="s">
        <v>1587</v>
      </c>
      <c r="C1016" s="603" t="s">
        <v>558</v>
      </c>
      <c r="D1016" s="629">
        <v>3.7480000000000002</v>
      </c>
      <c r="E1016" s="597" t="s">
        <v>1589</v>
      </c>
      <c r="F1016" s="604">
        <f>'update Rate'!O6</f>
        <v>1330</v>
      </c>
      <c r="G1016" s="605">
        <f>FLOOR(D1016*F1016,0.01)</f>
        <v>4984.84</v>
      </c>
      <c r="H1016" s="606"/>
    </row>
    <row r="1017" spans="1:8" ht="17.25">
      <c r="A1017" s="600"/>
      <c r="B1017" s="1643"/>
      <c r="C1017" s="607" t="s">
        <v>1530</v>
      </c>
      <c r="D1017" s="630">
        <v>5.6219999999999999</v>
      </c>
      <c r="E1017" s="611" t="s">
        <v>1589</v>
      </c>
      <c r="F1017" s="608">
        <f>'update Rate'!O5</f>
        <v>1000</v>
      </c>
      <c r="G1017" s="608">
        <f>FLOOR(D1017*F1017,0.01)</f>
        <v>5622</v>
      </c>
      <c r="H1017" s="609">
        <f>SUM(G1016+G1017)</f>
        <v>10606.84</v>
      </c>
    </row>
    <row r="1018" spans="1:8" ht="17.25">
      <c r="A1018" s="600"/>
      <c r="B1018" s="1641" t="s">
        <v>2185</v>
      </c>
      <c r="C1018" s="597" t="s">
        <v>3970</v>
      </c>
      <c r="D1018" s="610">
        <v>7.0000000000000007E-2</v>
      </c>
      <c r="E1018" s="597" t="s">
        <v>2378</v>
      </c>
      <c r="F1018" s="605">
        <f>Jwood</f>
        <v>57449.37</v>
      </c>
      <c r="G1018" s="605">
        <f>FLOOR(D1018*F1018,0.01)</f>
        <v>4021.4500000000003</v>
      </c>
      <c r="H1018" s="606"/>
    </row>
    <row r="1019" spans="1:8" ht="17.25">
      <c r="A1019" s="600"/>
      <c r="B1019" s="1649"/>
      <c r="C1019" s="611" t="s">
        <v>2133</v>
      </c>
      <c r="D1019" s="621">
        <v>2.5</v>
      </c>
      <c r="E1019" s="611" t="s">
        <v>2920</v>
      </c>
      <c r="F1019" s="613">
        <f>'update Rate'!O59</f>
        <v>132</v>
      </c>
      <c r="G1019" s="613">
        <f>FLOOR(D1019*F1019,0.01)</f>
        <v>330</v>
      </c>
      <c r="H1019" s="614">
        <f>SUM(G1018+G1019)</f>
        <v>4351.4500000000007</v>
      </c>
    </row>
    <row r="1020" spans="1:8" ht="15.75">
      <c r="A1020" s="600"/>
      <c r="B1020" s="600"/>
      <c r="C1020" s="600"/>
      <c r="D1020" s="600"/>
      <c r="E1020" s="600"/>
      <c r="F1020" s="615" t="s">
        <v>1590</v>
      </c>
      <c r="G1020" s="615"/>
      <c r="H1020" s="613">
        <f>SUM(H1016:H1019)</f>
        <v>14958.29</v>
      </c>
    </row>
    <row r="1021" spans="1:8" ht="15.75">
      <c r="A1021" s="600"/>
      <c r="B1021" s="622" t="s">
        <v>1592</v>
      </c>
      <c r="C1021" s="600"/>
      <c r="D1021" s="600"/>
      <c r="E1021" s="600"/>
      <c r="F1021" s="615" t="s">
        <v>1571</v>
      </c>
      <c r="G1021" s="615"/>
      <c r="H1021" s="616">
        <f>FLOOR(H1020*0.15,0.01)</f>
        <v>2243.7400000000002</v>
      </c>
    </row>
    <row r="1022" spans="1:8" ht="15.75">
      <c r="A1022" s="623"/>
      <c r="B1022" s="624">
        <f>+H1022</f>
        <v>17202.030000000002</v>
      </c>
      <c r="C1022" s="751" t="s">
        <v>4308</v>
      </c>
      <c r="D1022" s="616">
        <f>INT(B1022/B1023*100)/100</f>
        <v>1720.2</v>
      </c>
      <c r="E1022" s="600" t="s">
        <v>3198</v>
      </c>
      <c r="F1022" s="615" t="s">
        <v>1593</v>
      </c>
      <c r="G1022" s="615"/>
      <c r="H1022" s="616">
        <f>SUM(H1020:H1021)</f>
        <v>17202.030000000002</v>
      </c>
    </row>
    <row r="1023" spans="1:8" ht="15">
      <c r="A1023" s="541"/>
      <c r="B1023" s="626">
        <v>10</v>
      </c>
      <c r="C1023" s="543"/>
      <c r="D1023" s="543"/>
      <c r="E1023" s="524"/>
      <c r="F1023" s="524"/>
      <c r="G1023" s="524"/>
      <c r="H1023" s="524"/>
    </row>
    <row r="1024" spans="1:8" ht="15">
      <c r="A1024" s="541"/>
      <c r="B1024" s="626"/>
      <c r="C1024" s="543"/>
      <c r="D1024" s="543"/>
      <c r="E1024" s="524"/>
      <c r="F1024" s="524"/>
      <c r="G1024" s="524"/>
      <c r="H1024" s="524"/>
    </row>
    <row r="1025" spans="1:8" ht="15">
      <c r="A1025" s="541"/>
      <c r="B1025" s="626"/>
      <c r="C1025" s="543"/>
      <c r="D1025" s="543"/>
      <c r="E1025" s="524"/>
      <c r="F1025" s="524"/>
      <c r="G1025" s="524"/>
      <c r="H1025" s="524"/>
    </row>
    <row r="1026" spans="1:8" ht="15">
      <c r="A1026" s="541"/>
      <c r="B1026" s="626"/>
      <c r="C1026" s="543"/>
      <c r="D1026" s="543"/>
      <c r="E1026" s="524"/>
      <c r="F1026" s="524"/>
      <c r="G1026" s="524"/>
      <c r="H1026" s="524"/>
    </row>
    <row r="1027" spans="1:8" ht="15">
      <c r="A1027" s="541"/>
      <c r="B1027" s="626"/>
      <c r="C1027" s="543"/>
      <c r="D1027" s="543"/>
      <c r="E1027" s="524"/>
      <c r="F1027" s="524"/>
      <c r="G1027" s="524"/>
      <c r="H1027" s="524"/>
    </row>
    <row r="1028" spans="1:8" ht="15">
      <c r="A1028" s="541"/>
      <c r="B1028" s="626"/>
      <c r="C1028" s="543"/>
      <c r="D1028" s="543"/>
      <c r="E1028" s="524"/>
      <c r="F1028" s="524"/>
      <c r="G1028" s="524"/>
      <c r="H1028" s="524"/>
    </row>
    <row r="1029" spans="1:8" ht="15">
      <c r="A1029" s="541"/>
      <c r="B1029" s="626"/>
      <c r="C1029" s="543"/>
      <c r="D1029" s="543"/>
      <c r="E1029" s="524"/>
      <c r="F1029" s="524"/>
      <c r="G1029" s="524"/>
      <c r="H1029" s="524"/>
    </row>
    <row r="1030" spans="1:8" ht="15">
      <c r="A1030" s="1"/>
      <c r="B1030" s="1"/>
      <c r="C1030" s="1"/>
      <c r="D1030" s="1"/>
      <c r="E1030" s="1"/>
      <c r="F1030" s="1"/>
      <c r="G1030" s="1"/>
      <c r="H1030" s="1"/>
    </row>
    <row r="1031" spans="1:8" ht="19.5">
      <c r="A1031" s="262">
        <f>+A1012+1</f>
        <v>61</v>
      </c>
      <c r="B1031" s="1567"/>
      <c r="C1031" s="1567"/>
      <c r="D1031" s="1567"/>
      <c r="E1031" s="1567"/>
      <c r="F1031" s="1567"/>
      <c r="G1031" s="1567"/>
      <c r="H1031" s="1567"/>
    </row>
    <row r="1032" spans="1:8" ht="19.5">
      <c r="A1032" s="588" t="s">
        <v>4029</v>
      </c>
      <c r="B1032" s="1567" t="s">
        <v>997</v>
      </c>
      <c r="C1032" s="1567"/>
      <c r="D1032" s="1567"/>
      <c r="E1032" s="1567"/>
      <c r="F1032" s="1567"/>
      <c r="G1032" s="1567"/>
      <c r="H1032" s="1567"/>
    </row>
    <row r="1033" spans="1:8" ht="15">
      <c r="A1033" s="1"/>
      <c r="B1033" s="1568" t="s">
        <v>2988</v>
      </c>
      <c r="C1033" s="1568"/>
      <c r="D1033" s="1568"/>
      <c r="E1033" s="1568"/>
      <c r="F1033" s="1568"/>
      <c r="G1033" s="1568"/>
      <c r="H1033" s="1568"/>
    </row>
    <row r="1034" spans="1:8" ht="31.5">
      <c r="A1034" s="1"/>
      <c r="B1034" s="68" t="s">
        <v>3156</v>
      </c>
      <c r="C1034" s="68" t="s">
        <v>3157</v>
      </c>
      <c r="D1034" s="68" t="s">
        <v>3158</v>
      </c>
      <c r="E1034" s="68" t="s">
        <v>3159</v>
      </c>
      <c r="F1034" s="68" t="s">
        <v>3160</v>
      </c>
      <c r="G1034" s="68" t="s">
        <v>3161</v>
      </c>
      <c r="H1034" s="68" t="s">
        <v>1586</v>
      </c>
    </row>
    <row r="1035" spans="1:8" ht="17.25">
      <c r="A1035" s="1"/>
      <c r="B1035" s="1562" t="s">
        <v>1587</v>
      </c>
      <c r="C1035" s="58" t="s">
        <v>558</v>
      </c>
      <c r="D1035" s="41">
        <v>17.2</v>
      </c>
      <c r="E1035" s="55" t="s">
        <v>1589</v>
      </c>
      <c r="F1035" s="107">
        <f>mason</f>
        <v>1330</v>
      </c>
      <c r="G1035" s="110">
        <f t="shared" ref="G1035:G1040" si="32">FLOOR(D1035*F1035,0.01)</f>
        <v>22876</v>
      </c>
      <c r="H1035" s="108"/>
    </row>
    <row r="1036" spans="1:8" ht="17.25">
      <c r="A1036" s="1"/>
      <c r="B1036" s="1563"/>
      <c r="C1036" s="53" t="s">
        <v>1530</v>
      </c>
      <c r="D1036" s="42">
        <v>25.7</v>
      </c>
      <c r="E1036" s="56" t="s">
        <v>1589</v>
      </c>
      <c r="F1036" s="109">
        <f>'update Rate'!F5</f>
        <v>415</v>
      </c>
      <c r="G1036" s="109">
        <f t="shared" si="32"/>
        <v>10665.5</v>
      </c>
      <c r="H1036" s="121">
        <f>SUM(G1035+G1036)</f>
        <v>33541.5</v>
      </c>
    </row>
    <row r="1037" spans="1:8" ht="17.25">
      <c r="A1037" s="1"/>
      <c r="B1037" s="1564" t="s">
        <v>2185</v>
      </c>
      <c r="C1037" s="55" t="s">
        <v>1708</v>
      </c>
      <c r="D1037" s="239">
        <v>16.5</v>
      </c>
      <c r="E1037" s="55" t="s">
        <v>2992</v>
      </c>
      <c r="F1037" s="110">
        <f>'update Rate'!O78</f>
        <v>1215.8800000000001</v>
      </c>
      <c r="G1037" s="110">
        <f t="shared" si="32"/>
        <v>20062.02</v>
      </c>
      <c r="H1037" s="108"/>
    </row>
    <row r="1038" spans="1:8" ht="17.25">
      <c r="A1038" s="1"/>
      <c r="B1038" s="1565"/>
      <c r="C1038" s="53" t="s">
        <v>3970</v>
      </c>
      <c r="D1038" s="240">
        <v>0.23200000000000001</v>
      </c>
      <c r="E1038" s="53" t="s">
        <v>2378</v>
      </c>
      <c r="F1038" s="109">
        <f>Jwood</f>
        <v>57449.37</v>
      </c>
      <c r="G1038" s="109">
        <f t="shared" si="32"/>
        <v>13328.25</v>
      </c>
      <c r="H1038" s="121"/>
    </row>
    <row r="1039" spans="1:8" ht="27.75">
      <c r="A1039" s="1"/>
      <c r="B1039" s="1565"/>
      <c r="C1039" s="60" t="s">
        <v>3810</v>
      </c>
      <c r="D1039" s="240">
        <v>4.4000000000000004</v>
      </c>
      <c r="E1039" s="53" t="s">
        <v>1526</v>
      </c>
      <c r="F1039" s="109">
        <f>'update Rate'!$O$215</f>
        <v>2304</v>
      </c>
      <c r="G1039" s="109">
        <f t="shared" si="32"/>
        <v>10137.6</v>
      </c>
      <c r="H1039" s="121"/>
    </row>
    <row r="1040" spans="1:8" ht="17.25">
      <c r="A1040" s="1"/>
      <c r="B1040" s="1566"/>
      <c r="C1040" s="56" t="s">
        <v>1709</v>
      </c>
      <c r="D1040" s="43">
        <v>25</v>
      </c>
      <c r="E1040" s="56" t="s">
        <v>2920</v>
      </c>
      <c r="F1040" s="63">
        <f>'update Rate'!$O$59</f>
        <v>132</v>
      </c>
      <c r="G1040" s="63">
        <f t="shared" si="32"/>
        <v>3300</v>
      </c>
      <c r="H1040" s="123">
        <f>SUM(G1037:G1040)</f>
        <v>46827.87</v>
      </c>
    </row>
    <row r="1041" spans="1:8" ht="15.75">
      <c r="A1041" s="1"/>
      <c r="B1041" s="1"/>
      <c r="C1041" s="1"/>
      <c r="D1041" s="1"/>
      <c r="E1041" s="1"/>
      <c r="F1041" s="40" t="s">
        <v>1590</v>
      </c>
      <c r="G1041" s="40"/>
      <c r="H1041" s="63">
        <f>SUM(H1035:H1040)</f>
        <v>80369.37</v>
      </c>
    </row>
    <row r="1042" spans="1:8" ht="15.75">
      <c r="A1042" s="1"/>
      <c r="B1042" s="1" t="s">
        <v>1592</v>
      </c>
      <c r="C1042" s="1"/>
      <c r="D1042" s="1"/>
      <c r="E1042" s="1"/>
      <c r="F1042" s="40" t="s">
        <v>1571</v>
      </c>
      <c r="G1042" s="40"/>
      <c r="H1042" s="99">
        <f>FLOOR(H1041*0.15,0.01)</f>
        <v>12055.4</v>
      </c>
    </row>
    <row r="1043" spans="1:8" ht="15.75">
      <c r="A1043" s="27"/>
      <c r="B1043" s="140">
        <f>+H1043</f>
        <v>92424.76999999999</v>
      </c>
      <c r="C1043" s="27" t="s">
        <v>3197</v>
      </c>
      <c r="D1043" s="99">
        <f>INT(B1043/B1044*100)/100</f>
        <v>924.24</v>
      </c>
      <c r="E1043" s="1" t="s">
        <v>3198</v>
      </c>
      <c r="F1043" s="40" t="s">
        <v>1593</v>
      </c>
      <c r="G1043" s="40"/>
      <c r="H1043" s="99">
        <f>SUM(H1041:H1042)</f>
        <v>92424.76999999999</v>
      </c>
    </row>
    <row r="1044" spans="1:8" ht="15">
      <c r="A1044" s="1"/>
      <c r="B1044" s="117">
        <v>100</v>
      </c>
      <c r="C1044" s="1"/>
      <c r="D1044" s="1"/>
      <c r="E1044" s="1"/>
      <c r="F1044" s="1"/>
      <c r="G1044" s="1"/>
      <c r="H1044" s="1"/>
    </row>
    <row r="1045" spans="1:8" ht="14.25">
      <c r="A1045" s="1650" t="s">
        <v>3328</v>
      </c>
      <c r="B1045" s="1650"/>
      <c r="C1045" s="1650"/>
      <c r="D1045" s="1650"/>
      <c r="E1045" s="1650"/>
      <c r="F1045" s="1650"/>
      <c r="G1045" s="1650"/>
      <c r="H1045" s="1650"/>
    </row>
    <row r="1046" spans="1:8" ht="15">
      <c r="A1046" s="1"/>
      <c r="B1046" s="241" t="s">
        <v>3327</v>
      </c>
      <c r="C1046" s="1"/>
      <c r="D1046" s="1"/>
      <c r="E1046" s="1"/>
      <c r="F1046" s="1"/>
      <c r="G1046" s="1"/>
      <c r="H1046" s="1"/>
    </row>
    <row r="1047" spans="1:8" ht="14.25">
      <c r="A1047" s="1651" t="s">
        <v>3325</v>
      </c>
      <c r="B1047" s="1651"/>
      <c r="C1047" s="1651"/>
      <c r="D1047" s="1651"/>
      <c r="E1047" s="1651"/>
      <c r="F1047" s="1651"/>
      <c r="G1047" s="1651"/>
      <c r="H1047" s="1651"/>
    </row>
    <row r="1048" spans="1:8" ht="15">
      <c r="A1048" s="1"/>
      <c r="B1048" s="241" t="s">
        <v>3326</v>
      </c>
      <c r="C1048" s="1"/>
      <c r="D1048" s="1"/>
      <c r="E1048" s="1"/>
      <c r="F1048" s="1"/>
      <c r="G1048" s="1"/>
      <c r="H1048" s="1"/>
    </row>
    <row r="1049" spans="1:8" ht="14.25">
      <c r="A1049" s="1651" t="s">
        <v>2293</v>
      </c>
      <c r="B1049" s="1651"/>
      <c r="C1049" s="1651"/>
      <c r="D1049" s="1651"/>
      <c r="E1049" s="1651"/>
      <c r="F1049" s="1651"/>
      <c r="G1049" s="1651"/>
      <c r="H1049" s="1651"/>
    </row>
    <row r="1050" spans="1:8" ht="15">
      <c r="A1050" s="1"/>
      <c r="B1050" s="241" t="s">
        <v>2294</v>
      </c>
      <c r="C1050" s="1"/>
      <c r="D1050" s="1"/>
      <c r="E1050" s="1"/>
      <c r="F1050" s="1"/>
      <c r="G1050" s="1"/>
      <c r="H1050" s="1"/>
    </row>
    <row r="1051" spans="1:8" ht="15">
      <c r="A1051" s="1"/>
      <c r="B1051" s="241"/>
      <c r="C1051" s="1"/>
      <c r="D1051" s="1"/>
      <c r="E1051" s="1"/>
      <c r="F1051" s="1"/>
      <c r="G1051" s="1"/>
      <c r="H1051" s="1"/>
    </row>
    <row r="1052" spans="1:8" ht="19.5">
      <c r="A1052" s="600"/>
      <c r="B1052" s="1639" t="s">
        <v>2675</v>
      </c>
      <c r="C1052" s="1639"/>
      <c r="D1052" s="1639"/>
      <c r="E1052" s="1639"/>
      <c r="F1052" s="1639"/>
      <c r="G1052" s="1639"/>
      <c r="H1052" s="1639"/>
    </row>
    <row r="1053" spans="1:8" ht="19.5">
      <c r="A1053" s="262">
        <f>+A1031+1</f>
        <v>62</v>
      </c>
      <c r="B1053" s="1639" t="s">
        <v>2676</v>
      </c>
      <c r="C1053" s="1639"/>
      <c r="D1053" s="1639"/>
      <c r="E1053" s="1639"/>
      <c r="F1053" s="1639"/>
      <c r="G1053" s="1639"/>
      <c r="H1053" s="1639"/>
    </row>
    <row r="1054" spans="1:8" ht="19.5">
      <c r="A1054" s="588" t="s">
        <v>4030</v>
      </c>
      <c r="B1054" s="1639" t="s">
        <v>2677</v>
      </c>
      <c r="C1054" s="1639"/>
      <c r="D1054" s="1639"/>
      <c r="E1054" s="1639"/>
      <c r="F1054" s="1639"/>
      <c r="G1054" s="1639"/>
      <c r="H1054" s="1639"/>
    </row>
    <row r="1055" spans="1:8" ht="15">
      <c r="A1055" s="600"/>
      <c r="B1055" s="1647" t="s">
        <v>2610</v>
      </c>
      <c r="C1055" s="1647"/>
      <c r="D1055" s="1647"/>
      <c r="E1055" s="1647"/>
      <c r="F1055" s="1647"/>
      <c r="G1055" s="1647"/>
      <c r="H1055" s="1647"/>
    </row>
    <row r="1056" spans="1:8" ht="31.5">
      <c r="A1056" s="600"/>
      <c r="B1056" s="602" t="s">
        <v>3156</v>
      </c>
      <c r="C1056" s="602" t="s">
        <v>3157</v>
      </c>
      <c r="D1056" s="602" t="s">
        <v>3158</v>
      </c>
      <c r="E1056" s="602" t="s">
        <v>3159</v>
      </c>
      <c r="F1056" s="602" t="s">
        <v>3160</v>
      </c>
      <c r="G1056" s="602" t="s">
        <v>3161</v>
      </c>
      <c r="H1056" s="602" t="s">
        <v>1586</v>
      </c>
    </row>
    <row r="1057" spans="1:8" ht="17.25">
      <c r="A1057" s="600"/>
      <c r="B1057" s="1648" t="s">
        <v>1587</v>
      </c>
      <c r="C1057" s="603" t="s">
        <v>558</v>
      </c>
      <c r="D1057" s="619">
        <v>4</v>
      </c>
      <c r="E1057" s="597" t="s">
        <v>1589</v>
      </c>
      <c r="F1057" s="604">
        <f>'update Rate'!O6</f>
        <v>1330</v>
      </c>
      <c r="G1057" s="605">
        <f>FLOOR(D1057*F1057,0.01)</f>
        <v>5320</v>
      </c>
      <c r="H1057" s="606"/>
    </row>
    <row r="1058" spans="1:8" ht="17.25">
      <c r="A1058" s="600"/>
      <c r="B1058" s="1643"/>
      <c r="C1058" s="607" t="s">
        <v>1530</v>
      </c>
      <c r="D1058" s="620">
        <v>6</v>
      </c>
      <c r="E1058" s="611" t="s">
        <v>1589</v>
      </c>
      <c r="F1058" s="608">
        <f>'update Rate'!O5</f>
        <v>1000</v>
      </c>
      <c r="G1058" s="608">
        <f>FLOOR(D1058*F1058,0.01)</f>
        <v>6000</v>
      </c>
      <c r="H1058" s="609">
        <f>SUM(G1057+G1058)</f>
        <v>11320</v>
      </c>
    </row>
    <row r="1059" spans="1:8" ht="17.25">
      <c r="A1059" s="600"/>
      <c r="B1059" s="1641" t="s">
        <v>2185</v>
      </c>
      <c r="C1059" s="597" t="s">
        <v>3970</v>
      </c>
      <c r="D1059" s="610">
        <v>7.0000000000000007E-2</v>
      </c>
      <c r="E1059" s="597" t="s">
        <v>2378</v>
      </c>
      <c r="F1059" s="605">
        <f>Jwood</f>
        <v>57449.37</v>
      </c>
      <c r="G1059" s="605">
        <f>FLOOR(D1059*F1059,0.01)</f>
        <v>4021.4500000000003</v>
      </c>
      <c r="H1059" s="606"/>
    </row>
    <row r="1060" spans="1:8" ht="17.25">
      <c r="A1060" s="600"/>
      <c r="B1060" s="1649"/>
      <c r="C1060" s="611" t="s">
        <v>2133</v>
      </c>
      <c r="D1060" s="621">
        <v>2.5</v>
      </c>
      <c r="E1060" s="611" t="s">
        <v>2920</v>
      </c>
      <c r="F1060" s="613">
        <f>'update Rate'!O59</f>
        <v>132</v>
      </c>
      <c r="G1060" s="613">
        <f>FLOOR(D1060*F1060,0.01)</f>
        <v>330</v>
      </c>
      <c r="H1060" s="614">
        <f>SUM(G1059+G1060)</f>
        <v>4351.4500000000007</v>
      </c>
    </row>
    <row r="1061" spans="1:8" ht="15.75">
      <c r="A1061" s="600"/>
      <c r="B1061" s="600"/>
      <c r="C1061" s="600"/>
      <c r="D1061" s="600"/>
      <c r="E1061" s="600"/>
      <c r="F1061" s="615" t="s">
        <v>1590</v>
      </c>
      <c r="G1061" s="615"/>
      <c r="H1061" s="613">
        <f>SUM(H1057:H1060)</f>
        <v>15671.45</v>
      </c>
    </row>
    <row r="1062" spans="1:8" ht="15.75">
      <c r="A1062" s="600"/>
      <c r="B1062" s="600" t="s">
        <v>1592</v>
      </c>
      <c r="C1062" s="600"/>
      <c r="D1062" s="600"/>
      <c r="E1062" s="600"/>
      <c r="F1062" s="615" t="s">
        <v>1571</v>
      </c>
      <c r="G1062" s="615"/>
      <c r="H1062" s="616">
        <f>FLOOR(H1061*0.15,0.01)</f>
        <v>2350.71</v>
      </c>
    </row>
    <row r="1063" spans="1:8" ht="15.75">
      <c r="A1063" s="617"/>
      <c r="B1063" s="624">
        <f>+H1063</f>
        <v>18022.16</v>
      </c>
      <c r="C1063" s="617" t="s">
        <v>3197</v>
      </c>
      <c r="D1063" s="616">
        <f>INT(B1063/B1064*100)/100</f>
        <v>1802.21</v>
      </c>
      <c r="E1063" s="600" t="s">
        <v>3198</v>
      </c>
      <c r="F1063" s="615" t="s">
        <v>1593</v>
      </c>
      <c r="G1063" s="615"/>
      <c r="H1063" s="616">
        <f>SUM(H1061:H1062)</f>
        <v>18022.16</v>
      </c>
    </row>
    <row r="1064" spans="1:8" ht="15">
      <c r="A1064" s="600"/>
      <c r="B1064" s="626">
        <v>10</v>
      </c>
      <c r="C1064" s="600"/>
      <c r="D1064" s="600"/>
      <c r="E1064" s="600"/>
      <c r="F1064" s="600"/>
      <c r="G1064" s="600"/>
      <c r="H1064" s="600"/>
    </row>
    <row r="1065" spans="1:8" ht="15">
      <c r="A1065" s="600"/>
      <c r="B1065" s="626"/>
      <c r="C1065" s="600"/>
      <c r="D1065" s="600"/>
      <c r="E1065" s="600"/>
      <c r="F1065" s="600"/>
      <c r="G1065" s="600"/>
      <c r="H1065" s="600"/>
    </row>
    <row r="1066" spans="1:8" ht="15">
      <c r="A1066" s="600"/>
      <c r="B1066" s="626"/>
      <c r="C1066" s="600"/>
      <c r="D1066" s="600"/>
      <c r="E1066" s="600"/>
      <c r="F1066" s="600"/>
      <c r="G1066" s="600"/>
      <c r="H1066" s="600"/>
    </row>
    <row r="1067" spans="1:8" ht="15">
      <c r="A1067" s="600"/>
      <c r="B1067" s="626"/>
      <c r="C1067" s="600"/>
      <c r="D1067" s="600"/>
      <c r="E1067" s="600"/>
      <c r="F1067" s="600"/>
      <c r="G1067" s="600"/>
      <c r="H1067" s="600"/>
    </row>
    <row r="1068" spans="1:8" ht="15">
      <c r="A1068" s="600"/>
      <c r="B1068" s="626"/>
      <c r="C1068" s="600"/>
      <c r="D1068" s="600"/>
      <c r="E1068" s="600"/>
      <c r="F1068" s="600"/>
      <c r="G1068" s="600"/>
      <c r="H1068" s="600"/>
    </row>
    <row r="1069" spans="1:8" ht="15">
      <c r="A1069" s="600"/>
      <c r="B1069" s="626"/>
      <c r="C1069" s="600"/>
      <c r="D1069" s="600"/>
      <c r="E1069" s="600"/>
      <c r="F1069" s="600"/>
      <c r="G1069" s="600"/>
      <c r="H1069" s="600"/>
    </row>
    <row r="1070" spans="1:8" ht="15">
      <c r="A1070" s="600"/>
      <c r="B1070" s="626"/>
      <c r="C1070" s="600"/>
      <c r="D1070" s="600"/>
      <c r="E1070" s="600"/>
      <c r="F1070" s="600"/>
      <c r="G1070" s="600"/>
      <c r="H1070" s="600"/>
    </row>
    <row r="1071" spans="1:8" ht="15">
      <c r="A1071" s="600"/>
      <c r="B1071" s="626"/>
      <c r="C1071" s="600"/>
      <c r="D1071" s="600"/>
      <c r="E1071" s="600"/>
      <c r="F1071" s="600"/>
      <c r="G1071" s="600"/>
      <c r="H1071" s="600"/>
    </row>
    <row r="1072" spans="1:8" ht="15">
      <c r="A1072" s="600"/>
      <c r="B1072" s="626"/>
      <c r="C1072" s="600"/>
      <c r="D1072" s="600"/>
      <c r="E1072" s="600"/>
      <c r="F1072" s="600"/>
      <c r="G1072" s="600"/>
      <c r="H1072" s="600"/>
    </row>
    <row r="1073" spans="1:8" ht="15">
      <c r="A1073" s="600"/>
      <c r="B1073" s="626"/>
      <c r="C1073" s="600"/>
      <c r="D1073" s="600"/>
      <c r="E1073" s="600"/>
      <c r="F1073" s="600"/>
      <c r="G1073" s="600"/>
      <c r="H1073" s="600"/>
    </row>
    <row r="1074" spans="1:8" ht="19.5">
      <c r="A1074" s="600"/>
      <c r="B1074" s="1639" t="s">
        <v>2675</v>
      </c>
      <c r="C1074" s="1639"/>
      <c r="D1074" s="1639"/>
      <c r="E1074" s="1639"/>
      <c r="F1074" s="1639"/>
      <c r="G1074" s="1639"/>
      <c r="H1074" s="1639"/>
    </row>
    <row r="1075" spans="1:8" ht="19.5">
      <c r="A1075" s="601">
        <f>+A1053+1</f>
        <v>63</v>
      </c>
      <c r="B1075" s="1639" t="s">
        <v>2678</v>
      </c>
      <c r="C1075" s="1639"/>
      <c r="D1075" s="1639"/>
      <c r="E1075" s="1639"/>
      <c r="F1075" s="1639"/>
      <c r="G1075" s="1639"/>
      <c r="H1075" s="1639"/>
    </row>
    <row r="1076" spans="1:8" ht="20.25">
      <c r="A1076" s="588" t="s">
        <v>4031</v>
      </c>
      <c r="B1076" s="1639" t="s">
        <v>3572</v>
      </c>
      <c r="C1076" s="1639"/>
      <c r="D1076" s="1639"/>
      <c r="E1076" s="1639"/>
      <c r="F1076" s="1639"/>
      <c r="G1076" s="1639"/>
      <c r="H1076" s="1639"/>
    </row>
    <row r="1077" spans="1:8" ht="15">
      <c r="A1077" s="600"/>
      <c r="B1077" s="1647" t="s">
        <v>2610</v>
      </c>
      <c r="C1077" s="1647"/>
      <c r="D1077" s="1647"/>
      <c r="E1077" s="1647"/>
      <c r="F1077" s="1647"/>
      <c r="G1077" s="1647"/>
      <c r="H1077" s="1647"/>
    </row>
    <row r="1078" spans="1:8" ht="31.5">
      <c r="A1078" s="600"/>
      <c r="B1078" s="602" t="s">
        <v>3156</v>
      </c>
      <c r="C1078" s="602" t="s">
        <v>3157</v>
      </c>
      <c r="D1078" s="602" t="s">
        <v>3158</v>
      </c>
      <c r="E1078" s="602" t="s">
        <v>3159</v>
      </c>
      <c r="F1078" s="602" t="s">
        <v>3160</v>
      </c>
      <c r="G1078" s="602" t="s">
        <v>3161</v>
      </c>
      <c r="H1078" s="602" t="s">
        <v>1586</v>
      </c>
    </row>
    <row r="1079" spans="1:8" ht="17.25">
      <c r="A1079" s="600"/>
      <c r="B1079" s="1648" t="s">
        <v>1587</v>
      </c>
      <c r="C1079" s="603" t="s">
        <v>558</v>
      </c>
      <c r="D1079" s="723">
        <v>2.67</v>
      </c>
      <c r="E1079" s="597" t="s">
        <v>1589</v>
      </c>
      <c r="F1079" s="604">
        <f>'update Rate'!O6</f>
        <v>1330</v>
      </c>
      <c r="G1079" s="605">
        <f>FLOOR(D1079*F1079,0.01)</f>
        <v>3551.1</v>
      </c>
      <c r="H1079" s="606"/>
    </row>
    <row r="1080" spans="1:8" ht="17.25">
      <c r="A1080" s="600"/>
      <c r="B1080" s="1643"/>
      <c r="C1080" s="607" t="s">
        <v>1530</v>
      </c>
      <c r="D1080" s="620">
        <v>4</v>
      </c>
      <c r="E1080" s="611" t="s">
        <v>1589</v>
      </c>
      <c r="F1080" s="608">
        <f>'update Rate'!O5</f>
        <v>1000</v>
      </c>
      <c r="G1080" s="608">
        <f>FLOOR(D1080*F1080,0.01)</f>
        <v>4000</v>
      </c>
      <c r="H1080" s="609">
        <f>SUM(G1079+G1080)</f>
        <v>7551.1</v>
      </c>
    </row>
    <row r="1081" spans="1:8" ht="17.25">
      <c r="A1081" s="600"/>
      <c r="B1081" s="1641" t="s">
        <v>2185</v>
      </c>
      <c r="C1081" s="597" t="s">
        <v>3970</v>
      </c>
      <c r="D1081" s="610">
        <v>7.0000000000000007E-2</v>
      </c>
      <c r="E1081" s="597" t="s">
        <v>2378</v>
      </c>
      <c r="F1081" s="605">
        <f>Jwood</f>
        <v>57449.37</v>
      </c>
      <c r="G1081" s="605">
        <f>FLOOR(D1081*F1081,0.01)</f>
        <v>4021.4500000000003</v>
      </c>
      <c r="H1081" s="606"/>
    </row>
    <row r="1082" spans="1:8" ht="17.25">
      <c r="A1082" s="600"/>
      <c r="B1082" s="1649"/>
      <c r="C1082" s="611" t="s">
        <v>2133</v>
      </c>
      <c r="D1082" s="621">
        <v>2.5</v>
      </c>
      <c r="E1082" s="611" t="s">
        <v>2920</v>
      </c>
      <c r="F1082" s="613">
        <f>'update Rate'!O59</f>
        <v>132</v>
      </c>
      <c r="G1082" s="613">
        <f>FLOOR(D1082*F1082,0.01)</f>
        <v>330</v>
      </c>
      <c r="H1082" s="614">
        <f>SUM(G1081+G1082)</f>
        <v>4351.4500000000007</v>
      </c>
    </row>
    <row r="1083" spans="1:8" ht="15.75">
      <c r="A1083" s="600"/>
      <c r="B1083" s="600"/>
      <c r="C1083" s="600"/>
      <c r="D1083" s="600"/>
      <c r="E1083" s="600"/>
      <c r="F1083" s="615"/>
      <c r="G1083" s="615"/>
      <c r="H1083" s="613">
        <f>SUM(H1079:H1082)</f>
        <v>11902.550000000001</v>
      </c>
    </row>
    <row r="1084" spans="1:8" ht="15.75">
      <c r="A1084" s="617"/>
      <c r="B1084" s="600" t="s">
        <v>1592</v>
      </c>
      <c r="C1084" s="600"/>
      <c r="D1084" s="600"/>
      <c r="E1084" s="600"/>
      <c r="F1084" s="615" t="s">
        <v>1571</v>
      </c>
      <c r="G1084" s="615"/>
      <c r="H1084" s="616">
        <f>FLOOR(H1083*0.15,0.01)</f>
        <v>1785.38</v>
      </c>
    </row>
    <row r="1085" spans="1:8" ht="15.75">
      <c r="A1085" s="600"/>
      <c r="B1085" s="624">
        <f>+H1085</f>
        <v>13687.93</v>
      </c>
      <c r="C1085" s="617" t="s">
        <v>3197</v>
      </c>
      <c r="D1085" s="616">
        <f>INT(B1085/B1086*100)/100</f>
        <v>1368.79</v>
      </c>
      <c r="E1085" s="600" t="s">
        <v>3198</v>
      </c>
      <c r="F1085" s="615" t="s">
        <v>1593</v>
      </c>
      <c r="G1085" s="615"/>
      <c r="H1085" s="616">
        <f>SUM(H1083:H1084)</f>
        <v>13687.93</v>
      </c>
    </row>
    <row r="1086" spans="1:8" ht="17.25">
      <c r="A1086" s="600"/>
      <c r="B1086" s="626">
        <v>10</v>
      </c>
      <c r="C1086" s="600"/>
      <c r="D1086" s="600"/>
      <c r="E1086" s="600"/>
      <c r="F1086" s="615"/>
      <c r="G1086" s="615"/>
      <c r="H1086" s="618"/>
    </row>
    <row r="1087" spans="1:8" ht="17.25">
      <c r="A1087" s="600"/>
      <c r="B1087" s="626"/>
      <c r="C1087" s="600"/>
      <c r="D1087" s="600"/>
      <c r="E1087" s="600"/>
      <c r="F1087" s="615"/>
      <c r="G1087" s="615"/>
      <c r="H1087" s="618"/>
    </row>
    <row r="1088" spans="1:8" ht="17.25">
      <c r="A1088" s="600"/>
      <c r="B1088" s="626"/>
      <c r="C1088" s="600"/>
      <c r="D1088" s="600"/>
      <c r="E1088" s="600"/>
      <c r="F1088" s="615"/>
      <c r="G1088" s="615"/>
      <c r="H1088" s="618"/>
    </row>
    <row r="1089" spans="1:8" ht="18">
      <c r="A1089" s="1646" t="s">
        <v>1970</v>
      </c>
      <c r="B1089" s="1646"/>
      <c r="C1089" s="1646"/>
      <c r="D1089" s="1646"/>
      <c r="E1089" s="1646"/>
      <c r="F1089" s="1646"/>
      <c r="G1089" s="1646"/>
      <c r="H1089" s="1646"/>
    </row>
    <row r="1090" spans="1:8" ht="19.5">
      <c r="A1090" s="601">
        <f>+A1075+1</f>
        <v>64</v>
      </c>
      <c r="B1090" s="1646" t="s">
        <v>1971</v>
      </c>
      <c r="C1090" s="1639"/>
      <c r="D1090" s="1639"/>
      <c r="E1090" s="1639"/>
      <c r="F1090" s="1639"/>
      <c r="G1090" s="1639"/>
      <c r="H1090" s="1639"/>
    </row>
    <row r="1091" spans="1:8" ht="14.25">
      <c r="A1091" s="680" t="s">
        <v>3825</v>
      </c>
      <c r="B1091" s="1647" t="s">
        <v>2610</v>
      </c>
      <c r="C1091" s="1647"/>
      <c r="D1091" s="1647"/>
      <c r="E1091" s="1647"/>
      <c r="F1091" s="1647"/>
      <c r="G1091" s="1647"/>
      <c r="H1091" s="1647"/>
    </row>
    <row r="1092" spans="1:8" ht="31.5">
      <c r="A1092" s="600"/>
      <c r="B1092" s="602" t="s">
        <v>3156</v>
      </c>
      <c r="C1092" s="602" t="s">
        <v>3157</v>
      </c>
      <c r="D1092" s="602" t="s">
        <v>3158</v>
      </c>
      <c r="E1092" s="602" t="s">
        <v>3159</v>
      </c>
      <c r="F1092" s="602" t="s">
        <v>3160</v>
      </c>
      <c r="G1092" s="602" t="s">
        <v>3161</v>
      </c>
      <c r="H1092" s="602" t="s">
        <v>1586</v>
      </c>
    </row>
    <row r="1093" spans="1:8" ht="17.25">
      <c r="A1093" s="600"/>
      <c r="B1093" s="1641" t="s">
        <v>1587</v>
      </c>
      <c r="C1093" s="603" t="s">
        <v>558</v>
      </c>
      <c r="D1093" s="619">
        <v>2.67</v>
      </c>
      <c r="E1093" s="597" t="s">
        <v>1589</v>
      </c>
      <c r="F1093" s="604">
        <f>mason</f>
        <v>1330</v>
      </c>
      <c r="G1093" s="605">
        <f t="shared" ref="G1093:G1098" si="33">FLOOR(D1093*F1093,0.01)</f>
        <v>3551.1</v>
      </c>
      <c r="H1093" s="606"/>
    </row>
    <row r="1094" spans="1:8" ht="17.25">
      <c r="A1094" s="600"/>
      <c r="B1094" s="1643"/>
      <c r="C1094" s="607" t="s">
        <v>1530</v>
      </c>
      <c r="D1094" s="620">
        <v>4</v>
      </c>
      <c r="E1094" s="611" t="s">
        <v>1589</v>
      </c>
      <c r="F1094" s="608">
        <f>'update Rate'!F5</f>
        <v>415</v>
      </c>
      <c r="G1094" s="608">
        <f t="shared" si="33"/>
        <v>1660</v>
      </c>
      <c r="H1094" s="609">
        <f>SUM(G1093+G1094)</f>
        <v>5211.1000000000004</v>
      </c>
    </row>
    <row r="1095" spans="1:8" ht="17.25">
      <c r="A1095" s="600"/>
      <c r="B1095" s="765" t="s">
        <v>2185</v>
      </c>
      <c r="C1095" s="597" t="s">
        <v>1490</v>
      </c>
      <c r="D1095" s="610">
        <v>1.65</v>
      </c>
      <c r="E1095" s="597" t="s">
        <v>2992</v>
      </c>
      <c r="F1095" s="605">
        <f>'update Rate'!$O$78</f>
        <v>1215.8800000000001</v>
      </c>
      <c r="G1095" s="605">
        <f t="shared" si="33"/>
        <v>2006.2</v>
      </c>
      <c r="H1095" s="606"/>
    </row>
    <row r="1096" spans="1:8" ht="17.25">
      <c r="A1096" s="600"/>
      <c r="B1096" s="631"/>
      <c r="C1096" s="607" t="s">
        <v>1491</v>
      </c>
      <c r="D1096" s="632">
        <v>3.9E-2</v>
      </c>
      <c r="E1096" s="607" t="s">
        <v>2378</v>
      </c>
      <c r="F1096" s="608">
        <f>'update Rate'!$O$55</f>
        <v>57449.37</v>
      </c>
      <c r="G1096" s="608">
        <f t="shared" si="33"/>
        <v>2240.52</v>
      </c>
      <c r="H1096" s="609"/>
    </row>
    <row r="1097" spans="1:8" ht="17.25">
      <c r="A1097" s="600"/>
      <c r="B1097" s="631"/>
      <c r="C1097" s="607" t="s">
        <v>1492</v>
      </c>
      <c r="D1097" s="632">
        <v>0.4</v>
      </c>
      <c r="E1097" s="607" t="s">
        <v>1526</v>
      </c>
      <c r="F1097" s="608">
        <f>'update Rate'!O215</f>
        <v>2304</v>
      </c>
      <c r="G1097" s="608">
        <f t="shared" si="33"/>
        <v>921.6</v>
      </c>
      <c r="H1097" s="609"/>
    </row>
    <row r="1098" spans="1:8" ht="17.25">
      <c r="A1098" s="600"/>
      <c r="B1098" s="633"/>
      <c r="C1098" s="611" t="s">
        <v>2133</v>
      </c>
      <c r="D1098" s="621">
        <v>2.5</v>
      </c>
      <c r="E1098" s="611" t="s">
        <v>2920</v>
      </c>
      <c r="F1098" s="613">
        <f>'update Rate'!O59</f>
        <v>132</v>
      </c>
      <c r="G1098" s="613">
        <f t="shared" si="33"/>
        <v>330</v>
      </c>
      <c r="H1098" s="614">
        <f>SUM(G1095:G1098)</f>
        <v>5498.3200000000006</v>
      </c>
    </row>
    <row r="1099" spans="1:8" ht="15.75">
      <c r="A1099" s="600"/>
      <c r="B1099" s="600"/>
      <c r="C1099" s="600"/>
      <c r="D1099" s="600"/>
      <c r="E1099" s="600"/>
      <c r="F1099" s="615" t="s">
        <v>1590</v>
      </c>
      <c r="G1099" s="615"/>
      <c r="H1099" s="613">
        <f>SUM(H1093:H1098)</f>
        <v>10709.420000000002</v>
      </c>
    </row>
    <row r="1100" spans="1:8" ht="15.75">
      <c r="A1100" s="600"/>
      <c r="B1100" s="622" t="s">
        <v>1592</v>
      </c>
      <c r="C1100" s="600"/>
      <c r="D1100" s="600"/>
      <c r="E1100" s="600"/>
      <c r="F1100" s="615" t="s">
        <v>1571</v>
      </c>
      <c r="G1100" s="615"/>
      <c r="H1100" s="616">
        <f>FLOOR(H1099*0.15,0.01)</f>
        <v>1606.41</v>
      </c>
    </row>
    <row r="1101" spans="1:8" ht="15.75">
      <c r="A1101" s="623"/>
      <c r="B1101" s="624">
        <f>+H1101</f>
        <v>12315.830000000002</v>
      </c>
      <c r="C1101" s="625" t="s">
        <v>3197</v>
      </c>
      <c r="D1101" s="616">
        <f>INT(B1101/B1102*100)/100</f>
        <v>1231.58</v>
      </c>
      <c r="E1101" s="600" t="s">
        <v>3198</v>
      </c>
      <c r="F1101" s="615" t="s">
        <v>1593</v>
      </c>
      <c r="G1101" s="615"/>
      <c r="H1101" s="616">
        <f>SUM(H1099:H1100)</f>
        <v>12315.830000000002</v>
      </c>
    </row>
    <row r="1102" spans="1:8" ht="17.25">
      <c r="A1102" s="623"/>
      <c r="B1102" s="626">
        <v>10</v>
      </c>
      <c r="C1102" s="627"/>
      <c r="D1102" s="627"/>
      <c r="E1102" s="600"/>
      <c r="F1102" s="615"/>
      <c r="G1102" s="615"/>
      <c r="H1102" s="618"/>
    </row>
    <row r="1103" spans="1:8" ht="14.25">
      <c r="A1103" s="1644" t="s">
        <v>3573</v>
      </c>
      <c r="B1103" s="1644"/>
      <c r="C1103" s="1644"/>
      <c r="D1103" s="1644"/>
      <c r="E1103" s="1644"/>
      <c r="F1103" s="1644"/>
      <c r="G1103" s="1644"/>
      <c r="H1103" s="1644"/>
    </row>
    <row r="1104" spans="1:8" ht="15">
      <c r="A1104" s="600"/>
      <c r="B1104" s="634" t="s">
        <v>732</v>
      </c>
      <c r="C1104" s="600"/>
      <c r="D1104" s="600"/>
      <c r="E1104" s="600"/>
      <c r="F1104" s="600"/>
      <c r="G1104" s="600"/>
      <c r="H1104" s="600"/>
    </row>
    <row r="1105" spans="1:8" ht="14.25">
      <c r="A1105" s="1645" t="s">
        <v>3325</v>
      </c>
      <c r="B1105" s="1645"/>
      <c r="C1105" s="1645"/>
      <c r="D1105" s="1645"/>
      <c r="E1105" s="1645"/>
      <c r="F1105" s="1645"/>
      <c r="G1105" s="1645"/>
      <c r="H1105" s="1645"/>
    </row>
    <row r="1106" spans="1:8" ht="15">
      <c r="A1106" s="600"/>
      <c r="B1106" s="634" t="s">
        <v>504</v>
      </c>
      <c r="C1106" s="600"/>
      <c r="D1106" s="600"/>
      <c r="E1106" s="600"/>
      <c r="F1106" s="600"/>
      <c r="G1106" s="600"/>
      <c r="H1106" s="600"/>
    </row>
    <row r="1107" spans="1:8" ht="14.25">
      <c r="A1107" s="1645" t="s">
        <v>2293</v>
      </c>
      <c r="B1107" s="1645"/>
      <c r="C1107" s="1645"/>
      <c r="D1107" s="1645"/>
      <c r="E1107" s="1645"/>
      <c r="F1107" s="1645"/>
      <c r="G1107" s="1645"/>
      <c r="H1107" s="1645"/>
    </row>
    <row r="1108" spans="1:8" ht="15">
      <c r="A1108" s="600"/>
      <c r="B1108" s="634" t="s">
        <v>733</v>
      </c>
      <c r="C1108" s="600"/>
      <c r="D1108" s="600"/>
      <c r="E1108" s="600"/>
      <c r="F1108" s="600"/>
      <c r="G1108" s="600"/>
      <c r="H1108" s="600"/>
    </row>
    <row r="1109" spans="1:8" ht="17.25">
      <c r="A1109" s="600"/>
      <c r="B1109" s="600"/>
      <c r="C1109" s="600"/>
      <c r="D1109" s="600"/>
      <c r="E1109" s="600"/>
      <c r="F1109" s="615"/>
      <c r="G1109" s="615"/>
      <c r="H1109" s="618"/>
    </row>
    <row r="1110" spans="1:8" ht="17.25">
      <c r="A1110" s="600"/>
      <c r="B1110" s="600"/>
      <c r="C1110" s="600"/>
      <c r="D1110" s="600"/>
      <c r="E1110" s="600"/>
      <c r="F1110" s="615"/>
      <c r="G1110" s="615"/>
      <c r="H1110" s="618"/>
    </row>
    <row r="1111" spans="1:8" ht="17.25">
      <c r="A1111" s="600"/>
      <c r="B1111" s="600"/>
      <c r="C1111" s="600"/>
      <c r="D1111" s="600"/>
      <c r="E1111" s="600"/>
      <c r="F1111" s="615"/>
      <c r="G1111" s="615"/>
      <c r="H1111" s="618"/>
    </row>
    <row r="1112" spans="1:8" ht="17.25">
      <c r="A1112" s="600"/>
      <c r="B1112" s="600"/>
      <c r="C1112" s="600"/>
      <c r="D1112" s="600"/>
      <c r="E1112" s="600"/>
      <c r="F1112" s="615"/>
      <c r="G1112" s="615"/>
      <c r="H1112" s="618"/>
    </row>
    <row r="1113" spans="1:8" ht="17.25">
      <c r="A1113" s="600"/>
      <c r="B1113" s="600"/>
      <c r="C1113" s="600"/>
      <c r="D1113" s="600"/>
      <c r="E1113" s="600"/>
      <c r="F1113" s="615"/>
      <c r="G1113" s="615"/>
      <c r="H1113" s="618"/>
    </row>
    <row r="1114" spans="1:8" ht="17.25">
      <c r="A1114" s="600"/>
      <c r="B1114" s="600"/>
      <c r="C1114" s="600"/>
      <c r="D1114" s="600"/>
      <c r="E1114" s="600"/>
      <c r="F1114" s="615"/>
      <c r="G1114" s="615"/>
      <c r="H1114" s="618"/>
    </row>
    <row r="1115" spans="1:8" ht="17.25">
      <c r="A1115" s="600"/>
      <c r="B1115" s="600"/>
      <c r="C1115" s="600"/>
      <c r="D1115" s="600"/>
      <c r="E1115" s="600"/>
      <c r="F1115" s="615"/>
      <c r="G1115" s="615"/>
      <c r="H1115" s="618"/>
    </row>
    <row r="1116" spans="1:8" ht="17.25">
      <c r="A1116" s="600"/>
      <c r="B1116" s="600"/>
      <c r="C1116" s="600"/>
      <c r="D1116" s="600"/>
      <c r="E1116" s="600"/>
      <c r="F1116" s="615"/>
      <c r="G1116" s="615"/>
      <c r="H1116" s="618"/>
    </row>
    <row r="1117" spans="1:8" ht="19.5">
      <c r="A1117" s="1639" t="s">
        <v>3334</v>
      </c>
      <c r="B1117" s="1639"/>
      <c r="C1117" s="1639"/>
      <c r="D1117" s="1639"/>
      <c r="E1117" s="1639"/>
      <c r="F1117" s="1639"/>
      <c r="G1117" s="1639"/>
      <c r="H1117" s="1639"/>
    </row>
    <row r="1118" spans="1:8" ht="19.5">
      <c r="A1118" s="601">
        <f>+A1090+1</f>
        <v>65</v>
      </c>
      <c r="B1118" s="1640" t="s">
        <v>2525</v>
      </c>
      <c r="C1118" s="1639"/>
      <c r="D1118" s="1639"/>
      <c r="E1118" s="1639"/>
      <c r="F1118" s="1639"/>
      <c r="G1118" s="1639"/>
      <c r="H1118" s="1639"/>
    </row>
    <row r="1119" spans="1:8" ht="19.5">
      <c r="A1119" s="680" t="s">
        <v>3826</v>
      </c>
      <c r="B1119" s="600"/>
      <c r="C1119" s="635"/>
      <c r="D1119" s="600"/>
      <c r="E1119" s="635" t="s">
        <v>2538</v>
      </c>
      <c r="F1119" s="635"/>
      <c r="G1119" s="635"/>
      <c r="H1119" s="635"/>
    </row>
    <row r="1120" spans="1:8" ht="15.75">
      <c r="A1120" s="600"/>
      <c r="B1120" s="600"/>
      <c r="C1120" s="636"/>
      <c r="D1120" s="636"/>
      <c r="E1120" s="637" t="s">
        <v>1128</v>
      </c>
      <c r="F1120" s="636"/>
      <c r="G1120" s="636"/>
      <c r="H1120" s="636"/>
    </row>
    <row r="1121" spans="1:8" ht="31.5">
      <c r="A1121" s="600"/>
      <c r="B1121" s="602" t="s">
        <v>3156</v>
      </c>
      <c r="C1121" s="602" t="s">
        <v>3157</v>
      </c>
      <c r="D1121" s="602" t="s">
        <v>3158</v>
      </c>
      <c r="E1121" s="602" t="s">
        <v>3159</v>
      </c>
      <c r="F1121" s="602" t="s">
        <v>3160</v>
      </c>
      <c r="G1121" s="602" t="s">
        <v>3161</v>
      </c>
      <c r="H1121" s="602" t="s">
        <v>1586</v>
      </c>
    </row>
    <row r="1122" spans="1:8" ht="17.25">
      <c r="A1122" s="600"/>
      <c r="B1122" s="603" t="s">
        <v>1587</v>
      </c>
      <c r="C1122" s="603" t="s">
        <v>558</v>
      </c>
      <c r="D1122" s="629">
        <v>1.5740000000000001</v>
      </c>
      <c r="E1122" s="597" t="s">
        <v>1589</v>
      </c>
      <c r="F1122" s="604">
        <f>mason</f>
        <v>1330</v>
      </c>
      <c r="G1122" s="605">
        <f t="shared" ref="G1122:G1127" si="34">FLOOR(D1122*F1122,0.01)</f>
        <v>2093.42</v>
      </c>
      <c r="H1122" s="606"/>
    </row>
    <row r="1123" spans="1:8" ht="17.25">
      <c r="A1123" s="600"/>
      <c r="B1123" s="638"/>
      <c r="C1123" s="607" t="s">
        <v>1530</v>
      </c>
      <c r="D1123" s="630">
        <v>2.3610000000000002</v>
      </c>
      <c r="E1123" s="611" t="s">
        <v>1589</v>
      </c>
      <c r="F1123" s="608">
        <f>'update Rate'!F5</f>
        <v>415</v>
      </c>
      <c r="G1123" s="608">
        <f t="shared" si="34"/>
        <v>979.81000000000006</v>
      </c>
      <c r="H1123" s="609">
        <f>SUM(G1122+G1123)</f>
        <v>3073.23</v>
      </c>
    </row>
    <row r="1124" spans="1:8" ht="17.25">
      <c r="A1124" s="600"/>
      <c r="B1124" s="1641" t="s">
        <v>2185</v>
      </c>
      <c r="C1124" s="597" t="s">
        <v>1490</v>
      </c>
      <c r="D1124" s="610">
        <v>0.69299999999999995</v>
      </c>
      <c r="E1124" s="597" t="s">
        <v>2992</v>
      </c>
      <c r="F1124" s="605">
        <f>'update Rate'!$O$78</f>
        <v>1215.8800000000001</v>
      </c>
      <c r="G1124" s="605">
        <f t="shared" si="34"/>
        <v>842.6</v>
      </c>
      <c r="H1124" s="606"/>
    </row>
    <row r="1125" spans="1:8" ht="17.25">
      <c r="A1125" s="600"/>
      <c r="B1125" s="1642"/>
      <c r="C1125" s="607" t="s">
        <v>1491</v>
      </c>
      <c r="D1125" s="632">
        <v>1.9E-2</v>
      </c>
      <c r="E1125" s="607" t="s">
        <v>2378</v>
      </c>
      <c r="F1125" s="608">
        <f>Jwood</f>
        <v>57449.37</v>
      </c>
      <c r="G1125" s="608">
        <f t="shared" si="34"/>
        <v>1091.53</v>
      </c>
      <c r="H1125" s="639"/>
    </row>
    <row r="1126" spans="1:8" ht="17.25">
      <c r="A1126" s="600"/>
      <c r="B1126" s="1642"/>
      <c r="C1126" s="607" t="s">
        <v>2295</v>
      </c>
      <c r="D1126" s="632">
        <v>0.54</v>
      </c>
      <c r="E1126" s="607" t="s">
        <v>2920</v>
      </c>
      <c r="F1126" s="608">
        <f>'update Rate'!O130*6</f>
        <v>195</v>
      </c>
      <c r="G1126" s="608">
        <f t="shared" si="34"/>
        <v>105.3</v>
      </c>
      <c r="H1126" s="639"/>
    </row>
    <row r="1127" spans="1:8" ht="17.25">
      <c r="A1127" s="623"/>
      <c r="B1127" s="1643"/>
      <c r="C1127" s="611" t="s">
        <v>2133</v>
      </c>
      <c r="D1127" s="621">
        <v>2.5</v>
      </c>
      <c r="E1127" s="611" t="s">
        <v>2920</v>
      </c>
      <c r="F1127" s="613">
        <f>'update Rate'!O59</f>
        <v>132</v>
      </c>
      <c r="G1127" s="613">
        <f t="shared" si="34"/>
        <v>330</v>
      </c>
      <c r="H1127" s="614">
        <f>SUM(G1124:G1127)</f>
        <v>2369.4300000000003</v>
      </c>
    </row>
    <row r="1128" spans="1:8" ht="15.75">
      <c r="A1128" s="623"/>
      <c r="B1128" s="600"/>
      <c r="C1128" s="600"/>
      <c r="D1128" s="600"/>
      <c r="E1128" s="600"/>
      <c r="F1128" s="615" t="s">
        <v>1590</v>
      </c>
      <c r="G1128" s="615"/>
      <c r="H1128" s="613">
        <f>SUM(H1122:H1127)</f>
        <v>5442.66</v>
      </c>
    </row>
    <row r="1129" spans="1:8" ht="15.75">
      <c r="A1129" s="623"/>
      <c r="B1129" s="622" t="s">
        <v>1592</v>
      </c>
      <c r="C1129" s="600"/>
      <c r="D1129" s="600"/>
      <c r="E1129" s="600"/>
      <c r="F1129" s="615" t="s">
        <v>1571</v>
      </c>
      <c r="G1129" s="615"/>
      <c r="H1129" s="616">
        <f>FLOOR(H1128*0.15,0.01)</f>
        <v>816.39</v>
      </c>
    </row>
    <row r="1130" spans="1:8" ht="15.75">
      <c r="A1130" s="623"/>
      <c r="B1130" s="624">
        <f>+H1130</f>
        <v>6259.05</v>
      </c>
      <c r="C1130" s="625" t="s">
        <v>3197</v>
      </c>
      <c r="D1130" s="616">
        <f>INT(B1130/B1131*100)/100</f>
        <v>1490.25</v>
      </c>
      <c r="E1130" s="600" t="s">
        <v>3198</v>
      </c>
      <c r="F1130" s="615" t="s">
        <v>1593</v>
      </c>
      <c r="G1130" s="615"/>
      <c r="H1130" s="616">
        <f>SUM(H1128:H1129)</f>
        <v>6259.05</v>
      </c>
    </row>
    <row r="1131" spans="1:8" ht="15">
      <c r="A1131" s="623"/>
      <c r="B1131" s="640">
        <v>4.2</v>
      </c>
      <c r="C1131" s="627"/>
      <c r="D1131" s="627"/>
      <c r="E1131" s="600"/>
      <c r="F1131" s="600"/>
      <c r="G1131" s="600"/>
      <c r="H1131" s="600"/>
    </row>
    <row r="1132" spans="1:8" ht="14.25">
      <c r="A1132" s="1644" t="s">
        <v>3573</v>
      </c>
      <c r="B1132" s="1644"/>
      <c r="C1132" s="1644"/>
      <c r="D1132" s="1644"/>
      <c r="E1132" s="1644"/>
      <c r="F1132" s="1644"/>
      <c r="G1132" s="1644"/>
      <c r="H1132" s="1644"/>
    </row>
    <row r="1133" spans="1:8" ht="15">
      <c r="A1133" s="600"/>
      <c r="B1133" s="634" t="s">
        <v>1972</v>
      </c>
      <c r="C1133" s="600"/>
      <c r="D1133" s="600"/>
      <c r="E1133" s="600"/>
      <c r="F1133" s="600"/>
      <c r="G1133" s="600"/>
      <c r="H1133" s="600"/>
    </row>
    <row r="1134" spans="1:8" ht="14.25">
      <c r="A1134" s="1645" t="s">
        <v>3325</v>
      </c>
      <c r="B1134" s="1645"/>
      <c r="C1134" s="1645"/>
      <c r="D1134" s="1645"/>
      <c r="E1134" s="1645"/>
      <c r="F1134" s="1645"/>
      <c r="G1134" s="1645"/>
      <c r="H1134" s="1645"/>
    </row>
    <row r="1135" spans="1:8" ht="15">
      <c r="A1135" s="600"/>
      <c r="B1135" s="634" t="s">
        <v>2798</v>
      </c>
      <c r="C1135" s="600"/>
      <c r="D1135" s="600"/>
      <c r="E1135" s="600"/>
      <c r="F1135" s="600"/>
      <c r="G1135" s="600"/>
      <c r="H1135" s="600"/>
    </row>
    <row r="1136" spans="1:8" ht="14.25">
      <c r="A1136" s="1645" t="s">
        <v>2797</v>
      </c>
      <c r="B1136" s="1645"/>
      <c r="C1136" s="1645"/>
      <c r="D1136" s="1645"/>
      <c r="E1136" s="1645"/>
      <c r="F1136" s="1645"/>
      <c r="G1136" s="1645"/>
      <c r="H1136" s="1645"/>
    </row>
    <row r="1137" spans="1:8" ht="15">
      <c r="A1137" s="600"/>
      <c r="B1137" s="634" t="s">
        <v>1973</v>
      </c>
      <c r="C1137" s="600"/>
      <c r="D1137" s="600"/>
      <c r="E1137" s="600"/>
      <c r="F1137" s="600"/>
      <c r="G1137" s="600"/>
      <c r="H1137" s="600"/>
    </row>
    <row r="1138" spans="1:8" ht="15">
      <c r="B1138" s="117"/>
      <c r="C1138" s="92"/>
      <c r="D1138" s="92"/>
      <c r="E1138" s="1"/>
      <c r="F1138" s="1"/>
      <c r="G1138" s="1"/>
      <c r="H1138" s="1"/>
    </row>
    <row r="1139" spans="1:8" ht="19.5">
      <c r="A1139" s="262">
        <f>+A1118+1</f>
        <v>66</v>
      </c>
      <c r="B1139" s="1588" t="s">
        <v>2985</v>
      </c>
      <c r="C1139" s="1567"/>
      <c r="D1139" s="1567"/>
      <c r="E1139" s="1567"/>
      <c r="F1139" s="1567"/>
      <c r="G1139" s="1567"/>
      <c r="H1139" s="1567"/>
    </row>
    <row r="1140" spans="1:8" ht="19.5">
      <c r="A1140" s="588" t="s">
        <v>4032</v>
      </c>
      <c r="B1140" s="1588" t="s">
        <v>2986</v>
      </c>
      <c r="C1140" s="1567"/>
      <c r="D1140" s="1567"/>
      <c r="E1140" s="1567"/>
      <c r="F1140" s="1567"/>
      <c r="G1140" s="1567"/>
      <c r="H1140" s="1567"/>
    </row>
    <row r="1141" spans="1:8" ht="15">
      <c r="A1141" s="1"/>
      <c r="B1141" s="1561" t="s">
        <v>2988</v>
      </c>
      <c r="C1141" s="1561"/>
      <c r="D1141" s="1561"/>
      <c r="E1141" s="1561"/>
      <c r="F1141" s="1561"/>
      <c r="G1141" s="1561"/>
      <c r="H1141" s="1561"/>
    </row>
    <row r="1142" spans="1:8" ht="31.5">
      <c r="A1142" s="1"/>
      <c r="B1142" s="68" t="s">
        <v>3156</v>
      </c>
      <c r="C1142" s="68" t="s">
        <v>3157</v>
      </c>
      <c r="D1142" s="68" t="s">
        <v>3158</v>
      </c>
      <c r="E1142" s="68" t="s">
        <v>3159</v>
      </c>
      <c r="F1142" s="68" t="s">
        <v>3160</v>
      </c>
      <c r="G1142" s="68" t="s">
        <v>3161</v>
      </c>
      <c r="H1142" s="68" t="s">
        <v>1586</v>
      </c>
    </row>
    <row r="1143" spans="1:8" ht="17.25">
      <c r="A1143" s="1"/>
      <c r="B1143" s="1562" t="s">
        <v>1587</v>
      </c>
      <c r="C1143" s="58" t="s">
        <v>558</v>
      </c>
      <c r="D1143" s="41">
        <v>0.5</v>
      </c>
      <c r="E1143" s="55" t="s">
        <v>1589</v>
      </c>
      <c r="F1143" s="107">
        <f>'update Rate'!O6</f>
        <v>1330</v>
      </c>
      <c r="G1143" s="110">
        <f>FLOOR(D1143*F1143,0.01)</f>
        <v>665</v>
      </c>
      <c r="H1143" s="108"/>
    </row>
    <row r="1144" spans="1:8" ht="17.25">
      <c r="A1144" s="1"/>
      <c r="B1144" s="1563"/>
      <c r="C1144" s="53" t="s">
        <v>1530</v>
      </c>
      <c r="D1144" s="194">
        <v>1</v>
      </c>
      <c r="E1144" s="56" t="s">
        <v>1589</v>
      </c>
      <c r="F1144" s="109">
        <f>'update Rate'!O5</f>
        <v>1000</v>
      </c>
      <c r="G1144" s="109">
        <f>FLOOR(D1144*F1144,0.01)</f>
        <v>1000</v>
      </c>
      <c r="H1144" s="121">
        <f>SUM(G1143+G1144)</f>
        <v>1665</v>
      </c>
    </row>
    <row r="1145" spans="1:8" ht="17.25">
      <c r="A1145" s="1"/>
      <c r="B1145" s="1564" t="s">
        <v>2185</v>
      </c>
      <c r="C1145" s="55" t="s">
        <v>2054</v>
      </c>
      <c r="D1145" s="239">
        <v>4.16</v>
      </c>
      <c r="E1145" s="55" t="s">
        <v>2992</v>
      </c>
      <c r="F1145" s="179">
        <f>jphalak</f>
        <v>2023.7766666666666</v>
      </c>
      <c r="G1145" s="110">
        <f>FLOOR(D1145*F1145,0.01)</f>
        <v>8418.91</v>
      </c>
      <c r="H1145" s="185"/>
    </row>
    <row r="1146" spans="1:8" ht="17.25">
      <c r="A1146" s="1"/>
      <c r="B1146" s="1565"/>
      <c r="C1146" s="53" t="s">
        <v>2182</v>
      </c>
      <c r="D1146" s="52">
        <v>0.254</v>
      </c>
      <c r="E1146" s="53" t="s">
        <v>2378</v>
      </c>
      <c r="F1146" s="178">
        <f>'update Rate'!$O$55</f>
        <v>57449.37</v>
      </c>
      <c r="G1146" s="109">
        <f>FLOOR(D1146*F1146,0.01)</f>
        <v>14592.130000000001</v>
      </c>
      <c r="H1146" s="142"/>
    </row>
    <row r="1147" spans="1:8" ht="17.25">
      <c r="A1147" s="1"/>
      <c r="B1147" s="1566"/>
      <c r="C1147" s="135" t="s">
        <v>1425</v>
      </c>
      <c r="D1147" s="43"/>
      <c r="E1147" s="56"/>
      <c r="F1147" s="180"/>
      <c r="G1147" s="63"/>
      <c r="H1147" s="186">
        <f>SUM(G1145+G1146)</f>
        <v>23011.040000000001</v>
      </c>
    </row>
    <row r="1148" spans="1:8" ht="15.75">
      <c r="A1148" s="1"/>
      <c r="B1148" s="1"/>
      <c r="C1148" s="1"/>
      <c r="D1148" s="1"/>
      <c r="E1148" s="1"/>
      <c r="F1148" s="40" t="s">
        <v>1590</v>
      </c>
      <c r="G1148" s="40"/>
      <c r="H1148" s="63">
        <f>SUM(H1144:H1147)</f>
        <v>24676.04</v>
      </c>
    </row>
    <row r="1149" spans="1:8" ht="15.75">
      <c r="A1149" s="1"/>
      <c r="B1149" s="3" t="s">
        <v>1592</v>
      </c>
      <c r="C1149" s="1"/>
      <c r="D1149" s="1"/>
      <c r="E1149" s="1"/>
      <c r="F1149" s="40" t="s">
        <v>1571</v>
      </c>
      <c r="G1149" s="40"/>
      <c r="H1149" s="99">
        <f>FLOOR(H1148*0.15,0.01)</f>
        <v>3701.4</v>
      </c>
    </row>
    <row r="1150" spans="1:8" ht="15.75">
      <c r="B1150" s="140">
        <f>+H1150</f>
        <v>28377.440000000002</v>
      </c>
      <c r="C1150" s="27" t="s">
        <v>3197</v>
      </c>
      <c r="D1150" s="99">
        <f>INT(B1150/B1151*100)/100</f>
        <v>283.77</v>
      </c>
      <c r="E1150" s="1" t="s">
        <v>3198</v>
      </c>
      <c r="F1150" s="40" t="s">
        <v>1593</v>
      </c>
      <c r="G1150" s="40"/>
      <c r="H1150" s="99">
        <f>SUM(H1148:H1149)</f>
        <v>28377.440000000002</v>
      </c>
    </row>
    <row r="1151" spans="1:8" ht="15">
      <c r="A1151" s="1"/>
      <c r="B1151" s="117">
        <v>100</v>
      </c>
      <c r="C1151" s="1"/>
      <c r="D1151" s="1"/>
      <c r="E1151" s="1"/>
      <c r="F1151" s="1"/>
      <c r="G1151" s="1"/>
      <c r="H1151" s="1"/>
    </row>
    <row r="1152" spans="1:8" ht="15">
      <c r="A1152" s="1"/>
      <c r="B1152" s="3"/>
      <c r="C1152" s="1"/>
      <c r="D1152" s="1"/>
      <c r="E1152" s="1"/>
      <c r="F1152" s="1"/>
      <c r="G1152" s="1"/>
      <c r="H1152" s="1"/>
    </row>
    <row r="1153" spans="1:8" ht="15">
      <c r="A1153" s="1"/>
      <c r="B1153" s="3"/>
      <c r="C1153" s="1"/>
      <c r="D1153" s="1"/>
      <c r="E1153" s="1"/>
      <c r="F1153" s="1"/>
      <c r="G1153" s="1"/>
      <c r="H1153" s="1"/>
    </row>
    <row r="1154" spans="1:8" ht="15">
      <c r="A1154" s="1"/>
      <c r="B1154" s="3"/>
      <c r="C1154" s="1"/>
      <c r="D1154" s="1"/>
      <c r="E1154" s="1"/>
      <c r="F1154" s="1"/>
      <c r="G1154" s="1"/>
      <c r="H1154" s="1"/>
    </row>
    <row r="1155" spans="1:8" ht="15">
      <c r="A1155" s="106" t="s">
        <v>3275</v>
      </c>
      <c r="B1155" s="3"/>
      <c r="C1155" s="1"/>
      <c r="D1155" s="1"/>
      <c r="E1155" s="1"/>
      <c r="F1155" s="1"/>
      <c r="G1155" s="1"/>
      <c r="H1155" s="1"/>
    </row>
    <row r="1156" spans="1:8" ht="15">
      <c r="A1156" s="106"/>
      <c r="B1156" s="3"/>
      <c r="C1156" s="1"/>
      <c r="D1156" s="1"/>
      <c r="E1156" s="1"/>
      <c r="F1156" s="1"/>
      <c r="G1156" s="1"/>
      <c r="H1156" s="1"/>
    </row>
    <row r="1157" spans="1:8" ht="15">
      <c r="A1157" s="106"/>
      <c r="B1157" s="3"/>
      <c r="C1157" s="1"/>
      <c r="D1157" s="1"/>
      <c r="E1157" s="1"/>
      <c r="F1157" s="1"/>
      <c r="G1157" s="1"/>
      <c r="H1157" s="1"/>
    </row>
    <row r="1158" spans="1:8" ht="15">
      <c r="A1158" s="106"/>
      <c r="B1158" s="3"/>
      <c r="C1158" s="1"/>
      <c r="D1158" s="1"/>
      <c r="E1158" s="1"/>
      <c r="F1158" s="1"/>
      <c r="G1158" s="1"/>
      <c r="H1158" s="1"/>
    </row>
    <row r="1159" spans="1:8" ht="15">
      <c r="A1159" s="106"/>
      <c r="B1159" s="3"/>
      <c r="C1159" s="1"/>
      <c r="D1159" s="1"/>
      <c r="E1159" s="1"/>
      <c r="F1159" s="1"/>
      <c r="G1159" s="1"/>
      <c r="H1159" s="1"/>
    </row>
    <row r="1160" spans="1:8" ht="15">
      <c r="A1160" s="106"/>
      <c r="B1160" s="3"/>
      <c r="C1160" s="1"/>
      <c r="D1160" s="1"/>
      <c r="E1160" s="1"/>
      <c r="F1160" s="1"/>
      <c r="G1160" s="1"/>
      <c r="H1160" s="1"/>
    </row>
    <row r="1161" spans="1:8" ht="15">
      <c r="A1161" s="106"/>
      <c r="B1161" s="3"/>
      <c r="C1161" s="1"/>
      <c r="D1161" s="1"/>
      <c r="E1161" s="1"/>
      <c r="F1161" s="1"/>
      <c r="G1161" s="1"/>
      <c r="H1161" s="1"/>
    </row>
    <row r="1162" spans="1:8" ht="15">
      <c r="A1162" s="106"/>
      <c r="B1162" s="3"/>
      <c r="C1162" s="1"/>
      <c r="D1162" s="1"/>
      <c r="E1162" s="1"/>
      <c r="F1162" s="1"/>
      <c r="G1162" s="1"/>
      <c r="H1162" s="1"/>
    </row>
    <row r="1163" spans="1:8" ht="15">
      <c r="A1163" s="1"/>
      <c r="B1163" s="3"/>
      <c r="C1163" s="1"/>
      <c r="D1163" s="1"/>
      <c r="E1163" s="1"/>
      <c r="F1163" s="1"/>
      <c r="G1163" s="1"/>
      <c r="H1163" s="1"/>
    </row>
    <row r="1164" spans="1:8" ht="15">
      <c r="A1164" s="1"/>
      <c r="B1164" s="3"/>
      <c r="C1164" s="1"/>
      <c r="D1164" s="1"/>
      <c r="E1164" s="1"/>
      <c r="F1164" s="1"/>
      <c r="G1164" s="1"/>
      <c r="H1164" s="1"/>
    </row>
    <row r="1165" spans="1:8" ht="19.5">
      <c r="A1165" s="262">
        <f>+A1139+1</f>
        <v>67</v>
      </c>
      <c r="B1165" s="1588" t="s">
        <v>2985</v>
      </c>
      <c r="C1165" s="1567"/>
      <c r="D1165" s="1567"/>
      <c r="E1165" s="1567"/>
      <c r="F1165" s="1567"/>
      <c r="G1165" s="1567"/>
      <c r="H1165" s="1567"/>
    </row>
    <row r="1166" spans="1:8" ht="19.5">
      <c r="A1166" s="588" t="s">
        <v>4033</v>
      </c>
      <c r="B1166" s="1588" t="s">
        <v>2224</v>
      </c>
      <c r="C1166" s="1567"/>
      <c r="D1166" s="1567"/>
      <c r="E1166" s="1567"/>
      <c r="F1166" s="1567"/>
      <c r="G1166" s="1567"/>
      <c r="H1166" s="1567"/>
    </row>
    <row r="1167" spans="1:8" ht="15">
      <c r="A1167" s="1"/>
      <c r="B1167" s="1561" t="s">
        <v>2988</v>
      </c>
      <c r="C1167" s="1561"/>
      <c r="D1167" s="1561"/>
      <c r="E1167" s="1561"/>
      <c r="F1167" s="1561"/>
      <c r="G1167" s="1561"/>
      <c r="H1167" s="1561"/>
    </row>
    <row r="1168" spans="1:8" ht="31.5">
      <c r="A1168" s="1"/>
      <c r="B1168" s="68" t="s">
        <v>3156</v>
      </c>
      <c r="C1168" s="68" t="s">
        <v>3157</v>
      </c>
      <c r="D1168" s="68" t="s">
        <v>3158</v>
      </c>
      <c r="E1168" s="68" t="s">
        <v>3159</v>
      </c>
      <c r="F1168" s="68" t="s">
        <v>3160</v>
      </c>
      <c r="G1168" s="68" t="s">
        <v>3161</v>
      </c>
      <c r="H1168" s="68" t="s">
        <v>1586</v>
      </c>
    </row>
    <row r="1169" spans="1:8" ht="17.25">
      <c r="A1169" s="1"/>
      <c r="B1169" s="1562" t="s">
        <v>1587</v>
      </c>
      <c r="C1169" s="58" t="s">
        <v>558</v>
      </c>
      <c r="D1169" s="48">
        <v>1</v>
      </c>
      <c r="E1169" s="55" t="s">
        <v>1589</v>
      </c>
      <c r="F1169" s="107">
        <f>'update Rate'!O6</f>
        <v>1330</v>
      </c>
      <c r="G1169" s="107">
        <f>FLOOR(D1169*F1169,0.01)</f>
        <v>1330</v>
      </c>
      <c r="H1169" s="108"/>
    </row>
    <row r="1170" spans="1:8" ht="17.25">
      <c r="A1170" s="1"/>
      <c r="B1170" s="1563"/>
      <c r="C1170" s="53" t="s">
        <v>1530</v>
      </c>
      <c r="D1170" s="240">
        <v>1.75</v>
      </c>
      <c r="E1170" s="56" t="s">
        <v>1589</v>
      </c>
      <c r="F1170" s="109">
        <f>'update Rate'!O5</f>
        <v>1000</v>
      </c>
      <c r="G1170" s="109">
        <f>FLOOR(D1170*F1170,0.01)</f>
        <v>1750</v>
      </c>
      <c r="H1170" s="121">
        <f>SUM(G1169+G1170)</f>
        <v>3080</v>
      </c>
    </row>
    <row r="1171" spans="1:8" ht="17.25">
      <c r="A1171" s="1"/>
      <c r="B1171" s="1564" t="s">
        <v>2185</v>
      </c>
      <c r="C1171" s="55" t="s">
        <v>3293</v>
      </c>
      <c r="D1171" s="239">
        <v>4.16</v>
      </c>
      <c r="E1171" s="55" t="s">
        <v>2992</v>
      </c>
      <c r="F1171" s="110">
        <f>jphalak</f>
        <v>2023.7766666666666</v>
      </c>
      <c r="G1171" s="110">
        <f>FLOOR(D1171*F1171,0.01)</f>
        <v>8418.91</v>
      </c>
      <c r="H1171" s="108"/>
    </row>
    <row r="1172" spans="1:8" ht="17.25">
      <c r="A1172" s="1"/>
      <c r="B1172" s="1565"/>
      <c r="C1172" s="53" t="s">
        <v>2987</v>
      </c>
      <c r="D1172" s="732">
        <v>0.2545</v>
      </c>
      <c r="E1172" s="53" t="s">
        <v>2378</v>
      </c>
      <c r="F1172" s="109">
        <f>'update Rate'!$O$55</f>
        <v>57449.37</v>
      </c>
      <c r="G1172" s="109">
        <f>FLOOR(D1172*F1172,0.01)</f>
        <v>14620.86</v>
      </c>
      <c r="H1172" s="9"/>
    </row>
    <row r="1173" spans="1:8" ht="17.25">
      <c r="A1173" s="1"/>
      <c r="B1173" s="1566"/>
      <c r="C1173" s="135" t="s">
        <v>1425</v>
      </c>
      <c r="D1173" s="43"/>
      <c r="E1173" s="56"/>
      <c r="F1173" s="63"/>
      <c r="G1173" s="63"/>
      <c r="H1173" s="123">
        <f>SUM(G1171+G1172)</f>
        <v>23039.77</v>
      </c>
    </row>
    <row r="1174" spans="1:8" ht="15.75">
      <c r="A1174" s="1"/>
      <c r="B1174" s="1"/>
      <c r="C1174" s="1"/>
      <c r="D1174" s="1"/>
      <c r="E1174" s="1"/>
      <c r="F1174" s="40" t="s">
        <v>1590</v>
      </c>
      <c r="G1174" s="40"/>
      <c r="H1174" s="63">
        <f>SUM(H1170:H1173)</f>
        <v>26119.77</v>
      </c>
    </row>
    <row r="1175" spans="1:8" ht="15.75">
      <c r="A1175" s="1"/>
      <c r="B1175" s="3" t="s">
        <v>1592</v>
      </c>
      <c r="C1175" s="1"/>
      <c r="D1175" s="1"/>
      <c r="E1175" s="1"/>
      <c r="F1175" s="40" t="s">
        <v>1571</v>
      </c>
      <c r="G1175" s="40"/>
      <c r="H1175" s="99">
        <f>FLOOR(H1174*0.15,0.01)</f>
        <v>3917.96</v>
      </c>
    </row>
    <row r="1176" spans="1:8" ht="15.75">
      <c r="B1176" s="140">
        <f>+H1176</f>
        <v>30037.73</v>
      </c>
      <c r="C1176" s="27" t="s">
        <v>3197</v>
      </c>
      <c r="D1176" s="99">
        <f>INT(B1176/B1177*100)/100</f>
        <v>300.37</v>
      </c>
      <c r="E1176" s="1" t="s">
        <v>3198</v>
      </c>
      <c r="F1176" s="40" t="s">
        <v>1593</v>
      </c>
      <c r="G1176" s="40"/>
      <c r="H1176" s="99">
        <f>SUM(H1174:H1175)</f>
        <v>30037.73</v>
      </c>
    </row>
    <row r="1177" spans="1:8" ht="15">
      <c r="A1177" s="1"/>
      <c r="B1177" s="117">
        <v>100</v>
      </c>
      <c r="C1177" s="1"/>
      <c r="D1177" s="1"/>
      <c r="E1177" s="1"/>
      <c r="F1177" s="1"/>
      <c r="G1177" s="1"/>
      <c r="H1177" s="1"/>
    </row>
    <row r="1178" spans="1:8" ht="15">
      <c r="A1178" s="1"/>
      <c r="B1178" s="117"/>
      <c r="C1178" s="1"/>
      <c r="D1178" s="1"/>
      <c r="E1178" s="1"/>
      <c r="F1178" s="1"/>
      <c r="G1178" s="1"/>
      <c r="H1178" s="1"/>
    </row>
    <row r="1179" spans="1:8" ht="15.75">
      <c r="A1179" s="641">
        <f>A1165+1</f>
        <v>68</v>
      </c>
      <c r="B1179" s="1636" t="s">
        <v>1493</v>
      </c>
      <c r="C1179" s="1637"/>
      <c r="D1179" s="1637"/>
      <c r="E1179" s="1637"/>
      <c r="F1179" s="1637"/>
      <c r="G1179" s="1637"/>
      <c r="H1179" s="1637"/>
    </row>
    <row r="1180" spans="1:8" ht="14.25">
      <c r="A1180" s="655" t="s">
        <v>3827</v>
      </c>
      <c r="B1180" s="1560" t="s">
        <v>2610</v>
      </c>
      <c r="C1180" s="1561"/>
      <c r="D1180" s="1561"/>
      <c r="E1180" s="1561"/>
      <c r="F1180" s="1561"/>
      <c r="G1180" s="1561"/>
      <c r="H1180" s="1561"/>
    </row>
    <row r="1181" spans="1:8" ht="30">
      <c r="A1181" s="1"/>
      <c r="B1181" s="4" t="s">
        <v>3156</v>
      </c>
      <c r="C1181" s="4" t="s">
        <v>3157</v>
      </c>
      <c r="D1181" s="4" t="s">
        <v>3158</v>
      </c>
      <c r="E1181" s="4" t="s">
        <v>3159</v>
      </c>
      <c r="F1181" s="4" t="s">
        <v>3160</v>
      </c>
      <c r="G1181" s="4" t="s">
        <v>3161</v>
      </c>
      <c r="H1181" s="4" t="s">
        <v>1586</v>
      </c>
    </row>
    <row r="1182" spans="1:8" ht="16.5">
      <c r="A1182" s="1"/>
      <c r="B1182" s="1626" t="s">
        <v>1587</v>
      </c>
      <c r="C1182" s="14" t="s">
        <v>558</v>
      </c>
      <c r="D1182" s="41">
        <v>1.1000000000000001</v>
      </c>
      <c r="E1182" s="11" t="s">
        <v>1589</v>
      </c>
      <c r="F1182" s="157">
        <f>'update Rate'!O6</f>
        <v>1330</v>
      </c>
      <c r="G1182" s="157">
        <f t="shared" ref="G1182:G1187" si="35">FLOOR(D1182*F1182,0.01)</f>
        <v>1463</v>
      </c>
      <c r="H1182" s="108"/>
    </row>
    <row r="1183" spans="1:8" ht="16.5">
      <c r="A1183" s="1"/>
      <c r="B1183" s="1638"/>
      <c r="C1183" s="15" t="s">
        <v>1530</v>
      </c>
      <c r="D1183" s="246">
        <v>1.25</v>
      </c>
      <c r="E1183" s="15" t="s">
        <v>1589</v>
      </c>
      <c r="F1183" s="160">
        <f>'update Rate'!O5</f>
        <v>1000</v>
      </c>
      <c r="G1183" s="160">
        <f t="shared" si="35"/>
        <v>1250</v>
      </c>
      <c r="H1183" s="164">
        <f>SUM(G1182+G1183)</f>
        <v>2713</v>
      </c>
    </row>
    <row r="1184" spans="1:8" ht="27">
      <c r="A1184" s="1"/>
      <c r="B1184" s="1627" t="s">
        <v>2185</v>
      </c>
      <c r="C1184" s="165" t="s">
        <v>1185</v>
      </c>
      <c r="D1184" s="42">
        <v>12</v>
      </c>
      <c r="E1184" s="12" t="s">
        <v>2992</v>
      </c>
      <c r="F1184" s="158">
        <f>+_cgi24</f>
        <v>584.80941704035877</v>
      </c>
      <c r="G1184" s="158">
        <f t="shared" si="35"/>
        <v>7017.71</v>
      </c>
      <c r="H1184" s="161"/>
    </row>
    <row r="1185" spans="1:8" ht="16.5">
      <c r="A1185" s="1"/>
      <c r="B1185" s="1586"/>
      <c r="C1185" s="12" t="s">
        <v>2989</v>
      </c>
      <c r="D1185" s="42">
        <v>30</v>
      </c>
      <c r="E1185" s="12" t="s">
        <v>749</v>
      </c>
      <c r="F1185" s="158">
        <f>'update Rate'!O129</f>
        <v>34.125000000000007</v>
      </c>
      <c r="G1185" s="158">
        <f t="shared" si="35"/>
        <v>1023.75</v>
      </c>
      <c r="H1185" s="163"/>
    </row>
    <row r="1186" spans="1:8" ht="16.5">
      <c r="A1186" s="1"/>
      <c r="B1186" s="1586"/>
      <c r="C1186" s="12" t="s">
        <v>2990</v>
      </c>
      <c r="D1186" s="42">
        <v>25</v>
      </c>
      <c r="E1186" s="12" t="s">
        <v>749</v>
      </c>
      <c r="F1186" s="158">
        <f>'update Rate'!$O$131</f>
        <v>13.928571428571429</v>
      </c>
      <c r="G1186" s="158">
        <f t="shared" si="35"/>
        <v>348.21</v>
      </c>
      <c r="H1186" s="163"/>
    </row>
    <row r="1187" spans="1:8" ht="16.5">
      <c r="A1187" s="1"/>
      <c r="B1187" s="1563"/>
      <c r="C1187" s="15" t="s">
        <v>2991</v>
      </c>
      <c r="D1187" s="43">
        <v>55</v>
      </c>
      <c r="E1187" s="15" t="s">
        <v>749</v>
      </c>
      <c r="F1187" s="160">
        <f>'update Rate'!$O$132</f>
        <v>3</v>
      </c>
      <c r="G1187" s="160">
        <f t="shared" si="35"/>
        <v>165</v>
      </c>
      <c r="H1187" s="164">
        <f>SUM(G1184+G1185+G1186+G1187)</f>
        <v>8554.67</v>
      </c>
    </row>
    <row r="1188" spans="1:8" ht="15.75">
      <c r="A1188" s="1"/>
      <c r="B1188" s="1"/>
      <c r="C1188" s="1"/>
      <c r="D1188" s="1"/>
      <c r="E1188" s="1"/>
      <c r="F1188" s="1" t="s">
        <v>1590</v>
      </c>
      <c r="G1188" s="40"/>
      <c r="H1188" s="160">
        <f>SUM(H1183:H1187)</f>
        <v>11267.67</v>
      </c>
    </row>
    <row r="1189" spans="1:8" ht="15.75">
      <c r="A1189" s="1"/>
      <c r="B1189" s="3" t="s">
        <v>1592</v>
      </c>
      <c r="C1189" s="1"/>
      <c r="D1189" s="1"/>
      <c r="E1189" s="1"/>
      <c r="F1189" s="1" t="s">
        <v>1571</v>
      </c>
      <c r="G1189" s="40"/>
      <c r="H1189" s="99">
        <f>FLOOR(H1188*0.15,0.01)</f>
        <v>1690.15</v>
      </c>
    </row>
    <row r="1190" spans="1:8" ht="15.75">
      <c r="A1190" s="27"/>
      <c r="B1190" s="145">
        <f>+H1190</f>
        <v>12957.82</v>
      </c>
      <c r="C1190" s="27" t="s">
        <v>3197</v>
      </c>
      <c r="D1190" s="7">
        <f>INT(B1190/B1191*100)/100</f>
        <v>1295.78</v>
      </c>
      <c r="E1190" s="1" t="s">
        <v>3198</v>
      </c>
      <c r="F1190" s="1" t="s">
        <v>1593</v>
      </c>
      <c r="G1190" s="40"/>
      <c r="H1190" s="7">
        <f>SUM(H1188:H1189)</f>
        <v>12957.82</v>
      </c>
    </row>
    <row r="1191" spans="1:8" ht="15">
      <c r="A1191" s="1"/>
      <c r="B1191" s="166">
        <v>10</v>
      </c>
      <c r="C1191" s="1"/>
      <c r="D1191" s="1"/>
      <c r="E1191" s="1"/>
      <c r="F1191" s="1"/>
      <c r="G1191" s="1"/>
      <c r="H1191" s="1"/>
    </row>
    <row r="1192" spans="1:8" ht="15">
      <c r="A1192" s="106" t="s">
        <v>3122</v>
      </c>
      <c r="B1192" s="1"/>
      <c r="C1192" s="1"/>
      <c r="D1192" s="1"/>
      <c r="E1192" s="1"/>
      <c r="F1192" s="1"/>
      <c r="G1192" s="1"/>
      <c r="H1192" s="1"/>
    </row>
    <row r="1193" spans="1:8" ht="15">
      <c r="A1193" s="106"/>
      <c r="B1193" s="1"/>
      <c r="C1193" s="1"/>
      <c r="D1193" s="1"/>
      <c r="E1193" s="1"/>
      <c r="F1193" s="1"/>
      <c r="G1193" s="1"/>
      <c r="H1193" s="1"/>
    </row>
    <row r="1194" spans="1:8" ht="15">
      <c r="A1194" s="1"/>
      <c r="B1194" s="1"/>
      <c r="C1194" s="1"/>
      <c r="D1194" s="1"/>
      <c r="E1194" s="1"/>
      <c r="F1194" s="1"/>
      <c r="G1194" s="1"/>
      <c r="H1194" s="1"/>
    </row>
    <row r="1195" spans="1:8" ht="15.75">
      <c r="A1195" s="641">
        <f>A1179+1</f>
        <v>69</v>
      </c>
      <c r="B1195" s="1636" t="s">
        <v>3574</v>
      </c>
      <c r="C1195" s="1637"/>
      <c r="D1195" s="1637"/>
      <c r="E1195" s="1637"/>
      <c r="F1195" s="1637"/>
      <c r="G1195" s="1637"/>
      <c r="H1195" s="1637"/>
    </row>
    <row r="1196" spans="1:8" ht="14.25">
      <c r="A1196" s="655" t="s">
        <v>3827</v>
      </c>
      <c r="B1196" s="1560" t="s">
        <v>2610</v>
      </c>
      <c r="C1196" s="1561"/>
      <c r="D1196" s="1561"/>
      <c r="E1196" s="1561"/>
      <c r="F1196" s="1561"/>
      <c r="G1196" s="1561"/>
      <c r="H1196" s="1561"/>
    </row>
    <row r="1197" spans="1:8" ht="30">
      <c r="A1197" s="1"/>
      <c r="B1197" s="4" t="s">
        <v>3156</v>
      </c>
      <c r="C1197" s="4" t="s">
        <v>3157</v>
      </c>
      <c r="D1197" s="4" t="s">
        <v>3158</v>
      </c>
      <c r="E1197" s="4" t="s">
        <v>3159</v>
      </c>
      <c r="F1197" s="4" t="s">
        <v>3160</v>
      </c>
      <c r="G1197" s="4" t="s">
        <v>3161</v>
      </c>
      <c r="H1197" s="4" t="s">
        <v>1586</v>
      </c>
    </row>
    <row r="1198" spans="1:8" ht="16.5">
      <c r="A1198" s="1"/>
      <c r="B1198" s="1626" t="s">
        <v>1587</v>
      </c>
      <c r="C1198" s="14" t="s">
        <v>558</v>
      </c>
      <c r="D1198" s="41">
        <v>1.1000000000000001</v>
      </c>
      <c r="E1198" s="11" t="s">
        <v>1589</v>
      </c>
      <c r="F1198" s="157">
        <f>'update Rate'!O6</f>
        <v>1330</v>
      </c>
      <c r="G1198" s="157">
        <f t="shared" ref="G1198:G1203" si="36">FLOOR(D1198*F1198,0.01)</f>
        <v>1463</v>
      </c>
      <c r="H1198" s="108"/>
    </row>
    <row r="1199" spans="1:8" ht="16.5">
      <c r="A1199" s="1"/>
      <c r="B1199" s="1638"/>
      <c r="C1199" s="15" t="s">
        <v>1530</v>
      </c>
      <c r="D1199" s="246">
        <v>1.25</v>
      </c>
      <c r="E1199" s="15" t="s">
        <v>1589</v>
      </c>
      <c r="F1199" s="160">
        <f>'update Rate'!O5</f>
        <v>1000</v>
      </c>
      <c r="G1199" s="160">
        <f t="shared" si="36"/>
        <v>1250</v>
      </c>
      <c r="H1199" s="164">
        <f>SUM(G1198+G1199)</f>
        <v>2713</v>
      </c>
    </row>
    <row r="1200" spans="1:8" ht="27">
      <c r="A1200" s="1"/>
      <c r="B1200" s="1627" t="s">
        <v>2185</v>
      </c>
      <c r="C1200" s="165" t="s">
        <v>3575</v>
      </c>
      <c r="D1200" s="42">
        <v>12</v>
      </c>
      <c r="E1200" s="12" t="s">
        <v>2992</v>
      </c>
      <c r="F1200" s="158">
        <f>+'update Rate'!O96</f>
        <v>531.67040358744396</v>
      </c>
      <c r="G1200" s="158">
        <f t="shared" si="36"/>
        <v>6380.04</v>
      </c>
      <c r="H1200" s="161"/>
    </row>
    <row r="1201" spans="1:8" ht="16.5">
      <c r="A1201" s="1"/>
      <c r="B1201" s="1586"/>
      <c r="C1201" s="12" t="s">
        <v>2989</v>
      </c>
      <c r="D1201" s="42">
        <v>30</v>
      </c>
      <c r="E1201" s="12" t="s">
        <v>749</v>
      </c>
      <c r="F1201" s="158">
        <f>'update Rate'!O129</f>
        <v>34.125000000000007</v>
      </c>
      <c r="G1201" s="158">
        <f t="shared" si="36"/>
        <v>1023.75</v>
      </c>
      <c r="H1201" s="163"/>
    </row>
    <row r="1202" spans="1:8" ht="16.5">
      <c r="A1202" s="1"/>
      <c r="B1202" s="1586"/>
      <c r="C1202" s="12" t="s">
        <v>2990</v>
      </c>
      <c r="D1202" s="42">
        <v>25</v>
      </c>
      <c r="E1202" s="12" t="s">
        <v>749</v>
      </c>
      <c r="F1202" s="158">
        <f>'update Rate'!$O$131</f>
        <v>13.928571428571429</v>
      </c>
      <c r="G1202" s="158">
        <f t="shared" si="36"/>
        <v>348.21</v>
      </c>
      <c r="H1202" s="163"/>
    </row>
    <row r="1203" spans="1:8" ht="16.5">
      <c r="A1203" s="1"/>
      <c r="B1203" s="1563"/>
      <c r="C1203" s="15" t="s">
        <v>2991</v>
      </c>
      <c r="D1203" s="43">
        <v>55</v>
      </c>
      <c r="E1203" s="15" t="s">
        <v>749</v>
      </c>
      <c r="F1203" s="160">
        <f>'update Rate'!$O$132</f>
        <v>3</v>
      </c>
      <c r="G1203" s="160">
        <f t="shared" si="36"/>
        <v>165</v>
      </c>
      <c r="H1203" s="164">
        <f>SUM(G1200+G1201+G1202+G1203)</f>
        <v>7917</v>
      </c>
    </row>
    <row r="1204" spans="1:8" ht="15.75">
      <c r="A1204" s="1"/>
      <c r="B1204" s="1"/>
      <c r="C1204" s="1"/>
      <c r="D1204" s="1"/>
      <c r="E1204" s="1"/>
      <c r="F1204" s="1" t="s">
        <v>1590</v>
      </c>
      <c r="G1204" s="40"/>
      <c r="H1204" s="160">
        <f>SUM(H1199:H1203)</f>
        <v>10630</v>
      </c>
    </row>
    <row r="1205" spans="1:8" ht="15.75">
      <c r="A1205" s="1"/>
      <c r="B1205" s="3" t="s">
        <v>1592</v>
      </c>
      <c r="C1205" s="1"/>
      <c r="D1205" s="1"/>
      <c r="E1205" s="1"/>
      <c r="F1205" s="1" t="s">
        <v>1571</v>
      </c>
      <c r="G1205" s="40"/>
      <c r="H1205" s="99">
        <f>FLOOR(H1204*0.15,0.01)</f>
        <v>1594.5</v>
      </c>
    </row>
    <row r="1206" spans="1:8" ht="15.75">
      <c r="A1206" s="27"/>
      <c r="B1206" s="145">
        <f>+H1206</f>
        <v>12224.5</v>
      </c>
      <c r="C1206" s="27" t="s">
        <v>3197</v>
      </c>
      <c r="D1206" s="7">
        <f>INT(B1206/B1207*100)/100</f>
        <v>1222.45</v>
      </c>
      <c r="E1206" s="1" t="s">
        <v>3198</v>
      </c>
      <c r="F1206" s="1" t="s">
        <v>1593</v>
      </c>
      <c r="G1206" s="40"/>
      <c r="H1206" s="7">
        <f>SUM(H1204:H1205)</f>
        <v>12224.5</v>
      </c>
    </row>
    <row r="1207" spans="1:8" ht="15">
      <c r="A1207" s="1"/>
      <c r="B1207" s="166">
        <v>10</v>
      </c>
      <c r="C1207" s="1"/>
      <c r="D1207" s="1"/>
      <c r="E1207" s="1"/>
      <c r="F1207" s="1"/>
      <c r="G1207" s="1"/>
      <c r="H1207" s="1"/>
    </row>
    <row r="1208" spans="1:8" ht="15">
      <c r="A1208" s="106" t="s">
        <v>3122</v>
      </c>
      <c r="B1208" s="1"/>
      <c r="C1208" s="1"/>
      <c r="D1208" s="1"/>
      <c r="E1208" s="1"/>
      <c r="F1208" s="1"/>
      <c r="G1208" s="1"/>
      <c r="H1208" s="1"/>
    </row>
    <row r="1209" spans="1:8" ht="15">
      <c r="A1209" s="106"/>
      <c r="B1209" s="1"/>
      <c r="C1209" s="1"/>
      <c r="D1209" s="1"/>
      <c r="E1209" s="1"/>
      <c r="F1209" s="1"/>
      <c r="G1209" s="1"/>
      <c r="H1209" s="1"/>
    </row>
    <row r="1210" spans="1:8" ht="15">
      <c r="A1210" s="106"/>
      <c r="B1210" s="1"/>
      <c r="C1210" s="1"/>
      <c r="D1210" s="1"/>
      <c r="E1210" s="1"/>
      <c r="F1210" s="1"/>
      <c r="G1210" s="1"/>
      <c r="H1210" s="1"/>
    </row>
    <row r="1211" spans="1:8" ht="15">
      <c r="A1211" s="106"/>
      <c r="B1211" s="1"/>
      <c r="C1211" s="1"/>
      <c r="D1211" s="1"/>
      <c r="E1211" s="1"/>
      <c r="F1211" s="1"/>
      <c r="G1211" s="1"/>
      <c r="H1211" s="1"/>
    </row>
    <row r="1212" spans="1:8" ht="15.75">
      <c r="A1212" s="641">
        <f>A1195+1</f>
        <v>70</v>
      </c>
      <c r="B1212" s="1636" t="s">
        <v>1222</v>
      </c>
      <c r="C1212" s="1637"/>
      <c r="D1212" s="1637"/>
      <c r="E1212" s="1637"/>
      <c r="F1212" s="1637"/>
      <c r="G1212" s="1637"/>
      <c r="H1212" s="1637"/>
    </row>
    <row r="1213" spans="1:8" ht="15.75">
      <c r="A1213" s="588" t="s">
        <v>3827</v>
      </c>
      <c r="B1213" s="1560" t="s">
        <v>2610</v>
      </c>
      <c r="C1213" s="1561"/>
      <c r="D1213" s="1561"/>
      <c r="E1213" s="1561"/>
      <c r="F1213" s="1561"/>
      <c r="G1213" s="1561"/>
      <c r="H1213" s="1561"/>
    </row>
    <row r="1214" spans="1:8" ht="30">
      <c r="A1214" s="1"/>
      <c r="B1214" s="4" t="s">
        <v>3156</v>
      </c>
      <c r="C1214" s="4" t="s">
        <v>3157</v>
      </c>
      <c r="D1214" s="4" t="s">
        <v>3158</v>
      </c>
      <c r="E1214" s="4" t="s">
        <v>3159</v>
      </c>
      <c r="F1214" s="4" t="s">
        <v>3160</v>
      </c>
      <c r="G1214" s="4" t="s">
        <v>3161</v>
      </c>
      <c r="H1214" s="4" t="s">
        <v>1586</v>
      </c>
    </row>
    <row r="1215" spans="1:8" ht="16.5">
      <c r="A1215" s="1"/>
      <c r="B1215" s="1626" t="s">
        <v>1587</v>
      </c>
      <c r="C1215" s="14" t="s">
        <v>558</v>
      </c>
      <c r="D1215" s="41">
        <v>1.1000000000000001</v>
      </c>
      <c r="E1215" s="11" t="s">
        <v>1589</v>
      </c>
      <c r="F1215" s="157">
        <f>'update Rate'!O6</f>
        <v>1330</v>
      </c>
      <c r="G1215" s="157">
        <f t="shared" ref="G1215:G1220" si="37">FLOOR(D1215*F1215,0.01)</f>
        <v>1463</v>
      </c>
      <c r="H1215" s="108"/>
    </row>
    <row r="1216" spans="1:8" ht="16.5">
      <c r="A1216" s="1"/>
      <c r="B1216" s="1638"/>
      <c r="C1216" s="15" t="s">
        <v>1530</v>
      </c>
      <c r="D1216" s="246">
        <v>1.25</v>
      </c>
      <c r="E1216" s="15" t="s">
        <v>1589</v>
      </c>
      <c r="F1216" s="160">
        <f>'update Rate'!O5</f>
        <v>1000</v>
      </c>
      <c r="G1216" s="160">
        <f t="shared" si="37"/>
        <v>1250</v>
      </c>
      <c r="H1216" s="164">
        <f>SUM(G1215+G1216)</f>
        <v>2713</v>
      </c>
    </row>
    <row r="1217" spans="1:8" ht="27">
      <c r="A1217" s="1"/>
      <c r="B1217" s="1627" t="s">
        <v>2185</v>
      </c>
      <c r="C1217" s="165" t="s">
        <v>2401</v>
      </c>
      <c r="D1217" s="42">
        <v>12</v>
      </c>
      <c r="E1217" s="12" t="s">
        <v>2992</v>
      </c>
      <c r="F1217" s="158">
        <f>+_cgi26</f>
        <v>490.07847533632287</v>
      </c>
      <c r="G1217" s="158">
        <f t="shared" si="37"/>
        <v>5880.9400000000005</v>
      </c>
      <c r="H1217" s="161"/>
    </row>
    <row r="1218" spans="1:8" ht="16.5">
      <c r="A1218" s="1"/>
      <c r="B1218" s="1586"/>
      <c r="C1218" s="12" t="s">
        <v>3106</v>
      </c>
      <c r="D1218" s="42">
        <v>30</v>
      </c>
      <c r="E1218" s="12" t="s">
        <v>749</v>
      </c>
      <c r="F1218" s="158">
        <f>'update Rate'!O129</f>
        <v>34.125000000000007</v>
      </c>
      <c r="G1218" s="158">
        <f t="shared" si="37"/>
        <v>1023.75</v>
      </c>
      <c r="H1218" s="163"/>
    </row>
    <row r="1219" spans="1:8" ht="16.5">
      <c r="A1219" s="1"/>
      <c r="B1219" s="1586"/>
      <c r="C1219" s="12" t="s">
        <v>2990</v>
      </c>
      <c r="D1219" s="42">
        <v>25</v>
      </c>
      <c r="E1219" s="12" t="s">
        <v>749</v>
      </c>
      <c r="F1219" s="158">
        <f>'update Rate'!$O$131</f>
        <v>13.928571428571429</v>
      </c>
      <c r="G1219" s="158">
        <f t="shared" si="37"/>
        <v>348.21</v>
      </c>
      <c r="H1219" s="163"/>
    </row>
    <row r="1220" spans="1:8" ht="16.5">
      <c r="A1220" s="1"/>
      <c r="B1220" s="1563"/>
      <c r="C1220" s="15" t="s">
        <v>2991</v>
      </c>
      <c r="D1220" s="43">
        <v>55</v>
      </c>
      <c r="E1220" s="15" t="s">
        <v>749</v>
      </c>
      <c r="F1220" s="160">
        <f>'update Rate'!$O$132</f>
        <v>3</v>
      </c>
      <c r="G1220" s="160">
        <f t="shared" si="37"/>
        <v>165</v>
      </c>
      <c r="H1220" s="164">
        <f>SUM(G1217+G1218+G1219+G1220)</f>
        <v>7417.9000000000005</v>
      </c>
    </row>
    <row r="1221" spans="1:8" ht="15.75">
      <c r="A1221" s="1"/>
      <c r="B1221" s="1"/>
      <c r="C1221" s="1"/>
      <c r="D1221" s="1"/>
      <c r="E1221" s="1"/>
      <c r="F1221" s="1" t="s">
        <v>1590</v>
      </c>
      <c r="G1221" s="40"/>
      <c r="H1221" s="160">
        <f>SUM(H1216:H1220)</f>
        <v>10130.900000000001</v>
      </c>
    </row>
    <row r="1222" spans="1:8" ht="15.75">
      <c r="A1222" s="1"/>
      <c r="B1222" s="3" t="s">
        <v>1592</v>
      </c>
      <c r="C1222" s="1"/>
      <c r="D1222" s="1"/>
      <c r="E1222" s="1"/>
      <c r="F1222" s="1" t="s">
        <v>1571</v>
      </c>
      <c r="G1222" s="40"/>
      <c r="H1222" s="99">
        <f>FLOOR(H1221*0.15,0.01)</f>
        <v>1519.63</v>
      </c>
    </row>
    <row r="1223" spans="1:8" ht="15.75">
      <c r="A1223" s="27"/>
      <c r="B1223" s="145">
        <f>+H1223</f>
        <v>11650.530000000002</v>
      </c>
      <c r="C1223" s="27" t="s">
        <v>3197</v>
      </c>
      <c r="D1223" s="7">
        <f>INT(B1223/B1224*100)/100</f>
        <v>1165.05</v>
      </c>
      <c r="E1223" s="1" t="s">
        <v>3198</v>
      </c>
      <c r="F1223" s="1" t="s">
        <v>1593</v>
      </c>
      <c r="G1223" s="40"/>
      <c r="H1223" s="7">
        <f>SUM(H1221:H1222)</f>
        <v>11650.530000000002</v>
      </c>
    </row>
    <row r="1224" spans="1:8" ht="15">
      <c r="A1224" s="1"/>
      <c r="B1224" s="166">
        <v>10</v>
      </c>
      <c r="C1224" s="1"/>
      <c r="D1224" s="1"/>
      <c r="E1224" s="1"/>
      <c r="F1224" s="1"/>
      <c r="G1224" s="1"/>
      <c r="H1224" s="1"/>
    </row>
    <row r="1225" spans="1:8" ht="15">
      <c r="A1225" s="1"/>
      <c r="B1225" s="166"/>
      <c r="C1225" s="1"/>
      <c r="D1225" s="1"/>
      <c r="E1225" s="1"/>
      <c r="F1225" s="1"/>
      <c r="G1225" s="1"/>
      <c r="H1225" s="1"/>
    </row>
    <row r="1226" spans="1:8" ht="18">
      <c r="A1226" s="31"/>
      <c r="B1226" s="1621" t="s">
        <v>3576</v>
      </c>
      <c r="C1226" s="1621"/>
      <c r="D1226" s="1621"/>
      <c r="E1226" s="1621"/>
      <c r="F1226" s="1621"/>
      <c r="G1226" s="1621"/>
      <c r="H1226" s="1621"/>
    </row>
    <row r="1227" spans="1:8" ht="18">
      <c r="A1227" s="641">
        <f>A1212+1</f>
        <v>71</v>
      </c>
      <c r="B1227" s="1621" t="s">
        <v>2471</v>
      </c>
      <c r="C1227" s="1621"/>
      <c r="D1227" s="1621"/>
      <c r="E1227" s="1621"/>
      <c r="F1227" s="1621"/>
      <c r="G1227" s="1621"/>
      <c r="H1227" s="1621"/>
    </row>
    <row r="1228" spans="1:8" ht="15.75">
      <c r="A1228" s="588" t="s">
        <v>4034</v>
      </c>
      <c r="B1228" s="1560" t="s">
        <v>601</v>
      </c>
      <c r="C1228" s="1561"/>
      <c r="D1228" s="1561"/>
      <c r="E1228" s="1561"/>
      <c r="F1228" s="1561"/>
      <c r="G1228" s="1561"/>
      <c r="H1228" s="1561"/>
    </row>
    <row r="1229" spans="1:8" ht="30">
      <c r="A1229" s="1"/>
      <c r="B1229" s="4" t="s">
        <v>3156</v>
      </c>
      <c r="C1229" s="4" t="s">
        <v>3157</v>
      </c>
      <c r="D1229" s="4" t="s">
        <v>3158</v>
      </c>
      <c r="E1229" s="4" t="s">
        <v>3159</v>
      </c>
      <c r="F1229" s="4" t="s">
        <v>3160</v>
      </c>
      <c r="G1229" s="4" t="s">
        <v>3161</v>
      </c>
      <c r="H1229" s="4" t="s">
        <v>1586</v>
      </c>
    </row>
    <row r="1230" spans="1:8" ht="16.5">
      <c r="A1230" s="1"/>
      <c r="B1230" s="1626" t="s">
        <v>1587</v>
      </c>
      <c r="C1230" s="14" t="s">
        <v>558</v>
      </c>
      <c r="D1230" s="41">
        <v>2</v>
      </c>
      <c r="E1230" s="167" t="s">
        <v>1589</v>
      </c>
      <c r="F1230" s="159">
        <f>'update Rate'!O6</f>
        <v>1330</v>
      </c>
      <c r="G1230" s="157">
        <f>FLOOR(D1230*F1230,0.01)</f>
        <v>2660</v>
      </c>
      <c r="H1230" s="162"/>
    </row>
    <row r="1231" spans="1:8" ht="16.5">
      <c r="A1231" s="1"/>
      <c r="B1231" s="1635"/>
      <c r="C1231" s="12" t="s">
        <v>1530</v>
      </c>
      <c r="D1231" s="42">
        <v>3</v>
      </c>
      <c r="E1231" s="168" t="s">
        <v>1589</v>
      </c>
      <c r="F1231" s="160">
        <f>'update Rate'!O5</f>
        <v>1000</v>
      </c>
      <c r="G1231" s="160">
        <f>FLOOR(D1231*F1231,0.01)</f>
        <v>3000</v>
      </c>
      <c r="H1231" s="164">
        <f>SUM(G1230+G1231)</f>
        <v>5660</v>
      </c>
    </row>
    <row r="1232" spans="1:8" ht="16.5">
      <c r="A1232" s="1"/>
      <c r="B1232" s="1627" t="s">
        <v>2185</v>
      </c>
      <c r="C1232" s="11" t="s">
        <v>2815</v>
      </c>
      <c r="D1232" s="41">
        <v>12</v>
      </c>
      <c r="E1232" s="167" t="s">
        <v>2994</v>
      </c>
      <c r="F1232" s="159">
        <f>+'update Rate'!O100</f>
        <v>331.89499999999998</v>
      </c>
      <c r="G1232" s="159">
        <f>FLOOR(D1232*F1232,0.01)</f>
        <v>3982.7400000000002</v>
      </c>
      <c r="H1232" s="162"/>
    </row>
    <row r="1233" spans="1:8" ht="18">
      <c r="A1233" s="1"/>
      <c r="B1233" s="1629"/>
      <c r="C1233" s="422" t="s">
        <v>2345</v>
      </c>
      <c r="D1233" s="422" t="s">
        <v>2993</v>
      </c>
      <c r="E1233" s="168" t="s">
        <v>2995</v>
      </c>
      <c r="F1233" s="168" t="s">
        <v>2995</v>
      </c>
      <c r="G1233" s="160">
        <v>70</v>
      </c>
      <c r="H1233" s="164">
        <f>SUM(G1232:G1233)</f>
        <v>4052.7400000000002</v>
      </c>
    </row>
    <row r="1234" spans="1:8" ht="15.75">
      <c r="A1234" s="1"/>
      <c r="B1234" s="1" t="s">
        <v>1426</v>
      </c>
      <c r="C1234" s="1"/>
      <c r="D1234" s="1"/>
      <c r="E1234" s="1"/>
      <c r="F1234" s="1" t="s">
        <v>1590</v>
      </c>
      <c r="G1234" s="40"/>
      <c r="H1234" s="160">
        <f>SUM(H1231:H1233)</f>
        <v>9712.74</v>
      </c>
    </row>
    <row r="1235" spans="1:8" ht="15.75">
      <c r="A1235" s="1"/>
      <c r="B1235" s="145">
        <f>+H1236</f>
        <v>11169.65</v>
      </c>
      <c r="C1235" s="27" t="s">
        <v>3197</v>
      </c>
      <c r="D1235" s="7">
        <f>INT(B1235/B1236*100)/100</f>
        <v>1116.96</v>
      </c>
      <c r="E1235" s="1" t="s">
        <v>3198</v>
      </c>
      <c r="F1235" s="1" t="s">
        <v>1571</v>
      </c>
      <c r="G1235" s="40"/>
      <c r="H1235" s="99">
        <f>FLOOR(H1234*0.15,0.01)</f>
        <v>1456.91</v>
      </c>
    </row>
    <row r="1236" spans="1:8" ht="15.75">
      <c r="B1236" s="169">
        <v>10</v>
      </c>
      <c r="C1236" s="1"/>
      <c r="D1236" s="1"/>
      <c r="E1236" s="1"/>
      <c r="F1236" s="1" t="s">
        <v>1593</v>
      </c>
      <c r="G1236" s="40"/>
      <c r="H1236" s="6">
        <f>SUM(H1234:H1235)</f>
        <v>11169.65</v>
      </c>
    </row>
    <row r="1237" spans="1:8" ht="15">
      <c r="A1237" s="1"/>
      <c r="B1237" s="106" t="s">
        <v>1592</v>
      </c>
      <c r="C1237" s="1"/>
      <c r="D1237" s="1"/>
      <c r="E1237" s="1"/>
      <c r="F1237" s="1"/>
      <c r="G1237" s="1"/>
      <c r="H1237" s="1"/>
    </row>
    <row r="1238" spans="1:8" ht="15">
      <c r="A1238" s="1"/>
      <c r="B1238" s="145">
        <f>+H1236</f>
        <v>11169.65</v>
      </c>
      <c r="C1238" s="27" t="s">
        <v>3197</v>
      </c>
      <c r="D1238" s="7">
        <f>INT(B1238/B1239*100)/100</f>
        <v>1861.6</v>
      </c>
      <c r="E1238" s="1" t="s">
        <v>3198</v>
      </c>
      <c r="F1238" s="1"/>
      <c r="G1238" s="1"/>
      <c r="H1238" s="1"/>
    </row>
    <row r="1239" spans="1:8" ht="16.5">
      <c r="A1239" s="1"/>
      <c r="B1239" s="642">
        <v>6</v>
      </c>
      <c r="C1239" s="1"/>
      <c r="D1239" s="1"/>
      <c r="E1239" s="1"/>
      <c r="F1239" s="1"/>
      <c r="G1239" s="1"/>
      <c r="H1239" s="1"/>
    </row>
    <row r="1240" spans="1:8" ht="15">
      <c r="A1240" s="106" t="s">
        <v>2941</v>
      </c>
      <c r="B1240" s="1"/>
      <c r="C1240" s="1"/>
      <c r="D1240" s="156" t="s">
        <v>1054</v>
      </c>
      <c r="E1240" s="1"/>
      <c r="F1240" s="1"/>
      <c r="G1240" s="1"/>
      <c r="H1240" s="1"/>
    </row>
    <row r="1241" spans="1:8" ht="15">
      <c r="A1241" s="106"/>
      <c r="B1241" s="1"/>
      <c r="C1241" s="1"/>
      <c r="D1241" s="156"/>
      <c r="E1241" s="1"/>
      <c r="F1241" s="1"/>
      <c r="G1241" s="1"/>
      <c r="H1241" s="1"/>
    </row>
    <row r="1242" spans="1:8" ht="15">
      <c r="A1242" s="106"/>
      <c r="B1242" s="1"/>
      <c r="C1242" s="1"/>
      <c r="D1242" s="156"/>
      <c r="E1242" s="1"/>
      <c r="F1242" s="1"/>
      <c r="G1242" s="1"/>
      <c r="H1242" s="1"/>
    </row>
    <row r="1243" spans="1:8" ht="15">
      <c r="A1243" s="106"/>
      <c r="B1243" s="1"/>
      <c r="C1243" s="1"/>
      <c r="D1243" s="156"/>
      <c r="E1243" s="1"/>
      <c r="F1243" s="1"/>
      <c r="G1243" s="1"/>
      <c r="H1243" s="1"/>
    </row>
    <row r="1244" spans="1:8" ht="18">
      <c r="A1244" s="31"/>
      <c r="B1244" s="1621" t="s">
        <v>3577</v>
      </c>
      <c r="C1244" s="1621"/>
      <c r="D1244" s="1621"/>
      <c r="E1244" s="1621"/>
      <c r="F1244" s="1621"/>
      <c r="G1244" s="1621"/>
      <c r="H1244" s="1621"/>
    </row>
    <row r="1245" spans="1:8" ht="18">
      <c r="A1245" s="641">
        <f>A1227+1</f>
        <v>72</v>
      </c>
      <c r="B1245" s="1621" t="s">
        <v>2471</v>
      </c>
      <c r="C1245" s="1621"/>
      <c r="D1245" s="1621"/>
      <c r="E1245" s="1621"/>
      <c r="F1245" s="1621"/>
      <c r="G1245" s="1621"/>
      <c r="H1245" s="1621"/>
    </row>
    <row r="1246" spans="1:8" ht="15.75">
      <c r="A1246" s="588" t="s">
        <v>4034</v>
      </c>
      <c r="B1246" s="1560" t="s">
        <v>601</v>
      </c>
      <c r="C1246" s="1561"/>
      <c r="D1246" s="1561"/>
      <c r="E1246" s="1561"/>
      <c r="F1246" s="1561"/>
      <c r="G1246" s="1561"/>
      <c r="H1246" s="1561"/>
    </row>
    <row r="1247" spans="1:8" ht="30">
      <c r="A1247" s="1"/>
      <c r="B1247" s="4" t="s">
        <v>3156</v>
      </c>
      <c r="C1247" s="4" t="s">
        <v>3157</v>
      </c>
      <c r="D1247" s="4" t="s">
        <v>3158</v>
      </c>
      <c r="E1247" s="4" t="s">
        <v>3159</v>
      </c>
      <c r="F1247" s="4" t="s">
        <v>3160</v>
      </c>
      <c r="G1247" s="4" t="s">
        <v>3161</v>
      </c>
      <c r="H1247" s="4" t="s">
        <v>1586</v>
      </c>
    </row>
    <row r="1248" spans="1:8" ht="16.5">
      <c r="A1248" s="1"/>
      <c r="B1248" s="1626" t="s">
        <v>1587</v>
      </c>
      <c r="C1248" s="14" t="s">
        <v>558</v>
      </c>
      <c r="D1248" s="41">
        <v>2</v>
      </c>
      <c r="E1248" s="167" t="s">
        <v>1589</v>
      </c>
      <c r="F1248" s="159">
        <f>'update Rate'!O6</f>
        <v>1330</v>
      </c>
      <c r="G1248" s="157">
        <f>FLOOR(D1248*F1248,0.01)</f>
        <v>2660</v>
      </c>
      <c r="H1248" s="162"/>
    </row>
    <row r="1249" spans="1:8" ht="16.5">
      <c r="A1249" s="1"/>
      <c r="B1249" s="1635"/>
      <c r="C1249" s="12" t="s">
        <v>1530</v>
      </c>
      <c r="D1249" s="42">
        <v>3</v>
      </c>
      <c r="E1249" s="168" t="s">
        <v>1589</v>
      </c>
      <c r="F1249" s="160">
        <f>'update Rate'!O5</f>
        <v>1000</v>
      </c>
      <c r="G1249" s="160">
        <f>FLOOR(D1249*F1249,0.01)</f>
        <v>3000</v>
      </c>
      <c r="H1249" s="164">
        <f>SUM(G1248+G1249)</f>
        <v>5660</v>
      </c>
    </row>
    <row r="1250" spans="1:8" ht="16.5">
      <c r="A1250" s="1"/>
      <c r="B1250" s="1627" t="s">
        <v>2185</v>
      </c>
      <c r="C1250" s="11" t="s">
        <v>3972</v>
      </c>
      <c r="D1250" s="41">
        <v>12</v>
      </c>
      <c r="E1250" s="167" t="s">
        <v>2994</v>
      </c>
      <c r="F1250" s="159">
        <f>+'update Rate'!O102</f>
        <v>301.76</v>
      </c>
      <c r="G1250" s="159">
        <f>FLOOR(D1250*F1250,0.01)</f>
        <v>3621.12</v>
      </c>
      <c r="H1250" s="162"/>
    </row>
    <row r="1251" spans="1:8" ht="15">
      <c r="A1251" s="1"/>
      <c r="B1251" s="1629"/>
      <c r="C1251" s="15" t="s">
        <v>2345</v>
      </c>
      <c r="D1251" s="733" t="s">
        <v>2993</v>
      </c>
      <c r="E1251" s="168" t="s">
        <v>2995</v>
      </c>
      <c r="F1251" s="168" t="s">
        <v>2995</v>
      </c>
      <c r="G1251" s="160">
        <v>70</v>
      </c>
      <c r="H1251" s="164">
        <f>SUM(G1250:G1251)</f>
        <v>3691.12</v>
      </c>
    </row>
    <row r="1252" spans="1:8" ht="15.75">
      <c r="A1252" s="1"/>
      <c r="B1252" s="1" t="s">
        <v>1426</v>
      </c>
      <c r="C1252" s="1"/>
      <c r="D1252" s="1"/>
      <c r="E1252" s="1"/>
      <c r="F1252" s="1" t="s">
        <v>1590</v>
      </c>
      <c r="G1252" s="40"/>
      <c r="H1252" s="160">
        <f>SUM(H1249:H1251)</f>
        <v>9351.119999999999</v>
      </c>
    </row>
    <row r="1253" spans="1:8" ht="15.75">
      <c r="A1253" s="1"/>
      <c r="B1253" s="145">
        <f>+H1254</f>
        <v>10753.779999999999</v>
      </c>
      <c r="C1253" s="27" t="s">
        <v>3197</v>
      </c>
      <c r="D1253" s="7">
        <f>INT(B1253/B1254*100)/100</f>
        <v>1075.3699999999999</v>
      </c>
      <c r="E1253" s="1" t="s">
        <v>3198</v>
      </c>
      <c r="F1253" s="1" t="s">
        <v>1571</v>
      </c>
      <c r="G1253" s="40"/>
      <c r="H1253" s="99">
        <f>FLOOR(H1252*0.15,0.01)</f>
        <v>1402.66</v>
      </c>
    </row>
    <row r="1254" spans="1:8" ht="15.75">
      <c r="B1254" s="169">
        <v>10</v>
      </c>
      <c r="C1254" s="1"/>
      <c r="D1254" s="1"/>
      <c r="E1254" s="1"/>
      <c r="F1254" s="1" t="s">
        <v>1593</v>
      </c>
      <c r="G1254" s="40"/>
      <c r="H1254" s="6">
        <f>SUM(H1252:H1253)</f>
        <v>10753.779999999999</v>
      </c>
    </row>
    <row r="1255" spans="1:8" ht="15">
      <c r="A1255" s="1"/>
      <c r="B1255" s="106" t="s">
        <v>1592</v>
      </c>
      <c r="C1255" s="1"/>
      <c r="D1255" s="1"/>
      <c r="E1255" s="1"/>
      <c r="F1255" s="1"/>
      <c r="G1255" s="1"/>
      <c r="H1255" s="1"/>
    </row>
    <row r="1256" spans="1:8" ht="15">
      <c r="A1256" s="1"/>
      <c r="B1256" s="145">
        <f>+H1254</f>
        <v>10753.779999999999</v>
      </c>
      <c r="C1256" s="27" t="s">
        <v>3197</v>
      </c>
      <c r="D1256" s="7">
        <f>INT(B1256/B1257*100)/100</f>
        <v>1792.29</v>
      </c>
      <c r="E1256" s="1" t="s">
        <v>3198</v>
      </c>
      <c r="F1256" s="1"/>
      <c r="G1256" s="1"/>
      <c r="H1256" s="1"/>
    </row>
    <row r="1257" spans="1:8" ht="15">
      <c r="A1257" s="1"/>
      <c r="B1257" s="117">
        <v>6</v>
      </c>
      <c r="C1257" s="1"/>
      <c r="D1257" s="1"/>
      <c r="E1257" s="1"/>
      <c r="F1257" s="1"/>
      <c r="G1257" s="1"/>
      <c r="H1257" s="1"/>
    </row>
    <row r="1258" spans="1:8" ht="15">
      <c r="A1258" s="106" t="s">
        <v>2941</v>
      </c>
      <c r="B1258" s="1"/>
      <c r="C1258" s="1"/>
      <c r="D1258" s="156" t="s">
        <v>1054</v>
      </c>
      <c r="E1258" s="1"/>
      <c r="F1258" s="1"/>
      <c r="G1258" s="1"/>
      <c r="H1258" s="1"/>
    </row>
    <row r="1259" spans="1:8" ht="15">
      <c r="A1259" s="106"/>
      <c r="B1259" s="1"/>
      <c r="C1259" s="1"/>
      <c r="D1259" s="156"/>
      <c r="E1259" s="1"/>
      <c r="F1259" s="1"/>
      <c r="G1259" s="1"/>
      <c r="H1259" s="1"/>
    </row>
    <row r="1260" spans="1:8" ht="19.5">
      <c r="A1260" s="1"/>
      <c r="B1260" s="1567" t="s">
        <v>3191</v>
      </c>
      <c r="C1260" s="1567"/>
      <c r="D1260" s="1567"/>
      <c r="E1260" s="1567"/>
      <c r="F1260" s="1567"/>
      <c r="G1260" s="1567"/>
      <c r="H1260" s="1567"/>
    </row>
    <row r="1261" spans="1:8" ht="19.5">
      <c r="A1261" s="641">
        <f>A1245+1</f>
        <v>73</v>
      </c>
      <c r="B1261" s="1588" t="s">
        <v>3578</v>
      </c>
      <c r="C1261" s="1567"/>
      <c r="D1261" s="1567"/>
      <c r="E1261" s="1567"/>
      <c r="F1261" s="1567"/>
      <c r="G1261" s="1567"/>
      <c r="H1261" s="1567"/>
    </row>
    <row r="1262" spans="1:8" ht="15.75">
      <c r="A1262" s="588" t="s">
        <v>4035</v>
      </c>
      <c r="B1262" s="1560" t="s">
        <v>2610</v>
      </c>
      <c r="C1262" s="1561"/>
      <c r="D1262" s="1561"/>
      <c r="E1262" s="1561"/>
      <c r="F1262" s="1561"/>
      <c r="G1262" s="1561"/>
      <c r="H1262" s="1561"/>
    </row>
    <row r="1263" spans="1:8" ht="31.5">
      <c r="A1263" s="1"/>
      <c r="B1263" s="68" t="s">
        <v>3156</v>
      </c>
      <c r="C1263" s="68" t="s">
        <v>3157</v>
      </c>
      <c r="D1263" s="68" t="s">
        <v>3158</v>
      </c>
      <c r="E1263" s="68" t="s">
        <v>3159</v>
      </c>
      <c r="F1263" s="68" t="s">
        <v>3160</v>
      </c>
      <c r="G1263" s="68" t="s">
        <v>3161</v>
      </c>
      <c r="H1263" s="68" t="s">
        <v>1586</v>
      </c>
    </row>
    <row r="1264" spans="1:8" ht="17.25">
      <c r="A1264" s="1"/>
      <c r="B1264" s="1562" t="s">
        <v>1587</v>
      </c>
      <c r="C1264" s="58" t="s">
        <v>558</v>
      </c>
      <c r="D1264" s="41">
        <v>1.1000000000000001</v>
      </c>
      <c r="E1264" s="55" t="s">
        <v>1589</v>
      </c>
      <c r="F1264" s="116">
        <f>'update Rate'!$O$6</f>
        <v>1330</v>
      </c>
      <c r="G1264" s="107">
        <f t="shared" ref="G1264:G1269" si="38">FLOOR(D1264*F1264,0.01)</f>
        <v>1463</v>
      </c>
      <c r="H1264" s="108"/>
    </row>
    <row r="1265" spans="1:8" ht="17.25">
      <c r="A1265" s="1"/>
      <c r="B1265" s="1604"/>
      <c r="C1265" s="53" t="s">
        <v>1530</v>
      </c>
      <c r="D1265" s="244">
        <v>1.25</v>
      </c>
      <c r="E1265" s="56" t="s">
        <v>1589</v>
      </c>
      <c r="F1265" s="122">
        <f>'update Rate'!$O$5</f>
        <v>1000</v>
      </c>
      <c r="G1265" s="109">
        <f t="shared" si="38"/>
        <v>1250</v>
      </c>
      <c r="H1265" s="121">
        <f>SUM(G1264:G1265)</f>
        <v>2713</v>
      </c>
    </row>
    <row r="1266" spans="1:8" ht="17.25">
      <c r="A1266" s="1"/>
      <c r="B1266" s="1564" t="s">
        <v>2185</v>
      </c>
      <c r="C1266" s="55" t="s">
        <v>3973</v>
      </c>
      <c r="D1266" s="41">
        <v>12</v>
      </c>
      <c r="E1266" s="55" t="s">
        <v>2992</v>
      </c>
      <c r="F1266" s="110">
        <f>'update Rate'!$O$116</f>
        <v>587.55605381165924</v>
      </c>
      <c r="G1266" s="110">
        <f>FLOOR(D1266*F1266,0.01)</f>
        <v>7050.67</v>
      </c>
      <c r="H1266" s="108"/>
    </row>
    <row r="1267" spans="1:8" ht="17.25">
      <c r="A1267" s="1"/>
      <c r="B1267" s="1565"/>
      <c r="C1267" s="53" t="s">
        <v>3342</v>
      </c>
      <c r="D1267" s="42">
        <v>30</v>
      </c>
      <c r="E1267" s="53" t="s">
        <v>749</v>
      </c>
      <c r="F1267" s="109">
        <f>'update Rate'!$O$129</f>
        <v>34.125000000000007</v>
      </c>
      <c r="G1267" s="109">
        <f t="shared" si="38"/>
        <v>1023.75</v>
      </c>
      <c r="H1267" s="9"/>
    </row>
    <row r="1268" spans="1:8" ht="17.25">
      <c r="A1268" s="1"/>
      <c r="B1268" s="1565"/>
      <c r="C1268" s="53" t="s">
        <v>3343</v>
      </c>
      <c r="D1268" s="42">
        <v>25</v>
      </c>
      <c r="E1268" s="53" t="s">
        <v>749</v>
      </c>
      <c r="F1268" s="109">
        <f>'update Rate'!$O$131</f>
        <v>13.928571428571429</v>
      </c>
      <c r="G1268" s="109">
        <f t="shared" si="38"/>
        <v>348.21</v>
      </c>
      <c r="H1268" s="9"/>
    </row>
    <row r="1269" spans="1:8" ht="17.25">
      <c r="A1269" s="1"/>
      <c r="B1269" s="1566"/>
      <c r="C1269" s="56" t="s">
        <v>2991</v>
      </c>
      <c r="D1269" s="43">
        <v>55</v>
      </c>
      <c r="E1269" s="56" t="s">
        <v>749</v>
      </c>
      <c r="F1269" s="160">
        <f>'update Rate'!$O$132</f>
        <v>3</v>
      </c>
      <c r="G1269" s="63">
        <f t="shared" si="38"/>
        <v>165</v>
      </c>
      <c r="H1269" s="123">
        <f>SUM(G1266:G1269)</f>
        <v>8587.6299999999992</v>
      </c>
    </row>
    <row r="1270" spans="1:8" ht="15.75">
      <c r="A1270" s="1"/>
      <c r="B1270" s="1"/>
      <c r="C1270" s="1"/>
      <c r="D1270" s="1"/>
      <c r="E1270" s="1"/>
      <c r="F1270" s="40" t="s">
        <v>1590</v>
      </c>
      <c r="G1270" s="92"/>
      <c r="H1270" s="63">
        <f>SUM(H1269,H1265)</f>
        <v>11300.63</v>
      </c>
    </row>
    <row r="1271" spans="1:8" ht="15.75">
      <c r="A1271" s="1"/>
      <c r="B1271" s="1" t="s">
        <v>1592</v>
      </c>
      <c r="C1271" s="1"/>
      <c r="D1271" s="1"/>
      <c r="E1271" s="1"/>
      <c r="F1271" s="40" t="s">
        <v>1571</v>
      </c>
      <c r="G1271" s="92"/>
      <c r="H1271" s="99">
        <f>FLOOR(H1270*0.15,0.01)</f>
        <v>1695.0900000000001</v>
      </c>
    </row>
    <row r="1272" spans="1:8" ht="15.75">
      <c r="B1272" s="140">
        <f>+H1272</f>
        <v>12995.72</v>
      </c>
      <c r="C1272" s="27" t="s">
        <v>4340</v>
      </c>
      <c r="D1272" s="99">
        <f>INT(B1272/B1273*100)/100</f>
        <v>1299.57</v>
      </c>
      <c r="E1272" s="1" t="s">
        <v>3198</v>
      </c>
      <c r="F1272" s="40" t="s">
        <v>1593</v>
      </c>
      <c r="G1272" s="40"/>
      <c r="H1272" s="99">
        <f>SUM(H1270:H1271)</f>
        <v>12995.72</v>
      </c>
    </row>
    <row r="1273" spans="1:8" ht="15">
      <c r="A1273" s="106"/>
      <c r="B1273" s="117">
        <v>10</v>
      </c>
      <c r="C1273" s="1"/>
      <c r="D1273" s="156"/>
      <c r="E1273" s="1"/>
      <c r="F1273" s="1"/>
      <c r="G1273" s="1"/>
      <c r="H1273" s="1"/>
    </row>
    <row r="1274" spans="1:8" ht="19.5">
      <c r="A1274" s="1"/>
      <c r="B1274" s="1567" t="s">
        <v>3191</v>
      </c>
      <c r="C1274" s="1567"/>
      <c r="D1274" s="1567"/>
      <c r="E1274" s="1567"/>
      <c r="F1274" s="1567"/>
      <c r="G1274" s="1567"/>
      <c r="H1274" s="1567"/>
    </row>
    <row r="1275" spans="1:8" ht="19.5">
      <c r="A1275" s="641">
        <f>A1261+1</f>
        <v>74</v>
      </c>
      <c r="B1275" s="1588" t="s">
        <v>2174</v>
      </c>
      <c r="C1275" s="1567"/>
      <c r="D1275" s="1567"/>
      <c r="E1275" s="1567"/>
      <c r="F1275" s="1567"/>
      <c r="G1275" s="1567"/>
      <c r="H1275" s="1567"/>
    </row>
    <row r="1276" spans="1:8" ht="15.75">
      <c r="A1276" s="588" t="s">
        <v>4035</v>
      </c>
      <c r="B1276" s="1560" t="s">
        <v>2610</v>
      </c>
      <c r="C1276" s="1561"/>
      <c r="D1276" s="1561"/>
      <c r="E1276" s="1561"/>
      <c r="F1276" s="1561"/>
      <c r="G1276" s="1561"/>
      <c r="H1276" s="1561"/>
    </row>
    <row r="1277" spans="1:8" ht="31.5">
      <c r="A1277" s="1"/>
      <c r="B1277" s="68" t="s">
        <v>3156</v>
      </c>
      <c r="C1277" s="68" t="s">
        <v>3157</v>
      </c>
      <c r="D1277" s="68" t="s">
        <v>3158</v>
      </c>
      <c r="E1277" s="68" t="s">
        <v>3159</v>
      </c>
      <c r="F1277" s="68" t="s">
        <v>3160</v>
      </c>
      <c r="G1277" s="68" t="s">
        <v>3161</v>
      </c>
      <c r="H1277" s="68" t="s">
        <v>1586</v>
      </c>
    </row>
    <row r="1278" spans="1:8" ht="17.25">
      <c r="A1278" s="1"/>
      <c r="B1278" s="1562" t="s">
        <v>1587</v>
      </c>
      <c r="C1278" s="58" t="s">
        <v>558</v>
      </c>
      <c r="D1278" s="41">
        <v>1.1000000000000001</v>
      </c>
      <c r="E1278" s="55" t="s">
        <v>1589</v>
      </c>
      <c r="F1278" s="116">
        <f>'update Rate'!$O$6</f>
        <v>1330</v>
      </c>
      <c r="G1278" s="107">
        <f t="shared" ref="G1278:G1283" si="39">FLOOR(D1278*F1278,0.01)</f>
        <v>1463</v>
      </c>
      <c r="H1278" s="108"/>
    </row>
    <row r="1279" spans="1:8" ht="17.25">
      <c r="A1279" s="1"/>
      <c r="B1279" s="1604"/>
      <c r="C1279" s="53" t="s">
        <v>1530</v>
      </c>
      <c r="D1279" s="244">
        <v>1.25</v>
      </c>
      <c r="E1279" s="56" t="s">
        <v>1589</v>
      </c>
      <c r="F1279" s="122">
        <f>'update Rate'!$O$5</f>
        <v>1000</v>
      </c>
      <c r="G1279" s="109">
        <f t="shared" si="39"/>
        <v>1250</v>
      </c>
      <c r="H1279" s="121">
        <f>SUM(G1278:G1279)</f>
        <v>2713</v>
      </c>
    </row>
    <row r="1280" spans="1:8" ht="17.25">
      <c r="A1280" s="1"/>
      <c r="B1280" s="1564" t="s">
        <v>2185</v>
      </c>
      <c r="C1280" s="55" t="s">
        <v>3974</v>
      </c>
      <c r="D1280" s="41">
        <v>12</v>
      </c>
      <c r="E1280" s="55" t="s">
        <v>2992</v>
      </c>
      <c r="F1280" s="110">
        <f>'update Rate'!$O$115</f>
        <v>637.10762331838566</v>
      </c>
      <c r="G1280" s="110">
        <f t="shared" si="39"/>
        <v>7645.29</v>
      </c>
      <c r="H1280" s="108"/>
    </row>
    <row r="1281" spans="1:8" ht="17.25">
      <c r="A1281" s="1"/>
      <c r="B1281" s="1565"/>
      <c r="C1281" s="53" t="s">
        <v>3342</v>
      </c>
      <c r="D1281" s="42">
        <v>30</v>
      </c>
      <c r="E1281" s="53" t="s">
        <v>749</v>
      </c>
      <c r="F1281" s="109">
        <f>'update Rate'!$O$129</f>
        <v>34.125000000000007</v>
      </c>
      <c r="G1281" s="109">
        <f t="shared" si="39"/>
        <v>1023.75</v>
      </c>
      <c r="H1281" s="9"/>
    </row>
    <row r="1282" spans="1:8" ht="17.25">
      <c r="A1282" s="1"/>
      <c r="B1282" s="1565"/>
      <c r="C1282" s="53" t="s">
        <v>3343</v>
      </c>
      <c r="D1282" s="42">
        <v>25</v>
      </c>
      <c r="E1282" s="53" t="s">
        <v>749</v>
      </c>
      <c r="F1282" s="109">
        <f>'update Rate'!$O$131</f>
        <v>13.928571428571429</v>
      </c>
      <c r="G1282" s="109">
        <f t="shared" si="39"/>
        <v>348.21</v>
      </c>
      <c r="H1282" s="9"/>
    </row>
    <row r="1283" spans="1:8" ht="17.25">
      <c r="A1283" s="1"/>
      <c r="B1283" s="1566"/>
      <c r="C1283" s="56" t="s">
        <v>2991</v>
      </c>
      <c r="D1283" s="43">
        <v>55</v>
      </c>
      <c r="E1283" s="56" t="s">
        <v>749</v>
      </c>
      <c r="F1283" s="160">
        <f>'update Rate'!$O$132</f>
        <v>3</v>
      </c>
      <c r="G1283" s="63">
        <f t="shared" si="39"/>
        <v>165</v>
      </c>
      <c r="H1283" s="123">
        <f>SUM(G1280:G1283)</f>
        <v>9182.25</v>
      </c>
    </row>
    <row r="1284" spans="1:8" ht="15.75">
      <c r="A1284" s="1"/>
      <c r="B1284" s="1"/>
      <c r="C1284" s="1"/>
      <c r="D1284" s="1"/>
      <c r="E1284" s="1"/>
      <c r="F1284" s="40" t="s">
        <v>1590</v>
      </c>
      <c r="G1284" s="92"/>
      <c r="H1284" s="63">
        <f>SUM(H1283,H1279)</f>
        <v>11895.25</v>
      </c>
    </row>
    <row r="1285" spans="1:8" ht="15.75">
      <c r="A1285" s="1"/>
      <c r="B1285" s="1" t="s">
        <v>1592</v>
      </c>
      <c r="C1285" s="1"/>
      <c r="D1285" s="1"/>
      <c r="E1285" s="1"/>
      <c r="F1285" s="40" t="s">
        <v>1571</v>
      </c>
      <c r="G1285" s="92"/>
      <c r="H1285" s="99">
        <f>FLOOR(H1284*0.15,0.01)</f>
        <v>1784.28</v>
      </c>
    </row>
    <row r="1286" spans="1:8" ht="15.75">
      <c r="B1286" s="140">
        <f>+H1286</f>
        <v>13679.53</v>
      </c>
      <c r="C1286" s="27" t="s">
        <v>4340</v>
      </c>
      <c r="D1286" s="99">
        <f>INT(B1286/B1287*100)/100</f>
        <v>1367.95</v>
      </c>
      <c r="E1286" s="1" t="s">
        <v>3198</v>
      </c>
      <c r="F1286" s="40" t="s">
        <v>1593</v>
      </c>
      <c r="G1286" s="40"/>
      <c r="H1286" s="99">
        <f>SUM(H1284:H1285)</f>
        <v>13679.53</v>
      </c>
    </row>
    <row r="1287" spans="1:8" ht="16.5">
      <c r="A1287" s="1"/>
      <c r="B1287" s="117">
        <v>10</v>
      </c>
      <c r="C1287" s="1"/>
      <c r="D1287" s="1"/>
      <c r="E1287" s="1"/>
      <c r="F1287" s="1"/>
      <c r="G1287" s="1"/>
      <c r="H1287" s="134"/>
    </row>
    <row r="1288" spans="1:8" ht="16.5">
      <c r="A1288" s="1"/>
      <c r="B1288" s="117"/>
      <c r="C1288" s="1"/>
      <c r="D1288" s="1"/>
      <c r="E1288" s="1"/>
      <c r="F1288" s="1"/>
      <c r="G1288" s="1"/>
      <c r="H1288" s="88"/>
    </row>
    <row r="1289" spans="1:8" ht="16.5">
      <c r="A1289" s="1"/>
      <c r="B1289" s="117"/>
      <c r="C1289" s="1"/>
      <c r="D1289" s="1"/>
      <c r="E1289" s="1"/>
      <c r="F1289" s="1"/>
      <c r="G1289" s="1"/>
      <c r="H1289" s="88"/>
    </row>
    <row r="1290" spans="1:8" ht="19.5">
      <c r="A1290" s="1"/>
      <c r="B1290" s="1567" t="s">
        <v>3191</v>
      </c>
      <c r="C1290" s="1567"/>
      <c r="D1290" s="1567"/>
      <c r="E1290" s="1567"/>
      <c r="F1290" s="1567"/>
      <c r="G1290" s="1567"/>
      <c r="H1290" s="1567"/>
    </row>
    <row r="1291" spans="1:8" ht="19.5">
      <c r="A1291" s="641">
        <f>A1275+1</f>
        <v>75</v>
      </c>
      <c r="B1291" s="1588" t="s">
        <v>2462</v>
      </c>
      <c r="C1291" s="1567"/>
      <c r="D1291" s="1567"/>
      <c r="E1291" s="1567"/>
      <c r="F1291" s="1567"/>
      <c r="G1291" s="1567"/>
      <c r="H1291" s="1567"/>
    </row>
    <row r="1292" spans="1:8" ht="15.75">
      <c r="A1292" s="588" t="s">
        <v>4035</v>
      </c>
      <c r="B1292" s="1601" t="s">
        <v>2610</v>
      </c>
      <c r="C1292" s="1568"/>
      <c r="D1292" s="1568"/>
      <c r="E1292" s="1568"/>
      <c r="F1292" s="1568"/>
      <c r="G1292" s="1568"/>
      <c r="H1292" s="1568"/>
    </row>
    <row r="1293" spans="1:8" ht="31.5">
      <c r="A1293" s="1"/>
      <c r="B1293" s="68" t="s">
        <v>3156</v>
      </c>
      <c r="C1293" s="68" t="s">
        <v>3157</v>
      </c>
      <c r="D1293" s="68" t="s">
        <v>3158</v>
      </c>
      <c r="E1293" s="68" t="s">
        <v>3159</v>
      </c>
      <c r="F1293" s="68" t="s">
        <v>3160</v>
      </c>
      <c r="G1293" s="68" t="s">
        <v>3161</v>
      </c>
      <c r="H1293" s="68" t="s">
        <v>1586</v>
      </c>
    </row>
    <row r="1294" spans="1:8" ht="17.25">
      <c r="A1294" s="1"/>
      <c r="B1294" s="1562" t="s">
        <v>1587</v>
      </c>
      <c r="C1294" s="58" t="s">
        <v>558</v>
      </c>
      <c r="D1294" s="41">
        <v>1.1000000000000001</v>
      </c>
      <c r="E1294" s="55" t="s">
        <v>1589</v>
      </c>
      <c r="F1294" s="107">
        <f>'update Rate'!O6</f>
        <v>1330</v>
      </c>
      <c r="G1294" s="107">
        <f t="shared" ref="G1294:G1299" si="40">FLOOR(D1294*F1294,0.01)</f>
        <v>1463</v>
      </c>
      <c r="H1294" s="108"/>
    </row>
    <row r="1295" spans="1:8" ht="17.25">
      <c r="A1295" s="1"/>
      <c r="B1295" s="1563"/>
      <c r="C1295" s="53" t="s">
        <v>1530</v>
      </c>
      <c r="D1295" s="244">
        <v>1.25</v>
      </c>
      <c r="E1295" s="56" t="s">
        <v>1589</v>
      </c>
      <c r="F1295" s="109">
        <f>'update Rate'!O5</f>
        <v>1000</v>
      </c>
      <c r="G1295" s="109">
        <f t="shared" si="40"/>
        <v>1250</v>
      </c>
      <c r="H1295" s="121">
        <f>SUM(G1294:G1295)</f>
        <v>2713</v>
      </c>
    </row>
    <row r="1296" spans="1:8" ht="17.25">
      <c r="A1296" s="1"/>
      <c r="B1296" s="1564" t="s">
        <v>2185</v>
      </c>
      <c r="C1296" s="55" t="s">
        <v>1459</v>
      </c>
      <c r="D1296" s="41">
        <v>12</v>
      </c>
      <c r="E1296" s="55" t="s">
        <v>2992</v>
      </c>
      <c r="F1296" s="110">
        <f>'update Rate'!$O$113</f>
        <v>695.90807174887891</v>
      </c>
      <c r="G1296" s="110">
        <f t="shared" si="40"/>
        <v>8350.89</v>
      </c>
      <c r="H1296" s="108"/>
    </row>
    <row r="1297" spans="1:8" ht="17.25">
      <c r="A1297" s="1"/>
      <c r="B1297" s="1565"/>
      <c r="C1297" s="53" t="s">
        <v>3342</v>
      </c>
      <c r="D1297" s="42">
        <v>30</v>
      </c>
      <c r="E1297" s="53" t="s">
        <v>749</v>
      </c>
      <c r="F1297" s="109">
        <f>'update Rate'!$O$129</f>
        <v>34.125000000000007</v>
      </c>
      <c r="G1297" s="109">
        <f t="shared" si="40"/>
        <v>1023.75</v>
      </c>
      <c r="H1297" s="9"/>
    </row>
    <row r="1298" spans="1:8" ht="17.25">
      <c r="A1298" s="1"/>
      <c r="B1298" s="1565"/>
      <c r="C1298" s="53" t="s">
        <v>3343</v>
      </c>
      <c r="D1298" s="42">
        <v>25</v>
      </c>
      <c r="E1298" s="53" t="s">
        <v>749</v>
      </c>
      <c r="F1298" s="109">
        <f>'update Rate'!$O$131</f>
        <v>13.928571428571429</v>
      </c>
      <c r="G1298" s="109">
        <f t="shared" si="40"/>
        <v>348.21</v>
      </c>
      <c r="H1298" s="9"/>
    </row>
    <row r="1299" spans="1:8" ht="17.25">
      <c r="A1299" s="1"/>
      <c r="B1299" s="1566"/>
      <c r="C1299" s="56" t="s">
        <v>2991</v>
      </c>
      <c r="D1299" s="43">
        <v>55</v>
      </c>
      <c r="E1299" s="56" t="s">
        <v>749</v>
      </c>
      <c r="F1299" s="160">
        <f>'update Rate'!$O$132</f>
        <v>3</v>
      </c>
      <c r="G1299" s="63">
        <f t="shared" si="40"/>
        <v>165</v>
      </c>
      <c r="H1299" s="123">
        <f>SUM(G1296:G1299)</f>
        <v>9887.8499999999985</v>
      </c>
    </row>
    <row r="1300" spans="1:8" ht="15.75">
      <c r="A1300" s="1"/>
      <c r="B1300" s="1"/>
      <c r="C1300" s="1"/>
      <c r="D1300" s="1"/>
      <c r="E1300" s="1"/>
      <c r="F1300" s="40" t="s">
        <v>1590</v>
      </c>
      <c r="G1300" s="92"/>
      <c r="H1300" s="63">
        <f>SUM(H1299,H1295)</f>
        <v>12600.849999999999</v>
      </c>
    </row>
    <row r="1301" spans="1:8" ht="15.75">
      <c r="A1301" s="1"/>
      <c r="B1301" s="1" t="s">
        <v>1592</v>
      </c>
      <c r="C1301" s="1"/>
      <c r="D1301" s="1"/>
      <c r="E1301" s="1"/>
      <c r="F1301" s="40" t="s">
        <v>1571</v>
      </c>
      <c r="G1301" s="92"/>
      <c r="H1301" s="99">
        <f>FLOOR(H1300*0.15,0.01)</f>
        <v>1890.1200000000001</v>
      </c>
    </row>
    <row r="1302" spans="1:8" ht="15.75">
      <c r="B1302" s="140">
        <f>+H1302</f>
        <v>14490.97</v>
      </c>
      <c r="C1302" s="27" t="s">
        <v>4340</v>
      </c>
      <c r="D1302" s="99">
        <f>INT(B1302/B1303*100)/100</f>
        <v>1449.09</v>
      </c>
      <c r="E1302" s="1" t="s">
        <v>3198</v>
      </c>
      <c r="F1302" s="40" t="s">
        <v>1593</v>
      </c>
      <c r="G1302" s="40"/>
      <c r="H1302" s="99">
        <f>SUM(H1300:H1301)</f>
        <v>14490.97</v>
      </c>
    </row>
    <row r="1303" spans="1:8" ht="16.5">
      <c r="A1303" s="1"/>
      <c r="B1303" s="117">
        <v>10</v>
      </c>
      <c r="C1303" s="1"/>
      <c r="D1303" s="1"/>
      <c r="E1303" s="1"/>
      <c r="F1303" s="1"/>
      <c r="G1303" s="1"/>
      <c r="H1303" s="134"/>
    </row>
    <row r="1304" spans="1:8" ht="16.5">
      <c r="A1304" s="1"/>
      <c r="B1304" s="117"/>
      <c r="C1304" s="1"/>
      <c r="D1304" s="1"/>
      <c r="E1304" s="1"/>
      <c r="F1304" s="1"/>
      <c r="G1304" s="1"/>
      <c r="H1304" s="88"/>
    </row>
    <row r="1305" spans="1:8" ht="16.5">
      <c r="A1305" s="1"/>
      <c r="B1305" s="117"/>
      <c r="C1305" s="1"/>
      <c r="D1305" s="1"/>
      <c r="E1305" s="1"/>
      <c r="F1305" s="1"/>
      <c r="G1305" s="1"/>
      <c r="H1305" s="88"/>
    </row>
    <row r="1306" spans="1:8" ht="18">
      <c r="A1306" s="31"/>
      <c r="B1306" s="1621" t="s">
        <v>3579</v>
      </c>
      <c r="C1306" s="1621"/>
      <c r="D1306" s="1621"/>
      <c r="E1306" s="1621"/>
      <c r="F1306" s="1621"/>
      <c r="G1306" s="1621"/>
      <c r="H1306" s="1621"/>
    </row>
    <row r="1307" spans="1:8" ht="18">
      <c r="A1307" s="262">
        <f>+A1291+1</f>
        <v>76</v>
      </c>
      <c r="B1307" s="1621" t="s">
        <v>2471</v>
      </c>
      <c r="C1307" s="1621"/>
      <c r="D1307" s="1621"/>
      <c r="E1307" s="1621"/>
      <c r="F1307" s="1621"/>
      <c r="G1307" s="1621"/>
      <c r="H1307" s="1621"/>
    </row>
    <row r="1308" spans="1:8" ht="15.75">
      <c r="A1308" s="588" t="s">
        <v>4035</v>
      </c>
      <c r="B1308" s="1560" t="s">
        <v>601</v>
      </c>
      <c r="C1308" s="1561"/>
      <c r="D1308" s="1561"/>
      <c r="E1308" s="1561"/>
      <c r="F1308" s="1561"/>
      <c r="G1308" s="1561"/>
      <c r="H1308" s="1561"/>
    </row>
    <row r="1309" spans="1:8" ht="30">
      <c r="A1309" s="1"/>
      <c r="B1309" s="4" t="s">
        <v>3156</v>
      </c>
      <c r="C1309" s="4" t="s">
        <v>3157</v>
      </c>
      <c r="D1309" s="4" t="s">
        <v>3158</v>
      </c>
      <c r="E1309" s="4" t="s">
        <v>3159</v>
      </c>
      <c r="F1309" s="4" t="s">
        <v>3160</v>
      </c>
      <c r="G1309" s="4" t="s">
        <v>3161</v>
      </c>
      <c r="H1309" s="4" t="s">
        <v>1586</v>
      </c>
    </row>
    <row r="1310" spans="1:8" ht="16.5">
      <c r="A1310" s="1"/>
      <c r="B1310" s="1626" t="s">
        <v>1587</v>
      </c>
      <c r="C1310" s="14" t="s">
        <v>558</v>
      </c>
      <c r="D1310" s="41">
        <v>2</v>
      </c>
      <c r="E1310" s="167" t="s">
        <v>1589</v>
      </c>
      <c r="F1310" s="157">
        <f>'update Rate'!O6</f>
        <v>1330</v>
      </c>
      <c r="G1310" s="157">
        <f>FLOOR(D1310*F1310,0.01)</f>
        <v>2660</v>
      </c>
      <c r="H1310" s="162"/>
    </row>
    <row r="1311" spans="1:8" ht="16.5">
      <c r="A1311" s="1"/>
      <c r="B1311" s="1635"/>
      <c r="C1311" s="12" t="s">
        <v>1530</v>
      </c>
      <c r="D1311" s="42">
        <v>3</v>
      </c>
      <c r="E1311" s="168" t="s">
        <v>1589</v>
      </c>
      <c r="F1311" s="158">
        <f>'update Rate'!O5</f>
        <v>1000</v>
      </c>
      <c r="G1311" s="160">
        <f>FLOOR(D1311*F1311,0.01)</f>
        <v>3000</v>
      </c>
      <c r="H1311" s="164">
        <f>SUM(G1310+G1311)</f>
        <v>5660</v>
      </c>
    </row>
    <row r="1312" spans="1:8" ht="16.5">
      <c r="A1312" s="1"/>
      <c r="B1312" s="1627" t="s">
        <v>2185</v>
      </c>
      <c r="C1312" s="11" t="s">
        <v>3582</v>
      </c>
      <c r="D1312" s="41">
        <v>12</v>
      </c>
      <c r="E1312" s="167" t="s">
        <v>2994</v>
      </c>
      <c r="F1312" s="159">
        <f>'update Rate'!O109</f>
        <v>341.94</v>
      </c>
      <c r="G1312" s="159">
        <f>FLOOR(D1312*F1312,0.01)</f>
        <v>4103.28</v>
      </c>
      <c r="H1312" s="162"/>
    </row>
    <row r="1313" spans="1:8" ht="15">
      <c r="A1313" s="1"/>
      <c r="B1313" s="1629"/>
      <c r="C1313" s="15" t="s">
        <v>2345</v>
      </c>
      <c r="D1313" s="724" t="s">
        <v>2993</v>
      </c>
      <c r="E1313" s="168" t="s">
        <v>2995</v>
      </c>
      <c r="F1313" s="168" t="s">
        <v>2995</v>
      </c>
      <c r="G1313" s="160">
        <v>70</v>
      </c>
      <c r="H1313" s="164">
        <f>SUM(G1312:G1313)</f>
        <v>4173.28</v>
      </c>
    </row>
    <row r="1314" spans="1:8" ht="15.75">
      <c r="A1314" s="1"/>
      <c r="B1314" s="1" t="s">
        <v>1426</v>
      </c>
      <c r="C1314" s="1"/>
      <c r="D1314" s="1"/>
      <c r="E1314" s="1"/>
      <c r="F1314" s="1" t="s">
        <v>1590</v>
      </c>
      <c r="G1314" s="40"/>
      <c r="H1314" s="160">
        <f>SUM(H1311:H1313)</f>
        <v>9833.2799999999988</v>
      </c>
    </row>
    <row r="1315" spans="1:8" ht="15.75">
      <c r="A1315" s="1"/>
      <c r="B1315" s="145">
        <f>+H1316</f>
        <v>11308.269999999999</v>
      </c>
      <c r="C1315" s="27" t="s">
        <v>3197</v>
      </c>
      <c r="D1315" s="7">
        <f>INT(B1315/B1316*100)/100</f>
        <v>1130.82</v>
      </c>
      <c r="E1315" s="1" t="s">
        <v>3198</v>
      </c>
      <c r="F1315" s="1" t="s">
        <v>1571</v>
      </c>
      <c r="G1315" s="40"/>
      <c r="H1315" s="99">
        <f>FLOOR(H1314*0.15,0.01)</f>
        <v>1474.99</v>
      </c>
    </row>
    <row r="1316" spans="1:8" ht="15.75">
      <c r="B1316" s="169">
        <v>10</v>
      </c>
      <c r="C1316" s="1"/>
      <c r="D1316" s="1"/>
      <c r="E1316" s="1"/>
      <c r="F1316" s="1" t="s">
        <v>1593</v>
      </c>
      <c r="G1316" s="40"/>
      <c r="H1316" s="6">
        <f>SUM(H1314:H1315)</f>
        <v>11308.269999999999</v>
      </c>
    </row>
    <row r="1317" spans="1:8" ht="15">
      <c r="A1317" s="1"/>
      <c r="B1317" s="106" t="s">
        <v>1592</v>
      </c>
      <c r="C1317" s="1"/>
      <c r="D1317" s="1"/>
      <c r="E1317" s="1"/>
      <c r="F1317" s="1"/>
      <c r="G1317" s="1"/>
      <c r="H1317" s="1"/>
    </row>
    <row r="1318" spans="1:8" ht="15">
      <c r="A1318" s="1"/>
      <c r="B1318" s="145">
        <f>+H1316</f>
        <v>11308.269999999999</v>
      </c>
      <c r="C1318" s="27" t="s">
        <v>3197</v>
      </c>
      <c r="D1318" s="7">
        <f>INT(B1318/B1319*100)/100</f>
        <v>1884.71</v>
      </c>
      <c r="E1318" s="1" t="s">
        <v>3198</v>
      </c>
      <c r="F1318" s="1"/>
      <c r="G1318" s="1"/>
      <c r="H1318" s="1"/>
    </row>
    <row r="1319" spans="1:8" ht="15">
      <c r="A1319" s="1"/>
      <c r="B1319" s="169">
        <v>6</v>
      </c>
      <c r="C1319" s="1"/>
      <c r="D1319" s="1"/>
      <c r="E1319" s="1"/>
      <c r="F1319" s="1"/>
      <c r="G1319" s="1"/>
      <c r="H1319" s="1"/>
    </row>
    <row r="1320" spans="1:8" ht="15">
      <c r="A1320" s="106" t="s">
        <v>2941</v>
      </c>
      <c r="B1320" s="1"/>
      <c r="C1320" s="1"/>
      <c r="D1320" s="156" t="s">
        <v>1054</v>
      </c>
      <c r="E1320" s="1"/>
      <c r="F1320" s="1"/>
      <c r="G1320" s="1"/>
      <c r="H1320" s="1"/>
    </row>
    <row r="1321" spans="1:8" ht="15">
      <c r="A1321" s="106"/>
      <c r="B1321" s="1"/>
      <c r="C1321" s="1"/>
      <c r="D1321" s="156"/>
      <c r="E1321" s="1"/>
      <c r="F1321" s="1"/>
      <c r="G1321" s="1"/>
      <c r="H1321" s="1"/>
    </row>
    <row r="1322" spans="1:8" ht="18">
      <c r="A1322" s="31"/>
      <c r="B1322" s="1621" t="s">
        <v>3580</v>
      </c>
      <c r="C1322" s="1621"/>
      <c r="D1322" s="1621"/>
      <c r="E1322" s="1621"/>
      <c r="F1322" s="1621"/>
      <c r="G1322" s="1621"/>
      <c r="H1322" s="1621"/>
    </row>
    <row r="1323" spans="1:8" ht="18">
      <c r="A1323" s="262">
        <f>+A1307+1</f>
        <v>77</v>
      </c>
      <c r="B1323" s="1621" t="s">
        <v>2471</v>
      </c>
      <c r="C1323" s="1621"/>
      <c r="D1323" s="1621"/>
      <c r="E1323" s="1621"/>
      <c r="F1323" s="1621"/>
      <c r="G1323" s="1621"/>
      <c r="H1323" s="1621"/>
    </row>
    <row r="1324" spans="1:8" ht="15.75">
      <c r="A1324" s="588" t="s">
        <v>4034</v>
      </c>
      <c r="B1324" s="1560" t="s">
        <v>601</v>
      </c>
      <c r="C1324" s="1561"/>
      <c r="D1324" s="1561"/>
      <c r="E1324" s="1561"/>
      <c r="F1324" s="1561"/>
      <c r="G1324" s="1561"/>
      <c r="H1324" s="1561"/>
    </row>
    <row r="1325" spans="1:8" ht="30">
      <c r="A1325" s="1"/>
      <c r="B1325" s="4" t="s">
        <v>3156</v>
      </c>
      <c r="C1325" s="4" t="s">
        <v>3157</v>
      </c>
      <c r="D1325" s="4" t="s">
        <v>3158</v>
      </c>
      <c r="E1325" s="4" t="s">
        <v>3159</v>
      </c>
      <c r="F1325" s="4" t="s">
        <v>3160</v>
      </c>
      <c r="G1325" s="4" t="s">
        <v>3161</v>
      </c>
      <c r="H1325" s="4" t="s">
        <v>1586</v>
      </c>
    </row>
    <row r="1326" spans="1:8" ht="16.5">
      <c r="A1326" s="1"/>
      <c r="B1326" s="1626" t="s">
        <v>1587</v>
      </c>
      <c r="C1326" s="14" t="s">
        <v>558</v>
      </c>
      <c r="D1326" s="41">
        <v>2</v>
      </c>
      <c r="E1326" s="167" t="s">
        <v>1589</v>
      </c>
      <c r="F1326" s="157">
        <f>mason</f>
        <v>1330</v>
      </c>
      <c r="G1326" s="157">
        <f>FLOOR(D1326*F1326,0.01)</f>
        <v>2660</v>
      </c>
      <c r="H1326" s="162"/>
    </row>
    <row r="1327" spans="1:8" ht="16.5">
      <c r="A1327" s="1"/>
      <c r="B1327" s="1635"/>
      <c r="C1327" s="12" t="s">
        <v>1530</v>
      </c>
      <c r="D1327" s="42">
        <v>3</v>
      </c>
      <c r="E1327" s="168" t="s">
        <v>1589</v>
      </c>
      <c r="F1327" s="158">
        <f>'update Rate'!O5</f>
        <v>1000</v>
      </c>
      <c r="G1327" s="160">
        <f>FLOOR(D1327*F1327,0.01)</f>
        <v>3000</v>
      </c>
      <c r="H1327" s="164">
        <f>SUM(G1326+G1327)</f>
        <v>5660</v>
      </c>
    </row>
    <row r="1328" spans="1:8" ht="16.5">
      <c r="A1328" s="1"/>
      <c r="B1328" s="1627" t="s">
        <v>2185</v>
      </c>
      <c r="C1328" s="11" t="s">
        <v>3581</v>
      </c>
      <c r="D1328" s="41">
        <v>12</v>
      </c>
      <c r="E1328" s="167" t="s">
        <v>2994</v>
      </c>
      <c r="F1328" s="159">
        <f>'update Rate'!O107</f>
        <v>377.40499999999997</v>
      </c>
      <c r="G1328" s="159">
        <f>FLOOR(D1328*F1328,0.01)</f>
        <v>4528.8599999999997</v>
      </c>
      <c r="H1328" s="162"/>
    </row>
    <row r="1329" spans="1:8" ht="15">
      <c r="A1329" s="1"/>
      <c r="B1329" s="1629"/>
      <c r="C1329" s="15" t="s">
        <v>2345</v>
      </c>
      <c r="D1329" s="724" t="s">
        <v>2993</v>
      </c>
      <c r="E1329" s="168" t="s">
        <v>2995</v>
      </c>
      <c r="F1329" s="168" t="s">
        <v>2995</v>
      </c>
      <c r="G1329" s="160">
        <v>70</v>
      </c>
      <c r="H1329" s="164">
        <f>SUM(G1328:G1329)</f>
        <v>4598.8599999999997</v>
      </c>
    </row>
    <row r="1330" spans="1:8" ht="15.75">
      <c r="A1330" s="1"/>
      <c r="B1330" s="1" t="s">
        <v>1426</v>
      </c>
      <c r="C1330" s="1"/>
      <c r="D1330" s="1"/>
      <c r="E1330" s="1"/>
      <c r="F1330" s="1" t="s">
        <v>1590</v>
      </c>
      <c r="G1330" s="40"/>
      <c r="H1330" s="160">
        <f>SUM(H1327:H1329)</f>
        <v>10258.86</v>
      </c>
    </row>
    <row r="1331" spans="1:8" ht="15.75">
      <c r="A1331" s="1"/>
      <c r="B1331" s="145">
        <f>+H1332</f>
        <v>11797.68</v>
      </c>
      <c r="C1331" s="27" t="s">
        <v>3197</v>
      </c>
      <c r="D1331" s="7">
        <f>INT(B1331/B1332*100)/100</f>
        <v>1179.76</v>
      </c>
      <c r="E1331" s="1" t="s">
        <v>3198</v>
      </c>
      <c r="F1331" s="1" t="s">
        <v>1571</v>
      </c>
      <c r="G1331" s="40"/>
      <c r="H1331" s="99">
        <f>FLOOR(H1330*0.15,0.01)</f>
        <v>1538.82</v>
      </c>
    </row>
    <row r="1332" spans="1:8" ht="15.75">
      <c r="B1332" s="169">
        <v>10</v>
      </c>
      <c r="C1332" s="1"/>
      <c r="D1332" s="1"/>
      <c r="E1332" s="1"/>
      <c r="F1332" s="1" t="s">
        <v>1593</v>
      </c>
      <c r="G1332" s="40"/>
      <c r="H1332" s="6">
        <f>SUM(H1330:H1331)</f>
        <v>11797.68</v>
      </c>
    </row>
    <row r="1333" spans="1:8" ht="15">
      <c r="A1333" s="1"/>
      <c r="B1333" s="106" t="s">
        <v>1592</v>
      </c>
      <c r="C1333" s="1"/>
      <c r="D1333" s="1"/>
      <c r="E1333" s="1"/>
      <c r="F1333" s="1"/>
      <c r="G1333" s="1"/>
      <c r="H1333" s="1"/>
    </row>
    <row r="1334" spans="1:8" ht="15">
      <c r="A1334" s="1"/>
      <c r="B1334" s="145">
        <f>+H1332</f>
        <v>11797.68</v>
      </c>
      <c r="C1334" s="27" t="s">
        <v>3197</v>
      </c>
      <c r="D1334" s="7">
        <f>INT(B1334/B1335*100)/100</f>
        <v>1966.28</v>
      </c>
      <c r="E1334" s="1" t="s">
        <v>3198</v>
      </c>
      <c r="F1334" s="1"/>
      <c r="G1334" s="1"/>
      <c r="H1334" s="1"/>
    </row>
    <row r="1335" spans="1:8" ht="15">
      <c r="A1335" s="1"/>
      <c r="B1335" s="169">
        <v>6</v>
      </c>
      <c r="C1335" s="1"/>
      <c r="D1335" s="1"/>
      <c r="E1335" s="1"/>
      <c r="F1335" s="1"/>
      <c r="G1335" s="1"/>
      <c r="H1335" s="1"/>
    </row>
    <row r="1336" spans="1:8" ht="15">
      <c r="A1336" s="106" t="s">
        <v>2941</v>
      </c>
      <c r="B1336" s="1"/>
      <c r="C1336" s="1"/>
      <c r="D1336" s="156" t="s">
        <v>1054</v>
      </c>
      <c r="E1336" s="1"/>
      <c r="F1336" s="1"/>
      <c r="G1336" s="1"/>
      <c r="H1336" s="1"/>
    </row>
    <row r="1337" spans="1:8" ht="15">
      <c r="A1337" s="106"/>
      <c r="B1337" s="1"/>
      <c r="C1337" s="1"/>
      <c r="D1337" s="156"/>
      <c r="E1337" s="1"/>
      <c r="F1337" s="1"/>
      <c r="G1337" s="1"/>
      <c r="H1337" s="1"/>
    </row>
    <row r="1338" spans="1:8" ht="15">
      <c r="A1338" s="106"/>
      <c r="B1338" s="1"/>
      <c r="C1338" s="1"/>
      <c r="D1338" s="156"/>
      <c r="E1338" s="1"/>
      <c r="F1338" s="1"/>
      <c r="G1338" s="1"/>
      <c r="H1338" s="1"/>
    </row>
    <row r="1339" spans="1:8" ht="15">
      <c r="A1339" s="106"/>
      <c r="B1339" s="1"/>
      <c r="C1339" s="1"/>
      <c r="D1339" s="156"/>
      <c r="E1339" s="1"/>
      <c r="F1339" s="1"/>
      <c r="G1339" s="1"/>
      <c r="H1339" s="1"/>
    </row>
    <row r="1340" spans="1:8" ht="15">
      <c r="A1340" s="106"/>
      <c r="B1340" s="1"/>
      <c r="C1340" s="1"/>
      <c r="D1340" s="156"/>
      <c r="E1340" s="1"/>
      <c r="F1340" s="1"/>
      <c r="G1340" s="1"/>
      <c r="H1340" s="1"/>
    </row>
    <row r="1341" spans="1:8" ht="15">
      <c r="A1341" s="106"/>
      <c r="B1341" s="1"/>
      <c r="C1341" s="1"/>
      <c r="D1341" s="156"/>
      <c r="E1341" s="1"/>
      <c r="F1341" s="1"/>
      <c r="G1341" s="1"/>
      <c r="H1341" s="1"/>
    </row>
    <row r="1342" spans="1:8" ht="15">
      <c r="A1342" s="106"/>
      <c r="B1342" s="1"/>
      <c r="C1342" s="1"/>
      <c r="D1342" s="156"/>
      <c r="E1342" s="1"/>
      <c r="F1342" s="1"/>
      <c r="G1342" s="1"/>
      <c r="H1342" s="1"/>
    </row>
    <row r="1343" spans="1:8" ht="15">
      <c r="A1343" s="106"/>
      <c r="B1343" s="1"/>
      <c r="C1343" s="1"/>
      <c r="D1343" s="156"/>
      <c r="E1343" s="1"/>
      <c r="F1343" s="1"/>
      <c r="G1343" s="1"/>
      <c r="H1343" s="1"/>
    </row>
    <row r="1344" spans="1:8" ht="15">
      <c r="A1344" s="106"/>
      <c r="B1344" s="1"/>
      <c r="C1344" s="1"/>
      <c r="D1344" s="156"/>
      <c r="E1344" s="1"/>
      <c r="F1344" s="1"/>
      <c r="G1344" s="1"/>
      <c r="H1344" s="1"/>
    </row>
    <row r="1345" spans="1:8" ht="15">
      <c r="A1345" s="106"/>
      <c r="B1345" s="1"/>
      <c r="C1345" s="1"/>
      <c r="D1345" s="156"/>
      <c r="E1345" s="1"/>
      <c r="F1345" s="1"/>
      <c r="G1345" s="1"/>
      <c r="H1345" s="1"/>
    </row>
    <row r="1346" spans="1:8" ht="15">
      <c r="A1346" s="106"/>
      <c r="B1346" s="1"/>
      <c r="C1346" s="1"/>
      <c r="D1346" s="156"/>
      <c r="E1346" s="1"/>
      <c r="F1346" s="1"/>
      <c r="G1346" s="1"/>
      <c r="H1346" s="1"/>
    </row>
    <row r="1347" spans="1:8" ht="15">
      <c r="A1347" s="262">
        <f>+A1323+1</f>
        <v>78</v>
      </c>
      <c r="B1347" s="1"/>
      <c r="C1347" s="1"/>
      <c r="D1347" s="1"/>
      <c r="E1347" s="1"/>
      <c r="F1347" s="1"/>
      <c r="G1347" s="1"/>
      <c r="H1347" s="1"/>
    </row>
    <row r="1348" spans="1:8" ht="19.5">
      <c r="A1348" s="588" t="s">
        <v>3595</v>
      </c>
      <c r="B1348" s="1588" t="s">
        <v>3587</v>
      </c>
      <c r="C1348" s="1567"/>
      <c r="D1348" s="1567"/>
      <c r="E1348" s="1567"/>
      <c r="F1348" s="1567"/>
      <c r="G1348" s="1567"/>
      <c r="H1348" s="1567"/>
    </row>
    <row r="1349" spans="1:8" ht="19.5">
      <c r="A1349" s="90"/>
      <c r="B1349" s="1567" t="s">
        <v>3588</v>
      </c>
      <c r="C1349" s="1567"/>
      <c r="D1349" s="1567"/>
      <c r="E1349" s="1567"/>
      <c r="F1349" s="1567"/>
      <c r="G1349" s="1567"/>
      <c r="H1349" s="1567"/>
    </row>
    <row r="1350" spans="1:8" ht="15">
      <c r="A1350" s="3"/>
      <c r="B1350" s="1568" t="s">
        <v>601</v>
      </c>
      <c r="C1350" s="1568"/>
      <c r="D1350" s="1568"/>
      <c r="E1350" s="1568"/>
      <c r="F1350" s="1568"/>
      <c r="G1350" s="1568"/>
      <c r="H1350" s="1568"/>
    </row>
    <row r="1351" spans="1:8" ht="31.5">
      <c r="A1351" s="1"/>
      <c r="B1351" s="68" t="s">
        <v>3156</v>
      </c>
      <c r="C1351" s="68" t="s">
        <v>3157</v>
      </c>
      <c r="D1351" s="68" t="s">
        <v>3158</v>
      </c>
      <c r="E1351" s="68" t="s">
        <v>3159</v>
      </c>
      <c r="F1351" s="68" t="s">
        <v>3160</v>
      </c>
      <c r="G1351" s="68" t="s">
        <v>3161</v>
      </c>
      <c r="H1351" s="68" t="s">
        <v>1586</v>
      </c>
    </row>
    <row r="1352" spans="1:8" ht="17.25">
      <c r="A1352" s="1"/>
      <c r="B1352" s="1562" t="s">
        <v>1587</v>
      </c>
      <c r="C1352" s="58" t="s">
        <v>558</v>
      </c>
      <c r="D1352" s="41">
        <v>1.75</v>
      </c>
      <c r="E1352" s="55" t="s">
        <v>1589</v>
      </c>
      <c r="F1352" s="157">
        <f>'update Rate'!O6</f>
        <v>1330</v>
      </c>
      <c r="G1352" s="107">
        <f t="shared" ref="G1352:G1357" si="41">FLOOR(D1352*F1352,0.01)</f>
        <v>2327.5</v>
      </c>
      <c r="H1352" s="108"/>
    </row>
    <row r="1353" spans="1:8" ht="17.25">
      <c r="A1353" s="1"/>
      <c r="B1353" s="1563"/>
      <c r="C1353" s="56" t="s">
        <v>1530</v>
      </c>
      <c r="D1353" s="43">
        <v>2</v>
      </c>
      <c r="E1353" s="56" t="s">
        <v>1589</v>
      </c>
      <c r="F1353" s="160">
        <f>'update Rate'!O5</f>
        <v>1000</v>
      </c>
      <c r="G1353" s="63">
        <f t="shared" si="41"/>
        <v>2000</v>
      </c>
      <c r="H1353" s="123">
        <f>SUM(G1352+G1353)</f>
        <v>4327.5</v>
      </c>
    </row>
    <row r="1354" spans="1:8" ht="18">
      <c r="A1354" s="1"/>
      <c r="B1354" s="1565" t="s">
        <v>2185</v>
      </c>
      <c r="C1354" s="189" t="s">
        <v>3589</v>
      </c>
      <c r="D1354" s="194">
        <v>13.5</v>
      </c>
      <c r="E1354" s="53" t="s">
        <v>2994</v>
      </c>
      <c r="F1354" s="109">
        <f>FLOOR('update Rate'!O99*0.5,0.01)</f>
        <v>272.19</v>
      </c>
      <c r="G1354" s="109">
        <f t="shared" si="41"/>
        <v>3674.56</v>
      </c>
      <c r="H1354" s="121"/>
    </row>
    <row r="1355" spans="1:8" ht="17.25">
      <c r="A1355" s="1"/>
      <c r="B1355" s="1565"/>
      <c r="C1355" s="189" t="s">
        <v>3590</v>
      </c>
      <c r="D1355" s="194">
        <v>32</v>
      </c>
      <c r="E1355" s="53" t="s">
        <v>1526</v>
      </c>
      <c r="F1355" s="608">
        <f>'update Rate'!O495</f>
        <v>0</v>
      </c>
      <c r="G1355" s="109">
        <f t="shared" si="41"/>
        <v>0</v>
      </c>
      <c r="H1355" s="121"/>
    </row>
    <row r="1356" spans="1:8" ht="17.25">
      <c r="A1356" s="1"/>
      <c r="B1356" s="1565"/>
      <c r="C1356" s="189" t="s">
        <v>3591</v>
      </c>
      <c r="D1356" s="194">
        <v>48</v>
      </c>
      <c r="E1356" s="53" t="s">
        <v>1526</v>
      </c>
      <c r="F1356" s="109">
        <f>'update Rate'!O132</f>
        <v>3</v>
      </c>
      <c r="G1356" s="109">
        <f t="shared" si="41"/>
        <v>144</v>
      </c>
      <c r="H1356" s="121"/>
    </row>
    <row r="1357" spans="1:8" ht="17.25">
      <c r="A1357" s="1"/>
      <c r="B1357" s="1566"/>
      <c r="C1357" s="78" t="s">
        <v>3592</v>
      </c>
      <c r="D1357" s="43">
        <v>48</v>
      </c>
      <c r="E1357" s="56" t="s">
        <v>1526</v>
      </c>
      <c r="F1357" s="643">
        <f>'update Rate'!O131</f>
        <v>13.928571428571429</v>
      </c>
      <c r="G1357" s="63">
        <f t="shared" si="41"/>
        <v>668.57</v>
      </c>
      <c r="H1357" s="164">
        <f>SUM(G1354:G1357)</f>
        <v>4487.13</v>
      </c>
    </row>
    <row r="1358" spans="1:8" ht="15.75">
      <c r="A1358" s="1"/>
      <c r="B1358" s="1" t="s">
        <v>1426</v>
      </c>
      <c r="C1358" s="1"/>
      <c r="D1358" s="1"/>
      <c r="E1358" s="1"/>
      <c r="F1358" s="40" t="s">
        <v>1590</v>
      </c>
      <c r="G1358" s="92"/>
      <c r="H1358" s="63">
        <f>SUM(H1353:H1357)</f>
        <v>8814.630000000001</v>
      </c>
    </row>
    <row r="1359" spans="1:8" ht="15.75">
      <c r="A1359" s="1"/>
      <c r="B1359" s="140">
        <f>+H1360</f>
        <v>10136.820000000002</v>
      </c>
      <c r="C1359" s="27" t="s">
        <v>3197</v>
      </c>
      <c r="D1359" s="99">
        <f>INT(B1359/B1360*100)/100</f>
        <v>1013.68</v>
      </c>
      <c r="E1359" s="1" t="s">
        <v>3198</v>
      </c>
      <c r="F1359" s="40" t="s">
        <v>1571</v>
      </c>
      <c r="G1359" s="92"/>
      <c r="H1359" s="99">
        <f>FLOOR(H1358*0.15,0.01)</f>
        <v>1322.19</v>
      </c>
    </row>
    <row r="1360" spans="1:8" ht="17.25">
      <c r="B1360" s="143">
        <v>10</v>
      </c>
      <c r="C1360" s="1"/>
      <c r="D1360" s="1"/>
      <c r="E1360" s="1"/>
      <c r="F1360" s="40" t="s">
        <v>1593</v>
      </c>
      <c r="G1360" s="40"/>
      <c r="H1360" s="99">
        <f>SUM(H1358:H1359)</f>
        <v>10136.820000000002</v>
      </c>
    </row>
    <row r="1361" spans="1:8" ht="15">
      <c r="A1361" s="1"/>
      <c r="B1361" s="144" t="s">
        <v>1592</v>
      </c>
      <c r="C1361" s="1"/>
      <c r="D1361" s="1"/>
      <c r="E1361" s="1"/>
      <c r="F1361" s="1"/>
      <c r="G1361" s="1"/>
      <c r="H1361" s="1"/>
    </row>
    <row r="1362" spans="1:8" ht="15">
      <c r="A1362" s="1"/>
      <c r="B1362" s="145">
        <f>+H1360</f>
        <v>10136.820000000002</v>
      </c>
      <c r="C1362" s="27" t="s">
        <v>3197</v>
      </c>
      <c r="D1362" s="7">
        <f>INT(B1362/B1363*100)/100</f>
        <v>1689.47</v>
      </c>
      <c r="E1362" s="1" t="s">
        <v>3198</v>
      </c>
      <c r="F1362" s="1"/>
      <c r="G1362" s="1"/>
      <c r="H1362" s="1"/>
    </row>
    <row r="1363" spans="1:8" ht="16.5">
      <c r="A1363" s="1"/>
      <c r="B1363" s="146">
        <v>6</v>
      </c>
      <c r="C1363" s="1"/>
      <c r="D1363" s="1"/>
      <c r="E1363" s="1"/>
      <c r="F1363" s="1"/>
      <c r="G1363" s="1"/>
      <c r="H1363" s="1"/>
    </row>
    <row r="1364" spans="1:8" ht="15">
      <c r="A1364" s="242" t="s">
        <v>2942</v>
      </c>
      <c r="B1364" s="1"/>
      <c r="C1364" s="1"/>
      <c r="D1364" s="1"/>
      <c r="E1364" s="1"/>
      <c r="F1364" s="1"/>
      <c r="G1364" s="1"/>
      <c r="H1364" s="1"/>
    </row>
    <row r="1365" spans="1:8" ht="15">
      <c r="A1365" s="242"/>
      <c r="B1365" s="1"/>
      <c r="C1365" s="1"/>
      <c r="D1365" s="1"/>
      <c r="E1365" s="1"/>
      <c r="F1365" s="1"/>
      <c r="G1365" s="1"/>
      <c r="H1365" s="1"/>
    </row>
    <row r="1366" spans="1:8" ht="15">
      <c r="A1366" s="262">
        <f>+A1347+1</f>
        <v>79</v>
      </c>
      <c r="B1366" s="1"/>
      <c r="C1366" s="1"/>
      <c r="D1366" s="1"/>
      <c r="E1366" s="1"/>
      <c r="F1366" s="1"/>
      <c r="G1366" s="1"/>
      <c r="H1366" s="1"/>
    </row>
    <row r="1367" spans="1:8" ht="19.5">
      <c r="A1367" s="588" t="s">
        <v>3828</v>
      </c>
      <c r="B1367" s="1588" t="s">
        <v>3593</v>
      </c>
      <c r="C1367" s="1567"/>
      <c r="D1367" s="1567"/>
      <c r="E1367" s="1567"/>
      <c r="F1367" s="1567"/>
      <c r="G1367" s="1567"/>
      <c r="H1367" s="1567"/>
    </row>
    <row r="1368" spans="1:8" ht="19.5">
      <c r="A1368" s="90"/>
      <c r="B1368" s="1567" t="s">
        <v>3588</v>
      </c>
      <c r="C1368" s="1567"/>
      <c r="D1368" s="1567"/>
      <c r="E1368" s="1567"/>
      <c r="F1368" s="1567"/>
      <c r="G1368" s="1567"/>
      <c r="H1368" s="1567"/>
    </row>
    <row r="1369" spans="1:8" ht="15">
      <c r="A1369" s="3"/>
      <c r="B1369" s="1568" t="s">
        <v>601</v>
      </c>
      <c r="C1369" s="1568"/>
      <c r="D1369" s="1568"/>
      <c r="E1369" s="1568"/>
      <c r="F1369" s="1568"/>
      <c r="G1369" s="1568"/>
      <c r="H1369" s="1568"/>
    </row>
    <row r="1370" spans="1:8" ht="31.5">
      <c r="A1370" s="1"/>
      <c r="B1370" s="68" t="s">
        <v>3156</v>
      </c>
      <c r="C1370" s="68" t="s">
        <v>3157</v>
      </c>
      <c r="D1370" s="68" t="s">
        <v>3158</v>
      </c>
      <c r="E1370" s="68" t="s">
        <v>3159</v>
      </c>
      <c r="F1370" s="68" t="s">
        <v>3160</v>
      </c>
      <c r="G1370" s="68" t="s">
        <v>3161</v>
      </c>
      <c r="H1370" s="68" t="s">
        <v>1586</v>
      </c>
    </row>
    <row r="1371" spans="1:8" ht="17.25">
      <c r="A1371" s="1"/>
      <c r="B1371" s="1562" t="s">
        <v>1587</v>
      </c>
      <c r="C1371" s="58" t="s">
        <v>558</v>
      </c>
      <c r="D1371" s="41">
        <v>1.75</v>
      </c>
      <c r="E1371" s="55" t="s">
        <v>1589</v>
      </c>
      <c r="F1371" s="157">
        <f>'update Rate'!O6</f>
        <v>1330</v>
      </c>
      <c r="G1371" s="107">
        <f t="shared" ref="G1371:G1376" si="42">FLOOR(D1371*F1371,0.01)</f>
        <v>2327.5</v>
      </c>
      <c r="H1371" s="108"/>
    </row>
    <row r="1372" spans="1:8" ht="17.25">
      <c r="A1372" s="1"/>
      <c r="B1372" s="1563"/>
      <c r="C1372" s="56" t="s">
        <v>1530</v>
      </c>
      <c r="D1372" s="43">
        <v>2</v>
      </c>
      <c r="E1372" s="56" t="s">
        <v>1589</v>
      </c>
      <c r="F1372" s="160">
        <f>'update Rate'!O5</f>
        <v>1000</v>
      </c>
      <c r="G1372" s="63">
        <f t="shared" si="42"/>
        <v>2000</v>
      </c>
      <c r="H1372" s="123">
        <f>SUM(G1371+G1372)</f>
        <v>4327.5</v>
      </c>
    </row>
    <row r="1373" spans="1:8" ht="18">
      <c r="A1373" s="1"/>
      <c r="B1373" s="1565" t="s">
        <v>2185</v>
      </c>
      <c r="C1373" s="189" t="s">
        <v>3594</v>
      </c>
      <c r="D1373" s="194">
        <v>13.5</v>
      </c>
      <c r="E1373" s="53" t="s">
        <v>2994</v>
      </c>
      <c r="F1373" s="109">
        <f>FLOOR('update Rate'!O106*0.5,0.01)</f>
        <v>309.51</v>
      </c>
      <c r="G1373" s="109">
        <f t="shared" si="42"/>
        <v>4178.38</v>
      </c>
      <c r="H1373" s="121"/>
    </row>
    <row r="1374" spans="1:8" ht="17.25">
      <c r="A1374" s="1"/>
      <c r="B1374" s="1565"/>
      <c r="C1374" s="189" t="s">
        <v>3590</v>
      </c>
      <c r="D1374" s="194">
        <v>32</v>
      </c>
      <c r="E1374" s="53" t="s">
        <v>1526</v>
      </c>
      <c r="F1374" s="109">
        <f>'update Rate'!O495</f>
        <v>0</v>
      </c>
      <c r="G1374" s="109">
        <f t="shared" si="42"/>
        <v>0</v>
      </c>
      <c r="H1374" s="121"/>
    </row>
    <row r="1375" spans="1:8" ht="17.25">
      <c r="A1375" s="1"/>
      <c r="B1375" s="1565"/>
      <c r="C1375" s="189" t="s">
        <v>3591</v>
      </c>
      <c r="D1375" s="194">
        <v>48</v>
      </c>
      <c r="E1375" s="53" t="s">
        <v>1526</v>
      </c>
      <c r="F1375" s="109">
        <f>'update Rate'!O132</f>
        <v>3</v>
      </c>
      <c r="G1375" s="109">
        <f t="shared" si="42"/>
        <v>144</v>
      </c>
      <c r="H1375" s="121"/>
    </row>
    <row r="1376" spans="1:8" ht="17.25">
      <c r="A1376" s="1"/>
      <c r="B1376" s="1566"/>
      <c r="C1376" s="78" t="s">
        <v>3592</v>
      </c>
      <c r="D1376" s="43">
        <v>48</v>
      </c>
      <c r="E1376" s="56" t="s">
        <v>1526</v>
      </c>
      <c r="F1376" s="63">
        <f>'update Rate'!O131</f>
        <v>13.928571428571429</v>
      </c>
      <c r="G1376" s="63">
        <f t="shared" si="42"/>
        <v>668.57</v>
      </c>
      <c r="H1376" s="164">
        <f>SUM(G1373:G1376)</f>
        <v>4990.95</v>
      </c>
    </row>
    <row r="1377" spans="1:8" ht="15.75">
      <c r="A1377" s="1"/>
      <c r="B1377" s="1" t="s">
        <v>1426</v>
      </c>
      <c r="C1377" s="1"/>
      <c r="D1377" s="1"/>
      <c r="E1377" s="1"/>
      <c r="F1377" s="40" t="s">
        <v>1590</v>
      </c>
      <c r="G1377" s="92"/>
      <c r="H1377" s="63">
        <f>SUM(H1372:H1376)</f>
        <v>9318.4500000000007</v>
      </c>
    </row>
    <row r="1378" spans="1:8" ht="15.75">
      <c r="A1378" s="1"/>
      <c r="B1378" s="140">
        <f>+H1379</f>
        <v>10716.210000000001</v>
      </c>
      <c r="C1378" s="27" t="s">
        <v>3197</v>
      </c>
      <c r="D1378" s="99">
        <f>INT(B1378/B1379*100)/100</f>
        <v>1071.6199999999999</v>
      </c>
      <c r="E1378" s="1" t="s">
        <v>3198</v>
      </c>
      <c r="F1378" s="40" t="s">
        <v>1571</v>
      </c>
      <c r="G1378" s="92"/>
      <c r="H1378" s="99">
        <f>FLOOR(H1377*0.15,0.01)</f>
        <v>1397.76</v>
      </c>
    </row>
    <row r="1379" spans="1:8" ht="17.25">
      <c r="B1379" s="143">
        <v>10</v>
      </c>
      <c r="C1379" s="1"/>
      <c r="D1379" s="1"/>
      <c r="E1379" s="1"/>
      <c r="F1379" s="40" t="s">
        <v>1593</v>
      </c>
      <c r="G1379" s="40"/>
      <c r="H1379" s="99">
        <f>SUM(H1377:H1378)</f>
        <v>10716.210000000001</v>
      </c>
    </row>
    <row r="1380" spans="1:8" ht="15">
      <c r="A1380" s="1"/>
      <c r="B1380" s="144" t="s">
        <v>1592</v>
      </c>
      <c r="C1380" s="1"/>
      <c r="D1380" s="1"/>
      <c r="E1380" s="1"/>
      <c r="F1380" s="1"/>
      <c r="G1380" s="1"/>
      <c r="H1380" s="1"/>
    </row>
    <row r="1381" spans="1:8" ht="15">
      <c r="A1381" s="1"/>
      <c r="B1381" s="145">
        <f>+H1379</f>
        <v>10716.210000000001</v>
      </c>
      <c r="C1381" s="27" t="s">
        <v>3197</v>
      </c>
      <c r="D1381" s="7">
        <f>INT(B1381/B1382*100)/100</f>
        <v>1786.03</v>
      </c>
      <c r="E1381" s="1" t="s">
        <v>3198</v>
      </c>
      <c r="F1381" s="1"/>
      <c r="G1381" s="1"/>
      <c r="H1381" s="1"/>
    </row>
    <row r="1382" spans="1:8" ht="16.5">
      <c r="A1382" s="1"/>
      <c r="B1382" s="146">
        <v>6</v>
      </c>
      <c r="C1382" s="1"/>
      <c r="D1382" s="1"/>
      <c r="E1382" s="1"/>
      <c r="F1382" s="1"/>
      <c r="G1382" s="1"/>
      <c r="H1382" s="1"/>
    </row>
    <row r="1383" spans="1:8" ht="15">
      <c r="A1383" s="242" t="s">
        <v>2942</v>
      </c>
      <c r="B1383" s="1"/>
      <c r="C1383" s="1"/>
      <c r="D1383" s="1"/>
      <c r="E1383" s="1"/>
      <c r="F1383" s="1"/>
      <c r="G1383" s="1"/>
      <c r="H1383" s="1"/>
    </row>
    <row r="1384" spans="1:8" ht="15">
      <c r="A1384" s="242"/>
      <c r="B1384" s="1"/>
      <c r="C1384" s="1"/>
      <c r="D1384" s="1"/>
      <c r="E1384" s="1"/>
      <c r="F1384" s="1"/>
      <c r="G1384" s="1"/>
      <c r="H1384" s="1"/>
    </row>
    <row r="1385" spans="1:8" ht="15">
      <c r="A1385" s="242"/>
      <c r="B1385" s="1"/>
      <c r="C1385" s="144"/>
      <c r="D1385" s="144"/>
      <c r="E1385" s="144"/>
      <c r="F1385" s="1"/>
      <c r="G1385" s="1"/>
      <c r="H1385" s="1"/>
    </row>
    <row r="1386" spans="1:8" ht="19.5">
      <c r="A1386" s="262">
        <f>+A1366+1</f>
        <v>80</v>
      </c>
      <c r="B1386" s="1588" t="s">
        <v>3344</v>
      </c>
      <c r="C1386" s="1567"/>
      <c r="D1386" s="1567"/>
      <c r="E1386" s="1567"/>
      <c r="F1386" s="1567"/>
      <c r="G1386" s="1567"/>
      <c r="H1386" s="1567"/>
    </row>
    <row r="1387" spans="1:8" ht="15.75">
      <c r="A1387" s="588" t="s">
        <v>4036</v>
      </c>
      <c r="B1387" s="1560" t="s">
        <v>2610</v>
      </c>
      <c r="C1387" s="1561"/>
      <c r="D1387" s="1561"/>
      <c r="E1387" s="1561"/>
      <c r="F1387" s="1561"/>
      <c r="G1387" s="1561"/>
      <c r="H1387" s="1561"/>
    </row>
    <row r="1388" spans="1:8" ht="31.5">
      <c r="A1388" s="1"/>
      <c r="B1388" s="68" t="s">
        <v>3156</v>
      </c>
      <c r="C1388" s="68" t="s">
        <v>3157</v>
      </c>
      <c r="D1388" s="68" t="s">
        <v>3158</v>
      </c>
      <c r="E1388" s="68" t="s">
        <v>3159</v>
      </c>
      <c r="F1388" s="68" t="s">
        <v>3160</v>
      </c>
      <c r="G1388" s="68" t="s">
        <v>3161</v>
      </c>
      <c r="H1388" s="68" t="s">
        <v>1586</v>
      </c>
    </row>
    <row r="1389" spans="1:8" ht="17.25">
      <c r="A1389" s="1"/>
      <c r="B1389" s="1562" t="s">
        <v>1587</v>
      </c>
      <c r="C1389" s="58" t="s">
        <v>558</v>
      </c>
      <c r="D1389" s="41">
        <v>4</v>
      </c>
      <c r="E1389" s="55" t="s">
        <v>1589</v>
      </c>
      <c r="F1389" s="107"/>
      <c r="G1389" s="107">
        <f>FLOOR(D1389*F1389,0.01)</f>
        <v>0</v>
      </c>
      <c r="H1389" s="108"/>
    </row>
    <row r="1390" spans="1:8" ht="17.25">
      <c r="A1390" s="1"/>
      <c r="B1390" s="1563"/>
      <c r="C1390" s="53" t="s">
        <v>1530</v>
      </c>
      <c r="D1390" s="43">
        <v>5</v>
      </c>
      <c r="E1390" s="56" t="s">
        <v>1589</v>
      </c>
      <c r="F1390" s="109"/>
      <c r="G1390" s="109">
        <f>FLOOR(D1390*F1390,0.01)</f>
        <v>0</v>
      </c>
      <c r="H1390" s="121">
        <f>SUM(G1389+G1390)</f>
        <v>0</v>
      </c>
    </row>
    <row r="1391" spans="1:8" ht="17.25">
      <c r="A1391" s="1"/>
      <c r="B1391" s="1564" t="s">
        <v>2185</v>
      </c>
      <c r="C1391" s="55"/>
      <c r="D1391" s="41"/>
      <c r="E1391" s="55"/>
      <c r="F1391" s="41"/>
      <c r="G1391" s="41"/>
      <c r="H1391" s="84"/>
    </row>
    <row r="1392" spans="1:8" ht="17.25">
      <c r="A1392" s="1"/>
      <c r="B1392" s="1565"/>
      <c r="C1392" s="53" t="s">
        <v>3345</v>
      </c>
      <c r="D1392" s="42">
        <v>24</v>
      </c>
      <c r="E1392" s="53" t="s">
        <v>2992</v>
      </c>
      <c r="F1392" s="109"/>
      <c r="G1392" s="109">
        <f>FLOOR(D1392*F1392,0.01)</f>
        <v>0</v>
      </c>
      <c r="H1392" s="121"/>
    </row>
    <row r="1393" spans="1:8" ht="15.75">
      <c r="A1393" s="1"/>
      <c r="B1393" s="1566"/>
      <c r="C1393" s="56" t="s">
        <v>2133</v>
      </c>
      <c r="D1393" s="56" t="s">
        <v>2993</v>
      </c>
      <c r="E1393" s="56" t="s">
        <v>2995</v>
      </c>
      <c r="F1393" s="63"/>
      <c r="G1393" s="63">
        <v>0</v>
      </c>
      <c r="H1393" s="123">
        <f>SUM(G1392+G1393)</f>
        <v>0</v>
      </c>
    </row>
    <row r="1394" spans="1:8" ht="15.75">
      <c r="A1394" s="1"/>
      <c r="B1394" s="3" t="s">
        <v>1592</v>
      </c>
      <c r="C1394" s="1"/>
      <c r="D1394" s="1"/>
      <c r="E1394" s="1"/>
      <c r="F1394" s="40" t="s">
        <v>1590</v>
      </c>
      <c r="G1394" s="92"/>
      <c r="H1394" s="63">
        <f>SUM(H1390:H1393)</f>
        <v>0</v>
      </c>
    </row>
    <row r="1395" spans="1:8" ht="15.75">
      <c r="A1395" s="1"/>
      <c r="B1395" s="140">
        <f>+H1396</f>
        <v>0</v>
      </c>
      <c r="C1395" s="27" t="s">
        <v>4340</v>
      </c>
      <c r="D1395" s="99">
        <f>INT(B1395/B1396*100)/100</f>
        <v>0</v>
      </c>
      <c r="E1395" s="1" t="s">
        <v>3198</v>
      </c>
      <c r="F1395" s="40" t="s">
        <v>1571</v>
      </c>
      <c r="G1395" s="92"/>
      <c r="H1395" s="99">
        <f>FLOOR(H1394*0.15,0.01)</f>
        <v>0</v>
      </c>
    </row>
    <row r="1396" spans="1:8" ht="15.75">
      <c r="B1396" s="117">
        <v>10</v>
      </c>
      <c r="C1396" s="1"/>
      <c r="D1396" s="1"/>
      <c r="E1396" s="1"/>
      <c r="F1396" s="40" t="s">
        <v>1593</v>
      </c>
      <c r="G1396" s="40"/>
      <c r="H1396" s="99">
        <f>SUM(H1394:H1395)</f>
        <v>0</v>
      </c>
    </row>
    <row r="1397" spans="1:8" ht="15.75">
      <c r="B1397" s="117"/>
      <c r="C1397" s="1"/>
      <c r="D1397" s="1"/>
      <c r="E1397" s="1"/>
      <c r="F1397" s="40"/>
      <c r="G1397" s="40"/>
      <c r="H1397" s="141"/>
    </row>
    <row r="1398" spans="1:8" ht="15.75">
      <c r="B1398" s="117"/>
      <c r="C1398" s="1"/>
      <c r="D1398" s="1"/>
      <c r="E1398" s="1"/>
      <c r="F1398" s="40"/>
      <c r="G1398" s="40"/>
      <c r="H1398" s="141"/>
    </row>
    <row r="1399" spans="1:8" ht="15.75">
      <c r="A1399" s="1"/>
      <c r="B1399" s="117"/>
      <c r="C1399" s="1"/>
      <c r="D1399" s="1"/>
      <c r="E1399" s="1"/>
      <c r="F1399" s="40"/>
      <c r="G1399" s="40"/>
      <c r="H1399" s="1"/>
    </row>
    <row r="1400" spans="1:8" ht="19.5">
      <c r="A1400" s="262">
        <f>+A1386+1</f>
        <v>81</v>
      </c>
      <c r="B1400" s="1588" t="s">
        <v>3346</v>
      </c>
      <c r="C1400" s="1567"/>
      <c r="D1400" s="1567"/>
      <c r="E1400" s="1567"/>
      <c r="F1400" s="1567"/>
      <c r="G1400" s="1567"/>
      <c r="H1400" s="1567"/>
    </row>
    <row r="1401" spans="1:8" ht="15.75">
      <c r="A1401" s="588" t="s">
        <v>4037</v>
      </c>
      <c r="B1401" s="1560" t="s">
        <v>2610</v>
      </c>
      <c r="C1401" s="1561"/>
      <c r="D1401" s="1561"/>
      <c r="E1401" s="1561"/>
      <c r="F1401" s="1561"/>
      <c r="G1401" s="1561"/>
      <c r="H1401" s="1561"/>
    </row>
    <row r="1402" spans="1:8" ht="31.5">
      <c r="A1402" s="1"/>
      <c r="B1402" s="68" t="s">
        <v>3156</v>
      </c>
      <c r="C1402" s="68" t="s">
        <v>3157</v>
      </c>
      <c r="D1402" s="68" t="s">
        <v>3158</v>
      </c>
      <c r="E1402" s="68" t="s">
        <v>3159</v>
      </c>
      <c r="F1402" s="68" t="s">
        <v>3160</v>
      </c>
      <c r="G1402" s="68" t="s">
        <v>3161</v>
      </c>
      <c r="H1402" s="68" t="s">
        <v>1586</v>
      </c>
    </row>
    <row r="1403" spans="1:8" ht="17.25">
      <c r="A1403" s="1"/>
      <c r="B1403" s="1562" t="s">
        <v>1587</v>
      </c>
      <c r="C1403" s="58" t="s">
        <v>558</v>
      </c>
      <c r="D1403" s="41">
        <v>0.5</v>
      </c>
      <c r="E1403" s="55" t="s">
        <v>1589</v>
      </c>
      <c r="F1403" s="107">
        <f>'update Rate'!O6</f>
        <v>1330</v>
      </c>
      <c r="G1403" s="107">
        <f>FLOOR(D1403*F1403,0.01)</f>
        <v>665</v>
      </c>
      <c r="H1403" s="108"/>
    </row>
    <row r="1404" spans="1:8" ht="17.25">
      <c r="A1404" s="1"/>
      <c r="B1404" s="1563"/>
      <c r="C1404" s="53" t="s">
        <v>1530</v>
      </c>
      <c r="D1404" s="43">
        <v>1.5</v>
      </c>
      <c r="E1404" s="56" t="s">
        <v>1589</v>
      </c>
      <c r="F1404" s="109">
        <f>'update Rate'!O5</f>
        <v>1000</v>
      </c>
      <c r="G1404" s="109">
        <f>FLOOR(D1404*F1404,0.01)</f>
        <v>1500</v>
      </c>
      <c r="H1404" s="121">
        <f>SUM(G1403+G1404)</f>
        <v>2165</v>
      </c>
    </row>
    <row r="1405" spans="1:8" ht="17.25">
      <c r="A1405" s="1"/>
      <c r="B1405" s="1564" t="s">
        <v>2185</v>
      </c>
      <c r="C1405" s="55"/>
      <c r="D1405" s="50"/>
      <c r="E1405" s="53"/>
      <c r="F1405" s="41"/>
      <c r="G1405" s="41"/>
      <c r="H1405" s="84"/>
    </row>
    <row r="1406" spans="1:8" ht="17.25">
      <c r="A1406" s="1"/>
      <c r="B1406" s="1565"/>
      <c r="C1406" s="53" t="s">
        <v>3192</v>
      </c>
      <c r="D1406" s="42">
        <f>FLOOR(10/(0.19*0.3)*1.05,1)</f>
        <v>184</v>
      </c>
      <c r="E1406" s="53" t="s">
        <v>749</v>
      </c>
      <c r="F1406" s="109">
        <f>'update Rate'!$O$134</f>
        <v>20</v>
      </c>
      <c r="G1406" s="109">
        <f>FLOOR(D1406*F1406,0.01)</f>
        <v>3680</v>
      </c>
      <c r="H1406" s="121"/>
    </row>
    <row r="1407" spans="1:8" ht="17.25">
      <c r="A1407" s="1"/>
      <c r="B1407" s="1566"/>
      <c r="C1407" s="753" t="s">
        <v>4316</v>
      </c>
      <c r="D1407" s="245"/>
      <c r="E1407" s="62"/>
      <c r="F1407" s="63"/>
      <c r="G1407" s="63"/>
      <c r="H1407" s="123">
        <f>SUM(G1406)</f>
        <v>3680</v>
      </c>
    </row>
    <row r="1408" spans="1:8" ht="15.75">
      <c r="A1408" s="1"/>
      <c r="B1408" s="1"/>
      <c r="C1408" s="1"/>
      <c r="D1408" s="1"/>
      <c r="E1408" s="1"/>
      <c r="F1408" s="40" t="s">
        <v>1590</v>
      </c>
      <c r="G1408" s="92"/>
      <c r="H1408" s="63">
        <f>SUM(H1404:H1407)</f>
        <v>5845</v>
      </c>
    </row>
    <row r="1409" spans="1:8" ht="15.75">
      <c r="A1409" s="1"/>
      <c r="B1409" s="3" t="s">
        <v>1592</v>
      </c>
      <c r="C1409" s="1"/>
      <c r="D1409" s="1"/>
      <c r="E1409" s="1"/>
      <c r="F1409" s="40" t="s">
        <v>1571</v>
      </c>
      <c r="G1409" s="92"/>
      <c r="H1409" s="99">
        <f>FLOOR(H1408*0.15,0.01)</f>
        <v>876.75</v>
      </c>
    </row>
    <row r="1410" spans="1:8" ht="15.75">
      <c r="B1410" s="140">
        <f>+H1410</f>
        <v>6721.75</v>
      </c>
      <c r="C1410" s="27" t="s">
        <v>4340</v>
      </c>
      <c r="D1410" s="99">
        <f>INT(B1410/B1411*100)/100</f>
        <v>672.17</v>
      </c>
      <c r="E1410" s="1" t="s">
        <v>3198</v>
      </c>
      <c r="F1410" s="40" t="s">
        <v>1593</v>
      </c>
      <c r="G1410" s="40"/>
      <c r="H1410" s="99">
        <f>SUM(H1408:H1409)</f>
        <v>6721.75</v>
      </c>
    </row>
    <row r="1411" spans="1:8" ht="17.25">
      <c r="A1411" s="27"/>
      <c r="B1411" s="117">
        <v>10</v>
      </c>
      <c r="C1411" s="1"/>
      <c r="D1411" s="1"/>
      <c r="E1411" s="1"/>
      <c r="F1411" s="40"/>
      <c r="G1411" s="40"/>
      <c r="H1411" s="88"/>
    </row>
    <row r="1412" spans="1:8" ht="17.25">
      <c r="A1412" s="754"/>
      <c r="B1412" s="761" t="s">
        <v>4317</v>
      </c>
      <c r="C1412" s="755"/>
      <c r="D1412" s="1"/>
      <c r="E1412" s="1"/>
      <c r="F1412" s="40"/>
      <c r="G1412" s="40"/>
      <c r="H1412" s="88"/>
    </row>
    <row r="1413" spans="1:8" ht="15">
      <c r="A1413" s="1"/>
      <c r="B1413" s="1"/>
      <c r="C1413" s="1"/>
      <c r="D1413" s="1"/>
      <c r="E1413" s="1"/>
      <c r="F1413" s="1"/>
      <c r="G1413" s="1"/>
      <c r="H1413" s="1"/>
    </row>
    <row r="1414" spans="1:8" ht="19.5">
      <c r="A1414" s="262">
        <f>+A1400+1</f>
        <v>82</v>
      </c>
      <c r="B1414" s="1588" t="s">
        <v>3347</v>
      </c>
      <c r="C1414" s="1567"/>
      <c r="D1414" s="1567"/>
      <c r="E1414" s="1567"/>
      <c r="F1414" s="1567"/>
      <c r="G1414" s="1567"/>
      <c r="H1414" s="1567"/>
    </row>
    <row r="1415" spans="1:8" ht="15.75">
      <c r="A1415" s="588" t="s">
        <v>4038</v>
      </c>
      <c r="B1415" s="1560" t="s">
        <v>2463</v>
      </c>
      <c r="C1415" s="1561"/>
      <c r="D1415" s="1561"/>
      <c r="E1415" s="1561"/>
      <c r="F1415" s="1561"/>
      <c r="G1415" s="1561"/>
      <c r="H1415" s="1561"/>
    </row>
    <row r="1416" spans="1:8" ht="31.5">
      <c r="A1416" s="1"/>
      <c r="B1416" s="68" t="s">
        <v>3156</v>
      </c>
      <c r="C1416" s="68" t="s">
        <v>3157</v>
      </c>
      <c r="D1416" s="68" t="s">
        <v>3158</v>
      </c>
      <c r="E1416" s="68" t="s">
        <v>3159</v>
      </c>
      <c r="F1416" s="68" t="s">
        <v>3160</v>
      </c>
      <c r="G1416" s="68" t="s">
        <v>3161</v>
      </c>
      <c r="H1416" s="68" t="s">
        <v>1586</v>
      </c>
    </row>
    <row r="1417" spans="1:8" ht="17.25">
      <c r="A1417" s="1"/>
      <c r="B1417" s="1562" t="s">
        <v>1587</v>
      </c>
      <c r="C1417" s="58" t="s">
        <v>558</v>
      </c>
      <c r="D1417" s="48">
        <v>0.5</v>
      </c>
      <c r="E1417" s="55" t="s">
        <v>1589</v>
      </c>
      <c r="F1417" s="107">
        <f>'update Rate'!O6</f>
        <v>1330</v>
      </c>
      <c r="G1417" s="107">
        <f>FLOOR(D1417*F1417,0.01)</f>
        <v>665</v>
      </c>
      <c r="H1417" s="108"/>
    </row>
    <row r="1418" spans="1:8" ht="17.25">
      <c r="A1418" s="1"/>
      <c r="B1418" s="1563"/>
      <c r="C1418" s="53" t="s">
        <v>1530</v>
      </c>
      <c r="D1418" s="47">
        <v>0.5</v>
      </c>
      <c r="E1418" s="56" t="s">
        <v>1589</v>
      </c>
      <c r="F1418" s="109">
        <f>'update Rate'!O5</f>
        <v>1000</v>
      </c>
      <c r="G1418" s="109">
        <f>FLOOR(D1418*F1418,0.01)</f>
        <v>500</v>
      </c>
      <c r="H1418" s="121">
        <f>SUM(G1417+G1418)</f>
        <v>1165</v>
      </c>
    </row>
    <row r="1419" spans="1:8" ht="17.25">
      <c r="A1419" s="1"/>
      <c r="B1419" s="1564" t="s">
        <v>2185</v>
      </c>
      <c r="C1419" s="55"/>
      <c r="D1419" s="50"/>
      <c r="E1419" s="53"/>
      <c r="F1419" s="110"/>
      <c r="G1419" s="41"/>
      <c r="H1419" s="84"/>
    </row>
    <row r="1420" spans="1:8" ht="17.25">
      <c r="A1420" s="1"/>
      <c r="B1420" s="1565"/>
      <c r="C1420" s="53" t="s">
        <v>3193</v>
      </c>
      <c r="D1420" s="50">
        <v>80</v>
      </c>
      <c r="E1420" s="53" t="s">
        <v>749</v>
      </c>
      <c r="F1420" s="109">
        <f>'update Rate'!$O$137</f>
        <v>36</v>
      </c>
      <c r="G1420" s="109">
        <f>FLOOR(D1420*F1420,0.01)</f>
        <v>2880</v>
      </c>
      <c r="H1420" s="121"/>
    </row>
    <row r="1421" spans="1:8" ht="17.25">
      <c r="A1421" s="1"/>
      <c r="B1421" s="1566"/>
      <c r="C1421" s="62"/>
      <c r="D1421" s="245"/>
      <c r="E1421" s="62"/>
      <c r="F1421" s="63"/>
      <c r="G1421" s="63"/>
      <c r="H1421" s="123">
        <f>SUM(G1420)</f>
        <v>2880</v>
      </c>
    </row>
    <row r="1422" spans="1:8" ht="15.75">
      <c r="A1422" s="1"/>
      <c r="B1422" s="1"/>
      <c r="C1422" s="1"/>
      <c r="D1422" s="1"/>
      <c r="E1422" s="1"/>
      <c r="F1422" s="40" t="s">
        <v>1590</v>
      </c>
      <c r="G1422" s="92"/>
      <c r="H1422" s="63">
        <f>SUM(H1418:H1421)</f>
        <v>4045</v>
      </c>
    </row>
    <row r="1423" spans="1:8" ht="15.75">
      <c r="A1423" s="1"/>
      <c r="B1423" s="3" t="s">
        <v>1426</v>
      </c>
      <c r="C1423" s="1"/>
      <c r="D1423" s="1"/>
      <c r="E1423" s="1"/>
      <c r="F1423" s="40" t="s">
        <v>1571</v>
      </c>
      <c r="G1423" s="92"/>
      <c r="H1423" s="99">
        <f>FLOOR(H1422*0.15,0.01)</f>
        <v>606.75</v>
      </c>
    </row>
    <row r="1424" spans="1:8" ht="15.75">
      <c r="B1424" s="140">
        <f>+H1424</f>
        <v>4651.75</v>
      </c>
      <c r="C1424" s="27" t="s">
        <v>4340</v>
      </c>
      <c r="D1424" s="99">
        <f>INT(B1424/B1425*100)/100</f>
        <v>465.17</v>
      </c>
      <c r="E1424" s="1" t="s">
        <v>3198</v>
      </c>
      <c r="F1424" s="40" t="s">
        <v>1593</v>
      </c>
      <c r="G1424" s="40"/>
      <c r="H1424" s="99">
        <f>SUM(H1422:H1423)</f>
        <v>4651.75</v>
      </c>
    </row>
    <row r="1425" spans="1:8" ht="15">
      <c r="A1425" s="1"/>
      <c r="B1425" s="117">
        <v>10</v>
      </c>
      <c r="C1425" s="1"/>
      <c r="D1425" s="1"/>
      <c r="E1425" s="1"/>
      <c r="F1425" s="1"/>
      <c r="G1425" s="1"/>
      <c r="H1425" s="1"/>
    </row>
    <row r="1426" spans="1:8" ht="15">
      <c r="A1426" s="1"/>
      <c r="B1426" s="117"/>
      <c r="C1426" s="1"/>
      <c r="D1426" s="1"/>
      <c r="E1426" s="1"/>
      <c r="F1426" s="1"/>
      <c r="G1426" s="1"/>
      <c r="H1426" s="1"/>
    </row>
    <row r="1427" spans="1:8" ht="19.5">
      <c r="A1427" s="138">
        <f>+A1414+1</f>
        <v>83</v>
      </c>
      <c r="B1427" s="1567" t="s">
        <v>3598</v>
      </c>
      <c r="C1427" s="1567"/>
      <c r="D1427" s="1567"/>
      <c r="E1427" s="1567"/>
      <c r="F1427" s="1567"/>
      <c r="G1427" s="1567"/>
      <c r="H1427" s="1567"/>
    </row>
    <row r="1428" spans="1:8" ht="19.5">
      <c r="A1428" s="588" t="s">
        <v>3596</v>
      </c>
      <c r="B1428" s="1584"/>
      <c r="C1428" s="1567"/>
      <c r="D1428" s="1567"/>
      <c r="E1428" s="1567"/>
      <c r="F1428" s="1567"/>
      <c r="G1428" s="1567"/>
      <c r="H1428" s="1567"/>
    </row>
    <row r="1429" spans="1:8" ht="15">
      <c r="A1429" s="1"/>
      <c r="B1429" s="1568" t="s">
        <v>1479</v>
      </c>
      <c r="C1429" s="1568"/>
      <c r="D1429" s="1568"/>
      <c r="E1429" s="1568"/>
      <c r="F1429" s="1568"/>
      <c r="G1429" s="1568"/>
      <c r="H1429" s="1568"/>
    </row>
    <row r="1430" spans="1:8" ht="31.5">
      <c r="A1430" s="1"/>
      <c r="B1430" s="68" t="s">
        <v>3156</v>
      </c>
      <c r="C1430" s="68" t="s">
        <v>3157</v>
      </c>
      <c r="D1430" s="68" t="s">
        <v>3158</v>
      </c>
      <c r="E1430" s="68" t="s">
        <v>3159</v>
      </c>
      <c r="F1430" s="68" t="s">
        <v>3160</v>
      </c>
      <c r="G1430" s="68" t="s">
        <v>3161</v>
      </c>
      <c r="H1430" s="68" t="s">
        <v>1586</v>
      </c>
    </row>
    <row r="1431" spans="1:8" ht="17.25">
      <c r="A1431" s="1"/>
      <c r="B1431" s="58" t="s">
        <v>1587</v>
      </c>
      <c r="C1431" s="58" t="s">
        <v>2733</v>
      </c>
      <c r="D1431" s="41">
        <v>1.1000000000000001</v>
      </c>
      <c r="E1431" s="55" t="s">
        <v>1589</v>
      </c>
      <c r="F1431" s="107">
        <f>mason</f>
        <v>1330</v>
      </c>
      <c r="G1431" s="107">
        <f t="shared" ref="G1431:G1436" si="43">FLOOR(D1431*F1431,0.01)</f>
        <v>1463</v>
      </c>
      <c r="H1431" s="107"/>
    </row>
    <row r="1432" spans="1:8" ht="17.25">
      <c r="A1432" s="1"/>
      <c r="B1432" s="62"/>
      <c r="C1432" s="53" t="s">
        <v>2048</v>
      </c>
      <c r="D1432" s="42">
        <v>1.25</v>
      </c>
      <c r="E1432" s="53" t="s">
        <v>1589</v>
      </c>
      <c r="F1432" s="63">
        <f>'update Rate'!F5</f>
        <v>415</v>
      </c>
      <c r="G1432" s="122">
        <f t="shared" si="43"/>
        <v>518.75</v>
      </c>
      <c r="H1432" s="122">
        <f>SUM(G1431:G1432)</f>
        <v>1981.75</v>
      </c>
    </row>
    <row r="1433" spans="1:8" ht="45">
      <c r="A1433" s="1"/>
      <c r="B1433" s="1569" t="s">
        <v>2185</v>
      </c>
      <c r="C1433" s="646" t="s">
        <v>3600</v>
      </c>
      <c r="D1433" s="41">
        <v>12</v>
      </c>
      <c r="E1433" s="55" t="s">
        <v>2992</v>
      </c>
      <c r="F1433" s="152">
        <f>'update Rate'!O120</f>
        <v>1667.8</v>
      </c>
      <c r="G1433" s="152">
        <f t="shared" si="43"/>
        <v>20013.600000000002</v>
      </c>
      <c r="H1433" s="197"/>
    </row>
    <row r="1434" spans="1:8" ht="31.5">
      <c r="A1434" s="1"/>
      <c r="B1434" s="1570"/>
      <c r="C1434" s="60" t="s">
        <v>1193</v>
      </c>
      <c r="D1434" s="42">
        <v>30</v>
      </c>
      <c r="E1434" s="53" t="s">
        <v>749</v>
      </c>
      <c r="F1434" s="116">
        <f>'update Rate'!O129</f>
        <v>34.125000000000007</v>
      </c>
      <c r="G1434" s="153">
        <f t="shared" si="43"/>
        <v>1023.75</v>
      </c>
      <c r="H1434" s="197"/>
    </row>
    <row r="1435" spans="1:8" ht="17.25">
      <c r="A1435" s="1"/>
      <c r="B1435" s="1572"/>
      <c r="C1435" s="60" t="s">
        <v>2990</v>
      </c>
      <c r="D1435" s="42">
        <v>25</v>
      </c>
      <c r="E1435" s="53" t="s">
        <v>749</v>
      </c>
      <c r="F1435" s="109">
        <f>'update Rate'!O131</f>
        <v>13.928571428571429</v>
      </c>
      <c r="G1435" s="153">
        <f t="shared" si="43"/>
        <v>348.21</v>
      </c>
      <c r="H1435" s="197"/>
    </row>
    <row r="1436" spans="1:8" ht="16.5">
      <c r="A1436" s="1"/>
      <c r="B1436" s="1571"/>
      <c r="C1436" s="214" t="s">
        <v>2991</v>
      </c>
      <c r="D1436" s="43">
        <v>55</v>
      </c>
      <c r="E1436" s="199" t="s">
        <v>749</v>
      </c>
      <c r="F1436" s="63">
        <f>'update Rate'!O132</f>
        <v>3</v>
      </c>
      <c r="G1436" s="155">
        <f t="shared" si="43"/>
        <v>165</v>
      </c>
      <c r="H1436" s="63">
        <f>SUM(G1433:G1436)</f>
        <v>21550.560000000001</v>
      </c>
    </row>
    <row r="1437" spans="1:8" ht="15.75">
      <c r="A1437" s="1"/>
      <c r="B1437" s="1"/>
      <c r="C1437" s="1"/>
      <c r="D1437" s="1"/>
      <c r="E1437" s="1"/>
      <c r="F1437" s="40" t="s">
        <v>1590</v>
      </c>
      <c r="G1437" s="40"/>
      <c r="H1437" s="99">
        <f>SUM(H1432:H1436)</f>
        <v>23532.31</v>
      </c>
    </row>
    <row r="1438" spans="1:8" ht="15.75">
      <c r="A1438" s="1"/>
      <c r="B1438" s="1" t="s">
        <v>1592</v>
      </c>
      <c r="C1438" s="1"/>
      <c r="D1438" s="1"/>
      <c r="E1438" s="1"/>
      <c r="F1438" s="40" t="s">
        <v>1571</v>
      </c>
      <c r="G1438" s="40"/>
      <c r="H1438" s="99">
        <f>FLOOR(H1437*0.15,0.01)</f>
        <v>3529.84</v>
      </c>
    </row>
    <row r="1439" spans="1:8" ht="15.75">
      <c r="A1439" s="1"/>
      <c r="B1439" s="141">
        <f>+H1439</f>
        <v>27062.15</v>
      </c>
      <c r="C1439" s="27" t="s">
        <v>4340</v>
      </c>
      <c r="D1439" s="99">
        <f>B1439/B1440</f>
        <v>2706.2150000000001</v>
      </c>
      <c r="E1439" s="1" t="s">
        <v>3198</v>
      </c>
      <c r="F1439" s="40" t="s">
        <v>1593</v>
      </c>
      <c r="G1439" s="40"/>
      <c r="H1439" s="99">
        <f>SUM(H1437:H1438)</f>
        <v>27062.15</v>
      </c>
    </row>
    <row r="1440" spans="1:8" ht="17.25">
      <c r="A1440" s="1"/>
      <c r="B1440" s="217">
        <v>10</v>
      </c>
      <c r="C1440" s="1"/>
      <c r="D1440" s="1"/>
      <c r="E1440" s="1"/>
      <c r="F1440" s="40"/>
      <c r="G1440" s="40"/>
      <c r="H1440" s="19"/>
    </row>
    <row r="1441" spans="1:8" ht="17.25">
      <c r="A1441" s="1"/>
      <c r="B1441" s="218"/>
      <c r="C1441" s="1"/>
      <c r="D1441" s="1"/>
      <c r="E1441" s="1"/>
      <c r="F1441" s="40"/>
      <c r="G1441" s="40"/>
      <c r="H1441" s="19"/>
    </row>
    <row r="1442" spans="1:8" ht="17.25">
      <c r="A1442" s="1"/>
      <c r="B1442" s="218"/>
      <c r="C1442" s="1"/>
      <c r="D1442" s="1"/>
      <c r="E1442" s="1"/>
      <c r="F1442" s="40"/>
      <c r="G1442" s="40"/>
      <c r="H1442" s="19"/>
    </row>
    <row r="1443" spans="1:8" ht="15">
      <c r="A1443" s="1"/>
      <c r="B1443" s="1"/>
      <c r="C1443" s="1"/>
      <c r="D1443" s="1"/>
      <c r="E1443" s="1"/>
      <c r="F1443" s="1"/>
      <c r="G1443" s="1"/>
      <c r="H1443" s="1"/>
    </row>
    <row r="1444" spans="1:8" ht="15">
      <c r="A1444" s="138">
        <f>A1427+1</f>
        <v>84</v>
      </c>
      <c r="B1444" s="1"/>
      <c r="C1444" s="1"/>
      <c r="D1444" s="1"/>
      <c r="E1444" s="1"/>
      <c r="F1444" s="1"/>
      <c r="G1444" s="1"/>
      <c r="H1444" s="1"/>
    </row>
    <row r="1445" spans="1:8" ht="19.5">
      <c r="A1445" s="588" t="s">
        <v>3596</v>
      </c>
      <c r="B1445" s="1567" t="s">
        <v>3975</v>
      </c>
      <c r="C1445" s="1567"/>
      <c r="D1445" s="1567"/>
      <c r="E1445" s="1567"/>
      <c r="F1445" s="1567"/>
      <c r="G1445" s="1567"/>
      <c r="H1445" s="1567"/>
    </row>
    <row r="1446" spans="1:8" ht="15">
      <c r="A1446" s="1"/>
      <c r="B1446" s="1568" t="s">
        <v>2463</v>
      </c>
      <c r="C1446" s="1568"/>
      <c r="D1446" s="1568"/>
      <c r="E1446" s="1568"/>
      <c r="F1446" s="1568"/>
      <c r="G1446" s="1568"/>
      <c r="H1446" s="1568"/>
    </row>
    <row r="1447" spans="1:8" ht="31.5">
      <c r="A1447" s="1"/>
      <c r="B1447" s="68" t="s">
        <v>3156</v>
      </c>
      <c r="C1447" s="68" t="s">
        <v>3157</v>
      </c>
      <c r="D1447" s="68" t="s">
        <v>3158</v>
      </c>
      <c r="E1447" s="68" t="s">
        <v>3159</v>
      </c>
      <c r="F1447" s="68" t="s">
        <v>3160</v>
      </c>
      <c r="G1447" s="68" t="s">
        <v>3161</v>
      </c>
      <c r="H1447" s="68" t="s">
        <v>1586</v>
      </c>
    </row>
    <row r="1448" spans="1:8" ht="17.25">
      <c r="A1448" s="1"/>
      <c r="B1448" s="58" t="s">
        <v>1587</v>
      </c>
      <c r="C1448" s="58" t="s">
        <v>2733</v>
      </c>
      <c r="D1448" s="41">
        <v>2</v>
      </c>
      <c r="E1448" s="55" t="s">
        <v>1589</v>
      </c>
      <c r="F1448" s="107">
        <f>mason</f>
        <v>1330</v>
      </c>
      <c r="G1448" s="107">
        <f>FLOOR(D1448*F1448,0.01)</f>
        <v>2660</v>
      </c>
      <c r="H1448" s="107"/>
    </row>
    <row r="1449" spans="1:8" ht="17.25">
      <c r="A1449" s="1"/>
      <c r="B1449" s="62"/>
      <c r="C1449" s="53" t="s">
        <v>2048</v>
      </c>
      <c r="D1449" s="42">
        <v>3</v>
      </c>
      <c r="E1449" s="53" t="s">
        <v>1589</v>
      </c>
      <c r="F1449" s="63">
        <f>'update Rate'!O5</f>
        <v>1000</v>
      </c>
      <c r="G1449" s="122">
        <f>FLOOR(D1449*F1449,0.01)</f>
        <v>3000</v>
      </c>
      <c r="H1449" s="122">
        <f>SUM(G1448:G1449)</f>
        <v>5660</v>
      </c>
    </row>
    <row r="1450" spans="1:8" ht="31.5">
      <c r="A1450" s="1"/>
      <c r="B1450" s="1569" t="s">
        <v>2185</v>
      </c>
      <c r="C1450" s="196" t="s">
        <v>3976</v>
      </c>
      <c r="D1450" s="41">
        <v>12</v>
      </c>
      <c r="E1450" s="225" t="s">
        <v>2773</v>
      </c>
      <c r="F1450" s="649">
        <f>200*3.28</f>
        <v>656</v>
      </c>
      <c r="G1450" s="152">
        <f>FLOOR(D1450*F1450,0.01)</f>
        <v>7872</v>
      </c>
      <c r="H1450" s="647"/>
    </row>
    <row r="1451" spans="1:8" ht="31.5">
      <c r="A1451" s="1"/>
      <c r="B1451" s="1634"/>
      <c r="C1451" s="198" t="s">
        <v>1194</v>
      </c>
      <c r="D1451" s="648" t="s">
        <v>2993</v>
      </c>
      <c r="E1451" s="56" t="s">
        <v>1526</v>
      </c>
      <c r="F1451" s="122"/>
      <c r="G1451" s="155">
        <v>23</v>
      </c>
      <c r="H1451" s="122">
        <f>SUM(G1450:G1451)</f>
        <v>7895</v>
      </c>
    </row>
    <row r="1452" spans="1:8" ht="15.75">
      <c r="A1452" s="1"/>
      <c r="B1452" s="1"/>
      <c r="C1452" s="1"/>
      <c r="D1452" s="1"/>
      <c r="E1452" s="1"/>
      <c r="F1452" s="40" t="s">
        <v>1590</v>
      </c>
      <c r="G1452" s="40"/>
      <c r="H1452" s="99">
        <f>SUM(H1448:H1451)</f>
        <v>13555</v>
      </c>
    </row>
    <row r="1453" spans="1:8" ht="15.75">
      <c r="A1453" s="1"/>
      <c r="B1453" s="1" t="s">
        <v>1426</v>
      </c>
      <c r="C1453" s="1"/>
      <c r="D1453" s="1"/>
      <c r="E1453" s="1"/>
      <c r="F1453" s="40" t="s">
        <v>1571</v>
      </c>
      <c r="G1453" s="40"/>
      <c r="H1453" s="99">
        <f>FLOOR(H1452*0.15,0.01)</f>
        <v>2033.25</v>
      </c>
    </row>
    <row r="1454" spans="1:8" ht="15.75">
      <c r="A1454" s="1"/>
      <c r="B1454" s="141">
        <f>+H1454</f>
        <v>15588.25</v>
      </c>
      <c r="C1454" s="27" t="s">
        <v>4340</v>
      </c>
      <c r="D1454" s="99">
        <f>B1454/B1455</f>
        <v>1558.825</v>
      </c>
      <c r="E1454" s="1" t="s">
        <v>3198</v>
      </c>
      <c r="F1454" s="40" t="s">
        <v>1593</v>
      </c>
      <c r="G1454" s="40"/>
      <c r="H1454" s="99">
        <f>SUM(H1452:H1453)</f>
        <v>15588.25</v>
      </c>
    </row>
    <row r="1455" spans="1:8" ht="17.25">
      <c r="A1455" s="1"/>
      <c r="B1455" s="217">
        <v>10</v>
      </c>
      <c r="C1455" s="1"/>
      <c r="D1455" s="1"/>
      <c r="E1455" s="1"/>
      <c r="F1455" s="40"/>
      <c r="G1455" s="40"/>
      <c r="H1455" s="19"/>
    </row>
    <row r="1456" spans="1:8" ht="19.5">
      <c r="A1456" s="138">
        <f>+A1444+1</f>
        <v>85</v>
      </c>
      <c r="B1456" s="1567" t="s">
        <v>3599</v>
      </c>
      <c r="C1456" s="1567"/>
      <c r="D1456" s="1567"/>
      <c r="E1456" s="1567"/>
      <c r="F1456" s="1567"/>
      <c r="G1456" s="1567"/>
      <c r="H1456" s="1567"/>
    </row>
    <row r="1457" spans="1:8" ht="19.5">
      <c r="A1457" s="588" t="s">
        <v>3611</v>
      </c>
      <c r="B1457" s="1584"/>
      <c r="C1457" s="1567"/>
      <c r="D1457" s="1567"/>
      <c r="E1457" s="1567"/>
      <c r="F1457" s="1567"/>
      <c r="G1457" s="1567"/>
      <c r="H1457" s="1567"/>
    </row>
    <row r="1458" spans="1:8" ht="15">
      <c r="A1458" s="1"/>
      <c r="B1458" s="1568" t="s">
        <v>1479</v>
      </c>
      <c r="C1458" s="1568"/>
      <c r="D1458" s="1568"/>
      <c r="E1458" s="1568"/>
      <c r="F1458" s="1568"/>
      <c r="G1458" s="1568"/>
      <c r="H1458" s="1568"/>
    </row>
    <row r="1459" spans="1:8" ht="31.5">
      <c r="A1459" s="1"/>
      <c r="B1459" s="68" t="s">
        <v>3156</v>
      </c>
      <c r="C1459" s="68" t="s">
        <v>3157</v>
      </c>
      <c r="D1459" s="68" t="s">
        <v>3158</v>
      </c>
      <c r="E1459" s="68" t="s">
        <v>3159</v>
      </c>
      <c r="F1459" s="68" t="s">
        <v>3160</v>
      </c>
      <c r="G1459" s="68" t="s">
        <v>3161</v>
      </c>
      <c r="H1459" s="68" t="s">
        <v>1586</v>
      </c>
    </row>
    <row r="1460" spans="1:8" ht="17.25">
      <c r="A1460" s="1"/>
      <c r="B1460" s="58" t="s">
        <v>1587</v>
      </c>
      <c r="C1460" s="58" t="s">
        <v>2733</v>
      </c>
      <c r="D1460" s="41">
        <v>1.1000000000000001</v>
      </c>
      <c r="E1460" s="55" t="s">
        <v>1589</v>
      </c>
      <c r="F1460" s="107">
        <f>mason</f>
        <v>1330</v>
      </c>
      <c r="G1460" s="107">
        <f t="shared" ref="G1460:G1465" si="44">FLOOR(D1460*F1460,0.01)</f>
        <v>1463</v>
      </c>
      <c r="H1460" s="107"/>
    </row>
    <row r="1461" spans="1:8" ht="17.25">
      <c r="A1461" s="1"/>
      <c r="B1461" s="62"/>
      <c r="C1461" s="53" t="s">
        <v>2048</v>
      </c>
      <c r="D1461" s="42">
        <v>1.25</v>
      </c>
      <c r="E1461" s="53" t="s">
        <v>1589</v>
      </c>
      <c r="F1461" s="63">
        <f>'update Rate'!O5</f>
        <v>1000</v>
      </c>
      <c r="G1461" s="122">
        <f t="shared" si="44"/>
        <v>1250</v>
      </c>
      <c r="H1461" s="122">
        <f>SUM(G1460:G1461)</f>
        <v>2713</v>
      </c>
    </row>
    <row r="1462" spans="1:8" ht="30">
      <c r="A1462" s="1"/>
      <c r="B1462" s="1569" t="s">
        <v>2185</v>
      </c>
      <c r="C1462" s="646" t="s">
        <v>3597</v>
      </c>
      <c r="D1462" s="41">
        <v>12</v>
      </c>
      <c r="E1462" s="55" t="s">
        <v>2992</v>
      </c>
      <c r="F1462" s="152">
        <f>'update Rate'!O119</f>
        <v>1452.6000000000001</v>
      </c>
      <c r="G1462" s="152">
        <f t="shared" si="44"/>
        <v>17431.2</v>
      </c>
      <c r="H1462" s="197"/>
    </row>
    <row r="1463" spans="1:8" ht="31.5">
      <c r="A1463" s="1"/>
      <c r="B1463" s="1570"/>
      <c r="C1463" s="60" t="s">
        <v>1193</v>
      </c>
      <c r="D1463" s="42">
        <v>30</v>
      </c>
      <c r="E1463" s="53" t="s">
        <v>749</v>
      </c>
      <c r="F1463" s="116">
        <f>'update Rate'!O129</f>
        <v>34.125000000000007</v>
      </c>
      <c r="G1463" s="153">
        <f t="shared" si="44"/>
        <v>1023.75</v>
      </c>
      <c r="H1463" s="197"/>
    </row>
    <row r="1464" spans="1:8" ht="17.25">
      <c r="A1464" s="1"/>
      <c r="B1464" s="1572"/>
      <c r="C1464" s="60" t="s">
        <v>2990</v>
      </c>
      <c r="D1464" s="42">
        <v>25</v>
      </c>
      <c r="E1464" s="53" t="s">
        <v>749</v>
      </c>
      <c r="F1464" s="109">
        <f>'update Rate'!O131</f>
        <v>13.928571428571429</v>
      </c>
      <c r="G1464" s="153">
        <f t="shared" si="44"/>
        <v>348.21</v>
      </c>
      <c r="H1464" s="197"/>
    </row>
    <row r="1465" spans="1:8" ht="16.5">
      <c r="A1465" s="1"/>
      <c r="B1465" s="1571"/>
      <c r="C1465" s="214" t="s">
        <v>2991</v>
      </c>
      <c r="D1465" s="43">
        <v>55</v>
      </c>
      <c r="E1465" s="199" t="s">
        <v>749</v>
      </c>
      <c r="F1465" s="63">
        <f>'update Rate'!O132</f>
        <v>3</v>
      </c>
      <c r="G1465" s="155">
        <f t="shared" si="44"/>
        <v>165</v>
      </c>
      <c r="H1465" s="63">
        <f>SUM(G1462:G1465)</f>
        <v>18968.16</v>
      </c>
    </row>
    <row r="1466" spans="1:8" ht="15.75">
      <c r="A1466" s="1"/>
      <c r="B1466" s="1"/>
      <c r="C1466" s="1"/>
      <c r="D1466" s="1"/>
      <c r="E1466" s="1"/>
      <c r="F1466" s="40" t="s">
        <v>1590</v>
      </c>
      <c r="G1466" s="40"/>
      <c r="H1466" s="99">
        <f>SUM(H1461:H1465)</f>
        <v>21681.16</v>
      </c>
    </row>
    <row r="1467" spans="1:8" ht="15.75">
      <c r="A1467" s="1"/>
      <c r="B1467" s="1" t="s">
        <v>1592</v>
      </c>
      <c r="C1467" s="1"/>
      <c r="D1467" s="1"/>
      <c r="E1467" s="1"/>
      <c r="F1467" s="40" t="s">
        <v>1571</v>
      </c>
      <c r="G1467" s="40"/>
      <c r="H1467" s="99">
        <f>FLOOR(H1466*0.15,0.01)</f>
        <v>3252.17</v>
      </c>
    </row>
    <row r="1468" spans="1:8" ht="15.75">
      <c r="A1468" s="1"/>
      <c r="B1468" s="141">
        <f>+H1468</f>
        <v>24933.33</v>
      </c>
      <c r="C1468" s="27" t="s">
        <v>4340</v>
      </c>
      <c r="D1468" s="99">
        <f>B1468/B1469</f>
        <v>2493.3330000000001</v>
      </c>
      <c r="E1468" s="1" t="s">
        <v>3198</v>
      </c>
      <c r="F1468" s="40" t="s">
        <v>1593</v>
      </c>
      <c r="G1468" s="40"/>
      <c r="H1468" s="99">
        <f>SUM(H1466:H1467)</f>
        <v>24933.33</v>
      </c>
    </row>
    <row r="1469" spans="1:8" ht="17.25">
      <c r="A1469" s="1"/>
      <c r="B1469" s="217">
        <v>10</v>
      </c>
      <c r="C1469" s="1"/>
      <c r="D1469" s="1"/>
      <c r="E1469" s="1"/>
      <c r="F1469" s="40"/>
      <c r="G1469" s="40"/>
      <c r="H1469" s="19"/>
    </row>
    <row r="1470" spans="1:8" ht="17.25">
      <c r="A1470" s="1"/>
      <c r="B1470" s="218"/>
      <c r="C1470" s="1"/>
      <c r="D1470" s="1"/>
      <c r="E1470" s="1"/>
      <c r="F1470" s="40"/>
      <c r="G1470" s="40"/>
      <c r="H1470" s="19"/>
    </row>
    <row r="1471" spans="1:8" ht="17.25">
      <c r="A1471" s="1"/>
      <c r="B1471" s="218"/>
      <c r="C1471" s="1"/>
      <c r="D1471" s="1"/>
      <c r="E1471" s="1"/>
      <c r="F1471" s="40"/>
      <c r="G1471" s="40"/>
      <c r="H1471" s="19"/>
    </row>
    <row r="1472" spans="1:8" ht="17.25">
      <c r="A1472" s="1"/>
      <c r="B1472" s="218"/>
      <c r="C1472" s="1"/>
      <c r="D1472" s="1"/>
      <c r="E1472" s="1"/>
      <c r="F1472" s="40"/>
      <c r="G1472" s="40"/>
      <c r="H1472" s="19"/>
    </row>
    <row r="1473" spans="1:8" ht="19.5">
      <c r="A1473" s="262">
        <f>+A1456+1</f>
        <v>86</v>
      </c>
      <c r="B1473" s="1588" t="s">
        <v>3601</v>
      </c>
      <c r="C1473" s="1567"/>
      <c r="D1473" s="1567"/>
      <c r="E1473" s="1567"/>
      <c r="F1473" s="1567"/>
      <c r="G1473" s="1567"/>
      <c r="H1473" s="1567"/>
    </row>
    <row r="1474" spans="1:8" ht="15.75">
      <c r="A1474" s="588" t="s">
        <v>4039</v>
      </c>
      <c r="B1474" s="1630" t="s">
        <v>2377</v>
      </c>
      <c r="C1474" s="1631"/>
      <c r="D1474" s="1631"/>
      <c r="E1474" s="1631"/>
      <c r="F1474" s="1631"/>
      <c r="G1474" s="1631"/>
      <c r="H1474" s="1631"/>
    </row>
    <row r="1475" spans="1:8" ht="31.5">
      <c r="A1475" s="1"/>
      <c r="B1475" s="68" t="s">
        <v>3156</v>
      </c>
      <c r="C1475" s="68" t="s">
        <v>3157</v>
      </c>
      <c r="D1475" s="68" t="s">
        <v>3158</v>
      </c>
      <c r="E1475" s="68" t="s">
        <v>3159</v>
      </c>
      <c r="F1475" s="68" t="s">
        <v>3160</v>
      </c>
      <c r="G1475" s="68" t="s">
        <v>3161</v>
      </c>
      <c r="H1475" s="68" t="s">
        <v>1586</v>
      </c>
    </row>
    <row r="1476" spans="1:8" ht="16.5">
      <c r="A1476" s="1"/>
      <c r="B1476" s="1562" t="s">
        <v>1587</v>
      </c>
      <c r="C1476" s="58" t="s">
        <v>558</v>
      </c>
      <c r="D1476" s="41">
        <v>17.649999999999999</v>
      </c>
      <c r="E1476" s="11" t="s">
        <v>1589</v>
      </c>
      <c r="F1476" s="107">
        <f>'update Rate'!O6</f>
        <v>1330</v>
      </c>
      <c r="G1476" s="107">
        <f>FLOOR(D1476*F1476,0.01)</f>
        <v>23474.5</v>
      </c>
      <c r="H1476" s="108"/>
    </row>
    <row r="1477" spans="1:8" ht="17.25">
      <c r="A1477" s="1"/>
      <c r="B1477" s="1632"/>
      <c r="C1477" s="56" t="s">
        <v>1530</v>
      </c>
      <c r="D1477" s="43">
        <v>1.76</v>
      </c>
      <c r="E1477" s="15" t="s">
        <v>1589</v>
      </c>
      <c r="F1477" s="109">
        <f>'update Rate'!O5</f>
        <v>1000</v>
      </c>
      <c r="G1477" s="63">
        <f>FLOOR(D1477*F1477,0.01)</f>
        <v>1760</v>
      </c>
      <c r="H1477" s="121">
        <f>SUM(G1476+G1477)</f>
        <v>25234.5</v>
      </c>
    </row>
    <row r="1478" spans="1:8" ht="17.25">
      <c r="A1478" s="1"/>
      <c r="B1478" s="1564" t="s">
        <v>2185</v>
      </c>
      <c r="C1478" s="53" t="s">
        <v>2050</v>
      </c>
      <c r="D1478" s="42">
        <v>1.05</v>
      </c>
      <c r="E1478" s="12" t="s">
        <v>2378</v>
      </c>
      <c r="F1478" s="110">
        <f>'update Rate'!$O$53</f>
        <v>215037.9</v>
      </c>
      <c r="G1478" s="109">
        <f>FLOOR(D1478*F1478,0.01)</f>
        <v>225789.79</v>
      </c>
      <c r="H1478" s="84"/>
    </row>
    <row r="1479" spans="1:8" ht="15.75">
      <c r="A1479" s="1"/>
      <c r="B1479" s="1632"/>
      <c r="C1479" s="56" t="s">
        <v>2133</v>
      </c>
      <c r="D1479" s="650" t="s">
        <v>2993</v>
      </c>
      <c r="E1479" s="56" t="s">
        <v>602</v>
      </c>
      <c r="F1479" s="56" t="s">
        <v>2995</v>
      </c>
      <c r="G1479" s="63">
        <v>60</v>
      </c>
      <c r="H1479" s="123">
        <f>SUM(G1478:G1479)</f>
        <v>225849.79</v>
      </c>
    </row>
    <row r="1480" spans="1:8" ht="15">
      <c r="A1480" s="1"/>
      <c r="B1480" s="1"/>
      <c r="C1480" s="1"/>
      <c r="D1480" s="1"/>
      <c r="E1480" s="1"/>
      <c r="F1480" s="1" t="s">
        <v>1590</v>
      </c>
      <c r="G1480" s="1"/>
      <c r="H1480" s="63">
        <f>SUM(H1476:H1479)</f>
        <v>251084.29</v>
      </c>
    </row>
    <row r="1481" spans="1:8" ht="15">
      <c r="A1481" s="1"/>
      <c r="B1481" s="1" t="s">
        <v>3440</v>
      </c>
      <c r="C1481" s="1"/>
      <c r="D1481" s="1"/>
      <c r="E1481" s="1"/>
      <c r="F1481" s="1" t="s">
        <v>1571</v>
      </c>
      <c r="G1481" s="1"/>
      <c r="H1481" s="99">
        <f>FLOOR(H1480*0.15,0.01)</f>
        <v>37662.639999999999</v>
      </c>
    </row>
    <row r="1482" spans="1:8" ht="15">
      <c r="A1482" s="27" t="s">
        <v>3197</v>
      </c>
      <c r="B1482" s="99">
        <f>+H1482</f>
        <v>288746.93</v>
      </c>
      <c r="C1482" s="1" t="s">
        <v>3198</v>
      </c>
      <c r="D1482" s="172"/>
      <c r="E1482" s="1"/>
      <c r="F1482" s="1" t="s">
        <v>1593</v>
      </c>
      <c r="G1482" s="1"/>
      <c r="H1482" s="99">
        <f>SUM(H1480:H1481)</f>
        <v>288746.93</v>
      </c>
    </row>
    <row r="1483" spans="1:8" ht="15">
      <c r="A1483" s="27"/>
      <c r="B1483" s="141"/>
      <c r="C1483" s="1"/>
      <c r="D1483" s="1"/>
      <c r="E1483" s="1"/>
      <c r="F1483" s="1"/>
      <c r="G1483" s="1"/>
      <c r="H1483" s="141"/>
    </row>
    <row r="1484" spans="1:8" ht="15">
      <c r="A1484" s="27"/>
      <c r="B1484" s="141"/>
      <c r="C1484" s="1"/>
      <c r="D1484" s="1"/>
      <c r="E1484" s="1"/>
      <c r="F1484" s="1"/>
      <c r="G1484" s="1"/>
      <c r="H1484" s="141"/>
    </row>
    <row r="1485" spans="1:8" ht="15">
      <c r="A1485" s="27"/>
      <c r="B1485" s="141"/>
      <c r="C1485" s="1"/>
      <c r="D1485" s="1"/>
      <c r="E1485" s="1"/>
      <c r="F1485" s="1"/>
      <c r="G1485" s="1"/>
      <c r="H1485" s="141"/>
    </row>
    <row r="1486" spans="1:8" ht="15">
      <c r="A1486" s="27"/>
      <c r="B1486" s="141"/>
      <c r="C1486" s="1"/>
      <c r="D1486" s="1"/>
      <c r="E1486" s="1"/>
      <c r="F1486" s="1"/>
      <c r="G1486" s="1"/>
      <c r="H1486" s="141"/>
    </row>
    <row r="1487" spans="1:8" ht="19.5">
      <c r="A1487" s="262">
        <f>+A1473+1</f>
        <v>87</v>
      </c>
      <c r="B1487" s="1609" t="s">
        <v>3135</v>
      </c>
      <c r="C1487" s="1584"/>
      <c r="D1487" s="1584"/>
      <c r="E1487" s="1584"/>
      <c r="F1487" s="1584"/>
      <c r="G1487" s="1584"/>
      <c r="H1487" s="1584"/>
    </row>
    <row r="1488" spans="1:8" ht="16.5">
      <c r="A1488" s="588" t="s">
        <v>4040</v>
      </c>
      <c r="B1488" s="1633" t="s">
        <v>1028</v>
      </c>
      <c r="C1488" s="1633"/>
      <c r="D1488" s="1633"/>
      <c r="E1488" s="1633"/>
      <c r="F1488" s="1633"/>
      <c r="G1488" s="1633"/>
      <c r="H1488" s="1633"/>
    </row>
    <row r="1489" spans="1:8" ht="31.5">
      <c r="A1489" s="1"/>
      <c r="B1489" s="68" t="s">
        <v>3156</v>
      </c>
      <c r="C1489" s="68" t="s">
        <v>3157</v>
      </c>
      <c r="D1489" s="68" t="s">
        <v>3158</v>
      </c>
      <c r="E1489" s="68" t="s">
        <v>3159</v>
      </c>
      <c r="F1489" s="68" t="s">
        <v>3160</v>
      </c>
      <c r="G1489" s="68" t="s">
        <v>3161</v>
      </c>
      <c r="H1489" s="68" t="s">
        <v>1586</v>
      </c>
    </row>
    <row r="1490" spans="1:8" ht="16.5">
      <c r="A1490" s="1"/>
      <c r="B1490" s="1562" t="s">
        <v>1587</v>
      </c>
      <c r="C1490" s="58" t="s">
        <v>558</v>
      </c>
      <c r="D1490" s="41">
        <v>1.43</v>
      </c>
      <c r="E1490" s="58" t="s">
        <v>1589</v>
      </c>
      <c r="F1490" s="107">
        <f>'update Rate'!O6</f>
        <v>1330</v>
      </c>
      <c r="G1490" s="107">
        <f>FLOOR(D1490*F1490,0.01)</f>
        <v>1901.9</v>
      </c>
      <c r="H1490" s="108"/>
    </row>
    <row r="1491" spans="1:8" ht="17.25">
      <c r="A1491" s="1"/>
      <c r="B1491" s="1563"/>
      <c r="C1491" s="56" t="s">
        <v>1530</v>
      </c>
      <c r="D1491" s="49">
        <v>0.14299999999999999</v>
      </c>
      <c r="E1491" s="56" t="s">
        <v>1589</v>
      </c>
      <c r="F1491" s="109">
        <f>'update Rate'!O5</f>
        <v>1000</v>
      </c>
      <c r="G1491" s="63">
        <f>FLOOR(D1491*F1491,0.01)</f>
        <v>143</v>
      </c>
      <c r="H1491" s="121">
        <f>SUM(G1490+G1491)</f>
        <v>2044.9</v>
      </c>
    </row>
    <row r="1492" spans="1:8" ht="17.25">
      <c r="A1492" s="1"/>
      <c r="B1492" s="1564" t="s">
        <v>2185</v>
      </c>
      <c r="C1492" s="53" t="s">
        <v>2050</v>
      </c>
      <c r="D1492" s="52">
        <v>0.27500000000000002</v>
      </c>
      <c r="E1492" s="53" t="s">
        <v>2378</v>
      </c>
      <c r="F1492" s="110">
        <f>awood</f>
        <v>215037.9</v>
      </c>
      <c r="G1492" s="109">
        <f>FLOOR(D1492*F1492,0.01)</f>
        <v>59135.42</v>
      </c>
      <c r="H1492" s="84"/>
    </row>
    <row r="1493" spans="1:8" ht="15.75">
      <c r="A1493" s="1"/>
      <c r="B1493" s="1563"/>
      <c r="C1493" s="56" t="s">
        <v>2133</v>
      </c>
      <c r="D1493" s="56" t="s">
        <v>72</v>
      </c>
      <c r="E1493" s="56" t="s">
        <v>2995</v>
      </c>
      <c r="F1493" s="63"/>
      <c r="G1493" s="63">
        <v>60</v>
      </c>
      <c r="H1493" s="123">
        <f>SUM(G1492:G1493)</f>
        <v>59195.42</v>
      </c>
    </row>
    <row r="1494" spans="1:8" ht="15.75">
      <c r="A1494" s="1"/>
      <c r="B1494" s="1"/>
      <c r="C1494" s="1"/>
      <c r="D1494" s="1"/>
      <c r="E1494" s="1"/>
      <c r="F1494" s="40" t="s">
        <v>1590</v>
      </c>
      <c r="G1494" s="40"/>
      <c r="H1494" s="63">
        <f>SUM(H1493,H1491)</f>
        <v>61240.32</v>
      </c>
    </row>
    <row r="1495" spans="1:8" ht="15.75">
      <c r="A1495" s="1"/>
      <c r="B1495" s="1" t="s">
        <v>1592</v>
      </c>
      <c r="C1495" s="1"/>
      <c r="D1495" s="1"/>
      <c r="E1495" s="1"/>
      <c r="F1495" s="40" t="s">
        <v>1571</v>
      </c>
      <c r="G1495" s="40"/>
      <c r="H1495" s="99">
        <f>FLOOR(H1494*0.15,0.01)</f>
        <v>9186.0400000000009</v>
      </c>
    </row>
    <row r="1496" spans="1:8" ht="15.75">
      <c r="A1496" s="27"/>
      <c r="B1496" s="140">
        <f>+H1496</f>
        <v>70426.36</v>
      </c>
      <c r="C1496" s="27" t="s">
        <v>4340</v>
      </c>
      <c r="D1496" s="99">
        <f>INT(B1496/B1497*100)/100</f>
        <v>7042.63</v>
      </c>
      <c r="E1496" s="1" t="s">
        <v>3198</v>
      </c>
      <c r="F1496" s="40" t="s">
        <v>1593</v>
      </c>
      <c r="G1496" s="40"/>
      <c r="H1496" s="99">
        <f>SUM(H1494:H1495)</f>
        <v>70426.36</v>
      </c>
    </row>
    <row r="1497" spans="1:8" ht="16.5">
      <c r="A1497" s="1"/>
      <c r="B1497" s="88">
        <v>10</v>
      </c>
      <c r="C1497" s="1"/>
      <c r="D1497" s="1"/>
      <c r="E1497" s="1"/>
      <c r="F1497" s="1"/>
      <c r="G1497" s="1"/>
      <c r="H1497" s="1"/>
    </row>
    <row r="1498" spans="1:8" ht="17.25">
      <c r="A1498" s="1"/>
      <c r="B1498" s="218"/>
      <c r="C1498" s="1"/>
      <c r="D1498" s="1"/>
      <c r="E1498" s="1"/>
      <c r="F1498" s="40"/>
      <c r="G1498" s="40"/>
      <c r="H1498" s="19"/>
    </row>
    <row r="1499" spans="1:8" ht="15">
      <c r="A1499" s="644"/>
      <c r="B1499" s="645"/>
      <c r="C1499" s="600"/>
      <c r="D1499" s="600"/>
      <c r="E1499" s="600"/>
      <c r="F1499" s="645"/>
      <c r="G1499" s="645"/>
      <c r="H1499" s="645"/>
    </row>
    <row r="1500" spans="1:8" ht="19.5">
      <c r="A1500" s="262">
        <f>A1487+1</f>
        <v>88</v>
      </c>
      <c r="B1500" s="1567" t="s">
        <v>605</v>
      </c>
      <c r="C1500" s="1567"/>
      <c r="D1500" s="1567"/>
      <c r="E1500" s="1567"/>
      <c r="F1500" s="1567"/>
      <c r="G1500" s="1567"/>
      <c r="H1500" s="1567"/>
    </row>
    <row r="1501" spans="1:8" ht="15.75">
      <c r="A1501" s="588" t="s">
        <v>4041</v>
      </c>
      <c r="B1501" s="1601" t="s">
        <v>2377</v>
      </c>
      <c r="C1501" s="1568"/>
      <c r="D1501" s="1568"/>
      <c r="E1501" s="1568"/>
      <c r="F1501" s="1568"/>
      <c r="G1501" s="1568"/>
      <c r="H1501" s="1568"/>
    </row>
    <row r="1502" spans="1:8" ht="31.5">
      <c r="A1502" s="1"/>
      <c r="B1502" s="68" t="s">
        <v>3156</v>
      </c>
      <c r="C1502" s="68" t="s">
        <v>3157</v>
      </c>
      <c r="D1502" s="68" t="s">
        <v>3158</v>
      </c>
      <c r="E1502" s="68" t="s">
        <v>3159</v>
      </c>
      <c r="F1502" s="68" t="s">
        <v>3160</v>
      </c>
      <c r="G1502" s="68" t="s">
        <v>3161</v>
      </c>
      <c r="H1502" s="68" t="s">
        <v>1586</v>
      </c>
    </row>
    <row r="1503" spans="1:8" ht="17.25">
      <c r="A1503" s="1"/>
      <c r="B1503" s="1562" t="s">
        <v>1587</v>
      </c>
      <c r="C1503" s="58" t="s">
        <v>558</v>
      </c>
      <c r="D1503" s="41">
        <v>34</v>
      </c>
      <c r="E1503" s="55" t="s">
        <v>1589</v>
      </c>
      <c r="F1503" s="107">
        <f>'update Rate'!O6</f>
        <v>1330</v>
      </c>
      <c r="G1503" s="107">
        <f>FLOOR(D1503*F1503,0.01)</f>
        <v>45220</v>
      </c>
      <c r="H1503" s="108"/>
    </row>
    <row r="1504" spans="1:8" ht="17.25">
      <c r="A1504" s="1"/>
      <c r="B1504" s="1563"/>
      <c r="C1504" s="56" t="s">
        <v>1530</v>
      </c>
      <c r="D1504" s="43">
        <v>3.4</v>
      </c>
      <c r="E1504" s="56" t="s">
        <v>1589</v>
      </c>
      <c r="F1504" s="109">
        <f>'update Rate'!O5</f>
        <v>1000</v>
      </c>
      <c r="G1504" s="63">
        <f>FLOOR(D1504*F1504,0.01)</f>
        <v>3400</v>
      </c>
      <c r="H1504" s="121">
        <f>SUM(G1503+G1504)</f>
        <v>48620</v>
      </c>
    </row>
    <row r="1505" spans="1:8" ht="17.25">
      <c r="A1505" s="1"/>
      <c r="B1505" s="1564" t="s">
        <v>2185</v>
      </c>
      <c r="C1505" s="55" t="s">
        <v>2050</v>
      </c>
      <c r="D1505" s="41">
        <v>1.1000000000000001</v>
      </c>
      <c r="E1505" s="55" t="s">
        <v>2378</v>
      </c>
      <c r="F1505" s="110">
        <f>awood</f>
        <v>215037.9</v>
      </c>
      <c r="G1505" s="109">
        <f>FLOOR(D1505*F1505,0.01)</f>
        <v>236541.69</v>
      </c>
      <c r="H1505" s="84"/>
    </row>
    <row r="1506" spans="1:8" ht="17.25">
      <c r="A1506" s="1"/>
      <c r="B1506" s="1565"/>
      <c r="C1506" s="53" t="s">
        <v>3107</v>
      </c>
      <c r="D1506" s="42">
        <v>92</v>
      </c>
      <c r="E1506" s="53" t="s">
        <v>749</v>
      </c>
      <c r="F1506" s="109">
        <f>holpass</f>
        <v>21.142857142857142</v>
      </c>
      <c r="G1506" s="109">
        <f>FLOOR(D1506*F1506,0.01)</f>
        <v>1945.14</v>
      </c>
      <c r="H1506" s="121"/>
    </row>
    <row r="1507" spans="1:8" ht="17.25">
      <c r="A1507" s="1"/>
      <c r="B1507" s="1566"/>
      <c r="C1507" s="56" t="s">
        <v>2051</v>
      </c>
      <c r="D1507" s="43">
        <v>184</v>
      </c>
      <c r="E1507" s="56" t="s">
        <v>749</v>
      </c>
      <c r="F1507" s="122">
        <f>'update Rate'!O60</f>
        <v>4</v>
      </c>
      <c r="G1507" s="63">
        <f>FLOOR(D1507*F1507,0.01)</f>
        <v>736</v>
      </c>
      <c r="H1507" s="123">
        <f>SUM(G1505:G1507)</f>
        <v>239222.83000000002</v>
      </c>
    </row>
    <row r="1508" spans="1:8" ht="17.25">
      <c r="A1508" s="1"/>
      <c r="B1508" s="1"/>
      <c r="C1508" s="1"/>
      <c r="D1508" s="89"/>
      <c r="E1508" s="1"/>
      <c r="F1508" s="40" t="s">
        <v>1590</v>
      </c>
      <c r="G1508" s="40"/>
      <c r="H1508" s="63">
        <f>SUM(H1504:H1507)</f>
        <v>287842.83</v>
      </c>
    </row>
    <row r="1509" spans="1:8" ht="15.75">
      <c r="A1509" s="1"/>
      <c r="B1509" s="1" t="s">
        <v>3440</v>
      </c>
      <c r="C1509" s="1"/>
      <c r="D1509" s="1"/>
      <c r="E1509" s="1"/>
      <c r="F1509" s="40" t="s">
        <v>1571</v>
      </c>
      <c r="G1509" s="40"/>
      <c r="H1509" s="99">
        <f>FLOOR(H1508*0.15,0.01)</f>
        <v>43176.42</v>
      </c>
    </row>
    <row r="1510" spans="1:8" ht="15.75">
      <c r="A1510" s="27" t="s">
        <v>3197</v>
      </c>
      <c r="B1510" s="99">
        <f>+H1510</f>
        <v>331019.25</v>
      </c>
      <c r="C1510" s="1"/>
      <c r="D1510" s="1"/>
      <c r="E1510" s="1"/>
      <c r="F1510" s="40" t="s">
        <v>1593</v>
      </c>
      <c r="G1510" s="40"/>
      <c r="H1510" s="99">
        <f>SUM(H1508:H1509)</f>
        <v>331019.25</v>
      </c>
    </row>
    <row r="1511" spans="1:8" ht="15.75">
      <c r="A1511" s="27"/>
      <c r="B1511" s="141"/>
      <c r="C1511" s="1"/>
      <c r="D1511" s="1"/>
      <c r="E1511" s="1"/>
      <c r="F1511" s="40"/>
      <c r="G1511" s="40"/>
      <c r="H1511" s="141"/>
    </row>
    <row r="1512" spans="1:8" ht="15.75">
      <c r="A1512" s="27"/>
      <c r="B1512" s="141"/>
      <c r="C1512" s="1"/>
      <c r="D1512" s="1"/>
      <c r="E1512" s="1"/>
      <c r="F1512" s="40"/>
      <c r="G1512" s="40"/>
      <c r="H1512" s="141"/>
    </row>
    <row r="1513" spans="1:8" ht="15.75">
      <c r="A1513" s="27"/>
      <c r="B1513" s="141"/>
      <c r="C1513" s="1"/>
      <c r="D1513" s="1"/>
      <c r="E1513" s="1"/>
      <c r="F1513" s="40"/>
      <c r="G1513" s="40"/>
      <c r="H1513" s="141"/>
    </row>
    <row r="1514" spans="1:8" ht="15.75">
      <c r="A1514" s="27"/>
      <c r="B1514" s="141"/>
      <c r="C1514" s="1"/>
      <c r="D1514" s="1"/>
      <c r="E1514" s="1"/>
      <c r="F1514" s="40"/>
      <c r="G1514" s="40"/>
      <c r="H1514" s="141"/>
    </row>
    <row r="1515" spans="1:8" ht="15.75">
      <c r="A1515" s="27"/>
      <c r="B1515" s="141"/>
      <c r="C1515" s="1"/>
      <c r="D1515" s="1"/>
      <c r="E1515" s="1"/>
      <c r="F1515" s="40"/>
      <c r="G1515" s="40"/>
      <c r="H1515" s="141"/>
    </row>
    <row r="1516" spans="1:8" ht="15.75">
      <c r="A1516" s="27"/>
      <c r="B1516" s="141"/>
      <c r="C1516" s="1"/>
      <c r="D1516" s="1"/>
      <c r="E1516" s="1"/>
      <c r="F1516" s="40"/>
      <c r="G1516" s="40"/>
      <c r="H1516" s="141"/>
    </row>
    <row r="1517" spans="1:8" ht="15.75">
      <c r="A1517" s="27"/>
      <c r="B1517" s="141"/>
      <c r="C1517" s="1"/>
      <c r="D1517" s="1"/>
      <c r="E1517" s="1"/>
      <c r="F1517" s="40"/>
      <c r="G1517" s="40"/>
      <c r="H1517" s="141"/>
    </row>
    <row r="1518" spans="1:8" ht="19.5">
      <c r="A1518" s="1"/>
      <c r="B1518" s="1567" t="s">
        <v>1482</v>
      </c>
      <c r="C1518" s="1567"/>
      <c r="D1518" s="1567"/>
      <c r="E1518" s="1567"/>
      <c r="F1518" s="1567"/>
      <c r="G1518" s="1567"/>
      <c r="H1518" s="1567"/>
    </row>
    <row r="1519" spans="1:8" ht="19.5">
      <c r="A1519" s="262">
        <f>+A1500+1</f>
        <v>89</v>
      </c>
      <c r="B1519" s="1609" t="s">
        <v>1483</v>
      </c>
      <c r="C1519" s="1584"/>
      <c r="D1519" s="1584"/>
      <c r="E1519" s="1584"/>
      <c r="F1519" s="1584"/>
      <c r="G1519" s="1584"/>
      <c r="H1519" s="1584"/>
    </row>
    <row r="1520" spans="1:8" ht="15.75">
      <c r="A1520" s="588" t="s">
        <v>4042</v>
      </c>
      <c r="B1520" s="1560" t="s">
        <v>2202</v>
      </c>
      <c r="C1520" s="1561"/>
      <c r="D1520" s="1561"/>
      <c r="E1520" s="1561"/>
      <c r="F1520" s="1561"/>
      <c r="G1520" s="1561"/>
      <c r="H1520" s="1561"/>
    </row>
    <row r="1521" spans="1:8" ht="31.5">
      <c r="A1521" s="1"/>
      <c r="B1521" s="68" t="s">
        <v>3156</v>
      </c>
      <c r="C1521" s="68" t="s">
        <v>3157</v>
      </c>
      <c r="D1521" s="68" t="s">
        <v>3158</v>
      </c>
      <c r="E1521" s="68" t="s">
        <v>3159</v>
      </c>
      <c r="F1521" s="68" t="s">
        <v>3160</v>
      </c>
      <c r="G1521" s="68" t="s">
        <v>3161</v>
      </c>
      <c r="H1521" s="68" t="s">
        <v>1586</v>
      </c>
    </row>
    <row r="1522" spans="1:8" ht="17.25">
      <c r="A1522" s="1"/>
      <c r="B1522" s="1562" t="s">
        <v>1587</v>
      </c>
      <c r="C1522" s="58" t="s">
        <v>558</v>
      </c>
      <c r="D1522" s="41">
        <v>10</v>
      </c>
      <c r="E1522" s="55" t="s">
        <v>1589</v>
      </c>
      <c r="F1522" s="107">
        <f>'update Rate'!O6</f>
        <v>1330</v>
      </c>
      <c r="G1522" s="107">
        <f t="shared" ref="G1522:G1528" si="45">FLOOR(D1522*F1522,0.01)</f>
        <v>13300</v>
      </c>
      <c r="H1522" s="108"/>
    </row>
    <row r="1523" spans="1:8" ht="17.25">
      <c r="A1523" s="1"/>
      <c r="B1523" s="1563"/>
      <c r="C1523" s="56" t="s">
        <v>1530</v>
      </c>
      <c r="D1523" s="43">
        <v>1</v>
      </c>
      <c r="E1523" s="56" t="s">
        <v>1589</v>
      </c>
      <c r="F1523" s="109">
        <f>'update Rate'!O5</f>
        <v>1000</v>
      </c>
      <c r="G1523" s="63">
        <f t="shared" si="45"/>
        <v>1000</v>
      </c>
      <c r="H1523" s="121">
        <f>SUM(G1522+G1523)</f>
        <v>14300</v>
      </c>
    </row>
    <row r="1524" spans="1:8" ht="17.25">
      <c r="A1524" s="1"/>
      <c r="B1524" s="1564" t="s">
        <v>2185</v>
      </c>
      <c r="C1524" s="55" t="s">
        <v>2050</v>
      </c>
      <c r="D1524" s="46">
        <v>8.4000000000000005E-2</v>
      </c>
      <c r="E1524" s="55" t="s">
        <v>2378</v>
      </c>
      <c r="F1524" s="110">
        <f>awood</f>
        <v>215037.9</v>
      </c>
      <c r="G1524" s="109">
        <f t="shared" si="45"/>
        <v>18063.18</v>
      </c>
      <c r="H1524" s="84"/>
    </row>
    <row r="1525" spans="1:8" ht="17.25">
      <c r="A1525" s="1"/>
      <c r="B1525" s="1565"/>
      <c r="C1525" s="53" t="s">
        <v>2203</v>
      </c>
      <c r="D1525" s="42">
        <v>6</v>
      </c>
      <c r="E1525" s="53" t="s">
        <v>749</v>
      </c>
      <c r="F1525" s="109">
        <f>Kabja100</f>
        <v>29</v>
      </c>
      <c r="G1525" s="109">
        <f t="shared" si="45"/>
        <v>174</v>
      </c>
      <c r="H1525" s="86"/>
    </row>
    <row r="1526" spans="1:8" ht="17.25">
      <c r="A1526" s="1"/>
      <c r="B1526" s="1565"/>
      <c r="C1526" s="53" t="s">
        <v>2029</v>
      </c>
      <c r="D1526" s="42">
        <v>1</v>
      </c>
      <c r="E1526" s="53" t="s">
        <v>749</v>
      </c>
      <c r="F1526" s="109">
        <f>cheskini150</f>
        <v>71</v>
      </c>
      <c r="G1526" s="109">
        <f t="shared" si="45"/>
        <v>71</v>
      </c>
      <c r="H1526" s="86"/>
    </row>
    <row r="1527" spans="1:8" ht="17.25">
      <c r="A1527" s="1"/>
      <c r="B1527" s="1565"/>
      <c r="C1527" s="53" t="s">
        <v>2030</v>
      </c>
      <c r="D1527" s="42">
        <v>1</v>
      </c>
      <c r="E1527" s="53" t="s">
        <v>749</v>
      </c>
      <c r="F1527" s="109">
        <f>cheskini300</f>
        <v>114</v>
      </c>
      <c r="G1527" s="109">
        <f t="shared" si="45"/>
        <v>114</v>
      </c>
      <c r="H1527" s="86"/>
    </row>
    <row r="1528" spans="1:8" ht="17.25">
      <c r="A1528" s="1"/>
      <c r="B1528" s="1565"/>
      <c r="C1528" s="12" t="s">
        <v>3126</v>
      </c>
      <c r="D1528" s="42">
        <v>1</v>
      </c>
      <c r="E1528" s="53" t="s">
        <v>749</v>
      </c>
      <c r="F1528" s="109">
        <f>lucking300</f>
        <v>1821</v>
      </c>
      <c r="G1528" s="109">
        <f t="shared" si="45"/>
        <v>1821</v>
      </c>
      <c r="H1528" s="86"/>
    </row>
    <row r="1529" spans="1:8" ht="17.25">
      <c r="A1529" s="1"/>
      <c r="B1529" s="1565"/>
      <c r="C1529" s="54" t="s">
        <v>3194</v>
      </c>
      <c r="D1529" s="42"/>
      <c r="E1529" s="53"/>
      <c r="F1529" s="109"/>
      <c r="G1529" s="42"/>
      <c r="H1529" s="86"/>
    </row>
    <row r="1530" spans="1:8" ht="17.25">
      <c r="A1530" s="1"/>
      <c r="B1530" s="1565"/>
      <c r="C1530" s="53" t="s">
        <v>1048</v>
      </c>
      <c r="D1530" s="42">
        <v>2</v>
      </c>
      <c r="E1530" s="53" t="s">
        <v>749</v>
      </c>
      <c r="F1530" s="109">
        <f>shandle</f>
        <v>34</v>
      </c>
      <c r="G1530" s="109">
        <f>FLOOR(D1530*F1530,0.01)</f>
        <v>68</v>
      </c>
      <c r="H1530" s="86"/>
    </row>
    <row r="1531" spans="1:8" ht="15.75">
      <c r="A1531" s="1"/>
      <c r="B1531" s="1566"/>
      <c r="C1531" s="56" t="s">
        <v>2051</v>
      </c>
      <c r="D1531" s="57" t="s">
        <v>72</v>
      </c>
      <c r="E1531" s="56" t="s">
        <v>2995</v>
      </c>
      <c r="F1531" s="63"/>
      <c r="G1531" s="63">
        <v>45</v>
      </c>
      <c r="H1531" s="123">
        <f>SUM(G1524:G1531)</f>
        <v>20356.18</v>
      </c>
    </row>
    <row r="1532" spans="1:8" ht="15.75">
      <c r="A1532" s="1"/>
      <c r="B1532" s="1"/>
      <c r="C1532" s="1"/>
      <c r="D1532" s="1"/>
      <c r="E1532" s="1"/>
      <c r="F1532" s="40" t="s">
        <v>1590</v>
      </c>
      <c r="G1532" s="40"/>
      <c r="H1532" s="63">
        <f>SUM(H1523:H1531)</f>
        <v>34656.18</v>
      </c>
    </row>
    <row r="1533" spans="1:8" ht="15.75">
      <c r="A1533" s="1"/>
      <c r="B1533" s="3" t="s">
        <v>1592</v>
      </c>
      <c r="C1533" s="1"/>
      <c r="D1533" s="1"/>
      <c r="E1533" s="1"/>
      <c r="F1533" s="40" t="s">
        <v>1571</v>
      </c>
      <c r="G1533" s="40"/>
      <c r="H1533" s="99">
        <f>FLOOR(H1532*0.15,0.01)</f>
        <v>5198.42</v>
      </c>
    </row>
    <row r="1534" spans="1:8" ht="15.75">
      <c r="B1534" s="140">
        <f>+H1534</f>
        <v>39854.6</v>
      </c>
      <c r="C1534" s="27" t="s">
        <v>4340</v>
      </c>
      <c r="D1534" s="99">
        <f>INT(B1534/B1535*100)/100</f>
        <v>18852.689999999999</v>
      </c>
      <c r="E1534" s="1" t="s">
        <v>3198</v>
      </c>
      <c r="F1534" s="40" t="s">
        <v>1593</v>
      </c>
      <c r="G1534" s="40"/>
      <c r="H1534" s="99">
        <f>SUM(H1532:H1533)</f>
        <v>39854.6</v>
      </c>
    </row>
    <row r="1535" spans="1:8" ht="16.5">
      <c r="A1535" s="1"/>
      <c r="B1535" s="88">
        <v>2.1139999999999999</v>
      </c>
      <c r="C1535" s="1"/>
      <c r="D1535" s="1"/>
      <c r="E1535" s="1"/>
      <c r="F1535" s="1"/>
      <c r="G1535" s="1"/>
      <c r="H1535" s="1"/>
    </row>
    <row r="1536" spans="1:8" ht="19.5">
      <c r="A1536" s="262">
        <f>A1519+1</f>
        <v>90</v>
      </c>
      <c r="B1536" s="1588" t="s">
        <v>1484</v>
      </c>
      <c r="C1536" s="1567"/>
      <c r="D1536" s="1567"/>
      <c r="E1536" s="1567"/>
      <c r="F1536" s="1567"/>
      <c r="G1536" s="1567"/>
      <c r="H1536" s="1567"/>
    </row>
    <row r="1537" spans="1:8" ht="19.5">
      <c r="A1537" s="588" t="s">
        <v>4043</v>
      </c>
      <c r="B1537" s="1588" t="s">
        <v>1077</v>
      </c>
      <c r="C1537" s="1567"/>
      <c r="D1537" s="1567"/>
      <c r="E1537" s="1567"/>
      <c r="F1537" s="1567"/>
      <c r="G1537" s="1567"/>
      <c r="H1537" s="1567"/>
    </row>
    <row r="1538" spans="1:8" ht="15">
      <c r="A1538" s="1"/>
      <c r="B1538" s="1561" t="s">
        <v>1349</v>
      </c>
      <c r="C1538" s="1561"/>
      <c r="D1538" s="1561"/>
      <c r="E1538" s="1561"/>
      <c r="F1538" s="1561"/>
      <c r="G1538" s="1561"/>
      <c r="H1538" s="1561"/>
    </row>
    <row r="1539" spans="1:8" ht="31.5">
      <c r="A1539" s="1"/>
      <c r="B1539" s="68" t="s">
        <v>3156</v>
      </c>
      <c r="C1539" s="68" t="s">
        <v>3157</v>
      </c>
      <c r="D1539" s="68" t="s">
        <v>3158</v>
      </c>
      <c r="E1539" s="68" t="s">
        <v>3159</v>
      </c>
      <c r="F1539" s="68" t="s">
        <v>3160</v>
      </c>
      <c r="G1539" s="68" t="s">
        <v>3161</v>
      </c>
      <c r="H1539" s="68" t="s">
        <v>1586</v>
      </c>
    </row>
    <row r="1540" spans="1:8" ht="17.25">
      <c r="A1540" s="1"/>
      <c r="B1540" s="1562" t="s">
        <v>1587</v>
      </c>
      <c r="C1540" s="58" t="s">
        <v>558</v>
      </c>
      <c r="D1540" s="48">
        <v>9</v>
      </c>
      <c r="E1540" s="55" t="s">
        <v>1589</v>
      </c>
      <c r="F1540" s="107">
        <f>'update Rate'!O6</f>
        <v>1330</v>
      </c>
      <c r="G1540" s="107">
        <f t="shared" ref="G1540:G1546" si="46">FLOOR(D1540*F1540,0.01)</f>
        <v>11970</v>
      </c>
      <c r="H1540" s="108"/>
    </row>
    <row r="1541" spans="1:8" ht="17.25">
      <c r="A1541" s="1"/>
      <c r="B1541" s="1563"/>
      <c r="C1541" s="56" t="s">
        <v>1530</v>
      </c>
      <c r="D1541" s="43">
        <v>0.9</v>
      </c>
      <c r="E1541" s="56" t="s">
        <v>1589</v>
      </c>
      <c r="F1541" s="109">
        <f>'update Rate'!O5</f>
        <v>1000</v>
      </c>
      <c r="G1541" s="63">
        <f t="shared" si="46"/>
        <v>900</v>
      </c>
      <c r="H1541" s="121">
        <f>SUM(G1540+G1541)</f>
        <v>12870</v>
      </c>
    </row>
    <row r="1542" spans="1:8" ht="17.25">
      <c r="A1542" s="1"/>
      <c r="B1542" s="1564" t="s">
        <v>2185</v>
      </c>
      <c r="C1542" s="55" t="s">
        <v>1723</v>
      </c>
      <c r="D1542" s="46">
        <v>4.9000000000000002E-2</v>
      </c>
      <c r="E1542" s="55" t="s">
        <v>2378</v>
      </c>
      <c r="F1542" s="110">
        <f>'update Rate'!$O$53</f>
        <v>215037.9</v>
      </c>
      <c r="G1542" s="109">
        <f t="shared" si="46"/>
        <v>10536.85</v>
      </c>
      <c r="H1542" s="84"/>
    </row>
    <row r="1543" spans="1:8" ht="17.25">
      <c r="A1543" s="1"/>
      <c r="B1543" s="1565"/>
      <c r="C1543" s="53" t="s">
        <v>1078</v>
      </c>
      <c r="D1543" s="52">
        <v>1.085</v>
      </c>
      <c r="E1543" s="53" t="s">
        <v>2992</v>
      </c>
      <c r="F1543" s="109">
        <f>glass4</f>
        <v>742.44</v>
      </c>
      <c r="G1543" s="109">
        <f t="shared" si="46"/>
        <v>805.54</v>
      </c>
      <c r="H1543" s="86"/>
    </row>
    <row r="1544" spans="1:8" ht="17.25">
      <c r="A1544" s="1"/>
      <c r="B1544" s="1565"/>
      <c r="C1544" s="53" t="s">
        <v>1724</v>
      </c>
      <c r="D1544" s="42">
        <v>8</v>
      </c>
      <c r="E1544" s="53" t="s">
        <v>749</v>
      </c>
      <c r="F1544" s="109">
        <f>kabja75</f>
        <v>15</v>
      </c>
      <c r="G1544" s="109">
        <f t="shared" si="46"/>
        <v>120</v>
      </c>
      <c r="H1544" s="86"/>
    </row>
    <row r="1545" spans="1:8" ht="17.25">
      <c r="A1545" s="1"/>
      <c r="B1545" s="1565"/>
      <c r="C1545" s="53" t="s">
        <v>1725</v>
      </c>
      <c r="D1545" s="42">
        <v>4</v>
      </c>
      <c r="E1545" s="53" t="s">
        <v>749</v>
      </c>
      <c r="F1545" s="109">
        <f>cheskini100</f>
        <v>42</v>
      </c>
      <c r="G1545" s="109">
        <f t="shared" si="46"/>
        <v>168</v>
      </c>
      <c r="H1545" s="86"/>
    </row>
    <row r="1546" spans="1:8" ht="17.25">
      <c r="A1546" s="1"/>
      <c r="B1546" s="1565"/>
      <c r="C1546" s="53" t="s">
        <v>2031</v>
      </c>
      <c r="D1546" s="42">
        <v>2</v>
      </c>
      <c r="E1546" s="53" t="s">
        <v>749</v>
      </c>
      <c r="F1546" s="109">
        <f>shandle</f>
        <v>34</v>
      </c>
      <c r="G1546" s="109">
        <f t="shared" si="46"/>
        <v>68</v>
      </c>
      <c r="H1546" s="86"/>
    </row>
    <row r="1547" spans="1:8" ht="15.75">
      <c r="A1547" s="1"/>
      <c r="B1547" s="1566"/>
      <c r="C1547" s="56" t="s">
        <v>2051</v>
      </c>
      <c r="D1547" s="56" t="s">
        <v>72</v>
      </c>
      <c r="E1547" s="56" t="s">
        <v>2995</v>
      </c>
      <c r="F1547" s="63"/>
      <c r="G1547" s="63">
        <v>35</v>
      </c>
      <c r="H1547" s="123">
        <f>SUM(G1542:G1547)</f>
        <v>11733.39</v>
      </c>
    </row>
    <row r="1548" spans="1:8" ht="15.75">
      <c r="A1548" s="1"/>
      <c r="B1548" s="1"/>
      <c r="C1548" s="1"/>
      <c r="D1548" s="1"/>
      <c r="E1548" s="1"/>
      <c r="F1548" s="40" t="s">
        <v>1590</v>
      </c>
      <c r="G1548" s="40"/>
      <c r="H1548" s="63">
        <f>SUM(H1541:H1547)</f>
        <v>24603.39</v>
      </c>
    </row>
    <row r="1549" spans="1:8" ht="15.75">
      <c r="A1549" s="1"/>
      <c r="B1549" s="3" t="s">
        <v>1592</v>
      </c>
      <c r="C1549" s="1"/>
      <c r="D1549" s="1"/>
      <c r="E1549" s="1"/>
      <c r="F1549" s="40" t="s">
        <v>1571</v>
      </c>
      <c r="G1549" s="40"/>
      <c r="H1549" s="99">
        <f>FLOOR(H1548*0.15,0.01)</f>
        <v>3690.5</v>
      </c>
    </row>
    <row r="1550" spans="1:8" ht="15.75">
      <c r="B1550" s="140">
        <f>+H1550</f>
        <v>28293.89</v>
      </c>
      <c r="C1550" s="27" t="s">
        <v>3197</v>
      </c>
      <c r="D1550" s="99">
        <f>INT(B1550/B1551*100)/100</f>
        <v>12687.84</v>
      </c>
      <c r="E1550" s="1" t="s">
        <v>3198</v>
      </c>
      <c r="F1550" s="40" t="s">
        <v>1593</v>
      </c>
      <c r="G1550" s="40"/>
      <c r="H1550" s="99">
        <f>SUM(H1548:H1549)</f>
        <v>28293.89</v>
      </c>
    </row>
    <row r="1551" spans="1:8" ht="16.5">
      <c r="A1551" s="1"/>
      <c r="B1551" s="88">
        <v>2.23</v>
      </c>
      <c r="C1551" s="1"/>
      <c r="D1551" s="1"/>
      <c r="E1551" s="1"/>
      <c r="F1551" s="1"/>
      <c r="G1551" s="1"/>
      <c r="H1551" s="19"/>
    </row>
    <row r="1552" spans="1:8" ht="16.5">
      <c r="A1552" s="144" t="s">
        <v>3603</v>
      </c>
      <c r="B1552" s="88"/>
      <c r="C1552" s="1"/>
      <c r="D1552" s="1"/>
      <c r="E1552" s="1"/>
      <c r="F1552" s="1"/>
      <c r="G1552" s="1"/>
      <c r="H1552" s="19"/>
    </row>
    <row r="1553" spans="1:8" ht="16.5">
      <c r="A1553" s="144"/>
      <c r="B1553" s="88"/>
      <c r="C1553" s="1"/>
      <c r="D1553" s="1"/>
      <c r="E1553" s="1"/>
      <c r="F1553" s="1"/>
      <c r="G1553" s="1"/>
      <c r="H1553" s="19"/>
    </row>
    <row r="1554" spans="1:8" ht="16.5">
      <c r="A1554" s="144"/>
      <c r="B1554" s="88"/>
      <c r="C1554" s="1"/>
      <c r="D1554" s="1"/>
      <c r="E1554" s="1"/>
      <c r="F1554" s="1"/>
      <c r="G1554" s="1"/>
      <c r="H1554" s="19"/>
    </row>
    <row r="1555" spans="1:8" ht="16.5">
      <c r="A1555" s="144"/>
      <c r="B1555" s="88"/>
      <c r="C1555" s="1"/>
      <c r="D1555" s="1"/>
      <c r="E1555" s="1"/>
      <c r="F1555" s="1"/>
      <c r="G1555" s="1"/>
      <c r="H1555" s="19"/>
    </row>
    <row r="1556" spans="1:8" ht="16.5">
      <c r="A1556" s="144"/>
      <c r="B1556" s="88"/>
      <c r="C1556" s="1"/>
      <c r="D1556" s="1"/>
      <c r="E1556" s="1"/>
      <c r="F1556" s="1"/>
      <c r="G1556" s="1"/>
      <c r="H1556" s="19"/>
    </row>
    <row r="1557" spans="1:8" ht="16.5">
      <c r="A1557" s="144"/>
      <c r="B1557" s="88"/>
      <c r="C1557" s="1"/>
      <c r="D1557" s="1"/>
      <c r="E1557" s="1"/>
      <c r="F1557" s="1"/>
      <c r="G1557" s="1"/>
      <c r="H1557" s="19"/>
    </row>
    <row r="1558" spans="1:8" ht="16.5">
      <c r="A1558" s="144"/>
      <c r="B1558" s="88"/>
      <c r="C1558" s="1"/>
      <c r="D1558" s="1"/>
      <c r="E1558" s="1"/>
      <c r="F1558" s="1"/>
      <c r="G1558" s="1"/>
      <c r="H1558" s="19"/>
    </row>
    <row r="1559" spans="1:8" ht="16.5">
      <c r="A1559" s="1"/>
      <c r="B1559" s="88"/>
      <c r="C1559" s="1"/>
      <c r="D1559" s="1"/>
      <c r="E1559" s="1"/>
      <c r="F1559" s="1"/>
      <c r="G1559" s="1"/>
      <c r="H1559" s="19"/>
    </row>
    <row r="1560" spans="1:8" ht="19.5">
      <c r="A1560" s="262">
        <f>+A1536+1</f>
        <v>91</v>
      </c>
      <c r="B1560" s="1567" t="s">
        <v>1722</v>
      </c>
      <c r="C1560" s="1567"/>
      <c r="D1560" s="1567"/>
      <c r="E1560" s="1567"/>
      <c r="F1560" s="1567"/>
      <c r="G1560" s="1567"/>
      <c r="H1560" s="1567"/>
    </row>
    <row r="1561" spans="1:8" ht="19.5">
      <c r="A1561" s="588" t="s">
        <v>4043</v>
      </c>
      <c r="B1561" s="1588" t="s">
        <v>3199</v>
      </c>
      <c r="C1561" s="1567"/>
      <c r="D1561" s="1567"/>
      <c r="E1561" s="1567"/>
      <c r="F1561" s="1567"/>
      <c r="G1561" s="1567"/>
      <c r="H1561" s="1567"/>
    </row>
    <row r="1562" spans="1:8" ht="15">
      <c r="A1562" s="1"/>
      <c r="B1562" s="1561" t="s">
        <v>1349</v>
      </c>
      <c r="C1562" s="1561"/>
      <c r="D1562" s="1561"/>
      <c r="E1562" s="1561"/>
      <c r="F1562" s="1561"/>
      <c r="G1562" s="1561"/>
      <c r="H1562" s="1561"/>
    </row>
    <row r="1563" spans="1:8" ht="31.5">
      <c r="A1563" s="1"/>
      <c r="B1563" s="68" t="s">
        <v>3156</v>
      </c>
      <c r="C1563" s="68" t="s">
        <v>3157</v>
      </c>
      <c r="D1563" s="68" t="s">
        <v>3158</v>
      </c>
      <c r="E1563" s="68" t="s">
        <v>3159</v>
      </c>
      <c r="F1563" s="68" t="s">
        <v>3160</v>
      </c>
      <c r="G1563" s="68" t="s">
        <v>3161</v>
      </c>
      <c r="H1563" s="68" t="s">
        <v>1586</v>
      </c>
    </row>
    <row r="1564" spans="1:8" ht="17.25">
      <c r="A1564" s="1"/>
      <c r="B1564" s="1562" t="s">
        <v>1587</v>
      </c>
      <c r="C1564" s="58" t="s">
        <v>558</v>
      </c>
      <c r="D1564" s="41">
        <v>9</v>
      </c>
      <c r="E1564" s="55" t="s">
        <v>1589</v>
      </c>
      <c r="F1564" s="107">
        <f>'update Rate'!O6</f>
        <v>1330</v>
      </c>
      <c r="G1564" s="107">
        <f t="shared" ref="G1564:G1570" si="47">FLOOR(D1564*F1564,0.01)</f>
        <v>11970</v>
      </c>
      <c r="H1564" s="108"/>
    </row>
    <row r="1565" spans="1:8" ht="17.25">
      <c r="A1565" s="1"/>
      <c r="B1565" s="1563"/>
      <c r="C1565" s="56" t="s">
        <v>1530</v>
      </c>
      <c r="D1565" s="43">
        <v>0.9</v>
      </c>
      <c r="E1565" s="56" t="s">
        <v>1589</v>
      </c>
      <c r="F1565" s="109">
        <f>'update Rate'!O5</f>
        <v>1000</v>
      </c>
      <c r="G1565" s="63">
        <f t="shared" si="47"/>
        <v>900</v>
      </c>
      <c r="H1565" s="121">
        <f>SUM(G1564+G1565)</f>
        <v>12870</v>
      </c>
    </row>
    <row r="1566" spans="1:8" ht="17.25">
      <c r="A1566" s="1"/>
      <c r="B1566" s="1564" t="s">
        <v>2185</v>
      </c>
      <c r="C1566" s="55" t="s">
        <v>1723</v>
      </c>
      <c r="D1566" s="46">
        <v>4.9000000000000002E-2</v>
      </c>
      <c r="E1566" s="55" t="s">
        <v>2378</v>
      </c>
      <c r="F1566" s="110">
        <f>'update Rate'!$O$53</f>
        <v>215037.9</v>
      </c>
      <c r="G1566" s="109">
        <f t="shared" si="47"/>
        <v>10536.85</v>
      </c>
      <c r="H1566" s="84"/>
    </row>
    <row r="1567" spans="1:8" ht="17.25">
      <c r="A1567" s="1"/>
      <c r="B1567" s="1565"/>
      <c r="C1567" s="53" t="s">
        <v>3108</v>
      </c>
      <c r="D1567" s="52">
        <v>1.085</v>
      </c>
      <c r="E1567" s="53" t="s">
        <v>2992</v>
      </c>
      <c r="F1567" s="109">
        <f>'update Rate'!$O$89</f>
        <v>850.04</v>
      </c>
      <c r="G1567" s="109">
        <f t="shared" si="47"/>
        <v>922.29</v>
      </c>
      <c r="H1567" s="86"/>
    </row>
    <row r="1568" spans="1:8" ht="17.25">
      <c r="A1568" s="1"/>
      <c r="B1568" s="1565"/>
      <c r="C1568" s="53" t="s">
        <v>1724</v>
      </c>
      <c r="D1568" s="42">
        <v>8</v>
      </c>
      <c r="E1568" s="53" t="s">
        <v>749</v>
      </c>
      <c r="F1568" s="109">
        <f>kabja75</f>
        <v>15</v>
      </c>
      <c r="G1568" s="109">
        <f t="shared" si="47"/>
        <v>120</v>
      </c>
      <c r="H1568" s="86"/>
    </row>
    <row r="1569" spans="1:8" ht="17.25">
      <c r="A1569" s="1"/>
      <c r="B1569" s="1565"/>
      <c r="C1569" s="53" t="s">
        <v>1725</v>
      </c>
      <c r="D1569" s="42">
        <v>4</v>
      </c>
      <c r="E1569" s="53" t="s">
        <v>749</v>
      </c>
      <c r="F1569" s="109">
        <f>cheskini100</f>
        <v>42</v>
      </c>
      <c r="G1569" s="109">
        <f t="shared" si="47"/>
        <v>168</v>
      </c>
      <c r="H1569" s="86"/>
    </row>
    <row r="1570" spans="1:8" ht="17.25">
      <c r="A1570" s="1"/>
      <c r="B1570" s="1565"/>
      <c r="C1570" s="53" t="s">
        <v>3195</v>
      </c>
      <c r="D1570" s="42">
        <v>2</v>
      </c>
      <c r="E1570" s="53" t="s">
        <v>749</v>
      </c>
      <c r="F1570" s="109">
        <f>shandle</f>
        <v>34</v>
      </c>
      <c r="G1570" s="109">
        <f t="shared" si="47"/>
        <v>68</v>
      </c>
      <c r="H1570" s="86"/>
    </row>
    <row r="1571" spans="1:8" ht="15.75">
      <c r="A1571" s="1"/>
      <c r="B1571" s="1566"/>
      <c r="C1571" s="56" t="s">
        <v>2051</v>
      </c>
      <c r="D1571" s="56" t="s">
        <v>72</v>
      </c>
      <c r="E1571" s="56" t="s">
        <v>2995</v>
      </c>
      <c r="F1571" s="63"/>
      <c r="G1571" s="63">
        <v>35</v>
      </c>
      <c r="H1571" s="123">
        <f>SUM(G1566:G1571)</f>
        <v>11850.14</v>
      </c>
    </row>
    <row r="1572" spans="1:8" ht="15.75">
      <c r="A1572" s="1"/>
      <c r="B1572" s="1"/>
      <c r="C1572" s="1"/>
      <c r="D1572" s="1"/>
      <c r="E1572" s="1"/>
      <c r="F1572" s="40" t="s">
        <v>1590</v>
      </c>
      <c r="G1572" s="40"/>
      <c r="H1572" s="63">
        <f>SUM(H1571,H1565)</f>
        <v>24720.14</v>
      </c>
    </row>
    <row r="1573" spans="1:8" ht="15.75">
      <c r="A1573" s="1"/>
      <c r="B1573" s="3" t="s">
        <v>1592</v>
      </c>
      <c r="C1573" s="1"/>
      <c r="D1573" s="1"/>
      <c r="E1573" s="1"/>
      <c r="F1573" s="40" t="s">
        <v>1571</v>
      </c>
      <c r="G1573" s="40"/>
      <c r="H1573" s="99">
        <f>FLOOR(H1572*0.15,0.01)</f>
        <v>3708.02</v>
      </c>
    </row>
    <row r="1574" spans="1:8" ht="15.75">
      <c r="B1574" s="140">
        <f>+H1574</f>
        <v>28428.16</v>
      </c>
      <c r="C1574" s="27" t="s">
        <v>3197</v>
      </c>
      <c r="D1574" s="99">
        <f>INT(B1574/B1575*100)/100</f>
        <v>12748.05</v>
      </c>
      <c r="E1574" s="1" t="s">
        <v>3198</v>
      </c>
      <c r="F1574" s="40" t="s">
        <v>1593</v>
      </c>
      <c r="G1574" s="40"/>
      <c r="H1574" s="99">
        <f>SUM(H1572:H1573)</f>
        <v>28428.16</v>
      </c>
    </row>
    <row r="1575" spans="1:8" ht="16.5">
      <c r="A1575" s="27"/>
      <c r="B1575" s="88">
        <v>2.23</v>
      </c>
      <c r="C1575" s="1"/>
      <c r="D1575" s="1"/>
      <c r="E1575" s="1"/>
      <c r="F1575" s="1"/>
      <c r="G1575" s="1"/>
      <c r="H1575" s="19"/>
    </row>
    <row r="1576" spans="1:8" ht="16.5">
      <c r="A1576" s="27"/>
      <c r="B1576" s="88"/>
      <c r="C1576" s="1"/>
      <c r="D1576" s="1"/>
      <c r="E1576" s="1"/>
      <c r="F1576" s="1"/>
      <c r="G1576" s="1"/>
      <c r="H1576" s="19"/>
    </row>
    <row r="1577" spans="1:8" ht="16.5">
      <c r="A1577" s="1"/>
      <c r="B1577" s="88"/>
      <c r="C1577" s="1"/>
      <c r="D1577" s="1"/>
      <c r="E1577" s="1"/>
      <c r="F1577" s="1"/>
      <c r="G1577" s="1"/>
      <c r="H1577" s="1"/>
    </row>
    <row r="1578" spans="1:8" ht="19.5">
      <c r="A1578" s="1"/>
      <c r="B1578" s="1567" t="s">
        <v>2225</v>
      </c>
      <c r="C1578" s="1567"/>
      <c r="D1578" s="1567"/>
      <c r="E1578" s="1567"/>
      <c r="F1578" s="1567"/>
      <c r="G1578" s="1567"/>
      <c r="H1578" s="1567"/>
    </row>
    <row r="1579" spans="1:8" ht="19.5">
      <c r="A1579" s="262">
        <f>A1560+1</f>
        <v>92</v>
      </c>
      <c r="B1579" s="1588" t="s">
        <v>3604</v>
      </c>
      <c r="C1579" s="1567"/>
      <c r="D1579" s="1567"/>
      <c r="E1579" s="1567"/>
      <c r="F1579" s="1567"/>
      <c r="G1579" s="1567"/>
      <c r="H1579" s="1567"/>
    </row>
    <row r="1580" spans="1:8" ht="15.75">
      <c r="A1580" s="588" t="s">
        <v>4044</v>
      </c>
      <c r="B1580" s="1560" t="s">
        <v>2388</v>
      </c>
      <c r="C1580" s="1561"/>
      <c r="D1580" s="1561"/>
      <c r="E1580" s="1561"/>
      <c r="F1580" s="1561"/>
      <c r="G1580" s="1561"/>
      <c r="H1580" s="1561"/>
    </row>
    <row r="1581" spans="1:8" ht="31.5">
      <c r="A1581" s="1"/>
      <c r="B1581" s="68" t="s">
        <v>3156</v>
      </c>
      <c r="C1581" s="68" t="s">
        <v>3157</v>
      </c>
      <c r="D1581" s="68" t="s">
        <v>3158</v>
      </c>
      <c r="E1581" s="68" t="s">
        <v>3159</v>
      </c>
      <c r="F1581" s="68" t="s">
        <v>3160</v>
      </c>
      <c r="G1581" s="68" t="s">
        <v>3161</v>
      </c>
      <c r="H1581" s="68" t="s">
        <v>1586</v>
      </c>
    </row>
    <row r="1582" spans="1:8" ht="17.25">
      <c r="A1582" s="1"/>
      <c r="B1582" s="1562" t="s">
        <v>1587</v>
      </c>
      <c r="C1582" s="58" t="s">
        <v>558</v>
      </c>
      <c r="D1582" s="41">
        <v>7</v>
      </c>
      <c r="E1582" s="55" t="s">
        <v>1589</v>
      </c>
      <c r="F1582" s="107">
        <f>'update Rate'!O6</f>
        <v>1330</v>
      </c>
      <c r="G1582" s="107">
        <f t="shared" ref="G1582:G1588" si="48">FLOOR(D1582*F1582,0.01)</f>
        <v>9310</v>
      </c>
      <c r="H1582" s="108"/>
    </row>
    <row r="1583" spans="1:8" ht="17.25">
      <c r="A1583" s="1"/>
      <c r="B1583" s="1563"/>
      <c r="C1583" s="56" t="s">
        <v>1530</v>
      </c>
      <c r="D1583" s="43">
        <v>0.7</v>
      </c>
      <c r="E1583" s="56" t="s">
        <v>1589</v>
      </c>
      <c r="F1583" s="109">
        <f>'update Rate'!O5</f>
        <v>1000</v>
      </c>
      <c r="G1583" s="63">
        <f t="shared" si="48"/>
        <v>700</v>
      </c>
      <c r="H1583" s="121">
        <f>SUM(G1582+G1583)</f>
        <v>10010</v>
      </c>
    </row>
    <row r="1584" spans="1:8" ht="17.25">
      <c r="A1584" s="1"/>
      <c r="B1584" s="1564" t="s">
        <v>2185</v>
      </c>
      <c r="C1584" s="55" t="s">
        <v>2050</v>
      </c>
      <c r="D1584" s="193">
        <v>3.4599999999999999E-2</v>
      </c>
      <c r="E1584" s="55" t="s">
        <v>2378</v>
      </c>
      <c r="F1584" s="110">
        <f>awood</f>
        <v>215037.9</v>
      </c>
      <c r="G1584" s="109">
        <f t="shared" si="48"/>
        <v>7440.31</v>
      </c>
      <c r="H1584" s="84"/>
    </row>
    <row r="1585" spans="1:8" ht="17.25">
      <c r="A1585" s="1"/>
      <c r="B1585" s="1565"/>
      <c r="C1585" s="53" t="s">
        <v>3605</v>
      </c>
      <c r="D1585" s="52">
        <v>4.6500000000000004</v>
      </c>
      <c r="E1585" s="53" t="s">
        <v>2992</v>
      </c>
      <c r="F1585" s="109">
        <f>plywood4</f>
        <v>387.36</v>
      </c>
      <c r="G1585" s="109">
        <f t="shared" si="48"/>
        <v>1801.22</v>
      </c>
      <c r="H1585" s="86"/>
    </row>
    <row r="1586" spans="1:8" ht="17.25">
      <c r="A1586" s="1"/>
      <c r="B1586" s="1565"/>
      <c r="C1586" s="53" t="s">
        <v>2203</v>
      </c>
      <c r="D1586" s="42">
        <v>3</v>
      </c>
      <c r="E1586" s="53" t="s">
        <v>749</v>
      </c>
      <c r="F1586" s="109">
        <f>Kabja100</f>
        <v>29</v>
      </c>
      <c r="G1586" s="109">
        <f t="shared" si="48"/>
        <v>87</v>
      </c>
      <c r="H1586" s="86"/>
    </row>
    <row r="1587" spans="1:8" ht="17.25">
      <c r="A1587" s="1"/>
      <c r="B1587" s="1565"/>
      <c r="C1587" s="53" t="s">
        <v>2227</v>
      </c>
      <c r="D1587" s="42">
        <v>2</v>
      </c>
      <c r="E1587" s="53" t="s">
        <v>749</v>
      </c>
      <c r="F1587" s="109">
        <f>cheskini150</f>
        <v>71</v>
      </c>
      <c r="G1587" s="109">
        <f t="shared" si="48"/>
        <v>142</v>
      </c>
      <c r="H1587" s="86"/>
    </row>
    <row r="1588" spans="1:8" ht="17.25">
      <c r="A1588" s="1"/>
      <c r="B1588" s="1565"/>
      <c r="C1588" s="53" t="s">
        <v>3127</v>
      </c>
      <c r="D1588" s="42">
        <v>1</v>
      </c>
      <c r="E1588" s="53" t="s">
        <v>749</v>
      </c>
      <c r="F1588" s="109">
        <f>moluck</f>
        <v>666</v>
      </c>
      <c r="G1588" s="109">
        <f t="shared" si="48"/>
        <v>666</v>
      </c>
      <c r="H1588" s="86"/>
    </row>
    <row r="1589" spans="1:8" ht="15.75">
      <c r="A1589" s="1"/>
      <c r="B1589" s="1566"/>
      <c r="C1589" s="39" t="s">
        <v>3128</v>
      </c>
      <c r="D1589" s="59" t="s">
        <v>72</v>
      </c>
      <c r="E1589" s="56" t="s">
        <v>2995</v>
      </c>
      <c r="F1589" s="63"/>
      <c r="G1589" s="63">
        <v>45</v>
      </c>
      <c r="H1589" s="123">
        <f>SUM(G1584:G1589)</f>
        <v>10181.530000000001</v>
      </c>
    </row>
    <row r="1590" spans="1:8" ht="15.75">
      <c r="A1590" s="1"/>
      <c r="B1590" s="1"/>
      <c r="C1590" s="1"/>
      <c r="D1590" s="1"/>
      <c r="E1590" s="1"/>
      <c r="F1590" s="40" t="s">
        <v>1590</v>
      </c>
      <c r="G1590" s="40"/>
      <c r="H1590" s="63">
        <f>SUM(H1589,H1583)</f>
        <v>20191.53</v>
      </c>
    </row>
    <row r="1591" spans="1:8" ht="15.75">
      <c r="A1591" s="1"/>
      <c r="B1591" s="1" t="s">
        <v>1592</v>
      </c>
      <c r="C1591" s="1"/>
      <c r="D1591" s="1"/>
      <c r="E1591" s="1"/>
      <c r="F1591" s="40" t="s">
        <v>1571</v>
      </c>
      <c r="G1591" s="40"/>
      <c r="H1591" s="99">
        <f>FLOOR(H1590*0.15,0.01)</f>
        <v>3028.7200000000003</v>
      </c>
    </row>
    <row r="1592" spans="1:8" ht="15.75">
      <c r="B1592" s="140">
        <f>+H1592</f>
        <v>23220.25</v>
      </c>
      <c r="C1592" s="27" t="s">
        <v>3197</v>
      </c>
      <c r="D1592" s="99">
        <f>INT(B1592/B1593*100)/100</f>
        <v>10343.09</v>
      </c>
      <c r="E1592" s="1" t="s">
        <v>3198</v>
      </c>
      <c r="F1592" s="40" t="s">
        <v>1593</v>
      </c>
      <c r="G1592" s="40"/>
      <c r="H1592" s="99">
        <f>SUM(H1590:H1591)</f>
        <v>23220.25</v>
      </c>
    </row>
    <row r="1593" spans="1:8" ht="16.5">
      <c r="A1593" s="1"/>
      <c r="B1593" s="88">
        <v>2.2450000000000001</v>
      </c>
      <c r="C1593" s="1"/>
      <c r="D1593" s="1"/>
      <c r="E1593" s="1"/>
      <c r="F1593" s="1"/>
      <c r="G1593" s="1"/>
      <c r="H1593" s="1"/>
    </row>
    <row r="1594" spans="1:8" ht="16.5">
      <c r="A1594" s="1"/>
      <c r="B1594" s="88"/>
      <c r="C1594" s="1"/>
      <c r="D1594" s="1"/>
      <c r="E1594" s="1"/>
      <c r="F1594" s="1"/>
      <c r="G1594" s="1"/>
      <c r="H1594" s="1"/>
    </row>
    <row r="1595" spans="1:8" ht="16.5">
      <c r="A1595" s="1"/>
      <c r="B1595" s="88"/>
      <c r="C1595" s="1"/>
      <c r="D1595" s="1"/>
      <c r="E1595" s="1"/>
      <c r="F1595" s="1"/>
      <c r="G1595" s="1"/>
      <c r="H1595" s="1"/>
    </row>
    <row r="1596" spans="1:8" ht="16.5">
      <c r="A1596" s="1"/>
      <c r="B1596" s="88"/>
      <c r="C1596" s="1"/>
      <c r="D1596" s="1"/>
      <c r="E1596" s="1"/>
      <c r="F1596" s="1"/>
      <c r="G1596" s="1"/>
      <c r="H1596" s="1"/>
    </row>
    <row r="1597" spans="1:8" ht="16.5">
      <c r="A1597" s="1"/>
      <c r="B1597" s="88"/>
      <c r="C1597" s="1"/>
      <c r="D1597" s="1"/>
      <c r="E1597" s="1"/>
      <c r="F1597" s="1"/>
      <c r="G1597" s="1"/>
      <c r="H1597" s="1"/>
    </row>
    <row r="1598" spans="1:8" ht="16.5">
      <c r="A1598" s="1"/>
      <c r="B1598" s="88"/>
      <c r="C1598" s="1"/>
      <c r="D1598" s="1"/>
      <c r="E1598" s="1"/>
      <c r="F1598" s="1"/>
      <c r="G1598" s="1"/>
      <c r="H1598" s="1"/>
    </row>
    <row r="1599" spans="1:8" ht="16.5">
      <c r="A1599" s="1"/>
      <c r="B1599" s="88"/>
      <c r="C1599" s="1"/>
      <c r="D1599" s="1"/>
      <c r="E1599" s="1"/>
      <c r="F1599" s="1"/>
      <c r="G1599" s="1"/>
      <c r="H1599" s="1"/>
    </row>
    <row r="1600" spans="1:8" ht="19.5">
      <c r="A1600" s="1"/>
      <c r="B1600" s="1567" t="s">
        <v>2225</v>
      </c>
      <c r="C1600" s="1567"/>
      <c r="D1600" s="1567"/>
      <c r="E1600" s="1567"/>
      <c r="F1600" s="1567"/>
      <c r="G1600" s="1567"/>
      <c r="H1600" s="1567"/>
    </row>
    <row r="1601" spans="1:8" ht="18">
      <c r="A1601" s="262">
        <f>+A1579+1</f>
        <v>93</v>
      </c>
      <c r="B1601" s="1621" t="s">
        <v>3607</v>
      </c>
      <c r="C1601" s="1621"/>
      <c r="D1601" s="1621"/>
      <c r="E1601" s="1621"/>
      <c r="F1601" s="1621"/>
      <c r="G1601" s="1621"/>
      <c r="H1601" s="1621"/>
    </row>
    <row r="1602" spans="1:8" ht="15.75">
      <c r="A1602" s="588" t="s">
        <v>4044</v>
      </c>
      <c r="B1602" s="1568" t="s">
        <v>2388</v>
      </c>
      <c r="C1602" s="1568"/>
      <c r="D1602" s="1568"/>
      <c r="E1602" s="1568"/>
      <c r="F1602" s="1568"/>
      <c r="G1602" s="1568"/>
      <c r="H1602" s="1568"/>
    </row>
    <row r="1603" spans="1:8" ht="31.5">
      <c r="A1603" s="1"/>
      <c r="B1603" s="68" t="s">
        <v>3156</v>
      </c>
      <c r="C1603" s="68" t="s">
        <v>3157</v>
      </c>
      <c r="D1603" s="68" t="s">
        <v>3158</v>
      </c>
      <c r="E1603" s="68" t="s">
        <v>3159</v>
      </c>
      <c r="F1603" s="68" t="s">
        <v>3160</v>
      </c>
      <c r="G1603" s="68" t="s">
        <v>3161</v>
      </c>
      <c r="H1603" s="68" t="s">
        <v>1586</v>
      </c>
    </row>
    <row r="1604" spans="1:8" ht="17.25">
      <c r="A1604" s="1"/>
      <c r="B1604" s="1562" t="s">
        <v>1587</v>
      </c>
      <c r="C1604" s="58" t="s">
        <v>558</v>
      </c>
      <c r="D1604" s="41">
        <v>7</v>
      </c>
      <c r="E1604" s="55" t="s">
        <v>1589</v>
      </c>
      <c r="F1604" s="107">
        <f>F1582</f>
        <v>1330</v>
      </c>
      <c r="G1604" s="107">
        <f t="shared" ref="G1604:G1611" si="49">FLOOR(D1604*F1604,0.01)</f>
        <v>9310</v>
      </c>
      <c r="H1604" s="108"/>
    </row>
    <row r="1605" spans="1:8" ht="17.25">
      <c r="A1605" s="1"/>
      <c r="B1605" s="1563"/>
      <c r="C1605" s="56" t="s">
        <v>1530</v>
      </c>
      <c r="D1605" s="43">
        <v>0.7</v>
      </c>
      <c r="E1605" s="56" t="s">
        <v>1589</v>
      </c>
      <c r="F1605" s="109">
        <f>F1583</f>
        <v>1000</v>
      </c>
      <c r="G1605" s="63">
        <f t="shared" si="49"/>
        <v>700</v>
      </c>
      <c r="H1605" s="121">
        <f>SUM(G1604+G1605)</f>
        <v>10010</v>
      </c>
    </row>
    <row r="1606" spans="1:8" ht="17.25">
      <c r="A1606" s="1"/>
      <c r="B1606" s="1564" t="s">
        <v>2185</v>
      </c>
      <c r="C1606" s="55" t="s">
        <v>2050</v>
      </c>
      <c r="D1606" s="193">
        <v>3.4599999999999999E-2</v>
      </c>
      <c r="E1606" s="55" t="s">
        <v>2378</v>
      </c>
      <c r="F1606" s="110">
        <f>F1584</f>
        <v>215037.9</v>
      </c>
      <c r="G1606" s="109">
        <f t="shared" si="49"/>
        <v>7440.31</v>
      </c>
      <c r="H1606" s="84"/>
    </row>
    <row r="1607" spans="1:8" ht="47.25">
      <c r="A1607" s="1"/>
      <c r="B1607" s="1565"/>
      <c r="C1607" s="60" t="s">
        <v>1700</v>
      </c>
      <c r="D1607" s="52">
        <v>2.3250000000000002</v>
      </c>
      <c r="E1607" s="53" t="s">
        <v>2992</v>
      </c>
      <c r="F1607" s="109">
        <f>'update Rate'!$O$75</f>
        <v>699.4</v>
      </c>
      <c r="G1607" s="109">
        <f t="shared" si="49"/>
        <v>1626.1000000000001</v>
      </c>
      <c r="H1607" s="86"/>
    </row>
    <row r="1608" spans="1:8" ht="31.5">
      <c r="A1608" s="1"/>
      <c r="B1608" s="1565"/>
      <c r="C1608" s="60" t="s">
        <v>3608</v>
      </c>
      <c r="D1608" s="52">
        <v>2.3250000000000002</v>
      </c>
      <c r="E1608" s="53" t="s">
        <v>2992</v>
      </c>
      <c r="F1608" s="109">
        <f>'update Rate'!$O$69</f>
        <v>387.36</v>
      </c>
      <c r="G1608" s="109">
        <f t="shared" si="49"/>
        <v>900.61</v>
      </c>
      <c r="H1608" s="86"/>
    </row>
    <row r="1609" spans="1:8" ht="17.25">
      <c r="A1609" s="1"/>
      <c r="B1609" s="1565"/>
      <c r="C1609" s="53" t="s">
        <v>2203</v>
      </c>
      <c r="D1609" s="42">
        <v>3</v>
      </c>
      <c r="E1609" s="53" t="s">
        <v>749</v>
      </c>
      <c r="F1609" s="109">
        <f>$F$1586</f>
        <v>29</v>
      </c>
      <c r="G1609" s="109">
        <f t="shared" si="49"/>
        <v>87</v>
      </c>
      <c r="H1609" s="86"/>
    </row>
    <row r="1610" spans="1:8" ht="17.25">
      <c r="A1610" s="1"/>
      <c r="B1610" s="1565"/>
      <c r="C1610" s="53" t="s">
        <v>2227</v>
      </c>
      <c r="D1610" s="42">
        <v>2</v>
      </c>
      <c r="E1610" s="53" t="s">
        <v>749</v>
      </c>
      <c r="F1610" s="109">
        <f>F1587</f>
        <v>71</v>
      </c>
      <c r="G1610" s="109">
        <f t="shared" si="49"/>
        <v>142</v>
      </c>
      <c r="H1610" s="86"/>
    </row>
    <row r="1611" spans="1:8" ht="17.25">
      <c r="A1611" s="1"/>
      <c r="B1611" s="1565"/>
      <c r="C1611" s="53" t="s">
        <v>3127</v>
      </c>
      <c r="D1611" s="42">
        <v>1</v>
      </c>
      <c r="E1611" s="53" t="s">
        <v>749</v>
      </c>
      <c r="F1611" s="109">
        <f>F1588</f>
        <v>666</v>
      </c>
      <c r="G1611" s="109">
        <f t="shared" si="49"/>
        <v>666</v>
      </c>
      <c r="H1611" s="86"/>
    </row>
    <row r="1612" spans="1:8" ht="15.75">
      <c r="A1612" s="1"/>
      <c r="B1612" s="1566"/>
      <c r="C1612" s="39" t="s">
        <v>3128</v>
      </c>
      <c r="D1612" s="59" t="s">
        <v>2993</v>
      </c>
      <c r="E1612" s="56" t="s">
        <v>2995</v>
      </c>
      <c r="F1612" s="63"/>
      <c r="G1612" s="63">
        <v>45</v>
      </c>
      <c r="H1612" s="123">
        <f>SUM(G1606:G1612)</f>
        <v>10907.02</v>
      </c>
    </row>
    <row r="1613" spans="1:8" ht="15.75">
      <c r="A1613" s="1"/>
      <c r="B1613" s="1"/>
      <c r="C1613" s="1"/>
      <c r="D1613" s="1"/>
      <c r="E1613" s="1"/>
      <c r="F1613" s="40" t="s">
        <v>1590</v>
      </c>
      <c r="G1613" s="40"/>
      <c r="H1613" s="63">
        <f>SUM(H1612,H1605)</f>
        <v>20917.02</v>
      </c>
    </row>
    <row r="1614" spans="1:8" ht="15.75">
      <c r="A1614" s="1"/>
      <c r="B1614" s="1" t="s">
        <v>1592</v>
      </c>
      <c r="C1614" s="1"/>
      <c r="D1614" s="1"/>
      <c r="E1614" s="1"/>
      <c r="F1614" s="40" t="s">
        <v>1571</v>
      </c>
      <c r="G1614" s="40"/>
      <c r="H1614" s="99">
        <f>FLOOR(H1613*0.15,0.01)</f>
        <v>3137.55</v>
      </c>
    </row>
    <row r="1615" spans="1:8" ht="15.75">
      <c r="B1615" s="140">
        <f>+H1615</f>
        <v>24054.57</v>
      </c>
      <c r="C1615" s="27" t="s">
        <v>3197</v>
      </c>
      <c r="D1615" s="99">
        <f>INT(B1615/B1616*100)/100</f>
        <v>10714.73</v>
      </c>
      <c r="E1615" s="1" t="s">
        <v>3198</v>
      </c>
      <c r="F1615" s="40" t="s">
        <v>1593</v>
      </c>
      <c r="G1615" s="40"/>
      <c r="H1615" s="99">
        <f>SUM(H1613:H1614)</f>
        <v>24054.57</v>
      </c>
    </row>
    <row r="1616" spans="1:8" ht="16.5">
      <c r="A1616" s="1"/>
      <c r="B1616" s="88">
        <v>2.2450000000000001</v>
      </c>
      <c r="C1616" s="1"/>
      <c r="D1616" s="1"/>
      <c r="E1616" s="1"/>
      <c r="F1616" s="1"/>
      <c r="G1616" s="1"/>
      <c r="H1616" s="1"/>
    </row>
    <row r="1617" spans="1:8" ht="16.5">
      <c r="A1617" s="1"/>
      <c r="B1617" s="88"/>
      <c r="C1617" s="1"/>
      <c r="D1617" s="1"/>
      <c r="E1617" s="1"/>
      <c r="F1617" s="1"/>
      <c r="G1617" s="1"/>
      <c r="H1617" s="1"/>
    </row>
    <row r="1618" spans="1:8" ht="19.5">
      <c r="A1618" s="1"/>
      <c r="B1618" s="1567" t="s">
        <v>2225</v>
      </c>
      <c r="C1618" s="1567"/>
      <c r="D1618" s="1567"/>
      <c r="E1618" s="1567"/>
      <c r="F1618" s="1567"/>
      <c r="G1618" s="1567"/>
      <c r="H1618" s="1567"/>
    </row>
    <row r="1619" spans="1:8" ht="19.5">
      <c r="A1619" s="262">
        <f>+A1601+1</f>
        <v>94</v>
      </c>
      <c r="B1619" s="1588" t="s">
        <v>931</v>
      </c>
      <c r="C1619" s="1567"/>
      <c r="D1619" s="1567"/>
      <c r="E1619" s="1567"/>
      <c r="F1619" s="1567"/>
      <c r="G1619" s="1567"/>
      <c r="H1619" s="1567"/>
    </row>
    <row r="1620" spans="1:8" ht="15.75">
      <c r="A1620" s="588" t="s">
        <v>4044</v>
      </c>
      <c r="B1620" s="1560" t="s">
        <v>2388</v>
      </c>
      <c r="C1620" s="1561"/>
      <c r="D1620" s="1561"/>
      <c r="E1620" s="1561"/>
      <c r="F1620" s="1561"/>
      <c r="G1620" s="1561"/>
      <c r="H1620" s="1561"/>
    </row>
    <row r="1621" spans="1:8" ht="31.5">
      <c r="A1621" s="1"/>
      <c r="B1621" s="68" t="s">
        <v>3156</v>
      </c>
      <c r="C1621" s="68" t="s">
        <v>3157</v>
      </c>
      <c r="D1621" s="68" t="s">
        <v>3158</v>
      </c>
      <c r="E1621" s="68" t="s">
        <v>3159</v>
      </c>
      <c r="F1621" s="68" t="s">
        <v>3160</v>
      </c>
      <c r="G1621" s="68" t="s">
        <v>3161</v>
      </c>
      <c r="H1621" s="68" t="s">
        <v>1586</v>
      </c>
    </row>
    <row r="1622" spans="1:8" ht="17.25">
      <c r="A1622" s="1"/>
      <c r="B1622" s="1626" t="s">
        <v>1587</v>
      </c>
      <c r="C1622" s="58" t="s">
        <v>558</v>
      </c>
      <c r="D1622" s="41">
        <v>7</v>
      </c>
      <c r="E1622" s="55" t="s">
        <v>1589</v>
      </c>
      <c r="F1622" s="107">
        <f>'update Rate'!O6</f>
        <v>1330</v>
      </c>
      <c r="G1622" s="107">
        <f t="shared" ref="G1622:G1628" si="50">FLOOR(D1622*F1622,0.01)</f>
        <v>9310</v>
      </c>
      <c r="H1622" s="108"/>
    </row>
    <row r="1623" spans="1:8" ht="17.25">
      <c r="A1623" s="1"/>
      <c r="B1623" s="1563"/>
      <c r="C1623" s="56" t="s">
        <v>1530</v>
      </c>
      <c r="D1623" s="43">
        <v>0.7</v>
      </c>
      <c r="E1623" s="56" t="s">
        <v>1589</v>
      </c>
      <c r="F1623" s="109">
        <f>'update Rate'!O5</f>
        <v>1000</v>
      </c>
      <c r="G1623" s="63">
        <f t="shared" si="50"/>
        <v>700</v>
      </c>
      <c r="H1623" s="121">
        <f>SUM(G1622+G1623)</f>
        <v>10010</v>
      </c>
    </row>
    <row r="1624" spans="1:8" ht="17.25">
      <c r="A1624" s="1"/>
      <c r="B1624" s="1627" t="s">
        <v>2185</v>
      </c>
      <c r="C1624" s="55" t="s">
        <v>2050</v>
      </c>
      <c r="D1624" s="193">
        <v>3.4599999999999999E-2</v>
      </c>
      <c r="E1624" s="55" t="s">
        <v>2378</v>
      </c>
      <c r="F1624" s="110">
        <f>awood</f>
        <v>215037.9</v>
      </c>
      <c r="G1624" s="109">
        <f t="shared" si="50"/>
        <v>7440.31</v>
      </c>
      <c r="H1624" s="84"/>
    </row>
    <row r="1625" spans="1:8" ht="31.5">
      <c r="A1625" s="1"/>
      <c r="B1625" s="1628"/>
      <c r="C1625" s="60" t="s">
        <v>932</v>
      </c>
      <c r="D1625" s="42">
        <v>4.6500000000000004</v>
      </c>
      <c r="E1625" s="53" t="s">
        <v>2992</v>
      </c>
      <c r="F1625" s="109">
        <f>Tikply4</f>
        <v>688.64</v>
      </c>
      <c r="G1625" s="109">
        <f t="shared" si="50"/>
        <v>3202.17</v>
      </c>
      <c r="H1625" s="86"/>
    </row>
    <row r="1626" spans="1:8" ht="17.25">
      <c r="A1626" s="1"/>
      <c r="B1626" s="1628"/>
      <c r="C1626" s="53" t="s">
        <v>2203</v>
      </c>
      <c r="D1626" s="42">
        <v>3</v>
      </c>
      <c r="E1626" s="53" t="s">
        <v>749</v>
      </c>
      <c r="F1626" s="109">
        <f>Kabja100</f>
        <v>29</v>
      </c>
      <c r="G1626" s="109">
        <f t="shared" si="50"/>
        <v>87</v>
      </c>
      <c r="H1626" s="86"/>
    </row>
    <row r="1627" spans="1:8" ht="17.25">
      <c r="A1627" s="1"/>
      <c r="B1627" s="1628"/>
      <c r="C1627" s="53" t="s">
        <v>2227</v>
      </c>
      <c r="D1627" s="42">
        <v>2</v>
      </c>
      <c r="E1627" s="53" t="s">
        <v>749</v>
      </c>
      <c r="F1627" s="109">
        <f>cheskini150</f>
        <v>71</v>
      </c>
      <c r="G1627" s="109">
        <f t="shared" si="50"/>
        <v>142</v>
      </c>
      <c r="H1627" s="86"/>
    </row>
    <row r="1628" spans="1:8" ht="71.25">
      <c r="A1628" s="1"/>
      <c r="B1628" s="1628"/>
      <c r="C1628" s="24" t="s">
        <v>392</v>
      </c>
      <c r="D1628" s="42">
        <v>1</v>
      </c>
      <c r="E1628" s="53" t="s">
        <v>749</v>
      </c>
      <c r="F1628" s="109">
        <f>moluck</f>
        <v>666</v>
      </c>
      <c r="G1628" s="109">
        <f t="shared" si="50"/>
        <v>666</v>
      </c>
      <c r="H1628" s="121"/>
    </row>
    <row r="1629" spans="1:8" ht="15.75">
      <c r="A1629" s="1"/>
      <c r="B1629" s="1629"/>
      <c r="C1629" s="56" t="s">
        <v>2051</v>
      </c>
      <c r="D1629" s="59" t="s">
        <v>72</v>
      </c>
      <c r="E1629" s="56" t="s">
        <v>2995</v>
      </c>
      <c r="F1629" s="63"/>
      <c r="G1629" s="63">
        <v>45</v>
      </c>
      <c r="H1629" s="123">
        <f>SUM(G1624:G1629)</f>
        <v>11582.48</v>
      </c>
    </row>
    <row r="1630" spans="1:8" ht="15.75">
      <c r="A1630" s="1"/>
      <c r="B1630" s="1"/>
      <c r="C1630" s="1"/>
      <c r="D1630" s="1"/>
      <c r="E1630" s="1"/>
      <c r="F1630" s="40" t="s">
        <v>1590</v>
      </c>
      <c r="G1630" s="40"/>
      <c r="H1630" s="63">
        <f>SUM(H1623:H1629)</f>
        <v>21592.48</v>
      </c>
    </row>
    <row r="1631" spans="1:8" ht="15.75">
      <c r="A1631" s="1"/>
      <c r="B1631" s="1" t="s">
        <v>1592</v>
      </c>
      <c r="C1631" s="1"/>
      <c r="D1631" s="1"/>
      <c r="E1631" s="1"/>
      <c r="F1631" s="40" t="s">
        <v>1571</v>
      </c>
      <c r="G1631" s="40"/>
      <c r="H1631" s="99">
        <f>FLOOR(H1630*0.15,0.01)</f>
        <v>3238.87</v>
      </c>
    </row>
    <row r="1632" spans="1:8" ht="15.75">
      <c r="B1632" s="140">
        <f>+H1632</f>
        <v>24831.35</v>
      </c>
      <c r="C1632" s="27" t="s">
        <v>3197</v>
      </c>
      <c r="D1632" s="99">
        <f>INT(B1632/B1633*100)/100</f>
        <v>11060.73</v>
      </c>
      <c r="E1632" s="1" t="s">
        <v>3198</v>
      </c>
      <c r="F1632" s="40" t="s">
        <v>1593</v>
      </c>
      <c r="G1632" s="40"/>
      <c r="H1632" s="99">
        <f>SUM(H1630:H1631)</f>
        <v>24831.35</v>
      </c>
    </row>
    <row r="1633" spans="1:8" ht="16.5">
      <c r="A1633" s="1"/>
      <c r="B1633" s="88">
        <v>2.2450000000000001</v>
      </c>
      <c r="C1633" s="1"/>
      <c r="D1633" s="1"/>
      <c r="E1633" s="1"/>
      <c r="F1633" s="1"/>
      <c r="G1633" s="1"/>
      <c r="H1633" s="1"/>
    </row>
    <row r="1634" spans="1:8" ht="16.5">
      <c r="A1634" s="1"/>
      <c r="B1634" s="88"/>
      <c r="C1634" s="1"/>
      <c r="D1634" s="1"/>
      <c r="E1634" s="1"/>
      <c r="F1634" s="1"/>
      <c r="G1634" s="1"/>
      <c r="H1634" s="1"/>
    </row>
    <row r="1635" spans="1:8" ht="16.5">
      <c r="A1635" s="1"/>
      <c r="B1635" s="88"/>
      <c r="C1635" s="1"/>
      <c r="D1635" s="1"/>
      <c r="E1635" s="1"/>
      <c r="F1635" s="1"/>
      <c r="G1635" s="1"/>
      <c r="H1635" s="1"/>
    </row>
    <row r="1636" spans="1:8" ht="16.5">
      <c r="A1636" s="1"/>
      <c r="B1636" s="88"/>
      <c r="C1636" s="1"/>
      <c r="D1636" s="1"/>
      <c r="E1636" s="1"/>
      <c r="F1636" s="1"/>
      <c r="G1636" s="1"/>
      <c r="H1636" s="1"/>
    </row>
    <row r="1637" spans="1:8" ht="16.5">
      <c r="A1637" s="1"/>
      <c r="B1637" s="88"/>
      <c r="C1637" s="1"/>
      <c r="D1637" s="1"/>
      <c r="E1637" s="1"/>
      <c r="F1637" s="1"/>
      <c r="G1637" s="1"/>
      <c r="H1637" s="1"/>
    </row>
    <row r="1638" spans="1:8" ht="16.5">
      <c r="A1638" s="1"/>
      <c r="B1638" s="88"/>
      <c r="C1638" s="1"/>
      <c r="D1638" s="1"/>
      <c r="E1638" s="1"/>
      <c r="F1638" s="1"/>
      <c r="G1638" s="1"/>
      <c r="H1638" s="1"/>
    </row>
    <row r="1639" spans="1:8" ht="16.5">
      <c r="A1639" s="1"/>
      <c r="B1639" s="88"/>
      <c r="C1639" s="1"/>
      <c r="D1639" s="1"/>
      <c r="E1639" s="1"/>
      <c r="F1639" s="1"/>
      <c r="G1639" s="1"/>
      <c r="H1639" s="1"/>
    </row>
    <row r="1640" spans="1:8" ht="16.5">
      <c r="A1640" s="1"/>
      <c r="B1640" s="88"/>
      <c r="C1640" s="1"/>
      <c r="D1640" s="1"/>
      <c r="E1640" s="1"/>
      <c r="F1640" s="1"/>
      <c r="G1640" s="1"/>
      <c r="H1640" s="1"/>
    </row>
    <row r="1641" spans="1:8" ht="16.5">
      <c r="A1641" s="1"/>
      <c r="B1641" s="88"/>
      <c r="C1641" s="1"/>
      <c r="D1641" s="1"/>
      <c r="E1641" s="1"/>
      <c r="F1641" s="1"/>
      <c r="G1641" s="1"/>
      <c r="H1641" s="1"/>
    </row>
    <row r="1642" spans="1:8" ht="16.5">
      <c r="A1642" s="1"/>
      <c r="B1642" s="88"/>
      <c r="C1642" s="1"/>
      <c r="D1642" s="1"/>
      <c r="E1642" s="1"/>
      <c r="F1642" s="1"/>
      <c r="G1642" s="1"/>
      <c r="H1642" s="1"/>
    </row>
    <row r="1643" spans="1:8" ht="19.5">
      <c r="A1643" s="1"/>
      <c r="B1643" s="1567" t="s">
        <v>2225</v>
      </c>
      <c r="C1643" s="1567"/>
      <c r="D1643" s="1567"/>
      <c r="E1643" s="1567"/>
      <c r="F1643" s="1567"/>
      <c r="G1643" s="1567"/>
      <c r="H1643" s="1567"/>
    </row>
    <row r="1644" spans="1:8" ht="19.5">
      <c r="A1644" s="262">
        <f>+A1619+1</f>
        <v>95</v>
      </c>
      <c r="B1644" s="1588" t="s">
        <v>3613</v>
      </c>
      <c r="C1644" s="1584"/>
      <c r="D1644" s="1584"/>
      <c r="E1644" s="1584"/>
      <c r="F1644" s="1584"/>
      <c r="G1644" s="1584"/>
      <c r="H1644" s="1584"/>
    </row>
    <row r="1645" spans="1:8" ht="15.75">
      <c r="A1645" s="588" t="s">
        <v>4044</v>
      </c>
      <c r="B1645" s="1560" t="s">
        <v>2388</v>
      </c>
      <c r="C1645" s="1561"/>
      <c r="D1645" s="1561"/>
      <c r="E1645" s="1561"/>
      <c r="F1645" s="1561"/>
      <c r="G1645" s="1561"/>
      <c r="H1645" s="1561"/>
    </row>
    <row r="1646" spans="1:8" ht="31.5">
      <c r="A1646" s="1"/>
      <c r="B1646" s="68" t="s">
        <v>3156</v>
      </c>
      <c r="C1646" s="68" t="s">
        <v>3157</v>
      </c>
      <c r="D1646" s="68" t="s">
        <v>3158</v>
      </c>
      <c r="E1646" s="68" t="s">
        <v>3159</v>
      </c>
      <c r="F1646" s="68" t="s">
        <v>3160</v>
      </c>
      <c r="G1646" s="68" t="s">
        <v>3161</v>
      </c>
      <c r="H1646" s="68" t="s">
        <v>1586</v>
      </c>
    </row>
    <row r="1647" spans="1:8" ht="17.25">
      <c r="A1647" s="1"/>
      <c r="B1647" s="1562" t="s">
        <v>1587</v>
      </c>
      <c r="C1647" s="58" t="s">
        <v>558</v>
      </c>
      <c r="D1647" s="41">
        <v>7</v>
      </c>
      <c r="E1647" s="55" t="s">
        <v>1589</v>
      </c>
      <c r="F1647" s="107">
        <f>'update Rate'!O6</f>
        <v>1330</v>
      </c>
      <c r="G1647" s="107">
        <f t="shared" ref="G1647:G1654" si="51">FLOOR(D1647*F1647,0.01)</f>
        <v>9310</v>
      </c>
      <c r="H1647" s="108"/>
    </row>
    <row r="1648" spans="1:8" ht="17.25">
      <c r="A1648" s="1"/>
      <c r="B1648" s="1563"/>
      <c r="C1648" s="56" t="s">
        <v>1530</v>
      </c>
      <c r="D1648" s="43">
        <v>0.7</v>
      </c>
      <c r="E1648" s="56" t="s">
        <v>1589</v>
      </c>
      <c r="F1648" s="109">
        <f>'update Rate'!O5</f>
        <v>1000</v>
      </c>
      <c r="G1648" s="63">
        <f t="shared" si="51"/>
        <v>700</v>
      </c>
      <c r="H1648" s="121">
        <f>SUM(G1647+G1648)</f>
        <v>10010</v>
      </c>
    </row>
    <row r="1649" spans="1:8" ht="17.25">
      <c r="A1649" s="1"/>
      <c r="B1649" s="1564" t="s">
        <v>2185</v>
      </c>
      <c r="C1649" s="55" t="s">
        <v>2050</v>
      </c>
      <c r="D1649" s="193">
        <v>3.4599999999999999E-2</v>
      </c>
      <c r="E1649" s="55" t="s">
        <v>2378</v>
      </c>
      <c r="F1649" s="110">
        <f>awood</f>
        <v>215037.9</v>
      </c>
      <c r="G1649" s="109">
        <f t="shared" si="51"/>
        <v>7440.31</v>
      </c>
      <c r="H1649" s="84"/>
    </row>
    <row r="1650" spans="1:8" ht="47.25">
      <c r="A1650" s="1"/>
      <c r="B1650" s="1565"/>
      <c r="C1650" s="60" t="s">
        <v>3612</v>
      </c>
      <c r="D1650" s="42">
        <v>4.6500000000000004</v>
      </c>
      <c r="E1650" s="53" t="s">
        <v>2992</v>
      </c>
      <c r="F1650" s="109">
        <f>+'update Rate'!O99</f>
        <v>544.38</v>
      </c>
      <c r="G1650" s="109">
        <f t="shared" si="51"/>
        <v>2531.36</v>
      </c>
      <c r="H1650" s="86"/>
    </row>
    <row r="1651" spans="1:8" ht="17.25">
      <c r="A1651" s="1"/>
      <c r="B1651" s="1565"/>
      <c r="C1651" s="53" t="s">
        <v>2203</v>
      </c>
      <c r="D1651" s="42">
        <v>3</v>
      </c>
      <c r="E1651" s="53" t="s">
        <v>749</v>
      </c>
      <c r="F1651" s="109">
        <f>Kabja100</f>
        <v>29</v>
      </c>
      <c r="G1651" s="109">
        <f t="shared" si="51"/>
        <v>87</v>
      </c>
      <c r="H1651" s="86"/>
    </row>
    <row r="1652" spans="1:8" ht="17.25">
      <c r="A1652" s="1"/>
      <c r="B1652" s="1565"/>
      <c r="C1652" s="53" t="s">
        <v>2227</v>
      </c>
      <c r="D1652" s="42">
        <v>2</v>
      </c>
      <c r="E1652" s="53" t="s">
        <v>749</v>
      </c>
      <c r="F1652" s="109">
        <f>cheskini150</f>
        <v>71</v>
      </c>
      <c r="G1652" s="109">
        <f t="shared" si="51"/>
        <v>142</v>
      </c>
      <c r="H1652" s="86"/>
    </row>
    <row r="1653" spans="1:8" ht="17.25">
      <c r="A1653" s="1"/>
      <c r="B1653" s="1565"/>
      <c r="C1653" s="53" t="s">
        <v>3196</v>
      </c>
      <c r="D1653" s="42">
        <v>1</v>
      </c>
      <c r="E1653" s="53" t="s">
        <v>749</v>
      </c>
      <c r="F1653" s="109">
        <f>shandle</f>
        <v>34</v>
      </c>
      <c r="G1653" s="109">
        <f t="shared" si="51"/>
        <v>34</v>
      </c>
      <c r="H1653" s="86"/>
    </row>
    <row r="1654" spans="1:8" ht="17.25">
      <c r="A1654" s="1"/>
      <c r="B1654" s="1565"/>
      <c r="C1654" s="53" t="s">
        <v>3129</v>
      </c>
      <c r="D1654" s="42">
        <v>1</v>
      </c>
      <c r="E1654" s="53" t="s">
        <v>749</v>
      </c>
      <c r="F1654" s="109">
        <f>moluck</f>
        <v>666</v>
      </c>
      <c r="G1654" s="109">
        <f t="shared" si="51"/>
        <v>666</v>
      </c>
      <c r="H1654" s="121"/>
    </row>
    <row r="1655" spans="1:8" ht="15.75">
      <c r="A1655" s="1"/>
      <c r="B1655" s="1566"/>
      <c r="C1655" s="56" t="s">
        <v>2051</v>
      </c>
      <c r="D1655" s="59" t="s">
        <v>2993</v>
      </c>
      <c r="E1655" s="56" t="s">
        <v>2995</v>
      </c>
      <c r="F1655" s="63"/>
      <c r="G1655" s="63">
        <v>45</v>
      </c>
      <c r="H1655" s="123">
        <f>SUM(G1649:G1655)</f>
        <v>10945.67</v>
      </c>
    </row>
    <row r="1656" spans="1:8" ht="15.75">
      <c r="A1656" s="1"/>
      <c r="B1656" s="1"/>
      <c r="C1656" s="1"/>
      <c r="D1656" s="1"/>
      <c r="E1656" s="1"/>
      <c r="F1656" s="40" t="s">
        <v>1590</v>
      </c>
      <c r="G1656" s="40"/>
      <c r="H1656" s="63">
        <f>SUM(H1648:H1655)</f>
        <v>20955.669999999998</v>
      </c>
    </row>
    <row r="1657" spans="1:8" ht="15.75">
      <c r="A1657" s="1"/>
      <c r="B1657" s="1" t="s">
        <v>1592</v>
      </c>
      <c r="C1657" s="1"/>
      <c r="D1657" s="1"/>
      <c r="E1657" s="1"/>
      <c r="F1657" s="40" t="s">
        <v>1571</v>
      </c>
      <c r="G1657" s="40"/>
      <c r="H1657" s="99">
        <f>FLOOR(H1656*0.15,0.01)</f>
        <v>3143.35</v>
      </c>
    </row>
    <row r="1658" spans="1:8" ht="15.75">
      <c r="B1658" s="140">
        <f>+H1658</f>
        <v>24099.019999999997</v>
      </c>
      <c r="C1658" s="27" t="s">
        <v>3197</v>
      </c>
      <c r="D1658" s="99">
        <f>INT(B1658/B1659*100)/100</f>
        <v>10734.53</v>
      </c>
      <c r="E1658" s="1" t="s">
        <v>3198</v>
      </c>
      <c r="F1658" s="40" t="s">
        <v>1593</v>
      </c>
      <c r="G1658" s="40"/>
      <c r="H1658" s="99">
        <f>SUM(H1656:H1657)</f>
        <v>24099.019999999997</v>
      </c>
    </row>
    <row r="1659" spans="1:8" ht="16.5">
      <c r="A1659" s="1"/>
      <c r="B1659" s="88">
        <v>2.2450000000000001</v>
      </c>
      <c r="C1659" s="1"/>
      <c r="D1659" s="1"/>
      <c r="E1659" s="1"/>
      <c r="F1659" s="1"/>
      <c r="G1659" s="1"/>
      <c r="H1659" s="1"/>
    </row>
    <row r="1660" spans="1:8" ht="16.5">
      <c r="A1660" s="1"/>
      <c r="B1660" s="88"/>
      <c r="C1660" s="1"/>
      <c r="D1660" s="1"/>
      <c r="E1660" s="1"/>
      <c r="F1660" s="1"/>
      <c r="G1660" s="1"/>
      <c r="H1660" s="1"/>
    </row>
    <row r="1661" spans="1:8" ht="19.5">
      <c r="A1661" s="1"/>
      <c r="B1661" s="1567" t="s">
        <v>2225</v>
      </c>
      <c r="C1661" s="1567"/>
      <c r="D1661" s="1567"/>
      <c r="E1661" s="1567"/>
      <c r="F1661" s="1567"/>
      <c r="G1661" s="1567"/>
      <c r="H1661" s="1567"/>
    </row>
    <row r="1662" spans="1:8" ht="19.5">
      <c r="A1662" s="262">
        <f>+A1644+1</f>
        <v>96</v>
      </c>
      <c r="B1662" s="1588" t="s">
        <v>3616</v>
      </c>
      <c r="C1662" s="1567"/>
      <c r="D1662" s="1567"/>
      <c r="E1662" s="1567"/>
      <c r="F1662" s="1567"/>
      <c r="G1662" s="1567"/>
      <c r="H1662" s="1567"/>
    </row>
    <row r="1663" spans="1:8" ht="15.75">
      <c r="A1663" s="588" t="s">
        <v>4044</v>
      </c>
      <c r="B1663" s="1560" t="s">
        <v>110</v>
      </c>
      <c r="C1663" s="1561"/>
      <c r="D1663" s="1561"/>
      <c r="E1663" s="1561"/>
      <c r="F1663" s="1561"/>
      <c r="G1663" s="1561"/>
      <c r="H1663" s="1561"/>
    </row>
    <row r="1664" spans="1:8" ht="31.5">
      <c r="A1664" s="1"/>
      <c r="B1664" s="68" t="s">
        <v>3156</v>
      </c>
      <c r="C1664" s="68" t="s">
        <v>3157</v>
      </c>
      <c r="D1664" s="68" t="s">
        <v>3158</v>
      </c>
      <c r="E1664" s="68" t="s">
        <v>3159</v>
      </c>
      <c r="F1664" s="68" t="s">
        <v>3160</v>
      </c>
      <c r="G1664" s="68" t="s">
        <v>3161</v>
      </c>
      <c r="H1664" s="68" t="s">
        <v>1586</v>
      </c>
    </row>
    <row r="1665" spans="1:8" ht="17.25">
      <c r="A1665" s="1"/>
      <c r="B1665" s="1562" t="s">
        <v>1587</v>
      </c>
      <c r="C1665" s="58" t="s">
        <v>558</v>
      </c>
      <c r="D1665" s="41">
        <v>5</v>
      </c>
      <c r="E1665" s="55" t="s">
        <v>1589</v>
      </c>
      <c r="F1665" s="107">
        <f>mason</f>
        <v>1330</v>
      </c>
      <c r="G1665" s="107">
        <f t="shared" ref="G1665:G1672" si="52">FLOOR(D1665*F1665,0.01)</f>
        <v>6650</v>
      </c>
      <c r="H1665" s="108"/>
    </row>
    <row r="1666" spans="1:8" ht="17.25">
      <c r="A1666" s="1"/>
      <c r="B1666" s="1604"/>
      <c r="C1666" s="56" t="s">
        <v>1530</v>
      </c>
      <c r="D1666" s="43">
        <v>0.5</v>
      </c>
      <c r="E1666" s="56" t="s">
        <v>1589</v>
      </c>
      <c r="F1666" s="109">
        <f>'update Rate'!F5</f>
        <v>415</v>
      </c>
      <c r="G1666" s="63">
        <f t="shared" si="52"/>
        <v>207.5</v>
      </c>
      <c r="H1666" s="121">
        <f>SUM(G1665+G1666)</f>
        <v>6857.5</v>
      </c>
    </row>
    <row r="1667" spans="1:8" ht="17.25">
      <c r="A1667" s="1"/>
      <c r="B1667" s="1564" t="s">
        <v>2185</v>
      </c>
      <c r="C1667" s="55" t="s">
        <v>2050</v>
      </c>
      <c r="D1667" s="46">
        <v>2.5999999999999999E-2</v>
      </c>
      <c r="E1667" s="55" t="s">
        <v>2378</v>
      </c>
      <c r="F1667" s="110">
        <f>awood</f>
        <v>215037.9</v>
      </c>
      <c r="G1667" s="109">
        <f t="shared" si="52"/>
        <v>5590.9800000000005</v>
      </c>
      <c r="H1667" s="84"/>
    </row>
    <row r="1668" spans="1:8" ht="31.5">
      <c r="A1668" s="1"/>
      <c r="B1668" s="1565"/>
      <c r="C1668" s="60" t="s">
        <v>3609</v>
      </c>
      <c r="D1668" s="42">
        <v>2.13</v>
      </c>
      <c r="E1668" s="53" t="s">
        <v>2992</v>
      </c>
      <c r="F1668" s="109">
        <f>giwire24</f>
        <v>312</v>
      </c>
      <c r="G1668" s="109">
        <f t="shared" si="52"/>
        <v>664.56000000000006</v>
      </c>
      <c r="H1668" s="86"/>
    </row>
    <row r="1669" spans="1:8" ht="17.25">
      <c r="A1669" s="1"/>
      <c r="B1669" s="1565"/>
      <c r="C1669" s="53" t="s">
        <v>2203</v>
      </c>
      <c r="D1669" s="42">
        <v>3</v>
      </c>
      <c r="E1669" s="53" t="s">
        <v>749</v>
      </c>
      <c r="F1669" s="109">
        <f>Kabja100</f>
        <v>29</v>
      </c>
      <c r="G1669" s="109">
        <f t="shared" si="52"/>
        <v>87</v>
      </c>
      <c r="H1669" s="86"/>
    </row>
    <row r="1670" spans="1:8" ht="17.25">
      <c r="A1670" s="1"/>
      <c r="B1670" s="1565"/>
      <c r="C1670" s="53" t="s">
        <v>2227</v>
      </c>
      <c r="D1670" s="42">
        <v>2</v>
      </c>
      <c r="E1670" s="53" t="s">
        <v>749</v>
      </c>
      <c r="F1670" s="109">
        <f>cheskini150</f>
        <v>71</v>
      </c>
      <c r="G1670" s="109">
        <f t="shared" si="52"/>
        <v>142</v>
      </c>
      <c r="H1670" s="86"/>
    </row>
    <row r="1671" spans="1:8" ht="17.25">
      <c r="A1671" s="1"/>
      <c r="B1671" s="1565"/>
      <c r="C1671" s="53" t="s">
        <v>3196</v>
      </c>
      <c r="D1671" s="42">
        <v>2</v>
      </c>
      <c r="E1671" s="53" t="s">
        <v>749</v>
      </c>
      <c r="F1671" s="109">
        <f>shandle</f>
        <v>34</v>
      </c>
      <c r="G1671" s="109">
        <f t="shared" si="52"/>
        <v>68</v>
      </c>
      <c r="H1671" s="86"/>
    </row>
    <row r="1672" spans="1:8" ht="17.25">
      <c r="A1672" s="1"/>
      <c r="B1672" s="1565"/>
      <c r="C1672" s="53" t="s">
        <v>998</v>
      </c>
      <c r="D1672" s="42">
        <v>1</v>
      </c>
      <c r="E1672" s="53" t="s">
        <v>749</v>
      </c>
      <c r="F1672" s="109">
        <f>'update Rate'!$O$142</f>
        <v>189</v>
      </c>
      <c r="G1672" s="109">
        <f t="shared" si="52"/>
        <v>189</v>
      </c>
      <c r="H1672" s="86"/>
    </row>
    <row r="1673" spans="1:8" ht="15.75">
      <c r="A1673" s="1"/>
      <c r="B1673" s="1566"/>
      <c r="C1673" s="56" t="s">
        <v>2051</v>
      </c>
      <c r="D1673" s="59" t="s">
        <v>72</v>
      </c>
      <c r="E1673" s="56" t="s">
        <v>2995</v>
      </c>
      <c r="F1673" s="63"/>
      <c r="G1673" s="63">
        <v>45</v>
      </c>
      <c r="H1673" s="123">
        <f>SUM(G1667:G1673)</f>
        <v>6786.5400000000009</v>
      </c>
    </row>
    <row r="1674" spans="1:8" ht="15.75">
      <c r="A1674" s="1"/>
      <c r="B1674" s="1"/>
      <c r="C1674" s="1"/>
      <c r="D1674" s="1"/>
      <c r="E1674" s="1"/>
      <c r="F1674" s="40" t="s">
        <v>1590</v>
      </c>
      <c r="G1674" s="40"/>
      <c r="H1674" s="63">
        <f>SUM(H1673,H1666)</f>
        <v>13644.04</v>
      </c>
    </row>
    <row r="1675" spans="1:8" ht="15.75">
      <c r="A1675" s="1"/>
      <c r="B1675" s="1" t="s">
        <v>1592</v>
      </c>
      <c r="C1675" s="1"/>
      <c r="D1675" s="1"/>
      <c r="E1675" s="1"/>
      <c r="F1675" s="40" t="s">
        <v>1571</v>
      </c>
      <c r="G1675" s="40"/>
      <c r="H1675" s="99">
        <f>FLOOR(H1674*0.15,0.01)</f>
        <v>2046.6000000000001</v>
      </c>
    </row>
    <row r="1676" spans="1:8" ht="15.75">
      <c r="B1676" s="140">
        <f>+H1676</f>
        <v>15690.640000000001</v>
      </c>
      <c r="C1676" s="27" t="s">
        <v>3197</v>
      </c>
      <c r="D1676" s="99">
        <f>INT(B1676/B1677*100)/100</f>
        <v>6989.14</v>
      </c>
      <c r="E1676" s="1" t="s">
        <v>3198</v>
      </c>
      <c r="F1676" s="40" t="s">
        <v>1593</v>
      </c>
      <c r="G1676" s="40"/>
      <c r="H1676" s="99">
        <f>SUM(H1674:H1675)</f>
        <v>15690.640000000001</v>
      </c>
    </row>
    <row r="1677" spans="1:8" ht="16.5">
      <c r="A1677" s="1"/>
      <c r="B1677" s="88">
        <v>2.2450000000000001</v>
      </c>
      <c r="C1677" s="1"/>
      <c r="D1677" s="1"/>
      <c r="E1677" s="1"/>
      <c r="F1677" s="1"/>
      <c r="G1677" s="1"/>
      <c r="H1677" s="1"/>
    </row>
    <row r="1678" spans="1:8" ht="16.5">
      <c r="A1678" s="1"/>
      <c r="B1678" s="88"/>
      <c r="C1678" s="1"/>
      <c r="D1678" s="1"/>
      <c r="E1678" s="1"/>
      <c r="F1678" s="1"/>
      <c r="G1678" s="1"/>
      <c r="H1678" s="1"/>
    </row>
    <row r="1679" spans="1:8" ht="19.5">
      <c r="A1679" s="1"/>
      <c r="B1679" s="1567" t="s">
        <v>2225</v>
      </c>
      <c r="C1679" s="1567"/>
      <c r="D1679" s="1567"/>
      <c r="E1679" s="1567"/>
      <c r="F1679" s="1567"/>
      <c r="G1679" s="1567"/>
      <c r="H1679" s="1567"/>
    </row>
    <row r="1680" spans="1:8" ht="19.5">
      <c r="A1680" s="262">
        <f>+A1662+1</f>
        <v>97</v>
      </c>
      <c r="B1680" s="1588" t="s">
        <v>3614</v>
      </c>
      <c r="C1680" s="1567"/>
      <c r="D1680" s="1567"/>
      <c r="E1680" s="1567"/>
      <c r="F1680" s="1567"/>
      <c r="G1680" s="1567"/>
      <c r="H1680" s="1567"/>
    </row>
    <row r="1681" spans="1:8" ht="15.75">
      <c r="A1681" s="588" t="s">
        <v>4044</v>
      </c>
      <c r="B1681" s="1560" t="s">
        <v>110</v>
      </c>
      <c r="C1681" s="1561"/>
      <c r="D1681" s="1561"/>
      <c r="E1681" s="1561"/>
      <c r="F1681" s="1561"/>
      <c r="G1681" s="1561"/>
      <c r="H1681" s="1561"/>
    </row>
    <row r="1682" spans="1:8" ht="31.5">
      <c r="A1682" s="1"/>
      <c r="B1682" s="68" t="s">
        <v>3156</v>
      </c>
      <c r="C1682" s="68" t="s">
        <v>3157</v>
      </c>
      <c r="D1682" s="68" t="s">
        <v>3158</v>
      </c>
      <c r="E1682" s="68" t="s">
        <v>3159</v>
      </c>
      <c r="F1682" s="68" t="s">
        <v>3160</v>
      </c>
      <c r="G1682" s="68" t="s">
        <v>3161</v>
      </c>
      <c r="H1682" s="68" t="s">
        <v>1586</v>
      </c>
    </row>
    <row r="1683" spans="1:8" ht="17.25">
      <c r="A1683" s="1"/>
      <c r="B1683" s="1562" t="s">
        <v>1587</v>
      </c>
      <c r="C1683" s="58" t="s">
        <v>558</v>
      </c>
      <c r="D1683" s="41">
        <v>5</v>
      </c>
      <c r="E1683" s="55" t="s">
        <v>1589</v>
      </c>
      <c r="F1683" s="107">
        <f>mason</f>
        <v>1330</v>
      </c>
      <c r="G1683" s="107">
        <f t="shared" ref="G1683:G1691" si="53">FLOOR(D1683*F1683,0.01)</f>
        <v>6650</v>
      </c>
      <c r="H1683" s="108"/>
    </row>
    <row r="1684" spans="1:8" ht="17.25">
      <c r="A1684" s="1"/>
      <c r="B1684" s="1604"/>
      <c r="C1684" s="56" t="s">
        <v>1530</v>
      </c>
      <c r="D1684" s="43">
        <v>0.5</v>
      </c>
      <c r="E1684" s="56" t="s">
        <v>1589</v>
      </c>
      <c r="F1684" s="109">
        <f>'update Rate'!O5</f>
        <v>1000</v>
      </c>
      <c r="G1684" s="63">
        <f t="shared" si="53"/>
        <v>500</v>
      </c>
      <c r="H1684" s="121">
        <f>SUM(G1683+G1684)</f>
        <v>7150</v>
      </c>
    </row>
    <row r="1685" spans="1:8" ht="17.25">
      <c r="A1685" s="1"/>
      <c r="B1685" s="1564" t="s">
        <v>2185</v>
      </c>
      <c r="C1685" s="55" t="s">
        <v>2050</v>
      </c>
      <c r="D1685" s="46">
        <v>2.5999999999999999E-2</v>
      </c>
      <c r="E1685" s="55" t="s">
        <v>2378</v>
      </c>
      <c r="F1685" s="110">
        <f>awood</f>
        <v>215037.9</v>
      </c>
      <c r="G1685" s="109">
        <f t="shared" si="53"/>
        <v>5590.9800000000005</v>
      </c>
      <c r="H1685" s="84"/>
    </row>
    <row r="1686" spans="1:8" ht="31.5">
      <c r="A1686" s="1"/>
      <c r="B1686" s="1565"/>
      <c r="C1686" s="60" t="s">
        <v>3609</v>
      </c>
      <c r="D1686" s="42">
        <v>2.13</v>
      </c>
      <c r="E1686" s="53" t="s">
        <v>2992</v>
      </c>
      <c r="F1686" s="109">
        <f>giwire24</f>
        <v>312</v>
      </c>
      <c r="G1686" s="109">
        <f t="shared" si="53"/>
        <v>664.56000000000006</v>
      </c>
      <c r="H1686" s="86"/>
    </row>
    <row r="1687" spans="1:8" ht="31.5">
      <c r="A1687" s="1"/>
      <c r="B1687" s="1565"/>
      <c r="C1687" s="60" t="s">
        <v>3615</v>
      </c>
      <c r="D1687" s="42">
        <v>2.13</v>
      </c>
      <c r="E1687" s="53" t="s">
        <v>2992</v>
      </c>
      <c r="F1687" s="109">
        <f>'update Rate'!$O$51</f>
        <v>224</v>
      </c>
      <c r="G1687" s="109">
        <f t="shared" si="53"/>
        <v>477.12</v>
      </c>
      <c r="H1687" s="86"/>
    </row>
    <row r="1688" spans="1:8" ht="17.25">
      <c r="A1688" s="1"/>
      <c r="B1688" s="1565"/>
      <c r="C1688" s="53" t="s">
        <v>2203</v>
      </c>
      <c r="D1688" s="42">
        <v>3</v>
      </c>
      <c r="E1688" s="53" t="s">
        <v>749</v>
      </c>
      <c r="F1688" s="109">
        <f>Kabja100</f>
        <v>29</v>
      </c>
      <c r="G1688" s="109">
        <f t="shared" si="53"/>
        <v>87</v>
      </c>
      <c r="H1688" s="86"/>
    </row>
    <row r="1689" spans="1:8" ht="17.25">
      <c r="A1689" s="1"/>
      <c r="B1689" s="1565"/>
      <c r="C1689" s="53" t="s">
        <v>2227</v>
      </c>
      <c r="D1689" s="42">
        <v>2</v>
      </c>
      <c r="E1689" s="53" t="s">
        <v>749</v>
      </c>
      <c r="F1689" s="109">
        <f>cheskini150</f>
        <v>71</v>
      </c>
      <c r="G1689" s="109">
        <f t="shared" si="53"/>
        <v>142</v>
      </c>
      <c r="H1689" s="86"/>
    </row>
    <row r="1690" spans="1:8" ht="17.25">
      <c r="A1690" s="1"/>
      <c r="B1690" s="1565"/>
      <c r="C1690" s="53" t="s">
        <v>3196</v>
      </c>
      <c r="D1690" s="42">
        <v>2</v>
      </c>
      <c r="E1690" s="53" t="s">
        <v>749</v>
      </c>
      <c r="F1690" s="109">
        <f>shandle</f>
        <v>34</v>
      </c>
      <c r="G1690" s="109">
        <f t="shared" si="53"/>
        <v>68</v>
      </c>
      <c r="H1690" s="86"/>
    </row>
    <row r="1691" spans="1:8" ht="17.25">
      <c r="A1691" s="1"/>
      <c r="B1691" s="1565"/>
      <c r="C1691" s="53" t="s">
        <v>998</v>
      </c>
      <c r="D1691" s="42">
        <v>1</v>
      </c>
      <c r="E1691" s="53" t="s">
        <v>749</v>
      </c>
      <c r="F1691" s="109">
        <f>'update Rate'!$O$142</f>
        <v>189</v>
      </c>
      <c r="G1691" s="109">
        <f t="shared" si="53"/>
        <v>189</v>
      </c>
      <c r="H1691" s="86"/>
    </row>
    <row r="1692" spans="1:8" ht="15.75">
      <c r="A1692" s="1"/>
      <c r="B1692" s="1566"/>
      <c r="C1692" s="56" t="s">
        <v>2051</v>
      </c>
      <c r="D1692" s="59" t="s">
        <v>2993</v>
      </c>
      <c r="E1692" s="56" t="s">
        <v>2995</v>
      </c>
      <c r="F1692" s="63"/>
      <c r="G1692" s="63">
        <v>45</v>
      </c>
      <c r="H1692" s="123">
        <f>SUM(G1685:G1692)</f>
        <v>7263.6600000000008</v>
      </c>
    </row>
    <row r="1693" spans="1:8" ht="15.75">
      <c r="A1693" s="1"/>
      <c r="B1693" s="1"/>
      <c r="C1693" s="1"/>
      <c r="D1693" s="1"/>
      <c r="E1693" s="1"/>
      <c r="F1693" s="40" t="s">
        <v>1590</v>
      </c>
      <c r="G1693" s="40"/>
      <c r="H1693" s="63">
        <f>SUM(H1692,H1684)</f>
        <v>14413.66</v>
      </c>
    </row>
    <row r="1694" spans="1:8" ht="15.75">
      <c r="A1694" s="1"/>
      <c r="B1694" s="1" t="s">
        <v>1592</v>
      </c>
      <c r="C1694" s="1"/>
      <c r="D1694" s="1"/>
      <c r="E1694" s="1"/>
      <c r="F1694" s="40" t="s">
        <v>1571</v>
      </c>
      <c r="G1694" s="40"/>
      <c r="H1694" s="99">
        <f>FLOOR(H1693*0.15,0.01)</f>
        <v>2162.04</v>
      </c>
    </row>
    <row r="1695" spans="1:8" ht="15.75">
      <c r="B1695" s="140">
        <f>+H1695</f>
        <v>16575.7</v>
      </c>
      <c r="C1695" s="27" t="s">
        <v>3197</v>
      </c>
      <c r="D1695" s="99">
        <f>INT(B1695/B1696*100)/100</f>
        <v>7383.38</v>
      </c>
      <c r="E1695" s="1" t="s">
        <v>3198</v>
      </c>
      <c r="F1695" s="40" t="s">
        <v>1593</v>
      </c>
      <c r="G1695" s="40"/>
      <c r="H1695" s="99">
        <f>SUM(H1693:H1694)</f>
        <v>16575.7</v>
      </c>
    </row>
    <row r="1696" spans="1:8" ht="16.5">
      <c r="A1696" s="1"/>
      <c r="B1696" s="88">
        <v>2.2450000000000001</v>
      </c>
      <c r="C1696" s="1"/>
      <c r="D1696" s="1"/>
      <c r="E1696" s="1"/>
      <c r="F1696" s="1"/>
      <c r="G1696" s="1"/>
      <c r="H1696" s="1"/>
    </row>
    <row r="1697" spans="1:8" ht="16.5">
      <c r="A1697" s="1"/>
      <c r="B1697" s="88"/>
      <c r="C1697" s="1"/>
      <c r="D1697" s="1"/>
      <c r="E1697" s="1"/>
      <c r="F1697" s="1"/>
      <c r="G1697" s="1"/>
      <c r="H1697" s="1"/>
    </row>
    <row r="1698" spans="1:8" ht="19.5">
      <c r="A1698" s="262">
        <f>A1680+1</f>
        <v>98</v>
      </c>
      <c r="B1698" s="1567" t="s">
        <v>1224</v>
      </c>
      <c r="C1698" s="1567"/>
      <c r="D1698" s="1567"/>
      <c r="E1698" s="1567"/>
      <c r="F1698" s="1567"/>
      <c r="G1698" s="1567"/>
      <c r="H1698" s="1567"/>
    </row>
    <row r="1699" spans="1:8" ht="15.75">
      <c r="A1699" s="588" t="s">
        <v>4045</v>
      </c>
      <c r="B1699" s="1560" t="s">
        <v>1225</v>
      </c>
      <c r="C1699" s="1561"/>
      <c r="D1699" s="1561"/>
      <c r="E1699" s="1561"/>
      <c r="F1699" s="1561"/>
      <c r="G1699" s="1561"/>
      <c r="H1699" s="1561"/>
    </row>
    <row r="1700" spans="1:8" ht="31.5">
      <c r="A1700" s="1"/>
      <c r="B1700" s="68" t="s">
        <v>3156</v>
      </c>
      <c r="C1700" s="68" t="s">
        <v>3157</v>
      </c>
      <c r="D1700" s="68" t="s">
        <v>3158</v>
      </c>
      <c r="E1700" s="68" t="s">
        <v>3159</v>
      </c>
      <c r="F1700" s="68" t="s">
        <v>3160</v>
      </c>
      <c r="G1700" s="68" t="s">
        <v>3161</v>
      </c>
      <c r="H1700" s="68" t="s">
        <v>1586</v>
      </c>
    </row>
    <row r="1701" spans="1:8" ht="17.25">
      <c r="A1701" s="1"/>
      <c r="B1701" s="1562" t="s">
        <v>1587</v>
      </c>
      <c r="C1701" s="58" t="s">
        <v>558</v>
      </c>
      <c r="D1701" s="41">
        <v>0.06</v>
      </c>
      <c r="E1701" s="55" t="s">
        <v>1589</v>
      </c>
      <c r="F1701" s="107">
        <f>mason</f>
        <v>1330</v>
      </c>
      <c r="G1701" s="107">
        <f>FLOOR(D1701*F1701,0.01)</f>
        <v>79.8</v>
      </c>
      <c r="H1701" s="108"/>
    </row>
    <row r="1702" spans="1:8" ht="17.25">
      <c r="A1702" s="1"/>
      <c r="B1702" s="1604"/>
      <c r="C1702" s="56" t="s">
        <v>1530</v>
      </c>
      <c r="D1702" s="49">
        <v>6.0000000000000001E-3</v>
      </c>
      <c r="E1702" s="56" t="s">
        <v>1589</v>
      </c>
      <c r="F1702" s="63">
        <f>'update Rate'!F5</f>
        <v>415</v>
      </c>
      <c r="G1702" s="63">
        <f>FLOOR(D1702*F1702,0.01)</f>
        <v>2.4900000000000002</v>
      </c>
      <c r="H1702" s="123">
        <f>SUM(G1701+G1702)</f>
        <v>82.289999999999992</v>
      </c>
    </row>
    <row r="1703" spans="1:8" ht="31.5">
      <c r="A1703" s="1"/>
      <c r="B1703" s="1565"/>
      <c r="C1703" s="60" t="s">
        <v>1227</v>
      </c>
      <c r="D1703" s="42">
        <v>1</v>
      </c>
      <c r="E1703" s="53" t="s">
        <v>2992</v>
      </c>
      <c r="F1703" s="109">
        <f>giwire24</f>
        <v>312</v>
      </c>
      <c r="G1703" s="109">
        <f>FLOOR(D1703*F1703,0.01)</f>
        <v>312</v>
      </c>
      <c r="H1703" s="86"/>
    </row>
    <row r="1704" spans="1:8" ht="17.25">
      <c r="A1704" s="1"/>
      <c r="B1704" s="1565"/>
      <c r="C1704" s="53" t="s">
        <v>1226</v>
      </c>
      <c r="D1704" s="42">
        <v>4.05</v>
      </c>
      <c r="E1704" s="54" t="s">
        <v>2773</v>
      </c>
      <c r="F1704" s="109">
        <f>'update Rate'!$O$139</f>
        <v>55.76</v>
      </c>
      <c r="G1704" s="109">
        <f>FLOOR(D1704*F1704,0.01)</f>
        <v>225.82</v>
      </c>
      <c r="H1704" s="86"/>
    </row>
    <row r="1705" spans="1:8" ht="15.75">
      <c r="A1705" s="1"/>
      <c r="B1705" s="1566"/>
      <c r="C1705" s="56" t="s">
        <v>2051</v>
      </c>
      <c r="D1705" s="59" t="s">
        <v>2993</v>
      </c>
      <c r="E1705" s="56" t="s">
        <v>2995</v>
      </c>
      <c r="F1705" s="63"/>
      <c r="G1705" s="63">
        <v>15</v>
      </c>
      <c r="H1705" s="123">
        <f>SUM(G1703:G1705)</f>
        <v>552.81999999999994</v>
      </c>
    </row>
    <row r="1706" spans="1:8" ht="15.75">
      <c r="A1706" s="1"/>
      <c r="B1706" s="1"/>
      <c r="C1706" s="1"/>
      <c r="D1706" s="1"/>
      <c r="E1706" s="1"/>
      <c r="F1706" s="40" t="s">
        <v>1590</v>
      </c>
      <c r="G1706" s="40"/>
      <c r="H1706" s="63">
        <f>SUM(H1705,H1702)</f>
        <v>635.1099999999999</v>
      </c>
    </row>
    <row r="1707" spans="1:8" ht="15.75">
      <c r="A1707" s="1"/>
      <c r="B1707" s="1" t="s">
        <v>1592</v>
      </c>
      <c r="C1707" s="1"/>
      <c r="D1707" s="1"/>
      <c r="E1707" s="1"/>
      <c r="F1707" s="40" t="s">
        <v>1571</v>
      </c>
      <c r="G1707" s="40"/>
      <c r="H1707" s="99">
        <f>FLOOR(H1706*0.15,0.01)</f>
        <v>95.26</v>
      </c>
    </row>
    <row r="1708" spans="1:8" ht="15.75">
      <c r="B1708" s="140">
        <f>+H1708</f>
        <v>730.36999999999989</v>
      </c>
      <c r="C1708" s="27" t="s">
        <v>3197</v>
      </c>
      <c r="D1708" s="99">
        <f>INT(B1708/B1709*100)/100</f>
        <v>730.37</v>
      </c>
      <c r="E1708" s="1" t="s">
        <v>3198</v>
      </c>
      <c r="F1708" s="40" t="s">
        <v>1593</v>
      </c>
      <c r="G1708" s="40"/>
      <c r="H1708" s="99">
        <f>SUM(H1706:H1707)</f>
        <v>730.36999999999989</v>
      </c>
    </row>
    <row r="1709" spans="1:8" ht="16.5">
      <c r="A1709" s="1"/>
      <c r="B1709" s="88">
        <v>1</v>
      </c>
      <c r="C1709" s="1"/>
      <c r="D1709" s="1"/>
      <c r="E1709" s="1"/>
      <c r="F1709" s="1"/>
      <c r="G1709" s="1"/>
      <c r="H1709" s="1"/>
    </row>
    <row r="1710" spans="1:8" ht="15.75">
      <c r="A1710" s="27"/>
      <c r="B1710" s="141"/>
      <c r="C1710" s="1"/>
      <c r="D1710" s="1"/>
      <c r="E1710" s="1"/>
      <c r="F1710" s="40"/>
      <c r="G1710" s="40"/>
      <c r="H1710" s="141"/>
    </row>
    <row r="1711" spans="1:8" ht="19.5">
      <c r="A1711" s="262">
        <f>A1698+1</f>
        <v>99</v>
      </c>
      <c r="B1711" s="1588" t="s">
        <v>1465</v>
      </c>
      <c r="C1711" s="1567"/>
      <c r="D1711" s="1567"/>
      <c r="E1711" s="1567"/>
      <c r="F1711" s="1567"/>
      <c r="G1711" s="1567"/>
      <c r="H1711" s="1567"/>
    </row>
    <row r="1712" spans="1:8" ht="15.75">
      <c r="A1712" s="588" t="s">
        <v>4045</v>
      </c>
      <c r="B1712" s="1560" t="s">
        <v>2464</v>
      </c>
      <c r="C1712" s="1561"/>
      <c r="D1712" s="1561"/>
      <c r="E1712" s="1561"/>
      <c r="F1712" s="1561"/>
      <c r="G1712" s="1561"/>
      <c r="H1712" s="1561"/>
    </row>
    <row r="1713" spans="1:8" ht="31.5">
      <c r="A1713" s="1"/>
      <c r="B1713" s="68" t="s">
        <v>3156</v>
      </c>
      <c r="C1713" s="68" t="s">
        <v>3157</v>
      </c>
      <c r="D1713" s="68" t="s">
        <v>3158</v>
      </c>
      <c r="E1713" s="68" t="s">
        <v>3159</v>
      </c>
      <c r="F1713" s="68" t="s">
        <v>3160</v>
      </c>
      <c r="G1713" s="68" t="s">
        <v>3161</v>
      </c>
      <c r="H1713" s="68" t="s">
        <v>1586</v>
      </c>
    </row>
    <row r="1714" spans="1:8" ht="17.25">
      <c r="A1714" s="1"/>
      <c r="B1714" s="1562" t="s">
        <v>1587</v>
      </c>
      <c r="C1714" s="58" t="s">
        <v>558</v>
      </c>
      <c r="D1714" s="41">
        <v>0.06</v>
      </c>
      <c r="E1714" s="55" t="s">
        <v>1589</v>
      </c>
      <c r="F1714" s="107">
        <f>'update Rate'!O6</f>
        <v>1330</v>
      </c>
      <c r="G1714" s="107">
        <f>FLOOR(D1714*F1714,0.01)</f>
        <v>79.8</v>
      </c>
      <c r="H1714" s="108"/>
    </row>
    <row r="1715" spans="1:8" ht="17.25">
      <c r="A1715" s="1"/>
      <c r="B1715" s="1563"/>
      <c r="C1715" s="56" t="s">
        <v>1530</v>
      </c>
      <c r="D1715" s="49">
        <v>6.0000000000000001E-3</v>
      </c>
      <c r="E1715" s="56" t="s">
        <v>1589</v>
      </c>
      <c r="F1715" s="109">
        <f>'update Rate'!O5</f>
        <v>1000</v>
      </c>
      <c r="G1715" s="63">
        <f>FLOOR(D1715*F1715,0.01)</f>
        <v>6</v>
      </c>
      <c r="H1715" s="121">
        <f>SUM(G1714+G1715)</f>
        <v>85.8</v>
      </c>
    </row>
    <row r="1716" spans="1:8" ht="17.25">
      <c r="A1716" s="1"/>
      <c r="B1716" s="1564" t="s">
        <v>2185</v>
      </c>
      <c r="C1716" s="55" t="s">
        <v>869</v>
      </c>
      <c r="D1716" s="41">
        <v>1</v>
      </c>
      <c r="E1716" s="55" t="s">
        <v>2992</v>
      </c>
      <c r="F1716" s="110">
        <f>glass4</f>
        <v>742.44</v>
      </c>
      <c r="G1716" s="109">
        <f>FLOOR(D1716*F1716,0.01)</f>
        <v>742.44</v>
      </c>
      <c r="H1716" s="84"/>
    </row>
    <row r="1717" spans="1:8" ht="17.25">
      <c r="A1717" s="1"/>
      <c r="B1717" s="1586"/>
      <c r="C1717" s="61" t="s">
        <v>1464</v>
      </c>
      <c r="D1717" s="42">
        <v>4.05</v>
      </c>
      <c r="E1717" s="54" t="s">
        <v>2773</v>
      </c>
      <c r="F1717" s="109">
        <f>'update Rate'!$O$139</f>
        <v>55.76</v>
      </c>
      <c r="G1717" s="109">
        <f>FLOOR(D1717*F1717,0.01)</f>
        <v>225.82</v>
      </c>
      <c r="H1717" s="9"/>
    </row>
    <row r="1718" spans="1:8" ht="15.75">
      <c r="A1718" s="1"/>
      <c r="B1718" s="1563"/>
      <c r="C1718" s="56" t="s">
        <v>2133</v>
      </c>
      <c r="D1718" s="56" t="s">
        <v>72</v>
      </c>
      <c r="E1718" s="56" t="s">
        <v>2995</v>
      </c>
      <c r="F1718" s="63"/>
      <c r="G1718" s="63">
        <v>15</v>
      </c>
      <c r="H1718" s="123">
        <f>SUM(G1716:G1718)</f>
        <v>983.26</v>
      </c>
    </row>
    <row r="1719" spans="1:8" ht="15.75">
      <c r="A1719" s="1"/>
      <c r="B1719" s="1"/>
      <c r="C1719" s="1"/>
      <c r="D1719" s="1"/>
      <c r="E1719" s="1"/>
      <c r="F1719" s="40" t="s">
        <v>1590</v>
      </c>
      <c r="G1719" s="40"/>
      <c r="H1719" s="63">
        <f>SUM(H1715:H1718)</f>
        <v>1069.06</v>
      </c>
    </row>
    <row r="1720" spans="1:8" ht="15.75">
      <c r="A1720" s="1"/>
      <c r="B1720" s="1" t="s">
        <v>1592</v>
      </c>
      <c r="C1720" s="1"/>
      <c r="D1720" s="1"/>
      <c r="E1720" s="1"/>
      <c r="F1720" s="40" t="s">
        <v>1571</v>
      </c>
      <c r="G1720" s="40"/>
      <c r="H1720" s="99">
        <f>FLOOR(H1719*0.15,0.01)</f>
        <v>160.35</v>
      </c>
    </row>
    <row r="1721" spans="1:8" ht="15.75">
      <c r="A1721" s="27" t="s">
        <v>3197</v>
      </c>
      <c r="B1721" s="99">
        <f>+H1721</f>
        <v>1229.4099999999999</v>
      </c>
      <c r="C1721" s="1" t="s">
        <v>3198</v>
      </c>
      <c r="D1721" s="1"/>
      <c r="E1721" s="1"/>
      <c r="F1721" s="40" t="s">
        <v>1593</v>
      </c>
      <c r="G1721" s="40"/>
      <c r="H1721" s="99">
        <f>SUM(H1719:H1720)</f>
        <v>1229.4099999999999</v>
      </c>
    </row>
    <row r="1722" spans="1:8" ht="15.75">
      <c r="A1722" s="27"/>
      <c r="B1722" s="141"/>
      <c r="C1722" s="1"/>
      <c r="D1722" s="1"/>
      <c r="E1722" s="1"/>
      <c r="F1722" s="40"/>
      <c r="G1722" s="40"/>
      <c r="H1722" s="141"/>
    </row>
    <row r="1723" spans="1:8" ht="15.75">
      <c r="A1723" s="27"/>
      <c r="B1723" s="141"/>
      <c r="C1723" s="1"/>
      <c r="D1723" s="1"/>
      <c r="E1723" s="1"/>
      <c r="F1723" s="40"/>
      <c r="G1723" s="40"/>
      <c r="H1723" s="141"/>
    </row>
    <row r="1724" spans="1:8" ht="15.75">
      <c r="A1724" s="27"/>
      <c r="B1724" s="141"/>
      <c r="C1724" s="1"/>
      <c r="D1724" s="1"/>
      <c r="E1724" s="1"/>
      <c r="F1724" s="40"/>
      <c r="G1724" s="40"/>
      <c r="H1724" s="141"/>
    </row>
    <row r="1725" spans="1:8" ht="15">
      <c r="A1725" s="1"/>
      <c r="B1725" s="1"/>
      <c r="C1725" s="1"/>
      <c r="D1725" s="1"/>
      <c r="E1725" s="1"/>
      <c r="F1725" s="1"/>
      <c r="G1725" s="1"/>
      <c r="H1725" s="1"/>
    </row>
    <row r="1726" spans="1:8" ht="19.5">
      <c r="A1726" s="262">
        <f>+A1711+1</f>
        <v>100</v>
      </c>
      <c r="B1726" s="1588" t="s">
        <v>3215</v>
      </c>
      <c r="C1726" s="1567"/>
      <c r="D1726" s="1567"/>
      <c r="E1726" s="1567"/>
      <c r="F1726" s="1567"/>
      <c r="G1726" s="1567"/>
      <c r="H1726" s="1567"/>
    </row>
    <row r="1727" spans="1:8" ht="15.75">
      <c r="A1727" s="588" t="s">
        <v>4045</v>
      </c>
      <c r="B1727" s="1560" t="s">
        <v>2464</v>
      </c>
      <c r="C1727" s="1561"/>
      <c r="D1727" s="1561"/>
      <c r="E1727" s="1561"/>
      <c r="F1727" s="1561"/>
      <c r="G1727" s="1561"/>
      <c r="H1727" s="1561"/>
    </row>
    <row r="1728" spans="1:8" ht="31.5">
      <c r="A1728" s="1"/>
      <c r="B1728" s="68" t="s">
        <v>3156</v>
      </c>
      <c r="C1728" s="68" t="s">
        <v>3157</v>
      </c>
      <c r="D1728" s="68" t="s">
        <v>3158</v>
      </c>
      <c r="E1728" s="68" t="s">
        <v>3159</v>
      </c>
      <c r="F1728" s="68" t="s">
        <v>3160</v>
      </c>
      <c r="G1728" s="68" t="s">
        <v>3161</v>
      </c>
      <c r="H1728" s="68" t="s">
        <v>1586</v>
      </c>
    </row>
    <row r="1729" spans="1:8" ht="17.25">
      <c r="A1729" s="1"/>
      <c r="B1729" s="1562" t="s">
        <v>1587</v>
      </c>
      <c r="C1729" s="58" t="s">
        <v>558</v>
      </c>
      <c r="D1729" s="41">
        <v>0.06</v>
      </c>
      <c r="E1729" s="55" t="s">
        <v>1589</v>
      </c>
      <c r="F1729" s="107">
        <f>'update Rate'!O6</f>
        <v>1330</v>
      </c>
      <c r="G1729" s="107">
        <f>FLOOR(D1729*F1729,0.01)</f>
        <v>79.8</v>
      </c>
      <c r="H1729" s="108"/>
    </row>
    <row r="1730" spans="1:8" ht="17.25">
      <c r="A1730" s="1"/>
      <c r="B1730" s="1563"/>
      <c r="C1730" s="56" t="s">
        <v>1530</v>
      </c>
      <c r="D1730" s="49">
        <v>6.0000000000000001E-3</v>
      </c>
      <c r="E1730" s="56" t="s">
        <v>1589</v>
      </c>
      <c r="F1730" s="109">
        <f>'update Rate'!O5</f>
        <v>1000</v>
      </c>
      <c r="G1730" s="63">
        <f>FLOOR(D1730*F1730,0.01)</f>
        <v>6</v>
      </c>
      <c r="H1730" s="121">
        <f>SUM(G1729+G1730)</f>
        <v>85.8</v>
      </c>
    </row>
    <row r="1731" spans="1:8" ht="17.25">
      <c r="A1731" s="1"/>
      <c r="B1731" s="1564" t="s">
        <v>2185</v>
      </c>
      <c r="C1731" s="53" t="s">
        <v>3216</v>
      </c>
      <c r="D1731" s="42">
        <v>1</v>
      </c>
      <c r="E1731" s="53" t="s">
        <v>2992</v>
      </c>
      <c r="F1731" s="110">
        <f>glass5</f>
        <v>850.04</v>
      </c>
      <c r="G1731" s="109">
        <f>FLOOR(D1731*F1731,0.01)</f>
        <v>850.04</v>
      </c>
      <c r="H1731" s="84"/>
    </row>
    <row r="1732" spans="1:8" ht="17.25">
      <c r="A1732" s="1"/>
      <c r="B1732" s="1586"/>
      <c r="C1732" s="61" t="s">
        <v>1464</v>
      </c>
      <c r="D1732" s="42">
        <v>4.05</v>
      </c>
      <c r="E1732" s="53" t="s">
        <v>2992</v>
      </c>
      <c r="F1732" s="109">
        <f>'update Rate'!$O$139</f>
        <v>55.76</v>
      </c>
      <c r="G1732" s="109">
        <f>FLOOR(D1732*F1732,0.01)</f>
        <v>225.82</v>
      </c>
      <c r="H1732" s="9"/>
    </row>
    <row r="1733" spans="1:8" ht="15.75">
      <c r="A1733" s="1"/>
      <c r="B1733" s="1563"/>
      <c r="C1733" s="56" t="s">
        <v>2133</v>
      </c>
      <c r="D1733" s="57" t="s">
        <v>2993</v>
      </c>
      <c r="E1733" s="56" t="s">
        <v>2995</v>
      </c>
      <c r="F1733" s="63"/>
      <c r="G1733" s="63">
        <v>15</v>
      </c>
      <c r="H1733" s="123">
        <f>SUM(G1731:G1733)</f>
        <v>1090.8599999999999</v>
      </c>
    </row>
    <row r="1734" spans="1:8" ht="15.75">
      <c r="A1734" s="1"/>
      <c r="B1734" s="1"/>
      <c r="C1734" s="1"/>
      <c r="D1734" s="1"/>
      <c r="E1734" s="1"/>
      <c r="F1734" s="40" t="s">
        <v>1590</v>
      </c>
      <c r="G1734" s="40"/>
      <c r="H1734" s="63">
        <f>SUM(H1730:H1733)</f>
        <v>1176.6599999999999</v>
      </c>
    </row>
    <row r="1735" spans="1:8" ht="15.75">
      <c r="A1735" s="1"/>
      <c r="B1735" s="1" t="s">
        <v>1592</v>
      </c>
      <c r="C1735" s="1"/>
      <c r="D1735" s="1"/>
      <c r="E1735" s="1"/>
      <c r="F1735" s="40" t="s">
        <v>1571</v>
      </c>
      <c r="G1735" s="40"/>
      <c r="H1735" s="99">
        <f>FLOOR(H1734*0.15,0.01)</f>
        <v>176.49</v>
      </c>
    </row>
    <row r="1736" spans="1:8" ht="15.75">
      <c r="A1736" s="27" t="s">
        <v>3197</v>
      </c>
      <c r="B1736" s="99">
        <f>+H1736</f>
        <v>1353.1499999999999</v>
      </c>
      <c r="C1736" s="1" t="s">
        <v>3198</v>
      </c>
      <c r="D1736" s="1"/>
      <c r="E1736" s="1"/>
      <c r="F1736" s="40" t="s">
        <v>1593</v>
      </c>
      <c r="G1736" s="40"/>
      <c r="H1736" s="99">
        <f>SUM(H1734:H1735)</f>
        <v>1353.1499999999999</v>
      </c>
    </row>
    <row r="1737" spans="1:8" ht="15.75">
      <c r="A1737" s="27"/>
      <c r="B1737" s="141"/>
      <c r="C1737" s="1"/>
      <c r="D1737" s="1"/>
      <c r="E1737" s="1"/>
      <c r="F1737" s="40"/>
      <c r="G1737" s="40"/>
      <c r="H1737" s="141"/>
    </row>
    <row r="1738" spans="1:8" ht="15.75">
      <c r="A1738" s="27"/>
      <c r="B1738" s="141"/>
      <c r="C1738" s="1"/>
      <c r="D1738" s="1"/>
      <c r="E1738" s="1"/>
      <c r="F1738" s="40"/>
      <c r="G1738" s="40"/>
      <c r="H1738" s="141"/>
    </row>
    <row r="1739" spans="1:8" ht="15.75">
      <c r="A1739" s="27"/>
      <c r="B1739" s="141"/>
      <c r="C1739" s="1"/>
      <c r="D1739" s="1"/>
      <c r="E1739" s="1"/>
      <c r="F1739" s="40"/>
      <c r="G1739" s="40"/>
      <c r="H1739" s="141"/>
    </row>
    <row r="1740" spans="1:8" ht="15">
      <c r="A1740" s="1"/>
      <c r="B1740" s="1"/>
      <c r="C1740" s="1"/>
      <c r="D1740" s="1"/>
      <c r="E1740" s="1"/>
      <c r="F1740" s="1"/>
      <c r="G1740" s="1"/>
      <c r="H1740" s="1"/>
    </row>
    <row r="1741" spans="1:8" ht="19.5">
      <c r="A1741" s="262">
        <f>A1726+1</f>
        <v>101</v>
      </c>
      <c r="B1741" s="1588" t="s">
        <v>933</v>
      </c>
      <c r="C1741" s="1567"/>
      <c r="D1741" s="1567"/>
      <c r="E1741" s="1567"/>
      <c r="F1741" s="1567"/>
      <c r="G1741" s="1567"/>
      <c r="H1741" s="1567"/>
    </row>
    <row r="1742" spans="1:8" ht="15">
      <c r="A1742" s="15" t="s">
        <v>2902</v>
      </c>
      <c r="B1742" s="1560" t="s">
        <v>2464</v>
      </c>
      <c r="C1742" s="1561"/>
      <c r="D1742" s="1561"/>
      <c r="E1742" s="1561"/>
      <c r="F1742" s="1561"/>
      <c r="G1742" s="1561"/>
      <c r="H1742" s="1561"/>
    </row>
    <row r="1743" spans="1:8" ht="31.5">
      <c r="A1743" s="1"/>
      <c r="B1743" s="68" t="s">
        <v>3156</v>
      </c>
      <c r="C1743" s="68" t="s">
        <v>3157</v>
      </c>
      <c r="D1743" s="68" t="s">
        <v>3158</v>
      </c>
      <c r="E1743" s="68" t="s">
        <v>3159</v>
      </c>
      <c r="F1743" s="68" t="s">
        <v>3160</v>
      </c>
      <c r="G1743" s="68" t="s">
        <v>3161</v>
      </c>
      <c r="H1743" s="68" t="s">
        <v>1586</v>
      </c>
    </row>
    <row r="1744" spans="1:8" ht="17.25">
      <c r="A1744" s="1"/>
      <c r="B1744" s="1562" t="s">
        <v>1587</v>
      </c>
      <c r="C1744" s="58" t="s">
        <v>558</v>
      </c>
      <c r="D1744" s="41">
        <v>0.06</v>
      </c>
      <c r="E1744" s="55" t="s">
        <v>1589</v>
      </c>
      <c r="F1744" s="107">
        <f>'update Rate'!O6</f>
        <v>1330</v>
      </c>
      <c r="G1744" s="107">
        <f>FLOOR(D1744*F1744,0.01)</f>
        <v>79.8</v>
      </c>
      <c r="H1744" s="108"/>
    </row>
    <row r="1745" spans="1:8" ht="17.25">
      <c r="A1745" s="1"/>
      <c r="B1745" s="1563"/>
      <c r="C1745" s="56" t="s">
        <v>1530</v>
      </c>
      <c r="D1745" s="49">
        <v>6.0000000000000001E-3</v>
      </c>
      <c r="E1745" s="56" t="s">
        <v>1589</v>
      </c>
      <c r="F1745" s="109">
        <f>'update Rate'!O5</f>
        <v>1000</v>
      </c>
      <c r="G1745" s="63">
        <f>FLOOR(D1745*F1745,0.01)</f>
        <v>6</v>
      </c>
      <c r="H1745" s="121">
        <f>SUM(G1744+G1745)</f>
        <v>85.8</v>
      </c>
    </row>
    <row r="1746" spans="1:8" ht="17.25">
      <c r="A1746" s="1"/>
      <c r="B1746" s="1564" t="s">
        <v>2185</v>
      </c>
      <c r="C1746" s="55" t="s">
        <v>934</v>
      </c>
      <c r="D1746" s="41">
        <v>1.05</v>
      </c>
      <c r="E1746" s="55" t="s">
        <v>2992</v>
      </c>
      <c r="F1746" s="110">
        <f>+'update Rate'!O70</f>
        <v>301.28000000000003</v>
      </c>
      <c r="G1746" s="109">
        <f>FLOOR(D1746*F1746,0.01)</f>
        <v>316.34000000000003</v>
      </c>
      <c r="H1746" s="84"/>
    </row>
    <row r="1747" spans="1:8" ht="17.25">
      <c r="A1747" s="1"/>
      <c r="B1747" s="1586"/>
      <c r="C1747" s="61" t="s">
        <v>1464</v>
      </c>
      <c r="D1747" s="42">
        <v>4.05</v>
      </c>
      <c r="E1747" s="53" t="s">
        <v>2773</v>
      </c>
      <c r="F1747" s="109">
        <f>'update Rate'!$O$139</f>
        <v>55.76</v>
      </c>
      <c r="G1747" s="109">
        <f>FLOOR(D1747*F1747,0.01)</f>
        <v>225.82</v>
      </c>
      <c r="H1747" s="9"/>
    </row>
    <row r="1748" spans="1:8" ht="15.75">
      <c r="A1748" s="1"/>
      <c r="B1748" s="1563"/>
      <c r="C1748" s="56" t="s">
        <v>2133</v>
      </c>
      <c r="D1748" s="59" t="s">
        <v>2993</v>
      </c>
      <c r="E1748" s="56" t="s">
        <v>2995</v>
      </c>
      <c r="F1748" s="63"/>
      <c r="G1748" s="63">
        <v>15</v>
      </c>
      <c r="H1748" s="123">
        <f>SUM(G1746:G1748)</f>
        <v>557.16000000000008</v>
      </c>
    </row>
    <row r="1749" spans="1:8" ht="15.75">
      <c r="A1749" s="1"/>
      <c r="B1749" s="1"/>
      <c r="C1749" s="1"/>
      <c r="D1749" s="1"/>
      <c r="E1749" s="1"/>
      <c r="F1749" s="40" t="s">
        <v>1590</v>
      </c>
      <c r="G1749" s="40"/>
      <c r="H1749" s="63">
        <f>SUM(H1745:H1748)</f>
        <v>642.96</v>
      </c>
    </row>
    <row r="1750" spans="1:8" ht="15.75">
      <c r="A1750" s="1"/>
      <c r="B1750" s="1" t="s">
        <v>1592</v>
      </c>
      <c r="C1750" s="1"/>
      <c r="D1750" s="1"/>
      <c r="E1750" s="1"/>
      <c r="F1750" s="40" t="s">
        <v>1571</v>
      </c>
      <c r="G1750" s="40"/>
      <c r="H1750" s="99">
        <f>FLOOR(H1749*0.15,0.01)</f>
        <v>96.44</v>
      </c>
    </row>
    <row r="1751" spans="1:8" ht="15.75">
      <c r="A1751" s="27" t="s">
        <v>3197</v>
      </c>
      <c r="B1751" s="99">
        <f>+H1751</f>
        <v>739.40000000000009</v>
      </c>
      <c r="C1751" s="1" t="s">
        <v>3198</v>
      </c>
      <c r="D1751" s="1"/>
      <c r="E1751" s="1"/>
      <c r="F1751" s="40" t="s">
        <v>1593</v>
      </c>
      <c r="G1751" s="40"/>
      <c r="H1751" s="99">
        <f>SUM(H1749:H1750)</f>
        <v>739.40000000000009</v>
      </c>
    </row>
    <row r="1752" spans="1:8" ht="15">
      <c r="A1752" s="1"/>
      <c r="B1752" s="1"/>
      <c r="C1752" s="1"/>
      <c r="D1752" s="1"/>
      <c r="E1752" s="1"/>
      <c r="F1752" s="1"/>
      <c r="G1752" s="1"/>
      <c r="H1752" s="1"/>
    </row>
    <row r="1753" spans="1:8" ht="19.5">
      <c r="A1753" s="262">
        <f>A1741+1</f>
        <v>102</v>
      </c>
      <c r="B1753" s="1567" t="s">
        <v>3977</v>
      </c>
      <c r="C1753" s="1567"/>
      <c r="D1753" s="1567"/>
      <c r="E1753" s="1567"/>
      <c r="F1753" s="1567"/>
      <c r="G1753" s="1567"/>
      <c r="H1753" s="1567"/>
    </row>
    <row r="1754" spans="1:8" ht="15.75">
      <c r="A1754" s="588"/>
      <c r="B1754" s="1568" t="s">
        <v>2732</v>
      </c>
      <c r="C1754" s="1568"/>
      <c r="D1754" s="1568"/>
      <c r="E1754" s="1568"/>
      <c r="F1754" s="1568"/>
      <c r="G1754" s="1568"/>
      <c r="H1754" s="1568"/>
    </row>
    <row r="1755" spans="1:8" ht="31.5">
      <c r="A1755" s="1"/>
      <c r="B1755" s="68" t="s">
        <v>3156</v>
      </c>
      <c r="C1755" s="68" t="s">
        <v>3157</v>
      </c>
      <c r="D1755" s="68" t="s">
        <v>3158</v>
      </c>
      <c r="E1755" s="68" t="s">
        <v>3159</v>
      </c>
      <c r="F1755" s="68" t="s">
        <v>3160</v>
      </c>
      <c r="G1755" s="68" t="s">
        <v>3161</v>
      </c>
      <c r="H1755" s="68" t="s">
        <v>1586</v>
      </c>
    </row>
    <row r="1756" spans="1:8" ht="17.25">
      <c r="A1756" s="1"/>
      <c r="B1756" s="58" t="s">
        <v>1587</v>
      </c>
      <c r="C1756" s="58" t="s">
        <v>2733</v>
      </c>
      <c r="D1756" s="41">
        <v>0.06</v>
      </c>
      <c r="E1756" s="55" t="s">
        <v>1589</v>
      </c>
      <c r="F1756" s="107">
        <f>mason</f>
        <v>1330</v>
      </c>
      <c r="G1756" s="107">
        <f>FLOOR(D1756*F1756,0.01)</f>
        <v>79.8</v>
      </c>
      <c r="H1756" s="107"/>
    </row>
    <row r="1757" spans="1:8" ht="17.25">
      <c r="A1757" s="1"/>
      <c r="B1757" s="62"/>
      <c r="C1757" s="53" t="s">
        <v>2048</v>
      </c>
      <c r="D1757" s="52">
        <v>6.0000000000000001E-3</v>
      </c>
      <c r="E1757" s="53" t="s">
        <v>1589</v>
      </c>
      <c r="F1757" s="63">
        <f>'update Rate'!F5</f>
        <v>415</v>
      </c>
      <c r="G1757" s="122">
        <f>FLOOR(D1757*F1757,0.01)</f>
        <v>2.4900000000000002</v>
      </c>
      <c r="H1757" s="122">
        <f>SUM(G1756:G1757)</f>
        <v>82.289999999999992</v>
      </c>
    </row>
    <row r="1758" spans="1:8" ht="63">
      <c r="A1758" s="1"/>
      <c r="B1758" s="1569" t="s">
        <v>2185</v>
      </c>
      <c r="C1758" s="196" t="s">
        <v>3978</v>
      </c>
      <c r="D1758" s="41">
        <v>1.05</v>
      </c>
      <c r="E1758" s="55" t="s">
        <v>2992</v>
      </c>
      <c r="F1758" s="152">
        <f>'update Rate'!O86</f>
        <v>484.2</v>
      </c>
      <c r="G1758" s="152">
        <f>FLOOR(D1758*F1758,0.01)</f>
        <v>508.41</v>
      </c>
      <c r="H1758" s="197"/>
    </row>
    <row r="1759" spans="1:8" ht="17.25">
      <c r="A1759" s="1"/>
      <c r="B1759" s="1570"/>
      <c r="C1759" s="60" t="s">
        <v>1226</v>
      </c>
      <c r="D1759" s="42">
        <v>4.05</v>
      </c>
      <c r="E1759" s="54" t="s">
        <v>2773</v>
      </c>
      <c r="F1759" s="153">
        <f>'update Rate'!O139</f>
        <v>55.76</v>
      </c>
      <c r="G1759" s="153">
        <f>FLOOR(D1759*F1759,0.01)</f>
        <v>225.82</v>
      </c>
      <c r="H1759" s="197"/>
    </row>
    <row r="1760" spans="1:8" ht="31.5">
      <c r="A1760" s="1"/>
      <c r="B1760" s="1571"/>
      <c r="C1760" s="198" t="s">
        <v>1707</v>
      </c>
      <c r="D1760" s="43" t="s">
        <v>399</v>
      </c>
      <c r="E1760" s="199" t="s">
        <v>2993</v>
      </c>
      <c r="F1760" s="43" t="s">
        <v>399</v>
      </c>
      <c r="G1760" s="155">
        <v>30</v>
      </c>
      <c r="H1760" s="63">
        <f>SUM(G1758:G1760)</f>
        <v>764.23</v>
      </c>
    </row>
    <row r="1761" spans="1:8" ht="15.75">
      <c r="A1761" s="1"/>
      <c r="B1761" s="1"/>
      <c r="C1761" s="1"/>
      <c r="D1761" s="1"/>
      <c r="E1761" s="1"/>
      <c r="F1761" s="40" t="s">
        <v>1590</v>
      </c>
      <c r="G1761" s="40"/>
      <c r="H1761" s="99">
        <f>SUM(H1757:H1760)</f>
        <v>846.52</v>
      </c>
    </row>
    <row r="1762" spans="1:8" ht="15.75">
      <c r="A1762" s="1"/>
      <c r="B1762" s="1" t="s">
        <v>1592</v>
      </c>
      <c r="C1762" s="1"/>
      <c r="D1762" s="1"/>
      <c r="E1762" s="1"/>
      <c r="F1762" s="40" t="s">
        <v>1571</v>
      </c>
      <c r="G1762" s="40"/>
      <c r="H1762" s="99">
        <f>FLOOR(H1761*0.15,0.01)</f>
        <v>126.97</v>
      </c>
    </row>
    <row r="1763" spans="1:8" ht="17.25">
      <c r="A1763" s="27" t="s">
        <v>3197</v>
      </c>
      <c r="B1763" s="99">
        <f>+H1763</f>
        <v>973.49</v>
      </c>
      <c r="C1763" s="1" t="s">
        <v>3198</v>
      </c>
      <c r="D1763" s="143"/>
      <c r="E1763" s="1"/>
      <c r="F1763" s="40" t="s">
        <v>1593</v>
      </c>
      <c r="G1763" s="40"/>
      <c r="H1763" s="99">
        <f>SUM(H1761:H1762)</f>
        <v>973.49</v>
      </c>
    </row>
    <row r="1764" spans="1:8" ht="16.5">
      <c r="A1764" s="1"/>
      <c r="B1764" s="88"/>
      <c r="C1764" s="1"/>
      <c r="D1764" s="1"/>
      <c r="E1764" s="1"/>
      <c r="F1764" s="1"/>
      <c r="G1764" s="1"/>
      <c r="H1764" s="1"/>
    </row>
    <row r="1765" spans="1:8" ht="16.5">
      <c r="A1765" s="1"/>
      <c r="B1765" s="88"/>
      <c r="C1765" s="1"/>
      <c r="D1765" s="1"/>
      <c r="E1765" s="1"/>
      <c r="F1765" s="1"/>
      <c r="G1765" s="1"/>
      <c r="H1765" s="1"/>
    </row>
    <row r="1766" spans="1:8" ht="16.5">
      <c r="A1766" s="1"/>
      <c r="B1766" s="88"/>
      <c r="C1766" s="1"/>
      <c r="D1766" s="1"/>
      <c r="E1766" s="1"/>
      <c r="F1766" s="1"/>
      <c r="G1766" s="1"/>
      <c r="H1766" s="1"/>
    </row>
    <row r="1767" spans="1:8" ht="19.5">
      <c r="A1767" s="262">
        <f>A1753+1</f>
        <v>103</v>
      </c>
      <c r="B1767" s="1567" t="s">
        <v>2730</v>
      </c>
      <c r="C1767" s="1567"/>
      <c r="D1767" s="1567"/>
      <c r="E1767" s="1567"/>
      <c r="F1767" s="1567"/>
      <c r="G1767" s="1567"/>
      <c r="H1767" s="1567"/>
    </row>
    <row r="1768" spans="1:8" ht="19.5">
      <c r="A1768" s="15"/>
      <c r="B1768" s="1567" t="s">
        <v>2731</v>
      </c>
      <c r="C1768" s="1567"/>
      <c r="D1768" s="1567"/>
      <c r="E1768" s="1567"/>
      <c r="F1768" s="1567"/>
      <c r="G1768" s="1567"/>
      <c r="H1768" s="1567"/>
    </row>
    <row r="1769" spans="1:8" ht="15">
      <c r="A1769" s="195"/>
      <c r="B1769" s="1568" t="s">
        <v>2732</v>
      </c>
      <c r="C1769" s="1568"/>
      <c r="D1769" s="1568"/>
      <c r="E1769" s="1568"/>
      <c r="F1769" s="1568"/>
      <c r="G1769" s="1568"/>
      <c r="H1769" s="1568"/>
    </row>
    <row r="1770" spans="1:8" ht="31.5">
      <c r="A1770" s="1"/>
      <c r="B1770" s="68" t="s">
        <v>3156</v>
      </c>
      <c r="C1770" s="68" t="s">
        <v>3157</v>
      </c>
      <c r="D1770" s="68" t="s">
        <v>3158</v>
      </c>
      <c r="E1770" s="68" t="s">
        <v>3159</v>
      </c>
      <c r="F1770" s="68" t="s">
        <v>3160</v>
      </c>
      <c r="G1770" s="68" t="s">
        <v>3161</v>
      </c>
      <c r="H1770" s="68" t="s">
        <v>1586</v>
      </c>
    </row>
    <row r="1771" spans="1:8" ht="17.25">
      <c r="A1771" s="1"/>
      <c r="B1771" s="58" t="s">
        <v>1587</v>
      </c>
      <c r="C1771" s="58" t="s">
        <v>2733</v>
      </c>
      <c r="D1771" s="41">
        <v>0.06</v>
      </c>
      <c r="E1771" s="55" t="s">
        <v>1589</v>
      </c>
      <c r="F1771" s="107">
        <f>mason</f>
        <v>1330</v>
      </c>
      <c r="G1771" s="107">
        <f>FLOOR(D1771*F1771,0.01)</f>
        <v>79.8</v>
      </c>
      <c r="H1771" s="107"/>
    </row>
    <row r="1772" spans="1:8" ht="17.25">
      <c r="A1772" s="1"/>
      <c r="B1772" s="62"/>
      <c r="C1772" s="53" t="s">
        <v>2048</v>
      </c>
      <c r="D1772" s="52">
        <v>6.0000000000000001E-3</v>
      </c>
      <c r="E1772" s="53" t="s">
        <v>1589</v>
      </c>
      <c r="F1772" s="63">
        <f>'update Rate'!F5</f>
        <v>415</v>
      </c>
      <c r="G1772" s="122">
        <f>FLOOR(D1772*F1772,0.01)</f>
        <v>2.4900000000000002</v>
      </c>
      <c r="H1772" s="122">
        <f>SUM(G1771:G1772)</f>
        <v>82.289999999999992</v>
      </c>
    </row>
    <row r="1773" spans="1:8" ht="31.5">
      <c r="A1773" s="1"/>
      <c r="B1773" s="1569" t="s">
        <v>2185</v>
      </c>
      <c r="C1773" s="196" t="s">
        <v>400</v>
      </c>
      <c r="D1773" s="41">
        <v>1.05</v>
      </c>
      <c r="E1773" s="55" t="s">
        <v>2992</v>
      </c>
      <c r="F1773" s="152">
        <f>Tikply4</f>
        <v>688.64</v>
      </c>
      <c r="G1773" s="152">
        <f>FLOOR(D1773*F1773,0.01)</f>
        <v>723.07</v>
      </c>
      <c r="H1773" s="197"/>
    </row>
    <row r="1774" spans="1:8" ht="16.5">
      <c r="A1774" s="1"/>
      <c r="B1774" s="1570"/>
      <c r="C1774" s="60" t="s">
        <v>398</v>
      </c>
      <c r="D1774" s="42" t="s">
        <v>399</v>
      </c>
      <c r="E1774" s="61" t="s">
        <v>2993</v>
      </c>
      <c r="F1774" s="42" t="s">
        <v>399</v>
      </c>
      <c r="G1774" s="153">
        <v>65</v>
      </c>
      <c r="H1774" s="197"/>
    </row>
    <row r="1775" spans="1:8" ht="16.5">
      <c r="A1775" s="1"/>
      <c r="B1775" s="1571"/>
      <c r="C1775" s="198" t="s">
        <v>2133</v>
      </c>
      <c r="D1775" s="43" t="s">
        <v>399</v>
      </c>
      <c r="E1775" s="199" t="s">
        <v>2993</v>
      </c>
      <c r="F1775" s="43" t="s">
        <v>399</v>
      </c>
      <c r="G1775" s="155">
        <v>15</v>
      </c>
      <c r="H1775" s="63">
        <f>SUM(G1773:G1775)</f>
        <v>803.07</v>
      </c>
    </row>
    <row r="1776" spans="1:8" ht="15.75">
      <c r="A1776" s="1"/>
      <c r="B1776" s="1"/>
      <c r="C1776" s="1"/>
      <c r="D1776" s="1"/>
      <c r="E1776" s="1"/>
      <c r="F1776" s="40" t="s">
        <v>1590</v>
      </c>
      <c r="G1776" s="40"/>
      <c r="H1776" s="99">
        <f>SUM(H1775,H1772)</f>
        <v>885.36</v>
      </c>
    </row>
    <row r="1777" spans="1:8" ht="15.75">
      <c r="A1777" s="1"/>
      <c r="B1777" s="1" t="s">
        <v>1592</v>
      </c>
      <c r="C1777" s="1"/>
      <c r="D1777" s="1"/>
      <c r="E1777" s="1"/>
      <c r="F1777" s="40" t="s">
        <v>1571</v>
      </c>
      <c r="G1777" s="40"/>
      <c r="H1777" s="99">
        <f>FLOOR(H1776*0.15,0.01)</f>
        <v>132.80000000000001</v>
      </c>
    </row>
    <row r="1778" spans="1:8" ht="17.25">
      <c r="A1778" s="27" t="s">
        <v>3197</v>
      </c>
      <c r="B1778" s="99">
        <f>+H1778</f>
        <v>1018.1600000000001</v>
      </c>
      <c r="C1778" s="1" t="s">
        <v>3198</v>
      </c>
      <c r="D1778" s="143"/>
      <c r="E1778" s="1"/>
      <c r="F1778" s="40" t="s">
        <v>1593</v>
      </c>
      <c r="G1778" s="40"/>
      <c r="H1778" s="99">
        <f>SUM(H1776:H1777)</f>
        <v>1018.1600000000001</v>
      </c>
    </row>
    <row r="1779" spans="1:8" ht="16.5">
      <c r="A1779" s="1"/>
      <c r="B1779" s="88"/>
      <c r="C1779" s="1"/>
      <c r="D1779" s="1"/>
      <c r="E1779" s="1"/>
      <c r="F1779" s="1"/>
      <c r="G1779" s="1"/>
      <c r="H1779" s="1"/>
    </row>
    <row r="1780" spans="1:8" ht="16.5">
      <c r="A1780" s="1"/>
      <c r="B1780" s="88"/>
      <c r="C1780" s="1"/>
      <c r="D1780" s="1"/>
      <c r="E1780" s="1"/>
      <c r="F1780" s="1"/>
      <c r="G1780" s="1"/>
      <c r="H1780" s="1"/>
    </row>
    <row r="1781" spans="1:8" ht="16.5">
      <c r="A1781" s="1"/>
      <c r="B1781" s="88"/>
      <c r="C1781" s="1"/>
      <c r="D1781" s="1"/>
      <c r="E1781" s="1"/>
      <c r="F1781" s="1"/>
      <c r="G1781" s="1"/>
      <c r="H1781" s="1"/>
    </row>
    <row r="1782" spans="1:8" ht="19.5">
      <c r="A1782" s="1"/>
      <c r="B1782" s="1567" t="s">
        <v>2578</v>
      </c>
      <c r="C1782" s="1567"/>
      <c r="D1782" s="1567"/>
      <c r="E1782" s="1567"/>
      <c r="F1782" s="1567"/>
      <c r="G1782" s="1567"/>
      <c r="H1782" s="1567"/>
    </row>
    <row r="1783" spans="1:8" ht="19.5">
      <c r="A1783" s="262">
        <f>A1767+1</f>
        <v>104</v>
      </c>
      <c r="B1783" s="1588" t="s">
        <v>3152</v>
      </c>
      <c r="C1783" s="1567"/>
      <c r="D1783" s="1567"/>
      <c r="E1783" s="1567"/>
      <c r="F1783" s="1567"/>
      <c r="G1783" s="1567"/>
      <c r="H1783" s="1567"/>
    </row>
    <row r="1784" spans="1:8" ht="15.75">
      <c r="A1784" s="588" t="s">
        <v>4046</v>
      </c>
      <c r="B1784" s="1560" t="s">
        <v>109</v>
      </c>
      <c r="C1784" s="1561"/>
      <c r="D1784" s="1561"/>
      <c r="E1784" s="1561"/>
      <c r="F1784" s="1561"/>
      <c r="G1784" s="1561"/>
      <c r="H1784" s="1561"/>
    </row>
    <row r="1785" spans="1:8" ht="31.5">
      <c r="A1785" s="1"/>
      <c r="B1785" s="68" t="s">
        <v>3156</v>
      </c>
      <c r="C1785" s="68" t="s">
        <v>3157</v>
      </c>
      <c r="D1785" s="68" t="s">
        <v>3158</v>
      </c>
      <c r="E1785" s="68" t="s">
        <v>3159</v>
      </c>
      <c r="F1785" s="68" t="s">
        <v>3160</v>
      </c>
      <c r="G1785" s="68" t="s">
        <v>3161</v>
      </c>
      <c r="H1785" s="68" t="s">
        <v>1586</v>
      </c>
    </row>
    <row r="1786" spans="1:8" ht="17.25">
      <c r="A1786" s="1"/>
      <c r="B1786" s="1562" t="s">
        <v>1587</v>
      </c>
      <c r="C1786" s="58" t="s">
        <v>558</v>
      </c>
      <c r="D1786" s="41">
        <v>23</v>
      </c>
      <c r="E1786" s="55" t="s">
        <v>1589</v>
      </c>
      <c r="F1786" s="107">
        <f>'update Rate'!O6</f>
        <v>1330</v>
      </c>
      <c r="G1786" s="107">
        <f t="shared" ref="G1786:G1791" si="54">FLOOR(D1786*F1786,0.01)</f>
        <v>30590</v>
      </c>
      <c r="H1786" s="108"/>
    </row>
    <row r="1787" spans="1:8" ht="17.25">
      <c r="A1787" s="1"/>
      <c r="B1787" s="1563"/>
      <c r="C1787" s="56" t="s">
        <v>1530</v>
      </c>
      <c r="D1787" s="43">
        <v>2.2999999999999998</v>
      </c>
      <c r="E1787" s="56" t="s">
        <v>1589</v>
      </c>
      <c r="F1787" s="109">
        <f>'update Rate'!O5</f>
        <v>1000</v>
      </c>
      <c r="G1787" s="63">
        <f t="shared" si="54"/>
        <v>2300</v>
      </c>
      <c r="H1787" s="121">
        <f>SUM(G1786+G1787)</f>
        <v>32890</v>
      </c>
    </row>
    <row r="1788" spans="1:8" ht="17.25">
      <c r="A1788" s="1"/>
      <c r="B1788" s="1564" t="s">
        <v>2185</v>
      </c>
      <c r="C1788" s="53" t="s">
        <v>2050</v>
      </c>
      <c r="D1788" s="42">
        <v>0.45</v>
      </c>
      <c r="E1788" s="53" t="s">
        <v>2378</v>
      </c>
      <c r="F1788" s="110">
        <f>awood</f>
        <v>215037.9</v>
      </c>
      <c r="G1788" s="109">
        <f t="shared" si="54"/>
        <v>96767.05</v>
      </c>
      <c r="H1788" s="84"/>
    </row>
    <row r="1789" spans="1:8" ht="17.25">
      <c r="A1789" s="1"/>
      <c r="B1789" s="1586"/>
      <c r="C1789" s="53" t="s">
        <v>934</v>
      </c>
      <c r="D1789" s="42">
        <v>37.5</v>
      </c>
      <c r="E1789" s="53" t="s">
        <v>2992</v>
      </c>
      <c r="F1789" s="109">
        <f>'update Rate'!O70</f>
        <v>301.28000000000003</v>
      </c>
      <c r="G1789" s="109">
        <f t="shared" si="54"/>
        <v>11298</v>
      </c>
      <c r="H1789" s="9"/>
    </row>
    <row r="1790" spans="1:8" ht="17.25">
      <c r="A1790" s="1"/>
      <c r="B1790" s="1586"/>
      <c r="C1790" s="53" t="s">
        <v>1147</v>
      </c>
      <c r="D1790" s="240">
        <v>100</v>
      </c>
      <c r="E1790" s="53" t="s">
        <v>603</v>
      </c>
      <c r="F1790" s="109">
        <f>'update Rate'!$O$139</f>
        <v>55.76</v>
      </c>
      <c r="G1790" s="109">
        <f t="shared" si="54"/>
        <v>5576</v>
      </c>
      <c r="H1790" s="86"/>
    </row>
    <row r="1791" spans="1:8" ht="17.25">
      <c r="A1791" s="1"/>
      <c r="B1791" s="1563"/>
      <c r="C1791" s="56" t="s">
        <v>2133</v>
      </c>
      <c r="D1791" s="43">
        <v>0.5</v>
      </c>
      <c r="E1791" s="56" t="s">
        <v>602</v>
      </c>
      <c r="F1791" s="63">
        <f>'update Rate'!$O$59</f>
        <v>132</v>
      </c>
      <c r="G1791" s="63">
        <f t="shared" si="54"/>
        <v>66</v>
      </c>
      <c r="H1791" s="123">
        <f>SUM(G1788:G1791)</f>
        <v>113707.05</v>
      </c>
    </row>
    <row r="1792" spans="1:8" ht="15.75">
      <c r="A1792" s="1"/>
      <c r="B1792" s="1"/>
      <c r="C1792" s="1"/>
      <c r="D1792" s="1"/>
      <c r="E1792" s="1"/>
      <c r="F1792" s="40" t="s">
        <v>1590</v>
      </c>
      <c r="G1792" s="40"/>
      <c r="H1792" s="63">
        <f>SUM(H1787:H1791)</f>
        <v>146597.04999999999</v>
      </c>
    </row>
    <row r="1793" spans="1:8" ht="15.75">
      <c r="A1793" s="1"/>
      <c r="B1793" s="1" t="s">
        <v>1592</v>
      </c>
      <c r="C1793" s="1"/>
      <c r="D1793" s="1"/>
      <c r="E1793" s="1"/>
      <c r="F1793" s="40" t="s">
        <v>1571</v>
      </c>
      <c r="G1793" s="40"/>
      <c r="H1793" s="99">
        <f>FLOOR(H1792*0.15,0.01)</f>
        <v>21989.55</v>
      </c>
    </row>
    <row r="1794" spans="1:8" ht="15.75">
      <c r="B1794" s="140">
        <f>+H1794</f>
        <v>168586.59999999998</v>
      </c>
      <c r="C1794" s="27" t="s">
        <v>3197</v>
      </c>
      <c r="D1794" s="99">
        <f>INT(B1794/B1795*100)/100</f>
        <v>4738.24</v>
      </c>
      <c r="E1794" s="1" t="s">
        <v>3198</v>
      </c>
      <c r="F1794" s="40" t="s">
        <v>1593</v>
      </c>
      <c r="G1794" s="40"/>
      <c r="H1794" s="99">
        <f>SUM(H1792:H1793)</f>
        <v>168586.59999999998</v>
      </c>
    </row>
    <row r="1795" spans="1:8" ht="16.5">
      <c r="A1795" s="1"/>
      <c r="B1795" s="88">
        <v>35.58</v>
      </c>
      <c r="C1795" s="1"/>
      <c r="D1795" s="1"/>
      <c r="E1795" s="1"/>
      <c r="F1795" s="1"/>
      <c r="G1795" s="1"/>
      <c r="H1795" s="1"/>
    </row>
    <row r="1796" spans="1:8" ht="16.5">
      <c r="A1796" s="1"/>
      <c r="B1796" s="88"/>
      <c r="C1796" s="1"/>
      <c r="D1796" s="1"/>
      <c r="E1796" s="1"/>
      <c r="F1796" s="1"/>
      <c r="G1796" s="1"/>
      <c r="H1796" s="1"/>
    </row>
    <row r="1797" spans="1:8" ht="19.5">
      <c r="A1797" s="1567" t="s">
        <v>2578</v>
      </c>
      <c r="B1797" s="1567"/>
      <c r="C1797" s="1567"/>
      <c r="D1797" s="1567"/>
      <c r="E1797" s="1567"/>
      <c r="F1797" s="1567"/>
      <c r="G1797" s="1567"/>
      <c r="H1797" s="1567"/>
    </row>
    <row r="1798" spans="1:8" ht="19.5">
      <c r="A1798" s="262">
        <f>A1783+1</f>
        <v>105</v>
      </c>
      <c r="B1798" s="1588" t="s">
        <v>2572</v>
      </c>
      <c r="C1798" s="1567"/>
      <c r="D1798" s="1567"/>
      <c r="E1798" s="1567"/>
      <c r="F1798" s="1567"/>
      <c r="G1798" s="1567"/>
      <c r="H1798" s="1567"/>
    </row>
    <row r="1799" spans="1:8" ht="19.5">
      <c r="A1799" s="588" t="s">
        <v>4046</v>
      </c>
      <c r="B1799" s="1588" t="s">
        <v>3131</v>
      </c>
      <c r="C1799" s="1567"/>
      <c r="D1799" s="1567"/>
      <c r="E1799" s="1567"/>
      <c r="F1799" s="1567"/>
      <c r="G1799" s="1567"/>
      <c r="H1799" s="1567"/>
    </row>
    <row r="1800" spans="1:8" ht="15">
      <c r="A1800" s="1"/>
      <c r="B1800" s="1587" t="s">
        <v>3286</v>
      </c>
      <c r="C1800" s="1587"/>
      <c r="D1800" s="1587"/>
      <c r="E1800" s="1587"/>
      <c r="F1800" s="1587"/>
      <c r="G1800" s="1587"/>
      <c r="H1800" s="1587"/>
    </row>
    <row r="1801" spans="1:8" ht="31.5">
      <c r="A1801" s="1"/>
      <c r="B1801" s="68" t="s">
        <v>3156</v>
      </c>
      <c r="C1801" s="68" t="s">
        <v>3157</v>
      </c>
      <c r="D1801" s="68" t="s">
        <v>3158</v>
      </c>
      <c r="E1801" s="68" t="s">
        <v>3159</v>
      </c>
      <c r="F1801" s="68" t="s">
        <v>3160</v>
      </c>
      <c r="G1801" s="68" t="s">
        <v>3161</v>
      </c>
      <c r="H1801" s="68" t="s">
        <v>1586</v>
      </c>
    </row>
    <row r="1802" spans="1:8" ht="17.25">
      <c r="A1802" s="1"/>
      <c r="B1802" s="1562" t="s">
        <v>1587</v>
      </c>
      <c r="C1802" s="58" t="s">
        <v>558</v>
      </c>
      <c r="D1802" s="41">
        <v>23</v>
      </c>
      <c r="E1802" s="55" t="s">
        <v>1589</v>
      </c>
      <c r="F1802" s="107">
        <f>'update Rate'!O6</f>
        <v>1330</v>
      </c>
      <c r="G1802" s="107">
        <f t="shared" ref="G1802:G1807" si="55">FLOOR(D1802*F1802,0.01)</f>
        <v>30590</v>
      </c>
      <c r="H1802" s="108"/>
    </row>
    <row r="1803" spans="1:8" ht="17.25">
      <c r="A1803" s="1"/>
      <c r="B1803" s="1563"/>
      <c r="C1803" s="56" t="s">
        <v>1530</v>
      </c>
      <c r="D1803" s="43">
        <v>2.2999999999999998</v>
      </c>
      <c r="E1803" s="56" t="s">
        <v>1589</v>
      </c>
      <c r="F1803" s="109">
        <f>'update Rate'!O5</f>
        <v>1000</v>
      </c>
      <c r="G1803" s="63">
        <f t="shared" si="55"/>
        <v>2300</v>
      </c>
      <c r="H1803" s="121">
        <f>SUM(G1802+G1803)</f>
        <v>32890</v>
      </c>
    </row>
    <row r="1804" spans="1:8" ht="17.25">
      <c r="A1804" s="1"/>
      <c r="B1804" s="1564" t="s">
        <v>2185</v>
      </c>
      <c r="C1804" s="53" t="s">
        <v>2050</v>
      </c>
      <c r="D1804" s="42">
        <v>0.45</v>
      </c>
      <c r="E1804" s="53" t="s">
        <v>2378</v>
      </c>
      <c r="F1804" s="110">
        <f>awood</f>
        <v>215037.9</v>
      </c>
      <c r="G1804" s="109">
        <f t="shared" si="55"/>
        <v>96767.05</v>
      </c>
      <c r="H1804" s="84"/>
    </row>
    <row r="1805" spans="1:8" ht="17.25">
      <c r="A1805" s="1"/>
      <c r="B1805" s="1586"/>
      <c r="C1805" s="53" t="s">
        <v>2053</v>
      </c>
      <c r="D1805" s="42">
        <v>37.5</v>
      </c>
      <c r="E1805" s="53" t="s">
        <v>2992</v>
      </c>
      <c r="F1805" s="109">
        <f>plywood6</f>
        <v>570.28</v>
      </c>
      <c r="G1805" s="109">
        <f t="shared" si="55"/>
        <v>21385.5</v>
      </c>
      <c r="H1805" s="9"/>
    </row>
    <row r="1806" spans="1:8" ht="17.25">
      <c r="A1806" s="1"/>
      <c r="B1806" s="1586"/>
      <c r="C1806" s="53" t="s">
        <v>1147</v>
      </c>
      <c r="D1806" s="240">
        <v>100</v>
      </c>
      <c r="E1806" s="53" t="s">
        <v>603</v>
      </c>
      <c r="F1806" s="109">
        <f>'update Rate'!$O$139</f>
        <v>55.76</v>
      </c>
      <c r="G1806" s="109">
        <f t="shared" si="55"/>
        <v>5576</v>
      </c>
      <c r="H1806" s="86"/>
    </row>
    <row r="1807" spans="1:8" ht="17.25">
      <c r="A1807" s="1"/>
      <c r="B1807" s="1563"/>
      <c r="C1807" s="56" t="s">
        <v>2133</v>
      </c>
      <c r="D1807" s="43">
        <v>0.5</v>
      </c>
      <c r="E1807" s="56" t="s">
        <v>602</v>
      </c>
      <c r="F1807" s="63">
        <f>'update Rate'!$O$59</f>
        <v>132</v>
      </c>
      <c r="G1807" s="63">
        <f t="shared" si="55"/>
        <v>66</v>
      </c>
      <c r="H1807" s="123">
        <f>SUM(G1804:G1807)</f>
        <v>123794.55</v>
      </c>
    </row>
    <row r="1808" spans="1:8" ht="15.75">
      <c r="A1808" s="1"/>
      <c r="B1808" s="1"/>
      <c r="C1808" s="1"/>
      <c r="D1808" s="1"/>
      <c r="E1808" s="1"/>
      <c r="F1808" s="40" t="s">
        <v>1590</v>
      </c>
      <c r="G1808" s="40"/>
      <c r="H1808" s="63">
        <f>SUM(H1803:H1807)</f>
        <v>156684.54999999999</v>
      </c>
    </row>
    <row r="1809" spans="1:8" ht="15.75">
      <c r="A1809" s="1"/>
      <c r="B1809" s="1" t="s">
        <v>1592</v>
      </c>
      <c r="C1809" s="1"/>
      <c r="D1809" s="1"/>
      <c r="E1809" s="1"/>
      <c r="F1809" s="40" t="s">
        <v>1571</v>
      </c>
      <c r="G1809" s="40"/>
      <c r="H1809" s="99">
        <f>FLOOR(H1808*0.15,0.01)</f>
        <v>23502.68</v>
      </c>
    </row>
    <row r="1810" spans="1:8" ht="15.75">
      <c r="B1810" s="140">
        <f>+H1810</f>
        <v>180187.22999999998</v>
      </c>
      <c r="C1810" s="27" t="s">
        <v>3197</v>
      </c>
      <c r="D1810" s="99">
        <f>INT(B1810/B1811*100)/100</f>
        <v>5064.28</v>
      </c>
      <c r="E1810" s="1" t="s">
        <v>3198</v>
      </c>
      <c r="F1810" s="40" t="s">
        <v>1593</v>
      </c>
      <c r="G1810" s="40"/>
      <c r="H1810" s="99">
        <f>SUM(H1808:H1809)</f>
        <v>180187.22999999998</v>
      </c>
    </row>
    <row r="1811" spans="1:8" ht="20.25">
      <c r="A1811" s="1"/>
      <c r="B1811" s="88">
        <v>35.58</v>
      </c>
      <c r="C1811" s="1"/>
      <c r="D1811" s="1"/>
      <c r="E1811" s="1"/>
      <c r="F1811" s="36"/>
      <c r="G1811" s="36"/>
      <c r="H1811" s="36"/>
    </row>
    <row r="1812" spans="1:8" ht="20.25">
      <c r="A1812" s="1"/>
      <c r="B1812" s="88"/>
      <c r="C1812" s="1"/>
      <c r="D1812" s="1"/>
      <c r="E1812" s="1"/>
      <c r="F1812" s="36"/>
      <c r="G1812" s="36"/>
      <c r="H1812" s="36"/>
    </row>
    <row r="1813" spans="1:8" ht="20.25">
      <c r="A1813" s="1"/>
      <c r="B1813" s="88"/>
      <c r="C1813" s="1"/>
      <c r="D1813" s="1"/>
      <c r="E1813" s="1"/>
      <c r="F1813" s="36"/>
      <c r="G1813" s="36"/>
      <c r="H1813" s="36"/>
    </row>
    <row r="1814" spans="1:8" ht="19.5">
      <c r="A1814" s="1567" t="s">
        <v>1228</v>
      </c>
      <c r="B1814" s="1567"/>
      <c r="C1814" s="1567"/>
      <c r="D1814" s="1567"/>
      <c r="E1814" s="1567"/>
      <c r="F1814" s="1567"/>
      <c r="G1814" s="1567"/>
      <c r="H1814" s="1567"/>
    </row>
    <row r="1815" spans="1:8" ht="19.5">
      <c r="A1815" s="1567" t="s">
        <v>2572</v>
      </c>
      <c r="B1815" s="1567"/>
      <c r="C1815" s="1567"/>
      <c r="D1815" s="1567"/>
      <c r="E1815" s="1567"/>
      <c r="F1815" s="1567"/>
      <c r="G1815" s="1567"/>
      <c r="H1815" s="1567"/>
    </row>
    <row r="1816" spans="1:8" ht="19.5">
      <c r="A1816" s="262">
        <f>+A1798+1</f>
        <v>106</v>
      </c>
      <c r="B1816" s="1588" t="s">
        <v>3130</v>
      </c>
      <c r="C1816" s="1567"/>
      <c r="D1816" s="1567"/>
      <c r="E1816" s="1567"/>
      <c r="F1816" s="1567"/>
      <c r="G1816" s="1567"/>
      <c r="H1816" s="1567"/>
    </row>
    <row r="1817" spans="1:8" ht="15">
      <c r="A1817" s="15" t="s">
        <v>2573</v>
      </c>
      <c r="B1817" s="1560" t="s">
        <v>109</v>
      </c>
      <c r="C1817" s="1561"/>
      <c r="D1817" s="1561"/>
      <c r="E1817" s="1561"/>
      <c r="F1817" s="1561"/>
      <c r="G1817" s="1561"/>
      <c r="H1817" s="1561"/>
    </row>
    <row r="1818" spans="1:8" ht="31.5">
      <c r="A1818" s="1"/>
      <c r="B1818" s="68" t="s">
        <v>3156</v>
      </c>
      <c r="C1818" s="68" t="s">
        <v>3157</v>
      </c>
      <c r="D1818" s="68" t="s">
        <v>3158</v>
      </c>
      <c r="E1818" s="68" t="s">
        <v>3159</v>
      </c>
      <c r="F1818" s="68" t="s">
        <v>3160</v>
      </c>
      <c r="G1818" s="68" t="s">
        <v>3161</v>
      </c>
      <c r="H1818" s="68" t="s">
        <v>1586</v>
      </c>
    </row>
    <row r="1819" spans="1:8" ht="17.25">
      <c r="A1819" s="1"/>
      <c r="B1819" s="1562" t="s">
        <v>1587</v>
      </c>
      <c r="C1819" s="58" t="s">
        <v>558</v>
      </c>
      <c r="D1819" s="41">
        <v>23</v>
      </c>
      <c r="E1819" s="55" t="s">
        <v>1589</v>
      </c>
      <c r="F1819" s="107">
        <f>mason</f>
        <v>1330</v>
      </c>
      <c r="G1819" s="107">
        <f t="shared" ref="G1819:G1824" si="56">FLOOR(D1819*F1819,0.01)</f>
        <v>30590</v>
      </c>
      <c r="H1819" s="108"/>
    </row>
    <row r="1820" spans="1:8" ht="17.25">
      <c r="A1820" s="1"/>
      <c r="B1820" s="1563"/>
      <c r="C1820" s="56" t="s">
        <v>1530</v>
      </c>
      <c r="D1820" s="43">
        <v>2.2999999999999998</v>
      </c>
      <c r="E1820" s="56" t="s">
        <v>1589</v>
      </c>
      <c r="F1820" s="109">
        <f>'update Rate'!F5</f>
        <v>415</v>
      </c>
      <c r="G1820" s="63">
        <f t="shared" si="56"/>
        <v>954.5</v>
      </c>
      <c r="H1820" s="121">
        <f>SUM(G1819+G1820)</f>
        <v>31544.5</v>
      </c>
    </row>
    <row r="1821" spans="1:8" ht="17.25">
      <c r="A1821" s="1"/>
      <c r="B1821" s="1564" t="s">
        <v>2185</v>
      </c>
      <c r="C1821" s="53" t="s">
        <v>1229</v>
      </c>
      <c r="D1821" s="42">
        <v>0.45</v>
      </c>
      <c r="E1821" s="53" t="s">
        <v>2378</v>
      </c>
      <c r="F1821" s="110">
        <f>'update Rate'!$O$54</f>
        <v>57449.37</v>
      </c>
      <c r="G1821" s="109">
        <f t="shared" si="56"/>
        <v>25852.21</v>
      </c>
      <c r="H1821" s="84"/>
    </row>
    <row r="1822" spans="1:8" ht="17.25">
      <c r="A1822" s="1"/>
      <c r="B1822" s="1586"/>
      <c r="C1822" s="53" t="s">
        <v>934</v>
      </c>
      <c r="D1822" s="42">
        <v>37.5</v>
      </c>
      <c r="E1822" s="53" t="s">
        <v>2992</v>
      </c>
      <c r="F1822" s="109">
        <f>'update Rate'!O70</f>
        <v>301.28000000000003</v>
      </c>
      <c r="G1822" s="109">
        <f t="shared" si="56"/>
        <v>11298</v>
      </c>
      <c r="H1822" s="9"/>
    </row>
    <row r="1823" spans="1:8" ht="17.25">
      <c r="A1823" s="1"/>
      <c r="B1823" s="1586"/>
      <c r="C1823" s="53" t="s">
        <v>1147</v>
      </c>
      <c r="D1823" s="240">
        <v>100</v>
      </c>
      <c r="E1823" s="53" t="s">
        <v>603</v>
      </c>
      <c r="F1823" s="109">
        <f>'update Rate'!$O$139</f>
        <v>55.76</v>
      </c>
      <c r="G1823" s="109">
        <f t="shared" si="56"/>
        <v>5576</v>
      </c>
      <c r="H1823" s="86"/>
    </row>
    <row r="1824" spans="1:8" ht="17.25">
      <c r="A1824" s="1"/>
      <c r="B1824" s="1563"/>
      <c r="C1824" s="56" t="s">
        <v>2133</v>
      </c>
      <c r="D1824" s="43">
        <v>0.5</v>
      </c>
      <c r="E1824" s="56" t="s">
        <v>602</v>
      </c>
      <c r="F1824" s="63">
        <f>'update Rate'!$O$59</f>
        <v>132</v>
      </c>
      <c r="G1824" s="63">
        <f t="shared" si="56"/>
        <v>66</v>
      </c>
      <c r="H1824" s="123">
        <f>SUM(G1821:G1824)</f>
        <v>42792.21</v>
      </c>
    </row>
    <row r="1825" spans="1:8" ht="15.75">
      <c r="A1825" s="1"/>
      <c r="B1825" s="1"/>
      <c r="C1825" s="1"/>
      <c r="D1825" s="1"/>
      <c r="E1825" s="1"/>
      <c r="F1825" s="40" t="s">
        <v>1590</v>
      </c>
      <c r="G1825" s="40"/>
      <c r="H1825" s="63">
        <f>SUM(H1820:H1824)</f>
        <v>74336.709999999992</v>
      </c>
    </row>
    <row r="1826" spans="1:8" ht="15.75">
      <c r="A1826" s="1"/>
      <c r="B1826" s="1" t="s">
        <v>1592</v>
      </c>
      <c r="C1826" s="1"/>
      <c r="D1826" s="1"/>
      <c r="E1826" s="1"/>
      <c r="F1826" s="40" t="s">
        <v>1571</v>
      </c>
      <c r="G1826" s="40"/>
      <c r="H1826" s="99">
        <f>FLOOR(H1825*0.15,0.01)</f>
        <v>11150.5</v>
      </c>
    </row>
    <row r="1827" spans="1:8" ht="15.75">
      <c r="B1827" s="140">
        <f>+H1827</f>
        <v>85487.209999999992</v>
      </c>
      <c r="C1827" s="27" t="s">
        <v>3197</v>
      </c>
      <c r="D1827" s="99">
        <f>INT(B1827/B1828*100)/100</f>
        <v>2402.67</v>
      </c>
      <c r="E1827" s="1" t="s">
        <v>3198</v>
      </c>
      <c r="F1827" s="40" t="s">
        <v>1593</v>
      </c>
      <c r="G1827" s="40"/>
      <c r="H1827" s="99">
        <f>SUM(H1825:H1826)</f>
        <v>85487.209999999992</v>
      </c>
    </row>
    <row r="1828" spans="1:8" ht="16.5">
      <c r="A1828" s="1"/>
      <c r="B1828" s="88">
        <v>35.58</v>
      </c>
      <c r="C1828" s="1"/>
      <c r="D1828" s="1"/>
      <c r="E1828" s="1"/>
      <c r="F1828" s="1"/>
      <c r="G1828" s="1"/>
      <c r="H1828" s="1"/>
    </row>
    <row r="1829" spans="1:8" ht="16.5">
      <c r="A1829" s="1"/>
      <c r="B1829" s="88"/>
      <c r="C1829" s="1"/>
      <c r="D1829" s="1"/>
      <c r="E1829" s="1"/>
      <c r="F1829" s="1"/>
      <c r="G1829" s="1"/>
      <c r="H1829" s="1"/>
    </row>
    <row r="1830" spans="1:8" ht="16.5">
      <c r="A1830" s="1"/>
      <c r="B1830" s="88"/>
      <c r="C1830" s="1"/>
      <c r="D1830" s="1"/>
      <c r="E1830" s="1"/>
      <c r="F1830" s="1"/>
      <c r="G1830" s="1"/>
      <c r="H1830" s="1"/>
    </row>
    <row r="1831" spans="1:8" ht="20.25">
      <c r="A1831" s="1"/>
      <c r="B1831" s="88"/>
      <c r="C1831" s="1"/>
      <c r="D1831" s="1"/>
      <c r="E1831" s="1"/>
      <c r="F1831" s="36"/>
      <c r="G1831" s="36"/>
      <c r="H1831" s="36"/>
    </row>
    <row r="1832" spans="1:8" ht="19.5">
      <c r="A1832" s="1567" t="s">
        <v>1393</v>
      </c>
      <c r="B1832" s="1567"/>
      <c r="C1832" s="1567"/>
      <c r="D1832" s="1567"/>
      <c r="E1832" s="1567"/>
      <c r="F1832" s="1567"/>
      <c r="G1832" s="1567"/>
      <c r="H1832" s="1567"/>
    </row>
    <row r="1833" spans="1:8" ht="19.5">
      <c r="A1833" s="262">
        <f>+A1816+1</f>
        <v>107</v>
      </c>
      <c r="B1833" s="1588" t="s">
        <v>1394</v>
      </c>
      <c r="C1833" s="1567"/>
      <c r="D1833" s="1567"/>
      <c r="E1833" s="1567"/>
      <c r="F1833" s="1567"/>
      <c r="G1833" s="1567"/>
      <c r="H1833" s="1567"/>
    </row>
    <row r="1834" spans="1:8" ht="15.75">
      <c r="A1834" s="588" t="s">
        <v>4047</v>
      </c>
      <c r="B1834" s="1560" t="s">
        <v>2643</v>
      </c>
      <c r="C1834" s="1561"/>
      <c r="D1834" s="1561"/>
      <c r="E1834" s="1561"/>
      <c r="F1834" s="1561"/>
      <c r="G1834" s="1561"/>
      <c r="H1834" s="1561"/>
    </row>
    <row r="1835" spans="1:8" ht="31.5">
      <c r="A1835" s="37"/>
      <c r="B1835" s="68" t="s">
        <v>3156</v>
      </c>
      <c r="C1835" s="68" t="s">
        <v>3157</v>
      </c>
      <c r="D1835" s="68" t="s">
        <v>3158</v>
      </c>
      <c r="E1835" s="68" t="s">
        <v>3159</v>
      </c>
      <c r="F1835" s="68" t="s">
        <v>3160</v>
      </c>
      <c r="G1835" s="68" t="s">
        <v>3161</v>
      </c>
      <c r="H1835" s="68" t="s">
        <v>1586</v>
      </c>
    </row>
    <row r="1836" spans="1:8" ht="17.25">
      <c r="A1836" s="1"/>
      <c r="B1836" s="1562" t="s">
        <v>1587</v>
      </c>
      <c r="C1836" s="58" t="s">
        <v>558</v>
      </c>
      <c r="D1836" s="41">
        <v>20</v>
      </c>
      <c r="E1836" s="55" t="s">
        <v>1589</v>
      </c>
      <c r="F1836" s="107">
        <f>'update Rate'!O6</f>
        <v>1330</v>
      </c>
      <c r="G1836" s="107">
        <f>FLOOR(D1836*F1836,0.01)</f>
        <v>26600</v>
      </c>
      <c r="H1836" s="108"/>
    </row>
    <row r="1837" spans="1:8" ht="17.25">
      <c r="A1837" s="1"/>
      <c r="B1837" s="1563"/>
      <c r="C1837" s="56" t="s">
        <v>1530</v>
      </c>
      <c r="D1837" s="43">
        <v>20</v>
      </c>
      <c r="E1837" s="56" t="s">
        <v>1589</v>
      </c>
      <c r="F1837" s="109">
        <f>'update Rate'!O5</f>
        <v>1000</v>
      </c>
      <c r="G1837" s="63">
        <f>FLOOR(D1837*F1837,0.01)</f>
        <v>20000</v>
      </c>
      <c r="H1837" s="121">
        <f>SUM(G1836+G1837)</f>
        <v>46600</v>
      </c>
    </row>
    <row r="1838" spans="1:8" ht="17.25">
      <c r="A1838" s="1"/>
      <c r="B1838" s="66" t="s">
        <v>2185</v>
      </c>
      <c r="C1838" s="64" t="s">
        <v>1395</v>
      </c>
      <c r="D1838" s="44">
        <v>1.05</v>
      </c>
      <c r="E1838" s="64" t="s">
        <v>750</v>
      </c>
      <c r="F1838" s="99" t="e">
        <f>torsteel</f>
        <v>#REF!</v>
      </c>
      <c r="G1838" s="63" t="e">
        <f>FLOOR(D1838*F1838,0.01)</f>
        <v>#REF!</v>
      </c>
      <c r="H1838" s="126" t="e">
        <f>SUM(G1838)</f>
        <v>#REF!</v>
      </c>
    </row>
    <row r="1839" spans="1:8" ht="17.25">
      <c r="A1839" s="1"/>
      <c r="B1839" s="1"/>
      <c r="C1839" s="1"/>
      <c r="D1839" s="89"/>
      <c r="E1839" s="1"/>
      <c r="F1839" s="40" t="s">
        <v>1590</v>
      </c>
      <c r="G1839" s="40"/>
      <c r="H1839" s="63" t="e">
        <f>SUM(H1837:H1838)</f>
        <v>#REF!</v>
      </c>
    </row>
    <row r="1840" spans="1:8" ht="15.75">
      <c r="A1840" s="1"/>
      <c r="B1840" s="1" t="s">
        <v>2644</v>
      </c>
      <c r="C1840" s="1"/>
      <c r="D1840" s="1"/>
      <c r="E1840" s="1"/>
      <c r="F1840" s="40" t="s">
        <v>1571</v>
      </c>
      <c r="G1840" s="40"/>
      <c r="H1840" s="99" t="e">
        <f>FLOOR(H1839*0.15,0.01)</f>
        <v>#REF!</v>
      </c>
    </row>
    <row r="1841" spans="1:8" ht="15.75">
      <c r="A1841" s="27" t="s">
        <v>3197</v>
      </c>
      <c r="B1841" s="99" t="e">
        <f>+H1841</f>
        <v>#REF!</v>
      </c>
      <c r="C1841" s="1" t="s">
        <v>3198</v>
      </c>
      <c r="D1841" s="1"/>
      <c r="E1841" s="1"/>
      <c r="F1841" s="40" t="s">
        <v>1593</v>
      </c>
      <c r="G1841" s="40"/>
      <c r="H1841" s="99" t="e">
        <f>SUM(H1839:H1840)</f>
        <v>#REF!</v>
      </c>
    </row>
    <row r="1842" spans="1:8" ht="15.75">
      <c r="A1842" s="27"/>
      <c r="B1842" s="141"/>
      <c r="C1842" s="1"/>
      <c r="D1842" s="1"/>
      <c r="E1842" s="1"/>
      <c r="F1842" s="40"/>
      <c r="G1842" s="40"/>
      <c r="H1842" s="141"/>
    </row>
    <row r="1843" spans="1:8" ht="15">
      <c r="A1843" s="1"/>
      <c r="B1843" s="1"/>
      <c r="C1843" s="1"/>
      <c r="D1843" s="1"/>
      <c r="E1843" s="1"/>
      <c r="F1843" s="1"/>
      <c r="G1843" s="1"/>
      <c r="H1843" s="1"/>
    </row>
    <row r="1844" spans="1:8" ht="19.5">
      <c r="A1844" s="262">
        <f>A1833+1</f>
        <v>108</v>
      </c>
      <c r="B1844" s="1588" t="s">
        <v>3118</v>
      </c>
      <c r="C1844" s="1567"/>
      <c r="D1844" s="1567"/>
      <c r="E1844" s="1567"/>
      <c r="F1844" s="1567"/>
      <c r="G1844" s="1567"/>
      <c r="H1844" s="1567"/>
    </row>
    <row r="1845" spans="1:8" ht="19.5">
      <c r="A1845" s="588" t="s">
        <v>4046</v>
      </c>
      <c r="B1845" s="1588" t="s">
        <v>2818</v>
      </c>
      <c r="C1845" s="1567"/>
      <c r="D1845" s="1567"/>
      <c r="E1845" s="1567"/>
      <c r="F1845" s="1567"/>
      <c r="G1845" s="1567"/>
      <c r="H1845" s="1567"/>
    </row>
    <row r="1846" spans="1:8" ht="15">
      <c r="A1846" s="1"/>
      <c r="B1846" s="1560" t="s">
        <v>2388</v>
      </c>
      <c r="C1846" s="1561"/>
      <c r="D1846" s="1561"/>
      <c r="E1846" s="1561"/>
      <c r="F1846" s="1561"/>
      <c r="G1846" s="1561"/>
      <c r="H1846" s="1561"/>
    </row>
    <row r="1847" spans="1:8" ht="31.5">
      <c r="A1847" s="1"/>
      <c r="B1847" s="68" t="s">
        <v>3156</v>
      </c>
      <c r="C1847" s="68" t="s">
        <v>3157</v>
      </c>
      <c r="D1847" s="68" t="s">
        <v>3158</v>
      </c>
      <c r="E1847" s="68" t="s">
        <v>3159</v>
      </c>
      <c r="F1847" s="68" t="s">
        <v>3160</v>
      </c>
      <c r="G1847" s="68" t="s">
        <v>3161</v>
      </c>
      <c r="H1847" s="68" t="s">
        <v>1586</v>
      </c>
    </row>
    <row r="1848" spans="1:8" ht="17.25">
      <c r="A1848" s="1"/>
      <c r="B1848" s="1562" t="s">
        <v>1587</v>
      </c>
      <c r="C1848" s="58" t="s">
        <v>558</v>
      </c>
      <c r="D1848" s="41">
        <v>9</v>
      </c>
      <c r="E1848" s="55" t="s">
        <v>1589</v>
      </c>
      <c r="F1848" s="107">
        <f>mason</f>
        <v>1330</v>
      </c>
      <c r="G1848" s="107">
        <f t="shared" ref="G1848:G1853" si="57">FLOOR(D1848*F1848,0.01)</f>
        <v>11970</v>
      </c>
      <c r="H1848" s="108"/>
    </row>
    <row r="1849" spans="1:8" ht="17.25">
      <c r="A1849" s="37"/>
      <c r="B1849" s="1563"/>
      <c r="C1849" s="56" t="s">
        <v>1530</v>
      </c>
      <c r="D1849" s="43">
        <v>0.9</v>
      </c>
      <c r="E1849" s="56" t="s">
        <v>1589</v>
      </c>
      <c r="F1849" s="109">
        <f>'update Rate'!O5</f>
        <v>1000</v>
      </c>
      <c r="G1849" s="63">
        <f t="shared" si="57"/>
        <v>900</v>
      </c>
      <c r="H1849" s="121">
        <f>SUM(G1848+G1849)</f>
        <v>12870</v>
      </c>
    </row>
    <row r="1850" spans="1:8" ht="17.25">
      <c r="A1850" s="1"/>
      <c r="B1850" s="1564" t="s">
        <v>2185</v>
      </c>
      <c r="C1850" s="55" t="s">
        <v>1723</v>
      </c>
      <c r="D1850" s="193">
        <v>3.4599999999999999E-2</v>
      </c>
      <c r="E1850" s="55" t="s">
        <v>2378</v>
      </c>
      <c r="F1850" s="110">
        <f>awood</f>
        <v>215037.9</v>
      </c>
      <c r="G1850" s="109">
        <f t="shared" si="57"/>
        <v>7440.31</v>
      </c>
      <c r="H1850" s="84"/>
    </row>
    <row r="1851" spans="1:8" ht="17.25">
      <c r="A1851" s="1"/>
      <c r="B1851" s="1565"/>
      <c r="C1851" s="55" t="s">
        <v>3154</v>
      </c>
      <c r="D1851" s="52">
        <v>1.899</v>
      </c>
      <c r="E1851" s="53" t="s">
        <v>2992</v>
      </c>
      <c r="F1851" s="109">
        <f>'update Rate'!O72</f>
        <v>613.32000000000005</v>
      </c>
      <c r="G1851" s="109">
        <f t="shared" si="57"/>
        <v>1164.69</v>
      </c>
      <c r="H1851" s="86"/>
    </row>
    <row r="1852" spans="1:8" ht="17.25">
      <c r="A1852" s="1"/>
      <c r="B1852" s="1565"/>
      <c r="C1852" s="53" t="s">
        <v>3203</v>
      </c>
      <c r="D1852" s="52">
        <v>1.899</v>
      </c>
      <c r="E1852" s="53" t="s">
        <v>2992</v>
      </c>
      <c r="F1852" s="109">
        <f>'update Rate'!O84</f>
        <v>688.64</v>
      </c>
      <c r="G1852" s="109">
        <f t="shared" si="57"/>
        <v>1307.72</v>
      </c>
      <c r="H1852" s="86"/>
    </row>
    <row r="1853" spans="1:8" ht="17.25">
      <c r="A1853" s="1"/>
      <c r="B1853" s="1565"/>
      <c r="C1853" s="53" t="s">
        <v>1226</v>
      </c>
      <c r="D1853" s="52">
        <v>7.4340000000000002</v>
      </c>
      <c r="E1853" s="53" t="s">
        <v>2773</v>
      </c>
      <c r="F1853" s="109">
        <f>'update Rate'!O139</f>
        <v>55.76</v>
      </c>
      <c r="G1853" s="109">
        <f t="shared" si="57"/>
        <v>414.51</v>
      </c>
      <c r="H1853" s="86"/>
    </row>
    <row r="1854" spans="1:8" ht="15.75">
      <c r="A1854" s="37"/>
      <c r="B1854" s="1565"/>
      <c r="C1854" s="53" t="s">
        <v>3274</v>
      </c>
      <c r="D1854" s="53" t="s">
        <v>2993</v>
      </c>
      <c r="E1854" s="53" t="s">
        <v>2995</v>
      </c>
      <c r="F1854" s="109"/>
      <c r="G1854" s="109">
        <v>60</v>
      </c>
      <c r="H1854" s="86"/>
    </row>
    <row r="1855" spans="1:8" ht="17.25">
      <c r="A1855" s="1"/>
      <c r="B1855" s="1565"/>
      <c r="C1855" s="53" t="s">
        <v>2203</v>
      </c>
      <c r="D1855" s="42">
        <v>3</v>
      </c>
      <c r="E1855" s="53" t="s">
        <v>749</v>
      </c>
      <c r="F1855" s="109">
        <f>Kabja100</f>
        <v>29</v>
      </c>
      <c r="G1855" s="109">
        <f>FLOOR(D1855*F1855,0.01)</f>
        <v>87</v>
      </c>
      <c r="H1855" s="86"/>
    </row>
    <row r="1856" spans="1:8" ht="17.25">
      <c r="A1856" s="1"/>
      <c r="B1856" s="1565"/>
      <c r="C1856" s="53" t="s">
        <v>2227</v>
      </c>
      <c r="D1856" s="42">
        <v>2</v>
      </c>
      <c r="E1856" s="53" t="s">
        <v>749</v>
      </c>
      <c r="F1856" s="109">
        <f>cheskini150</f>
        <v>71</v>
      </c>
      <c r="G1856" s="109">
        <f>FLOOR(D1856*F1856,0.01)</f>
        <v>142</v>
      </c>
      <c r="H1856" s="86"/>
    </row>
    <row r="1857" spans="1:8" ht="71.25">
      <c r="A1857" s="1"/>
      <c r="B1857" s="1565"/>
      <c r="C1857" s="24" t="s">
        <v>392</v>
      </c>
      <c r="D1857" s="42">
        <v>1</v>
      </c>
      <c r="E1857" s="53" t="s">
        <v>749</v>
      </c>
      <c r="F1857" s="109">
        <f>moluck</f>
        <v>666</v>
      </c>
      <c r="G1857" s="109">
        <f>FLOOR(D1857*F1857,0.01)</f>
        <v>666</v>
      </c>
      <c r="H1857" s="86"/>
    </row>
    <row r="1858" spans="1:8" ht="15.75">
      <c r="A1858" s="1"/>
      <c r="B1858" s="1565"/>
      <c r="C1858" s="53" t="s">
        <v>2051</v>
      </c>
      <c r="D1858" s="53" t="s">
        <v>2993</v>
      </c>
      <c r="E1858" s="53" t="s">
        <v>2995</v>
      </c>
      <c r="F1858" s="109"/>
      <c r="G1858" s="109">
        <v>45</v>
      </c>
      <c r="H1858" s="86"/>
    </row>
    <row r="1859" spans="1:8" ht="15.75">
      <c r="A1859" s="1"/>
      <c r="B1859" s="1566"/>
      <c r="C1859" s="56"/>
      <c r="D1859" s="59"/>
      <c r="E1859" s="56"/>
      <c r="F1859" s="63"/>
      <c r="G1859" s="63"/>
      <c r="H1859" s="123">
        <f>SUM(G1850:G1859)</f>
        <v>11327.23</v>
      </c>
    </row>
    <row r="1860" spans="1:8" ht="15.75">
      <c r="A1860" s="1"/>
      <c r="B1860" s="1"/>
      <c r="C1860" s="1"/>
      <c r="D1860" s="1"/>
      <c r="E1860" s="1"/>
      <c r="F1860" s="40" t="s">
        <v>1590</v>
      </c>
      <c r="G1860" s="40"/>
      <c r="H1860" s="63">
        <f>SUM(H1849:H1859)</f>
        <v>24197.23</v>
      </c>
    </row>
    <row r="1861" spans="1:8" ht="15.75">
      <c r="A1861" s="1"/>
      <c r="B1861" s="3" t="s">
        <v>1592</v>
      </c>
      <c r="C1861" s="1"/>
      <c r="D1861" s="1"/>
      <c r="E1861" s="1"/>
      <c r="F1861" s="40" t="s">
        <v>1571</v>
      </c>
      <c r="G1861" s="40"/>
      <c r="H1861" s="99">
        <f>FLOOR(H1860*0.15,0.01)</f>
        <v>3629.58</v>
      </c>
    </row>
    <row r="1862" spans="1:8" ht="15.75">
      <c r="B1862" s="140">
        <f>+H1862</f>
        <v>27826.809999999998</v>
      </c>
      <c r="C1862" s="27" t="s">
        <v>3197</v>
      </c>
      <c r="D1862" s="99">
        <f>INT(B1862/B1863*100)/100</f>
        <v>12395.01</v>
      </c>
      <c r="E1862" s="1" t="s">
        <v>3198</v>
      </c>
      <c r="F1862" s="40" t="s">
        <v>1593</v>
      </c>
      <c r="G1862" s="40"/>
      <c r="H1862" s="99">
        <f>SUM(H1860:H1861)</f>
        <v>27826.809999999998</v>
      </c>
    </row>
    <row r="1863" spans="1:8" ht="16.5">
      <c r="A1863" s="1"/>
      <c r="B1863" s="88">
        <v>2.2450000000000001</v>
      </c>
      <c r="C1863" s="1"/>
      <c r="D1863" s="1"/>
      <c r="E1863" s="1"/>
      <c r="F1863" s="1"/>
      <c r="G1863" s="1"/>
      <c r="H1863" s="19"/>
    </row>
    <row r="1864" spans="1:8" ht="16.5">
      <c r="A1864" s="1"/>
      <c r="B1864" s="88"/>
      <c r="C1864" s="1"/>
      <c r="D1864" s="1"/>
      <c r="E1864" s="1"/>
      <c r="F1864" s="1"/>
      <c r="G1864" s="1"/>
      <c r="H1864" s="19"/>
    </row>
    <row r="1865" spans="1:8" ht="16.5">
      <c r="A1865" s="1"/>
      <c r="B1865" s="88"/>
      <c r="C1865" s="1"/>
      <c r="D1865" s="1"/>
      <c r="E1865" s="1"/>
      <c r="F1865" s="1"/>
      <c r="G1865" s="1"/>
      <c r="H1865" s="19"/>
    </row>
    <row r="1866" spans="1:8" ht="16.5">
      <c r="A1866" s="1"/>
      <c r="B1866" s="88"/>
      <c r="C1866" s="1"/>
      <c r="D1866" s="1"/>
      <c r="E1866" s="1"/>
      <c r="F1866" s="1"/>
      <c r="G1866" s="1"/>
      <c r="H1866" s="19"/>
    </row>
    <row r="1867" spans="1:8" ht="16.5">
      <c r="A1867" s="1"/>
      <c r="B1867" s="88"/>
      <c r="C1867" s="1"/>
      <c r="D1867" s="1"/>
      <c r="E1867" s="1"/>
      <c r="F1867" s="1"/>
      <c r="G1867" s="1"/>
      <c r="H1867" s="19"/>
    </row>
    <row r="1868" spans="1:8" ht="19.5">
      <c r="A1868" s="262">
        <f>A1844+1</f>
        <v>109</v>
      </c>
      <c r="B1868" s="1588" t="s">
        <v>3118</v>
      </c>
      <c r="C1868" s="1567"/>
      <c r="D1868" s="1567"/>
      <c r="E1868" s="1567"/>
      <c r="F1868" s="1567"/>
      <c r="G1868" s="1567"/>
      <c r="H1868" s="1567"/>
    </row>
    <row r="1869" spans="1:8" ht="19.5">
      <c r="A1869" s="588" t="s">
        <v>4048</v>
      </c>
      <c r="B1869" s="1588" t="s">
        <v>1350</v>
      </c>
      <c r="C1869" s="1567"/>
      <c r="D1869" s="1567"/>
      <c r="E1869" s="1567"/>
      <c r="F1869" s="1567"/>
      <c r="G1869" s="1567"/>
      <c r="H1869" s="1567"/>
    </row>
    <row r="1870" spans="1:8" ht="15">
      <c r="A1870" s="681" t="s">
        <v>2226</v>
      </c>
      <c r="B1870" s="1560" t="s">
        <v>2388</v>
      </c>
      <c r="C1870" s="1561"/>
      <c r="D1870" s="1561"/>
      <c r="E1870" s="1561"/>
      <c r="F1870" s="1561"/>
      <c r="G1870" s="1561"/>
      <c r="H1870" s="1561"/>
    </row>
    <row r="1871" spans="1:8" ht="31.5">
      <c r="A1871" s="1"/>
      <c r="B1871" s="68" t="s">
        <v>3156</v>
      </c>
      <c r="C1871" s="68" t="s">
        <v>3157</v>
      </c>
      <c r="D1871" s="68" t="s">
        <v>3158</v>
      </c>
      <c r="E1871" s="68" t="s">
        <v>3159</v>
      </c>
      <c r="F1871" s="68" t="s">
        <v>3160</v>
      </c>
      <c r="G1871" s="68" t="s">
        <v>3161</v>
      </c>
      <c r="H1871" s="68" t="s">
        <v>1586</v>
      </c>
    </row>
    <row r="1872" spans="1:8" ht="17.25">
      <c r="A1872" s="1"/>
      <c r="B1872" s="1562" t="s">
        <v>1587</v>
      </c>
      <c r="C1872" s="58" t="s">
        <v>558</v>
      </c>
      <c r="D1872" s="41">
        <v>9</v>
      </c>
      <c r="E1872" s="55" t="s">
        <v>1589</v>
      </c>
      <c r="F1872" s="107">
        <f>mason</f>
        <v>1330</v>
      </c>
      <c r="G1872" s="107">
        <f t="shared" ref="G1872:G1877" si="58">FLOOR(D1872*F1872,0.01)</f>
        <v>11970</v>
      </c>
      <c r="H1872" s="108"/>
    </row>
    <row r="1873" spans="1:8" ht="17.25">
      <c r="A1873" s="37"/>
      <c r="B1873" s="1563"/>
      <c r="C1873" s="56" t="s">
        <v>1530</v>
      </c>
      <c r="D1873" s="43">
        <v>0.9</v>
      </c>
      <c r="E1873" s="56" t="s">
        <v>1589</v>
      </c>
      <c r="F1873" s="109">
        <f>'update Rate'!O5</f>
        <v>1000</v>
      </c>
      <c r="G1873" s="63">
        <f t="shared" si="58"/>
        <v>900</v>
      </c>
      <c r="H1873" s="121">
        <f>SUM(G1872+G1873)</f>
        <v>12870</v>
      </c>
    </row>
    <row r="1874" spans="1:8" ht="17.25">
      <c r="A1874" s="1"/>
      <c r="B1874" s="1564" t="s">
        <v>2185</v>
      </c>
      <c r="C1874" s="55" t="s">
        <v>1723</v>
      </c>
      <c r="D1874" s="193">
        <v>3.4599999999999999E-2</v>
      </c>
      <c r="E1874" s="55" t="s">
        <v>2378</v>
      </c>
      <c r="F1874" s="110">
        <f>awood</f>
        <v>215037.9</v>
      </c>
      <c r="G1874" s="110">
        <f t="shared" si="58"/>
        <v>7440.31</v>
      </c>
      <c r="H1874" s="84"/>
    </row>
    <row r="1875" spans="1:8" ht="17.25">
      <c r="A1875" s="1"/>
      <c r="B1875" s="1565"/>
      <c r="C1875" s="53" t="s">
        <v>3154</v>
      </c>
      <c r="D1875" s="52">
        <v>1.899</v>
      </c>
      <c r="E1875" s="53" t="s">
        <v>2992</v>
      </c>
      <c r="F1875" s="109">
        <f>'update Rate'!O72</f>
        <v>613.32000000000005</v>
      </c>
      <c r="G1875" s="109">
        <f t="shared" si="58"/>
        <v>1164.69</v>
      </c>
      <c r="H1875" s="86"/>
    </row>
    <row r="1876" spans="1:8" ht="17.25">
      <c r="A1876" s="1"/>
      <c r="B1876" s="1565"/>
      <c r="C1876" s="53" t="s">
        <v>3203</v>
      </c>
      <c r="D1876" s="52">
        <v>3.798</v>
      </c>
      <c r="E1876" s="53" t="s">
        <v>2992</v>
      </c>
      <c r="F1876" s="109">
        <f>'update Rate'!O84</f>
        <v>688.64</v>
      </c>
      <c r="G1876" s="109">
        <f t="shared" si="58"/>
        <v>2615.4500000000003</v>
      </c>
      <c r="H1876" s="86"/>
    </row>
    <row r="1877" spans="1:8" ht="17.25">
      <c r="A1877" s="1"/>
      <c r="B1877" s="1565"/>
      <c r="C1877" s="53" t="s">
        <v>1226</v>
      </c>
      <c r="D1877" s="52">
        <v>14.868</v>
      </c>
      <c r="E1877" s="53" t="s">
        <v>2773</v>
      </c>
      <c r="F1877" s="109">
        <f>'update Rate'!O139</f>
        <v>55.76</v>
      </c>
      <c r="G1877" s="109">
        <f t="shared" si="58"/>
        <v>829.03</v>
      </c>
      <c r="H1877" s="86"/>
    </row>
    <row r="1878" spans="1:8" ht="15.75">
      <c r="A1878" s="37"/>
      <c r="B1878" s="1565"/>
      <c r="C1878" s="53" t="s">
        <v>3274</v>
      </c>
      <c r="D1878" s="53" t="s">
        <v>2993</v>
      </c>
      <c r="E1878" s="53" t="s">
        <v>2995</v>
      </c>
      <c r="F1878" s="109"/>
      <c r="G1878" s="109">
        <v>60</v>
      </c>
      <c r="H1878" s="86"/>
    </row>
    <row r="1879" spans="1:8" ht="17.25">
      <c r="A1879" s="1"/>
      <c r="B1879" s="1565"/>
      <c r="C1879" s="53" t="s">
        <v>2203</v>
      </c>
      <c r="D1879" s="42">
        <v>3</v>
      </c>
      <c r="E1879" s="53" t="s">
        <v>749</v>
      </c>
      <c r="F1879" s="109">
        <f>Kabja100</f>
        <v>29</v>
      </c>
      <c r="G1879" s="109">
        <f>FLOOR(D1879*F1879,0.01)</f>
        <v>87</v>
      </c>
      <c r="H1879" s="86"/>
    </row>
    <row r="1880" spans="1:8" ht="17.25">
      <c r="A1880" s="1"/>
      <c r="B1880" s="1565"/>
      <c r="C1880" s="53" t="s">
        <v>2227</v>
      </c>
      <c r="D1880" s="42">
        <v>2</v>
      </c>
      <c r="E1880" s="53" t="s">
        <v>749</v>
      </c>
      <c r="F1880" s="109">
        <f>cheskini150</f>
        <v>71</v>
      </c>
      <c r="G1880" s="109">
        <f>FLOOR(D1880*F1880,0.01)</f>
        <v>142</v>
      </c>
      <c r="H1880" s="86"/>
    </row>
    <row r="1881" spans="1:8" ht="71.25">
      <c r="A1881" s="1"/>
      <c r="B1881" s="1565"/>
      <c r="C1881" s="24" t="s">
        <v>392</v>
      </c>
      <c r="D1881" s="42">
        <v>1</v>
      </c>
      <c r="E1881" s="53" t="s">
        <v>749</v>
      </c>
      <c r="F1881" s="109">
        <f>moluck</f>
        <v>666</v>
      </c>
      <c r="G1881" s="109">
        <f>FLOOR(D1881*F1881,0.01)</f>
        <v>666</v>
      </c>
      <c r="H1881" s="86"/>
    </row>
    <row r="1882" spans="1:8" ht="15.75">
      <c r="A1882" s="1"/>
      <c r="B1882" s="1566"/>
      <c r="C1882" s="56" t="s">
        <v>2051</v>
      </c>
      <c r="D1882" s="56" t="s">
        <v>2993</v>
      </c>
      <c r="E1882" s="56" t="s">
        <v>2995</v>
      </c>
      <c r="F1882" s="63"/>
      <c r="G1882" s="63">
        <v>45</v>
      </c>
      <c r="H1882" s="123">
        <f>SUM(G1874:G1882)</f>
        <v>13049.480000000001</v>
      </c>
    </row>
    <row r="1883" spans="1:8" ht="15.75">
      <c r="A1883" s="1"/>
      <c r="B1883" s="1"/>
      <c r="C1883" s="1"/>
      <c r="D1883" s="1"/>
      <c r="E1883" s="1"/>
      <c r="F1883" s="40" t="s">
        <v>1590</v>
      </c>
      <c r="G1883" s="40"/>
      <c r="H1883" s="63">
        <f>SUM(H1873:H1882)</f>
        <v>25919.480000000003</v>
      </c>
    </row>
    <row r="1884" spans="1:8" ht="15.75">
      <c r="A1884" s="1"/>
      <c r="B1884" s="3" t="s">
        <v>1592</v>
      </c>
      <c r="C1884" s="1"/>
      <c r="D1884" s="1"/>
      <c r="E1884" s="1"/>
      <c r="F1884" s="40" t="s">
        <v>1571</v>
      </c>
      <c r="G1884" s="40"/>
      <c r="H1884" s="99">
        <f>FLOOR(H1883*0.15,0.01)</f>
        <v>3887.92</v>
      </c>
    </row>
    <row r="1885" spans="1:8" ht="15.75">
      <c r="B1885" s="140">
        <f>+H1885</f>
        <v>29807.4</v>
      </c>
      <c r="C1885" s="27" t="s">
        <v>3197</v>
      </c>
      <c r="D1885" s="99">
        <f>INT(B1885/B1886*100)/100</f>
        <v>13277.23</v>
      </c>
      <c r="E1885" s="1" t="s">
        <v>3198</v>
      </c>
      <c r="F1885" s="40" t="s">
        <v>1593</v>
      </c>
      <c r="G1885" s="40"/>
      <c r="H1885" s="99">
        <f>SUM(H1883:H1884)</f>
        <v>29807.4</v>
      </c>
    </row>
    <row r="1886" spans="1:8" ht="16.5">
      <c r="A1886" s="1"/>
      <c r="B1886" s="88">
        <v>2.2450000000000001</v>
      </c>
      <c r="C1886" s="1"/>
      <c r="D1886" s="1"/>
      <c r="E1886" s="1"/>
      <c r="F1886" s="1"/>
      <c r="G1886" s="1"/>
      <c r="H1886" s="19"/>
    </row>
    <row r="1887" spans="1:8" ht="19.5">
      <c r="A1887" s="262">
        <f>A1868+1</f>
        <v>110</v>
      </c>
      <c r="B1887" s="1588" t="s">
        <v>3119</v>
      </c>
      <c r="C1887" s="1567"/>
      <c r="D1887" s="1567"/>
      <c r="E1887" s="1567"/>
      <c r="F1887" s="1567"/>
      <c r="G1887" s="1567"/>
      <c r="H1887" s="1567"/>
    </row>
    <row r="1888" spans="1:8" ht="19.5">
      <c r="A1888" s="588" t="s">
        <v>4049</v>
      </c>
      <c r="B1888" s="1588" t="s">
        <v>2386</v>
      </c>
      <c r="C1888" s="1567"/>
      <c r="D1888" s="1567"/>
      <c r="E1888" s="1567"/>
      <c r="F1888" s="1567"/>
      <c r="G1888" s="1567"/>
      <c r="H1888" s="1567"/>
    </row>
    <row r="1889" spans="1:8" ht="15">
      <c r="A1889" s="681" t="s">
        <v>2226</v>
      </c>
      <c r="B1889" s="1560" t="s">
        <v>2388</v>
      </c>
      <c r="C1889" s="1561"/>
      <c r="D1889" s="1561"/>
      <c r="E1889" s="1561"/>
      <c r="F1889" s="1561"/>
      <c r="G1889" s="1561"/>
      <c r="H1889" s="1561"/>
    </row>
    <row r="1890" spans="1:8" ht="31.5">
      <c r="A1890" s="1"/>
      <c r="B1890" s="68" t="s">
        <v>3156</v>
      </c>
      <c r="C1890" s="68" t="s">
        <v>3157</v>
      </c>
      <c r="D1890" s="68" t="s">
        <v>3158</v>
      </c>
      <c r="E1890" s="68" t="s">
        <v>3159</v>
      </c>
      <c r="F1890" s="68" t="s">
        <v>3160</v>
      </c>
      <c r="G1890" s="68" t="s">
        <v>3161</v>
      </c>
      <c r="H1890" s="68" t="s">
        <v>1586</v>
      </c>
    </row>
    <row r="1891" spans="1:8" ht="17.25">
      <c r="A1891" s="1"/>
      <c r="B1891" s="1562" t="s">
        <v>1587</v>
      </c>
      <c r="C1891" s="58" t="s">
        <v>558</v>
      </c>
      <c r="D1891" s="41">
        <v>9</v>
      </c>
      <c r="E1891" s="55" t="s">
        <v>1589</v>
      </c>
      <c r="F1891" s="107">
        <f>mason</f>
        <v>1330</v>
      </c>
      <c r="G1891" s="107">
        <f t="shared" ref="G1891:G1896" si="59">FLOOR(D1891*F1891,0.01)</f>
        <v>11970</v>
      </c>
      <c r="H1891" s="108"/>
    </row>
    <row r="1892" spans="1:8" ht="17.25">
      <c r="A1892" s="37"/>
      <c r="B1892" s="1563"/>
      <c r="C1892" s="56" t="s">
        <v>1530</v>
      </c>
      <c r="D1892" s="43">
        <v>0.9</v>
      </c>
      <c r="E1892" s="56" t="s">
        <v>1589</v>
      </c>
      <c r="F1892" s="109">
        <f>'update Rate'!O5</f>
        <v>1000</v>
      </c>
      <c r="G1892" s="63">
        <f t="shared" si="59"/>
        <v>900</v>
      </c>
      <c r="H1892" s="121">
        <f>SUM(G1891+G1892)</f>
        <v>12870</v>
      </c>
    </row>
    <row r="1893" spans="1:8" ht="17.25">
      <c r="A1893" s="1"/>
      <c r="B1893" s="1564" t="s">
        <v>2185</v>
      </c>
      <c r="C1893" s="55" t="s">
        <v>1723</v>
      </c>
      <c r="D1893" s="193">
        <v>3.4599999999999999E-2</v>
      </c>
      <c r="E1893" s="55" t="s">
        <v>2378</v>
      </c>
      <c r="F1893" s="110">
        <f>awood</f>
        <v>215037.9</v>
      </c>
      <c r="G1893" s="110">
        <f t="shared" si="59"/>
        <v>7440.31</v>
      </c>
      <c r="H1893" s="84"/>
    </row>
    <row r="1894" spans="1:8" ht="17.25">
      <c r="A1894" s="1"/>
      <c r="B1894" s="1565"/>
      <c r="C1894" s="53" t="s">
        <v>2387</v>
      </c>
      <c r="D1894" s="52">
        <v>1.899</v>
      </c>
      <c r="E1894" s="53" t="s">
        <v>2992</v>
      </c>
      <c r="F1894" s="109">
        <f>'update Rate'!O76</f>
        <v>720.92</v>
      </c>
      <c r="G1894" s="109">
        <f t="shared" si="59"/>
        <v>1369.02</v>
      </c>
      <c r="H1894" s="86"/>
    </row>
    <row r="1895" spans="1:8" ht="17.25">
      <c r="A1895" s="1"/>
      <c r="B1895" s="1565"/>
      <c r="C1895" s="53" t="s">
        <v>3203</v>
      </c>
      <c r="D1895" s="52">
        <v>1.899</v>
      </c>
      <c r="E1895" s="53" t="s">
        <v>2992</v>
      </c>
      <c r="F1895" s="109">
        <f>'update Rate'!O84</f>
        <v>688.64</v>
      </c>
      <c r="G1895" s="109">
        <f t="shared" si="59"/>
        <v>1307.72</v>
      </c>
      <c r="H1895" s="86"/>
    </row>
    <row r="1896" spans="1:8" ht="17.25">
      <c r="A1896" s="1"/>
      <c r="B1896" s="1565"/>
      <c r="C1896" s="53" t="s">
        <v>1226</v>
      </c>
      <c r="D1896" s="52">
        <v>7.4340000000000002</v>
      </c>
      <c r="E1896" s="53" t="s">
        <v>2773</v>
      </c>
      <c r="F1896" s="109">
        <f>'update Rate'!O139</f>
        <v>55.76</v>
      </c>
      <c r="G1896" s="109">
        <f t="shared" si="59"/>
        <v>414.51</v>
      </c>
      <c r="H1896" s="86"/>
    </row>
    <row r="1897" spans="1:8" ht="15.75">
      <c r="A1897" s="37"/>
      <c r="B1897" s="1565"/>
      <c r="C1897" s="53" t="s">
        <v>3274</v>
      </c>
      <c r="D1897" s="273" t="s">
        <v>72</v>
      </c>
      <c r="E1897" s="53" t="s">
        <v>2995</v>
      </c>
      <c r="F1897" s="109"/>
      <c r="G1897" s="109">
        <v>60</v>
      </c>
      <c r="H1897" s="86"/>
    </row>
    <row r="1898" spans="1:8" ht="17.25">
      <c r="A1898" s="1"/>
      <c r="B1898" s="1565"/>
      <c r="C1898" s="53" t="s">
        <v>2203</v>
      </c>
      <c r="D1898" s="42">
        <v>3</v>
      </c>
      <c r="E1898" s="53" t="s">
        <v>749</v>
      </c>
      <c r="F1898" s="109">
        <f>Kabja100</f>
        <v>29</v>
      </c>
      <c r="G1898" s="109">
        <f>FLOOR(D1898*F1898,0.01)</f>
        <v>87</v>
      </c>
      <c r="H1898" s="86"/>
    </row>
    <row r="1899" spans="1:8" ht="17.25">
      <c r="A1899" s="1"/>
      <c r="B1899" s="1565"/>
      <c r="C1899" s="53" t="s">
        <v>2227</v>
      </c>
      <c r="D1899" s="42">
        <v>2</v>
      </c>
      <c r="E1899" s="53" t="s">
        <v>749</v>
      </c>
      <c r="F1899" s="109">
        <f>cheskini150</f>
        <v>71</v>
      </c>
      <c r="G1899" s="109">
        <f>FLOOR(D1899*F1899,0.01)</f>
        <v>142</v>
      </c>
      <c r="H1899" s="86"/>
    </row>
    <row r="1900" spans="1:8" ht="71.25">
      <c r="A1900" s="1"/>
      <c r="B1900" s="1565"/>
      <c r="C1900" s="24" t="s">
        <v>392</v>
      </c>
      <c r="D1900" s="42">
        <v>1</v>
      </c>
      <c r="E1900" s="53" t="s">
        <v>749</v>
      </c>
      <c r="F1900" s="109">
        <f>moluck</f>
        <v>666</v>
      </c>
      <c r="G1900" s="109">
        <f>FLOOR(D1900*F1900,0.01)</f>
        <v>666</v>
      </c>
      <c r="H1900" s="86"/>
    </row>
    <row r="1901" spans="1:8" ht="15.75">
      <c r="A1901" s="1"/>
      <c r="B1901" s="1566"/>
      <c r="C1901" s="56" t="s">
        <v>2051</v>
      </c>
      <c r="D1901" s="56" t="s">
        <v>72</v>
      </c>
      <c r="E1901" s="56" t="s">
        <v>2995</v>
      </c>
      <c r="F1901" s="63"/>
      <c r="G1901" s="63">
        <v>45</v>
      </c>
      <c r="H1901" s="123">
        <f>SUM(G1893:G1901)</f>
        <v>11531.56</v>
      </c>
    </row>
    <row r="1902" spans="1:8" ht="15.75">
      <c r="A1902" s="1"/>
      <c r="B1902" s="1"/>
      <c r="C1902" s="1"/>
      <c r="D1902" s="1"/>
      <c r="E1902" s="1"/>
      <c r="F1902" s="40" t="s">
        <v>1590</v>
      </c>
      <c r="G1902" s="40"/>
      <c r="H1902" s="63">
        <f>SUM(H1892:H1901)</f>
        <v>24401.559999999998</v>
      </c>
    </row>
    <row r="1903" spans="1:8" ht="15.75">
      <c r="A1903" s="1"/>
      <c r="B1903" s="3" t="s">
        <v>1592</v>
      </c>
      <c r="C1903" s="1"/>
      <c r="D1903" s="1"/>
      <c r="E1903" s="1"/>
      <c r="F1903" s="40" t="s">
        <v>1571</v>
      </c>
      <c r="G1903" s="40"/>
      <c r="H1903" s="99">
        <f>FLOOR(H1902*0.15,0.01)</f>
        <v>3660.23</v>
      </c>
    </row>
    <row r="1904" spans="1:8" ht="15.75">
      <c r="B1904" s="140">
        <f>+H1904</f>
        <v>28061.789999999997</v>
      </c>
      <c r="C1904" s="27" t="s">
        <v>3197</v>
      </c>
      <c r="D1904" s="99">
        <f>INT(B1904/B1905*100)/100</f>
        <v>12499.68</v>
      </c>
      <c r="E1904" s="1" t="s">
        <v>3198</v>
      </c>
      <c r="F1904" s="40" t="s">
        <v>1593</v>
      </c>
      <c r="G1904" s="40"/>
      <c r="H1904" s="99">
        <f>SUM(H1902:H1903)</f>
        <v>28061.789999999997</v>
      </c>
    </row>
    <row r="1905" spans="1:8" ht="16.5">
      <c r="A1905" s="1"/>
      <c r="B1905" s="88">
        <v>2.2450000000000001</v>
      </c>
      <c r="C1905" s="1"/>
      <c r="D1905" s="1"/>
      <c r="E1905" s="1"/>
      <c r="F1905" s="1"/>
      <c r="G1905" s="1"/>
      <c r="H1905" s="19"/>
    </row>
    <row r="1906" spans="1:8" ht="16.5">
      <c r="A1906" s="1"/>
      <c r="B1906" s="88"/>
      <c r="C1906" s="1"/>
      <c r="D1906" s="1"/>
      <c r="E1906" s="1"/>
      <c r="F1906" s="1"/>
      <c r="G1906" s="1"/>
      <c r="H1906" s="19"/>
    </row>
    <row r="1907" spans="1:8" ht="16.5">
      <c r="A1907" s="1"/>
      <c r="B1907" s="88"/>
      <c r="C1907" s="1"/>
      <c r="D1907" s="1"/>
      <c r="E1907" s="1"/>
      <c r="F1907" s="1"/>
      <c r="G1907" s="1"/>
      <c r="H1907" s="19"/>
    </row>
    <row r="1908" spans="1:8" ht="16.5">
      <c r="A1908" s="1"/>
      <c r="B1908" s="88"/>
      <c r="C1908" s="1"/>
      <c r="D1908" s="1"/>
      <c r="E1908" s="1"/>
      <c r="F1908" s="1"/>
      <c r="G1908" s="1"/>
      <c r="H1908" s="19"/>
    </row>
    <row r="1909" spans="1:8" ht="16.5">
      <c r="A1909" s="1"/>
      <c r="B1909" s="88"/>
      <c r="C1909" s="1"/>
      <c r="D1909" s="1"/>
      <c r="E1909" s="1"/>
      <c r="F1909" s="1"/>
      <c r="G1909" s="1"/>
      <c r="H1909" s="19"/>
    </row>
    <row r="1910" spans="1:8" ht="16.5">
      <c r="A1910" s="1"/>
      <c r="B1910" s="88"/>
      <c r="C1910" s="1"/>
      <c r="D1910" s="1"/>
      <c r="E1910" s="1"/>
      <c r="F1910" s="1"/>
      <c r="G1910" s="1"/>
      <c r="H1910" s="19"/>
    </row>
    <row r="1911" spans="1:8" ht="16.5">
      <c r="A1911" s="1"/>
      <c r="B1911" s="88"/>
      <c r="C1911" s="1"/>
      <c r="D1911" s="1"/>
      <c r="E1911" s="1"/>
      <c r="F1911" s="1"/>
      <c r="G1911" s="1"/>
      <c r="H1911" s="19"/>
    </row>
    <row r="1912" spans="1:8" ht="49.5" customHeight="1">
      <c r="A1912" s="262">
        <f>A1887+1</f>
        <v>111</v>
      </c>
      <c r="B1912" s="1558" t="s">
        <v>977</v>
      </c>
      <c r="C1912" s="1559"/>
      <c r="D1912" s="1559"/>
      <c r="E1912" s="1559"/>
      <c r="F1912" s="1559"/>
      <c r="G1912" s="1559"/>
      <c r="H1912" s="1559"/>
    </row>
    <row r="1913" spans="1:8" ht="15">
      <c r="A1913" s="682" t="s">
        <v>3833</v>
      </c>
      <c r="B1913" s="1560" t="s">
        <v>1225</v>
      </c>
      <c r="C1913" s="1561"/>
      <c r="D1913" s="1561"/>
      <c r="E1913" s="1561"/>
      <c r="F1913" s="1561"/>
      <c r="G1913" s="1561"/>
      <c r="H1913" s="1561"/>
    </row>
    <row r="1914" spans="1:8" ht="31.5">
      <c r="A1914" s="1"/>
      <c r="B1914" s="68" t="s">
        <v>3156</v>
      </c>
      <c r="C1914" s="68" t="s">
        <v>3157</v>
      </c>
      <c r="D1914" s="68" t="s">
        <v>3158</v>
      </c>
      <c r="E1914" s="68" t="s">
        <v>3159</v>
      </c>
      <c r="F1914" s="68" t="s">
        <v>3160</v>
      </c>
      <c r="G1914" s="68" t="s">
        <v>3161</v>
      </c>
      <c r="H1914" s="68" t="s">
        <v>1586</v>
      </c>
    </row>
    <row r="1915" spans="1:8" ht="17.25">
      <c r="A1915" s="1"/>
      <c r="B1915" s="1562" t="s">
        <v>1587</v>
      </c>
      <c r="C1915" s="58" t="s">
        <v>558</v>
      </c>
      <c r="D1915" s="239">
        <v>1.76</v>
      </c>
      <c r="E1915" s="55" t="s">
        <v>1589</v>
      </c>
      <c r="F1915" s="107">
        <f>mason</f>
        <v>1330</v>
      </c>
      <c r="G1915" s="107">
        <f>FLOOR(D1915*F1915,0.01)</f>
        <v>2340.8000000000002</v>
      </c>
      <c r="H1915" s="108"/>
    </row>
    <row r="1916" spans="1:8" ht="17.25">
      <c r="A1916" s="37"/>
      <c r="B1916" s="1563"/>
      <c r="C1916" s="56" t="s">
        <v>1530</v>
      </c>
      <c r="D1916" s="49">
        <v>0.17599999999999999</v>
      </c>
      <c r="E1916" s="56" t="s">
        <v>1589</v>
      </c>
      <c r="F1916" s="109">
        <f>'update Rate'!O5</f>
        <v>1000</v>
      </c>
      <c r="G1916" s="63">
        <f>FLOOR(D1916*F1916,0.01)</f>
        <v>176</v>
      </c>
      <c r="H1916" s="121">
        <f>SUM(G1915+G1916)</f>
        <v>2516.8000000000002</v>
      </c>
    </row>
    <row r="1917" spans="1:8" ht="33">
      <c r="A1917" s="1"/>
      <c r="B1917" s="1564" t="s">
        <v>2185</v>
      </c>
      <c r="C1917" s="154" t="s">
        <v>179</v>
      </c>
      <c r="D1917" s="193">
        <v>1</v>
      </c>
      <c r="E1917" s="55" t="s">
        <v>2992</v>
      </c>
      <c r="F1917" s="110">
        <f>'update Rate'!O342</f>
        <v>2012.1200000000001</v>
      </c>
      <c r="G1917" s="110">
        <f>FLOOR(D1917*F1917,0.01)</f>
        <v>2012.1200000000001</v>
      </c>
      <c r="H1917" s="84"/>
    </row>
    <row r="1918" spans="1:8" ht="17.25">
      <c r="A1918" s="1"/>
      <c r="B1918" s="1565"/>
      <c r="C1918" s="53" t="s">
        <v>1226</v>
      </c>
      <c r="D1918" s="52">
        <v>4</v>
      </c>
      <c r="E1918" s="53" t="s">
        <v>2773</v>
      </c>
      <c r="F1918" s="109">
        <f>'update Rate'!O139</f>
        <v>55.76</v>
      </c>
      <c r="G1918" s="109">
        <f>FLOOR(D1918*F1918,0.01)</f>
        <v>223.04</v>
      </c>
      <c r="H1918" s="86"/>
    </row>
    <row r="1919" spans="1:8" ht="15.75">
      <c r="A1919" s="37"/>
      <c r="B1919" s="1565"/>
      <c r="C1919" s="53" t="s">
        <v>3274</v>
      </c>
      <c r="D1919" s="53" t="s">
        <v>2993</v>
      </c>
      <c r="E1919" s="53" t="s">
        <v>2995</v>
      </c>
      <c r="F1919" s="109"/>
      <c r="G1919" s="109">
        <v>20</v>
      </c>
      <c r="H1919" s="86"/>
    </row>
    <row r="1920" spans="1:8" ht="17.25">
      <c r="A1920" s="1"/>
      <c r="B1920" s="1565"/>
      <c r="C1920" s="53" t="s">
        <v>2203</v>
      </c>
      <c r="D1920" s="42">
        <v>3</v>
      </c>
      <c r="E1920" s="53" t="s">
        <v>749</v>
      </c>
      <c r="F1920" s="109">
        <f>Kabja100</f>
        <v>29</v>
      </c>
      <c r="G1920" s="109">
        <f>FLOOR(D1920*F1920,0.01)</f>
        <v>87</v>
      </c>
      <c r="H1920" s="86"/>
    </row>
    <row r="1921" spans="1:8" ht="17.25">
      <c r="A1921" s="1"/>
      <c r="B1921" s="1565"/>
      <c r="C1921" s="53" t="s">
        <v>2227</v>
      </c>
      <c r="D1921" s="42">
        <v>2</v>
      </c>
      <c r="E1921" s="53" t="s">
        <v>749</v>
      </c>
      <c r="F1921" s="109">
        <f>cheskini150</f>
        <v>71</v>
      </c>
      <c r="G1921" s="109">
        <f>FLOOR(D1921*F1921,0.01)</f>
        <v>142</v>
      </c>
      <c r="H1921" s="86"/>
    </row>
    <row r="1922" spans="1:8" ht="71.25">
      <c r="A1922" s="1"/>
      <c r="B1922" s="1565"/>
      <c r="C1922" s="24" t="s">
        <v>392</v>
      </c>
      <c r="D1922" s="42">
        <v>1</v>
      </c>
      <c r="E1922" s="53" t="s">
        <v>749</v>
      </c>
      <c r="F1922" s="109">
        <f>moluck</f>
        <v>666</v>
      </c>
      <c r="G1922" s="109">
        <f>FLOOR(D1922*F1922,0.01)</f>
        <v>666</v>
      </c>
      <c r="H1922" s="86"/>
    </row>
    <row r="1923" spans="1:8" ht="15.75">
      <c r="A1923" s="1"/>
      <c r="B1923" s="1566"/>
      <c r="C1923" s="56" t="s">
        <v>2051</v>
      </c>
      <c r="D1923" s="56" t="s">
        <v>2993</v>
      </c>
      <c r="E1923" s="56" t="s">
        <v>2995</v>
      </c>
      <c r="F1923" s="63"/>
      <c r="G1923" s="63">
        <v>45</v>
      </c>
      <c r="H1923" s="123">
        <f>SUM(G1917:G1923)</f>
        <v>3195.1600000000003</v>
      </c>
    </row>
    <row r="1924" spans="1:8" ht="15.75">
      <c r="A1924" s="1"/>
      <c r="B1924" s="1"/>
      <c r="C1924" s="1"/>
      <c r="D1924" s="1"/>
      <c r="E1924" s="1"/>
      <c r="F1924" s="40" t="s">
        <v>1590</v>
      </c>
      <c r="G1924" s="40"/>
      <c r="H1924" s="63">
        <f>SUM(H1916:H1923)</f>
        <v>5711.9600000000009</v>
      </c>
    </row>
    <row r="1925" spans="1:8" ht="15.75">
      <c r="A1925" s="1"/>
      <c r="B1925" s="3" t="s">
        <v>1592</v>
      </c>
      <c r="C1925" s="1"/>
      <c r="D1925" s="1"/>
      <c r="E1925" s="1"/>
      <c r="F1925" s="40" t="s">
        <v>1571</v>
      </c>
      <c r="G1925" s="40"/>
      <c r="H1925" s="99">
        <f>FLOOR(H1924*0.15,0.01)</f>
        <v>856.79</v>
      </c>
    </row>
    <row r="1926" spans="1:8" ht="15.75">
      <c r="B1926" s="140">
        <f>+H1926</f>
        <v>6568.7500000000009</v>
      </c>
      <c r="C1926" s="27" t="s">
        <v>3197</v>
      </c>
      <c r="D1926" s="99">
        <f>INT(B1926/B1927*100)/100</f>
        <v>6568.75</v>
      </c>
      <c r="E1926" s="1" t="s">
        <v>3198</v>
      </c>
      <c r="F1926" s="40" t="s">
        <v>1593</v>
      </c>
      <c r="G1926" s="40"/>
      <c r="H1926" s="99">
        <f>SUM(H1924:H1925)</f>
        <v>6568.7500000000009</v>
      </c>
    </row>
    <row r="1927" spans="1:8" ht="16.5">
      <c r="A1927" s="1"/>
      <c r="B1927" s="88">
        <v>1</v>
      </c>
      <c r="C1927" s="1"/>
      <c r="D1927" s="1"/>
      <c r="E1927" s="1"/>
      <c r="F1927" s="1"/>
      <c r="G1927" s="1"/>
      <c r="H1927" s="19"/>
    </row>
    <row r="1928" spans="1:8" ht="16.5">
      <c r="A1928" s="1"/>
      <c r="B1928" s="88"/>
      <c r="C1928" s="1"/>
      <c r="D1928" s="1"/>
      <c r="E1928" s="1"/>
      <c r="F1928" s="1"/>
      <c r="G1928" s="1"/>
      <c r="H1928" s="19"/>
    </row>
    <row r="1929" spans="1:8" ht="53.25" customHeight="1">
      <c r="A1929" s="262">
        <f>A1912+1</f>
        <v>112</v>
      </c>
      <c r="B1929" s="1558" t="s">
        <v>4018</v>
      </c>
      <c r="C1929" s="1559"/>
      <c r="D1929" s="1559"/>
      <c r="E1929" s="1559"/>
      <c r="F1929" s="1559"/>
      <c r="G1929" s="1559"/>
      <c r="H1929" s="1559"/>
    </row>
    <row r="1930" spans="1:8" ht="15">
      <c r="A1930" s="682" t="s">
        <v>3832</v>
      </c>
      <c r="B1930" s="1560" t="s">
        <v>197</v>
      </c>
      <c r="C1930" s="1561"/>
      <c r="D1930" s="1561"/>
      <c r="E1930" s="1561"/>
      <c r="F1930" s="1561"/>
      <c r="G1930" s="1561"/>
      <c r="H1930" s="1561"/>
    </row>
    <row r="1931" spans="1:8" ht="31.5">
      <c r="A1931" s="1"/>
      <c r="B1931" s="68" t="s">
        <v>3156</v>
      </c>
      <c r="C1931" s="68" t="s">
        <v>3157</v>
      </c>
      <c r="D1931" s="68" t="s">
        <v>3158</v>
      </c>
      <c r="E1931" s="68" t="s">
        <v>3159</v>
      </c>
      <c r="F1931" s="68" t="s">
        <v>3160</v>
      </c>
      <c r="G1931" s="68" t="s">
        <v>3161</v>
      </c>
      <c r="H1931" s="68" t="s">
        <v>1586</v>
      </c>
    </row>
    <row r="1932" spans="1:8" ht="17.25">
      <c r="A1932" s="1"/>
      <c r="B1932" s="1562" t="s">
        <v>1587</v>
      </c>
      <c r="C1932" s="58" t="s">
        <v>558</v>
      </c>
      <c r="D1932" s="239">
        <v>1.61</v>
      </c>
      <c r="E1932" s="55" t="s">
        <v>1589</v>
      </c>
      <c r="F1932" s="107">
        <f>mason</f>
        <v>1330</v>
      </c>
      <c r="G1932" s="107">
        <f>FLOOR(D1932*F1932,0.01)</f>
        <v>2141.3000000000002</v>
      </c>
      <c r="H1932" s="108"/>
    </row>
    <row r="1933" spans="1:8" ht="17.25">
      <c r="A1933" s="37"/>
      <c r="B1933" s="1563"/>
      <c r="C1933" s="56" t="s">
        <v>1530</v>
      </c>
      <c r="D1933" s="49">
        <v>0.161</v>
      </c>
      <c r="E1933" s="56" t="s">
        <v>1589</v>
      </c>
      <c r="F1933" s="109">
        <f>'update Rate'!O5</f>
        <v>1000</v>
      </c>
      <c r="G1933" s="63">
        <f>FLOOR(D1933*F1933,0.01)</f>
        <v>161</v>
      </c>
      <c r="H1933" s="121">
        <f>SUM(G1932+G1933)</f>
        <v>2302.3000000000002</v>
      </c>
    </row>
    <row r="1934" spans="1:8" ht="33">
      <c r="A1934" s="1"/>
      <c r="B1934" s="1564" t="s">
        <v>2185</v>
      </c>
      <c r="C1934" s="154" t="s">
        <v>179</v>
      </c>
      <c r="D1934" s="193">
        <v>1.1000000000000001</v>
      </c>
      <c r="E1934" s="55" t="s">
        <v>2992</v>
      </c>
      <c r="F1934" s="110">
        <f>'update Rate'!O343</f>
        <v>2743.8</v>
      </c>
      <c r="G1934" s="110">
        <f>FLOOR(D1934*F1934,0.01)</f>
        <v>3018.18</v>
      </c>
      <c r="H1934" s="84"/>
    </row>
    <row r="1935" spans="1:8" ht="17.25">
      <c r="A1935" s="1"/>
      <c r="B1935" s="1565"/>
      <c r="C1935" s="53" t="s">
        <v>1226</v>
      </c>
      <c r="D1935" s="52">
        <v>7.4340000000000002</v>
      </c>
      <c r="E1935" s="53" t="s">
        <v>2773</v>
      </c>
      <c r="F1935" s="109">
        <f>'update Rate'!O139</f>
        <v>55.76</v>
      </c>
      <c r="G1935" s="109">
        <f>FLOOR(D1935*F1935,0.01)</f>
        <v>414.51</v>
      </c>
      <c r="H1935" s="86"/>
    </row>
    <row r="1936" spans="1:8" ht="15.75">
      <c r="A1936" s="37"/>
      <c r="B1936" s="1565"/>
      <c r="C1936" s="53" t="s">
        <v>3274</v>
      </c>
      <c r="D1936" s="53" t="s">
        <v>2993</v>
      </c>
      <c r="E1936" s="53" t="s">
        <v>2995</v>
      </c>
      <c r="F1936" s="109"/>
      <c r="G1936" s="109">
        <v>20</v>
      </c>
      <c r="H1936" s="86"/>
    </row>
    <row r="1937" spans="1:8" ht="17.25">
      <c r="A1937" s="1"/>
      <c r="B1937" s="1565"/>
      <c r="C1937" s="53" t="s">
        <v>2203</v>
      </c>
      <c r="D1937" s="42">
        <v>3</v>
      </c>
      <c r="E1937" s="53" t="s">
        <v>749</v>
      </c>
      <c r="F1937" s="109">
        <f>Kabja100</f>
        <v>29</v>
      </c>
      <c r="G1937" s="109">
        <f>FLOOR(D1937*F1937,0.01)</f>
        <v>87</v>
      </c>
      <c r="H1937" s="86"/>
    </row>
    <row r="1938" spans="1:8" ht="17.25">
      <c r="A1938" s="1"/>
      <c r="B1938" s="1565"/>
      <c r="C1938" s="53" t="s">
        <v>2227</v>
      </c>
      <c r="D1938" s="42">
        <v>2</v>
      </c>
      <c r="E1938" s="53" t="s">
        <v>749</v>
      </c>
      <c r="F1938" s="109">
        <f>cheskini150</f>
        <v>71</v>
      </c>
      <c r="G1938" s="109">
        <f>FLOOR(D1938*F1938,0.01)</f>
        <v>142</v>
      </c>
      <c r="H1938" s="86"/>
    </row>
    <row r="1939" spans="1:8" ht="71.25">
      <c r="A1939" s="1"/>
      <c r="B1939" s="1565"/>
      <c r="C1939" s="24" t="s">
        <v>392</v>
      </c>
      <c r="D1939" s="42">
        <v>1</v>
      </c>
      <c r="E1939" s="53" t="s">
        <v>749</v>
      </c>
      <c r="F1939" s="109">
        <f>moluck</f>
        <v>666</v>
      </c>
      <c r="G1939" s="109">
        <f>FLOOR(D1939*F1939,0.01)</f>
        <v>666</v>
      </c>
      <c r="H1939" s="86"/>
    </row>
    <row r="1940" spans="1:8" ht="15.75">
      <c r="A1940" s="1"/>
      <c r="B1940" s="1566"/>
      <c r="C1940" s="56" t="s">
        <v>2051</v>
      </c>
      <c r="D1940" s="56" t="s">
        <v>2993</v>
      </c>
      <c r="E1940" s="56" t="s">
        <v>2995</v>
      </c>
      <c r="F1940" s="63"/>
      <c r="G1940" s="63">
        <v>45</v>
      </c>
      <c r="H1940" s="123">
        <f>SUM(G1934:G1940)</f>
        <v>4392.6899999999996</v>
      </c>
    </row>
    <row r="1941" spans="1:8" ht="15.75">
      <c r="A1941" s="1"/>
      <c r="B1941" s="1"/>
      <c r="C1941" s="1"/>
      <c r="D1941" s="1"/>
      <c r="E1941" s="1"/>
      <c r="F1941" s="40" t="s">
        <v>1590</v>
      </c>
      <c r="G1941" s="40"/>
      <c r="H1941" s="63">
        <f>SUM(H1933:H1940)</f>
        <v>6694.99</v>
      </c>
    </row>
    <row r="1942" spans="1:8" ht="15.75">
      <c r="A1942" s="1"/>
      <c r="B1942" s="3" t="s">
        <v>1592</v>
      </c>
      <c r="C1942" s="1"/>
      <c r="D1942" s="1"/>
      <c r="E1942" s="1"/>
      <c r="F1942" s="40" t="s">
        <v>1571</v>
      </c>
      <c r="G1942" s="40"/>
      <c r="H1942" s="99">
        <f>FLOOR(H1941*0.15,0.01)</f>
        <v>1004.24</v>
      </c>
    </row>
    <row r="1943" spans="1:8" ht="15.75">
      <c r="B1943" s="140">
        <f>+H1943</f>
        <v>7699.23</v>
      </c>
      <c r="C1943" s="27" t="s">
        <v>3197</v>
      </c>
      <c r="D1943" s="99">
        <f>INT(B1943/B1944*100)/100</f>
        <v>7699.23</v>
      </c>
      <c r="E1943" s="1" t="s">
        <v>3198</v>
      </c>
      <c r="F1943" s="40" t="s">
        <v>1593</v>
      </c>
      <c r="G1943" s="40"/>
      <c r="H1943" s="99">
        <f>SUM(H1941:H1942)</f>
        <v>7699.23</v>
      </c>
    </row>
    <row r="1944" spans="1:8" ht="16.5">
      <c r="A1944" s="1"/>
      <c r="B1944" s="88">
        <v>1</v>
      </c>
      <c r="C1944" s="1"/>
      <c r="D1944" s="1"/>
      <c r="E1944" s="1"/>
      <c r="F1944" s="1"/>
      <c r="G1944" s="1"/>
      <c r="H1944" s="19"/>
    </row>
    <row r="1945" spans="1:8" ht="16.5">
      <c r="A1945" s="1"/>
      <c r="B1945" s="88"/>
      <c r="C1945" s="1"/>
      <c r="D1945" s="1"/>
      <c r="E1945" s="1"/>
      <c r="F1945" s="1"/>
      <c r="G1945" s="1"/>
      <c r="H1945" s="19"/>
    </row>
    <row r="1946" spans="1:8" ht="16.5">
      <c r="A1946" s="1"/>
      <c r="B1946" s="88"/>
      <c r="C1946" s="1"/>
      <c r="D1946" s="1"/>
      <c r="E1946" s="1"/>
      <c r="F1946" s="1"/>
      <c r="G1946" s="1"/>
      <c r="H1946" s="19"/>
    </row>
    <row r="1947" spans="1:8" ht="16.5">
      <c r="A1947" s="1"/>
      <c r="B1947" s="88"/>
      <c r="C1947" s="1"/>
      <c r="D1947" s="1"/>
      <c r="E1947" s="1"/>
      <c r="F1947" s="1"/>
      <c r="G1947" s="1"/>
      <c r="H1947" s="19"/>
    </row>
    <row r="1948" spans="1:8" ht="16.5">
      <c r="A1948" s="1"/>
      <c r="B1948" s="88"/>
      <c r="C1948" s="1"/>
      <c r="D1948" s="1"/>
      <c r="E1948" s="1"/>
      <c r="F1948" s="1"/>
      <c r="G1948" s="1"/>
      <c r="H1948" s="19"/>
    </row>
    <row r="1949" spans="1:8" ht="16.5">
      <c r="A1949" s="1"/>
      <c r="B1949" s="88"/>
      <c r="C1949" s="1"/>
      <c r="D1949" s="1"/>
      <c r="E1949" s="1"/>
      <c r="F1949" s="1"/>
      <c r="G1949" s="1"/>
      <c r="H1949" s="19"/>
    </row>
    <row r="1950" spans="1:8" ht="35.25" customHeight="1">
      <c r="A1950" s="262">
        <f>A1929+1</f>
        <v>113</v>
      </c>
      <c r="B1950" s="1558" t="s">
        <v>177</v>
      </c>
      <c r="C1950" s="1559"/>
      <c r="D1950" s="1559"/>
      <c r="E1950" s="1559"/>
      <c r="F1950" s="1559"/>
      <c r="G1950" s="1559"/>
      <c r="H1950" s="1559"/>
    </row>
    <row r="1951" spans="1:8" ht="15">
      <c r="A1951" s="683" t="s">
        <v>3834</v>
      </c>
      <c r="B1951" s="1560" t="s">
        <v>197</v>
      </c>
      <c r="C1951" s="1561"/>
      <c r="D1951" s="1561"/>
      <c r="E1951" s="1561"/>
      <c r="F1951" s="1561"/>
      <c r="G1951" s="1561"/>
      <c r="H1951" s="1561"/>
    </row>
    <row r="1952" spans="1:8" ht="31.5">
      <c r="A1952" s="1"/>
      <c r="B1952" s="68" t="s">
        <v>3156</v>
      </c>
      <c r="C1952" s="68" t="s">
        <v>3157</v>
      </c>
      <c r="D1952" s="68" t="s">
        <v>3158</v>
      </c>
      <c r="E1952" s="68" t="s">
        <v>3159</v>
      </c>
      <c r="F1952" s="68" t="s">
        <v>3160</v>
      </c>
      <c r="G1952" s="68" t="s">
        <v>3161</v>
      </c>
      <c r="H1952" s="68" t="s">
        <v>1586</v>
      </c>
    </row>
    <row r="1953" spans="1:17" ht="17.25">
      <c r="A1953" s="1"/>
      <c r="B1953" s="1562" t="s">
        <v>1587</v>
      </c>
      <c r="C1953" s="58" t="s">
        <v>558</v>
      </c>
      <c r="D1953" s="239">
        <v>1.61</v>
      </c>
      <c r="E1953" s="55" t="s">
        <v>1589</v>
      </c>
      <c r="F1953" s="107">
        <f>mason</f>
        <v>1330</v>
      </c>
      <c r="G1953" s="107">
        <f>FLOOR(D1953*F1953,0.01)</f>
        <v>2141.3000000000002</v>
      </c>
      <c r="H1953" s="108"/>
    </row>
    <row r="1954" spans="1:17" ht="17.25">
      <c r="A1954" s="37"/>
      <c r="B1954" s="1563"/>
      <c r="C1954" s="56" t="s">
        <v>1530</v>
      </c>
      <c r="D1954" s="49">
        <v>0.161</v>
      </c>
      <c r="E1954" s="56" t="s">
        <v>1589</v>
      </c>
      <c r="F1954" s="109">
        <f>'update Rate'!O5</f>
        <v>1000</v>
      </c>
      <c r="G1954" s="63">
        <f>FLOOR(D1954*F1954,0.01)</f>
        <v>161</v>
      </c>
      <c r="H1954" s="121">
        <f>SUM(G1953+G1954)</f>
        <v>2302.3000000000002</v>
      </c>
    </row>
    <row r="1955" spans="1:17" ht="64.5">
      <c r="A1955" s="1"/>
      <c r="B1955" s="1564" t="s">
        <v>2185</v>
      </c>
      <c r="C1955" s="154" t="s">
        <v>178</v>
      </c>
      <c r="D1955" s="193">
        <v>1</v>
      </c>
      <c r="E1955" s="55" t="s">
        <v>2992</v>
      </c>
      <c r="F1955" s="110">
        <f>'update Rate'!O345</f>
        <v>2302.64</v>
      </c>
      <c r="G1955" s="110">
        <f>FLOOR(D1955*F1955,0.01)</f>
        <v>2302.64</v>
      </c>
      <c r="H1955" s="84"/>
    </row>
    <row r="1956" spans="1:17" ht="17.25">
      <c r="A1956" s="1"/>
      <c r="B1956" s="1565"/>
      <c r="C1956" s="53" t="s">
        <v>1226</v>
      </c>
      <c r="D1956" s="52">
        <v>7.4340000000000002</v>
      </c>
      <c r="E1956" s="53" t="s">
        <v>2773</v>
      </c>
      <c r="F1956" s="109">
        <f>'update Rate'!O139</f>
        <v>55.76</v>
      </c>
      <c r="G1956" s="109">
        <f>FLOOR(D1956*F1956,0.01)</f>
        <v>414.51</v>
      </c>
      <c r="H1956" s="86"/>
    </row>
    <row r="1957" spans="1:17" ht="15.75">
      <c r="A1957" s="37"/>
      <c r="B1957" s="1565"/>
      <c r="C1957" s="53" t="s">
        <v>3274</v>
      </c>
      <c r="D1957" s="53" t="s">
        <v>2993</v>
      </c>
      <c r="E1957" s="53" t="s">
        <v>2995</v>
      </c>
      <c r="F1957" s="109"/>
      <c r="G1957" s="109">
        <v>20</v>
      </c>
      <c r="H1957" s="86"/>
    </row>
    <row r="1958" spans="1:17" ht="17.25">
      <c r="A1958" s="1"/>
      <c r="B1958" s="1565"/>
      <c r="C1958" s="53" t="s">
        <v>2203</v>
      </c>
      <c r="D1958" s="42">
        <v>3</v>
      </c>
      <c r="E1958" s="53" t="s">
        <v>749</v>
      </c>
      <c r="F1958" s="109">
        <f>Kabja100</f>
        <v>29</v>
      </c>
      <c r="G1958" s="109">
        <f>FLOOR(D1958*F1958,0.01)</f>
        <v>87</v>
      </c>
      <c r="H1958" s="86"/>
    </row>
    <row r="1959" spans="1:17" ht="17.25">
      <c r="A1959" s="1"/>
      <c r="B1959" s="1565"/>
      <c r="C1959" s="53" t="s">
        <v>2227</v>
      </c>
      <c r="D1959" s="42">
        <v>2</v>
      </c>
      <c r="E1959" s="53" t="s">
        <v>749</v>
      </c>
      <c r="F1959" s="109">
        <f>cheskini150</f>
        <v>71</v>
      </c>
      <c r="G1959" s="109">
        <f>FLOOR(D1959*F1959,0.01)</f>
        <v>142</v>
      </c>
      <c r="H1959" s="86"/>
    </row>
    <row r="1960" spans="1:17" ht="71.25">
      <c r="A1960" s="1"/>
      <c r="B1960" s="1565"/>
      <c r="C1960" s="24" t="s">
        <v>392</v>
      </c>
      <c r="D1960" s="42">
        <v>1</v>
      </c>
      <c r="E1960" s="53" t="s">
        <v>749</v>
      </c>
      <c r="F1960" s="109">
        <f>moluck</f>
        <v>666</v>
      </c>
      <c r="G1960" s="109">
        <f>FLOOR(D1960*F1960,0.01)</f>
        <v>666</v>
      </c>
      <c r="H1960" s="86"/>
    </row>
    <row r="1961" spans="1:17" ht="15.75">
      <c r="A1961" s="1"/>
      <c r="B1961" s="1566"/>
      <c r="C1961" s="56" t="s">
        <v>2051</v>
      </c>
      <c r="D1961" s="56" t="s">
        <v>2993</v>
      </c>
      <c r="E1961" s="56" t="s">
        <v>2995</v>
      </c>
      <c r="F1961" s="63"/>
      <c r="G1961" s="63">
        <v>45</v>
      </c>
      <c r="H1961" s="123">
        <f>SUM(G1955:G1961)</f>
        <v>3677.1499999999996</v>
      </c>
    </row>
    <row r="1962" spans="1:17" ht="15.75">
      <c r="A1962" s="1"/>
      <c r="B1962" s="1"/>
      <c r="C1962" s="1"/>
      <c r="D1962" s="1"/>
      <c r="E1962" s="1"/>
      <c r="F1962" s="40" t="s">
        <v>1590</v>
      </c>
      <c r="G1962" s="40"/>
      <c r="H1962" s="63">
        <f>SUM(H1954:H1961)</f>
        <v>5979.45</v>
      </c>
    </row>
    <row r="1963" spans="1:17" ht="15.75">
      <c r="A1963" s="1"/>
      <c r="B1963" s="3" t="s">
        <v>1592</v>
      </c>
      <c r="C1963" s="1"/>
      <c r="D1963" s="1"/>
      <c r="E1963" s="1"/>
      <c r="F1963" s="40" t="s">
        <v>1571</v>
      </c>
      <c r="G1963" s="40"/>
      <c r="H1963" s="99">
        <f>FLOOR(H1962*0.15,0.01)</f>
        <v>896.91</v>
      </c>
    </row>
    <row r="1964" spans="1:17" ht="15.75">
      <c r="B1964" s="140">
        <f>+H1964</f>
        <v>6876.36</v>
      </c>
      <c r="C1964" s="27" t="s">
        <v>3197</v>
      </c>
      <c r="D1964" s="99">
        <f>INT(B1964/B1965*100)/100</f>
        <v>6876.36</v>
      </c>
      <c r="E1964" s="1" t="s">
        <v>3198</v>
      </c>
      <c r="F1964" s="40" t="s">
        <v>1593</v>
      </c>
      <c r="G1964" s="40"/>
      <c r="H1964" s="99">
        <f>SUM(H1962:H1963)</f>
        <v>6876.36</v>
      </c>
    </row>
    <row r="1965" spans="1:17" ht="16.5">
      <c r="A1965" s="1"/>
      <c r="B1965" s="88">
        <v>1</v>
      </c>
      <c r="C1965" s="1"/>
      <c r="D1965" s="1"/>
      <c r="E1965" s="1"/>
      <c r="F1965" s="1"/>
      <c r="G1965" s="1"/>
      <c r="H1965" s="19"/>
    </row>
    <row r="1966" spans="1:17" ht="16.5">
      <c r="A1966" s="1"/>
      <c r="B1966" s="88"/>
      <c r="C1966" s="1"/>
      <c r="D1966" s="1"/>
      <c r="E1966" s="1"/>
      <c r="F1966" s="1"/>
      <c r="G1966" s="1"/>
      <c r="H1966" s="19"/>
    </row>
    <row r="1967" spans="1:17" ht="47.25" customHeight="1">
      <c r="A1967" s="262">
        <f>A1950+1</f>
        <v>114</v>
      </c>
      <c r="B1967" s="1558" t="s">
        <v>164</v>
      </c>
      <c r="C1967" s="1559"/>
      <c r="D1967" s="1559"/>
      <c r="E1967" s="1559"/>
      <c r="F1967" s="1559"/>
      <c r="G1967" s="1559"/>
      <c r="H1967" s="1559"/>
      <c r="J1967" s="262">
        <f>J1950+1</f>
        <v>1</v>
      </c>
      <c r="K1967" s="1558" t="s">
        <v>4356</v>
      </c>
      <c r="L1967" s="1559"/>
      <c r="M1967" s="1559"/>
      <c r="N1967" s="1559"/>
      <c r="O1967" s="1559"/>
      <c r="P1967" s="1559"/>
      <c r="Q1967" s="1559"/>
    </row>
    <row r="1968" spans="1:17" ht="15">
      <c r="A1968" s="683" t="s">
        <v>3835</v>
      </c>
      <c r="B1968" s="1560" t="s">
        <v>197</v>
      </c>
      <c r="C1968" s="1561"/>
      <c r="D1968" s="1561"/>
      <c r="E1968" s="1561"/>
      <c r="F1968" s="1561"/>
      <c r="G1968" s="1561"/>
      <c r="H1968" s="1561"/>
      <c r="J1968" s="683"/>
      <c r="K1968" s="1560" t="s">
        <v>197</v>
      </c>
      <c r="L1968" s="1561"/>
      <c r="M1968" s="1561"/>
      <c r="N1968" s="1561"/>
      <c r="O1968" s="1561"/>
      <c r="P1968" s="1561"/>
      <c r="Q1968" s="1561"/>
    </row>
    <row r="1969" spans="1:17" ht="29.25" customHeight="1">
      <c r="A1969" s="1"/>
      <c r="B1969" s="68" t="s">
        <v>3156</v>
      </c>
      <c r="C1969" s="68" t="s">
        <v>3157</v>
      </c>
      <c r="D1969" s="68" t="s">
        <v>3158</v>
      </c>
      <c r="E1969" s="68" t="s">
        <v>3159</v>
      </c>
      <c r="F1969" s="68" t="s">
        <v>3160</v>
      </c>
      <c r="G1969" s="68" t="s">
        <v>3161</v>
      </c>
      <c r="H1969" s="68" t="s">
        <v>1586</v>
      </c>
      <c r="J1969" s="1"/>
      <c r="K1969" s="68" t="s">
        <v>3156</v>
      </c>
      <c r="L1969" s="68" t="s">
        <v>3157</v>
      </c>
      <c r="M1969" s="68" t="s">
        <v>3158</v>
      </c>
      <c r="N1969" s="68" t="s">
        <v>3159</v>
      </c>
      <c r="O1969" s="68" t="s">
        <v>3160</v>
      </c>
      <c r="P1969" s="68" t="s">
        <v>3161</v>
      </c>
      <c r="Q1969" s="68" t="s">
        <v>1586</v>
      </c>
    </row>
    <row r="1970" spans="1:17" ht="17.25">
      <c r="A1970" s="1"/>
      <c r="B1970" s="1562" t="s">
        <v>1587</v>
      </c>
      <c r="C1970" s="58" t="s">
        <v>558</v>
      </c>
      <c r="D1970" s="239">
        <v>1.61</v>
      </c>
      <c r="E1970" s="55" t="s">
        <v>1589</v>
      </c>
      <c r="F1970" s="107">
        <f>mason</f>
        <v>1330</v>
      </c>
      <c r="G1970" s="107">
        <f>FLOOR(D1970*F1970,0.01)</f>
        <v>2141.3000000000002</v>
      </c>
      <c r="H1970" s="108"/>
      <c r="J1970" s="1"/>
      <c r="K1970" s="1562" t="s">
        <v>1587</v>
      </c>
      <c r="L1970" s="58" t="s">
        <v>558</v>
      </c>
      <c r="M1970" s="239">
        <v>0.06</v>
      </c>
      <c r="N1970" s="55" t="s">
        <v>1589</v>
      </c>
      <c r="O1970" s="107">
        <f>mason</f>
        <v>1330</v>
      </c>
      <c r="P1970" s="107">
        <f>FLOOR(M1970*O1970,0.01)</f>
        <v>79.8</v>
      </c>
      <c r="Q1970" s="108"/>
    </row>
    <row r="1971" spans="1:17" ht="17.25">
      <c r="A1971" s="37"/>
      <c r="B1971" s="1563"/>
      <c r="C1971" s="56" t="s">
        <v>1530</v>
      </c>
      <c r="D1971" s="49">
        <v>0.161</v>
      </c>
      <c r="E1971" s="56" t="s">
        <v>1589</v>
      </c>
      <c r="F1971" s="109">
        <f>'update Rate'!O5</f>
        <v>1000</v>
      </c>
      <c r="G1971" s="63">
        <f>FLOOR(D1971*F1971,0.01)</f>
        <v>161</v>
      </c>
      <c r="H1971" s="121">
        <f>SUM(G1970+G1971)</f>
        <v>2302.3000000000002</v>
      </c>
      <c r="J1971" s="37"/>
      <c r="K1971" s="1563"/>
      <c r="L1971" s="56" t="s">
        <v>1530</v>
      </c>
      <c r="M1971" s="49">
        <v>6.0000000000000001E-3</v>
      </c>
      <c r="N1971" s="56" t="s">
        <v>1589</v>
      </c>
      <c r="O1971" s="109">
        <f>F1971</f>
        <v>1000</v>
      </c>
      <c r="P1971" s="63">
        <f>FLOOR(M1971*O1971,0.01)</f>
        <v>6</v>
      </c>
      <c r="Q1971" s="121">
        <f>SUM(P1970+P1971)</f>
        <v>85.8</v>
      </c>
    </row>
    <row r="1972" spans="1:17" ht="64.5">
      <c r="A1972" s="1"/>
      <c r="B1972" s="1564" t="s">
        <v>2185</v>
      </c>
      <c r="C1972" s="154" t="s">
        <v>178</v>
      </c>
      <c r="D1972" s="193">
        <v>1</v>
      </c>
      <c r="E1972" s="55" t="s">
        <v>2992</v>
      </c>
      <c r="F1972" s="110">
        <f>'update Rate'!O346</f>
        <v>3098.88</v>
      </c>
      <c r="G1972" s="110">
        <f>FLOOR(D1972*F1972,0.01)</f>
        <v>3098.88</v>
      </c>
      <c r="H1972" s="84"/>
      <c r="J1972" s="1"/>
      <c r="K1972" s="1564" t="s">
        <v>2185</v>
      </c>
      <c r="L1972" s="154" t="s">
        <v>4355</v>
      </c>
      <c r="M1972" s="193">
        <v>2.1</v>
      </c>
      <c r="N1972" s="55" t="s">
        <v>2992</v>
      </c>
      <c r="O1972" s="110">
        <f>Tikply4</f>
        <v>688.64</v>
      </c>
      <c r="P1972" s="110">
        <f>FLOOR(M1972*O1972,0.01)</f>
        <v>1446.14</v>
      </c>
      <c r="Q1972" s="84"/>
    </row>
    <row r="1973" spans="1:17" ht="17.25">
      <c r="A1973" s="1"/>
      <c r="B1973" s="1565"/>
      <c r="C1973" s="53" t="s">
        <v>1226</v>
      </c>
      <c r="D1973" s="52">
        <v>7.4340000000000002</v>
      </c>
      <c r="E1973" s="53" t="s">
        <v>2773</v>
      </c>
      <c r="F1973" s="109">
        <f>'update Rate'!O139</f>
        <v>55.76</v>
      </c>
      <c r="G1973" s="109">
        <f>FLOOR(D1973*F1973,0.01)</f>
        <v>414.51</v>
      </c>
      <c r="H1973" s="86"/>
      <c r="J1973" s="1"/>
      <c r="K1973" s="1565"/>
      <c r="L1973" s="53" t="s">
        <v>1226</v>
      </c>
      <c r="M1973" s="52">
        <v>0</v>
      </c>
      <c r="N1973" s="53" t="s">
        <v>2773</v>
      </c>
      <c r="O1973" s="109" t="e">
        <f>'update Rate'!#REF!</f>
        <v>#REF!</v>
      </c>
      <c r="P1973" s="109" t="e">
        <f>FLOOR(M1973*O1973,0.01)</f>
        <v>#REF!</v>
      </c>
      <c r="Q1973" s="86"/>
    </row>
    <row r="1974" spans="1:17" ht="15.75">
      <c r="A1974" s="37"/>
      <c r="B1974" s="1565"/>
      <c r="C1974" s="53" t="s">
        <v>3274</v>
      </c>
      <c r="D1974" s="273" t="s">
        <v>72</v>
      </c>
      <c r="E1974" s="53" t="s">
        <v>2995</v>
      </c>
      <c r="F1974" s="109"/>
      <c r="G1974" s="109">
        <v>20</v>
      </c>
      <c r="H1974" s="86"/>
      <c r="J1974" s="37"/>
      <c r="K1974" s="1565"/>
      <c r="L1974" s="53" t="s">
        <v>3274</v>
      </c>
      <c r="M1974" s="273" t="s">
        <v>72</v>
      </c>
      <c r="N1974" s="53" t="s">
        <v>2995</v>
      </c>
      <c r="O1974" s="109"/>
      <c r="P1974" s="109">
        <v>20</v>
      </c>
      <c r="Q1974" s="86"/>
    </row>
    <row r="1975" spans="1:17" ht="17.25">
      <c r="A1975" s="1"/>
      <c r="B1975" s="1565"/>
      <c r="C1975" s="53" t="s">
        <v>2203</v>
      </c>
      <c r="D1975" s="42">
        <v>3</v>
      </c>
      <c r="E1975" s="53" t="s">
        <v>749</v>
      </c>
      <c r="F1975" s="109">
        <f>Kabja100</f>
        <v>29</v>
      </c>
      <c r="G1975" s="109">
        <f>FLOOR(D1975*F1975,0.01)</f>
        <v>87</v>
      </c>
      <c r="H1975" s="86"/>
      <c r="J1975" s="1"/>
      <c r="K1975" s="1565"/>
      <c r="L1975" s="53" t="s">
        <v>2203</v>
      </c>
      <c r="M1975" s="42">
        <v>3</v>
      </c>
      <c r="N1975" s="53" t="s">
        <v>749</v>
      </c>
      <c r="O1975" s="109">
        <f>Kabja100</f>
        <v>29</v>
      </c>
      <c r="P1975" s="109">
        <f>FLOOR(M1975*O1975,0.01)</f>
        <v>87</v>
      </c>
      <c r="Q1975" s="86"/>
    </row>
    <row r="1976" spans="1:17" ht="17.25">
      <c r="A1976" s="1"/>
      <c r="B1976" s="1565"/>
      <c r="C1976" s="53" t="s">
        <v>2227</v>
      </c>
      <c r="D1976" s="42">
        <v>2</v>
      </c>
      <c r="E1976" s="53" t="s">
        <v>749</v>
      </c>
      <c r="F1976" s="109">
        <f>cheskini150</f>
        <v>71</v>
      </c>
      <c r="G1976" s="109">
        <f>FLOOR(D1976*F1976,0.01)</f>
        <v>142</v>
      </c>
      <c r="H1976" s="86"/>
      <c r="J1976" s="1"/>
      <c r="K1976" s="1565"/>
      <c r="L1976" s="53" t="s">
        <v>2227</v>
      </c>
      <c r="M1976" s="42">
        <v>2</v>
      </c>
      <c r="N1976" s="53" t="s">
        <v>749</v>
      </c>
      <c r="O1976" s="109">
        <f>cheskini150</f>
        <v>71</v>
      </c>
      <c r="P1976" s="109">
        <f>FLOOR(M1976*O1976,0.01)</f>
        <v>142</v>
      </c>
      <c r="Q1976" s="86"/>
    </row>
    <row r="1977" spans="1:17" ht="71.25">
      <c r="A1977" s="1"/>
      <c r="B1977" s="1565"/>
      <c r="C1977" s="24" t="s">
        <v>392</v>
      </c>
      <c r="D1977" s="42">
        <v>1</v>
      </c>
      <c r="E1977" s="53" t="s">
        <v>749</v>
      </c>
      <c r="F1977" s="109">
        <f>moluck</f>
        <v>666</v>
      </c>
      <c r="G1977" s="109">
        <f>FLOOR(D1977*F1977,0.01)</f>
        <v>666</v>
      </c>
      <c r="H1977" s="86"/>
      <c r="J1977" s="1"/>
      <c r="K1977" s="1565"/>
      <c r="L1977" s="24" t="s">
        <v>392</v>
      </c>
      <c r="M1977" s="42">
        <v>1</v>
      </c>
      <c r="N1977" s="53" t="s">
        <v>749</v>
      </c>
      <c r="O1977" s="109">
        <f>moluck</f>
        <v>666</v>
      </c>
      <c r="P1977" s="109">
        <f>FLOOR(M1977*O1977,0.01)</f>
        <v>666</v>
      </c>
      <c r="Q1977" s="86"/>
    </row>
    <row r="1978" spans="1:17" ht="15.75">
      <c r="A1978" s="1"/>
      <c r="B1978" s="1566"/>
      <c r="C1978" s="56" t="s">
        <v>2051</v>
      </c>
      <c r="D1978" s="59" t="s">
        <v>72</v>
      </c>
      <c r="E1978" s="56" t="s">
        <v>2995</v>
      </c>
      <c r="F1978" s="63"/>
      <c r="G1978" s="63">
        <v>45</v>
      </c>
      <c r="H1978" s="123">
        <f>SUM(G1972:G1978)</f>
        <v>4473.3900000000003</v>
      </c>
      <c r="J1978" s="1"/>
      <c r="K1978" s="1566"/>
      <c r="L1978" s="56" t="s">
        <v>2051</v>
      </c>
      <c r="M1978" s="59" t="s">
        <v>72</v>
      </c>
      <c r="N1978" s="56" t="s">
        <v>2995</v>
      </c>
      <c r="O1978" s="63"/>
      <c r="P1978" s="63">
        <v>45</v>
      </c>
      <c r="Q1978" s="123" t="e">
        <f>SUM(P1972:P1978)</f>
        <v>#REF!</v>
      </c>
    </row>
    <row r="1979" spans="1:17" ht="15.75">
      <c r="A1979" s="1"/>
      <c r="B1979" s="1"/>
      <c r="C1979" s="1"/>
      <c r="D1979" s="1"/>
      <c r="E1979" s="1"/>
      <c r="F1979" s="40" t="s">
        <v>1590</v>
      </c>
      <c r="G1979" s="40"/>
      <c r="H1979" s="63">
        <f>SUM(H1971:H1978)</f>
        <v>6775.6900000000005</v>
      </c>
      <c r="J1979" s="1"/>
      <c r="K1979" s="1"/>
      <c r="L1979" s="1"/>
      <c r="M1979" s="1"/>
      <c r="N1979" s="1"/>
      <c r="O1979" s="40" t="s">
        <v>1590</v>
      </c>
      <c r="P1979" s="40"/>
      <c r="Q1979" s="63" t="e">
        <f>SUM(Q1971:Q1978)</f>
        <v>#REF!</v>
      </c>
    </row>
    <row r="1980" spans="1:17" ht="15.75">
      <c r="A1980" s="1"/>
      <c r="B1980" s="3" t="s">
        <v>1592</v>
      </c>
      <c r="C1980" s="1"/>
      <c r="D1980" s="1"/>
      <c r="E1980" s="1"/>
      <c r="F1980" s="40" t="s">
        <v>1571</v>
      </c>
      <c r="G1980" s="40"/>
      <c r="H1980" s="99">
        <f>FLOOR(H1979*0.15,0.01)</f>
        <v>1016.35</v>
      </c>
      <c r="J1980" s="1"/>
      <c r="K1980" s="3" t="s">
        <v>1592</v>
      </c>
      <c r="L1980" s="1"/>
      <c r="M1980" s="1"/>
      <c r="N1980" s="1"/>
      <c r="O1980" s="40" t="s">
        <v>1571</v>
      </c>
      <c r="P1980" s="40"/>
      <c r="Q1980" s="99" t="e">
        <f>FLOOR(Q1979*0.15,0.01)</f>
        <v>#REF!</v>
      </c>
    </row>
    <row r="1981" spans="1:17" ht="15.75">
      <c r="B1981" s="140">
        <f>+H1981</f>
        <v>7792.0400000000009</v>
      </c>
      <c r="C1981" s="27" t="s">
        <v>3197</v>
      </c>
      <c r="D1981" s="99">
        <f>INT(B1981/B1982*100)/100</f>
        <v>7792.04</v>
      </c>
      <c r="E1981" s="1" t="s">
        <v>3198</v>
      </c>
      <c r="F1981" s="40" t="s">
        <v>1593</v>
      </c>
      <c r="G1981" s="40"/>
      <c r="H1981" s="99">
        <f>SUM(H1979:H1980)</f>
        <v>7792.0400000000009</v>
      </c>
      <c r="K1981" s="140" t="e">
        <f>+Q1981</f>
        <v>#REF!</v>
      </c>
      <c r="L1981" s="27" t="s">
        <v>3197</v>
      </c>
      <c r="M1981" s="766" t="e">
        <f>INT(K1981/K1982*100)/100</f>
        <v>#REF!</v>
      </c>
      <c r="N1981" s="1" t="s">
        <v>3198</v>
      </c>
      <c r="O1981" s="40" t="s">
        <v>1593</v>
      </c>
      <c r="P1981" s="40"/>
      <c r="Q1981" s="99" t="e">
        <f>SUM(Q1979:Q1980)</f>
        <v>#REF!</v>
      </c>
    </row>
    <row r="1982" spans="1:17" ht="16.5">
      <c r="A1982" s="1"/>
      <c r="B1982" s="88">
        <v>1</v>
      </c>
      <c r="C1982" s="1"/>
      <c r="D1982" s="1"/>
      <c r="E1982" s="1"/>
      <c r="F1982" s="1"/>
      <c r="G1982" s="1"/>
      <c r="H1982" s="19"/>
      <c r="J1982" s="1"/>
      <c r="K1982" s="88">
        <v>1</v>
      </c>
      <c r="L1982" s="1"/>
      <c r="M1982" s="1"/>
      <c r="N1982" s="1"/>
      <c r="O1982" s="1"/>
      <c r="P1982" s="1"/>
      <c r="Q1982" s="19"/>
    </row>
    <row r="1983" spans="1:17" ht="16.5">
      <c r="A1983" s="1"/>
      <c r="B1983" s="88"/>
      <c r="C1983" s="1"/>
      <c r="D1983" s="1"/>
      <c r="E1983" s="1"/>
      <c r="F1983" s="1"/>
      <c r="G1983" s="1"/>
      <c r="H1983" s="19"/>
    </row>
    <row r="1984" spans="1:17" ht="20.25">
      <c r="A1984" s="1"/>
      <c r="B1984" s="88"/>
      <c r="C1984" s="1"/>
      <c r="D1984" s="1"/>
      <c r="E1984" s="1"/>
      <c r="F1984" s="1"/>
      <c r="G1984" s="1"/>
      <c r="H1984" s="19"/>
      <c r="J1984" s="96">
        <v>2</v>
      </c>
      <c r="K1984" s="1588" t="s">
        <v>112</v>
      </c>
      <c r="L1984" s="1567"/>
      <c r="M1984" s="1567"/>
      <c r="N1984" s="1567"/>
      <c r="O1984" s="1567"/>
      <c r="P1984" s="1567"/>
      <c r="Q1984" s="1567"/>
    </row>
    <row r="1985" spans="1:17" ht="20.25">
      <c r="A1985" s="1"/>
      <c r="B1985" s="88"/>
      <c r="C1985" s="1"/>
      <c r="D1985" s="1"/>
      <c r="E1985" s="1"/>
      <c r="F1985" s="1"/>
      <c r="G1985" s="1"/>
      <c r="H1985" s="19"/>
      <c r="K1985" s="1588" t="s">
        <v>2731</v>
      </c>
      <c r="L1985" s="1567"/>
      <c r="M1985" s="1567"/>
      <c r="N1985" s="1567"/>
      <c r="O1985" s="1567"/>
      <c r="P1985" s="1567"/>
      <c r="Q1985" s="1567"/>
    </row>
    <row r="1986" spans="1:17" ht="16.5">
      <c r="A1986" s="1"/>
      <c r="B1986" s="88"/>
      <c r="C1986" s="1"/>
      <c r="D1986" s="1"/>
      <c r="E1986" s="1"/>
      <c r="F1986" s="1"/>
      <c r="G1986" s="1"/>
      <c r="H1986" s="19"/>
      <c r="K1986" s="1568" t="s">
        <v>2732</v>
      </c>
      <c r="L1986" s="1568"/>
      <c r="M1986" s="1568"/>
      <c r="N1986" s="1568"/>
      <c r="O1986" s="1568"/>
      <c r="P1986" s="1568"/>
      <c r="Q1986" s="1568"/>
    </row>
    <row r="1987" spans="1:17" ht="18" customHeight="1">
      <c r="A1987" s="262">
        <f>A1967+1</f>
        <v>115</v>
      </c>
      <c r="B1987" s="1588" t="s">
        <v>112</v>
      </c>
      <c r="C1987" s="1567"/>
      <c r="D1987" s="1567"/>
      <c r="E1987" s="1567"/>
      <c r="F1987" s="1567"/>
      <c r="G1987" s="1567"/>
      <c r="H1987" s="1567"/>
      <c r="K1987" s="68" t="s">
        <v>3156</v>
      </c>
      <c r="L1987" s="68" t="s">
        <v>3157</v>
      </c>
      <c r="M1987" s="68" t="s">
        <v>3158</v>
      </c>
      <c r="N1987" s="68" t="s">
        <v>3159</v>
      </c>
      <c r="O1987" s="68" t="s">
        <v>3160</v>
      </c>
      <c r="P1987" s="68" t="s">
        <v>3161</v>
      </c>
      <c r="Q1987" s="68" t="s">
        <v>1586</v>
      </c>
    </row>
    <row r="1988" spans="1:17" ht="20.25">
      <c r="A1988" s="11" t="s">
        <v>564</v>
      </c>
      <c r="B1988" s="1588" t="s">
        <v>2731</v>
      </c>
      <c r="C1988" s="1567"/>
      <c r="D1988" s="1567"/>
      <c r="E1988" s="1567"/>
      <c r="F1988" s="1567"/>
      <c r="G1988" s="1567"/>
      <c r="H1988" s="1567"/>
      <c r="K1988" s="58" t="s">
        <v>1587</v>
      </c>
      <c r="L1988" s="58" t="s">
        <v>2733</v>
      </c>
      <c r="M1988" s="41">
        <v>0.06</v>
      </c>
      <c r="N1988" s="55" t="s">
        <v>1589</v>
      </c>
      <c r="O1988" s="107">
        <f>mason</f>
        <v>1330</v>
      </c>
      <c r="P1988" s="107">
        <f>FLOOR(M1988*O1988,0.01)</f>
        <v>79.8</v>
      </c>
      <c r="Q1988" s="107"/>
    </row>
    <row r="1989" spans="1:17" ht="17.25">
      <c r="A1989" s="683" t="s">
        <v>3836</v>
      </c>
      <c r="B1989" s="1568" t="s">
        <v>2732</v>
      </c>
      <c r="C1989" s="1568"/>
      <c r="D1989" s="1568"/>
      <c r="E1989" s="1568"/>
      <c r="F1989" s="1568"/>
      <c r="G1989" s="1568"/>
      <c r="H1989" s="1568"/>
      <c r="K1989" s="62"/>
      <c r="L1989" s="53" t="s">
        <v>2048</v>
      </c>
      <c r="M1989" s="52">
        <v>6.0000000000000001E-3</v>
      </c>
      <c r="N1989" s="53" t="s">
        <v>1589</v>
      </c>
      <c r="O1989" s="63">
        <f>F1992</f>
        <v>1000</v>
      </c>
      <c r="P1989" s="122">
        <f>FLOOR(M1989*O1989,0.01)</f>
        <v>6</v>
      </c>
      <c r="Q1989" s="122">
        <f>SUM(P1988:P1989)</f>
        <v>85.8</v>
      </c>
    </row>
    <row r="1990" spans="1:17" ht="31.5">
      <c r="A1990" s="1"/>
      <c r="B1990" s="68" t="s">
        <v>3156</v>
      </c>
      <c r="C1990" s="68" t="s">
        <v>3157</v>
      </c>
      <c r="D1990" s="68" t="s">
        <v>3158</v>
      </c>
      <c r="E1990" s="68" t="s">
        <v>3159</v>
      </c>
      <c r="F1990" s="68" t="s">
        <v>3160</v>
      </c>
      <c r="G1990" s="68" t="s">
        <v>3161</v>
      </c>
      <c r="H1990" s="68" t="s">
        <v>1586</v>
      </c>
      <c r="K1990" s="1569" t="s">
        <v>2185</v>
      </c>
      <c r="L1990" s="196" t="s">
        <v>2802</v>
      </c>
      <c r="M1990" s="41">
        <v>1.05</v>
      </c>
      <c r="N1990" s="55" t="s">
        <v>2992</v>
      </c>
      <c r="O1990" s="152">
        <f>'update Rate'!O81</f>
        <v>182.92</v>
      </c>
      <c r="P1990" s="152">
        <f>FLOOR(M1990*O1990,0.01)</f>
        <v>192.06</v>
      </c>
      <c r="Q1990" s="197"/>
    </row>
    <row r="1991" spans="1:17" ht="17.25">
      <c r="A1991" s="1"/>
      <c r="B1991" s="58" t="s">
        <v>1587</v>
      </c>
      <c r="C1991" s="58" t="s">
        <v>2733</v>
      </c>
      <c r="D1991" s="41">
        <v>0.06</v>
      </c>
      <c r="E1991" s="55" t="s">
        <v>1589</v>
      </c>
      <c r="F1991" s="107">
        <f>mason</f>
        <v>1330</v>
      </c>
      <c r="G1991" s="107">
        <f>FLOOR(D1991*F1991,0.01)</f>
        <v>79.8</v>
      </c>
      <c r="H1991" s="107"/>
      <c r="K1991" s="1570"/>
      <c r="L1991" s="60" t="s">
        <v>398</v>
      </c>
      <c r="M1991" s="42" t="s">
        <v>399</v>
      </c>
      <c r="N1991" s="61" t="s">
        <v>2993</v>
      </c>
      <c r="O1991" s="42" t="s">
        <v>399</v>
      </c>
      <c r="P1991" s="153">
        <v>65</v>
      </c>
      <c r="Q1991" s="197"/>
    </row>
    <row r="1992" spans="1:17" ht="17.25">
      <c r="A1992" s="1"/>
      <c r="B1992" s="62"/>
      <c r="C1992" s="53" t="s">
        <v>2048</v>
      </c>
      <c r="D1992" s="52">
        <v>6.0000000000000001E-3</v>
      </c>
      <c r="E1992" s="53" t="s">
        <v>1589</v>
      </c>
      <c r="F1992" s="63">
        <f>'update Rate'!O5</f>
        <v>1000</v>
      </c>
      <c r="G1992" s="122">
        <f>FLOOR(D1992*F1992,0.01)</f>
        <v>6</v>
      </c>
      <c r="H1992" s="122">
        <f>SUM(G1991:G1992)</f>
        <v>85.8</v>
      </c>
      <c r="K1992" s="1571"/>
      <c r="L1992" s="198" t="s">
        <v>2133</v>
      </c>
      <c r="M1992" s="43" t="s">
        <v>399</v>
      </c>
      <c r="N1992" s="199" t="s">
        <v>2993</v>
      </c>
      <c r="O1992" s="43" t="s">
        <v>399</v>
      </c>
      <c r="P1992" s="155">
        <v>15</v>
      </c>
      <c r="Q1992" s="63">
        <f>SUM(P1990:P1992)</f>
        <v>272.06</v>
      </c>
    </row>
    <row r="1993" spans="1:17" ht="17.25">
      <c r="A1993" s="1"/>
      <c r="B1993" s="1569" t="s">
        <v>2185</v>
      </c>
      <c r="C1993" s="196" t="s">
        <v>2802</v>
      </c>
      <c r="D1993" s="41">
        <v>1.05</v>
      </c>
      <c r="E1993" s="55" t="s">
        <v>2992</v>
      </c>
      <c r="F1993" s="152">
        <f>'update Rate'!O81</f>
        <v>182.92</v>
      </c>
      <c r="G1993" s="152">
        <f>FLOOR(D1993*F1993,0.01)</f>
        <v>192.06</v>
      </c>
      <c r="H1993" s="197"/>
      <c r="K1993" s="1"/>
      <c r="L1993" s="1"/>
      <c r="M1993" s="1"/>
      <c r="N1993" s="1"/>
      <c r="O1993" s="40" t="s">
        <v>1590</v>
      </c>
      <c r="P1993" s="40"/>
      <c r="Q1993" s="99">
        <f>SUM(Q1992,Q1989)</f>
        <v>357.86</v>
      </c>
    </row>
    <row r="1994" spans="1:17" ht="17.25">
      <c r="A1994" s="1"/>
      <c r="B1994" s="1570"/>
      <c r="C1994" s="60" t="s">
        <v>398</v>
      </c>
      <c r="D1994" s="42" t="s">
        <v>399</v>
      </c>
      <c r="E1994" s="61" t="s">
        <v>2993</v>
      </c>
      <c r="F1994" s="42" t="s">
        <v>399</v>
      </c>
      <c r="G1994" s="153">
        <v>65</v>
      </c>
      <c r="H1994" s="197"/>
      <c r="K1994" s="1" t="s">
        <v>1592</v>
      </c>
      <c r="L1994" s="1"/>
      <c r="M1994" s="1"/>
      <c r="N1994" s="1"/>
      <c r="O1994" s="40" t="s">
        <v>1571</v>
      </c>
      <c r="P1994" s="40"/>
      <c r="Q1994" s="99">
        <f>FLOOR(Q1993*0.15,0.01)</f>
        <v>53.67</v>
      </c>
    </row>
    <row r="1995" spans="1:17" ht="17.25">
      <c r="A1995" s="1"/>
      <c r="B1995" s="1571"/>
      <c r="C1995" s="198" t="s">
        <v>2133</v>
      </c>
      <c r="D1995" s="43" t="s">
        <v>399</v>
      </c>
      <c r="E1995" s="199" t="s">
        <v>2993</v>
      </c>
      <c r="F1995" s="43" t="s">
        <v>399</v>
      </c>
      <c r="G1995" s="155">
        <v>15</v>
      </c>
      <c r="H1995" s="63">
        <f>SUM(G1993:G1995)</f>
        <v>272.06</v>
      </c>
      <c r="K1995" s="766">
        <f>+Q1995</f>
        <v>411.53000000000003</v>
      </c>
      <c r="L1995" s="1" t="s">
        <v>3198</v>
      </c>
      <c r="M1995" s="143"/>
      <c r="N1995" s="1"/>
      <c r="O1995" s="40" t="s">
        <v>1593</v>
      </c>
      <c r="P1995" s="40"/>
      <c r="Q1995" s="99">
        <f>SUM(Q1993:Q1994)</f>
        <v>411.53000000000003</v>
      </c>
    </row>
    <row r="1996" spans="1:17" ht="15.75">
      <c r="A1996" s="1"/>
      <c r="B1996" s="1"/>
      <c r="C1996" s="1"/>
      <c r="D1996" s="1"/>
      <c r="E1996" s="1"/>
      <c r="F1996" s="40" t="s">
        <v>1590</v>
      </c>
      <c r="G1996" s="40"/>
      <c r="H1996" s="99">
        <f>SUM(H1995,H1992)</f>
        <v>357.86</v>
      </c>
    </row>
    <row r="1997" spans="1:17" ht="15.75">
      <c r="A1997" s="1"/>
      <c r="B1997" s="1" t="s">
        <v>1592</v>
      </c>
      <c r="C1997" s="1"/>
      <c r="D1997" s="1"/>
      <c r="E1997" s="1"/>
      <c r="F1997" s="40" t="s">
        <v>1571</v>
      </c>
      <c r="G1997" s="40"/>
      <c r="H1997" s="99">
        <f>FLOOR(H1996*0.15,0.01)</f>
        <v>53.67</v>
      </c>
    </row>
    <row r="1998" spans="1:17" ht="17.25">
      <c r="A1998" s="27" t="s">
        <v>3197</v>
      </c>
      <c r="B1998" s="99">
        <f>+H1998</f>
        <v>411.53000000000003</v>
      </c>
      <c r="C1998" s="1" t="s">
        <v>3198</v>
      </c>
      <c r="D1998" s="143"/>
      <c r="E1998" s="1"/>
      <c r="F1998" s="40" t="s">
        <v>1593</v>
      </c>
      <c r="G1998" s="40"/>
      <c r="H1998" s="99">
        <f>SUM(H1996:H1997)</f>
        <v>411.53000000000003</v>
      </c>
    </row>
    <row r="1999" spans="1:17" ht="16.5">
      <c r="A1999" s="27"/>
      <c r="B1999" s="1"/>
      <c r="C1999" s="1"/>
      <c r="D1999" s="141"/>
      <c r="E1999" s="1"/>
      <c r="F1999" s="40"/>
      <c r="G1999" s="102"/>
      <c r="H1999" s="141"/>
    </row>
    <row r="2000" spans="1:17" ht="16.5">
      <c r="A2000" s="27"/>
      <c r="B2000" s="141"/>
      <c r="C2000" s="1"/>
      <c r="D2000" s="1"/>
      <c r="E2000" s="1"/>
      <c r="F2000" s="40"/>
      <c r="G2000" s="102"/>
      <c r="H2000" s="141"/>
    </row>
    <row r="2001" spans="1:8" ht="16.5">
      <c r="A2001" s="27"/>
      <c r="B2001" s="141"/>
      <c r="C2001" s="1"/>
      <c r="D2001" s="1"/>
      <c r="E2001" s="1"/>
      <c r="F2001" s="40"/>
      <c r="G2001" s="102"/>
      <c r="H2001" s="141"/>
    </row>
    <row r="2002" spans="1:8" ht="19.5">
      <c r="A2002" s="262">
        <f>A1987+1</f>
        <v>116</v>
      </c>
      <c r="B2002" s="1567" t="s">
        <v>111</v>
      </c>
      <c r="C2002" s="1567"/>
      <c r="D2002" s="1567"/>
      <c r="E2002" s="1567"/>
      <c r="F2002" s="1567"/>
      <c r="G2002" s="1567"/>
      <c r="H2002" s="1567"/>
    </row>
    <row r="2003" spans="1:8" ht="19.5">
      <c r="A2003" s="11" t="s">
        <v>564</v>
      </c>
      <c r="B2003" s="1567" t="s">
        <v>2731</v>
      </c>
      <c r="C2003" s="1567"/>
      <c r="D2003" s="1567"/>
      <c r="E2003" s="1567"/>
      <c r="F2003" s="1567"/>
      <c r="G2003" s="1567"/>
      <c r="H2003" s="1567"/>
    </row>
    <row r="2004" spans="1:8" ht="15">
      <c r="A2004" s="683" t="s">
        <v>3837</v>
      </c>
      <c r="B2004" s="1568" t="s">
        <v>2732</v>
      </c>
      <c r="C2004" s="1568"/>
      <c r="D2004" s="1568"/>
      <c r="E2004" s="1568"/>
      <c r="F2004" s="1568"/>
      <c r="G2004" s="1568"/>
      <c r="H2004" s="1568"/>
    </row>
    <row r="2005" spans="1:8" ht="31.5">
      <c r="A2005" s="1"/>
      <c r="B2005" s="68" t="s">
        <v>3156</v>
      </c>
      <c r="C2005" s="68" t="s">
        <v>3157</v>
      </c>
      <c r="D2005" s="68" t="s">
        <v>3158</v>
      </c>
      <c r="E2005" s="68" t="s">
        <v>3159</v>
      </c>
      <c r="F2005" s="68" t="s">
        <v>3160</v>
      </c>
      <c r="G2005" s="68" t="s">
        <v>3161</v>
      </c>
      <c r="H2005" s="68" t="s">
        <v>1586</v>
      </c>
    </row>
    <row r="2006" spans="1:8" ht="17.25">
      <c r="A2006" s="1"/>
      <c r="B2006" s="58" t="s">
        <v>1587</v>
      </c>
      <c r="C2006" s="58" t="s">
        <v>2733</v>
      </c>
      <c r="D2006" s="41">
        <v>0.06</v>
      </c>
      <c r="E2006" s="55" t="s">
        <v>1589</v>
      </c>
      <c r="F2006" s="107">
        <f>mason</f>
        <v>1330</v>
      </c>
      <c r="G2006" s="107">
        <f>FLOOR(D2006*F2006,0.01)</f>
        <v>79.8</v>
      </c>
      <c r="H2006" s="107"/>
    </row>
    <row r="2007" spans="1:8" ht="17.25">
      <c r="A2007" s="1"/>
      <c r="B2007" s="62"/>
      <c r="C2007" s="53" t="s">
        <v>2048</v>
      </c>
      <c r="D2007" s="52">
        <v>6.0000000000000001E-3</v>
      </c>
      <c r="E2007" s="53" t="s">
        <v>1589</v>
      </c>
      <c r="F2007" s="63">
        <f>'update Rate'!O5</f>
        <v>1000</v>
      </c>
      <c r="G2007" s="122">
        <f>FLOOR(D2007*F2007,0.01)</f>
        <v>6</v>
      </c>
      <c r="H2007" s="122">
        <f>SUM(G2006:G2007)</f>
        <v>85.8</v>
      </c>
    </row>
    <row r="2008" spans="1:8" ht="17.25">
      <c r="A2008" s="1"/>
      <c r="B2008" s="1569" t="s">
        <v>2185</v>
      </c>
      <c r="C2008" s="196" t="s">
        <v>2801</v>
      </c>
      <c r="D2008" s="41">
        <v>1.05</v>
      </c>
      <c r="E2008" s="55" t="s">
        <v>2992</v>
      </c>
      <c r="F2008" s="152">
        <f>'update Rate'!O82</f>
        <v>807</v>
      </c>
      <c r="G2008" s="152">
        <f>FLOOR(D2008*F2008,0.01)</f>
        <v>847.35</v>
      </c>
      <c r="H2008" s="197"/>
    </row>
    <row r="2009" spans="1:8" ht="16.5">
      <c r="A2009" s="1"/>
      <c r="B2009" s="1570"/>
      <c r="C2009" s="60" t="s">
        <v>398</v>
      </c>
      <c r="D2009" s="42" t="s">
        <v>399</v>
      </c>
      <c r="E2009" s="61" t="s">
        <v>2993</v>
      </c>
      <c r="F2009" s="42" t="s">
        <v>399</v>
      </c>
      <c r="G2009" s="153">
        <v>65</v>
      </c>
      <c r="H2009" s="197"/>
    </row>
    <row r="2010" spans="1:8" ht="16.5">
      <c r="A2010" s="1"/>
      <c r="B2010" s="1571"/>
      <c r="C2010" s="198" t="s">
        <v>2133</v>
      </c>
      <c r="D2010" s="43" t="s">
        <v>399</v>
      </c>
      <c r="E2010" s="199" t="s">
        <v>2993</v>
      </c>
      <c r="F2010" s="43" t="s">
        <v>399</v>
      </c>
      <c r="G2010" s="155">
        <v>15</v>
      </c>
      <c r="H2010" s="63">
        <f>SUM(G2008:G2010)</f>
        <v>927.35</v>
      </c>
    </row>
    <row r="2011" spans="1:8" ht="15.75">
      <c r="A2011" s="1"/>
      <c r="B2011" s="1"/>
      <c r="C2011" s="1"/>
      <c r="D2011" s="1"/>
      <c r="E2011" s="1"/>
      <c r="F2011" s="40" t="s">
        <v>1590</v>
      </c>
      <c r="G2011" s="40"/>
      <c r="H2011" s="99">
        <f>SUM(H2010,H2007)</f>
        <v>1013.15</v>
      </c>
    </row>
    <row r="2012" spans="1:8" ht="15.75">
      <c r="A2012" s="1"/>
      <c r="B2012" s="1" t="s">
        <v>1592</v>
      </c>
      <c r="C2012" s="1"/>
      <c r="D2012" s="1"/>
      <c r="E2012" s="1"/>
      <c r="F2012" s="40" t="s">
        <v>1571</v>
      </c>
      <c r="G2012" s="40"/>
      <c r="H2012" s="99">
        <f>FLOOR(H2011*0.15,0.01)</f>
        <v>151.97</v>
      </c>
    </row>
    <row r="2013" spans="1:8" ht="17.25">
      <c r="A2013" s="27" t="s">
        <v>3197</v>
      </c>
      <c r="B2013" s="99">
        <f>+H2013</f>
        <v>1165.1199999999999</v>
      </c>
      <c r="C2013" s="1" t="s">
        <v>3198</v>
      </c>
      <c r="D2013" s="143"/>
      <c r="E2013" s="1"/>
      <c r="F2013" s="40" t="s">
        <v>1593</v>
      </c>
      <c r="G2013" s="40"/>
      <c r="H2013" s="99">
        <f>SUM(H2011:H2012)</f>
        <v>1165.1199999999999</v>
      </c>
    </row>
    <row r="2014" spans="1:8" ht="16.5">
      <c r="A2014" s="1"/>
      <c r="B2014" s="88"/>
      <c r="C2014" s="1"/>
      <c r="D2014" s="1"/>
      <c r="E2014" s="1"/>
      <c r="F2014" s="1"/>
      <c r="G2014" s="1"/>
      <c r="H2014" s="19"/>
    </row>
    <row r="2015" spans="1:8" ht="20.25">
      <c r="A2015" s="262">
        <f>A2002+1</f>
        <v>117</v>
      </c>
      <c r="B2015" s="1588" t="s">
        <v>2905</v>
      </c>
      <c r="C2015" s="1567"/>
      <c r="D2015" s="1567"/>
      <c r="E2015" s="1567"/>
      <c r="F2015" s="1567"/>
      <c r="G2015" s="1567"/>
      <c r="H2015" s="1567"/>
    </row>
    <row r="2016" spans="1:8" ht="19.5">
      <c r="A2016" s="15" t="s">
        <v>3132</v>
      </c>
      <c r="B2016" s="1588" t="s">
        <v>2903</v>
      </c>
      <c r="C2016" s="1567"/>
      <c r="D2016" s="1567"/>
      <c r="E2016" s="1567"/>
      <c r="F2016" s="1567"/>
      <c r="G2016" s="1567"/>
      <c r="H2016" s="1567"/>
    </row>
    <row r="2017" spans="1:8" ht="15">
      <c r="A2017" s="683" t="s">
        <v>3838</v>
      </c>
      <c r="B2017" s="1561" t="s">
        <v>1479</v>
      </c>
      <c r="C2017" s="1561"/>
      <c r="D2017" s="1561"/>
      <c r="E2017" s="1561"/>
      <c r="F2017" s="1561"/>
      <c r="G2017" s="1561"/>
      <c r="H2017" s="1561"/>
    </row>
    <row r="2018" spans="1:8" ht="31.5">
      <c r="A2018" s="1"/>
      <c r="B2018" s="68" t="s">
        <v>3156</v>
      </c>
      <c r="C2018" s="68" t="s">
        <v>3157</v>
      </c>
      <c r="D2018" s="68" t="s">
        <v>3158</v>
      </c>
      <c r="E2018" s="68" t="s">
        <v>3159</v>
      </c>
      <c r="F2018" s="68" t="s">
        <v>3160</v>
      </c>
      <c r="G2018" s="68" t="s">
        <v>3161</v>
      </c>
      <c r="H2018" s="68" t="s">
        <v>1586</v>
      </c>
    </row>
    <row r="2019" spans="1:8" ht="17.25">
      <c r="A2019" s="1"/>
      <c r="B2019" s="1562" t="s">
        <v>1587</v>
      </c>
      <c r="C2019" s="58" t="s">
        <v>558</v>
      </c>
      <c r="D2019" s="41">
        <v>1.25</v>
      </c>
      <c r="E2019" s="55" t="s">
        <v>1589</v>
      </c>
      <c r="F2019" s="107">
        <f>'update Rate'!O6</f>
        <v>1330</v>
      </c>
      <c r="G2019" s="107">
        <f>FLOOR(D2019*F2019,0.01)</f>
        <v>1662.5</v>
      </c>
      <c r="H2019" s="108"/>
    </row>
    <row r="2020" spans="1:8" ht="17.25">
      <c r="A2020" s="1"/>
      <c r="B2020" s="1563"/>
      <c r="C2020" s="56" t="s">
        <v>1530</v>
      </c>
      <c r="D2020" s="43">
        <v>2</v>
      </c>
      <c r="E2020" s="56" t="s">
        <v>1589</v>
      </c>
      <c r="F2020" s="63">
        <f>'update Rate'!O5</f>
        <v>1000</v>
      </c>
      <c r="G2020" s="63">
        <f>FLOOR(D2020*F2020,0.01)</f>
        <v>2000</v>
      </c>
      <c r="H2020" s="121">
        <f>SUM(G2019+G2020)</f>
        <v>3662.5</v>
      </c>
    </row>
    <row r="2021" spans="1:8" ht="17.25">
      <c r="A2021" s="1"/>
      <c r="B2021" s="1564" t="s">
        <v>2185</v>
      </c>
      <c r="C2021" s="53" t="s">
        <v>1396</v>
      </c>
      <c r="D2021" s="42">
        <v>0.13</v>
      </c>
      <c r="E2021" s="53" t="s">
        <v>750</v>
      </c>
      <c r="F2021" s="109">
        <f>'update Rate'!O16</f>
        <v>13030.999999999998</v>
      </c>
      <c r="G2021" s="109">
        <f>FLOOR(D2021*F2021,0.01)</f>
        <v>1694.03</v>
      </c>
      <c r="H2021" s="84"/>
    </row>
    <row r="2022" spans="1:8" ht="17.25">
      <c r="A2022" s="1"/>
      <c r="B2022" s="1586"/>
      <c r="C2022" s="53" t="s">
        <v>1397</v>
      </c>
      <c r="D2022" s="42">
        <v>0.18</v>
      </c>
      <c r="E2022" s="53" t="s">
        <v>2378</v>
      </c>
      <c r="F2022" s="109">
        <f>'update Rate'!O9</f>
        <v>3389.76</v>
      </c>
      <c r="G2022" s="109">
        <f>FLOOR(D2022*F2022,0.01)</f>
        <v>610.15</v>
      </c>
      <c r="H2022" s="86"/>
    </row>
    <row r="2023" spans="1:8" ht="17.25">
      <c r="A2023" s="1"/>
      <c r="B2023" s="1563"/>
      <c r="C2023" s="56" t="s">
        <v>1398</v>
      </c>
      <c r="D2023" s="43">
        <v>0.36</v>
      </c>
      <c r="E2023" s="56" t="s">
        <v>2378</v>
      </c>
      <c r="F2023" s="63">
        <f>'update Rate'!O36</f>
        <v>3531</v>
      </c>
      <c r="G2023" s="63">
        <f>FLOOR(D2023*F2023,0.01)</f>
        <v>1271.1600000000001</v>
      </c>
      <c r="H2023" s="123">
        <f>SUM(G2021:G2023)</f>
        <v>3575.34</v>
      </c>
    </row>
    <row r="2024" spans="1:8" ht="15.75">
      <c r="A2024" s="1"/>
      <c r="B2024" s="1"/>
      <c r="C2024" s="1"/>
      <c r="D2024" s="1"/>
      <c r="E2024" s="1"/>
      <c r="F2024" s="40" t="s">
        <v>1590</v>
      </c>
      <c r="G2024" s="40"/>
      <c r="H2024" s="63">
        <f>SUM(H2020:H2023)</f>
        <v>7237.84</v>
      </c>
    </row>
    <row r="2025" spans="1:8" ht="15.75">
      <c r="A2025" s="1"/>
      <c r="B2025" s="1" t="s">
        <v>1592</v>
      </c>
      <c r="C2025" s="1"/>
      <c r="D2025" s="1"/>
      <c r="E2025" s="1"/>
      <c r="F2025" s="40" t="s">
        <v>1571</v>
      </c>
      <c r="G2025" s="40"/>
      <c r="H2025" s="99">
        <f>FLOOR(H2024*0.15,0.01)</f>
        <v>1085.67</v>
      </c>
    </row>
    <row r="2026" spans="1:8" ht="15.75">
      <c r="B2026" s="140">
        <f>+H2026</f>
        <v>8323.51</v>
      </c>
      <c r="C2026" s="27" t="s">
        <v>3197</v>
      </c>
      <c r="D2026" s="99">
        <f>INT(B2026/B2027*100)/100</f>
        <v>832.35</v>
      </c>
      <c r="E2026" s="1" t="s">
        <v>3198</v>
      </c>
      <c r="F2026" s="40" t="s">
        <v>1593</v>
      </c>
      <c r="G2026" s="40"/>
      <c r="H2026" s="93">
        <f>SUM(H2024:H2025)</f>
        <v>8323.51</v>
      </c>
    </row>
    <row r="2027" spans="1:8" ht="15">
      <c r="A2027" s="1"/>
      <c r="B2027" s="117">
        <v>10</v>
      </c>
      <c r="C2027" s="1"/>
      <c r="D2027" s="1"/>
      <c r="E2027" s="1"/>
      <c r="F2027" s="1"/>
      <c r="G2027" s="1"/>
      <c r="H2027" s="1"/>
    </row>
    <row r="2028" spans="1:8" ht="15">
      <c r="A2028" s="1"/>
      <c r="B2028" s="1"/>
      <c r="C2028" s="1"/>
      <c r="D2028" s="1"/>
      <c r="E2028" s="1"/>
      <c r="F2028" s="1"/>
      <c r="G2028" s="1"/>
      <c r="H2028" s="1"/>
    </row>
    <row r="2029" spans="1:8" ht="15">
      <c r="A2029" s="1"/>
      <c r="B2029" s="1"/>
      <c r="C2029" s="1"/>
      <c r="D2029" s="1"/>
      <c r="E2029" s="1"/>
      <c r="F2029" s="1"/>
      <c r="G2029" s="1"/>
      <c r="H2029" s="1"/>
    </row>
    <row r="2030" spans="1:8" ht="15">
      <c r="A2030" s="1"/>
      <c r="B2030" s="1"/>
      <c r="C2030" s="1"/>
      <c r="D2030" s="1"/>
      <c r="E2030" s="1"/>
      <c r="F2030" s="1"/>
      <c r="G2030" s="1"/>
      <c r="H2030" s="1"/>
    </row>
    <row r="2031" spans="1:8" ht="15">
      <c r="A2031" s="1"/>
      <c r="B2031" s="1"/>
      <c r="C2031" s="1"/>
      <c r="D2031" s="1"/>
      <c r="E2031" s="1"/>
      <c r="F2031" s="1"/>
      <c r="G2031" s="1"/>
      <c r="H2031" s="1"/>
    </row>
    <row r="2032" spans="1:8" ht="19.5">
      <c r="A2032" s="262">
        <f>+A2015+1</f>
        <v>118</v>
      </c>
      <c r="B2032" s="1588" t="s">
        <v>2904</v>
      </c>
      <c r="C2032" s="1567"/>
      <c r="D2032" s="1567"/>
      <c r="E2032" s="1567"/>
      <c r="F2032" s="1567"/>
      <c r="G2032" s="1567"/>
      <c r="H2032" s="1567"/>
    </row>
    <row r="2033" spans="1:8" ht="19.5">
      <c r="A2033" s="15" t="s">
        <v>3133</v>
      </c>
      <c r="B2033" s="1588" t="s">
        <v>2903</v>
      </c>
      <c r="C2033" s="1567"/>
      <c r="D2033" s="1567"/>
      <c r="E2033" s="1567"/>
      <c r="F2033" s="1567"/>
      <c r="G2033" s="1567"/>
      <c r="H2033" s="1567"/>
    </row>
    <row r="2034" spans="1:8" ht="15">
      <c r="A2034" s="683" t="s">
        <v>3838</v>
      </c>
      <c r="B2034" s="1561" t="s">
        <v>1479</v>
      </c>
      <c r="C2034" s="1561"/>
      <c r="D2034" s="1561"/>
      <c r="E2034" s="1561"/>
      <c r="F2034" s="1561"/>
      <c r="G2034" s="1561"/>
      <c r="H2034" s="1561"/>
    </row>
    <row r="2035" spans="1:8" ht="31.5">
      <c r="A2035" s="1"/>
      <c r="B2035" s="68" t="s">
        <v>3156</v>
      </c>
      <c r="C2035" s="68" t="s">
        <v>3157</v>
      </c>
      <c r="D2035" s="68" t="s">
        <v>3158</v>
      </c>
      <c r="E2035" s="68" t="s">
        <v>3159</v>
      </c>
      <c r="F2035" s="68" t="s">
        <v>3160</v>
      </c>
      <c r="G2035" s="68" t="s">
        <v>3161</v>
      </c>
      <c r="H2035" s="68" t="s">
        <v>1586</v>
      </c>
    </row>
    <row r="2036" spans="1:8" ht="17.25">
      <c r="A2036" s="1"/>
      <c r="B2036" s="1562" t="s">
        <v>1587</v>
      </c>
      <c r="C2036" s="58" t="s">
        <v>558</v>
      </c>
      <c r="D2036" s="41">
        <v>1.25</v>
      </c>
      <c r="E2036" s="55" t="s">
        <v>1589</v>
      </c>
      <c r="F2036" s="107">
        <f>'update Rate'!O6</f>
        <v>1330</v>
      </c>
      <c r="G2036" s="107">
        <f>FLOOR(D2036*F2036,0.01)</f>
        <v>1662.5</v>
      </c>
      <c r="H2036" s="108"/>
    </row>
    <row r="2037" spans="1:8" ht="17.25">
      <c r="A2037" s="1"/>
      <c r="B2037" s="1563"/>
      <c r="C2037" s="56" t="s">
        <v>1530</v>
      </c>
      <c r="D2037" s="43">
        <v>2.5</v>
      </c>
      <c r="E2037" s="56" t="s">
        <v>1589</v>
      </c>
      <c r="F2037" s="63">
        <f>'update Rate'!O5</f>
        <v>1000</v>
      </c>
      <c r="G2037" s="63">
        <f>FLOOR(D2037*F2037,0.01)</f>
        <v>2500</v>
      </c>
      <c r="H2037" s="121">
        <f>SUM(G2036+G2037)</f>
        <v>4162.5</v>
      </c>
    </row>
    <row r="2038" spans="1:8" ht="17.25">
      <c r="A2038" s="1"/>
      <c r="B2038" s="1564" t="s">
        <v>2185</v>
      </c>
      <c r="C2038" s="53" t="s">
        <v>1396</v>
      </c>
      <c r="D2038" s="42">
        <v>0.17</v>
      </c>
      <c r="E2038" s="53" t="s">
        <v>750</v>
      </c>
      <c r="F2038" s="109">
        <f>'update Rate'!O16</f>
        <v>13030.999999999998</v>
      </c>
      <c r="G2038" s="109">
        <f>FLOOR(D2038*F2038,0.01)</f>
        <v>2215.27</v>
      </c>
      <c r="H2038" s="84"/>
    </row>
    <row r="2039" spans="1:8" ht="17.25">
      <c r="A2039" s="1"/>
      <c r="B2039" s="1586"/>
      <c r="C2039" s="53" t="s">
        <v>1397</v>
      </c>
      <c r="D2039" s="42">
        <v>0.23</v>
      </c>
      <c r="E2039" s="53" t="s">
        <v>2378</v>
      </c>
      <c r="F2039" s="109">
        <f>'update Rate'!O9</f>
        <v>3389.76</v>
      </c>
      <c r="G2039" s="109">
        <f>FLOOR(D2039*F2039,0.01)</f>
        <v>779.64</v>
      </c>
      <c r="H2039" s="86"/>
    </row>
    <row r="2040" spans="1:8" ht="17.25">
      <c r="A2040" s="1"/>
      <c r="B2040" s="1563"/>
      <c r="C2040" s="135" t="s">
        <v>3979</v>
      </c>
      <c r="D2040" s="43">
        <v>0.46</v>
      </c>
      <c r="E2040" s="56" t="s">
        <v>2378</v>
      </c>
      <c r="F2040" s="63">
        <f>'update Rate'!O35</f>
        <v>3531</v>
      </c>
      <c r="G2040" s="63">
        <f>FLOOR(D2040*F2040,0.01)</f>
        <v>1624.26</v>
      </c>
      <c r="H2040" s="123">
        <f>SUM(G2038:G2040)</f>
        <v>4619.17</v>
      </c>
    </row>
    <row r="2041" spans="1:8" ht="15.75">
      <c r="A2041" s="1"/>
      <c r="B2041" s="1"/>
      <c r="C2041" s="1"/>
      <c r="D2041" s="1"/>
      <c r="E2041" s="1"/>
      <c r="F2041" s="40" t="s">
        <v>1590</v>
      </c>
      <c r="G2041" s="40"/>
      <c r="H2041" s="63">
        <f>SUM(H2037:H2040)</f>
        <v>8781.67</v>
      </c>
    </row>
    <row r="2042" spans="1:8" ht="15.75">
      <c r="A2042" s="1"/>
      <c r="B2042" s="1" t="s">
        <v>1592</v>
      </c>
      <c r="C2042" s="1"/>
      <c r="D2042" s="1"/>
      <c r="E2042" s="1"/>
      <c r="F2042" s="40" t="s">
        <v>1571</v>
      </c>
      <c r="G2042" s="40"/>
      <c r="H2042" s="99">
        <f>FLOOR(H2041*0.15,0.01)</f>
        <v>1317.25</v>
      </c>
    </row>
    <row r="2043" spans="1:8" ht="15.75">
      <c r="B2043" s="140">
        <f>+H2043</f>
        <v>10098.92</v>
      </c>
      <c r="C2043" s="27" t="s">
        <v>3197</v>
      </c>
      <c r="D2043" s="99">
        <f>INT(B2043/B2044*100)/100</f>
        <v>1009.89</v>
      </c>
      <c r="E2043" s="1" t="s">
        <v>3198</v>
      </c>
      <c r="F2043" s="40" t="s">
        <v>1593</v>
      </c>
      <c r="G2043" s="40"/>
      <c r="H2043" s="99">
        <f>SUM(H2041:H2042)</f>
        <v>10098.92</v>
      </c>
    </row>
    <row r="2044" spans="1:8" ht="17.25">
      <c r="A2044" s="27"/>
      <c r="B2044" s="117">
        <v>10</v>
      </c>
      <c r="C2044" s="1"/>
      <c r="D2044" s="1"/>
      <c r="E2044" s="1"/>
      <c r="F2044" s="40"/>
      <c r="G2044" s="40"/>
      <c r="H2044" s="88"/>
    </row>
    <row r="2045" spans="1:8" ht="17.25">
      <c r="A2045" s="27"/>
      <c r="B2045" s="117"/>
      <c r="C2045" s="1"/>
      <c r="D2045" s="1"/>
      <c r="E2045" s="1"/>
      <c r="F2045" s="40"/>
      <c r="G2045" s="40"/>
      <c r="H2045" s="88"/>
    </row>
    <row r="2046" spans="1:8" ht="17.25">
      <c r="A2046" s="27"/>
      <c r="B2046" s="117"/>
      <c r="C2046" s="1"/>
      <c r="D2046" s="1"/>
      <c r="E2046" s="1"/>
      <c r="F2046" s="40"/>
      <c r="G2046" s="40"/>
      <c r="H2046" s="88"/>
    </row>
    <row r="2047" spans="1:8" ht="17.25">
      <c r="A2047" s="27"/>
      <c r="B2047" s="117"/>
      <c r="C2047" s="1"/>
      <c r="D2047" s="1"/>
      <c r="E2047" s="1"/>
      <c r="F2047" s="40"/>
      <c r="G2047" s="40"/>
      <c r="H2047" s="88"/>
    </row>
    <row r="2048" spans="1:8" ht="17.25">
      <c r="A2048" s="27"/>
      <c r="B2048" s="117"/>
      <c r="C2048" s="1"/>
      <c r="D2048" s="1"/>
      <c r="E2048" s="1"/>
      <c r="F2048" s="40"/>
      <c r="G2048" s="40"/>
      <c r="H2048" s="88"/>
    </row>
    <row r="2049" spans="1:8" ht="19.5">
      <c r="A2049" s="262">
        <f>+A2032+1</f>
        <v>119</v>
      </c>
      <c r="B2049" s="1588" t="s">
        <v>2907</v>
      </c>
      <c r="C2049" s="1567"/>
      <c r="D2049" s="1567"/>
      <c r="E2049" s="1567"/>
      <c r="F2049" s="1567"/>
      <c r="G2049" s="1567"/>
      <c r="H2049" s="1567"/>
    </row>
    <row r="2050" spans="1:8" ht="19.5">
      <c r="A2050" s="15" t="s">
        <v>2906</v>
      </c>
      <c r="B2050" s="1588" t="s">
        <v>2903</v>
      </c>
      <c r="C2050" s="1567"/>
      <c r="D2050" s="1567"/>
      <c r="E2050" s="1567"/>
      <c r="F2050" s="1567"/>
      <c r="G2050" s="1567"/>
      <c r="H2050" s="1567"/>
    </row>
    <row r="2051" spans="1:8" ht="15">
      <c r="A2051" s="683" t="s">
        <v>3838</v>
      </c>
      <c r="B2051" s="1561" t="s">
        <v>1479</v>
      </c>
      <c r="C2051" s="1561"/>
      <c r="D2051" s="1561"/>
      <c r="E2051" s="1561"/>
      <c r="F2051" s="1561"/>
      <c r="G2051" s="1561"/>
      <c r="H2051" s="1561"/>
    </row>
    <row r="2052" spans="1:8" ht="31.5">
      <c r="A2052" s="1"/>
      <c r="B2052" s="68" t="s">
        <v>3156</v>
      </c>
      <c r="C2052" s="68" t="s">
        <v>3157</v>
      </c>
      <c r="D2052" s="68" t="s">
        <v>3158</v>
      </c>
      <c r="E2052" s="68" t="s">
        <v>3159</v>
      </c>
      <c r="F2052" s="68" t="s">
        <v>3160</v>
      </c>
      <c r="G2052" s="68" t="s">
        <v>3161</v>
      </c>
      <c r="H2052" s="68" t="s">
        <v>1586</v>
      </c>
    </row>
    <row r="2053" spans="1:8" ht="17.25">
      <c r="A2053" s="1"/>
      <c r="B2053" s="1562" t="s">
        <v>1587</v>
      </c>
      <c r="C2053" s="58" t="s">
        <v>558</v>
      </c>
      <c r="D2053" s="41">
        <v>1.25</v>
      </c>
      <c r="E2053" s="55" t="s">
        <v>1589</v>
      </c>
      <c r="F2053" s="107">
        <f>'update Rate'!O6</f>
        <v>1330</v>
      </c>
      <c r="G2053" s="107">
        <f>FLOOR(D2053*F2053,0.01)</f>
        <v>1662.5</v>
      </c>
      <c r="H2053" s="108"/>
    </row>
    <row r="2054" spans="1:8" ht="17.25">
      <c r="A2054" s="1"/>
      <c r="B2054" s="1563"/>
      <c r="C2054" s="56" t="s">
        <v>1530</v>
      </c>
      <c r="D2054" s="43">
        <v>3</v>
      </c>
      <c r="E2054" s="56" t="s">
        <v>1589</v>
      </c>
      <c r="F2054" s="63">
        <f>'update Rate'!O5</f>
        <v>1000</v>
      </c>
      <c r="G2054" s="63">
        <f>FLOOR(D2054*F2054,0.01)</f>
        <v>3000</v>
      </c>
      <c r="H2054" s="121">
        <f>SUM(G2053+G2054)</f>
        <v>4662.5</v>
      </c>
    </row>
    <row r="2055" spans="1:8" ht="17.25">
      <c r="A2055" s="1"/>
      <c r="B2055" s="1564" t="s">
        <v>2185</v>
      </c>
      <c r="C2055" s="53" t="s">
        <v>1396</v>
      </c>
      <c r="D2055" s="42">
        <v>0.26</v>
      </c>
      <c r="E2055" s="53" t="s">
        <v>750</v>
      </c>
      <c r="F2055" s="109">
        <f>'update Rate'!O16</f>
        <v>13030.999999999998</v>
      </c>
      <c r="G2055" s="109">
        <f>FLOOR(D2055*F2055,0.01)</f>
        <v>3388.06</v>
      </c>
      <c r="H2055" s="84"/>
    </row>
    <row r="2056" spans="1:8" ht="17.25">
      <c r="A2056" s="1"/>
      <c r="B2056" s="1586"/>
      <c r="C2056" s="53" t="s">
        <v>1397</v>
      </c>
      <c r="D2056" s="42">
        <v>0.34</v>
      </c>
      <c r="E2056" s="53" t="s">
        <v>2378</v>
      </c>
      <c r="F2056" s="109">
        <f>'update Rate'!O9</f>
        <v>3389.76</v>
      </c>
      <c r="G2056" s="109">
        <f>FLOOR(D2056*F2056,0.01)</f>
        <v>1152.51</v>
      </c>
      <c r="H2056" s="86"/>
    </row>
    <row r="2057" spans="1:8" ht="17.25">
      <c r="A2057" s="1"/>
      <c r="B2057" s="1563"/>
      <c r="C2057" s="135" t="s">
        <v>3979</v>
      </c>
      <c r="D2057" s="43">
        <v>0.68</v>
      </c>
      <c r="E2057" s="56" t="s">
        <v>2378</v>
      </c>
      <c r="F2057" s="63">
        <f>'update Rate'!O35</f>
        <v>3531</v>
      </c>
      <c r="G2057" s="63">
        <f>FLOOR(D2057*F2057,0.01)</f>
        <v>2401.08</v>
      </c>
      <c r="H2057" s="123">
        <f>SUM(G2055:G2057)</f>
        <v>6941.65</v>
      </c>
    </row>
    <row r="2058" spans="1:8" ht="17.25">
      <c r="A2058" s="1"/>
      <c r="B2058" s="1"/>
      <c r="C2058" s="1"/>
      <c r="D2058" s="1"/>
      <c r="E2058" s="1"/>
      <c r="F2058" s="40" t="s">
        <v>1590</v>
      </c>
      <c r="G2058" s="40"/>
      <c r="H2058" s="43">
        <f>SUM(H2054:H2057)</f>
        <v>11604.15</v>
      </c>
    </row>
    <row r="2059" spans="1:8" ht="15.75">
      <c r="A2059" s="1"/>
      <c r="B2059" s="1" t="s">
        <v>1592</v>
      </c>
      <c r="C2059" s="1"/>
      <c r="D2059" s="1"/>
      <c r="E2059" s="1"/>
      <c r="F2059" s="40" t="s">
        <v>1571</v>
      </c>
      <c r="G2059" s="40"/>
      <c r="H2059" s="99">
        <f>FLOOR(H2058*0.15,0.01)</f>
        <v>1740.6200000000001</v>
      </c>
    </row>
    <row r="2060" spans="1:8" ht="17.25">
      <c r="B2060" s="140">
        <f>+H2060</f>
        <v>13344.77</v>
      </c>
      <c r="C2060" s="27" t="s">
        <v>3197</v>
      </c>
      <c r="D2060" s="99">
        <f>INT(B2060/B2061*100)/100</f>
        <v>1334.47</v>
      </c>
      <c r="E2060" s="1" t="s">
        <v>3198</v>
      </c>
      <c r="F2060" s="40" t="s">
        <v>1593</v>
      </c>
      <c r="G2060" s="40"/>
      <c r="H2060" s="69">
        <f>SUM(H2058:H2059)</f>
        <v>13344.77</v>
      </c>
    </row>
    <row r="2061" spans="1:8" ht="17.25">
      <c r="A2061" s="27"/>
      <c r="B2061" s="117">
        <v>10</v>
      </c>
      <c r="C2061" s="1"/>
      <c r="D2061" s="1"/>
      <c r="E2061" s="1"/>
      <c r="F2061" s="40"/>
      <c r="G2061" s="40"/>
      <c r="H2061" s="88"/>
    </row>
    <row r="2062" spans="1:8" ht="17.25">
      <c r="A2062" s="27"/>
      <c r="B2062" s="117"/>
      <c r="C2062" s="1"/>
      <c r="D2062" s="1"/>
      <c r="E2062" s="1"/>
      <c r="F2062" s="40"/>
      <c r="G2062" s="40"/>
      <c r="H2062" s="88"/>
    </row>
    <row r="2063" spans="1:8" ht="17.25">
      <c r="A2063" s="27"/>
      <c r="B2063" s="117"/>
      <c r="C2063" s="1"/>
      <c r="D2063" s="1"/>
      <c r="E2063" s="1"/>
      <c r="F2063" s="40"/>
      <c r="G2063" s="40"/>
      <c r="H2063" s="88"/>
    </row>
    <row r="2064" spans="1:8" ht="19.5">
      <c r="A2064" s="31"/>
      <c r="B2064" s="1584" t="s">
        <v>1739</v>
      </c>
      <c r="C2064" s="1584"/>
      <c r="D2064" s="1584"/>
      <c r="E2064" s="1584"/>
      <c r="F2064" s="1584"/>
      <c r="G2064" s="1584"/>
      <c r="H2064" s="1584"/>
    </row>
    <row r="2065" spans="1:8" ht="19.5">
      <c r="A2065" s="262">
        <f>+A2049+1</f>
        <v>120</v>
      </c>
      <c r="B2065" s="1588" t="s">
        <v>1740</v>
      </c>
      <c r="C2065" s="1567"/>
      <c r="D2065" s="1567"/>
      <c r="E2065" s="1567"/>
      <c r="F2065" s="1567"/>
      <c r="G2065" s="1567"/>
      <c r="H2065" s="1567"/>
    </row>
    <row r="2066" spans="1:8" ht="19.5">
      <c r="A2066" s="15" t="s">
        <v>2908</v>
      </c>
      <c r="B2066" s="1588" t="s">
        <v>1741</v>
      </c>
      <c r="C2066" s="1567"/>
      <c r="D2066" s="1567"/>
      <c r="E2066" s="1567"/>
      <c r="F2066" s="1567"/>
      <c r="G2066" s="1567"/>
      <c r="H2066" s="1567"/>
    </row>
    <row r="2067" spans="1:8" ht="15">
      <c r="A2067" s="683" t="s">
        <v>3839</v>
      </c>
      <c r="B2067" s="1568" t="s">
        <v>1479</v>
      </c>
      <c r="C2067" s="1568"/>
      <c r="D2067" s="1568"/>
      <c r="E2067" s="1568"/>
      <c r="F2067" s="1568"/>
      <c r="G2067" s="1568"/>
      <c r="H2067" s="1568"/>
    </row>
    <row r="2068" spans="1:8" ht="15">
      <c r="A2068" s="1"/>
      <c r="B2068" s="1561" t="s">
        <v>16</v>
      </c>
      <c r="C2068" s="1561"/>
      <c r="D2068" s="1561"/>
      <c r="E2068" s="1561"/>
      <c r="F2068" s="1561"/>
      <c r="G2068" s="1561"/>
      <c r="H2068" s="1561"/>
    </row>
    <row r="2069" spans="1:8" ht="31.5">
      <c r="A2069" s="1"/>
      <c r="B2069" s="68" t="s">
        <v>3156</v>
      </c>
      <c r="C2069" s="68" t="s">
        <v>3157</v>
      </c>
      <c r="D2069" s="68" t="s">
        <v>3158</v>
      </c>
      <c r="E2069" s="68" t="s">
        <v>3159</v>
      </c>
      <c r="F2069" s="68" t="s">
        <v>3160</v>
      </c>
      <c r="G2069" s="68" t="s">
        <v>3161</v>
      </c>
      <c r="H2069" s="68" t="s">
        <v>1586</v>
      </c>
    </row>
    <row r="2070" spans="1:8" ht="17.25">
      <c r="A2070" s="1"/>
      <c r="B2070" s="1564" t="s">
        <v>1587</v>
      </c>
      <c r="C2070" s="58" t="s">
        <v>558</v>
      </c>
      <c r="D2070" s="41">
        <v>2.5</v>
      </c>
      <c r="E2070" s="55" t="s">
        <v>1589</v>
      </c>
      <c r="F2070" s="107">
        <f>'update Rate'!O6</f>
        <v>1330</v>
      </c>
      <c r="G2070" s="107">
        <f t="shared" ref="G2070:G2076" si="60">FLOOR(D2070*F2070,0.01)</f>
        <v>3325</v>
      </c>
      <c r="H2070" s="108"/>
    </row>
    <row r="2071" spans="1:8" ht="17.25">
      <c r="A2071" s="1"/>
      <c r="B2071" s="1563"/>
      <c r="C2071" s="56" t="s">
        <v>1530</v>
      </c>
      <c r="D2071" s="43">
        <v>16</v>
      </c>
      <c r="E2071" s="56" t="s">
        <v>1589</v>
      </c>
      <c r="F2071" s="63">
        <f>'update Rate'!O5</f>
        <v>1000</v>
      </c>
      <c r="G2071" s="63">
        <f t="shared" si="60"/>
        <v>16000</v>
      </c>
      <c r="H2071" s="121">
        <f>SUM(G2070+G2071)</f>
        <v>19325</v>
      </c>
    </row>
    <row r="2072" spans="1:8" ht="17.25">
      <c r="A2072" s="1"/>
      <c r="B2072" s="1564" t="s">
        <v>2185</v>
      </c>
      <c r="C2072" s="53" t="s">
        <v>1396</v>
      </c>
      <c r="D2072" s="52">
        <v>6.5000000000000002E-2</v>
      </c>
      <c r="E2072" s="53" t="s">
        <v>750</v>
      </c>
      <c r="F2072" s="109">
        <f>'update Rate'!O16</f>
        <v>13030.999999999998</v>
      </c>
      <c r="G2072" s="109">
        <f t="shared" si="60"/>
        <v>847.01</v>
      </c>
      <c r="H2072" s="84"/>
    </row>
    <row r="2073" spans="1:8" ht="17.25">
      <c r="A2073" s="1"/>
      <c r="B2073" s="1586"/>
      <c r="C2073" s="53" t="s">
        <v>747</v>
      </c>
      <c r="D2073" s="52">
        <v>8.7999999999999995E-2</v>
      </c>
      <c r="E2073" s="53" t="s">
        <v>2378</v>
      </c>
      <c r="F2073" s="109">
        <f>'update Rate'!O9</f>
        <v>3389.76</v>
      </c>
      <c r="G2073" s="109">
        <f t="shared" si="60"/>
        <v>298.29000000000002</v>
      </c>
      <c r="H2073" s="86"/>
    </row>
    <row r="2074" spans="1:8" ht="17.25">
      <c r="A2074" s="1"/>
      <c r="B2074" s="1586"/>
      <c r="C2074" s="53" t="s">
        <v>1742</v>
      </c>
      <c r="D2074" s="52">
        <v>0.17599999999999999</v>
      </c>
      <c r="E2074" s="53" t="s">
        <v>2378</v>
      </c>
      <c r="F2074" s="109">
        <f>'update Rate'!O37</f>
        <v>3531</v>
      </c>
      <c r="G2074" s="109">
        <f t="shared" si="60"/>
        <v>621.45000000000005</v>
      </c>
      <c r="H2074" s="121"/>
    </row>
    <row r="2075" spans="1:8" ht="17.25">
      <c r="A2075" s="1"/>
      <c r="B2075" s="1586"/>
      <c r="C2075" s="53" t="s">
        <v>2134</v>
      </c>
      <c r="D2075" s="52">
        <v>6.0999999999999999E-2</v>
      </c>
      <c r="E2075" s="53" t="s">
        <v>750</v>
      </c>
      <c r="F2075" s="109">
        <f>'update Rate'!O17</f>
        <v>31000</v>
      </c>
      <c r="G2075" s="109">
        <f t="shared" si="60"/>
        <v>1891</v>
      </c>
      <c r="H2075" s="86"/>
    </row>
    <row r="2076" spans="1:8" ht="17.25">
      <c r="A2076" s="1"/>
      <c r="B2076" s="1586"/>
      <c r="C2076" s="53" t="s">
        <v>2472</v>
      </c>
      <c r="D2076" s="52">
        <v>6.0999999999999999E-2</v>
      </c>
      <c r="E2076" s="53" t="s">
        <v>2378</v>
      </c>
      <c r="F2076" s="109">
        <f>Marble</f>
        <v>0</v>
      </c>
      <c r="G2076" s="109">
        <f t="shared" si="60"/>
        <v>0</v>
      </c>
      <c r="H2076" s="86"/>
    </row>
    <row r="2077" spans="1:8" ht="17.25">
      <c r="A2077" s="1"/>
      <c r="B2077" s="1586"/>
      <c r="C2077" s="53" t="s">
        <v>4020</v>
      </c>
      <c r="D2077" s="42"/>
      <c r="E2077" s="54"/>
      <c r="F2077" s="42"/>
      <c r="G2077" s="109"/>
      <c r="H2077" s="86"/>
    </row>
    <row r="2078" spans="1:8" ht="17.25">
      <c r="A2078" s="1"/>
      <c r="B2078" s="1586"/>
      <c r="C2078" s="53" t="s">
        <v>4019</v>
      </c>
      <c r="D2078" s="52">
        <v>0.36499999999999999</v>
      </c>
      <c r="E2078" s="53" t="s">
        <v>2920</v>
      </c>
      <c r="F2078" s="42">
        <f>'update Rate'!$O$143</f>
        <v>125</v>
      </c>
      <c r="G2078" s="109">
        <f>FLOOR(D2078*F2078,0.01)</f>
        <v>45.62</v>
      </c>
      <c r="H2078" s="86"/>
    </row>
    <row r="2079" spans="1:8" ht="17.25">
      <c r="A2079" s="1"/>
      <c r="B2079" s="1586"/>
      <c r="C2079" s="53" t="s">
        <v>2136</v>
      </c>
      <c r="D2079" s="52">
        <v>0.11799999999999999</v>
      </c>
      <c r="E2079" s="53" t="s">
        <v>2920</v>
      </c>
      <c r="F2079" s="42">
        <f>'update Rate'!$O$144</f>
        <v>367</v>
      </c>
      <c r="G2079" s="109">
        <f>FLOOR(D2079*F2079,0.01)</f>
        <v>43.300000000000004</v>
      </c>
      <c r="H2079" s="86"/>
    </row>
    <row r="2080" spans="1:8" ht="17.25">
      <c r="A2080" s="1"/>
      <c r="B2080" s="1586"/>
      <c r="C2080" s="53" t="s">
        <v>2137</v>
      </c>
      <c r="D2080" s="52">
        <v>0.53800000000000003</v>
      </c>
      <c r="E2080" s="53" t="s">
        <v>2681</v>
      </c>
      <c r="F2080" s="42">
        <f>'update Rate'!$O$145</f>
        <v>221</v>
      </c>
      <c r="G2080" s="109">
        <f>FLOOR(D2080*F2080,0.01)</f>
        <v>118.89</v>
      </c>
      <c r="H2080" s="86"/>
    </row>
    <row r="2081" spans="1:8" ht="17.25">
      <c r="A2081" s="1"/>
      <c r="B2081" s="1563"/>
      <c r="C2081" s="56" t="s">
        <v>2680</v>
      </c>
      <c r="D2081" s="63" t="s">
        <v>2993</v>
      </c>
      <c r="E2081" s="56" t="s">
        <v>2995</v>
      </c>
      <c r="F2081" s="43"/>
      <c r="G2081" s="43">
        <v>120</v>
      </c>
      <c r="H2081" s="87">
        <f>SUM(G2072:G2081)</f>
        <v>3985.56</v>
      </c>
    </row>
    <row r="2082" spans="1:8" ht="17.25">
      <c r="A2082" s="1"/>
      <c r="B2082" s="1"/>
      <c r="C2082" s="1"/>
      <c r="D2082" s="1"/>
      <c r="E2082" s="1"/>
      <c r="F2082" s="40" t="s">
        <v>1590</v>
      </c>
      <c r="G2082" s="40"/>
      <c r="H2082" s="43">
        <f>SUM(H2071:H2081)</f>
        <v>23310.560000000001</v>
      </c>
    </row>
    <row r="2083" spans="1:8" ht="15.75">
      <c r="A2083" s="1"/>
      <c r="B2083" s="1" t="s">
        <v>1592</v>
      </c>
      <c r="C2083" s="1"/>
      <c r="D2083" s="1"/>
      <c r="E2083" s="1"/>
      <c r="F2083" s="40" t="s">
        <v>1571</v>
      </c>
      <c r="G2083" s="40"/>
      <c r="H2083" s="99">
        <f>FLOOR(H2082*0.15,0.01)</f>
        <v>3496.58</v>
      </c>
    </row>
    <row r="2084" spans="1:8" ht="17.25">
      <c r="B2084" s="140">
        <f>+H2084</f>
        <v>26807.14</v>
      </c>
      <c r="C2084" s="27" t="s">
        <v>3197</v>
      </c>
      <c r="D2084" s="99">
        <f>INT(B2084/B2085*100)/100</f>
        <v>2680.71</v>
      </c>
      <c r="E2084" s="1" t="s">
        <v>3198</v>
      </c>
      <c r="F2084" s="40" t="s">
        <v>1593</v>
      </c>
      <c r="G2084" s="40"/>
      <c r="H2084" s="69">
        <f>SUM(H2082:H2083)</f>
        <v>26807.14</v>
      </c>
    </row>
    <row r="2085" spans="1:8" ht="15">
      <c r="A2085" s="27"/>
      <c r="B2085" s="117">
        <v>10</v>
      </c>
      <c r="C2085" s="1"/>
      <c r="D2085" s="1"/>
      <c r="E2085" s="1"/>
      <c r="F2085" s="1"/>
      <c r="G2085" s="1"/>
      <c r="H2085" s="19"/>
    </row>
    <row r="2086" spans="1:8" ht="15">
      <c r="A2086" s="27"/>
      <c r="B2086" s="117"/>
      <c r="C2086" s="1"/>
      <c r="D2086" s="1"/>
      <c r="E2086" s="1"/>
      <c r="F2086" s="1"/>
      <c r="G2086" s="1"/>
      <c r="H2086" s="19"/>
    </row>
    <row r="2087" spans="1:8" ht="15">
      <c r="A2087" s="27"/>
      <c r="B2087" s="117"/>
      <c r="C2087" s="1"/>
      <c r="D2087" s="1"/>
      <c r="E2087" s="1"/>
      <c r="F2087" s="1"/>
      <c r="G2087" s="1"/>
      <c r="H2087" s="19"/>
    </row>
    <row r="2088" spans="1:8" ht="15">
      <c r="A2088" s="27"/>
      <c r="B2088" s="117"/>
      <c r="C2088" s="1"/>
      <c r="D2088" s="1"/>
      <c r="E2088" s="1"/>
      <c r="F2088" s="1"/>
      <c r="G2088" s="1"/>
      <c r="H2088" s="19"/>
    </row>
    <row r="2089" spans="1:8" ht="15">
      <c r="A2089" s="27"/>
      <c r="B2089" s="117"/>
      <c r="C2089" s="1"/>
      <c r="D2089" s="1"/>
      <c r="E2089" s="1"/>
      <c r="F2089" s="1"/>
      <c r="G2089" s="1"/>
      <c r="H2089" s="19"/>
    </row>
    <row r="2090" spans="1:8" ht="15">
      <c r="A2090" s="27"/>
      <c r="B2090" s="117"/>
      <c r="C2090" s="1"/>
      <c r="D2090" s="1"/>
      <c r="E2090" s="1"/>
      <c r="F2090" s="1"/>
      <c r="G2090" s="1"/>
      <c r="H2090" s="19"/>
    </row>
    <row r="2091" spans="1:8" ht="15">
      <c r="A2091" s="27"/>
      <c r="B2091" s="117"/>
      <c r="C2091" s="1"/>
      <c r="D2091" s="1"/>
      <c r="E2091" s="1"/>
      <c r="F2091" s="1"/>
      <c r="G2091" s="1"/>
      <c r="H2091" s="19"/>
    </row>
    <row r="2092" spans="1:8" ht="19.5">
      <c r="A2092" s="31"/>
      <c r="B2092" s="1584" t="s">
        <v>2734</v>
      </c>
      <c r="C2092" s="1584"/>
      <c r="D2092" s="1584"/>
      <c r="E2092" s="1584"/>
      <c r="F2092" s="1584"/>
      <c r="G2092" s="1584"/>
      <c r="H2092" s="1584"/>
    </row>
    <row r="2093" spans="1:8" ht="19.5">
      <c r="A2093" s="262">
        <f>+A2065+1</f>
        <v>121</v>
      </c>
      <c r="B2093" s="1588" t="s">
        <v>2735</v>
      </c>
      <c r="C2093" s="1567"/>
      <c r="D2093" s="1567"/>
      <c r="E2093" s="1567"/>
      <c r="F2093" s="1567"/>
      <c r="G2093" s="1567"/>
      <c r="H2093" s="1567"/>
    </row>
    <row r="2094" spans="1:8" ht="19.5">
      <c r="A2094" s="15" t="s">
        <v>1049</v>
      </c>
      <c r="B2094" s="1588" t="s">
        <v>2736</v>
      </c>
      <c r="C2094" s="1567"/>
      <c r="D2094" s="1567"/>
      <c r="E2094" s="1567"/>
      <c r="F2094" s="1567"/>
      <c r="G2094" s="1567"/>
      <c r="H2094" s="1567"/>
    </row>
    <row r="2095" spans="1:8" ht="15">
      <c r="A2095" s="683" t="s">
        <v>3840</v>
      </c>
      <c r="B2095" s="1568" t="s">
        <v>1479</v>
      </c>
      <c r="C2095" s="1568"/>
      <c r="D2095" s="1568"/>
      <c r="E2095" s="1568"/>
      <c r="F2095" s="1568"/>
      <c r="G2095" s="1568"/>
      <c r="H2095" s="1568"/>
    </row>
    <row r="2096" spans="1:8" ht="31.5">
      <c r="A2096" s="1"/>
      <c r="B2096" s="68" t="s">
        <v>3156</v>
      </c>
      <c r="C2096" s="68" t="s">
        <v>3157</v>
      </c>
      <c r="D2096" s="68" t="s">
        <v>3158</v>
      </c>
      <c r="E2096" s="68" t="s">
        <v>3159</v>
      </c>
      <c r="F2096" s="68" t="s">
        <v>3160</v>
      </c>
      <c r="G2096" s="68" t="s">
        <v>3161</v>
      </c>
      <c r="H2096" s="68" t="s">
        <v>1586</v>
      </c>
    </row>
    <row r="2097" spans="1:8" ht="16.5">
      <c r="A2097" s="1"/>
      <c r="B2097" s="1562" t="s">
        <v>1587</v>
      </c>
      <c r="C2097" s="58" t="s">
        <v>558</v>
      </c>
      <c r="D2097" s="41">
        <v>3.5</v>
      </c>
      <c r="E2097" s="58" t="s">
        <v>1589</v>
      </c>
      <c r="F2097" s="107">
        <f>'update Rate'!O6</f>
        <v>1330</v>
      </c>
      <c r="G2097" s="107">
        <f t="shared" ref="G2097:G2105" si="61">FLOOR(D2097*F2097,0.01)</f>
        <v>4655</v>
      </c>
      <c r="H2097" s="108"/>
    </row>
    <row r="2098" spans="1:8" ht="17.25">
      <c r="A2098" s="1"/>
      <c r="B2098" s="1563"/>
      <c r="C2098" s="56" t="s">
        <v>1530</v>
      </c>
      <c r="D2098" s="43">
        <v>36</v>
      </c>
      <c r="E2098" s="56" t="s">
        <v>1589</v>
      </c>
      <c r="F2098" s="63">
        <f>'update Rate'!O5</f>
        <v>1000</v>
      </c>
      <c r="G2098" s="63">
        <f t="shared" si="61"/>
        <v>36000</v>
      </c>
      <c r="H2098" s="121">
        <f>SUM(G2097+G2098)</f>
        <v>40655</v>
      </c>
    </row>
    <row r="2099" spans="1:8" ht="17.25">
      <c r="A2099" s="1"/>
      <c r="B2099" s="1564" t="s">
        <v>2185</v>
      </c>
      <c r="C2099" s="53" t="s">
        <v>1396</v>
      </c>
      <c r="D2099" s="52">
        <v>0.121</v>
      </c>
      <c r="E2099" s="53" t="s">
        <v>750</v>
      </c>
      <c r="F2099" s="109">
        <f>'update Rate'!O16</f>
        <v>13030.999999999998</v>
      </c>
      <c r="G2099" s="109">
        <f t="shared" si="61"/>
        <v>1576.75</v>
      </c>
      <c r="H2099" s="84"/>
    </row>
    <row r="2100" spans="1:8" ht="17.25">
      <c r="A2100" s="1"/>
      <c r="B2100" s="1586"/>
      <c r="C2100" s="53" t="s">
        <v>747</v>
      </c>
      <c r="D2100" s="52">
        <v>0.16500000000000001</v>
      </c>
      <c r="E2100" s="53" t="s">
        <v>2378</v>
      </c>
      <c r="F2100" s="109">
        <f>'update Rate'!O9</f>
        <v>3389.76</v>
      </c>
      <c r="G2100" s="109">
        <f t="shared" si="61"/>
        <v>559.31000000000006</v>
      </c>
      <c r="H2100" s="86"/>
    </row>
    <row r="2101" spans="1:8" ht="17.25">
      <c r="A2101" s="1"/>
      <c r="B2101" s="1586"/>
      <c r="C2101" s="53" t="s">
        <v>2134</v>
      </c>
      <c r="D2101" s="52">
        <v>6.9000000000000006E-2</v>
      </c>
      <c r="E2101" s="53" t="s">
        <v>750</v>
      </c>
      <c r="F2101" s="109">
        <f>'update Rate'!O17</f>
        <v>31000</v>
      </c>
      <c r="G2101" s="109">
        <f t="shared" si="61"/>
        <v>2139</v>
      </c>
      <c r="H2101" s="86"/>
    </row>
    <row r="2102" spans="1:8" ht="17.25">
      <c r="A2102" s="1"/>
      <c r="B2102" s="1586"/>
      <c r="C2102" s="53" t="s">
        <v>2472</v>
      </c>
      <c r="D2102" s="52">
        <v>4.7E-2</v>
      </c>
      <c r="E2102" s="53" t="s">
        <v>2378</v>
      </c>
      <c r="F2102" s="109">
        <f>Marble</f>
        <v>0</v>
      </c>
      <c r="G2102" s="109">
        <f t="shared" si="61"/>
        <v>0</v>
      </c>
      <c r="H2102" s="86"/>
    </row>
    <row r="2103" spans="1:8" ht="17.25">
      <c r="A2103" s="1"/>
      <c r="B2103" s="1586"/>
      <c r="C2103" s="54" t="s">
        <v>2135</v>
      </c>
      <c r="D2103" s="42">
        <v>0.34</v>
      </c>
      <c r="E2103" s="54" t="s">
        <v>2920</v>
      </c>
      <c r="F2103" s="42">
        <f>'update Rate'!$O$143</f>
        <v>125</v>
      </c>
      <c r="G2103" s="109">
        <f t="shared" si="61"/>
        <v>42.5</v>
      </c>
      <c r="H2103" s="86"/>
    </row>
    <row r="2104" spans="1:8" ht="17.25">
      <c r="A2104" s="1"/>
      <c r="B2104" s="1586"/>
      <c r="C2104" s="53" t="s">
        <v>2136</v>
      </c>
      <c r="D2104" s="42">
        <v>0.11</v>
      </c>
      <c r="E2104" s="53" t="s">
        <v>2920</v>
      </c>
      <c r="F2104" s="42">
        <f>'update Rate'!$O$144</f>
        <v>367</v>
      </c>
      <c r="G2104" s="109">
        <f t="shared" si="61"/>
        <v>40.369999999999997</v>
      </c>
      <c r="H2104" s="86"/>
    </row>
    <row r="2105" spans="1:8" ht="17.25">
      <c r="A2105" s="1"/>
      <c r="B2105" s="1586"/>
      <c r="C2105" s="53" t="s">
        <v>2137</v>
      </c>
      <c r="D2105" s="42">
        <v>0.5</v>
      </c>
      <c r="E2105" s="53" t="s">
        <v>2681</v>
      </c>
      <c r="F2105" s="42">
        <f>'update Rate'!$O$145</f>
        <v>221</v>
      </c>
      <c r="G2105" s="109">
        <f t="shared" si="61"/>
        <v>110.5</v>
      </c>
      <c r="H2105" s="86"/>
    </row>
    <row r="2106" spans="1:8" ht="15.75">
      <c r="A2106" s="1"/>
      <c r="B2106" s="1563"/>
      <c r="C2106" s="56" t="s">
        <v>2680</v>
      </c>
      <c r="D2106" s="63" t="s">
        <v>2993</v>
      </c>
      <c r="E2106" s="56" t="s">
        <v>2995</v>
      </c>
      <c r="F2106" s="63"/>
      <c r="G2106" s="63">
        <v>120</v>
      </c>
      <c r="H2106" s="123">
        <f>SUM(G2099:G2106)</f>
        <v>4588.4299999999994</v>
      </c>
    </row>
    <row r="2107" spans="1:8" ht="15.75">
      <c r="A2107" s="1"/>
      <c r="B2107" s="1"/>
      <c r="C2107" s="1"/>
      <c r="D2107" s="1"/>
      <c r="E2107" s="1"/>
      <c r="F2107" s="40" t="s">
        <v>1590</v>
      </c>
      <c r="G2107" s="113"/>
      <c r="H2107" s="63">
        <f>SUM(H2098:H2106)</f>
        <v>45243.43</v>
      </c>
    </row>
    <row r="2108" spans="1:8" ht="15.75">
      <c r="A2108" s="1"/>
      <c r="B2108" s="1" t="s">
        <v>1592</v>
      </c>
      <c r="C2108" s="1"/>
      <c r="D2108" s="1"/>
      <c r="E2108" s="1"/>
      <c r="F2108" s="40" t="s">
        <v>1571</v>
      </c>
      <c r="G2108" s="113"/>
      <c r="H2108" s="99">
        <f>FLOOR(H2107*0.15,0.01)</f>
        <v>6786.51</v>
      </c>
    </row>
    <row r="2109" spans="1:8" ht="15.75">
      <c r="B2109" s="140">
        <f>+H2109</f>
        <v>52029.94</v>
      </c>
      <c r="C2109" s="27" t="s">
        <v>3197</v>
      </c>
      <c r="D2109" s="99">
        <f>INT(B2109/B2110*100)/100</f>
        <v>5202.99</v>
      </c>
      <c r="E2109" s="1" t="s">
        <v>3198</v>
      </c>
      <c r="F2109" s="40" t="s">
        <v>1593</v>
      </c>
      <c r="G2109" s="113"/>
      <c r="H2109" s="99">
        <f>SUM(H2107:H2108)</f>
        <v>52029.94</v>
      </c>
    </row>
    <row r="2110" spans="1:8" ht="15">
      <c r="A2110" s="1"/>
      <c r="B2110" s="117">
        <v>10</v>
      </c>
      <c r="C2110" s="1"/>
      <c r="D2110" s="1"/>
      <c r="E2110" s="1"/>
      <c r="F2110" s="1"/>
      <c r="G2110" s="1"/>
      <c r="H2110" s="1"/>
    </row>
    <row r="2111" spans="1:8" ht="15">
      <c r="A2111" s="1"/>
      <c r="B2111" s="117"/>
      <c r="C2111" s="1"/>
      <c r="D2111" s="1"/>
      <c r="E2111" s="1"/>
      <c r="F2111" s="1"/>
      <c r="G2111" s="1"/>
      <c r="H2111" s="1"/>
    </row>
    <row r="2112" spans="1:8" ht="19.5">
      <c r="A2112" s="31"/>
      <c r="B2112" s="1584" t="s">
        <v>2474</v>
      </c>
      <c r="C2112" s="1584"/>
      <c r="D2112" s="1584"/>
      <c r="E2112" s="1584"/>
      <c r="F2112" s="1584"/>
      <c r="G2112" s="1584"/>
      <c r="H2112" s="1584"/>
    </row>
    <row r="2113" spans="1:8" ht="19.5">
      <c r="A2113" s="262">
        <f>+A2093+1</f>
        <v>122</v>
      </c>
      <c r="B2113" s="1588" t="s">
        <v>2183</v>
      </c>
      <c r="C2113" s="1567"/>
      <c r="D2113" s="1567"/>
      <c r="E2113" s="1567"/>
      <c r="F2113" s="1567"/>
      <c r="G2113" s="1567"/>
      <c r="H2113" s="1567"/>
    </row>
    <row r="2114" spans="1:8" ht="19.5">
      <c r="A2114" s="15" t="s">
        <v>2473</v>
      </c>
      <c r="B2114" s="1588" t="s">
        <v>2736</v>
      </c>
      <c r="C2114" s="1567"/>
      <c r="D2114" s="1567"/>
      <c r="E2114" s="1567"/>
      <c r="F2114" s="1567"/>
      <c r="G2114" s="1567"/>
      <c r="H2114" s="1567"/>
    </row>
    <row r="2115" spans="1:8" ht="15">
      <c r="A2115" s="683" t="s">
        <v>3841</v>
      </c>
      <c r="B2115" s="1561" t="s">
        <v>1479</v>
      </c>
      <c r="C2115" s="1561"/>
      <c r="D2115" s="1561"/>
      <c r="E2115" s="1561"/>
      <c r="F2115" s="1561"/>
      <c r="G2115" s="1561"/>
      <c r="H2115" s="1561"/>
    </row>
    <row r="2116" spans="1:8" ht="31.5">
      <c r="A2116" s="1"/>
      <c r="B2116" s="68" t="s">
        <v>3156</v>
      </c>
      <c r="C2116" s="68" t="s">
        <v>3157</v>
      </c>
      <c r="D2116" s="68" t="s">
        <v>3158</v>
      </c>
      <c r="E2116" s="68" t="s">
        <v>3159</v>
      </c>
      <c r="F2116" s="68" t="s">
        <v>3160</v>
      </c>
      <c r="G2116" s="68" t="s">
        <v>3161</v>
      </c>
      <c r="H2116" s="68" t="s">
        <v>1586</v>
      </c>
    </row>
    <row r="2117" spans="1:8" ht="17.25">
      <c r="A2117" s="1"/>
      <c r="B2117" s="1562" t="s">
        <v>1587</v>
      </c>
      <c r="C2117" s="58" t="s">
        <v>558</v>
      </c>
      <c r="D2117" s="41">
        <v>3.5</v>
      </c>
      <c r="E2117" s="55" t="s">
        <v>1589</v>
      </c>
      <c r="F2117" s="107">
        <f>'update Rate'!O6</f>
        <v>1330</v>
      </c>
      <c r="G2117" s="107">
        <f t="shared" ref="G2117:G2125" si="62">FLOOR(D2117*F2117,0.01)</f>
        <v>4655</v>
      </c>
      <c r="H2117" s="108"/>
    </row>
    <row r="2118" spans="1:8" ht="17.25">
      <c r="A2118" s="1"/>
      <c r="B2118" s="1563"/>
      <c r="C2118" s="56" t="s">
        <v>1530</v>
      </c>
      <c r="D2118" s="43">
        <v>36</v>
      </c>
      <c r="E2118" s="56" t="s">
        <v>1589</v>
      </c>
      <c r="F2118" s="63">
        <f>'update Rate'!O5</f>
        <v>1000</v>
      </c>
      <c r="G2118" s="63">
        <f t="shared" si="62"/>
        <v>36000</v>
      </c>
      <c r="H2118" s="121">
        <f>SUM(G2117+G2118)</f>
        <v>40655</v>
      </c>
    </row>
    <row r="2119" spans="1:8" ht="17.25">
      <c r="A2119" s="1"/>
      <c r="B2119" s="76" t="s">
        <v>2185</v>
      </c>
      <c r="C2119" s="53" t="s">
        <v>1396</v>
      </c>
      <c r="D2119" s="52">
        <v>8.8999999999999996E-2</v>
      </c>
      <c r="E2119" s="53" t="s">
        <v>750</v>
      </c>
      <c r="F2119" s="109">
        <f>'update Rate'!O16</f>
        <v>13030.999999999998</v>
      </c>
      <c r="G2119" s="109">
        <f t="shared" si="62"/>
        <v>1159.75</v>
      </c>
      <c r="H2119" s="84"/>
    </row>
    <row r="2120" spans="1:8" ht="17.25">
      <c r="A2120" s="1"/>
      <c r="B2120" s="582"/>
      <c r="C2120" s="53" t="s">
        <v>747</v>
      </c>
      <c r="D2120" s="52">
        <v>0.122</v>
      </c>
      <c r="E2120" s="53" t="s">
        <v>2378</v>
      </c>
      <c r="F2120" s="109">
        <f>'update Rate'!O9</f>
        <v>3389.76</v>
      </c>
      <c r="G2120" s="109">
        <f t="shared" si="62"/>
        <v>413.55</v>
      </c>
      <c r="H2120" s="86"/>
    </row>
    <row r="2121" spans="1:8" ht="17.25">
      <c r="A2121" s="1"/>
      <c r="B2121" s="582"/>
      <c r="C2121" s="53" t="s">
        <v>2134</v>
      </c>
      <c r="D2121" s="52">
        <v>8.8999999999999996E-2</v>
      </c>
      <c r="E2121" s="53" t="s">
        <v>750</v>
      </c>
      <c r="F2121" s="109">
        <f>'update Rate'!O17</f>
        <v>31000</v>
      </c>
      <c r="G2121" s="109">
        <f t="shared" si="62"/>
        <v>2759</v>
      </c>
      <c r="H2121" s="86"/>
    </row>
    <row r="2122" spans="1:8" ht="17.25">
      <c r="A2122" s="1"/>
      <c r="B2122" s="582"/>
      <c r="C2122" s="53" t="s">
        <v>2472</v>
      </c>
      <c r="D2122" s="52">
        <v>6.0999999999999999E-2</v>
      </c>
      <c r="E2122" s="53" t="s">
        <v>2378</v>
      </c>
      <c r="F2122" s="109">
        <f>Marble</f>
        <v>0</v>
      </c>
      <c r="G2122" s="109">
        <f t="shared" si="62"/>
        <v>0</v>
      </c>
      <c r="H2122" s="86"/>
    </row>
    <row r="2123" spans="1:8" ht="17.25">
      <c r="A2123" s="1"/>
      <c r="B2123" s="582"/>
      <c r="C2123" s="54" t="s">
        <v>2135</v>
      </c>
      <c r="D2123" s="42">
        <v>0.37</v>
      </c>
      <c r="E2123" s="53" t="s">
        <v>2920</v>
      </c>
      <c r="F2123" s="42">
        <f>'update Rate'!$O$143</f>
        <v>125</v>
      </c>
      <c r="G2123" s="109">
        <f t="shared" si="62"/>
        <v>46.25</v>
      </c>
      <c r="H2123" s="86"/>
    </row>
    <row r="2124" spans="1:8" ht="17.25">
      <c r="A2124" s="1"/>
      <c r="B2124" s="582"/>
      <c r="C2124" s="53" t="s">
        <v>2136</v>
      </c>
      <c r="D2124" s="52">
        <v>0.11799999999999999</v>
      </c>
      <c r="E2124" s="53" t="s">
        <v>2920</v>
      </c>
      <c r="F2124" s="42">
        <f>'update Rate'!$O$144</f>
        <v>367</v>
      </c>
      <c r="G2124" s="109">
        <f t="shared" si="62"/>
        <v>43.300000000000004</v>
      </c>
      <c r="H2124" s="86"/>
    </row>
    <row r="2125" spans="1:8" ht="17.25">
      <c r="A2125" s="1"/>
      <c r="B2125" s="582"/>
      <c r="C2125" s="53" t="s">
        <v>2137</v>
      </c>
      <c r="D2125" s="52">
        <v>0.53800000000000003</v>
      </c>
      <c r="E2125" s="53" t="s">
        <v>2681</v>
      </c>
      <c r="F2125" s="42">
        <f>'update Rate'!$O$145</f>
        <v>221</v>
      </c>
      <c r="G2125" s="109">
        <f t="shared" si="62"/>
        <v>118.89</v>
      </c>
      <c r="H2125" s="86"/>
    </row>
    <row r="2126" spans="1:8" ht="15.75">
      <c r="A2126" s="1"/>
      <c r="B2126" s="187"/>
      <c r="C2126" s="56" t="s">
        <v>2680</v>
      </c>
      <c r="D2126" s="63" t="s">
        <v>2993</v>
      </c>
      <c r="E2126" s="56" t="s">
        <v>2995</v>
      </c>
      <c r="F2126" s="63"/>
      <c r="G2126" s="63">
        <v>120</v>
      </c>
      <c r="H2126" s="123">
        <f>SUM(G2119:G2126)</f>
        <v>4660.7400000000007</v>
      </c>
    </row>
    <row r="2127" spans="1:8" ht="15.75">
      <c r="A2127" s="1"/>
      <c r="B2127" s="1"/>
      <c r="C2127" s="1"/>
      <c r="D2127" s="1"/>
      <c r="E2127" s="1"/>
      <c r="F2127" s="40" t="s">
        <v>1590</v>
      </c>
      <c r="G2127" s="113"/>
      <c r="H2127" s="63">
        <f>SUM(H2118:H2126)</f>
        <v>45315.74</v>
      </c>
    </row>
    <row r="2128" spans="1:8" ht="15.75">
      <c r="A2128" s="1"/>
      <c r="B2128" s="1" t="s">
        <v>1592</v>
      </c>
      <c r="C2128" s="1"/>
      <c r="D2128" s="1"/>
      <c r="E2128" s="1"/>
      <c r="F2128" s="40" t="s">
        <v>1571</v>
      </c>
      <c r="G2128" s="113"/>
      <c r="H2128" s="99">
        <f>FLOOR(H2127*0.15,0.01)</f>
        <v>6797.3600000000006</v>
      </c>
    </row>
    <row r="2129" spans="1:8" ht="15.75">
      <c r="B2129" s="140">
        <f>+H2129</f>
        <v>52113.1</v>
      </c>
      <c r="C2129" s="27" t="s">
        <v>3197</v>
      </c>
      <c r="D2129" s="99">
        <f>INT(B2129/B2130*100)/100</f>
        <v>5211.3100000000004</v>
      </c>
      <c r="E2129" s="1" t="s">
        <v>3198</v>
      </c>
      <c r="F2129" s="40" t="s">
        <v>1593</v>
      </c>
      <c r="G2129" s="113"/>
      <c r="H2129" s="99">
        <f>SUM(H2127:H2128)</f>
        <v>52113.1</v>
      </c>
    </row>
    <row r="2130" spans="1:8" ht="15">
      <c r="A2130" s="1"/>
      <c r="B2130" s="117">
        <v>10</v>
      </c>
      <c r="C2130" s="1"/>
      <c r="D2130" s="1"/>
      <c r="E2130" s="1"/>
      <c r="F2130" s="1"/>
      <c r="G2130" s="1"/>
      <c r="H2130" s="1"/>
    </row>
    <row r="2131" spans="1:8" ht="15">
      <c r="A2131" s="1"/>
      <c r="B2131" s="117"/>
      <c r="C2131" s="1"/>
      <c r="D2131" s="1"/>
      <c r="E2131" s="1"/>
      <c r="F2131" s="1"/>
      <c r="G2131" s="1"/>
      <c r="H2131" s="1"/>
    </row>
    <row r="2132" spans="1:8" ht="15">
      <c r="A2132" s="1"/>
      <c r="B2132" s="117"/>
      <c r="C2132" s="1"/>
      <c r="D2132" s="1"/>
      <c r="E2132" s="1"/>
      <c r="F2132" s="1"/>
      <c r="G2132" s="1"/>
      <c r="H2132" s="1"/>
    </row>
    <row r="2133" spans="1:8" ht="15">
      <c r="A2133" s="1"/>
      <c r="B2133" s="117"/>
      <c r="C2133" s="1"/>
      <c r="D2133" s="1"/>
      <c r="E2133" s="1"/>
      <c r="F2133" s="1"/>
      <c r="G2133" s="1"/>
      <c r="H2133" s="1"/>
    </row>
    <row r="2134" spans="1:8" ht="15">
      <c r="A2134" s="1"/>
      <c r="B2134" s="117"/>
      <c r="C2134" s="1"/>
      <c r="D2134" s="1"/>
      <c r="E2134" s="1"/>
      <c r="F2134" s="1"/>
      <c r="G2134" s="1"/>
      <c r="H2134" s="1"/>
    </row>
    <row r="2135" spans="1:8" ht="15">
      <c r="A2135" s="1"/>
      <c r="B2135" s="117"/>
      <c r="C2135" s="1"/>
      <c r="D2135" s="1"/>
      <c r="E2135" s="1"/>
      <c r="F2135" s="1"/>
      <c r="G2135" s="1"/>
      <c r="H2135" s="1"/>
    </row>
    <row r="2136" spans="1:8" ht="15">
      <c r="A2136" s="1"/>
      <c r="B2136" s="1"/>
      <c r="C2136" s="1"/>
      <c r="D2136" s="1"/>
      <c r="E2136" s="1"/>
      <c r="F2136" s="1"/>
      <c r="G2136" s="1"/>
      <c r="H2136" s="1"/>
    </row>
    <row r="2137" spans="1:8" ht="15">
      <c r="A2137" s="1"/>
      <c r="B2137" s="1"/>
      <c r="C2137" s="1"/>
      <c r="D2137" s="1"/>
      <c r="E2137" s="1"/>
      <c r="F2137" s="1"/>
      <c r="G2137" s="1"/>
      <c r="H2137" s="1"/>
    </row>
    <row r="2138" spans="1:8" ht="19.5">
      <c r="A2138" s="262">
        <f>+A2113+1</f>
        <v>123</v>
      </c>
      <c r="B2138" s="1609" t="s">
        <v>1660</v>
      </c>
      <c r="C2138" s="1584"/>
      <c r="D2138" s="1584"/>
      <c r="E2138" s="1584"/>
      <c r="F2138" s="1584"/>
      <c r="G2138" s="1584"/>
      <c r="H2138" s="1584"/>
    </row>
    <row r="2139" spans="1:8" ht="19.5">
      <c r="A2139" s="15" t="s">
        <v>2184</v>
      </c>
      <c r="B2139" s="1588" t="s">
        <v>401</v>
      </c>
      <c r="C2139" s="1567"/>
      <c r="D2139" s="1567"/>
      <c r="E2139" s="1567"/>
      <c r="F2139" s="1567"/>
      <c r="G2139" s="1567"/>
      <c r="H2139" s="1567"/>
    </row>
    <row r="2140" spans="1:8" ht="15">
      <c r="A2140" s="683" t="s">
        <v>3842</v>
      </c>
      <c r="B2140" s="1561" t="s">
        <v>1479</v>
      </c>
      <c r="C2140" s="1561"/>
      <c r="D2140" s="1561"/>
      <c r="E2140" s="1561"/>
      <c r="F2140" s="1561"/>
      <c r="G2140" s="1561"/>
      <c r="H2140" s="1561"/>
    </row>
    <row r="2141" spans="1:8" ht="31.5">
      <c r="A2141" s="1"/>
      <c r="B2141" s="68" t="s">
        <v>3156</v>
      </c>
      <c r="C2141" s="68" t="s">
        <v>3157</v>
      </c>
      <c r="D2141" s="68" t="s">
        <v>3158</v>
      </c>
      <c r="E2141" s="68" t="s">
        <v>3159</v>
      </c>
      <c r="F2141" s="68" t="s">
        <v>3160</v>
      </c>
      <c r="G2141" s="68" t="s">
        <v>3161</v>
      </c>
      <c r="H2141" s="68" t="s">
        <v>1586</v>
      </c>
    </row>
    <row r="2142" spans="1:8" ht="17.25">
      <c r="A2142" s="1"/>
      <c r="B2142" s="1562" t="s">
        <v>1587</v>
      </c>
      <c r="C2142" s="58" t="s">
        <v>558</v>
      </c>
      <c r="D2142" s="41">
        <v>2</v>
      </c>
      <c r="E2142" s="55" t="s">
        <v>1589</v>
      </c>
      <c r="F2142" s="107">
        <f>'update Rate'!O6</f>
        <v>1330</v>
      </c>
      <c r="G2142" s="107">
        <f t="shared" ref="G2142:G2149" si="63">FLOOR(D2142*F2142,0.01)</f>
        <v>2660</v>
      </c>
      <c r="H2142" s="108"/>
    </row>
    <row r="2143" spans="1:8" ht="17.25">
      <c r="A2143" s="1"/>
      <c r="B2143" s="1563"/>
      <c r="C2143" s="56" t="s">
        <v>1530</v>
      </c>
      <c r="D2143" s="43">
        <v>12.6</v>
      </c>
      <c r="E2143" s="56" t="s">
        <v>1589</v>
      </c>
      <c r="F2143" s="63">
        <f>'update Rate'!O5</f>
        <v>1000</v>
      </c>
      <c r="G2143" s="63">
        <f t="shared" si="63"/>
        <v>12600</v>
      </c>
      <c r="H2143" s="121">
        <f>SUM(G2142+G2143)</f>
        <v>15260</v>
      </c>
    </row>
    <row r="2144" spans="1:8" ht="17.25">
      <c r="A2144" s="1"/>
      <c r="B2144" s="1564" t="s">
        <v>2185</v>
      </c>
      <c r="C2144" s="136" t="s">
        <v>1485</v>
      </c>
      <c r="D2144" s="42">
        <v>11</v>
      </c>
      <c r="E2144" s="53" t="s">
        <v>2992</v>
      </c>
      <c r="F2144" s="109">
        <f>Ttile</f>
        <v>613.31999999999994</v>
      </c>
      <c r="G2144" s="109">
        <f t="shared" si="63"/>
        <v>6746.52</v>
      </c>
      <c r="H2144" s="84"/>
    </row>
    <row r="2145" spans="1:8" ht="17.25">
      <c r="A2145" s="1"/>
      <c r="B2145" s="1586"/>
      <c r="C2145" s="53" t="s">
        <v>1533</v>
      </c>
      <c r="D2145" s="52">
        <v>8.1000000000000003E-2</v>
      </c>
      <c r="E2145" s="53" t="s">
        <v>750</v>
      </c>
      <c r="F2145" s="109">
        <f>'update Rate'!O16</f>
        <v>13030.999999999998</v>
      </c>
      <c r="G2145" s="109">
        <f t="shared" si="63"/>
        <v>1055.51</v>
      </c>
      <c r="H2145" s="86"/>
    </row>
    <row r="2146" spans="1:8" ht="17.25">
      <c r="A2146" s="1"/>
      <c r="B2146" s="1586"/>
      <c r="C2146" s="53" t="s">
        <v>747</v>
      </c>
      <c r="D2146" s="42">
        <v>0.22</v>
      </c>
      <c r="E2146" s="53" t="s">
        <v>2378</v>
      </c>
      <c r="F2146" s="109">
        <f>'update Rate'!O9</f>
        <v>3389.76</v>
      </c>
      <c r="G2146" s="109">
        <f t="shared" si="63"/>
        <v>745.74</v>
      </c>
      <c r="H2146" s="86"/>
    </row>
    <row r="2147" spans="1:8" ht="17.25">
      <c r="A2147" s="1"/>
      <c r="B2147" s="1586"/>
      <c r="C2147" s="53" t="s">
        <v>1486</v>
      </c>
      <c r="D2147" s="42">
        <v>0.37</v>
      </c>
      <c r="E2147" s="53" t="s">
        <v>2920</v>
      </c>
      <c r="F2147" s="42">
        <f>'update Rate'!$O$143</f>
        <v>125</v>
      </c>
      <c r="G2147" s="109">
        <f t="shared" si="63"/>
        <v>46.25</v>
      </c>
      <c r="H2147" s="86"/>
    </row>
    <row r="2148" spans="1:8" ht="17.25">
      <c r="A2148" s="1"/>
      <c r="B2148" s="1586"/>
      <c r="C2148" s="53" t="s">
        <v>2136</v>
      </c>
      <c r="D2148" s="52">
        <v>0.11799999999999999</v>
      </c>
      <c r="E2148" s="53" t="s">
        <v>2920</v>
      </c>
      <c r="F2148" s="42">
        <f>'update Rate'!$O$144</f>
        <v>367</v>
      </c>
      <c r="G2148" s="109">
        <f t="shared" si="63"/>
        <v>43.300000000000004</v>
      </c>
      <c r="H2148" s="86"/>
    </row>
    <row r="2149" spans="1:8" ht="17.25">
      <c r="A2149" s="1"/>
      <c r="B2149" s="1586"/>
      <c r="C2149" s="53" t="s">
        <v>2137</v>
      </c>
      <c r="D2149" s="52">
        <v>0.53800000000000003</v>
      </c>
      <c r="E2149" s="53" t="s">
        <v>2681</v>
      </c>
      <c r="F2149" s="42">
        <f>'update Rate'!$O$145</f>
        <v>221</v>
      </c>
      <c r="G2149" s="109">
        <f t="shared" si="63"/>
        <v>118.89</v>
      </c>
      <c r="H2149" s="86"/>
    </row>
    <row r="2150" spans="1:8" ht="15.75">
      <c r="A2150" s="1"/>
      <c r="B2150" s="1563"/>
      <c r="C2150" s="56" t="s">
        <v>2680</v>
      </c>
      <c r="D2150" s="77" t="s">
        <v>2993</v>
      </c>
      <c r="E2150" s="56" t="s">
        <v>2995</v>
      </c>
      <c r="F2150" s="63"/>
      <c r="G2150" s="63">
        <v>120</v>
      </c>
      <c r="H2150" s="123">
        <f>SUM(G2144:G2150)</f>
        <v>8876.2099999999991</v>
      </c>
    </row>
    <row r="2151" spans="1:8" ht="17.25">
      <c r="A2151" s="1"/>
      <c r="B2151" s="66" t="s">
        <v>1994</v>
      </c>
      <c r="C2151" s="64" t="s">
        <v>1661</v>
      </c>
      <c r="D2151" s="44">
        <v>13.5</v>
      </c>
      <c r="E2151" s="64" t="s">
        <v>1589</v>
      </c>
      <c r="F2151" s="63">
        <f>'update Rate'!F5</f>
        <v>415</v>
      </c>
      <c r="G2151" s="99">
        <f>FLOOR(D2151*F2151,0.01)</f>
        <v>5602.5</v>
      </c>
      <c r="H2151" s="99">
        <f>SUM(G2151)</f>
        <v>5602.5</v>
      </c>
    </row>
    <row r="2152" spans="1:8" ht="15.75">
      <c r="A2152" s="1"/>
      <c r="B2152" s="1"/>
      <c r="C2152" s="1"/>
      <c r="D2152" s="1"/>
      <c r="E2152" s="1"/>
      <c r="F2152" s="40" t="s">
        <v>1590</v>
      </c>
      <c r="G2152" s="113"/>
      <c r="H2152" s="63">
        <f>SUM(H2143:H2151)</f>
        <v>29738.71</v>
      </c>
    </row>
    <row r="2153" spans="1:8" ht="15.75">
      <c r="A2153" s="1"/>
      <c r="B2153" s="1" t="s">
        <v>1592</v>
      </c>
      <c r="C2153" s="1"/>
      <c r="D2153" s="1"/>
      <c r="E2153" s="1"/>
      <c r="F2153" s="40" t="s">
        <v>1571</v>
      </c>
      <c r="G2153" s="113"/>
      <c r="H2153" s="99">
        <f>FLOOR(H2152*0.15,0.01)</f>
        <v>4460.8</v>
      </c>
    </row>
    <row r="2154" spans="1:8" ht="15.75">
      <c r="B2154" s="140">
        <f>+H2154</f>
        <v>34199.51</v>
      </c>
      <c r="C2154" s="27" t="s">
        <v>3197</v>
      </c>
      <c r="D2154" s="99">
        <f>INT(B2154/B2155*100)/100</f>
        <v>3419.95</v>
      </c>
      <c r="E2154" s="1" t="s">
        <v>3198</v>
      </c>
      <c r="F2154" s="40" t="s">
        <v>1593</v>
      </c>
      <c r="G2154" s="113"/>
      <c r="H2154" s="99">
        <f>SUM(H2152:H2153)</f>
        <v>34199.51</v>
      </c>
    </row>
    <row r="2155" spans="1:8" ht="15">
      <c r="A2155" s="1"/>
      <c r="B2155" s="117">
        <v>10</v>
      </c>
      <c r="C2155" s="1"/>
      <c r="D2155" s="1"/>
      <c r="E2155" s="1"/>
      <c r="F2155" s="1"/>
      <c r="G2155" s="1"/>
      <c r="H2155" s="1"/>
    </row>
    <row r="2156" spans="1:8" ht="15">
      <c r="A2156" s="144" t="s">
        <v>1506</v>
      </c>
      <c r="B2156" s="1"/>
      <c r="C2156" s="1"/>
      <c r="D2156" s="1"/>
      <c r="E2156" s="1"/>
      <c r="F2156" s="1"/>
      <c r="G2156" s="1"/>
      <c r="H2156" s="1"/>
    </row>
    <row r="2157" spans="1:8" ht="15">
      <c r="A2157" s="144"/>
      <c r="B2157" s="1"/>
      <c r="C2157" s="1"/>
      <c r="D2157" s="1"/>
      <c r="E2157" s="1"/>
      <c r="F2157" s="1"/>
      <c r="G2157" s="1"/>
      <c r="H2157" s="1"/>
    </row>
    <row r="2158" spans="1:8" ht="15">
      <c r="A2158" s="144"/>
      <c r="B2158" s="1"/>
      <c r="C2158" s="1"/>
      <c r="D2158" s="1"/>
      <c r="E2158" s="1"/>
      <c r="F2158" s="1"/>
      <c r="G2158" s="1"/>
      <c r="H2158" s="1"/>
    </row>
    <row r="2159" spans="1:8" ht="19.5">
      <c r="A2159" s="262">
        <f>+A2138+1</f>
        <v>124</v>
      </c>
      <c r="B2159" s="1588" t="s">
        <v>1666</v>
      </c>
      <c r="C2159" s="1567"/>
      <c r="D2159" s="1567"/>
      <c r="E2159" s="1567"/>
      <c r="F2159" s="1567"/>
      <c r="G2159" s="1567"/>
      <c r="H2159" s="1567"/>
    </row>
    <row r="2160" spans="1:8" ht="15">
      <c r="A2160" s="15" t="s">
        <v>1665</v>
      </c>
      <c r="B2160" s="1601" t="s">
        <v>1479</v>
      </c>
      <c r="C2160" s="1568"/>
      <c r="D2160" s="1568"/>
      <c r="E2160" s="1568"/>
      <c r="F2160" s="1568"/>
      <c r="G2160" s="1568"/>
      <c r="H2160" s="1568"/>
    </row>
    <row r="2161" spans="1:8" ht="31.5">
      <c r="A2161" s="683" t="s">
        <v>3843</v>
      </c>
      <c r="B2161" s="68" t="s">
        <v>3156</v>
      </c>
      <c r="C2161" s="68" t="s">
        <v>3157</v>
      </c>
      <c r="D2161" s="68" t="s">
        <v>3158</v>
      </c>
      <c r="E2161" s="68" t="s">
        <v>3159</v>
      </c>
      <c r="F2161" s="68" t="s">
        <v>3160</v>
      </c>
      <c r="G2161" s="68" t="s">
        <v>3161</v>
      </c>
      <c r="H2161" s="68" t="s">
        <v>1586</v>
      </c>
    </row>
    <row r="2162" spans="1:8" ht="17.25">
      <c r="A2162" s="1"/>
      <c r="B2162" s="1562" t="s">
        <v>1587</v>
      </c>
      <c r="C2162" s="58" t="s">
        <v>558</v>
      </c>
      <c r="D2162" s="41">
        <v>13</v>
      </c>
      <c r="E2162" s="55" t="s">
        <v>1589</v>
      </c>
      <c r="F2162" s="107">
        <f>'update Rate'!O6</f>
        <v>1330</v>
      </c>
      <c r="G2162" s="107">
        <f t="shared" ref="G2162:G2167" si="64">FLOOR(D2162*F2162,0.01)</f>
        <v>17290</v>
      </c>
      <c r="H2162" s="108"/>
    </row>
    <row r="2163" spans="1:8" ht="17.25">
      <c r="A2163" s="1"/>
      <c r="B2163" s="1563"/>
      <c r="C2163" s="56" t="s">
        <v>1530</v>
      </c>
      <c r="D2163" s="43">
        <v>4.5</v>
      </c>
      <c r="E2163" s="56" t="s">
        <v>1589</v>
      </c>
      <c r="F2163" s="63">
        <f>'update Rate'!O5</f>
        <v>1000</v>
      </c>
      <c r="G2163" s="63">
        <f t="shared" si="64"/>
        <v>4500</v>
      </c>
      <c r="H2163" s="121">
        <f>SUM(G2162+G2163)</f>
        <v>21790</v>
      </c>
    </row>
    <row r="2164" spans="1:8" ht="17.25">
      <c r="A2164" s="1"/>
      <c r="B2164" s="1564" t="s">
        <v>2185</v>
      </c>
      <c r="C2164" s="55" t="s">
        <v>3111</v>
      </c>
      <c r="D2164" s="46">
        <v>5.6000000000000001E-2</v>
      </c>
      <c r="E2164" s="55" t="s">
        <v>750</v>
      </c>
      <c r="F2164" s="109">
        <f>'update Rate'!O16</f>
        <v>13030.999999999998</v>
      </c>
      <c r="G2164" s="109">
        <f t="shared" si="64"/>
        <v>729.73</v>
      </c>
      <c r="H2164" s="108"/>
    </row>
    <row r="2165" spans="1:8" ht="17.25">
      <c r="A2165" s="1"/>
      <c r="B2165" s="1586"/>
      <c r="C2165" s="53" t="s">
        <v>747</v>
      </c>
      <c r="D2165" s="52">
        <v>0.152</v>
      </c>
      <c r="E2165" s="53" t="s">
        <v>2378</v>
      </c>
      <c r="F2165" s="109">
        <f>'update Rate'!O9</f>
        <v>3389.76</v>
      </c>
      <c r="G2165" s="109">
        <f t="shared" si="64"/>
        <v>515.24</v>
      </c>
      <c r="H2165" s="121"/>
    </row>
    <row r="2166" spans="1:8" ht="17.25">
      <c r="A2166" s="1"/>
      <c r="B2166" s="1586"/>
      <c r="C2166" s="53" t="s">
        <v>2134</v>
      </c>
      <c r="D2166" s="52">
        <v>3.2280000000000002</v>
      </c>
      <c r="E2166" s="53" t="s">
        <v>2920</v>
      </c>
      <c r="F2166" s="109">
        <f>FLOOR('update Rate'!O17/1000,0.01)</f>
        <v>31</v>
      </c>
      <c r="G2166" s="109">
        <f t="shared" si="64"/>
        <v>100.06</v>
      </c>
      <c r="H2166" s="121"/>
    </row>
    <row r="2167" spans="1:8" ht="17.25">
      <c r="A2167" s="1"/>
      <c r="B2167" s="1563"/>
      <c r="C2167" s="56" t="s">
        <v>3811</v>
      </c>
      <c r="D2167" s="43">
        <v>11</v>
      </c>
      <c r="E2167" s="56" t="s">
        <v>2992</v>
      </c>
      <c r="F2167" s="63">
        <f>'update Rate'!$O$135</f>
        <v>613.32000000000005</v>
      </c>
      <c r="G2167" s="63">
        <f t="shared" si="64"/>
        <v>6746.52</v>
      </c>
      <c r="H2167" s="123">
        <f>SUM(G2164:G2167)</f>
        <v>8091.55</v>
      </c>
    </row>
    <row r="2168" spans="1:8" ht="15.75">
      <c r="A2168" s="1"/>
      <c r="B2168" s="1"/>
      <c r="C2168" s="1"/>
      <c r="D2168" s="1"/>
      <c r="E2168" s="1"/>
      <c r="F2168" s="40" t="s">
        <v>1590</v>
      </c>
      <c r="G2168" s="113"/>
      <c r="H2168" s="63">
        <f>SUM(H2163:H2167)</f>
        <v>29881.55</v>
      </c>
    </row>
    <row r="2169" spans="1:8" ht="15.75">
      <c r="A2169" s="1"/>
      <c r="B2169" s="1" t="s">
        <v>1592</v>
      </c>
      <c r="C2169" s="1"/>
      <c r="D2169" s="1"/>
      <c r="E2169" s="1"/>
      <c r="F2169" s="40" t="s">
        <v>1571</v>
      </c>
      <c r="G2169" s="113"/>
      <c r="H2169" s="99">
        <f>FLOOR(H2168*0.15,0.01)</f>
        <v>4482.2300000000005</v>
      </c>
    </row>
    <row r="2170" spans="1:8" ht="15.75">
      <c r="B2170" s="140">
        <f>+H2170</f>
        <v>34363.78</v>
      </c>
      <c r="C2170" s="27" t="s">
        <v>3197</v>
      </c>
      <c r="D2170" s="99">
        <f>INT(B2170/B2171*100)/100</f>
        <v>3436.37</v>
      </c>
      <c r="E2170" s="1" t="s">
        <v>3198</v>
      </c>
      <c r="F2170" s="40" t="s">
        <v>1593</v>
      </c>
      <c r="G2170" s="113"/>
      <c r="H2170" s="99">
        <f>SUM(H2168:H2169)</f>
        <v>34363.78</v>
      </c>
    </row>
    <row r="2171" spans="1:8" ht="15">
      <c r="A2171" s="1"/>
      <c r="B2171" s="117">
        <v>10</v>
      </c>
      <c r="C2171" s="1"/>
      <c r="D2171" s="1"/>
      <c r="E2171" s="1"/>
      <c r="F2171" s="1"/>
      <c r="G2171" s="1"/>
      <c r="H2171" s="1"/>
    </row>
    <row r="2172" spans="1:8" ht="20.25">
      <c r="A2172" s="262" t="s">
        <v>4310</v>
      </c>
      <c r="B2172" s="1588" t="s">
        <v>4311</v>
      </c>
      <c r="C2172" s="1567"/>
      <c r="D2172" s="1567"/>
      <c r="E2172" s="1567"/>
      <c r="F2172" s="1567"/>
      <c r="G2172" s="1567"/>
      <c r="H2172" s="1567"/>
    </row>
    <row r="2173" spans="1:8" ht="15">
      <c r="A2173" s="15" t="s">
        <v>1665</v>
      </c>
      <c r="B2173" s="1601" t="s">
        <v>1479</v>
      </c>
      <c r="C2173" s="1568"/>
      <c r="D2173" s="1568"/>
      <c r="E2173" s="1568"/>
      <c r="F2173" s="1568"/>
      <c r="G2173" s="1568"/>
      <c r="H2173" s="1568"/>
    </row>
    <row r="2174" spans="1:8" ht="31.5">
      <c r="A2174" s="683" t="s">
        <v>3843</v>
      </c>
      <c r="B2174" s="68" t="s">
        <v>3156</v>
      </c>
      <c r="C2174" s="68" t="s">
        <v>3157</v>
      </c>
      <c r="D2174" s="68" t="s">
        <v>3158</v>
      </c>
      <c r="E2174" s="68" t="s">
        <v>3159</v>
      </c>
      <c r="F2174" s="68" t="s">
        <v>3160</v>
      </c>
      <c r="G2174" s="68" t="s">
        <v>3161</v>
      </c>
      <c r="H2174" s="68" t="s">
        <v>1586</v>
      </c>
    </row>
    <row r="2175" spans="1:8" ht="17.25">
      <c r="A2175" s="1"/>
      <c r="B2175" s="1562" t="s">
        <v>1587</v>
      </c>
      <c r="C2175" s="58" t="s">
        <v>558</v>
      </c>
      <c r="D2175" s="41">
        <v>13</v>
      </c>
      <c r="E2175" s="55" t="s">
        <v>1589</v>
      </c>
      <c r="F2175" s="107">
        <f>mason</f>
        <v>1330</v>
      </c>
      <c r="G2175" s="107">
        <f t="shared" ref="G2175:G2180" si="65">FLOOR(D2175*F2175,0.01)</f>
        <v>17290</v>
      </c>
      <c r="H2175" s="108"/>
    </row>
    <row r="2176" spans="1:8" ht="17.25">
      <c r="A2176" s="1"/>
      <c r="B2176" s="1563"/>
      <c r="C2176" s="56" t="s">
        <v>1530</v>
      </c>
      <c r="D2176" s="43">
        <v>4.5</v>
      </c>
      <c r="E2176" s="56" t="s">
        <v>1589</v>
      </c>
      <c r="F2176" s="63">
        <f>'update Rate'!O5</f>
        <v>1000</v>
      </c>
      <c r="G2176" s="63">
        <f t="shared" si="65"/>
        <v>4500</v>
      </c>
      <c r="H2176" s="121">
        <f>SUM(G2175+G2176)</f>
        <v>21790</v>
      </c>
    </row>
    <row r="2177" spans="1:8" ht="17.25">
      <c r="A2177" s="1"/>
      <c r="B2177" s="1564" t="s">
        <v>2185</v>
      </c>
      <c r="C2177" s="55" t="s">
        <v>3111</v>
      </c>
      <c r="D2177" s="46">
        <v>5.6000000000000001E-2</v>
      </c>
      <c r="E2177" s="55" t="s">
        <v>750</v>
      </c>
      <c r="F2177" s="109">
        <f>'update Rate'!O16</f>
        <v>13030.999999999998</v>
      </c>
      <c r="G2177" s="109">
        <f t="shared" si="65"/>
        <v>729.73</v>
      </c>
      <c r="H2177" s="108"/>
    </row>
    <row r="2178" spans="1:8" ht="17.25">
      <c r="A2178" s="1"/>
      <c r="B2178" s="1586"/>
      <c r="C2178" s="53" t="s">
        <v>747</v>
      </c>
      <c r="D2178" s="52">
        <v>0.152</v>
      </c>
      <c r="E2178" s="53" t="s">
        <v>2378</v>
      </c>
      <c r="F2178" s="109">
        <f>'update Rate'!O9</f>
        <v>3389.76</v>
      </c>
      <c r="G2178" s="109">
        <f t="shared" si="65"/>
        <v>515.24</v>
      </c>
      <c r="H2178" s="121"/>
    </row>
    <row r="2179" spans="1:8" ht="17.25">
      <c r="A2179" s="1"/>
      <c r="B2179" s="1586"/>
      <c r="C2179" s="53" t="s">
        <v>2134</v>
      </c>
      <c r="D2179" s="52">
        <v>3.2280000000000002</v>
      </c>
      <c r="E2179" s="53" t="s">
        <v>2920</v>
      </c>
      <c r="F2179" s="109">
        <f>FLOOR('update Rate'!O17/1000,0.01)</f>
        <v>31</v>
      </c>
      <c r="G2179" s="109">
        <f t="shared" si="65"/>
        <v>100.06</v>
      </c>
      <c r="H2179" s="121"/>
    </row>
    <row r="2180" spans="1:8" ht="17.25">
      <c r="A2180" s="1"/>
      <c r="B2180" s="1563"/>
      <c r="C2180" s="56" t="s">
        <v>4312</v>
      </c>
      <c r="D2180" s="43">
        <v>11</v>
      </c>
      <c r="E2180" s="56" t="s">
        <v>2992</v>
      </c>
      <c r="F2180" s="63">
        <f>'update Rate'!O459</f>
        <v>613.32000000000005</v>
      </c>
      <c r="G2180" s="63">
        <f t="shared" si="65"/>
        <v>6746.52</v>
      </c>
      <c r="H2180" s="123">
        <f>SUM(G2177:G2180)</f>
        <v>8091.55</v>
      </c>
    </row>
    <row r="2181" spans="1:8" ht="15.75">
      <c r="A2181" s="1"/>
      <c r="B2181" s="1"/>
      <c r="C2181" s="1"/>
      <c r="D2181" s="1"/>
      <c r="E2181" s="1"/>
      <c r="F2181" s="40" t="s">
        <v>1590</v>
      </c>
      <c r="G2181" s="113"/>
      <c r="H2181" s="63">
        <f>SUM(H2176:H2180)</f>
        <v>29881.55</v>
      </c>
    </row>
    <row r="2182" spans="1:8" ht="15.75">
      <c r="A2182" s="1"/>
      <c r="B2182" s="1" t="s">
        <v>1592</v>
      </c>
      <c r="C2182" s="1"/>
      <c r="D2182" s="1"/>
      <c r="E2182" s="1"/>
      <c r="F2182" s="40" t="s">
        <v>1571</v>
      </c>
      <c r="G2182" s="113"/>
      <c r="H2182" s="99">
        <f>FLOOR(H2181*0.15,0.01)</f>
        <v>4482.2300000000005</v>
      </c>
    </row>
    <row r="2183" spans="1:8" ht="15.75">
      <c r="B2183" s="140">
        <f>+H2183</f>
        <v>34363.78</v>
      </c>
      <c r="C2183" s="27" t="s">
        <v>3197</v>
      </c>
      <c r="D2183" s="99">
        <f>INT(B2183/B2184*100)/100</f>
        <v>3436.37</v>
      </c>
      <c r="E2183" s="1" t="s">
        <v>3198</v>
      </c>
      <c r="F2183" s="40" t="s">
        <v>1593</v>
      </c>
      <c r="G2183" s="113"/>
      <c r="H2183" s="99">
        <f>SUM(H2181:H2182)</f>
        <v>34363.78</v>
      </c>
    </row>
    <row r="2184" spans="1:8" ht="15">
      <c r="A2184" s="1"/>
      <c r="B2184" s="117">
        <v>10</v>
      </c>
      <c r="C2184" s="1"/>
      <c r="D2184" s="1"/>
      <c r="E2184" s="1"/>
      <c r="F2184" s="1"/>
      <c r="G2184" s="1"/>
      <c r="H2184" s="1"/>
    </row>
    <row r="2185" spans="1:8" ht="15">
      <c r="A2185" s="1"/>
      <c r="B2185" s="117"/>
      <c r="C2185" s="1"/>
      <c r="D2185" s="1"/>
      <c r="E2185" s="1"/>
      <c r="F2185" s="1"/>
      <c r="G2185" s="1"/>
      <c r="H2185" s="1"/>
    </row>
    <row r="2186" spans="1:8" ht="20.25">
      <c r="A2186" s="262" t="s">
        <v>4313</v>
      </c>
      <c r="B2186" s="1588" t="s">
        <v>4314</v>
      </c>
      <c r="C2186" s="1567"/>
      <c r="D2186" s="1567"/>
      <c r="E2186" s="1567"/>
      <c r="F2186" s="1567"/>
      <c r="G2186" s="1567"/>
      <c r="H2186" s="1567"/>
    </row>
    <row r="2187" spans="1:8" ht="15">
      <c r="A2187" s="15" t="s">
        <v>1665</v>
      </c>
      <c r="B2187" s="1601" t="s">
        <v>1479</v>
      </c>
      <c r="C2187" s="1568"/>
      <c r="D2187" s="1568"/>
      <c r="E2187" s="1568"/>
      <c r="F2187" s="1568"/>
      <c r="G2187" s="1568"/>
      <c r="H2187" s="1568"/>
    </row>
    <row r="2188" spans="1:8" ht="31.5">
      <c r="A2188" s="683" t="s">
        <v>3843</v>
      </c>
      <c r="B2188" s="68" t="s">
        <v>3156</v>
      </c>
      <c r="C2188" s="68" t="s">
        <v>3157</v>
      </c>
      <c r="D2188" s="68" t="s">
        <v>3158</v>
      </c>
      <c r="E2188" s="68" t="s">
        <v>3159</v>
      </c>
      <c r="F2188" s="68" t="s">
        <v>3160</v>
      </c>
      <c r="G2188" s="68" t="s">
        <v>3161</v>
      </c>
      <c r="H2188" s="68" t="s">
        <v>1586</v>
      </c>
    </row>
    <row r="2189" spans="1:8" ht="17.25">
      <c r="A2189" s="1"/>
      <c r="B2189" s="1562" t="s">
        <v>1587</v>
      </c>
      <c r="C2189" s="58" t="s">
        <v>558</v>
      </c>
      <c r="D2189" s="41">
        <v>13</v>
      </c>
      <c r="E2189" s="55" t="s">
        <v>1589</v>
      </c>
      <c r="F2189" s="107">
        <f>mason</f>
        <v>1330</v>
      </c>
      <c r="G2189" s="107">
        <f t="shared" ref="G2189:G2194" si="66">FLOOR(D2189*F2189,0.01)</f>
        <v>17290</v>
      </c>
      <c r="H2189" s="108"/>
    </row>
    <row r="2190" spans="1:8" ht="17.25">
      <c r="A2190" s="1"/>
      <c r="B2190" s="1563"/>
      <c r="C2190" s="56" t="s">
        <v>1530</v>
      </c>
      <c r="D2190" s="43">
        <v>4.5</v>
      </c>
      <c r="E2190" s="56" t="s">
        <v>1589</v>
      </c>
      <c r="F2190" s="63">
        <f>'update Rate'!O5</f>
        <v>1000</v>
      </c>
      <c r="G2190" s="63">
        <f t="shared" si="66"/>
        <v>4500</v>
      </c>
      <c r="H2190" s="121">
        <f>SUM(G2189+G2190)</f>
        <v>21790</v>
      </c>
    </row>
    <row r="2191" spans="1:8" ht="17.25">
      <c r="A2191" s="1"/>
      <c r="B2191" s="1564" t="s">
        <v>2185</v>
      </c>
      <c r="C2191" s="55" t="s">
        <v>3111</v>
      </c>
      <c r="D2191" s="46">
        <v>5.6000000000000001E-2</v>
      </c>
      <c r="E2191" s="55" t="s">
        <v>750</v>
      </c>
      <c r="F2191" s="109">
        <f>'update Rate'!O16</f>
        <v>13030.999999999998</v>
      </c>
      <c r="G2191" s="109">
        <f t="shared" si="66"/>
        <v>729.73</v>
      </c>
      <c r="H2191" s="108"/>
    </row>
    <row r="2192" spans="1:8" ht="17.25">
      <c r="A2192" s="1"/>
      <c r="B2192" s="1586"/>
      <c r="C2192" s="53" t="s">
        <v>747</v>
      </c>
      <c r="D2192" s="52">
        <v>0.152</v>
      </c>
      <c r="E2192" s="53" t="s">
        <v>2378</v>
      </c>
      <c r="F2192" s="109">
        <f>'update Rate'!O9</f>
        <v>3389.76</v>
      </c>
      <c r="G2192" s="109">
        <f t="shared" si="66"/>
        <v>515.24</v>
      </c>
      <c r="H2192" s="121"/>
    </row>
    <row r="2193" spans="1:8" ht="17.25">
      <c r="A2193" s="1"/>
      <c r="B2193" s="1586"/>
      <c r="C2193" s="53" t="s">
        <v>2134</v>
      </c>
      <c r="D2193" s="52">
        <v>3.2280000000000002</v>
      </c>
      <c r="E2193" s="53" t="s">
        <v>2920</v>
      </c>
      <c r="F2193" s="109">
        <f>FLOOR('update Rate'!O17/1000,0.01)</f>
        <v>31</v>
      </c>
      <c r="G2193" s="109">
        <f t="shared" si="66"/>
        <v>100.06</v>
      </c>
      <c r="H2193" s="121"/>
    </row>
    <row r="2194" spans="1:8" ht="54.75" customHeight="1">
      <c r="A2194" s="1"/>
      <c r="B2194" s="1563"/>
      <c r="C2194" s="752" t="s">
        <v>4315</v>
      </c>
      <c r="D2194" s="43">
        <v>11</v>
      </c>
      <c r="E2194" s="56" t="s">
        <v>2992</v>
      </c>
      <c r="F2194" s="63">
        <f>'update Rate'!O460</f>
        <v>968.4</v>
      </c>
      <c r="G2194" s="63">
        <f t="shared" si="66"/>
        <v>10652.4</v>
      </c>
      <c r="H2194" s="123">
        <f>SUM(G2191:G2194)</f>
        <v>11997.43</v>
      </c>
    </row>
    <row r="2195" spans="1:8" ht="15.75">
      <c r="A2195" s="1"/>
      <c r="B2195" s="1"/>
      <c r="C2195" s="1"/>
      <c r="D2195" s="1"/>
      <c r="E2195" s="1"/>
      <c r="F2195" s="40" t="s">
        <v>1590</v>
      </c>
      <c r="G2195" s="113"/>
      <c r="H2195" s="63">
        <f>SUM(H2190:H2194)</f>
        <v>33787.43</v>
      </c>
    </row>
    <row r="2196" spans="1:8" ht="15.75">
      <c r="A2196" s="1"/>
      <c r="B2196" s="1" t="s">
        <v>1592</v>
      </c>
      <c r="C2196" s="1"/>
      <c r="D2196" s="1"/>
      <c r="E2196" s="1"/>
      <c r="F2196" s="40" t="s">
        <v>1571</v>
      </c>
      <c r="G2196" s="113"/>
      <c r="H2196" s="99">
        <f>FLOOR(H2195*0.15,0.01)</f>
        <v>5068.1099999999997</v>
      </c>
    </row>
    <row r="2197" spans="1:8" ht="15.75">
      <c r="B2197" s="140">
        <f>+H2197</f>
        <v>38855.54</v>
      </c>
      <c r="C2197" s="27" t="s">
        <v>3197</v>
      </c>
      <c r="D2197" s="99">
        <f>INT(B2197/B2198*100)/100</f>
        <v>3885.55</v>
      </c>
      <c r="E2197" s="1" t="s">
        <v>3198</v>
      </c>
      <c r="F2197" s="40" t="s">
        <v>1593</v>
      </c>
      <c r="G2197" s="113"/>
      <c r="H2197" s="99">
        <f>SUM(H2195:H2196)</f>
        <v>38855.54</v>
      </c>
    </row>
    <row r="2198" spans="1:8" ht="15">
      <c r="A2198" s="1"/>
      <c r="B2198" s="117">
        <v>10</v>
      </c>
      <c r="C2198" s="1"/>
      <c r="D2198" s="1"/>
      <c r="E2198" s="1"/>
      <c r="F2198" s="1"/>
      <c r="G2198" s="1"/>
      <c r="H2198" s="1"/>
    </row>
    <row r="2199" spans="1:8" ht="15">
      <c r="A2199" s="1"/>
      <c r="B2199" s="1"/>
      <c r="C2199" s="1"/>
      <c r="D2199" s="1"/>
      <c r="E2199" s="1"/>
      <c r="F2199" s="1"/>
      <c r="G2199" s="1"/>
      <c r="H2199" s="1"/>
    </row>
    <row r="2200" spans="1:8" ht="19.5">
      <c r="A2200" s="262">
        <f>+A2159+1</f>
        <v>125</v>
      </c>
      <c r="B2200" s="1588" t="s">
        <v>1109</v>
      </c>
      <c r="C2200" s="1567"/>
      <c r="D2200" s="1567"/>
      <c r="E2200" s="1567"/>
      <c r="F2200" s="1567"/>
      <c r="G2200" s="1567"/>
      <c r="H2200" s="1567"/>
    </row>
    <row r="2201" spans="1:8" ht="15">
      <c r="A2201" s="15" t="s">
        <v>609</v>
      </c>
      <c r="B2201" s="1601" t="s">
        <v>1479</v>
      </c>
      <c r="C2201" s="1568"/>
      <c r="D2201" s="1568"/>
      <c r="E2201" s="1568"/>
      <c r="F2201" s="1568"/>
      <c r="G2201" s="1568"/>
      <c r="H2201" s="1568"/>
    </row>
    <row r="2202" spans="1:8" ht="31.5">
      <c r="A2202" s="683" t="s">
        <v>3843</v>
      </c>
      <c r="B2202" s="68" t="s">
        <v>3156</v>
      </c>
      <c r="C2202" s="68" t="s">
        <v>3157</v>
      </c>
      <c r="D2202" s="68" t="s">
        <v>3158</v>
      </c>
      <c r="E2202" s="68" t="s">
        <v>3159</v>
      </c>
      <c r="F2202" s="68" t="s">
        <v>3160</v>
      </c>
      <c r="G2202" s="68" t="s">
        <v>3161</v>
      </c>
      <c r="H2202" s="68" t="s">
        <v>1586</v>
      </c>
    </row>
    <row r="2203" spans="1:8" ht="17.25">
      <c r="A2203" s="1"/>
      <c r="B2203" s="1562" t="s">
        <v>1587</v>
      </c>
      <c r="C2203" s="58" t="s">
        <v>558</v>
      </c>
      <c r="D2203" s="41">
        <v>13</v>
      </c>
      <c r="E2203" s="55" t="s">
        <v>1589</v>
      </c>
      <c r="F2203" s="107">
        <f>mason</f>
        <v>1330</v>
      </c>
      <c r="G2203" s="107">
        <f t="shared" ref="G2203:G2209" si="67">FLOOR(D2203*F2203,0.01)</f>
        <v>17290</v>
      </c>
      <c r="H2203" s="108"/>
    </row>
    <row r="2204" spans="1:8" ht="17.25">
      <c r="A2204" s="1"/>
      <c r="B2204" s="1563"/>
      <c r="C2204" s="56" t="s">
        <v>1530</v>
      </c>
      <c r="D2204" s="43">
        <v>4.5</v>
      </c>
      <c r="E2204" s="56" t="s">
        <v>1589</v>
      </c>
      <c r="F2204" s="63">
        <f>'update Rate'!O5</f>
        <v>1000</v>
      </c>
      <c r="G2204" s="63">
        <f t="shared" si="67"/>
        <v>4500</v>
      </c>
      <c r="H2204" s="121">
        <f>SUM(G2203+G2204)</f>
        <v>21790</v>
      </c>
    </row>
    <row r="2205" spans="1:8" ht="17.25">
      <c r="A2205" s="1"/>
      <c r="B2205" s="1564" t="s">
        <v>2185</v>
      </c>
      <c r="C2205" s="55" t="s">
        <v>3111</v>
      </c>
      <c r="D2205" s="46">
        <v>5.6000000000000001E-2</v>
      </c>
      <c r="E2205" s="55" t="s">
        <v>750</v>
      </c>
      <c r="F2205" s="110">
        <f>'update Rate'!O16</f>
        <v>13030.999999999998</v>
      </c>
      <c r="G2205" s="110">
        <f t="shared" si="67"/>
        <v>729.73</v>
      </c>
      <c r="H2205" s="108"/>
    </row>
    <row r="2206" spans="1:8" ht="17.25">
      <c r="A2206" s="1"/>
      <c r="B2206" s="1586"/>
      <c r="C2206" s="53" t="s">
        <v>747</v>
      </c>
      <c r="D2206" s="52">
        <v>0.152</v>
      </c>
      <c r="E2206" s="53" t="s">
        <v>2378</v>
      </c>
      <c r="F2206" s="109">
        <f>'update Rate'!O9</f>
        <v>3389.76</v>
      </c>
      <c r="G2206" s="109">
        <f t="shared" si="67"/>
        <v>515.24</v>
      </c>
      <c r="H2206" s="121"/>
    </row>
    <row r="2207" spans="1:8" ht="17.25">
      <c r="A2207" s="1"/>
      <c r="B2207" s="1586"/>
      <c r="C2207" s="53" t="s">
        <v>2134</v>
      </c>
      <c r="D2207" s="52">
        <v>3.2280000000000002</v>
      </c>
      <c r="E2207" s="53" t="s">
        <v>2920</v>
      </c>
      <c r="F2207" s="109">
        <f>FLOOR('update Rate'!O17/1000,0.01)</f>
        <v>31</v>
      </c>
      <c r="G2207" s="109">
        <f t="shared" si="67"/>
        <v>100.06</v>
      </c>
      <c r="H2207" s="121"/>
    </row>
    <row r="2208" spans="1:8" ht="17.25">
      <c r="A2208" s="1"/>
      <c r="B2208" s="1586"/>
      <c r="C2208" s="53" t="s">
        <v>3811</v>
      </c>
      <c r="D2208" s="42">
        <v>10.48</v>
      </c>
      <c r="E2208" s="53" t="s">
        <v>2992</v>
      </c>
      <c r="F2208" s="109">
        <f>'update Rate'!$O$135</f>
        <v>613.32000000000005</v>
      </c>
      <c r="G2208" s="109">
        <f t="shared" si="67"/>
        <v>6427.59</v>
      </c>
      <c r="H2208" s="121"/>
    </row>
    <row r="2209" spans="1:8" ht="17.25">
      <c r="A2209" s="1"/>
      <c r="B2209" s="1563"/>
      <c r="C2209" s="56" t="s">
        <v>608</v>
      </c>
      <c r="D2209" s="43">
        <v>0.52</v>
      </c>
      <c r="E2209" s="56" t="s">
        <v>2992</v>
      </c>
      <c r="F2209" s="63">
        <f>'update Rate'!O136</f>
        <v>484.2</v>
      </c>
      <c r="G2209" s="63">
        <f t="shared" si="67"/>
        <v>251.78</v>
      </c>
      <c r="H2209" s="123">
        <f>SUM(G2205:G2209)</f>
        <v>8024.4</v>
      </c>
    </row>
    <row r="2210" spans="1:8" ht="15.75">
      <c r="A2210" s="1"/>
      <c r="B2210" s="1"/>
      <c r="C2210" s="1"/>
      <c r="D2210" s="1"/>
      <c r="E2210" s="1"/>
      <c r="F2210" s="40" t="s">
        <v>1590</v>
      </c>
      <c r="G2210" s="113"/>
      <c r="H2210" s="63">
        <f>SUM(H2204:H2209)</f>
        <v>29814.400000000001</v>
      </c>
    </row>
    <row r="2211" spans="1:8" ht="15.75">
      <c r="A2211" s="1"/>
      <c r="B2211" s="1" t="s">
        <v>1592</v>
      </c>
      <c r="C2211" s="1"/>
      <c r="D2211" s="1"/>
      <c r="E2211" s="1"/>
      <c r="F2211" s="40" t="s">
        <v>1571</v>
      </c>
      <c r="G2211" s="113"/>
      <c r="H2211" s="99">
        <f>FLOOR(H2210*0.15,0.01)</f>
        <v>4472.16</v>
      </c>
    </row>
    <row r="2212" spans="1:8" ht="15.75">
      <c r="B2212" s="140">
        <f>+H2212</f>
        <v>34286.559999999998</v>
      </c>
      <c r="C2212" s="27" t="s">
        <v>3197</v>
      </c>
      <c r="D2212" s="99">
        <f>INT(B2212/B2213*100)/100</f>
        <v>3428.65</v>
      </c>
      <c r="E2212" s="1" t="s">
        <v>3198</v>
      </c>
      <c r="F2212" s="40" t="s">
        <v>1593</v>
      </c>
      <c r="G2212" s="113"/>
      <c r="H2212" s="99">
        <f>SUM(H2210:H2211)</f>
        <v>34286.559999999998</v>
      </c>
    </row>
    <row r="2213" spans="1:8" ht="15">
      <c r="A2213" s="1"/>
      <c r="B2213" s="117">
        <v>10</v>
      </c>
      <c r="C2213" s="1"/>
      <c r="D2213" s="1"/>
      <c r="E2213" s="1"/>
      <c r="F2213" s="1"/>
      <c r="G2213" s="1"/>
      <c r="H2213" s="1"/>
    </row>
    <row r="2214" spans="1:8" ht="15">
      <c r="A2214" s="1"/>
      <c r="B2214" s="117"/>
      <c r="C2214" s="1"/>
      <c r="D2214" s="1"/>
      <c r="E2214" s="1"/>
      <c r="F2214" s="1"/>
      <c r="G2214" s="1"/>
      <c r="H2214" s="1"/>
    </row>
    <row r="2215" spans="1:8" ht="15">
      <c r="A2215" s="1"/>
      <c r="B2215" s="117"/>
      <c r="C2215" s="1"/>
      <c r="D2215" s="1"/>
      <c r="E2215" s="1"/>
      <c r="F2215" s="1"/>
      <c r="G2215" s="1"/>
      <c r="H2215" s="1"/>
    </row>
    <row r="2216" spans="1:8" ht="15">
      <c r="A2216" s="1"/>
      <c r="B2216" s="117"/>
      <c r="C2216" s="1"/>
      <c r="D2216" s="1"/>
      <c r="E2216" s="1"/>
      <c r="F2216" s="1"/>
      <c r="G2216" s="1"/>
      <c r="H2216" s="1"/>
    </row>
    <row r="2217" spans="1:8" ht="15">
      <c r="A2217" s="1"/>
      <c r="B2217" s="117"/>
      <c r="C2217" s="1"/>
      <c r="D2217" s="1"/>
      <c r="E2217" s="1"/>
      <c r="F2217" s="1"/>
      <c r="G2217" s="1"/>
      <c r="H2217" s="1"/>
    </row>
    <row r="2218" spans="1:8" ht="15">
      <c r="A2218" s="1"/>
      <c r="B2218" s="117"/>
      <c r="C2218" s="1"/>
      <c r="D2218" s="1"/>
      <c r="E2218" s="1"/>
      <c r="F2218" s="1"/>
      <c r="G2218" s="1"/>
      <c r="H2218" s="1"/>
    </row>
    <row r="2219" spans="1:8" ht="15">
      <c r="A2219" s="1"/>
      <c r="B2219" s="117"/>
      <c r="C2219" s="1"/>
      <c r="D2219" s="1"/>
      <c r="E2219" s="1"/>
      <c r="F2219" s="1"/>
      <c r="G2219" s="1"/>
      <c r="H2219" s="1"/>
    </row>
    <row r="2220" spans="1:8" ht="15">
      <c r="A2220" s="1"/>
      <c r="B2220" s="117"/>
      <c r="C2220" s="1"/>
      <c r="D2220" s="1"/>
      <c r="E2220" s="1"/>
      <c r="F2220" s="1"/>
      <c r="G2220" s="1"/>
      <c r="H2220" s="1"/>
    </row>
    <row r="2221" spans="1:8" ht="15">
      <c r="A2221" s="1"/>
      <c r="B2221" s="117"/>
      <c r="C2221" s="1"/>
      <c r="D2221" s="1"/>
      <c r="E2221" s="1"/>
      <c r="F2221" s="1"/>
      <c r="G2221" s="1"/>
      <c r="H2221" s="1"/>
    </row>
    <row r="2222" spans="1:8" ht="15">
      <c r="A2222" s="1"/>
      <c r="B2222" s="117"/>
      <c r="C2222" s="1"/>
      <c r="D2222" s="1"/>
      <c r="E2222" s="1"/>
      <c r="F2222" s="1"/>
      <c r="G2222" s="1"/>
      <c r="H2222" s="1"/>
    </row>
    <row r="2223" spans="1:8" ht="15">
      <c r="A2223" s="1"/>
      <c r="B2223" s="117"/>
      <c r="C2223" s="1"/>
      <c r="D2223" s="1"/>
      <c r="E2223" s="1"/>
      <c r="F2223" s="1"/>
      <c r="G2223" s="1"/>
      <c r="H2223" s="1"/>
    </row>
    <row r="2224" spans="1:8" ht="19.5">
      <c r="A2224" s="31"/>
      <c r="B2224" s="1567" t="s">
        <v>3629</v>
      </c>
      <c r="C2224" s="1567"/>
      <c r="D2224" s="1567"/>
      <c r="E2224" s="1567"/>
      <c r="F2224" s="1567"/>
      <c r="G2224" s="1567"/>
      <c r="H2224" s="1567"/>
    </row>
    <row r="2225" spans="1:8" ht="19.5">
      <c r="A2225" s="262">
        <f>A2200+1</f>
        <v>126</v>
      </c>
      <c r="B2225" s="1588" t="s">
        <v>1668</v>
      </c>
      <c r="C2225" s="1567"/>
      <c r="D2225" s="1567"/>
      <c r="E2225" s="1567"/>
      <c r="F2225" s="1567"/>
      <c r="G2225" s="1567"/>
      <c r="H2225" s="1567"/>
    </row>
    <row r="2226" spans="1:8" ht="15">
      <c r="A2226" s="15" t="s">
        <v>1667</v>
      </c>
      <c r="B2226" s="1601" t="s">
        <v>1479</v>
      </c>
      <c r="C2226" s="1568"/>
      <c r="D2226" s="1568"/>
      <c r="E2226" s="1568"/>
      <c r="F2226" s="1568"/>
      <c r="G2226" s="1568"/>
      <c r="H2226" s="1568"/>
    </row>
    <row r="2227" spans="1:8" ht="31.5">
      <c r="A2227" s="683" t="s">
        <v>3844</v>
      </c>
      <c r="B2227" s="68" t="s">
        <v>3156</v>
      </c>
      <c r="C2227" s="68" t="s">
        <v>3157</v>
      </c>
      <c r="D2227" s="68" t="s">
        <v>3158</v>
      </c>
      <c r="E2227" s="68" t="s">
        <v>3159</v>
      </c>
      <c r="F2227" s="68" t="s">
        <v>3160</v>
      </c>
      <c r="G2227" s="68" t="s">
        <v>3161</v>
      </c>
      <c r="H2227" s="68" t="s">
        <v>1586</v>
      </c>
    </row>
    <row r="2228" spans="1:8" ht="17.25">
      <c r="A2228" s="1"/>
      <c r="B2228" s="1562" t="s">
        <v>1587</v>
      </c>
      <c r="C2228" s="58" t="s">
        <v>558</v>
      </c>
      <c r="D2228" s="41">
        <v>2</v>
      </c>
      <c r="E2228" s="55" t="s">
        <v>1589</v>
      </c>
      <c r="F2228" s="107">
        <f>'update Rate'!O6</f>
        <v>1330</v>
      </c>
      <c r="G2228" s="107">
        <f>FLOOR(D2228*F2228,0.01)</f>
        <v>2660</v>
      </c>
      <c r="H2228" s="108"/>
    </row>
    <row r="2229" spans="1:8" ht="17.25">
      <c r="A2229" s="1"/>
      <c r="B2229" s="1563"/>
      <c r="C2229" s="56" t="s">
        <v>1530</v>
      </c>
      <c r="D2229" s="43">
        <v>4.5</v>
      </c>
      <c r="E2229" s="56" t="s">
        <v>1589</v>
      </c>
      <c r="F2229" s="63">
        <f>'update Rate'!O5</f>
        <v>1000</v>
      </c>
      <c r="G2229" s="63">
        <f>FLOOR(D2229*F2229,0.01)</f>
        <v>4500</v>
      </c>
      <c r="H2229" s="121">
        <f>SUM(G2228+G2229)</f>
        <v>7160</v>
      </c>
    </row>
    <row r="2230" spans="1:8" ht="17.25">
      <c r="A2230" s="1"/>
      <c r="B2230" s="1564" t="s">
        <v>2185</v>
      </c>
      <c r="C2230" s="55" t="s">
        <v>1396</v>
      </c>
      <c r="D2230" s="46">
        <v>6.3E-2</v>
      </c>
      <c r="E2230" s="55" t="s">
        <v>750</v>
      </c>
      <c r="F2230" s="109">
        <f>'update Rate'!O16</f>
        <v>13030.999999999998</v>
      </c>
      <c r="G2230" s="109">
        <f>FLOOR(D2230*F2230,0.01)</f>
        <v>820.95</v>
      </c>
      <c r="H2230" s="84"/>
    </row>
    <row r="2231" spans="1:8" ht="17.25">
      <c r="A2231" s="1"/>
      <c r="B2231" s="1586"/>
      <c r="C2231" s="53" t="s">
        <v>747</v>
      </c>
      <c r="D2231" s="52">
        <v>0.17100000000000001</v>
      </c>
      <c r="E2231" s="53" t="s">
        <v>2378</v>
      </c>
      <c r="F2231" s="109">
        <f>'update Rate'!O9</f>
        <v>3389.76</v>
      </c>
      <c r="G2231" s="109">
        <f>FLOOR(D2231*F2231,0.01)</f>
        <v>579.64</v>
      </c>
      <c r="H2231" s="86"/>
    </row>
    <row r="2232" spans="1:8" ht="17.25">
      <c r="A2232" s="1"/>
      <c r="B2232" s="1563"/>
      <c r="C2232" s="56" t="s">
        <v>1669</v>
      </c>
      <c r="D2232" s="43">
        <v>11</v>
      </c>
      <c r="E2232" s="56" t="s">
        <v>2992</v>
      </c>
      <c r="F2232" s="63">
        <f>'update Rate'!O25</f>
        <v>1269.68</v>
      </c>
      <c r="G2232" s="63">
        <f>FLOOR(D2232*F2232,0.01)</f>
        <v>13966.48</v>
      </c>
      <c r="H2232" s="123">
        <f>SUM(G2230:G2232)</f>
        <v>15367.07</v>
      </c>
    </row>
    <row r="2233" spans="1:8" ht="15.75">
      <c r="A2233" s="1"/>
      <c r="B2233" s="1"/>
      <c r="C2233" s="1"/>
      <c r="D2233" s="1"/>
      <c r="E2233" s="1"/>
      <c r="F2233" s="40" t="s">
        <v>1590</v>
      </c>
      <c r="G2233" s="40"/>
      <c r="H2233" s="63">
        <f>SUM(H2229:H2232)</f>
        <v>22527.07</v>
      </c>
    </row>
    <row r="2234" spans="1:8" ht="15.75">
      <c r="A2234" s="1"/>
      <c r="B2234" s="1" t="s">
        <v>1592</v>
      </c>
      <c r="C2234" s="1"/>
      <c r="D2234" s="1"/>
      <c r="E2234" s="1"/>
      <c r="F2234" s="40" t="s">
        <v>1571</v>
      </c>
      <c r="G2234" s="40"/>
      <c r="H2234" s="99">
        <f>FLOOR(H2233*0.15,0.01)</f>
        <v>3379.06</v>
      </c>
    </row>
    <row r="2235" spans="1:8" ht="15.75">
      <c r="B2235" s="140">
        <f>+H2235</f>
        <v>25906.13</v>
      </c>
      <c r="C2235" s="27" t="s">
        <v>3197</v>
      </c>
      <c r="D2235" s="99">
        <f>INT(B2235/B2236*100)/100</f>
        <v>2590.61</v>
      </c>
      <c r="E2235" s="1" t="s">
        <v>3198</v>
      </c>
      <c r="F2235" s="40" t="s">
        <v>1593</v>
      </c>
      <c r="G2235" s="40"/>
      <c r="H2235" s="99">
        <f>SUM(H2233:H2234)</f>
        <v>25906.13</v>
      </c>
    </row>
    <row r="2236" spans="1:8" ht="19.5">
      <c r="A2236" s="1"/>
      <c r="B2236" s="117">
        <v>10</v>
      </c>
      <c r="C2236" s="1"/>
      <c r="D2236" s="1"/>
      <c r="E2236" s="1"/>
      <c r="F2236" s="137"/>
      <c r="G2236" s="137"/>
      <c r="H2236" s="137"/>
    </row>
    <row r="2237" spans="1:8" ht="19.5">
      <c r="A2237" s="1"/>
      <c r="B2237" s="117"/>
      <c r="C2237" s="1"/>
      <c r="D2237" s="1"/>
      <c r="E2237" s="1"/>
      <c r="F2237" s="137"/>
      <c r="G2237" s="137"/>
      <c r="H2237" s="137"/>
    </row>
    <row r="2238" spans="1:8" ht="19.5">
      <c r="A2238" s="262">
        <f>+A2225+1</f>
        <v>127</v>
      </c>
      <c r="B2238" s="1588" t="s">
        <v>3630</v>
      </c>
      <c r="C2238" s="1567"/>
      <c r="D2238" s="1567"/>
      <c r="E2238" s="1567"/>
      <c r="F2238" s="1567"/>
      <c r="G2238" s="1567"/>
      <c r="H2238" s="1567"/>
    </row>
    <row r="2239" spans="1:8" ht="15">
      <c r="A2239" s="15" t="s">
        <v>1670</v>
      </c>
      <c r="B2239" s="1560" t="s">
        <v>1479</v>
      </c>
      <c r="C2239" s="1561"/>
      <c r="D2239" s="1561"/>
      <c r="E2239" s="1561"/>
      <c r="F2239" s="1561"/>
      <c r="G2239" s="1561"/>
      <c r="H2239" s="1561"/>
    </row>
    <row r="2240" spans="1:8" ht="31.5">
      <c r="A2240" s="683" t="s">
        <v>3845</v>
      </c>
      <c r="B2240" s="68" t="s">
        <v>3156</v>
      </c>
      <c r="C2240" s="68" t="s">
        <v>3157</v>
      </c>
      <c r="D2240" s="68" t="s">
        <v>3158</v>
      </c>
      <c r="E2240" s="68" t="s">
        <v>3159</v>
      </c>
      <c r="F2240" s="68" t="s">
        <v>3160</v>
      </c>
      <c r="G2240" s="68" t="s">
        <v>3161</v>
      </c>
      <c r="H2240" s="68" t="s">
        <v>1586</v>
      </c>
    </row>
    <row r="2241" spans="1:8" ht="17.25">
      <c r="A2241" s="1"/>
      <c r="B2241" s="1562" t="s">
        <v>1587</v>
      </c>
      <c r="C2241" s="58" t="s">
        <v>558</v>
      </c>
      <c r="D2241" s="41">
        <v>1</v>
      </c>
      <c r="E2241" s="55" t="s">
        <v>1589</v>
      </c>
      <c r="F2241" s="107">
        <f>'update Rate'!O6</f>
        <v>1330</v>
      </c>
      <c r="G2241" s="107">
        <f>FLOOR(D2241*F2241,0.01)</f>
        <v>1330</v>
      </c>
      <c r="H2241" s="108"/>
    </row>
    <row r="2242" spans="1:8" ht="17.25">
      <c r="A2242" s="1"/>
      <c r="B2242" s="1563"/>
      <c r="C2242" s="56" t="s">
        <v>1530</v>
      </c>
      <c r="D2242" s="43">
        <v>3</v>
      </c>
      <c r="E2242" s="56" t="s">
        <v>1589</v>
      </c>
      <c r="F2242" s="63">
        <f>'update Rate'!O5</f>
        <v>1000</v>
      </c>
      <c r="G2242" s="63">
        <f>FLOOR(D2242*F2242,0.01)</f>
        <v>3000</v>
      </c>
      <c r="H2242" s="123">
        <f>SUM(G2241+G2242)</f>
        <v>4330</v>
      </c>
    </row>
    <row r="2243" spans="1:8" ht="17.25">
      <c r="A2243" s="1"/>
      <c r="B2243" s="1564" t="s">
        <v>2185</v>
      </c>
      <c r="C2243" s="55" t="s">
        <v>3439</v>
      </c>
      <c r="D2243" s="41">
        <v>11</v>
      </c>
      <c r="E2243" s="55" t="s">
        <v>2992</v>
      </c>
      <c r="F2243" s="109">
        <f>'update Rate'!$O$25</f>
        <v>1269.68</v>
      </c>
      <c r="G2243" s="109">
        <f>FLOOR(D2243*F2243,0.01)</f>
        <v>13966.48</v>
      </c>
      <c r="H2243" s="86"/>
    </row>
    <row r="2244" spans="1:8" ht="17.25">
      <c r="A2244" s="1"/>
      <c r="B2244" s="1563"/>
      <c r="C2244" s="56" t="s">
        <v>747</v>
      </c>
      <c r="D2244" s="43">
        <v>0.71</v>
      </c>
      <c r="E2244" s="56" t="s">
        <v>2378</v>
      </c>
      <c r="F2244" s="63">
        <f>'update Rate'!O9</f>
        <v>3389.76</v>
      </c>
      <c r="G2244" s="63">
        <f>FLOOR(D2244*F2244,0.01)</f>
        <v>2406.7200000000003</v>
      </c>
      <c r="H2244" s="87">
        <f>SUM(G2243:G2244)</f>
        <v>16373.2</v>
      </c>
    </row>
    <row r="2245" spans="1:8" ht="17.25">
      <c r="A2245" s="1"/>
      <c r="B2245" s="1"/>
      <c r="C2245" s="1"/>
      <c r="D2245" s="1"/>
      <c r="E2245" s="1"/>
      <c r="F2245" s="40" t="s">
        <v>1590</v>
      </c>
      <c r="G2245" s="40"/>
      <c r="H2245" s="43">
        <f>SUM(H2242:H2244)</f>
        <v>20703.2</v>
      </c>
    </row>
    <row r="2246" spans="1:8" ht="18.75">
      <c r="A2246" s="1"/>
      <c r="B2246" s="1" t="s">
        <v>1592</v>
      </c>
      <c r="C2246" s="762"/>
      <c r="D2246" s="1"/>
      <c r="E2246" s="1"/>
      <c r="F2246" s="40" t="s">
        <v>1571</v>
      </c>
      <c r="G2246" s="40"/>
      <c r="H2246" s="99">
        <f>FLOOR(H2245*0.15,0.01)</f>
        <v>3105.48</v>
      </c>
    </row>
    <row r="2247" spans="1:8" ht="17.25">
      <c r="B2247" s="140">
        <f>+H2247</f>
        <v>23808.68</v>
      </c>
      <c r="C2247" s="27" t="s">
        <v>4340</v>
      </c>
      <c r="D2247" s="99">
        <f>INT(B2247/B2248*100)/100</f>
        <v>2380.86</v>
      </c>
      <c r="E2247" s="1" t="s">
        <v>3198</v>
      </c>
      <c r="F2247" s="40" t="s">
        <v>1593</v>
      </c>
      <c r="G2247" s="40"/>
      <c r="H2247" s="44">
        <f>SUM(H2245:H2246)</f>
        <v>23808.68</v>
      </c>
    </row>
    <row r="2248" spans="1:8" ht="15">
      <c r="A2248" s="1"/>
      <c r="B2248" s="117">
        <v>10</v>
      </c>
      <c r="C2248" s="1"/>
      <c r="D2248" s="1"/>
      <c r="E2248" s="1"/>
      <c r="F2248" s="1"/>
      <c r="G2248" s="1"/>
      <c r="H2248" s="1"/>
    </row>
    <row r="2249" spans="1:8" ht="15">
      <c r="A2249" s="1"/>
      <c r="B2249" s="117"/>
      <c r="C2249" s="1"/>
      <c r="D2249" s="1"/>
      <c r="E2249" s="1"/>
      <c r="F2249" s="1"/>
      <c r="G2249" s="1"/>
      <c r="H2249" s="1"/>
    </row>
    <row r="2250" spans="1:8" ht="15">
      <c r="A2250" s="1"/>
      <c r="B2250" s="117"/>
      <c r="C2250" s="1"/>
      <c r="D2250" s="1"/>
      <c r="E2250" s="1"/>
      <c r="F2250" s="1"/>
      <c r="G2250" s="1"/>
      <c r="H2250" s="1"/>
    </row>
    <row r="2251" spans="1:8" ht="33" customHeight="1">
      <c r="A2251" s="262">
        <f>A2238+1</f>
        <v>128</v>
      </c>
      <c r="B2251" s="1609" t="s">
        <v>2346</v>
      </c>
      <c r="C2251" s="1584"/>
      <c r="D2251" s="1584"/>
      <c r="E2251" s="1584"/>
      <c r="F2251" s="1584"/>
      <c r="G2251" s="1584"/>
      <c r="H2251" s="1584"/>
    </row>
    <row r="2252" spans="1:8" ht="15">
      <c r="A2252" s="15" t="s">
        <v>1671</v>
      </c>
      <c r="B2252" s="1601" t="s">
        <v>1479</v>
      </c>
      <c r="C2252" s="1568"/>
      <c r="D2252" s="1568"/>
      <c r="E2252" s="1568"/>
      <c r="F2252" s="1568"/>
      <c r="G2252" s="1568"/>
      <c r="H2252" s="1568"/>
    </row>
    <row r="2253" spans="1:8" ht="15">
      <c r="A2253" s="683" t="s">
        <v>3846</v>
      </c>
      <c r="B2253" s="3"/>
      <c r="C2253" s="1"/>
      <c r="D2253" s="1"/>
      <c r="E2253" s="1"/>
      <c r="F2253" s="3"/>
      <c r="G2253" s="3"/>
      <c r="H2253" s="3"/>
    </row>
    <row r="2254" spans="1:8" ht="31.5">
      <c r="A2254" s="1"/>
      <c r="B2254" s="68" t="s">
        <v>3156</v>
      </c>
      <c r="C2254" s="68" t="s">
        <v>3157</v>
      </c>
      <c r="D2254" s="68" t="s">
        <v>3158</v>
      </c>
      <c r="E2254" s="68" t="s">
        <v>3159</v>
      </c>
      <c r="F2254" s="68" t="s">
        <v>3160</v>
      </c>
      <c r="G2254" s="68" t="s">
        <v>3161</v>
      </c>
      <c r="H2254" s="68" t="s">
        <v>1586</v>
      </c>
    </row>
    <row r="2255" spans="1:8" ht="17.25">
      <c r="A2255" s="1"/>
      <c r="B2255" s="1562" t="s">
        <v>1587</v>
      </c>
      <c r="C2255" s="58" t="s">
        <v>558</v>
      </c>
      <c r="D2255" s="41">
        <v>2</v>
      </c>
      <c r="E2255" s="55" t="s">
        <v>1589</v>
      </c>
      <c r="F2255" s="107">
        <f>'update Rate'!O6</f>
        <v>1330</v>
      </c>
      <c r="G2255" s="107">
        <f>FLOOR(D2255*F2255,0.01)</f>
        <v>2660</v>
      </c>
      <c r="H2255" s="108"/>
    </row>
    <row r="2256" spans="1:8" ht="17.25">
      <c r="A2256" s="1"/>
      <c r="B2256" s="1563"/>
      <c r="C2256" s="56" t="s">
        <v>1530</v>
      </c>
      <c r="D2256" s="43">
        <v>4.5</v>
      </c>
      <c r="E2256" s="56" t="s">
        <v>1589</v>
      </c>
      <c r="F2256" s="63">
        <f>'update Rate'!O5</f>
        <v>1000</v>
      </c>
      <c r="G2256" s="63">
        <f>FLOOR(D2256*F2256,0.01)</f>
        <v>4500</v>
      </c>
      <c r="H2256" s="121">
        <f>SUM(G2255+G2256)</f>
        <v>7160</v>
      </c>
    </row>
    <row r="2257" spans="1:8" ht="17.25">
      <c r="A2257" s="1"/>
      <c r="B2257" s="1564" t="s">
        <v>2185</v>
      </c>
      <c r="C2257" s="55" t="s">
        <v>1672</v>
      </c>
      <c r="D2257" s="41">
        <v>11</v>
      </c>
      <c r="E2257" s="55" t="s">
        <v>2992</v>
      </c>
      <c r="F2257" s="109">
        <f>'update Rate'!O31</f>
        <v>1076</v>
      </c>
      <c r="G2257" s="109">
        <f>FLOOR(D2257*F2257,0.01)</f>
        <v>11836</v>
      </c>
      <c r="H2257" s="84"/>
    </row>
    <row r="2258" spans="1:8" ht="17.25">
      <c r="A2258" s="1"/>
      <c r="B2258" s="1586"/>
      <c r="C2258" s="53" t="s">
        <v>1533</v>
      </c>
      <c r="D2258" s="52">
        <v>0.06</v>
      </c>
      <c r="E2258" s="53" t="s">
        <v>750</v>
      </c>
      <c r="F2258" s="109">
        <f>'update Rate'!O16</f>
        <v>13030.999999999998</v>
      </c>
      <c r="G2258" s="109">
        <f>FLOOR(D2258*F2258,0.01)</f>
        <v>781.86</v>
      </c>
      <c r="H2258" s="86"/>
    </row>
    <row r="2259" spans="1:8" ht="17.25">
      <c r="A2259" s="1"/>
      <c r="B2259" s="1563"/>
      <c r="C2259" s="56" t="s">
        <v>747</v>
      </c>
      <c r="D2259" s="49">
        <v>0.16500000000000001</v>
      </c>
      <c r="E2259" s="56" t="s">
        <v>2378</v>
      </c>
      <c r="F2259" s="63">
        <f>'update Rate'!O9</f>
        <v>3389.76</v>
      </c>
      <c r="G2259" s="63">
        <f>FLOOR(D2259*F2259,0.01)</f>
        <v>559.31000000000006</v>
      </c>
      <c r="H2259" s="123">
        <f>SUM(G2257:G2259)</f>
        <v>13177.17</v>
      </c>
    </row>
    <row r="2260" spans="1:8" ht="15.75">
      <c r="A2260" s="1"/>
      <c r="B2260" s="1"/>
      <c r="C2260" s="1"/>
      <c r="D2260" s="1"/>
      <c r="E2260" s="1"/>
      <c r="F2260" s="40" t="s">
        <v>1590</v>
      </c>
      <c r="G2260" s="40"/>
      <c r="H2260" s="63">
        <f>SUM(H2256:H2259)</f>
        <v>20337.169999999998</v>
      </c>
    </row>
    <row r="2261" spans="1:8" ht="18.75">
      <c r="A2261" s="1"/>
      <c r="B2261" s="1" t="s">
        <v>1592</v>
      </c>
      <c r="C2261" s="762"/>
      <c r="D2261" s="1"/>
      <c r="E2261" s="1"/>
      <c r="F2261" s="40" t="s">
        <v>1571</v>
      </c>
      <c r="G2261" s="40"/>
      <c r="H2261" s="99">
        <f>FLOOR(H2260*0.15,0.01)</f>
        <v>3050.57</v>
      </c>
    </row>
    <row r="2262" spans="1:8" ht="15.75">
      <c r="B2262" s="140">
        <f>+H2262</f>
        <v>23387.739999999998</v>
      </c>
      <c r="C2262" s="27" t="s">
        <v>4340</v>
      </c>
      <c r="D2262" s="99">
        <f>INT(B2262/B2263*100)/100</f>
        <v>2338.77</v>
      </c>
      <c r="E2262" s="1" t="s">
        <v>3198</v>
      </c>
      <c r="F2262" s="40" t="s">
        <v>1593</v>
      </c>
      <c r="G2262" s="40"/>
      <c r="H2262" s="99">
        <f>SUM(H2260:H2261)</f>
        <v>23387.739999999998</v>
      </c>
    </row>
    <row r="2263" spans="1:8" ht="15">
      <c r="A2263" s="1"/>
      <c r="B2263" s="117">
        <v>10</v>
      </c>
      <c r="C2263" s="1"/>
      <c r="D2263" s="1"/>
      <c r="E2263" s="1"/>
      <c r="F2263" s="1"/>
      <c r="G2263" s="1"/>
      <c r="H2263" s="1"/>
    </row>
    <row r="2264" spans="1:8" ht="15">
      <c r="A2264" s="1"/>
      <c r="B2264" s="117"/>
      <c r="C2264" s="1"/>
      <c r="D2264" s="1"/>
      <c r="E2264" s="1"/>
      <c r="F2264" s="1"/>
      <c r="G2264" s="1"/>
      <c r="H2264" s="1"/>
    </row>
    <row r="2265" spans="1:8" ht="15">
      <c r="A2265" s="1"/>
      <c r="B2265" s="117"/>
      <c r="C2265" s="1"/>
      <c r="D2265" s="1"/>
      <c r="E2265" s="1"/>
      <c r="F2265" s="1"/>
      <c r="G2265" s="1"/>
      <c r="H2265" s="1"/>
    </row>
    <row r="2266" spans="1:8" ht="19.5">
      <c r="A2266" s="262">
        <f>+A2251+1</f>
        <v>129</v>
      </c>
      <c r="B2266" s="1609" t="s">
        <v>2767</v>
      </c>
      <c r="C2266" s="1584"/>
      <c r="D2266" s="1584"/>
      <c r="E2266" s="1584"/>
      <c r="F2266" s="1584"/>
      <c r="G2266" s="1584"/>
      <c r="H2266" s="1584"/>
    </row>
    <row r="2267" spans="1:8" ht="19.5">
      <c r="A2267" s="15" t="s">
        <v>1673</v>
      </c>
      <c r="B2267" s="1588" t="s">
        <v>1050</v>
      </c>
      <c r="C2267" s="1567"/>
      <c r="D2267" s="1567"/>
      <c r="E2267" s="1567"/>
      <c r="F2267" s="1567"/>
      <c r="G2267" s="1567"/>
      <c r="H2267" s="1567"/>
    </row>
    <row r="2268" spans="1:8" ht="15">
      <c r="A2268" s="683" t="s">
        <v>3847</v>
      </c>
      <c r="B2268" s="1568" t="s">
        <v>1479</v>
      </c>
      <c r="C2268" s="1568"/>
      <c r="D2268" s="1568"/>
      <c r="E2268" s="1568"/>
      <c r="F2268" s="1568"/>
      <c r="G2268" s="1568"/>
      <c r="H2268" s="1568"/>
    </row>
    <row r="2269" spans="1:8" ht="19.5">
      <c r="A2269" s="1"/>
      <c r="B2269" s="3"/>
      <c r="C2269" s="36"/>
      <c r="D2269" s="36"/>
      <c r="E2269" s="36"/>
      <c r="F2269" s="3"/>
      <c r="G2269" s="3"/>
      <c r="H2269" s="3"/>
    </row>
    <row r="2270" spans="1:8" ht="31.5">
      <c r="A2270" s="1"/>
      <c r="B2270" s="68" t="s">
        <v>3156</v>
      </c>
      <c r="C2270" s="68" t="s">
        <v>3157</v>
      </c>
      <c r="D2270" s="68" t="s">
        <v>3158</v>
      </c>
      <c r="E2270" s="68" t="s">
        <v>3159</v>
      </c>
      <c r="F2270" s="68" t="s">
        <v>3160</v>
      </c>
      <c r="G2270" s="68" t="s">
        <v>3161</v>
      </c>
      <c r="H2270" s="68" t="s">
        <v>1586</v>
      </c>
    </row>
    <row r="2271" spans="1:8" ht="16.5">
      <c r="A2271" s="1"/>
      <c r="B2271" s="1562" t="s">
        <v>1587</v>
      </c>
      <c r="C2271" s="58" t="s">
        <v>558</v>
      </c>
      <c r="D2271" s="46">
        <v>4.5</v>
      </c>
      <c r="E2271" s="11" t="s">
        <v>1589</v>
      </c>
      <c r="F2271" s="107">
        <f>'update Rate'!O6</f>
        <v>1330</v>
      </c>
      <c r="G2271" s="107">
        <f t="shared" ref="G2271:G2277" si="68">FLOOR(D2271*F2271,0.01)</f>
        <v>5985</v>
      </c>
      <c r="H2271" s="108"/>
    </row>
    <row r="2272" spans="1:8" ht="17.25">
      <c r="A2272" s="1"/>
      <c r="B2272" s="1563"/>
      <c r="C2272" s="56" t="s">
        <v>1530</v>
      </c>
      <c r="D2272" s="49">
        <v>4.5</v>
      </c>
      <c r="E2272" s="56" t="s">
        <v>1589</v>
      </c>
      <c r="F2272" s="63">
        <f>'update Rate'!O5</f>
        <v>1000</v>
      </c>
      <c r="G2272" s="63">
        <f t="shared" si="68"/>
        <v>4500</v>
      </c>
      <c r="H2272" s="121">
        <f>SUM(G2271+G2272)</f>
        <v>10485</v>
      </c>
    </row>
    <row r="2273" spans="1:8" ht="17.25">
      <c r="A2273" s="1"/>
      <c r="B2273" s="1564" t="s">
        <v>2185</v>
      </c>
      <c r="C2273" s="55" t="s">
        <v>1051</v>
      </c>
      <c r="D2273" s="41">
        <v>440</v>
      </c>
      <c r="E2273" s="55" t="s">
        <v>749</v>
      </c>
      <c r="F2273" s="110">
        <f>'update Rate'!O14</f>
        <v>24</v>
      </c>
      <c r="G2273" s="109">
        <f t="shared" si="68"/>
        <v>10560</v>
      </c>
      <c r="H2273" s="84"/>
    </row>
    <row r="2274" spans="1:8" ht="17.25">
      <c r="A2274" s="1"/>
      <c r="B2274" s="1586"/>
      <c r="C2274" s="53" t="s">
        <v>1962</v>
      </c>
      <c r="D2274" s="52">
        <v>0.122</v>
      </c>
      <c r="E2274" s="53" t="s">
        <v>2378</v>
      </c>
      <c r="F2274" s="109">
        <f>'update Rate'!$O$146*640</f>
        <v>22400</v>
      </c>
      <c r="G2274" s="109">
        <f t="shared" si="68"/>
        <v>2732.8</v>
      </c>
      <c r="H2274" s="86"/>
    </row>
    <row r="2275" spans="1:8" ht="17.25">
      <c r="A2275" s="1"/>
      <c r="B2275" s="1586"/>
      <c r="C2275" s="53" t="s">
        <v>1052</v>
      </c>
      <c r="D2275" s="52">
        <v>0.24399999999999999</v>
      </c>
      <c r="E2275" s="53" t="s">
        <v>2378</v>
      </c>
      <c r="F2275" s="42">
        <f>'update Rate'!$O$149</f>
        <v>1746</v>
      </c>
      <c r="G2275" s="109">
        <f t="shared" si="68"/>
        <v>426.02</v>
      </c>
      <c r="H2275" s="86"/>
    </row>
    <row r="2276" spans="1:8" ht="17.25">
      <c r="A2276" s="1"/>
      <c r="B2276" s="1586"/>
      <c r="C2276" s="53" t="s">
        <v>1533</v>
      </c>
      <c r="D2276" s="52">
        <v>1.6E-2</v>
      </c>
      <c r="E2276" s="53" t="s">
        <v>750</v>
      </c>
      <c r="F2276" s="109">
        <f>'update Rate'!O16</f>
        <v>13030.999999999998</v>
      </c>
      <c r="G2276" s="109">
        <f t="shared" si="68"/>
        <v>208.49</v>
      </c>
      <c r="H2276" s="86"/>
    </row>
    <row r="2277" spans="1:8" ht="17.25">
      <c r="A2277" s="1"/>
      <c r="B2277" s="1563"/>
      <c r="C2277" s="56" t="s">
        <v>747</v>
      </c>
      <c r="D2277" s="43">
        <v>0.11</v>
      </c>
      <c r="E2277" s="56" t="s">
        <v>2378</v>
      </c>
      <c r="F2277" s="63">
        <f>'update Rate'!O9</f>
        <v>3389.76</v>
      </c>
      <c r="G2277" s="63">
        <f t="shared" si="68"/>
        <v>372.87</v>
      </c>
      <c r="H2277" s="123">
        <f>SUM(G2273:G2277)</f>
        <v>14300.18</v>
      </c>
    </row>
    <row r="2278" spans="1:8" ht="15.75">
      <c r="A2278" s="1"/>
      <c r="B2278" s="1"/>
      <c r="C2278" s="1"/>
      <c r="D2278" s="1"/>
      <c r="E2278" s="1"/>
      <c r="F2278" s="40" t="s">
        <v>1590</v>
      </c>
      <c r="G2278" s="40"/>
      <c r="H2278" s="63">
        <f>SUM(H2272:H2277)</f>
        <v>24785.18</v>
      </c>
    </row>
    <row r="2279" spans="1:8" ht="18.75">
      <c r="A2279" s="1"/>
      <c r="B2279" s="1" t="s">
        <v>1592</v>
      </c>
      <c r="C2279" s="762"/>
      <c r="D2279" s="1"/>
      <c r="E2279" s="1"/>
      <c r="F2279" s="40" t="s">
        <v>1571</v>
      </c>
      <c r="G2279" s="40"/>
      <c r="H2279" s="99">
        <f>FLOOR(H2278*0.15,0.01)</f>
        <v>3717.77</v>
      </c>
    </row>
    <row r="2280" spans="1:8" ht="15.75">
      <c r="B2280" s="140">
        <f>+H2280</f>
        <v>28502.95</v>
      </c>
      <c r="C2280" s="27" t="s">
        <v>4340</v>
      </c>
      <c r="D2280" s="99">
        <f>INT(B2280/B2281*100)/100</f>
        <v>2850.29</v>
      </c>
      <c r="E2280" s="1" t="s">
        <v>3198</v>
      </c>
      <c r="F2280" s="40" t="s">
        <v>1593</v>
      </c>
      <c r="G2280" s="40"/>
      <c r="H2280" s="99">
        <f>SUM(H2278:H2279)</f>
        <v>28502.95</v>
      </c>
    </row>
    <row r="2281" spans="1:8" ht="15">
      <c r="A2281" s="1"/>
      <c r="B2281" s="117">
        <v>10</v>
      </c>
      <c r="C2281" s="1"/>
      <c r="D2281" s="1"/>
      <c r="E2281" s="1"/>
      <c r="F2281" s="1"/>
      <c r="G2281" s="1"/>
      <c r="H2281" s="1"/>
    </row>
    <row r="2282" spans="1:8" ht="15">
      <c r="A2282" s="106" t="s">
        <v>2768</v>
      </c>
      <c r="B2282" s="1"/>
      <c r="C2282" s="1"/>
      <c r="D2282" s="1"/>
      <c r="E2282" s="1"/>
      <c r="F2282" s="1"/>
      <c r="G2282" s="1"/>
      <c r="H2282" s="1"/>
    </row>
    <row r="2283" spans="1:8" ht="15">
      <c r="A2283" s="1"/>
      <c r="B2283" s="1"/>
      <c r="C2283" s="1"/>
      <c r="D2283" s="1"/>
      <c r="E2283" s="1"/>
      <c r="F2283" s="1"/>
      <c r="G2283" s="1"/>
      <c r="H2283" s="1"/>
    </row>
    <row r="2284" spans="1:8" ht="19.5">
      <c r="A2284" s="31"/>
      <c r="B2284" s="1567" t="s">
        <v>2822</v>
      </c>
      <c r="C2284" s="1567"/>
      <c r="D2284" s="1567"/>
      <c r="E2284" s="1567"/>
      <c r="F2284" s="1567"/>
      <c r="G2284" s="1567"/>
      <c r="H2284" s="1567"/>
    </row>
    <row r="2285" spans="1:8" ht="19.5">
      <c r="A2285" s="262">
        <f>+A2266+1</f>
        <v>130</v>
      </c>
      <c r="B2285" s="1588" t="s">
        <v>2823</v>
      </c>
      <c r="C2285" s="1567"/>
      <c r="D2285" s="1567"/>
      <c r="E2285" s="1567"/>
      <c r="F2285" s="1567"/>
      <c r="G2285" s="1567"/>
      <c r="H2285" s="1567"/>
    </row>
    <row r="2286" spans="1:8" ht="15">
      <c r="A2286" s="15" t="s">
        <v>1053</v>
      </c>
      <c r="B2286" s="1560" t="s">
        <v>1479</v>
      </c>
      <c r="C2286" s="1561"/>
      <c r="D2286" s="1561"/>
      <c r="E2286" s="1561"/>
      <c r="F2286" s="1561"/>
      <c r="G2286" s="1561"/>
      <c r="H2286" s="1561"/>
    </row>
    <row r="2287" spans="1:8" ht="31.5">
      <c r="A2287" s="683" t="s">
        <v>3848</v>
      </c>
      <c r="B2287" s="68" t="s">
        <v>3156</v>
      </c>
      <c r="C2287" s="68" t="s">
        <v>3157</v>
      </c>
      <c r="D2287" s="68" t="s">
        <v>3158</v>
      </c>
      <c r="E2287" s="68" t="s">
        <v>3159</v>
      </c>
      <c r="F2287" s="68" t="s">
        <v>3160</v>
      </c>
      <c r="G2287" s="68" t="s">
        <v>3161</v>
      </c>
      <c r="H2287" s="68" t="s">
        <v>1586</v>
      </c>
    </row>
    <row r="2288" spans="1:8" ht="16.5">
      <c r="A2288" s="1"/>
      <c r="B2288" s="1562" t="s">
        <v>1587</v>
      </c>
      <c r="C2288" s="58" t="s">
        <v>558</v>
      </c>
      <c r="D2288" s="41">
        <v>2.25</v>
      </c>
      <c r="E2288" s="11" t="s">
        <v>1589</v>
      </c>
      <c r="F2288" s="107">
        <f>'update Rate'!O6</f>
        <v>1330</v>
      </c>
      <c r="G2288" s="107">
        <f>FLOOR(D2288*F2288,0.01)</f>
        <v>2992.5</v>
      </c>
      <c r="H2288" s="108"/>
    </row>
    <row r="2289" spans="1:8" ht="17.25">
      <c r="A2289" s="1"/>
      <c r="B2289" s="1563"/>
      <c r="C2289" s="56" t="s">
        <v>1530</v>
      </c>
      <c r="D2289" s="43">
        <v>3.25</v>
      </c>
      <c r="E2289" s="56" t="s">
        <v>1589</v>
      </c>
      <c r="F2289" s="63">
        <f>'update Rate'!O5</f>
        <v>1000</v>
      </c>
      <c r="G2289" s="63">
        <f>FLOOR(D2289*F2289,0.01)</f>
        <v>3250</v>
      </c>
      <c r="H2289" s="121">
        <f>SUM(G2288+G2289)</f>
        <v>6242.5</v>
      </c>
    </row>
    <row r="2290" spans="1:8" ht="17.25">
      <c r="A2290" s="1"/>
      <c r="B2290" s="1564" t="s">
        <v>2185</v>
      </c>
      <c r="C2290" s="55" t="s">
        <v>2824</v>
      </c>
      <c r="D2290" s="41">
        <v>430</v>
      </c>
      <c r="E2290" s="55" t="s">
        <v>749</v>
      </c>
      <c r="F2290" s="110">
        <f>'update Rate'!O11</f>
        <v>15.145</v>
      </c>
      <c r="G2290" s="109">
        <f>FLOOR(D2290*F2290,0.01)</f>
        <v>6512.35</v>
      </c>
      <c r="H2290" s="84"/>
    </row>
    <row r="2291" spans="1:8" ht="17.25">
      <c r="A2291" s="1"/>
      <c r="B2291" s="1586"/>
      <c r="C2291" s="53" t="s">
        <v>1533</v>
      </c>
      <c r="D2291" s="52">
        <v>7.8E-2</v>
      </c>
      <c r="E2291" s="53" t="s">
        <v>750</v>
      </c>
      <c r="F2291" s="109">
        <f>'update Rate'!O16</f>
        <v>13030.999999999998</v>
      </c>
      <c r="G2291" s="109">
        <f>FLOOR(D2291*F2291,0.01)</f>
        <v>1016.41</v>
      </c>
      <c r="H2291" s="86"/>
    </row>
    <row r="2292" spans="1:8" ht="17.25">
      <c r="A2292" s="1"/>
      <c r="B2292" s="1563"/>
      <c r="C2292" s="56" t="s">
        <v>747</v>
      </c>
      <c r="D2292" s="49">
        <v>0.22900000000000001</v>
      </c>
      <c r="E2292" s="56" t="s">
        <v>2378</v>
      </c>
      <c r="F2292" s="63">
        <f>'update Rate'!O9</f>
        <v>3389.76</v>
      </c>
      <c r="G2292" s="63">
        <f>FLOOR(D2292*F2292,0.01)</f>
        <v>776.25</v>
      </c>
      <c r="H2292" s="123">
        <f>SUM(G2290:G2292)</f>
        <v>8305.01</v>
      </c>
    </row>
    <row r="2293" spans="1:8" ht="15.75">
      <c r="A2293" s="1"/>
      <c r="B2293" s="1"/>
      <c r="C2293" s="1"/>
      <c r="D2293" s="1"/>
      <c r="E2293" s="1"/>
      <c r="F2293" s="40" t="s">
        <v>1590</v>
      </c>
      <c r="G2293" s="40"/>
      <c r="H2293" s="63">
        <f>SUM(H2289:H2292)</f>
        <v>14547.51</v>
      </c>
    </row>
    <row r="2294" spans="1:8" ht="15.75">
      <c r="A2294" s="1"/>
      <c r="B2294" s="1" t="s">
        <v>1592</v>
      </c>
      <c r="C2294" s="1"/>
      <c r="D2294" s="1"/>
      <c r="E2294" s="1"/>
      <c r="F2294" s="40" t="s">
        <v>1571</v>
      </c>
      <c r="G2294" s="40"/>
      <c r="H2294" s="99">
        <f>FLOOR(H2293*0.15,0.01)</f>
        <v>2182.12</v>
      </c>
    </row>
    <row r="2295" spans="1:8" ht="15.75">
      <c r="B2295" s="140">
        <f>+H2295</f>
        <v>16729.63</v>
      </c>
      <c r="C2295" s="27" t="s">
        <v>4340</v>
      </c>
      <c r="D2295" s="99">
        <f>INT(B2295/B2296*100)/100</f>
        <v>1672.96</v>
      </c>
      <c r="E2295" s="1" t="s">
        <v>3198</v>
      </c>
      <c r="F2295" s="40" t="s">
        <v>1593</v>
      </c>
      <c r="G2295" s="40"/>
      <c r="H2295" s="99">
        <f>SUM(H2293:H2294)</f>
        <v>16729.63</v>
      </c>
    </row>
    <row r="2296" spans="1:8" ht="16.5">
      <c r="A2296" s="1"/>
      <c r="B2296" s="117">
        <v>10</v>
      </c>
      <c r="C2296" s="1"/>
      <c r="D2296" s="1"/>
      <c r="E2296" s="1"/>
      <c r="F2296" s="1"/>
      <c r="G2296" s="1"/>
      <c r="H2296" s="89"/>
    </row>
    <row r="2297" spans="1:8" ht="15">
      <c r="A2297" s="1"/>
      <c r="B2297" s="1" t="s">
        <v>2825</v>
      </c>
      <c r="C2297" s="1"/>
      <c r="D2297" s="1"/>
      <c r="E2297" s="1"/>
      <c r="F2297" s="1"/>
      <c r="G2297" s="1"/>
      <c r="H2297" s="1"/>
    </row>
    <row r="2298" spans="1:8" ht="15">
      <c r="A2298" s="1"/>
      <c r="B2298" s="1"/>
      <c r="C2298" s="1"/>
      <c r="D2298" s="1"/>
      <c r="E2298" s="1"/>
      <c r="F2298" s="1"/>
      <c r="G2298" s="1"/>
      <c r="H2298" s="1"/>
    </row>
    <row r="2299" spans="1:8" ht="15">
      <c r="A2299" s="1"/>
      <c r="B2299" s="1"/>
      <c r="C2299" s="1"/>
      <c r="D2299" s="1"/>
      <c r="E2299" s="1"/>
      <c r="F2299" s="1"/>
      <c r="G2299" s="1"/>
      <c r="H2299" s="1"/>
    </row>
    <row r="2300" spans="1:8" ht="19.5">
      <c r="A2300" s="31"/>
      <c r="B2300" s="1567" t="s">
        <v>2827</v>
      </c>
      <c r="C2300" s="1567"/>
      <c r="D2300" s="1567"/>
      <c r="E2300" s="1567"/>
      <c r="F2300" s="1567"/>
      <c r="G2300" s="1567"/>
      <c r="H2300" s="1567"/>
    </row>
    <row r="2301" spans="1:8" ht="19.5">
      <c r="A2301" s="262">
        <f>+A2285+1</f>
        <v>131</v>
      </c>
      <c r="B2301" s="1588" t="s">
        <v>2823</v>
      </c>
      <c r="C2301" s="1567"/>
      <c r="D2301" s="1567"/>
      <c r="E2301" s="1567"/>
      <c r="F2301" s="1567"/>
      <c r="G2301" s="1567"/>
      <c r="H2301" s="1567"/>
    </row>
    <row r="2302" spans="1:8" ht="15">
      <c r="A2302" s="15" t="s">
        <v>2826</v>
      </c>
      <c r="B2302" s="1601" t="s">
        <v>1479</v>
      </c>
      <c r="C2302" s="1568"/>
      <c r="D2302" s="1568"/>
      <c r="E2302" s="1568"/>
      <c r="F2302" s="1568"/>
      <c r="G2302" s="1568"/>
      <c r="H2302" s="1568"/>
    </row>
    <row r="2303" spans="1:8" ht="31.5">
      <c r="A2303" s="683" t="s">
        <v>3849</v>
      </c>
      <c r="B2303" s="68" t="s">
        <v>3156</v>
      </c>
      <c r="C2303" s="68" t="s">
        <v>3157</v>
      </c>
      <c r="D2303" s="68" t="s">
        <v>3158</v>
      </c>
      <c r="E2303" s="68" t="s">
        <v>3159</v>
      </c>
      <c r="F2303" s="68" t="s">
        <v>3160</v>
      </c>
      <c r="G2303" s="68" t="s">
        <v>3161</v>
      </c>
      <c r="H2303" s="68" t="s">
        <v>1586</v>
      </c>
    </row>
    <row r="2304" spans="1:8" ht="17.25">
      <c r="A2304" s="1"/>
      <c r="B2304" s="1562" t="s">
        <v>1587</v>
      </c>
      <c r="C2304" s="58" t="s">
        <v>558</v>
      </c>
      <c r="D2304" s="41">
        <v>1.1000000000000001</v>
      </c>
      <c r="E2304" s="55" t="s">
        <v>1589</v>
      </c>
      <c r="F2304" s="107">
        <f>'update Rate'!O6</f>
        <v>1330</v>
      </c>
      <c r="G2304" s="107">
        <f>FLOOR(D2304*F2304,0.01)</f>
        <v>1463</v>
      </c>
      <c r="H2304" s="108"/>
    </row>
    <row r="2305" spans="1:8" ht="17.25">
      <c r="A2305" s="1"/>
      <c r="B2305" s="1563"/>
      <c r="C2305" s="56" t="s">
        <v>1530</v>
      </c>
      <c r="D2305" s="43">
        <v>1.8</v>
      </c>
      <c r="E2305" s="56" t="s">
        <v>1589</v>
      </c>
      <c r="F2305" s="63">
        <f>'update Rate'!O5</f>
        <v>1000</v>
      </c>
      <c r="G2305" s="63">
        <f>FLOOR(D2305*F2305,0.01)</f>
        <v>1800</v>
      </c>
      <c r="H2305" s="121">
        <f>SUM(G2304+G2305)</f>
        <v>3263</v>
      </c>
    </row>
    <row r="2306" spans="1:8" ht="17.25">
      <c r="A2306" s="1"/>
      <c r="B2306" s="1564" t="s">
        <v>2185</v>
      </c>
      <c r="C2306" s="55" t="s">
        <v>2824</v>
      </c>
      <c r="D2306" s="41">
        <v>750</v>
      </c>
      <c r="E2306" s="55" t="s">
        <v>749</v>
      </c>
      <c r="F2306" s="110">
        <f>'update Rate'!O11</f>
        <v>15.145</v>
      </c>
      <c r="G2306" s="110">
        <f>FLOOR(D2306*F2306,0.01)</f>
        <v>11358.75</v>
      </c>
      <c r="H2306" s="84"/>
    </row>
    <row r="2307" spans="1:8" ht="17.25">
      <c r="A2307" s="1"/>
      <c r="B2307" s="1586"/>
      <c r="C2307" s="53" t="s">
        <v>1533</v>
      </c>
      <c r="D2307" s="52">
        <v>0.121</v>
      </c>
      <c r="E2307" s="53" t="s">
        <v>750</v>
      </c>
      <c r="F2307" s="109">
        <f>'update Rate'!O16</f>
        <v>13030.999999999998</v>
      </c>
      <c r="G2307" s="109">
        <f>FLOOR(D2307*F2307,0.01)</f>
        <v>1576.75</v>
      </c>
      <c r="H2307" s="86"/>
    </row>
    <row r="2308" spans="1:8" ht="17.25">
      <c r="A2308" s="1"/>
      <c r="B2308" s="1563"/>
      <c r="C2308" s="56" t="s">
        <v>747</v>
      </c>
      <c r="D2308" s="49">
        <v>0.43099999999999999</v>
      </c>
      <c r="E2308" s="56" t="s">
        <v>2378</v>
      </c>
      <c r="F2308" s="63">
        <f>'update Rate'!O9</f>
        <v>3389.76</v>
      </c>
      <c r="G2308" s="63">
        <f>FLOOR(D2308*F2308,0.01)</f>
        <v>1460.98</v>
      </c>
      <c r="H2308" s="111">
        <f>SUM(G2306:G2308)</f>
        <v>14396.48</v>
      </c>
    </row>
    <row r="2309" spans="1:8" ht="15.75">
      <c r="A2309" s="1"/>
      <c r="B2309" s="1"/>
      <c r="C2309" s="1"/>
      <c r="D2309" s="1"/>
      <c r="E2309" s="1"/>
      <c r="F2309" s="40" t="s">
        <v>1590</v>
      </c>
      <c r="G2309" s="40"/>
      <c r="H2309" s="93">
        <f>SUM(H2304:H2308)</f>
        <v>17659.48</v>
      </c>
    </row>
    <row r="2310" spans="1:8" ht="15.75">
      <c r="A2310" s="1"/>
      <c r="B2310" s="1" t="s">
        <v>1592</v>
      </c>
      <c r="C2310" s="1"/>
      <c r="D2310" s="1"/>
      <c r="E2310" s="1"/>
      <c r="F2310" s="40" t="s">
        <v>1571</v>
      </c>
      <c r="G2310" s="40"/>
      <c r="H2310" s="99">
        <f>FLOOR(H2309*0.15,0.01)</f>
        <v>2648.92</v>
      </c>
    </row>
    <row r="2311" spans="1:8" ht="15.75">
      <c r="B2311" s="140">
        <f>+H2311</f>
        <v>20308.400000000001</v>
      </c>
      <c r="C2311" s="27" t="s">
        <v>4340</v>
      </c>
      <c r="D2311" s="99">
        <f>INT(B2311/B2312*100)/100</f>
        <v>2030.84</v>
      </c>
      <c r="E2311" s="1" t="s">
        <v>3198</v>
      </c>
      <c r="F2311" s="40" t="s">
        <v>1593</v>
      </c>
      <c r="G2311" s="40"/>
      <c r="H2311" s="63">
        <f>SUM(H2309:H2310)</f>
        <v>20308.400000000001</v>
      </c>
    </row>
    <row r="2312" spans="1:8" ht="15">
      <c r="A2312" s="1"/>
      <c r="B2312" s="117">
        <v>10</v>
      </c>
      <c r="C2312" s="1"/>
      <c r="D2312" s="1"/>
      <c r="E2312" s="1"/>
      <c r="F2312" s="1"/>
      <c r="G2312" s="1"/>
      <c r="H2312" s="1"/>
    </row>
    <row r="2313" spans="1:8" ht="15">
      <c r="A2313" s="1"/>
      <c r="B2313" s="117"/>
      <c r="C2313" s="1"/>
      <c r="D2313" s="1"/>
      <c r="E2313" s="1"/>
      <c r="F2313" s="1"/>
      <c r="G2313" s="1"/>
      <c r="H2313" s="1"/>
    </row>
    <row r="2314" spans="1:8" ht="15">
      <c r="A2314" s="1"/>
      <c r="B2314" s="117"/>
      <c r="C2314" s="1"/>
      <c r="D2314" s="1"/>
      <c r="E2314" s="1"/>
      <c r="F2314" s="1"/>
      <c r="G2314" s="1"/>
      <c r="H2314" s="1"/>
    </row>
    <row r="2315" spans="1:8" ht="15">
      <c r="A2315" s="1"/>
      <c r="B2315" s="117"/>
      <c r="C2315" s="1"/>
      <c r="D2315" s="1"/>
      <c r="E2315" s="1"/>
      <c r="F2315" s="1"/>
      <c r="G2315" s="1"/>
      <c r="H2315" s="1"/>
    </row>
    <row r="2316" spans="1:8" ht="15">
      <c r="A2316" s="31"/>
      <c r="B2316" s="1"/>
      <c r="C2316" s="1"/>
      <c r="D2316" s="1"/>
      <c r="E2316" s="1"/>
      <c r="F2316" s="1"/>
      <c r="G2316" s="1"/>
      <c r="H2316" s="1"/>
    </row>
    <row r="2317" spans="1:8" ht="19.5">
      <c r="A2317" s="262">
        <f>A2301+1</f>
        <v>132</v>
      </c>
      <c r="B2317" s="1567" t="s">
        <v>3631</v>
      </c>
      <c r="C2317" s="1567"/>
      <c r="D2317" s="1567"/>
      <c r="E2317" s="1567"/>
      <c r="F2317" s="1567"/>
      <c r="G2317" s="1567"/>
      <c r="H2317" s="1567"/>
    </row>
    <row r="2318" spans="1:8" ht="15">
      <c r="A2318" s="683" t="s">
        <v>4050</v>
      </c>
      <c r="B2318" s="1601" t="s">
        <v>1479</v>
      </c>
      <c r="C2318" s="1568"/>
      <c r="D2318" s="1568"/>
      <c r="E2318" s="1568"/>
      <c r="F2318" s="1568"/>
      <c r="G2318" s="1568"/>
      <c r="H2318" s="1568"/>
    </row>
    <row r="2319" spans="1:8" ht="31.5">
      <c r="A2319" s="1"/>
      <c r="B2319" s="68" t="s">
        <v>3156</v>
      </c>
      <c r="C2319" s="68" t="s">
        <v>3157</v>
      </c>
      <c r="D2319" s="68" t="s">
        <v>3158</v>
      </c>
      <c r="E2319" s="68" t="s">
        <v>3159</v>
      </c>
      <c r="F2319" s="68" t="s">
        <v>3160</v>
      </c>
      <c r="G2319" s="68" t="s">
        <v>3161</v>
      </c>
      <c r="H2319" s="68" t="s">
        <v>1586</v>
      </c>
    </row>
    <row r="2320" spans="1:8" ht="17.25">
      <c r="A2320" s="1"/>
      <c r="B2320" s="1562" t="s">
        <v>1587</v>
      </c>
      <c r="C2320" s="58" t="s">
        <v>558</v>
      </c>
      <c r="D2320" s="41">
        <v>1.75</v>
      </c>
      <c r="E2320" s="55" t="s">
        <v>1589</v>
      </c>
      <c r="F2320" s="107">
        <f>'update Rate'!O6</f>
        <v>1330</v>
      </c>
      <c r="G2320" s="107">
        <f>FLOOR(D2320*F2320,0.01)</f>
        <v>2327.5</v>
      </c>
      <c r="H2320" s="108"/>
    </row>
    <row r="2321" spans="1:8" ht="17.25">
      <c r="A2321" s="1"/>
      <c r="B2321" s="1563"/>
      <c r="C2321" s="56" t="s">
        <v>1530</v>
      </c>
      <c r="D2321" s="43">
        <v>0.75</v>
      </c>
      <c r="E2321" s="56" t="s">
        <v>1589</v>
      </c>
      <c r="F2321" s="63">
        <f>'update Rate'!O5</f>
        <v>1000</v>
      </c>
      <c r="G2321" s="63">
        <f>FLOOR(D2321*F2321,0.01)</f>
        <v>750</v>
      </c>
      <c r="H2321" s="121">
        <f>SUM(G2320+G2321)</f>
        <v>3077.5</v>
      </c>
    </row>
    <row r="2322" spans="1:8" ht="17.25">
      <c r="A2322" s="1"/>
      <c r="B2322" s="1564" t="s">
        <v>2185</v>
      </c>
      <c r="C2322" s="55" t="s">
        <v>3632</v>
      </c>
      <c r="D2322" s="41">
        <v>10.5</v>
      </c>
      <c r="E2322" s="55" t="s">
        <v>2992</v>
      </c>
      <c r="F2322" s="110">
        <f>'update Rate'!O249</f>
        <v>2367.2000000000003</v>
      </c>
      <c r="G2322" s="110">
        <f>FLOOR(D2322*F2322,0.01)</f>
        <v>24855.600000000002</v>
      </c>
      <c r="H2322" s="84"/>
    </row>
    <row r="2323" spans="1:8" ht="17.25">
      <c r="A2323" s="1"/>
      <c r="B2323" s="1586"/>
      <c r="C2323" s="53" t="s">
        <v>2828</v>
      </c>
      <c r="D2323" s="52"/>
      <c r="E2323" s="53" t="s">
        <v>2993</v>
      </c>
      <c r="F2323" s="109">
        <v>50</v>
      </c>
      <c r="G2323" s="109">
        <v>50</v>
      </c>
      <c r="H2323" s="86"/>
    </row>
    <row r="2324" spans="1:8" ht="17.25">
      <c r="A2324" s="1"/>
      <c r="B2324" s="1563"/>
      <c r="C2324" s="56" t="s">
        <v>2180</v>
      </c>
      <c r="D2324" s="49"/>
      <c r="E2324" s="56" t="s">
        <v>2993</v>
      </c>
      <c r="F2324" s="63">
        <v>300</v>
      </c>
      <c r="G2324" s="63">
        <v>300</v>
      </c>
      <c r="H2324" s="111">
        <f>SUM(G2322:G2324)</f>
        <v>25205.600000000002</v>
      </c>
    </row>
    <row r="2325" spans="1:8" ht="15.75">
      <c r="A2325" s="1"/>
      <c r="B2325" s="1"/>
      <c r="C2325" s="1"/>
      <c r="D2325" s="1"/>
      <c r="E2325" s="1"/>
      <c r="F2325" s="40" t="s">
        <v>1590</v>
      </c>
      <c r="G2325" s="40"/>
      <c r="H2325" s="93">
        <f>SUM(H2320:H2324)</f>
        <v>28283.100000000002</v>
      </c>
    </row>
    <row r="2326" spans="1:8" ht="15.75">
      <c r="A2326" s="1"/>
      <c r="B2326" s="1" t="s">
        <v>1592</v>
      </c>
      <c r="C2326" s="1"/>
      <c r="D2326" s="1"/>
      <c r="E2326" s="1"/>
      <c r="F2326" s="40" t="s">
        <v>1571</v>
      </c>
      <c r="G2326" s="40"/>
      <c r="H2326" s="99">
        <f>FLOOR(H2325*0.15,0.01)</f>
        <v>4242.46</v>
      </c>
    </row>
    <row r="2327" spans="1:8" ht="15.75">
      <c r="B2327" s="140">
        <f>+H2327</f>
        <v>32525.56</v>
      </c>
      <c r="C2327" s="27" t="s">
        <v>4340</v>
      </c>
      <c r="D2327" s="99">
        <f>INT(B2327/B2328*100)/100</f>
        <v>3252.55</v>
      </c>
      <c r="E2327" s="1" t="s">
        <v>3198</v>
      </c>
      <c r="F2327" s="40" t="s">
        <v>1593</v>
      </c>
      <c r="G2327" s="40"/>
      <c r="H2327" s="63">
        <f>SUM(H2325:H2326)</f>
        <v>32525.56</v>
      </c>
    </row>
    <row r="2328" spans="1:8" ht="15">
      <c r="A2328" s="1"/>
      <c r="B2328" s="117">
        <v>10</v>
      </c>
      <c r="C2328" s="1"/>
      <c r="D2328" s="1"/>
      <c r="E2328" s="1"/>
      <c r="F2328" s="1"/>
      <c r="G2328" s="1"/>
      <c r="H2328" s="1"/>
    </row>
    <row r="2329" spans="1:8" ht="15">
      <c r="A2329" s="1"/>
      <c r="B2329" s="117"/>
      <c r="C2329" s="1"/>
      <c r="D2329" s="1"/>
      <c r="E2329" s="1"/>
      <c r="F2329" s="1"/>
      <c r="G2329" s="1"/>
      <c r="H2329" s="1"/>
    </row>
    <row r="2330" spans="1:8" ht="19.5">
      <c r="A2330" s="262">
        <f>A2317+1</f>
        <v>133</v>
      </c>
      <c r="B2330" s="1588" t="s">
        <v>2466</v>
      </c>
      <c r="C2330" s="1567"/>
      <c r="D2330" s="1567"/>
      <c r="E2330" s="1567"/>
      <c r="F2330" s="1567"/>
      <c r="G2330" s="1567"/>
      <c r="H2330" s="1567"/>
    </row>
    <row r="2331" spans="1:8" ht="15">
      <c r="A2331" s="683" t="s">
        <v>4051</v>
      </c>
      <c r="B2331" s="1601" t="s">
        <v>1479</v>
      </c>
      <c r="C2331" s="1568"/>
      <c r="D2331" s="1568"/>
      <c r="E2331" s="1568"/>
      <c r="F2331" s="1568"/>
      <c r="G2331" s="1568"/>
      <c r="H2331" s="1568"/>
    </row>
    <row r="2332" spans="1:8" ht="31.5">
      <c r="A2332" s="1"/>
      <c r="B2332" s="68" t="s">
        <v>3156</v>
      </c>
      <c r="C2332" s="68" t="s">
        <v>3157</v>
      </c>
      <c r="D2332" s="68" t="s">
        <v>3158</v>
      </c>
      <c r="E2332" s="68" t="s">
        <v>3159</v>
      </c>
      <c r="F2332" s="68" t="s">
        <v>3160</v>
      </c>
      <c r="G2332" s="68" t="s">
        <v>3161</v>
      </c>
      <c r="H2332" s="68" t="s">
        <v>1586</v>
      </c>
    </row>
    <row r="2333" spans="1:8" ht="17.25">
      <c r="A2333" s="1"/>
      <c r="B2333" s="1562" t="s">
        <v>1587</v>
      </c>
      <c r="C2333" s="58" t="s">
        <v>558</v>
      </c>
      <c r="D2333" s="41">
        <v>0.5</v>
      </c>
      <c r="E2333" s="55" t="s">
        <v>1589</v>
      </c>
      <c r="F2333" s="107">
        <f>'update Rate'!O6</f>
        <v>1330</v>
      </c>
      <c r="G2333" s="107">
        <f>FLOOR(D2333*F2333,0.01)</f>
        <v>665</v>
      </c>
      <c r="H2333" s="108"/>
    </row>
    <row r="2334" spans="1:8" ht="17.25">
      <c r="A2334" s="1"/>
      <c r="B2334" s="1563"/>
      <c r="C2334" s="56" t="s">
        <v>1530</v>
      </c>
      <c r="D2334" s="43">
        <v>1</v>
      </c>
      <c r="E2334" s="56" t="s">
        <v>1589</v>
      </c>
      <c r="F2334" s="63">
        <f>'update Rate'!O5</f>
        <v>1000</v>
      </c>
      <c r="G2334" s="63">
        <f>FLOOR(D2334*F2334,0.01)</f>
        <v>1000</v>
      </c>
      <c r="H2334" s="121">
        <f>SUM(G2333+G2334)</f>
        <v>1665</v>
      </c>
    </row>
    <row r="2335" spans="1:8" ht="17.25">
      <c r="A2335" s="1"/>
      <c r="B2335" s="1564" t="s">
        <v>2185</v>
      </c>
      <c r="C2335" s="55" t="s">
        <v>2467</v>
      </c>
      <c r="D2335" s="41">
        <v>420</v>
      </c>
      <c r="E2335" s="55" t="s">
        <v>749</v>
      </c>
      <c r="F2335" s="110">
        <f>'update Rate'!O11</f>
        <v>15.145</v>
      </c>
      <c r="G2335" s="109">
        <f>FLOOR(D2335*F2335,0.01)</f>
        <v>6360.9000000000005</v>
      </c>
      <c r="H2335" s="108"/>
    </row>
    <row r="2336" spans="1:8" ht="17.25">
      <c r="A2336" s="1"/>
      <c r="B2336" s="1563"/>
      <c r="C2336" s="56" t="s">
        <v>2468</v>
      </c>
      <c r="D2336" s="43">
        <v>0.71</v>
      </c>
      <c r="E2336" s="56" t="s">
        <v>2378</v>
      </c>
      <c r="F2336" s="63">
        <f>'update Rate'!O9</f>
        <v>3389.76</v>
      </c>
      <c r="G2336" s="63">
        <f>FLOOR(D2336*F2336,0.01)</f>
        <v>2406.7200000000003</v>
      </c>
      <c r="H2336" s="123">
        <f>SUM(G2335:G2336)</f>
        <v>8767.6200000000008</v>
      </c>
    </row>
    <row r="2337" spans="1:8" ht="16.5">
      <c r="A2337" s="1"/>
      <c r="B2337" s="1"/>
      <c r="C2337" s="1"/>
      <c r="D2337" s="1"/>
      <c r="E2337" s="1"/>
      <c r="F2337" s="40" t="s">
        <v>1590</v>
      </c>
      <c r="G2337" s="102"/>
      <c r="H2337" s="63">
        <f>SUM(H2336,H2334)</f>
        <v>10432.620000000001</v>
      </c>
    </row>
    <row r="2338" spans="1:8" ht="16.5">
      <c r="A2338" s="1"/>
      <c r="B2338" s="1" t="s">
        <v>1592</v>
      </c>
      <c r="C2338" s="1"/>
      <c r="D2338" s="1"/>
      <c r="E2338" s="1"/>
      <c r="F2338" s="40" t="s">
        <v>1571</v>
      </c>
      <c r="G2338" s="102"/>
      <c r="H2338" s="99">
        <f>FLOOR(H2337*0.15,0.01)</f>
        <v>1564.89</v>
      </c>
    </row>
    <row r="2339" spans="1:8" ht="16.5">
      <c r="B2339" s="140">
        <f>+H2339</f>
        <v>11997.51</v>
      </c>
      <c r="C2339" s="27" t="s">
        <v>4340</v>
      </c>
      <c r="D2339" s="99">
        <f>INT(B2339/B2340*100)/100</f>
        <v>1199.75</v>
      </c>
      <c r="E2339" s="1" t="s">
        <v>3198</v>
      </c>
      <c r="F2339" s="40" t="s">
        <v>1593</v>
      </c>
      <c r="G2339" s="102"/>
      <c r="H2339" s="99">
        <f>SUM(H2337:H2338)</f>
        <v>11997.51</v>
      </c>
    </row>
    <row r="2340" spans="1:8" ht="15">
      <c r="A2340" s="1"/>
      <c r="B2340" s="117">
        <v>10</v>
      </c>
      <c r="C2340" s="1"/>
      <c r="D2340" s="1"/>
      <c r="E2340" s="1"/>
      <c r="F2340" s="1"/>
      <c r="G2340" s="1"/>
      <c r="H2340" s="1"/>
    </row>
    <row r="2341" spans="1:8" ht="15">
      <c r="A2341" s="1"/>
      <c r="B2341" s="117"/>
      <c r="C2341" s="1"/>
      <c r="D2341" s="1"/>
      <c r="E2341" s="1"/>
      <c r="F2341" s="1"/>
      <c r="G2341" s="1"/>
      <c r="H2341" s="1"/>
    </row>
    <row r="2342" spans="1:8" ht="15">
      <c r="A2342" s="1"/>
      <c r="B2342" s="117"/>
      <c r="C2342" s="1"/>
      <c r="D2342" s="1"/>
      <c r="E2342" s="1"/>
      <c r="F2342" s="1"/>
      <c r="G2342" s="1"/>
      <c r="H2342" s="1"/>
    </row>
    <row r="2343" spans="1:8" ht="15">
      <c r="A2343" s="1"/>
      <c r="B2343" s="117"/>
      <c r="C2343" s="1"/>
      <c r="D2343" s="1"/>
      <c r="E2343" s="1"/>
      <c r="F2343" s="1"/>
      <c r="G2343" s="1"/>
      <c r="H2343" s="1"/>
    </row>
    <row r="2344" spans="1:8" ht="15">
      <c r="A2344" s="1"/>
      <c r="B2344" s="117"/>
      <c r="C2344" s="1"/>
      <c r="D2344" s="1"/>
      <c r="E2344" s="1"/>
      <c r="F2344" s="1"/>
      <c r="G2344" s="1"/>
      <c r="H2344" s="1"/>
    </row>
    <row r="2345" spans="1:8" ht="19.5">
      <c r="A2345" s="262">
        <f>+A2330+1</f>
        <v>134</v>
      </c>
      <c r="B2345" s="1588" t="s">
        <v>2469</v>
      </c>
      <c r="C2345" s="1567"/>
      <c r="D2345" s="1567"/>
      <c r="E2345" s="1567"/>
      <c r="F2345" s="1567"/>
      <c r="G2345" s="1567"/>
      <c r="H2345" s="1567"/>
    </row>
    <row r="2346" spans="1:8" ht="15">
      <c r="A2346" s="683" t="s">
        <v>4052</v>
      </c>
      <c r="B2346" s="1601" t="s">
        <v>1479</v>
      </c>
      <c r="C2346" s="1568"/>
      <c r="D2346" s="1568"/>
      <c r="E2346" s="1568"/>
      <c r="F2346" s="1568"/>
      <c r="G2346" s="1568"/>
      <c r="H2346" s="1568"/>
    </row>
    <row r="2347" spans="1:8" ht="31.5">
      <c r="A2347" s="1"/>
      <c r="B2347" s="68" t="s">
        <v>3156</v>
      </c>
      <c r="C2347" s="68" t="s">
        <v>3157</v>
      </c>
      <c r="D2347" s="68" t="s">
        <v>3158</v>
      </c>
      <c r="E2347" s="68" t="s">
        <v>3159</v>
      </c>
      <c r="F2347" s="68" t="s">
        <v>3160</v>
      </c>
      <c r="G2347" s="68" t="s">
        <v>3161</v>
      </c>
      <c r="H2347" s="68" t="s">
        <v>1586</v>
      </c>
    </row>
    <row r="2348" spans="1:8" ht="17.25">
      <c r="A2348" s="1"/>
      <c r="B2348" s="1562" t="s">
        <v>1587</v>
      </c>
      <c r="C2348" s="58" t="s">
        <v>558</v>
      </c>
      <c r="D2348" s="41">
        <v>1</v>
      </c>
      <c r="E2348" s="55" t="s">
        <v>1589</v>
      </c>
      <c r="F2348" s="107">
        <f>'update Rate'!O6</f>
        <v>1330</v>
      </c>
      <c r="G2348" s="107">
        <f>FLOOR(D2348*F2348,0.01)</f>
        <v>1330</v>
      </c>
      <c r="H2348" s="108"/>
    </row>
    <row r="2349" spans="1:8" ht="17.25">
      <c r="A2349" s="1"/>
      <c r="B2349" s="1563"/>
      <c r="C2349" s="56" t="s">
        <v>1530</v>
      </c>
      <c r="D2349" s="43">
        <v>3.25</v>
      </c>
      <c r="E2349" s="56" t="s">
        <v>1589</v>
      </c>
      <c r="F2349" s="63">
        <f>'update Rate'!O5</f>
        <v>1000</v>
      </c>
      <c r="G2349" s="63">
        <f>FLOOR(D2349*F2349,0.01)</f>
        <v>3250</v>
      </c>
      <c r="H2349" s="121">
        <f>SUM(G2348+G2349)</f>
        <v>4580</v>
      </c>
    </row>
    <row r="2350" spans="1:8" ht="17.25">
      <c r="A2350" s="1"/>
      <c r="B2350" s="1564" t="s">
        <v>2185</v>
      </c>
      <c r="C2350" s="55" t="s">
        <v>2467</v>
      </c>
      <c r="D2350" s="45">
        <v>750</v>
      </c>
      <c r="E2350" s="55" t="s">
        <v>749</v>
      </c>
      <c r="F2350" s="110">
        <f>'update Rate'!O11</f>
        <v>15.145</v>
      </c>
      <c r="G2350" s="109">
        <f>FLOOR(D2350*F2350,0.01)</f>
        <v>11358.75</v>
      </c>
      <c r="H2350" s="108"/>
    </row>
    <row r="2351" spans="1:8" ht="17.25">
      <c r="A2351" s="1"/>
      <c r="B2351" s="1563"/>
      <c r="C2351" s="56" t="s">
        <v>2468</v>
      </c>
      <c r="D2351" s="43">
        <v>0.71</v>
      </c>
      <c r="E2351" s="56" t="s">
        <v>2378</v>
      </c>
      <c r="F2351" s="63">
        <f>'update Rate'!O9</f>
        <v>3389.76</v>
      </c>
      <c r="G2351" s="63">
        <f>FLOOR(D2351*F2351,0.01)</f>
        <v>2406.7200000000003</v>
      </c>
      <c r="H2351" s="123">
        <f>SUM(G2350:G2351)</f>
        <v>13765.470000000001</v>
      </c>
    </row>
    <row r="2352" spans="1:8" ht="16.5">
      <c r="A2352" s="1"/>
      <c r="B2352" s="1"/>
      <c r="C2352" s="1"/>
      <c r="D2352" s="1"/>
      <c r="E2352" s="1"/>
      <c r="F2352" s="40" t="s">
        <v>1590</v>
      </c>
      <c r="G2352" s="102"/>
      <c r="H2352" s="63">
        <f>SUM(H2351,H2349)</f>
        <v>18345.47</v>
      </c>
    </row>
    <row r="2353" spans="1:8" ht="16.5">
      <c r="A2353" s="1"/>
      <c r="B2353" s="1" t="s">
        <v>1592</v>
      </c>
      <c r="C2353" s="1"/>
      <c r="D2353" s="1"/>
      <c r="E2353" s="1"/>
      <c r="F2353" s="40" t="s">
        <v>1571</v>
      </c>
      <c r="G2353" s="102"/>
      <c r="H2353" s="99">
        <f>FLOOR(H2352*0.15,0.01)</f>
        <v>2751.82</v>
      </c>
    </row>
    <row r="2354" spans="1:8" ht="16.5">
      <c r="B2354" s="140">
        <f>+H2354</f>
        <v>21097.29</v>
      </c>
      <c r="C2354" s="27" t="s">
        <v>4340</v>
      </c>
      <c r="D2354" s="99">
        <f>INT(B2354/B2355*100)/100</f>
        <v>2109.7199999999998</v>
      </c>
      <c r="E2354" s="1" t="s">
        <v>3198</v>
      </c>
      <c r="F2354" s="40" t="s">
        <v>1593</v>
      </c>
      <c r="G2354" s="102"/>
      <c r="H2354" s="99">
        <f>SUM(H2352:H2353)</f>
        <v>21097.29</v>
      </c>
    </row>
    <row r="2355" spans="1:8" ht="15">
      <c r="A2355" s="1"/>
      <c r="B2355" s="117">
        <v>10</v>
      </c>
      <c r="C2355" s="1"/>
      <c r="D2355" s="1"/>
      <c r="E2355" s="1"/>
      <c r="F2355" s="1"/>
      <c r="G2355" s="1"/>
      <c r="H2355" s="1"/>
    </row>
    <row r="2356" spans="1:8" ht="15">
      <c r="A2356" s="1"/>
      <c r="B2356" s="117"/>
      <c r="C2356" s="1"/>
      <c r="D2356" s="1"/>
      <c r="E2356" s="1"/>
      <c r="F2356" s="1"/>
      <c r="G2356" s="1"/>
      <c r="H2356" s="1"/>
    </row>
    <row r="2357" spans="1:8" ht="15">
      <c r="A2357" s="1"/>
      <c r="B2357" s="117"/>
      <c r="C2357" s="1"/>
      <c r="D2357" s="1"/>
      <c r="E2357" s="1"/>
      <c r="F2357" s="1"/>
      <c r="G2357" s="1"/>
      <c r="H2357" s="1"/>
    </row>
    <row r="2358" spans="1:8" ht="15">
      <c r="A2358" s="1"/>
      <c r="B2358" s="117"/>
      <c r="C2358" s="1"/>
      <c r="D2358" s="1"/>
      <c r="E2358" s="1"/>
      <c r="F2358" s="1"/>
      <c r="G2358" s="1"/>
      <c r="H2358" s="1"/>
    </row>
    <row r="2359" spans="1:8" ht="15">
      <c r="A2359" s="1"/>
      <c r="B2359" s="117"/>
      <c r="C2359" s="1"/>
      <c r="D2359" s="1"/>
      <c r="E2359" s="1"/>
      <c r="F2359" s="1"/>
      <c r="G2359" s="1"/>
      <c r="H2359" s="1"/>
    </row>
    <row r="2360" spans="1:8" ht="19.5">
      <c r="A2360" s="262">
        <f>+A2345+1</f>
        <v>135</v>
      </c>
      <c r="B2360" s="1588" t="s">
        <v>1016</v>
      </c>
      <c r="C2360" s="1567"/>
      <c r="D2360" s="1567"/>
      <c r="E2360" s="1567"/>
      <c r="F2360" s="1567"/>
      <c r="G2360" s="1567"/>
      <c r="H2360" s="1567"/>
    </row>
    <row r="2361" spans="1:8" ht="15">
      <c r="A2361" s="683" t="s">
        <v>4052</v>
      </c>
      <c r="B2361" s="1601" t="s">
        <v>1565</v>
      </c>
      <c r="C2361" s="1568"/>
      <c r="D2361" s="1568"/>
      <c r="E2361" s="1568"/>
      <c r="F2361" s="1568"/>
      <c r="G2361" s="1568"/>
      <c r="H2361" s="1568"/>
    </row>
    <row r="2362" spans="1:8" ht="31.5">
      <c r="A2362" s="1"/>
      <c r="B2362" s="68" t="s">
        <v>3156</v>
      </c>
      <c r="C2362" s="68" t="s">
        <v>3157</v>
      </c>
      <c r="D2362" s="68" t="s">
        <v>3158</v>
      </c>
      <c r="E2362" s="68" t="s">
        <v>3159</v>
      </c>
      <c r="F2362" s="68" t="s">
        <v>3160</v>
      </c>
      <c r="G2362" s="68" t="s">
        <v>3161</v>
      </c>
      <c r="H2362" s="68" t="s">
        <v>1586</v>
      </c>
    </row>
    <row r="2363" spans="1:8" ht="17.25">
      <c r="A2363" s="1"/>
      <c r="B2363" s="1562" t="s">
        <v>1587</v>
      </c>
      <c r="C2363" s="58" t="s">
        <v>558</v>
      </c>
      <c r="D2363" s="41">
        <v>1</v>
      </c>
      <c r="E2363" s="55" t="s">
        <v>1589</v>
      </c>
      <c r="F2363" s="107">
        <f>'update Rate'!O6</f>
        <v>1330</v>
      </c>
      <c r="G2363" s="107">
        <f>FLOOR(D2363*F2363,0.01)</f>
        <v>1330</v>
      </c>
      <c r="H2363" s="108"/>
    </row>
    <row r="2364" spans="1:8" ht="17.25">
      <c r="A2364" s="1"/>
      <c r="B2364" s="1563"/>
      <c r="C2364" s="56" t="s">
        <v>1530</v>
      </c>
      <c r="D2364" s="43">
        <v>3.5</v>
      </c>
      <c r="E2364" s="56" t="s">
        <v>1589</v>
      </c>
      <c r="F2364" s="63">
        <f>'update Rate'!O5</f>
        <v>1000</v>
      </c>
      <c r="G2364" s="63">
        <f>FLOOR(D2364*F2364,0.01)</f>
        <v>3500</v>
      </c>
      <c r="H2364" s="121">
        <f>SUM(G2363+G2364)</f>
        <v>4830</v>
      </c>
    </row>
    <row r="2365" spans="1:8" ht="17.25">
      <c r="A2365" s="1"/>
      <c r="B2365" s="1564" t="s">
        <v>2185</v>
      </c>
      <c r="C2365" s="55" t="s">
        <v>1017</v>
      </c>
      <c r="D2365" s="41">
        <v>1.1000000000000001</v>
      </c>
      <c r="E2365" s="55" t="s">
        <v>2378</v>
      </c>
      <c r="F2365" s="110">
        <f>'update Rate'!O33</f>
        <v>2754.18</v>
      </c>
      <c r="G2365" s="110">
        <f>FLOOR(D2365*F2365,0.01)</f>
        <v>3029.59</v>
      </c>
      <c r="H2365" s="108"/>
    </row>
    <row r="2366" spans="1:8" ht="17.25">
      <c r="A2366" s="1"/>
      <c r="B2366" s="1563"/>
      <c r="C2366" s="56" t="s">
        <v>2468</v>
      </c>
      <c r="D2366" s="43">
        <v>0.71</v>
      </c>
      <c r="E2366" s="56" t="s">
        <v>2378</v>
      </c>
      <c r="F2366" s="63">
        <f>'update Rate'!O9</f>
        <v>3389.76</v>
      </c>
      <c r="G2366" s="63">
        <f>FLOOR(D2366*F2366,0.01)</f>
        <v>2406.7200000000003</v>
      </c>
      <c r="H2366" s="123">
        <f>SUM(G2365:G2366)</f>
        <v>5436.31</v>
      </c>
    </row>
    <row r="2367" spans="1:8" ht="16.5">
      <c r="A2367" s="1"/>
      <c r="B2367" s="1"/>
      <c r="C2367" s="1"/>
      <c r="D2367" s="1"/>
      <c r="E2367" s="1"/>
      <c r="F2367" s="40" t="s">
        <v>1590</v>
      </c>
      <c r="G2367" s="102"/>
      <c r="H2367" s="63">
        <f>SUM(H2366,H2364)</f>
        <v>10266.310000000001</v>
      </c>
    </row>
    <row r="2368" spans="1:8" ht="16.5">
      <c r="A2368" s="1"/>
      <c r="B2368" s="1" t="s">
        <v>3440</v>
      </c>
      <c r="C2368" s="1"/>
      <c r="D2368" s="1"/>
      <c r="E2368" s="1"/>
      <c r="F2368" s="40" t="s">
        <v>1571</v>
      </c>
      <c r="G2368" s="102"/>
      <c r="H2368" s="99">
        <f>FLOOR(H2367*0.15,0.01)</f>
        <v>1539.94</v>
      </c>
    </row>
    <row r="2369" spans="1:8" ht="16.5">
      <c r="B2369" s="140">
        <f>+H2369</f>
        <v>11806.250000000002</v>
      </c>
      <c r="C2369" s="27" t="s">
        <v>4340</v>
      </c>
      <c r="D2369" s="99">
        <f>INT(B2369/B2370*100)/100</f>
        <v>11806.25</v>
      </c>
      <c r="E2369" s="1" t="s">
        <v>3198</v>
      </c>
      <c r="F2369" s="40" t="s">
        <v>1593</v>
      </c>
      <c r="G2369" s="102"/>
      <c r="H2369" s="99">
        <f>SUM(H2367:H2368)</f>
        <v>11806.250000000002</v>
      </c>
    </row>
    <row r="2370" spans="1:8" ht="15">
      <c r="A2370" s="1"/>
      <c r="B2370" s="117">
        <v>1</v>
      </c>
      <c r="C2370" s="1"/>
      <c r="D2370" s="1"/>
      <c r="E2370" s="1"/>
      <c r="F2370" s="1"/>
      <c r="G2370" s="1"/>
      <c r="H2370" s="1"/>
    </row>
    <row r="2371" spans="1:8" ht="15">
      <c r="A2371" s="1"/>
      <c r="B2371" s="117"/>
      <c r="C2371" s="1"/>
      <c r="D2371" s="1"/>
      <c r="E2371" s="1"/>
      <c r="F2371" s="1"/>
      <c r="G2371" s="1"/>
      <c r="H2371" s="1"/>
    </row>
    <row r="2372" spans="1:8" ht="19.5">
      <c r="A2372" s="31"/>
      <c r="B2372" s="1567" t="s">
        <v>1044</v>
      </c>
      <c r="C2372" s="1567"/>
      <c r="D2372" s="1567"/>
      <c r="E2372" s="1567"/>
      <c r="F2372" s="1567"/>
      <c r="G2372" s="1567"/>
      <c r="H2372" s="1567"/>
    </row>
    <row r="2373" spans="1:8" ht="19.5">
      <c r="A2373" s="262">
        <f>+A2360+1</f>
        <v>136</v>
      </c>
      <c r="B2373" s="1588" t="s">
        <v>2470</v>
      </c>
      <c r="C2373" s="1567"/>
      <c r="D2373" s="1567"/>
      <c r="E2373" s="1567"/>
      <c r="F2373" s="1567"/>
      <c r="G2373" s="1567"/>
      <c r="H2373" s="1567"/>
    </row>
    <row r="2374" spans="1:8" ht="15">
      <c r="A2374" s="683" t="s">
        <v>4053</v>
      </c>
      <c r="B2374" s="1601" t="s">
        <v>1479</v>
      </c>
      <c r="C2374" s="1568"/>
      <c r="D2374" s="1568"/>
      <c r="E2374" s="1568"/>
      <c r="F2374" s="1568"/>
      <c r="G2374" s="1568"/>
      <c r="H2374" s="1568"/>
    </row>
    <row r="2375" spans="1:8" ht="19.5">
      <c r="A2375" s="1"/>
      <c r="B2375" s="3"/>
      <c r="C2375" s="36"/>
      <c r="D2375" s="36"/>
      <c r="E2375" s="36"/>
      <c r="F2375" s="3"/>
      <c r="G2375" s="3"/>
      <c r="H2375" s="3"/>
    </row>
    <row r="2376" spans="1:8" ht="31.5">
      <c r="A2376" s="1"/>
      <c r="B2376" s="68" t="s">
        <v>3156</v>
      </c>
      <c r="C2376" s="68" t="s">
        <v>3157</v>
      </c>
      <c r="D2376" s="68" t="s">
        <v>3158</v>
      </c>
      <c r="E2376" s="68" t="s">
        <v>3159</v>
      </c>
      <c r="F2376" s="68" t="s">
        <v>3160</v>
      </c>
      <c r="G2376" s="68" t="s">
        <v>3161</v>
      </c>
      <c r="H2376" s="68" t="s">
        <v>1586</v>
      </c>
    </row>
    <row r="2377" spans="1:8" ht="17.25">
      <c r="A2377" s="1"/>
      <c r="B2377" s="1562" t="s">
        <v>1587</v>
      </c>
      <c r="C2377" s="58" t="s">
        <v>558</v>
      </c>
      <c r="D2377" s="41">
        <v>2</v>
      </c>
      <c r="E2377" s="55" t="s">
        <v>1589</v>
      </c>
      <c r="F2377" s="107">
        <f>'update Rate'!O6</f>
        <v>1330</v>
      </c>
      <c r="G2377" s="107">
        <f>FLOOR(D2377*F2377,0.01)</f>
        <v>2660</v>
      </c>
      <c r="H2377" s="108"/>
    </row>
    <row r="2378" spans="1:8" ht="17.25">
      <c r="A2378" s="1"/>
      <c r="B2378" s="1563"/>
      <c r="C2378" s="56" t="s">
        <v>1530</v>
      </c>
      <c r="D2378" s="43">
        <v>4</v>
      </c>
      <c r="E2378" s="56" t="s">
        <v>1589</v>
      </c>
      <c r="F2378" s="63">
        <f>'update Rate'!O5</f>
        <v>1000</v>
      </c>
      <c r="G2378" s="63">
        <f>FLOOR(D2378*F2378,0.01)</f>
        <v>4000</v>
      </c>
      <c r="H2378" s="121">
        <f>SUM(G2377+G2378)</f>
        <v>6660</v>
      </c>
    </row>
    <row r="2379" spans="1:8" ht="17.25">
      <c r="A2379" s="1"/>
      <c r="B2379" s="1564" t="s">
        <v>2185</v>
      </c>
      <c r="C2379" s="55" t="s">
        <v>1533</v>
      </c>
      <c r="D2379" s="41">
        <v>0.02</v>
      </c>
      <c r="E2379" s="55" t="s">
        <v>750</v>
      </c>
      <c r="F2379" s="110">
        <f>'update Rate'!O16</f>
        <v>13030.999999999998</v>
      </c>
      <c r="G2379" s="109">
        <f>FLOOR(D2379*F2379,0.01)</f>
        <v>260.62</v>
      </c>
      <c r="H2379" s="84"/>
    </row>
    <row r="2380" spans="1:8" ht="17.25">
      <c r="A2380" s="1"/>
      <c r="B2380" s="1586"/>
      <c r="C2380" s="53" t="s">
        <v>2467</v>
      </c>
      <c r="D2380" s="42">
        <v>750</v>
      </c>
      <c r="E2380" s="53" t="s">
        <v>749</v>
      </c>
      <c r="F2380" s="109">
        <f>'update Rate'!O11</f>
        <v>15.145</v>
      </c>
      <c r="G2380" s="109">
        <f>FLOOR(D2380*F2380,0.01)</f>
        <v>11358.75</v>
      </c>
      <c r="H2380" s="86"/>
    </row>
    <row r="2381" spans="1:8" ht="17.25">
      <c r="A2381" s="1"/>
      <c r="B2381" s="1563"/>
      <c r="C2381" s="56" t="s">
        <v>2468</v>
      </c>
      <c r="D2381" s="43">
        <v>0.1</v>
      </c>
      <c r="E2381" s="56" t="s">
        <v>2378</v>
      </c>
      <c r="F2381" s="63">
        <f>'update Rate'!O9</f>
        <v>3389.76</v>
      </c>
      <c r="G2381" s="63">
        <f>FLOOR(D2381*F2381,0.01)</f>
        <v>338.97</v>
      </c>
      <c r="H2381" s="123">
        <f>SUM(G2379:G2381)</f>
        <v>11958.34</v>
      </c>
    </row>
    <row r="2382" spans="1:8" ht="15.75">
      <c r="A2382" s="1"/>
      <c r="B2382" s="1"/>
      <c r="C2382" s="1"/>
      <c r="D2382" s="1"/>
      <c r="E2382" s="1"/>
      <c r="F2382" s="40" t="s">
        <v>1590</v>
      </c>
      <c r="G2382" s="40"/>
      <c r="H2382" s="63">
        <f>SUM(H2378:H2381)</f>
        <v>18618.34</v>
      </c>
    </row>
    <row r="2383" spans="1:8" ht="15.75">
      <c r="A2383" s="1"/>
      <c r="B2383" s="1" t="s">
        <v>1592</v>
      </c>
      <c r="C2383" s="1"/>
      <c r="D2383" s="1"/>
      <c r="E2383" s="1"/>
      <c r="F2383" s="40" t="s">
        <v>1571</v>
      </c>
      <c r="G2383" s="40"/>
      <c r="H2383" s="99">
        <f>FLOOR(H2382*0.15,0.01)</f>
        <v>2792.75</v>
      </c>
    </row>
    <row r="2384" spans="1:8" ht="15.75">
      <c r="B2384" s="140">
        <f>+H2384</f>
        <v>21411.09</v>
      </c>
      <c r="C2384" s="27" t="s">
        <v>4340</v>
      </c>
      <c r="D2384" s="99">
        <f>INT(B2384/B2385*100)/100</f>
        <v>2141.1</v>
      </c>
      <c r="E2384" s="1" t="s">
        <v>3198</v>
      </c>
      <c r="F2384" s="40" t="s">
        <v>1593</v>
      </c>
      <c r="G2384" s="40"/>
      <c r="H2384" s="99">
        <f>SUM(H2382:H2383)</f>
        <v>21411.09</v>
      </c>
    </row>
    <row r="2385" spans="1:8" ht="15">
      <c r="A2385" s="1"/>
      <c r="B2385" s="117">
        <v>10</v>
      </c>
      <c r="C2385" s="1"/>
      <c r="D2385" s="1"/>
      <c r="E2385" s="1"/>
      <c r="F2385" s="1"/>
      <c r="G2385" s="1"/>
      <c r="H2385" s="1"/>
    </row>
    <row r="2386" spans="1:8" ht="15">
      <c r="A2386" s="1"/>
      <c r="B2386" s="117"/>
      <c r="C2386" s="1"/>
      <c r="D2386" s="1"/>
      <c r="E2386" s="1"/>
      <c r="F2386" s="1"/>
      <c r="G2386" s="1"/>
      <c r="H2386" s="1"/>
    </row>
    <row r="2387" spans="1:8" ht="15">
      <c r="A2387" s="1"/>
      <c r="B2387" s="117"/>
      <c r="C2387" s="1"/>
      <c r="D2387" s="1"/>
      <c r="E2387" s="1"/>
      <c r="F2387" s="1"/>
      <c r="G2387" s="1"/>
      <c r="H2387" s="1"/>
    </row>
    <row r="2388" spans="1:8" ht="15">
      <c r="A2388" s="1"/>
      <c r="B2388" s="117"/>
      <c r="C2388" s="1"/>
      <c r="D2388" s="1"/>
      <c r="E2388" s="1"/>
      <c r="F2388" s="1"/>
      <c r="G2388" s="1"/>
      <c r="H2388" s="1"/>
    </row>
    <row r="2389" spans="1:8" ht="15">
      <c r="A2389" s="1"/>
      <c r="B2389" s="117"/>
      <c r="C2389" s="1"/>
      <c r="D2389" s="1"/>
      <c r="E2389" s="1"/>
      <c r="F2389" s="1"/>
      <c r="G2389" s="1"/>
      <c r="H2389" s="1"/>
    </row>
    <row r="2390" spans="1:8" ht="19.5">
      <c r="A2390" s="31"/>
      <c r="B2390" s="1567" t="s">
        <v>1473</v>
      </c>
      <c r="C2390" s="1567"/>
      <c r="D2390" s="1567"/>
      <c r="E2390" s="1567"/>
      <c r="F2390" s="1567"/>
      <c r="G2390" s="1567"/>
      <c r="H2390" s="1567"/>
    </row>
    <row r="2391" spans="1:8" ht="19.5">
      <c r="A2391" s="262">
        <f>+A2373+1</f>
        <v>137</v>
      </c>
      <c r="B2391" s="1588" t="s">
        <v>1472</v>
      </c>
      <c r="C2391" s="1567"/>
      <c r="D2391" s="1567"/>
      <c r="E2391" s="1567"/>
      <c r="F2391" s="1567"/>
      <c r="G2391" s="1567"/>
      <c r="H2391" s="1567"/>
    </row>
    <row r="2392" spans="1:8" ht="15">
      <c r="A2392" s="683" t="s">
        <v>4054</v>
      </c>
      <c r="B2392" s="1601" t="s">
        <v>1479</v>
      </c>
      <c r="C2392" s="1568"/>
      <c r="D2392" s="1568"/>
      <c r="E2392" s="1568"/>
      <c r="F2392" s="1568"/>
      <c r="G2392" s="1568"/>
      <c r="H2392" s="1568"/>
    </row>
    <row r="2393" spans="1:8" ht="31.5">
      <c r="A2393" s="1"/>
      <c r="B2393" s="68" t="s">
        <v>3156</v>
      </c>
      <c r="C2393" s="68" t="s">
        <v>3157</v>
      </c>
      <c r="D2393" s="68" t="s">
        <v>3158</v>
      </c>
      <c r="E2393" s="68" t="s">
        <v>3159</v>
      </c>
      <c r="F2393" s="68" t="s">
        <v>3160</v>
      </c>
      <c r="G2393" s="68" t="s">
        <v>3161</v>
      </c>
      <c r="H2393" s="68" t="s">
        <v>1586</v>
      </c>
    </row>
    <row r="2394" spans="1:8" ht="17.25">
      <c r="A2394" s="1"/>
      <c r="B2394" s="1562" t="s">
        <v>1587</v>
      </c>
      <c r="C2394" s="58" t="s">
        <v>558</v>
      </c>
      <c r="D2394" s="41">
        <v>0.5</v>
      </c>
      <c r="E2394" s="55" t="s">
        <v>1589</v>
      </c>
      <c r="F2394" s="107">
        <f>'update Rate'!O6</f>
        <v>1330</v>
      </c>
      <c r="G2394" s="107">
        <f>FLOOR(D2394*F2394,0.01)</f>
        <v>665</v>
      </c>
      <c r="H2394" s="108"/>
    </row>
    <row r="2395" spans="1:8" ht="17.25">
      <c r="A2395" s="1"/>
      <c r="B2395" s="1563"/>
      <c r="C2395" s="56" t="s">
        <v>1530</v>
      </c>
      <c r="D2395" s="43">
        <v>0.5</v>
      </c>
      <c r="E2395" s="56" t="s">
        <v>1589</v>
      </c>
      <c r="F2395" s="63">
        <f>'update Rate'!O5</f>
        <v>1000</v>
      </c>
      <c r="G2395" s="63">
        <f>FLOOR(D2395*F2395,0.01)</f>
        <v>500</v>
      </c>
      <c r="H2395" s="121">
        <f>SUM(G2394+G2395)</f>
        <v>1165</v>
      </c>
    </row>
    <row r="2396" spans="1:8" ht="17.25">
      <c r="A2396" s="1"/>
      <c r="B2396" s="1564" t="s">
        <v>2185</v>
      </c>
      <c r="C2396" s="55" t="s">
        <v>1533</v>
      </c>
      <c r="D2396" s="41">
        <v>4.2</v>
      </c>
      <c r="E2396" s="55" t="s">
        <v>2920</v>
      </c>
      <c r="F2396" s="109">
        <f>'update Rate'!O16/1000</f>
        <v>13.030999999999999</v>
      </c>
      <c r="G2396" s="109">
        <f>FLOOR(D2396*F2396,0.01)</f>
        <v>54.730000000000004</v>
      </c>
      <c r="H2396" s="108"/>
    </row>
    <row r="2397" spans="1:8" ht="17.25">
      <c r="A2397" s="1"/>
      <c r="B2397" s="1563"/>
      <c r="C2397" s="56" t="s">
        <v>2468</v>
      </c>
      <c r="D2397" s="49">
        <v>3.0000000000000001E-3</v>
      </c>
      <c r="E2397" s="56" t="s">
        <v>2378</v>
      </c>
      <c r="F2397" s="63">
        <f>'update Rate'!O9</f>
        <v>3389.76</v>
      </c>
      <c r="G2397" s="63">
        <f>FLOOR(D2397*F2397,0.01)</f>
        <v>10.16</v>
      </c>
      <c r="H2397" s="123">
        <f>SUM(G2396:G2397)</f>
        <v>64.89</v>
      </c>
    </row>
    <row r="2398" spans="1:8" ht="16.5">
      <c r="A2398" s="1"/>
      <c r="B2398" s="1"/>
      <c r="C2398" s="1"/>
      <c r="D2398" s="1"/>
      <c r="E2398" s="1"/>
      <c r="F2398" s="40" t="s">
        <v>1590</v>
      </c>
      <c r="G2398" s="102"/>
      <c r="H2398" s="63">
        <f>SUM(H2397,H2395)</f>
        <v>1229.8900000000001</v>
      </c>
    </row>
    <row r="2399" spans="1:8" ht="16.5">
      <c r="A2399" s="1"/>
      <c r="B2399" s="1" t="s">
        <v>1592</v>
      </c>
      <c r="C2399" s="1"/>
      <c r="D2399" s="1"/>
      <c r="E2399" s="1"/>
      <c r="F2399" s="40" t="s">
        <v>1571</v>
      </c>
      <c r="G2399" s="102"/>
      <c r="H2399" s="99">
        <f>FLOOR(H2398*0.15,0.01)</f>
        <v>184.48</v>
      </c>
    </row>
    <row r="2400" spans="1:8" ht="16.5">
      <c r="B2400" s="140">
        <f>+H2400</f>
        <v>1414.3700000000001</v>
      </c>
      <c r="C2400" s="27" t="s">
        <v>4340</v>
      </c>
      <c r="D2400" s="99">
        <f>INT(B2400/B2401*100)/100</f>
        <v>141.43</v>
      </c>
      <c r="E2400" s="1" t="s">
        <v>3198</v>
      </c>
      <c r="F2400" s="40" t="s">
        <v>1593</v>
      </c>
      <c r="G2400" s="102"/>
      <c r="H2400" s="99">
        <f>SUM(H2398:H2399)</f>
        <v>1414.3700000000001</v>
      </c>
    </row>
    <row r="2401" spans="1:8" ht="15">
      <c r="A2401" s="1"/>
      <c r="B2401" s="117">
        <v>10</v>
      </c>
      <c r="C2401" s="1"/>
      <c r="D2401" s="1"/>
      <c r="E2401" s="1"/>
      <c r="F2401" s="1"/>
      <c r="G2401" s="1"/>
      <c r="H2401" s="1"/>
    </row>
    <row r="2402" spans="1:8" ht="15">
      <c r="A2402" s="1"/>
      <c r="B2402" s="117"/>
      <c r="C2402" s="1"/>
      <c r="D2402" s="1"/>
      <c r="E2402" s="1"/>
      <c r="F2402" s="1"/>
      <c r="G2402" s="1"/>
      <c r="H2402" s="1"/>
    </row>
    <row r="2403" spans="1:8" ht="15">
      <c r="A2403" s="1"/>
      <c r="B2403" s="117"/>
      <c r="C2403" s="1"/>
      <c r="D2403" s="1"/>
      <c r="E2403" s="1"/>
      <c r="F2403" s="1"/>
      <c r="G2403" s="1"/>
      <c r="H2403" s="1"/>
    </row>
    <row r="2404" spans="1:8" ht="15">
      <c r="A2404" s="1"/>
      <c r="B2404" s="117"/>
      <c r="C2404" s="1"/>
      <c r="D2404" s="1"/>
      <c r="E2404" s="1"/>
      <c r="F2404" s="1"/>
      <c r="G2404" s="1"/>
      <c r="H2404" s="1"/>
    </row>
    <row r="2405" spans="1:8" ht="15">
      <c r="A2405" s="31"/>
      <c r="B2405" s="1"/>
      <c r="C2405" s="1"/>
      <c r="D2405" s="1"/>
      <c r="E2405" s="1"/>
      <c r="F2405" s="1"/>
      <c r="G2405" s="1"/>
      <c r="H2405" s="1"/>
    </row>
    <row r="2406" spans="1:8" ht="19.5">
      <c r="A2406" s="262">
        <f>+A2391+1</f>
        <v>138</v>
      </c>
      <c r="B2406" s="1588" t="s">
        <v>402</v>
      </c>
      <c r="C2406" s="1567"/>
      <c r="D2406" s="1567"/>
      <c r="E2406" s="1567"/>
      <c r="F2406" s="1567"/>
      <c r="G2406" s="1567"/>
      <c r="H2406" s="1567"/>
    </row>
    <row r="2407" spans="1:8" ht="15">
      <c r="A2407" s="683" t="s">
        <v>4055</v>
      </c>
      <c r="B2407" s="1601" t="s">
        <v>17</v>
      </c>
      <c r="C2407" s="1568"/>
      <c r="D2407" s="1568"/>
      <c r="E2407" s="1568"/>
      <c r="F2407" s="1568"/>
      <c r="G2407" s="1568"/>
      <c r="H2407" s="1568"/>
    </row>
    <row r="2408" spans="1:8" ht="31.5">
      <c r="A2408" s="1"/>
      <c r="B2408" s="68" t="s">
        <v>3156</v>
      </c>
      <c r="C2408" s="68" t="s">
        <v>3157</v>
      </c>
      <c r="D2408" s="68" t="s">
        <v>3158</v>
      </c>
      <c r="E2408" s="68" t="s">
        <v>3159</v>
      </c>
      <c r="F2408" s="68" t="s">
        <v>3160</v>
      </c>
      <c r="G2408" s="68" t="s">
        <v>3161</v>
      </c>
      <c r="H2408" s="68" t="s">
        <v>1586</v>
      </c>
    </row>
    <row r="2409" spans="1:8" ht="17.25">
      <c r="A2409" s="1"/>
      <c r="B2409" s="1562" t="s">
        <v>1587</v>
      </c>
      <c r="C2409" s="58" t="s">
        <v>558</v>
      </c>
      <c r="D2409" s="41">
        <v>6.5</v>
      </c>
      <c r="E2409" s="55" t="s">
        <v>1589</v>
      </c>
      <c r="F2409" s="107">
        <f>'update Rate'!O6</f>
        <v>1330</v>
      </c>
      <c r="G2409" s="107">
        <f>FLOOR(D2409*F2409,0.01)</f>
        <v>8645</v>
      </c>
      <c r="H2409" s="108"/>
    </row>
    <row r="2410" spans="1:8" ht="15.75">
      <c r="A2410" s="1"/>
      <c r="B2410" s="1563"/>
      <c r="C2410" s="56"/>
      <c r="D2410" s="63"/>
      <c r="E2410" s="56"/>
      <c r="F2410" s="109"/>
      <c r="G2410" s="63"/>
      <c r="H2410" s="121">
        <f>SUM(G2409+G2410)</f>
        <v>8645</v>
      </c>
    </row>
    <row r="2411" spans="1:8" ht="16.5">
      <c r="A2411" s="1"/>
      <c r="B2411" s="1564" t="s">
        <v>2185</v>
      </c>
      <c r="C2411" s="1564" t="s">
        <v>161</v>
      </c>
      <c r="D2411" s="108"/>
      <c r="E2411" s="1564" t="s">
        <v>2378</v>
      </c>
      <c r="F2411" s="8"/>
      <c r="G2411" s="41"/>
      <c r="H2411" s="84"/>
    </row>
    <row r="2412" spans="1:8" ht="15">
      <c r="A2412" s="1"/>
      <c r="B2412" s="1566"/>
      <c r="C2412" s="1566"/>
      <c r="D2412" s="123">
        <v>11</v>
      </c>
      <c r="E2412" s="1566"/>
      <c r="F2412" s="123">
        <f>'update Rate'!$O$8</f>
        <v>1765.5</v>
      </c>
      <c r="G2412" s="63">
        <f>FLOOR(D2412*F2412,0.01)</f>
        <v>19420.5</v>
      </c>
      <c r="H2412" s="123">
        <f>SUM(G2412)</f>
        <v>19420.5</v>
      </c>
    </row>
    <row r="2413" spans="1:8" ht="15.75">
      <c r="A2413" s="1"/>
      <c r="B2413" s="1"/>
      <c r="C2413" s="1"/>
      <c r="D2413" s="1"/>
      <c r="E2413" s="1"/>
      <c r="F2413" s="40"/>
      <c r="G2413" s="40"/>
      <c r="H2413" s="63">
        <f>SUM(H2412,H2410)</f>
        <v>28065.5</v>
      </c>
    </row>
    <row r="2414" spans="1:8" ht="15.75">
      <c r="A2414" s="1"/>
      <c r="B2414" s="1" t="s">
        <v>3440</v>
      </c>
      <c r="C2414" s="1"/>
      <c r="D2414" s="1"/>
      <c r="E2414" s="1"/>
      <c r="F2414" s="40" t="s">
        <v>1571</v>
      </c>
      <c r="G2414" s="40"/>
      <c r="H2414" s="99">
        <f>FLOOR(H2413*0.15,0.01)</f>
        <v>4209.82</v>
      </c>
    </row>
    <row r="2415" spans="1:8" ht="15.75">
      <c r="B2415" s="140">
        <f>+H2415</f>
        <v>32275.32</v>
      </c>
      <c r="C2415" s="27" t="s">
        <v>4340</v>
      </c>
      <c r="D2415" s="99">
        <f>INT(B2415/B2416*100)/100</f>
        <v>3227.53</v>
      </c>
      <c r="E2415" s="1" t="s">
        <v>3198</v>
      </c>
      <c r="F2415" s="40" t="s">
        <v>1593</v>
      </c>
      <c r="G2415" s="40"/>
      <c r="H2415" s="99">
        <f>SUM(H2413:H2414)</f>
        <v>32275.32</v>
      </c>
    </row>
    <row r="2416" spans="1:8" ht="15">
      <c r="A2416" s="27"/>
      <c r="B2416" s="117">
        <v>10</v>
      </c>
      <c r="C2416" s="1"/>
      <c r="D2416" s="1"/>
      <c r="E2416" s="1"/>
      <c r="F2416" s="1"/>
      <c r="G2416" s="1"/>
      <c r="H2416" s="19"/>
    </row>
    <row r="2417" spans="1:8" ht="15">
      <c r="A2417" s="27"/>
      <c r="B2417" s="117"/>
      <c r="C2417" s="1"/>
      <c r="D2417" s="1"/>
      <c r="E2417" s="1"/>
      <c r="F2417" s="1"/>
      <c r="G2417" s="1"/>
      <c r="H2417" s="19"/>
    </row>
    <row r="2418" spans="1:8" ht="15">
      <c r="A2418" s="27"/>
      <c r="B2418" s="117"/>
      <c r="C2418" s="1"/>
      <c r="D2418" s="1"/>
      <c r="E2418" s="1"/>
      <c r="F2418" s="1"/>
      <c r="G2418" s="1"/>
      <c r="H2418" s="19"/>
    </row>
    <row r="2419" spans="1:8" ht="19.5">
      <c r="A2419" s="262">
        <f>+A2406+1</f>
        <v>139</v>
      </c>
      <c r="B2419" s="1588" t="s">
        <v>2095</v>
      </c>
      <c r="C2419" s="1567"/>
      <c r="D2419" s="1567"/>
      <c r="E2419" s="1567"/>
      <c r="F2419" s="1567"/>
      <c r="G2419" s="1567"/>
      <c r="H2419" s="1567"/>
    </row>
    <row r="2420" spans="1:8" ht="15">
      <c r="A2420" s="683" t="s">
        <v>4055</v>
      </c>
      <c r="B2420" s="1601" t="s">
        <v>17</v>
      </c>
      <c r="C2420" s="1568"/>
      <c r="D2420" s="1568"/>
      <c r="E2420" s="1568"/>
      <c r="F2420" s="1568"/>
      <c r="G2420" s="1568"/>
      <c r="H2420" s="1568"/>
    </row>
    <row r="2421" spans="1:8" ht="31.5">
      <c r="A2421" s="1"/>
      <c r="B2421" s="68" t="s">
        <v>3156</v>
      </c>
      <c r="C2421" s="68" t="s">
        <v>3157</v>
      </c>
      <c r="D2421" s="68" t="s">
        <v>3158</v>
      </c>
      <c r="E2421" s="68" t="s">
        <v>3159</v>
      </c>
      <c r="F2421" s="68" t="s">
        <v>3160</v>
      </c>
      <c r="G2421" s="68" t="s">
        <v>3161</v>
      </c>
      <c r="H2421" s="68" t="s">
        <v>1586</v>
      </c>
    </row>
    <row r="2422" spans="1:8" ht="15.75">
      <c r="A2422" s="1"/>
      <c r="B2422" s="1562" t="s">
        <v>1587</v>
      </c>
      <c r="C2422" s="58" t="s">
        <v>558</v>
      </c>
      <c r="D2422" s="8"/>
      <c r="E2422" s="76" t="s">
        <v>1589</v>
      </c>
      <c r="F2422" s="8"/>
      <c r="G2422" s="85"/>
      <c r="H2422" s="84"/>
    </row>
    <row r="2423" spans="1:8" ht="15">
      <c r="A2423" s="1"/>
      <c r="B2423" s="1563"/>
      <c r="C2423" s="187"/>
      <c r="D2423" s="123">
        <v>10</v>
      </c>
      <c r="E2423" s="187"/>
      <c r="F2423" s="122">
        <f>'update Rate'!O6</f>
        <v>1330</v>
      </c>
      <c r="G2423" s="150">
        <f>FLOOR(D2423*F2423,0.01)</f>
        <v>13300</v>
      </c>
      <c r="H2423" s="121">
        <f>SUM(G2422+G2423)</f>
        <v>13300</v>
      </c>
    </row>
    <row r="2424" spans="1:8" ht="15">
      <c r="A2424" s="1"/>
      <c r="B2424" s="1564" t="s">
        <v>2185</v>
      </c>
      <c r="C2424" s="1564" t="s">
        <v>1474</v>
      </c>
      <c r="D2424" s="725"/>
      <c r="E2424" s="1564" t="s">
        <v>2378</v>
      </c>
      <c r="F2424" s="109"/>
      <c r="G2424" s="151"/>
      <c r="H2424" s="84"/>
    </row>
    <row r="2425" spans="1:8" ht="15">
      <c r="A2425" s="1"/>
      <c r="B2425" s="1566"/>
      <c r="C2425" s="1566"/>
      <c r="D2425" s="123">
        <v>11</v>
      </c>
      <c r="E2425" s="1566"/>
      <c r="F2425" s="150">
        <f>'update Rate'!O15</f>
        <v>2625</v>
      </c>
      <c r="G2425" s="150">
        <f>FLOOR(D2425*F2425,0.01)</f>
        <v>28875</v>
      </c>
      <c r="H2425" s="123">
        <f>SUM(G2424:G2425)</f>
        <v>28875</v>
      </c>
    </row>
    <row r="2426" spans="1:8" ht="16.5">
      <c r="A2426" s="1"/>
      <c r="B2426" s="1"/>
      <c r="C2426" s="1"/>
      <c r="D2426" s="1"/>
      <c r="E2426" s="1"/>
      <c r="F2426" s="40" t="s">
        <v>1590</v>
      </c>
      <c r="G2426" s="102"/>
      <c r="H2426" s="63">
        <f>SUM(H2423:H2425)</f>
        <v>42175</v>
      </c>
    </row>
    <row r="2427" spans="1:8" ht="16.5">
      <c r="A2427" s="1"/>
      <c r="B2427" s="1" t="s">
        <v>3440</v>
      </c>
      <c r="C2427" s="1"/>
      <c r="D2427" s="1"/>
      <c r="E2427" s="1"/>
      <c r="F2427" s="40" t="s">
        <v>1571</v>
      </c>
      <c r="G2427" s="102"/>
      <c r="H2427" s="99">
        <f>FLOOR(H2426*0.15,0.01)</f>
        <v>6326.25</v>
      </c>
    </row>
    <row r="2428" spans="1:8" ht="16.5">
      <c r="B2428" s="140">
        <f>+H2428</f>
        <v>48501.25</v>
      </c>
      <c r="C2428" s="27" t="s">
        <v>4340</v>
      </c>
      <c r="D2428" s="99">
        <f>INT(B2428/B2429*100)/100</f>
        <v>4850.12</v>
      </c>
      <c r="E2428" s="1" t="s">
        <v>3198</v>
      </c>
      <c r="F2428" s="40" t="s">
        <v>1593</v>
      </c>
      <c r="G2428" s="102"/>
      <c r="H2428" s="99">
        <f>SUM(H2426:H2427)</f>
        <v>48501.25</v>
      </c>
    </row>
    <row r="2429" spans="1:8" ht="15">
      <c r="A2429" s="1"/>
      <c r="B2429" s="117">
        <v>10</v>
      </c>
      <c r="C2429" s="1"/>
      <c r="D2429" s="1"/>
      <c r="E2429" s="1"/>
      <c r="F2429" s="1"/>
      <c r="G2429" s="1"/>
      <c r="H2429" s="1"/>
    </row>
    <row r="2430" spans="1:8" ht="15">
      <c r="A2430" s="1"/>
      <c r="B2430" s="117"/>
      <c r="C2430" s="1"/>
      <c r="D2430" s="1"/>
      <c r="E2430" s="1"/>
      <c r="F2430" s="1"/>
      <c r="G2430" s="1"/>
      <c r="H2430" s="1"/>
    </row>
    <row r="2431" spans="1:8" ht="15">
      <c r="A2431" s="1"/>
      <c r="B2431" s="117"/>
      <c r="C2431" s="1"/>
      <c r="D2431" s="1"/>
      <c r="E2431" s="1"/>
      <c r="F2431" s="1"/>
      <c r="G2431" s="1"/>
      <c r="H2431" s="1"/>
    </row>
    <row r="2432" spans="1:8" ht="15">
      <c r="A2432" s="1"/>
      <c r="B2432" s="1"/>
      <c r="C2432" s="1"/>
      <c r="D2432" s="1"/>
      <c r="E2432" s="1"/>
      <c r="F2432" s="1"/>
      <c r="G2432" s="1"/>
      <c r="H2432" s="1"/>
    </row>
    <row r="2433" spans="1:8" ht="42" customHeight="1">
      <c r="A2433" s="262">
        <f>+A2419+1</f>
        <v>140</v>
      </c>
      <c r="B2433" s="1588" t="s">
        <v>2350</v>
      </c>
      <c r="C2433" s="1567"/>
      <c r="D2433" s="1567"/>
      <c r="E2433" s="1567"/>
      <c r="F2433" s="1567"/>
      <c r="G2433" s="1567"/>
      <c r="H2433" s="1567"/>
    </row>
    <row r="2434" spans="1:8" ht="15">
      <c r="A2434" s="683" t="s">
        <v>4056</v>
      </c>
      <c r="B2434" s="1601" t="s">
        <v>1479</v>
      </c>
      <c r="C2434" s="1568"/>
      <c r="D2434" s="1568"/>
      <c r="E2434" s="1568"/>
      <c r="F2434" s="1568"/>
      <c r="G2434" s="1568"/>
      <c r="H2434" s="1568"/>
    </row>
    <row r="2435" spans="1:8" ht="31.5">
      <c r="A2435" s="1"/>
      <c r="B2435" s="68" t="s">
        <v>3156</v>
      </c>
      <c r="C2435" s="68" t="s">
        <v>3157</v>
      </c>
      <c r="D2435" s="68" t="s">
        <v>3158</v>
      </c>
      <c r="E2435" s="68" t="s">
        <v>3159</v>
      </c>
      <c r="F2435" s="68" t="s">
        <v>3160</v>
      </c>
      <c r="G2435" s="68" t="s">
        <v>3161</v>
      </c>
      <c r="H2435" s="68" t="s">
        <v>1586</v>
      </c>
    </row>
    <row r="2436" spans="1:8" ht="15.75">
      <c r="A2436" s="1"/>
      <c r="B2436" s="1562" t="s">
        <v>1587</v>
      </c>
      <c r="C2436" s="58" t="s">
        <v>558</v>
      </c>
      <c r="D2436" s="84">
        <v>1</v>
      </c>
      <c r="E2436" s="55" t="s">
        <v>1589</v>
      </c>
      <c r="F2436" s="107">
        <f>'update Rate'!O6</f>
        <v>1330</v>
      </c>
      <c r="G2436" s="107">
        <f>FLOOR(D2436*F2436,0.01)</f>
        <v>1330</v>
      </c>
      <c r="H2436" s="108"/>
    </row>
    <row r="2437" spans="1:8" ht="15.75">
      <c r="A2437" s="1"/>
      <c r="B2437" s="1563"/>
      <c r="C2437" s="78" t="s">
        <v>1530</v>
      </c>
      <c r="D2437" s="87">
        <v>1</v>
      </c>
      <c r="E2437" s="56" t="s">
        <v>1589</v>
      </c>
      <c r="F2437" s="63">
        <f>'update Rate'!O5</f>
        <v>1000</v>
      </c>
      <c r="G2437" s="63">
        <f>FLOOR(D2437*F2437,0.01)</f>
        <v>1000</v>
      </c>
      <c r="H2437" s="121">
        <f>SUM(G2436+G2437)</f>
        <v>2330</v>
      </c>
    </row>
    <row r="2438" spans="1:8" ht="15">
      <c r="A2438" s="1"/>
      <c r="B2438" s="1564" t="s">
        <v>2185</v>
      </c>
      <c r="C2438" s="1564" t="s">
        <v>1533</v>
      </c>
      <c r="D2438" s="8"/>
      <c r="E2438" s="1564" t="s">
        <v>750</v>
      </c>
      <c r="F2438" s="109"/>
      <c r="G2438" s="18"/>
      <c r="H2438" s="26"/>
    </row>
    <row r="2439" spans="1:8" ht="15">
      <c r="A2439" s="1"/>
      <c r="B2439" s="1566"/>
      <c r="C2439" s="1566"/>
      <c r="D2439" s="243">
        <v>5.3199999999999997E-2</v>
      </c>
      <c r="E2439" s="1566"/>
      <c r="F2439" s="63">
        <f>'update Rate'!O16</f>
        <v>13030.999999999998</v>
      </c>
      <c r="G2439" s="63">
        <f>FLOOR(D2439*F2439,0.01)</f>
        <v>693.24</v>
      </c>
      <c r="H2439" s="123">
        <f>SUM(G2438:G2439)</f>
        <v>693.24</v>
      </c>
    </row>
    <row r="2440" spans="1:8" ht="16.5">
      <c r="A2440" s="1"/>
      <c r="B2440" s="1"/>
      <c r="C2440" s="1"/>
      <c r="D2440" s="1"/>
      <c r="E2440" s="1"/>
      <c r="F2440" s="40" t="s">
        <v>1590</v>
      </c>
      <c r="G2440" s="102"/>
      <c r="H2440" s="63">
        <f>SUM(H2439,H2437)</f>
        <v>3023.24</v>
      </c>
    </row>
    <row r="2441" spans="1:8" ht="16.5">
      <c r="A2441" s="1"/>
      <c r="B2441" s="1" t="s">
        <v>1592</v>
      </c>
      <c r="C2441" s="1"/>
      <c r="D2441" s="1"/>
      <c r="E2441" s="1"/>
      <c r="F2441" s="40" t="s">
        <v>1571</v>
      </c>
      <c r="G2441" s="102"/>
      <c r="H2441" s="99">
        <f>FLOOR(H2440*0.15,0.01)</f>
        <v>453.48</v>
      </c>
    </row>
    <row r="2442" spans="1:8" ht="16.5">
      <c r="B2442" s="140">
        <f>+H2442</f>
        <v>3476.72</v>
      </c>
      <c r="C2442" s="27" t="s">
        <v>4340</v>
      </c>
      <c r="D2442" s="99">
        <f>INT(B2442/B2443*100)/100</f>
        <v>347.67</v>
      </c>
      <c r="E2442" s="1" t="s">
        <v>3198</v>
      </c>
      <c r="F2442" s="40" t="s">
        <v>1593</v>
      </c>
      <c r="G2442" s="102"/>
      <c r="H2442" s="99">
        <f>SUM(H2440:H2441)</f>
        <v>3476.72</v>
      </c>
    </row>
    <row r="2443" spans="1:8" ht="15">
      <c r="A2443" s="1"/>
      <c r="B2443" s="117">
        <v>10</v>
      </c>
      <c r="C2443" s="1"/>
      <c r="D2443" s="1"/>
      <c r="E2443" s="1"/>
      <c r="F2443" s="1"/>
      <c r="G2443" s="1"/>
      <c r="H2443" s="1"/>
    </row>
    <row r="2444" spans="1:8" ht="15">
      <c r="A2444" s="1"/>
      <c r="B2444" s="117"/>
      <c r="C2444" s="1"/>
      <c r="D2444" s="1"/>
      <c r="E2444" s="1"/>
      <c r="F2444" s="1"/>
      <c r="G2444" s="1"/>
      <c r="H2444" s="1"/>
    </row>
    <row r="2445" spans="1:8" ht="42.75" customHeight="1">
      <c r="A2445" s="31"/>
      <c r="B2445" s="1567" t="s">
        <v>1487</v>
      </c>
      <c r="C2445" s="1567"/>
      <c r="D2445" s="1567"/>
      <c r="E2445" s="1567"/>
      <c r="F2445" s="1567"/>
      <c r="G2445" s="1567"/>
      <c r="H2445" s="1567"/>
    </row>
    <row r="2446" spans="1:8" ht="19.5">
      <c r="A2446" s="262">
        <f>+A2433+1</f>
        <v>141</v>
      </c>
      <c r="B2446" s="1609" t="s">
        <v>2352</v>
      </c>
      <c r="C2446" s="1584"/>
      <c r="D2446" s="1584"/>
      <c r="E2446" s="1584"/>
      <c r="F2446" s="1584"/>
      <c r="G2446" s="1584"/>
      <c r="H2446" s="1584"/>
    </row>
    <row r="2447" spans="1:8" ht="15">
      <c r="A2447" s="683" t="s">
        <v>4057</v>
      </c>
      <c r="B2447" s="1601" t="s">
        <v>1479</v>
      </c>
      <c r="C2447" s="1568"/>
      <c r="D2447" s="1568"/>
      <c r="E2447" s="1568"/>
      <c r="F2447" s="1568"/>
      <c r="G2447" s="1568"/>
      <c r="H2447" s="1568"/>
    </row>
    <row r="2448" spans="1:8" ht="31.5">
      <c r="A2448" s="1"/>
      <c r="B2448" s="68" t="s">
        <v>3156</v>
      </c>
      <c r="C2448" s="68" t="s">
        <v>3157</v>
      </c>
      <c r="D2448" s="68" t="s">
        <v>3158</v>
      </c>
      <c r="E2448" s="68" t="s">
        <v>3159</v>
      </c>
      <c r="F2448" s="68" t="s">
        <v>3160</v>
      </c>
      <c r="G2448" s="68" t="s">
        <v>3161</v>
      </c>
      <c r="H2448" s="68" t="s">
        <v>1586</v>
      </c>
    </row>
    <row r="2449" spans="1:8" ht="17.25">
      <c r="A2449" s="1"/>
      <c r="B2449" s="1562" t="s">
        <v>1587</v>
      </c>
      <c r="C2449" s="58" t="s">
        <v>558</v>
      </c>
      <c r="D2449" s="41">
        <v>6.5</v>
      </c>
      <c r="E2449" s="55" t="s">
        <v>1589</v>
      </c>
      <c r="F2449" s="107">
        <f>'update Rate'!O6</f>
        <v>1330</v>
      </c>
      <c r="G2449" s="107">
        <f>FLOOR(D2449*F2449,0.01)</f>
        <v>8645</v>
      </c>
      <c r="H2449" s="108"/>
    </row>
    <row r="2450" spans="1:8" ht="17.25">
      <c r="A2450" s="1"/>
      <c r="B2450" s="1563"/>
      <c r="C2450" s="78" t="s">
        <v>1530</v>
      </c>
      <c r="D2450" s="43">
        <v>0.65</v>
      </c>
      <c r="E2450" s="56" t="s">
        <v>1589</v>
      </c>
      <c r="F2450" s="63">
        <f>'update Rate'!O5</f>
        <v>1000</v>
      </c>
      <c r="G2450" s="63">
        <f>FLOOR(D2450*F2450,0.01)</f>
        <v>650</v>
      </c>
      <c r="H2450" s="121">
        <f>SUM(G2449+G2450)</f>
        <v>9295</v>
      </c>
    </row>
    <row r="2451" spans="1:8" ht="17.25">
      <c r="A2451" s="1"/>
      <c r="B2451" s="1564" t="s">
        <v>2185</v>
      </c>
      <c r="C2451" s="55" t="s">
        <v>2050</v>
      </c>
      <c r="D2451" s="46">
        <v>0.42099999999999999</v>
      </c>
      <c r="E2451" s="55" t="s">
        <v>2378</v>
      </c>
      <c r="F2451" s="110">
        <f>awood</f>
        <v>215037.9</v>
      </c>
      <c r="G2451" s="109">
        <f>FLOOR(D2451*F2451,0.01)</f>
        <v>90530.95</v>
      </c>
      <c r="H2451" s="108"/>
    </row>
    <row r="2452" spans="1:8" ht="17.25">
      <c r="A2452" s="1"/>
      <c r="B2452" s="1563"/>
      <c r="C2452" s="56" t="s">
        <v>2353</v>
      </c>
      <c r="D2452" s="43">
        <v>2</v>
      </c>
      <c r="E2452" s="56" t="s">
        <v>2920</v>
      </c>
      <c r="F2452" s="63">
        <f>'update Rate'!$O$59</f>
        <v>132</v>
      </c>
      <c r="G2452" s="63">
        <f>FLOOR(D2452*F2452,0.01)</f>
        <v>264</v>
      </c>
      <c r="H2452" s="123">
        <f>SUM(G2451:G2452)</f>
        <v>90794.95</v>
      </c>
    </row>
    <row r="2453" spans="1:8" ht="16.5">
      <c r="A2453" s="1"/>
      <c r="B2453" s="1"/>
      <c r="C2453" s="1"/>
      <c r="D2453" s="1"/>
      <c r="E2453" s="1"/>
      <c r="F2453" s="40" t="s">
        <v>1590</v>
      </c>
      <c r="G2453" s="102"/>
      <c r="H2453" s="63">
        <f>SUM(H2452,H2450)</f>
        <v>100089.95</v>
      </c>
    </row>
    <row r="2454" spans="1:8" ht="16.5">
      <c r="A2454" s="1"/>
      <c r="B2454" s="1" t="s">
        <v>1592</v>
      </c>
      <c r="C2454" s="1"/>
      <c r="D2454" s="1"/>
      <c r="E2454" s="1"/>
      <c r="F2454" s="40" t="s">
        <v>1571</v>
      </c>
      <c r="G2454" s="102"/>
      <c r="H2454" s="99">
        <f>FLOOR(H2453*0.15,0.01)</f>
        <v>15013.49</v>
      </c>
    </row>
    <row r="2455" spans="1:8" ht="16.5">
      <c r="B2455" s="140">
        <f>+H2455</f>
        <v>115103.44</v>
      </c>
      <c r="C2455" s="27" t="s">
        <v>4340</v>
      </c>
      <c r="D2455" s="99">
        <f>INT(B2455/B2456*100)/100</f>
        <v>11510.34</v>
      </c>
      <c r="E2455" s="1" t="s">
        <v>3198</v>
      </c>
      <c r="F2455" s="40" t="s">
        <v>1593</v>
      </c>
      <c r="G2455" s="102"/>
      <c r="H2455" s="99">
        <f>SUM(H2453:H2454)</f>
        <v>115103.44</v>
      </c>
    </row>
    <row r="2456" spans="1:8" ht="15">
      <c r="A2456" s="1"/>
      <c r="B2456" s="117">
        <v>10</v>
      </c>
      <c r="C2456" s="1"/>
      <c r="D2456" s="1"/>
      <c r="E2456" s="1"/>
      <c r="F2456" s="1"/>
      <c r="G2456" s="1"/>
      <c r="H2456" s="1"/>
    </row>
    <row r="2457" spans="1:8" ht="15">
      <c r="A2457" s="1"/>
      <c r="B2457" s="117"/>
      <c r="C2457" s="1"/>
      <c r="D2457" s="1"/>
      <c r="E2457" s="1"/>
      <c r="F2457" s="1"/>
      <c r="G2457" s="1"/>
      <c r="H2457" s="1"/>
    </row>
    <row r="2458" spans="1:8" ht="66.75" customHeight="1">
      <c r="A2458" s="262">
        <f>A2446+1</f>
        <v>142</v>
      </c>
      <c r="B2458" s="1624" t="s">
        <v>160</v>
      </c>
      <c r="C2458" s="1625"/>
      <c r="D2458" s="1625"/>
      <c r="E2458" s="1625"/>
      <c r="F2458" s="1625"/>
      <c r="G2458" s="1625"/>
      <c r="H2458" s="1625"/>
    </row>
    <row r="2459" spans="1:8" ht="15">
      <c r="A2459" s="683" t="s">
        <v>4058</v>
      </c>
      <c r="B2459" s="1560" t="s">
        <v>1479</v>
      </c>
      <c r="C2459" s="1561"/>
      <c r="D2459" s="1561"/>
      <c r="E2459" s="1561"/>
      <c r="F2459" s="1561"/>
      <c r="G2459" s="1561"/>
      <c r="H2459" s="1561"/>
    </row>
    <row r="2460" spans="1:8" ht="31.5">
      <c r="A2460" s="1"/>
      <c r="B2460" s="68" t="s">
        <v>3156</v>
      </c>
      <c r="C2460" s="68" t="s">
        <v>3157</v>
      </c>
      <c r="D2460" s="68" t="s">
        <v>3158</v>
      </c>
      <c r="E2460" s="68" t="s">
        <v>3159</v>
      </c>
      <c r="F2460" s="68" t="s">
        <v>3160</v>
      </c>
      <c r="G2460" s="68" t="s">
        <v>3161</v>
      </c>
      <c r="H2460" s="68" t="s">
        <v>1586</v>
      </c>
    </row>
    <row r="2461" spans="1:8" ht="17.25">
      <c r="A2461" s="1"/>
      <c r="B2461" s="1562" t="s">
        <v>1587</v>
      </c>
      <c r="C2461" s="58" t="s">
        <v>558</v>
      </c>
      <c r="D2461" s="41">
        <v>1</v>
      </c>
      <c r="E2461" s="55" t="s">
        <v>1589</v>
      </c>
      <c r="F2461" s="107">
        <f>mason</f>
        <v>1330</v>
      </c>
      <c r="G2461" s="107">
        <f>FLOOR(D2461*F2461,0.01)</f>
        <v>1330</v>
      </c>
      <c r="H2461" s="1618">
        <f>G2461+G2462+G2463</f>
        <v>11330</v>
      </c>
    </row>
    <row r="2462" spans="1:8" ht="17.25">
      <c r="A2462" s="1"/>
      <c r="B2462" s="1603"/>
      <c r="C2462" s="53" t="s">
        <v>1530</v>
      </c>
      <c r="D2462" s="42">
        <v>3</v>
      </c>
      <c r="E2462" s="53" t="s">
        <v>1589</v>
      </c>
      <c r="F2462" s="109">
        <f>'update Rate'!O5</f>
        <v>1000</v>
      </c>
      <c r="G2462" s="109">
        <f>FLOOR(D2462*F2462,0.01)</f>
        <v>3000</v>
      </c>
      <c r="H2462" s="1623"/>
    </row>
    <row r="2463" spans="1:8" ht="19.5">
      <c r="A2463" s="1"/>
      <c r="B2463" s="1563"/>
      <c r="C2463" s="56" t="s">
        <v>3813</v>
      </c>
      <c r="D2463" s="43">
        <v>7</v>
      </c>
      <c r="E2463" s="56" t="s">
        <v>1589</v>
      </c>
      <c r="F2463" s="63">
        <f>'update Rate'!O5</f>
        <v>1000</v>
      </c>
      <c r="G2463" s="63">
        <f>FLOOR(D2463*F2463,0.01)</f>
        <v>7000</v>
      </c>
      <c r="H2463" s="1619"/>
    </row>
    <row r="2464" spans="1:8" ht="17.25">
      <c r="A2464" s="1"/>
      <c r="B2464" s="1564" t="s">
        <v>2185</v>
      </c>
      <c r="C2464" s="55" t="s">
        <v>3633</v>
      </c>
      <c r="D2464" s="41">
        <v>11</v>
      </c>
      <c r="E2464" s="55" t="s">
        <v>2992</v>
      </c>
      <c r="F2464" s="110">
        <f>'update Rate'!O413</f>
        <v>548.76</v>
      </c>
      <c r="G2464" s="109">
        <f>FLOOR(D2464*F2464,0.01)</f>
        <v>6036.36</v>
      </c>
      <c r="H2464" s="86"/>
    </row>
    <row r="2465" spans="1:8" ht="17.25">
      <c r="A2465" s="1"/>
      <c r="B2465" s="1565"/>
      <c r="C2465" s="53" t="s">
        <v>3812</v>
      </c>
      <c r="D2465" s="654">
        <v>0.55000000000000004</v>
      </c>
      <c r="E2465" s="53" t="s">
        <v>2992</v>
      </c>
      <c r="F2465" s="109">
        <f>E2471</f>
        <v>65.32350000000001</v>
      </c>
      <c r="G2465" s="109">
        <f>F2465*D2465</f>
        <v>35.927925000000009</v>
      </c>
      <c r="H2465" s="86"/>
    </row>
    <row r="2466" spans="1:8" ht="17.25">
      <c r="A2466" s="1"/>
      <c r="B2466" s="1563"/>
      <c r="C2466" s="56" t="s">
        <v>1579</v>
      </c>
      <c r="D2466" s="43">
        <v>0.71</v>
      </c>
      <c r="E2466" s="56" t="s">
        <v>2378</v>
      </c>
      <c r="F2466" s="63">
        <f>'update Rate'!O21</f>
        <v>1306.47</v>
      </c>
      <c r="G2466" s="63">
        <f>FLOOR(D2466*F2466,0.01)</f>
        <v>927.59</v>
      </c>
      <c r="H2466" s="87">
        <f>SUM(G2464:G2466)</f>
        <v>6999.8779249999998</v>
      </c>
    </row>
    <row r="2467" spans="1:8" ht="17.25">
      <c r="A2467" s="1"/>
      <c r="B2467" s="1"/>
      <c r="C2467" s="1"/>
      <c r="D2467" s="1"/>
      <c r="E2467" s="1"/>
      <c r="F2467" s="40" t="s">
        <v>1590</v>
      </c>
      <c r="G2467" s="40"/>
      <c r="H2467" s="43">
        <f>SUM(H2461:H2466)</f>
        <v>18329.877925000001</v>
      </c>
    </row>
    <row r="2468" spans="1:8" ht="15.75">
      <c r="A2468" s="1"/>
      <c r="B2468" s="1" t="s">
        <v>1592</v>
      </c>
      <c r="C2468" s="1"/>
      <c r="D2468" s="1"/>
      <c r="E2468" s="1"/>
      <c r="F2468" s="40" t="s">
        <v>1571</v>
      </c>
      <c r="G2468" s="40"/>
      <c r="H2468" s="99">
        <f>FLOOR(H2467*0.15,0.01)</f>
        <v>2749.48</v>
      </c>
    </row>
    <row r="2469" spans="1:8" ht="17.25">
      <c r="B2469" s="140">
        <f>+H2469</f>
        <v>21079.357925</v>
      </c>
      <c r="C2469" s="27" t="s">
        <v>4340</v>
      </c>
      <c r="D2469" s="99">
        <f>INT(B2469/B2470*100)/100</f>
        <v>2107.9299999999998</v>
      </c>
      <c r="E2469" s="1" t="s">
        <v>3198</v>
      </c>
      <c r="F2469" s="40" t="s">
        <v>1593</v>
      </c>
      <c r="G2469" s="40"/>
      <c r="H2469" s="44">
        <f>SUM(H2467:H2468)</f>
        <v>21079.357925</v>
      </c>
    </row>
    <row r="2470" spans="1:8" ht="15">
      <c r="A2470" s="1"/>
      <c r="B2470" s="117">
        <v>10</v>
      </c>
      <c r="C2470" s="1"/>
      <c r="D2470" s="1"/>
      <c r="E2470" s="1"/>
      <c r="F2470" s="1"/>
      <c r="G2470" s="1"/>
      <c r="H2470" s="1"/>
    </row>
    <row r="2471" spans="1:8" ht="15">
      <c r="A2471" s="1" t="s">
        <v>3980</v>
      </c>
      <c r="B2471" s="117"/>
      <c r="C2471" s="1"/>
      <c r="D2471" s="735">
        <f>F2466</f>
        <v>1306.47</v>
      </c>
      <c r="E2471" s="735">
        <f>D2471*0.05</f>
        <v>65.32350000000001</v>
      </c>
      <c r="F2471" s="1"/>
      <c r="G2471" s="1"/>
      <c r="H2471" s="1"/>
    </row>
    <row r="2472" spans="1:8" ht="15">
      <c r="A2472" s="1"/>
      <c r="B2472" s="117"/>
      <c r="C2472" s="1"/>
      <c r="D2472" s="740"/>
      <c r="E2472" s="740"/>
      <c r="F2472" s="1"/>
      <c r="G2472" s="1"/>
      <c r="H2472" s="1"/>
    </row>
    <row r="2473" spans="1:8" ht="15">
      <c r="A2473" s="1"/>
      <c r="B2473" s="117"/>
      <c r="C2473" s="1"/>
      <c r="D2473" s="1"/>
      <c r="E2473" s="1"/>
      <c r="F2473" s="1"/>
      <c r="G2473" s="1"/>
      <c r="H2473" s="1"/>
    </row>
    <row r="2474" spans="1:8" ht="50.25" customHeight="1">
      <c r="A2474" s="262">
        <f>A2458+1</f>
        <v>143</v>
      </c>
      <c r="B2474" s="1624" t="s">
        <v>1577</v>
      </c>
      <c r="C2474" s="1625"/>
      <c r="D2474" s="1625"/>
      <c r="E2474" s="1625"/>
      <c r="F2474" s="1625"/>
      <c r="G2474" s="1625"/>
      <c r="H2474" s="1625"/>
    </row>
    <row r="2475" spans="1:8" ht="15">
      <c r="A2475" s="683" t="s">
        <v>4059</v>
      </c>
      <c r="B2475" s="1560" t="s">
        <v>1479</v>
      </c>
      <c r="C2475" s="1561"/>
      <c r="D2475" s="1561"/>
      <c r="E2475" s="1561"/>
      <c r="F2475" s="1561"/>
      <c r="G2475" s="1561"/>
      <c r="H2475" s="1561"/>
    </row>
    <row r="2476" spans="1:8" ht="31.5">
      <c r="A2476" s="1"/>
      <c r="B2476" s="68" t="s">
        <v>3156</v>
      </c>
      <c r="C2476" s="68" t="s">
        <v>3157</v>
      </c>
      <c r="D2476" s="68" t="s">
        <v>3158</v>
      </c>
      <c r="E2476" s="68" t="s">
        <v>3159</v>
      </c>
      <c r="F2476" s="68" t="s">
        <v>3160</v>
      </c>
      <c r="G2476" s="68" t="s">
        <v>3161</v>
      </c>
      <c r="H2476" s="68" t="s">
        <v>1586</v>
      </c>
    </row>
    <row r="2477" spans="1:8" ht="17.25">
      <c r="A2477" s="1"/>
      <c r="B2477" s="1562" t="s">
        <v>1587</v>
      </c>
      <c r="C2477" s="58" t="s">
        <v>558</v>
      </c>
      <c r="D2477" s="41">
        <v>1</v>
      </c>
      <c r="E2477" s="55" t="s">
        <v>1589</v>
      </c>
      <c r="F2477" s="107">
        <f>mason</f>
        <v>1330</v>
      </c>
      <c r="G2477" s="107">
        <f>FLOOR(D2477*F2477,0.01)</f>
        <v>1330</v>
      </c>
      <c r="H2477" s="1618">
        <f>G2477+G2478+G2479</f>
        <v>11330</v>
      </c>
    </row>
    <row r="2478" spans="1:8" ht="17.25">
      <c r="A2478" s="1"/>
      <c r="B2478" s="1603"/>
      <c r="C2478" s="53" t="s">
        <v>1530</v>
      </c>
      <c r="D2478" s="42">
        <v>3</v>
      </c>
      <c r="E2478" s="53" t="s">
        <v>1589</v>
      </c>
      <c r="F2478" s="109">
        <f>'update Rate'!O5</f>
        <v>1000</v>
      </c>
      <c r="G2478" s="109">
        <f>FLOOR(D2478*F2478,0.01)</f>
        <v>3000</v>
      </c>
      <c r="H2478" s="1623"/>
    </row>
    <row r="2479" spans="1:8" ht="17.25">
      <c r="A2479" s="1"/>
      <c r="B2479" s="1563"/>
      <c r="C2479" s="56" t="s">
        <v>1578</v>
      </c>
      <c r="D2479" s="43">
        <v>7</v>
      </c>
      <c r="E2479" s="56" t="s">
        <v>1589</v>
      </c>
      <c r="F2479" s="63">
        <f>'update Rate'!O5</f>
        <v>1000</v>
      </c>
      <c r="G2479" s="63">
        <f>FLOOR(D2479*F2479,0.01)</f>
        <v>7000</v>
      </c>
      <c r="H2479" s="1619"/>
    </row>
    <row r="2480" spans="1:8" ht="17.25">
      <c r="A2480" s="1"/>
      <c r="B2480" s="1564" t="s">
        <v>2185</v>
      </c>
      <c r="C2480" s="55" t="s">
        <v>3633</v>
      </c>
      <c r="D2480" s="41">
        <v>11</v>
      </c>
      <c r="E2480" s="55" t="s">
        <v>2992</v>
      </c>
      <c r="F2480" s="110">
        <f>'update Rate'!O431</f>
        <v>570.28</v>
      </c>
      <c r="G2480" s="109">
        <f>FLOOR(D2480*F2480,0.01)</f>
        <v>6273.08</v>
      </c>
      <c r="H2480" s="86"/>
    </row>
    <row r="2481" spans="1:8" ht="17.25">
      <c r="A2481" s="1"/>
      <c r="B2481" s="1565"/>
      <c r="C2481" s="53" t="s">
        <v>3814</v>
      </c>
      <c r="D2481" s="654">
        <v>0.55000000000000004</v>
      </c>
      <c r="E2481" s="53" t="s">
        <v>2992</v>
      </c>
      <c r="F2481" s="109">
        <f>E2487</f>
        <v>78.388199999999998</v>
      </c>
      <c r="G2481" s="109">
        <f>F2481*D2481</f>
        <v>43.113510000000005</v>
      </c>
      <c r="H2481" s="86"/>
    </row>
    <row r="2482" spans="1:8" ht="17.25">
      <c r="A2482" s="1"/>
      <c r="B2482" s="1563"/>
      <c r="C2482" s="56" t="s">
        <v>1579</v>
      </c>
      <c r="D2482" s="43">
        <v>0.71</v>
      </c>
      <c r="E2482" s="56" t="s">
        <v>2378</v>
      </c>
      <c r="F2482" s="63">
        <f>'update Rate'!O21</f>
        <v>1306.47</v>
      </c>
      <c r="G2482" s="63">
        <f>FLOOR(D2482*F2482,0.01)</f>
        <v>927.59</v>
      </c>
      <c r="H2482" s="87">
        <f>SUM(G2480:G2482)</f>
        <v>7243.7835100000002</v>
      </c>
    </row>
    <row r="2483" spans="1:8" ht="17.25">
      <c r="A2483" s="1"/>
      <c r="B2483" s="1"/>
      <c r="C2483" s="1"/>
      <c r="D2483" s="1"/>
      <c r="E2483" s="1"/>
      <c r="F2483" s="40" t="s">
        <v>1590</v>
      </c>
      <c r="G2483" s="40"/>
      <c r="H2483" s="43">
        <f>SUM(H2477:H2482)</f>
        <v>18573.783510000001</v>
      </c>
    </row>
    <row r="2484" spans="1:8" ht="15.75">
      <c r="A2484" s="1"/>
      <c r="B2484" s="1" t="s">
        <v>1592</v>
      </c>
      <c r="C2484" s="1"/>
      <c r="D2484" s="1"/>
      <c r="E2484" s="1"/>
      <c r="F2484" s="40" t="s">
        <v>1571</v>
      </c>
      <c r="G2484" s="40"/>
      <c r="H2484" s="99">
        <f>FLOOR(H2483*0.15,0.01)</f>
        <v>2786.06</v>
      </c>
    </row>
    <row r="2485" spans="1:8" ht="17.25">
      <c r="B2485" s="140">
        <f>+H2485</f>
        <v>21359.843510000002</v>
      </c>
      <c r="C2485" s="27" t="s">
        <v>4340</v>
      </c>
      <c r="D2485" s="99">
        <f>INT(B2485/B2486*100)/100</f>
        <v>2135.98</v>
      </c>
      <c r="E2485" s="1" t="s">
        <v>3198</v>
      </c>
      <c r="F2485" s="40" t="s">
        <v>1593</v>
      </c>
      <c r="G2485" s="40"/>
      <c r="H2485" s="44">
        <f>SUM(H2483:H2484)</f>
        <v>21359.843510000002</v>
      </c>
    </row>
    <row r="2486" spans="1:8" ht="15">
      <c r="A2486" s="1"/>
      <c r="B2486" s="117">
        <v>10</v>
      </c>
      <c r="C2486" s="1"/>
      <c r="D2486" s="1"/>
      <c r="E2486" s="1"/>
      <c r="F2486" s="1"/>
      <c r="G2486" s="1"/>
      <c r="H2486" s="1"/>
    </row>
    <row r="2487" spans="1:8" ht="15">
      <c r="A2487" s="1" t="s">
        <v>3981</v>
      </c>
      <c r="B2487" s="117"/>
      <c r="C2487" s="1"/>
      <c r="D2487" s="745">
        <f>F2482</f>
        <v>1306.47</v>
      </c>
      <c r="E2487" s="745">
        <f>D2487*0.06</f>
        <v>78.388199999999998</v>
      </c>
      <c r="F2487" s="1"/>
      <c r="G2487" s="1"/>
      <c r="H2487" s="1"/>
    </row>
    <row r="2488" spans="1:8" ht="15">
      <c r="A2488" s="1"/>
      <c r="B2488" s="117"/>
      <c r="C2488" s="1"/>
      <c r="D2488" s="741"/>
      <c r="E2488" s="741"/>
      <c r="F2488" s="1"/>
      <c r="G2488" s="1"/>
      <c r="H2488" s="1"/>
    </row>
    <row r="2489" spans="1:8" ht="15">
      <c r="A2489" s="1"/>
      <c r="B2489" s="117"/>
      <c r="C2489" s="1"/>
      <c r="D2489" s="741"/>
      <c r="E2489" s="741"/>
      <c r="F2489" s="1"/>
      <c r="G2489" s="1"/>
      <c r="H2489" s="1"/>
    </row>
    <row r="2490" spans="1:8" ht="15">
      <c r="A2490" s="1"/>
      <c r="B2490" s="117"/>
      <c r="C2490" s="1"/>
      <c r="D2490" s="1"/>
      <c r="E2490" s="1"/>
      <c r="F2490" s="1"/>
      <c r="G2490" s="1"/>
      <c r="H2490" s="1"/>
    </row>
    <row r="2491" spans="1:8" ht="19.5">
      <c r="A2491" s="262">
        <f>+A2474+1</f>
        <v>144</v>
      </c>
      <c r="B2491" s="1588" t="s">
        <v>3141</v>
      </c>
      <c r="C2491" s="1567"/>
      <c r="D2491" s="1567"/>
      <c r="E2491" s="1567"/>
      <c r="F2491" s="1567"/>
      <c r="G2491" s="1567"/>
      <c r="H2491" s="1567"/>
    </row>
    <row r="2492" spans="1:8" ht="15">
      <c r="A2492" s="683" t="s">
        <v>4060</v>
      </c>
      <c r="B2492" s="1601" t="s">
        <v>1479</v>
      </c>
      <c r="C2492" s="1568"/>
      <c r="D2492" s="1568"/>
      <c r="E2492" s="1568"/>
      <c r="F2492" s="1568"/>
      <c r="G2492" s="1568"/>
      <c r="H2492" s="1568"/>
    </row>
    <row r="2493" spans="1:8" ht="31.5">
      <c r="A2493" s="1"/>
      <c r="B2493" s="68" t="s">
        <v>3156</v>
      </c>
      <c r="C2493" s="68" t="s">
        <v>3157</v>
      </c>
      <c r="D2493" s="68" t="s">
        <v>3158</v>
      </c>
      <c r="E2493" s="68" t="s">
        <v>3159</v>
      </c>
      <c r="F2493" s="68" t="s">
        <v>3160</v>
      </c>
      <c r="G2493" s="68" t="s">
        <v>3161</v>
      </c>
      <c r="H2493" s="68" t="s">
        <v>1586</v>
      </c>
    </row>
    <row r="2494" spans="1:8" ht="17.25">
      <c r="A2494" s="1"/>
      <c r="B2494" s="1562" t="s">
        <v>1587</v>
      </c>
      <c r="C2494" s="58" t="s">
        <v>558</v>
      </c>
      <c r="D2494" s="41">
        <v>1</v>
      </c>
      <c r="E2494" s="55" t="s">
        <v>1589</v>
      </c>
      <c r="F2494" s="107">
        <f>'update Rate'!O6</f>
        <v>1330</v>
      </c>
      <c r="G2494" s="107">
        <f>FLOOR(D2494*F2494,0.01)</f>
        <v>1330</v>
      </c>
      <c r="H2494" s="108"/>
    </row>
    <row r="2495" spans="1:8" ht="17.25">
      <c r="A2495" s="1"/>
      <c r="B2495" s="1563"/>
      <c r="C2495" s="78" t="s">
        <v>1530</v>
      </c>
      <c r="D2495" s="43">
        <v>1</v>
      </c>
      <c r="E2495" s="56" t="s">
        <v>1589</v>
      </c>
      <c r="F2495" s="63">
        <f>'update Rate'!O5</f>
        <v>1000</v>
      </c>
      <c r="G2495" s="63">
        <f>FLOOR(D2495*F2495,0.01)</f>
        <v>1000</v>
      </c>
      <c r="H2495" s="121">
        <f>SUM(G2494+G2495)</f>
        <v>2330</v>
      </c>
    </row>
    <row r="2496" spans="1:8" ht="15">
      <c r="A2496" s="1"/>
      <c r="B2496" s="1564" t="s">
        <v>2185</v>
      </c>
      <c r="C2496" s="1564" t="s">
        <v>3142</v>
      </c>
      <c r="D2496" s="84"/>
      <c r="E2496" s="1564" t="s">
        <v>2920</v>
      </c>
      <c r="F2496" s="109"/>
      <c r="G2496" s="18"/>
      <c r="H2496" s="26"/>
    </row>
    <row r="2497" spans="1:8" ht="15">
      <c r="A2497" s="1"/>
      <c r="B2497" s="1566"/>
      <c r="C2497" s="1566"/>
      <c r="D2497" s="87">
        <v>21.28</v>
      </c>
      <c r="E2497" s="1566"/>
      <c r="F2497" s="63">
        <f>'update Rate'!$O$227</f>
        <v>23</v>
      </c>
      <c r="G2497" s="63">
        <f>FLOOR(D2497*F2497,0.01)</f>
        <v>489.44</v>
      </c>
      <c r="H2497" s="123">
        <f>SUM(G2496:G2497)</f>
        <v>489.44</v>
      </c>
    </row>
    <row r="2498" spans="1:8" ht="16.5">
      <c r="A2498" s="1"/>
      <c r="B2498" s="1"/>
      <c r="C2498" s="1"/>
      <c r="D2498" s="1"/>
      <c r="E2498" s="1"/>
      <c r="F2498" s="40" t="s">
        <v>1590</v>
      </c>
      <c r="G2498" s="102"/>
      <c r="H2498" s="63">
        <f>SUM(H2497,H2495)</f>
        <v>2819.44</v>
      </c>
    </row>
    <row r="2499" spans="1:8" ht="16.5">
      <c r="A2499" s="1"/>
      <c r="B2499" s="1" t="s">
        <v>1592</v>
      </c>
      <c r="C2499" s="1"/>
      <c r="D2499" s="1"/>
      <c r="E2499" s="1"/>
      <c r="F2499" s="40" t="s">
        <v>1571</v>
      </c>
      <c r="G2499" s="102"/>
      <c r="H2499" s="99">
        <f>FLOOR(H2498*0.15,0.01)</f>
        <v>422.91</v>
      </c>
    </row>
    <row r="2500" spans="1:8" ht="16.5">
      <c r="B2500" s="140">
        <f>+H2500</f>
        <v>3242.35</v>
      </c>
      <c r="C2500" s="27" t="s">
        <v>4340</v>
      </c>
      <c r="D2500" s="99">
        <f>INT(B2500/B2501*100)/100</f>
        <v>324.23</v>
      </c>
      <c r="E2500" s="1" t="s">
        <v>3198</v>
      </c>
      <c r="F2500" s="40" t="s">
        <v>1593</v>
      </c>
      <c r="G2500" s="102"/>
      <c r="H2500" s="99">
        <f>SUM(H2498:H2499)</f>
        <v>3242.35</v>
      </c>
    </row>
    <row r="2501" spans="1:8" ht="15">
      <c r="A2501" s="1"/>
      <c r="B2501" s="117">
        <v>10</v>
      </c>
      <c r="C2501" s="1"/>
      <c r="D2501" s="1"/>
      <c r="E2501" s="1"/>
      <c r="F2501" s="1"/>
      <c r="G2501" s="1"/>
      <c r="H2501" s="1"/>
    </row>
    <row r="2502" spans="1:8" ht="15">
      <c r="A2502" s="1"/>
      <c r="B2502" s="192"/>
      <c r="C2502" s="1"/>
      <c r="D2502" s="1"/>
      <c r="E2502" s="1"/>
      <c r="F2502" s="192"/>
      <c r="G2502" s="192"/>
      <c r="H2502" s="170"/>
    </row>
    <row r="2503" spans="1:8" ht="19.5">
      <c r="A2503" s="138">
        <f>+A2491+1</f>
        <v>145</v>
      </c>
      <c r="B2503" s="1588" t="s">
        <v>1974</v>
      </c>
      <c r="C2503" s="1567"/>
      <c r="D2503" s="1567"/>
      <c r="E2503" s="1567"/>
      <c r="F2503" s="1567"/>
      <c r="G2503" s="1567"/>
      <c r="H2503" s="1567"/>
    </row>
    <row r="2504" spans="1:8" ht="14.25">
      <c r="A2504" s="655" t="s">
        <v>3639</v>
      </c>
      <c r="B2504" s="1568" t="s">
        <v>2189</v>
      </c>
      <c r="C2504" s="1568"/>
      <c r="D2504" s="1568"/>
      <c r="E2504" s="1568"/>
      <c r="F2504" s="1568"/>
      <c r="G2504" s="1568"/>
      <c r="H2504" s="1568"/>
    </row>
    <row r="2505" spans="1:8" ht="31.5">
      <c r="A2505" s="1"/>
      <c r="B2505" s="68" t="s">
        <v>3156</v>
      </c>
      <c r="C2505" s="68" t="s">
        <v>3157</v>
      </c>
      <c r="D2505" s="68" t="s">
        <v>3158</v>
      </c>
      <c r="E2505" s="68" t="s">
        <v>3159</v>
      </c>
      <c r="F2505" s="68" t="s">
        <v>3160</v>
      </c>
      <c r="G2505" s="68" t="s">
        <v>3161</v>
      </c>
      <c r="H2505" s="68" t="s">
        <v>1586</v>
      </c>
    </row>
    <row r="2506" spans="1:8" ht="17.25">
      <c r="A2506" s="27"/>
      <c r="B2506" s="1562" t="s">
        <v>562</v>
      </c>
      <c r="C2506" s="80" t="s">
        <v>736</v>
      </c>
      <c r="D2506" s="42">
        <v>13</v>
      </c>
      <c r="E2506" s="53" t="s">
        <v>1589</v>
      </c>
      <c r="F2506" s="116">
        <f>'update Rate'!$O$6</f>
        <v>1330</v>
      </c>
      <c r="G2506" s="107">
        <f>FLOOR(D2506*F2506,0.01)</f>
        <v>17290</v>
      </c>
      <c r="H2506" s="108"/>
    </row>
    <row r="2507" spans="1:8" ht="17.25">
      <c r="A2507" s="1"/>
      <c r="B2507" s="1589"/>
      <c r="C2507" s="78" t="s">
        <v>563</v>
      </c>
      <c r="D2507" s="43">
        <v>4.5</v>
      </c>
      <c r="E2507" s="56" t="s">
        <v>1589</v>
      </c>
      <c r="F2507" s="122">
        <f>'update Rate'!$O$5</f>
        <v>1000</v>
      </c>
      <c r="G2507" s="63">
        <f>FLOOR(D2507*F2507,0.01)</f>
        <v>4500</v>
      </c>
      <c r="H2507" s="123">
        <f>SUM(G2506+G2507)</f>
        <v>21790</v>
      </c>
    </row>
    <row r="2508" spans="1:8" ht="17.25">
      <c r="A2508" s="1"/>
      <c r="B2508" s="1562" t="s">
        <v>2185</v>
      </c>
      <c r="C2508" s="80" t="s">
        <v>1533</v>
      </c>
      <c r="D2508" s="52">
        <v>5.6000000000000001E-2</v>
      </c>
      <c r="E2508" s="53" t="s">
        <v>2191</v>
      </c>
      <c r="F2508" s="116">
        <f>'update Rate'!$O$16</f>
        <v>13030.999999999998</v>
      </c>
      <c r="G2508" s="116">
        <f>FLOOR(D2508*F2508,0.01)</f>
        <v>729.73</v>
      </c>
      <c r="H2508" s="121"/>
    </row>
    <row r="2509" spans="1:8" ht="17.25">
      <c r="A2509" s="1"/>
      <c r="B2509" s="1592"/>
      <c r="C2509" s="80" t="s">
        <v>2190</v>
      </c>
      <c r="D2509" s="52">
        <v>0.152</v>
      </c>
      <c r="E2509" s="53" t="s">
        <v>2192</v>
      </c>
      <c r="F2509" s="116">
        <f>'update Rate'!$O$9</f>
        <v>3389.76</v>
      </c>
      <c r="G2509" s="116">
        <f>FLOOR(D2509*F2509,0.01)</f>
        <v>515.24</v>
      </c>
      <c r="H2509" s="121"/>
    </row>
    <row r="2510" spans="1:8" ht="30">
      <c r="A2510" s="1"/>
      <c r="B2510" s="1589"/>
      <c r="C2510" s="651" t="s">
        <v>3634</v>
      </c>
      <c r="D2510" s="43">
        <v>11</v>
      </c>
      <c r="E2510" s="56" t="s">
        <v>2193</v>
      </c>
      <c r="F2510" s="122">
        <f>63*6</f>
        <v>378</v>
      </c>
      <c r="G2510" s="122">
        <f>FLOOR(D2510*F2510,0.01)</f>
        <v>4158</v>
      </c>
      <c r="H2510" s="123">
        <f>SUM(G2508+G2509+G2510)</f>
        <v>5402.97</v>
      </c>
    </row>
    <row r="2511" spans="1:8" ht="16.5">
      <c r="A2511" s="1"/>
      <c r="B2511" s="1"/>
      <c r="C2511" s="1"/>
      <c r="D2511" s="1"/>
      <c r="E2511" s="1"/>
      <c r="F2511" s="1" t="s">
        <v>1590</v>
      </c>
      <c r="G2511" s="102"/>
      <c r="H2511" s="63">
        <f>SUM(H2507:H2510)</f>
        <v>27192.97</v>
      </c>
    </row>
    <row r="2512" spans="1:8" ht="16.5">
      <c r="A2512" s="1"/>
      <c r="B2512" s="1" t="s">
        <v>1592</v>
      </c>
      <c r="C2512" s="1"/>
      <c r="D2512" s="1"/>
      <c r="E2512" s="1"/>
      <c r="F2512" s="1" t="s">
        <v>1570</v>
      </c>
      <c r="G2512" s="102"/>
      <c r="H2512" s="99">
        <f>FLOOR(H2511*0.15,0.01)</f>
        <v>4078.94</v>
      </c>
    </row>
    <row r="2513" spans="1:8" ht="16.5">
      <c r="A2513" s="27"/>
      <c r="B2513" s="140">
        <f>+H2513</f>
        <v>31271.91</v>
      </c>
      <c r="C2513" s="27" t="s">
        <v>4340</v>
      </c>
      <c r="D2513" s="99">
        <f>FLOOR(B2513/B2514,0.01)</f>
        <v>3127.19</v>
      </c>
      <c r="E2513" s="1" t="s">
        <v>3198</v>
      </c>
      <c r="F2513" s="1" t="s">
        <v>1593</v>
      </c>
      <c r="G2513" s="102"/>
      <c r="H2513" s="99">
        <f>SUM(H2511:H2512)</f>
        <v>31271.91</v>
      </c>
    </row>
    <row r="2514" spans="1:8" ht="16.5">
      <c r="A2514" s="1"/>
      <c r="B2514" s="88">
        <v>10</v>
      </c>
      <c r="C2514" s="1"/>
      <c r="D2514" s="1"/>
      <c r="E2514" s="1"/>
      <c r="F2514" s="1"/>
      <c r="G2514" s="1"/>
      <c r="H2514" s="1"/>
    </row>
    <row r="2515" spans="1:8" ht="16.5">
      <c r="A2515" s="1"/>
      <c r="B2515" s="88"/>
      <c r="C2515" s="1"/>
      <c r="D2515" s="1"/>
      <c r="E2515" s="1"/>
      <c r="F2515" s="1"/>
      <c r="G2515" s="1"/>
      <c r="H2515" s="1"/>
    </row>
    <row r="2516" spans="1:8" ht="16.5">
      <c r="A2516" s="106" t="s">
        <v>1713</v>
      </c>
      <c r="B2516" s="88"/>
      <c r="C2516" s="1"/>
      <c r="D2516" s="1"/>
      <c r="E2516" s="1"/>
      <c r="F2516" s="1"/>
      <c r="G2516" s="1"/>
      <c r="H2516" s="1"/>
    </row>
    <row r="2517" spans="1:8" ht="16.5">
      <c r="A2517" s="106"/>
      <c r="B2517" s="88"/>
      <c r="C2517" s="1"/>
      <c r="D2517" s="1"/>
      <c r="E2517" s="1"/>
      <c r="F2517" s="1"/>
      <c r="G2517" s="1"/>
      <c r="H2517" s="1"/>
    </row>
    <row r="2518" spans="1:8" ht="15">
      <c r="A2518" s="1"/>
      <c r="B2518" s="117"/>
      <c r="C2518" s="1"/>
      <c r="D2518" s="1"/>
      <c r="E2518" s="1"/>
      <c r="F2518" s="1"/>
      <c r="G2518" s="1"/>
      <c r="H2518" s="1"/>
    </row>
    <row r="2519" spans="1:8" ht="19.5">
      <c r="A2519" s="138">
        <f>A2503+1</f>
        <v>146</v>
      </c>
      <c r="B2519" s="1588" t="s">
        <v>1448</v>
      </c>
      <c r="C2519" s="1567"/>
      <c r="D2519" s="1567"/>
      <c r="E2519" s="1567"/>
      <c r="F2519" s="1567"/>
      <c r="G2519" s="1567"/>
      <c r="H2519" s="1567"/>
    </row>
    <row r="2520" spans="1:8" ht="14.25">
      <c r="A2520" s="655" t="s">
        <v>3639</v>
      </c>
      <c r="B2520" s="1568" t="s">
        <v>2189</v>
      </c>
      <c r="C2520" s="1568"/>
      <c r="D2520" s="1568"/>
      <c r="E2520" s="1568"/>
      <c r="F2520" s="1568"/>
      <c r="G2520" s="1568"/>
      <c r="H2520" s="1568"/>
    </row>
    <row r="2521" spans="1:8" ht="31.5">
      <c r="A2521" s="1"/>
      <c r="B2521" s="68" t="s">
        <v>3156</v>
      </c>
      <c r="C2521" s="68" t="s">
        <v>3157</v>
      </c>
      <c r="D2521" s="68" t="s">
        <v>3158</v>
      </c>
      <c r="E2521" s="68" t="s">
        <v>3159</v>
      </c>
      <c r="F2521" s="68" t="s">
        <v>3160</v>
      </c>
      <c r="G2521" s="68" t="s">
        <v>3161</v>
      </c>
      <c r="H2521" s="68" t="s">
        <v>1586</v>
      </c>
    </row>
    <row r="2522" spans="1:8" ht="17.25">
      <c r="A2522" s="27"/>
      <c r="B2522" s="1562" t="s">
        <v>562</v>
      </c>
      <c r="C2522" s="80" t="s">
        <v>736</v>
      </c>
      <c r="D2522" s="42">
        <v>13</v>
      </c>
      <c r="E2522" s="53" t="s">
        <v>1589</v>
      </c>
      <c r="F2522" s="116">
        <f>'update Rate'!$O$6</f>
        <v>1330</v>
      </c>
      <c r="G2522" s="107">
        <f>FLOOR(D2522*F2522,0.01)</f>
        <v>17290</v>
      </c>
      <c r="H2522" s="108"/>
    </row>
    <row r="2523" spans="1:8" ht="17.25">
      <c r="A2523" s="1"/>
      <c r="B2523" s="1589"/>
      <c r="C2523" s="78" t="s">
        <v>563</v>
      </c>
      <c r="D2523" s="43">
        <v>4.5</v>
      </c>
      <c r="E2523" s="56" t="s">
        <v>1589</v>
      </c>
      <c r="F2523" s="122">
        <f>'update Rate'!$O$5</f>
        <v>1000</v>
      </c>
      <c r="G2523" s="63">
        <f>FLOOR(D2523*F2523,0.01)</f>
        <v>4500</v>
      </c>
      <c r="H2523" s="123">
        <f>SUM(G2522+G2523)</f>
        <v>21790</v>
      </c>
    </row>
    <row r="2524" spans="1:8" ht="17.25">
      <c r="A2524" s="1"/>
      <c r="B2524" s="1562" t="s">
        <v>2185</v>
      </c>
      <c r="C2524" s="80" t="s">
        <v>1533</v>
      </c>
      <c r="D2524" s="42">
        <v>5.6000000000000001E-2</v>
      </c>
      <c r="E2524" s="53" t="s">
        <v>2191</v>
      </c>
      <c r="F2524" s="116">
        <f>'update Rate'!$O$16</f>
        <v>13030.999999999998</v>
      </c>
      <c r="G2524" s="116">
        <f>FLOOR(D2524*F2524,0.01)</f>
        <v>729.73</v>
      </c>
      <c r="H2524" s="121"/>
    </row>
    <row r="2525" spans="1:8" ht="17.25">
      <c r="A2525" s="1"/>
      <c r="B2525" s="1592"/>
      <c r="C2525" s="80" t="s">
        <v>2190</v>
      </c>
      <c r="D2525" s="52">
        <v>0.152</v>
      </c>
      <c r="E2525" s="53" t="s">
        <v>2192</v>
      </c>
      <c r="F2525" s="116">
        <f>'update Rate'!$O$9</f>
        <v>3389.76</v>
      </c>
      <c r="G2525" s="116">
        <f>FLOOR(D2525*F2525,0.01)</f>
        <v>515.24</v>
      </c>
      <c r="H2525" s="121"/>
    </row>
    <row r="2526" spans="1:8" ht="30">
      <c r="A2526" s="1"/>
      <c r="B2526" s="1589"/>
      <c r="C2526" s="651" t="s">
        <v>3634</v>
      </c>
      <c r="D2526" s="43">
        <v>11</v>
      </c>
      <c r="E2526" s="56" t="s">
        <v>2193</v>
      </c>
      <c r="F2526" s="122">
        <f>F2510</f>
        <v>378</v>
      </c>
      <c r="G2526" s="122">
        <f>FLOOR(D2526*F2526,0.01)</f>
        <v>4158</v>
      </c>
      <c r="H2526" s="123">
        <f>SUM(G2524+G2525+G2526)</f>
        <v>5402.97</v>
      </c>
    </row>
    <row r="2527" spans="1:8" ht="15.75">
      <c r="A2527" s="1"/>
      <c r="B2527" s="430"/>
      <c r="C2527" s="147" t="s">
        <v>748</v>
      </c>
      <c r="D2527" s="433" t="s">
        <v>1449</v>
      </c>
      <c r="E2527" s="211"/>
      <c r="F2527" s="431"/>
      <c r="G2527" s="432"/>
      <c r="H2527" s="123">
        <f>FLOOR(G2523*0.03,0.01)</f>
        <v>135</v>
      </c>
    </row>
    <row r="2528" spans="1:8" ht="16.5">
      <c r="A2528" s="1"/>
      <c r="B2528" s="1"/>
      <c r="C2528" s="1"/>
      <c r="D2528" s="1"/>
      <c r="E2528" s="1"/>
      <c r="F2528" s="1" t="s">
        <v>1590</v>
      </c>
      <c r="G2528" s="102"/>
      <c r="H2528" s="63">
        <f>SUM(H2523:H2527)</f>
        <v>27327.97</v>
      </c>
    </row>
    <row r="2529" spans="1:8" ht="16.5">
      <c r="A2529" s="1"/>
      <c r="B2529" s="1" t="s">
        <v>1592</v>
      </c>
      <c r="C2529" s="1"/>
      <c r="D2529" s="1"/>
      <c r="E2529" s="1"/>
      <c r="F2529" s="1" t="s">
        <v>1570</v>
      </c>
      <c r="G2529" s="102"/>
      <c r="H2529" s="99">
        <f>FLOOR(H2528*0.15,0.01)</f>
        <v>4099.1900000000005</v>
      </c>
    </row>
    <row r="2530" spans="1:8" ht="16.5">
      <c r="A2530" s="27"/>
      <c r="B2530" s="140">
        <f>+H2530</f>
        <v>31427.160000000003</v>
      </c>
      <c r="C2530" s="27" t="s">
        <v>4340</v>
      </c>
      <c r="D2530" s="99">
        <f>FLOOR(B2530/B2531,0.01)</f>
        <v>3142.71</v>
      </c>
      <c r="E2530" s="1" t="s">
        <v>3198</v>
      </c>
      <c r="F2530" s="1" t="s">
        <v>1593</v>
      </c>
      <c r="G2530" s="102"/>
      <c r="H2530" s="99">
        <f>SUM(H2528:H2529)</f>
        <v>31427.160000000003</v>
      </c>
    </row>
    <row r="2531" spans="1:8" ht="16.5">
      <c r="A2531" s="1"/>
      <c r="B2531" s="88">
        <v>10</v>
      </c>
      <c r="C2531" s="1"/>
      <c r="D2531" s="1"/>
      <c r="E2531" s="1"/>
      <c r="F2531" s="1"/>
      <c r="G2531" s="1"/>
      <c r="H2531" s="1"/>
    </row>
    <row r="2532" spans="1:8" ht="16.5">
      <c r="A2532" s="1"/>
      <c r="B2532" s="88"/>
      <c r="C2532" s="1"/>
      <c r="D2532" s="1"/>
      <c r="E2532" s="1"/>
      <c r="F2532" s="1"/>
      <c r="G2532" s="1"/>
      <c r="H2532" s="1"/>
    </row>
    <row r="2533" spans="1:8" ht="16.5">
      <c r="A2533" s="106" t="s">
        <v>1713</v>
      </c>
      <c r="B2533" s="88"/>
      <c r="C2533" s="1"/>
      <c r="D2533" s="1"/>
      <c r="E2533" s="1"/>
      <c r="F2533" s="1"/>
      <c r="G2533" s="1"/>
      <c r="H2533" s="1"/>
    </row>
    <row r="2534" spans="1:8" ht="15">
      <c r="A2534" s="1"/>
      <c r="B2534" s="117"/>
      <c r="C2534" s="1"/>
      <c r="D2534" s="1"/>
      <c r="E2534" s="1"/>
      <c r="F2534" s="1"/>
      <c r="G2534" s="1"/>
      <c r="H2534" s="1"/>
    </row>
    <row r="2535" spans="1:8" ht="15">
      <c r="A2535" s="1"/>
      <c r="B2535" s="117"/>
      <c r="C2535" s="1"/>
      <c r="D2535" s="1"/>
      <c r="E2535" s="1"/>
      <c r="F2535" s="1"/>
      <c r="G2535" s="1"/>
      <c r="H2535" s="1"/>
    </row>
    <row r="2536" spans="1:8" ht="15">
      <c r="A2536" s="1"/>
      <c r="B2536" s="117"/>
      <c r="C2536" s="1"/>
      <c r="D2536" s="1"/>
      <c r="E2536" s="1"/>
      <c r="F2536" s="1"/>
      <c r="G2536" s="1"/>
      <c r="H2536" s="1"/>
    </row>
    <row r="2537" spans="1:8" ht="18">
      <c r="A2537" s="138">
        <f>A2519+1</f>
        <v>147</v>
      </c>
      <c r="B2537" s="1622" t="s">
        <v>3636</v>
      </c>
      <c r="C2537" s="1621"/>
      <c r="D2537" s="1621"/>
      <c r="E2537" s="1621"/>
      <c r="F2537" s="1621"/>
      <c r="G2537" s="1621"/>
      <c r="H2537" s="1621"/>
    </row>
    <row r="2538" spans="1:8" ht="14.25">
      <c r="A2538" s="655" t="s">
        <v>3639</v>
      </c>
      <c r="B2538" s="1568" t="s">
        <v>2189</v>
      </c>
      <c r="C2538" s="1568"/>
      <c r="D2538" s="1568"/>
      <c r="E2538" s="1568"/>
      <c r="F2538" s="1568"/>
      <c r="G2538" s="1568"/>
      <c r="H2538" s="1568"/>
    </row>
    <row r="2539" spans="1:8" ht="31.5">
      <c r="A2539" s="1"/>
      <c r="B2539" s="68" t="s">
        <v>3156</v>
      </c>
      <c r="C2539" s="68" t="s">
        <v>3157</v>
      </c>
      <c r="D2539" s="68" t="s">
        <v>3158</v>
      </c>
      <c r="E2539" s="68" t="s">
        <v>3159</v>
      </c>
      <c r="F2539" s="68" t="s">
        <v>3160</v>
      </c>
      <c r="G2539" s="68" t="s">
        <v>3161</v>
      </c>
      <c r="H2539" s="68" t="s">
        <v>1586</v>
      </c>
    </row>
    <row r="2540" spans="1:8" ht="17.25">
      <c r="A2540" s="27"/>
      <c r="B2540" s="1562" t="s">
        <v>562</v>
      </c>
      <c r="C2540" s="80" t="s">
        <v>736</v>
      </c>
      <c r="D2540" s="42">
        <v>13</v>
      </c>
      <c r="E2540" s="53" t="s">
        <v>1589</v>
      </c>
      <c r="F2540" s="116">
        <f>'update Rate'!$O$6</f>
        <v>1330</v>
      </c>
      <c r="G2540" s="107">
        <f>FLOOR(D2540*F2540,0.01)</f>
        <v>17290</v>
      </c>
      <c r="H2540" s="108"/>
    </row>
    <row r="2541" spans="1:8" ht="17.25">
      <c r="A2541" s="1"/>
      <c r="B2541" s="1589"/>
      <c r="C2541" s="78" t="s">
        <v>563</v>
      </c>
      <c r="D2541" s="43">
        <v>4.5</v>
      </c>
      <c r="E2541" s="56" t="s">
        <v>1589</v>
      </c>
      <c r="F2541" s="122">
        <f>'update Rate'!$O$5</f>
        <v>1000</v>
      </c>
      <c r="G2541" s="63">
        <f>FLOOR(D2541*F2541,0.01)</f>
        <v>4500</v>
      </c>
      <c r="H2541" s="123">
        <f>SUM(G2540+G2541)</f>
        <v>21790</v>
      </c>
    </row>
    <row r="2542" spans="1:8" ht="17.25">
      <c r="A2542" s="1"/>
      <c r="B2542" s="1562" t="s">
        <v>2185</v>
      </c>
      <c r="C2542" s="80" t="s">
        <v>1533</v>
      </c>
      <c r="D2542" s="42">
        <v>5.6000000000000001E-2</v>
      </c>
      <c r="E2542" s="53" t="s">
        <v>2191</v>
      </c>
      <c r="F2542" s="116">
        <f>'update Rate'!$O$16</f>
        <v>13030.999999999998</v>
      </c>
      <c r="G2542" s="116">
        <f>FLOOR(D2542*F2542,0.01)</f>
        <v>729.73</v>
      </c>
      <c r="H2542" s="121"/>
    </row>
    <row r="2543" spans="1:8" ht="17.25">
      <c r="A2543" s="1"/>
      <c r="B2543" s="1592"/>
      <c r="C2543" s="80" t="s">
        <v>2190</v>
      </c>
      <c r="D2543" s="52">
        <v>0.152</v>
      </c>
      <c r="E2543" s="53" t="s">
        <v>2192</v>
      </c>
      <c r="F2543" s="116">
        <f>'update Rate'!$O$9</f>
        <v>3389.76</v>
      </c>
      <c r="G2543" s="116">
        <f>FLOOR(D2543*F2543,0.01)</f>
        <v>515.24</v>
      </c>
      <c r="H2543" s="121"/>
    </row>
    <row r="2544" spans="1:8" ht="17.25">
      <c r="A2544" s="1"/>
      <c r="B2544" s="1589"/>
      <c r="C2544" s="727" t="s">
        <v>3635</v>
      </c>
      <c r="D2544" s="43">
        <v>11</v>
      </c>
      <c r="E2544" s="56" t="s">
        <v>2193</v>
      </c>
      <c r="F2544" s="122">
        <f>'update Rate'!O409</f>
        <v>473.44</v>
      </c>
      <c r="G2544" s="122">
        <f>FLOOR(D2544*F2544,0.01)</f>
        <v>5207.84</v>
      </c>
      <c r="H2544" s="123">
        <f>SUM(G2542+G2543+G2544)</f>
        <v>6452.81</v>
      </c>
    </row>
    <row r="2545" spans="1:8" ht="16.5">
      <c r="A2545" s="1"/>
      <c r="B2545" s="1"/>
      <c r="C2545" s="1"/>
      <c r="D2545" s="1"/>
      <c r="E2545" s="1"/>
      <c r="F2545" s="1" t="s">
        <v>1590</v>
      </c>
      <c r="G2545" s="102"/>
      <c r="H2545" s="63">
        <f>SUM(H2541:H2544)</f>
        <v>28242.81</v>
      </c>
    </row>
    <row r="2546" spans="1:8" ht="16.5">
      <c r="A2546" s="1"/>
      <c r="B2546" s="1" t="s">
        <v>1592</v>
      </c>
      <c r="C2546" s="1"/>
      <c r="D2546" s="1"/>
      <c r="E2546" s="1"/>
      <c r="F2546" s="1" t="s">
        <v>1570</v>
      </c>
      <c r="G2546" s="102"/>
      <c r="H2546" s="99">
        <f>FLOOR(H2545*0.15,0.01)</f>
        <v>4236.42</v>
      </c>
    </row>
    <row r="2547" spans="1:8" ht="16.5">
      <c r="A2547" s="27"/>
      <c r="B2547" s="140">
        <f>+H2547</f>
        <v>32479.230000000003</v>
      </c>
      <c r="C2547" s="27" t="s">
        <v>4340</v>
      </c>
      <c r="D2547" s="99">
        <f>FLOOR(B2547/B2548,0.01)</f>
        <v>3247.92</v>
      </c>
      <c r="E2547" s="1" t="s">
        <v>3198</v>
      </c>
      <c r="F2547" s="1" t="s">
        <v>1593</v>
      </c>
      <c r="G2547" s="102"/>
      <c r="H2547" s="99">
        <f>SUM(H2545:H2546)</f>
        <v>32479.230000000003</v>
      </c>
    </row>
    <row r="2548" spans="1:8" ht="16.5">
      <c r="A2548" s="1"/>
      <c r="B2548" s="88">
        <v>10</v>
      </c>
      <c r="C2548" s="1"/>
      <c r="D2548" s="1"/>
      <c r="E2548" s="1"/>
      <c r="F2548" s="1"/>
      <c r="G2548" s="1"/>
      <c r="H2548" s="1"/>
    </row>
    <row r="2549" spans="1:8" ht="15">
      <c r="A2549" s="1"/>
      <c r="B2549" s="117"/>
      <c r="C2549" s="1"/>
      <c r="D2549" s="1"/>
      <c r="E2549" s="1"/>
      <c r="F2549" s="1"/>
      <c r="G2549" s="1"/>
      <c r="H2549" s="1"/>
    </row>
    <row r="2550" spans="1:8" ht="18">
      <c r="A2550" s="138">
        <f>A2537+1</f>
        <v>148</v>
      </c>
      <c r="B2550" s="1622" t="s">
        <v>3637</v>
      </c>
      <c r="C2550" s="1621"/>
      <c r="D2550" s="1621"/>
      <c r="E2550" s="1621"/>
      <c r="F2550" s="1621"/>
      <c r="G2550" s="1621"/>
      <c r="H2550" s="1621"/>
    </row>
    <row r="2551" spans="1:8" ht="14.25">
      <c r="A2551" s="655" t="s">
        <v>3639</v>
      </c>
      <c r="B2551" s="1568" t="s">
        <v>2189</v>
      </c>
      <c r="C2551" s="1568"/>
      <c r="D2551" s="1568"/>
      <c r="E2551" s="1568"/>
      <c r="F2551" s="1568"/>
      <c r="G2551" s="1568"/>
      <c r="H2551" s="1568"/>
    </row>
    <row r="2552" spans="1:8" ht="31.5">
      <c r="A2552" s="1"/>
      <c r="B2552" s="68" t="s">
        <v>3156</v>
      </c>
      <c r="C2552" s="68" t="s">
        <v>3157</v>
      </c>
      <c r="D2552" s="68" t="s">
        <v>3158</v>
      </c>
      <c r="E2552" s="68" t="s">
        <v>3159</v>
      </c>
      <c r="F2552" s="68" t="s">
        <v>3160</v>
      </c>
      <c r="G2552" s="68" t="s">
        <v>3161</v>
      </c>
      <c r="H2552" s="68" t="s">
        <v>1586</v>
      </c>
    </row>
    <row r="2553" spans="1:8" ht="17.25">
      <c r="A2553" s="27"/>
      <c r="B2553" s="1562" t="s">
        <v>562</v>
      </c>
      <c r="C2553" s="80" t="s">
        <v>736</v>
      </c>
      <c r="D2553" s="42">
        <v>13</v>
      </c>
      <c r="E2553" s="53" t="s">
        <v>1589</v>
      </c>
      <c r="F2553" s="116">
        <f>'update Rate'!$O$6</f>
        <v>1330</v>
      </c>
      <c r="G2553" s="107">
        <f>FLOOR(D2553*F2553,0.01)</f>
        <v>17290</v>
      </c>
      <c r="H2553" s="108"/>
    </row>
    <row r="2554" spans="1:8" ht="17.25">
      <c r="A2554" s="1"/>
      <c r="B2554" s="1589"/>
      <c r="C2554" s="78" t="s">
        <v>563</v>
      </c>
      <c r="D2554" s="43">
        <v>4.5</v>
      </c>
      <c r="E2554" s="56" t="s">
        <v>1589</v>
      </c>
      <c r="F2554" s="122">
        <f>'update Rate'!$O$5</f>
        <v>1000</v>
      </c>
      <c r="G2554" s="63">
        <f>FLOOR(D2554*F2554,0.01)</f>
        <v>4500</v>
      </c>
      <c r="H2554" s="123">
        <f>SUM(G2553+G2554)</f>
        <v>21790</v>
      </c>
    </row>
    <row r="2555" spans="1:8" ht="17.25">
      <c r="A2555" s="1"/>
      <c r="B2555" s="1562" t="s">
        <v>2185</v>
      </c>
      <c r="C2555" s="80" t="s">
        <v>1533</v>
      </c>
      <c r="D2555" s="42">
        <v>5.6000000000000001E-2</v>
      </c>
      <c r="E2555" s="53" t="s">
        <v>2191</v>
      </c>
      <c r="F2555" s="116">
        <f>'update Rate'!$O$16</f>
        <v>13030.999999999998</v>
      </c>
      <c r="G2555" s="116">
        <f>FLOOR(D2555*F2555,0.01)</f>
        <v>729.73</v>
      </c>
      <c r="H2555" s="121"/>
    </row>
    <row r="2556" spans="1:8" ht="17.25">
      <c r="A2556" s="1"/>
      <c r="B2556" s="1592"/>
      <c r="C2556" s="80" t="s">
        <v>2190</v>
      </c>
      <c r="D2556" s="52">
        <v>0.152</v>
      </c>
      <c r="E2556" s="53" t="s">
        <v>2192</v>
      </c>
      <c r="F2556" s="116">
        <f>'update Rate'!$O$9</f>
        <v>3389.76</v>
      </c>
      <c r="G2556" s="116">
        <f>FLOOR(D2556*F2556,0.01)</f>
        <v>515.24</v>
      </c>
      <c r="H2556" s="121"/>
    </row>
    <row r="2557" spans="1:8" ht="31.5">
      <c r="A2557" s="1"/>
      <c r="B2557" s="1589"/>
      <c r="C2557" s="727" t="s">
        <v>3638</v>
      </c>
      <c r="D2557" s="43">
        <v>11</v>
      </c>
      <c r="E2557" s="56" t="s">
        <v>2193</v>
      </c>
      <c r="F2557" s="122">
        <f>'update Rate'!O405</f>
        <v>451.92</v>
      </c>
      <c r="G2557" s="122">
        <f>FLOOR(D2557*F2557,0.01)</f>
        <v>4971.12</v>
      </c>
      <c r="H2557" s="123">
        <f>SUM(G2555+G2556+G2557)</f>
        <v>6216.09</v>
      </c>
    </row>
    <row r="2558" spans="1:8" ht="16.5">
      <c r="A2558" s="1"/>
      <c r="B2558" s="1"/>
      <c r="C2558" s="1"/>
      <c r="D2558" s="1"/>
      <c r="E2558" s="1"/>
      <c r="F2558" s="1" t="s">
        <v>1590</v>
      </c>
      <c r="G2558" s="102"/>
      <c r="H2558" s="63">
        <f>SUM(H2554:H2557)</f>
        <v>28006.09</v>
      </c>
    </row>
    <row r="2559" spans="1:8" ht="16.5">
      <c r="A2559" s="1"/>
      <c r="B2559" s="1" t="s">
        <v>1592</v>
      </c>
      <c r="C2559" s="1"/>
      <c r="D2559" s="1"/>
      <c r="E2559" s="1"/>
      <c r="F2559" s="1" t="s">
        <v>1570</v>
      </c>
      <c r="G2559" s="102"/>
      <c r="H2559" s="99">
        <f>FLOOR(H2558*0.15,0.01)</f>
        <v>4200.91</v>
      </c>
    </row>
    <row r="2560" spans="1:8" ht="16.5">
      <c r="A2560" s="27"/>
      <c r="B2560" s="140">
        <f>+H2560</f>
        <v>32207</v>
      </c>
      <c r="C2560" s="27" t="s">
        <v>4340</v>
      </c>
      <c r="D2560" s="99">
        <f>FLOOR(B2560/B2561,0.01)</f>
        <v>3220.7000000000003</v>
      </c>
      <c r="E2560" s="1" t="s">
        <v>3198</v>
      </c>
      <c r="F2560" s="1" t="s">
        <v>1593</v>
      </c>
      <c r="G2560" s="102"/>
      <c r="H2560" s="99">
        <f>SUM(H2558:H2559)</f>
        <v>32207</v>
      </c>
    </row>
    <row r="2561" spans="1:8" ht="16.5">
      <c r="A2561" s="1"/>
      <c r="B2561" s="88">
        <v>10</v>
      </c>
      <c r="C2561" s="1"/>
      <c r="D2561" s="1"/>
      <c r="E2561" s="1"/>
      <c r="F2561" s="1"/>
      <c r="G2561" s="1"/>
      <c r="H2561" s="1"/>
    </row>
    <row r="2562" spans="1:8" ht="16.5">
      <c r="A2562" s="1"/>
      <c r="B2562" s="88"/>
      <c r="C2562" s="1"/>
      <c r="D2562" s="1"/>
      <c r="E2562" s="1"/>
      <c r="F2562" s="1"/>
      <c r="G2562" s="1"/>
      <c r="H2562" s="1"/>
    </row>
    <row r="2563" spans="1:8" ht="16.5">
      <c r="A2563" s="1"/>
      <c r="B2563" s="88"/>
      <c r="C2563" s="1"/>
      <c r="D2563" s="1"/>
      <c r="E2563" s="1"/>
      <c r="F2563" s="1"/>
      <c r="G2563" s="1"/>
      <c r="H2563" s="1"/>
    </row>
    <row r="2564" spans="1:8" ht="19.5">
      <c r="A2564" s="262">
        <f>A2550+1</f>
        <v>149</v>
      </c>
      <c r="B2564" s="1588" t="s">
        <v>1717</v>
      </c>
      <c r="C2564" s="1584"/>
      <c r="D2564" s="1584"/>
      <c r="E2564" s="1584"/>
      <c r="F2564" s="1584"/>
      <c r="G2564" s="1584"/>
      <c r="H2564" s="1584"/>
    </row>
    <row r="2565" spans="1:8" ht="19.5">
      <c r="A2565" s="683" t="s">
        <v>4061</v>
      </c>
      <c r="B2565" s="1588" t="s">
        <v>1663</v>
      </c>
      <c r="C2565" s="1567"/>
      <c r="D2565" s="1567"/>
      <c r="E2565" s="1567"/>
      <c r="F2565" s="1567"/>
      <c r="G2565" s="1567"/>
      <c r="H2565" s="1567"/>
    </row>
    <row r="2566" spans="1:8" ht="15">
      <c r="A2566" s="1"/>
      <c r="B2566" s="1561" t="s">
        <v>1479</v>
      </c>
      <c r="C2566" s="1561"/>
      <c r="D2566" s="1561"/>
      <c r="E2566" s="1561"/>
      <c r="F2566" s="1561"/>
      <c r="G2566" s="1561"/>
      <c r="H2566" s="1561"/>
    </row>
    <row r="2567" spans="1:8" ht="31.5">
      <c r="A2567" s="1"/>
      <c r="B2567" s="68" t="s">
        <v>3156</v>
      </c>
      <c r="C2567" s="68" t="s">
        <v>3157</v>
      </c>
      <c r="D2567" s="68" t="s">
        <v>3158</v>
      </c>
      <c r="E2567" s="68" t="s">
        <v>3159</v>
      </c>
      <c r="F2567" s="68" t="s">
        <v>3160</v>
      </c>
      <c r="G2567" s="68" t="s">
        <v>3161</v>
      </c>
      <c r="H2567" s="68" t="s">
        <v>1586</v>
      </c>
    </row>
    <row r="2568" spans="1:8" ht="17.25">
      <c r="A2568" s="1"/>
      <c r="B2568" s="1562" t="s">
        <v>1587</v>
      </c>
      <c r="C2568" s="58" t="s">
        <v>558</v>
      </c>
      <c r="D2568" s="41">
        <v>2</v>
      </c>
      <c r="E2568" s="55" t="s">
        <v>1589</v>
      </c>
      <c r="F2568" s="110">
        <f>'update Rate'!O6</f>
        <v>1330</v>
      </c>
      <c r="G2568" s="107">
        <f t="shared" ref="G2568:G2576" si="69">FLOOR(D2568*F2568,0.01)</f>
        <v>2660</v>
      </c>
      <c r="H2568" s="108"/>
    </row>
    <row r="2569" spans="1:8" ht="17.25">
      <c r="A2569" s="1"/>
      <c r="B2569" s="1603"/>
      <c r="C2569" s="53" t="s">
        <v>1530</v>
      </c>
      <c r="D2569" s="42">
        <v>8</v>
      </c>
      <c r="E2569" s="53" t="s">
        <v>1589</v>
      </c>
      <c r="F2569" s="109">
        <f>'update Rate'!O5</f>
        <v>1000</v>
      </c>
      <c r="G2569" s="109">
        <f t="shared" si="69"/>
        <v>8000</v>
      </c>
      <c r="H2569" s="121"/>
    </row>
    <row r="2570" spans="1:8" ht="17.25">
      <c r="A2570" s="1"/>
      <c r="B2570" s="1563"/>
      <c r="C2570" s="56" t="s">
        <v>3640</v>
      </c>
      <c r="D2570" s="43">
        <v>13.5</v>
      </c>
      <c r="E2570" s="56" t="s">
        <v>1589</v>
      </c>
      <c r="F2570" s="63">
        <f>'update Rate'!O5</f>
        <v>1000</v>
      </c>
      <c r="G2570" s="63">
        <f t="shared" si="69"/>
        <v>13500</v>
      </c>
      <c r="H2570" s="123">
        <f>SUM(G2568:G2570)</f>
        <v>24160</v>
      </c>
    </row>
    <row r="2571" spans="1:8" ht="17.25">
      <c r="A2571" s="1"/>
      <c r="B2571" s="1564" t="s">
        <v>2185</v>
      </c>
      <c r="C2571" s="53" t="s">
        <v>1396</v>
      </c>
      <c r="D2571" s="52">
        <v>0.13</v>
      </c>
      <c r="E2571" s="53" t="s">
        <v>750</v>
      </c>
      <c r="F2571" s="109">
        <f>'update Rate'!O16</f>
        <v>13030.999999999998</v>
      </c>
      <c r="G2571" s="109">
        <f t="shared" si="69"/>
        <v>1694.03</v>
      </c>
      <c r="H2571" s="84"/>
    </row>
    <row r="2572" spans="1:8" ht="17.25">
      <c r="A2572" s="1"/>
      <c r="B2572" s="1565"/>
      <c r="C2572" s="53" t="s">
        <v>747</v>
      </c>
      <c r="D2572" s="52">
        <v>0.183</v>
      </c>
      <c r="E2572" s="53" t="s">
        <v>2378</v>
      </c>
      <c r="F2572" s="109">
        <f>'update Rate'!O9</f>
        <v>3389.76</v>
      </c>
      <c r="G2572" s="109">
        <f t="shared" si="69"/>
        <v>620.32000000000005</v>
      </c>
      <c r="H2572" s="86"/>
    </row>
    <row r="2573" spans="1:8" ht="17.25">
      <c r="A2573" s="1"/>
      <c r="B2573" s="1565"/>
      <c r="C2573" s="53" t="s">
        <v>1716</v>
      </c>
      <c r="D2573" s="42">
        <v>11</v>
      </c>
      <c r="E2573" s="53" t="s">
        <v>2992</v>
      </c>
      <c r="F2573" s="42">
        <f>'update Rate'!O238</f>
        <v>3938.1600000000003</v>
      </c>
      <c r="G2573" s="109">
        <f t="shared" si="69"/>
        <v>43319.76</v>
      </c>
      <c r="H2573" s="86"/>
    </row>
    <row r="2574" spans="1:8" ht="17.25">
      <c r="A2574" s="1"/>
      <c r="B2574" s="1565"/>
      <c r="C2574" s="53" t="s">
        <v>1664</v>
      </c>
      <c r="D2574" s="42">
        <v>0.37</v>
      </c>
      <c r="E2574" s="53" t="s">
        <v>2920</v>
      </c>
      <c r="F2574" s="42">
        <f>'update Rate'!$O$143</f>
        <v>125</v>
      </c>
      <c r="G2574" s="109">
        <f t="shared" si="69"/>
        <v>46.25</v>
      </c>
      <c r="H2574" s="86"/>
    </row>
    <row r="2575" spans="1:8" ht="17.25">
      <c r="A2575" s="1"/>
      <c r="B2575" s="1565"/>
      <c r="C2575" s="53" t="s">
        <v>2136</v>
      </c>
      <c r="D2575" s="52">
        <v>0.11799999999999999</v>
      </c>
      <c r="E2575" s="53" t="s">
        <v>2920</v>
      </c>
      <c r="F2575" s="42">
        <f>'update Rate'!$O$144</f>
        <v>367</v>
      </c>
      <c r="G2575" s="109">
        <f t="shared" si="69"/>
        <v>43.300000000000004</v>
      </c>
      <c r="H2575" s="86"/>
    </row>
    <row r="2576" spans="1:8" ht="17.25">
      <c r="A2576" s="1"/>
      <c r="B2576" s="1565"/>
      <c r="C2576" s="53" t="s">
        <v>2137</v>
      </c>
      <c r="D2576" s="52">
        <v>0.53800000000000003</v>
      </c>
      <c r="E2576" s="53" t="s">
        <v>2681</v>
      </c>
      <c r="F2576" s="42">
        <f>'update Rate'!$O$145</f>
        <v>221</v>
      </c>
      <c r="G2576" s="109">
        <f t="shared" si="69"/>
        <v>118.89</v>
      </c>
      <c r="H2576" s="86"/>
    </row>
    <row r="2577" spans="1:8" ht="15.75">
      <c r="A2577" s="1"/>
      <c r="B2577" s="1566"/>
      <c r="C2577" s="56" t="s">
        <v>2680</v>
      </c>
      <c r="D2577" s="63" t="s">
        <v>2993</v>
      </c>
      <c r="E2577" s="56" t="s">
        <v>2995</v>
      </c>
      <c r="F2577" s="63"/>
      <c r="G2577" s="63">
        <v>120</v>
      </c>
      <c r="H2577" s="123">
        <f>SUM(G2571:G2577)</f>
        <v>45962.55</v>
      </c>
    </row>
    <row r="2578" spans="1:8" ht="15.75">
      <c r="A2578" s="1"/>
      <c r="B2578" s="1"/>
      <c r="C2578" s="1"/>
      <c r="D2578" s="1"/>
      <c r="E2578" s="1"/>
      <c r="F2578" s="40" t="s">
        <v>1590</v>
      </c>
      <c r="G2578" s="113"/>
      <c r="H2578" s="63">
        <f>SUM(H2570:H2577)</f>
        <v>70122.55</v>
      </c>
    </row>
    <row r="2579" spans="1:8" ht="15.75">
      <c r="A2579" s="1"/>
      <c r="B2579" s="1" t="s">
        <v>1592</v>
      </c>
      <c r="C2579" s="1"/>
      <c r="D2579" s="1"/>
      <c r="E2579" s="1"/>
      <c r="F2579" s="40" t="s">
        <v>1571</v>
      </c>
      <c r="G2579" s="113"/>
      <c r="H2579" s="99">
        <f>FLOOR(H2578*0.15,0.01)</f>
        <v>10518.380000000001</v>
      </c>
    </row>
    <row r="2580" spans="1:8" ht="15.75">
      <c r="B2580" s="140">
        <f>+H2580</f>
        <v>80640.930000000008</v>
      </c>
      <c r="C2580" s="27" t="s">
        <v>4340</v>
      </c>
      <c r="D2580" s="99">
        <f>INT(B2580/B2581*100)/100</f>
        <v>8064.09</v>
      </c>
      <c r="E2580" s="1" t="s">
        <v>3198</v>
      </c>
      <c r="F2580" s="40" t="s">
        <v>1593</v>
      </c>
      <c r="G2580" s="113"/>
      <c r="H2580" s="99">
        <f>SUM(H2578:H2579)</f>
        <v>80640.930000000008</v>
      </c>
    </row>
    <row r="2581" spans="1:8" ht="15">
      <c r="A2581" s="1"/>
      <c r="B2581" s="117">
        <v>10</v>
      </c>
      <c r="C2581" s="1"/>
      <c r="D2581" s="1"/>
      <c r="E2581" s="1"/>
      <c r="F2581" s="1"/>
      <c r="G2581" s="1"/>
      <c r="H2581" s="1"/>
    </row>
    <row r="2582" spans="1:8" ht="15">
      <c r="A2582" s="106" t="s">
        <v>3210</v>
      </c>
      <c r="B2582" s="117"/>
      <c r="C2582" s="1"/>
      <c r="D2582" s="1"/>
      <c r="E2582" s="1"/>
      <c r="F2582" s="1"/>
      <c r="G2582" s="1"/>
      <c r="H2582" s="1"/>
    </row>
    <row r="2583" spans="1:8" ht="15">
      <c r="A2583" s="106"/>
      <c r="B2583" s="117"/>
      <c r="C2583" s="1"/>
      <c r="D2583" s="1"/>
      <c r="E2583" s="1"/>
      <c r="F2583" s="1"/>
      <c r="G2583" s="1"/>
      <c r="H2583" s="1"/>
    </row>
    <row r="2584" spans="1:8" ht="16.5">
      <c r="A2584" s="1"/>
      <c r="B2584" s="88"/>
      <c r="C2584" s="1"/>
      <c r="D2584" s="1"/>
      <c r="E2584" s="1"/>
      <c r="F2584" s="1"/>
      <c r="G2584" s="1"/>
      <c r="H2584" s="1"/>
    </row>
    <row r="2585" spans="1:8" ht="18">
      <c r="A2585" s="138">
        <f>A2564+1</f>
        <v>150</v>
      </c>
      <c r="B2585" s="1620" t="s">
        <v>3642</v>
      </c>
      <c r="C2585" s="1621"/>
      <c r="D2585" s="1621"/>
      <c r="E2585" s="1621"/>
      <c r="F2585" s="1621"/>
      <c r="G2585" s="1621"/>
      <c r="H2585" s="1621"/>
    </row>
    <row r="2586" spans="1:8" ht="14.25">
      <c r="A2586" s="655" t="s">
        <v>4062</v>
      </c>
      <c r="B2586" s="1568" t="s">
        <v>2189</v>
      </c>
      <c r="C2586" s="1568"/>
      <c r="D2586" s="1568"/>
      <c r="E2586" s="1568"/>
      <c r="F2586" s="1568"/>
      <c r="G2586" s="1568"/>
      <c r="H2586" s="1568"/>
    </row>
    <row r="2587" spans="1:8" ht="31.5">
      <c r="A2587" s="1"/>
      <c r="B2587" s="68" t="s">
        <v>3156</v>
      </c>
      <c r="C2587" s="68" t="s">
        <v>3157</v>
      </c>
      <c r="D2587" s="68" t="s">
        <v>3158</v>
      </c>
      <c r="E2587" s="68" t="s">
        <v>3159</v>
      </c>
      <c r="F2587" s="68" t="s">
        <v>3160</v>
      </c>
      <c r="G2587" s="68" t="s">
        <v>3161</v>
      </c>
      <c r="H2587" s="68" t="s">
        <v>1586</v>
      </c>
    </row>
    <row r="2588" spans="1:8" ht="17.25">
      <c r="A2588" s="27"/>
      <c r="B2588" s="1562" t="s">
        <v>562</v>
      </c>
      <c r="C2588" s="80" t="s">
        <v>736</v>
      </c>
      <c r="D2588" s="42">
        <v>1.5</v>
      </c>
      <c r="E2588" s="53" t="s">
        <v>1589</v>
      </c>
      <c r="F2588" s="116">
        <f>'update Rate'!$O$6</f>
        <v>1330</v>
      </c>
      <c r="G2588" s="107">
        <f>FLOOR(D2588*F2588,0.01)</f>
        <v>1995</v>
      </c>
      <c r="H2588" s="108"/>
    </row>
    <row r="2589" spans="1:8" ht="17.25">
      <c r="A2589" s="1"/>
      <c r="B2589" s="1589"/>
      <c r="C2589" s="78" t="s">
        <v>563</v>
      </c>
      <c r="D2589" s="43">
        <v>1.5</v>
      </c>
      <c r="E2589" s="56" t="s">
        <v>1589</v>
      </c>
      <c r="F2589" s="122">
        <f>'update Rate'!$O$5</f>
        <v>1000</v>
      </c>
      <c r="G2589" s="63">
        <f>FLOOR(D2589*F2589,0.01)</f>
        <v>1500</v>
      </c>
      <c r="H2589" s="123">
        <f>SUM(G2588+G2589)</f>
        <v>3495</v>
      </c>
    </row>
    <row r="2590" spans="1:8" ht="31.5">
      <c r="A2590" s="1"/>
      <c r="B2590" s="1562" t="s">
        <v>2185</v>
      </c>
      <c r="C2590" s="58" t="s">
        <v>3641</v>
      </c>
      <c r="D2590" s="46">
        <v>11</v>
      </c>
      <c r="E2590" s="55" t="s">
        <v>2992</v>
      </c>
      <c r="F2590" s="107">
        <f>'update Rate'!O491</f>
        <v>860.8</v>
      </c>
      <c r="G2590" s="107">
        <f>FLOOR(D2590*F2590,0.01)</f>
        <v>9468.8000000000011</v>
      </c>
      <c r="H2590" s="108"/>
    </row>
    <row r="2591" spans="1:8" ht="17.25">
      <c r="A2591" s="1"/>
      <c r="B2591" s="1603"/>
      <c r="C2591" s="80" t="s">
        <v>1533</v>
      </c>
      <c r="D2591" s="52">
        <v>8.1000000000000003E-2</v>
      </c>
      <c r="E2591" s="53" t="s">
        <v>750</v>
      </c>
      <c r="F2591" s="116">
        <f>'update Rate'!O16</f>
        <v>13030.999999999998</v>
      </c>
      <c r="G2591" s="116">
        <f>FLOOR(D2591*F2591,0.01)</f>
        <v>1055.51</v>
      </c>
      <c r="H2591" s="121"/>
    </row>
    <row r="2592" spans="1:8" ht="17.25">
      <c r="A2592" s="1"/>
      <c r="B2592" s="1589"/>
      <c r="C2592" s="78" t="s">
        <v>2190</v>
      </c>
      <c r="D2592" s="49">
        <v>0.22</v>
      </c>
      <c r="E2592" s="56" t="s">
        <v>2192</v>
      </c>
      <c r="F2592" s="122">
        <f>'update Rate'!$O$9</f>
        <v>3389.76</v>
      </c>
      <c r="G2592" s="122">
        <f>FLOOR(D2592*F2592,0.01)</f>
        <v>745.74</v>
      </c>
      <c r="H2592" s="123">
        <f>SUM(G2590:G2592)</f>
        <v>11270.050000000001</v>
      </c>
    </row>
    <row r="2593" spans="1:8" ht="16.5">
      <c r="A2593" s="1"/>
      <c r="B2593" s="1"/>
      <c r="C2593" s="1"/>
      <c r="D2593" s="1"/>
      <c r="E2593" s="1"/>
      <c r="F2593" s="1" t="s">
        <v>1590</v>
      </c>
      <c r="G2593" s="102"/>
      <c r="H2593" s="63">
        <f>SUM(H2589:H2592)</f>
        <v>14765.050000000001</v>
      </c>
    </row>
    <row r="2594" spans="1:8" ht="16.5">
      <c r="A2594" s="1"/>
      <c r="B2594" s="1" t="s">
        <v>1592</v>
      </c>
      <c r="C2594" s="1"/>
      <c r="D2594" s="1"/>
      <c r="E2594" s="1"/>
      <c r="F2594" s="1" t="s">
        <v>1570</v>
      </c>
      <c r="G2594" s="102"/>
      <c r="H2594" s="99">
        <f>FLOOR(H2593*0.15,0.01)</f>
        <v>2214.75</v>
      </c>
    </row>
    <row r="2595" spans="1:8" ht="16.5">
      <c r="A2595" s="27"/>
      <c r="B2595" s="140">
        <f>+H2595</f>
        <v>16979.800000000003</v>
      </c>
      <c r="C2595" s="27" t="s">
        <v>4340</v>
      </c>
      <c r="D2595" s="99">
        <f>FLOOR(B2595/B2596,0.01)</f>
        <v>1697.98</v>
      </c>
      <c r="E2595" s="1" t="s">
        <v>3198</v>
      </c>
      <c r="F2595" s="1" t="s">
        <v>1593</v>
      </c>
      <c r="G2595" s="102"/>
      <c r="H2595" s="99">
        <f>SUM(H2593:H2594)</f>
        <v>16979.800000000003</v>
      </c>
    </row>
    <row r="2596" spans="1:8" ht="16.5">
      <c r="A2596" s="1"/>
      <c r="B2596" s="88">
        <v>10</v>
      </c>
      <c r="C2596" s="1"/>
      <c r="D2596" s="1"/>
      <c r="E2596" s="1"/>
      <c r="F2596" s="1"/>
      <c r="G2596" s="1"/>
      <c r="H2596" s="1"/>
    </row>
    <row r="2597" spans="1:8" ht="16.5">
      <c r="A2597" s="1"/>
      <c r="B2597" s="88"/>
      <c r="C2597" s="1"/>
      <c r="D2597" s="1"/>
      <c r="E2597" s="1"/>
      <c r="F2597" s="1"/>
      <c r="G2597" s="1"/>
      <c r="H2597" s="1"/>
    </row>
    <row r="2598" spans="1:8" ht="16.5">
      <c r="A2598" s="1"/>
      <c r="B2598" s="88"/>
      <c r="C2598" s="1"/>
      <c r="D2598" s="1"/>
      <c r="E2598" s="1"/>
      <c r="F2598" s="1"/>
      <c r="G2598" s="1"/>
      <c r="H2598" s="1"/>
    </row>
    <row r="2599" spans="1:8" ht="18">
      <c r="A2599" s="138">
        <f>A2585+1</f>
        <v>151</v>
      </c>
      <c r="B2599" s="1620" t="s">
        <v>3643</v>
      </c>
      <c r="C2599" s="1621"/>
      <c r="D2599" s="1621"/>
      <c r="E2599" s="1621"/>
      <c r="F2599" s="1621"/>
      <c r="G2599" s="1621"/>
      <c r="H2599" s="1621"/>
    </row>
    <row r="2600" spans="1:8" ht="14.25">
      <c r="A2600" s="655" t="s">
        <v>4064</v>
      </c>
      <c r="B2600" s="1568" t="s">
        <v>2189</v>
      </c>
      <c r="C2600" s="1568"/>
      <c r="D2600" s="1568"/>
      <c r="E2600" s="1568"/>
      <c r="F2600" s="1568"/>
      <c r="G2600" s="1568"/>
      <c r="H2600" s="1568"/>
    </row>
    <row r="2601" spans="1:8" ht="31.5">
      <c r="A2601" s="1"/>
      <c r="B2601" s="68" t="s">
        <v>3156</v>
      </c>
      <c r="C2601" s="68" t="s">
        <v>3157</v>
      </c>
      <c r="D2601" s="68" t="s">
        <v>3158</v>
      </c>
      <c r="E2601" s="68" t="s">
        <v>3159</v>
      </c>
      <c r="F2601" s="68" t="s">
        <v>3160</v>
      </c>
      <c r="G2601" s="68" t="s">
        <v>3161</v>
      </c>
      <c r="H2601" s="68" t="s">
        <v>1586</v>
      </c>
    </row>
    <row r="2602" spans="1:8" ht="17.25">
      <c r="A2602" s="27"/>
      <c r="B2602" s="1562" t="s">
        <v>562</v>
      </c>
      <c r="C2602" s="80" t="s">
        <v>736</v>
      </c>
      <c r="D2602" s="42">
        <v>0.65</v>
      </c>
      <c r="E2602" s="53" t="s">
        <v>1589</v>
      </c>
      <c r="F2602" s="116">
        <f>'update Rate'!$O$6</f>
        <v>1330</v>
      </c>
      <c r="G2602" s="107">
        <f>FLOOR(D2602*F2602,0.01)</f>
        <v>864.5</v>
      </c>
      <c r="H2602" s="108"/>
    </row>
    <row r="2603" spans="1:8" ht="17.25">
      <c r="A2603" s="1"/>
      <c r="B2603" s="1589"/>
      <c r="C2603" s="78" t="s">
        <v>563</v>
      </c>
      <c r="D2603" s="43">
        <v>0.65</v>
      </c>
      <c r="E2603" s="56" t="s">
        <v>1589</v>
      </c>
      <c r="F2603" s="122">
        <f>'update Rate'!$O$5</f>
        <v>1000</v>
      </c>
      <c r="G2603" s="63">
        <f>FLOOR(D2603*F2603,0.01)</f>
        <v>650</v>
      </c>
      <c r="H2603" s="123">
        <f>SUM(G2602+G2603)</f>
        <v>1514.5</v>
      </c>
    </row>
    <row r="2604" spans="1:8" ht="31.5">
      <c r="A2604" s="1"/>
      <c r="B2604" s="1562" t="s">
        <v>2185</v>
      </c>
      <c r="C2604" s="58" t="s">
        <v>4063</v>
      </c>
      <c r="D2604" s="46">
        <v>12</v>
      </c>
      <c r="E2604" s="55" t="s">
        <v>1526</v>
      </c>
      <c r="F2604" s="107">
        <f>'update Rate'!O494</f>
        <v>1102</v>
      </c>
      <c r="G2604" s="107">
        <f>FLOOR(D2604*F2604,0.01)</f>
        <v>13224</v>
      </c>
      <c r="H2604" s="108"/>
    </row>
    <row r="2605" spans="1:8" ht="17.25">
      <c r="A2605" s="1"/>
      <c r="B2605" s="1603"/>
      <c r="C2605" s="80" t="s">
        <v>1533</v>
      </c>
      <c r="D2605" s="52">
        <v>1.7999999999999999E-2</v>
      </c>
      <c r="E2605" s="53" t="s">
        <v>750</v>
      </c>
      <c r="F2605" s="116">
        <f>'update Rate'!O16</f>
        <v>13030.999999999998</v>
      </c>
      <c r="G2605" s="116">
        <f>FLOOR(D2605*F2605,0.01)</f>
        <v>234.55</v>
      </c>
      <c r="H2605" s="121"/>
    </row>
    <row r="2606" spans="1:8" ht="31.5">
      <c r="A2606" s="1"/>
      <c r="B2606" s="1603"/>
      <c r="C2606" s="80" t="s">
        <v>3644</v>
      </c>
      <c r="D2606" s="52">
        <v>6.6000000000000003E-2</v>
      </c>
      <c r="E2606" s="53" t="s">
        <v>2869</v>
      </c>
      <c r="F2606" s="116" t="s">
        <v>3726</v>
      </c>
      <c r="G2606" s="116">
        <v>250</v>
      </c>
      <c r="H2606" s="121"/>
    </row>
    <row r="2607" spans="1:8" ht="17.25">
      <c r="A2607" s="1"/>
      <c r="B2607" s="1589"/>
      <c r="C2607" s="78" t="s">
        <v>2190</v>
      </c>
      <c r="D2607" s="49">
        <v>5.1999999999999998E-2</v>
      </c>
      <c r="E2607" s="56" t="s">
        <v>2192</v>
      </c>
      <c r="F2607" s="122">
        <f>'update Rate'!$O$9</f>
        <v>3389.76</v>
      </c>
      <c r="G2607" s="122">
        <f>FLOOR(D2607*F2607,0.01)</f>
        <v>176.26</v>
      </c>
      <c r="H2607" s="123">
        <f>SUM(G2604:G2607)</f>
        <v>13884.81</v>
      </c>
    </row>
    <row r="2608" spans="1:8" ht="16.5">
      <c r="A2608" s="1"/>
      <c r="B2608" s="1"/>
      <c r="C2608" s="1"/>
      <c r="D2608" s="1"/>
      <c r="E2608" s="1"/>
      <c r="F2608" s="1" t="s">
        <v>1590</v>
      </c>
      <c r="G2608" s="102"/>
      <c r="H2608" s="63">
        <f>SUM(H2603:H2607)</f>
        <v>15399.31</v>
      </c>
    </row>
    <row r="2609" spans="1:8" ht="16.5">
      <c r="A2609" s="1"/>
      <c r="B2609" s="1" t="s">
        <v>1592</v>
      </c>
      <c r="C2609" s="1"/>
      <c r="D2609" s="1"/>
      <c r="E2609" s="1"/>
      <c r="F2609" s="1" t="s">
        <v>1570</v>
      </c>
      <c r="G2609" s="102"/>
      <c r="H2609" s="99">
        <f>FLOOR(H2608*0.15,0.01)</f>
        <v>2309.89</v>
      </c>
    </row>
    <row r="2610" spans="1:8" ht="16.5">
      <c r="A2610" s="27"/>
      <c r="B2610" s="140">
        <f>+H2610</f>
        <v>17709.2</v>
      </c>
      <c r="C2610" s="27" t="s">
        <v>4340</v>
      </c>
      <c r="D2610" s="99">
        <f>FLOOR(B2610/B2611,0.01)</f>
        <v>1770.92</v>
      </c>
      <c r="E2610" s="1" t="s">
        <v>3198</v>
      </c>
      <c r="F2610" s="1" t="s">
        <v>1593</v>
      </c>
      <c r="G2610" s="102"/>
      <c r="H2610" s="99">
        <f>SUM(H2608:H2609)</f>
        <v>17709.2</v>
      </c>
    </row>
    <row r="2611" spans="1:8" ht="16.5">
      <c r="A2611" s="1"/>
      <c r="B2611" s="88">
        <v>10</v>
      </c>
      <c r="C2611" s="1"/>
      <c r="D2611" s="1"/>
      <c r="E2611" s="1"/>
      <c r="F2611" s="1"/>
      <c r="G2611" s="1"/>
      <c r="H2611" s="1"/>
    </row>
    <row r="2612" spans="1:8" ht="16.5">
      <c r="A2612" s="1"/>
      <c r="B2612" s="88"/>
      <c r="C2612" s="1"/>
      <c r="D2612" s="1"/>
      <c r="E2612" s="1"/>
      <c r="F2612" s="1"/>
      <c r="G2612" s="1"/>
      <c r="H2612" s="1"/>
    </row>
    <row r="2613" spans="1:8" ht="18">
      <c r="A2613" s="138">
        <f>A2599+1</f>
        <v>152</v>
      </c>
      <c r="B2613" s="1622" t="s">
        <v>3645</v>
      </c>
      <c r="C2613" s="1621"/>
      <c r="D2613" s="1621"/>
      <c r="E2613" s="1621"/>
      <c r="F2613" s="1621"/>
      <c r="G2613" s="1621"/>
      <c r="H2613" s="1621"/>
    </row>
    <row r="2614" spans="1:8" ht="14.25">
      <c r="A2614" s="655" t="s">
        <v>4065</v>
      </c>
      <c r="B2614" s="1568" t="s">
        <v>2189</v>
      </c>
      <c r="C2614" s="1568"/>
      <c r="D2614" s="1568"/>
      <c r="E2614" s="1568"/>
      <c r="F2614" s="1568"/>
      <c r="G2614" s="1568"/>
      <c r="H2614" s="1568"/>
    </row>
    <row r="2615" spans="1:8" ht="31.5">
      <c r="A2615" s="1"/>
      <c r="B2615" s="68" t="s">
        <v>3156</v>
      </c>
      <c r="C2615" s="68" t="s">
        <v>3157</v>
      </c>
      <c r="D2615" s="68" t="s">
        <v>3158</v>
      </c>
      <c r="E2615" s="68" t="s">
        <v>3159</v>
      </c>
      <c r="F2615" s="68" t="s">
        <v>3160</v>
      </c>
      <c r="G2615" s="68" t="s">
        <v>3161</v>
      </c>
      <c r="H2615" s="68" t="s">
        <v>1586</v>
      </c>
    </row>
    <row r="2616" spans="1:8" ht="17.25">
      <c r="A2616" s="27"/>
      <c r="B2616" s="58" t="s">
        <v>562</v>
      </c>
      <c r="C2616" s="80" t="s">
        <v>736</v>
      </c>
      <c r="D2616" s="42">
        <v>1.5</v>
      </c>
      <c r="E2616" s="53" t="s">
        <v>1589</v>
      </c>
      <c r="F2616" s="116">
        <f>'update Rate'!$O$6</f>
        <v>1330</v>
      </c>
      <c r="G2616" s="107">
        <f>FLOOR(D2616*F2616,0.01)</f>
        <v>1995</v>
      </c>
      <c r="H2616" s="108">
        <f>+G2616</f>
        <v>1995</v>
      </c>
    </row>
    <row r="2617" spans="1:8" ht="17.25">
      <c r="A2617" s="1"/>
      <c r="B2617" s="68" t="s">
        <v>2185</v>
      </c>
      <c r="C2617" s="68" t="s">
        <v>3646</v>
      </c>
      <c r="D2617" s="656">
        <v>11</v>
      </c>
      <c r="E2617" s="64" t="s">
        <v>2992</v>
      </c>
      <c r="F2617" s="101">
        <f>'update Rate'!O490</f>
        <v>1614</v>
      </c>
      <c r="G2617" s="101">
        <f>FLOOR(D2617*F2617,0.01)</f>
        <v>17754</v>
      </c>
      <c r="H2617" s="108">
        <f>+G2617</f>
        <v>17754</v>
      </c>
    </row>
    <row r="2618" spans="1:8" ht="16.5">
      <c r="A2618" s="1"/>
      <c r="B2618" s="1"/>
      <c r="C2618" s="1"/>
      <c r="D2618" s="1"/>
      <c r="E2618" s="1"/>
      <c r="F2618" s="1" t="s">
        <v>1590</v>
      </c>
      <c r="G2618" s="102"/>
      <c r="H2618" s="99">
        <f>SUM(H2616:H2617)</f>
        <v>19749</v>
      </c>
    </row>
    <row r="2619" spans="1:8" ht="16.5">
      <c r="A2619" s="1"/>
      <c r="B2619" s="1" t="s">
        <v>1592</v>
      </c>
      <c r="C2619" s="1"/>
      <c r="D2619" s="1"/>
      <c r="E2619" s="1"/>
      <c r="F2619" s="1" t="s">
        <v>1570</v>
      </c>
      <c r="G2619" s="102"/>
      <c r="H2619" s="99">
        <f>FLOOR(H2618*0.15,0.01)</f>
        <v>2962.35</v>
      </c>
    </row>
    <row r="2620" spans="1:8" ht="16.5">
      <c r="A2620" s="27"/>
      <c r="B2620" s="140">
        <f>+H2620</f>
        <v>22711.35</v>
      </c>
      <c r="C2620" s="27" t="s">
        <v>4340</v>
      </c>
      <c r="D2620" s="99">
        <f>FLOOR(B2620/B2621,0.01)</f>
        <v>2271.13</v>
      </c>
      <c r="E2620" s="1" t="s">
        <v>3198</v>
      </c>
      <c r="F2620" s="1" t="s">
        <v>1593</v>
      </c>
      <c r="G2620" s="102"/>
      <c r="H2620" s="99">
        <f>SUM(H2618:H2619)</f>
        <v>22711.35</v>
      </c>
    </row>
    <row r="2621" spans="1:8" ht="16.5">
      <c r="A2621" s="1"/>
      <c r="B2621" s="88">
        <v>10</v>
      </c>
      <c r="C2621" s="1"/>
      <c r="D2621" s="1"/>
      <c r="E2621" s="1"/>
      <c r="F2621" s="1"/>
      <c r="G2621" s="1"/>
      <c r="H2621" s="1"/>
    </row>
    <row r="2622" spans="1:8" ht="16.5">
      <c r="A2622" s="1"/>
      <c r="B2622" s="88"/>
      <c r="C2622" s="1"/>
      <c r="D2622" s="1"/>
      <c r="E2622" s="1"/>
      <c r="F2622" s="1"/>
      <c r="G2622" s="1"/>
      <c r="H2622" s="1"/>
    </row>
    <row r="2623" spans="1:8" ht="15">
      <c r="A2623" s="1"/>
      <c r="B2623" s="1"/>
      <c r="C2623" s="1"/>
      <c r="D2623" s="1"/>
      <c r="E2623" s="1"/>
      <c r="F2623" s="1"/>
      <c r="G2623" s="1"/>
      <c r="H2623" s="1"/>
    </row>
    <row r="2624" spans="1:8" ht="19.5">
      <c r="A2624" s="262">
        <f>A2613+1</f>
        <v>153</v>
      </c>
      <c r="B2624" s="1609" t="s">
        <v>3647</v>
      </c>
      <c r="C2624" s="1584"/>
      <c r="D2624" s="1584"/>
      <c r="E2624" s="1584"/>
      <c r="F2624" s="1584"/>
      <c r="G2624" s="1584"/>
      <c r="H2624" s="1584"/>
    </row>
    <row r="2625" spans="1:8" ht="19.5">
      <c r="A2625" s="655" t="s">
        <v>4066</v>
      </c>
      <c r="B2625" s="1588" t="s">
        <v>1663</v>
      </c>
      <c r="C2625" s="1567"/>
      <c r="D2625" s="1567"/>
      <c r="E2625" s="1567"/>
      <c r="F2625" s="1567"/>
      <c r="G2625" s="1567"/>
      <c r="H2625" s="1567"/>
    </row>
    <row r="2626" spans="1:8" ht="15">
      <c r="A2626" s="1"/>
      <c r="B2626" s="1561" t="s">
        <v>1479</v>
      </c>
      <c r="C2626" s="1561"/>
      <c r="D2626" s="1561"/>
      <c r="E2626" s="1561"/>
      <c r="F2626" s="1561"/>
      <c r="G2626" s="1561"/>
      <c r="H2626" s="1561"/>
    </row>
    <row r="2627" spans="1:8" ht="31.5">
      <c r="A2627" s="1"/>
      <c r="B2627" s="68" t="s">
        <v>3156</v>
      </c>
      <c r="C2627" s="68" t="s">
        <v>3157</v>
      </c>
      <c r="D2627" s="68" t="s">
        <v>3158</v>
      </c>
      <c r="E2627" s="68" t="s">
        <v>3159</v>
      </c>
      <c r="F2627" s="68" t="s">
        <v>3160</v>
      </c>
      <c r="G2627" s="68" t="s">
        <v>3161</v>
      </c>
      <c r="H2627" s="68" t="s">
        <v>1586</v>
      </c>
    </row>
    <row r="2628" spans="1:8" ht="17.25">
      <c r="A2628" s="1"/>
      <c r="B2628" s="1562" t="s">
        <v>1587</v>
      </c>
      <c r="C2628" s="58" t="s">
        <v>558</v>
      </c>
      <c r="D2628" s="41">
        <v>2</v>
      </c>
      <c r="E2628" s="55" t="s">
        <v>1589</v>
      </c>
      <c r="F2628" s="107">
        <f>'update Rate'!O6</f>
        <v>1330</v>
      </c>
      <c r="G2628" s="107">
        <f t="shared" ref="G2628:G2635" si="70">FLOOR(D2628*F2628,0.01)</f>
        <v>2660</v>
      </c>
      <c r="H2628" s="108"/>
    </row>
    <row r="2629" spans="1:8" ht="17.25">
      <c r="A2629" s="1"/>
      <c r="B2629" s="1563"/>
      <c r="C2629" s="56" t="s">
        <v>1530</v>
      </c>
      <c r="D2629" s="43">
        <v>8</v>
      </c>
      <c r="E2629" s="56" t="s">
        <v>1589</v>
      </c>
      <c r="F2629" s="63">
        <f>'update Rate'!O5</f>
        <v>1000</v>
      </c>
      <c r="G2629" s="63">
        <f t="shared" si="70"/>
        <v>8000</v>
      </c>
      <c r="H2629" s="121">
        <f>SUM(G2628+G2629)</f>
        <v>10660</v>
      </c>
    </row>
    <row r="2630" spans="1:8" ht="17.25">
      <c r="A2630" s="1"/>
      <c r="B2630" s="1564" t="s">
        <v>2185</v>
      </c>
      <c r="C2630" s="53" t="s">
        <v>1396</v>
      </c>
      <c r="D2630" s="52">
        <v>0.13</v>
      </c>
      <c r="E2630" s="53" t="s">
        <v>750</v>
      </c>
      <c r="F2630" s="109">
        <f>'update Rate'!O16</f>
        <v>13030.999999999998</v>
      </c>
      <c r="G2630" s="109">
        <f t="shared" si="70"/>
        <v>1694.03</v>
      </c>
      <c r="H2630" s="84"/>
    </row>
    <row r="2631" spans="1:8" ht="17.25">
      <c r="A2631" s="1"/>
      <c r="B2631" s="1565"/>
      <c r="C2631" s="53" t="s">
        <v>747</v>
      </c>
      <c r="D2631" s="52">
        <v>0.183</v>
      </c>
      <c r="E2631" s="53" t="s">
        <v>2378</v>
      </c>
      <c r="F2631" s="109">
        <f>'update Rate'!O9</f>
        <v>3389.76</v>
      </c>
      <c r="G2631" s="109">
        <f t="shared" si="70"/>
        <v>620.32000000000005</v>
      </c>
      <c r="H2631" s="86"/>
    </row>
    <row r="2632" spans="1:8" ht="17.25">
      <c r="A2632" s="1"/>
      <c r="B2632" s="1565"/>
      <c r="C2632" s="54" t="s">
        <v>507</v>
      </c>
      <c r="D2632" s="42">
        <v>11</v>
      </c>
      <c r="E2632" s="53" t="s">
        <v>2992</v>
      </c>
      <c r="F2632" s="42">
        <f>'update Rate'!O42</f>
        <v>2108.96</v>
      </c>
      <c r="G2632" s="109">
        <f t="shared" si="70"/>
        <v>23198.560000000001</v>
      </c>
      <c r="H2632" s="86"/>
    </row>
    <row r="2633" spans="1:8" ht="17.25">
      <c r="A2633" s="1"/>
      <c r="B2633" s="1565"/>
      <c r="C2633" s="53" t="s">
        <v>1664</v>
      </c>
      <c r="D2633" s="42">
        <v>0.37</v>
      </c>
      <c r="E2633" s="53" t="s">
        <v>2920</v>
      </c>
      <c r="F2633" s="42">
        <f>'update Rate'!$O$143</f>
        <v>125</v>
      </c>
      <c r="G2633" s="109">
        <f t="shared" si="70"/>
        <v>46.25</v>
      </c>
      <c r="H2633" s="86"/>
    </row>
    <row r="2634" spans="1:8" ht="17.25">
      <c r="A2634" s="1"/>
      <c r="B2634" s="1565"/>
      <c r="C2634" s="53" t="s">
        <v>2136</v>
      </c>
      <c r="D2634" s="52">
        <v>0.11799999999999999</v>
      </c>
      <c r="E2634" s="53" t="s">
        <v>2920</v>
      </c>
      <c r="F2634" s="42">
        <f>'update Rate'!$O$144</f>
        <v>367</v>
      </c>
      <c r="G2634" s="109">
        <f t="shared" si="70"/>
        <v>43.300000000000004</v>
      </c>
      <c r="H2634" s="86"/>
    </row>
    <row r="2635" spans="1:8" ht="17.25">
      <c r="A2635" s="1"/>
      <c r="B2635" s="1565"/>
      <c r="C2635" s="53" t="s">
        <v>2137</v>
      </c>
      <c r="D2635" s="52">
        <v>0.53800000000000003</v>
      </c>
      <c r="E2635" s="53" t="s">
        <v>2681</v>
      </c>
      <c r="F2635" s="42">
        <f>'update Rate'!$O$145</f>
        <v>221</v>
      </c>
      <c r="G2635" s="109">
        <f t="shared" si="70"/>
        <v>118.89</v>
      </c>
      <c r="H2635" s="86"/>
    </row>
    <row r="2636" spans="1:8" ht="15.75">
      <c r="A2636" s="1"/>
      <c r="B2636" s="1566"/>
      <c r="C2636" s="56" t="s">
        <v>2680</v>
      </c>
      <c r="D2636" s="53" t="s">
        <v>2993</v>
      </c>
      <c r="E2636" s="56" t="s">
        <v>2995</v>
      </c>
      <c r="F2636" s="63"/>
      <c r="G2636" s="63">
        <v>120</v>
      </c>
      <c r="H2636" s="123">
        <f>SUM(G2630:G2636)</f>
        <v>25841.35</v>
      </c>
    </row>
    <row r="2637" spans="1:8" ht="17.25">
      <c r="A2637" s="1"/>
      <c r="B2637" s="66" t="s">
        <v>1994</v>
      </c>
      <c r="C2637" s="64" t="s">
        <v>1661</v>
      </c>
      <c r="D2637" s="44">
        <v>13.5</v>
      </c>
      <c r="E2637" s="64" t="s">
        <v>1589</v>
      </c>
      <c r="F2637" s="63">
        <f>'update Rate'!F5</f>
        <v>415</v>
      </c>
      <c r="G2637" s="99">
        <f>FLOOR(D2637*F2637,0.01)</f>
        <v>5602.5</v>
      </c>
      <c r="H2637" s="123">
        <f>SUM(G2637)</f>
        <v>5602.5</v>
      </c>
    </row>
    <row r="2638" spans="1:8" ht="15.75">
      <c r="A2638" s="1"/>
      <c r="B2638" s="1"/>
      <c r="C2638" s="1"/>
      <c r="D2638" s="1"/>
      <c r="E2638" s="1"/>
      <c r="F2638" s="40" t="s">
        <v>1590</v>
      </c>
      <c r="G2638" s="113"/>
      <c r="H2638" s="63">
        <f>SUM(H2629:H2637)</f>
        <v>42103.85</v>
      </c>
    </row>
    <row r="2639" spans="1:8" ht="15.75">
      <c r="A2639" s="1"/>
      <c r="B2639" s="1" t="s">
        <v>1592</v>
      </c>
      <c r="C2639" s="1"/>
      <c r="D2639" s="1"/>
      <c r="E2639" s="1"/>
      <c r="F2639" s="40" t="s">
        <v>1571</v>
      </c>
      <c r="G2639" s="113"/>
      <c r="H2639" s="99">
        <f>FLOOR(H2638*0.15,0.01)</f>
        <v>6315.57</v>
      </c>
    </row>
    <row r="2640" spans="1:8" ht="15.75">
      <c r="B2640" s="140">
        <f>+H2640</f>
        <v>48419.42</v>
      </c>
      <c r="C2640" s="27" t="s">
        <v>4340</v>
      </c>
      <c r="D2640" s="99">
        <f>INT(B2640/B2641*100)/100</f>
        <v>4841.9399999999996</v>
      </c>
      <c r="E2640" s="1" t="s">
        <v>3198</v>
      </c>
      <c r="F2640" s="40" t="s">
        <v>1593</v>
      </c>
      <c r="G2640" s="113"/>
      <c r="H2640" s="99">
        <f>SUM(H2638:H2639)</f>
        <v>48419.42</v>
      </c>
    </row>
    <row r="2641" spans="1:8" ht="15">
      <c r="A2641" s="1"/>
      <c r="B2641" s="117">
        <v>10</v>
      </c>
      <c r="C2641" s="1"/>
      <c r="D2641" s="1"/>
      <c r="E2641" s="1"/>
      <c r="F2641" s="1"/>
      <c r="G2641" s="1"/>
      <c r="H2641" s="1"/>
    </row>
    <row r="2642" spans="1:8" ht="15">
      <c r="A2642" s="1"/>
      <c r="B2642" s="117"/>
      <c r="C2642" s="1"/>
      <c r="D2642" s="1"/>
      <c r="E2642" s="1"/>
      <c r="F2642" s="1"/>
      <c r="G2642" s="1"/>
      <c r="H2642" s="1"/>
    </row>
    <row r="2643" spans="1:8" ht="19.5">
      <c r="A2643" s="262">
        <v>154</v>
      </c>
      <c r="B2643" s="1609" t="s">
        <v>4306</v>
      </c>
      <c r="C2643" s="1584"/>
      <c r="D2643" s="1584"/>
      <c r="E2643" s="1584"/>
      <c r="F2643" s="1584"/>
      <c r="G2643" s="1584"/>
      <c r="H2643" s="1584"/>
    </row>
    <row r="2644" spans="1:8" ht="19.5">
      <c r="A2644" s="655" t="s">
        <v>4066</v>
      </c>
      <c r="B2644" s="1588" t="s">
        <v>1663</v>
      </c>
      <c r="C2644" s="1567"/>
      <c r="D2644" s="1567"/>
      <c r="E2644" s="1567"/>
      <c r="F2644" s="1567"/>
      <c r="G2644" s="1567"/>
      <c r="H2644" s="1567"/>
    </row>
    <row r="2645" spans="1:8" ht="15">
      <c r="A2645" s="1"/>
      <c r="B2645" s="1561" t="s">
        <v>1479</v>
      </c>
      <c r="C2645" s="1561"/>
      <c r="D2645" s="1561"/>
      <c r="E2645" s="1561"/>
      <c r="F2645" s="1561"/>
      <c r="G2645" s="1561"/>
      <c r="H2645" s="1561"/>
    </row>
    <row r="2646" spans="1:8" ht="31.5">
      <c r="A2646" s="1"/>
      <c r="B2646" s="68" t="s">
        <v>3156</v>
      </c>
      <c r="C2646" s="68" t="s">
        <v>3157</v>
      </c>
      <c r="D2646" s="68" t="s">
        <v>3158</v>
      </c>
      <c r="E2646" s="68" t="s">
        <v>3159</v>
      </c>
      <c r="F2646" s="68" t="s">
        <v>3160</v>
      </c>
      <c r="G2646" s="68" t="s">
        <v>3161</v>
      </c>
      <c r="H2646" s="68" t="s">
        <v>1586</v>
      </c>
    </row>
    <row r="2647" spans="1:8" ht="17.25">
      <c r="A2647" s="1"/>
      <c r="B2647" s="1562" t="s">
        <v>1587</v>
      </c>
      <c r="C2647" s="58" t="s">
        <v>558</v>
      </c>
      <c r="D2647" s="41">
        <v>2</v>
      </c>
      <c r="E2647" s="55" t="s">
        <v>1589</v>
      </c>
      <c r="F2647" s="107">
        <f>mason</f>
        <v>1330</v>
      </c>
      <c r="G2647" s="107">
        <f t="shared" ref="G2647:G2654" si="71">FLOOR(D2647*F2647,0.01)</f>
        <v>2660</v>
      </c>
      <c r="H2647" s="108"/>
    </row>
    <row r="2648" spans="1:8" ht="17.25">
      <c r="A2648" s="1"/>
      <c r="B2648" s="1563"/>
      <c r="C2648" s="56" t="s">
        <v>1530</v>
      </c>
      <c r="D2648" s="43">
        <v>8</v>
      </c>
      <c r="E2648" s="56" t="s">
        <v>1589</v>
      </c>
      <c r="F2648" s="63">
        <f>'update Rate'!O5</f>
        <v>1000</v>
      </c>
      <c r="G2648" s="63">
        <f t="shared" si="71"/>
        <v>8000</v>
      </c>
      <c r="H2648" s="121">
        <f>SUM(G2647+G2648)</f>
        <v>10660</v>
      </c>
    </row>
    <row r="2649" spans="1:8" ht="17.25">
      <c r="A2649" s="1"/>
      <c r="B2649" s="1564" t="s">
        <v>2185</v>
      </c>
      <c r="C2649" s="53" t="s">
        <v>1396</v>
      </c>
      <c r="D2649" s="52">
        <v>0.13</v>
      </c>
      <c r="E2649" s="53" t="s">
        <v>750</v>
      </c>
      <c r="F2649" s="109">
        <f>'update Rate'!O16</f>
        <v>13030.999999999998</v>
      </c>
      <c r="G2649" s="109">
        <f t="shared" si="71"/>
        <v>1694.03</v>
      </c>
      <c r="H2649" s="84"/>
    </row>
    <row r="2650" spans="1:8" ht="17.25">
      <c r="A2650" s="1"/>
      <c r="B2650" s="1565"/>
      <c r="C2650" s="53" t="s">
        <v>747</v>
      </c>
      <c r="D2650" s="52">
        <v>0.183</v>
      </c>
      <c r="E2650" s="53" t="s">
        <v>2378</v>
      </c>
      <c r="F2650" s="109">
        <f>'update Rate'!O9</f>
        <v>3389.76</v>
      </c>
      <c r="G2650" s="109">
        <f t="shared" si="71"/>
        <v>620.32000000000005</v>
      </c>
      <c r="H2650" s="86"/>
    </row>
    <row r="2651" spans="1:8" ht="17.25">
      <c r="A2651" s="1"/>
      <c r="B2651" s="1565"/>
      <c r="C2651" s="54" t="s">
        <v>4305</v>
      </c>
      <c r="D2651" s="42">
        <v>11</v>
      </c>
      <c r="E2651" s="53" t="s">
        <v>2992</v>
      </c>
      <c r="F2651" s="42">
        <f>'update Rate'!O39</f>
        <v>1926.04</v>
      </c>
      <c r="G2651" s="109">
        <f t="shared" si="71"/>
        <v>21186.44</v>
      </c>
      <c r="H2651" s="86"/>
    </row>
    <row r="2652" spans="1:8" ht="17.25">
      <c r="A2652" s="1"/>
      <c r="B2652" s="1565"/>
      <c r="C2652" s="53" t="s">
        <v>1664</v>
      </c>
      <c r="D2652" s="42">
        <v>0.37</v>
      </c>
      <c r="E2652" s="53" t="s">
        <v>2920</v>
      </c>
      <c r="F2652" s="42">
        <f>'update Rate'!O143</f>
        <v>125</v>
      </c>
      <c r="G2652" s="109">
        <f t="shared" si="71"/>
        <v>46.25</v>
      </c>
      <c r="H2652" s="86"/>
    </row>
    <row r="2653" spans="1:8" ht="17.25">
      <c r="A2653" s="1"/>
      <c r="B2653" s="1565"/>
      <c r="C2653" s="53" t="s">
        <v>2136</v>
      </c>
      <c r="D2653" s="52">
        <v>0.11799999999999999</v>
      </c>
      <c r="E2653" s="53" t="s">
        <v>2920</v>
      </c>
      <c r="F2653" s="42">
        <f>'update Rate'!O144</f>
        <v>367</v>
      </c>
      <c r="G2653" s="109">
        <f t="shared" si="71"/>
        <v>43.300000000000004</v>
      </c>
      <c r="H2653" s="86"/>
    </row>
    <row r="2654" spans="1:8" ht="17.25">
      <c r="A2654" s="1"/>
      <c r="B2654" s="1565"/>
      <c r="C2654" s="53" t="s">
        <v>2137</v>
      </c>
      <c r="D2654" s="52">
        <v>0.53800000000000003</v>
      </c>
      <c r="E2654" s="53" t="s">
        <v>2681</v>
      </c>
      <c r="F2654" s="42">
        <f>'update Rate'!O145</f>
        <v>221</v>
      </c>
      <c r="G2654" s="109">
        <f t="shared" si="71"/>
        <v>118.89</v>
      </c>
      <c r="H2654" s="86"/>
    </row>
    <row r="2655" spans="1:8" ht="15.75">
      <c r="A2655" s="1"/>
      <c r="B2655" s="1566"/>
      <c r="C2655" s="56" t="s">
        <v>2680</v>
      </c>
      <c r="D2655" s="53" t="s">
        <v>2993</v>
      </c>
      <c r="E2655" s="56" t="s">
        <v>2995</v>
      </c>
      <c r="F2655" s="63"/>
      <c r="G2655" s="63">
        <v>120</v>
      </c>
      <c r="H2655" s="123">
        <f>SUM(G2649:G2655)</f>
        <v>23829.229999999996</v>
      </c>
    </row>
    <row r="2656" spans="1:8" ht="17.25">
      <c r="A2656" s="1"/>
      <c r="B2656" s="66" t="s">
        <v>1994</v>
      </c>
      <c r="C2656" s="64" t="s">
        <v>1661</v>
      </c>
      <c r="D2656" s="44">
        <v>13.5</v>
      </c>
      <c r="E2656" s="64" t="s">
        <v>1589</v>
      </c>
      <c r="F2656" s="63">
        <f>'update Rate'!O5</f>
        <v>1000</v>
      </c>
      <c r="G2656" s="99">
        <f>FLOOR(D2656*F2656,0.01)</f>
        <v>13500</v>
      </c>
      <c r="H2656" s="123">
        <f>SUM(G2656)</f>
        <v>13500</v>
      </c>
    </row>
    <row r="2657" spans="1:8" ht="15.75">
      <c r="A2657" s="1"/>
      <c r="B2657" s="1"/>
      <c r="C2657" s="1"/>
      <c r="D2657" s="1"/>
      <c r="E2657" s="1"/>
      <c r="F2657" s="40" t="s">
        <v>1590</v>
      </c>
      <c r="G2657" s="113"/>
      <c r="H2657" s="63">
        <f>SUM(H2648:H2656)</f>
        <v>47989.229999999996</v>
      </c>
    </row>
    <row r="2658" spans="1:8" ht="15.75">
      <c r="A2658" s="1"/>
      <c r="B2658" s="1" t="s">
        <v>1592</v>
      </c>
      <c r="C2658" s="1"/>
      <c r="D2658" s="1"/>
      <c r="E2658" s="1"/>
      <c r="F2658" s="40" t="s">
        <v>1571</v>
      </c>
      <c r="G2658" s="113"/>
      <c r="H2658" s="99">
        <f>FLOOR(H2657*0.15,0.01)</f>
        <v>7198.38</v>
      </c>
    </row>
    <row r="2659" spans="1:8" ht="15.75">
      <c r="A2659" s="1"/>
      <c r="B2659" s="140">
        <f>+H2659</f>
        <v>55187.609999999993</v>
      </c>
      <c r="C2659" s="27" t="s">
        <v>4340</v>
      </c>
      <c r="D2659" s="99">
        <f>INT(B2659/B2660*100)/100</f>
        <v>5518.76</v>
      </c>
      <c r="E2659" s="1" t="s">
        <v>3198</v>
      </c>
      <c r="F2659" s="40" t="s">
        <v>1593</v>
      </c>
      <c r="G2659" s="113"/>
      <c r="H2659" s="99">
        <f>SUM(H2657:H2658)</f>
        <v>55187.609999999993</v>
      </c>
    </row>
    <row r="2660" spans="1:8" ht="15">
      <c r="A2660" s="1"/>
      <c r="B2660" s="117">
        <v>10</v>
      </c>
      <c r="C2660" s="1"/>
      <c r="D2660" s="1"/>
      <c r="E2660" s="1"/>
      <c r="F2660" s="1"/>
      <c r="G2660" s="1"/>
      <c r="H2660" s="1"/>
    </row>
    <row r="2661" spans="1:8" ht="15">
      <c r="A2661" s="1"/>
      <c r="B2661" s="117"/>
      <c r="C2661" s="1"/>
      <c r="D2661" s="1"/>
      <c r="E2661" s="1"/>
      <c r="F2661" s="1"/>
      <c r="G2661" s="1"/>
      <c r="H2661" s="1"/>
    </row>
    <row r="2662" spans="1:8" ht="15">
      <c r="A2662" s="106" t="s">
        <v>3210</v>
      </c>
      <c r="B2662" s="117"/>
      <c r="C2662" s="1"/>
      <c r="D2662" s="1"/>
      <c r="E2662" s="1"/>
      <c r="F2662" s="1"/>
      <c r="G2662" s="1"/>
      <c r="H2662" s="1"/>
    </row>
    <row r="2663" spans="1:8" ht="15">
      <c r="A2663" s="106"/>
      <c r="B2663" s="117"/>
      <c r="C2663" s="1"/>
      <c r="D2663" s="1"/>
      <c r="E2663" s="1"/>
      <c r="F2663" s="1"/>
      <c r="G2663" s="1"/>
      <c r="H2663" s="1"/>
    </row>
    <row r="2664" spans="1:8" ht="15">
      <c r="A2664" s="106"/>
      <c r="B2664" s="117"/>
      <c r="C2664" s="1"/>
      <c r="D2664" s="1"/>
      <c r="E2664" s="1"/>
      <c r="F2664" s="1"/>
      <c r="G2664" s="1"/>
      <c r="H2664" s="1"/>
    </row>
    <row r="2665" spans="1:8" ht="15">
      <c r="A2665" s="106"/>
      <c r="B2665" s="117"/>
      <c r="C2665" s="1"/>
      <c r="D2665" s="1"/>
      <c r="E2665" s="1"/>
      <c r="F2665" s="1"/>
      <c r="G2665" s="1"/>
      <c r="H2665" s="1"/>
    </row>
    <row r="2666" spans="1:8" ht="15">
      <c r="A2666" s="106"/>
      <c r="B2666" s="117"/>
      <c r="C2666" s="1"/>
      <c r="D2666" s="1"/>
      <c r="E2666" s="1"/>
      <c r="F2666" s="1"/>
      <c r="G2666" s="1"/>
      <c r="H2666" s="1"/>
    </row>
    <row r="2667" spans="1:8" ht="15">
      <c r="A2667" s="106"/>
      <c r="B2667" s="117"/>
      <c r="C2667" s="1"/>
      <c r="D2667" s="1"/>
      <c r="E2667" s="1"/>
      <c r="F2667" s="1"/>
      <c r="G2667" s="1"/>
      <c r="H2667" s="1"/>
    </row>
    <row r="2668" spans="1:8" ht="15">
      <c r="A2668" s="1"/>
      <c r="B2668" s="1"/>
      <c r="C2668" s="1"/>
      <c r="D2668" s="1"/>
      <c r="E2668" s="1"/>
      <c r="F2668" s="1"/>
      <c r="G2668" s="1"/>
      <c r="H2668" s="1"/>
    </row>
    <row r="2669" spans="1:8" ht="19.5">
      <c r="A2669" s="262">
        <f>A2624+1</f>
        <v>154</v>
      </c>
      <c r="B2669" s="1609" t="s">
        <v>3648</v>
      </c>
      <c r="C2669" s="1584"/>
      <c r="D2669" s="1584"/>
      <c r="E2669" s="1584"/>
      <c r="F2669" s="1584"/>
      <c r="G2669" s="1584"/>
      <c r="H2669" s="1584"/>
    </row>
    <row r="2670" spans="1:8" ht="20.25">
      <c r="A2670" s="750" t="s">
        <v>4303</v>
      </c>
      <c r="B2670" s="1588" t="s">
        <v>3649</v>
      </c>
      <c r="C2670" s="1567"/>
      <c r="D2670" s="1567"/>
      <c r="E2670" s="1567"/>
      <c r="F2670" s="1567"/>
      <c r="G2670" s="1567"/>
      <c r="H2670" s="1567"/>
    </row>
    <row r="2671" spans="1:8" ht="15">
      <c r="A2671" s="1"/>
      <c r="B2671" s="1561" t="s">
        <v>1479</v>
      </c>
      <c r="C2671" s="1561"/>
      <c r="D2671" s="1561"/>
      <c r="E2671" s="1561"/>
      <c r="F2671" s="1561"/>
      <c r="G2671" s="1561"/>
      <c r="H2671" s="1561"/>
    </row>
    <row r="2672" spans="1:8" ht="31.5">
      <c r="A2672" s="1"/>
      <c r="B2672" s="68" t="s">
        <v>3156</v>
      </c>
      <c r="C2672" s="68" t="s">
        <v>3157</v>
      </c>
      <c r="D2672" s="68" t="s">
        <v>3158</v>
      </c>
      <c r="E2672" s="68" t="s">
        <v>3159</v>
      </c>
      <c r="F2672" s="68" t="s">
        <v>3160</v>
      </c>
      <c r="G2672" s="68" t="s">
        <v>3161</v>
      </c>
      <c r="H2672" s="68" t="s">
        <v>1586</v>
      </c>
    </row>
    <row r="2673" spans="1:8" ht="17.25">
      <c r="A2673" s="1"/>
      <c r="B2673" s="1562" t="s">
        <v>1587</v>
      </c>
      <c r="C2673" s="58" t="s">
        <v>558</v>
      </c>
      <c r="D2673" s="41">
        <v>14</v>
      </c>
      <c r="E2673" s="55" t="s">
        <v>1589</v>
      </c>
      <c r="F2673" s="107">
        <f>'update Rate'!O6</f>
        <v>1330</v>
      </c>
      <c r="G2673" s="107">
        <f t="shared" ref="G2673:G2680" si="72">FLOOR(D2673*F2673,0.01)</f>
        <v>18620</v>
      </c>
      <c r="H2673" s="108"/>
    </row>
    <row r="2674" spans="1:8" ht="17.25">
      <c r="A2674" s="1"/>
      <c r="B2674" s="1563"/>
      <c r="C2674" s="56" t="s">
        <v>1530</v>
      </c>
      <c r="D2674" s="43">
        <v>12</v>
      </c>
      <c r="E2674" s="56" t="s">
        <v>1589</v>
      </c>
      <c r="F2674" s="63">
        <f>'update Rate'!O5</f>
        <v>1000</v>
      </c>
      <c r="G2674" s="63">
        <f t="shared" si="72"/>
        <v>12000</v>
      </c>
      <c r="H2674" s="121">
        <f>SUM(G2673+G2674)</f>
        <v>30620</v>
      </c>
    </row>
    <row r="2675" spans="1:8" ht="17.25">
      <c r="A2675" s="1"/>
      <c r="B2675" s="1564" t="s">
        <v>2185</v>
      </c>
      <c r="C2675" s="53" t="s">
        <v>1396</v>
      </c>
      <c r="D2675" s="52">
        <v>6.3E-2</v>
      </c>
      <c r="E2675" s="53" t="s">
        <v>750</v>
      </c>
      <c r="F2675" s="109">
        <f>'update Rate'!O16</f>
        <v>13030.999999999998</v>
      </c>
      <c r="G2675" s="109">
        <f t="shared" si="72"/>
        <v>820.95</v>
      </c>
      <c r="H2675" s="84"/>
    </row>
    <row r="2676" spans="1:8" ht="17.25">
      <c r="A2676" s="1"/>
      <c r="B2676" s="1565"/>
      <c r="C2676" s="53" t="s">
        <v>747</v>
      </c>
      <c r="D2676" s="52">
        <v>0.128</v>
      </c>
      <c r="E2676" s="53" t="s">
        <v>2378</v>
      </c>
      <c r="F2676" s="109">
        <f>'update Rate'!O9</f>
        <v>3389.76</v>
      </c>
      <c r="G2676" s="109">
        <f t="shared" si="72"/>
        <v>433.88</v>
      </c>
      <c r="H2676" s="86"/>
    </row>
    <row r="2677" spans="1:8" ht="17.25">
      <c r="A2677" s="1"/>
      <c r="B2677" s="1565"/>
      <c r="C2677" s="54" t="s">
        <v>507</v>
      </c>
      <c r="D2677" s="42">
        <v>11</v>
      </c>
      <c r="E2677" s="53" t="s">
        <v>2992</v>
      </c>
      <c r="F2677" s="42">
        <f>'update Rate'!O42</f>
        <v>2108.96</v>
      </c>
      <c r="G2677" s="109">
        <f t="shared" si="72"/>
        <v>23198.560000000001</v>
      </c>
      <c r="H2677" s="86"/>
    </row>
    <row r="2678" spans="1:8" ht="17.25">
      <c r="A2678" s="1"/>
      <c r="B2678" s="1565"/>
      <c r="C2678" s="53" t="s">
        <v>1664</v>
      </c>
      <c r="D2678" s="42">
        <v>0.37</v>
      </c>
      <c r="E2678" s="53" t="s">
        <v>2920</v>
      </c>
      <c r="F2678" s="42">
        <f>'update Rate'!$O$143</f>
        <v>125</v>
      </c>
      <c r="G2678" s="109">
        <f t="shared" si="72"/>
        <v>46.25</v>
      </c>
      <c r="H2678" s="86"/>
    </row>
    <row r="2679" spans="1:8" ht="17.25">
      <c r="A2679" s="1"/>
      <c r="B2679" s="1565"/>
      <c r="C2679" s="53" t="s">
        <v>2136</v>
      </c>
      <c r="D2679" s="52">
        <v>0.11799999999999999</v>
      </c>
      <c r="E2679" s="53" t="s">
        <v>2920</v>
      </c>
      <c r="F2679" s="42">
        <f>'update Rate'!$O$144</f>
        <v>367</v>
      </c>
      <c r="G2679" s="109">
        <f t="shared" si="72"/>
        <v>43.300000000000004</v>
      </c>
      <c r="H2679" s="86"/>
    </row>
    <row r="2680" spans="1:8" ht="17.25">
      <c r="A2680" s="1"/>
      <c r="B2680" s="1565"/>
      <c r="C2680" s="53" t="s">
        <v>2137</v>
      </c>
      <c r="D2680" s="52">
        <v>0.53800000000000003</v>
      </c>
      <c r="E2680" s="53" t="s">
        <v>2681</v>
      </c>
      <c r="F2680" s="42">
        <f>'update Rate'!$O$145</f>
        <v>221</v>
      </c>
      <c r="G2680" s="109">
        <f t="shared" si="72"/>
        <v>118.89</v>
      </c>
      <c r="H2680" s="86"/>
    </row>
    <row r="2681" spans="1:8" ht="15.75">
      <c r="A2681" s="1"/>
      <c r="B2681" s="1566"/>
      <c r="C2681" s="56" t="s">
        <v>2680</v>
      </c>
      <c r="D2681" s="56" t="s">
        <v>2993</v>
      </c>
      <c r="E2681" s="56" t="s">
        <v>2995</v>
      </c>
      <c r="F2681" s="63"/>
      <c r="G2681" s="63">
        <v>120</v>
      </c>
      <c r="H2681" s="123">
        <f>SUM(G2675:G2681)</f>
        <v>24781.829999999998</v>
      </c>
    </row>
    <row r="2682" spans="1:8" ht="15.75">
      <c r="A2682" s="1"/>
      <c r="B2682" s="1"/>
      <c r="C2682" s="1"/>
      <c r="D2682" s="1"/>
      <c r="E2682" s="1"/>
      <c r="F2682" s="40" t="s">
        <v>1590</v>
      </c>
      <c r="G2682" s="113"/>
      <c r="H2682" s="63">
        <f>SUM(H2674:H2681)</f>
        <v>55401.83</v>
      </c>
    </row>
    <row r="2683" spans="1:8" ht="15.75">
      <c r="A2683" s="1"/>
      <c r="B2683" s="1" t="s">
        <v>1592</v>
      </c>
      <c r="C2683" s="1"/>
      <c r="D2683" s="1"/>
      <c r="E2683" s="1"/>
      <c r="F2683" s="40" t="s">
        <v>1571</v>
      </c>
      <c r="G2683" s="113"/>
      <c r="H2683" s="99">
        <f>FLOOR(H2682*0.15,0.01)</f>
        <v>8310.27</v>
      </c>
    </row>
    <row r="2684" spans="1:8" ht="15.75">
      <c r="B2684" s="140">
        <f>+H2684</f>
        <v>63712.100000000006</v>
      </c>
      <c r="C2684" s="27" t="s">
        <v>4340</v>
      </c>
      <c r="D2684" s="99">
        <f>INT(B2684/B2685*100)/100</f>
        <v>6371.21</v>
      </c>
      <c r="E2684" s="1" t="s">
        <v>3198</v>
      </c>
      <c r="F2684" s="40" t="s">
        <v>1593</v>
      </c>
      <c r="G2684" s="113"/>
      <c r="H2684" s="99">
        <f>SUM(H2682:H2683)</f>
        <v>63712.100000000006</v>
      </c>
    </row>
    <row r="2685" spans="1:8" ht="15">
      <c r="A2685" s="1"/>
      <c r="B2685" s="117">
        <v>10</v>
      </c>
      <c r="C2685" s="1"/>
      <c r="D2685" s="1"/>
      <c r="E2685" s="1"/>
      <c r="F2685" s="1"/>
      <c r="G2685" s="1"/>
      <c r="H2685" s="1"/>
    </row>
    <row r="2686" spans="1:8" ht="19.5">
      <c r="A2686" s="262">
        <v>155</v>
      </c>
      <c r="B2686" s="1609" t="s">
        <v>4304</v>
      </c>
      <c r="C2686" s="1584"/>
      <c r="D2686" s="1584"/>
      <c r="E2686" s="1584"/>
      <c r="F2686" s="1584"/>
      <c r="G2686" s="1584"/>
      <c r="H2686" s="1584"/>
    </row>
    <row r="2687" spans="1:8" ht="20.25">
      <c r="A2687" s="750" t="s">
        <v>4303</v>
      </c>
      <c r="B2687" s="1588" t="s">
        <v>3649</v>
      </c>
      <c r="C2687" s="1567"/>
      <c r="D2687" s="1567"/>
      <c r="E2687" s="1567"/>
      <c r="F2687" s="1567"/>
      <c r="G2687" s="1567"/>
      <c r="H2687" s="1567"/>
    </row>
    <row r="2688" spans="1:8" ht="15">
      <c r="A2688" s="1"/>
      <c r="B2688" s="1561" t="s">
        <v>1479</v>
      </c>
      <c r="C2688" s="1561"/>
      <c r="D2688" s="1561"/>
      <c r="E2688" s="1561"/>
      <c r="F2688" s="1561"/>
      <c r="G2688" s="1561"/>
      <c r="H2688" s="1561"/>
    </row>
    <row r="2689" spans="1:8" ht="31.5">
      <c r="A2689" s="1"/>
      <c r="B2689" s="68" t="s">
        <v>3156</v>
      </c>
      <c r="C2689" s="68" t="s">
        <v>3157</v>
      </c>
      <c r="D2689" s="68" t="s">
        <v>3158</v>
      </c>
      <c r="E2689" s="68" t="s">
        <v>3159</v>
      </c>
      <c r="F2689" s="68" t="s">
        <v>3160</v>
      </c>
      <c r="G2689" s="68" t="s">
        <v>3161</v>
      </c>
      <c r="H2689" s="68" t="s">
        <v>1586</v>
      </c>
    </row>
    <row r="2690" spans="1:8" ht="17.25">
      <c r="A2690" s="1"/>
      <c r="B2690" s="1562" t="s">
        <v>1587</v>
      </c>
      <c r="C2690" s="58" t="s">
        <v>558</v>
      </c>
      <c r="D2690" s="41">
        <v>14</v>
      </c>
      <c r="E2690" s="55" t="s">
        <v>1589</v>
      </c>
      <c r="F2690" s="107">
        <f>mason</f>
        <v>1330</v>
      </c>
      <c r="G2690" s="107">
        <f t="shared" ref="G2690:G2697" si="73">FLOOR(D2690*F2690,0.01)</f>
        <v>18620</v>
      </c>
      <c r="H2690" s="108"/>
    </row>
    <row r="2691" spans="1:8" ht="17.25">
      <c r="A2691" s="1"/>
      <c r="B2691" s="1563"/>
      <c r="C2691" s="56" t="s">
        <v>1530</v>
      </c>
      <c r="D2691" s="43">
        <v>12</v>
      </c>
      <c r="E2691" s="56" t="s">
        <v>1589</v>
      </c>
      <c r="F2691" s="63">
        <f>'update Rate'!O5</f>
        <v>1000</v>
      </c>
      <c r="G2691" s="63">
        <f t="shared" si="73"/>
        <v>12000</v>
      </c>
      <c r="H2691" s="121">
        <f>SUM(G2690+G2691)</f>
        <v>30620</v>
      </c>
    </row>
    <row r="2692" spans="1:8" ht="17.25">
      <c r="A2692" s="1"/>
      <c r="B2692" s="1564" t="s">
        <v>2185</v>
      </c>
      <c r="C2692" s="53" t="s">
        <v>1396</v>
      </c>
      <c r="D2692" s="52">
        <v>6.3E-2</v>
      </c>
      <c r="E2692" s="53" t="s">
        <v>750</v>
      </c>
      <c r="F2692" s="109">
        <f>'update Rate'!O16</f>
        <v>13030.999999999998</v>
      </c>
      <c r="G2692" s="109">
        <f t="shared" si="73"/>
        <v>820.95</v>
      </c>
      <c r="H2692" s="84"/>
    </row>
    <row r="2693" spans="1:8" ht="17.25">
      <c r="A2693" s="1"/>
      <c r="B2693" s="1565"/>
      <c r="C2693" s="53" t="s">
        <v>747</v>
      </c>
      <c r="D2693" s="52">
        <v>0.128</v>
      </c>
      <c r="E2693" s="53" t="s">
        <v>2378</v>
      </c>
      <c r="F2693" s="109">
        <f>'update Rate'!O9</f>
        <v>3389.76</v>
      </c>
      <c r="G2693" s="109">
        <f t="shared" si="73"/>
        <v>433.88</v>
      </c>
      <c r="H2693" s="86"/>
    </row>
    <row r="2694" spans="1:8" ht="17.25">
      <c r="A2694" s="1"/>
      <c r="B2694" s="1565"/>
      <c r="C2694" s="54" t="s">
        <v>4305</v>
      </c>
      <c r="D2694" s="42">
        <v>11</v>
      </c>
      <c r="E2694" s="53" t="s">
        <v>2992</v>
      </c>
      <c r="F2694" s="42">
        <f>'update Rate'!O39</f>
        <v>1926.04</v>
      </c>
      <c r="G2694" s="109">
        <f t="shared" si="73"/>
        <v>21186.44</v>
      </c>
      <c r="H2694" s="86"/>
    </row>
    <row r="2695" spans="1:8" ht="17.25">
      <c r="A2695" s="1"/>
      <c r="B2695" s="1565"/>
      <c r="C2695" s="53" t="s">
        <v>1664</v>
      </c>
      <c r="D2695" s="42">
        <v>0.37</v>
      </c>
      <c r="E2695" s="53" t="s">
        <v>2920</v>
      </c>
      <c r="F2695" s="42">
        <f>F2678</f>
        <v>125</v>
      </c>
      <c r="G2695" s="109">
        <f t="shared" si="73"/>
        <v>46.25</v>
      </c>
      <c r="H2695" s="86"/>
    </row>
    <row r="2696" spans="1:8" ht="17.25">
      <c r="A2696" s="1"/>
      <c r="B2696" s="1565"/>
      <c r="C2696" s="53" t="s">
        <v>2136</v>
      </c>
      <c r="D2696" s="52">
        <v>0.11799999999999999</v>
      </c>
      <c r="E2696" s="53" t="s">
        <v>2920</v>
      </c>
      <c r="F2696" s="42">
        <f>F2679</f>
        <v>367</v>
      </c>
      <c r="G2696" s="109">
        <f t="shared" si="73"/>
        <v>43.300000000000004</v>
      </c>
      <c r="H2696" s="86"/>
    </row>
    <row r="2697" spans="1:8" ht="17.25">
      <c r="A2697" s="1"/>
      <c r="B2697" s="1565"/>
      <c r="C2697" s="53" t="s">
        <v>2137</v>
      </c>
      <c r="D2697" s="52">
        <v>0.53800000000000003</v>
      </c>
      <c r="E2697" s="53" t="s">
        <v>2681</v>
      </c>
      <c r="F2697" s="42">
        <f>F2680</f>
        <v>221</v>
      </c>
      <c r="G2697" s="109">
        <f t="shared" si="73"/>
        <v>118.89</v>
      </c>
      <c r="H2697" s="86"/>
    </row>
    <row r="2698" spans="1:8" ht="15.75">
      <c r="A2698" s="1"/>
      <c r="B2698" s="1566"/>
      <c r="C2698" s="56" t="s">
        <v>2680</v>
      </c>
      <c r="D2698" s="56" t="s">
        <v>2993</v>
      </c>
      <c r="E2698" s="56" t="s">
        <v>2995</v>
      </c>
      <c r="F2698" s="63"/>
      <c r="G2698" s="63">
        <v>120</v>
      </c>
      <c r="H2698" s="123">
        <f>SUM(G2692:G2698)</f>
        <v>22769.709999999995</v>
      </c>
    </row>
    <row r="2699" spans="1:8" ht="15.75">
      <c r="A2699" s="1"/>
      <c r="B2699" s="1"/>
      <c r="C2699" s="1"/>
      <c r="D2699" s="1"/>
      <c r="E2699" s="1"/>
      <c r="F2699" s="40" t="s">
        <v>1590</v>
      </c>
      <c r="G2699" s="113"/>
      <c r="H2699" s="63">
        <f>SUM(H2691:H2698)</f>
        <v>53389.709999999992</v>
      </c>
    </row>
    <row r="2700" spans="1:8" ht="15.75">
      <c r="A2700" s="1"/>
      <c r="B2700" s="1" t="s">
        <v>1592</v>
      </c>
      <c r="C2700" s="1"/>
      <c r="D2700" s="1"/>
      <c r="E2700" s="1"/>
      <c r="F2700" s="40" t="s">
        <v>1571</v>
      </c>
      <c r="G2700" s="113"/>
      <c r="H2700" s="99">
        <f>FLOOR(H2699*0.15,0.01)</f>
        <v>8008.45</v>
      </c>
    </row>
    <row r="2701" spans="1:8" ht="15.75">
      <c r="B2701" s="140">
        <f>+H2701</f>
        <v>61398.159999999989</v>
      </c>
      <c r="C2701" s="27" t="s">
        <v>4340</v>
      </c>
      <c r="D2701" s="99">
        <f>INT(B2701/B2702*100)/100</f>
        <v>6139.81</v>
      </c>
      <c r="E2701" s="1" t="s">
        <v>3198</v>
      </c>
      <c r="F2701" s="40" t="s">
        <v>1593</v>
      </c>
      <c r="G2701" s="113"/>
      <c r="H2701" s="99">
        <f>SUM(H2699:H2700)</f>
        <v>61398.159999999989</v>
      </c>
    </row>
    <row r="2702" spans="1:8" ht="15">
      <c r="A2702" s="1"/>
      <c r="B2702" s="117">
        <v>10</v>
      </c>
      <c r="C2702" s="1"/>
      <c r="D2702" s="1"/>
      <c r="E2702" s="1"/>
      <c r="F2702" s="1"/>
      <c r="G2702" s="1"/>
      <c r="H2702" s="1"/>
    </row>
    <row r="2703" spans="1:8" ht="15">
      <c r="A2703" s="1"/>
      <c r="B2703" s="117"/>
      <c r="C2703" s="1"/>
      <c r="D2703" s="1"/>
      <c r="E2703" s="1"/>
      <c r="F2703" s="1"/>
      <c r="G2703" s="1"/>
      <c r="H2703" s="1"/>
    </row>
    <row r="2704" spans="1:8" ht="15">
      <c r="A2704" s="1"/>
      <c r="B2704" s="117"/>
      <c r="C2704" s="1"/>
      <c r="D2704" s="1"/>
      <c r="E2704" s="1"/>
      <c r="F2704" s="1"/>
      <c r="G2704" s="1"/>
      <c r="H2704" s="1"/>
    </row>
    <row r="2705" spans="1:8" ht="18">
      <c r="A2705" s="138">
        <f>A2669+1</f>
        <v>155</v>
      </c>
      <c r="B2705" s="1620" t="s">
        <v>3651</v>
      </c>
      <c r="C2705" s="1621"/>
      <c r="D2705" s="1621"/>
      <c r="E2705" s="1621"/>
      <c r="F2705" s="1621"/>
      <c r="G2705" s="1621"/>
      <c r="H2705" s="1621"/>
    </row>
    <row r="2706" spans="1:8" ht="14.25">
      <c r="A2706" s="655" t="s">
        <v>3650</v>
      </c>
      <c r="B2706" s="1568" t="s">
        <v>2189</v>
      </c>
      <c r="C2706" s="1568"/>
      <c r="D2706" s="1568"/>
      <c r="E2706" s="1568"/>
      <c r="F2706" s="1568"/>
      <c r="G2706" s="1568"/>
      <c r="H2706" s="1568"/>
    </row>
    <row r="2707" spans="1:8" ht="31.5">
      <c r="A2707" s="1"/>
      <c r="B2707" s="68" t="s">
        <v>3156</v>
      </c>
      <c r="C2707" s="68" t="s">
        <v>3157</v>
      </c>
      <c r="D2707" s="68" t="s">
        <v>3158</v>
      </c>
      <c r="E2707" s="68" t="s">
        <v>3159</v>
      </c>
      <c r="F2707" s="68" t="s">
        <v>3160</v>
      </c>
      <c r="G2707" s="68" t="s">
        <v>3161</v>
      </c>
      <c r="H2707" s="68" t="s">
        <v>1586</v>
      </c>
    </row>
    <row r="2708" spans="1:8" ht="17.25">
      <c r="A2708" s="27"/>
      <c r="B2708" s="58" t="s">
        <v>562</v>
      </c>
      <c r="C2708" s="80" t="s">
        <v>736</v>
      </c>
      <c r="D2708" s="42">
        <v>2.5</v>
      </c>
      <c r="E2708" s="53" t="s">
        <v>1589</v>
      </c>
      <c r="F2708" s="116">
        <f>'update Rate'!$O$6</f>
        <v>1330</v>
      </c>
      <c r="G2708" s="107">
        <f>FLOOR(D2708*F2708,0.01)</f>
        <v>3325</v>
      </c>
      <c r="H2708" s="108"/>
    </row>
    <row r="2709" spans="1:8" ht="17.25">
      <c r="A2709" s="1"/>
      <c r="B2709" s="68"/>
      <c r="C2709" s="68" t="s">
        <v>563</v>
      </c>
      <c r="D2709" s="656">
        <v>3.5</v>
      </c>
      <c r="E2709" s="64" t="s">
        <v>1589</v>
      </c>
      <c r="F2709" s="101">
        <f>'update Rate'!$O$5</f>
        <v>1000</v>
      </c>
      <c r="G2709" s="101">
        <f>FLOOR(D2709*F2709,0.01)</f>
        <v>3500</v>
      </c>
      <c r="H2709" s="108">
        <f>SUM(G2708:G2709)</f>
        <v>6825</v>
      </c>
    </row>
    <row r="2710" spans="1:8" ht="16.5">
      <c r="A2710" s="1"/>
      <c r="B2710" s="1"/>
      <c r="C2710" s="1"/>
      <c r="D2710" s="1"/>
      <c r="E2710" s="1"/>
      <c r="F2710" s="1" t="s">
        <v>1590</v>
      </c>
      <c r="G2710" s="102"/>
      <c r="H2710" s="99">
        <f>SUM(H2708:H2709)</f>
        <v>6825</v>
      </c>
    </row>
    <row r="2711" spans="1:8" ht="16.5">
      <c r="A2711" s="1"/>
      <c r="B2711" s="1" t="s">
        <v>1592</v>
      </c>
      <c r="C2711" s="1"/>
      <c r="D2711" s="1"/>
      <c r="E2711" s="1"/>
      <c r="F2711" s="1" t="s">
        <v>1570</v>
      </c>
      <c r="G2711" s="102"/>
      <c r="H2711" s="99">
        <f>FLOOR(H2710*0.15,0.01)</f>
        <v>1023.75</v>
      </c>
    </row>
    <row r="2712" spans="1:8" ht="16.5">
      <c r="A2712" s="27"/>
      <c r="B2712" s="140">
        <f>+H2712</f>
        <v>7848.75</v>
      </c>
      <c r="C2712" s="27" t="s">
        <v>4340</v>
      </c>
      <c r="D2712" s="99">
        <f>FLOOR(B2712/B2713,0.01)</f>
        <v>784.87</v>
      </c>
      <c r="E2712" s="1" t="s">
        <v>3198</v>
      </c>
      <c r="F2712" s="1" t="s">
        <v>1593</v>
      </c>
      <c r="G2712" s="102"/>
      <c r="H2712" s="99">
        <f>SUM(H2710:H2711)</f>
        <v>7848.75</v>
      </c>
    </row>
    <row r="2713" spans="1:8" ht="16.5">
      <c r="A2713" s="1"/>
      <c r="B2713" s="88">
        <v>10</v>
      </c>
      <c r="C2713" s="1"/>
      <c r="D2713" s="1"/>
      <c r="E2713" s="1"/>
      <c r="F2713" s="1"/>
      <c r="G2713" s="1"/>
      <c r="H2713" s="1"/>
    </row>
    <row r="2714" spans="1:8" ht="16.5">
      <c r="A2714" s="1"/>
      <c r="B2714" s="88"/>
      <c r="C2714" s="1"/>
      <c r="D2714" s="1"/>
      <c r="E2714" s="1"/>
      <c r="F2714" s="1"/>
      <c r="G2714" s="1"/>
      <c r="H2714" s="1"/>
    </row>
    <row r="2715" spans="1:8" ht="16.5">
      <c r="A2715" s="1"/>
      <c r="B2715" s="88"/>
      <c r="C2715" s="1"/>
      <c r="D2715" s="1"/>
      <c r="E2715" s="1"/>
      <c r="F2715" s="1"/>
      <c r="G2715" s="1"/>
      <c r="H2715" s="1"/>
    </row>
    <row r="2716" spans="1:8" ht="16.5">
      <c r="A2716" s="1"/>
      <c r="B2716" s="88"/>
      <c r="C2716" s="1"/>
      <c r="D2716" s="1"/>
      <c r="E2716" s="1"/>
      <c r="F2716" s="1"/>
      <c r="G2716" s="1"/>
      <c r="H2716" s="1"/>
    </row>
    <row r="2717" spans="1:8" ht="15">
      <c r="A2717" s="1"/>
      <c r="B2717" s="117"/>
      <c r="C2717" s="1"/>
      <c r="D2717" s="1"/>
      <c r="E2717" s="1"/>
      <c r="F2717" s="1"/>
      <c r="G2717" s="1"/>
      <c r="H2717" s="1"/>
    </row>
    <row r="2718" spans="1:8" ht="18">
      <c r="A2718" s="138">
        <f>A2705+1</f>
        <v>156</v>
      </c>
      <c r="B2718" s="1620" t="s">
        <v>3652</v>
      </c>
      <c r="C2718" s="1621"/>
      <c r="D2718" s="1621"/>
      <c r="E2718" s="1621"/>
      <c r="F2718" s="1621"/>
      <c r="G2718" s="1621"/>
      <c r="H2718" s="1621"/>
    </row>
    <row r="2719" spans="1:8" ht="14.25">
      <c r="A2719" s="655" t="s">
        <v>4067</v>
      </c>
      <c r="B2719" s="1568" t="s">
        <v>2189</v>
      </c>
      <c r="C2719" s="1568"/>
      <c r="D2719" s="1568"/>
      <c r="E2719" s="1568"/>
      <c r="F2719" s="1568"/>
      <c r="G2719" s="1568"/>
      <c r="H2719" s="1568"/>
    </row>
    <row r="2720" spans="1:8" ht="31.5">
      <c r="A2720" s="1"/>
      <c r="B2720" s="68" t="s">
        <v>3156</v>
      </c>
      <c r="C2720" s="68" t="s">
        <v>3157</v>
      </c>
      <c r="D2720" s="68" t="s">
        <v>3158</v>
      </c>
      <c r="E2720" s="68" t="s">
        <v>3159</v>
      </c>
      <c r="F2720" s="68" t="s">
        <v>3160</v>
      </c>
      <c r="G2720" s="68" t="s">
        <v>3161</v>
      </c>
      <c r="H2720" s="68" t="s">
        <v>1586</v>
      </c>
    </row>
    <row r="2721" spans="1:8" ht="17.25">
      <c r="A2721" s="27"/>
      <c r="B2721" s="68" t="s">
        <v>562</v>
      </c>
      <c r="C2721" s="68" t="s">
        <v>563</v>
      </c>
      <c r="D2721" s="44">
        <v>13.5</v>
      </c>
      <c r="E2721" s="64" t="s">
        <v>1589</v>
      </c>
      <c r="F2721" s="101">
        <f>'update Rate'!$O$5</f>
        <v>1000</v>
      </c>
      <c r="G2721" s="101">
        <f>FLOOR(D2721*F2721,0.01)</f>
        <v>13500</v>
      </c>
      <c r="H2721" s="108">
        <f>SUM(F2721:G2721)</f>
        <v>14500</v>
      </c>
    </row>
    <row r="2722" spans="1:8" ht="16.5">
      <c r="A2722" s="1"/>
      <c r="B2722" s="1"/>
      <c r="C2722" s="1"/>
      <c r="D2722" s="1"/>
      <c r="E2722" s="1"/>
      <c r="F2722" s="1" t="s">
        <v>1590</v>
      </c>
      <c r="G2722" s="102"/>
      <c r="H2722" s="99">
        <f>SUM(H2721:H2721)</f>
        <v>14500</v>
      </c>
    </row>
    <row r="2723" spans="1:8" ht="16.5">
      <c r="A2723" s="1"/>
      <c r="B2723" s="1" t="s">
        <v>1592</v>
      </c>
      <c r="C2723" s="1"/>
      <c r="D2723" s="1"/>
      <c r="E2723" s="1"/>
      <c r="F2723" s="1" t="s">
        <v>1570</v>
      </c>
      <c r="G2723" s="102"/>
      <c r="H2723" s="99">
        <f>FLOOR(H2722*0.15,0.01)</f>
        <v>2175</v>
      </c>
    </row>
    <row r="2724" spans="1:8" ht="16.5">
      <c r="A2724" s="27"/>
      <c r="B2724" s="140">
        <f>+H2724</f>
        <v>16675</v>
      </c>
      <c r="C2724" s="27" t="s">
        <v>4340</v>
      </c>
      <c r="D2724" s="99">
        <f>FLOOR(B2724/B2725,0.01)</f>
        <v>1667.5</v>
      </c>
      <c r="E2724" s="1" t="s">
        <v>3198</v>
      </c>
      <c r="F2724" s="1" t="s">
        <v>1593</v>
      </c>
      <c r="G2724" s="102"/>
      <c r="H2724" s="99">
        <f>SUM(H2722:H2723)</f>
        <v>16675</v>
      </c>
    </row>
    <row r="2725" spans="1:8" ht="16.5">
      <c r="A2725" s="1"/>
      <c r="B2725" s="88">
        <v>10</v>
      </c>
      <c r="C2725" s="1"/>
      <c r="D2725" s="1"/>
      <c r="E2725" s="1"/>
      <c r="F2725" s="1"/>
      <c r="G2725" s="1"/>
      <c r="H2725" s="1"/>
    </row>
    <row r="2726" spans="1:8" ht="16.5">
      <c r="A2726" s="1"/>
      <c r="B2726" s="88"/>
      <c r="C2726" s="1"/>
      <c r="D2726" s="1"/>
      <c r="E2726" s="1"/>
      <c r="F2726" s="1"/>
      <c r="G2726" s="1"/>
      <c r="H2726" s="1"/>
    </row>
    <row r="2727" spans="1:8" ht="15">
      <c r="A2727" s="1"/>
      <c r="B2727" s="117"/>
      <c r="C2727" s="1"/>
      <c r="D2727" s="1"/>
      <c r="E2727" s="1"/>
      <c r="F2727" s="1"/>
      <c r="G2727" s="1"/>
      <c r="H2727" s="1"/>
    </row>
    <row r="2728" spans="1:8" ht="19.5">
      <c r="A2728" s="262">
        <f>A2718+1</f>
        <v>157</v>
      </c>
      <c r="B2728" s="1609" t="s">
        <v>3653</v>
      </c>
      <c r="C2728" s="1584"/>
      <c r="D2728" s="1584"/>
      <c r="E2728" s="1584"/>
      <c r="F2728" s="1584"/>
      <c r="G2728" s="1584"/>
      <c r="H2728" s="1584"/>
    </row>
    <row r="2729" spans="1:8" ht="19.5">
      <c r="A2729" s="728" t="s">
        <v>3815</v>
      </c>
      <c r="B2729" s="1588" t="s">
        <v>3654</v>
      </c>
      <c r="C2729" s="1567"/>
      <c r="D2729" s="1567"/>
      <c r="E2729" s="1567"/>
      <c r="F2729" s="1567"/>
      <c r="G2729" s="1567"/>
      <c r="H2729" s="1567"/>
    </row>
    <row r="2730" spans="1:8" ht="15">
      <c r="A2730" s="1"/>
      <c r="B2730" s="1561" t="s">
        <v>1479</v>
      </c>
      <c r="C2730" s="1561"/>
      <c r="D2730" s="1561"/>
      <c r="E2730" s="1561"/>
      <c r="F2730" s="1561"/>
      <c r="G2730" s="1561"/>
      <c r="H2730" s="1561"/>
    </row>
    <row r="2731" spans="1:8" ht="31.5">
      <c r="A2731" s="1"/>
      <c r="B2731" s="68" t="s">
        <v>3156</v>
      </c>
      <c r="C2731" s="68" t="s">
        <v>3157</v>
      </c>
      <c r="D2731" s="68" t="s">
        <v>3158</v>
      </c>
      <c r="E2731" s="68" t="s">
        <v>3159</v>
      </c>
      <c r="F2731" s="68" t="s">
        <v>3160</v>
      </c>
      <c r="G2731" s="68" t="s">
        <v>3161</v>
      </c>
      <c r="H2731" s="68" t="s">
        <v>1586</v>
      </c>
    </row>
    <row r="2732" spans="1:8" ht="17.25">
      <c r="A2732" s="1"/>
      <c r="B2732" s="1562" t="s">
        <v>1587</v>
      </c>
      <c r="C2732" s="58" t="s">
        <v>558</v>
      </c>
      <c r="D2732" s="41">
        <v>6.5</v>
      </c>
      <c r="E2732" s="55" t="s">
        <v>1589</v>
      </c>
      <c r="F2732" s="107">
        <f>'update Rate'!O6</f>
        <v>1330</v>
      </c>
      <c r="G2732" s="107">
        <f>FLOOR(D2732*F2732,0.01)</f>
        <v>8645</v>
      </c>
      <c r="H2732" s="108"/>
    </row>
    <row r="2733" spans="1:8" ht="17.25">
      <c r="A2733" s="1"/>
      <c r="B2733" s="1563"/>
      <c r="C2733" s="56" t="s">
        <v>1530</v>
      </c>
      <c r="D2733" s="43">
        <v>0.65</v>
      </c>
      <c r="E2733" s="56" t="s">
        <v>1589</v>
      </c>
      <c r="F2733" s="63">
        <f>'update Rate'!O5</f>
        <v>1000</v>
      </c>
      <c r="G2733" s="63">
        <f>FLOOR(D2733*F2733,0.01)</f>
        <v>650</v>
      </c>
      <c r="H2733" s="121">
        <f>SUM(G2732:G2733)</f>
        <v>9295</v>
      </c>
    </row>
    <row r="2734" spans="1:8" ht="17.25">
      <c r="A2734" s="1"/>
      <c r="B2734" s="1564" t="s">
        <v>2185</v>
      </c>
      <c r="C2734" s="53" t="s">
        <v>1719</v>
      </c>
      <c r="D2734" s="52">
        <v>10</v>
      </c>
      <c r="E2734" s="53" t="s">
        <v>2992</v>
      </c>
      <c r="F2734" s="109">
        <f>'update Rate'!O249</f>
        <v>2367.2000000000003</v>
      </c>
      <c r="G2734" s="109">
        <f>FLOOR(D2734*F2734,0.01)</f>
        <v>23672</v>
      </c>
      <c r="H2734" s="84"/>
    </row>
    <row r="2735" spans="1:8" ht="17.25">
      <c r="A2735" s="1"/>
      <c r="B2735" s="1566"/>
      <c r="C2735" s="56" t="s">
        <v>3274</v>
      </c>
      <c r="D2735" s="49">
        <v>1</v>
      </c>
      <c r="E2735" s="56" t="s">
        <v>2920</v>
      </c>
      <c r="F2735" s="63">
        <f>'update Rate'!O152</f>
        <v>271</v>
      </c>
      <c r="G2735" s="63">
        <f>FLOOR(D2735*F2735,0.01)</f>
        <v>271</v>
      </c>
      <c r="H2735" s="123">
        <f>SUM(G2734:G2735)</f>
        <v>23943</v>
      </c>
    </row>
    <row r="2736" spans="1:8" ht="15.75">
      <c r="A2736" s="1"/>
      <c r="B2736" s="1"/>
      <c r="C2736" s="1"/>
      <c r="D2736" s="1"/>
      <c r="E2736" s="1"/>
      <c r="F2736" s="40" t="s">
        <v>1590</v>
      </c>
      <c r="G2736" s="113"/>
      <c r="H2736" s="63">
        <f>SUM(H2733:H2735)</f>
        <v>33238</v>
      </c>
    </row>
    <row r="2737" spans="1:8" ht="15.75">
      <c r="A2737" s="1"/>
      <c r="B2737" s="1" t="s">
        <v>1592</v>
      </c>
      <c r="C2737" s="1"/>
      <c r="D2737" s="1"/>
      <c r="E2737" s="1"/>
      <c r="F2737" s="40" t="s">
        <v>1571</v>
      </c>
      <c r="G2737" s="113"/>
      <c r="H2737" s="99">
        <f>FLOOR(H2736*0.15,0.01)</f>
        <v>4985.7</v>
      </c>
    </row>
    <row r="2738" spans="1:8" ht="15.75">
      <c r="B2738" s="140">
        <f>+H2738</f>
        <v>38223.699999999997</v>
      </c>
      <c r="C2738" s="27" t="s">
        <v>4340</v>
      </c>
      <c r="D2738" s="99">
        <f>INT(B2738/B2739*100)/100</f>
        <v>3822.37</v>
      </c>
      <c r="E2738" s="1" t="s">
        <v>3198</v>
      </c>
      <c r="F2738" s="40" t="s">
        <v>1593</v>
      </c>
      <c r="G2738" s="113"/>
      <c r="H2738" s="99">
        <f>SUM(H2736:H2737)</f>
        <v>38223.699999999997</v>
      </c>
    </row>
    <row r="2739" spans="1:8" ht="15">
      <c r="A2739" s="1"/>
      <c r="B2739" s="117">
        <v>10</v>
      </c>
      <c r="C2739" s="1"/>
      <c r="D2739" s="1"/>
      <c r="E2739" s="1"/>
      <c r="F2739" s="1"/>
      <c r="G2739" s="1"/>
      <c r="H2739" s="1"/>
    </row>
    <row r="2740" spans="1:8" ht="15">
      <c r="A2740" s="1"/>
      <c r="B2740" s="117"/>
      <c r="C2740" s="1"/>
      <c r="D2740" s="1"/>
      <c r="E2740" s="1"/>
      <c r="F2740" s="1"/>
      <c r="G2740" s="1"/>
      <c r="H2740" s="1"/>
    </row>
    <row r="2741" spans="1:8" ht="15">
      <c r="A2741" s="1"/>
      <c r="B2741" s="117"/>
      <c r="C2741" s="1"/>
      <c r="D2741" s="1"/>
      <c r="E2741" s="1"/>
      <c r="F2741" s="1"/>
      <c r="G2741" s="1"/>
      <c r="H2741" s="1"/>
    </row>
    <row r="2742" spans="1:8" ht="15">
      <c r="A2742" s="1"/>
      <c r="B2742" s="117"/>
      <c r="C2742" s="1"/>
      <c r="D2742" s="1"/>
      <c r="E2742" s="1"/>
      <c r="F2742" s="1"/>
      <c r="G2742" s="1"/>
      <c r="H2742" s="1"/>
    </row>
    <row r="2743" spans="1:8" ht="15">
      <c r="A2743" s="1"/>
      <c r="B2743" s="117"/>
      <c r="C2743" s="1"/>
      <c r="D2743" s="1"/>
      <c r="E2743" s="1"/>
      <c r="F2743" s="1"/>
      <c r="G2743" s="1"/>
      <c r="H2743" s="1"/>
    </row>
    <row r="2744" spans="1:8" ht="19.5">
      <c r="A2744" s="138">
        <f>A2728+1</f>
        <v>158</v>
      </c>
      <c r="B2744" s="1609" t="s">
        <v>3655</v>
      </c>
      <c r="C2744" s="1584"/>
      <c r="D2744" s="1584"/>
      <c r="E2744" s="1584"/>
      <c r="F2744" s="1584"/>
      <c r="G2744" s="1584"/>
      <c r="H2744" s="1584"/>
    </row>
    <row r="2745" spans="1:8" ht="19.5">
      <c r="A2745" s="673" t="s">
        <v>3816</v>
      </c>
      <c r="B2745" s="1588" t="s">
        <v>3656</v>
      </c>
      <c r="C2745" s="1567"/>
      <c r="D2745" s="1567"/>
      <c r="E2745" s="1567"/>
      <c r="F2745" s="1567"/>
      <c r="G2745" s="1567"/>
      <c r="H2745" s="1567"/>
    </row>
    <row r="2746" spans="1:8" ht="15">
      <c r="A2746" s="1"/>
      <c r="B2746" s="1561" t="s">
        <v>3657</v>
      </c>
      <c r="C2746" s="1561"/>
      <c r="D2746" s="1561"/>
      <c r="E2746" s="1561"/>
      <c r="F2746" s="1561"/>
      <c r="G2746" s="1561"/>
      <c r="H2746" s="1561"/>
    </row>
    <row r="2747" spans="1:8" ht="31.5">
      <c r="A2747" s="1"/>
      <c r="B2747" s="68" t="s">
        <v>3156</v>
      </c>
      <c r="C2747" s="68" t="s">
        <v>3157</v>
      </c>
      <c r="D2747" s="68" t="s">
        <v>3158</v>
      </c>
      <c r="E2747" s="68" t="s">
        <v>3159</v>
      </c>
      <c r="F2747" s="68" t="s">
        <v>3160</v>
      </c>
      <c r="G2747" s="68" t="s">
        <v>3161</v>
      </c>
      <c r="H2747" s="68" t="s">
        <v>1586</v>
      </c>
    </row>
    <row r="2748" spans="1:8" ht="17.25">
      <c r="A2748" s="1"/>
      <c r="B2748" s="1562" t="s">
        <v>1587</v>
      </c>
      <c r="C2748" s="58" t="s">
        <v>558</v>
      </c>
      <c r="D2748" s="41">
        <v>0.15</v>
      </c>
      <c r="E2748" s="55" t="s">
        <v>1589</v>
      </c>
      <c r="F2748" s="107">
        <f>'update Rate'!O6</f>
        <v>1330</v>
      </c>
      <c r="G2748" s="107">
        <f>FLOOR(D2748*F2748,0.01)</f>
        <v>199.5</v>
      </c>
      <c r="H2748" s="108"/>
    </row>
    <row r="2749" spans="1:8" ht="17.25">
      <c r="A2749" s="1"/>
      <c r="B2749" s="1563"/>
      <c r="C2749" s="56" t="s">
        <v>1530</v>
      </c>
      <c r="D2749" s="43">
        <v>0.1</v>
      </c>
      <c r="E2749" s="56" t="s">
        <v>1589</v>
      </c>
      <c r="F2749" s="63">
        <f>'update Rate'!O5</f>
        <v>1000</v>
      </c>
      <c r="G2749" s="63">
        <f>FLOOR(D2749*F2749,0.01)</f>
        <v>100</v>
      </c>
      <c r="H2749" s="121">
        <f>SUM(G2748:G2749)</f>
        <v>299.5</v>
      </c>
    </row>
    <row r="2750" spans="1:8" ht="17.25">
      <c r="A2750" s="1"/>
      <c r="B2750" s="1564" t="s">
        <v>2185</v>
      </c>
      <c r="C2750" s="53" t="s">
        <v>1533</v>
      </c>
      <c r="D2750" s="52">
        <v>1E-3</v>
      </c>
      <c r="E2750" s="53" t="s">
        <v>750</v>
      </c>
      <c r="F2750" s="109">
        <f>'update Rate'!O16</f>
        <v>13030.999999999998</v>
      </c>
      <c r="G2750" s="109">
        <f>FLOOR(D2750*F2750,0.01)</f>
        <v>13.030000000000001</v>
      </c>
      <c r="H2750" s="84"/>
    </row>
    <row r="2751" spans="1:8" ht="17.25">
      <c r="A2751" s="1"/>
      <c r="B2751" s="1565"/>
      <c r="C2751" s="53" t="s">
        <v>1397</v>
      </c>
      <c r="D2751" s="52">
        <v>3.0000000000000001E-3</v>
      </c>
      <c r="E2751" s="53" t="s">
        <v>2378</v>
      </c>
      <c r="F2751" s="109">
        <f>'update Rate'!O9</f>
        <v>3389.76</v>
      </c>
      <c r="G2751" s="109">
        <f>FLOOR(D2751*F2751,0.01)</f>
        <v>10.16</v>
      </c>
      <c r="H2751" s="86"/>
    </row>
    <row r="2752" spans="1:8" ht="17.25">
      <c r="A2752" s="1"/>
      <c r="B2752" s="1565"/>
      <c r="C2752" s="53" t="s">
        <v>3817</v>
      </c>
      <c r="D2752" s="52">
        <v>0.11</v>
      </c>
      <c r="E2752" s="53" t="s">
        <v>2992</v>
      </c>
      <c r="F2752" s="109">
        <f>'update Rate'!O135</f>
        <v>613.32000000000005</v>
      </c>
      <c r="G2752" s="109">
        <f>FLOOR(D2752*F2752,0.01)</f>
        <v>67.460000000000008</v>
      </c>
      <c r="H2752" s="86"/>
    </row>
    <row r="2753" spans="1:8" ht="15.75">
      <c r="A2753" s="1"/>
      <c r="B2753" s="1566"/>
      <c r="C2753" s="56" t="s">
        <v>3658</v>
      </c>
      <c r="D2753" s="63"/>
      <c r="E2753" s="56" t="s">
        <v>2993</v>
      </c>
      <c r="F2753" s="63">
        <v>20</v>
      </c>
      <c r="G2753" s="63">
        <f>F2753</f>
        <v>20</v>
      </c>
      <c r="H2753" s="123">
        <f>SUM(G2750:G2753)</f>
        <v>110.65</v>
      </c>
    </row>
    <row r="2754" spans="1:8" ht="15.75">
      <c r="A2754" s="1"/>
      <c r="B2754" s="1"/>
      <c r="C2754" s="1"/>
      <c r="D2754" s="1"/>
      <c r="E2754" s="1"/>
      <c r="F2754" s="40" t="s">
        <v>1590</v>
      </c>
      <c r="G2754" s="113"/>
      <c r="H2754" s="63">
        <f>SUM(H2749:H2753)</f>
        <v>410.15</v>
      </c>
    </row>
    <row r="2755" spans="1:8" ht="15.75">
      <c r="A2755" s="1"/>
      <c r="B2755" s="1" t="s">
        <v>1426</v>
      </c>
      <c r="C2755" s="1"/>
      <c r="D2755" s="1"/>
      <c r="E2755" s="1"/>
      <c r="F2755" s="40" t="s">
        <v>1571</v>
      </c>
      <c r="G2755" s="113"/>
      <c r="H2755" s="99">
        <f>FLOOR(H2754*0.15,0.01)</f>
        <v>61.52</v>
      </c>
    </row>
    <row r="2756" spans="1:8" ht="15.75">
      <c r="A2756" s="27" t="s">
        <v>3197</v>
      </c>
      <c r="B2756" s="99">
        <f>+H2756</f>
        <v>471.66999999999996</v>
      </c>
      <c r="C2756" s="1" t="s">
        <v>3198</v>
      </c>
      <c r="D2756" s="141"/>
      <c r="E2756" s="1"/>
      <c r="F2756" s="40" t="s">
        <v>1593</v>
      </c>
      <c r="G2756" s="113"/>
      <c r="H2756" s="99">
        <f>SUM(H2754:H2755)</f>
        <v>471.66999999999996</v>
      </c>
    </row>
    <row r="2757" spans="1:8" ht="15">
      <c r="A2757" s="1"/>
      <c r="B2757" s="117"/>
      <c r="C2757" s="1"/>
      <c r="D2757" s="1"/>
      <c r="E2757" s="1"/>
      <c r="F2757" s="1"/>
      <c r="G2757" s="1"/>
      <c r="H2757" s="1"/>
    </row>
    <row r="2758" spans="1:8" ht="15">
      <c r="A2758" s="1"/>
      <c r="B2758" s="117"/>
      <c r="C2758" s="1"/>
      <c r="D2758" s="1"/>
      <c r="E2758" s="1"/>
      <c r="F2758" s="1"/>
      <c r="G2758" s="1"/>
      <c r="H2758" s="1"/>
    </row>
    <row r="2759" spans="1:8" ht="15">
      <c r="A2759" s="1"/>
      <c r="B2759" s="117"/>
      <c r="C2759" s="1"/>
      <c r="D2759" s="1"/>
      <c r="E2759" s="1"/>
      <c r="F2759" s="1"/>
      <c r="G2759" s="1"/>
      <c r="H2759" s="1"/>
    </row>
    <row r="2760" spans="1:8" ht="15">
      <c r="A2760" s="1"/>
      <c r="B2760" s="117"/>
      <c r="C2760" s="1"/>
      <c r="D2760" s="1"/>
      <c r="E2760" s="1"/>
      <c r="F2760" s="1"/>
      <c r="G2760" s="1"/>
      <c r="H2760" s="1"/>
    </row>
    <row r="2761" spans="1:8" ht="15">
      <c r="A2761" s="1"/>
      <c r="B2761" s="117"/>
      <c r="C2761" s="1"/>
      <c r="D2761" s="1"/>
      <c r="E2761" s="1"/>
      <c r="F2761" s="1"/>
      <c r="G2761" s="1"/>
      <c r="H2761" s="1"/>
    </row>
    <row r="2762" spans="1:8" ht="19.5">
      <c r="A2762" s="262">
        <f>A2744+1</f>
        <v>159</v>
      </c>
      <c r="B2762" s="1588" t="s">
        <v>3217</v>
      </c>
      <c r="C2762" s="1567"/>
      <c r="D2762" s="1567"/>
      <c r="E2762" s="1567"/>
      <c r="F2762" s="1567"/>
      <c r="G2762" s="1567"/>
      <c r="H2762" s="1567"/>
    </row>
    <row r="2763" spans="1:8" ht="14.25">
      <c r="A2763" s="728" t="s">
        <v>4068</v>
      </c>
      <c r="B2763" s="1601" t="s">
        <v>1477</v>
      </c>
      <c r="C2763" s="1568"/>
      <c r="D2763" s="1568"/>
      <c r="E2763" s="1568"/>
      <c r="F2763" s="1568"/>
      <c r="G2763" s="1568"/>
      <c r="H2763" s="1568"/>
    </row>
    <row r="2764" spans="1:8" ht="31.5">
      <c r="A2764" s="1"/>
      <c r="B2764" s="68" t="s">
        <v>3156</v>
      </c>
      <c r="C2764" s="68" t="s">
        <v>3157</v>
      </c>
      <c r="D2764" s="68" t="s">
        <v>3158</v>
      </c>
      <c r="E2764" s="68" t="s">
        <v>3159</v>
      </c>
      <c r="F2764" s="68" t="s">
        <v>3160</v>
      </c>
      <c r="G2764" s="68" t="s">
        <v>3161</v>
      </c>
      <c r="H2764" s="68" t="s">
        <v>1586</v>
      </c>
    </row>
    <row r="2765" spans="1:8" ht="17.25">
      <c r="A2765" s="1"/>
      <c r="B2765" s="1562" t="s">
        <v>1587</v>
      </c>
      <c r="C2765" s="58" t="s">
        <v>558</v>
      </c>
      <c r="D2765" s="41">
        <v>15</v>
      </c>
      <c r="E2765" s="55" t="s">
        <v>1589</v>
      </c>
      <c r="F2765" s="107">
        <f>'update Rate'!O6</f>
        <v>1330</v>
      </c>
      <c r="G2765" s="107">
        <f>FLOOR(D2765*F2765,0.01)</f>
        <v>19950</v>
      </c>
      <c r="H2765" s="108"/>
    </row>
    <row r="2766" spans="1:8" ht="17.25">
      <c r="A2766" s="1"/>
      <c r="B2766" s="1563"/>
      <c r="C2766" s="78" t="s">
        <v>1530</v>
      </c>
      <c r="D2766" s="43">
        <v>20</v>
      </c>
      <c r="E2766" s="56" t="s">
        <v>1589</v>
      </c>
      <c r="F2766" s="63">
        <f>'update Rate'!O5</f>
        <v>1000</v>
      </c>
      <c r="G2766" s="63">
        <f>FLOOR(D2766*F2766,0.01)</f>
        <v>20000</v>
      </c>
      <c r="H2766" s="121">
        <f>SUM(G2765+G2766)</f>
        <v>39950</v>
      </c>
    </row>
    <row r="2767" spans="1:8" ht="17.25">
      <c r="A2767" s="1"/>
      <c r="B2767" s="1564" t="s">
        <v>2185</v>
      </c>
      <c r="C2767" s="55" t="s">
        <v>1533</v>
      </c>
      <c r="D2767" s="46">
        <v>0.625</v>
      </c>
      <c r="E2767" s="55" t="s">
        <v>750</v>
      </c>
      <c r="F2767" s="110">
        <f>'update Rate'!O16</f>
        <v>13030.999999999998</v>
      </c>
      <c r="G2767" s="109">
        <f>FLOOR(D2767*F2767,0.01)</f>
        <v>8144.37</v>
      </c>
      <c r="H2767" s="108"/>
    </row>
    <row r="2768" spans="1:8" ht="17.25">
      <c r="A2768" s="1"/>
      <c r="B2768" s="1563"/>
      <c r="C2768" s="56" t="s">
        <v>747</v>
      </c>
      <c r="D2768" s="43">
        <v>1.28</v>
      </c>
      <c r="E2768" s="56" t="s">
        <v>2378</v>
      </c>
      <c r="F2768" s="63">
        <f>'update Rate'!O9</f>
        <v>3389.76</v>
      </c>
      <c r="G2768" s="63">
        <f>FLOOR(D2768*F2768,0.01)</f>
        <v>4338.8900000000003</v>
      </c>
      <c r="H2768" s="123">
        <f>SUM(G2767:G2768)</f>
        <v>12483.26</v>
      </c>
    </row>
    <row r="2769" spans="1:8" ht="16.5">
      <c r="A2769" s="1"/>
      <c r="B2769" s="1"/>
      <c r="C2769" s="1"/>
      <c r="D2769" s="1"/>
      <c r="E2769" s="1"/>
      <c r="F2769" s="40" t="s">
        <v>1590</v>
      </c>
      <c r="G2769" s="102"/>
      <c r="H2769" s="63">
        <f>SUM(H2768,H2766)</f>
        <v>52433.26</v>
      </c>
    </row>
    <row r="2770" spans="1:8" ht="16.5">
      <c r="A2770" s="1"/>
      <c r="B2770" s="1" t="s">
        <v>1592</v>
      </c>
      <c r="C2770" s="1"/>
      <c r="D2770" s="1"/>
      <c r="E2770" s="1"/>
      <c r="F2770" s="40" t="s">
        <v>1571</v>
      </c>
      <c r="G2770" s="102"/>
      <c r="H2770" s="99">
        <f>FLOOR(H2769*0.15,0.01)</f>
        <v>7864.9800000000005</v>
      </c>
    </row>
    <row r="2771" spans="1:8" ht="16.5">
      <c r="B2771" s="140">
        <f>+H2771</f>
        <v>60298.240000000005</v>
      </c>
      <c r="C2771" s="27" t="s">
        <v>4340</v>
      </c>
      <c r="D2771" s="99">
        <f>INT(B2771/B2772*100)/100</f>
        <v>602.98</v>
      </c>
      <c r="E2771" s="1" t="s">
        <v>3198</v>
      </c>
      <c r="F2771" s="40" t="s">
        <v>1593</v>
      </c>
      <c r="G2771" s="102"/>
      <c r="H2771" s="99">
        <f>SUM(H2769:H2770)</f>
        <v>60298.240000000005</v>
      </c>
    </row>
    <row r="2772" spans="1:8" ht="15">
      <c r="A2772" s="1"/>
      <c r="B2772" s="117">
        <v>100</v>
      </c>
      <c r="C2772" s="1"/>
      <c r="D2772" s="1"/>
      <c r="E2772" s="1"/>
      <c r="F2772" s="1"/>
      <c r="G2772" s="1"/>
      <c r="H2772" s="1"/>
    </row>
    <row r="2773" spans="1:8" ht="15">
      <c r="A2773" s="1"/>
      <c r="B2773" s="1"/>
      <c r="C2773" s="1"/>
      <c r="D2773" s="1"/>
      <c r="E2773" s="1"/>
      <c r="F2773" s="1"/>
      <c r="G2773" s="1"/>
      <c r="H2773" s="1"/>
    </row>
    <row r="2774" spans="1:8" ht="19.5">
      <c r="A2774" s="262">
        <f>+A2762+1</f>
        <v>160</v>
      </c>
      <c r="B2774" s="1588" t="s">
        <v>1114</v>
      </c>
      <c r="C2774" s="1567"/>
      <c r="D2774" s="1567"/>
      <c r="E2774" s="1567"/>
      <c r="F2774" s="1567"/>
      <c r="G2774" s="1567"/>
      <c r="H2774" s="1567"/>
    </row>
    <row r="2775" spans="1:8" ht="14.25">
      <c r="A2775" s="728" t="s">
        <v>4068</v>
      </c>
      <c r="B2775" s="1601" t="s">
        <v>1477</v>
      </c>
      <c r="C2775" s="1568"/>
      <c r="D2775" s="1568"/>
      <c r="E2775" s="1568"/>
      <c r="F2775" s="1568"/>
      <c r="G2775" s="1568"/>
      <c r="H2775" s="1568"/>
    </row>
    <row r="2776" spans="1:8" ht="31.5">
      <c r="A2776" s="1"/>
      <c r="B2776" s="68" t="s">
        <v>3156</v>
      </c>
      <c r="C2776" s="68" t="s">
        <v>3157</v>
      </c>
      <c r="D2776" s="68" t="s">
        <v>3158</v>
      </c>
      <c r="E2776" s="68" t="s">
        <v>3159</v>
      </c>
      <c r="F2776" s="68" t="s">
        <v>3160</v>
      </c>
      <c r="G2776" s="68" t="s">
        <v>3161</v>
      </c>
      <c r="H2776" s="68" t="s">
        <v>1586</v>
      </c>
    </row>
    <row r="2777" spans="1:8" ht="17.25">
      <c r="A2777" s="1"/>
      <c r="B2777" s="1562" t="s">
        <v>1587</v>
      </c>
      <c r="C2777" s="58" t="s">
        <v>558</v>
      </c>
      <c r="D2777" s="41">
        <v>15</v>
      </c>
      <c r="E2777" s="55" t="s">
        <v>1589</v>
      </c>
      <c r="F2777" s="107">
        <f>'update Rate'!O6</f>
        <v>1330</v>
      </c>
      <c r="G2777" s="107">
        <f>FLOOR(D2777*F2777,0.01)</f>
        <v>19950</v>
      </c>
      <c r="H2777" s="108"/>
    </row>
    <row r="2778" spans="1:8" ht="17.25">
      <c r="A2778" s="1"/>
      <c r="B2778" s="1563"/>
      <c r="C2778" s="78" t="s">
        <v>1530</v>
      </c>
      <c r="D2778" s="43">
        <v>20</v>
      </c>
      <c r="E2778" s="56" t="s">
        <v>1589</v>
      </c>
      <c r="F2778" s="63">
        <f>'update Rate'!O5</f>
        <v>1000</v>
      </c>
      <c r="G2778" s="63">
        <f>FLOOR(D2778*F2778,0.01)</f>
        <v>20000</v>
      </c>
      <c r="H2778" s="121">
        <f>SUM(G2777+G2778)</f>
        <v>39950</v>
      </c>
    </row>
    <row r="2779" spans="1:8" ht="17.25">
      <c r="A2779" s="1"/>
      <c r="B2779" s="1564" t="s">
        <v>2185</v>
      </c>
      <c r="C2779" s="55" t="s">
        <v>1533</v>
      </c>
      <c r="D2779" s="46">
        <v>0.53800000000000003</v>
      </c>
      <c r="E2779" s="55" t="s">
        <v>750</v>
      </c>
      <c r="F2779" s="110">
        <f>'update Rate'!O16</f>
        <v>13030.999999999998</v>
      </c>
      <c r="G2779" s="109">
        <f>FLOOR(D2779*F2779,0.01)</f>
        <v>7010.67</v>
      </c>
      <c r="H2779" s="108"/>
    </row>
    <row r="2780" spans="1:8" ht="17.25">
      <c r="A2780" s="1"/>
      <c r="B2780" s="1563"/>
      <c r="C2780" s="56" t="s">
        <v>747</v>
      </c>
      <c r="D2780" s="43">
        <v>1.46</v>
      </c>
      <c r="E2780" s="56" t="s">
        <v>2378</v>
      </c>
      <c r="F2780" s="63">
        <f>'update Rate'!O9</f>
        <v>3389.76</v>
      </c>
      <c r="G2780" s="63">
        <f>FLOOR(D2780*F2780,0.01)</f>
        <v>4949.04</v>
      </c>
      <c r="H2780" s="123">
        <f>SUM(G2779:G2780)</f>
        <v>11959.71</v>
      </c>
    </row>
    <row r="2781" spans="1:8" ht="16.5">
      <c r="A2781" s="1"/>
      <c r="B2781" s="1"/>
      <c r="C2781" s="1"/>
      <c r="D2781" s="1"/>
      <c r="E2781" s="1"/>
      <c r="F2781" s="40" t="s">
        <v>1590</v>
      </c>
      <c r="G2781" s="102"/>
      <c r="H2781" s="63">
        <f>SUM(H2780,H2778)</f>
        <v>51909.71</v>
      </c>
    </row>
    <row r="2782" spans="1:8" ht="16.5">
      <c r="A2782" s="1"/>
      <c r="B2782" s="1" t="s">
        <v>1592</v>
      </c>
      <c r="C2782" s="1"/>
      <c r="D2782" s="1"/>
      <c r="E2782" s="1"/>
      <c r="F2782" s="40" t="s">
        <v>1571</v>
      </c>
      <c r="G2782" s="102"/>
      <c r="H2782" s="99">
        <f>FLOOR(H2781*0.15,0.01)</f>
        <v>7786.45</v>
      </c>
    </row>
    <row r="2783" spans="1:8" ht="16.5">
      <c r="B2783" s="140">
        <f>+H2783</f>
        <v>59696.159999999996</v>
      </c>
      <c r="C2783" s="27" t="s">
        <v>4340</v>
      </c>
      <c r="D2783" s="99">
        <f>INT(B2783/B2784*100)/100</f>
        <v>596.96</v>
      </c>
      <c r="E2783" s="1" t="s">
        <v>3198</v>
      </c>
      <c r="F2783" s="40" t="s">
        <v>1593</v>
      </c>
      <c r="G2783" s="102"/>
      <c r="H2783" s="99">
        <f>SUM(H2781:H2782)</f>
        <v>59696.159999999996</v>
      </c>
    </row>
    <row r="2784" spans="1:8" ht="15">
      <c r="A2784" s="27"/>
      <c r="B2784" s="117">
        <v>100</v>
      </c>
      <c r="C2784" s="1"/>
      <c r="D2784" s="1"/>
      <c r="E2784" s="1"/>
      <c r="F2784" s="1"/>
      <c r="G2784" s="1"/>
      <c r="H2784" s="19"/>
    </row>
    <row r="2785" spans="1:8" ht="15">
      <c r="A2785" s="27"/>
      <c r="B2785" s="117"/>
      <c r="C2785" s="1"/>
      <c r="D2785" s="1"/>
      <c r="E2785" s="1"/>
      <c r="F2785" s="1"/>
      <c r="G2785" s="1"/>
      <c r="H2785" s="19"/>
    </row>
    <row r="2786" spans="1:8" ht="15">
      <c r="A2786" s="27"/>
      <c r="B2786" s="117"/>
      <c r="C2786" s="1"/>
      <c r="D2786" s="1"/>
      <c r="E2786" s="1"/>
      <c r="F2786" s="1"/>
      <c r="G2786" s="1"/>
      <c r="H2786" s="19"/>
    </row>
    <row r="2787" spans="1:8" ht="15">
      <c r="A2787" s="27"/>
      <c r="B2787" s="117"/>
      <c r="C2787" s="1"/>
      <c r="D2787" s="1"/>
      <c r="E2787" s="1"/>
      <c r="F2787" s="1"/>
      <c r="G2787" s="1"/>
      <c r="H2787" s="19"/>
    </row>
    <row r="2788" spans="1:8" ht="19.5">
      <c r="A2788" s="31"/>
      <c r="B2788" s="1567" t="s">
        <v>1115</v>
      </c>
      <c r="C2788" s="1567"/>
      <c r="D2788" s="1567"/>
      <c r="E2788" s="1567"/>
      <c r="F2788" s="1567"/>
      <c r="G2788" s="1567"/>
      <c r="H2788" s="1567"/>
    </row>
    <row r="2789" spans="1:8" ht="19.5">
      <c r="A2789" s="262">
        <f>+A2774+1</f>
        <v>161</v>
      </c>
      <c r="B2789" s="1588" t="s">
        <v>1116</v>
      </c>
      <c r="C2789" s="1567"/>
      <c r="D2789" s="1567"/>
      <c r="E2789" s="1567"/>
      <c r="F2789" s="1567"/>
      <c r="G2789" s="1567"/>
      <c r="H2789" s="1567"/>
    </row>
    <row r="2790" spans="1:8" ht="14.25">
      <c r="A2790" s="728" t="s">
        <v>4068</v>
      </c>
      <c r="B2790" s="1601" t="s">
        <v>1477</v>
      </c>
      <c r="C2790" s="1568"/>
      <c r="D2790" s="1568"/>
      <c r="E2790" s="1568"/>
      <c r="F2790" s="1568"/>
      <c r="G2790" s="1568"/>
      <c r="H2790" s="1568"/>
    </row>
    <row r="2791" spans="1:8" ht="31.5">
      <c r="A2791" s="1"/>
      <c r="B2791" s="68" t="s">
        <v>3156</v>
      </c>
      <c r="C2791" s="68" t="s">
        <v>3157</v>
      </c>
      <c r="D2791" s="68" t="s">
        <v>3158</v>
      </c>
      <c r="E2791" s="68" t="s">
        <v>3159</v>
      </c>
      <c r="F2791" s="68" t="s">
        <v>3160</v>
      </c>
      <c r="G2791" s="68" t="s">
        <v>3161</v>
      </c>
      <c r="H2791" s="68" t="s">
        <v>1586</v>
      </c>
    </row>
    <row r="2792" spans="1:8" ht="17.25">
      <c r="A2792" s="1"/>
      <c r="B2792" s="1562" t="s">
        <v>1587</v>
      </c>
      <c r="C2792" s="58" t="s">
        <v>558</v>
      </c>
      <c r="D2792" s="41">
        <v>12</v>
      </c>
      <c r="E2792" s="55" t="s">
        <v>1589</v>
      </c>
      <c r="F2792" s="107">
        <f>'update Rate'!O6</f>
        <v>1330</v>
      </c>
      <c r="G2792" s="107">
        <f>FLOOR(D2792*F2792,0.01)</f>
        <v>15960</v>
      </c>
      <c r="H2792" s="108"/>
    </row>
    <row r="2793" spans="1:8" ht="17.25">
      <c r="A2793" s="1"/>
      <c r="B2793" s="1563"/>
      <c r="C2793" s="78" t="s">
        <v>1530</v>
      </c>
      <c r="D2793" s="43">
        <v>16</v>
      </c>
      <c r="E2793" s="56" t="s">
        <v>1589</v>
      </c>
      <c r="F2793" s="63">
        <f>'update Rate'!O5</f>
        <v>1000</v>
      </c>
      <c r="G2793" s="63">
        <f>FLOOR(D2793*F2793,0.01)</f>
        <v>16000</v>
      </c>
      <c r="H2793" s="121">
        <f>SUM(G2792+G2793)</f>
        <v>31960</v>
      </c>
    </row>
    <row r="2794" spans="1:8" ht="17.25">
      <c r="A2794" s="1"/>
      <c r="B2794" s="1564" t="s">
        <v>2185</v>
      </c>
      <c r="C2794" s="55" t="s">
        <v>1533</v>
      </c>
      <c r="D2794" s="46">
        <v>0.53800000000000003</v>
      </c>
      <c r="E2794" s="55" t="s">
        <v>750</v>
      </c>
      <c r="F2794" s="110">
        <f>'update Rate'!O16</f>
        <v>13030.999999999998</v>
      </c>
      <c r="G2794" s="109">
        <f>FLOOR(D2794*F2794,0.01)</f>
        <v>7010.67</v>
      </c>
      <c r="H2794" s="108"/>
    </row>
    <row r="2795" spans="1:8" ht="17.25">
      <c r="A2795" s="1"/>
      <c r="B2795" s="1563"/>
      <c r="C2795" s="56" t="s">
        <v>747</v>
      </c>
      <c r="D2795" s="43">
        <v>1.46</v>
      </c>
      <c r="E2795" s="56" t="s">
        <v>2378</v>
      </c>
      <c r="F2795" s="63">
        <f>'update Rate'!O9</f>
        <v>3389.76</v>
      </c>
      <c r="G2795" s="63">
        <f>FLOOR(D2795*F2795,0.01)</f>
        <v>4949.04</v>
      </c>
      <c r="H2795" s="123">
        <f>SUM(G2794:G2795)</f>
        <v>11959.71</v>
      </c>
    </row>
    <row r="2796" spans="1:8" ht="16.5">
      <c r="A2796" s="1"/>
      <c r="B2796" s="1"/>
      <c r="C2796" s="1"/>
      <c r="D2796" s="1"/>
      <c r="E2796" s="1"/>
      <c r="F2796" s="40" t="s">
        <v>1590</v>
      </c>
      <c r="G2796" s="102"/>
      <c r="H2796" s="63">
        <f>SUM(H2795,H2793)</f>
        <v>43919.71</v>
      </c>
    </row>
    <row r="2797" spans="1:8" ht="16.5">
      <c r="A2797" s="1"/>
      <c r="B2797" s="1" t="s">
        <v>1592</v>
      </c>
      <c r="C2797" s="1"/>
      <c r="D2797" s="1"/>
      <c r="E2797" s="1"/>
      <c r="F2797" s="40" t="s">
        <v>1571</v>
      </c>
      <c r="G2797" s="102"/>
      <c r="H2797" s="99">
        <f>FLOOR(H2796*0.15,0.01)</f>
        <v>6587.95</v>
      </c>
    </row>
    <row r="2798" spans="1:8" ht="16.5">
      <c r="B2798" s="140">
        <f>+H2798</f>
        <v>50507.659999999996</v>
      </c>
      <c r="C2798" s="27" t="s">
        <v>4340</v>
      </c>
      <c r="D2798" s="99">
        <f>INT(B2798/B2799*100)/100</f>
        <v>505.07</v>
      </c>
      <c r="E2798" s="1" t="s">
        <v>3198</v>
      </c>
      <c r="F2798" s="40" t="s">
        <v>1593</v>
      </c>
      <c r="G2798" s="102"/>
      <c r="H2798" s="99">
        <f>SUM(H2796:H2797)</f>
        <v>50507.659999999996</v>
      </c>
    </row>
    <row r="2799" spans="1:8" ht="15">
      <c r="A2799" s="1"/>
      <c r="B2799" s="117">
        <v>100</v>
      </c>
      <c r="C2799" s="1"/>
      <c r="D2799" s="1"/>
      <c r="E2799" s="1"/>
      <c r="F2799" s="1"/>
      <c r="G2799" s="1"/>
      <c r="H2799" s="1"/>
    </row>
    <row r="2800" spans="1:8" ht="15">
      <c r="A2800" s="1"/>
      <c r="B2800" s="117"/>
      <c r="C2800" s="1"/>
      <c r="D2800" s="1"/>
      <c r="E2800" s="1"/>
      <c r="F2800" s="1"/>
      <c r="G2800" s="1"/>
      <c r="H2800" s="1"/>
    </row>
    <row r="2801" spans="1:8" ht="15">
      <c r="A2801" s="1"/>
      <c r="B2801" s="117"/>
      <c r="C2801" s="1"/>
      <c r="D2801" s="1"/>
      <c r="E2801" s="1"/>
      <c r="F2801" s="1"/>
      <c r="G2801" s="1"/>
      <c r="H2801" s="1"/>
    </row>
    <row r="2802" spans="1:8" ht="15">
      <c r="A2802" s="1"/>
      <c r="B2802" s="117"/>
      <c r="C2802" s="1"/>
      <c r="D2802" s="1"/>
      <c r="E2802" s="1"/>
      <c r="F2802" s="1"/>
      <c r="G2802" s="1"/>
      <c r="H2802" s="1"/>
    </row>
    <row r="2803" spans="1:8" ht="15">
      <c r="A2803" s="1"/>
      <c r="B2803" s="192"/>
      <c r="C2803" s="1"/>
      <c r="D2803" s="1"/>
      <c r="E2803" s="1"/>
      <c r="F2803" s="192"/>
      <c r="G2803" s="192"/>
      <c r="H2803" s="170"/>
    </row>
    <row r="2804" spans="1:8" ht="15">
      <c r="A2804" s="31"/>
      <c r="B2804" s="1"/>
      <c r="C2804" s="1"/>
      <c r="D2804" s="1"/>
      <c r="E2804" s="1"/>
      <c r="F2804" s="1"/>
      <c r="G2804" s="1"/>
      <c r="H2804" s="1"/>
    </row>
    <row r="2805" spans="1:8" ht="19.5">
      <c r="A2805" s="262">
        <f>+A2789+1</f>
        <v>162</v>
      </c>
      <c r="B2805" s="1588" t="s">
        <v>115</v>
      </c>
      <c r="C2805" s="1567"/>
      <c r="D2805" s="1567"/>
      <c r="E2805" s="1567"/>
      <c r="F2805" s="1567"/>
      <c r="G2805" s="1567"/>
      <c r="H2805" s="1567"/>
    </row>
    <row r="2806" spans="1:8" ht="14.25">
      <c r="A2806" s="728" t="s">
        <v>4068</v>
      </c>
      <c r="B2806" s="1601" t="s">
        <v>1477</v>
      </c>
      <c r="C2806" s="1568"/>
      <c r="D2806" s="1568"/>
      <c r="E2806" s="1568"/>
      <c r="F2806" s="1568"/>
      <c r="G2806" s="1568"/>
      <c r="H2806" s="1568"/>
    </row>
    <row r="2807" spans="1:8" ht="31.5">
      <c r="A2807" s="1"/>
      <c r="B2807" s="68" t="s">
        <v>3156</v>
      </c>
      <c r="C2807" s="68" t="s">
        <v>3157</v>
      </c>
      <c r="D2807" s="68" t="s">
        <v>3158</v>
      </c>
      <c r="E2807" s="68" t="s">
        <v>3159</v>
      </c>
      <c r="F2807" s="68" t="s">
        <v>3160</v>
      </c>
      <c r="G2807" s="68" t="s">
        <v>3161</v>
      </c>
      <c r="H2807" s="68" t="s">
        <v>1586</v>
      </c>
    </row>
    <row r="2808" spans="1:8" ht="17.25">
      <c r="A2808" s="1"/>
      <c r="B2808" s="1562" t="s">
        <v>1587</v>
      </c>
      <c r="C2808" s="58" t="s">
        <v>558</v>
      </c>
      <c r="D2808" s="41">
        <v>12</v>
      </c>
      <c r="E2808" s="55" t="s">
        <v>1589</v>
      </c>
      <c r="F2808" s="107">
        <f>'update Rate'!O6</f>
        <v>1330</v>
      </c>
      <c r="G2808" s="107">
        <f>FLOOR(D2808*F2808,0.01)</f>
        <v>15960</v>
      </c>
      <c r="H2808" s="108"/>
    </row>
    <row r="2809" spans="1:8" ht="17.25">
      <c r="A2809" s="1"/>
      <c r="B2809" s="1563"/>
      <c r="C2809" s="78" t="s">
        <v>1530</v>
      </c>
      <c r="D2809" s="43">
        <v>16</v>
      </c>
      <c r="E2809" s="56" t="s">
        <v>1589</v>
      </c>
      <c r="F2809" s="63">
        <f>'update Rate'!O5</f>
        <v>1000</v>
      </c>
      <c r="G2809" s="63">
        <f>FLOOR(D2809*F2809,0.01)</f>
        <v>16000</v>
      </c>
      <c r="H2809" s="121">
        <f>SUM(G2808+G2809)</f>
        <v>31960</v>
      </c>
    </row>
    <row r="2810" spans="1:8" ht="17.25">
      <c r="A2810" s="1"/>
      <c r="B2810" s="1564" t="s">
        <v>2185</v>
      </c>
      <c r="C2810" s="55" t="s">
        <v>1533</v>
      </c>
      <c r="D2810" s="46">
        <v>0.38200000000000001</v>
      </c>
      <c r="E2810" s="55" t="s">
        <v>750</v>
      </c>
      <c r="F2810" s="110">
        <f>'update Rate'!O16</f>
        <v>13030.999999999998</v>
      </c>
      <c r="G2810" s="109">
        <f>FLOOR(D2810*F2810,0.01)</f>
        <v>4977.84</v>
      </c>
      <c r="H2810" s="108"/>
    </row>
    <row r="2811" spans="1:8" ht="17.25">
      <c r="A2811" s="1"/>
      <c r="B2811" s="1563"/>
      <c r="C2811" s="56" t="s">
        <v>747</v>
      </c>
      <c r="D2811" s="43">
        <v>1.57</v>
      </c>
      <c r="E2811" s="56" t="s">
        <v>2378</v>
      </c>
      <c r="F2811" s="63">
        <f>'update Rate'!O9</f>
        <v>3389.76</v>
      </c>
      <c r="G2811" s="63">
        <f>FLOOR(D2811*F2811,0.01)</f>
        <v>5321.92</v>
      </c>
      <c r="H2811" s="123">
        <f>SUM(G2810:G2811)</f>
        <v>10299.76</v>
      </c>
    </row>
    <row r="2812" spans="1:8" ht="16.5">
      <c r="A2812" s="1"/>
      <c r="B2812" s="1"/>
      <c r="C2812" s="1"/>
      <c r="D2812" s="1"/>
      <c r="E2812" s="1"/>
      <c r="F2812" s="40" t="s">
        <v>1590</v>
      </c>
      <c r="G2812" s="102"/>
      <c r="H2812" s="63">
        <f>SUM(H2811,H2809)</f>
        <v>42259.76</v>
      </c>
    </row>
    <row r="2813" spans="1:8" ht="16.5">
      <c r="A2813" s="1"/>
      <c r="B2813" s="1" t="s">
        <v>1592</v>
      </c>
      <c r="C2813" s="1"/>
      <c r="D2813" s="1"/>
      <c r="E2813" s="1"/>
      <c r="F2813" s="40" t="s">
        <v>1571</v>
      </c>
      <c r="G2813" s="102"/>
      <c r="H2813" s="99">
        <f>FLOOR(H2812*0.15,0.01)</f>
        <v>6338.96</v>
      </c>
    </row>
    <row r="2814" spans="1:8" ht="16.5">
      <c r="B2814" s="140">
        <f>+H2814</f>
        <v>48598.720000000001</v>
      </c>
      <c r="C2814" s="27" t="s">
        <v>4340</v>
      </c>
      <c r="D2814" s="99">
        <f>INT(B2814/B2815*100)/100</f>
        <v>485.98</v>
      </c>
      <c r="E2814" s="1" t="s">
        <v>3198</v>
      </c>
      <c r="F2814" s="40" t="s">
        <v>1593</v>
      </c>
      <c r="G2814" s="102"/>
      <c r="H2814" s="99">
        <f>SUM(H2812:H2813)</f>
        <v>48598.720000000001</v>
      </c>
    </row>
    <row r="2815" spans="1:8" ht="15">
      <c r="A2815" s="1"/>
      <c r="B2815" s="117">
        <v>100</v>
      </c>
      <c r="C2815" s="1"/>
      <c r="D2815" s="1"/>
      <c r="E2815" s="1"/>
      <c r="F2815" s="1"/>
      <c r="G2815" s="1"/>
      <c r="H2815" s="1"/>
    </row>
    <row r="2816" spans="1:8" ht="15">
      <c r="A2816" s="1"/>
      <c r="B2816" s="117"/>
      <c r="C2816" s="1"/>
      <c r="D2816" s="1"/>
      <c r="E2816" s="1"/>
      <c r="F2816" s="1"/>
      <c r="G2816" s="1"/>
      <c r="H2816" s="1"/>
    </row>
    <row r="2817" spans="1:8" ht="19.5">
      <c r="A2817" s="262">
        <f>+A2805+1</f>
        <v>163</v>
      </c>
      <c r="B2817" s="1588" t="s">
        <v>829</v>
      </c>
      <c r="C2817" s="1567"/>
      <c r="D2817" s="1567"/>
      <c r="E2817" s="1567"/>
      <c r="F2817" s="1567"/>
      <c r="G2817" s="1567"/>
      <c r="H2817" s="1567"/>
    </row>
    <row r="2818" spans="1:8" ht="14.25">
      <c r="A2818" s="728" t="s">
        <v>4069</v>
      </c>
      <c r="B2818" s="1601" t="s">
        <v>1477</v>
      </c>
      <c r="C2818" s="1568"/>
      <c r="D2818" s="1568"/>
      <c r="E2818" s="1568"/>
      <c r="F2818" s="1568"/>
      <c r="G2818" s="1568"/>
      <c r="H2818" s="1568"/>
    </row>
    <row r="2819" spans="1:8" ht="31.5">
      <c r="A2819" s="1"/>
      <c r="B2819" s="68" t="s">
        <v>3156</v>
      </c>
      <c r="C2819" s="68" t="s">
        <v>3157</v>
      </c>
      <c r="D2819" s="68" t="s">
        <v>3158</v>
      </c>
      <c r="E2819" s="68" t="s">
        <v>3159</v>
      </c>
      <c r="F2819" s="68" t="s">
        <v>3160</v>
      </c>
      <c r="G2819" s="68" t="s">
        <v>3161</v>
      </c>
      <c r="H2819" s="68" t="s">
        <v>1586</v>
      </c>
    </row>
    <row r="2820" spans="1:8" ht="17.25">
      <c r="A2820" s="1"/>
      <c r="B2820" s="1562" t="s">
        <v>1587</v>
      </c>
      <c r="C2820" s="58" t="s">
        <v>558</v>
      </c>
      <c r="D2820" s="41">
        <v>12</v>
      </c>
      <c r="E2820" s="55" t="s">
        <v>1589</v>
      </c>
      <c r="F2820" s="107">
        <f>'update Rate'!O6</f>
        <v>1330</v>
      </c>
      <c r="G2820" s="107">
        <f>FLOOR(D2820*F2820,0.01)</f>
        <v>15960</v>
      </c>
      <c r="H2820" s="108"/>
    </row>
    <row r="2821" spans="1:8" ht="17.25">
      <c r="A2821" s="1"/>
      <c r="B2821" s="1563"/>
      <c r="C2821" s="78" t="s">
        <v>1530</v>
      </c>
      <c r="D2821" s="43">
        <v>16</v>
      </c>
      <c r="E2821" s="56" t="s">
        <v>1589</v>
      </c>
      <c r="F2821" s="63">
        <f>'update Rate'!O5</f>
        <v>1000</v>
      </c>
      <c r="G2821" s="63">
        <f>FLOOR(D2821*F2821,0.01)</f>
        <v>16000</v>
      </c>
      <c r="H2821" s="121">
        <f>SUM(G2820+G2821)</f>
        <v>31960</v>
      </c>
    </row>
    <row r="2822" spans="1:8" ht="17.25">
      <c r="A2822" s="1"/>
      <c r="B2822" s="1564" t="s">
        <v>2185</v>
      </c>
      <c r="C2822" s="55" t="s">
        <v>1962</v>
      </c>
      <c r="D2822" s="41">
        <v>0.61</v>
      </c>
      <c r="E2822" s="55" t="s">
        <v>2378</v>
      </c>
      <c r="F2822" s="110">
        <f>'update Rate'!O146*640</f>
        <v>22400</v>
      </c>
      <c r="G2822" s="109">
        <f>FLOOR(D2822*F2822,0.01)</f>
        <v>13664</v>
      </c>
      <c r="H2822" s="108"/>
    </row>
    <row r="2823" spans="1:8" ht="17.25">
      <c r="A2823" s="1"/>
      <c r="B2823" s="1563"/>
      <c r="C2823" s="56" t="s">
        <v>1052</v>
      </c>
      <c r="D2823" s="43">
        <v>1.22</v>
      </c>
      <c r="E2823" s="56" t="s">
        <v>2378</v>
      </c>
      <c r="F2823" s="63">
        <f>'update Rate'!$O$149</f>
        <v>1746</v>
      </c>
      <c r="G2823" s="63">
        <f>FLOOR(D2823*F2823,0.01)</f>
        <v>2130.12</v>
      </c>
      <c r="H2823" s="123">
        <f>SUM(G2822:G2823)</f>
        <v>15794.119999999999</v>
      </c>
    </row>
    <row r="2824" spans="1:8" ht="16.5">
      <c r="A2824" s="1"/>
      <c r="B2824" s="1"/>
      <c r="C2824" s="1"/>
      <c r="D2824" s="1"/>
      <c r="E2824" s="1"/>
      <c r="F2824" s="40" t="s">
        <v>1590</v>
      </c>
      <c r="G2824" s="102"/>
      <c r="H2824" s="63">
        <f>SUM(H2823,H2821)</f>
        <v>47754.119999999995</v>
      </c>
    </row>
    <row r="2825" spans="1:8" ht="16.5">
      <c r="A2825" s="1"/>
      <c r="B2825" s="1" t="s">
        <v>1592</v>
      </c>
      <c r="C2825" s="1"/>
      <c r="D2825" s="1"/>
      <c r="E2825" s="1"/>
      <c r="F2825" s="40" t="s">
        <v>1571</v>
      </c>
      <c r="G2825" s="102"/>
      <c r="H2825" s="99">
        <f>FLOOR(H2824*0.15,0.01)</f>
        <v>7163.1100000000006</v>
      </c>
    </row>
    <row r="2826" spans="1:8" ht="16.5">
      <c r="B2826" s="140">
        <f>+H2826</f>
        <v>54917.229999999996</v>
      </c>
      <c r="C2826" s="27" t="s">
        <v>4340</v>
      </c>
      <c r="D2826" s="99">
        <f>INT(B2826/B2827*100)/100</f>
        <v>549.16999999999996</v>
      </c>
      <c r="E2826" s="1" t="s">
        <v>3198</v>
      </c>
      <c r="F2826" s="40" t="s">
        <v>1593</v>
      </c>
      <c r="G2826" s="102"/>
      <c r="H2826" s="99">
        <f>SUM(H2824:H2825)</f>
        <v>54917.229999999996</v>
      </c>
    </row>
    <row r="2827" spans="1:8" ht="15">
      <c r="A2827" s="1"/>
      <c r="B2827" s="117">
        <v>100</v>
      </c>
      <c r="C2827" s="1"/>
      <c r="D2827" s="1"/>
      <c r="E2827" s="1"/>
      <c r="F2827" s="1"/>
      <c r="G2827" s="1"/>
      <c r="H2827" s="1"/>
    </row>
    <row r="2828" spans="1:8" ht="15">
      <c r="A2828" s="1"/>
      <c r="B2828" s="117"/>
      <c r="C2828" s="1"/>
      <c r="D2828" s="1"/>
      <c r="E2828" s="1"/>
      <c r="F2828" s="1"/>
      <c r="G2828" s="1"/>
      <c r="H2828" s="1"/>
    </row>
    <row r="2829" spans="1:8" ht="15">
      <c r="A2829" s="1"/>
      <c r="B2829" s="117"/>
      <c r="C2829" s="1"/>
      <c r="D2829" s="1"/>
      <c r="E2829" s="1"/>
      <c r="F2829" s="1"/>
      <c r="G2829" s="1"/>
      <c r="H2829" s="1"/>
    </row>
    <row r="2830" spans="1:8" ht="15">
      <c r="A2830" s="1"/>
      <c r="B2830" s="117"/>
      <c r="C2830" s="1"/>
      <c r="D2830" s="1"/>
      <c r="E2830" s="1"/>
      <c r="F2830" s="1"/>
      <c r="G2830" s="1"/>
      <c r="H2830" s="1"/>
    </row>
    <row r="2831" spans="1:8" ht="15">
      <c r="A2831" s="1"/>
      <c r="B2831" s="117"/>
      <c r="C2831" s="1"/>
      <c r="D2831" s="1"/>
      <c r="E2831" s="1"/>
      <c r="F2831" s="1"/>
      <c r="G2831" s="1"/>
      <c r="H2831" s="1"/>
    </row>
    <row r="2832" spans="1:8" ht="19.5">
      <c r="A2832" s="262">
        <f>A2817+1</f>
        <v>164</v>
      </c>
      <c r="B2832" s="1609" t="s">
        <v>3143</v>
      </c>
      <c r="C2832" s="1567"/>
      <c r="D2832" s="1567"/>
      <c r="E2832" s="1567"/>
      <c r="F2832" s="1567"/>
      <c r="G2832" s="1567"/>
      <c r="H2832" s="1567"/>
    </row>
    <row r="2833" spans="1:8" ht="14.25">
      <c r="A2833" s="728" t="s">
        <v>4070</v>
      </c>
      <c r="B2833" s="1601" t="s">
        <v>1477</v>
      </c>
      <c r="C2833" s="1568"/>
      <c r="D2833" s="1568"/>
      <c r="E2833" s="1568"/>
      <c r="F2833" s="1568"/>
      <c r="G2833" s="1568"/>
      <c r="H2833" s="1568"/>
    </row>
    <row r="2834" spans="1:8" ht="15">
      <c r="A2834" s="1"/>
      <c r="B2834" s="3"/>
      <c r="C2834" s="3"/>
      <c r="D2834" s="3"/>
      <c r="E2834" s="3"/>
      <c r="F2834" s="3"/>
      <c r="G2834" s="3"/>
      <c r="H2834" s="3"/>
    </row>
    <row r="2835" spans="1:8" ht="31.5">
      <c r="A2835" s="1"/>
      <c r="B2835" s="68" t="s">
        <v>3156</v>
      </c>
      <c r="C2835" s="68" t="s">
        <v>3157</v>
      </c>
      <c r="D2835" s="68" t="s">
        <v>3158</v>
      </c>
      <c r="E2835" s="68" t="s">
        <v>3159</v>
      </c>
      <c r="F2835" s="68" t="s">
        <v>3160</v>
      </c>
      <c r="G2835" s="68" t="s">
        <v>3161</v>
      </c>
      <c r="H2835" s="68" t="s">
        <v>1586</v>
      </c>
    </row>
    <row r="2836" spans="1:8" ht="17.25">
      <c r="A2836" s="1"/>
      <c r="B2836" s="1562" t="s">
        <v>1587</v>
      </c>
      <c r="C2836" s="58" t="s">
        <v>558</v>
      </c>
      <c r="D2836" s="41">
        <v>14</v>
      </c>
      <c r="E2836" s="55" t="s">
        <v>1589</v>
      </c>
      <c r="F2836" s="107">
        <f>$F$2820</f>
        <v>1330</v>
      </c>
      <c r="G2836" s="107">
        <f>FLOOR(D2836*F2836,0.01)</f>
        <v>18620</v>
      </c>
      <c r="H2836" s="108"/>
    </row>
    <row r="2837" spans="1:8" ht="17.25">
      <c r="A2837" s="1"/>
      <c r="B2837" s="1563"/>
      <c r="C2837" s="78" t="s">
        <v>1530</v>
      </c>
      <c r="D2837" s="43">
        <v>19</v>
      </c>
      <c r="E2837" s="56" t="s">
        <v>1589</v>
      </c>
      <c r="F2837" s="63">
        <f>$F$2821</f>
        <v>1000</v>
      </c>
      <c r="G2837" s="63">
        <f>FLOOR(D2837*F2837,0.01)</f>
        <v>19000</v>
      </c>
      <c r="H2837" s="121">
        <f>SUM(G2836+G2837)</f>
        <v>37620</v>
      </c>
    </row>
    <row r="2838" spans="1:8" ht="17.25">
      <c r="A2838" s="1"/>
      <c r="B2838" s="1564" t="s">
        <v>2185</v>
      </c>
      <c r="C2838" s="55" t="s">
        <v>1962</v>
      </c>
      <c r="D2838" s="41">
        <v>0.92</v>
      </c>
      <c r="E2838" s="55" t="s">
        <v>2378</v>
      </c>
      <c r="F2838" s="110">
        <f>$F$2822</f>
        <v>22400</v>
      </c>
      <c r="G2838" s="109">
        <f>FLOOR(D2838*F2838,0.01)</f>
        <v>20608</v>
      </c>
      <c r="H2838" s="108"/>
    </row>
    <row r="2839" spans="1:8" ht="17.25">
      <c r="A2839" s="1"/>
      <c r="B2839" s="1563"/>
      <c r="C2839" s="56" t="s">
        <v>1052</v>
      </c>
      <c r="D2839" s="43">
        <v>1.83</v>
      </c>
      <c r="E2839" s="56" t="s">
        <v>2378</v>
      </c>
      <c r="F2839" s="63">
        <f>$F$2823</f>
        <v>1746</v>
      </c>
      <c r="G2839" s="63">
        <f>FLOOR(D2839*F2839,0.01)</f>
        <v>3195.1800000000003</v>
      </c>
      <c r="H2839" s="123">
        <f>SUM(G2838:G2839)</f>
        <v>23803.18</v>
      </c>
    </row>
    <row r="2840" spans="1:8" ht="16.5">
      <c r="A2840" s="1"/>
      <c r="B2840" s="1"/>
      <c r="C2840" s="1"/>
      <c r="D2840" s="1"/>
      <c r="E2840" s="1"/>
      <c r="F2840" s="40" t="s">
        <v>1590</v>
      </c>
      <c r="G2840" s="102"/>
      <c r="H2840" s="63">
        <f>SUM(H2839,H2837)</f>
        <v>61423.18</v>
      </c>
    </row>
    <row r="2841" spans="1:8" ht="16.5">
      <c r="A2841" s="1"/>
      <c r="B2841" s="1" t="s">
        <v>1592</v>
      </c>
      <c r="C2841" s="1"/>
      <c r="D2841" s="1"/>
      <c r="E2841" s="1"/>
      <c r="F2841" s="40" t="s">
        <v>1571</v>
      </c>
      <c r="G2841" s="102"/>
      <c r="H2841" s="99">
        <f>FLOOR(H2840*0.15,0.01)</f>
        <v>9213.4699999999993</v>
      </c>
    </row>
    <row r="2842" spans="1:8" ht="16.5">
      <c r="B2842" s="140">
        <f>+H2842</f>
        <v>70636.649999999994</v>
      </c>
      <c r="C2842" s="27" t="s">
        <v>4340</v>
      </c>
      <c r="D2842" s="99">
        <f>INT(B2842/B2843*100)/100</f>
        <v>706.36</v>
      </c>
      <c r="E2842" s="1" t="s">
        <v>3198</v>
      </c>
      <c r="F2842" s="40" t="s">
        <v>1593</v>
      </c>
      <c r="G2842" s="102"/>
      <c r="H2842" s="99">
        <f>SUM(H2840:H2841)</f>
        <v>70636.649999999994</v>
      </c>
    </row>
    <row r="2843" spans="1:8" ht="15">
      <c r="A2843" s="1"/>
      <c r="B2843" s="117">
        <v>100</v>
      </c>
      <c r="C2843" s="1"/>
      <c r="D2843" s="1"/>
      <c r="E2843" s="1"/>
      <c r="F2843" s="1"/>
      <c r="G2843" s="1"/>
      <c r="H2843" s="1"/>
    </row>
    <row r="2844" spans="1:8" ht="15">
      <c r="A2844" s="1"/>
      <c r="B2844" s="117"/>
      <c r="C2844" s="1"/>
      <c r="D2844" s="1"/>
      <c r="E2844" s="1"/>
      <c r="F2844" s="1"/>
      <c r="G2844" s="1"/>
      <c r="H2844" s="1"/>
    </row>
    <row r="2845" spans="1:8" ht="15">
      <c r="A2845" s="1"/>
      <c r="B2845" s="117"/>
      <c r="C2845" s="1"/>
      <c r="D2845" s="1"/>
      <c r="E2845" s="1"/>
      <c r="F2845" s="1"/>
      <c r="G2845" s="1"/>
      <c r="H2845" s="1"/>
    </row>
    <row r="2846" spans="1:8" ht="15">
      <c r="A2846" s="1"/>
      <c r="B2846" s="117"/>
      <c r="C2846" s="1"/>
      <c r="D2846" s="1"/>
      <c r="E2846" s="1"/>
      <c r="F2846" s="1"/>
      <c r="G2846" s="1"/>
      <c r="H2846" s="1"/>
    </row>
    <row r="2847" spans="1:8" ht="15">
      <c r="A2847" s="1"/>
      <c r="B2847" s="117"/>
      <c r="C2847" s="1"/>
      <c r="D2847" s="1"/>
      <c r="E2847" s="1"/>
      <c r="F2847" s="1"/>
      <c r="G2847" s="1"/>
      <c r="H2847" s="1"/>
    </row>
    <row r="2848" spans="1:8" ht="19.5">
      <c r="A2848" s="262">
        <f>A2832+1</f>
        <v>165</v>
      </c>
      <c r="B2848" s="1609" t="s">
        <v>1047</v>
      </c>
      <c r="C2848" s="1584"/>
      <c r="D2848" s="1584"/>
      <c r="E2848" s="1584"/>
      <c r="F2848" s="1584"/>
      <c r="G2848" s="1584"/>
      <c r="H2848" s="1584"/>
    </row>
    <row r="2849" spans="1:8" ht="14.25">
      <c r="A2849" s="728" t="s">
        <v>4070</v>
      </c>
      <c r="B2849" s="1601" t="s">
        <v>1477</v>
      </c>
      <c r="C2849" s="1568"/>
      <c r="D2849" s="1568"/>
      <c r="E2849" s="1568"/>
      <c r="F2849" s="1568"/>
      <c r="G2849" s="1568"/>
      <c r="H2849" s="1568"/>
    </row>
    <row r="2850" spans="1:8" ht="31.5">
      <c r="A2850" s="1"/>
      <c r="B2850" s="68" t="s">
        <v>3156</v>
      </c>
      <c r="C2850" s="68" t="s">
        <v>3157</v>
      </c>
      <c r="D2850" s="68" t="s">
        <v>3158</v>
      </c>
      <c r="E2850" s="68" t="s">
        <v>3159</v>
      </c>
      <c r="F2850" s="68" t="s">
        <v>3160</v>
      </c>
      <c r="G2850" s="68" t="s">
        <v>3161</v>
      </c>
      <c r="H2850" s="68" t="s">
        <v>1586</v>
      </c>
    </row>
    <row r="2851" spans="1:8" ht="17.25">
      <c r="A2851" s="1"/>
      <c r="B2851" s="1562" t="s">
        <v>1587</v>
      </c>
      <c r="C2851" s="58" t="s">
        <v>558</v>
      </c>
      <c r="D2851" s="41">
        <v>14</v>
      </c>
      <c r="E2851" s="55" t="s">
        <v>1589</v>
      </c>
      <c r="F2851" s="107">
        <f>'update Rate'!O6</f>
        <v>1330</v>
      </c>
      <c r="G2851" s="107">
        <f>FLOOR(D2851*F2851,0.01)</f>
        <v>18620</v>
      </c>
      <c r="H2851" s="108"/>
    </row>
    <row r="2852" spans="1:8" ht="17.25">
      <c r="A2852" s="1"/>
      <c r="B2852" s="1563"/>
      <c r="C2852" s="78" t="s">
        <v>1530</v>
      </c>
      <c r="D2852" s="43">
        <v>19</v>
      </c>
      <c r="E2852" s="56" t="s">
        <v>1589</v>
      </c>
      <c r="F2852" s="63">
        <f>'update Rate'!O5</f>
        <v>1000</v>
      </c>
      <c r="G2852" s="63">
        <f>FLOOR(D2852*F2852,0.01)</f>
        <v>19000</v>
      </c>
      <c r="H2852" s="121">
        <f>SUM(G2851+G2852)</f>
        <v>37620</v>
      </c>
    </row>
    <row r="2853" spans="1:8" ht="17.25">
      <c r="A2853" s="1"/>
      <c r="B2853" s="1564" t="s">
        <v>2185</v>
      </c>
      <c r="C2853" s="55" t="s">
        <v>1533</v>
      </c>
      <c r="D2853" s="41">
        <v>0.96</v>
      </c>
      <c r="E2853" s="55" t="s">
        <v>750</v>
      </c>
      <c r="F2853" s="110">
        <f>'update Rate'!O16</f>
        <v>13030.999999999998</v>
      </c>
      <c r="G2853" s="109">
        <f>FLOOR(D2853*F2853,0.01)</f>
        <v>12509.76</v>
      </c>
      <c r="H2853" s="108"/>
    </row>
    <row r="2854" spans="1:8" ht="17.25">
      <c r="A2854" s="1"/>
      <c r="B2854" s="1563"/>
      <c r="C2854" s="56" t="s">
        <v>3438</v>
      </c>
      <c r="D2854" s="43">
        <v>1.95</v>
      </c>
      <c r="E2854" s="56" t="s">
        <v>2378</v>
      </c>
      <c r="F2854" s="63">
        <f>'update Rate'!O9</f>
        <v>3389.76</v>
      </c>
      <c r="G2854" s="63">
        <f>FLOOR(D2854*F2854,0.01)</f>
        <v>6610.03</v>
      </c>
      <c r="H2854" s="123">
        <f>SUM(G2853:G2854)</f>
        <v>19119.79</v>
      </c>
    </row>
    <row r="2855" spans="1:8" ht="16.5">
      <c r="A2855" s="1"/>
      <c r="B2855" s="1"/>
      <c r="C2855" s="1"/>
      <c r="D2855" s="1"/>
      <c r="E2855" s="1"/>
      <c r="F2855" s="40" t="s">
        <v>1590</v>
      </c>
      <c r="G2855" s="102"/>
      <c r="H2855" s="63">
        <f>SUM(H2854,H2852)</f>
        <v>56739.79</v>
      </c>
    </row>
    <row r="2856" spans="1:8" ht="16.5">
      <c r="A2856" s="1"/>
      <c r="B2856" s="1" t="s">
        <v>1592</v>
      </c>
      <c r="C2856" s="1"/>
      <c r="D2856" s="1"/>
      <c r="E2856" s="1"/>
      <c r="F2856" s="40" t="s">
        <v>1571</v>
      </c>
      <c r="G2856" s="102"/>
      <c r="H2856" s="99">
        <f>FLOOR(H2855*0.15,0.01)</f>
        <v>8510.9600000000009</v>
      </c>
    </row>
    <row r="2857" spans="1:8" ht="16.5">
      <c r="B2857" s="140">
        <f>+H2857</f>
        <v>65250.75</v>
      </c>
      <c r="C2857" s="27" t="s">
        <v>4340</v>
      </c>
      <c r="D2857" s="99">
        <f>INT(B2857/B2858*100)/100</f>
        <v>652.5</v>
      </c>
      <c r="E2857" s="1" t="s">
        <v>3198</v>
      </c>
      <c r="F2857" s="40" t="s">
        <v>1593</v>
      </c>
      <c r="G2857" s="102"/>
      <c r="H2857" s="99">
        <f>SUM(H2855:H2856)</f>
        <v>65250.75</v>
      </c>
    </row>
    <row r="2858" spans="1:8" ht="15">
      <c r="A2858" s="1"/>
      <c r="B2858" s="117">
        <v>100</v>
      </c>
      <c r="C2858" s="1"/>
      <c r="D2858" s="1"/>
      <c r="E2858" s="1"/>
      <c r="F2858" s="1"/>
      <c r="G2858" s="1"/>
      <c r="H2858" s="1"/>
    </row>
    <row r="2859" spans="1:8" ht="19.5">
      <c r="A2859" s="262">
        <f>+A2848+1</f>
        <v>166</v>
      </c>
      <c r="B2859" s="1609" t="s">
        <v>3189</v>
      </c>
      <c r="C2859" s="1584"/>
      <c r="D2859" s="1584"/>
      <c r="E2859" s="1584"/>
      <c r="F2859" s="1584"/>
      <c r="G2859" s="1584"/>
      <c r="H2859" s="1584"/>
    </row>
    <row r="2860" spans="1:8" ht="14.25">
      <c r="A2860" s="728" t="s">
        <v>4070</v>
      </c>
      <c r="B2860" s="1601" t="s">
        <v>1477</v>
      </c>
      <c r="C2860" s="1568"/>
      <c r="D2860" s="1568"/>
      <c r="E2860" s="1568"/>
      <c r="F2860" s="1568"/>
      <c r="G2860" s="1568"/>
      <c r="H2860" s="1568"/>
    </row>
    <row r="2861" spans="1:8" ht="31.5">
      <c r="A2861" s="1"/>
      <c r="B2861" s="68" t="s">
        <v>3156</v>
      </c>
      <c r="C2861" s="68" t="s">
        <v>3157</v>
      </c>
      <c r="D2861" s="68" t="s">
        <v>3158</v>
      </c>
      <c r="E2861" s="68" t="s">
        <v>3159</v>
      </c>
      <c r="F2861" s="68" t="s">
        <v>3160</v>
      </c>
      <c r="G2861" s="68" t="s">
        <v>3161</v>
      </c>
      <c r="H2861" s="68" t="s">
        <v>1586</v>
      </c>
    </row>
    <row r="2862" spans="1:8" ht="17.25">
      <c r="A2862" s="1"/>
      <c r="B2862" s="1562" t="s">
        <v>1587</v>
      </c>
      <c r="C2862" s="58" t="s">
        <v>558</v>
      </c>
      <c r="D2862" s="41">
        <v>14</v>
      </c>
      <c r="E2862" s="55" t="s">
        <v>1589</v>
      </c>
      <c r="F2862" s="107">
        <f>'update Rate'!O6</f>
        <v>1330</v>
      </c>
      <c r="G2862" s="107">
        <f>FLOOR(D2862*F2862,0.01)</f>
        <v>18620</v>
      </c>
      <c r="H2862" s="108"/>
    </row>
    <row r="2863" spans="1:8" ht="17.25">
      <c r="A2863" s="1"/>
      <c r="B2863" s="1563"/>
      <c r="C2863" s="78" t="s">
        <v>1530</v>
      </c>
      <c r="D2863" s="43">
        <v>19</v>
      </c>
      <c r="E2863" s="56" t="s">
        <v>1589</v>
      </c>
      <c r="F2863" s="63">
        <f>'update Rate'!O5</f>
        <v>1000</v>
      </c>
      <c r="G2863" s="63">
        <f>FLOOR(D2863*F2863,0.01)</f>
        <v>19000</v>
      </c>
      <c r="H2863" s="121">
        <f>SUM(G2862+G2863)</f>
        <v>37620</v>
      </c>
    </row>
    <row r="2864" spans="1:8" ht="17.25">
      <c r="A2864" s="1"/>
      <c r="B2864" s="1564" t="s">
        <v>2185</v>
      </c>
      <c r="C2864" s="55" t="s">
        <v>1533</v>
      </c>
      <c r="D2864" s="41">
        <v>0.81</v>
      </c>
      <c r="E2864" s="55" t="s">
        <v>750</v>
      </c>
      <c r="F2864" s="110">
        <f>'update Rate'!O16</f>
        <v>13030.999999999998</v>
      </c>
      <c r="G2864" s="109">
        <f>FLOOR(D2864*F2864,0.01)</f>
        <v>10555.11</v>
      </c>
      <c r="H2864" s="108"/>
    </row>
    <row r="2865" spans="1:8" ht="17.25">
      <c r="A2865" s="1"/>
      <c r="B2865" s="1563"/>
      <c r="C2865" s="56" t="s">
        <v>3438</v>
      </c>
      <c r="D2865" s="43">
        <v>2.2000000000000002</v>
      </c>
      <c r="E2865" s="56" t="s">
        <v>2378</v>
      </c>
      <c r="F2865" s="63">
        <f>'update Rate'!O9</f>
        <v>3389.76</v>
      </c>
      <c r="G2865" s="63">
        <f>FLOOR(D2865*F2865,0.01)</f>
        <v>7457.47</v>
      </c>
      <c r="H2865" s="123">
        <f>SUM(G2864:G2865)</f>
        <v>18012.580000000002</v>
      </c>
    </row>
    <row r="2866" spans="1:8" ht="16.5">
      <c r="A2866" s="1"/>
      <c r="B2866" s="1"/>
      <c r="C2866" s="1"/>
      <c r="D2866" s="1"/>
      <c r="E2866" s="1"/>
      <c r="F2866" s="40" t="s">
        <v>1590</v>
      </c>
      <c r="G2866" s="102"/>
      <c r="H2866" s="63">
        <f>SUM(H2865,H2863)</f>
        <v>55632.58</v>
      </c>
    </row>
    <row r="2867" spans="1:8" ht="16.5">
      <c r="A2867" s="1"/>
      <c r="B2867" s="1" t="s">
        <v>1592</v>
      </c>
      <c r="C2867" s="1"/>
      <c r="D2867" s="1"/>
      <c r="E2867" s="1"/>
      <c r="F2867" s="40" t="s">
        <v>1571</v>
      </c>
      <c r="G2867" s="102"/>
      <c r="H2867" s="99">
        <f>FLOOR(H2866*0.15,0.01)</f>
        <v>8344.880000000001</v>
      </c>
    </row>
    <row r="2868" spans="1:8" ht="16.5">
      <c r="B2868" s="140">
        <f>+H2868</f>
        <v>63977.460000000006</v>
      </c>
      <c r="C2868" s="27" t="s">
        <v>4340</v>
      </c>
      <c r="D2868" s="99">
        <f>INT(B2868/B2869*100)/100</f>
        <v>639.77</v>
      </c>
      <c r="E2868" s="1" t="s">
        <v>3198</v>
      </c>
      <c r="F2868" s="40" t="s">
        <v>1593</v>
      </c>
      <c r="G2868" s="102"/>
      <c r="H2868" s="99">
        <f>SUM(H2866:H2867)</f>
        <v>63977.460000000006</v>
      </c>
    </row>
    <row r="2869" spans="1:8" ht="15">
      <c r="A2869" s="1"/>
      <c r="B2869" s="117">
        <v>100</v>
      </c>
      <c r="C2869" s="1"/>
      <c r="D2869" s="1"/>
      <c r="E2869" s="1"/>
      <c r="F2869" s="1"/>
      <c r="G2869" s="1"/>
      <c r="H2869" s="1"/>
    </row>
    <row r="2870" spans="1:8" ht="15">
      <c r="A2870" s="1"/>
      <c r="B2870" s="117"/>
      <c r="C2870" s="1"/>
      <c r="D2870" s="1"/>
      <c r="E2870" s="1"/>
      <c r="F2870" s="1"/>
      <c r="G2870" s="1"/>
      <c r="H2870" s="1"/>
    </row>
    <row r="2871" spans="1:8" ht="15">
      <c r="A2871" s="1"/>
      <c r="B2871" s="117"/>
      <c r="C2871" s="1"/>
      <c r="D2871" s="1"/>
      <c r="E2871" s="1"/>
      <c r="F2871" s="1"/>
      <c r="G2871" s="1"/>
      <c r="H2871" s="1"/>
    </row>
    <row r="2872" spans="1:8" ht="15">
      <c r="A2872" s="1"/>
      <c r="B2872" s="117"/>
      <c r="C2872" s="1"/>
      <c r="D2872" s="1"/>
      <c r="E2872" s="1"/>
      <c r="F2872" s="1"/>
      <c r="G2872" s="1"/>
      <c r="H2872" s="1"/>
    </row>
    <row r="2873" spans="1:8" ht="15">
      <c r="A2873" s="1"/>
      <c r="B2873" s="117"/>
      <c r="C2873" s="1"/>
      <c r="D2873" s="1"/>
      <c r="E2873" s="1"/>
      <c r="F2873" s="1"/>
      <c r="G2873" s="1"/>
      <c r="H2873" s="1"/>
    </row>
    <row r="2874" spans="1:8" ht="15">
      <c r="A2874" s="1"/>
      <c r="B2874" s="1"/>
      <c r="C2874" s="1"/>
      <c r="D2874" s="1"/>
      <c r="E2874" s="1"/>
      <c r="F2874" s="1"/>
      <c r="G2874" s="1"/>
      <c r="H2874" s="1"/>
    </row>
    <row r="2875" spans="1:8" ht="19.5">
      <c r="A2875" s="262">
        <f>+A2859+1</f>
        <v>167</v>
      </c>
      <c r="B2875" s="1609" t="s">
        <v>3190</v>
      </c>
      <c r="C2875" s="1584"/>
      <c r="D2875" s="1584"/>
      <c r="E2875" s="1584"/>
      <c r="F2875" s="1584"/>
      <c r="G2875" s="1584"/>
      <c r="H2875" s="1584"/>
    </row>
    <row r="2876" spans="1:8" ht="14.25">
      <c r="A2876" s="728" t="s">
        <v>4070</v>
      </c>
      <c r="B2876" s="1601" t="s">
        <v>1477</v>
      </c>
      <c r="C2876" s="1568"/>
      <c r="D2876" s="1568"/>
      <c r="E2876" s="1568"/>
      <c r="F2876" s="1568"/>
      <c r="G2876" s="1568"/>
      <c r="H2876" s="1568"/>
    </row>
    <row r="2877" spans="1:8" ht="31.5">
      <c r="A2877" s="1"/>
      <c r="B2877" s="68" t="s">
        <v>3156</v>
      </c>
      <c r="C2877" s="68" t="s">
        <v>3157</v>
      </c>
      <c r="D2877" s="68" t="s">
        <v>3158</v>
      </c>
      <c r="E2877" s="68" t="s">
        <v>3159</v>
      </c>
      <c r="F2877" s="68" t="s">
        <v>3160</v>
      </c>
      <c r="G2877" s="68" t="s">
        <v>3161</v>
      </c>
      <c r="H2877" s="68" t="s">
        <v>1586</v>
      </c>
    </row>
    <row r="2878" spans="1:8" ht="17.25">
      <c r="A2878" s="1"/>
      <c r="B2878" s="1562" t="s">
        <v>1587</v>
      </c>
      <c r="C2878" s="58" t="s">
        <v>558</v>
      </c>
      <c r="D2878" s="41">
        <v>14</v>
      </c>
      <c r="E2878" s="55" t="s">
        <v>1589</v>
      </c>
      <c r="F2878" s="107">
        <f>'update Rate'!O6</f>
        <v>1330</v>
      </c>
      <c r="G2878" s="107">
        <f>FLOOR(D2878*F2878,0.01)</f>
        <v>18620</v>
      </c>
      <c r="H2878" s="108"/>
    </row>
    <row r="2879" spans="1:8" ht="17.25">
      <c r="A2879" s="1"/>
      <c r="B2879" s="1563"/>
      <c r="C2879" s="78" t="s">
        <v>1530</v>
      </c>
      <c r="D2879" s="43">
        <v>19</v>
      </c>
      <c r="E2879" s="56" t="s">
        <v>1589</v>
      </c>
      <c r="F2879" s="63">
        <f>'update Rate'!O5</f>
        <v>1000</v>
      </c>
      <c r="G2879" s="63">
        <f>FLOOR(D2879*F2879,0.01)</f>
        <v>19000</v>
      </c>
      <c r="H2879" s="121">
        <f>SUM(G2878+G2879)</f>
        <v>37620</v>
      </c>
    </row>
    <row r="2880" spans="1:8" ht="17.25">
      <c r="A2880" s="1"/>
      <c r="B2880" s="1564" t="s">
        <v>2185</v>
      </c>
      <c r="C2880" s="55" t="s">
        <v>1533</v>
      </c>
      <c r="D2880" s="41">
        <v>0.56999999999999995</v>
      </c>
      <c r="E2880" s="79" t="s">
        <v>750</v>
      </c>
      <c r="F2880" s="110">
        <f>'update Rate'!O16</f>
        <v>13030.999999999998</v>
      </c>
      <c r="G2880" s="109">
        <f>FLOOR(D2880*F2880,0.01)</f>
        <v>7427.67</v>
      </c>
      <c r="H2880" s="108"/>
    </row>
    <row r="2881" spans="1:8" ht="17.25">
      <c r="A2881" s="1"/>
      <c r="B2881" s="1563"/>
      <c r="C2881" s="56" t="s">
        <v>3438</v>
      </c>
      <c r="D2881" s="43">
        <v>2.35</v>
      </c>
      <c r="E2881" s="77" t="s">
        <v>2378</v>
      </c>
      <c r="F2881" s="63">
        <f>'update Rate'!O9</f>
        <v>3389.76</v>
      </c>
      <c r="G2881" s="63">
        <f>FLOOR(D2881*F2881,0.01)</f>
        <v>7965.93</v>
      </c>
      <c r="H2881" s="123">
        <f>SUM(G2880:G2881)</f>
        <v>15393.6</v>
      </c>
    </row>
    <row r="2882" spans="1:8" ht="16.5">
      <c r="A2882" s="1"/>
      <c r="B2882" s="1"/>
      <c r="C2882" s="1"/>
      <c r="D2882" s="1"/>
      <c r="E2882" s="1"/>
      <c r="F2882" s="40" t="s">
        <v>1590</v>
      </c>
      <c r="G2882" s="102"/>
      <c r="H2882" s="63">
        <f>SUM(H2881,H2879)</f>
        <v>53013.599999999999</v>
      </c>
    </row>
    <row r="2883" spans="1:8" ht="16.5">
      <c r="A2883" s="1"/>
      <c r="B2883" s="1" t="s">
        <v>1592</v>
      </c>
      <c r="C2883" s="1"/>
      <c r="D2883" s="1"/>
      <c r="E2883" s="1"/>
      <c r="F2883" s="40" t="s">
        <v>1571</v>
      </c>
      <c r="G2883" s="102"/>
      <c r="H2883" s="99">
        <f>FLOOR(H2882*0.15,0.01)</f>
        <v>7952.04</v>
      </c>
    </row>
    <row r="2884" spans="1:8" ht="16.5">
      <c r="B2884" s="140">
        <f>+H2884</f>
        <v>60965.64</v>
      </c>
      <c r="C2884" s="27" t="s">
        <v>4340</v>
      </c>
      <c r="D2884" s="99">
        <f>INT(B2884/B2885*100)/100</f>
        <v>609.65</v>
      </c>
      <c r="E2884" s="1" t="s">
        <v>3198</v>
      </c>
      <c r="F2884" s="40" t="s">
        <v>1593</v>
      </c>
      <c r="G2884" s="102"/>
      <c r="H2884" s="99">
        <f>SUM(H2882:H2883)</f>
        <v>60965.64</v>
      </c>
    </row>
    <row r="2885" spans="1:8" ht="15">
      <c r="A2885" s="1"/>
      <c r="B2885" s="117">
        <v>100</v>
      </c>
      <c r="C2885" s="1"/>
      <c r="D2885" s="1"/>
      <c r="E2885" s="1"/>
      <c r="F2885" s="1"/>
      <c r="G2885" s="1"/>
      <c r="H2885" s="1"/>
    </row>
    <row r="2886" spans="1:8" ht="15">
      <c r="A2886" s="1"/>
      <c r="B2886" s="117"/>
      <c r="C2886" s="1"/>
      <c r="D2886" s="1"/>
      <c r="E2886" s="1"/>
      <c r="F2886" s="1"/>
      <c r="G2886" s="1"/>
      <c r="H2886" s="1"/>
    </row>
    <row r="2887" spans="1:8" ht="15">
      <c r="A2887" s="1"/>
      <c r="B2887" s="117"/>
      <c r="C2887" s="1"/>
      <c r="D2887" s="1"/>
      <c r="E2887" s="1"/>
      <c r="F2887" s="1"/>
      <c r="G2887" s="1"/>
      <c r="H2887" s="1"/>
    </row>
    <row r="2888" spans="1:8" ht="15">
      <c r="A2888" s="1"/>
      <c r="B2888" s="117"/>
      <c r="C2888" s="1"/>
      <c r="D2888" s="1"/>
      <c r="E2888" s="1"/>
      <c r="F2888" s="1"/>
      <c r="G2888" s="1"/>
      <c r="H2888" s="1"/>
    </row>
    <row r="2889" spans="1:8" ht="15">
      <c r="A2889" s="1"/>
      <c r="B2889" s="117"/>
      <c r="C2889" s="1"/>
      <c r="D2889" s="1"/>
      <c r="E2889" s="1"/>
      <c r="F2889" s="1"/>
      <c r="G2889" s="1"/>
      <c r="H2889" s="1"/>
    </row>
    <row r="2890" spans="1:8" ht="19.5">
      <c r="A2890" s="31"/>
      <c r="B2890" s="1584" t="s">
        <v>4072</v>
      </c>
      <c r="C2890" s="1584"/>
      <c r="D2890" s="1584"/>
      <c r="E2890" s="1584"/>
      <c r="F2890" s="1584"/>
      <c r="G2890" s="1584"/>
      <c r="H2890" s="1584"/>
    </row>
    <row r="2891" spans="1:8" ht="19.5">
      <c r="A2891" s="262">
        <f>+A2875+1</f>
        <v>168</v>
      </c>
      <c r="B2891" s="1588" t="s">
        <v>1154</v>
      </c>
      <c r="C2891" s="1567"/>
      <c r="D2891" s="1567"/>
      <c r="E2891" s="1567"/>
      <c r="F2891" s="1567"/>
      <c r="G2891" s="1567"/>
      <c r="H2891" s="1567"/>
    </row>
    <row r="2892" spans="1:8" ht="14.25">
      <c r="A2892" s="728" t="s">
        <v>4071</v>
      </c>
      <c r="B2892" s="1601" t="s">
        <v>1477</v>
      </c>
      <c r="C2892" s="1568"/>
      <c r="D2892" s="1568"/>
      <c r="E2892" s="1568"/>
      <c r="F2892" s="1568"/>
      <c r="G2892" s="1568"/>
      <c r="H2892" s="1568"/>
    </row>
    <row r="2893" spans="1:8" ht="31.5">
      <c r="A2893" s="1"/>
      <c r="B2893" s="68" t="s">
        <v>3156</v>
      </c>
      <c r="C2893" s="68" t="s">
        <v>3157</v>
      </c>
      <c r="D2893" s="68" t="s">
        <v>3158</v>
      </c>
      <c r="E2893" s="68" t="s">
        <v>3159</v>
      </c>
      <c r="F2893" s="68" t="s">
        <v>3160</v>
      </c>
      <c r="G2893" s="68" t="s">
        <v>3161</v>
      </c>
      <c r="H2893" s="68" t="s">
        <v>1586</v>
      </c>
    </row>
    <row r="2894" spans="1:8" ht="17.25">
      <c r="A2894" s="1"/>
      <c r="B2894" s="1562" t="s">
        <v>1587</v>
      </c>
      <c r="C2894" s="58" t="s">
        <v>558</v>
      </c>
      <c r="D2894" s="41">
        <v>20</v>
      </c>
      <c r="E2894" s="55" t="s">
        <v>1589</v>
      </c>
      <c r="F2894" s="107">
        <f>'update Rate'!O6</f>
        <v>1330</v>
      </c>
      <c r="G2894" s="107">
        <f>FLOOR(D2894*F2894,0.01)</f>
        <v>26600</v>
      </c>
      <c r="H2894" s="108"/>
    </row>
    <row r="2895" spans="1:8" ht="17.25">
      <c r="A2895" s="1"/>
      <c r="B2895" s="1563"/>
      <c r="C2895" s="78" t="s">
        <v>1530</v>
      </c>
      <c r="D2895" s="43">
        <v>25</v>
      </c>
      <c r="E2895" s="56" t="s">
        <v>1589</v>
      </c>
      <c r="F2895" s="63">
        <f>'update Rate'!O5</f>
        <v>1000</v>
      </c>
      <c r="G2895" s="63">
        <f>FLOOR(D2895*F2895,0.01)</f>
        <v>25000</v>
      </c>
      <c r="H2895" s="123">
        <f>SUM(G2894+G2895)</f>
        <v>51600</v>
      </c>
    </row>
    <row r="2896" spans="1:8" ht="17.25">
      <c r="A2896" s="1"/>
      <c r="B2896" s="1564" t="s">
        <v>2185</v>
      </c>
      <c r="C2896" s="55" t="s">
        <v>1966</v>
      </c>
      <c r="D2896" s="41">
        <v>3</v>
      </c>
      <c r="E2896" s="55" t="s">
        <v>2378</v>
      </c>
      <c r="F2896" s="110">
        <f>'update Rate'!O18</f>
        <v>318</v>
      </c>
      <c r="G2896" s="110">
        <f>FLOOR(D2896*F2896,0.01)</f>
        <v>954</v>
      </c>
      <c r="H2896" s="108"/>
    </row>
    <row r="2897" spans="1:8" ht="17.25">
      <c r="A2897" s="1"/>
      <c r="B2897" s="1586"/>
      <c r="C2897" s="53" t="s">
        <v>1155</v>
      </c>
      <c r="D2897" s="42">
        <v>100</v>
      </c>
      <c r="E2897" s="53" t="s">
        <v>2920</v>
      </c>
      <c r="F2897" s="109">
        <f>'update Rate'!O150</f>
        <v>5</v>
      </c>
      <c r="G2897" s="109">
        <f>FLOOR(D2897*F2897,0.01)</f>
        <v>500</v>
      </c>
      <c r="H2897" s="121"/>
    </row>
    <row r="2898" spans="1:8" ht="17.25">
      <c r="A2898" s="1"/>
      <c r="B2898" s="1563"/>
      <c r="C2898" s="56" t="s">
        <v>1156</v>
      </c>
      <c r="D2898" s="43">
        <v>120</v>
      </c>
      <c r="E2898" s="56" t="s">
        <v>2920</v>
      </c>
      <c r="F2898" s="63">
        <f>'update Rate'!O151</f>
        <v>5</v>
      </c>
      <c r="G2898" s="63">
        <f>FLOOR(D2898*F2898,0.01)</f>
        <v>600</v>
      </c>
      <c r="H2898" s="123">
        <f>SUM(G2896:G2898)</f>
        <v>2054</v>
      </c>
    </row>
    <row r="2899" spans="1:8" ht="16.5">
      <c r="A2899" s="1"/>
      <c r="B2899" s="1"/>
      <c r="C2899" s="1"/>
      <c r="D2899" s="1"/>
      <c r="E2899" s="1"/>
      <c r="F2899" s="40" t="s">
        <v>1590</v>
      </c>
      <c r="G2899" s="133"/>
      <c r="H2899" s="63">
        <f>SUM(H2895:H2898)</f>
        <v>53654</v>
      </c>
    </row>
    <row r="2900" spans="1:8" ht="16.5">
      <c r="A2900" s="1"/>
      <c r="B2900" s="1" t="s">
        <v>1592</v>
      </c>
      <c r="C2900" s="1"/>
      <c r="D2900" s="1"/>
      <c r="E2900" s="1"/>
      <c r="F2900" s="40" t="s">
        <v>1571</v>
      </c>
      <c r="G2900" s="133"/>
      <c r="H2900" s="99">
        <f>FLOOR(H2899*0.15,0.01)</f>
        <v>8048.1</v>
      </c>
    </row>
    <row r="2901" spans="1:8" ht="16.5">
      <c r="B2901" s="140">
        <f>+H2901</f>
        <v>61702.1</v>
      </c>
      <c r="C2901" s="27" t="s">
        <v>4340</v>
      </c>
      <c r="D2901" s="99">
        <f>INT(B2901/B2902*100)/100</f>
        <v>617.02</v>
      </c>
      <c r="E2901" s="1" t="s">
        <v>3198</v>
      </c>
      <c r="F2901" s="40" t="s">
        <v>1593</v>
      </c>
      <c r="G2901" s="133"/>
      <c r="H2901" s="99">
        <f>SUM(H2899:H2900)</f>
        <v>61702.1</v>
      </c>
    </row>
    <row r="2902" spans="1:8" ht="15">
      <c r="A2902" s="1"/>
      <c r="B2902" s="117">
        <v>100</v>
      </c>
      <c r="C2902" s="1"/>
      <c r="D2902" s="1"/>
      <c r="E2902" s="1"/>
      <c r="F2902" s="1"/>
      <c r="G2902" s="1"/>
      <c r="H2902" s="1"/>
    </row>
    <row r="2903" spans="1:8" ht="15">
      <c r="A2903" s="1"/>
      <c r="B2903" s="117"/>
      <c r="C2903" s="1"/>
      <c r="D2903" s="1"/>
      <c r="E2903" s="1"/>
      <c r="F2903" s="1"/>
      <c r="G2903" s="1"/>
      <c r="H2903" s="1"/>
    </row>
    <row r="2904" spans="1:8" ht="19.5">
      <c r="A2904" s="31"/>
      <c r="B2904" s="1567" t="s">
        <v>1157</v>
      </c>
      <c r="C2904" s="1567"/>
      <c r="D2904" s="1567"/>
      <c r="E2904" s="1567"/>
      <c r="F2904" s="1567"/>
      <c r="G2904" s="1567"/>
      <c r="H2904" s="1567"/>
    </row>
    <row r="2905" spans="1:8" ht="19.5">
      <c r="A2905" s="262">
        <f>+A2891+1</f>
        <v>169</v>
      </c>
      <c r="B2905" s="1588" t="s">
        <v>1158</v>
      </c>
      <c r="C2905" s="1567"/>
      <c r="D2905" s="1567"/>
      <c r="E2905" s="1567"/>
      <c r="F2905" s="1567"/>
      <c r="G2905" s="1567"/>
      <c r="H2905" s="1567"/>
    </row>
    <row r="2906" spans="1:8" ht="14.25">
      <c r="A2906" s="728" t="s">
        <v>4073</v>
      </c>
      <c r="B2906" s="1601" t="s">
        <v>1477</v>
      </c>
      <c r="C2906" s="1568"/>
      <c r="D2906" s="1568"/>
      <c r="E2906" s="1568"/>
      <c r="F2906" s="1568"/>
      <c r="G2906" s="1568"/>
      <c r="H2906" s="1568"/>
    </row>
    <row r="2907" spans="1:8" ht="31.5">
      <c r="A2907" s="1"/>
      <c r="B2907" s="68" t="s">
        <v>3156</v>
      </c>
      <c r="C2907" s="68" t="s">
        <v>3157</v>
      </c>
      <c r="D2907" s="68" t="s">
        <v>3158</v>
      </c>
      <c r="E2907" s="68" t="s">
        <v>3159</v>
      </c>
      <c r="F2907" s="68" t="s">
        <v>3160</v>
      </c>
      <c r="G2907" s="68" t="s">
        <v>3161</v>
      </c>
      <c r="H2907" s="68" t="s">
        <v>1586</v>
      </c>
    </row>
    <row r="2908" spans="1:8" ht="17.25">
      <c r="A2908" s="1"/>
      <c r="B2908" s="1562" t="s">
        <v>1587</v>
      </c>
      <c r="C2908" s="58" t="s">
        <v>558</v>
      </c>
      <c r="D2908" s="41">
        <v>15</v>
      </c>
      <c r="E2908" s="55" t="s">
        <v>1589</v>
      </c>
      <c r="F2908" s="107">
        <f>'update Rate'!O6</f>
        <v>1330</v>
      </c>
      <c r="G2908" s="107">
        <f>FLOOR(D2908*F2908,0.01)</f>
        <v>19950</v>
      </c>
      <c r="H2908" s="108"/>
    </row>
    <row r="2909" spans="1:8" ht="17.25">
      <c r="A2909" s="1"/>
      <c r="B2909" s="1563"/>
      <c r="C2909" s="78" t="s">
        <v>1530</v>
      </c>
      <c r="D2909" s="43">
        <v>20</v>
      </c>
      <c r="E2909" s="56" t="s">
        <v>1589</v>
      </c>
      <c r="F2909" s="63">
        <f>'update Rate'!O5</f>
        <v>1000</v>
      </c>
      <c r="G2909" s="63">
        <f>FLOOR(D2909*F2909,0.01)</f>
        <v>20000</v>
      </c>
      <c r="H2909" s="123">
        <f>SUM(G2908+G2909)</f>
        <v>39950</v>
      </c>
    </row>
    <row r="2910" spans="1:8" ht="17.25">
      <c r="A2910" s="1"/>
      <c r="B2910" s="1564" t="s">
        <v>2185</v>
      </c>
      <c r="C2910" s="55" t="s">
        <v>1966</v>
      </c>
      <c r="D2910" s="41">
        <v>1.5</v>
      </c>
      <c r="E2910" s="55" t="s">
        <v>2378</v>
      </c>
      <c r="F2910" s="110">
        <f>'update Rate'!O18</f>
        <v>318</v>
      </c>
      <c r="G2910" s="110">
        <f>FLOOR(D2910*F2910,0.01)</f>
        <v>477</v>
      </c>
      <c r="H2910" s="108"/>
    </row>
    <row r="2911" spans="1:8" ht="17.25">
      <c r="A2911" s="1"/>
      <c r="B2911" s="1586"/>
      <c r="C2911" s="53" t="s">
        <v>1155</v>
      </c>
      <c r="D2911" s="42">
        <v>50</v>
      </c>
      <c r="E2911" s="53" t="s">
        <v>2920</v>
      </c>
      <c r="F2911" s="109">
        <f>'update Rate'!O150</f>
        <v>5</v>
      </c>
      <c r="G2911" s="109">
        <f>FLOOR(D2911*F2911,0.01)</f>
        <v>250</v>
      </c>
      <c r="H2911" s="121"/>
    </row>
    <row r="2912" spans="1:8" ht="17.25">
      <c r="A2912" s="1"/>
      <c r="B2912" s="1563"/>
      <c r="C2912" s="56" t="s">
        <v>1156</v>
      </c>
      <c r="D2912" s="43">
        <v>60</v>
      </c>
      <c r="E2912" s="56" t="s">
        <v>2920</v>
      </c>
      <c r="F2912" s="63">
        <f>'update Rate'!O151</f>
        <v>5</v>
      </c>
      <c r="G2912" s="63">
        <f>FLOOR(D2912*F2912,0.01)</f>
        <v>300</v>
      </c>
      <c r="H2912" s="123">
        <f>SUM(G2910:G2912)</f>
        <v>1027</v>
      </c>
    </row>
    <row r="2913" spans="1:8" ht="16.5">
      <c r="A2913" s="1"/>
      <c r="B2913" s="1"/>
      <c r="C2913" s="1"/>
      <c r="D2913" s="1"/>
      <c r="E2913" s="1"/>
      <c r="F2913" s="40" t="s">
        <v>1590</v>
      </c>
      <c r="G2913" s="133"/>
      <c r="H2913" s="63">
        <f>SUM(H2909:H2912)</f>
        <v>40977</v>
      </c>
    </row>
    <row r="2914" spans="1:8" ht="16.5">
      <c r="A2914" s="1"/>
      <c r="B2914" s="1" t="s">
        <v>1592</v>
      </c>
      <c r="C2914" s="1"/>
      <c r="D2914" s="1"/>
      <c r="E2914" s="1"/>
      <c r="F2914" s="40" t="s">
        <v>1571</v>
      </c>
      <c r="G2914" s="133"/>
      <c r="H2914" s="99">
        <f>FLOOR(H2913*0.15,0.01)</f>
        <v>6146.55</v>
      </c>
    </row>
    <row r="2915" spans="1:8" ht="16.5">
      <c r="B2915" s="140">
        <f>+H2915</f>
        <v>47123.55</v>
      </c>
      <c r="C2915" s="27" t="s">
        <v>4340</v>
      </c>
      <c r="D2915" s="99">
        <f>INT(B2915/B2916*100)/100</f>
        <v>471.23</v>
      </c>
      <c r="E2915" s="1" t="s">
        <v>3198</v>
      </c>
      <c r="F2915" s="40" t="s">
        <v>1593</v>
      </c>
      <c r="G2915" s="133"/>
      <c r="H2915" s="99">
        <f>SUM(H2913:H2914)</f>
        <v>47123.55</v>
      </c>
    </row>
    <row r="2916" spans="1:8" ht="15.75">
      <c r="A2916" s="1"/>
      <c r="B2916" s="117">
        <v>100</v>
      </c>
      <c r="C2916" s="1"/>
      <c r="D2916" s="1"/>
      <c r="E2916" s="1"/>
      <c r="F2916" s="40"/>
      <c r="G2916" s="40"/>
      <c r="H2916" s="1"/>
    </row>
    <row r="2917" spans="1:8" ht="15.75">
      <c r="A2917" s="1"/>
      <c r="B2917" s="117"/>
      <c r="C2917" s="1"/>
      <c r="D2917" s="1"/>
      <c r="E2917" s="1"/>
      <c r="F2917" s="40"/>
      <c r="G2917" s="40"/>
      <c r="H2917" s="1"/>
    </row>
    <row r="2918" spans="1:8" ht="15.75">
      <c r="A2918" s="1"/>
      <c r="B2918" s="117"/>
      <c r="C2918" s="1"/>
      <c r="D2918" s="1"/>
      <c r="E2918" s="1"/>
      <c r="F2918" s="40"/>
      <c r="G2918" s="40"/>
      <c r="H2918" s="1"/>
    </row>
    <row r="2919" spans="1:8" ht="15.75">
      <c r="A2919" s="1"/>
      <c r="B2919" s="117"/>
      <c r="C2919" s="1"/>
      <c r="D2919" s="1"/>
      <c r="E2919" s="1"/>
      <c r="F2919" s="40"/>
      <c r="G2919" s="40"/>
      <c r="H2919" s="1"/>
    </row>
    <row r="2920" spans="1:8" ht="15.75">
      <c r="A2920" s="1"/>
      <c r="B2920" s="117"/>
      <c r="C2920" s="1"/>
      <c r="D2920" s="1"/>
      <c r="E2920" s="1"/>
      <c r="F2920" s="40"/>
      <c r="G2920" s="40"/>
      <c r="H2920" s="1"/>
    </row>
    <row r="2921" spans="1:8" ht="19.5">
      <c r="A2921" s="262">
        <f>A2905+1</f>
        <v>170</v>
      </c>
      <c r="B2921" s="1567" t="s">
        <v>1576</v>
      </c>
      <c r="C2921" s="1567"/>
      <c r="D2921" s="1567"/>
      <c r="E2921" s="1567"/>
      <c r="F2921" s="1567"/>
      <c r="G2921" s="1567"/>
      <c r="H2921" s="1567"/>
    </row>
    <row r="2922" spans="1:8" ht="14.25">
      <c r="A2922" s="728" t="s">
        <v>4074</v>
      </c>
      <c r="B2922" s="1601" t="s">
        <v>1477</v>
      </c>
      <c r="C2922" s="1568"/>
      <c r="D2922" s="1568"/>
      <c r="E2922" s="1568"/>
      <c r="F2922" s="1568"/>
      <c r="G2922" s="1568"/>
      <c r="H2922" s="1568"/>
    </row>
    <row r="2923" spans="1:8" ht="31.5">
      <c r="A2923" s="1"/>
      <c r="B2923" s="68" t="s">
        <v>3156</v>
      </c>
      <c r="C2923" s="68" t="s">
        <v>3157</v>
      </c>
      <c r="D2923" s="68" t="s">
        <v>3158</v>
      </c>
      <c r="E2923" s="68" t="s">
        <v>3159</v>
      </c>
      <c r="F2923" s="68" t="s">
        <v>3160</v>
      </c>
      <c r="G2923" s="68" t="s">
        <v>3161</v>
      </c>
      <c r="H2923" s="68" t="s">
        <v>1586</v>
      </c>
    </row>
    <row r="2924" spans="1:8" ht="17.25">
      <c r="A2924" s="1"/>
      <c r="B2924" s="1562" t="s">
        <v>1587</v>
      </c>
      <c r="C2924" s="58" t="s">
        <v>558</v>
      </c>
      <c r="D2924" s="41">
        <v>10.5</v>
      </c>
      <c r="E2924" s="55" t="s">
        <v>1589</v>
      </c>
      <c r="F2924" s="107">
        <f>$F$3416</f>
        <v>1330</v>
      </c>
      <c r="G2924" s="107">
        <f>FLOOR(D2924*F2924,0.01)</f>
        <v>13965</v>
      </c>
      <c r="H2924" s="108"/>
    </row>
    <row r="2925" spans="1:8" ht="17.25">
      <c r="A2925" s="1"/>
      <c r="B2925" s="1563"/>
      <c r="C2925" s="78" t="s">
        <v>1530</v>
      </c>
      <c r="D2925" s="43">
        <v>12</v>
      </c>
      <c r="E2925" s="56" t="s">
        <v>1589</v>
      </c>
      <c r="F2925" s="63">
        <f>$F$3417</f>
        <v>1000</v>
      </c>
      <c r="G2925" s="63">
        <f>FLOOR(D2925*F2925,0.01)</f>
        <v>12000</v>
      </c>
      <c r="H2925" s="123">
        <f>SUM(G2924+G2925)</f>
        <v>25965</v>
      </c>
    </row>
    <row r="2926" spans="1:8" ht="17.25">
      <c r="A2926" s="1"/>
      <c r="B2926" s="1564" t="s">
        <v>2185</v>
      </c>
      <c r="C2926" s="55" t="s">
        <v>1533</v>
      </c>
      <c r="D2926" s="46">
        <v>0.316</v>
      </c>
      <c r="E2926" s="55" t="s">
        <v>750</v>
      </c>
      <c r="F2926" s="110">
        <f>'update Rate'!$O$16</f>
        <v>13030.999999999998</v>
      </c>
      <c r="G2926" s="110">
        <f>FLOOR(D2926*F2926,0.01)</f>
        <v>4117.79</v>
      </c>
      <c r="H2926" s="108"/>
    </row>
    <row r="2927" spans="1:8" ht="17.25">
      <c r="A2927" s="1"/>
      <c r="B2927" s="1563"/>
      <c r="C2927" s="56" t="s">
        <v>747</v>
      </c>
      <c r="D2927" s="43">
        <v>0.22</v>
      </c>
      <c r="E2927" s="56" t="s">
        <v>2378</v>
      </c>
      <c r="F2927" s="63">
        <f>'update Rate'!$O$9</f>
        <v>3389.76</v>
      </c>
      <c r="G2927" s="63">
        <f>FLOOR(D2927*F2927,0.01)</f>
        <v>745.74</v>
      </c>
      <c r="H2927" s="123">
        <f>SUM(G2926:G2927)</f>
        <v>4863.53</v>
      </c>
    </row>
    <row r="2928" spans="1:8" ht="16.5">
      <c r="A2928" s="1"/>
      <c r="B2928" s="1"/>
      <c r="C2928" s="1"/>
      <c r="D2928" s="1"/>
      <c r="E2928" s="1"/>
      <c r="F2928" s="40" t="s">
        <v>1590</v>
      </c>
      <c r="G2928" s="133"/>
      <c r="H2928" s="63">
        <f>SUM(H2925:H2927)</f>
        <v>30828.53</v>
      </c>
    </row>
    <row r="2929" spans="1:8" ht="16.5">
      <c r="A2929" s="1"/>
      <c r="B2929" s="1" t="s">
        <v>1592</v>
      </c>
      <c r="C2929" s="1"/>
      <c r="D2929" s="1"/>
      <c r="E2929" s="1"/>
      <c r="F2929" s="40" t="s">
        <v>1570</v>
      </c>
      <c r="G2929" s="133"/>
      <c r="H2929" s="99">
        <f>FLOOR(H2928*0.15,0.01)</f>
        <v>4624.2700000000004</v>
      </c>
    </row>
    <row r="2930" spans="1:8" ht="15.75">
      <c r="B2930" s="140">
        <f>+H2930</f>
        <v>35452.800000000003</v>
      </c>
      <c r="C2930" s="27" t="s">
        <v>4340</v>
      </c>
      <c r="D2930" s="99">
        <f>INT(B2930/B2931*100)/100</f>
        <v>354.52</v>
      </c>
      <c r="E2930" s="1" t="s">
        <v>3198</v>
      </c>
      <c r="F2930" s="40" t="s">
        <v>1593</v>
      </c>
      <c r="G2930" s="40"/>
      <c r="H2930" s="99">
        <f>SUM(H2928:H2929)</f>
        <v>35452.800000000003</v>
      </c>
    </row>
    <row r="2931" spans="1:8" ht="15">
      <c r="A2931" s="1"/>
      <c r="B2931" s="117">
        <v>100</v>
      </c>
      <c r="C2931" s="1"/>
      <c r="D2931" s="1"/>
      <c r="E2931" s="1"/>
      <c r="F2931" s="1"/>
      <c r="G2931" s="1"/>
      <c r="H2931" s="1"/>
    </row>
    <row r="2932" spans="1:8" ht="15">
      <c r="A2932" s="1"/>
      <c r="B2932" s="117"/>
      <c r="C2932" s="1"/>
      <c r="D2932" s="1"/>
      <c r="E2932" s="1"/>
      <c r="F2932" s="1"/>
      <c r="G2932" s="1"/>
      <c r="H2932" s="1"/>
    </row>
    <row r="2933" spans="1:8" ht="15">
      <c r="A2933" s="1"/>
      <c r="B2933" s="117"/>
      <c r="C2933" s="1"/>
      <c r="D2933" s="1"/>
      <c r="E2933" s="1"/>
      <c r="F2933" s="1"/>
      <c r="G2933" s="1"/>
      <c r="H2933" s="1"/>
    </row>
    <row r="2934" spans="1:8" ht="15">
      <c r="A2934" s="1"/>
      <c r="B2934" s="1"/>
      <c r="C2934" s="1"/>
      <c r="D2934" s="1"/>
      <c r="E2934" s="1"/>
      <c r="F2934" s="1"/>
      <c r="G2934" s="1"/>
      <c r="H2934" s="1"/>
    </row>
    <row r="2935" spans="1:8" ht="15">
      <c r="A2935" s="1"/>
      <c r="B2935" s="117"/>
      <c r="C2935" s="1"/>
      <c r="D2935" s="1"/>
      <c r="E2935" s="1"/>
      <c r="F2935" s="1"/>
      <c r="G2935" s="1"/>
      <c r="H2935" s="1"/>
    </row>
    <row r="2936" spans="1:8" ht="15">
      <c r="A2936" s="31"/>
      <c r="B2936" s="1"/>
      <c r="C2936" s="1"/>
      <c r="D2936" s="1"/>
      <c r="E2936" s="1"/>
      <c r="F2936" s="1"/>
      <c r="G2936" s="1"/>
      <c r="H2936" s="1"/>
    </row>
    <row r="2937" spans="1:8" ht="19.5">
      <c r="A2937" s="262">
        <f>A2921+1</f>
        <v>171</v>
      </c>
      <c r="B2937" s="1588" t="s">
        <v>1598</v>
      </c>
      <c r="C2937" s="1567"/>
      <c r="D2937" s="1567"/>
      <c r="E2937" s="1567"/>
      <c r="F2937" s="1567"/>
      <c r="G2937" s="1567"/>
      <c r="H2937" s="1567"/>
    </row>
    <row r="2938" spans="1:8" ht="14.25">
      <c r="A2938" s="728" t="s">
        <v>4074</v>
      </c>
      <c r="B2938" s="1601" t="s">
        <v>1477</v>
      </c>
      <c r="C2938" s="1568"/>
      <c r="D2938" s="1568"/>
      <c r="E2938" s="1568"/>
      <c r="F2938" s="1568"/>
      <c r="G2938" s="1568"/>
      <c r="H2938" s="1568"/>
    </row>
    <row r="2939" spans="1:8" ht="31.5">
      <c r="A2939" s="1"/>
      <c r="B2939" s="68" t="s">
        <v>3156</v>
      </c>
      <c r="C2939" s="68" t="s">
        <v>3157</v>
      </c>
      <c r="D2939" s="68" t="s">
        <v>3158</v>
      </c>
      <c r="E2939" s="68" t="s">
        <v>3159</v>
      </c>
      <c r="F2939" s="68" t="s">
        <v>3160</v>
      </c>
      <c r="G2939" s="68" t="s">
        <v>3161</v>
      </c>
      <c r="H2939" s="68" t="s">
        <v>1586</v>
      </c>
    </row>
    <row r="2940" spans="1:8" ht="17.25">
      <c r="A2940" s="1"/>
      <c r="B2940" s="1562" t="s">
        <v>1587</v>
      </c>
      <c r="C2940" s="58" t="s">
        <v>558</v>
      </c>
      <c r="D2940" s="41">
        <v>10.5</v>
      </c>
      <c r="E2940" s="55" t="s">
        <v>1589</v>
      </c>
      <c r="F2940" s="107">
        <f>'update Rate'!O6</f>
        <v>1330</v>
      </c>
      <c r="G2940" s="107">
        <f>FLOOR(D2940*F2940,0.01)</f>
        <v>13965</v>
      </c>
      <c r="H2940" s="108"/>
    </row>
    <row r="2941" spans="1:8" ht="17.25">
      <c r="A2941" s="1"/>
      <c r="B2941" s="1563"/>
      <c r="C2941" s="78" t="s">
        <v>1530</v>
      </c>
      <c r="D2941" s="43">
        <v>12</v>
      </c>
      <c r="E2941" s="56" t="s">
        <v>1589</v>
      </c>
      <c r="F2941" s="63">
        <f>'update Rate'!O5</f>
        <v>1000</v>
      </c>
      <c r="G2941" s="63">
        <f>FLOOR(D2941*F2941,0.01)</f>
        <v>12000</v>
      </c>
      <c r="H2941" s="123">
        <f>SUM(G2940+G2941)</f>
        <v>25965</v>
      </c>
    </row>
    <row r="2942" spans="1:8" ht="17.25">
      <c r="A2942" s="1"/>
      <c r="B2942" s="1564" t="s">
        <v>2185</v>
      </c>
      <c r="C2942" s="55" t="s">
        <v>1533</v>
      </c>
      <c r="D2942" s="46">
        <v>0.21</v>
      </c>
      <c r="E2942" s="55" t="s">
        <v>750</v>
      </c>
      <c r="F2942" s="110">
        <f>'update Rate'!O16</f>
        <v>13030.999999999998</v>
      </c>
      <c r="G2942" s="110">
        <f>FLOOR(D2942*F2942,0.01)</f>
        <v>2736.51</v>
      </c>
      <c r="H2942" s="108"/>
    </row>
    <row r="2943" spans="1:8" ht="17.25">
      <c r="A2943" s="1"/>
      <c r="B2943" s="1563"/>
      <c r="C2943" s="56" t="s">
        <v>747</v>
      </c>
      <c r="D2943" s="43">
        <v>0.28999999999999998</v>
      </c>
      <c r="E2943" s="56" t="s">
        <v>2378</v>
      </c>
      <c r="F2943" s="63">
        <f>'update Rate'!O9</f>
        <v>3389.76</v>
      </c>
      <c r="G2943" s="63">
        <f>FLOOR(D2943*F2943,0.01)</f>
        <v>983.03</v>
      </c>
      <c r="H2943" s="123">
        <f>SUM(G2942:G2943)</f>
        <v>3719.54</v>
      </c>
    </row>
    <row r="2944" spans="1:8" ht="16.5">
      <c r="A2944" s="1"/>
      <c r="B2944" s="1"/>
      <c r="C2944" s="1"/>
      <c r="D2944" s="1"/>
      <c r="E2944" s="1"/>
      <c r="F2944" s="1" t="s">
        <v>1590</v>
      </c>
      <c r="G2944" s="133"/>
      <c r="H2944" s="63">
        <f>SUM(H2941:H2943)</f>
        <v>29684.54</v>
      </c>
    </row>
    <row r="2945" spans="1:8" ht="15.75">
      <c r="A2945" s="1"/>
      <c r="B2945" s="1" t="s">
        <v>1592</v>
      </c>
      <c r="C2945" s="1"/>
      <c r="D2945" s="1"/>
      <c r="E2945" s="1"/>
      <c r="F2945" s="1" t="s">
        <v>1570</v>
      </c>
      <c r="G2945" s="40"/>
      <c r="H2945" s="99">
        <f>FLOOR(H2944*0.15,0.01)</f>
        <v>4452.68</v>
      </c>
    </row>
    <row r="2946" spans="1:8" ht="15.75">
      <c r="B2946" s="140">
        <f>+H2946</f>
        <v>34137.22</v>
      </c>
      <c r="C2946" s="27" t="s">
        <v>4340</v>
      </c>
      <c r="D2946" s="99">
        <f>INT(B2946/B2947*100)/100</f>
        <v>341.37</v>
      </c>
      <c r="E2946" s="1" t="s">
        <v>3198</v>
      </c>
      <c r="F2946" s="1" t="s">
        <v>1593</v>
      </c>
      <c r="G2946" s="40"/>
      <c r="H2946" s="99">
        <f>SUM(H2944:H2945)</f>
        <v>34137.22</v>
      </c>
    </row>
    <row r="2947" spans="1:8" ht="15">
      <c r="A2947" s="1"/>
      <c r="B2947" s="117">
        <v>100</v>
      </c>
      <c r="C2947" s="1"/>
      <c r="D2947" s="1"/>
      <c r="E2947" s="1"/>
      <c r="F2947" s="1"/>
      <c r="G2947" s="1"/>
      <c r="H2947" s="1"/>
    </row>
    <row r="2948" spans="1:8" ht="15">
      <c r="A2948" s="1"/>
      <c r="B2948" s="117"/>
      <c r="C2948" s="1"/>
      <c r="D2948" s="1"/>
      <c r="E2948" s="1"/>
      <c r="F2948" s="1"/>
      <c r="G2948" s="1"/>
      <c r="H2948" s="1"/>
    </row>
    <row r="2949" spans="1:8" ht="19.5">
      <c r="A2949" s="31"/>
      <c r="B2949" s="1567" t="s">
        <v>182</v>
      </c>
      <c r="C2949" s="1567"/>
      <c r="D2949" s="1567"/>
      <c r="E2949" s="1567"/>
      <c r="F2949" s="1567"/>
      <c r="G2949" s="1567"/>
      <c r="H2949" s="1567"/>
    </row>
    <row r="2950" spans="1:8" ht="19.5">
      <c r="A2950" s="262">
        <f>A2937+1</f>
        <v>172</v>
      </c>
      <c r="B2950" s="1609" t="s">
        <v>1458</v>
      </c>
      <c r="C2950" s="1584"/>
      <c r="D2950" s="1584"/>
      <c r="E2950" s="1584"/>
      <c r="F2950" s="1584"/>
      <c r="G2950" s="1584"/>
      <c r="H2950" s="1584"/>
    </row>
    <row r="2951" spans="1:8" ht="14.25">
      <c r="A2951" s="728" t="s">
        <v>4075</v>
      </c>
      <c r="B2951" s="1601" t="s">
        <v>1477</v>
      </c>
      <c r="C2951" s="1568"/>
      <c r="D2951" s="1568"/>
      <c r="E2951" s="1568"/>
      <c r="F2951" s="1568"/>
      <c r="G2951" s="1568"/>
      <c r="H2951" s="1568"/>
    </row>
    <row r="2952" spans="1:8" ht="31.5">
      <c r="A2952" s="1"/>
      <c r="B2952" s="68" t="s">
        <v>3156</v>
      </c>
      <c r="C2952" s="68" t="s">
        <v>3157</v>
      </c>
      <c r="D2952" s="68" t="s">
        <v>3158</v>
      </c>
      <c r="E2952" s="68" t="s">
        <v>3159</v>
      </c>
      <c r="F2952" s="68" t="s">
        <v>3160</v>
      </c>
      <c r="G2952" s="68" t="s">
        <v>3161</v>
      </c>
      <c r="H2952" s="68" t="s">
        <v>1586</v>
      </c>
    </row>
    <row r="2953" spans="1:8" ht="17.25">
      <c r="A2953" s="1"/>
      <c r="B2953" s="1562" t="s">
        <v>1587</v>
      </c>
      <c r="C2953" s="58" t="s">
        <v>558</v>
      </c>
      <c r="D2953" s="41">
        <v>10</v>
      </c>
      <c r="E2953" s="55" t="s">
        <v>1589</v>
      </c>
      <c r="F2953" s="107">
        <f>'update Rate'!O6</f>
        <v>1330</v>
      </c>
      <c r="G2953" s="107">
        <f>FLOOR(D2953*F2953,0.01)</f>
        <v>13300</v>
      </c>
      <c r="H2953" s="108"/>
    </row>
    <row r="2954" spans="1:8" ht="17.25">
      <c r="A2954" s="1"/>
      <c r="B2954" s="1563"/>
      <c r="C2954" s="78" t="s">
        <v>1530</v>
      </c>
      <c r="D2954" s="43">
        <v>14</v>
      </c>
      <c r="E2954" s="56" t="s">
        <v>1589</v>
      </c>
      <c r="F2954" s="63">
        <f>'update Rate'!O5</f>
        <v>1000</v>
      </c>
      <c r="G2954" s="63">
        <f>FLOOR(D2954*F2954,0.01)</f>
        <v>14000</v>
      </c>
      <c r="H2954" s="123">
        <f>SUM(G2953+G2954)</f>
        <v>27300</v>
      </c>
    </row>
    <row r="2955" spans="1:8" ht="17.25">
      <c r="A2955" s="1"/>
      <c r="B2955" s="1564" t="s">
        <v>2185</v>
      </c>
      <c r="C2955" s="55" t="s">
        <v>1533</v>
      </c>
      <c r="D2955" s="46">
        <v>0.61199999999999999</v>
      </c>
      <c r="E2955" s="55" t="s">
        <v>750</v>
      </c>
      <c r="F2955" s="110">
        <f>'update Rate'!O16</f>
        <v>13030.999999999998</v>
      </c>
      <c r="G2955" s="110">
        <f>FLOOR(D2955*F2955,0.01)</f>
        <v>7974.97</v>
      </c>
      <c r="H2955" s="108"/>
    </row>
    <row r="2956" spans="1:8" ht="17.25">
      <c r="A2956" s="1"/>
      <c r="B2956" s="1563"/>
      <c r="C2956" s="56" t="s">
        <v>2221</v>
      </c>
      <c r="D2956" s="43">
        <v>0.43</v>
      </c>
      <c r="E2956" s="56" t="s">
        <v>2378</v>
      </c>
      <c r="F2956" s="63">
        <f>'update Rate'!O9</f>
        <v>3389.76</v>
      </c>
      <c r="G2956" s="63">
        <f>FLOOR(D2956*F2956,0.01)</f>
        <v>1457.59</v>
      </c>
      <c r="H2956" s="123">
        <f>SUM(G2955:G2956)</f>
        <v>9432.56</v>
      </c>
    </row>
    <row r="2957" spans="1:8" ht="16.5">
      <c r="A2957" s="1"/>
      <c r="B2957" s="1"/>
      <c r="C2957" s="1"/>
      <c r="D2957" s="1"/>
      <c r="E2957" s="1"/>
      <c r="F2957" s="40" t="s">
        <v>1590</v>
      </c>
      <c r="G2957" s="133"/>
      <c r="H2957" s="63">
        <f>SUM(H2954:H2956)</f>
        <v>36732.559999999998</v>
      </c>
    </row>
    <row r="2958" spans="1:8" ht="15.75">
      <c r="A2958" s="1"/>
      <c r="B2958" s="1" t="s">
        <v>1592</v>
      </c>
      <c r="C2958" s="1"/>
      <c r="D2958" s="1"/>
      <c r="E2958" s="1"/>
      <c r="F2958" s="40" t="s">
        <v>1570</v>
      </c>
      <c r="G2958" s="40"/>
      <c r="H2958" s="99">
        <f>FLOOR(H2957*0.15,0.01)</f>
        <v>5509.88</v>
      </c>
    </row>
    <row r="2959" spans="1:8" ht="15.75">
      <c r="B2959" s="140">
        <f>+H2959</f>
        <v>42242.439999999995</v>
      </c>
      <c r="C2959" s="27" t="s">
        <v>4340</v>
      </c>
      <c r="D2959" s="99">
        <f>INT(B2959/B2960*100)/100</f>
        <v>422.42</v>
      </c>
      <c r="E2959" s="1" t="s">
        <v>3198</v>
      </c>
      <c r="F2959" s="40" t="s">
        <v>1593</v>
      </c>
      <c r="G2959" s="40"/>
      <c r="H2959" s="99">
        <f>SUM(H2957:H2958)</f>
        <v>42242.439999999995</v>
      </c>
    </row>
    <row r="2960" spans="1:8" ht="15">
      <c r="A2960" s="1"/>
      <c r="B2960" s="117">
        <v>100</v>
      </c>
      <c r="C2960" s="1"/>
      <c r="D2960" s="1"/>
      <c r="E2960" s="1"/>
      <c r="F2960" s="1"/>
      <c r="G2960" s="1"/>
      <c r="H2960" s="1"/>
    </row>
    <row r="2961" spans="1:8" ht="15">
      <c r="A2961" s="1"/>
      <c r="B2961" s="117"/>
      <c r="C2961" s="1"/>
      <c r="D2961" s="1"/>
      <c r="E2961" s="1"/>
      <c r="F2961" s="1"/>
      <c r="G2961" s="1"/>
      <c r="H2961" s="1"/>
    </row>
    <row r="2962" spans="1:8" ht="15">
      <c r="A2962" s="1"/>
      <c r="B2962" s="117"/>
      <c r="C2962" s="1"/>
      <c r="D2962" s="1"/>
      <c r="E2962" s="1"/>
      <c r="F2962" s="1"/>
      <c r="G2962" s="1"/>
      <c r="H2962" s="1"/>
    </row>
    <row r="2963" spans="1:8" ht="15">
      <c r="A2963" s="1"/>
      <c r="B2963" s="117"/>
      <c r="C2963" s="1"/>
      <c r="D2963" s="1"/>
      <c r="E2963" s="1"/>
      <c r="F2963" s="1"/>
      <c r="G2963" s="1"/>
      <c r="H2963" s="1"/>
    </row>
    <row r="2964" spans="1:8" ht="15">
      <c r="A2964" s="31"/>
      <c r="B2964" s="1"/>
      <c r="C2964" s="1"/>
      <c r="D2964" s="1"/>
      <c r="E2964" s="1"/>
      <c r="F2964" s="1"/>
      <c r="G2964" s="1"/>
      <c r="H2964" s="1"/>
    </row>
    <row r="2965" spans="1:8" ht="19.5">
      <c r="A2965" s="262">
        <f>+A2950+1</f>
        <v>173</v>
      </c>
      <c r="B2965" s="1588" t="s">
        <v>183</v>
      </c>
      <c r="C2965" s="1567"/>
      <c r="D2965" s="1567"/>
      <c r="E2965" s="1567"/>
      <c r="F2965" s="1567"/>
      <c r="G2965" s="1567"/>
      <c r="H2965" s="1567"/>
    </row>
    <row r="2966" spans="1:8" ht="14.25">
      <c r="A2966" s="728" t="s">
        <v>4075</v>
      </c>
      <c r="B2966" s="1601" t="s">
        <v>1477</v>
      </c>
      <c r="C2966" s="1568"/>
      <c r="D2966" s="1568"/>
      <c r="E2966" s="1568"/>
      <c r="F2966" s="1568"/>
      <c r="G2966" s="1568"/>
      <c r="H2966" s="1568"/>
    </row>
    <row r="2967" spans="1:8" ht="31.5">
      <c r="A2967" s="1"/>
      <c r="B2967" s="68" t="s">
        <v>3156</v>
      </c>
      <c r="C2967" s="68" t="s">
        <v>3157</v>
      </c>
      <c r="D2967" s="68" t="s">
        <v>3158</v>
      </c>
      <c r="E2967" s="68" t="s">
        <v>3159</v>
      </c>
      <c r="F2967" s="68" t="s">
        <v>3160</v>
      </c>
      <c r="G2967" s="68" t="s">
        <v>3161</v>
      </c>
      <c r="H2967" s="68" t="s">
        <v>1586</v>
      </c>
    </row>
    <row r="2968" spans="1:8" ht="17.25">
      <c r="A2968" s="1"/>
      <c r="B2968" s="1562" t="s">
        <v>1587</v>
      </c>
      <c r="C2968" s="58" t="s">
        <v>558</v>
      </c>
      <c r="D2968" s="41">
        <v>10</v>
      </c>
      <c r="E2968" s="55" t="s">
        <v>1589</v>
      </c>
      <c r="F2968" s="107">
        <f>'update Rate'!O6</f>
        <v>1330</v>
      </c>
      <c r="G2968" s="107">
        <f>FLOOR(D2968*F2968,0.01)</f>
        <v>13300</v>
      </c>
      <c r="H2968" s="108"/>
    </row>
    <row r="2969" spans="1:8" ht="17.25">
      <c r="A2969" s="1"/>
      <c r="B2969" s="1563"/>
      <c r="C2969" s="78" t="s">
        <v>1530</v>
      </c>
      <c r="D2969" s="43">
        <v>14</v>
      </c>
      <c r="E2969" s="56" t="s">
        <v>1589</v>
      </c>
      <c r="F2969" s="63">
        <f>'update Rate'!O5</f>
        <v>1000</v>
      </c>
      <c r="G2969" s="63">
        <f>FLOOR(D2969*F2969,0.01)</f>
        <v>14000</v>
      </c>
      <c r="H2969" s="123">
        <f>SUM(G2968+G2969)</f>
        <v>27300</v>
      </c>
    </row>
    <row r="2970" spans="1:8" ht="17.25">
      <c r="A2970" s="1"/>
      <c r="B2970" s="1564" t="s">
        <v>2185</v>
      </c>
      <c r="C2970" s="55" t="s">
        <v>1533</v>
      </c>
      <c r="D2970" s="46">
        <v>0.40799999999999997</v>
      </c>
      <c r="E2970" s="55" t="s">
        <v>750</v>
      </c>
      <c r="F2970" s="110">
        <f>'update Rate'!O16</f>
        <v>13030.999999999998</v>
      </c>
      <c r="G2970" s="110">
        <f>FLOOR(D2970*F2970,0.01)</f>
        <v>5316.64</v>
      </c>
      <c r="H2970" s="108"/>
    </row>
    <row r="2971" spans="1:8" ht="17.25">
      <c r="A2971" s="1"/>
      <c r="B2971" s="1563"/>
      <c r="C2971" s="56" t="s">
        <v>2221</v>
      </c>
      <c r="D2971" s="43">
        <v>0.56999999999999995</v>
      </c>
      <c r="E2971" s="56" t="s">
        <v>2378</v>
      </c>
      <c r="F2971" s="63">
        <f>'update Rate'!O9</f>
        <v>3389.76</v>
      </c>
      <c r="G2971" s="63">
        <f>FLOOR(D2971*F2971,0.01)</f>
        <v>1932.16</v>
      </c>
      <c r="H2971" s="123">
        <f>SUM(G2970:G2971)</f>
        <v>7248.8</v>
      </c>
    </row>
    <row r="2972" spans="1:8" ht="16.5">
      <c r="A2972" s="1"/>
      <c r="B2972" s="1"/>
      <c r="C2972" s="1"/>
      <c r="D2972" s="1"/>
      <c r="E2972" s="1"/>
      <c r="F2972" s="40" t="s">
        <v>1590</v>
      </c>
      <c r="G2972" s="133"/>
      <c r="H2972" s="63">
        <f>SUM(H2969:H2971)</f>
        <v>34548.800000000003</v>
      </c>
    </row>
    <row r="2973" spans="1:8" ht="15.75">
      <c r="A2973" s="1"/>
      <c r="B2973" s="1" t="s">
        <v>1592</v>
      </c>
      <c r="C2973" s="1"/>
      <c r="D2973" s="1"/>
      <c r="E2973" s="1"/>
      <c r="F2973" s="40" t="s">
        <v>1570</v>
      </c>
      <c r="G2973" s="40"/>
      <c r="H2973" s="99">
        <f>FLOOR(H2972*0.15,0.01)</f>
        <v>5182.32</v>
      </c>
    </row>
    <row r="2974" spans="1:8" ht="15.75">
      <c r="B2974" s="140">
        <f>+H2974</f>
        <v>39731.120000000003</v>
      </c>
      <c r="C2974" s="27" t="s">
        <v>4340</v>
      </c>
      <c r="D2974" s="99">
        <f>INT(B2974/B2975*100)/100</f>
        <v>397.31</v>
      </c>
      <c r="E2974" s="1" t="s">
        <v>3198</v>
      </c>
      <c r="F2974" s="40" t="s">
        <v>1593</v>
      </c>
      <c r="G2974" s="40"/>
      <c r="H2974" s="99">
        <f>SUM(H2972:H2973)</f>
        <v>39731.120000000003</v>
      </c>
    </row>
    <row r="2975" spans="1:8" ht="15">
      <c r="A2975" s="1"/>
      <c r="B2975" s="117">
        <v>100</v>
      </c>
      <c r="C2975" s="1"/>
      <c r="D2975" s="1"/>
      <c r="E2975" s="1"/>
      <c r="F2975" s="1"/>
      <c r="G2975" s="1"/>
      <c r="H2975" s="1"/>
    </row>
    <row r="2976" spans="1:8" ht="15">
      <c r="A2976" s="1"/>
      <c r="B2976" s="117"/>
      <c r="C2976" s="1"/>
      <c r="D2976" s="1"/>
      <c r="E2976" s="1"/>
      <c r="F2976" s="1"/>
      <c r="G2976" s="1"/>
      <c r="H2976" s="1"/>
    </row>
    <row r="2977" spans="1:8" ht="15">
      <c r="A2977" s="1"/>
      <c r="B2977" s="117"/>
      <c r="C2977" s="1"/>
      <c r="D2977" s="1"/>
      <c r="E2977" s="1"/>
      <c r="F2977" s="1"/>
      <c r="G2977" s="1"/>
      <c r="H2977" s="1"/>
    </row>
    <row r="2978" spans="1:8" ht="15">
      <c r="A2978" s="1"/>
      <c r="B2978" s="1"/>
      <c r="C2978" s="1"/>
      <c r="D2978" s="1"/>
      <c r="E2978" s="1"/>
      <c r="F2978" s="1"/>
      <c r="G2978" s="1"/>
      <c r="H2978" s="1"/>
    </row>
    <row r="2979" spans="1:8" ht="15">
      <c r="A2979" s="1"/>
      <c r="B2979" s="1"/>
      <c r="C2979" s="1"/>
      <c r="D2979" s="1"/>
      <c r="E2979" s="1"/>
      <c r="F2979" s="1"/>
      <c r="G2979" s="1"/>
      <c r="H2979" s="1"/>
    </row>
    <row r="2980" spans="1:8" ht="19.5">
      <c r="A2980" s="262">
        <f>A2965+1</f>
        <v>174</v>
      </c>
      <c r="B2980" s="1588" t="s">
        <v>184</v>
      </c>
      <c r="C2980" s="1567"/>
      <c r="D2980" s="1567"/>
      <c r="E2980" s="1567"/>
      <c r="F2980" s="1567"/>
      <c r="G2980" s="1567"/>
      <c r="H2980" s="1567"/>
    </row>
    <row r="2981" spans="1:8" ht="14.25">
      <c r="A2981" s="728" t="s">
        <v>4076</v>
      </c>
      <c r="B2981" s="1601" t="s">
        <v>1478</v>
      </c>
      <c r="C2981" s="1568"/>
      <c r="D2981" s="1568"/>
      <c r="E2981" s="1568"/>
      <c r="F2981" s="1568"/>
      <c r="G2981" s="1568"/>
      <c r="H2981" s="1568"/>
    </row>
    <row r="2982" spans="1:8" ht="31.5">
      <c r="A2982" s="1"/>
      <c r="B2982" s="68" t="s">
        <v>3156</v>
      </c>
      <c r="C2982" s="68" t="s">
        <v>3157</v>
      </c>
      <c r="D2982" s="68" t="s">
        <v>3158</v>
      </c>
      <c r="E2982" s="68" t="s">
        <v>3159</v>
      </c>
      <c r="F2982" s="68" t="s">
        <v>3160</v>
      </c>
      <c r="G2982" s="68" t="s">
        <v>3161</v>
      </c>
      <c r="H2982" s="68" t="s">
        <v>1586</v>
      </c>
    </row>
    <row r="2983" spans="1:8" ht="17.25">
      <c r="A2983" s="1"/>
      <c r="B2983" s="1562" t="s">
        <v>1587</v>
      </c>
      <c r="C2983" s="58" t="s">
        <v>558</v>
      </c>
      <c r="D2983" s="41">
        <v>8</v>
      </c>
      <c r="E2983" s="55" t="s">
        <v>1589</v>
      </c>
      <c r="F2983" s="107">
        <f>'update Rate'!O6</f>
        <v>1330</v>
      </c>
      <c r="G2983" s="107">
        <f>FLOOR(D2983*F2983,0.01)</f>
        <v>10640</v>
      </c>
      <c r="H2983" s="108"/>
    </row>
    <row r="2984" spans="1:8" ht="17.25">
      <c r="A2984" s="1"/>
      <c r="B2984" s="1563"/>
      <c r="C2984" s="78" t="s">
        <v>1530</v>
      </c>
      <c r="D2984" s="43">
        <v>10</v>
      </c>
      <c r="E2984" s="56" t="s">
        <v>1589</v>
      </c>
      <c r="F2984" s="63">
        <f>'update Rate'!O5</f>
        <v>1000</v>
      </c>
      <c r="G2984" s="63">
        <f>FLOOR(D2984*F2984,0.01)</f>
        <v>10000</v>
      </c>
      <c r="H2984" s="123">
        <f>SUM(G2983+G2984)</f>
        <v>20640</v>
      </c>
    </row>
    <row r="2985" spans="1:8" ht="17.25">
      <c r="A2985" s="1"/>
      <c r="B2985" s="1564" t="s">
        <v>2185</v>
      </c>
      <c r="C2985" s="55" t="s">
        <v>1533</v>
      </c>
      <c r="D2985" s="41">
        <v>0.11</v>
      </c>
      <c r="E2985" s="55" t="s">
        <v>750</v>
      </c>
      <c r="F2985" s="110">
        <f>'update Rate'!O16</f>
        <v>13030.999999999998</v>
      </c>
      <c r="G2985" s="110">
        <f>FLOOR(D2985*F2985,0.01)</f>
        <v>1433.41</v>
      </c>
      <c r="H2985" s="108"/>
    </row>
    <row r="2986" spans="1:8" ht="17.25">
      <c r="A2986" s="1"/>
      <c r="B2986" s="1586"/>
      <c r="C2986" s="53" t="s">
        <v>2221</v>
      </c>
      <c r="D2986" s="42">
        <v>0.2</v>
      </c>
      <c r="E2986" s="53" t="s">
        <v>2378</v>
      </c>
      <c r="F2986" s="109">
        <f>'update Rate'!O9</f>
        <v>3389.76</v>
      </c>
      <c r="G2986" s="109">
        <f>FLOOR(D2986*F2986,0.01)</f>
        <v>677.95</v>
      </c>
      <c r="H2986" s="121">
        <f>SUM(G2985+G2986)</f>
        <v>2111.36</v>
      </c>
    </row>
    <row r="2987" spans="1:8" ht="17.25">
      <c r="A2987" s="1"/>
      <c r="B2987" s="1563"/>
      <c r="C2987" s="56"/>
      <c r="D2987" s="43"/>
      <c r="E2987" s="56"/>
      <c r="F2987" s="63"/>
      <c r="G2987" s="63"/>
      <c r="H2987" s="123"/>
    </row>
    <row r="2988" spans="1:8" ht="15.75">
      <c r="A2988" s="1"/>
      <c r="B2988" s="1"/>
      <c r="C2988" s="1"/>
      <c r="D2988" s="1"/>
      <c r="E2988" s="1"/>
      <c r="F2988" s="40" t="s">
        <v>1590</v>
      </c>
      <c r="G2988" s="40"/>
      <c r="H2988" s="63">
        <f>SUM(H2984:H2987)</f>
        <v>22751.360000000001</v>
      </c>
    </row>
    <row r="2989" spans="1:8" ht="15.75">
      <c r="A2989" s="1"/>
      <c r="B2989" s="1" t="s">
        <v>1592</v>
      </c>
      <c r="C2989" s="1"/>
      <c r="D2989" s="1"/>
      <c r="E2989" s="1"/>
      <c r="F2989" s="40" t="s">
        <v>1570</v>
      </c>
      <c r="G2989" s="40"/>
      <c r="H2989" s="99">
        <f>FLOOR(H2988*0.15,0.01)</f>
        <v>3412.7000000000003</v>
      </c>
    </row>
    <row r="2990" spans="1:8" ht="15.75">
      <c r="B2990" s="140">
        <f>+H2990</f>
        <v>26164.06</v>
      </c>
      <c r="C2990" s="27" t="s">
        <v>4340</v>
      </c>
      <c r="D2990" s="99">
        <f>INT(B2990/B2991*100)/100</f>
        <v>261.64</v>
      </c>
      <c r="E2990" s="1" t="s">
        <v>3198</v>
      </c>
      <c r="F2990" s="40" t="s">
        <v>1593</v>
      </c>
      <c r="G2990" s="40"/>
      <c r="H2990" s="99">
        <f>SUM(H2988:H2989)</f>
        <v>26164.06</v>
      </c>
    </row>
    <row r="2991" spans="1:8" ht="15">
      <c r="A2991" s="1"/>
      <c r="B2991" s="117">
        <v>100</v>
      </c>
      <c r="C2991" s="1"/>
      <c r="D2991" s="1"/>
      <c r="E2991" s="1"/>
      <c r="F2991" s="1"/>
      <c r="G2991" s="1"/>
      <c r="H2991" s="1"/>
    </row>
    <row r="2992" spans="1:8" ht="15">
      <c r="A2992" s="1"/>
      <c r="B2992" s="117"/>
      <c r="C2992" s="1"/>
      <c r="D2992" s="1"/>
      <c r="E2992" s="1"/>
      <c r="F2992" s="1"/>
      <c r="G2992" s="1"/>
      <c r="H2992" s="1"/>
    </row>
    <row r="2993" spans="1:8" ht="19.5">
      <c r="A2993" s="262">
        <f>+A2980+1</f>
        <v>175</v>
      </c>
      <c r="B2993" s="1588" t="s">
        <v>185</v>
      </c>
      <c r="C2993" s="1567"/>
      <c r="D2993" s="1567"/>
      <c r="E2993" s="1567"/>
      <c r="F2993" s="1567"/>
      <c r="G2993" s="1567"/>
      <c r="H2993" s="1567"/>
    </row>
    <row r="2994" spans="1:8" ht="14.25">
      <c r="A2994" s="728" t="s">
        <v>4077</v>
      </c>
      <c r="B2994" s="1601" t="s">
        <v>1477</v>
      </c>
      <c r="C2994" s="1568"/>
      <c r="D2994" s="1568"/>
      <c r="E2994" s="1568"/>
      <c r="F2994" s="1568"/>
      <c r="G2994" s="1568"/>
      <c r="H2994" s="1568"/>
    </row>
    <row r="2995" spans="1:8" ht="31.5">
      <c r="A2995" s="1"/>
      <c r="B2995" s="68" t="s">
        <v>3156</v>
      </c>
      <c r="C2995" s="68" t="s">
        <v>3157</v>
      </c>
      <c r="D2995" s="68" t="s">
        <v>3158</v>
      </c>
      <c r="E2995" s="68" t="s">
        <v>3159</v>
      </c>
      <c r="F2995" s="68" t="s">
        <v>3160</v>
      </c>
      <c r="G2995" s="68" t="s">
        <v>3161</v>
      </c>
      <c r="H2995" s="68" t="s">
        <v>1586</v>
      </c>
    </row>
    <row r="2996" spans="1:8" ht="17.25">
      <c r="A2996" s="1"/>
      <c r="B2996" s="1562" t="s">
        <v>1587</v>
      </c>
      <c r="C2996" s="58" t="s">
        <v>558</v>
      </c>
      <c r="D2996" s="41">
        <v>5</v>
      </c>
      <c r="E2996" s="55" t="s">
        <v>1589</v>
      </c>
      <c r="F2996" s="107">
        <f>'update Rate'!O6</f>
        <v>1330</v>
      </c>
      <c r="G2996" s="107">
        <f>FLOOR(D2996*F2996,0.01)</f>
        <v>6650</v>
      </c>
      <c r="H2996" s="108"/>
    </row>
    <row r="2997" spans="1:8" ht="17.25">
      <c r="A2997" s="1"/>
      <c r="B2997" s="1563"/>
      <c r="C2997" s="78" t="s">
        <v>1530</v>
      </c>
      <c r="D2997" s="43">
        <v>5</v>
      </c>
      <c r="E2997" s="56" t="s">
        <v>1589</v>
      </c>
      <c r="F2997" s="63">
        <f>'update Rate'!O5</f>
        <v>1000</v>
      </c>
      <c r="G2997" s="63">
        <f>FLOOR(D2997*F2997,0.01)</f>
        <v>5000</v>
      </c>
      <c r="H2997" s="123">
        <f>SUM(G2996+G2997)</f>
        <v>11650</v>
      </c>
    </row>
    <row r="2998" spans="1:8" ht="17.25">
      <c r="A2998" s="1"/>
      <c r="B2998" s="1564" t="s">
        <v>2185</v>
      </c>
      <c r="C2998" s="55" t="s">
        <v>1533</v>
      </c>
      <c r="D2998" s="46">
        <v>4.2000000000000003E-2</v>
      </c>
      <c r="E2998" s="55" t="s">
        <v>750</v>
      </c>
      <c r="F2998" s="110">
        <f>'update Rate'!O16</f>
        <v>13030.999999999998</v>
      </c>
      <c r="G2998" s="110">
        <f>FLOOR(D2998*F2998,0.01)</f>
        <v>547.29999999999995</v>
      </c>
      <c r="H2998" s="108"/>
    </row>
    <row r="2999" spans="1:8" ht="17.25">
      <c r="A2999" s="1"/>
      <c r="B2999" s="1563"/>
      <c r="C2999" s="56" t="s">
        <v>2221</v>
      </c>
      <c r="D2999" s="43">
        <v>0.03</v>
      </c>
      <c r="E2999" s="56" t="s">
        <v>2378</v>
      </c>
      <c r="F2999" s="63">
        <f>'update Rate'!O9</f>
        <v>3389.76</v>
      </c>
      <c r="G2999" s="63">
        <f>FLOOR(D2999*F2999,0.01)</f>
        <v>101.69</v>
      </c>
      <c r="H2999" s="123">
        <f>SUM(G2998+G2999)</f>
        <v>648.99</v>
      </c>
    </row>
    <row r="3000" spans="1:8" ht="15.75">
      <c r="A3000" s="1"/>
      <c r="B3000" s="1"/>
      <c r="C3000" s="1"/>
      <c r="D3000" s="1"/>
      <c r="E3000" s="1"/>
      <c r="F3000" s="40" t="s">
        <v>1590</v>
      </c>
      <c r="G3000" s="40"/>
      <c r="H3000" s="63">
        <f>SUM(H2997:H2999)</f>
        <v>12298.99</v>
      </c>
    </row>
    <row r="3001" spans="1:8" ht="15.75">
      <c r="A3001" s="1"/>
      <c r="B3001" s="1" t="s">
        <v>1592</v>
      </c>
      <c r="C3001" s="1"/>
      <c r="D3001" s="1"/>
      <c r="E3001" s="1"/>
      <c r="F3001" s="40" t="s">
        <v>1570</v>
      </c>
      <c r="G3001" s="40"/>
      <c r="H3001" s="99">
        <f>FLOOR(H3000*0.15,0.01)</f>
        <v>1844.8400000000001</v>
      </c>
    </row>
    <row r="3002" spans="1:8" ht="15.75">
      <c r="B3002" s="140">
        <f>+H3002</f>
        <v>14143.83</v>
      </c>
      <c r="C3002" s="27" t="s">
        <v>4340</v>
      </c>
      <c r="D3002" s="99">
        <f>INT(B3002/B3003*100)/100</f>
        <v>141.43</v>
      </c>
      <c r="E3002" s="1" t="s">
        <v>3198</v>
      </c>
      <c r="F3002" s="40" t="s">
        <v>1593</v>
      </c>
      <c r="G3002" s="40"/>
      <c r="H3002" s="99">
        <f>SUM(H3000:H3001)</f>
        <v>14143.83</v>
      </c>
    </row>
    <row r="3003" spans="1:8" ht="15">
      <c r="A3003" s="1"/>
      <c r="B3003" s="117">
        <v>100</v>
      </c>
      <c r="C3003" s="1"/>
      <c r="D3003" s="1"/>
      <c r="E3003" s="1"/>
      <c r="F3003" s="1"/>
      <c r="G3003" s="1"/>
      <c r="H3003" s="1"/>
    </row>
    <row r="3004" spans="1:8" ht="15">
      <c r="A3004" s="1"/>
      <c r="B3004" s="117"/>
      <c r="C3004" s="1"/>
      <c r="D3004" s="1"/>
      <c r="E3004" s="1"/>
      <c r="F3004" s="1"/>
      <c r="G3004" s="1"/>
      <c r="H3004" s="1"/>
    </row>
    <row r="3005" spans="1:8" ht="15">
      <c r="A3005" s="1"/>
      <c r="B3005" s="117"/>
      <c r="C3005" s="1"/>
      <c r="D3005" s="1"/>
      <c r="E3005" s="1"/>
      <c r="F3005" s="1"/>
      <c r="G3005" s="1"/>
      <c r="H3005" s="1"/>
    </row>
    <row r="3006" spans="1:8" ht="15">
      <c r="A3006" s="1"/>
      <c r="B3006" s="117"/>
      <c r="C3006" s="1"/>
      <c r="D3006" s="1"/>
      <c r="E3006" s="1"/>
      <c r="F3006" s="1"/>
      <c r="G3006" s="1"/>
      <c r="H3006" s="1"/>
    </row>
    <row r="3007" spans="1:8" ht="19.5">
      <c r="A3007" s="262">
        <f>+A2993+1</f>
        <v>176</v>
      </c>
      <c r="B3007" s="1588" t="s">
        <v>417</v>
      </c>
      <c r="C3007" s="1567"/>
      <c r="D3007" s="1567"/>
      <c r="E3007" s="1567"/>
      <c r="F3007" s="1567"/>
      <c r="G3007" s="1567"/>
      <c r="H3007" s="1567"/>
    </row>
    <row r="3008" spans="1:8" ht="14.25">
      <c r="A3008" s="728" t="s">
        <v>4078</v>
      </c>
      <c r="B3008" s="1601" t="s">
        <v>1477</v>
      </c>
      <c r="C3008" s="1568"/>
      <c r="D3008" s="1568"/>
      <c r="E3008" s="1568"/>
      <c r="F3008" s="1568"/>
      <c r="G3008" s="1568"/>
      <c r="H3008" s="1568"/>
    </row>
    <row r="3009" spans="1:8" ht="31.5">
      <c r="A3009" s="1"/>
      <c r="B3009" s="68" t="s">
        <v>3156</v>
      </c>
      <c r="C3009" s="68" t="s">
        <v>3157</v>
      </c>
      <c r="D3009" s="68" t="s">
        <v>3158</v>
      </c>
      <c r="E3009" s="68" t="s">
        <v>3159</v>
      </c>
      <c r="F3009" s="68" t="s">
        <v>3160</v>
      </c>
      <c r="G3009" s="68" t="s">
        <v>3161</v>
      </c>
      <c r="H3009" s="68" t="s">
        <v>1586</v>
      </c>
    </row>
    <row r="3010" spans="1:8" ht="17.25">
      <c r="A3010" s="1"/>
      <c r="B3010" s="1562" t="s">
        <v>1587</v>
      </c>
      <c r="C3010" s="58" t="s">
        <v>558</v>
      </c>
      <c r="D3010" s="41">
        <v>10</v>
      </c>
      <c r="E3010" s="55" t="s">
        <v>1589</v>
      </c>
      <c r="F3010" s="107">
        <f>'update Rate'!O6</f>
        <v>1330</v>
      </c>
      <c r="G3010" s="107">
        <f>FLOOR(D3010*F3010,0.01)</f>
        <v>13300</v>
      </c>
      <c r="H3010" s="108"/>
    </row>
    <row r="3011" spans="1:8" ht="17.25">
      <c r="A3011" s="1"/>
      <c r="B3011" s="1563"/>
      <c r="C3011" s="78" t="s">
        <v>1530</v>
      </c>
      <c r="D3011" s="43">
        <v>10</v>
      </c>
      <c r="E3011" s="56" t="s">
        <v>1589</v>
      </c>
      <c r="F3011" s="63">
        <f>'update Rate'!O5</f>
        <v>1000</v>
      </c>
      <c r="G3011" s="63">
        <f>FLOOR(D3011*F3011,0.01)</f>
        <v>10000</v>
      </c>
      <c r="H3011" s="123">
        <f>SUM(G3010+G3011)</f>
        <v>23300</v>
      </c>
    </row>
    <row r="3012" spans="1:8" ht="17.25">
      <c r="A3012" s="1"/>
      <c r="B3012" s="1564" t="s">
        <v>2185</v>
      </c>
      <c r="C3012" s="55" t="s">
        <v>1533</v>
      </c>
      <c r="D3012" s="41">
        <v>0.15</v>
      </c>
      <c r="E3012" s="55" t="s">
        <v>750</v>
      </c>
      <c r="F3012" s="110">
        <f>'update Rate'!O16</f>
        <v>13030.999999999998</v>
      </c>
      <c r="G3012" s="110">
        <f>FLOOR(D3012*F3012,0.01)</f>
        <v>1954.65</v>
      </c>
      <c r="H3012" s="108"/>
    </row>
    <row r="3013" spans="1:8" ht="17.25">
      <c r="A3013" s="1"/>
      <c r="B3013" s="1586"/>
      <c r="C3013" s="53" t="s">
        <v>747</v>
      </c>
      <c r="D3013" s="42">
        <v>0.1</v>
      </c>
      <c r="E3013" s="53" t="s">
        <v>2378</v>
      </c>
      <c r="F3013" s="109">
        <f>'update Rate'!O9</f>
        <v>3389.76</v>
      </c>
      <c r="G3013" s="109">
        <f>FLOOR(D3013*F3013,0.01)</f>
        <v>338.97</v>
      </c>
      <c r="H3013" s="121">
        <f>SUM(G3012+G3013)</f>
        <v>2293.62</v>
      </c>
    </row>
    <row r="3014" spans="1:8" ht="17.25">
      <c r="A3014" s="1"/>
      <c r="B3014" s="65"/>
      <c r="C3014" s="56"/>
      <c r="D3014" s="43"/>
      <c r="E3014" s="56"/>
      <c r="F3014" s="63"/>
      <c r="G3014" s="63"/>
      <c r="H3014" s="123"/>
    </row>
    <row r="3015" spans="1:8" ht="16.5">
      <c r="A3015" s="1"/>
      <c r="B3015" s="1"/>
      <c r="C3015" s="1"/>
      <c r="D3015" s="1"/>
      <c r="E3015" s="1"/>
      <c r="F3015" s="40" t="s">
        <v>1590</v>
      </c>
      <c r="G3015" s="102"/>
      <c r="H3015" s="63">
        <f>SUM(H3011:H3014)</f>
        <v>25593.62</v>
      </c>
    </row>
    <row r="3016" spans="1:8" ht="16.5">
      <c r="A3016" s="1"/>
      <c r="B3016" s="1" t="s">
        <v>1592</v>
      </c>
      <c r="C3016" s="1"/>
      <c r="D3016" s="1"/>
      <c r="E3016" s="1"/>
      <c r="F3016" s="40" t="s">
        <v>1570</v>
      </c>
      <c r="G3016" s="102"/>
      <c r="H3016" s="99">
        <f>FLOOR(H3015*0.15,0.01)</f>
        <v>3839.04</v>
      </c>
    </row>
    <row r="3017" spans="1:8" ht="16.5">
      <c r="B3017" s="140">
        <f>+H3017</f>
        <v>29432.66</v>
      </c>
      <c r="C3017" s="27" t="s">
        <v>4340</v>
      </c>
      <c r="D3017" s="99">
        <f>INT(B3017/B3018*100)/100</f>
        <v>294.32</v>
      </c>
      <c r="E3017" s="1" t="s">
        <v>3198</v>
      </c>
      <c r="F3017" s="40" t="s">
        <v>1593</v>
      </c>
      <c r="G3017" s="102"/>
      <c r="H3017" s="99">
        <f>SUM(H3015:H3016)</f>
        <v>29432.66</v>
      </c>
    </row>
    <row r="3018" spans="1:8" ht="15">
      <c r="A3018" s="1"/>
      <c r="B3018" s="117">
        <v>100</v>
      </c>
      <c r="C3018" s="1"/>
      <c r="D3018" s="1"/>
      <c r="E3018" s="1"/>
      <c r="F3018" s="1"/>
      <c r="G3018" s="1"/>
      <c r="H3018" s="1"/>
    </row>
    <row r="3019" spans="1:8" ht="15">
      <c r="A3019" s="1"/>
      <c r="B3019" s="1"/>
      <c r="C3019" s="1"/>
      <c r="D3019" s="1"/>
      <c r="E3019" s="1"/>
      <c r="F3019" s="1"/>
      <c r="G3019" s="1"/>
      <c r="H3019" s="1"/>
    </row>
    <row r="3020" spans="1:8" ht="15">
      <c r="A3020" s="1"/>
      <c r="B3020" s="1"/>
      <c r="C3020" s="1"/>
      <c r="D3020" s="1"/>
      <c r="E3020" s="1"/>
      <c r="F3020" s="1"/>
      <c r="G3020" s="1"/>
      <c r="H3020" s="1"/>
    </row>
    <row r="3021" spans="1:8" ht="15">
      <c r="A3021" s="1"/>
      <c r="B3021" s="1"/>
      <c r="C3021" s="1"/>
      <c r="D3021" s="1"/>
      <c r="E3021" s="1"/>
      <c r="F3021" s="1"/>
      <c r="G3021" s="1"/>
      <c r="H3021" s="1"/>
    </row>
    <row r="3022" spans="1:8" ht="15">
      <c r="A3022" s="1"/>
      <c r="B3022" s="1"/>
      <c r="C3022" s="1"/>
      <c r="D3022" s="1"/>
      <c r="E3022" s="1"/>
      <c r="F3022" s="1"/>
      <c r="G3022" s="1"/>
      <c r="H3022" s="1"/>
    </row>
    <row r="3023" spans="1:8" ht="15">
      <c r="A3023" s="31"/>
      <c r="B3023" s="1"/>
      <c r="C3023" s="1"/>
      <c r="D3023" s="1"/>
      <c r="E3023" s="1"/>
      <c r="F3023" s="1"/>
      <c r="G3023" s="1"/>
      <c r="H3023" s="1"/>
    </row>
    <row r="3024" spans="1:8" ht="19.5">
      <c r="A3024" s="262">
        <f>A3007+1</f>
        <v>177</v>
      </c>
      <c r="B3024" s="1588" t="s">
        <v>1111</v>
      </c>
      <c r="C3024" s="1567"/>
      <c r="D3024" s="1567"/>
      <c r="E3024" s="1567"/>
      <c r="F3024" s="1567"/>
      <c r="G3024" s="1567"/>
      <c r="H3024" s="1567"/>
    </row>
    <row r="3025" spans="1:8" ht="14.25">
      <c r="A3025" s="728" t="s">
        <v>4079</v>
      </c>
      <c r="B3025" s="1601" t="s">
        <v>1477</v>
      </c>
      <c r="C3025" s="1568"/>
      <c r="D3025" s="1568"/>
      <c r="E3025" s="1568"/>
      <c r="F3025" s="1568"/>
      <c r="G3025" s="1568"/>
      <c r="H3025" s="1568"/>
    </row>
    <row r="3026" spans="1:8" ht="31.5">
      <c r="A3026" s="1"/>
      <c r="B3026" s="68" t="s">
        <v>3156</v>
      </c>
      <c r="C3026" s="68" t="s">
        <v>3157</v>
      </c>
      <c r="D3026" s="68" t="s">
        <v>3158</v>
      </c>
      <c r="E3026" s="68" t="s">
        <v>3159</v>
      </c>
      <c r="F3026" s="68" t="s">
        <v>3160</v>
      </c>
      <c r="G3026" s="68" t="s">
        <v>3161</v>
      </c>
      <c r="H3026" s="68" t="s">
        <v>1586</v>
      </c>
    </row>
    <row r="3027" spans="1:8" ht="17.25">
      <c r="A3027" s="1"/>
      <c r="B3027" s="1562" t="s">
        <v>1587</v>
      </c>
      <c r="C3027" s="58" t="s">
        <v>558</v>
      </c>
      <c r="D3027" s="41">
        <v>10</v>
      </c>
      <c r="E3027" s="55" t="s">
        <v>1589</v>
      </c>
      <c r="F3027" s="107">
        <f>'update Rate'!O6</f>
        <v>1330</v>
      </c>
      <c r="G3027" s="107">
        <f>FLOOR(D3027*F3027,0.01)</f>
        <v>13300</v>
      </c>
      <c r="H3027" s="108"/>
    </row>
    <row r="3028" spans="1:8" ht="17.25">
      <c r="A3028" s="1"/>
      <c r="B3028" s="1563"/>
      <c r="C3028" s="78" t="s">
        <v>1530</v>
      </c>
      <c r="D3028" s="43">
        <v>10</v>
      </c>
      <c r="E3028" s="56" t="s">
        <v>1589</v>
      </c>
      <c r="F3028" s="63">
        <f>'update Rate'!O5</f>
        <v>1000</v>
      </c>
      <c r="G3028" s="63">
        <f>FLOOR(D3028*F3028,0.01)</f>
        <v>10000</v>
      </c>
      <c r="H3028" s="123">
        <f>SUM(G3027+G3028)</f>
        <v>23300</v>
      </c>
    </row>
    <row r="3029" spans="1:8" ht="17.25">
      <c r="A3029" s="1"/>
      <c r="B3029" s="76" t="s">
        <v>2185</v>
      </c>
      <c r="C3029" s="98" t="s">
        <v>1533</v>
      </c>
      <c r="D3029" s="46">
        <v>0.51800000000000002</v>
      </c>
      <c r="E3029" s="129" t="s">
        <v>750</v>
      </c>
      <c r="F3029" s="110">
        <f>'update Rate'!O16</f>
        <v>13030.999999999998</v>
      </c>
      <c r="G3029" s="109">
        <f>FLOOR(D3029*F3029,0.01)</f>
        <v>6750.05</v>
      </c>
      <c r="H3029" s="121">
        <f>SUM(G3029)</f>
        <v>6750.05</v>
      </c>
    </row>
    <row r="3030" spans="1:8" ht="15.75">
      <c r="A3030" s="1"/>
      <c r="B3030" s="65"/>
      <c r="C3030" s="127"/>
      <c r="D3030" s="10"/>
      <c r="E3030" s="128"/>
      <c r="F3030" s="63"/>
      <c r="G3030" s="63"/>
      <c r="H3030" s="123"/>
    </row>
    <row r="3031" spans="1:8" ht="16.5">
      <c r="A3031" s="1"/>
      <c r="B3031" s="1"/>
      <c r="C3031" s="1"/>
      <c r="D3031" s="1"/>
      <c r="E3031" s="1"/>
      <c r="F3031" s="40" t="s">
        <v>1590</v>
      </c>
      <c r="G3031" s="102"/>
      <c r="H3031" s="63">
        <f>SUM(H3027:H3030)</f>
        <v>30050.05</v>
      </c>
    </row>
    <row r="3032" spans="1:8" ht="16.5">
      <c r="A3032" s="1"/>
      <c r="B3032" s="1" t="s">
        <v>1592</v>
      </c>
      <c r="C3032" s="1"/>
      <c r="D3032" s="1"/>
      <c r="E3032" s="1"/>
      <c r="F3032" s="40" t="s">
        <v>1570</v>
      </c>
      <c r="G3032" s="102"/>
      <c r="H3032" s="99">
        <f>FLOOR(H3031*0.15,0.01)</f>
        <v>4507.5</v>
      </c>
    </row>
    <row r="3033" spans="1:8" ht="16.5">
      <c r="B3033" s="140">
        <f>+H3033</f>
        <v>34557.550000000003</v>
      </c>
      <c r="C3033" s="27" t="s">
        <v>4340</v>
      </c>
      <c r="D3033" s="99">
        <f>INT(B3033/B3034*100)/100</f>
        <v>345.57</v>
      </c>
      <c r="E3033" s="1" t="s">
        <v>3198</v>
      </c>
      <c r="F3033" s="40" t="s">
        <v>1593</v>
      </c>
      <c r="G3033" s="102"/>
      <c r="H3033" s="99">
        <f>SUM(H3031:H3032)</f>
        <v>34557.550000000003</v>
      </c>
    </row>
    <row r="3034" spans="1:8" ht="15">
      <c r="A3034" s="1"/>
      <c r="B3034" s="117">
        <v>100</v>
      </c>
      <c r="C3034" s="1"/>
      <c r="D3034" s="1"/>
      <c r="E3034" s="1"/>
      <c r="F3034" s="1"/>
      <c r="G3034" s="1"/>
      <c r="H3034" s="1"/>
    </row>
    <row r="3035" spans="1:8" ht="15">
      <c r="A3035" s="1"/>
      <c r="B3035" s="117"/>
      <c r="C3035" s="1"/>
      <c r="D3035" s="1"/>
      <c r="E3035" s="1"/>
      <c r="F3035" s="1"/>
      <c r="G3035" s="1"/>
      <c r="H3035" s="1"/>
    </row>
    <row r="3036" spans="1:8" ht="15.75">
      <c r="A3036" s="1"/>
      <c r="B3036" s="117"/>
      <c r="C3036" s="1"/>
      <c r="D3036" s="1"/>
      <c r="E3036" s="1"/>
      <c r="F3036" s="40"/>
      <c r="G3036" s="40"/>
      <c r="H3036" s="1"/>
    </row>
    <row r="3037" spans="1:8" ht="19.5">
      <c r="A3037" s="262">
        <f>A3024+1</f>
        <v>178</v>
      </c>
      <c r="B3037" s="1588" t="s">
        <v>3659</v>
      </c>
      <c r="C3037" s="1567"/>
      <c r="D3037" s="1567"/>
      <c r="E3037" s="1567"/>
      <c r="F3037" s="1567"/>
      <c r="G3037" s="1567"/>
      <c r="H3037" s="1567"/>
    </row>
    <row r="3038" spans="1:8" ht="14.25">
      <c r="A3038" s="728" t="s">
        <v>4080</v>
      </c>
      <c r="B3038" s="1601" t="s">
        <v>3660</v>
      </c>
      <c r="C3038" s="1568"/>
      <c r="D3038" s="1568"/>
      <c r="E3038" s="1568"/>
      <c r="F3038" s="1568"/>
      <c r="G3038" s="1568"/>
      <c r="H3038" s="1568"/>
    </row>
    <row r="3039" spans="1:8" ht="31.5">
      <c r="A3039" s="1"/>
      <c r="B3039" s="68" t="s">
        <v>3156</v>
      </c>
      <c r="C3039" s="68" t="s">
        <v>3157</v>
      </c>
      <c r="D3039" s="68" t="s">
        <v>3158</v>
      </c>
      <c r="E3039" s="68" t="s">
        <v>3159</v>
      </c>
      <c r="F3039" s="68" t="s">
        <v>3160</v>
      </c>
      <c r="G3039" s="68" t="s">
        <v>3161</v>
      </c>
      <c r="H3039" s="68" t="s">
        <v>1586</v>
      </c>
    </row>
    <row r="3040" spans="1:8" ht="17.25">
      <c r="A3040" s="1"/>
      <c r="B3040" s="1562" t="s">
        <v>1587</v>
      </c>
      <c r="C3040" s="58" t="s">
        <v>558</v>
      </c>
      <c r="D3040" s="46">
        <v>2.5000000000000001E-2</v>
      </c>
      <c r="E3040" s="55" t="s">
        <v>1589</v>
      </c>
      <c r="F3040" s="107">
        <f>'update Rate'!O6</f>
        <v>1330</v>
      </c>
      <c r="G3040" s="107">
        <f>FLOOR(D3040*F3040,0.01)</f>
        <v>33.25</v>
      </c>
      <c r="H3040" s="108"/>
    </row>
    <row r="3041" spans="1:8" ht="17.25">
      <c r="A3041" s="1"/>
      <c r="B3041" s="1563"/>
      <c r="C3041" s="78" t="s">
        <v>1530</v>
      </c>
      <c r="D3041" s="49">
        <v>0.01</v>
      </c>
      <c r="E3041" s="56" t="s">
        <v>1589</v>
      </c>
      <c r="F3041" s="63">
        <f>'update Rate'!O5</f>
        <v>1000</v>
      </c>
      <c r="G3041" s="63">
        <f>FLOOR(D3041*F3041,0.01)</f>
        <v>10</v>
      </c>
      <c r="H3041" s="123">
        <f>SUM(G3040+G3041)</f>
        <v>43.25</v>
      </c>
    </row>
    <row r="3042" spans="1:8" ht="17.25">
      <c r="A3042" s="1"/>
      <c r="B3042" s="1564" t="s">
        <v>2185</v>
      </c>
      <c r="C3042" s="55" t="s">
        <v>1533</v>
      </c>
      <c r="D3042" s="46">
        <v>7.0000000000000001E-3</v>
      </c>
      <c r="E3042" s="55" t="s">
        <v>750</v>
      </c>
      <c r="F3042" s="110">
        <f>'update Rate'!O16</f>
        <v>13030.999999999998</v>
      </c>
      <c r="G3042" s="110">
        <f>FLOOR(D3042*F3042,0.01)</f>
        <v>91.210000000000008</v>
      </c>
      <c r="H3042" s="108"/>
    </row>
    <row r="3043" spans="1:8" ht="17.25">
      <c r="A3043" s="1"/>
      <c r="B3043" s="1586"/>
      <c r="C3043" s="53" t="s">
        <v>2221</v>
      </c>
      <c r="D3043" s="52">
        <v>4.0000000000000001E-3</v>
      </c>
      <c r="E3043" s="53" t="s">
        <v>2378</v>
      </c>
      <c r="F3043" s="109">
        <f>'update Rate'!O9</f>
        <v>3389.76</v>
      </c>
      <c r="G3043" s="109">
        <f>FLOOR(D3043*F3043,0.01)</f>
        <v>13.55</v>
      </c>
      <c r="H3043" s="121"/>
    </row>
    <row r="3044" spans="1:8" ht="17.25">
      <c r="A3044" s="1"/>
      <c r="B3044" s="1563"/>
      <c r="C3044" s="56" t="s">
        <v>3661</v>
      </c>
      <c r="D3044" s="277">
        <v>1E-4</v>
      </c>
      <c r="E3044" s="56" t="s">
        <v>2959</v>
      </c>
      <c r="F3044" s="63" t="e">
        <f>'update Rate'!#REF!</f>
        <v>#REF!</v>
      </c>
      <c r="G3044" s="63" t="e">
        <f>FLOOR(D3044*F3044,0.01)</f>
        <v>#REF!</v>
      </c>
      <c r="H3044" s="123" t="e">
        <f>SUM(G3042:G3044)</f>
        <v>#REF!</v>
      </c>
    </row>
    <row r="3045" spans="1:8" ht="15.75">
      <c r="A3045" s="1"/>
      <c r="B3045" s="1"/>
      <c r="C3045" s="1"/>
      <c r="D3045" s="1"/>
      <c r="E3045" s="1"/>
      <c r="F3045" s="40" t="s">
        <v>1590</v>
      </c>
      <c r="G3045" s="40"/>
      <c r="H3045" s="63" t="e">
        <f>SUM(H3041:H3044)</f>
        <v>#REF!</v>
      </c>
    </row>
    <row r="3046" spans="1:8" ht="15.75">
      <c r="A3046" s="1"/>
      <c r="B3046" s="1" t="s">
        <v>1426</v>
      </c>
      <c r="C3046" s="1"/>
      <c r="D3046" s="1"/>
      <c r="E3046" s="1"/>
      <c r="F3046" s="40" t="s">
        <v>1570</v>
      </c>
      <c r="G3046" s="40"/>
      <c r="H3046" s="99" t="e">
        <f>FLOOR(H3045*0.15,0.01)</f>
        <v>#REF!</v>
      </c>
    </row>
    <row r="3047" spans="1:8" ht="15.75">
      <c r="A3047" s="27" t="s">
        <v>3197</v>
      </c>
      <c r="B3047" s="99" t="e">
        <f>+H3047</f>
        <v>#REF!</v>
      </c>
      <c r="C3047" s="1" t="s">
        <v>3198</v>
      </c>
      <c r="D3047" s="141"/>
      <c r="E3047" s="1"/>
      <c r="F3047" s="40" t="s">
        <v>1593</v>
      </c>
      <c r="G3047" s="40"/>
      <c r="H3047" s="99" t="e">
        <f>SUM(H3045:H3046)</f>
        <v>#REF!</v>
      </c>
    </row>
    <row r="3048" spans="1:8" ht="15.75">
      <c r="A3048" s="27"/>
      <c r="B3048" s="141"/>
      <c r="C3048" s="1"/>
      <c r="D3048" s="141"/>
      <c r="E3048" s="1"/>
      <c r="F3048" s="40"/>
      <c r="G3048" s="40"/>
      <c r="H3048" s="141"/>
    </row>
    <row r="3049" spans="1:8" ht="19.5">
      <c r="A3049" s="203"/>
      <c r="B3049" s="1567" t="s">
        <v>1819</v>
      </c>
      <c r="C3049" s="1567"/>
      <c r="D3049" s="1567"/>
      <c r="E3049" s="1567"/>
      <c r="F3049" s="1567"/>
      <c r="G3049" s="1567"/>
      <c r="H3049" s="1567"/>
    </row>
    <row r="3050" spans="1:8" ht="19.5">
      <c r="A3050" s="138">
        <f>A3037+1</f>
        <v>179</v>
      </c>
      <c r="B3050" s="1567" t="s">
        <v>1820</v>
      </c>
      <c r="C3050" s="1567"/>
      <c r="D3050" s="1567"/>
      <c r="E3050" s="1567"/>
      <c r="F3050" s="1567"/>
      <c r="G3050" s="1567"/>
      <c r="H3050" s="1567"/>
    </row>
    <row r="3051" spans="1:8" ht="14.25">
      <c r="A3051" s="728" t="s">
        <v>4081</v>
      </c>
      <c r="B3051" s="1568" t="s">
        <v>2464</v>
      </c>
      <c r="C3051" s="1568"/>
      <c r="D3051" s="1568"/>
      <c r="E3051" s="1568"/>
      <c r="F3051" s="1568"/>
      <c r="G3051" s="1568"/>
      <c r="H3051" s="1568"/>
    </row>
    <row r="3052" spans="1:8" ht="31.5">
      <c r="A3052" s="1"/>
      <c r="B3052" s="68" t="s">
        <v>3156</v>
      </c>
      <c r="C3052" s="68" t="s">
        <v>3157</v>
      </c>
      <c r="D3052" s="68" t="s">
        <v>3158</v>
      </c>
      <c r="E3052" s="68" t="s">
        <v>3159</v>
      </c>
      <c r="F3052" s="68" t="s">
        <v>3160</v>
      </c>
      <c r="G3052" s="68" t="s">
        <v>3161</v>
      </c>
      <c r="H3052" s="68" t="s">
        <v>1586</v>
      </c>
    </row>
    <row r="3053" spans="1:8" ht="63">
      <c r="A3053" s="1"/>
      <c r="B3053" s="53" t="s">
        <v>2185</v>
      </c>
      <c r="C3053" s="60" t="s">
        <v>1821</v>
      </c>
      <c r="D3053" s="42">
        <v>1</v>
      </c>
      <c r="E3053" s="53" t="s">
        <v>1822</v>
      </c>
      <c r="F3053" s="226">
        <f>'update Rate'!$O$222</f>
        <v>664</v>
      </c>
      <c r="G3053" s="226">
        <f>FLOOR(D3053*F3053,0.01)</f>
        <v>664</v>
      </c>
      <c r="H3053" s="226"/>
    </row>
    <row r="3054" spans="1:8" ht="17.25">
      <c r="A3054" s="1"/>
      <c r="B3054" s="135" t="s">
        <v>387</v>
      </c>
      <c r="C3054" s="56"/>
      <c r="D3054" s="43"/>
      <c r="E3054" s="56"/>
      <c r="F3054" s="227"/>
      <c r="G3054" s="228"/>
      <c r="H3054" s="227">
        <f>SUM(G3053:G3054)</f>
        <v>664</v>
      </c>
    </row>
    <row r="3055" spans="1:8" ht="15.75">
      <c r="A3055" s="1"/>
      <c r="B3055" s="1"/>
      <c r="C3055" s="1"/>
      <c r="D3055" s="1"/>
      <c r="E3055" s="1"/>
      <c r="F3055" s="40" t="s">
        <v>1590</v>
      </c>
      <c r="G3055" s="40"/>
      <c r="H3055" s="229">
        <f>SUM(H3053:H3054)</f>
        <v>664</v>
      </c>
    </row>
    <row r="3056" spans="1:8" ht="15.75">
      <c r="A3056" s="1"/>
      <c r="B3056" s="1" t="s">
        <v>1592</v>
      </c>
      <c r="C3056" s="1"/>
      <c r="D3056" s="1"/>
      <c r="E3056" s="1"/>
      <c r="F3056" s="40" t="s">
        <v>1571</v>
      </c>
      <c r="G3056" s="40"/>
      <c r="H3056" s="229">
        <f>FLOOR(H3055*0.15,0.01)</f>
        <v>99.600000000000009</v>
      </c>
    </row>
    <row r="3057" spans="1:8" ht="15.75">
      <c r="A3057" s="215" t="s">
        <v>3197</v>
      </c>
      <c r="B3057" s="99">
        <f>H3057</f>
        <v>763.6</v>
      </c>
      <c r="C3057" s="1" t="s">
        <v>3198</v>
      </c>
      <c r="D3057" s="1"/>
      <c r="E3057" s="1"/>
      <c r="F3057" s="40" t="s">
        <v>1593</v>
      </c>
      <c r="G3057" s="40"/>
      <c r="H3057" s="229">
        <f>SUM(H3055:H3056)</f>
        <v>763.6</v>
      </c>
    </row>
    <row r="3058" spans="1:8" ht="15.75">
      <c r="A3058" s="1"/>
      <c r="B3058" s="117"/>
      <c r="C3058" s="1"/>
      <c r="D3058" s="1"/>
      <c r="E3058" s="1"/>
      <c r="F3058" s="40"/>
      <c r="G3058" s="40"/>
      <c r="H3058" s="1"/>
    </row>
    <row r="3059" spans="1:8" ht="19.5">
      <c r="A3059" s="262">
        <f>A3050+1</f>
        <v>180</v>
      </c>
      <c r="B3059" s="1588" t="s">
        <v>3662</v>
      </c>
      <c r="C3059" s="1567"/>
      <c r="D3059" s="1567"/>
      <c r="E3059" s="1567"/>
      <c r="F3059" s="1567"/>
      <c r="G3059" s="1567"/>
      <c r="H3059" s="1567"/>
    </row>
    <row r="3060" spans="1:8" ht="14.25">
      <c r="A3060" s="728" t="s">
        <v>4082</v>
      </c>
      <c r="B3060" s="1601" t="s">
        <v>1479</v>
      </c>
      <c r="C3060" s="1568"/>
      <c r="D3060" s="1568"/>
      <c r="E3060" s="1568"/>
      <c r="F3060" s="1568"/>
      <c r="G3060" s="1568"/>
      <c r="H3060" s="1568"/>
    </row>
    <row r="3061" spans="1:8" ht="31.5">
      <c r="A3061" s="1"/>
      <c r="B3061" s="68" t="s">
        <v>3156</v>
      </c>
      <c r="C3061" s="68" t="s">
        <v>3157</v>
      </c>
      <c r="D3061" s="68" t="s">
        <v>3158</v>
      </c>
      <c r="E3061" s="68" t="s">
        <v>3159</v>
      </c>
      <c r="F3061" s="68" t="s">
        <v>3160</v>
      </c>
      <c r="G3061" s="68" t="s">
        <v>3161</v>
      </c>
      <c r="H3061" s="68" t="s">
        <v>1586</v>
      </c>
    </row>
    <row r="3062" spans="1:8" ht="17.25">
      <c r="A3062" s="1"/>
      <c r="B3062" s="1562" t="s">
        <v>1587</v>
      </c>
      <c r="C3062" s="58" t="s">
        <v>558</v>
      </c>
      <c r="D3062" s="41">
        <v>1</v>
      </c>
      <c r="E3062" s="55" t="s">
        <v>1589</v>
      </c>
      <c r="F3062" s="107">
        <f>'update Rate'!O6</f>
        <v>1330</v>
      </c>
      <c r="G3062" s="107">
        <f>FLOOR(D3062*F3062,0.01)</f>
        <v>1330</v>
      </c>
      <c r="H3062" s="108"/>
    </row>
    <row r="3063" spans="1:8" ht="17.25">
      <c r="A3063" s="1"/>
      <c r="B3063" s="1563"/>
      <c r="C3063" s="78" t="s">
        <v>1530</v>
      </c>
      <c r="D3063" s="43">
        <v>1</v>
      </c>
      <c r="E3063" s="56" t="s">
        <v>1589</v>
      </c>
      <c r="F3063" s="63">
        <f>'update Rate'!O5</f>
        <v>1000</v>
      </c>
      <c r="G3063" s="63">
        <f>FLOOR(D3063*F3063,0.01)</f>
        <v>1000</v>
      </c>
      <c r="H3063" s="123">
        <f>SUM(G3062+G3063)</f>
        <v>2330</v>
      </c>
    </row>
    <row r="3064" spans="1:8" ht="17.25">
      <c r="A3064" s="1"/>
      <c r="B3064" s="66" t="s">
        <v>2185</v>
      </c>
      <c r="C3064" s="147" t="s">
        <v>3663</v>
      </c>
      <c r="D3064" s="656">
        <v>10.64</v>
      </c>
      <c r="E3064" s="589" t="s">
        <v>2920</v>
      </c>
      <c r="F3064" s="99">
        <f>'update Rate'!O398</f>
        <v>63</v>
      </c>
      <c r="G3064" s="99">
        <f>FLOOR(D3064*F3064,0.01)</f>
        <v>670.32</v>
      </c>
      <c r="H3064" s="126">
        <f>SUM(G3064)</f>
        <v>670.32</v>
      </c>
    </row>
    <row r="3065" spans="1:8" ht="16.5">
      <c r="A3065" s="1"/>
      <c r="B3065" s="1"/>
      <c r="C3065" s="1"/>
      <c r="D3065" s="1"/>
      <c r="E3065" s="1"/>
      <c r="F3065" s="40" t="s">
        <v>1590</v>
      </c>
      <c r="G3065" s="102"/>
      <c r="H3065" s="63">
        <f>SUM(H3062:H3064)</f>
        <v>3000.32</v>
      </c>
    </row>
    <row r="3066" spans="1:8" ht="16.5">
      <c r="A3066" s="1"/>
      <c r="B3066" s="1" t="s">
        <v>1592</v>
      </c>
      <c r="C3066" s="1"/>
      <c r="D3066" s="1"/>
      <c r="E3066" s="1"/>
      <c r="F3066" s="40" t="s">
        <v>1570</v>
      </c>
      <c r="G3066" s="102"/>
      <c r="H3066" s="99">
        <f>FLOOR(H3065*0.15,0.01)</f>
        <v>450.04</v>
      </c>
    </row>
    <row r="3067" spans="1:8" ht="16.5">
      <c r="B3067" s="140">
        <f>+H3067</f>
        <v>3450.36</v>
      </c>
      <c r="C3067" s="27" t="s">
        <v>4340</v>
      </c>
      <c r="D3067" s="99">
        <f>INT(B3067/B3068*100)/100</f>
        <v>345.03</v>
      </c>
      <c r="E3067" s="1" t="s">
        <v>3198</v>
      </c>
      <c r="F3067" s="40" t="s">
        <v>1593</v>
      </c>
      <c r="G3067" s="102"/>
      <c r="H3067" s="99">
        <f>SUM(H3065:H3066)</f>
        <v>3450.36</v>
      </c>
    </row>
    <row r="3068" spans="1:8" ht="15">
      <c r="A3068" s="1"/>
      <c r="B3068" s="117">
        <v>10</v>
      </c>
      <c r="C3068" s="1"/>
      <c r="D3068" s="1"/>
      <c r="E3068" s="1"/>
      <c r="F3068" s="1"/>
      <c r="G3068" s="1"/>
      <c r="H3068" s="1"/>
    </row>
    <row r="3069" spans="1:8" ht="15">
      <c r="A3069" s="1"/>
      <c r="B3069" s="117"/>
      <c r="C3069" s="1"/>
      <c r="D3069" s="1"/>
      <c r="E3069" s="1"/>
      <c r="F3069" s="1"/>
      <c r="G3069" s="1"/>
      <c r="H3069" s="1"/>
    </row>
    <row r="3070" spans="1:8" ht="19.5">
      <c r="A3070" s="262">
        <f>A3059+1</f>
        <v>181</v>
      </c>
      <c r="B3070" s="1588" t="s">
        <v>1159</v>
      </c>
      <c r="C3070" s="1567"/>
      <c r="D3070" s="1567"/>
      <c r="E3070" s="1567"/>
      <c r="F3070" s="1567"/>
      <c r="G3070" s="1567"/>
      <c r="H3070" s="1567"/>
    </row>
    <row r="3071" spans="1:8" ht="14.25">
      <c r="A3071" s="728" t="s">
        <v>4083</v>
      </c>
      <c r="B3071" s="1601" t="s">
        <v>1477</v>
      </c>
      <c r="C3071" s="1568"/>
      <c r="D3071" s="1568"/>
      <c r="E3071" s="1568"/>
      <c r="F3071" s="1568"/>
      <c r="G3071" s="1568"/>
      <c r="H3071" s="1568"/>
    </row>
    <row r="3072" spans="1:8" ht="31.5">
      <c r="A3072" s="1"/>
      <c r="B3072" s="68" t="s">
        <v>3156</v>
      </c>
      <c r="C3072" s="68" t="s">
        <v>3157</v>
      </c>
      <c r="D3072" s="68" t="s">
        <v>3158</v>
      </c>
      <c r="E3072" s="68" t="s">
        <v>3159</v>
      </c>
      <c r="F3072" s="68" t="s">
        <v>3160</v>
      </c>
      <c r="G3072" s="68" t="s">
        <v>3161</v>
      </c>
      <c r="H3072" s="68" t="s">
        <v>1586</v>
      </c>
    </row>
    <row r="3073" spans="1:8" ht="17.25">
      <c r="A3073" s="1"/>
      <c r="B3073" s="1562" t="s">
        <v>1587</v>
      </c>
      <c r="C3073" s="58" t="s">
        <v>558</v>
      </c>
      <c r="D3073" s="46">
        <v>1.875</v>
      </c>
      <c r="E3073" s="55" t="s">
        <v>1589</v>
      </c>
      <c r="F3073" s="107">
        <f>'update Rate'!O6</f>
        <v>1330</v>
      </c>
      <c r="G3073" s="107">
        <f>FLOOR(D3073*F3073,0.01)</f>
        <v>2493.75</v>
      </c>
      <c r="H3073" s="108"/>
    </row>
    <row r="3074" spans="1:8" ht="17.25">
      <c r="A3074" s="1"/>
      <c r="B3074" s="1563"/>
      <c r="C3074" s="78" t="s">
        <v>1530</v>
      </c>
      <c r="D3074" s="49">
        <v>1.375</v>
      </c>
      <c r="E3074" s="56" t="s">
        <v>1589</v>
      </c>
      <c r="F3074" s="63">
        <f>'update Rate'!O5</f>
        <v>1000</v>
      </c>
      <c r="G3074" s="63">
        <f>FLOOR(D3074*F3074,0.01)</f>
        <v>1375</v>
      </c>
      <c r="H3074" s="123">
        <f>SUM(G3073+G3074)</f>
        <v>3868.75</v>
      </c>
    </row>
    <row r="3075" spans="1:8" ht="17.25">
      <c r="A3075" s="1"/>
      <c r="B3075" s="1564" t="s">
        <v>2185</v>
      </c>
      <c r="C3075" s="55" t="s">
        <v>1160</v>
      </c>
      <c r="D3075" s="41">
        <v>22</v>
      </c>
      <c r="E3075" s="55" t="s">
        <v>2920</v>
      </c>
      <c r="F3075" s="109">
        <f>'update Rate'!$O$146</f>
        <v>35</v>
      </c>
      <c r="G3075" s="110">
        <f>FLOOR(D3075*F3075,0.01)</f>
        <v>770</v>
      </c>
      <c r="H3075" s="108"/>
    </row>
    <row r="3076" spans="1:8" ht="17.25">
      <c r="A3076" s="1"/>
      <c r="B3076" s="1563"/>
      <c r="C3076" s="56" t="s">
        <v>2138</v>
      </c>
      <c r="D3076" s="43">
        <v>0.88</v>
      </c>
      <c r="E3076" s="56" t="s">
        <v>2920</v>
      </c>
      <c r="F3076" s="63">
        <f>'update Rate'!O152</f>
        <v>271</v>
      </c>
      <c r="G3076" s="63">
        <f>FLOOR(D3076*F3076,0.01)</f>
        <v>238.48000000000002</v>
      </c>
      <c r="H3076" s="123">
        <f>SUM(G3075:G3076)</f>
        <v>1008.48</v>
      </c>
    </row>
    <row r="3077" spans="1:8" ht="16.5">
      <c r="A3077" s="1"/>
      <c r="B3077" s="1"/>
      <c r="C3077" s="1"/>
      <c r="D3077" s="1"/>
      <c r="E3077" s="1"/>
      <c r="F3077" s="40" t="s">
        <v>1590</v>
      </c>
      <c r="G3077" s="133"/>
      <c r="H3077" s="63">
        <f>SUM(H3076,H3074)</f>
        <v>4877.2299999999996</v>
      </c>
    </row>
    <row r="3078" spans="1:8" ht="16.5">
      <c r="A3078" s="1"/>
      <c r="B3078" s="1" t="s">
        <v>1592</v>
      </c>
      <c r="C3078" s="1"/>
      <c r="D3078" s="1"/>
      <c r="E3078" s="1"/>
      <c r="F3078" s="40" t="s">
        <v>1571</v>
      </c>
      <c r="G3078" s="133"/>
      <c r="H3078" s="99">
        <f>FLOOR(H3077*0.15,0.01)</f>
        <v>731.58</v>
      </c>
    </row>
    <row r="3079" spans="1:8" ht="16.5">
      <c r="B3079" s="140">
        <f>+H3079</f>
        <v>5608.8099999999995</v>
      </c>
      <c r="C3079" s="27" t="s">
        <v>4340</v>
      </c>
      <c r="D3079" s="99">
        <f>INT(B3079/B3080*100)/100</f>
        <v>56.08</v>
      </c>
      <c r="E3079" s="1" t="s">
        <v>3198</v>
      </c>
      <c r="F3079" s="40" t="s">
        <v>1593</v>
      </c>
      <c r="G3079" s="133"/>
      <c r="H3079" s="99">
        <f>SUM(H3077:H3078)</f>
        <v>5608.8099999999995</v>
      </c>
    </row>
    <row r="3080" spans="1:8" ht="15">
      <c r="A3080" s="1"/>
      <c r="B3080" s="117">
        <v>100</v>
      </c>
      <c r="C3080" s="1"/>
      <c r="D3080" s="1"/>
      <c r="E3080" s="1"/>
      <c r="F3080" s="1"/>
      <c r="G3080" s="1"/>
      <c r="H3080" s="1"/>
    </row>
    <row r="3081" spans="1:8" ht="15">
      <c r="A3081" s="1"/>
      <c r="B3081" s="117"/>
      <c r="C3081" s="1"/>
      <c r="D3081" s="1"/>
      <c r="E3081" s="1"/>
      <c r="F3081" s="1"/>
      <c r="G3081" s="1"/>
      <c r="H3081" s="1"/>
    </row>
    <row r="3082" spans="1:8" ht="19.5">
      <c r="A3082" s="262">
        <f>+A3070+1</f>
        <v>182</v>
      </c>
      <c r="B3082" s="1588" t="s">
        <v>2139</v>
      </c>
      <c r="C3082" s="1567"/>
      <c r="D3082" s="1567"/>
      <c r="E3082" s="1567"/>
      <c r="F3082" s="1567"/>
      <c r="G3082" s="1567"/>
      <c r="H3082" s="1567"/>
    </row>
    <row r="3083" spans="1:8" ht="14.25">
      <c r="A3083" s="728" t="s">
        <v>4083</v>
      </c>
      <c r="B3083" s="1560" t="s">
        <v>1477</v>
      </c>
      <c r="C3083" s="1561"/>
      <c r="D3083" s="1561"/>
      <c r="E3083" s="1561"/>
      <c r="F3083" s="1561"/>
      <c r="G3083" s="1561"/>
      <c r="H3083" s="1561"/>
    </row>
    <row r="3084" spans="1:8" ht="31.5">
      <c r="A3084" s="1"/>
      <c r="B3084" s="68" t="s">
        <v>3156</v>
      </c>
      <c r="C3084" s="68" t="s">
        <v>3157</v>
      </c>
      <c r="D3084" s="68" t="s">
        <v>3158</v>
      </c>
      <c r="E3084" s="68" t="s">
        <v>3159</v>
      </c>
      <c r="F3084" s="68" t="s">
        <v>3160</v>
      </c>
      <c r="G3084" s="68" t="s">
        <v>3161</v>
      </c>
      <c r="H3084" s="68" t="s">
        <v>1586</v>
      </c>
    </row>
    <row r="3085" spans="1:8" ht="17.25">
      <c r="A3085" s="1"/>
      <c r="B3085" s="1562" t="s">
        <v>1587</v>
      </c>
      <c r="C3085" s="58" t="s">
        <v>558</v>
      </c>
      <c r="D3085" s="41">
        <v>1.5</v>
      </c>
      <c r="E3085" s="55" t="s">
        <v>1589</v>
      </c>
      <c r="F3085" s="107">
        <f>'update Rate'!O6</f>
        <v>1330</v>
      </c>
      <c r="G3085" s="107">
        <f>FLOOR(D3085*F3085,0.01)</f>
        <v>1995</v>
      </c>
      <c r="H3085" s="108"/>
    </row>
    <row r="3086" spans="1:8" ht="17.25">
      <c r="A3086" s="1"/>
      <c r="B3086" s="1563"/>
      <c r="C3086" s="78" t="s">
        <v>1530</v>
      </c>
      <c r="D3086" s="43">
        <v>1.1000000000000001</v>
      </c>
      <c r="E3086" s="56" t="s">
        <v>1589</v>
      </c>
      <c r="F3086" s="63">
        <f>'update Rate'!O5</f>
        <v>1000</v>
      </c>
      <c r="G3086" s="63">
        <f>FLOOR(D3086*F3086,0.01)</f>
        <v>1100</v>
      </c>
      <c r="H3086" s="123">
        <f>SUM(G3085+G3086)</f>
        <v>3095</v>
      </c>
    </row>
    <row r="3087" spans="1:8" ht="17.25">
      <c r="A3087" s="1"/>
      <c r="B3087" s="1564" t="s">
        <v>2185</v>
      </c>
      <c r="C3087" s="55" t="s">
        <v>1160</v>
      </c>
      <c r="D3087" s="41">
        <v>22</v>
      </c>
      <c r="E3087" s="55" t="s">
        <v>2920</v>
      </c>
      <c r="F3087" s="109">
        <f>'update Rate'!$O$146</f>
        <v>35</v>
      </c>
      <c r="G3087" s="110">
        <f>FLOOR(D3087*F3087,0.01)</f>
        <v>770</v>
      </c>
      <c r="H3087" s="108"/>
    </row>
    <row r="3088" spans="1:8" ht="17.25">
      <c r="A3088" s="1"/>
      <c r="B3088" s="1563"/>
      <c r="C3088" s="56" t="s">
        <v>2138</v>
      </c>
      <c r="D3088" s="43">
        <v>0.88</v>
      </c>
      <c r="E3088" s="56" t="s">
        <v>2920</v>
      </c>
      <c r="F3088" s="63">
        <f>'update Rate'!O152</f>
        <v>271</v>
      </c>
      <c r="G3088" s="63">
        <f>FLOOR(D3088*F3088,0.01)</f>
        <v>238.48000000000002</v>
      </c>
      <c r="H3088" s="123">
        <f>SUM(G3087:G3088)</f>
        <v>1008.48</v>
      </c>
    </row>
    <row r="3089" spans="1:8" ht="16.5">
      <c r="A3089" s="1"/>
      <c r="B3089" s="1"/>
      <c r="C3089" s="1"/>
      <c r="D3089" s="1"/>
      <c r="E3089" s="1"/>
      <c r="F3089" s="40" t="s">
        <v>1590</v>
      </c>
      <c r="G3089" s="133"/>
      <c r="H3089" s="63">
        <f>SUM(H3088,H3086)</f>
        <v>4103.4799999999996</v>
      </c>
    </row>
    <row r="3090" spans="1:8" ht="16.5">
      <c r="A3090" s="1"/>
      <c r="B3090" s="1" t="s">
        <v>1592</v>
      </c>
      <c r="C3090" s="1"/>
      <c r="D3090" s="1"/>
      <c r="E3090" s="1"/>
      <c r="F3090" s="40" t="s">
        <v>1571</v>
      </c>
      <c r="G3090" s="133"/>
      <c r="H3090" s="99">
        <f>FLOOR(H3089*0.15,0.01)</f>
        <v>615.52</v>
      </c>
    </row>
    <row r="3091" spans="1:8" ht="16.5">
      <c r="B3091" s="140">
        <f>+H3091</f>
        <v>4719</v>
      </c>
      <c r="C3091" s="27" t="s">
        <v>4340</v>
      </c>
      <c r="D3091" s="99">
        <f>INT(B3091/B3092*100)/100</f>
        <v>47.19</v>
      </c>
      <c r="E3091" s="1" t="s">
        <v>3198</v>
      </c>
      <c r="F3091" s="40" t="s">
        <v>1593</v>
      </c>
      <c r="G3091" s="133"/>
      <c r="H3091" s="99">
        <f>SUM(H3089:H3090)</f>
        <v>4719</v>
      </c>
    </row>
    <row r="3092" spans="1:8" ht="15">
      <c r="A3092" s="1"/>
      <c r="B3092" s="117">
        <v>100</v>
      </c>
      <c r="C3092" s="1"/>
      <c r="D3092" s="1"/>
      <c r="E3092" s="1"/>
      <c r="F3092" s="1"/>
      <c r="G3092" s="1"/>
      <c r="H3092" s="1"/>
    </row>
    <row r="3093" spans="1:8" ht="15">
      <c r="A3093" s="1"/>
      <c r="B3093" s="117"/>
      <c r="C3093" s="1"/>
      <c r="D3093" s="1"/>
      <c r="E3093" s="1"/>
      <c r="F3093" s="1"/>
      <c r="G3093" s="1"/>
      <c r="H3093" s="1"/>
    </row>
    <row r="3094" spans="1:8" ht="15">
      <c r="A3094" s="1"/>
      <c r="B3094" s="117"/>
      <c r="C3094" s="1"/>
      <c r="D3094" s="1"/>
      <c r="E3094" s="1"/>
      <c r="F3094" s="1"/>
      <c r="G3094" s="1"/>
      <c r="H3094" s="1"/>
    </row>
    <row r="3095" spans="1:8" ht="15">
      <c r="A3095" s="1"/>
      <c r="B3095" s="117"/>
      <c r="C3095" s="1"/>
      <c r="D3095" s="1"/>
      <c r="E3095" s="1"/>
      <c r="F3095" s="1"/>
      <c r="G3095" s="1"/>
      <c r="H3095" s="1"/>
    </row>
    <row r="3096" spans="1:8" ht="15">
      <c r="A3096" s="31"/>
      <c r="B3096" s="1"/>
      <c r="C3096" s="1"/>
      <c r="D3096" s="1"/>
      <c r="E3096" s="1"/>
      <c r="F3096" s="1"/>
      <c r="G3096" s="1"/>
      <c r="H3096" s="1"/>
    </row>
    <row r="3097" spans="1:8" ht="19.5">
      <c r="A3097" s="262">
        <f>+A3082+1</f>
        <v>183</v>
      </c>
      <c r="B3097" s="1588" t="s">
        <v>2140</v>
      </c>
      <c r="C3097" s="1567"/>
      <c r="D3097" s="1567"/>
      <c r="E3097" s="1567"/>
      <c r="F3097" s="1567"/>
      <c r="G3097" s="1567"/>
      <c r="H3097" s="1567"/>
    </row>
    <row r="3098" spans="1:8" ht="14.25">
      <c r="A3098" s="728" t="s">
        <v>4083</v>
      </c>
      <c r="B3098" s="1601" t="s">
        <v>1477</v>
      </c>
      <c r="C3098" s="1568"/>
      <c r="D3098" s="1568"/>
      <c r="E3098" s="1568"/>
      <c r="F3098" s="1568"/>
      <c r="G3098" s="1568"/>
      <c r="H3098" s="1568"/>
    </row>
    <row r="3099" spans="1:8" ht="31.5">
      <c r="A3099" s="1"/>
      <c r="B3099" s="68" t="s">
        <v>3156</v>
      </c>
      <c r="C3099" s="68" t="s">
        <v>3157</v>
      </c>
      <c r="D3099" s="68" t="s">
        <v>3158</v>
      </c>
      <c r="E3099" s="68" t="s">
        <v>3159</v>
      </c>
      <c r="F3099" s="68" t="s">
        <v>3160</v>
      </c>
      <c r="G3099" s="68" t="s">
        <v>3161</v>
      </c>
      <c r="H3099" s="68" t="s">
        <v>1586</v>
      </c>
    </row>
    <row r="3100" spans="1:8" ht="17.25">
      <c r="A3100" s="1"/>
      <c r="B3100" s="1562" t="s">
        <v>1587</v>
      </c>
      <c r="C3100" s="58" t="s">
        <v>558</v>
      </c>
      <c r="D3100" s="41">
        <v>3.75</v>
      </c>
      <c r="E3100" s="55" t="s">
        <v>1589</v>
      </c>
      <c r="F3100" s="107">
        <f>'update Rate'!O6</f>
        <v>1330</v>
      </c>
      <c r="G3100" s="107">
        <f>FLOOR(D3100*F3100,0.01)</f>
        <v>4987.5</v>
      </c>
      <c r="H3100" s="108"/>
    </row>
    <row r="3101" spans="1:8" ht="17.25">
      <c r="A3101" s="1"/>
      <c r="B3101" s="1563"/>
      <c r="C3101" s="78" t="s">
        <v>1530</v>
      </c>
      <c r="D3101" s="43">
        <v>3.37</v>
      </c>
      <c r="E3101" s="56" t="s">
        <v>1589</v>
      </c>
      <c r="F3101" s="63">
        <f>'update Rate'!O5</f>
        <v>1000</v>
      </c>
      <c r="G3101" s="63">
        <f>FLOOR(D3101*F3101,0.01)</f>
        <v>3370</v>
      </c>
      <c r="H3101" s="123">
        <f>SUM(G3100+G3101)</f>
        <v>8357.5</v>
      </c>
    </row>
    <row r="3102" spans="1:8" ht="17.25">
      <c r="A3102" s="1"/>
      <c r="B3102" s="1564" t="s">
        <v>2185</v>
      </c>
      <c r="C3102" s="55" t="s">
        <v>1160</v>
      </c>
      <c r="D3102" s="41">
        <v>32</v>
      </c>
      <c r="E3102" s="55" t="s">
        <v>2920</v>
      </c>
      <c r="F3102" s="109">
        <f>'update Rate'!$O$146</f>
        <v>35</v>
      </c>
      <c r="G3102" s="110">
        <f>FLOOR(D3102*F3102,0.01)</f>
        <v>1120</v>
      </c>
      <c r="H3102" s="108"/>
    </row>
    <row r="3103" spans="1:8" ht="17.25">
      <c r="A3103" s="1"/>
      <c r="B3103" s="1563"/>
      <c r="C3103" s="56" t="s">
        <v>2138</v>
      </c>
      <c r="D3103" s="43">
        <v>1.28</v>
      </c>
      <c r="E3103" s="56" t="s">
        <v>2920</v>
      </c>
      <c r="F3103" s="63">
        <f>'update Rate'!O152</f>
        <v>271</v>
      </c>
      <c r="G3103" s="63">
        <f>FLOOR(D3103*F3103,0.01)</f>
        <v>346.88</v>
      </c>
      <c r="H3103" s="123">
        <f>SUM(G3102:G3103)</f>
        <v>1466.88</v>
      </c>
    </row>
    <row r="3104" spans="1:8" ht="16.5">
      <c r="A3104" s="1"/>
      <c r="B3104" s="1"/>
      <c r="C3104" s="1"/>
      <c r="D3104" s="1"/>
      <c r="E3104" s="1"/>
      <c r="F3104" s="40" t="s">
        <v>1590</v>
      </c>
      <c r="G3104" s="133"/>
      <c r="H3104" s="63">
        <f>SUM(H3103,H3101)</f>
        <v>9824.380000000001</v>
      </c>
    </row>
    <row r="3105" spans="1:8" ht="16.5">
      <c r="A3105" s="1"/>
      <c r="B3105" s="1" t="s">
        <v>1592</v>
      </c>
      <c r="C3105" s="1"/>
      <c r="D3105" s="1"/>
      <c r="E3105" s="1"/>
      <c r="F3105" s="40" t="s">
        <v>1571</v>
      </c>
      <c r="G3105" s="133"/>
      <c r="H3105" s="99">
        <f>FLOOR(H3104*0.15,0.01)</f>
        <v>1473.65</v>
      </c>
    </row>
    <row r="3106" spans="1:8" ht="16.5">
      <c r="B3106" s="140">
        <f>+H3106</f>
        <v>11298.03</v>
      </c>
      <c r="C3106" s="27" t="s">
        <v>4340</v>
      </c>
      <c r="D3106" s="99">
        <f>INT(B3106/B3107*100)/100</f>
        <v>112.98</v>
      </c>
      <c r="E3106" s="1" t="s">
        <v>3198</v>
      </c>
      <c r="F3106" s="40" t="s">
        <v>1593</v>
      </c>
      <c r="G3106" s="133"/>
      <c r="H3106" s="99">
        <f>SUM(H3104:H3105)</f>
        <v>11298.03</v>
      </c>
    </row>
    <row r="3107" spans="1:8" ht="15">
      <c r="A3107" s="1"/>
      <c r="B3107" s="117">
        <v>100</v>
      </c>
      <c r="C3107" s="1"/>
      <c r="D3107" s="1"/>
      <c r="E3107" s="1"/>
      <c r="F3107" s="1"/>
      <c r="G3107" s="1"/>
      <c r="H3107" s="1"/>
    </row>
    <row r="3108" spans="1:8" ht="15">
      <c r="A3108" s="1"/>
      <c r="B3108" s="117"/>
      <c r="C3108" s="1"/>
      <c r="D3108" s="1"/>
      <c r="E3108" s="1"/>
      <c r="F3108" s="1"/>
      <c r="G3108" s="1"/>
      <c r="H3108" s="1"/>
    </row>
    <row r="3109" spans="1:8" ht="15">
      <c r="A3109" s="1"/>
      <c r="B3109" s="117"/>
      <c r="C3109" s="1"/>
      <c r="D3109" s="1"/>
      <c r="E3109" s="1"/>
      <c r="F3109" s="1"/>
      <c r="G3109" s="1"/>
      <c r="H3109" s="1"/>
    </row>
    <row r="3110" spans="1:8" ht="15">
      <c r="A3110" s="1"/>
      <c r="B3110" s="1"/>
      <c r="C3110" s="1"/>
      <c r="D3110" s="1"/>
      <c r="E3110" s="1"/>
      <c r="F3110" s="1"/>
      <c r="G3110" s="1"/>
      <c r="H3110" s="1"/>
    </row>
    <row r="3111" spans="1:8" ht="19.5">
      <c r="A3111" s="262">
        <f>+A3097+1</f>
        <v>184</v>
      </c>
      <c r="B3111" s="1588" t="s">
        <v>3664</v>
      </c>
      <c r="C3111" s="1567"/>
      <c r="D3111" s="1567"/>
      <c r="E3111" s="1567"/>
      <c r="F3111" s="1567"/>
      <c r="G3111" s="1567"/>
      <c r="H3111" s="1567"/>
    </row>
    <row r="3112" spans="1:8" ht="14.25">
      <c r="A3112" s="728" t="s">
        <v>4083</v>
      </c>
      <c r="B3112" s="1601" t="s">
        <v>1477</v>
      </c>
      <c r="C3112" s="1568"/>
      <c r="D3112" s="1568"/>
      <c r="E3112" s="1568"/>
      <c r="F3112" s="1568"/>
      <c r="G3112" s="1568"/>
      <c r="H3112" s="1568"/>
    </row>
    <row r="3113" spans="1:8" ht="31.5">
      <c r="A3113" s="1"/>
      <c r="B3113" s="68" t="s">
        <v>3156</v>
      </c>
      <c r="C3113" s="68" t="s">
        <v>3157</v>
      </c>
      <c r="D3113" s="68" t="s">
        <v>3158</v>
      </c>
      <c r="E3113" s="68" t="s">
        <v>3159</v>
      </c>
      <c r="F3113" s="68" t="s">
        <v>3160</v>
      </c>
      <c r="G3113" s="68" t="s">
        <v>3161</v>
      </c>
      <c r="H3113" s="68" t="s">
        <v>1586</v>
      </c>
    </row>
    <row r="3114" spans="1:8" ht="17.25">
      <c r="A3114" s="1"/>
      <c r="B3114" s="1562" t="s">
        <v>1587</v>
      </c>
      <c r="C3114" s="58" t="s">
        <v>558</v>
      </c>
      <c r="D3114" s="41">
        <v>3</v>
      </c>
      <c r="E3114" s="55" t="s">
        <v>1589</v>
      </c>
      <c r="F3114" s="107">
        <f>'update Rate'!O6</f>
        <v>1330</v>
      </c>
      <c r="G3114" s="107">
        <f>FLOOR(D3114*F3114,0.01)</f>
        <v>3990</v>
      </c>
      <c r="H3114" s="108"/>
    </row>
    <row r="3115" spans="1:8" ht="17.25">
      <c r="A3115" s="1"/>
      <c r="B3115" s="1563"/>
      <c r="C3115" s="78" t="s">
        <v>1530</v>
      </c>
      <c r="D3115" s="43">
        <v>2.7</v>
      </c>
      <c r="E3115" s="56" t="s">
        <v>1589</v>
      </c>
      <c r="F3115" s="63">
        <f>'update Rate'!O5</f>
        <v>1000</v>
      </c>
      <c r="G3115" s="63">
        <f>FLOOR(D3115*F3115,0.01)</f>
        <v>2700</v>
      </c>
      <c r="H3115" s="123">
        <f>SUM(G3114+G3115)</f>
        <v>6690</v>
      </c>
    </row>
    <row r="3116" spans="1:8" ht="17.25">
      <c r="A3116" s="1"/>
      <c r="B3116" s="1564" t="s">
        <v>2185</v>
      </c>
      <c r="C3116" s="55" t="s">
        <v>1160</v>
      </c>
      <c r="D3116" s="41">
        <v>32</v>
      </c>
      <c r="E3116" s="55" t="s">
        <v>2920</v>
      </c>
      <c r="F3116" s="109">
        <f>'update Rate'!$O$146</f>
        <v>35</v>
      </c>
      <c r="G3116" s="110">
        <f>FLOOR(D3116*F3116,0.01)</f>
        <v>1120</v>
      </c>
      <c r="H3116" s="108"/>
    </row>
    <row r="3117" spans="1:8" ht="17.25">
      <c r="A3117" s="1"/>
      <c r="B3117" s="1563"/>
      <c r="C3117" s="56" t="s">
        <v>2138</v>
      </c>
      <c r="D3117" s="43">
        <v>1.28</v>
      </c>
      <c r="E3117" s="56" t="s">
        <v>2920</v>
      </c>
      <c r="F3117" s="63">
        <f>'update Rate'!O152</f>
        <v>271</v>
      </c>
      <c r="G3117" s="63">
        <f>FLOOR(D3117*F3117,0.01)</f>
        <v>346.88</v>
      </c>
      <c r="H3117" s="123">
        <f>SUM(G3116:G3117)</f>
        <v>1466.88</v>
      </c>
    </row>
    <row r="3118" spans="1:8" ht="16.5">
      <c r="A3118" s="1"/>
      <c r="B3118" s="1"/>
      <c r="C3118" s="1"/>
      <c r="D3118" s="1"/>
      <c r="E3118" s="1"/>
      <c r="F3118" s="40" t="s">
        <v>1590</v>
      </c>
      <c r="G3118" s="133"/>
      <c r="H3118" s="63">
        <f>SUM(H3117,H3115)</f>
        <v>8156.88</v>
      </c>
    </row>
    <row r="3119" spans="1:8" ht="16.5">
      <c r="A3119" s="1"/>
      <c r="B3119" s="1" t="s">
        <v>1592</v>
      </c>
      <c r="C3119" s="1"/>
      <c r="D3119" s="1"/>
      <c r="E3119" s="1"/>
      <c r="F3119" s="40" t="s">
        <v>1571</v>
      </c>
      <c r="G3119" s="133"/>
      <c r="H3119" s="99">
        <f>FLOOR(H3118*0.15,0.01)</f>
        <v>1223.53</v>
      </c>
    </row>
    <row r="3120" spans="1:8" ht="16.5">
      <c r="B3120" s="140">
        <f>+H3120</f>
        <v>9380.41</v>
      </c>
      <c r="C3120" s="27" t="s">
        <v>4340</v>
      </c>
      <c r="D3120" s="99">
        <f>INT(B3120/B3121*100)/100</f>
        <v>93.8</v>
      </c>
      <c r="E3120" s="1" t="s">
        <v>3198</v>
      </c>
      <c r="F3120" s="40" t="s">
        <v>1593</v>
      </c>
      <c r="G3120" s="133"/>
      <c r="H3120" s="99">
        <f>SUM(H3118:H3119)</f>
        <v>9380.41</v>
      </c>
    </row>
    <row r="3121" spans="1:8" ht="15">
      <c r="A3121" s="1"/>
      <c r="B3121" s="117">
        <v>100</v>
      </c>
      <c r="C3121" s="1"/>
      <c r="D3121" s="1"/>
      <c r="E3121" s="1"/>
      <c r="F3121" s="1"/>
      <c r="G3121" s="1"/>
      <c r="H3121" s="1"/>
    </row>
    <row r="3122" spans="1:8" ht="15">
      <c r="A3122" s="1"/>
      <c r="B3122" s="117"/>
      <c r="C3122" s="1"/>
      <c r="D3122" s="1"/>
      <c r="E3122" s="1"/>
      <c r="F3122" s="1"/>
      <c r="G3122" s="1"/>
      <c r="H3122" s="1"/>
    </row>
    <row r="3123" spans="1:8" ht="19.5">
      <c r="A3123" s="262">
        <f>+A3111+1</f>
        <v>185</v>
      </c>
      <c r="B3123" s="1588" t="s">
        <v>1514</v>
      </c>
      <c r="C3123" s="1567"/>
      <c r="D3123" s="1567"/>
      <c r="E3123" s="1567"/>
      <c r="F3123" s="1567"/>
      <c r="G3123" s="1567"/>
      <c r="H3123" s="1567"/>
    </row>
    <row r="3124" spans="1:8" ht="14.25">
      <c r="A3124" s="728" t="s">
        <v>4084</v>
      </c>
      <c r="B3124" s="1601" t="s">
        <v>1477</v>
      </c>
      <c r="C3124" s="1568"/>
      <c r="D3124" s="1568"/>
      <c r="E3124" s="1568"/>
      <c r="F3124" s="1568"/>
      <c r="G3124" s="1568"/>
      <c r="H3124" s="1568"/>
    </row>
    <row r="3125" spans="1:8" ht="31.5">
      <c r="A3125" s="1"/>
      <c r="B3125" s="68" t="s">
        <v>3156</v>
      </c>
      <c r="C3125" s="68" t="s">
        <v>3157</v>
      </c>
      <c r="D3125" s="68" t="s">
        <v>3158</v>
      </c>
      <c r="E3125" s="68" t="s">
        <v>3159</v>
      </c>
      <c r="F3125" s="68" t="s">
        <v>3160</v>
      </c>
      <c r="G3125" s="68" t="s">
        <v>3161</v>
      </c>
      <c r="H3125" s="68" t="s">
        <v>1586</v>
      </c>
    </row>
    <row r="3126" spans="1:8" ht="17.25">
      <c r="A3126" s="1"/>
      <c r="B3126" s="1562" t="s">
        <v>1587</v>
      </c>
      <c r="C3126" s="58" t="s">
        <v>558</v>
      </c>
      <c r="D3126" s="41">
        <v>0.8</v>
      </c>
      <c r="E3126" s="55" t="s">
        <v>1589</v>
      </c>
      <c r="F3126" s="107">
        <f>'update Rate'!O6</f>
        <v>1330</v>
      </c>
      <c r="G3126" s="107">
        <f>FLOOR(D3126*F3126,0.01)</f>
        <v>1064</v>
      </c>
      <c r="H3126" s="108"/>
    </row>
    <row r="3127" spans="1:8" ht="17.25">
      <c r="A3127" s="1"/>
      <c r="B3127" s="1563"/>
      <c r="C3127" s="78" t="s">
        <v>1530</v>
      </c>
      <c r="D3127" s="43">
        <v>0.7</v>
      </c>
      <c r="E3127" s="56" t="s">
        <v>1589</v>
      </c>
      <c r="F3127" s="63">
        <f>'update Rate'!O5</f>
        <v>1000</v>
      </c>
      <c r="G3127" s="63">
        <f>FLOOR(D3127*F3127,0.01)</f>
        <v>700</v>
      </c>
      <c r="H3127" s="123">
        <f>SUM(G3126+G3127)</f>
        <v>1764</v>
      </c>
    </row>
    <row r="3128" spans="1:8" ht="17.25">
      <c r="A3128" s="1"/>
      <c r="B3128" s="1564" t="s">
        <v>2185</v>
      </c>
      <c r="C3128" s="55" t="s">
        <v>1160</v>
      </c>
      <c r="D3128" s="41">
        <v>10</v>
      </c>
      <c r="E3128" s="55" t="s">
        <v>2920</v>
      </c>
      <c r="F3128" s="109">
        <f>'update Rate'!$O$146</f>
        <v>35</v>
      </c>
      <c r="G3128" s="110">
        <f>FLOOR(D3128*F3128,0.01)</f>
        <v>350</v>
      </c>
      <c r="H3128" s="108"/>
    </row>
    <row r="3129" spans="1:8" ht="17.25">
      <c r="A3129" s="1"/>
      <c r="B3129" s="1563"/>
      <c r="C3129" s="56" t="s">
        <v>2138</v>
      </c>
      <c r="D3129" s="43">
        <v>0.4</v>
      </c>
      <c r="E3129" s="56" t="s">
        <v>2920</v>
      </c>
      <c r="F3129" s="63">
        <f>'update Rate'!O152</f>
        <v>271</v>
      </c>
      <c r="G3129" s="63">
        <f>FLOOR(D3129*F3129,0.01)</f>
        <v>108.4</v>
      </c>
      <c r="H3129" s="123">
        <f>SUM(G3128:G3129)</f>
        <v>458.4</v>
      </c>
    </row>
    <row r="3130" spans="1:8" ht="16.5">
      <c r="A3130" s="1"/>
      <c r="B3130" s="1"/>
      <c r="C3130" s="1"/>
      <c r="D3130" s="1"/>
      <c r="E3130" s="1"/>
      <c r="F3130" s="40" t="s">
        <v>1590</v>
      </c>
      <c r="G3130" s="133"/>
      <c r="H3130" s="63">
        <f>SUM(H3129,H3127)</f>
        <v>2222.4</v>
      </c>
    </row>
    <row r="3131" spans="1:8" ht="16.5">
      <c r="A3131" s="1"/>
      <c r="B3131" s="1" t="s">
        <v>1592</v>
      </c>
      <c r="C3131" s="1"/>
      <c r="D3131" s="1"/>
      <c r="E3131" s="1"/>
      <c r="F3131" s="40" t="s">
        <v>1571</v>
      </c>
      <c r="G3131" s="133"/>
      <c r="H3131" s="99">
        <f>FLOOR(H3130*0.15,0.01)</f>
        <v>333.36</v>
      </c>
    </row>
    <row r="3132" spans="1:8" ht="16.5">
      <c r="B3132" s="140">
        <f>+H3132</f>
        <v>2555.7600000000002</v>
      </c>
      <c r="C3132" s="27" t="s">
        <v>4340</v>
      </c>
      <c r="D3132" s="99">
        <f>INT(B3132/B3133*100)/100</f>
        <v>25.55</v>
      </c>
      <c r="E3132" s="1" t="s">
        <v>3198</v>
      </c>
      <c r="F3132" s="40" t="s">
        <v>1593</v>
      </c>
      <c r="G3132" s="133"/>
      <c r="H3132" s="99">
        <f>SUM(H3130:H3131)</f>
        <v>2555.7600000000002</v>
      </c>
    </row>
    <row r="3133" spans="1:8" ht="15">
      <c r="A3133" s="1"/>
      <c r="B3133" s="117">
        <v>100</v>
      </c>
      <c r="C3133" s="1"/>
      <c r="D3133" s="1"/>
      <c r="E3133" s="1"/>
      <c r="F3133" s="1"/>
      <c r="G3133" s="1"/>
      <c r="H3133" s="1"/>
    </row>
    <row r="3134" spans="1:8" ht="15">
      <c r="A3134" s="1"/>
      <c r="B3134" s="117"/>
      <c r="C3134" s="1"/>
      <c r="D3134" s="1"/>
      <c r="E3134" s="1"/>
      <c r="F3134" s="1"/>
      <c r="G3134" s="1"/>
      <c r="H3134" s="1"/>
    </row>
    <row r="3135" spans="1:8" ht="15">
      <c r="A3135" s="1"/>
      <c r="B3135" s="117"/>
      <c r="C3135" s="1"/>
      <c r="D3135" s="1"/>
      <c r="E3135" s="1"/>
      <c r="F3135" s="1"/>
      <c r="G3135" s="1"/>
      <c r="H3135" s="1"/>
    </row>
    <row r="3136" spans="1:8" ht="15">
      <c r="A3136" s="31"/>
      <c r="B3136" s="1"/>
      <c r="C3136" s="1"/>
      <c r="D3136" s="1"/>
      <c r="E3136" s="1"/>
      <c r="F3136" s="1"/>
      <c r="G3136" s="1"/>
      <c r="H3136" s="1"/>
    </row>
    <row r="3137" spans="1:8" ht="19.5">
      <c r="A3137" s="138">
        <f>+A3123+1</f>
        <v>186</v>
      </c>
      <c r="B3137" s="1588" t="s">
        <v>1515</v>
      </c>
      <c r="C3137" s="1567"/>
      <c r="D3137" s="1567"/>
      <c r="E3137" s="1567"/>
      <c r="F3137" s="1567"/>
      <c r="G3137" s="1567"/>
      <c r="H3137" s="1567"/>
    </row>
    <row r="3138" spans="1:8" ht="14.25">
      <c r="A3138" s="728" t="s">
        <v>4085</v>
      </c>
      <c r="B3138" s="1560" t="s">
        <v>1477</v>
      </c>
      <c r="C3138" s="1561"/>
      <c r="D3138" s="1561"/>
      <c r="E3138" s="1561"/>
      <c r="F3138" s="1561"/>
      <c r="G3138" s="1561"/>
      <c r="H3138" s="1561"/>
    </row>
    <row r="3139" spans="1:8" ht="31.5">
      <c r="A3139" s="1"/>
      <c r="B3139" s="68" t="s">
        <v>3156</v>
      </c>
      <c r="C3139" s="68" t="s">
        <v>3157</v>
      </c>
      <c r="D3139" s="68" t="s">
        <v>3158</v>
      </c>
      <c r="E3139" s="68" t="s">
        <v>3159</v>
      </c>
      <c r="F3139" s="68" t="s">
        <v>3160</v>
      </c>
      <c r="G3139" s="68" t="s">
        <v>3161</v>
      </c>
      <c r="H3139" s="68" t="s">
        <v>1586</v>
      </c>
    </row>
    <row r="3140" spans="1:8" ht="17.25">
      <c r="A3140" s="1"/>
      <c r="B3140" s="1562" t="s">
        <v>1587</v>
      </c>
      <c r="C3140" s="58" t="s">
        <v>558</v>
      </c>
      <c r="D3140" s="41">
        <v>4</v>
      </c>
      <c r="E3140" s="55" t="s">
        <v>1589</v>
      </c>
      <c r="F3140" s="107"/>
      <c r="G3140" s="107">
        <f>FLOOR(D3140*F3140,0.01)</f>
        <v>0</v>
      </c>
      <c r="H3140" s="108"/>
    </row>
    <row r="3141" spans="1:8" ht="17.25">
      <c r="A3141" s="1"/>
      <c r="B3141" s="1563"/>
      <c r="C3141" s="78" t="s">
        <v>1530</v>
      </c>
      <c r="D3141" s="43">
        <v>4</v>
      </c>
      <c r="E3141" s="56" t="s">
        <v>1589</v>
      </c>
      <c r="F3141" s="63"/>
      <c r="G3141" s="63">
        <f>FLOOR(D3141*F3141,0.01)</f>
        <v>0</v>
      </c>
      <c r="H3141" s="123">
        <f>SUM(G3140+G3141)</f>
        <v>0</v>
      </c>
    </row>
    <row r="3142" spans="1:8" ht="17.25">
      <c r="A3142" s="1"/>
      <c r="B3142" s="1564" t="s">
        <v>2185</v>
      </c>
      <c r="C3142" s="55" t="s">
        <v>1516</v>
      </c>
      <c r="D3142" s="41">
        <v>8</v>
      </c>
      <c r="E3142" s="55" t="s">
        <v>2681</v>
      </c>
      <c r="F3142" s="109"/>
      <c r="G3142" s="110">
        <f>FLOOR(D3142*F3142,0.01)</f>
        <v>0</v>
      </c>
      <c r="H3142" s="108"/>
    </row>
    <row r="3143" spans="1:8" ht="17.25">
      <c r="A3143" s="1"/>
      <c r="B3143" s="1563"/>
      <c r="C3143" s="56" t="s">
        <v>1517</v>
      </c>
      <c r="D3143" s="43">
        <v>6.5</v>
      </c>
      <c r="E3143" s="56" t="s">
        <v>2920</v>
      </c>
      <c r="F3143" s="63"/>
      <c r="G3143" s="63">
        <f>FLOOR(D3143*F3143,0.01)</f>
        <v>0</v>
      </c>
      <c r="H3143" s="123">
        <f>SUM(G3142:G3143)</f>
        <v>0</v>
      </c>
    </row>
    <row r="3144" spans="1:8" ht="16.5">
      <c r="A3144" s="1"/>
      <c r="B3144" s="1"/>
      <c r="C3144" s="1"/>
      <c r="D3144" s="1"/>
      <c r="E3144" s="1"/>
      <c r="F3144" s="40" t="s">
        <v>1590</v>
      </c>
      <c r="G3144" s="133"/>
      <c r="H3144" s="63">
        <f>SUM(H3141:H3143)</f>
        <v>0</v>
      </c>
    </row>
    <row r="3145" spans="1:8" ht="16.5">
      <c r="A3145" s="1"/>
      <c r="B3145" s="1" t="s">
        <v>1592</v>
      </c>
      <c r="C3145" s="1"/>
      <c r="D3145" s="1"/>
      <c r="E3145" s="1"/>
      <c r="F3145" s="40" t="s">
        <v>1571</v>
      </c>
      <c r="G3145" s="133"/>
      <c r="H3145" s="99">
        <f>FLOOR(H3144*0.15,0.01)</f>
        <v>0</v>
      </c>
    </row>
    <row r="3146" spans="1:8" ht="16.5">
      <c r="B3146" s="140">
        <f>+H3146</f>
        <v>0</v>
      </c>
      <c r="C3146" s="27" t="s">
        <v>4340</v>
      </c>
      <c r="D3146" s="99">
        <f>INT(B3146/B3147*100)/100</f>
        <v>0</v>
      </c>
      <c r="E3146" s="1" t="s">
        <v>3198</v>
      </c>
      <c r="F3146" s="40" t="s">
        <v>1593</v>
      </c>
      <c r="G3146" s="133"/>
      <c r="H3146" s="99">
        <f>SUM(H3144:H3145)</f>
        <v>0</v>
      </c>
    </row>
    <row r="3147" spans="1:8" ht="15">
      <c r="A3147" s="1"/>
      <c r="B3147" s="117">
        <v>100</v>
      </c>
      <c r="C3147" s="1"/>
      <c r="D3147" s="1"/>
      <c r="E3147" s="1"/>
      <c r="F3147" s="1"/>
      <c r="G3147" s="1"/>
      <c r="H3147" s="1"/>
    </row>
    <row r="3148" spans="1:8" ht="15">
      <c r="A3148" s="1"/>
      <c r="B3148" s="117"/>
      <c r="C3148" s="1"/>
      <c r="D3148" s="1"/>
      <c r="E3148" s="1"/>
      <c r="F3148" s="1"/>
      <c r="G3148" s="1"/>
      <c r="H3148" s="1"/>
    </row>
    <row r="3149" spans="1:8" ht="15">
      <c r="A3149" s="1"/>
      <c r="B3149" s="117"/>
      <c r="C3149" s="1"/>
      <c r="D3149" s="1"/>
      <c r="E3149" s="1"/>
      <c r="F3149" s="1"/>
      <c r="G3149" s="1"/>
      <c r="H3149" s="1"/>
    </row>
    <row r="3150" spans="1:8" ht="15">
      <c r="A3150" s="1"/>
      <c r="B3150" s="117"/>
      <c r="C3150" s="1"/>
      <c r="D3150" s="1"/>
      <c r="E3150" s="1"/>
      <c r="F3150" s="1"/>
      <c r="G3150" s="1"/>
      <c r="H3150" s="1"/>
    </row>
    <row r="3151" spans="1:8" ht="15">
      <c r="A3151" s="1"/>
      <c r="B3151" s="1"/>
      <c r="C3151" s="1"/>
      <c r="D3151" s="1"/>
      <c r="E3151" s="1"/>
      <c r="F3151" s="1"/>
      <c r="G3151" s="1"/>
      <c r="H3151" s="1"/>
    </row>
    <row r="3152" spans="1:8" ht="19.5">
      <c r="A3152" s="262">
        <f>+A3137+1</f>
        <v>187</v>
      </c>
      <c r="B3152" s="1588" t="s">
        <v>1518</v>
      </c>
      <c r="C3152" s="1567"/>
      <c r="D3152" s="1567"/>
      <c r="E3152" s="1567"/>
      <c r="F3152" s="1567"/>
      <c r="G3152" s="1567"/>
      <c r="H3152" s="1567"/>
    </row>
    <row r="3153" spans="1:8" ht="14.25">
      <c r="A3153" s="728" t="s">
        <v>4085</v>
      </c>
      <c r="B3153" s="1601" t="s">
        <v>1477</v>
      </c>
      <c r="C3153" s="1568"/>
      <c r="D3153" s="1568"/>
      <c r="E3153" s="1568"/>
      <c r="F3153" s="1568"/>
      <c r="G3153" s="1568"/>
      <c r="H3153" s="1568"/>
    </row>
    <row r="3154" spans="1:8" ht="15">
      <c r="A3154" s="1"/>
      <c r="B3154" s="3"/>
      <c r="C3154" s="1"/>
      <c r="D3154" s="1"/>
      <c r="E3154" s="1"/>
      <c r="F3154" s="3"/>
      <c r="G3154" s="3"/>
      <c r="H3154" s="3"/>
    </row>
    <row r="3155" spans="1:8" ht="31.5">
      <c r="A3155" s="1"/>
      <c r="B3155" s="68" t="s">
        <v>3156</v>
      </c>
      <c r="C3155" s="68" t="s">
        <v>3157</v>
      </c>
      <c r="D3155" s="68" t="s">
        <v>3158</v>
      </c>
      <c r="E3155" s="68" t="s">
        <v>3159</v>
      </c>
      <c r="F3155" s="68" t="s">
        <v>3160</v>
      </c>
      <c r="G3155" s="68" t="s">
        <v>3161</v>
      </c>
      <c r="H3155" s="68" t="s">
        <v>1586</v>
      </c>
    </row>
    <row r="3156" spans="1:8" ht="17.25">
      <c r="A3156" s="1"/>
      <c r="B3156" s="1562" t="s">
        <v>1587</v>
      </c>
      <c r="C3156" s="58" t="s">
        <v>558</v>
      </c>
      <c r="D3156" s="41">
        <v>5.8</v>
      </c>
      <c r="E3156" s="55" t="s">
        <v>1589</v>
      </c>
      <c r="F3156" s="107"/>
      <c r="G3156" s="107">
        <f>FLOOR(D3156*F3156,0.01)</f>
        <v>0</v>
      </c>
      <c r="H3156" s="108"/>
    </row>
    <row r="3157" spans="1:8" ht="17.25">
      <c r="A3157" s="1"/>
      <c r="B3157" s="1563"/>
      <c r="C3157" s="78" t="s">
        <v>1530</v>
      </c>
      <c r="D3157" s="43">
        <v>5.8</v>
      </c>
      <c r="E3157" s="56" t="s">
        <v>1589</v>
      </c>
      <c r="F3157" s="63"/>
      <c r="G3157" s="63">
        <f>FLOOR(D3157*F3157,0.01)</f>
        <v>0</v>
      </c>
      <c r="H3157" s="123">
        <f>SUM(G3156+G3157)</f>
        <v>0</v>
      </c>
    </row>
    <row r="3158" spans="1:8" ht="17.25">
      <c r="A3158" s="1"/>
      <c r="B3158" s="1564" t="s">
        <v>2185</v>
      </c>
      <c r="C3158" s="55" t="s">
        <v>1516</v>
      </c>
      <c r="D3158" s="48">
        <v>8</v>
      </c>
      <c r="E3158" s="55" t="s">
        <v>2681</v>
      </c>
      <c r="F3158" s="109"/>
      <c r="G3158" s="110">
        <f>FLOOR(D3158*F3158,0.01)</f>
        <v>0</v>
      </c>
      <c r="H3158" s="108"/>
    </row>
    <row r="3159" spans="1:8" ht="17.25">
      <c r="A3159" s="1"/>
      <c r="B3159" s="1563"/>
      <c r="C3159" s="56" t="s">
        <v>1517</v>
      </c>
      <c r="D3159" s="43">
        <v>11.5</v>
      </c>
      <c r="E3159" s="56" t="s">
        <v>2920</v>
      </c>
      <c r="F3159" s="63"/>
      <c r="G3159" s="63">
        <f>FLOOR(D3159*F3159,0.01)</f>
        <v>0</v>
      </c>
      <c r="H3159" s="123">
        <f>SUM(G3158:G3159)</f>
        <v>0</v>
      </c>
    </row>
    <row r="3160" spans="1:8" ht="16.5">
      <c r="A3160" s="1"/>
      <c r="B3160" s="1"/>
      <c r="C3160" s="1"/>
      <c r="D3160" s="1"/>
      <c r="E3160" s="1"/>
      <c r="F3160" s="40" t="s">
        <v>1590</v>
      </c>
      <c r="G3160" s="133"/>
      <c r="H3160" s="63">
        <f>SUM(H3159,H3157)</f>
        <v>0</v>
      </c>
    </row>
    <row r="3161" spans="1:8" ht="16.5">
      <c r="A3161" s="1"/>
      <c r="B3161" s="1" t="s">
        <v>1592</v>
      </c>
      <c r="C3161" s="1"/>
      <c r="D3161" s="1"/>
      <c r="E3161" s="1"/>
      <c r="F3161" s="40" t="s">
        <v>1571</v>
      </c>
      <c r="G3161" s="133"/>
      <c r="H3161" s="99">
        <f>FLOOR(H3160*0.15,0.01)</f>
        <v>0</v>
      </c>
    </row>
    <row r="3162" spans="1:8" ht="16.5">
      <c r="B3162" s="140">
        <f>+H3162</f>
        <v>0</v>
      </c>
      <c r="C3162" s="27" t="s">
        <v>4340</v>
      </c>
      <c r="D3162" s="99">
        <f>INT(B3162/B3163*100)/100</f>
        <v>0</v>
      </c>
      <c r="E3162" s="1" t="s">
        <v>3198</v>
      </c>
      <c r="F3162" s="40" t="s">
        <v>1593</v>
      </c>
      <c r="G3162" s="133"/>
      <c r="H3162" s="99">
        <f>SUM(H3160:H3161)</f>
        <v>0</v>
      </c>
    </row>
    <row r="3163" spans="1:8" ht="15">
      <c r="A3163" s="1"/>
      <c r="B3163" s="117">
        <v>100</v>
      </c>
      <c r="C3163" s="1"/>
      <c r="D3163" s="1"/>
      <c r="E3163" s="1"/>
      <c r="F3163" s="1"/>
      <c r="G3163" s="1"/>
      <c r="H3163" s="1"/>
    </row>
    <row r="3164" spans="1:8" ht="15">
      <c r="A3164" s="1"/>
      <c r="B3164" s="117"/>
      <c r="C3164" s="1"/>
      <c r="D3164" s="1"/>
      <c r="E3164" s="1"/>
      <c r="F3164" s="1"/>
      <c r="G3164" s="1"/>
      <c r="H3164" s="1"/>
    </row>
    <row r="3165" spans="1:8" ht="19.5">
      <c r="A3165" s="262">
        <f>+A3152+1</f>
        <v>188</v>
      </c>
      <c r="B3165" s="1588" t="s">
        <v>1519</v>
      </c>
      <c r="C3165" s="1567"/>
      <c r="D3165" s="1567"/>
      <c r="E3165" s="1567"/>
      <c r="F3165" s="1567"/>
      <c r="G3165" s="1567"/>
      <c r="H3165" s="1567"/>
    </row>
    <row r="3166" spans="1:8" ht="14.25">
      <c r="A3166" s="728" t="s">
        <v>4086</v>
      </c>
      <c r="B3166" s="1601" t="s">
        <v>1477</v>
      </c>
      <c r="C3166" s="1568"/>
      <c r="D3166" s="1568"/>
      <c r="E3166" s="1568"/>
      <c r="F3166" s="1568"/>
      <c r="G3166" s="1568"/>
      <c r="H3166" s="1568"/>
    </row>
    <row r="3167" spans="1:8" ht="31.5">
      <c r="A3167" s="1"/>
      <c r="B3167" s="68" t="s">
        <v>3156</v>
      </c>
      <c r="C3167" s="68" t="s">
        <v>3157</v>
      </c>
      <c r="D3167" s="68" t="s">
        <v>3158</v>
      </c>
      <c r="E3167" s="68" t="s">
        <v>3159</v>
      </c>
      <c r="F3167" s="68" t="s">
        <v>3160</v>
      </c>
      <c r="G3167" s="68" t="s">
        <v>3161</v>
      </c>
      <c r="H3167" s="68" t="s">
        <v>1586</v>
      </c>
    </row>
    <row r="3168" spans="1:8" ht="17.25">
      <c r="A3168" s="1"/>
      <c r="B3168" s="1562" t="s">
        <v>1587</v>
      </c>
      <c r="C3168" s="58" t="s">
        <v>558</v>
      </c>
      <c r="D3168" s="41">
        <v>1.7</v>
      </c>
      <c r="E3168" s="55" t="s">
        <v>1589</v>
      </c>
      <c r="F3168" s="107">
        <f>'update Rate'!O6</f>
        <v>1330</v>
      </c>
      <c r="G3168" s="107">
        <f>FLOOR(D3168*F3168,0.01)</f>
        <v>2261</v>
      </c>
      <c r="H3168" s="108"/>
    </row>
    <row r="3169" spans="1:8" ht="17.25">
      <c r="A3169" s="1"/>
      <c r="B3169" s="1604"/>
      <c r="C3169" s="78" t="s">
        <v>1530</v>
      </c>
      <c r="D3169" s="43">
        <v>1.7</v>
      </c>
      <c r="E3169" s="56" t="s">
        <v>1589</v>
      </c>
      <c r="F3169" s="63">
        <f>'update Rate'!O5</f>
        <v>1000</v>
      </c>
      <c r="G3169" s="63">
        <f>FLOOR(D3169*F3169,0.01)</f>
        <v>1700</v>
      </c>
      <c r="H3169" s="123">
        <f>SUM(G3168+G3169)</f>
        <v>3961</v>
      </c>
    </row>
    <row r="3170" spans="1:8" ht="15">
      <c r="A3170" s="1"/>
      <c r="B3170" s="1564" t="s">
        <v>2185</v>
      </c>
      <c r="C3170" s="1564" t="s">
        <v>1520</v>
      </c>
      <c r="D3170" s="1616">
        <v>30</v>
      </c>
      <c r="E3170" s="1564" t="s">
        <v>2920</v>
      </c>
      <c r="F3170" s="1616">
        <f>'update Rate'!$O$156</f>
        <v>69</v>
      </c>
      <c r="G3170" s="1618">
        <f>FLOOR(D3170*F3170,0.01)</f>
        <v>2070</v>
      </c>
      <c r="H3170" s="1618">
        <f>SUM(G3170:G3170)</f>
        <v>2070</v>
      </c>
    </row>
    <row r="3171" spans="1:8" ht="15">
      <c r="A3171" s="1"/>
      <c r="B3171" s="1566"/>
      <c r="C3171" s="1566"/>
      <c r="D3171" s="1617"/>
      <c r="E3171" s="1566"/>
      <c r="F3171" s="1617"/>
      <c r="G3171" s="1619">
        <f>FLOOR(D3171*F3171,0.01)</f>
        <v>0</v>
      </c>
      <c r="H3171" s="1619"/>
    </row>
    <row r="3172" spans="1:8" ht="16.5">
      <c r="A3172" s="1"/>
      <c r="B3172" s="1"/>
      <c r="C3172" s="1"/>
      <c r="D3172" s="1"/>
      <c r="E3172" s="1"/>
      <c r="F3172" s="40" t="s">
        <v>1590</v>
      </c>
      <c r="G3172" s="133"/>
      <c r="H3172" s="63">
        <f>SUM(H3170,H3169)</f>
        <v>6031</v>
      </c>
    </row>
    <row r="3173" spans="1:8" ht="16.5">
      <c r="A3173" s="1"/>
      <c r="B3173" s="1" t="s">
        <v>1592</v>
      </c>
      <c r="C3173" s="1"/>
      <c r="D3173" s="1"/>
      <c r="E3173" s="1"/>
      <c r="F3173" s="40" t="s">
        <v>1571</v>
      </c>
      <c r="G3173" s="133"/>
      <c r="H3173" s="99">
        <f>FLOOR(H3172*0.15,0.01)</f>
        <v>904.65</v>
      </c>
    </row>
    <row r="3174" spans="1:8" ht="16.5">
      <c r="B3174" s="140">
        <f>+H3174</f>
        <v>6935.65</v>
      </c>
      <c r="C3174" s="27" t="s">
        <v>4340</v>
      </c>
      <c r="D3174" s="99">
        <f>INT(B3174/B3175*100)/100</f>
        <v>69.349999999999994</v>
      </c>
      <c r="E3174" s="1" t="s">
        <v>3198</v>
      </c>
      <c r="F3174" s="40" t="s">
        <v>1593</v>
      </c>
      <c r="G3174" s="133"/>
      <c r="H3174" s="99">
        <f>SUM(H3172:H3173)</f>
        <v>6935.65</v>
      </c>
    </row>
    <row r="3175" spans="1:8" ht="15">
      <c r="A3175" s="1"/>
      <c r="B3175" s="117">
        <v>100</v>
      </c>
      <c r="C3175" s="1"/>
      <c r="D3175" s="1"/>
      <c r="E3175" s="1"/>
      <c r="F3175" s="1"/>
      <c r="G3175" s="1"/>
      <c r="H3175" s="1"/>
    </row>
    <row r="3176" spans="1:8" ht="15">
      <c r="A3176" s="1"/>
      <c r="B3176" s="117"/>
      <c r="C3176" s="1"/>
      <c r="D3176" s="1"/>
      <c r="E3176" s="1"/>
      <c r="F3176" s="1"/>
      <c r="G3176" s="1"/>
      <c r="H3176" s="1"/>
    </row>
    <row r="3177" spans="1:8" ht="15">
      <c r="A3177" s="1"/>
      <c r="B3177" s="117"/>
      <c r="C3177" s="1"/>
      <c r="D3177" s="1"/>
      <c r="E3177" s="1"/>
      <c r="F3177" s="1"/>
      <c r="G3177" s="1"/>
      <c r="H3177" s="1"/>
    </row>
    <row r="3178" spans="1:8" ht="15">
      <c r="A3178" s="31"/>
      <c r="B3178" s="1"/>
      <c r="C3178" s="1"/>
      <c r="D3178" s="1"/>
      <c r="E3178" s="1"/>
      <c r="F3178" s="1"/>
      <c r="G3178" s="1"/>
      <c r="H3178" s="1"/>
    </row>
    <row r="3179" spans="1:8" ht="19.5">
      <c r="A3179" s="262">
        <f>+A3165+1</f>
        <v>189</v>
      </c>
      <c r="B3179" s="1588" t="s">
        <v>1521</v>
      </c>
      <c r="C3179" s="1567"/>
      <c r="D3179" s="1567"/>
      <c r="E3179" s="1567"/>
      <c r="F3179" s="1567"/>
      <c r="G3179" s="1567"/>
      <c r="H3179" s="1567"/>
    </row>
    <row r="3180" spans="1:8" ht="14.25">
      <c r="A3180" s="728" t="s">
        <v>4086</v>
      </c>
      <c r="B3180" s="1601" t="s">
        <v>1477</v>
      </c>
      <c r="C3180" s="1568"/>
      <c r="D3180" s="1568"/>
      <c r="E3180" s="1568"/>
      <c r="F3180" s="1568"/>
      <c r="G3180" s="1568"/>
      <c r="H3180" s="1568"/>
    </row>
    <row r="3181" spans="1:8" ht="31.5">
      <c r="A3181" s="1"/>
      <c r="B3181" s="68" t="s">
        <v>3156</v>
      </c>
      <c r="C3181" s="68" t="s">
        <v>3157</v>
      </c>
      <c r="D3181" s="68" t="s">
        <v>3158</v>
      </c>
      <c r="E3181" s="68" t="s">
        <v>3159</v>
      </c>
      <c r="F3181" s="68" t="s">
        <v>3160</v>
      </c>
      <c r="G3181" s="68" t="s">
        <v>3161</v>
      </c>
      <c r="H3181" s="68" t="s">
        <v>1586</v>
      </c>
    </row>
    <row r="3182" spans="1:8" ht="17.25">
      <c r="A3182" s="1"/>
      <c r="B3182" s="1564" t="s">
        <v>1587</v>
      </c>
      <c r="C3182" s="58" t="s">
        <v>558</v>
      </c>
      <c r="D3182" s="41">
        <v>5</v>
      </c>
      <c r="E3182" s="55" t="s">
        <v>1589</v>
      </c>
      <c r="F3182" s="107">
        <f>'update Rate'!O6</f>
        <v>1330</v>
      </c>
      <c r="G3182" s="107">
        <f>FLOOR(D3182*F3182,0.01)</f>
        <v>6650</v>
      </c>
      <c r="H3182" s="108"/>
    </row>
    <row r="3183" spans="1:8" ht="17.25">
      <c r="A3183" s="1"/>
      <c r="B3183" s="1566"/>
      <c r="C3183" s="78" t="s">
        <v>1530</v>
      </c>
      <c r="D3183" s="43">
        <v>5</v>
      </c>
      <c r="E3183" s="56" t="s">
        <v>1589</v>
      </c>
      <c r="F3183" s="63">
        <f>'update Rate'!O5</f>
        <v>1000</v>
      </c>
      <c r="G3183" s="63">
        <f>FLOOR(D3183*F3183,0.01)</f>
        <v>5000</v>
      </c>
      <c r="H3183" s="123">
        <f>SUM(G3182+G3183)</f>
        <v>11650</v>
      </c>
    </row>
    <row r="3184" spans="1:8" ht="15">
      <c r="A3184" s="1"/>
      <c r="B3184" s="1564" t="s">
        <v>2185</v>
      </c>
      <c r="C3184" s="1564" t="s">
        <v>1520</v>
      </c>
      <c r="D3184" s="1616">
        <v>48.5</v>
      </c>
      <c r="E3184" s="1564" t="s">
        <v>2920</v>
      </c>
      <c r="F3184" s="1616">
        <f>'update Rate'!$O$156</f>
        <v>69</v>
      </c>
      <c r="G3184" s="1618">
        <f>FLOOR(D3184*F3184,0.01)</f>
        <v>3346.5</v>
      </c>
      <c r="H3184" s="1618">
        <f>SUM(G3184:G3184)</f>
        <v>3346.5</v>
      </c>
    </row>
    <row r="3185" spans="1:8" ht="15">
      <c r="A3185" s="1"/>
      <c r="B3185" s="1566"/>
      <c r="C3185" s="1566"/>
      <c r="D3185" s="1617"/>
      <c r="E3185" s="1566"/>
      <c r="F3185" s="1617"/>
      <c r="G3185" s="1619">
        <f>FLOOR(D3185*F3185,0.01)</f>
        <v>0</v>
      </c>
      <c r="H3185" s="1619"/>
    </row>
    <row r="3186" spans="1:8" ht="16.5">
      <c r="A3186" s="1"/>
      <c r="B3186" s="1"/>
      <c r="C3186" s="1"/>
      <c r="D3186" s="1"/>
      <c r="E3186" s="1"/>
      <c r="F3186" s="40" t="s">
        <v>1590</v>
      </c>
      <c r="G3186" s="133"/>
      <c r="H3186" s="63">
        <f>SUM(H3184,H3183)</f>
        <v>14996.5</v>
      </c>
    </row>
    <row r="3187" spans="1:8" ht="16.5">
      <c r="A3187" s="1"/>
      <c r="B3187" s="1" t="s">
        <v>1592</v>
      </c>
      <c r="C3187" s="1"/>
      <c r="D3187" s="1"/>
      <c r="E3187" s="1"/>
      <c r="F3187" s="40" t="s">
        <v>1571</v>
      </c>
      <c r="G3187" s="133"/>
      <c r="H3187" s="99">
        <f>FLOOR(H3186*0.15,0.01)</f>
        <v>2249.4700000000003</v>
      </c>
    </row>
    <row r="3188" spans="1:8" ht="16.5">
      <c r="B3188" s="140">
        <f>+H3188</f>
        <v>17245.97</v>
      </c>
      <c r="C3188" s="27" t="s">
        <v>4340</v>
      </c>
      <c r="D3188" s="99">
        <f>INT(B3188/B3189*100)/100</f>
        <v>172.45</v>
      </c>
      <c r="E3188" s="1" t="s">
        <v>3198</v>
      </c>
      <c r="F3188" s="40" t="s">
        <v>1593</v>
      </c>
      <c r="G3188" s="133"/>
      <c r="H3188" s="99">
        <f>SUM(H3186:H3187)</f>
        <v>17245.97</v>
      </c>
    </row>
    <row r="3189" spans="1:8" ht="15">
      <c r="A3189" s="1"/>
      <c r="B3189" s="117">
        <v>100</v>
      </c>
      <c r="C3189" s="1"/>
      <c r="D3189" s="1"/>
      <c r="E3189" s="1"/>
      <c r="F3189" s="1"/>
      <c r="G3189" s="1"/>
      <c r="H3189" s="1"/>
    </row>
    <row r="3190" spans="1:8" ht="15">
      <c r="A3190" s="1"/>
      <c r="B3190" s="117"/>
      <c r="C3190" s="1"/>
      <c r="D3190" s="1"/>
      <c r="E3190" s="1"/>
      <c r="F3190" s="1"/>
      <c r="G3190" s="1"/>
      <c r="H3190" s="1"/>
    </row>
    <row r="3191" spans="1:8" ht="15">
      <c r="A3191" s="1"/>
      <c r="B3191" s="117"/>
      <c r="C3191" s="1"/>
      <c r="D3191" s="1"/>
      <c r="E3191" s="1"/>
      <c r="F3191" s="1"/>
      <c r="G3191" s="1"/>
      <c r="H3191" s="1"/>
    </row>
    <row r="3192" spans="1:8" ht="15">
      <c r="A3192" s="1"/>
      <c r="B3192" s="117"/>
      <c r="C3192" s="1"/>
      <c r="D3192" s="1"/>
      <c r="E3192" s="1"/>
      <c r="F3192" s="1"/>
      <c r="G3192" s="1"/>
      <c r="H3192" s="1"/>
    </row>
    <row r="3193" spans="1:8" ht="15">
      <c r="A3193" s="1"/>
      <c r="B3193" s="1"/>
      <c r="C3193" s="1"/>
      <c r="D3193" s="1"/>
      <c r="E3193" s="1"/>
      <c r="F3193" s="1"/>
      <c r="G3193" s="1"/>
      <c r="H3193" s="1"/>
    </row>
    <row r="3194" spans="1:8" ht="19.5">
      <c r="A3194" s="1"/>
      <c r="B3194" s="1567" t="s">
        <v>1522</v>
      </c>
      <c r="C3194" s="1567"/>
      <c r="D3194" s="1567"/>
      <c r="E3194" s="1567"/>
      <c r="F3194" s="1567"/>
      <c r="G3194" s="1567"/>
      <c r="H3194" s="1567"/>
    </row>
    <row r="3195" spans="1:8" ht="19.5">
      <c r="A3195" s="262">
        <f>+A3179+1</f>
        <v>190</v>
      </c>
      <c r="B3195" s="1609" t="s">
        <v>2229</v>
      </c>
      <c r="C3195" s="1584"/>
      <c r="D3195" s="1584"/>
      <c r="E3195" s="1584"/>
      <c r="F3195" s="1584"/>
      <c r="G3195" s="1584"/>
      <c r="H3195" s="1584"/>
    </row>
    <row r="3196" spans="1:8" ht="14.25">
      <c r="A3196" s="728" t="s">
        <v>4087</v>
      </c>
      <c r="B3196" s="1601" t="s">
        <v>1477</v>
      </c>
      <c r="C3196" s="1568"/>
      <c r="D3196" s="1568"/>
      <c r="E3196" s="1568"/>
      <c r="F3196" s="1568"/>
      <c r="G3196" s="1568"/>
      <c r="H3196" s="1568"/>
    </row>
    <row r="3197" spans="1:8" ht="31.5">
      <c r="A3197" s="1"/>
      <c r="B3197" s="68" t="s">
        <v>3156</v>
      </c>
      <c r="C3197" s="68" t="s">
        <v>3157</v>
      </c>
      <c r="D3197" s="68" t="s">
        <v>3158</v>
      </c>
      <c r="E3197" s="68" t="s">
        <v>3159</v>
      </c>
      <c r="F3197" s="68" t="s">
        <v>3160</v>
      </c>
      <c r="G3197" s="68" t="s">
        <v>3161</v>
      </c>
      <c r="H3197" s="68" t="s">
        <v>1586</v>
      </c>
    </row>
    <row r="3198" spans="1:8" ht="17.25">
      <c r="A3198" s="1"/>
      <c r="B3198" s="1562" t="s">
        <v>1587</v>
      </c>
      <c r="C3198" s="58" t="s">
        <v>558</v>
      </c>
      <c r="D3198" s="41">
        <v>8</v>
      </c>
      <c r="E3198" s="55" t="s">
        <v>1589</v>
      </c>
      <c r="F3198" s="107">
        <f>'update Rate'!O6</f>
        <v>1330</v>
      </c>
      <c r="G3198" s="107">
        <f>FLOOR(D3198*F3198,0.01)</f>
        <v>10640</v>
      </c>
      <c r="H3198" s="108"/>
    </row>
    <row r="3199" spans="1:8" ht="17.25">
      <c r="A3199" s="1"/>
      <c r="B3199" s="1563"/>
      <c r="C3199" s="78" t="s">
        <v>1530</v>
      </c>
      <c r="D3199" s="43">
        <v>5</v>
      </c>
      <c r="E3199" s="56" t="s">
        <v>1589</v>
      </c>
      <c r="F3199" s="63">
        <f>'update Rate'!O5</f>
        <v>1000</v>
      </c>
      <c r="G3199" s="63">
        <f>FLOOR(D3199*F3199,0.01)</f>
        <v>5000</v>
      </c>
      <c r="H3199" s="123">
        <f>SUM(G3198+G3199)</f>
        <v>15640</v>
      </c>
    </row>
    <row r="3200" spans="1:8" ht="17.25">
      <c r="A3200" s="1"/>
      <c r="B3200" s="1564" t="s">
        <v>2185</v>
      </c>
      <c r="C3200" s="55" t="s">
        <v>1516</v>
      </c>
      <c r="D3200" s="41">
        <v>8.1</v>
      </c>
      <c r="E3200" s="55" t="s">
        <v>2681</v>
      </c>
      <c r="F3200" s="107">
        <f>'update Rate'!$O$158</f>
        <v>389</v>
      </c>
      <c r="G3200" s="110">
        <f>FLOOR(D3200*F3200,0.01)</f>
        <v>3150.9</v>
      </c>
      <c r="H3200" s="108"/>
    </row>
    <row r="3201" spans="1:8" ht="17.25">
      <c r="A3201" s="1"/>
      <c r="B3201" s="1563"/>
      <c r="C3201" s="56" t="s">
        <v>753</v>
      </c>
      <c r="D3201" s="43">
        <v>9</v>
      </c>
      <c r="E3201" s="56" t="s">
        <v>2681</v>
      </c>
      <c r="F3201" s="63">
        <f>'update Rate'!O157</f>
        <v>542</v>
      </c>
      <c r="G3201" s="63">
        <f>FLOOR(D3201*F3201,0.01)</f>
        <v>4878</v>
      </c>
      <c r="H3201" s="123">
        <f>SUM(G3200:G3201)</f>
        <v>8028.9</v>
      </c>
    </row>
    <row r="3202" spans="1:8" ht="16.5">
      <c r="A3202" s="1"/>
      <c r="B3202" s="1"/>
      <c r="C3202" s="1"/>
      <c r="D3202" s="1"/>
      <c r="E3202" s="1"/>
      <c r="F3202" s="40" t="s">
        <v>1590</v>
      </c>
      <c r="G3202" s="133"/>
      <c r="H3202" s="63">
        <f>SUM(H3201,H3199)</f>
        <v>23668.9</v>
      </c>
    </row>
    <row r="3203" spans="1:8" ht="16.5">
      <c r="A3203" s="1"/>
      <c r="B3203" s="1" t="s">
        <v>1592</v>
      </c>
      <c r="C3203" s="1"/>
      <c r="D3203" s="1"/>
      <c r="E3203" s="1"/>
      <c r="F3203" s="40" t="s">
        <v>1571</v>
      </c>
      <c r="G3203" s="133"/>
      <c r="H3203" s="99">
        <f>FLOOR(H3202*0.15,0.01)</f>
        <v>3550.33</v>
      </c>
    </row>
    <row r="3204" spans="1:8" ht="16.5">
      <c r="B3204" s="140">
        <f>+H3204</f>
        <v>27219.230000000003</v>
      </c>
      <c r="C3204" s="27" t="s">
        <v>4340</v>
      </c>
      <c r="D3204" s="99">
        <f>INT(B3204/B3205*100)/100</f>
        <v>272.19</v>
      </c>
      <c r="E3204" s="1" t="s">
        <v>3198</v>
      </c>
      <c r="F3204" s="40" t="s">
        <v>1593</v>
      </c>
      <c r="G3204" s="133"/>
      <c r="H3204" s="99">
        <f>SUM(H3202:H3203)</f>
        <v>27219.230000000003</v>
      </c>
    </row>
    <row r="3205" spans="1:8" ht="15">
      <c r="A3205" s="1"/>
      <c r="B3205" s="117">
        <v>100</v>
      </c>
      <c r="C3205" s="1"/>
      <c r="D3205" s="1"/>
      <c r="E3205" s="1"/>
      <c r="F3205" s="1"/>
      <c r="G3205" s="1"/>
      <c r="H3205" s="1"/>
    </row>
    <row r="3206" spans="1:8" ht="15">
      <c r="A3206" s="1"/>
      <c r="B3206" s="117"/>
      <c r="C3206" s="1"/>
      <c r="D3206" s="1"/>
      <c r="E3206" s="1"/>
      <c r="F3206" s="1"/>
      <c r="G3206" s="1"/>
      <c r="H3206" s="1"/>
    </row>
    <row r="3207" spans="1:8" ht="19.5">
      <c r="A3207" s="262">
        <f>+A3195+1</f>
        <v>191</v>
      </c>
      <c r="B3207" s="1588" t="s">
        <v>1711</v>
      </c>
      <c r="C3207" s="1567"/>
      <c r="D3207" s="1567"/>
      <c r="E3207" s="1567"/>
      <c r="F3207" s="1567"/>
      <c r="G3207" s="1567"/>
      <c r="H3207" s="1567"/>
    </row>
    <row r="3208" spans="1:8" ht="19.5">
      <c r="A3208" s="728" t="s">
        <v>4087</v>
      </c>
      <c r="B3208" s="1609" t="s">
        <v>1187</v>
      </c>
      <c r="C3208" s="1584"/>
      <c r="D3208" s="1584"/>
      <c r="E3208" s="1584"/>
      <c r="F3208" s="1584"/>
      <c r="G3208" s="1584"/>
      <c r="H3208" s="1584"/>
    </row>
    <row r="3209" spans="1:8" ht="15">
      <c r="A3209" s="38"/>
      <c r="B3209" s="1568" t="s">
        <v>1477</v>
      </c>
      <c r="C3209" s="1568"/>
      <c r="D3209" s="1568"/>
      <c r="E3209" s="1568"/>
      <c r="F3209" s="1568"/>
      <c r="G3209" s="1568"/>
      <c r="H3209" s="1568"/>
    </row>
    <row r="3210" spans="1:8" ht="31.5">
      <c r="A3210" s="1"/>
      <c r="B3210" s="68" t="s">
        <v>3156</v>
      </c>
      <c r="C3210" s="68" t="s">
        <v>3157</v>
      </c>
      <c r="D3210" s="68" t="s">
        <v>3158</v>
      </c>
      <c r="E3210" s="68" t="s">
        <v>3159</v>
      </c>
      <c r="F3210" s="68" t="s">
        <v>3160</v>
      </c>
      <c r="G3210" s="68" t="s">
        <v>3161</v>
      </c>
      <c r="H3210" s="68" t="s">
        <v>1586</v>
      </c>
    </row>
    <row r="3211" spans="1:8" ht="17.25">
      <c r="A3211" s="1"/>
      <c r="B3211" s="1562" t="s">
        <v>1587</v>
      </c>
      <c r="C3211" s="58" t="s">
        <v>558</v>
      </c>
      <c r="D3211" s="41">
        <v>12</v>
      </c>
      <c r="E3211" s="55" t="s">
        <v>1589</v>
      </c>
      <c r="F3211" s="107">
        <f>'update Rate'!O6</f>
        <v>1330</v>
      </c>
      <c r="G3211" s="107">
        <f>FLOOR(D3211*F3211,0.01)</f>
        <v>15960</v>
      </c>
      <c r="H3211" s="108"/>
    </row>
    <row r="3212" spans="1:8" ht="17.25">
      <c r="A3212" s="1"/>
      <c r="B3212" s="1563"/>
      <c r="C3212" s="78" t="s">
        <v>1530</v>
      </c>
      <c r="D3212" s="43">
        <v>8</v>
      </c>
      <c r="E3212" s="56" t="s">
        <v>1589</v>
      </c>
      <c r="F3212" s="63">
        <f>'update Rate'!O5</f>
        <v>1000</v>
      </c>
      <c r="G3212" s="63">
        <f>FLOOR(D3212*F3212,0.01)</f>
        <v>8000</v>
      </c>
      <c r="H3212" s="123">
        <f>SUM(G3211+G3212)</f>
        <v>23960</v>
      </c>
    </row>
    <row r="3213" spans="1:8" ht="17.25">
      <c r="A3213" s="1"/>
      <c r="B3213" s="1564" t="s">
        <v>2185</v>
      </c>
      <c r="C3213" s="55" t="s">
        <v>1516</v>
      </c>
      <c r="D3213" s="41">
        <v>8.1</v>
      </c>
      <c r="E3213" s="55" t="s">
        <v>2681</v>
      </c>
      <c r="F3213" s="107">
        <f>'update Rate'!O158</f>
        <v>389</v>
      </c>
      <c r="G3213" s="110">
        <f>FLOOR(D3213*F3213,0.01)</f>
        <v>3150.9</v>
      </c>
      <c r="H3213" s="108"/>
    </row>
    <row r="3214" spans="1:8" ht="17.25">
      <c r="A3214" s="1"/>
      <c r="B3214" s="1563"/>
      <c r="C3214" s="56" t="s">
        <v>753</v>
      </c>
      <c r="D3214" s="43">
        <v>16</v>
      </c>
      <c r="E3214" s="56" t="s">
        <v>2681</v>
      </c>
      <c r="F3214" s="63">
        <f>'update Rate'!O157</f>
        <v>542</v>
      </c>
      <c r="G3214" s="63">
        <f>FLOOR(D3214*F3214,0.01)</f>
        <v>8672</v>
      </c>
      <c r="H3214" s="123">
        <f>SUM(G3213:G3214)</f>
        <v>11822.9</v>
      </c>
    </row>
    <row r="3215" spans="1:8" ht="16.5">
      <c r="A3215" s="1"/>
      <c r="B3215" s="1"/>
      <c r="C3215" s="1"/>
      <c r="D3215" s="1"/>
      <c r="E3215" s="1"/>
      <c r="F3215" s="40" t="s">
        <v>1590</v>
      </c>
      <c r="G3215" s="133"/>
      <c r="H3215" s="63">
        <f>SUM(H3214,H3212)</f>
        <v>35782.9</v>
      </c>
    </row>
    <row r="3216" spans="1:8" ht="16.5">
      <c r="A3216" s="1"/>
      <c r="B3216" s="1" t="s">
        <v>1592</v>
      </c>
      <c r="C3216" s="1"/>
      <c r="D3216" s="1"/>
      <c r="E3216" s="1"/>
      <c r="F3216" s="40" t="s">
        <v>1571</v>
      </c>
      <c r="G3216" s="133"/>
      <c r="H3216" s="99">
        <f>FLOOR(H3215*0.15,0.01)</f>
        <v>5367.43</v>
      </c>
    </row>
    <row r="3217" spans="1:8" ht="16.5">
      <c r="B3217" s="140">
        <f>+H3217</f>
        <v>41150.33</v>
      </c>
      <c r="C3217" s="27" t="s">
        <v>4340</v>
      </c>
      <c r="D3217" s="99">
        <f>INT(B3217/B3218*100)/100</f>
        <v>411.5</v>
      </c>
      <c r="E3217" s="1" t="s">
        <v>3198</v>
      </c>
      <c r="F3217" s="40" t="s">
        <v>1593</v>
      </c>
      <c r="G3217" s="133"/>
      <c r="H3217" s="99">
        <f>SUM(H3215:H3216)</f>
        <v>41150.33</v>
      </c>
    </row>
    <row r="3218" spans="1:8" ht="15">
      <c r="A3218" s="1"/>
      <c r="B3218" s="117">
        <v>100</v>
      </c>
      <c r="C3218" s="1"/>
      <c r="D3218" s="1"/>
      <c r="E3218" s="1"/>
      <c r="F3218" s="1"/>
      <c r="G3218" s="1"/>
      <c r="H3218" s="1"/>
    </row>
    <row r="3219" spans="1:8" ht="15">
      <c r="A3219" s="1"/>
      <c r="B3219" s="117"/>
      <c r="C3219" s="1"/>
      <c r="D3219" s="1"/>
      <c r="E3219" s="1"/>
      <c r="F3219" s="1"/>
      <c r="G3219" s="1"/>
      <c r="H3219" s="1"/>
    </row>
    <row r="3220" spans="1:8" ht="15">
      <c r="A3220" s="1"/>
      <c r="B3220" s="117"/>
      <c r="C3220" s="1"/>
      <c r="D3220" s="1"/>
      <c r="E3220" s="1"/>
      <c r="F3220" s="1"/>
      <c r="G3220" s="1"/>
      <c r="H3220" s="1"/>
    </row>
    <row r="3221" spans="1:8" ht="19.5">
      <c r="A3221" s="262">
        <f>+A3207+1</f>
        <v>192</v>
      </c>
      <c r="B3221" s="1588" t="s">
        <v>1712</v>
      </c>
      <c r="C3221" s="1567"/>
      <c r="D3221" s="1567"/>
      <c r="E3221" s="1567"/>
      <c r="F3221" s="1567"/>
      <c r="G3221" s="1567"/>
      <c r="H3221" s="1567"/>
    </row>
    <row r="3222" spans="1:8" ht="19.5">
      <c r="A3222" s="728" t="s">
        <v>4087</v>
      </c>
      <c r="B3222" s="1609" t="s">
        <v>1188</v>
      </c>
      <c r="C3222" s="1584"/>
      <c r="D3222" s="1584"/>
      <c r="E3222" s="1584"/>
      <c r="F3222" s="1584"/>
      <c r="G3222" s="1584"/>
      <c r="H3222" s="1584"/>
    </row>
    <row r="3223" spans="1:8" ht="15">
      <c r="A3223" s="38"/>
      <c r="B3223" s="1568" t="s">
        <v>1477</v>
      </c>
      <c r="C3223" s="1568"/>
      <c r="D3223" s="1568"/>
      <c r="E3223" s="1568"/>
      <c r="F3223" s="1568"/>
      <c r="G3223" s="1568"/>
      <c r="H3223" s="1568"/>
    </row>
    <row r="3224" spans="1:8" ht="31.5">
      <c r="A3224" s="1"/>
      <c r="B3224" s="68" t="s">
        <v>3156</v>
      </c>
      <c r="C3224" s="68" t="s">
        <v>3157</v>
      </c>
      <c r="D3224" s="68" t="s">
        <v>3158</v>
      </c>
      <c r="E3224" s="68" t="s">
        <v>3159</v>
      </c>
      <c r="F3224" s="68" t="s">
        <v>3160</v>
      </c>
      <c r="G3224" s="68" t="s">
        <v>3161</v>
      </c>
      <c r="H3224" s="68" t="s">
        <v>1586</v>
      </c>
    </row>
    <row r="3225" spans="1:8" ht="17.25">
      <c r="A3225" s="1"/>
      <c r="B3225" s="58" t="s">
        <v>1587</v>
      </c>
      <c r="C3225" s="58" t="s">
        <v>558</v>
      </c>
      <c r="D3225" s="41">
        <v>8</v>
      </c>
      <c r="E3225" s="55" t="s">
        <v>1589</v>
      </c>
      <c r="F3225" s="107">
        <f>'update Rate'!O6</f>
        <v>1330</v>
      </c>
      <c r="G3225" s="107">
        <f>FLOOR(D3225*F3225,0.01)</f>
        <v>10640</v>
      </c>
      <c r="H3225" s="108"/>
    </row>
    <row r="3226" spans="1:8" ht="17.25">
      <c r="A3226" s="1"/>
      <c r="B3226" s="187"/>
      <c r="C3226" s="78" t="s">
        <v>1530</v>
      </c>
      <c r="D3226" s="43">
        <v>5</v>
      </c>
      <c r="E3226" s="56" t="s">
        <v>1589</v>
      </c>
      <c r="F3226" s="63">
        <f>'update Rate'!O5</f>
        <v>1000</v>
      </c>
      <c r="G3226" s="63">
        <f>FLOOR(D3226*F3226,0.01)</f>
        <v>5000</v>
      </c>
      <c r="H3226" s="123">
        <f>SUM(G3225+G3226)</f>
        <v>15640</v>
      </c>
    </row>
    <row r="3227" spans="1:8" ht="17.25">
      <c r="A3227" s="1"/>
      <c r="B3227" s="76" t="s">
        <v>2185</v>
      </c>
      <c r="C3227" s="55" t="s">
        <v>1516</v>
      </c>
      <c r="D3227" s="48">
        <v>8.1</v>
      </c>
      <c r="E3227" s="55" t="s">
        <v>2681</v>
      </c>
      <c r="F3227" s="107">
        <f>'update Rate'!O153</f>
        <v>288</v>
      </c>
      <c r="G3227" s="110">
        <f>FLOOR(D3227*F3227,0.01)</f>
        <v>2332.8000000000002</v>
      </c>
      <c r="H3227" s="108"/>
    </row>
    <row r="3228" spans="1:8" ht="17.25">
      <c r="A3228" s="1"/>
      <c r="B3228" s="187"/>
      <c r="C3228" s="56" t="s">
        <v>753</v>
      </c>
      <c r="D3228" s="51">
        <v>9</v>
      </c>
      <c r="E3228" s="56" t="s">
        <v>2681</v>
      </c>
      <c r="F3228" s="63">
        <f>'update Rate'!O160</f>
        <v>544</v>
      </c>
      <c r="G3228" s="63">
        <f>FLOOR(D3228*F3228,0.01)</f>
        <v>4896</v>
      </c>
      <c r="H3228" s="123">
        <f>SUM(G3227:G3228)</f>
        <v>7228.8</v>
      </c>
    </row>
    <row r="3229" spans="1:8" ht="16.5">
      <c r="A3229" s="1"/>
      <c r="B3229" s="1"/>
      <c r="C3229" s="1"/>
      <c r="D3229" s="1"/>
      <c r="E3229" s="1"/>
      <c r="F3229" s="40" t="s">
        <v>1590</v>
      </c>
      <c r="G3229" s="133"/>
      <c r="H3229" s="63">
        <f>SUM(H3228,H3226)</f>
        <v>22868.799999999999</v>
      </c>
    </row>
    <row r="3230" spans="1:8" ht="16.5">
      <c r="A3230" s="1"/>
      <c r="B3230" s="1" t="s">
        <v>1592</v>
      </c>
      <c r="C3230" s="1"/>
      <c r="D3230" s="1"/>
      <c r="E3230" s="1"/>
      <c r="F3230" s="40" t="s">
        <v>1571</v>
      </c>
      <c r="G3230" s="133"/>
      <c r="H3230" s="99">
        <f>FLOOR(H3229*0.15,0.01)</f>
        <v>3430.32</v>
      </c>
    </row>
    <row r="3231" spans="1:8" ht="16.5">
      <c r="B3231" s="140">
        <f>+H3231</f>
        <v>26299.119999999999</v>
      </c>
      <c r="C3231" s="27" t="s">
        <v>4340</v>
      </c>
      <c r="D3231" s="99">
        <f>INT(B3231/B3232*100)/100</f>
        <v>262.99</v>
      </c>
      <c r="E3231" s="1" t="s">
        <v>3198</v>
      </c>
      <c r="F3231" s="40" t="s">
        <v>1593</v>
      </c>
      <c r="G3231" s="133"/>
      <c r="H3231" s="99">
        <f>SUM(H3229:H3230)</f>
        <v>26299.119999999999</v>
      </c>
    </row>
    <row r="3232" spans="1:8" ht="15">
      <c r="A3232" s="1"/>
      <c r="B3232" s="117">
        <v>100</v>
      </c>
      <c r="C3232" s="1"/>
      <c r="D3232" s="1"/>
      <c r="E3232" s="1"/>
      <c r="F3232" s="1"/>
      <c r="G3232" s="1"/>
      <c r="H3232" s="1"/>
    </row>
    <row r="3233" spans="1:8" ht="15">
      <c r="A3233" s="1"/>
      <c r="B3233" s="117"/>
      <c r="C3233" s="1"/>
      <c r="D3233" s="1"/>
      <c r="E3233" s="1"/>
      <c r="F3233" s="1"/>
      <c r="G3233" s="1"/>
      <c r="H3233" s="1"/>
    </row>
    <row r="3234" spans="1:8" ht="15">
      <c r="A3234" s="1"/>
      <c r="B3234" s="117"/>
      <c r="C3234" s="1"/>
      <c r="D3234" s="1"/>
      <c r="E3234" s="1"/>
      <c r="F3234" s="1"/>
      <c r="G3234" s="1"/>
      <c r="H3234" s="1"/>
    </row>
    <row r="3235" spans="1:8" ht="15">
      <c r="A3235" s="1"/>
      <c r="B3235" s="1"/>
      <c r="C3235" s="1"/>
      <c r="D3235" s="1"/>
      <c r="E3235" s="1"/>
      <c r="F3235" s="1"/>
      <c r="G3235" s="1"/>
      <c r="H3235" s="1"/>
    </row>
    <row r="3236" spans="1:8" ht="19.5">
      <c r="A3236" s="1"/>
      <c r="B3236" s="1567" t="s">
        <v>2456</v>
      </c>
      <c r="C3236" s="1567"/>
      <c r="D3236" s="1567"/>
      <c r="E3236" s="1567"/>
      <c r="F3236" s="1567"/>
      <c r="G3236" s="1567"/>
      <c r="H3236" s="1567"/>
    </row>
    <row r="3237" spans="1:8" ht="19.5">
      <c r="A3237" s="262">
        <f>+A3221+1</f>
        <v>193</v>
      </c>
      <c r="B3237" s="1609" t="s">
        <v>1188</v>
      </c>
      <c r="C3237" s="1584"/>
      <c r="D3237" s="1584"/>
      <c r="E3237" s="1584"/>
      <c r="F3237" s="1584"/>
      <c r="G3237" s="1584"/>
      <c r="H3237" s="1584"/>
    </row>
    <row r="3238" spans="1:8" ht="14.25">
      <c r="A3238" s="728" t="s">
        <v>4087</v>
      </c>
      <c r="B3238" s="1601" t="s">
        <v>1477</v>
      </c>
      <c r="C3238" s="1568"/>
      <c r="D3238" s="1568"/>
      <c r="E3238" s="1568"/>
      <c r="F3238" s="1568"/>
      <c r="G3238" s="1568"/>
      <c r="H3238" s="1568"/>
    </row>
    <row r="3239" spans="1:8" ht="31.5">
      <c r="A3239" s="1"/>
      <c r="B3239" s="68" t="s">
        <v>3156</v>
      </c>
      <c r="C3239" s="68" t="s">
        <v>3157</v>
      </c>
      <c r="D3239" s="68" t="s">
        <v>3158</v>
      </c>
      <c r="E3239" s="68" t="s">
        <v>3159</v>
      </c>
      <c r="F3239" s="68" t="s">
        <v>3160</v>
      </c>
      <c r="G3239" s="68" t="s">
        <v>3161</v>
      </c>
      <c r="H3239" s="68" t="s">
        <v>1586</v>
      </c>
    </row>
    <row r="3240" spans="1:8" ht="17.25">
      <c r="A3240" s="1"/>
      <c r="B3240" s="1562" t="s">
        <v>1587</v>
      </c>
      <c r="C3240" s="58" t="s">
        <v>558</v>
      </c>
      <c r="D3240" s="41">
        <v>12</v>
      </c>
      <c r="E3240" s="55" t="s">
        <v>1589</v>
      </c>
      <c r="F3240" s="107">
        <f>'update Rate'!O6</f>
        <v>1330</v>
      </c>
      <c r="G3240" s="107">
        <f>FLOOR(D3240*F3240,0.01)</f>
        <v>15960</v>
      </c>
      <c r="H3240" s="108"/>
    </row>
    <row r="3241" spans="1:8" ht="17.25">
      <c r="A3241" s="1"/>
      <c r="B3241" s="1563"/>
      <c r="C3241" s="78" t="s">
        <v>1530</v>
      </c>
      <c r="D3241" s="43">
        <v>8</v>
      </c>
      <c r="E3241" s="56" t="s">
        <v>1589</v>
      </c>
      <c r="F3241" s="63">
        <f>'update Rate'!O5</f>
        <v>1000</v>
      </c>
      <c r="G3241" s="63">
        <f>FLOOR(D3241*F3241,0.01)</f>
        <v>8000</v>
      </c>
      <c r="H3241" s="123">
        <f>SUM(G3240+G3241)</f>
        <v>23960</v>
      </c>
    </row>
    <row r="3242" spans="1:8" ht="17.25">
      <c r="A3242" s="1"/>
      <c r="B3242" s="1564" t="s">
        <v>2185</v>
      </c>
      <c r="C3242" s="55" t="s">
        <v>1516</v>
      </c>
      <c r="D3242" s="41">
        <v>8.1</v>
      </c>
      <c r="E3242" s="55" t="s">
        <v>2681</v>
      </c>
      <c r="F3242" s="107">
        <f>'update Rate'!O153</f>
        <v>288</v>
      </c>
      <c r="G3242" s="110">
        <f>FLOOR(D3242*F3242,0.01)</f>
        <v>2332.8000000000002</v>
      </c>
      <c r="H3242" s="108"/>
    </row>
    <row r="3243" spans="1:8" ht="17.25">
      <c r="A3243" s="1"/>
      <c r="B3243" s="1563"/>
      <c r="C3243" s="56" t="s">
        <v>753</v>
      </c>
      <c r="D3243" s="43">
        <v>16</v>
      </c>
      <c r="E3243" s="56" t="s">
        <v>2681</v>
      </c>
      <c r="F3243" s="63">
        <f>'update Rate'!O160</f>
        <v>544</v>
      </c>
      <c r="G3243" s="63">
        <f>FLOOR(D3243*F3243,0.01)</f>
        <v>8704</v>
      </c>
      <c r="H3243" s="123">
        <f>SUM(G3242:G3243)</f>
        <v>11036.8</v>
      </c>
    </row>
    <row r="3244" spans="1:8" ht="16.5">
      <c r="A3244" s="1"/>
      <c r="B3244" s="1"/>
      <c r="C3244" s="1"/>
      <c r="D3244" s="1"/>
      <c r="E3244" s="1"/>
      <c r="F3244" s="40" t="s">
        <v>1590</v>
      </c>
      <c r="G3244" s="133"/>
      <c r="H3244" s="63">
        <f>SUM(H3243,H3241)</f>
        <v>34996.800000000003</v>
      </c>
    </row>
    <row r="3245" spans="1:8" ht="16.5">
      <c r="A3245" s="1"/>
      <c r="B3245" s="1" t="s">
        <v>1592</v>
      </c>
      <c r="C3245" s="1"/>
      <c r="D3245" s="1"/>
      <c r="E3245" s="1"/>
      <c r="F3245" s="40" t="s">
        <v>1571</v>
      </c>
      <c r="G3245" s="133"/>
      <c r="H3245" s="99">
        <f>FLOOR(H3244*0.15,0.01)</f>
        <v>5249.52</v>
      </c>
    </row>
    <row r="3246" spans="1:8" ht="16.5">
      <c r="B3246" s="140">
        <f>+H3246</f>
        <v>40246.320000000007</v>
      </c>
      <c r="C3246" s="27" t="s">
        <v>4340</v>
      </c>
      <c r="D3246" s="99">
        <f>INT(B3246/B3247*100)/100</f>
        <v>402.46</v>
      </c>
      <c r="E3246" s="1" t="s">
        <v>3198</v>
      </c>
      <c r="F3246" s="40" t="s">
        <v>1593</v>
      </c>
      <c r="G3246" s="133"/>
      <c r="H3246" s="99">
        <f>SUM(H3244:H3245)</f>
        <v>40246.320000000007</v>
      </c>
    </row>
    <row r="3247" spans="1:8" ht="15">
      <c r="A3247" s="1"/>
      <c r="B3247" s="117">
        <v>100</v>
      </c>
      <c r="C3247" s="1"/>
      <c r="D3247" s="1"/>
      <c r="E3247" s="1"/>
      <c r="F3247" s="1"/>
      <c r="G3247" s="1"/>
      <c r="H3247" s="1"/>
    </row>
    <row r="3248" spans="1:8" ht="15">
      <c r="A3248" s="31"/>
      <c r="B3248" s="1"/>
      <c r="C3248" s="1"/>
      <c r="D3248" s="1"/>
      <c r="E3248" s="1"/>
      <c r="F3248" s="1"/>
      <c r="G3248" s="1"/>
      <c r="H3248" s="1"/>
    </row>
    <row r="3249" spans="1:8" ht="19.5">
      <c r="A3249" s="262">
        <f>+A3237+1</f>
        <v>194</v>
      </c>
      <c r="B3249" s="1588" t="s">
        <v>2529</v>
      </c>
      <c r="C3249" s="1567"/>
      <c r="D3249" s="1567"/>
      <c r="E3249" s="1567"/>
      <c r="F3249" s="1567"/>
      <c r="G3249" s="1567"/>
      <c r="H3249" s="1567"/>
    </row>
    <row r="3250" spans="1:8" ht="14.25">
      <c r="A3250" s="728"/>
      <c r="B3250" s="1560" t="s">
        <v>1475</v>
      </c>
      <c r="C3250" s="1561"/>
      <c r="D3250" s="1561"/>
      <c r="E3250" s="1561"/>
      <c r="F3250" s="1561"/>
      <c r="G3250" s="1561"/>
      <c r="H3250" s="1561"/>
    </row>
    <row r="3251" spans="1:8" ht="31.5">
      <c r="A3251" s="1"/>
      <c r="B3251" s="68" t="s">
        <v>3156</v>
      </c>
      <c r="C3251" s="68" t="s">
        <v>3157</v>
      </c>
      <c r="D3251" s="68" t="s">
        <v>3158</v>
      </c>
      <c r="E3251" s="68" t="s">
        <v>3159</v>
      </c>
      <c r="F3251" s="68" t="s">
        <v>3160</v>
      </c>
      <c r="G3251" s="68" t="s">
        <v>3161</v>
      </c>
      <c r="H3251" s="68" t="s">
        <v>1586</v>
      </c>
    </row>
    <row r="3252" spans="1:8" ht="15">
      <c r="A3252" s="1"/>
      <c r="B3252" s="1562" t="s">
        <v>2531</v>
      </c>
      <c r="C3252" s="1562" t="s">
        <v>2530</v>
      </c>
      <c r="D3252" s="173"/>
      <c r="E3252" s="1562" t="s">
        <v>2193</v>
      </c>
      <c r="F3252" s="107"/>
      <c r="G3252" s="188"/>
      <c r="H3252" s="8"/>
    </row>
    <row r="3253" spans="1:8" ht="15">
      <c r="A3253" s="1"/>
      <c r="B3253" s="1604"/>
      <c r="C3253" s="1604"/>
      <c r="D3253" s="251">
        <v>1</v>
      </c>
      <c r="E3253" s="1604"/>
      <c r="F3253" s="123">
        <f>'update Rate'!$O$159</f>
        <v>659</v>
      </c>
      <c r="G3253" s="122">
        <f>FLOOR(D3253*F3253,0.01)</f>
        <v>659</v>
      </c>
      <c r="H3253" s="123">
        <f>SUM(G3253+G3254+G3255)</f>
        <v>659</v>
      </c>
    </row>
    <row r="3254" spans="1:8" ht="16.5">
      <c r="A3254" s="1"/>
      <c r="B3254" s="1"/>
      <c r="C3254" s="1"/>
      <c r="D3254" s="1"/>
      <c r="E3254" s="1"/>
      <c r="F3254" s="40" t="s">
        <v>1590</v>
      </c>
      <c r="G3254" s="102"/>
      <c r="H3254" s="63">
        <f>SUM(H3252:H3253)</f>
        <v>659</v>
      </c>
    </row>
    <row r="3255" spans="1:8" ht="16.5">
      <c r="A3255" s="1"/>
      <c r="B3255" s="1" t="s">
        <v>1592</v>
      </c>
      <c r="C3255" s="1"/>
      <c r="D3255" s="1"/>
      <c r="E3255" s="1"/>
      <c r="F3255" s="40" t="s">
        <v>1570</v>
      </c>
      <c r="G3255" s="102"/>
      <c r="H3255" s="99">
        <f>FLOOR(H3254*0.15,0.01)</f>
        <v>98.850000000000009</v>
      </c>
    </row>
    <row r="3256" spans="1:8" ht="16.5">
      <c r="A3256" s="27"/>
      <c r="B3256" s="140">
        <f>+H3256</f>
        <v>757.85</v>
      </c>
      <c r="C3256" s="27" t="s">
        <v>4340</v>
      </c>
      <c r="D3256" s="99">
        <f>FLOOR(B3256/B3257,0.01)</f>
        <v>757.85</v>
      </c>
      <c r="E3256" s="1" t="s">
        <v>3198</v>
      </c>
      <c r="F3256" s="40" t="s">
        <v>1593</v>
      </c>
      <c r="G3256" s="102"/>
      <c r="H3256" s="99">
        <f>SUM(H3254:H3255)</f>
        <v>757.85</v>
      </c>
    </row>
    <row r="3257" spans="1:8" ht="16.5">
      <c r="A3257" s="1"/>
      <c r="B3257" s="88">
        <v>1</v>
      </c>
      <c r="C3257" s="1"/>
      <c r="D3257" s="1"/>
      <c r="E3257" s="1"/>
      <c r="F3257" s="1"/>
      <c r="G3257" s="1"/>
      <c r="H3257" s="1"/>
    </row>
    <row r="3258" spans="1:8" ht="16.5">
      <c r="A3258" s="1"/>
      <c r="B3258" s="88"/>
      <c r="C3258" s="1"/>
      <c r="D3258" s="1"/>
      <c r="E3258" s="1"/>
      <c r="F3258" s="1"/>
      <c r="G3258" s="1"/>
      <c r="H3258" s="1"/>
    </row>
    <row r="3259" spans="1:8" ht="16.5">
      <c r="A3259" s="1"/>
      <c r="B3259" s="88"/>
      <c r="C3259" s="1"/>
      <c r="D3259" s="1"/>
      <c r="E3259" s="1"/>
      <c r="F3259" s="1"/>
      <c r="G3259" s="1"/>
      <c r="H3259" s="1"/>
    </row>
    <row r="3260" spans="1:8" ht="16.5">
      <c r="A3260" s="1"/>
      <c r="B3260" s="88"/>
      <c r="C3260" s="1"/>
      <c r="D3260" s="1"/>
      <c r="E3260" s="1"/>
      <c r="F3260" s="1"/>
      <c r="G3260" s="1"/>
      <c r="H3260" s="1"/>
    </row>
    <row r="3261" spans="1:8" ht="19.5">
      <c r="A3261" s="262">
        <f>+A3249+1</f>
        <v>195</v>
      </c>
      <c r="B3261" s="1588" t="s">
        <v>3818</v>
      </c>
      <c r="C3261" s="1567"/>
      <c r="D3261" s="1567"/>
      <c r="E3261" s="1567"/>
      <c r="F3261" s="1567"/>
      <c r="G3261" s="1567"/>
      <c r="H3261" s="1567"/>
    </row>
    <row r="3262" spans="1:8" ht="14.25">
      <c r="A3262" s="728"/>
      <c r="B3262" s="1568" t="s">
        <v>1476</v>
      </c>
      <c r="C3262" s="1568"/>
      <c r="D3262" s="1568"/>
      <c r="E3262" s="1568"/>
      <c r="F3262" s="1568"/>
      <c r="G3262" s="1568"/>
      <c r="H3262" s="1568"/>
    </row>
    <row r="3263" spans="1:8" ht="31.5">
      <c r="A3263" s="1"/>
      <c r="B3263" s="68" t="s">
        <v>3156</v>
      </c>
      <c r="C3263" s="68" t="s">
        <v>3157</v>
      </c>
      <c r="D3263" s="68" t="s">
        <v>3158</v>
      </c>
      <c r="E3263" s="68" t="s">
        <v>3159</v>
      </c>
      <c r="F3263" s="68" t="s">
        <v>3160</v>
      </c>
      <c r="G3263" s="68" t="s">
        <v>3161</v>
      </c>
      <c r="H3263" s="68" t="s">
        <v>1586</v>
      </c>
    </row>
    <row r="3264" spans="1:8" ht="17.25">
      <c r="A3264" s="27"/>
      <c r="B3264" s="1562" t="s">
        <v>562</v>
      </c>
      <c r="C3264" s="80" t="s">
        <v>736</v>
      </c>
      <c r="D3264" s="42">
        <v>5</v>
      </c>
      <c r="E3264" s="53" t="s">
        <v>1589</v>
      </c>
      <c r="F3264" s="116">
        <f>'update Rate'!$O$6</f>
        <v>1330</v>
      </c>
      <c r="G3264" s="107">
        <f>FLOOR(D3264*F3264,0.01)</f>
        <v>6650</v>
      </c>
      <c r="H3264" s="108"/>
    </row>
    <row r="3265" spans="1:8" ht="17.25">
      <c r="A3265" s="1"/>
      <c r="B3265" s="1589"/>
      <c r="C3265" s="78" t="s">
        <v>563</v>
      </c>
      <c r="D3265" s="43">
        <v>2</v>
      </c>
      <c r="E3265" s="56" t="s">
        <v>1589</v>
      </c>
      <c r="F3265" s="122">
        <f>'update Rate'!F5</f>
        <v>415</v>
      </c>
      <c r="G3265" s="122">
        <f>FLOOR(D3265*F3265,0.01)</f>
        <v>830</v>
      </c>
      <c r="H3265" s="123">
        <f>SUM(G3264+G3265)</f>
        <v>7480</v>
      </c>
    </row>
    <row r="3266" spans="1:8" ht="15">
      <c r="A3266" s="1"/>
      <c r="B3266" s="1562" t="s">
        <v>2185</v>
      </c>
      <c r="C3266" s="1562" t="s">
        <v>3819</v>
      </c>
      <c r="D3266" s="173"/>
      <c r="E3266" s="1562" t="s">
        <v>2681</v>
      </c>
      <c r="F3266" s="107"/>
      <c r="G3266" s="188"/>
      <c r="H3266" s="8"/>
    </row>
    <row r="3267" spans="1:8" ht="15">
      <c r="A3267" s="1"/>
      <c r="B3267" s="1589"/>
      <c r="C3267" s="1589"/>
      <c r="D3267" s="251">
        <v>9</v>
      </c>
      <c r="E3267" s="1589"/>
      <c r="F3267" s="123">
        <f>'update Rate'!$O$161</f>
        <v>652</v>
      </c>
      <c r="G3267" s="122">
        <f>FLOOR(D3267*F3267,0.01)</f>
        <v>5868</v>
      </c>
      <c r="H3267" s="123">
        <f>SUM(G3267+G3268+G3269)</f>
        <v>5868</v>
      </c>
    </row>
    <row r="3268" spans="1:8" ht="16.5">
      <c r="A3268" s="1"/>
      <c r="B3268" s="1"/>
      <c r="C3268" s="1"/>
      <c r="D3268" s="1"/>
      <c r="E3268" s="1"/>
      <c r="F3268" s="40" t="s">
        <v>1590</v>
      </c>
      <c r="G3268" s="102"/>
      <c r="H3268" s="63">
        <f>SUM(H3264:H3267)</f>
        <v>13348</v>
      </c>
    </row>
    <row r="3269" spans="1:8" ht="16.5">
      <c r="A3269" s="1"/>
      <c r="B3269" s="1" t="s">
        <v>1592</v>
      </c>
      <c r="C3269" s="1"/>
      <c r="D3269" s="1"/>
      <c r="E3269" s="1"/>
      <c r="F3269" s="40" t="s">
        <v>1570</v>
      </c>
      <c r="G3269" s="102"/>
      <c r="H3269" s="99">
        <f>FLOOR(H3268*0.15,0.01)</f>
        <v>2002.2</v>
      </c>
    </row>
    <row r="3270" spans="1:8" ht="16.5">
      <c r="A3270" s="27"/>
      <c r="B3270" s="140">
        <f>+H3270</f>
        <v>15350.2</v>
      </c>
      <c r="C3270" s="27" t="s">
        <v>4340</v>
      </c>
      <c r="D3270" s="99">
        <f>FLOOR(B3270/B3271,0.01)</f>
        <v>153.5</v>
      </c>
      <c r="E3270" s="1" t="s">
        <v>3198</v>
      </c>
      <c r="F3270" s="40" t="s">
        <v>1593</v>
      </c>
      <c r="G3270" s="102"/>
      <c r="H3270" s="99">
        <f>SUM(H3268:H3269)</f>
        <v>15350.2</v>
      </c>
    </row>
    <row r="3271" spans="1:8" ht="16.5">
      <c r="A3271" s="1"/>
      <c r="B3271" s="88">
        <v>100</v>
      </c>
      <c r="C3271" s="1"/>
      <c r="D3271" s="1"/>
      <c r="E3271" s="1"/>
      <c r="F3271" s="1"/>
      <c r="G3271" s="1"/>
      <c r="H3271" s="1"/>
    </row>
    <row r="3272" spans="1:8" ht="16.5">
      <c r="A3272" s="1"/>
      <c r="B3272" s="88"/>
      <c r="C3272" s="1"/>
      <c r="D3272" s="1"/>
      <c r="E3272" s="1"/>
      <c r="F3272" s="1"/>
      <c r="G3272" s="1"/>
      <c r="H3272" s="1"/>
    </row>
    <row r="3273" spans="1:8" ht="16.5">
      <c r="A3273" s="1"/>
      <c r="B3273" s="88"/>
      <c r="C3273" s="1"/>
      <c r="D3273" s="1"/>
      <c r="E3273" s="1"/>
      <c r="F3273" s="1"/>
      <c r="G3273" s="1"/>
      <c r="H3273" s="1"/>
    </row>
    <row r="3274" spans="1:8" ht="16.5">
      <c r="A3274" s="1"/>
      <c r="B3274" s="88"/>
      <c r="C3274" s="1"/>
      <c r="D3274" s="1"/>
      <c r="E3274" s="1"/>
      <c r="F3274" s="1"/>
      <c r="G3274" s="1"/>
      <c r="H3274" s="1"/>
    </row>
    <row r="3275" spans="1:8" ht="16.5">
      <c r="A3275" s="1"/>
      <c r="B3275" s="88"/>
      <c r="C3275" s="1"/>
      <c r="D3275" s="1"/>
      <c r="E3275" s="1"/>
      <c r="F3275" s="1"/>
      <c r="G3275" s="1"/>
      <c r="H3275" s="1"/>
    </row>
    <row r="3276" spans="1:8" ht="19.5">
      <c r="A3276" s="262">
        <f>+A3261+1</f>
        <v>196</v>
      </c>
      <c r="B3276" s="1588" t="s">
        <v>3820</v>
      </c>
      <c r="C3276" s="1567"/>
      <c r="D3276" s="1567"/>
      <c r="E3276" s="1567"/>
      <c r="F3276" s="1567"/>
      <c r="G3276" s="1567"/>
      <c r="H3276" s="1567"/>
    </row>
    <row r="3277" spans="1:8" ht="15">
      <c r="A3277" s="15" t="s">
        <v>114</v>
      </c>
      <c r="B3277" s="1568" t="s">
        <v>1476</v>
      </c>
      <c r="C3277" s="1568"/>
      <c r="D3277" s="1568"/>
      <c r="E3277" s="1568"/>
      <c r="F3277" s="1568"/>
      <c r="G3277" s="1568"/>
      <c r="H3277" s="1568"/>
    </row>
    <row r="3278" spans="1:8" ht="31.5">
      <c r="A3278" s="1"/>
      <c r="B3278" s="68" t="s">
        <v>3156</v>
      </c>
      <c r="C3278" s="68" t="s">
        <v>3157</v>
      </c>
      <c r="D3278" s="68" t="s">
        <v>3158</v>
      </c>
      <c r="E3278" s="68" t="s">
        <v>3159</v>
      </c>
      <c r="F3278" s="68" t="s">
        <v>3160</v>
      </c>
      <c r="G3278" s="68" t="s">
        <v>3161</v>
      </c>
      <c r="H3278" s="68" t="s">
        <v>1586</v>
      </c>
    </row>
    <row r="3279" spans="1:8" ht="17.25">
      <c r="A3279" s="27"/>
      <c r="B3279" s="1562" t="s">
        <v>562</v>
      </c>
      <c r="C3279" s="80" t="s">
        <v>736</v>
      </c>
      <c r="D3279" s="42">
        <v>9</v>
      </c>
      <c r="E3279" s="53" t="s">
        <v>1589</v>
      </c>
      <c r="F3279" s="116">
        <f>'update Rate'!$O$6</f>
        <v>1330</v>
      </c>
      <c r="G3279" s="107">
        <f>FLOOR(D3279*F3279,0.01)</f>
        <v>11970</v>
      </c>
      <c r="H3279" s="108"/>
    </row>
    <row r="3280" spans="1:8" ht="17.25">
      <c r="A3280" s="1"/>
      <c r="B3280" s="1589"/>
      <c r="C3280" s="78" t="s">
        <v>563</v>
      </c>
      <c r="D3280" s="43">
        <v>5</v>
      </c>
      <c r="E3280" s="56" t="s">
        <v>1589</v>
      </c>
      <c r="F3280" s="122">
        <f>'update Rate'!F5</f>
        <v>415</v>
      </c>
      <c r="G3280" s="63">
        <f>FLOOR(D3280*F3280,0.01)</f>
        <v>2075</v>
      </c>
      <c r="H3280" s="123">
        <f>SUM(G3279+G3280)</f>
        <v>14045</v>
      </c>
    </row>
    <row r="3281" spans="1:8" ht="17.25">
      <c r="A3281" s="1"/>
      <c r="B3281" s="1562" t="s">
        <v>2185</v>
      </c>
      <c r="C3281" s="80"/>
      <c r="D3281" s="42"/>
      <c r="E3281" s="53"/>
      <c r="F3281" s="116"/>
      <c r="G3281" s="116"/>
      <c r="H3281" s="108"/>
    </row>
    <row r="3282" spans="1:8" ht="31.5">
      <c r="A3282" s="1"/>
      <c r="B3282" s="1603"/>
      <c r="C3282" s="80" t="s">
        <v>3819</v>
      </c>
      <c r="D3282" s="42">
        <v>16</v>
      </c>
      <c r="E3282" s="53" t="s">
        <v>2681</v>
      </c>
      <c r="F3282" s="109">
        <f>'update Rate'!O161</f>
        <v>652</v>
      </c>
      <c r="G3282" s="109">
        <f>FLOOR(D3282*F3282,0.01)</f>
        <v>10432</v>
      </c>
      <c r="H3282" s="9"/>
    </row>
    <row r="3283" spans="1:8" ht="17.25">
      <c r="A3283" s="1"/>
      <c r="B3283" s="1604"/>
      <c r="C3283" s="78"/>
      <c r="D3283" s="43"/>
      <c r="E3283" s="56"/>
      <c r="F3283" s="122"/>
      <c r="G3283" s="130"/>
      <c r="H3283" s="123">
        <f>SUM(G3282+G3283+G3284)</f>
        <v>10432</v>
      </c>
    </row>
    <row r="3284" spans="1:8" ht="16.5">
      <c r="A3284" s="3"/>
      <c r="B3284" s="1"/>
      <c r="C3284" s="1"/>
      <c r="D3284" s="1"/>
      <c r="E3284" s="1"/>
      <c r="F3284" s="40" t="s">
        <v>1590</v>
      </c>
      <c r="G3284" s="102"/>
      <c r="H3284" s="63">
        <f>SUM(H3280:H3283)</f>
        <v>24477</v>
      </c>
    </row>
    <row r="3285" spans="1:8" ht="16.5">
      <c r="A3285" s="1"/>
      <c r="B3285" s="1" t="s">
        <v>1592</v>
      </c>
      <c r="C3285" s="1"/>
      <c r="D3285" s="1"/>
      <c r="E3285" s="1"/>
      <c r="F3285" s="40" t="s">
        <v>1570</v>
      </c>
      <c r="G3285" s="102"/>
      <c r="H3285" s="99">
        <f>FLOOR(H3284*0.15,0.01)</f>
        <v>3671.55</v>
      </c>
    </row>
    <row r="3286" spans="1:8" ht="16.5">
      <c r="A3286" s="27"/>
      <c r="B3286" s="140">
        <f>+H3286</f>
        <v>28148.55</v>
      </c>
      <c r="C3286" s="27" t="s">
        <v>4340</v>
      </c>
      <c r="D3286" s="99">
        <f>FLOOR(B3286/B3287,0.01)</f>
        <v>281.48</v>
      </c>
      <c r="E3286" s="1" t="s">
        <v>3198</v>
      </c>
      <c r="F3286" s="40" t="s">
        <v>1593</v>
      </c>
      <c r="G3286" s="102"/>
      <c r="H3286" s="99">
        <f>SUM(H3284:H3285)</f>
        <v>28148.55</v>
      </c>
    </row>
    <row r="3287" spans="1:8" ht="17.25">
      <c r="A3287" s="27"/>
      <c r="B3287" s="88">
        <v>100</v>
      </c>
      <c r="C3287" s="27"/>
      <c r="D3287" s="141"/>
      <c r="E3287" s="1"/>
      <c r="F3287" s="40"/>
      <c r="G3287" s="102"/>
      <c r="H3287" s="141"/>
    </row>
    <row r="3288" spans="1:8" ht="17.25">
      <c r="A3288" s="27"/>
      <c r="B3288" s="88"/>
      <c r="C3288" s="27"/>
      <c r="D3288" s="141"/>
      <c r="E3288" s="1"/>
      <c r="F3288" s="40"/>
      <c r="G3288" s="102"/>
      <c r="H3288" s="141"/>
    </row>
    <row r="3289" spans="1:8" ht="20.25">
      <c r="A3289" s="262" t="s">
        <v>4348</v>
      </c>
      <c r="B3289" s="1588" t="s">
        <v>4285</v>
      </c>
      <c r="C3289" s="1567"/>
      <c r="D3289" s="1567"/>
      <c r="E3289" s="1567"/>
      <c r="F3289" s="1567"/>
      <c r="G3289" s="1567"/>
      <c r="H3289" s="1567"/>
    </row>
    <row r="3290" spans="1:8" ht="14.25">
      <c r="A3290" s="728" t="s">
        <v>4105</v>
      </c>
      <c r="B3290" s="1601" t="s">
        <v>1477</v>
      </c>
      <c r="C3290" s="1568"/>
      <c r="D3290" s="1568"/>
      <c r="E3290" s="1568"/>
      <c r="F3290" s="1568"/>
      <c r="G3290" s="1568"/>
      <c r="H3290" s="1568"/>
    </row>
    <row r="3291" spans="1:8" ht="15">
      <c r="A3291" s="1"/>
      <c r="B3291" s="3"/>
      <c r="C3291" s="1"/>
      <c r="D3291" s="1"/>
      <c r="E3291" s="1"/>
      <c r="F3291" s="3"/>
      <c r="G3291" s="3"/>
      <c r="H3291" s="3"/>
    </row>
    <row r="3292" spans="1:8" ht="31.5">
      <c r="A3292" s="1"/>
      <c r="B3292" s="68" t="s">
        <v>3156</v>
      </c>
      <c r="C3292" s="68" t="s">
        <v>3157</v>
      </c>
      <c r="D3292" s="68" t="s">
        <v>3158</v>
      </c>
      <c r="E3292" s="68" t="s">
        <v>3159</v>
      </c>
      <c r="F3292" s="68" t="s">
        <v>3160</v>
      </c>
      <c r="G3292" s="68" t="s">
        <v>3161</v>
      </c>
      <c r="H3292" s="68" t="s">
        <v>1586</v>
      </c>
    </row>
    <row r="3293" spans="1:8" ht="17.25">
      <c r="A3293" s="1"/>
      <c r="B3293" s="1562" t="s">
        <v>1587</v>
      </c>
      <c r="C3293" s="58" t="s">
        <v>558</v>
      </c>
      <c r="D3293" s="41">
        <v>5.8</v>
      </c>
      <c r="E3293" s="55" t="s">
        <v>1589</v>
      </c>
      <c r="F3293" s="107">
        <f>mason</f>
        <v>1330</v>
      </c>
      <c r="G3293" s="107">
        <f>FLOOR(D3293*F3293,0.01)</f>
        <v>7714</v>
      </c>
      <c r="H3293" s="108"/>
    </row>
    <row r="3294" spans="1:8" ht="17.25">
      <c r="A3294" s="1"/>
      <c r="B3294" s="1563"/>
      <c r="C3294" s="78" t="s">
        <v>1530</v>
      </c>
      <c r="D3294" s="43">
        <v>5.8</v>
      </c>
      <c r="E3294" s="56" t="s">
        <v>1589</v>
      </c>
      <c r="F3294" s="63">
        <f>'update Rate'!O5</f>
        <v>1000</v>
      </c>
      <c r="G3294" s="63">
        <f>FLOOR(D3294*F3294,0.01)</f>
        <v>5800</v>
      </c>
      <c r="H3294" s="123">
        <f>SUM(G3293+G3294)</f>
        <v>13514</v>
      </c>
    </row>
    <row r="3295" spans="1:8" ht="17.25">
      <c r="A3295" s="1"/>
      <c r="B3295" s="1564" t="s">
        <v>2185</v>
      </c>
      <c r="C3295" s="55" t="s">
        <v>1516</v>
      </c>
      <c r="D3295" s="48">
        <v>8</v>
      </c>
      <c r="E3295" s="55" t="s">
        <v>2681</v>
      </c>
      <c r="F3295" s="109">
        <f>'update Rate'!O153</f>
        <v>288</v>
      </c>
      <c r="G3295" s="110">
        <f>FLOOR(D3295*F3295,0.01)</f>
        <v>2304</v>
      </c>
      <c r="H3295" s="108"/>
    </row>
    <row r="3296" spans="1:8" ht="17.25">
      <c r="A3296" s="1"/>
      <c r="B3296" s="1563"/>
      <c r="C3296" s="56" t="s">
        <v>4286</v>
      </c>
      <c r="D3296" s="43">
        <v>16</v>
      </c>
      <c r="E3296" s="56" t="s">
        <v>2681</v>
      </c>
      <c r="F3296" s="63">
        <f>'update Rate'!O161</f>
        <v>652</v>
      </c>
      <c r="G3296" s="63">
        <f>FLOOR(D3296*F3296,0.01)</f>
        <v>10432</v>
      </c>
      <c r="H3296" s="123">
        <f>SUM(G3295:G3296)</f>
        <v>12736</v>
      </c>
    </row>
    <row r="3297" spans="1:8" ht="16.5">
      <c r="A3297" s="1"/>
      <c r="B3297" s="1"/>
      <c r="C3297" s="1"/>
      <c r="D3297" s="1"/>
      <c r="E3297" s="1"/>
      <c r="F3297" s="40" t="s">
        <v>1590</v>
      </c>
      <c r="G3297" s="133"/>
      <c r="H3297" s="63">
        <f>SUM(H3296,H3294)</f>
        <v>26250</v>
      </c>
    </row>
    <row r="3298" spans="1:8" ht="16.5">
      <c r="A3298" s="1"/>
      <c r="B3298" s="1" t="s">
        <v>1592</v>
      </c>
      <c r="C3298" s="1"/>
      <c r="D3298" s="1"/>
      <c r="E3298" s="1"/>
      <c r="F3298" s="40" t="s">
        <v>1571</v>
      </c>
      <c r="G3298" s="133"/>
      <c r="H3298" s="99">
        <f>FLOOR(H3297*0.15,0.01)</f>
        <v>3937.5</v>
      </c>
    </row>
    <row r="3299" spans="1:8" ht="16.5">
      <c r="B3299" s="140">
        <f>+H3299</f>
        <v>30187.5</v>
      </c>
      <c r="C3299" s="27" t="s">
        <v>4340</v>
      </c>
      <c r="D3299" s="99">
        <f>INT(B3299/B3300*100)/100</f>
        <v>301.87</v>
      </c>
      <c r="E3299" s="1" t="s">
        <v>3198</v>
      </c>
      <c r="F3299" s="40" t="s">
        <v>1593</v>
      </c>
      <c r="G3299" s="133"/>
      <c r="H3299" s="99">
        <f>SUM(H3297:H3298)</f>
        <v>30187.5</v>
      </c>
    </row>
    <row r="3300" spans="1:8" ht="15">
      <c r="A3300" s="1"/>
      <c r="B3300" s="117">
        <v>100</v>
      </c>
      <c r="C3300" s="1"/>
      <c r="D3300" s="1"/>
      <c r="E3300" s="1"/>
      <c r="F3300" s="1"/>
      <c r="G3300" s="1"/>
      <c r="H3300" s="1"/>
    </row>
    <row r="3301" spans="1:8" ht="17.25">
      <c r="A3301" s="27"/>
      <c r="B3301" s="88"/>
      <c r="C3301" s="27"/>
      <c r="D3301" s="141"/>
      <c r="E3301" s="1"/>
      <c r="F3301" s="40"/>
      <c r="G3301" s="102"/>
      <c r="H3301" s="141"/>
    </row>
    <row r="3302" spans="1:8" ht="17.25">
      <c r="A3302" s="27"/>
      <c r="B3302" s="88"/>
      <c r="C3302" s="27"/>
      <c r="D3302" s="141"/>
      <c r="E3302" s="1"/>
      <c r="F3302" s="40"/>
      <c r="G3302" s="102"/>
      <c r="H3302" s="141"/>
    </row>
    <row r="3303" spans="1:8" ht="15">
      <c r="A3303" s="31"/>
      <c r="B3303" s="1"/>
      <c r="C3303" s="1"/>
      <c r="D3303" s="1"/>
      <c r="E3303" s="1"/>
      <c r="F3303" s="1"/>
      <c r="G3303" s="1"/>
      <c r="H3303" s="1"/>
    </row>
    <row r="3304" spans="1:8" ht="19.5">
      <c r="A3304" s="262">
        <f>+A3276+1</f>
        <v>197</v>
      </c>
      <c r="B3304" s="1588" t="s">
        <v>2829</v>
      </c>
      <c r="C3304" s="1567"/>
      <c r="D3304" s="1567"/>
      <c r="E3304" s="1567"/>
      <c r="F3304" s="1567"/>
      <c r="G3304" s="1567"/>
      <c r="H3304" s="1567"/>
    </row>
    <row r="3305" spans="1:8" ht="14.25">
      <c r="A3305" s="728" t="s">
        <v>4088</v>
      </c>
      <c r="B3305" s="1601" t="s">
        <v>1477</v>
      </c>
      <c r="C3305" s="1568"/>
      <c r="D3305" s="1568"/>
      <c r="E3305" s="1568"/>
      <c r="F3305" s="1568"/>
      <c r="G3305" s="1568"/>
      <c r="H3305" s="1568"/>
    </row>
    <row r="3306" spans="1:8" ht="15">
      <c r="A3306" s="1"/>
      <c r="B3306" s="3"/>
      <c r="C3306" s="1"/>
      <c r="D3306" s="1"/>
      <c r="E3306" s="1"/>
      <c r="F3306" s="3"/>
      <c r="G3306" s="3"/>
      <c r="H3306" s="3"/>
    </row>
    <row r="3307" spans="1:8" ht="31.5">
      <c r="A3307" s="1"/>
      <c r="B3307" s="68" t="s">
        <v>3156</v>
      </c>
      <c r="C3307" s="68" t="s">
        <v>3157</v>
      </c>
      <c r="D3307" s="68" t="s">
        <v>3158</v>
      </c>
      <c r="E3307" s="68" t="s">
        <v>3159</v>
      </c>
      <c r="F3307" s="68" t="s">
        <v>3160</v>
      </c>
      <c r="G3307" s="68" t="s">
        <v>3161</v>
      </c>
      <c r="H3307" s="68" t="s">
        <v>1586</v>
      </c>
    </row>
    <row r="3308" spans="1:8" ht="17.25">
      <c r="A3308" s="1"/>
      <c r="B3308" s="1562" t="s">
        <v>1587</v>
      </c>
      <c r="C3308" s="58" t="s">
        <v>558</v>
      </c>
      <c r="D3308" s="41">
        <v>10.75</v>
      </c>
      <c r="E3308" s="55" t="s">
        <v>1589</v>
      </c>
      <c r="F3308" s="107">
        <f>'update Rate'!O6</f>
        <v>1330</v>
      </c>
      <c r="G3308" s="107">
        <f>FLOOR(D3308*F3308,0.01)</f>
        <v>14297.5</v>
      </c>
      <c r="H3308" s="108"/>
    </row>
    <row r="3309" spans="1:8" ht="17.25">
      <c r="A3309" s="1"/>
      <c r="B3309" s="1563"/>
      <c r="C3309" s="78" t="s">
        <v>1530</v>
      </c>
      <c r="D3309" s="43">
        <v>10.75</v>
      </c>
      <c r="E3309" s="56" t="s">
        <v>1589</v>
      </c>
      <c r="F3309" s="63">
        <f>'update Rate'!O5</f>
        <v>1000</v>
      </c>
      <c r="G3309" s="63">
        <f>FLOOR(D3309*F3309,0.01)</f>
        <v>10750</v>
      </c>
      <c r="H3309" s="123">
        <f>SUM(G3308+G3309)</f>
        <v>25047.5</v>
      </c>
    </row>
    <row r="3310" spans="1:8" ht="17.25">
      <c r="A3310" s="1"/>
      <c r="B3310" s="1564" t="s">
        <v>2185</v>
      </c>
      <c r="C3310" s="55" t="s">
        <v>1516</v>
      </c>
      <c r="D3310" s="41">
        <v>8.1</v>
      </c>
      <c r="E3310" s="55" t="s">
        <v>2681</v>
      </c>
      <c r="F3310" s="107">
        <f>'update Rate'!O158</f>
        <v>389</v>
      </c>
      <c r="G3310" s="110">
        <f>FLOOR(D3310*F3310,0.01)</f>
        <v>3150.9</v>
      </c>
      <c r="H3310" s="108"/>
    </row>
    <row r="3311" spans="1:8" ht="17.25">
      <c r="A3311" s="1"/>
      <c r="B3311" s="1586"/>
      <c r="C3311" s="53" t="s">
        <v>2457</v>
      </c>
      <c r="D3311" s="42">
        <v>10.76</v>
      </c>
      <c r="E3311" s="53" t="s">
        <v>2681</v>
      </c>
      <c r="F3311" s="116">
        <f>'update Rate'!O162</f>
        <v>565</v>
      </c>
      <c r="G3311" s="109">
        <f>FLOOR(D3311*F3311,0.01)</f>
        <v>6079.4000000000005</v>
      </c>
      <c r="H3311" s="121"/>
    </row>
    <row r="3312" spans="1:8" ht="17.25">
      <c r="A3312" s="1"/>
      <c r="B3312" s="1563"/>
      <c r="C3312" s="56" t="s">
        <v>2828</v>
      </c>
      <c r="D3312" s="43">
        <v>4</v>
      </c>
      <c r="E3312" s="56" t="s">
        <v>749</v>
      </c>
      <c r="F3312" s="122">
        <f>'update Rate'!O166</f>
        <v>6</v>
      </c>
      <c r="G3312" s="63">
        <f>FLOOR(D3312*F3312,0.01)</f>
        <v>24</v>
      </c>
      <c r="H3312" s="123">
        <f>SUM(G3310:G3312)</f>
        <v>9254.3000000000011</v>
      </c>
    </row>
    <row r="3313" spans="1:8" ht="16.5">
      <c r="A3313" s="1"/>
      <c r="B3313" s="1"/>
      <c r="C3313" s="1"/>
      <c r="D3313" s="1"/>
      <c r="E3313" s="1"/>
      <c r="F3313" s="40" t="s">
        <v>1590</v>
      </c>
      <c r="G3313" s="133"/>
      <c r="H3313" s="63">
        <f>SUM(H3309:H3312)</f>
        <v>34301.800000000003</v>
      </c>
    </row>
    <row r="3314" spans="1:8" ht="16.5">
      <c r="A3314" s="1"/>
      <c r="B3314" s="1" t="s">
        <v>1592</v>
      </c>
      <c r="C3314" s="1"/>
      <c r="D3314" s="1"/>
      <c r="E3314" s="1"/>
      <c r="F3314" s="40" t="s">
        <v>1571</v>
      </c>
      <c r="G3314" s="133"/>
      <c r="H3314" s="99">
        <f>FLOOR(H3313*0.15,0.01)</f>
        <v>5145.2700000000004</v>
      </c>
    </row>
    <row r="3315" spans="1:8" ht="16.5">
      <c r="B3315" s="140">
        <f>+H3315</f>
        <v>39447.070000000007</v>
      </c>
      <c r="C3315" s="27" t="s">
        <v>4340</v>
      </c>
      <c r="D3315" s="99">
        <f>INT(B3315/B3316*100)/100</f>
        <v>394.47</v>
      </c>
      <c r="E3315" s="1" t="s">
        <v>3198</v>
      </c>
      <c r="F3315" s="40" t="s">
        <v>1593</v>
      </c>
      <c r="G3315" s="133"/>
      <c r="H3315" s="99">
        <f>SUM(H3313:H3314)</f>
        <v>39447.070000000007</v>
      </c>
    </row>
    <row r="3316" spans="1:8" ht="15">
      <c r="A3316" s="1"/>
      <c r="B3316" s="117">
        <v>100</v>
      </c>
      <c r="C3316" s="1"/>
      <c r="D3316" s="1"/>
      <c r="E3316" s="1"/>
      <c r="F3316" s="1"/>
      <c r="G3316" s="1"/>
      <c r="H3316" s="1"/>
    </row>
    <row r="3317" spans="1:8" ht="15">
      <c r="A3317" s="1"/>
      <c r="B3317" s="117"/>
      <c r="C3317" s="1"/>
      <c r="D3317" s="1"/>
      <c r="E3317" s="1"/>
      <c r="F3317" s="1"/>
      <c r="G3317" s="1"/>
      <c r="H3317" s="1"/>
    </row>
    <row r="3318" spans="1:8" ht="15">
      <c r="A3318" s="1"/>
      <c r="B3318" s="117"/>
      <c r="C3318" s="1"/>
      <c r="D3318" s="1"/>
      <c r="E3318" s="1"/>
      <c r="F3318" s="1"/>
      <c r="G3318" s="1"/>
      <c r="H3318" s="1"/>
    </row>
    <row r="3319" spans="1:8" ht="15">
      <c r="A3319" s="1"/>
      <c r="B3319" s="1"/>
      <c r="C3319" s="1"/>
      <c r="D3319" s="1"/>
      <c r="E3319" s="1"/>
      <c r="F3319" s="1"/>
      <c r="G3319" s="1"/>
      <c r="H3319" s="1"/>
    </row>
    <row r="3320" spans="1:8" ht="19.5">
      <c r="A3320" s="262">
        <f>A3304+1</f>
        <v>198</v>
      </c>
      <c r="B3320" s="1588" t="s">
        <v>2458</v>
      </c>
      <c r="C3320" s="1567"/>
      <c r="D3320" s="1567"/>
      <c r="E3320" s="1567"/>
      <c r="F3320" s="1567"/>
      <c r="G3320" s="1567"/>
      <c r="H3320" s="1567"/>
    </row>
    <row r="3321" spans="1:8" ht="14.25">
      <c r="A3321" s="728" t="s">
        <v>4089</v>
      </c>
      <c r="B3321" s="1601" t="s">
        <v>1477</v>
      </c>
      <c r="C3321" s="1568"/>
      <c r="D3321" s="1568"/>
      <c r="E3321" s="1568"/>
      <c r="F3321" s="1568"/>
      <c r="G3321" s="1568"/>
      <c r="H3321" s="1568"/>
    </row>
    <row r="3322" spans="1:8" ht="31.5">
      <c r="A3322" s="1"/>
      <c r="B3322" s="68" t="s">
        <v>3156</v>
      </c>
      <c r="C3322" s="68" t="s">
        <v>3157</v>
      </c>
      <c r="D3322" s="68" t="s">
        <v>3158</v>
      </c>
      <c r="E3322" s="68" t="s">
        <v>3159</v>
      </c>
      <c r="F3322" s="68" t="s">
        <v>3160</v>
      </c>
      <c r="G3322" s="68" t="s">
        <v>3161</v>
      </c>
      <c r="H3322" s="68" t="s">
        <v>1586</v>
      </c>
    </row>
    <row r="3323" spans="1:8" ht="17.25">
      <c r="A3323" s="1"/>
      <c r="B3323" s="1562" t="s">
        <v>1587</v>
      </c>
      <c r="C3323" s="58" t="s">
        <v>558</v>
      </c>
      <c r="D3323" s="41">
        <v>2</v>
      </c>
      <c r="E3323" s="55" t="s">
        <v>1589</v>
      </c>
      <c r="F3323" s="107">
        <f>'update Rate'!O6</f>
        <v>1330</v>
      </c>
      <c r="G3323" s="107">
        <f>FLOOR(D3323*F3323,0.01)</f>
        <v>2660</v>
      </c>
      <c r="H3323" s="108"/>
    </row>
    <row r="3324" spans="1:8" ht="17.25">
      <c r="A3324" s="1"/>
      <c r="B3324" s="1563"/>
      <c r="C3324" s="78" t="s">
        <v>1530</v>
      </c>
      <c r="D3324" s="43">
        <v>2</v>
      </c>
      <c r="E3324" s="56" t="s">
        <v>1589</v>
      </c>
      <c r="F3324" s="63">
        <f>'update Rate'!O5</f>
        <v>1000</v>
      </c>
      <c r="G3324" s="63">
        <f>FLOOR(D3324*F3324,0.01)</f>
        <v>2000</v>
      </c>
      <c r="H3324" s="123">
        <f>SUM(G3323+G3324)</f>
        <v>4660</v>
      </c>
    </row>
    <row r="3325" spans="1:8" ht="17.25">
      <c r="A3325" s="1"/>
      <c r="B3325" s="66" t="s">
        <v>2185</v>
      </c>
      <c r="C3325" s="68" t="s">
        <v>2459</v>
      </c>
      <c r="D3325" s="44">
        <v>6</v>
      </c>
      <c r="E3325" s="64" t="s">
        <v>2681</v>
      </c>
      <c r="F3325" s="101">
        <f>'update Rate'!O167</f>
        <v>203</v>
      </c>
      <c r="G3325" s="99">
        <f>FLOOR(D3325*F3325,0.01)</f>
        <v>1218</v>
      </c>
      <c r="H3325" s="99">
        <f>(G3325)</f>
        <v>1218</v>
      </c>
    </row>
    <row r="3326" spans="1:8" ht="16.5">
      <c r="A3326" s="1"/>
      <c r="B3326" s="189"/>
      <c r="C3326" s="1"/>
      <c r="D3326" s="1"/>
      <c r="E3326" s="1"/>
      <c r="F3326" s="40" t="s">
        <v>1590</v>
      </c>
      <c r="G3326" s="133"/>
      <c r="H3326" s="123">
        <f>SUM(H3324,H3325)</f>
        <v>5878</v>
      </c>
    </row>
    <row r="3327" spans="1:8" ht="16.5">
      <c r="A3327" s="1"/>
      <c r="B3327" s="1" t="s">
        <v>1592</v>
      </c>
      <c r="C3327" s="1"/>
      <c r="D3327" s="1"/>
      <c r="E3327" s="1"/>
      <c r="F3327" s="40" t="s">
        <v>1570</v>
      </c>
      <c r="G3327" s="133"/>
      <c r="H3327" s="99">
        <f>FLOOR(H3326*0.15,0.01)</f>
        <v>881.7</v>
      </c>
    </row>
    <row r="3328" spans="1:8" ht="16.5">
      <c r="B3328" s="140">
        <f>+H3328</f>
        <v>6759.7</v>
      </c>
      <c r="C3328" s="27" t="s">
        <v>3197</v>
      </c>
      <c r="D3328" s="99">
        <f>INT(B3328/B3329*100)/100</f>
        <v>67.59</v>
      </c>
      <c r="E3328" s="1" t="s">
        <v>3198</v>
      </c>
      <c r="F3328" s="40" t="s">
        <v>1593</v>
      </c>
      <c r="G3328" s="133"/>
      <c r="H3328" s="99">
        <f>SUM(H3326:H3327)</f>
        <v>6759.7</v>
      </c>
    </row>
    <row r="3329" spans="1:8" ht="15.75">
      <c r="A3329" s="1"/>
      <c r="B3329" s="117">
        <v>100</v>
      </c>
      <c r="C3329" s="189"/>
      <c r="D3329" s="190"/>
      <c r="E3329" s="189"/>
      <c r="F3329" s="1"/>
      <c r="G3329" s="1"/>
      <c r="H3329" s="1"/>
    </row>
    <row r="3330" spans="1:8" ht="15.75">
      <c r="A3330" s="1"/>
      <c r="B3330" s="117"/>
      <c r="C3330" s="189"/>
      <c r="D3330" s="190"/>
      <c r="E3330" s="189"/>
      <c r="F3330" s="1"/>
      <c r="G3330" s="1"/>
      <c r="H3330" s="1"/>
    </row>
    <row r="3331" spans="1:8" ht="15.75">
      <c r="A3331" s="1"/>
      <c r="B3331" s="117"/>
      <c r="C3331" s="189"/>
      <c r="D3331" s="190"/>
      <c r="E3331" s="189"/>
      <c r="F3331" s="1"/>
      <c r="G3331" s="1"/>
      <c r="H3331" s="1"/>
    </row>
    <row r="3332" spans="1:8" ht="15.75">
      <c r="A3332" s="1"/>
      <c r="B3332" s="117"/>
      <c r="C3332" s="189"/>
      <c r="D3332" s="190"/>
      <c r="E3332" s="189"/>
      <c r="F3332" s="1"/>
      <c r="G3332" s="1"/>
      <c r="H3332" s="1"/>
    </row>
    <row r="3333" spans="1:8" ht="15.75">
      <c r="A3333" s="1"/>
      <c r="B3333" s="189"/>
      <c r="C3333" s="1"/>
      <c r="D3333" s="1"/>
      <c r="E3333" s="1"/>
      <c r="F3333" s="257"/>
      <c r="G3333" s="1"/>
      <c r="H3333" s="1"/>
    </row>
    <row r="3334" spans="1:8" ht="19.5">
      <c r="A3334" s="262">
        <f>+A3320+1</f>
        <v>199</v>
      </c>
      <c r="B3334" s="1588" t="s">
        <v>2460</v>
      </c>
      <c r="C3334" s="1567"/>
      <c r="D3334" s="1567"/>
      <c r="E3334" s="1567"/>
      <c r="F3334" s="1567"/>
      <c r="G3334" s="1567"/>
      <c r="H3334" s="1567"/>
    </row>
    <row r="3335" spans="1:8" ht="14.25">
      <c r="A3335" s="728" t="s">
        <v>4089</v>
      </c>
      <c r="B3335" s="1601" t="s">
        <v>1477</v>
      </c>
      <c r="C3335" s="1568"/>
      <c r="D3335" s="1568"/>
      <c r="E3335" s="1568"/>
      <c r="F3335" s="1568"/>
      <c r="G3335" s="1568"/>
      <c r="H3335" s="1568"/>
    </row>
    <row r="3336" spans="1:8" ht="15.75">
      <c r="A3336" s="1"/>
      <c r="B3336" s="3"/>
      <c r="C3336" s="189"/>
      <c r="D3336" s="190"/>
      <c r="E3336" s="189"/>
      <c r="F3336" s="3"/>
      <c r="G3336" s="3"/>
      <c r="H3336" s="3"/>
    </row>
    <row r="3337" spans="1:8" ht="31.5">
      <c r="A3337" s="1"/>
      <c r="B3337" s="68" t="s">
        <v>3156</v>
      </c>
      <c r="C3337" s="68" t="s">
        <v>3157</v>
      </c>
      <c r="D3337" s="68" t="s">
        <v>3158</v>
      </c>
      <c r="E3337" s="68" t="s">
        <v>3159</v>
      </c>
      <c r="F3337" s="68" t="s">
        <v>3160</v>
      </c>
      <c r="G3337" s="68" t="s">
        <v>3161</v>
      </c>
      <c r="H3337" s="68" t="s">
        <v>1586</v>
      </c>
    </row>
    <row r="3338" spans="1:8" ht="17.25">
      <c r="A3338" s="1"/>
      <c r="B3338" s="1562" t="s">
        <v>1587</v>
      </c>
      <c r="C3338" s="58" t="s">
        <v>558</v>
      </c>
      <c r="D3338" s="41">
        <v>4</v>
      </c>
      <c r="E3338" s="55" t="s">
        <v>1589</v>
      </c>
      <c r="F3338" s="107">
        <f>'update Rate'!O6</f>
        <v>1330</v>
      </c>
      <c r="G3338" s="107">
        <f>FLOOR(D3338*F3338,0.01)</f>
        <v>5320</v>
      </c>
      <c r="H3338" s="108"/>
    </row>
    <row r="3339" spans="1:8" ht="17.25">
      <c r="A3339" s="1"/>
      <c r="B3339" s="1563"/>
      <c r="C3339" s="78" t="s">
        <v>1530</v>
      </c>
      <c r="D3339" s="43">
        <v>4</v>
      </c>
      <c r="E3339" s="56" t="s">
        <v>1589</v>
      </c>
      <c r="F3339" s="63">
        <f>'update Rate'!O5</f>
        <v>1000</v>
      </c>
      <c r="G3339" s="63">
        <f>FLOOR(D3339*F3339,0.01)</f>
        <v>4000</v>
      </c>
      <c r="H3339" s="123">
        <f>SUM(G3338+G3339)</f>
        <v>9320</v>
      </c>
    </row>
    <row r="3340" spans="1:8" ht="15.75">
      <c r="A3340" s="1"/>
      <c r="B3340" s="66" t="s">
        <v>2185</v>
      </c>
      <c r="C3340" s="66" t="s">
        <v>2459</v>
      </c>
      <c r="D3340" s="672">
        <v>11</v>
      </c>
      <c r="E3340" s="66" t="s">
        <v>2681</v>
      </c>
      <c r="F3340" s="63">
        <f>'update Rate'!O167</f>
        <v>203</v>
      </c>
      <c r="G3340" s="99">
        <f>FLOOR(D3340*F3340,0.01)</f>
        <v>2233</v>
      </c>
      <c r="H3340" s="126">
        <f>SUM(G3340:G3340)</f>
        <v>2233</v>
      </c>
    </row>
    <row r="3341" spans="1:8" ht="16.5">
      <c r="A3341" s="1"/>
      <c r="B3341" s="1"/>
      <c r="C3341" s="1"/>
      <c r="D3341" s="1"/>
      <c r="E3341" s="1"/>
      <c r="F3341" s="40" t="s">
        <v>1590</v>
      </c>
      <c r="G3341" s="133"/>
      <c r="H3341" s="63">
        <f>SUM(H3339:H3340)</f>
        <v>11553</v>
      </c>
    </row>
    <row r="3342" spans="1:8" ht="16.5">
      <c r="A3342" s="1"/>
      <c r="B3342" s="1" t="s">
        <v>1592</v>
      </c>
      <c r="C3342" s="1"/>
      <c r="D3342" s="1"/>
      <c r="E3342" s="1"/>
      <c r="F3342" s="40" t="s">
        <v>1570</v>
      </c>
      <c r="G3342" s="133"/>
      <c r="H3342" s="99">
        <f>FLOOR(H3341*0.15,0.01)</f>
        <v>1732.95</v>
      </c>
    </row>
    <row r="3343" spans="1:8" ht="16.5">
      <c r="B3343" s="140">
        <f>+H3343</f>
        <v>13285.95</v>
      </c>
      <c r="C3343" s="27" t="s">
        <v>3197</v>
      </c>
      <c r="D3343" s="99">
        <f>INT(B3343/B3344*100)/100</f>
        <v>132.85</v>
      </c>
      <c r="E3343" s="1" t="s">
        <v>3198</v>
      </c>
      <c r="F3343" s="40" t="s">
        <v>1593</v>
      </c>
      <c r="G3343" s="133"/>
      <c r="H3343" s="99">
        <f>SUM(H3341:H3342)</f>
        <v>13285.95</v>
      </c>
    </row>
    <row r="3344" spans="1:8" ht="15">
      <c r="A3344" s="1"/>
      <c r="B3344" s="117">
        <v>100</v>
      </c>
      <c r="C3344" s="1"/>
      <c r="D3344" s="1"/>
      <c r="E3344" s="1"/>
      <c r="F3344" s="1"/>
      <c r="G3344" s="1"/>
      <c r="H3344" s="1"/>
    </row>
    <row r="3345" spans="1:8" ht="15">
      <c r="A3345" s="1"/>
      <c r="B3345" s="117"/>
      <c r="C3345" s="1"/>
      <c r="D3345" s="1"/>
      <c r="E3345" s="1"/>
      <c r="F3345" s="1"/>
      <c r="G3345" s="1"/>
      <c r="H3345" s="1"/>
    </row>
    <row r="3346" spans="1:8" ht="19.5">
      <c r="A3346" s="262">
        <f>+A3334+1</f>
        <v>200</v>
      </c>
      <c r="B3346" s="1588" t="s">
        <v>3211</v>
      </c>
      <c r="C3346" s="1567"/>
      <c r="D3346" s="1567"/>
      <c r="E3346" s="1567"/>
      <c r="F3346" s="1567"/>
      <c r="G3346" s="1567"/>
      <c r="H3346" s="1567"/>
    </row>
    <row r="3347" spans="1:8" ht="14.25">
      <c r="A3347" s="728" t="s">
        <v>4090</v>
      </c>
      <c r="B3347" s="1601" t="s">
        <v>1477</v>
      </c>
      <c r="C3347" s="1568"/>
      <c r="D3347" s="1568"/>
      <c r="E3347" s="1568"/>
      <c r="F3347" s="1568"/>
      <c r="G3347" s="1568"/>
      <c r="H3347" s="1568"/>
    </row>
    <row r="3348" spans="1:8" ht="31.5">
      <c r="A3348" s="1"/>
      <c r="B3348" s="68" t="s">
        <v>3156</v>
      </c>
      <c r="C3348" s="68" t="s">
        <v>3157</v>
      </c>
      <c r="D3348" s="68" t="s">
        <v>3158</v>
      </c>
      <c r="E3348" s="68" t="s">
        <v>3159</v>
      </c>
      <c r="F3348" s="68" t="s">
        <v>3160</v>
      </c>
      <c r="G3348" s="68" t="s">
        <v>3161</v>
      </c>
      <c r="H3348" s="68" t="s">
        <v>1586</v>
      </c>
    </row>
    <row r="3349" spans="1:8" ht="17.25">
      <c r="A3349" s="1"/>
      <c r="B3349" s="1562" t="s">
        <v>1587</v>
      </c>
      <c r="C3349" s="58" t="s">
        <v>558</v>
      </c>
      <c r="D3349" s="41">
        <v>3</v>
      </c>
      <c r="E3349" s="55" t="s">
        <v>1589</v>
      </c>
      <c r="F3349" s="107">
        <f>'update Rate'!O6</f>
        <v>1330</v>
      </c>
      <c r="G3349" s="107">
        <f>FLOOR(D3349*F3349,0.01)</f>
        <v>3990</v>
      </c>
      <c r="H3349" s="108"/>
    </row>
    <row r="3350" spans="1:8" ht="17.25">
      <c r="A3350" s="1"/>
      <c r="B3350" s="1563"/>
      <c r="C3350" s="78" t="s">
        <v>1530</v>
      </c>
      <c r="D3350" s="43">
        <v>2</v>
      </c>
      <c r="E3350" s="56" t="s">
        <v>1589</v>
      </c>
      <c r="F3350" s="63">
        <f>'update Rate'!O5</f>
        <v>1000</v>
      </c>
      <c r="G3350" s="63">
        <f>FLOOR(D3350*F3350,0.01)</f>
        <v>2000</v>
      </c>
      <c r="H3350" s="123">
        <f>SUM(G3349+G3350)</f>
        <v>5990</v>
      </c>
    </row>
    <row r="3351" spans="1:8" ht="15.75">
      <c r="A3351" s="1"/>
      <c r="B3351" s="66" t="s">
        <v>2185</v>
      </c>
      <c r="C3351" s="66" t="s">
        <v>2461</v>
      </c>
      <c r="D3351" s="672">
        <v>6</v>
      </c>
      <c r="E3351" s="66" t="s">
        <v>2681</v>
      </c>
      <c r="F3351" s="63">
        <f>'update Rate'!O168</f>
        <v>351</v>
      </c>
      <c r="G3351" s="99">
        <f>FLOOR(D3351*F3351,0.01)</f>
        <v>2106</v>
      </c>
      <c r="H3351" s="126">
        <f>SUM(G3351:G3351)</f>
        <v>2106</v>
      </c>
    </row>
    <row r="3352" spans="1:8" ht="16.5">
      <c r="A3352" s="1"/>
      <c r="B3352" s="1"/>
      <c r="C3352" s="1"/>
      <c r="D3352" s="1"/>
      <c r="E3352" s="1"/>
      <c r="F3352" s="40" t="s">
        <v>1590</v>
      </c>
      <c r="G3352" s="133"/>
      <c r="H3352" s="63">
        <f>SUM(H3350:H3351)</f>
        <v>8096</v>
      </c>
    </row>
    <row r="3353" spans="1:8" ht="16.5">
      <c r="A3353" s="1"/>
      <c r="B3353" s="1" t="s">
        <v>1592</v>
      </c>
      <c r="C3353" s="1"/>
      <c r="D3353" s="1"/>
      <c r="E3353" s="1"/>
      <c r="F3353" s="40" t="s">
        <v>1570</v>
      </c>
      <c r="G3353" s="133"/>
      <c r="H3353" s="99">
        <f>FLOOR(H3352*0.15,0.01)</f>
        <v>1214.4000000000001</v>
      </c>
    </row>
    <row r="3354" spans="1:8" ht="16.5">
      <c r="B3354" s="140">
        <f>+H3354</f>
        <v>9310.4</v>
      </c>
      <c r="C3354" s="27" t="s">
        <v>4340</v>
      </c>
      <c r="D3354" s="99">
        <f>INT(B3354/B3355*100)/100</f>
        <v>93.1</v>
      </c>
      <c r="E3354" s="1" t="s">
        <v>3198</v>
      </c>
      <c r="F3354" s="40" t="s">
        <v>1593</v>
      </c>
      <c r="G3354" s="133"/>
      <c r="H3354" s="99">
        <f>SUM(H3352:H3353)</f>
        <v>9310.4</v>
      </c>
    </row>
    <row r="3355" spans="1:8" ht="15">
      <c r="A3355" s="1"/>
      <c r="B3355" s="117">
        <v>100</v>
      </c>
      <c r="C3355" s="1"/>
      <c r="D3355" s="1"/>
      <c r="E3355" s="1"/>
      <c r="F3355" s="1"/>
      <c r="G3355" s="1"/>
      <c r="H3355" s="1"/>
    </row>
    <row r="3356" spans="1:8" ht="15">
      <c r="A3356" s="1"/>
      <c r="B3356" s="117"/>
      <c r="C3356" s="1"/>
      <c r="D3356" s="1"/>
      <c r="E3356" s="1"/>
      <c r="F3356" s="1"/>
      <c r="G3356" s="1"/>
      <c r="H3356" s="1"/>
    </row>
    <row r="3357" spans="1:8" ht="15">
      <c r="A3357" s="1"/>
      <c r="B3357" s="1"/>
      <c r="C3357" s="1"/>
      <c r="D3357" s="1"/>
      <c r="E3357" s="1"/>
      <c r="F3357" s="1"/>
      <c r="G3357" s="1"/>
      <c r="H3357" s="1"/>
    </row>
    <row r="3358" spans="1:8" ht="19.5">
      <c r="A3358" s="262">
        <f>+A3346+1</f>
        <v>201</v>
      </c>
      <c r="B3358" s="1588" t="s">
        <v>3212</v>
      </c>
      <c r="C3358" s="1567"/>
      <c r="D3358" s="1567"/>
      <c r="E3358" s="1567"/>
      <c r="F3358" s="1567"/>
      <c r="G3358" s="1567"/>
      <c r="H3358" s="1567"/>
    </row>
    <row r="3359" spans="1:8" ht="14.25">
      <c r="A3359" s="728" t="s">
        <v>4090</v>
      </c>
      <c r="B3359" s="1601" t="s">
        <v>1477</v>
      </c>
      <c r="C3359" s="1568"/>
      <c r="D3359" s="1568"/>
      <c r="E3359" s="1568"/>
      <c r="F3359" s="1568"/>
      <c r="G3359" s="1568"/>
      <c r="H3359" s="1568"/>
    </row>
    <row r="3360" spans="1:8" ht="15">
      <c r="A3360" s="1"/>
      <c r="B3360" s="3"/>
      <c r="C3360" s="1"/>
      <c r="D3360" s="1"/>
      <c r="E3360" s="1"/>
      <c r="F3360" s="3"/>
      <c r="G3360" s="3"/>
      <c r="H3360" s="3"/>
    </row>
    <row r="3361" spans="1:8" ht="31.5">
      <c r="A3361" s="1"/>
      <c r="B3361" s="68" t="s">
        <v>3156</v>
      </c>
      <c r="C3361" s="68" t="s">
        <v>3157</v>
      </c>
      <c r="D3361" s="68" t="s">
        <v>3158</v>
      </c>
      <c r="E3361" s="68" t="s">
        <v>3159</v>
      </c>
      <c r="F3361" s="68" t="s">
        <v>3160</v>
      </c>
      <c r="G3361" s="68" t="s">
        <v>3161</v>
      </c>
      <c r="H3361" s="68" t="s">
        <v>1586</v>
      </c>
    </row>
    <row r="3362" spans="1:8" ht="17.25">
      <c r="A3362" s="1"/>
      <c r="B3362" s="1562" t="s">
        <v>1587</v>
      </c>
      <c r="C3362" s="58" t="s">
        <v>558</v>
      </c>
      <c r="D3362" s="41">
        <v>6</v>
      </c>
      <c r="E3362" s="55" t="s">
        <v>1589</v>
      </c>
      <c r="F3362" s="107">
        <f>'update Rate'!O6</f>
        <v>1330</v>
      </c>
      <c r="G3362" s="107">
        <f>FLOOR(D3362*F3362,0.01)</f>
        <v>7980</v>
      </c>
      <c r="H3362" s="108"/>
    </row>
    <row r="3363" spans="1:8" ht="17.25">
      <c r="A3363" s="1"/>
      <c r="B3363" s="1563"/>
      <c r="C3363" s="78" t="s">
        <v>1530</v>
      </c>
      <c r="D3363" s="43">
        <v>4</v>
      </c>
      <c r="E3363" s="56" t="s">
        <v>1589</v>
      </c>
      <c r="F3363" s="63">
        <f>'update Rate'!O5</f>
        <v>1000</v>
      </c>
      <c r="G3363" s="63">
        <f>FLOOR(D3363*F3363,0.01)</f>
        <v>4000</v>
      </c>
      <c r="H3363" s="123">
        <f>SUM(G3362+G3363)</f>
        <v>11980</v>
      </c>
    </row>
    <row r="3364" spans="1:8" ht="15.75">
      <c r="A3364" s="1"/>
      <c r="B3364" s="66" t="s">
        <v>2185</v>
      </c>
      <c r="C3364" s="66" t="s">
        <v>2461</v>
      </c>
      <c r="D3364" s="672">
        <v>11</v>
      </c>
      <c r="E3364" s="66" t="s">
        <v>2681</v>
      </c>
      <c r="F3364" s="63">
        <f>'update Rate'!O168</f>
        <v>351</v>
      </c>
      <c r="G3364" s="63">
        <f>FLOOR(D3364*F3364,0.01)</f>
        <v>3861</v>
      </c>
      <c r="H3364" s="63">
        <f>G3364</f>
        <v>3861</v>
      </c>
    </row>
    <row r="3365" spans="1:8" ht="16.5">
      <c r="A3365" s="1"/>
      <c r="B3365" s="1"/>
      <c r="C3365" s="1"/>
      <c r="D3365" s="1"/>
      <c r="E3365" s="1"/>
      <c r="F3365" s="40" t="s">
        <v>1590</v>
      </c>
      <c r="G3365" s="133"/>
      <c r="H3365" s="63">
        <f>SUM(H3363:H3364)</f>
        <v>15841</v>
      </c>
    </row>
    <row r="3366" spans="1:8" ht="16.5">
      <c r="A3366" s="1"/>
      <c r="B3366" s="1" t="s">
        <v>1592</v>
      </c>
      <c r="C3366" s="1"/>
      <c r="D3366" s="1"/>
      <c r="E3366" s="1"/>
      <c r="F3366" s="40" t="s">
        <v>1570</v>
      </c>
      <c r="G3366" s="133"/>
      <c r="H3366" s="99">
        <f>FLOOR(H3365*0.15,0.01)</f>
        <v>2376.15</v>
      </c>
    </row>
    <row r="3367" spans="1:8" ht="16.5">
      <c r="B3367" s="140">
        <f>+H3367</f>
        <v>18217.150000000001</v>
      </c>
      <c r="C3367" s="27" t="s">
        <v>4340</v>
      </c>
      <c r="D3367" s="99">
        <f>INT(B3367/B3368*100)/100</f>
        <v>182.17</v>
      </c>
      <c r="E3367" s="1" t="s">
        <v>3198</v>
      </c>
      <c r="F3367" s="40" t="s">
        <v>1593</v>
      </c>
      <c r="G3367" s="133"/>
      <c r="H3367" s="99">
        <f>SUM(H3365:H3366)</f>
        <v>18217.150000000001</v>
      </c>
    </row>
    <row r="3368" spans="1:8" ht="15">
      <c r="A3368" s="1"/>
      <c r="B3368" s="117">
        <v>100</v>
      </c>
      <c r="C3368" s="1"/>
      <c r="D3368" s="1"/>
      <c r="E3368" s="1"/>
      <c r="F3368" s="1"/>
      <c r="G3368" s="1"/>
      <c r="H3368" s="1"/>
    </row>
    <row r="3369" spans="1:8" ht="15">
      <c r="A3369" s="1"/>
      <c r="B3369" s="117"/>
      <c r="C3369" s="1"/>
      <c r="D3369" s="1"/>
      <c r="E3369" s="1"/>
      <c r="F3369" s="1"/>
      <c r="G3369" s="1"/>
      <c r="H3369" s="1"/>
    </row>
    <row r="3370" spans="1:8" ht="15">
      <c r="A3370" s="1"/>
      <c r="B3370" s="117"/>
      <c r="C3370" s="1"/>
      <c r="D3370" s="1"/>
      <c r="E3370" s="1"/>
      <c r="F3370" s="1"/>
      <c r="G3370" s="1"/>
      <c r="H3370" s="1"/>
    </row>
    <row r="3371" spans="1:8" ht="15">
      <c r="A3371" s="1"/>
      <c r="B3371" s="117"/>
      <c r="C3371" s="1"/>
      <c r="D3371" s="1"/>
      <c r="E3371" s="1"/>
      <c r="F3371" s="1"/>
      <c r="G3371" s="1"/>
      <c r="H3371" s="1"/>
    </row>
    <row r="3372" spans="1:8" ht="15">
      <c r="A3372" s="31"/>
      <c r="B3372" s="1"/>
      <c r="C3372" s="1"/>
      <c r="D3372" s="1"/>
      <c r="E3372" s="1"/>
      <c r="F3372" s="1"/>
      <c r="G3372" s="1"/>
      <c r="H3372" s="1"/>
    </row>
    <row r="3373" spans="1:8" ht="19.5">
      <c r="A3373" s="262">
        <f>+A3358+1</f>
        <v>202</v>
      </c>
      <c r="B3373" s="1588" t="s">
        <v>2512</v>
      </c>
      <c r="C3373" s="1567"/>
      <c r="D3373" s="1567"/>
      <c r="E3373" s="1567"/>
      <c r="F3373" s="1567"/>
      <c r="G3373" s="1567"/>
      <c r="H3373" s="1567"/>
    </row>
    <row r="3374" spans="1:8" ht="14.25">
      <c r="A3374" s="728" t="s">
        <v>4091</v>
      </c>
      <c r="B3374" s="1601" t="s">
        <v>1477</v>
      </c>
      <c r="C3374" s="1568"/>
      <c r="D3374" s="1568"/>
      <c r="E3374" s="1568"/>
      <c r="F3374" s="1568"/>
      <c r="G3374" s="1568"/>
      <c r="H3374" s="1568"/>
    </row>
    <row r="3375" spans="1:8" ht="31.5">
      <c r="A3375" s="1"/>
      <c r="B3375" s="68" t="s">
        <v>3156</v>
      </c>
      <c r="C3375" s="68" t="s">
        <v>3157</v>
      </c>
      <c r="D3375" s="68" t="s">
        <v>3158</v>
      </c>
      <c r="E3375" s="68" t="s">
        <v>3159</v>
      </c>
      <c r="F3375" s="68" t="s">
        <v>3160</v>
      </c>
      <c r="G3375" s="68" t="s">
        <v>3161</v>
      </c>
      <c r="H3375" s="68" t="s">
        <v>1586</v>
      </c>
    </row>
    <row r="3376" spans="1:8" ht="17.25">
      <c r="A3376" s="1"/>
      <c r="B3376" s="1562" t="s">
        <v>1587</v>
      </c>
      <c r="C3376" s="58" t="s">
        <v>558</v>
      </c>
      <c r="D3376" s="41">
        <v>1.5</v>
      </c>
      <c r="E3376" s="55" t="s">
        <v>1589</v>
      </c>
      <c r="F3376" s="107">
        <f>'update Rate'!O6</f>
        <v>1330</v>
      </c>
      <c r="G3376" s="107">
        <f>FLOOR(D3376*F3376,0.01)</f>
        <v>1995</v>
      </c>
      <c r="H3376" s="108"/>
    </row>
    <row r="3377" spans="1:8" ht="17.25">
      <c r="A3377" s="1"/>
      <c r="B3377" s="1563"/>
      <c r="C3377" s="78" t="s">
        <v>1530</v>
      </c>
      <c r="D3377" s="43">
        <v>1</v>
      </c>
      <c r="E3377" s="56" t="s">
        <v>1589</v>
      </c>
      <c r="F3377" s="63">
        <f>'update Rate'!O5</f>
        <v>1000</v>
      </c>
      <c r="G3377" s="63">
        <f>FLOOR(D3377*F3377,0.01)</f>
        <v>1000</v>
      </c>
      <c r="H3377" s="123">
        <f>SUM(G3376+G3377)</f>
        <v>2995</v>
      </c>
    </row>
    <row r="3378" spans="1:8" ht="17.25">
      <c r="A3378" s="1"/>
      <c r="B3378" s="1564" t="s">
        <v>2185</v>
      </c>
      <c r="C3378" s="55"/>
      <c r="D3378" s="41"/>
      <c r="E3378" s="55"/>
      <c r="F3378" s="107"/>
      <c r="G3378" s="110"/>
      <c r="H3378" s="108"/>
    </row>
    <row r="3379" spans="1:8" ht="17.25">
      <c r="A3379" s="1"/>
      <c r="B3379" s="1563"/>
      <c r="C3379" s="56" t="s">
        <v>2513</v>
      </c>
      <c r="D3379" s="43">
        <v>7</v>
      </c>
      <c r="E3379" s="56" t="s">
        <v>2681</v>
      </c>
      <c r="F3379" s="122">
        <f>'update Rate'!O169</f>
        <v>496</v>
      </c>
      <c r="G3379" s="63">
        <f>FLOOR(D3379*F3379,0.01)</f>
        <v>3472</v>
      </c>
      <c r="H3379" s="123">
        <f>SUM(G3378:G3379)</f>
        <v>3472</v>
      </c>
    </row>
    <row r="3380" spans="1:8" ht="16.5">
      <c r="A3380" s="1"/>
      <c r="B3380" s="1"/>
      <c r="C3380" s="1"/>
      <c r="D3380" s="1"/>
      <c r="E3380" s="1"/>
      <c r="F3380" s="40" t="s">
        <v>1590</v>
      </c>
      <c r="G3380" s="133"/>
      <c r="H3380" s="63">
        <f>SUM(H3379,H3377)</f>
        <v>6467</v>
      </c>
    </row>
    <row r="3381" spans="1:8" ht="16.5">
      <c r="A3381" s="1"/>
      <c r="B3381" s="1" t="s">
        <v>1592</v>
      </c>
      <c r="C3381" s="1"/>
      <c r="D3381" s="1"/>
      <c r="E3381" s="1"/>
      <c r="F3381" s="40" t="s">
        <v>1570</v>
      </c>
      <c r="G3381" s="133"/>
      <c r="H3381" s="99">
        <f>FLOOR(H3380*0.15,0.01)</f>
        <v>970.05000000000007</v>
      </c>
    </row>
    <row r="3382" spans="1:8" ht="16.5">
      <c r="B3382" s="140">
        <f>+H3382</f>
        <v>7437.05</v>
      </c>
      <c r="C3382" s="27" t="s">
        <v>4340</v>
      </c>
      <c r="D3382" s="99">
        <f>INT(B3382/B3383*100)/100</f>
        <v>74.37</v>
      </c>
      <c r="E3382" s="1" t="s">
        <v>3198</v>
      </c>
      <c r="F3382" s="40" t="s">
        <v>1593</v>
      </c>
      <c r="G3382" s="133"/>
      <c r="H3382" s="99">
        <f>SUM(H3380:H3381)</f>
        <v>7437.05</v>
      </c>
    </row>
    <row r="3383" spans="1:8" ht="15">
      <c r="A3383" s="1"/>
      <c r="B3383" s="117">
        <v>100</v>
      </c>
      <c r="C3383" s="1"/>
      <c r="D3383" s="1"/>
      <c r="E3383" s="1"/>
      <c r="F3383" s="1"/>
      <c r="G3383" s="1"/>
      <c r="H3383" s="1"/>
    </row>
    <row r="3384" spans="1:8" ht="15">
      <c r="A3384" s="1"/>
      <c r="B3384" s="117"/>
      <c r="C3384" s="1"/>
      <c r="D3384" s="1"/>
      <c r="E3384" s="1"/>
      <c r="F3384" s="1"/>
      <c r="G3384" s="1"/>
      <c r="H3384" s="1"/>
    </row>
    <row r="3385" spans="1:8" ht="19.5">
      <c r="A3385" s="262">
        <f>+A3373+1</f>
        <v>203</v>
      </c>
      <c r="B3385" s="1588" t="s">
        <v>1572</v>
      </c>
      <c r="C3385" s="1567"/>
      <c r="D3385" s="1567"/>
      <c r="E3385" s="1567"/>
      <c r="F3385" s="1567"/>
      <c r="G3385" s="1567"/>
      <c r="H3385" s="1567"/>
    </row>
    <row r="3386" spans="1:8" ht="14.25">
      <c r="A3386" s="728" t="s">
        <v>4091</v>
      </c>
      <c r="B3386" s="1601" t="s">
        <v>1477</v>
      </c>
      <c r="C3386" s="1568"/>
      <c r="D3386" s="1568"/>
      <c r="E3386" s="1568"/>
      <c r="F3386" s="1568"/>
      <c r="G3386" s="1568"/>
      <c r="H3386" s="1568"/>
    </row>
    <row r="3387" spans="1:8" ht="31.5">
      <c r="A3387" s="1"/>
      <c r="B3387" s="68" t="s">
        <v>3156</v>
      </c>
      <c r="C3387" s="68" t="s">
        <v>3157</v>
      </c>
      <c r="D3387" s="68" t="s">
        <v>3158</v>
      </c>
      <c r="E3387" s="68" t="s">
        <v>3159</v>
      </c>
      <c r="F3387" s="68" t="s">
        <v>3160</v>
      </c>
      <c r="G3387" s="68" t="s">
        <v>3161</v>
      </c>
      <c r="H3387" s="68" t="s">
        <v>1586</v>
      </c>
    </row>
    <row r="3388" spans="1:8" ht="17.25">
      <c r="A3388" s="1"/>
      <c r="B3388" s="1562" t="s">
        <v>1587</v>
      </c>
      <c r="C3388" s="58" t="s">
        <v>558</v>
      </c>
      <c r="D3388" s="41">
        <v>2.5</v>
      </c>
      <c r="E3388" s="55" t="s">
        <v>1589</v>
      </c>
      <c r="F3388" s="107">
        <f>'update Rate'!O6</f>
        <v>1330</v>
      </c>
      <c r="G3388" s="107">
        <f>FLOOR(D3388*F3388,0.01)</f>
        <v>3325</v>
      </c>
      <c r="H3388" s="108"/>
    </row>
    <row r="3389" spans="1:8" ht="17.25">
      <c r="A3389" s="1"/>
      <c r="B3389" s="1563"/>
      <c r="C3389" s="78" t="s">
        <v>1530</v>
      </c>
      <c r="D3389" s="43">
        <v>2</v>
      </c>
      <c r="E3389" s="56" t="s">
        <v>1589</v>
      </c>
      <c r="F3389" s="63">
        <f>'update Rate'!O5</f>
        <v>1000</v>
      </c>
      <c r="G3389" s="63">
        <f>FLOOR(D3389*F3389,0.01)</f>
        <v>2000</v>
      </c>
      <c r="H3389" s="123">
        <f>SUM(G3388+G3389)</f>
        <v>5325</v>
      </c>
    </row>
    <row r="3390" spans="1:8" ht="17.25">
      <c r="A3390" s="1"/>
      <c r="B3390" s="1564" t="s">
        <v>2185</v>
      </c>
      <c r="C3390" s="55"/>
      <c r="D3390" s="41"/>
      <c r="E3390" s="55"/>
      <c r="F3390" s="107"/>
      <c r="G3390" s="110"/>
      <c r="H3390" s="108"/>
    </row>
    <row r="3391" spans="1:8" ht="17.25">
      <c r="A3391" s="1"/>
      <c r="B3391" s="1563"/>
      <c r="C3391" s="56" t="s">
        <v>2513</v>
      </c>
      <c r="D3391" s="43">
        <v>12</v>
      </c>
      <c r="E3391" s="56" t="s">
        <v>2681</v>
      </c>
      <c r="F3391" s="122">
        <f>'update Rate'!O169</f>
        <v>496</v>
      </c>
      <c r="G3391" s="63">
        <f>FLOOR(D3391*F3391,0.01)</f>
        <v>5952</v>
      </c>
      <c r="H3391" s="123">
        <f>SUM(G3390:G3391)</f>
        <v>5952</v>
      </c>
    </row>
    <row r="3392" spans="1:8" ht="16.5">
      <c r="A3392" s="1"/>
      <c r="B3392" s="1"/>
      <c r="C3392" s="1"/>
      <c r="D3392" s="1"/>
      <c r="E3392" s="1"/>
      <c r="F3392" s="40" t="s">
        <v>1590</v>
      </c>
      <c r="G3392" s="133"/>
      <c r="H3392" s="63">
        <f>SUM(H3391,H3389)</f>
        <v>11277</v>
      </c>
    </row>
    <row r="3393" spans="1:17" ht="16.5">
      <c r="A3393" s="1"/>
      <c r="B3393" s="1" t="s">
        <v>1592</v>
      </c>
      <c r="C3393" s="1"/>
      <c r="D3393" s="1"/>
      <c r="E3393" s="1"/>
      <c r="F3393" s="40" t="s">
        <v>1570</v>
      </c>
      <c r="G3393" s="133"/>
      <c r="H3393" s="99">
        <f>FLOOR(H3392*0.15,0.01)</f>
        <v>1691.55</v>
      </c>
    </row>
    <row r="3394" spans="1:17" ht="16.5">
      <c r="B3394" s="140">
        <f>+H3394</f>
        <v>12968.55</v>
      </c>
      <c r="C3394" s="27" t="s">
        <v>4340</v>
      </c>
      <c r="D3394" s="99">
        <f>INT(B3394/B3395*100)/100</f>
        <v>129.68</v>
      </c>
      <c r="E3394" s="1" t="s">
        <v>3198</v>
      </c>
      <c r="F3394" s="40" t="s">
        <v>1593</v>
      </c>
      <c r="G3394" s="133"/>
      <c r="H3394" s="99">
        <f>SUM(H3392:H3393)</f>
        <v>12968.55</v>
      </c>
    </row>
    <row r="3395" spans="1:17" ht="15">
      <c r="A3395" s="1"/>
      <c r="B3395" s="117">
        <v>100</v>
      </c>
      <c r="C3395" s="1"/>
      <c r="D3395" s="1"/>
      <c r="E3395" s="1"/>
      <c r="F3395" s="1"/>
      <c r="G3395" s="1"/>
      <c r="H3395" s="1"/>
    </row>
    <row r="3396" spans="1:17" ht="15">
      <c r="A3396" s="1"/>
      <c r="B3396" s="117"/>
      <c r="C3396" s="1"/>
      <c r="D3396" s="1"/>
      <c r="E3396" s="1"/>
      <c r="F3396" s="1"/>
      <c r="G3396" s="1"/>
      <c r="H3396" s="1"/>
    </row>
    <row r="3397" spans="1:17" ht="15">
      <c r="A3397" s="1"/>
      <c r="B3397" s="1"/>
      <c r="C3397" s="1"/>
      <c r="D3397" s="1"/>
      <c r="E3397" s="1"/>
      <c r="F3397" s="1"/>
      <c r="G3397" s="1"/>
      <c r="H3397" s="1"/>
    </row>
    <row r="3398" spans="1:17" ht="19.5">
      <c r="A3398" s="262">
        <f>+A3385+1</f>
        <v>204</v>
      </c>
      <c r="B3398" s="1588" t="s">
        <v>1573</v>
      </c>
      <c r="C3398" s="1567"/>
      <c r="D3398" s="1567"/>
      <c r="E3398" s="1567"/>
      <c r="F3398" s="1567"/>
      <c r="G3398" s="1567"/>
      <c r="H3398" s="1567"/>
      <c r="J3398" s="262">
        <v>3</v>
      </c>
      <c r="K3398" s="1588" t="s">
        <v>1573</v>
      </c>
      <c r="L3398" s="1567"/>
      <c r="M3398" s="1567"/>
      <c r="N3398" s="1567"/>
      <c r="O3398" s="1567"/>
      <c r="P3398" s="1567"/>
      <c r="Q3398" s="1567"/>
    </row>
    <row r="3399" spans="1:17" ht="14.25">
      <c r="A3399" s="728" t="s">
        <v>4092</v>
      </c>
      <c r="B3399" s="1601" t="s">
        <v>1477</v>
      </c>
      <c r="C3399" s="1568"/>
      <c r="D3399" s="1568"/>
      <c r="E3399" s="1568"/>
      <c r="F3399" s="1568"/>
      <c r="G3399" s="1568"/>
      <c r="H3399" s="1568"/>
      <c r="J3399" s="728"/>
      <c r="K3399" s="1601" t="s">
        <v>1477</v>
      </c>
      <c r="L3399" s="1568"/>
      <c r="M3399" s="1568"/>
      <c r="N3399" s="1568"/>
      <c r="O3399" s="1568"/>
      <c r="P3399" s="1568"/>
      <c r="Q3399" s="1568"/>
    </row>
    <row r="3400" spans="1:17" ht="17.25" customHeight="1">
      <c r="A3400" s="1"/>
      <c r="B3400" s="68" t="s">
        <v>3156</v>
      </c>
      <c r="C3400" s="68" t="s">
        <v>3157</v>
      </c>
      <c r="D3400" s="68" t="s">
        <v>3158</v>
      </c>
      <c r="E3400" s="68" t="s">
        <v>3159</v>
      </c>
      <c r="F3400" s="68" t="s">
        <v>3160</v>
      </c>
      <c r="G3400" s="68" t="s">
        <v>3161</v>
      </c>
      <c r="H3400" s="68" t="s">
        <v>1586</v>
      </c>
      <c r="J3400" s="1"/>
      <c r="K3400" s="68" t="s">
        <v>3156</v>
      </c>
      <c r="L3400" s="68" t="s">
        <v>3157</v>
      </c>
      <c r="M3400" s="68" t="s">
        <v>3158</v>
      </c>
      <c r="N3400" s="68" t="s">
        <v>3159</v>
      </c>
      <c r="O3400" s="68" t="s">
        <v>3160</v>
      </c>
      <c r="P3400" s="68" t="s">
        <v>3161</v>
      </c>
      <c r="Q3400" s="68" t="s">
        <v>1586</v>
      </c>
    </row>
    <row r="3401" spans="1:17" ht="17.25">
      <c r="A3401" s="1"/>
      <c r="B3401" s="1562" t="s">
        <v>1587</v>
      </c>
      <c r="C3401" s="58" t="s">
        <v>558</v>
      </c>
      <c r="D3401" s="41">
        <v>10</v>
      </c>
      <c r="E3401" s="55" t="s">
        <v>1589</v>
      </c>
      <c r="F3401" s="107">
        <f>'update Rate'!O6</f>
        <v>1330</v>
      </c>
      <c r="G3401" s="107">
        <f>FLOOR(D3401*F3401,0.01)</f>
        <v>13300</v>
      </c>
      <c r="H3401" s="108"/>
      <c r="J3401" s="1"/>
      <c r="K3401" s="1562" t="s">
        <v>1587</v>
      </c>
      <c r="L3401" s="58" t="s">
        <v>558</v>
      </c>
      <c r="M3401" s="41">
        <v>10</v>
      </c>
      <c r="N3401" s="55" t="s">
        <v>1589</v>
      </c>
      <c r="O3401" s="107">
        <f>F3401</f>
        <v>1330</v>
      </c>
      <c r="P3401" s="107">
        <f>FLOOR(M3401*O3401,0.01)</f>
        <v>13300</v>
      </c>
      <c r="Q3401" s="108"/>
    </row>
    <row r="3402" spans="1:17" ht="17.25">
      <c r="A3402" s="1"/>
      <c r="B3402" s="1563"/>
      <c r="C3402" s="78" t="s">
        <v>1530</v>
      </c>
      <c r="D3402" s="43">
        <v>5</v>
      </c>
      <c r="E3402" s="56" t="s">
        <v>1589</v>
      </c>
      <c r="F3402" s="63">
        <f>'update Rate'!O5</f>
        <v>1000</v>
      </c>
      <c r="G3402" s="63">
        <f>FLOOR(D3402*F3402,0.01)</f>
        <v>5000</v>
      </c>
      <c r="H3402" s="123">
        <f>SUM(G3401+G3402)</f>
        <v>18300</v>
      </c>
      <c r="J3402" s="1"/>
      <c r="K3402" s="1563"/>
      <c r="L3402" s="78" t="s">
        <v>1530</v>
      </c>
      <c r="M3402" s="43">
        <v>5</v>
      </c>
      <c r="N3402" s="56" t="s">
        <v>1589</v>
      </c>
      <c r="O3402" s="63">
        <f>F3402</f>
        <v>1000</v>
      </c>
      <c r="P3402" s="63">
        <f>FLOOR(M3402*O3402,0.01)</f>
        <v>5000</v>
      </c>
      <c r="Q3402" s="123">
        <f>SUM(P3401+P3402)</f>
        <v>18300</v>
      </c>
    </row>
    <row r="3403" spans="1:17" ht="17.25">
      <c r="A3403" s="1"/>
      <c r="B3403" s="1564" t="s">
        <v>2185</v>
      </c>
      <c r="C3403" s="55" t="s">
        <v>1574</v>
      </c>
      <c r="D3403" s="41">
        <v>2</v>
      </c>
      <c r="E3403" s="55" t="s">
        <v>2920</v>
      </c>
      <c r="F3403" s="107">
        <f>'update Rate'!O171</f>
        <v>1344</v>
      </c>
      <c r="G3403" s="110">
        <f>FLOOR(D3403*F3403,0.01)</f>
        <v>2688</v>
      </c>
      <c r="H3403" s="108"/>
      <c r="J3403" s="1"/>
      <c r="K3403" s="1564" t="s">
        <v>2185</v>
      </c>
      <c r="L3403" s="55" t="s">
        <v>1574</v>
      </c>
      <c r="M3403" s="41">
        <v>2</v>
      </c>
      <c r="N3403" s="55" t="s">
        <v>2920</v>
      </c>
      <c r="O3403" s="107">
        <f>F3403</f>
        <v>1344</v>
      </c>
      <c r="P3403" s="110">
        <f>FLOOR(M3403*O3403,0.01)</f>
        <v>2688</v>
      </c>
      <c r="Q3403" s="108"/>
    </row>
    <row r="3404" spans="1:17" ht="17.25">
      <c r="A3404" s="1"/>
      <c r="B3404" s="1563"/>
      <c r="C3404" s="56" t="s">
        <v>1575</v>
      </c>
      <c r="D3404" s="43">
        <v>10</v>
      </c>
      <c r="E3404" s="56" t="s">
        <v>2681</v>
      </c>
      <c r="F3404" s="122">
        <f>'update Rate'!O173</f>
        <v>121</v>
      </c>
      <c r="G3404" s="63">
        <f>FLOOR(D3404*F3404,0.01)</f>
        <v>1210</v>
      </c>
      <c r="H3404" s="123">
        <f>SUM(G3403:G3404)</f>
        <v>3898</v>
      </c>
      <c r="J3404" s="1"/>
      <c r="K3404" s="1563"/>
      <c r="L3404" s="56" t="s">
        <v>1575</v>
      </c>
      <c r="M3404" s="43">
        <v>10</v>
      </c>
      <c r="N3404" s="56" t="s">
        <v>2681</v>
      </c>
      <c r="O3404" s="122">
        <f>F3404</f>
        <v>121</v>
      </c>
      <c r="P3404" s="63">
        <f>FLOOR(M3404*O3404,0.01)</f>
        <v>1210</v>
      </c>
      <c r="Q3404" s="123">
        <f>SUM(P3403:P3404)</f>
        <v>3898</v>
      </c>
    </row>
    <row r="3405" spans="1:17" ht="16.5">
      <c r="A3405" s="1"/>
      <c r="B3405" s="1"/>
      <c r="C3405" s="1"/>
      <c r="D3405" s="1"/>
      <c r="E3405" s="1"/>
      <c r="F3405" s="40" t="s">
        <v>1590</v>
      </c>
      <c r="G3405" s="133"/>
      <c r="H3405" s="63">
        <f>SUM(H3404,H3402)</f>
        <v>22198</v>
      </c>
      <c r="J3405" s="1"/>
      <c r="K3405" s="1"/>
      <c r="L3405" s="1"/>
      <c r="M3405" s="1"/>
      <c r="N3405" s="1"/>
      <c r="O3405" s="40" t="s">
        <v>1590</v>
      </c>
      <c r="P3405" s="133"/>
      <c r="Q3405" s="63">
        <f>SUM(Q3404,Q3402)</f>
        <v>22198</v>
      </c>
    </row>
    <row r="3406" spans="1:17" ht="16.5">
      <c r="A3406" s="1"/>
      <c r="B3406" s="1" t="s">
        <v>1592</v>
      </c>
      <c r="C3406" s="1"/>
      <c r="D3406" s="1"/>
      <c r="E3406" s="1"/>
      <c r="F3406" s="40" t="s">
        <v>1570</v>
      </c>
      <c r="G3406" s="133"/>
      <c r="H3406" s="99">
        <f>FLOOR(H3405*0.15,0.01)</f>
        <v>3329.7000000000003</v>
      </c>
      <c r="J3406" s="1"/>
      <c r="K3406" s="1" t="s">
        <v>1592</v>
      </c>
      <c r="L3406" s="1"/>
      <c r="M3406" s="1"/>
      <c r="N3406" s="1"/>
      <c r="O3406" s="40" t="s">
        <v>1570</v>
      </c>
      <c r="P3406" s="133"/>
      <c r="Q3406" s="99">
        <f>FLOOR(Q3405*0.15,0.01)</f>
        <v>3329.7000000000003</v>
      </c>
    </row>
    <row r="3407" spans="1:17" ht="16.5">
      <c r="B3407" s="140">
        <f>+H3407</f>
        <v>25527.7</v>
      </c>
      <c r="C3407" s="27" t="s">
        <v>4340</v>
      </c>
      <c r="D3407" s="99">
        <f>INT(B3407/B3408*100)/100</f>
        <v>255.27</v>
      </c>
      <c r="E3407" s="1" t="s">
        <v>3198</v>
      </c>
      <c r="F3407" s="40" t="s">
        <v>1593</v>
      </c>
      <c r="G3407" s="133"/>
      <c r="H3407" s="99">
        <f>SUM(H3405:H3406)</f>
        <v>25527.7</v>
      </c>
      <c r="K3407" s="140">
        <f>+Q3407</f>
        <v>25527.7</v>
      </c>
      <c r="L3407" s="27" t="s">
        <v>4340</v>
      </c>
      <c r="M3407" s="766">
        <f>INT(K3407/K3408*100)/100</f>
        <v>255.27</v>
      </c>
      <c r="N3407" s="1" t="s">
        <v>3198</v>
      </c>
      <c r="O3407" s="40" t="s">
        <v>1593</v>
      </c>
      <c r="P3407" s="133"/>
      <c r="Q3407" s="99">
        <f>SUM(Q3405:Q3406)</f>
        <v>25527.7</v>
      </c>
    </row>
    <row r="3408" spans="1:17" ht="15">
      <c r="A3408" s="1"/>
      <c r="B3408" s="117">
        <v>100</v>
      </c>
      <c r="C3408" s="1"/>
      <c r="D3408" s="1"/>
      <c r="E3408" s="1"/>
      <c r="F3408" s="1"/>
      <c r="G3408" s="1"/>
      <c r="H3408" s="1"/>
      <c r="J3408" s="1"/>
      <c r="K3408" s="117">
        <v>100</v>
      </c>
      <c r="L3408" s="1"/>
      <c r="M3408" s="1"/>
      <c r="N3408" s="1"/>
      <c r="O3408" s="1"/>
      <c r="P3408" s="1"/>
      <c r="Q3408" s="1"/>
    </row>
    <row r="3409" spans="1:8" ht="15">
      <c r="A3409" s="1"/>
      <c r="B3409" s="117"/>
      <c r="C3409" s="1"/>
      <c r="D3409" s="1"/>
      <c r="E3409" s="1"/>
      <c r="F3409" s="1"/>
      <c r="G3409" s="1"/>
      <c r="H3409" s="1"/>
    </row>
    <row r="3410" spans="1:8" ht="15">
      <c r="A3410" s="1"/>
      <c r="B3410" s="117"/>
      <c r="C3410" s="1"/>
      <c r="D3410" s="1"/>
      <c r="E3410" s="1"/>
      <c r="F3410" s="1"/>
      <c r="G3410" s="1"/>
      <c r="H3410" s="1"/>
    </row>
    <row r="3411" spans="1:8" ht="15">
      <c r="A3411" s="1"/>
      <c r="B3411" s="117"/>
      <c r="C3411" s="1"/>
      <c r="D3411" s="1"/>
      <c r="E3411" s="1"/>
      <c r="F3411" s="1"/>
      <c r="G3411" s="1"/>
      <c r="H3411" s="1"/>
    </row>
    <row r="3412" spans="1:8" ht="15">
      <c r="A3412" s="1"/>
      <c r="B3412" s="117"/>
      <c r="C3412" s="1"/>
      <c r="D3412" s="1"/>
      <c r="E3412" s="1"/>
      <c r="F3412" s="1"/>
      <c r="G3412" s="1"/>
      <c r="H3412" s="1"/>
    </row>
    <row r="3413" spans="1:8" ht="19.5">
      <c r="A3413" s="262">
        <f>+A3398+1</f>
        <v>205</v>
      </c>
      <c r="B3413" s="1567" t="s">
        <v>3144</v>
      </c>
      <c r="C3413" s="1567"/>
      <c r="D3413" s="1567"/>
      <c r="E3413" s="1567"/>
      <c r="F3413" s="1567"/>
      <c r="G3413" s="1567"/>
      <c r="H3413" s="1567"/>
    </row>
    <row r="3414" spans="1:8" ht="14.25">
      <c r="A3414" s="728" t="s">
        <v>4093</v>
      </c>
      <c r="B3414" s="1601" t="s">
        <v>1477</v>
      </c>
      <c r="C3414" s="1568"/>
      <c r="D3414" s="1568"/>
      <c r="E3414" s="1568"/>
      <c r="F3414" s="1568"/>
      <c r="G3414" s="1568"/>
      <c r="H3414" s="1568"/>
    </row>
    <row r="3415" spans="1:8" ht="31.5">
      <c r="A3415" s="1"/>
      <c r="B3415" s="68" t="s">
        <v>3156</v>
      </c>
      <c r="C3415" s="68" t="s">
        <v>3157</v>
      </c>
      <c r="D3415" s="68" t="s">
        <v>3158</v>
      </c>
      <c r="E3415" s="68" t="s">
        <v>3159</v>
      </c>
      <c r="F3415" s="68" t="s">
        <v>3160</v>
      </c>
      <c r="G3415" s="68" t="s">
        <v>3161</v>
      </c>
      <c r="H3415" s="68" t="s">
        <v>1586</v>
      </c>
    </row>
    <row r="3416" spans="1:8" ht="16.5">
      <c r="A3416" s="1"/>
      <c r="B3416" s="1562" t="s">
        <v>1587</v>
      </c>
      <c r="C3416" s="58" t="s">
        <v>558</v>
      </c>
      <c r="D3416" s="41">
        <v>1.7</v>
      </c>
      <c r="E3416" s="11" t="s">
        <v>1589</v>
      </c>
      <c r="F3416" s="107">
        <f>$F$3401</f>
        <v>1330</v>
      </c>
      <c r="G3416" s="107">
        <f>FLOOR(D3416*F3416,0.01)</f>
        <v>2261</v>
      </c>
      <c r="H3416" s="108"/>
    </row>
    <row r="3417" spans="1:8" ht="17.25">
      <c r="A3417" s="1"/>
      <c r="B3417" s="1563"/>
      <c r="C3417" s="78" t="s">
        <v>1530</v>
      </c>
      <c r="D3417" s="43">
        <v>1.7</v>
      </c>
      <c r="E3417" s="56" t="s">
        <v>1589</v>
      </c>
      <c r="F3417" s="63">
        <f>$F$3402</f>
        <v>1000</v>
      </c>
      <c r="G3417" s="63">
        <f>FLOOR(D3417*F3417,0.01)</f>
        <v>1700</v>
      </c>
      <c r="H3417" s="123">
        <f>SUM(G3416+G3417)</f>
        <v>3961</v>
      </c>
    </row>
    <row r="3418" spans="1:8" ht="15">
      <c r="A3418" s="1"/>
      <c r="B3418" s="1564" t="s">
        <v>2185</v>
      </c>
      <c r="C3418" s="1564" t="s">
        <v>3145</v>
      </c>
      <c r="D3418" s="84">
        <v>30</v>
      </c>
      <c r="E3418" s="1564" t="s">
        <v>2920</v>
      </c>
      <c r="F3418" s="108">
        <f>'update Rate'!$O$165</f>
        <v>270</v>
      </c>
      <c r="G3418" s="1"/>
      <c r="H3418" s="108"/>
    </row>
    <row r="3419" spans="1:8" ht="15">
      <c r="A3419" s="1"/>
      <c r="B3419" s="1566"/>
      <c r="C3419" s="1566"/>
      <c r="D3419" s="187"/>
      <c r="E3419" s="1566"/>
      <c r="F3419" s="187"/>
      <c r="G3419" s="63">
        <f>FLOOR(D3418*F3418,0.01)</f>
        <v>8100</v>
      </c>
      <c r="H3419" s="123">
        <f>SUM(G3419:G3419)</f>
        <v>8100</v>
      </c>
    </row>
    <row r="3420" spans="1:8" ht="16.5">
      <c r="A3420" s="1"/>
      <c r="B3420" s="1"/>
      <c r="C3420" s="1"/>
      <c r="D3420" s="1"/>
      <c r="E3420" s="1"/>
      <c r="F3420" s="40" t="s">
        <v>1590</v>
      </c>
      <c r="G3420" s="102"/>
      <c r="H3420" s="63">
        <f>SUM(H3417:H3419)</f>
        <v>12061</v>
      </c>
    </row>
    <row r="3421" spans="1:8" ht="16.5">
      <c r="A3421" s="1"/>
      <c r="B3421" s="1" t="s">
        <v>1592</v>
      </c>
      <c r="C3421" s="1"/>
      <c r="D3421" s="1"/>
      <c r="E3421" s="1"/>
      <c r="F3421" s="40" t="s">
        <v>1570</v>
      </c>
      <c r="G3421" s="102"/>
      <c r="H3421" s="63">
        <f>FLOOR(H3420*0.15,0.01)</f>
        <v>1809.15</v>
      </c>
    </row>
    <row r="3422" spans="1:8" ht="16.5">
      <c r="A3422" s="27"/>
      <c r="B3422" s="140">
        <f>+H3422</f>
        <v>13870.15</v>
      </c>
      <c r="C3422" s="27" t="s">
        <v>4340</v>
      </c>
      <c r="D3422" s="99">
        <f>INT(B3422/B3423*100)/100</f>
        <v>138.69999999999999</v>
      </c>
      <c r="E3422" s="1" t="s">
        <v>3198</v>
      </c>
      <c r="F3422" s="40" t="s">
        <v>1593</v>
      </c>
      <c r="G3422" s="102"/>
      <c r="H3422" s="99">
        <f>SUM(H3420:H3421)</f>
        <v>13870.15</v>
      </c>
    </row>
    <row r="3423" spans="1:8" ht="15">
      <c r="A3423" s="1"/>
      <c r="B3423" s="117">
        <v>100</v>
      </c>
      <c r="C3423" s="1"/>
      <c r="D3423" s="1"/>
      <c r="E3423" s="1"/>
      <c r="F3423" s="1"/>
      <c r="G3423" s="1"/>
      <c r="H3423" s="1"/>
    </row>
    <row r="3424" spans="1:8" ht="15">
      <c r="A3424" s="1"/>
      <c r="B3424" s="117"/>
      <c r="C3424" s="1"/>
      <c r="D3424" s="1"/>
      <c r="E3424" s="1"/>
      <c r="F3424" s="1"/>
      <c r="G3424" s="1"/>
      <c r="H3424" s="1"/>
    </row>
    <row r="3425" spans="1:8" ht="19.5">
      <c r="A3425" s="262">
        <f>+A3413+1</f>
        <v>206</v>
      </c>
      <c r="B3425" s="1567" t="s">
        <v>3146</v>
      </c>
      <c r="C3425" s="1567"/>
      <c r="D3425" s="1567"/>
      <c r="E3425" s="1567"/>
      <c r="F3425" s="1567"/>
      <c r="G3425" s="1567"/>
      <c r="H3425" s="1567"/>
    </row>
    <row r="3426" spans="1:8" ht="14.25">
      <c r="A3426" s="728" t="s">
        <v>4093</v>
      </c>
      <c r="B3426" s="1601" t="s">
        <v>1477</v>
      </c>
      <c r="C3426" s="1568"/>
      <c r="D3426" s="1568"/>
      <c r="E3426" s="1568"/>
      <c r="F3426" s="1568"/>
      <c r="G3426" s="1568"/>
      <c r="H3426" s="1568"/>
    </row>
    <row r="3427" spans="1:8" ht="31.5">
      <c r="A3427" s="1"/>
      <c r="B3427" s="68" t="s">
        <v>3156</v>
      </c>
      <c r="C3427" s="68" t="s">
        <v>3157</v>
      </c>
      <c r="D3427" s="68" t="s">
        <v>3158</v>
      </c>
      <c r="E3427" s="68" t="s">
        <v>3159</v>
      </c>
      <c r="F3427" s="68" t="s">
        <v>3160</v>
      </c>
      <c r="G3427" s="68" t="s">
        <v>3161</v>
      </c>
      <c r="H3427" s="68" t="s">
        <v>1586</v>
      </c>
    </row>
    <row r="3428" spans="1:8" ht="17.25">
      <c r="A3428" s="1"/>
      <c r="B3428" s="1562" t="s">
        <v>1587</v>
      </c>
      <c r="C3428" s="58" t="s">
        <v>558</v>
      </c>
      <c r="D3428" s="41">
        <v>3.5</v>
      </c>
      <c r="E3428" s="55" t="s">
        <v>1589</v>
      </c>
      <c r="F3428" s="107">
        <f>$F$3416</f>
        <v>1330</v>
      </c>
      <c r="G3428" s="107">
        <f>FLOOR(D3428*F3428,0.01)</f>
        <v>4655</v>
      </c>
      <c r="H3428" s="108"/>
    </row>
    <row r="3429" spans="1:8" ht="17.25">
      <c r="A3429" s="1"/>
      <c r="B3429" s="1563"/>
      <c r="C3429" s="78" t="s">
        <v>1530</v>
      </c>
      <c r="D3429" s="43">
        <v>3.5</v>
      </c>
      <c r="E3429" s="56" t="s">
        <v>1589</v>
      </c>
      <c r="F3429" s="63">
        <f>$F$3417</f>
        <v>1000</v>
      </c>
      <c r="G3429" s="63">
        <f>FLOOR(D3429*F3429,0.01)</f>
        <v>3500</v>
      </c>
      <c r="H3429" s="123">
        <f>SUM(G3428+G3429)</f>
        <v>8155</v>
      </c>
    </row>
    <row r="3430" spans="1:8" ht="17.25">
      <c r="A3430" s="1"/>
      <c r="B3430" s="66" t="s">
        <v>2185</v>
      </c>
      <c r="C3430" s="64" t="s">
        <v>3145</v>
      </c>
      <c r="D3430" s="592">
        <v>48.5</v>
      </c>
      <c r="E3430" s="64" t="s">
        <v>2920</v>
      </c>
      <c r="F3430" s="99">
        <f>$F$3418</f>
        <v>270</v>
      </c>
      <c r="G3430" s="99">
        <f>FLOOR(D3430*F3430,0.01)</f>
        <v>13095</v>
      </c>
      <c r="H3430" s="123">
        <f>SUM(G3430:G3430)</f>
        <v>13095</v>
      </c>
    </row>
    <row r="3431" spans="1:8" ht="16.5">
      <c r="A3431" s="1"/>
      <c r="B3431" s="1"/>
      <c r="C3431" s="1"/>
      <c r="D3431" s="1"/>
      <c r="E3431" s="1"/>
      <c r="F3431" s="40" t="s">
        <v>1590</v>
      </c>
      <c r="G3431" s="102"/>
      <c r="H3431" s="123">
        <f>SUM(H3429:H3430)</f>
        <v>21250</v>
      </c>
    </row>
    <row r="3432" spans="1:8" ht="16.5">
      <c r="A3432" s="1"/>
      <c r="B3432" s="1" t="s">
        <v>1592</v>
      </c>
      <c r="C3432" s="1"/>
      <c r="D3432" s="1"/>
      <c r="E3432" s="1"/>
      <c r="F3432" s="40" t="s">
        <v>1570</v>
      </c>
      <c r="G3432" s="102"/>
      <c r="H3432" s="63">
        <f>FLOOR(H3431*0.15,0.01)</f>
        <v>3187.5</v>
      </c>
    </row>
    <row r="3433" spans="1:8" ht="16.5">
      <c r="B3433" s="140">
        <f>+H3433</f>
        <v>24437.5</v>
      </c>
      <c r="C3433" s="27" t="s">
        <v>4340</v>
      </c>
      <c r="D3433" s="99">
        <f>INT(B3433/B3434*100)/100</f>
        <v>244.37</v>
      </c>
      <c r="E3433" s="1" t="s">
        <v>3198</v>
      </c>
      <c r="F3433" s="40" t="s">
        <v>1593</v>
      </c>
      <c r="G3433" s="102"/>
      <c r="H3433" s="63">
        <f>SUM(H3431:H3432)</f>
        <v>24437.5</v>
      </c>
    </row>
    <row r="3434" spans="1:8" ht="15">
      <c r="A3434" s="1"/>
      <c r="B3434" s="117">
        <v>100</v>
      </c>
      <c r="C3434" s="1"/>
      <c r="D3434" s="1"/>
      <c r="E3434" s="1"/>
      <c r="F3434" s="1"/>
      <c r="G3434" s="1"/>
      <c r="H3434" s="1"/>
    </row>
    <row r="3435" spans="1:8" ht="15">
      <c r="A3435" s="1"/>
      <c r="B3435" s="117"/>
      <c r="C3435" s="1"/>
      <c r="D3435" s="1"/>
      <c r="E3435" s="1"/>
      <c r="F3435" s="1"/>
      <c r="G3435" s="1"/>
      <c r="H3435" s="1"/>
    </row>
    <row r="3436" spans="1:8" ht="15">
      <c r="A3436" s="1"/>
      <c r="B3436" s="117"/>
      <c r="C3436" s="1"/>
      <c r="D3436" s="1"/>
      <c r="E3436" s="1"/>
      <c r="F3436" s="1"/>
      <c r="G3436" s="1"/>
      <c r="H3436" s="1"/>
    </row>
    <row r="3437" spans="1:8" ht="15">
      <c r="A3437" s="1"/>
      <c r="B3437" s="117"/>
      <c r="C3437" s="1"/>
      <c r="D3437" s="1"/>
      <c r="E3437" s="1"/>
      <c r="F3437" s="1"/>
      <c r="G3437" s="1"/>
      <c r="H3437" s="1"/>
    </row>
    <row r="3438" spans="1:8" ht="15">
      <c r="A3438" s="1"/>
      <c r="B3438" s="117"/>
      <c r="C3438" s="1"/>
      <c r="D3438" s="1"/>
      <c r="E3438" s="1"/>
      <c r="F3438" s="1"/>
      <c r="G3438" s="1"/>
      <c r="H3438" s="1"/>
    </row>
    <row r="3439" spans="1:8" ht="19.5">
      <c r="A3439" s="262">
        <f>A3425+1</f>
        <v>207</v>
      </c>
      <c r="B3439" s="1567" t="s">
        <v>3665</v>
      </c>
      <c r="C3439" s="1567"/>
      <c r="D3439" s="1567"/>
      <c r="E3439" s="1567"/>
      <c r="F3439" s="1567"/>
      <c r="G3439" s="1567"/>
      <c r="H3439" s="1567"/>
    </row>
    <row r="3440" spans="1:8" ht="14.25">
      <c r="A3440" s="728" t="s">
        <v>4094</v>
      </c>
      <c r="B3440" s="1601" t="s">
        <v>1477</v>
      </c>
      <c r="C3440" s="1568"/>
      <c r="D3440" s="1568"/>
      <c r="E3440" s="1568"/>
      <c r="F3440" s="1568"/>
      <c r="G3440" s="1568"/>
      <c r="H3440" s="1568"/>
    </row>
    <row r="3441" spans="1:8" ht="31.5">
      <c r="A3441" s="1"/>
      <c r="B3441" s="68" t="s">
        <v>3156</v>
      </c>
      <c r="C3441" s="68" t="s">
        <v>3157</v>
      </c>
      <c r="D3441" s="68" t="s">
        <v>3158</v>
      </c>
      <c r="E3441" s="68" t="s">
        <v>3159</v>
      </c>
      <c r="F3441" s="68" t="s">
        <v>3160</v>
      </c>
      <c r="G3441" s="68" t="s">
        <v>3161</v>
      </c>
      <c r="H3441" s="68" t="s">
        <v>1586</v>
      </c>
    </row>
    <row r="3442" spans="1:8" ht="16.5">
      <c r="A3442" s="1"/>
      <c r="B3442" s="1562" t="s">
        <v>1587</v>
      </c>
      <c r="C3442" s="58" t="s">
        <v>558</v>
      </c>
      <c r="D3442" s="41">
        <v>3.5</v>
      </c>
      <c r="E3442" s="11" t="s">
        <v>1589</v>
      </c>
      <c r="F3442" s="107">
        <f>$F$3401</f>
        <v>1330</v>
      </c>
      <c r="G3442" s="107">
        <f>FLOOR(D3442*F3442,0.01)</f>
        <v>4655</v>
      </c>
      <c r="H3442" s="108"/>
    </row>
    <row r="3443" spans="1:8" ht="17.25">
      <c r="A3443" s="1"/>
      <c r="B3443" s="1615"/>
      <c r="C3443" s="78" t="s">
        <v>1530</v>
      </c>
      <c r="D3443" s="43">
        <v>3.5</v>
      </c>
      <c r="E3443" s="56" t="s">
        <v>1589</v>
      </c>
      <c r="F3443" s="63">
        <f>$F$3402</f>
        <v>1000</v>
      </c>
      <c r="G3443" s="63">
        <f>FLOOR(D3443*F3443,0.01)</f>
        <v>3500</v>
      </c>
      <c r="H3443" s="123">
        <f>SUM(G3442+G3443)</f>
        <v>8155</v>
      </c>
    </row>
    <row r="3444" spans="1:8" ht="15.75">
      <c r="A3444" s="1"/>
      <c r="B3444" s="591" t="s">
        <v>2185</v>
      </c>
      <c r="C3444" s="66" t="s">
        <v>3666</v>
      </c>
      <c r="D3444" s="672">
        <v>30</v>
      </c>
      <c r="E3444" s="66" t="s">
        <v>2920</v>
      </c>
      <c r="F3444" s="126">
        <f>'update Rate'!O17/1000</f>
        <v>31</v>
      </c>
      <c r="G3444" s="63">
        <f>FLOOR(D3444*F3444,0.01)</f>
        <v>930</v>
      </c>
      <c r="H3444" s="123">
        <f>SUM(G3444:G3444)</f>
        <v>930</v>
      </c>
    </row>
    <row r="3445" spans="1:8" ht="16.5">
      <c r="A3445" s="1"/>
      <c r="B3445" s="1"/>
      <c r="C3445" s="1"/>
      <c r="D3445" s="1"/>
      <c r="E3445" s="1"/>
      <c r="F3445" s="40" t="s">
        <v>1590</v>
      </c>
      <c r="G3445" s="102"/>
      <c r="H3445" s="63">
        <f>SUM(H3443:H3444)</f>
        <v>9085</v>
      </c>
    </row>
    <row r="3446" spans="1:8" ht="16.5">
      <c r="A3446" s="1"/>
      <c r="B3446" s="1" t="s">
        <v>1592</v>
      </c>
      <c r="C3446" s="1"/>
      <c r="D3446" s="1"/>
      <c r="E3446" s="1"/>
      <c r="F3446" s="40" t="s">
        <v>1570</v>
      </c>
      <c r="G3446" s="102"/>
      <c r="H3446" s="63">
        <f>FLOOR(H3445*0.15,0.01)</f>
        <v>1362.75</v>
      </c>
    </row>
    <row r="3447" spans="1:8" ht="16.5">
      <c r="A3447" s="27"/>
      <c r="B3447" s="140">
        <f>+H3447</f>
        <v>10447.75</v>
      </c>
      <c r="C3447" s="27" t="s">
        <v>4340</v>
      </c>
      <c r="D3447" s="99">
        <f>INT(B3447/B3448*100)/100</f>
        <v>104.47</v>
      </c>
      <c r="E3447" s="1" t="s">
        <v>3198</v>
      </c>
      <c r="F3447" s="40" t="s">
        <v>1593</v>
      </c>
      <c r="G3447" s="102"/>
      <c r="H3447" s="99">
        <f>SUM(H3445:H3446)</f>
        <v>10447.75</v>
      </c>
    </row>
    <row r="3448" spans="1:8" ht="15">
      <c r="A3448" s="1"/>
      <c r="B3448" s="117">
        <v>100</v>
      </c>
      <c r="C3448" s="1"/>
      <c r="D3448" s="1"/>
      <c r="E3448" s="1"/>
      <c r="F3448" s="1"/>
      <c r="G3448" s="1"/>
      <c r="H3448" s="1"/>
    </row>
    <row r="3449" spans="1:8" ht="15">
      <c r="A3449" s="1"/>
      <c r="B3449" s="117"/>
      <c r="C3449" s="1"/>
      <c r="D3449" s="1"/>
      <c r="E3449" s="1"/>
      <c r="F3449" s="1"/>
      <c r="G3449" s="1"/>
      <c r="H3449" s="1"/>
    </row>
    <row r="3450" spans="1:8" ht="15">
      <c r="A3450" s="1"/>
      <c r="B3450" s="117"/>
      <c r="C3450" s="1"/>
      <c r="D3450" s="1"/>
      <c r="E3450" s="1"/>
      <c r="F3450" s="1"/>
      <c r="G3450" s="1"/>
      <c r="H3450" s="1"/>
    </row>
    <row r="3451" spans="1:8" ht="19.5">
      <c r="A3451" s="262">
        <f>+A3439+1</f>
        <v>208</v>
      </c>
      <c r="B3451" s="1567" t="s">
        <v>3667</v>
      </c>
      <c r="C3451" s="1567"/>
      <c r="D3451" s="1567"/>
      <c r="E3451" s="1567"/>
      <c r="F3451" s="1567"/>
      <c r="G3451" s="1567"/>
      <c r="H3451" s="1567"/>
    </row>
    <row r="3452" spans="1:8" ht="14.25">
      <c r="A3452" s="728" t="s">
        <v>4094</v>
      </c>
      <c r="B3452" s="1601" t="s">
        <v>1477</v>
      </c>
      <c r="C3452" s="1568"/>
      <c r="D3452" s="1568"/>
      <c r="E3452" s="1568"/>
      <c r="F3452" s="1568"/>
      <c r="G3452" s="1568"/>
      <c r="H3452" s="1568"/>
    </row>
    <row r="3453" spans="1:8" ht="31.5">
      <c r="A3453" s="1"/>
      <c r="B3453" s="68" t="s">
        <v>3156</v>
      </c>
      <c r="C3453" s="68" t="s">
        <v>3157</v>
      </c>
      <c r="D3453" s="68" t="s">
        <v>3158</v>
      </c>
      <c r="E3453" s="68" t="s">
        <v>3159</v>
      </c>
      <c r="F3453" s="68" t="s">
        <v>3160</v>
      </c>
      <c r="G3453" s="68" t="s">
        <v>3161</v>
      </c>
      <c r="H3453" s="68" t="s">
        <v>1586</v>
      </c>
    </row>
    <row r="3454" spans="1:8" ht="17.25">
      <c r="A3454" s="1"/>
      <c r="B3454" s="1562" t="s">
        <v>1587</v>
      </c>
      <c r="C3454" s="58" t="s">
        <v>558</v>
      </c>
      <c r="D3454" s="41">
        <v>6.5</v>
      </c>
      <c r="E3454" s="55" t="s">
        <v>1589</v>
      </c>
      <c r="F3454" s="107">
        <f>$F$3416</f>
        <v>1330</v>
      </c>
      <c r="G3454" s="107">
        <f>FLOOR(D3454*F3454,0.01)</f>
        <v>8645</v>
      </c>
      <c r="H3454" s="108"/>
    </row>
    <row r="3455" spans="1:8" ht="17.25">
      <c r="A3455" s="1"/>
      <c r="B3455" s="1563"/>
      <c r="C3455" s="78" t="s">
        <v>1530</v>
      </c>
      <c r="D3455" s="43">
        <v>6.5</v>
      </c>
      <c r="E3455" s="56" t="s">
        <v>1589</v>
      </c>
      <c r="F3455" s="63">
        <f>$F$3417</f>
        <v>1000</v>
      </c>
      <c r="G3455" s="63">
        <f>FLOOR(D3455*F3455,0.01)</f>
        <v>6500</v>
      </c>
      <c r="H3455" s="123">
        <f>SUM(G3454+G3455)</f>
        <v>15145</v>
      </c>
    </row>
    <row r="3456" spans="1:8" ht="17.25">
      <c r="A3456" s="1"/>
      <c r="B3456" s="66" t="s">
        <v>2185</v>
      </c>
      <c r="C3456" s="66" t="s">
        <v>3666</v>
      </c>
      <c r="D3456" s="592">
        <v>50</v>
      </c>
      <c r="E3456" s="64" t="s">
        <v>2920</v>
      </c>
      <c r="F3456" s="126">
        <f>'update Rate'!O17/1000</f>
        <v>31</v>
      </c>
      <c r="G3456" s="63">
        <f>FLOOR(D3456*F3456,0.01)</f>
        <v>1550</v>
      </c>
      <c r="H3456" s="123">
        <f>SUM(G3456:G3456)</f>
        <v>1550</v>
      </c>
    </row>
    <row r="3457" spans="1:8" ht="16.5">
      <c r="A3457" s="1"/>
      <c r="B3457" s="1"/>
      <c r="C3457" s="1"/>
      <c r="D3457" s="1"/>
      <c r="E3457" s="1"/>
      <c r="F3457" s="40" t="s">
        <v>1590</v>
      </c>
      <c r="G3457" s="102"/>
      <c r="H3457" s="123">
        <f>SUM(H3455:H3456)</f>
        <v>16695</v>
      </c>
    </row>
    <row r="3458" spans="1:8" ht="16.5">
      <c r="A3458" s="1"/>
      <c r="B3458" s="1" t="s">
        <v>1592</v>
      </c>
      <c r="C3458" s="1"/>
      <c r="D3458" s="1"/>
      <c r="E3458" s="1"/>
      <c r="F3458" s="40" t="s">
        <v>1570</v>
      </c>
      <c r="G3458" s="102"/>
      <c r="H3458" s="63">
        <f>FLOOR(H3457*0.15,0.01)</f>
        <v>2504.25</v>
      </c>
    </row>
    <row r="3459" spans="1:8" ht="16.5">
      <c r="B3459" s="140">
        <f>+H3459</f>
        <v>19199.25</v>
      </c>
      <c r="C3459" s="27" t="s">
        <v>4340</v>
      </c>
      <c r="D3459" s="99">
        <f>INT(B3459/B3460*100)/100</f>
        <v>191.99</v>
      </c>
      <c r="E3459" s="1" t="s">
        <v>3198</v>
      </c>
      <c r="F3459" s="40" t="s">
        <v>1593</v>
      </c>
      <c r="G3459" s="102"/>
      <c r="H3459" s="63">
        <f>SUM(H3457:H3458)</f>
        <v>19199.25</v>
      </c>
    </row>
    <row r="3460" spans="1:8" ht="15">
      <c r="A3460" s="1"/>
      <c r="B3460" s="117">
        <v>100</v>
      </c>
      <c r="C3460" s="1"/>
      <c r="D3460" s="1"/>
      <c r="E3460" s="1"/>
      <c r="F3460" s="1"/>
      <c r="G3460" s="1"/>
      <c r="H3460" s="1"/>
    </row>
    <row r="3461" spans="1:8" ht="15">
      <c r="A3461" s="1"/>
      <c r="B3461" s="117"/>
      <c r="C3461" s="1"/>
      <c r="D3461" s="1"/>
      <c r="E3461" s="1"/>
      <c r="F3461" s="1"/>
      <c r="G3461" s="1"/>
      <c r="H3461" s="1"/>
    </row>
    <row r="3462" spans="1:8" ht="19.5">
      <c r="A3462" s="138">
        <f>A3451+1</f>
        <v>209</v>
      </c>
      <c r="B3462" s="137"/>
      <c r="C3462" s="1"/>
      <c r="D3462" s="1"/>
      <c r="E3462" s="1"/>
      <c r="F3462" s="137"/>
      <c r="G3462" s="137"/>
      <c r="H3462" s="137"/>
    </row>
    <row r="3463" spans="1:8" ht="19.5">
      <c r="A3463" s="728" t="s">
        <v>4095</v>
      </c>
      <c r="B3463" s="1567" t="s">
        <v>2528</v>
      </c>
      <c r="C3463" s="1567"/>
      <c r="D3463" s="1567"/>
      <c r="E3463" s="1567"/>
      <c r="F3463" s="1567"/>
      <c r="G3463" s="1567"/>
      <c r="H3463" s="1567"/>
    </row>
    <row r="3464" spans="1:8" ht="15">
      <c r="A3464" s="38"/>
      <c r="B3464" s="1561" t="s">
        <v>1476</v>
      </c>
      <c r="C3464" s="1561"/>
      <c r="D3464" s="1561"/>
      <c r="E3464" s="1561"/>
      <c r="F3464" s="1561"/>
      <c r="G3464" s="1561"/>
      <c r="H3464" s="1561"/>
    </row>
    <row r="3465" spans="1:8" ht="31.5">
      <c r="A3465" s="1"/>
      <c r="B3465" s="68" t="s">
        <v>3156</v>
      </c>
      <c r="C3465" s="68" t="s">
        <v>3157</v>
      </c>
      <c r="D3465" s="68" t="s">
        <v>3158</v>
      </c>
      <c r="E3465" s="68" t="s">
        <v>3159</v>
      </c>
      <c r="F3465" s="68" t="s">
        <v>3160</v>
      </c>
      <c r="G3465" s="68" t="s">
        <v>3161</v>
      </c>
      <c r="H3465" s="68" t="s">
        <v>1586</v>
      </c>
    </row>
    <row r="3466" spans="1:8" ht="17.25">
      <c r="A3466" s="1"/>
      <c r="B3466" s="1562" t="s">
        <v>562</v>
      </c>
      <c r="C3466" s="80" t="s">
        <v>736</v>
      </c>
      <c r="D3466" s="42">
        <v>2</v>
      </c>
      <c r="E3466" s="53" t="s">
        <v>1589</v>
      </c>
      <c r="F3466" s="116">
        <f>'update Rate'!O6</f>
        <v>1330</v>
      </c>
      <c r="G3466" s="107">
        <f>FLOOR(D3466*F3466,0.01)</f>
        <v>2660</v>
      </c>
      <c r="H3466" s="108"/>
    </row>
    <row r="3467" spans="1:8" ht="17.25">
      <c r="A3467" s="27"/>
      <c r="B3467" s="1589"/>
      <c r="C3467" s="78" t="s">
        <v>563</v>
      </c>
      <c r="D3467" s="43">
        <v>4</v>
      </c>
      <c r="E3467" s="56" t="s">
        <v>1589</v>
      </c>
      <c r="F3467" s="122">
        <f>'update Rate'!O5</f>
        <v>1000</v>
      </c>
      <c r="G3467" s="63">
        <f>FLOOR(D3467*F3467,0.01)</f>
        <v>4000</v>
      </c>
      <c r="H3467" s="123">
        <f>SUM(G3466+G3467)</f>
        <v>6660</v>
      </c>
    </row>
    <row r="3468" spans="1:8" ht="17.25">
      <c r="A3468" s="1"/>
      <c r="B3468" s="1562" t="s">
        <v>2185</v>
      </c>
      <c r="C3468" s="80" t="s">
        <v>1160</v>
      </c>
      <c r="D3468" s="42">
        <v>10</v>
      </c>
      <c r="E3468" s="53" t="s">
        <v>2920</v>
      </c>
      <c r="F3468" s="109">
        <f>'update Rate'!O146</f>
        <v>35</v>
      </c>
      <c r="G3468" s="109">
        <f>FLOOR(D3468*F3468,0.01)</f>
        <v>350</v>
      </c>
      <c r="H3468" s="131"/>
    </row>
    <row r="3469" spans="1:8" ht="17.25">
      <c r="A3469" s="1"/>
      <c r="B3469" s="1592"/>
      <c r="C3469" s="80" t="s">
        <v>3274</v>
      </c>
      <c r="D3469" s="42">
        <v>0.4</v>
      </c>
      <c r="E3469" s="53" t="s">
        <v>2920</v>
      </c>
      <c r="F3469" s="109">
        <f>'update Rate'!O152</f>
        <v>271</v>
      </c>
      <c r="G3469" s="109">
        <f>FLOOR(D3469*F3469,0.01)</f>
        <v>108.4</v>
      </c>
      <c r="H3469" s="132"/>
    </row>
    <row r="3470" spans="1:8" ht="17.25">
      <c r="A3470" s="1"/>
      <c r="B3470" s="1592"/>
      <c r="C3470" s="80" t="s">
        <v>2943</v>
      </c>
      <c r="D3470" s="42"/>
      <c r="E3470" s="53"/>
      <c r="F3470" s="116"/>
      <c r="G3470" s="109"/>
      <c r="H3470" s="9"/>
    </row>
    <row r="3471" spans="1:8" ht="31.5">
      <c r="A3471" s="1"/>
      <c r="B3471" s="1589"/>
      <c r="C3471" s="82" t="s">
        <v>623</v>
      </c>
      <c r="D3471" s="63" t="s">
        <v>2993</v>
      </c>
      <c r="E3471" s="56" t="s">
        <v>2995</v>
      </c>
      <c r="F3471" s="56" t="s">
        <v>2995</v>
      </c>
      <c r="G3471" s="63">
        <v>250</v>
      </c>
      <c r="H3471" s="123">
        <f>SUM(G3468+G3469+G3471)</f>
        <v>708.4</v>
      </c>
    </row>
    <row r="3472" spans="1:8" ht="16.5">
      <c r="A3472" s="3"/>
      <c r="B3472" s="1"/>
      <c r="C3472" s="1"/>
      <c r="D3472" s="1"/>
      <c r="E3472" s="1"/>
      <c r="F3472" s="40" t="s">
        <v>1590</v>
      </c>
      <c r="G3472" s="102"/>
      <c r="H3472" s="63">
        <f>SUM(H3467:H3471)</f>
        <v>7368.4</v>
      </c>
    </row>
    <row r="3473" spans="1:8" ht="16.5">
      <c r="A3473" s="1"/>
      <c r="B3473" s="1" t="s">
        <v>1592</v>
      </c>
      <c r="C3473" s="1"/>
      <c r="D3473" s="1"/>
      <c r="E3473" s="1"/>
      <c r="F3473" s="40" t="s">
        <v>1570</v>
      </c>
      <c r="G3473" s="102"/>
      <c r="H3473" s="99">
        <f>FLOOR(H3472*0.15,0.01)</f>
        <v>1105.26</v>
      </c>
    </row>
    <row r="3474" spans="1:8" ht="16.5">
      <c r="A3474" s="27"/>
      <c r="B3474" s="140">
        <f>+H3474</f>
        <v>8473.66</v>
      </c>
      <c r="C3474" s="27" t="s">
        <v>4340</v>
      </c>
      <c r="D3474" s="99">
        <f>INT(B3474/B3475*100)/100</f>
        <v>84.73</v>
      </c>
      <c r="E3474" s="1" t="s">
        <v>3198</v>
      </c>
      <c r="F3474" s="40" t="s">
        <v>1593</v>
      </c>
      <c r="G3474" s="102"/>
      <c r="H3474" s="99">
        <f>SUM(H3472:H3473)</f>
        <v>8473.66</v>
      </c>
    </row>
    <row r="3475" spans="1:8" ht="17.25">
      <c r="A3475" s="27"/>
      <c r="B3475" s="88">
        <v>100</v>
      </c>
      <c r="C3475" s="1"/>
      <c r="D3475" s="1"/>
      <c r="E3475" s="1"/>
      <c r="F3475" s="40"/>
      <c r="G3475" s="102"/>
      <c r="H3475" s="141"/>
    </row>
    <row r="3476" spans="1:8" ht="17.25">
      <c r="A3476" s="27"/>
      <c r="B3476" s="88"/>
      <c r="C3476" s="1"/>
      <c r="D3476" s="1"/>
      <c r="E3476" s="1"/>
      <c r="F3476" s="40"/>
      <c r="G3476" s="102"/>
      <c r="H3476" s="141"/>
    </row>
    <row r="3477" spans="1:8" ht="15">
      <c r="A3477" s="1"/>
      <c r="B3477" s="1"/>
      <c r="C3477" s="27"/>
      <c r="D3477" s="141"/>
      <c r="E3477" s="1"/>
      <c r="F3477" s="1"/>
      <c r="G3477" s="1"/>
      <c r="H3477" s="1"/>
    </row>
    <row r="3478" spans="1:8" ht="19.5">
      <c r="A3478" s="138">
        <f>+A3462+1</f>
        <v>210</v>
      </c>
      <c r="B3478" s="1588" t="s">
        <v>624</v>
      </c>
      <c r="C3478" s="1567"/>
      <c r="D3478" s="1567"/>
      <c r="E3478" s="1567"/>
      <c r="F3478" s="1567"/>
      <c r="G3478" s="1567"/>
      <c r="H3478" s="1567"/>
    </row>
    <row r="3479" spans="1:8" ht="14.25">
      <c r="A3479" s="728" t="s">
        <v>4096</v>
      </c>
      <c r="B3479" s="1561" t="s">
        <v>1476</v>
      </c>
      <c r="C3479" s="1561"/>
      <c r="D3479" s="1561"/>
      <c r="E3479" s="1561"/>
      <c r="F3479" s="1561"/>
      <c r="G3479" s="1561"/>
      <c r="H3479" s="1561"/>
    </row>
    <row r="3480" spans="1:8" ht="31.5">
      <c r="A3480" s="1"/>
      <c r="B3480" s="68" t="s">
        <v>3156</v>
      </c>
      <c r="C3480" s="68" t="s">
        <v>3157</v>
      </c>
      <c r="D3480" s="68" t="s">
        <v>3158</v>
      </c>
      <c r="E3480" s="68" t="s">
        <v>3159</v>
      </c>
      <c r="F3480" s="68" t="s">
        <v>3160</v>
      </c>
      <c r="G3480" s="68" t="s">
        <v>3161</v>
      </c>
      <c r="H3480" s="68" t="s">
        <v>1586</v>
      </c>
    </row>
    <row r="3481" spans="1:8" ht="17.25">
      <c r="A3481" s="1"/>
      <c r="B3481" s="1562" t="s">
        <v>562</v>
      </c>
      <c r="C3481" s="80" t="s">
        <v>736</v>
      </c>
      <c r="D3481" s="42">
        <v>2</v>
      </c>
      <c r="E3481" s="53" t="s">
        <v>1589</v>
      </c>
      <c r="F3481" s="116">
        <f>'update Rate'!O6</f>
        <v>1330</v>
      </c>
      <c r="G3481" s="107">
        <f>FLOOR(D3481*F3481,0.01)</f>
        <v>2660</v>
      </c>
      <c r="H3481" s="108"/>
    </row>
    <row r="3482" spans="1:8" ht="17.25">
      <c r="A3482" s="27"/>
      <c r="B3482" s="1589"/>
      <c r="C3482" s="78" t="s">
        <v>563</v>
      </c>
      <c r="D3482" s="43">
        <v>4</v>
      </c>
      <c r="E3482" s="56" t="s">
        <v>1589</v>
      </c>
      <c r="F3482" s="122">
        <f>'update Rate'!O5</f>
        <v>1000</v>
      </c>
      <c r="G3482" s="63">
        <f>FLOOR(D3482*F3482,0.01)</f>
        <v>4000</v>
      </c>
      <c r="H3482" s="123">
        <f>SUM(G3481+G3482)</f>
        <v>6660</v>
      </c>
    </row>
    <row r="3483" spans="1:8" ht="17.25">
      <c r="A3483" s="1"/>
      <c r="B3483" s="1562" t="s">
        <v>2185</v>
      </c>
      <c r="C3483" s="81" t="s">
        <v>3273</v>
      </c>
      <c r="D3483" s="42">
        <v>10</v>
      </c>
      <c r="E3483" s="53" t="s">
        <v>2920</v>
      </c>
      <c r="F3483" s="109">
        <f>'update Rate'!O172</f>
        <v>57</v>
      </c>
      <c r="G3483" s="109">
        <f>FLOOR(D3483*F3483,0.01)</f>
        <v>570</v>
      </c>
      <c r="H3483" s="131"/>
    </row>
    <row r="3484" spans="1:8" ht="17.25">
      <c r="A3484" s="1"/>
      <c r="B3484" s="1592"/>
      <c r="C3484" s="80" t="s">
        <v>3274</v>
      </c>
      <c r="D3484" s="42">
        <v>0.4</v>
      </c>
      <c r="E3484" s="53" t="s">
        <v>2920</v>
      </c>
      <c r="F3484" s="109">
        <f>'update Rate'!O152</f>
        <v>271</v>
      </c>
      <c r="G3484" s="109">
        <f>FLOOR(D3484*F3484,0.01)</f>
        <v>108.4</v>
      </c>
      <c r="H3484" s="132"/>
    </row>
    <row r="3485" spans="1:8" ht="17.25">
      <c r="A3485" s="1"/>
      <c r="B3485" s="1592"/>
      <c r="C3485" s="80" t="s">
        <v>2943</v>
      </c>
      <c r="D3485" s="42"/>
      <c r="E3485" s="53"/>
      <c r="F3485" s="116"/>
      <c r="G3485" s="109"/>
      <c r="H3485" s="9"/>
    </row>
    <row r="3486" spans="1:8" ht="31.5">
      <c r="A3486" s="1"/>
      <c r="B3486" s="1589"/>
      <c r="C3486" s="82" t="s">
        <v>623</v>
      </c>
      <c r="D3486" s="77" t="s">
        <v>2993</v>
      </c>
      <c r="E3486" s="56" t="s">
        <v>2995</v>
      </c>
      <c r="F3486" s="122"/>
      <c r="G3486" s="63">
        <v>250</v>
      </c>
      <c r="H3486" s="123">
        <f>SUM(G3483+G3484+G3486)</f>
        <v>928.4</v>
      </c>
    </row>
    <row r="3487" spans="1:8" ht="16.5">
      <c r="A3487" s="3"/>
      <c r="B3487" s="1"/>
      <c r="C3487" s="1"/>
      <c r="D3487" s="1"/>
      <c r="E3487" s="1"/>
      <c r="F3487" s="40" t="s">
        <v>1590</v>
      </c>
      <c r="G3487" s="102"/>
      <c r="H3487" s="63">
        <f>SUM(H3482:H3486)</f>
        <v>7588.4</v>
      </c>
    </row>
    <row r="3488" spans="1:8" ht="16.5">
      <c r="A3488" s="1"/>
      <c r="B3488" s="1" t="s">
        <v>1592</v>
      </c>
      <c r="C3488" s="1"/>
      <c r="D3488" s="1"/>
      <c r="E3488" s="1"/>
      <c r="F3488" s="40" t="s">
        <v>1570</v>
      </c>
      <c r="G3488" s="102"/>
      <c r="H3488" s="99">
        <f>FLOOR(H3487*0.15,0.01)</f>
        <v>1138.26</v>
      </c>
    </row>
    <row r="3489" spans="1:8" ht="16.5">
      <c r="A3489" s="27"/>
      <c r="B3489" s="140">
        <f>+H3489</f>
        <v>8726.66</v>
      </c>
      <c r="C3489" s="27" t="s">
        <v>4340</v>
      </c>
      <c r="D3489" s="99">
        <f>INT(B3489/B3490*100)/100</f>
        <v>87.26</v>
      </c>
      <c r="E3489" s="1" t="s">
        <v>3198</v>
      </c>
      <c r="F3489" s="40" t="s">
        <v>1593</v>
      </c>
      <c r="G3489" s="102"/>
      <c r="H3489" s="99">
        <f>SUM(H3487:H3488)</f>
        <v>8726.66</v>
      </c>
    </row>
    <row r="3490" spans="1:8" ht="16.5">
      <c r="A3490" s="1"/>
      <c r="B3490" s="88">
        <v>100</v>
      </c>
      <c r="C3490" s="1"/>
      <c r="D3490" s="1"/>
      <c r="E3490" s="1"/>
      <c r="F3490" s="1"/>
      <c r="G3490" s="1"/>
      <c r="H3490" s="1"/>
    </row>
    <row r="3491" spans="1:8" ht="16.5">
      <c r="A3491" s="1"/>
      <c r="B3491" s="88"/>
      <c r="C3491" s="1"/>
      <c r="D3491" s="1"/>
      <c r="E3491" s="1"/>
      <c r="F3491" s="1"/>
      <c r="G3491" s="1"/>
      <c r="H3491" s="1"/>
    </row>
    <row r="3492" spans="1:8" ht="16.5">
      <c r="A3492" s="1"/>
      <c r="B3492" s="88"/>
      <c r="C3492" s="1"/>
      <c r="D3492" s="1"/>
      <c r="E3492" s="1"/>
      <c r="F3492" s="1"/>
      <c r="G3492" s="1"/>
      <c r="H3492" s="1"/>
    </row>
    <row r="3493" spans="1:8" ht="16.5">
      <c r="A3493" s="1"/>
      <c r="B3493" s="88"/>
      <c r="C3493" s="1"/>
      <c r="D3493" s="1"/>
      <c r="E3493" s="1"/>
      <c r="F3493" s="1"/>
      <c r="G3493" s="1"/>
      <c r="H3493" s="1"/>
    </row>
    <row r="3494" spans="1:8" ht="19.5">
      <c r="A3494" s="262">
        <f>A3478+1</f>
        <v>211</v>
      </c>
      <c r="B3494" s="1588" t="s">
        <v>606</v>
      </c>
      <c r="C3494" s="1567"/>
      <c r="D3494" s="1567"/>
      <c r="E3494" s="1567"/>
      <c r="F3494" s="1567"/>
      <c r="G3494" s="1567"/>
      <c r="H3494" s="1567"/>
    </row>
    <row r="3495" spans="1:8" ht="14.25">
      <c r="A3495" s="728" t="s">
        <v>4097</v>
      </c>
      <c r="B3495" s="1601" t="s">
        <v>390</v>
      </c>
      <c r="C3495" s="1568"/>
      <c r="D3495" s="1568"/>
      <c r="E3495" s="1568"/>
      <c r="F3495" s="1568"/>
      <c r="G3495" s="1568"/>
      <c r="H3495" s="1568"/>
    </row>
    <row r="3496" spans="1:8" ht="31.5">
      <c r="A3496" s="1"/>
      <c r="B3496" s="68" t="s">
        <v>3156</v>
      </c>
      <c r="C3496" s="68" t="s">
        <v>3157</v>
      </c>
      <c r="D3496" s="68" t="s">
        <v>3158</v>
      </c>
      <c r="E3496" s="68" t="s">
        <v>3159</v>
      </c>
      <c r="F3496" s="68" t="s">
        <v>3160</v>
      </c>
      <c r="G3496" s="68" t="s">
        <v>3161</v>
      </c>
      <c r="H3496" s="68" t="s">
        <v>1586</v>
      </c>
    </row>
    <row r="3497" spans="1:8" ht="17.25">
      <c r="A3497" s="1"/>
      <c r="B3497" s="1562" t="s">
        <v>562</v>
      </c>
      <c r="C3497" s="58" t="s">
        <v>736</v>
      </c>
      <c r="D3497" s="46">
        <v>0.53800000000000003</v>
      </c>
      <c r="E3497" s="55" t="s">
        <v>1589</v>
      </c>
      <c r="F3497" s="107">
        <f>'update Rate'!O6</f>
        <v>1330</v>
      </c>
      <c r="G3497" s="107">
        <f>FLOOR(D3497*F3497,0.01)</f>
        <v>715.54</v>
      </c>
      <c r="H3497" s="108"/>
    </row>
    <row r="3498" spans="1:8" ht="17.25">
      <c r="A3498" s="1"/>
      <c r="B3498" s="1598"/>
      <c r="C3498" s="78" t="s">
        <v>563</v>
      </c>
      <c r="D3498" s="49">
        <v>0.53800000000000003</v>
      </c>
      <c r="E3498" s="56" t="s">
        <v>1589</v>
      </c>
      <c r="F3498" s="122">
        <f>'update Rate'!O5</f>
        <v>1000</v>
      </c>
      <c r="G3498" s="63">
        <f>FLOOR(D3498*F3498,0.01)</f>
        <v>538</v>
      </c>
      <c r="H3498" s="123">
        <f>SUM(G3497+G3498)</f>
        <v>1253.54</v>
      </c>
    </row>
    <row r="3499" spans="1:8" ht="17.25">
      <c r="A3499" s="1"/>
      <c r="B3499" s="1562" t="s">
        <v>2185</v>
      </c>
      <c r="C3499" s="80" t="s">
        <v>2459</v>
      </c>
      <c r="D3499" s="52">
        <v>0.53800000000000003</v>
      </c>
      <c r="E3499" s="53" t="s">
        <v>2681</v>
      </c>
      <c r="F3499" s="109">
        <f>'update Rate'!O167</f>
        <v>203</v>
      </c>
      <c r="G3499" s="110">
        <f>FLOOR(D3499*F3499,0.01)</f>
        <v>109.21000000000001</v>
      </c>
      <c r="H3499" s="108"/>
    </row>
    <row r="3500" spans="1:8" ht="31.5">
      <c r="A3500" s="1"/>
      <c r="B3500" s="1603"/>
      <c r="C3500" s="80" t="s">
        <v>2772</v>
      </c>
      <c r="D3500" s="52">
        <v>1.6140000000000001</v>
      </c>
      <c r="E3500" s="53" t="s">
        <v>2681</v>
      </c>
      <c r="F3500" s="109">
        <f>'update Rate'!O157</f>
        <v>542</v>
      </c>
      <c r="G3500" s="109">
        <f>FLOOR(D3500*F3500,0.01)</f>
        <v>874.78</v>
      </c>
      <c r="H3500" s="121">
        <f>SUM(G3499+G3500+G3501)</f>
        <v>983.99</v>
      </c>
    </row>
    <row r="3501" spans="1:8" ht="17.25">
      <c r="A3501" s="1"/>
      <c r="B3501" s="78"/>
      <c r="C3501" s="78"/>
      <c r="D3501" s="47"/>
      <c r="E3501" s="56"/>
      <c r="F3501" s="122"/>
      <c r="G3501" s="63"/>
      <c r="H3501" s="10"/>
    </row>
    <row r="3502" spans="1:8" ht="16.5">
      <c r="A3502" s="1"/>
      <c r="B3502" s="1"/>
      <c r="C3502" s="1"/>
      <c r="D3502" s="1"/>
      <c r="E3502" s="1"/>
      <c r="F3502" s="40" t="s">
        <v>1590</v>
      </c>
      <c r="G3502" s="102"/>
      <c r="H3502" s="63">
        <f>SUM(H3498:H3500)</f>
        <v>2237.5299999999997</v>
      </c>
    </row>
    <row r="3503" spans="1:8" ht="16.5">
      <c r="A3503" s="1"/>
      <c r="B3503" s="1" t="s">
        <v>1592</v>
      </c>
      <c r="C3503" s="1"/>
      <c r="D3503" s="1"/>
      <c r="E3503" s="1"/>
      <c r="F3503" s="40" t="s">
        <v>1570</v>
      </c>
      <c r="G3503" s="102"/>
      <c r="H3503" s="99">
        <f>FLOOR(H3502*0.15,0.01)</f>
        <v>335.62</v>
      </c>
    </row>
    <row r="3504" spans="1:8" ht="16.5">
      <c r="A3504" s="97"/>
      <c r="B3504" s="140">
        <f>+H3504</f>
        <v>2573.1499999999996</v>
      </c>
      <c r="C3504" s="27" t="s">
        <v>4340</v>
      </c>
      <c r="D3504" s="99">
        <f>INT(B3504/B3505*100)/100</f>
        <v>257.31</v>
      </c>
      <c r="E3504" s="1" t="s">
        <v>3198</v>
      </c>
      <c r="F3504" s="40" t="s">
        <v>1593</v>
      </c>
      <c r="G3504" s="102"/>
      <c r="H3504" s="99">
        <f>SUM(H3502:H3503)</f>
        <v>2573.1499999999996</v>
      </c>
    </row>
    <row r="3505" spans="1:8" ht="15">
      <c r="A3505" s="1"/>
      <c r="B3505" s="117">
        <v>10</v>
      </c>
      <c r="C3505" s="1"/>
      <c r="D3505" s="1"/>
      <c r="E3505" s="1"/>
      <c r="F3505" s="1"/>
      <c r="G3505" s="1"/>
      <c r="H3505" s="1"/>
    </row>
    <row r="3506" spans="1:8" ht="16.5">
      <c r="A3506" s="1"/>
      <c r="B3506" s="88"/>
      <c r="C3506" s="1"/>
      <c r="D3506" s="1"/>
      <c r="E3506" s="1"/>
      <c r="F3506" s="1"/>
      <c r="G3506" s="1"/>
      <c r="H3506" s="1"/>
    </row>
    <row r="3507" spans="1:8" ht="19.5">
      <c r="A3507" s="262">
        <f>+A3494+1</f>
        <v>212</v>
      </c>
      <c r="B3507" s="1588" t="s">
        <v>14</v>
      </c>
      <c r="C3507" s="1567"/>
      <c r="D3507" s="1567"/>
      <c r="E3507" s="1567"/>
      <c r="F3507" s="1567"/>
      <c r="G3507" s="1567"/>
      <c r="H3507" s="1567"/>
    </row>
    <row r="3508" spans="1:8" ht="14.25">
      <c r="A3508" s="728" t="s">
        <v>4098</v>
      </c>
      <c r="B3508" s="1560" t="s">
        <v>1476</v>
      </c>
      <c r="C3508" s="1561"/>
      <c r="D3508" s="1561"/>
      <c r="E3508" s="1561"/>
      <c r="F3508" s="1561"/>
      <c r="G3508" s="1561"/>
      <c r="H3508" s="1561"/>
    </row>
    <row r="3509" spans="1:8" ht="31.5">
      <c r="A3509" s="1"/>
      <c r="B3509" s="68" t="s">
        <v>3156</v>
      </c>
      <c r="C3509" s="68" t="s">
        <v>3157</v>
      </c>
      <c r="D3509" s="68" t="s">
        <v>3158</v>
      </c>
      <c r="E3509" s="68" t="s">
        <v>3159</v>
      </c>
      <c r="F3509" s="68" t="s">
        <v>3160</v>
      </c>
      <c r="G3509" s="68" t="s">
        <v>3161</v>
      </c>
      <c r="H3509" s="68" t="s">
        <v>1586</v>
      </c>
    </row>
    <row r="3510" spans="1:8" ht="17.25">
      <c r="A3510" s="27"/>
      <c r="B3510" s="1562" t="s">
        <v>562</v>
      </c>
      <c r="C3510" s="80" t="s">
        <v>736</v>
      </c>
      <c r="D3510" s="42">
        <v>5</v>
      </c>
      <c r="E3510" s="53" t="s">
        <v>1589</v>
      </c>
      <c r="F3510" s="116">
        <f>'update Rate'!O6</f>
        <v>1330</v>
      </c>
      <c r="G3510" s="107">
        <f>FLOOR(D3510*F3510,0.01)</f>
        <v>6650</v>
      </c>
      <c r="H3510" s="108"/>
    </row>
    <row r="3511" spans="1:8" ht="17.25">
      <c r="A3511" s="1"/>
      <c r="B3511" s="1589"/>
      <c r="C3511" s="78" t="s">
        <v>563</v>
      </c>
      <c r="D3511" s="43">
        <v>2</v>
      </c>
      <c r="E3511" s="56" t="s">
        <v>1589</v>
      </c>
      <c r="F3511" s="122">
        <f>'update Rate'!O5</f>
        <v>1000</v>
      </c>
      <c r="G3511" s="116">
        <f>FLOOR(D3511*F3511,0.01)</f>
        <v>2000</v>
      </c>
      <c r="H3511" s="123">
        <f>SUM(G3510+G3511)</f>
        <v>8650</v>
      </c>
    </row>
    <row r="3512" spans="1:8" ht="17.25">
      <c r="A3512" s="1"/>
      <c r="B3512" s="1562" t="s">
        <v>2185</v>
      </c>
      <c r="C3512" s="58" t="s">
        <v>2944</v>
      </c>
      <c r="D3512" s="41"/>
      <c r="E3512" s="55"/>
      <c r="F3512" s="107"/>
      <c r="G3512" s="131"/>
      <c r="H3512" s="131"/>
    </row>
    <row r="3513" spans="1:8" ht="17.25">
      <c r="A3513" s="1"/>
      <c r="B3513" s="1589"/>
      <c r="C3513" s="78" t="s">
        <v>1524</v>
      </c>
      <c r="D3513" s="43">
        <v>9</v>
      </c>
      <c r="E3513" s="56" t="s">
        <v>2681</v>
      </c>
      <c r="F3513" s="63">
        <f>'update Rate'!O157</f>
        <v>542</v>
      </c>
      <c r="G3513" s="109">
        <f>FLOOR(D3513*F3513,0.01)</f>
        <v>4878</v>
      </c>
      <c r="H3513" s="63">
        <f>SUM(G3513)</f>
        <v>4878</v>
      </c>
    </row>
    <row r="3514" spans="1:8" ht="15.75">
      <c r="A3514" s="1"/>
      <c r="B3514" s="1"/>
      <c r="C3514" s="1"/>
      <c r="D3514" s="1"/>
      <c r="E3514" s="1"/>
      <c r="F3514" s="40" t="s">
        <v>1590</v>
      </c>
      <c r="G3514" s="125"/>
      <c r="H3514" s="63">
        <f>SUM(H3511:H3513)</f>
        <v>13528</v>
      </c>
    </row>
    <row r="3515" spans="1:8" ht="16.5">
      <c r="A3515" s="1"/>
      <c r="B3515" s="1" t="s">
        <v>1592</v>
      </c>
      <c r="C3515" s="1"/>
      <c r="D3515" s="1"/>
      <c r="E3515" s="1"/>
      <c r="F3515" s="40" t="s">
        <v>1570</v>
      </c>
      <c r="G3515" s="102"/>
      <c r="H3515" s="99">
        <f>FLOOR(H3514*0.15,0.01)</f>
        <v>2029.2</v>
      </c>
    </row>
    <row r="3516" spans="1:8" ht="16.5">
      <c r="A3516" s="27"/>
      <c r="B3516" s="140">
        <f>+H3516</f>
        <v>15557.2</v>
      </c>
      <c r="C3516" s="27" t="s">
        <v>4340</v>
      </c>
      <c r="D3516" s="99">
        <f>INT(B3516/B3517*100)/100</f>
        <v>155.57</v>
      </c>
      <c r="E3516" s="1" t="s">
        <v>3198</v>
      </c>
      <c r="F3516" s="40" t="s">
        <v>1593</v>
      </c>
      <c r="G3516" s="102"/>
      <c r="H3516" s="99">
        <f>SUM(H3514:H3515)</f>
        <v>15557.2</v>
      </c>
    </row>
    <row r="3517" spans="1:8" ht="17.25">
      <c r="A3517" s="1"/>
      <c r="B3517" s="88">
        <v>100</v>
      </c>
      <c r="C3517" s="1"/>
      <c r="D3517" s="1"/>
      <c r="E3517" s="1"/>
      <c r="F3517" s="1"/>
      <c r="G3517" s="40"/>
      <c r="H3517" s="1"/>
    </row>
    <row r="3518" spans="1:8" ht="17.25">
      <c r="A3518" s="1"/>
      <c r="B3518" s="88"/>
      <c r="C3518" s="1"/>
      <c r="D3518" s="1"/>
      <c r="E3518" s="1"/>
      <c r="F3518" s="1"/>
      <c r="G3518" s="40"/>
      <c r="H3518" s="1"/>
    </row>
    <row r="3519" spans="1:8" ht="17.25">
      <c r="A3519" s="1"/>
      <c r="B3519" s="88"/>
      <c r="C3519" s="1"/>
      <c r="D3519" s="1"/>
      <c r="E3519" s="1"/>
      <c r="F3519" s="1"/>
      <c r="G3519" s="40"/>
      <c r="H3519" s="1"/>
    </row>
    <row r="3520" spans="1:8" ht="19.5">
      <c r="A3520" s="262">
        <f>+A3507+1</f>
        <v>213</v>
      </c>
      <c r="B3520" s="1588" t="s">
        <v>627</v>
      </c>
      <c r="C3520" s="1567"/>
      <c r="D3520" s="1567"/>
      <c r="E3520" s="1567"/>
      <c r="F3520" s="1567"/>
      <c r="G3520" s="1567"/>
      <c r="H3520" s="1567"/>
    </row>
    <row r="3521" spans="1:8" ht="14.25">
      <c r="A3521" s="728" t="s">
        <v>4099</v>
      </c>
      <c r="B3521" s="1568" t="s">
        <v>1476</v>
      </c>
      <c r="C3521" s="1568"/>
      <c r="D3521" s="1568"/>
      <c r="E3521" s="1568"/>
      <c r="F3521" s="1568"/>
      <c r="G3521" s="1568"/>
      <c r="H3521" s="1568"/>
    </row>
    <row r="3522" spans="1:8" ht="31.5">
      <c r="A3522" s="1"/>
      <c r="B3522" s="68" t="s">
        <v>3156</v>
      </c>
      <c r="C3522" s="68" t="s">
        <v>3157</v>
      </c>
      <c r="D3522" s="68" t="s">
        <v>3158</v>
      </c>
      <c r="E3522" s="68" t="s">
        <v>3159</v>
      </c>
      <c r="F3522" s="68" t="s">
        <v>3160</v>
      </c>
      <c r="G3522" s="68" t="s">
        <v>3161</v>
      </c>
      <c r="H3522" s="68" t="s">
        <v>1586</v>
      </c>
    </row>
    <row r="3523" spans="1:8" ht="17.25">
      <c r="A3523" s="27"/>
      <c r="B3523" s="1562" t="s">
        <v>562</v>
      </c>
      <c r="C3523" s="80" t="s">
        <v>736</v>
      </c>
      <c r="D3523" s="50">
        <v>9</v>
      </c>
      <c r="E3523" s="53" t="s">
        <v>1589</v>
      </c>
      <c r="F3523" s="116">
        <f>'update Rate'!O6</f>
        <v>1330</v>
      </c>
      <c r="G3523" s="107">
        <f>FLOOR(D3523*F3523,0.01)</f>
        <v>11970</v>
      </c>
      <c r="H3523" s="108"/>
    </row>
    <row r="3524" spans="1:8" ht="17.25">
      <c r="A3524" s="1"/>
      <c r="B3524" s="1589"/>
      <c r="C3524" s="78" t="s">
        <v>563</v>
      </c>
      <c r="D3524" s="51">
        <v>5</v>
      </c>
      <c r="E3524" s="56" t="s">
        <v>1589</v>
      </c>
      <c r="F3524" s="122">
        <f>'update Rate'!O5</f>
        <v>1000</v>
      </c>
      <c r="G3524" s="109">
        <f>FLOOR(D3524*F3524,0.01)</f>
        <v>5000</v>
      </c>
      <c r="H3524" s="123">
        <f>SUM(G3523+G3524)</f>
        <v>16970</v>
      </c>
    </row>
    <row r="3525" spans="1:8" ht="15.75">
      <c r="A3525" s="1"/>
      <c r="B3525" s="1562" t="s">
        <v>2185</v>
      </c>
      <c r="C3525" s="58" t="s">
        <v>2944</v>
      </c>
      <c r="D3525" s="110"/>
      <c r="E3525" s="55"/>
      <c r="F3525" s="107"/>
      <c r="G3525" s="131"/>
      <c r="H3525" s="131"/>
    </row>
    <row r="3526" spans="1:8" ht="17.25">
      <c r="A3526" s="1"/>
      <c r="B3526" s="1589"/>
      <c r="C3526" s="78" t="s">
        <v>1524</v>
      </c>
      <c r="D3526" s="43">
        <v>16</v>
      </c>
      <c r="E3526" s="56" t="s">
        <v>2681</v>
      </c>
      <c r="F3526" s="63">
        <f>'update Rate'!O157</f>
        <v>542</v>
      </c>
      <c r="G3526" s="63">
        <f>FLOOR(D3526*F3526,0.01)</f>
        <v>8672</v>
      </c>
      <c r="H3526" s="123">
        <f>G3526</f>
        <v>8672</v>
      </c>
    </row>
    <row r="3527" spans="1:8" ht="15.75">
      <c r="A3527" s="1"/>
      <c r="B3527" s="1"/>
      <c r="C3527" s="1"/>
      <c r="D3527" s="1"/>
      <c r="E3527" s="1"/>
      <c r="F3527" s="40" t="s">
        <v>1590</v>
      </c>
      <c r="G3527" s="207"/>
      <c r="H3527" s="63">
        <f>SUM(H3524:H3526)</f>
        <v>25642</v>
      </c>
    </row>
    <row r="3528" spans="1:8" ht="16.5">
      <c r="A3528" s="1"/>
      <c r="B3528" s="1" t="s">
        <v>1592</v>
      </c>
      <c r="C3528" s="1"/>
      <c r="D3528" s="1"/>
      <c r="E3528" s="1"/>
      <c r="F3528" s="40" t="s">
        <v>1570</v>
      </c>
      <c r="G3528" s="102"/>
      <c r="H3528" s="99">
        <f>FLOOR(H3527*0.15,0.01)</f>
        <v>3846.3</v>
      </c>
    </row>
    <row r="3529" spans="1:8" ht="16.5">
      <c r="A3529" s="27"/>
      <c r="B3529" s="140">
        <f>+H3529</f>
        <v>29488.3</v>
      </c>
      <c r="C3529" s="27" t="s">
        <v>4340</v>
      </c>
      <c r="D3529" s="99">
        <f>INT(B3529/B3530*100)/100</f>
        <v>294.88</v>
      </c>
      <c r="E3529" s="1" t="s">
        <v>3198</v>
      </c>
      <c r="F3529" s="40" t="s">
        <v>1593</v>
      </c>
      <c r="G3529" s="102"/>
      <c r="H3529" s="99">
        <f>SUM(H3527:H3528)</f>
        <v>29488.3</v>
      </c>
    </row>
    <row r="3530" spans="1:8" ht="16.5">
      <c r="A3530" s="1"/>
      <c r="B3530" s="88">
        <v>100</v>
      </c>
      <c r="C3530" s="1"/>
      <c r="D3530" s="1"/>
      <c r="E3530" s="1"/>
      <c r="F3530" s="1"/>
      <c r="G3530" s="1"/>
      <c r="H3530" s="1"/>
    </row>
    <row r="3531" spans="1:8" ht="16.5">
      <c r="A3531" s="1"/>
      <c r="B3531" s="88"/>
      <c r="C3531" s="1"/>
      <c r="D3531" s="1"/>
      <c r="E3531" s="1"/>
      <c r="F3531" s="1"/>
      <c r="G3531" s="1"/>
      <c r="H3531" s="1"/>
    </row>
    <row r="3532" spans="1:8" ht="16.5">
      <c r="A3532" s="1"/>
      <c r="B3532" s="88"/>
      <c r="C3532" s="1"/>
      <c r="D3532" s="1"/>
      <c r="E3532" s="1"/>
      <c r="F3532" s="1"/>
      <c r="G3532" s="1"/>
      <c r="H3532" s="1"/>
    </row>
    <row r="3533" spans="1:8" ht="15">
      <c r="A3533" s="1"/>
      <c r="B3533" s="1"/>
      <c r="C3533" s="1"/>
      <c r="D3533" s="1"/>
      <c r="E3533" s="1"/>
      <c r="F3533" s="1"/>
      <c r="G3533" s="1"/>
      <c r="H3533" s="1"/>
    </row>
    <row r="3534" spans="1:8" ht="15">
      <c r="A3534" s="1"/>
      <c r="B3534" s="1"/>
      <c r="C3534" s="1"/>
      <c r="D3534" s="1"/>
      <c r="E3534" s="1"/>
      <c r="F3534" s="1"/>
      <c r="G3534" s="1"/>
      <c r="H3534" s="1"/>
    </row>
    <row r="3535" spans="1:8" ht="19.5">
      <c r="A3535" s="262">
        <f>+A3520+1</f>
        <v>214</v>
      </c>
      <c r="B3535" s="1588" t="s">
        <v>3214</v>
      </c>
      <c r="C3535" s="1567"/>
      <c r="D3535" s="1567"/>
      <c r="E3535" s="1567"/>
      <c r="F3535" s="1567"/>
      <c r="G3535" s="1567"/>
      <c r="H3535" s="1567"/>
    </row>
    <row r="3536" spans="1:8" ht="14.25">
      <c r="A3536" s="728" t="s">
        <v>4100</v>
      </c>
      <c r="B3536" s="1568" t="s">
        <v>1476</v>
      </c>
      <c r="C3536" s="1568"/>
      <c r="D3536" s="1568"/>
      <c r="E3536" s="1568"/>
      <c r="F3536" s="1568"/>
      <c r="G3536" s="1568"/>
      <c r="H3536" s="1568"/>
    </row>
    <row r="3537" spans="1:8" ht="31.5">
      <c r="A3537" s="1"/>
      <c r="B3537" s="68" t="s">
        <v>3156</v>
      </c>
      <c r="C3537" s="68" t="s">
        <v>3157</v>
      </c>
      <c r="D3537" s="68" t="s">
        <v>3158</v>
      </c>
      <c r="E3537" s="68" t="s">
        <v>3159</v>
      </c>
      <c r="F3537" s="68" t="s">
        <v>3160</v>
      </c>
      <c r="G3537" s="68" t="s">
        <v>3161</v>
      </c>
      <c r="H3537" s="68" t="s">
        <v>1586</v>
      </c>
    </row>
    <row r="3538" spans="1:8" ht="17.25">
      <c r="A3538" s="27"/>
      <c r="B3538" s="1562" t="s">
        <v>562</v>
      </c>
      <c r="C3538" s="80" t="s">
        <v>736</v>
      </c>
      <c r="D3538" s="42">
        <v>5</v>
      </c>
      <c r="E3538" s="53" t="s">
        <v>1589</v>
      </c>
      <c r="F3538" s="116">
        <f>'update Rate'!O6</f>
        <v>1330</v>
      </c>
      <c r="G3538" s="107">
        <f>FLOOR(D3538*F3538,0.01)</f>
        <v>6650</v>
      </c>
      <c r="H3538" s="108"/>
    </row>
    <row r="3539" spans="1:8" ht="17.25">
      <c r="A3539" s="1"/>
      <c r="B3539" s="1589"/>
      <c r="C3539" s="78" t="s">
        <v>563</v>
      </c>
      <c r="D3539" s="43">
        <v>2</v>
      </c>
      <c r="E3539" s="56" t="s">
        <v>1589</v>
      </c>
      <c r="F3539" s="122">
        <f>'update Rate'!O5</f>
        <v>1000</v>
      </c>
      <c r="G3539" s="122">
        <f>FLOOR(D3539*F3539,0.01)</f>
        <v>2000</v>
      </c>
      <c r="H3539" s="123">
        <f>SUM(G3538+G3539)</f>
        <v>8650</v>
      </c>
    </row>
    <row r="3540" spans="1:8" ht="15">
      <c r="A3540" s="1"/>
      <c r="B3540" s="1562" t="s">
        <v>2185</v>
      </c>
      <c r="C3540" s="1562" t="s">
        <v>625</v>
      </c>
      <c r="D3540" s="173"/>
      <c r="E3540" s="1562" t="s">
        <v>2681</v>
      </c>
      <c r="F3540" s="107"/>
      <c r="G3540" s="188"/>
      <c r="H3540" s="8"/>
    </row>
    <row r="3541" spans="1:8" ht="15">
      <c r="A3541" s="1"/>
      <c r="B3541" s="1589"/>
      <c r="C3541" s="1589"/>
      <c r="D3541" s="251">
        <v>9</v>
      </c>
      <c r="E3541" s="1589"/>
      <c r="F3541" s="123">
        <f>'update Rate'!O160</f>
        <v>544</v>
      </c>
      <c r="G3541" s="122">
        <f>FLOOR(D3541*F3541,0.01)</f>
        <v>4896</v>
      </c>
      <c r="H3541" s="123">
        <f>SUM(G3541+G3542+G3543)</f>
        <v>4896</v>
      </c>
    </row>
    <row r="3542" spans="1:8" ht="16.5">
      <c r="A3542" s="1"/>
      <c r="B3542" s="1"/>
      <c r="C3542" s="1"/>
      <c r="D3542" s="1"/>
      <c r="E3542" s="1"/>
      <c r="F3542" s="40" t="s">
        <v>1590</v>
      </c>
      <c r="G3542" s="102"/>
      <c r="H3542" s="63">
        <f>SUM(H3538:H3541)</f>
        <v>13546</v>
      </c>
    </row>
    <row r="3543" spans="1:8" ht="16.5">
      <c r="A3543" s="1"/>
      <c r="B3543" s="1" t="s">
        <v>1592</v>
      </c>
      <c r="C3543" s="1"/>
      <c r="D3543" s="1"/>
      <c r="E3543" s="1"/>
      <c r="F3543" s="40" t="s">
        <v>1570</v>
      </c>
      <c r="G3543" s="102"/>
      <c r="H3543" s="99">
        <f>FLOOR(H3542*0.15,0.01)</f>
        <v>2031.9</v>
      </c>
    </row>
    <row r="3544" spans="1:8" ht="16.5">
      <c r="A3544" s="27"/>
      <c r="B3544" s="140">
        <f>+H3544</f>
        <v>15577.9</v>
      </c>
      <c r="C3544" s="27" t="s">
        <v>4340</v>
      </c>
      <c r="D3544" s="99">
        <f>INT(B3544/B3545*100)/100</f>
        <v>155.77000000000001</v>
      </c>
      <c r="E3544" s="1" t="s">
        <v>3198</v>
      </c>
      <c r="F3544" s="40" t="s">
        <v>1593</v>
      </c>
      <c r="G3544" s="102"/>
      <c r="H3544" s="99">
        <f>SUM(H3542:H3543)</f>
        <v>15577.9</v>
      </c>
    </row>
    <row r="3545" spans="1:8" ht="16.5">
      <c r="A3545" s="1"/>
      <c r="B3545" s="88">
        <v>100</v>
      </c>
      <c r="C3545" s="1"/>
      <c r="D3545" s="1"/>
      <c r="E3545" s="1"/>
      <c r="F3545" s="1"/>
      <c r="G3545" s="1"/>
      <c r="H3545" s="1"/>
    </row>
    <row r="3546" spans="1:8" ht="16.5">
      <c r="A3546" s="1"/>
      <c r="B3546" s="88"/>
      <c r="C3546" s="1"/>
      <c r="D3546" s="1"/>
      <c r="E3546" s="1"/>
      <c r="F3546" s="1"/>
      <c r="G3546" s="1"/>
      <c r="H3546" s="1"/>
    </row>
    <row r="3547" spans="1:8" ht="15">
      <c r="A3547" s="1"/>
      <c r="B3547" s="1"/>
      <c r="C3547" s="1"/>
      <c r="D3547" s="1"/>
      <c r="E3547" s="1"/>
      <c r="F3547" s="1"/>
      <c r="G3547" s="1"/>
      <c r="H3547" s="1"/>
    </row>
    <row r="3548" spans="1:8" ht="19.5">
      <c r="A3548" s="262">
        <f>+A3535+1</f>
        <v>215</v>
      </c>
      <c r="B3548" s="1588" t="s">
        <v>626</v>
      </c>
      <c r="C3548" s="1567"/>
      <c r="D3548" s="1567"/>
      <c r="E3548" s="1567"/>
      <c r="F3548" s="1567"/>
      <c r="G3548" s="1567"/>
      <c r="H3548" s="1567"/>
    </row>
    <row r="3549" spans="1:8" ht="14.25">
      <c r="A3549" s="728" t="s">
        <v>4099</v>
      </c>
      <c r="B3549" s="1568" t="s">
        <v>1476</v>
      </c>
      <c r="C3549" s="1568"/>
      <c r="D3549" s="1568"/>
      <c r="E3549" s="1568"/>
      <c r="F3549" s="1568"/>
      <c r="G3549" s="1568"/>
      <c r="H3549" s="1568"/>
    </row>
    <row r="3550" spans="1:8" ht="31.5">
      <c r="A3550" s="1"/>
      <c r="B3550" s="68" t="s">
        <v>3156</v>
      </c>
      <c r="C3550" s="68" t="s">
        <v>3157</v>
      </c>
      <c r="D3550" s="68" t="s">
        <v>3158</v>
      </c>
      <c r="E3550" s="68" t="s">
        <v>3159</v>
      </c>
      <c r="F3550" s="68" t="s">
        <v>3160</v>
      </c>
      <c r="G3550" s="68" t="s">
        <v>3161</v>
      </c>
      <c r="H3550" s="68" t="s">
        <v>1586</v>
      </c>
    </row>
    <row r="3551" spans="1:8" ht="17.25">
      <c r="A3551" s="27"/>
      <c r="B3551" s="1562" t="s">
        <v>562</v>
      </c>
      <c r="C3551" s="80" t="s">
        <v>736</v>
      </c>
      <c r="D3551" s="42">
        <v>9</v>
      </c>
      <c r="E3551" s="53" t="s">
        <v>1589</v>
      </c>
      <c r="F3551" s="116">
        <f>'update Rate'!O6</f>
        <v>1330</v>
      </c>
      <c r="G3551" s="107">
        <f>FLOOR(D3551*F3551,0.01)</f>
        <v>11970</v>
      </c>
      <c r="H3551" s="108"/>
    </row>
    <row r="3552" spans="1:8" ht="17.25">
      <c r="A3552" s="1"/>
      <c r="B3552" s="1589"/>
      <c r="C3552" s="78" t="s">
        <v>563</v>
      </c>
      <c r="D3552" s="43">
        <v>5</v>
      </c>
      <c r="E3552" s="56" t="s">
        <v>1589</v>
      </c>
      <c r="F3552" s="122">
        <f>'update Rate'!O5</f>
        <v>1000</v>
      </c>
      <c r="G3552" s="63">
        <f>FLOOR(D3552*F3552,0.01)</f>
        <v>5000</v>
      </c>
      <c r="H3552" s="123">
        <f>SUM(G3551+G3552)</f>
        <v>16970</v>
      </c>
    </row>
    <row r="3553" spans="1:8" ht="17.25">
      <c r="A3553" s="1"/>
      <c r="B3553" s="1562" t="s">
        <v>2185</v>
      </c>
      <c r="C3553" s="80" t="s">
        <v>2944</v>
      </c>
      <c r="D3553" s="42"/>
      <c r="E3553" s="53"/>
      <c r="F3553" s="116"/>
      <c r="G3553" s="116"/>
      <c r="H3553" s="108"/>
    </row>
    <row r="3554" spans="1:8" ht="17.25">
      <c r="A3554" s="1"/>
      <c r="B3554" s="1592"/>
      <c r="C3554" s="80" t="s">
        <v>2574</v>
      </c>
      <c r="D3554" s="42">
        <v>16</v>
      </c>
      <c r="E3554" s="53" t="s">
        <v>2681</v>
      </c>
      <c r="F3554" s="109">
        <f>'update Rate'!O160</f>
        <v>544</v>
      </c>
      <c r="G3554" s="109">
        <f>FLOOR(D3554*F3554,0.01)</f>
        <v>8704</v>
      </c>
      <c r="H3554" s="9"/>
    </row>
    <row r="3555" spans="1:8" ht="17.25">
      <c r="A3555" s="1"/>
      <c r="B3555" s="1589"/>
      <c r="C3555" s="78"/>
      <c r="D3555" s="43"/>
      <c r="E3555" s="56"/>
      <c r="F3555" s="122"/>
      <c r="G3555" s="130"/>
      <c r="H3555" s="123">
        <f>SUM(G3554+G3555+G3556)</f>
        <v>8704</v>
      </c>
    </row>
    <row r="3556" spans="1:8" ht="16.5">
      <c r="A3556" s="3"/>
      <c r="B3556" s="1"/>
      <c r="C3556" s="1"/>
      <c r="D3556" s="1"/>
      <c r="E3556" s="1"/>
      <c r="F3556" s="40" t="s">
        <v>1590</v>
      </c>
      <c r="G3556" s="102"/>
      <c r="H3556" s="63">
        <f>SUM(H3552:H3555)</f>
        <v>25674</v>
      </c>
    </row>
    <row r="3557" spans="1:8" ht="16.5">
      <c r="A3557" s="1"/>
      <c r="B3557" s="1" t="s">
        <v>1592</v>
      </c>
      <c r="C3557" s="1"/>
      <c r="D3557" s="1"/>
      <c r="E3557" s="1"/>
      <c r="F3557" s="40" t="s">
        <v>1570</v>
      </c>
      <c r="G3557" s="102"/>
      <c r="H3557" s="99">
        <f>FLOOR(H3556*0.15,0.01)</f>
        <v>3851.1</v>
      </c>
    </row>
    <row r="3558" spans="1:8" ht="16.5">
      <c r="A3558" s="27"/>
      <c r="B3558" s="140">
        <f>+H3558</f>
        <v>29525.1</v>
      </c>
      <c r="C3558" s="27" t="s">
        <v>4340</v>
      </c>
      <c r="D3558" s="99">
        <f>INT(B3558/B3559*100)/100</f>
        <v>295.25</v>
      </c>
      <c r="E3558" s="1" t="s">
        <v>3198</v>
      </c>
      <c r="F3558" s="40" t="s">
        <v>1593</v>
      </c>
      <c r="G3558" s="102"/>
      <c r="H3558" s="99">
        <f>SUM(H3556:H3557)</f>
        <v>29525.1</v>
      </c>
    </row>
    <row r="3559" spans="1:8" ht="16.5">
      <c r="A3559" s="1"/>
      <c r="B3559" s="88">
        <v>100</v>
      </c>
      <c r="C3559" s="1"/>
      <c r="D3559" s="1"/>
      <c r="E3559" s="1"/>
      <c r="F3559" s="1"/>
      <c r="G3559" s="1"/>
      <c r="H3559" s="1"/>
    </row>
    <row r="3560" spans="1:8" ht="16.5">
      <c r="A3560" s="1"/>
      <c r="B3560" s="88"/>
      <c r="C3560" s="1"/>
      <c r="D3560" s="1"/>
      <c r="E3560" s="1"/>
      <c r="F3560" s="1"/>
      <c r="G3560" s="1"/>
      <c r="H3560" s="1"/>
    </row>
    <row r="3561" spans="1:8" ht="16.5">
      <c r="A3561" s="1"/>
      <c r="B3561" s="88"/>
      <c r="C3561" s="1"/>
      <c r="D3561" s="1"/>
      <c r="E3561" s="1"/>
      <c r="F3561" s="1"/>
      <c r="G3561" s="1"/>
      <c r="H3561" s="1"/>
    </row>
    <row r="3562" spans="1:8" ht="15">
      <c r="A3562" s="262">
        <f>+A3548+1</f>
        <v>216</v>
      </c>
      <c r="B3562" s="1"/>
      <c r="C3562" s="1"/>
      <c r="D3562" s="1"/>
      <c r="E3562" s="1"/>
      <c r="F3562" s="1"/>
      <c r="G3562" s="1"/>
      <c r="H3562" s="1"/>
    </row>
    <row r="3563" spans="1:8" ht="19.5">
      <c r="A3563" s="728" t="s">
        <v>4101</v>
      </c>
      <c r="B3563" s="1588" t="s">
        <v>15</v>
      </c>
      <c r="C3563" s="1567"/>
      <c r="D3563" s="1567"/>
      <c r="E3563" s="1567"/>
      <c r="F3563" s="1567"/>
      <c r="G3563" s="1567"/>
      <c r="H3563" s="1567"/>
    </row>
    <row r="3564" spans="1:8" ht="15">
      <c r="A3564" s="1"/>
      <c r="B3564" s="1568" t="s">
        <v>1476</v>
      </c>
      <c r="C3564" s="1568"/>
      <c r="D3564" s="1568"/>
      <c r="E3564" s="1568"/>
      <c r="F3564" s="1568"/>
      <c r="G3564" s="1568"/>
      <c r="H3564" s="1568"/>
    </row>
    <row r="3565" spans="1:8" ht="31.5">
      <c r="A3565" s="1"/>
      <c r="B3565" s="68" t="s">
        <v>3156</v>
      </c>
      <c r="C3565" s="68" t="s">
        <v>3157</v>
      </c>
      <c r="D3565" s="68" t="s">
        <v>3158</v>
      </c>
      <c r="E3565" s="68" t="s">
        <v>3159</v>
      </c>
      <c r="F3565" s="68" t="s">
        <v>3160</v>
      </c>
      <c r="G3565" s="68" t="s">
        <v>3161</v>
      </c>
      <c r="H3565" s="68" t="s">
        <v>1586</v>
      </c>
    </row>
    <row r="3566" spans="1:8" ht="17.25">
      <c r="A3566" s="27"/>
      <c r="B3566" s="1562" t="s">
        <v>562</v>
      </c>
      <c r="C3566" s="80" t="s">
        <v>736</v>
      </c>
      <c r="D3566" s="42">
        <v>3.75</v>
      </c>
      <c r="E3566" s="53" t="s">
        <v>1589</v>
      </c>
      <c r="F3566" s="116">
        <f>mason</f>
        <v>1330</v>
      </c>
      <c r="G3566" s="107">
        <f>FLOOR(D3566*F3566,0.01)</f>
        <v>4987.5</v>
      </c>
      <c r="H3566" s="108"/>
    </row>
    <row r="3567" spans="1:8" ht="17.25">
      <c r="A3567" s="1"/>
      <c r="B3567" s="1589"/>
      <c r="C3567" s="78" t="s">
        <v>563</v>
      </c>
      <c r="D3567" s="43">
        <v>3.75</v>
      </c>
      <c r="E3567" s="56" t="s">
        <v>1589</v>
      </c>
      <c r="F3567" s="122">
        <f>'update Rate'!O5</f>
        <v>1000</v>
      </c>
      <c r="G3567" s="63">
        <f>FLOOR(D3567*F3567,0.01)</f>
        <v>3750</v>
      </c>
      <c r="H3567" s="123">
        <f>SUM(G3566+G3567)</f>
        <v>8737.5</v>
      </c>
    </row>
    <row r="3568" spans="1:8" ht="17.25">
      <c r="A3568" s="1"/>
      <c r="B3568" s="1562" t="s">
        <v>2185</v>
      </c>
      <c r="C3568" s="80" t="s">
        <v>2944</v>
      </c>
      <c r="D3568" s="42"/>
      <c r="E3568" s="53"/>
      <c r="F3568" s="116"/>
      <c r="G3568" s="116"/>
      <c r="H3568" s="121"/>
    </row>
    <row r="3569" spans="1:8" ht="17.25">
      <c r="A3569" s="1"/>
      <c r="B3569" s="1592"/>
      <c r="C3569" s="80" t="s">
        <v>2834</v>
      </c>
      <c r="D3569" s="42">
        <v>5.38</v>
      </c>
      <c r="E3569" s="53" t="s">
        <v>2681</v>
      </c>
      <c r="F3569" s="109">
        <f>'update Rate'!O162</f>
        <v>565</v>
      </c>
      <c r="G3569" s="109">
        <f>FLOOR(D3569*F3569,0.01)</f>
        <v>3039.7000000000003</v>
      </c>
      <c r="H3569" s="121"/>
    </row>
    <row r="3570" spans="1:8" ht="17.25">
      <c r="A3570" s="1"/>
      <c r="B3570" s="1589"/>
      <c r="C3570" s="78" t="s">
        <v>2828</v>
      </c>
      <c r="D3570" s="43">
        <v>3</v>
      </c>
      <c r="E3570" s="56" t="s">
        <v>1569</v>
      </c>
      <c r="F3570" s="63">
        <f>'update Rate'!O166</f>
        <v>6</v>
      </c>
      <c r="G3570" s="63">
        <f>FLOOR(D3570*F3570,0.01)</f>
        <v>18</v>
      </c>
      <c r="H3570" s="123">
        <f>SUM(G3569+G3570)</f>
        <v>3057.7000000000003</v>
      </c>
    </row>
    <row r="3571" spans="1:8" ht="16.5">
      <c r="A3571" s="1"/>
      <c r="B3571" s="1"/>
      <c r="C3571" s="1"/>
      <c r="D3571" s="1"/>
      <c r="E3571" s="1"/>
      <c r="F3571" s="40" t="s">
        <v>1590</v>
      </c>
      <c r="G3571" s="102"/>
      <c r="H3571" s="63">
        <f>SUM(H3567:H3570)</f>
        <v>11795.2</v>
      </c>
    </row>
    <row r="3572" spans="1:8" ht="16.5">
      <c r="A3572" s="1"/>
      <c r="B3572" s="1" t="s">
        <v>1592</v>
      </c>
      <c r="C3572" s="1"/>
      <c r="D3572" s="1"/>
      <c r="E3572" s="1"/>
      <c r="F3572" s="40" t="s">
        <v>1570</v>
      </c>
      <c r="G3572" s="102"/>
      <c r="H3572" s="99">
        <f>FLOOR(H3571*0.15,0.01)</f>
        <v>1769.28</v>
      </c>
    </row>
    <row r="3573" spans="1:8" ht="16.5">
      <c r="A3573" s="27"/>
      <c r="B3573" s="140">
        <f>+H3573</f>
        <v>13564.480000000001</v>
      </c>
      <c r="C3573" s="27" t="s">
        <v>4340</v>
      </c>
      <c r="D3573" s="99">
        <f>INT(B3573/B3574*100)/100</f>
        <v>135.63999999999999</v>
      </c>
      <c r="E3573" s="1" t="s">
        <v>3198</v>
      </c>
      <c r="F3573" s="40" t="s">
        <v>1593</v>
      </c>
      <c r="G3573" s="102"/>
      <c r="H3573" s="99">
        <f>SUM(H3571:H3572)</f>
        <v>13564.480000000001</v>
      </c>
    </row>
    <row r="3574" spans="1:8" ht="17.25">
      <c r="A3574" s="1"/>
      <c r="B3574" s="88">
        <v>100</v>
      </c>
      <c r="C3574" s="1"/>
      <c r="D3574" s="1"/>
      <c r="E3574" s="1"/>
      <c r="F3574" s="40"/>
      <c r="G3574" s="40"/>
      <c r="H3574" s="1"/>
    </row>
    <row r="3575" spans="1:8" ht="17.25">
      <c r="A3575" s="1"/>
      <c r="B3575" s="88"/>
      <c r="C3575" s="1"/>
      <c r="D3575" s="1"/>
      <c r="E3575" s="1"/>
      <c r="F3575" s="40"/>
      <c r="G3575" s="40"/>
      <c r="H3575" s="1"/>
    </row>
    <row r="3576" spans="1:8" ht="17.25">
      <c r="A3576" s="1"/>
      <c r="B3576" s="88"/>
      <c r="C3576" s="1"/>
      <c r="D3576" s="1"/>
      <c r="E3576" s="1"/>
      <c r="F3576" s="40"/>
      <c r="G3576" s="40"/>
      <c r="H3576" s="1"/>
    </row>
    <row r="3577" spans="1:8" ht="17.25">
      <c r="A3577" s="1"/>
      <c r="B3577" s="88"/>
      <c r="C3577" s="1"/>
      <c r="D3577" s="1"/>
      <c r="E3577" s="1"/>
      <c r="F3577" s="40"/>
      <c r="G3577" s="40"/>
      <c r="H3577" s="1"/>
    </row>
    <row r="3578" spans="1:8" ht="17.25">
      <c r="A3578" s="1"/>
      <c r="B3578" s="88"/>
      <c r="C3578" s="1"/>
      <c r="D3578" s="1"/>
      <c r="E3578" s="1"/>
      <c r="F3578" s="40"/>
      <c r="G3578" s="40"/>
      <c r="H3578" s="1"/>
    </row>
    <row r="3579" spans="1:8" ht="19.5">
      <c r="A3579" s="262">
        <f>+A3562+1</f>
        <v>217</v>
      </c>
      <c r="B3579" s="1588" t="s">
        <v>2003</v>
      </c>
      <c r="C3579" s="1567"/>
      <c r="D3579" s="1567"/>
      <c r="E3579" s="1567"/>
      <c r="F3579" s="1567"/>
      <c r="G3579" s="1567"/>
      <c r="H3579" s="1567"/>
    </row>
    <row r="3580" spans="1:8" ht="14.25">
      <c r="A3580" s="728" t="s">
        <v>4102</v>
      </c>
      <c r="B3580" s="1601" t="s">
        <v>1476</v>
      </c>
      <c r="C3580" s="1568"/>
      <c r="D3580" s="1568"/>
      <c r="E3580" s="1568"/>
      <c r="F3580" s="1568"/>
      <c r="G3580" s="1568"/>
      <c r="H3580" s="1568"/>
    </row>
    <row r="3581" spans="1:8" ht="31.5">
      <c r="A3581" s="1"/>
      <c r="B3581" s="68" t="s">
        <v>3156</v>
      </c>
      <c r="C3581" s="68" t="s">
        <v>3157</v>
      </c>
      <c r="D3581" s="68" t="s">
        <v>3158</v>
      </c>
      <c r="E3581" s="68" t="s">
        <v>3159</v>
      </c>
      <c r="F3581" s="68" t="s">
        <v>3160</v>
      </c>
      <c r="G3581" s="68" t="s">
        <v>3161</v>
      </c>
      <c r="H3581" s="68" t="s">
        <v>1586</v>
      </c>
    </row>
    <row r="3582" spans="1:8" ht="17.25">
      <c r="A3582" s="27"/>
      <c r="B3582" s="1562" t="s">
        <v>562</v>
      </c>
      <c r="C3582" s="80" t="s">
        <v>736</v>
      </c>
      <c r="D3582" s="42">
        <v>7.75</v>
      </c>
      <c r="E3582" s="53" t="s">
        <v>1589</v>
      </c>
      <c r="F3582" s="116">
        <f>'update Rate'!O6</f>
        <v>1330</v>
      </c>
      <c r="G3582" s="107">
        <f>FLOOR(D3582*F3582,0.01)</f>
        <v>10307.5</v>
      </c>
      <c r="H3582" s="108"/>
    </row>
    <row r="3583" spans="1:8" ht="17.25">
      <c r="A3583" s="1"/>
      <c r="B3583" s="1589"/>
      <c r="C3583" s="78" t="s">
        <v>563</v>
      </c>
      <c r="D3583" s="43">
        <v>7.75</v>
      </c>
      <c r="E3583" s="56" t="s">
        <v>1589</v>
      </c>
      <c r="F3583" s="122">
        <f>'update Rate'!O5</f>
        <v>1000</v>
      </c>
      <c r="G3583" s="63">
        <f>FLOOR(D3583*F3583,0.01)</f>
        <v>7750</v>
      </c>
      <c r="H3583" s="123">
        <f>SUM(G3582+G3583)</f>
        <v>18057.5</v>
      </c>
    </row>
    <row r="3584" spans="1:8" ht="17.25">
      <c r="A3584" s="1"/>
      <c r="B3584" s="1562" t="s">
        <v>2185</v>
      </c>
      <c r="C3584" s="80" t="s">
        <v>2944</v>
      </c>
      <c r="D3584" s="42"/>
      <c r="E3584" s="53"/>
      <c r="F3584" s="107"/>
      <c r="G3584" s="116"/>
      <c r="H3584" s="121"/>
    </row>
    <row r="3585" spans="1:8" ht="17.25">
      <c r="A3585" s="1"/>
      <c r="B3585" s="1592"/>
      <c r="C3585" s="80" t="s">
        <v>2834</v>
      </c>
      <c r="D3585" s="42">
        <v>10.76</v>
      </c>
      <c r="E3585" s="53" t="s">
        <v>2681</v>
      </c>
      <c r="F3585" s="109">
        <f>'update Rate'!O162</f>
        <v>565</v>
      </c>
      <c r="G3585" s="109">
        <f>FLOOR(D3585*F3585,0.01)</f>
        <v>6079.4000000000005</v>
      </c>
      <c r="H3585" s="121"/>
    </row>
    <row r="3586" spans="1:8" ht="17.25">
      <c r="A3586" s="1"/>
      <c r="B3586" s="1589"/>
      <c r="C3586" s="78" t="s">
        <v>2828</v>
      </c>
      <c r="D3586" s="43">
        <v>4</v>
      </c>
      <c r="E3586" s="56" t="s">
        <v>1569</v>
      </c>
      <c r="F3586" s="63">
        <f>'update Rate'!O166</f>
        <v>6</v>
      </c>
      <c r="G3586" s="63">
        <f>FLOOR(D3586*F3586,0.01)</f>
        <v>24</v>
      </c>
      <c r="H3586" s="123">
        <f>SUM(G3585+G3586)</f>
        <v>6103.4000000000005</v>
      </c>
    </row>
    <row r="3587" spans="1:8" ht="16.5">
      <c r="A3587" s="1"/>
      <c r="B3587" s="1"/>
      <c r="C3587" s="1"/>
      <c r="D3587" s="1"/>
      <c r="E3587" s="1"/>
      <c r="F3587" s="40" t="s">
        <v>1590</v>
      </c>
      <c r="G3587" s="102"/>
      <c r="H3587" s="63">
        <f>SUM(H3583:H3586)</f>
        <v>24160.9</v>
      </c>
    </row>
    <row r="3588" spans="1:8" ht="16.5">
      <c r="A3588" s="1"/>
      <c r="B3588" s="1" t="s">
        <v>1592</v>
      </c>
      <c r="C3588" s="1"/>
      <c r="D3588" s="1"/>
      <c r="E3588" s="1"/>
      <c r="F3588" s="40" t="s">
        <v>1570</v>
      </c>
      <c r="G3588" s="102"/>
      <c r="H3588" s="99">
        <f>FLOOR(H3587*0.15,0.01)</f>
        <v>3624.13</v>
      </c>
    </row>
    <row r="3589" spans="1:8" ht="16.5">
      <c r="A3589" s="27"/>
      <c r="B3589" s="140">
        <f>+H3589</f>
        <v>27785.030000000002</v>
      </c>
      <c r="C3589" s="27" t="s">
        <v>4340</v>
      </c>
      <c r="D3589" s="99">
        <f>INT(B3589/B3590*100)/100</f>
        <v>277.85000000000002</v>
      </c>
      <c r="E3589" s="1" t="s">
        <v>3198</v>
      </c>
      <c r="F3589" s="40" t="s">
        <v>1593</v>
      </c>
      <c r="G3589" s="102"/>
      <c r="H3589" s="99">
        <f>SUM(H3587:H3588)</f>
        <v>27785.030000000002</v>
      </c>
    </row>
    <row r="3590" spans="1:8" ht="16.5">
      <c r="A3590" s="1"/>
      <c r="B3590" s="88">
        <v>100</v>
      </c>
      <c r="C3590" s="1"/>
      <c r="D3590" s="1"/>
      <c r="E3590" s="1"/>
      <c r="F3590" s="1"/>
      <c r="G3590" s="1"/>
      <c r="H3590" s="1"/>
    </row>
    <row r="3591" spans="1:8" ht="16.5">
      <c r="A3591" s="1"/>
      <c r="B3591" s="88"/>
      <c r="C3591" s="1"/>
      <c r="D3591" s="1"/>
      <c r="E3591" s="1"/>
      <c r="F3591" s="1"/>
      <c r="G3591" s="1"/>
      <c r="H3591" s="1"/>
    </row>
    <row r="3592" spans="1:8" ht="16.5">
      <c r="A3592" s="1"/>
      <c r="B3592" s="88"/>
      <c r="C3592" s="1"/>
      <c r="D3592" s="1"/>
      <c r="E3592" s="1"/>
      <c r="F3592" s="1"/>
      <c r="G3592" s="1"/>
      <c r="H3592" s="1"/>
    </row>
    <row r="3593" spans="1:8" ht="19.5">
      <c r="A3593" s="262">
        <f>+A3579+1</f>
        <v>218</v>
      </c>
      <c r="B3593" s="1588" t="s">
        <v>1632</v>
      </c>
      <c r="C3593" s="1567"/>
      <c r="D3593" s="1567"/>
      <c r="E3593" s="1567"/>
      <c r="F3593" s="1567"/>
      <c r="G3593" s="1567"/>
      <c r="H3593" s="1567"/>
    </row>
    <row r="3594" spans="1:8" ht="14.25">
      <c r="A3594" s="728" t="s">
        <v>4103</v>
      </c>
      <c r="B3594" s="1568" t="s">
        <v>1476</v>
      </c>
      <c r="C3594" s="1568"/>
      <c r="D3594" s="1568"/>
      <c r="E3594" s="1568"/>
      <c r="F3594" s="1568"/>
      <c r="G3594" s="1568"/>
      <c r="H3594" s="1568"/>
    </row>
    <row r="3595" spans="1:8" ht="31.5">
      <c r="A3595" s="1"/>
      <c r="B3595" s="68" t="s">
        <v>3156</v>
      </c>
      <c r="C3595" s="68" t="s">
        <v>3157</v>
      </c>
      <c r="D3595" s="68" t="s">
        <v>3158</v>
      </c>
      <c r="E3595" s="68" t="s">
        <v>3159</v>
      </c>
      <c r="F3595" s="68" t="s">
        <v>3160</v>
      </c>
      <c r="G3595" s="68" t="s">
        <v>3161</v>
      </c>
      <c r="H3595" s="68" t="s">
        <v>1586</v>
      </c>
    </row>
    <row r="3596" spans="1:8" ht="17.25">
      <c r="A3596" s="27"/>
      <c r="B3596" s="1562" t="s">
        <v>562</v>
      </c>
      <c r="C3596" s="80" t="s">
        <v>736</v>
      </c>
      <c r="D3596" s="42">
        <v>4.3</v>
      </c>
      <c r="E3596" s="53" t="s">
        <v>1589</v>
      </c>
      <c r="F3596" s="116">
        <f>'update Rate'!O6</f>
        <v>1330</v>
      </c>
      <c r="G3596" s="107">
        <f>SUM(4.3*F3596)</f>
        <v>5719</v>
      </c>
      <c r="H3596" s="108"/>
    </row>
    <row r="3597" spans="1:8" ht="17.25">
      <c r="A3597" s="1"/>
      <c r="B3597" s="1589"/>
      <c r="C3597" s="78" t="s">
        <v>563</v>
      </c>
      <c r="D3597" s="43">
        <v>4</v>
      </c>
      <c r="E3597" s="56" t="s">
        <v>1589</v>
      </c>
      <c r="F3597" s="122">
        <f>'update Rate'!O5</f>
        <v>1000</v>
      </c>
      <c r="G3597" s="122">
        <f>SUM(4.33*F3597)</f>
        <v>4330</v>
      </c>
      <c r="H3597" s="123">
        <f>SUM(G3596+G3597)</f>
        <v>10049</v>
      </c>
    </row>
    <row r="3598" spans="1:8" ht="15.75">
      <c r="A3598" s="1"/>
      <c r="B3598" s="1562" t="s">
        <v>2185</v>
      </c>
      <c r="C3598" s="191" t="s">
        <v>2004</v>
      </c>
      <c r="D3598" s="110"/>
      <c r="E3598" s="55"/>
      <c r="F3598" s="107"/>
      <c r="G3598" s="107"/>
      <c r="H3598" s="121"/>
    </row>
    <row r="3599" spans="1:8" ht="17.25">
      <c r="A3599" s="1"/>
      <c r="B3599" s="1589"/>
      <c r="C3599" s="78" t="s">
        <v>2005</v>
      </c>
      <c r="D3599" s="43">
        <v>7.5</v>
      </c>
      <c r="E3599" s="56" t="s">
        <v>2681</v>
      </c>
      <c r="F3599" s="63">
        <f>'update Rate'!O164</f>
        <v>270</v>
      </c>
      <c r="G3599" s="63">
        <f>SUM(7.5*F3599)</f>
        <v>2025</v>
      </c>
      <c r="H3599" s="123">
        <f>SUM(G3599)</f>
        <v>2025</v>
      </c>
    </row>
    <row r="3600" spans="1:8" ht="16.5">
      <c r="A3600" s="1"/>
      <c r="B3600" s="1"/>
      <c r="C3600" s="1"/>
      <c r="D3600" s="1"/>
      <c r="E3600" s="1"/>
      <c r="F3600" s="1" t="s">
        <v>1590</v>
      </c>
      <c r="G3600" s="102"/>
      <c r="H3600" s="63">
        <f>SUM(H3597:H3599)</f>
        <v>12074</v>
      </c>
    </row>
    <row r="3601" spans="1:8" ht="16.5">
      <c r="A3601" s="1"/>
      <c r="B3601" s="1" t="s">
        <v>1592</v>
      </c>
      <c r="C3601" s="1"/>
      <c r="D3601" s="1"/>
      <c r="E3601" s="1"/>
      <c r="F3601" s="1" t="s">
        <v>1570</v>
      </c>
      <c r="G3601" s="102"/>
      <c r="H3601" s="99">
        <f>FLOOR(H3600*0.15,0.01)</f>
        <v>1811.1000000000001</v>
      </c>
    </row>
    <row r="3602" spans="1:8" ht="16.5">
      <c r="A3602" s="27"/>
      <c r="B3602" s="140">
        <f>+H3602</f>
        <v>13885.1</v>
      </c>
      <c r="C3602" s="27" t="s">
        <v>4340</v>
      </c>
      <c r="D3602" s="99">
        <f>INT(B3602/B3603*100)/100</f>
        <v>138.85</v>
      </c>
      <c r="E3602" s="1" t="s">
        <v>3198</v>
      </c>
      <c r="F3602" s="1" t="s">
        <v>1593</v>
      </c>
      <c r="G3602" s="102"/>
      <c r="H3602" s="99">
        <f>SUM(H3600:H3601)</f>
        <v>13885.1</v>
      </c>
    </row>
    <row r="3603" spans="1:8" ht="16.5">
      <c r="A3603" s="1"/>
      <c r="B3603" s="88">
        <v>100</v>
      </c>
      <c r="C3603" s="1"/>
      <c r="D3603" s="1"/>
      <c r="E3603" s="1"/>
      <c r="F3603" s="1"/>
      <c r="G3603" s="1"/>
      <c r="H3603" s="1"/>
    </row>
    <row r="3604" spans="1:8" ht="16.5">
      <c r="A3604" s="1"/>
      <c r="B3604" s="88"/>
      <c r="C3604" s="1"/>
      <c r="D3604" s="1"/>
      <c r="E3604" s="1"/>
      <c r="F3604" s="1"/>
      <c r="G3604" s="1"/>
      <c r="H3604" s="1"/>
    </row>
    <row r="3605" spans="1:8" ht="15">
      <c r="A3605" s="1"/>
      <c r="B3605" s="1"/>
      <c r="C3605" s="1"/>
      <c r="D3605" s="1"/>
      <c r="E3605" s="1"/>
      <c r="F3605" s="1"/>
      <c r="G3605" s="1"/>
      <c r="H3605" s="1"/>
    </row>
    <row r="3606" spans="1:8" ht="19.5">
      <c r="A3606" s="262">
        <f>+A3593+1</f>
        <v>219</v>
      </c>
      <c r="B3606" s="1588" t="s">
        <v>1129</v>
      </c>
      <c r="C3606" s="1567"/>
      <c r="D3606" s="1567"/>
      <c r="E3606" s="1567"/>
      <c r="F3606" s="1567"/>
      <c r="G3606" s="1567"/>
      <c r="H3606" s="1567"/>
    </row>
    <row r="3607" spans="1:8" ht="14.25">
      <c r="A3607" s="728" t="s">
        <v>4104</v>
      </c>
      <c r="B3607" s="1601" t="s">
        <v>1476</v>
      </c>
      <c r="C3607" s="1568"/>
      <c r="D3607" s="1568"/>
      <c r="E3607" s="1568"/>
      <c r="F3607" s="1568"/>
      <c r="G3607" s="1568"/>
      <c r="H3607" s="1568"/>
    </row>
    <row r="3608" spans="1:8" ht="15">
      <c r="A3608" s="90"/>
      <c r="B3608" s="3"/>
      <c r="C3608" s="1"/>
      <c r="D3608" s="1"/>
      <c r="E3608" s="1"/>
      <c r="F3608" s="3"/>
      <c r="G3608" s="3"/>
      <c r="H3608" s="3"/>
    </row>
    <row r="3609" spans="1:8" ht="31.5">
      <c r="A3609" s="1"/>
      <c r="B3609" s="68" t="s">
        <v>3156</v>
      </c>
      <c r="C3609" s="68" t="s">
        <v>3157</v>
      </c>
      <c r="D3609" s="68" t="s">
        <v>3158</v>
      </c>
      <c r="E3609" s="68" t="s">
        <v>3159</v>
      </c>
      <c r="F3609" s="68" t="s">
        <v>3160</v>
      </c>
      <c r="G3609" s="68" t="s">
        <v>3161</v>
      </c>
      <c r="H3609" s="68" t="s">
        <v>1586</v>
      </c>
    </row>
    <row r="3610" spans="1:8" ht="17.25">
      <c r="A3610" s="27"/>
      <c r="B3610" s="1562" t="s">
        <v>562</v>
      </c>
      <c r="C3610" s="80" t="s">
        <v>736</v>
      </c>
      <c r="D3610" s="42">
        <v>8.67</v>
      </c>
      <c r="E3610" s="53" t="s">
        <v>1589</v>
      </c>
      <c r="F3610" s="116">
        <f>mason</f>
        <v>1330</v>
      </c>
      <c r="G3610" s="107">
        <f>SUM(8.67*F3610)</f>
        <v>11531.1</v>
      </c>
      <c r="H3610" s="108"/>
    </row>
    <row r="3611" spans="1:8" ht="17.25">
      <c r="A3611" s="1"/>
      <c r="B3611" s="1589"/>
      <c r="C3611" s="78" t="s">
        <v>563</v>
      </c>
      <c r="D3611" s="43">
        <v>8</v>
      </c>
      <c r="E3611" s="56" t="s">
        <v>1589</v>
      </c>
      <c r="F3611" s="122">
        <f>'update Rate'!O5</f>
        <v>1000</v>
      </c>
      <c r="G3611" s="63">
        <f>SUM(8*F3611)</f>
        <v>8000</v>
      </c>
      <c r="H3611" s="123">
        <f>SUM(G3610+G3611)</f>
        <v>19531.099999999999</v>
      </c>
    </row>
    <row r="3612" spans="1:8" ht="17.25">
      <c r="A3612" s="1"/>
      <c r="B3612" s="1562" t="s">
        <v>2185</v>
      </c>
      <c r="C3612" s="191" t="s">
        <v>2004</v>
      </c>
      <c r="D3612" s="41"/>
      <c r="E3612" s="55"/>
      <c r="F3612" s="107"/>
      <c r="G3612" s="116"/>
      <c r="H3612" s="121"/>
    </row>
    <row r="3613" spans="1:8" ht="17.25">
      <c r="A3613" s="1"/>
      <c r="B3613" s="1589"/>
      <c r="C3613" s="78" t="s">
        <v>2005</v>
      </c>
      <c r="D3613" s="43">
        <v>15</v>
      </c>
      <c r="E3613" s="56" t="s">
        <v>2681</v>
      </c>
      <c r="F3613" s="63">
        <f>'update Rate'!O164</f>
        <v>270</v>
      </c>
      <c r="G3613" s="63">
        <f>FLOOR(D3613*F3613,0.01)</f>
        <v>4050</v>
      </c>
      <c r="H3613" s="123">
        <f>SUM(G3613)</f>
        <v>4050</v>
      </c>
    </row>
    <row r="3614" spans="1:8" ht="16.5">
      <c r="A3614" s="1"/>
      <c r="B3614" s="1"/>
      <c r="C3614" s="1"/>
      <c r="D3614" s="1"/>
      <c r="E3614" s="1"/>
      <c r="F3614" s="40" t="s">
        <v>1590</v>
      </c>
      <c r="G3614" s="102"/>
      <c r="H3614" s="63">
        <f>SUM(H3611:H3613)</f>
        <v>23581.1</v>
      </c>
    </row>
    <row r="3615" spans="1:8" ht="16.5">
      <c r="A3615" s="1"/>
      <c r="B3615" s="1" t="s">
        <v>1592</v>
      </c>
      <c r="C3615" s="1"/>
      <c r="D3615" s="1"/>
      <c r="E3615" s="1"/>
      <c r="F3615" s="40" t="s">
        <v>1570</v>
      </c>
      <c r="G3615" s="102"/>
      <c r="H3615" s="99">
        <f>FLOOR(H3614*0.15,0.01)</f>
        <v>3537.16</v>
      </c>
    </row>
    <row r="3616" spans="1:8" ht="16.5">
      <c r="A3616" s="27"/>
      <c r="B3616" s="140">
        <f>+H3616</f>
        <v>27118.26</v>
      </c>
      <c r="C3616" s="27" t="s">
        <v>4340</v>
      </c>
      <c r="D3616" s="99">
        <f>INT(B3616/B3617*100)/100</f>
        <v>271.18</v>
      </c>
      <c r="E3616" s="1" t="s">
        <v>3198</v>
      </c>
      <c r="F3616" s="40" t="s">
        <v>1593</v>
      </c>
      <c r="G3616" s="102"/>
      <c r="H3616" s="99">
        <f>SUM(H3614:H3615)</f>
        <v>27118.26</v>
      </c>
    </row>
    <row r="3617" spans="1:8" ht="17.25">
      <c r="A3617" s="27"/>
      <c r="B3617" s="88">
        <v>100</v>
      </c>
      <c r="C3617" s="1"/>
      <c r="D3617" s="1"/>
      <c r="E3617" s="1"/>
      <c r="F3617" s="40"/>
      <c r="G3617" s="102"/>
      <c r="H3617" s="141"/>
    </row>
    <row r="3618" spans="1:8" ht="17.25">
      <c r="A3618" s="27"/>
      <c r="B3618" s="88"/>
      <c r="C3618" s="1"/>
      <c r="D3618" s="1"/>
      <c r="E3618" s="1"/>
      <c r="F3618" s="40"/>
      <c r="G3618" s="102"/>
      <c r="H3618" s="141"/>
    </row>
    <row r="3619" spans="1:8" ht="17.25">
      <c r="A3619" s="27"/>
      <c r="B3619" s="88"/>
      <c r="C3619" s="1"/>
      <c r="D3619" s="1"/>
      <c r="E3619" s="1"/>
      <c r="F3619" s="40"/>
      <c r="G3619" s="102"/>
      <c r="H3619" s="141"/>
    </row>
    <row r="3620" spans="1:8" ht="17.25">
      <c r="A3620" s="27"/>
      <c r="B3620" s="88"/>
      <c r="C3620" s="1"/>
      <c r="D3620" s="1"/>
      <c r="E3620" s="1"/>
      <c r="F3620" s="40"/>
      <c r="G3620" s="102"/>
      <c r="H3620" s="141"/>
    </row>
    <row r="3621" spans="1:8" ht="15">
      <c r="A3621" s="1"/>
      <c r="B3621" s="1"/>
      <c r="C3621" s="1"/>
      <c r="D3621" s="1"/>
      <c r="E3621" s="1"/>
      <c r="F3621" s="1"/>
      <c r="G3621" s="1"/>
      <c r="H3621" s="1"/>
    </row>
    <row r="3622" spans="1:8" ht="19.5">
      <c r="A3622" s="262">
        <f>A3606+1</f>
        <v>220</v>
      </c>
      <c r="B3622" s="1588" t="s">
        <v>2831</v>
      </c>
      <c r="C3622" s="1567"/>
      <c r="D3622" s="1567"/>
      <c r="E3622" s="1567"/>
      <c r="F3622" s="1567"/>
      <c r="G3622" s="1567"/>
      <c r="H3622" s="1567"/>
    </row>
    <row r="3623" spans="1:8" ht="14.25">
      <c r="A3623" s="728" t="s">
        <v>4105</v>
      </c>
      <c r="B3623" s="1601" t="s">
        <v>1477</v>
      </c>
      <c r="C3623" s="1568"/>
      <c r="D3623" s="1568"/>
      <c r="E3623" s="1568"/>
      <c r="F3623" s="1568"/>
      <c r="G3623" s="1568"/>
      <c r="H3623" s="1568"/>
    </row>
    <row r="3624" spans="1:8" ht="15">
      <c r="A3624" s="1"/>
      <c r="B3624" s="3"/>
      <c r="C3624" s="1"/>
      <c r="D3624" s="1"/>
      <c r="E3624" s="1"/>
      <c r="F3624" s="3"/>
      <c r="G3624" s="3"/>
      <c r="H3624" s="3"/>
    </row>
    <row r="3625" spans="1:8" ht="31.5">
      <c r="A3625" s="1"/>
      <c r="B3625" s="68" t="s">
        <v>3156</v>
      </c>
      <c r="C3625" s="68" t="s">
        <v>3157</v>
      </c>
      <c r="D3625" s="68" t="s">
        <v>3158</v>
      </c>
      <c r="E3625" s="68" t="s">
        <v>3159</v>
      </c>
      <c r="F3625" s="68" t="s">
        <v>3160</v>
      </c>
      <c r="G3625" s="68" t="s">
        <v>3161</v>
      </c>
      <c r="H3625" s="68" t="s">
        <v>1586</v>
      </c>
    </row>
    <row r="3626" spans="1:8" ht="17.25">
      <c r="A3626" s="1"/>
      <c r="B3626" s="1562" t="s">
        <v>1587</v>
      </c>
      <c r="C3626" s="58" t="s">
        <v>558</v>
      </c>
      <c r="D3626" s="41">
        <v>5.8</v>
      </c>
      <c r="E3626" s="55" t="s">
        <v>1589</v>
      </c>
      <c r="F3626" s="107">
        <f>mason</f>
        <v>1330</v>
      </c>
      <c r="G3626" s="107">
        <f>FLOOR(D3626*F3626,0.01)</f>
        <v>7714</v>
      </c>
      <c r="H3626" s="108"/>
    </row>
    <row r="3627" spans="1:8" ht="17.25">
      <c r="A3627" s="1"/>
      <c r="B3627" s="1563"/>
      <c r="C3627" s="78" t="s">
        <v>1530</v>
      </c>
      <c r="D3627" s="43">
        <v>5.8</v>
      </c>
      <c r="E3627" s="56" t="s">
        <v>1589</v>
      </c>
      <c r="F3627" s="63">
        <f>'update Rate'!O5</f>
        <v>1000</v>
      </c>
      <c r="G3627" s="63">
        <f>FLOOR(D3627*F3627,0.01)</f>
        <v>5800</v>
      </c>
      <c r="H3627" s="123">
        <f>SUM(G3626+G3627)</f>
        <v>13514</v>
      </c>
    </row>
    <row r="3628" spans="1:8" ht="17.25">
      <c r="A3628" s="1"/>
      <c r="B3628" s="1564" t="s">
        <v>2185</v>
      </c>
      <c r="C3628" s="55" t="s">
        <v>1516</v>
      </c>
      <c r="D3628" s="48">
        <v>8</v>
      </c>
      <c r="E3628" s="55" t="s">
        <v>2681</v>
      </c>
      <c r="F3628" s="109">
        <f>'update Rate'!O153</f>
        <v>288</v>
      </c>
      <c r="G3628" s="110">
        <f>FLOOR(D3628*F3628,0.01)</f>
        <v>2304</v>
      </c>
      <c r="H3628" s="108"/>
    </row>
    <row r="3629" spans="1:8" ht="17.25">
      <c r="A3629" s="1"/>
      <c r="B3629" s="1563"/>
      <c r="C3629" s="56" t="s">
        <v>2830</v>
      </c>
      <c r="D3629" s="43">
        <v>16</v>
      </c>
      <c r="E3629" s="56" t="s">
        <v>2681</v>
      </c>
      <c r="F3629" s="63">
        <f>'update Rate'!O155</f>
        <v>231</v>
      </c>
      <c r="G3629" s="63">
        <f>FLOOR(D3629*F3629,0.01)</f>
        <v>3696</v>
      </c>
      <c r="H3629" s="123">
        <f>SUM(G3628:G3629)</f>
        <v>6000</v>
      </c>
    </row>
    <row r="3630" spans="1:8" ht="16.5">
      <c r="A3630" s="1"/>
      <c r="B3630" s="1"/>
      <c r="C3630" s="1"/>
      <c r="D3630" s="1"/>
      <c r="E3630" s="1"/>
      <c r="F3630" s="40" t="s">
        <v>1590</v>
      </c>
      <c r="G3630" s="133"/>
      <c r="H3630" s="63">
        <f>SUM(H3629,H3627)</f>
        <v>19514</v>
      </c>
    </row>
    <row r="3631" spans="1:8" ht="16.5">
      <c r="A3631" s="1"/>
      <c r="B3631" s="1" t="s">
        <v>1592</v>
      </c>
      <c r="C3631" s="1"/>
      <c r="D3631" s="1"/>
      <c r="E3631" s="1"/>
      <c r="F3631" s="40" t="s">
        <v>1571</v>
      </c>
      <c r="G3631" s="133"/>
      <c r="H3631" s="99">
        <f>FLOOR(H3630*0.15,0.01)</f>
        <v>2927.1</v>
      </c>
    </row>
    <row r="3632" spans="1:8" ht="16.5">
      <c r="B3632" s="140">
        <f>+H3632</f>
        <v>22441.1</v>
      </c>
      <c r="C3632" s="27" t="s">
        <v>4340</v>
      </c>
      <c r="D3632" s="99">
        <f>INT(B3632/B3633*100)/100</f>
        <v>224.41</v>
      </c>
      <c r="E3632" s="1" t="s">
        <v>3198</v>
      </c>
      <c r="F3632" s="40" t="s">
        <v>1593</v>
      </c>
      <c r="G3632" s="133"/>
      <c r="H3632" s="99">
        <f>SUM(H3630:H3631)</f>
        <v>22441.1</v>
      </c>
    </row>
    <row r="3633" spans="1:8" ht="15">
      <c r="A3633" s="1"/>
      <c r="B3633" s="117">
        <v>100</v>
      </c>
      <c r="C3633" s="1"/>
      <c r="D3633" s="1"/>
      <c r="E3633" s="1"/>
      <c r="F3633" s="1"/>
      <c r="G3633" s="1"/>
      <c r="H3633" s="1"/>
    </row>
    <row r="3634" spans="1:8" ht="15">
      <c r="A3634" s="1"/>
      <c r="B3634" s="117"/>
      <c r="C3634" s="1"/>
      <c r="D3634" s="1"/>
      <c r="E3634" s="1"/>
      <c r="F3634" s="1"/>
      <c r="G3634" s="1"/>
      <c r="H3634" s="1"/>
    </row>
    <row r="3635" spans="1:8">
      <c r="B3635" s="106"/>
    </row>
    <row r="3636" spans="1:8" ht="15.75">
      <c r="A3636" s="262">
        <f>A3622+1</f>
        <v>221</v>
      </c>
      <c r="B3636" s="1611" t="s">
        <v>2560</v>
      </c>
      <c r="C3636" s="1612"/>
      <c r="D3636" s="1612"/>
      <c r="E3636" s="1612"/>
      <c r="F3636" s="1612"/>
      <c r="G3636" s="1612"/>
      <c r="H3636" s="1612"/>
    </row>
    <row r="3637" spans="1:8" ht="14.25">
      <c r="A3637" s="728" t="s">
        <v>4106</v>
      </c>
      <c r="B3637" s="1601" t="s">
        <v>1479</v>
      </c>
      <c r="C3637" s="1568"/>
      <c r="D3637" s="1568"/>
      <c r="E3637" s="1568"/>
      <c r="F3637" s="1568"/>
      <c r="G3637" s="1568"/>
      <c r="H3637" s="1568"/>
    </row>
    <row r="3638" spans="1:8" ht="31.5">
      <c r="A3638" s="1"/>
      <c r="B3638" s="68" t="s">
        <v>3156</v>
      </c>
      <c r="C3638" s="68" t="s">
        <v>3157</v>
      </c>
      <c r="D3638" s="68" t="s">
        <v>3158</v>
      </c>
      <c r="E3638" s="68" t="s">
        <v>3159</v>
      </c>
      <c r="F3638" s="68" t="s">
        <v>3160</v>
      </c>
      <c r="G3638" s="68" t="s">
        <v>3161</v>
      </c>
      <c r="H3638" s="68" t="s">
        <v>1586</v>
      </c>
    </row>
    <row r="3639" spans="1:8" ht="15">
      <c r="A3639" s="1"/>
      <c r="B3639" s="1564" t="s">
        <v>2185</v>
      </c>
      <c r="C3639" s="1564" t="s">
        <v>3904</v>
      </c>
      <c r="D3639" s="201"/>
      <c r="E3639" s="1564" t="s">
        <v>2992</v>
      </c>
      <c r="F3639" s="109"/>
      <c r="G3639" s="18"/>
      <c r="H3639" s="26"/>
    </row>
    <row r="3640" spans="1:8" ht="15">
      <c r="A3640" s="1"/>
      <c r="B3640" s="1566"/>
      <c r="C3640" s="1566"/>
      <c r="D3640" s="87">
        <v>10</v>
      </c>
      <c r="E3640" s="1566"/>
      <c r="F3640" s="63">
        <f>'update Rate'!O252</f>
        <v>989.92000000000007</v>
      </c>
      <c r="G3640" s="63">
        <f>FLOOR(D3640*F3640,0.01)</f>
        <v>9899.2000000000007</v>
      </c>
      <c r="H3640" s="123">
        <f>SUM(G3639:G3640)</f>
        <v>9899.2000000000007</v>
      </c>
    </row>
    <row r="3641" spans="1:8" ht="16.5">
      <c r="A3641" s="1"/>
      <c r="B3641" s="1"/>
      <c r="C3641" s="1"/>
      <c r="D3641" s="1"/>
      <c r="E3641" s="1"/>
      <c r="F3641" s="40" t="s">
        <v>1590</v>
      </c>
      <c r="G3641" s="102"/>
      <c r="H3641" s="63">
        <f>SUM(H3640)</f>
        <v>9899.2000000000007</v>
      </c>
    </row>
    <row r="3642" spans="1:8" ht="16.5">
      <c r="A3642" s="1"/>
      <c r="B3642" s="1" t="s">
        <v>1592</v>
      </c>
      <c r="C3642" s="1"/>
      <c r="D3642" s="1"/>
      <c r="E3642" s="1"/>
      <c r="F3642" s="40" t="s">
        <v>1571</v>
      </c>
      <c r="G3642" s="102"/>
      <c r="H3642" s="99">
        <f>FLOOR(H3641*0.15,0.01)</f>
        <v>1484.88</v>
      </c>
    </row>
    <row r="3643" spans="1:8" ht="16.5">
      <c r="B3643" s="140">
        <f>+H3643</f>
        <v>11384.080000000002</v>
      </c>
      <c r="C3643" s="27" t="s">
        <v>4340</v>
      </c>
      <c r="D3643" s="99">
        <f>INT(B3643/B3644*100)/100</f>
        <v>1138.4000000000001</v>
      </c>
      <c r="E3643" s="1" t="s">
        <v>3198</v>
      </c>
      <c r="F3643" s="40" t="s">
        <v>1593</v>
      </c>
      <c r="G3643" s="102"/>
      <c r="H3643" s="99">
        <f>SUM(H3641:H3642)</f>
        <v>11384.080000000002</v>
      </c>
    </row>
    <row r="3644" spans="1:8" ht="15">
      <c r="A3644" s="1"/>
      <c r="B3644" s="117">
        <v>10</v>
      </c>
      <c r="C3644" s="1"/>
      <c r="D3644" s="1"/>
      <c r="E3644" s="1"/>
      <c r="F3644" s="1"/>
      <c r="G3644" s="1"/>
      <c r="H3644" s="1"/>
    </row>
    <row r="3645" spans="1:8" ht="15">
      <c r="A3645" s="1"/>
      <c r="B3645" s="117"/>
      <c r="C3645" s="1"/>
      <c r="D3645" s="1"/>
      <c r="E3645" s="1"/>
      <c r="F3645" s="1"/>
      <c r="G3645" s="1"/>
      <c r="H3645" s="1"/>
    </row>
    <row r="3646" spans="1:8" ht="15">
      <c r="A3646" s="1"/>
      <c r="B3646" s="1"/>
      <c r="C3646" s="1"/>
      <c r="D3646" s="1"/>
      <c r="E3646" s="1"/>
      <c r="F3646" s="1"/>
      <c r="G3646" s="1"/>
      <c r="H3646" s="1"/>
    </row>
    <row r="3647" spans="1:8" ht="15">
      <c r="A3647" s="1"/>
      <c r="B3647" s="1"/>
      <c r="C3647" s="1"/>
      <c r="D3647" s="1"/>
      <c r="E3647" s="1"/>
      <c r="F3647" s="1"/>
      <c r="G3647" s="1"/>
      <c r="H3647" s="1"/>
    </row>
    <row r="3648" spans="1:8" ht="15.75">
      <c r="A3648" s="262">
        <f>A3636+1</f>
        <v>222</v>
      </c>
      <c r="B3648" s="1611" t="s">
        <v>2561</v>
      </c>
      <c r="C3648" s="1612"/>
      <c r="D3648" s="1612"/>
      <c r="E3648" s="1612"/>
      <c r="F3648" s="1612"/>
      <c r="G3648" s="1612"/>
      <c r="H3648" s="1612"/>
    </row>
    <row r="3649" spans="1:8" ht="14.25">
      <c r="A3649" s="728" t="s">
        <v>4106</v>
      </c>
      <c r="B3649" s="1601" t="s">
        <v>1479</v>
      </c>
      <c r="C3649" s="1568"/>
      <c r="D3649" s="1568"/>
      <c r="E3649" s="1568"/>
      <c r="F3649" s="1568"/>
      <c r="G3649" s="1568"/>
      <c r="H3649" s="1568"/>
    </row>
    <row r="3650" spans="1:8" ht="31.5">
      <c r="A3650" s="1"/>
      <c r="B3650" s="68" t="s">
        <v>3156</v>
      </c>
      <c r="C3650" s="68" t="s">
        <v>3157</v>
      </c>
      <c r="D3650" s="68" t="s">
        <v>3158</v>
      </c>
      <c r="E3650" s="68" t="s">
        <v>3159</v>
      </c>
      <c r="F3650" s="68" t="s">
        <v>3160</v>
      </c>
      <c r="G3650" s="68" t="s">
        <v>3161</v>
      </c>
      <c r="H3650" s="68" t="s">
        <v>1586</v>
      </c>
    </row>
    <row r="3651" spans="1:8" ht="15">
      <c r="A3651" s="1"/>
      <c r="B3651" s="1564" t="s">
        <v>2185</v>
      </c>
      <c r="C3651" s="1564" t="s">
        <v>1827</v>
      </c>
      <c r="D3651" s="201"/>
      <c r="E3651" s="1564" t="s">
        <v>2992</v>
      </c>
      <c r="F3651" s="109"/>
      <c r="G3651" s="18"/>
      <c r="H3651" s="26"/>
    </row>
    <row r="3652" spans="1:8" ht="15">
      <c r="A3652" s="1"/>
      <c r="B3652" s="1566"/>
      <c r="C3652" s="1566"/>
      <c r="D3652" s="87">
        <v>10</v>
      </c>
      <c r="E3652" s="1566"/>
      <c r="F3652" s="63">
        <f>'update Rate'!O253</f>
        <v>1226.6400000000001</v>
      </c>
      <c r="G3652" s="63">
        <f>FLOOR(D3652*F3652,0.01)</f>
        <v>12266.4</v>
      </c>
      <c r="H3652" s="123">
        <f>SUM(G3651:G3652)</f>
        <v>12266.4</v>
      </c>
    </row>
    <row r="3653" spans="1:8" ht="16.5">
      <c r="A3653" s="1"/>
      <c r="B3653" s="1"/>
      <c r="C3653" s="1"/>
      <c r="D3653" s="1"/>
      <c r="E3653" s="1"/>
      <c r="F3653" s="40" t="s">
        <v>1590</v>
      </c>
      <c r="G3653" s="102"/>
      <c r="H3653" s="63">
        <f>SUM(H3652)</f>
        <v>12266.4</v>
      </c>
    </row>
    <row r="3654" spans="1:8" ht="16.5">
      <c r="A3654" s="1"/>
      <c r="B3654" s="1" t="s">
        <v>1592</v>
      </c>
      <c r="C3654" s="1"/>
      <c r="D3654" s="1"/>
      <c r="E3654" s="1"/>
      <c r="F3654" s="40" t="s">
        <v>1571</v>
      </c>
      <c r="G3654" s="102"/>
      <c r="H3654" s="99">
        <f>FLOOR(H3653*0.15,0.01)</f>
        <v>1839.96</v>
      </c>
    </row>
    <row r="3655" spans="1:8" ht="16.5">
      <c r="B3655" s="140">
        <f>+H3655</f>
        <v>14106.36</v>
      </c>
      <c r="C3655" s="27" t="s">
        <v>4340</v>
      </c>
      <c r="D3655" s="99">
        <f>INT(B3655/B3656*100)/100</f>
        <v>1410.63</v>
      </c>
      <c r="E3655" s="1" t="s">
        <v>3198</v>
      </c>
      <c r="F3655" s="40" t="s">
        <v>1593</v>
      </c>
      <c r="G3655" s="102"/>
      <c r="H3655" s="99">
        <f>SUM(H3653:H3654)</f>
        <v>14106.36</v>
      </c>
    </row>
    <row r="3656" spans="1:8" ht="15">
      <c r="A3656" s="1"/>
      <c r="B3656" s="117">
        <v>10</v>
      </c>
      <c r="C3656" s="1"/>
      <c r="D3656" s="1"/>
      <c r="E3656" s="1"/>
      <c r="F3656" s="1"/>
      <c r="G3656" s="1"/>
      <c r="H3656" s="1"/>
    </row>
    <row r="3657" spans="1:8" ht="15">
      <c r="A3657" s="1"/>
      <c r="B3657" s="1"/>
      <c r="C3657" s="1"/>
      <c r="D3657" s="1"/>
      <c r="E3657" s="1"/>
      <c r="F3657" s="1"/>
      <c r="G3657" s="1"/>
      <c r="H3657" s="1"/>
    </row>
    <row r="3658" spans="1:8" ht="15.75">
      <c r="A3658" s="262">
        <f>A3648+1</f>
        <v>223</v>
      </c>
      <c r="B3658" s="1611" t="s">
        <v>3311</v>
      </c>
      <c r="C3658" s="1612"/>
      <c r="D3658" s="1612"/>
      <c r="E3658" s="1612"/>
      <c r="F3658" s="1612"/>
      <c r="G3658" s="1612"/>
      <c r="H3658" s="1612"/>
    </row>
    <row r="3659" spans="1:8" ht="14.25">
      <c r="A3659" s="728" t="s">
        <v>4106</v>
      </c>
      <c r="B3659" s="1601" t="s">
        <v>1479</v>
      </c>
      <c r="C3659" s="1568"/>
      <c r="D3659" s="1568"/>
      <c r="E3659" s="1568"/>
      <c r="F3659" s="1568"/>
      <c r="G3659" s="1568"/>
      <c r="H3659" s="1568"/>
    </row>
    <row r="3660" spans="1:8" ht="31.5">
      <c r="A3660" s="1"/>
      <c r="B3660" s="68" t="s">
        <v>3156</v>
      </c>
      <c r="C3660" s="68" t="s">
        <v>3157</v>
      </c>
      <c r="D3660" s="68" t="s">
        <v>3158</v>
      </c>
      <c r="E3660" s="68" t="s">
        <v>3159</v>
      </c>
      <c r="F3660" s="68" t="s">
        <v>3160</v>
      </c>
      <c r="G3660" s="68" t="s">
        <v>3161</v>
      </c>
      <c r="H3660" s="68" t="s">
        <v>1586</v>
      </c>
    </row>
    <row r="3661" spans="1:8" ht="15">
      <c r="A3661" s="1"/>
      <c r="B3661" s="1564" t="s">
        <v>2185</v>
      </c>
      <c r="C3661" s="1564" t="s">
        <v>1827</v>
      </c>
      <c r="D3661" s="201"/>
      <c r="E3661" s="1564" t="s">
        <v>2992</v>
      </c>
      <c r="F3661" s="109"/>
      <c r="G3661" s="18"/>
      <c r="H3661" s="26"/>
    </row>
    <row r="3662" spans="1:8" ht="15">
      <c r="A3662" s="1"/>
      <c r="B3662" s="1566"/>
      <c r="C3662" s="1566"/>
      <c r="D3662" s="87">
        <v>10</v>
      </c>
      <c r="E3662" s="1566"/>
      <c r="F3662" s="63">
        <f>'update Rate'!O254</f>
        <v>989.92000000000007</v>
      </c>
      <c r="G3662" s="63">
        <f>FLOOR(D3662*F3662,0.01)</f>
        <v>9899.2000000000007</v>
      </c>
      <c r="H3662" s="123">
        <f>SUM(G3661:G3662)</f>
        <v>9899.2000000000007</v>
      </c>
    </row>
    <row r="3663" spans="1:8" ht="16.5">
      <c r="A3663" s="1"/>
      <c r="B3663" s="1"/>
      <c r="C3663" s="1"/>
      <c r="D3663" s="1"/>
      <c r="E3663" s="1"/>
      <c r="F3663" s="40" t="s">
        <v>1590</v>
      </c>
      <c r="G3663" s="102"/>
      <c r="H3663" s="63">
        <f>SUM(H3662)</f>
        <v>9899.2000000000007</v>
      </c>
    </row>
    <row r="3664" spans="1:8" ht="16.5">
      <c r="A3664" s="1"/>
      <c r="B3664" s="1" t="s">
        <v>1592</v>
      </c>
      <c r="C3664" s="1"/>
      <c r="D3664" s="1"/>
      <c r="E3664" s="1"/>
      <c r="F3664" s="40" t="s">
        <v>1571</v>
      </c>
      <c r="G3664" s="102"/>
      <c r="H3664" s="99">
        <f>FLOOR(H3663*0.15,0.01)</f>
        <v>1484.88</v>
      </c>
    </row>
    <row r="3665" spans="1:8" ht="16.5">
      <c r="B3665" s="140">
        <f>+H3665</f>
        <v>11384.080000000002</v>
      </c>
      <c r="C3665" s="27" t="s">
        <v>4340</v>
      </c>
      <c r="D3665" s="99">
        <f>INT(B3665/B3666*100)/100</f>
        <v>1138.4000000000001</v>
      </c>
      <c r="E3665" s="1" t="s">
        <v>3198</v>
      </c>
      <c r="F3665" s="40" t="s">
        <v>1593</v>
      </c>
      <c r="G3665" s="102"/>
      <c r="H3665" s="99">
        <f>SUM(H3663:H3664)</f>
        <v>11384.080000000002</v>
      </c>
    </row>
    <row r="3666" spans="1:8" ht="15">
      <c r="A3666" s="1"/>
      <c r="B3666" s="117">
        <v>10</v>
      </c>
      <c r="C3666" s="1"/>
      <c r="D3666" s="1"/>
      <c r="E3666" s="1"/>
      <c r="F3666" s="1"/>
      <c r="G3666" s="1"/>
      <c r="H3666" s="1"/>
    </row>
    <row r="3667" spans="1:8" ht="15">
      <c r="A3667" s="1"/>
      <c r="B3667" s="117"/>
      <c r="C3667" s="1"/>
      <c r="D3667" s="1"/>
      <c r="E3667" s="1"/>
      <c r="F3667" s="1"/>
      <c r="G3667" s="1"/>
      <c r="H3667" s="1"/>
    </row>
    <row r="3668" spans="1:8" ht="15">
      <c r="A3668" s="1"/>
      <c r="B3668" s="117"/>
      <c r="C3668" s="1"/>
      <c r="D3668" s="1"/>
      <c r="E3668" s="1"/>
      <c r="F3668" s="1"/>
      <c r="G3668" s="1"/>
      <c r="H3668" s="1"/>
    </row>
    <row r="3669" spans="1:8" ht="15">
      <c r="A3669" s="1"/>
      <c r="B3669" s="117"/>
      <c r="C3669" s="1"/>
      <c r="D3669" s="1"/>
      <c r="E3669" s="1"/>
      <c r="F3669" s="1"/>
      <c r="G3669" s="1"/>
      <c r="H3669" s="1"/>
    </row>
    <row r="3670" spans="1:8" ht="15">
      <c r="A3670" s="1"/>
      <c r="B3670" s="1"/>
      <c r="C3670" s="1"/>
      <c r="D3670" s="1"/>
      <c r="E3670" s="1"/>
      <c r="F3670" s="1"/>
      <c r="G3670" s="1"/>
      <c r="H3670" s="1"/>
    </row>
    <row r="3671" spans="1:8" ht="15.75">
      <c r="A3671" s="262">
        <f>A3658+1</f>
        <v>224</v>
      </c>
      <c r="B3671" s="1611" t="s">
        <v>3058</v>
      </c>
      <c r="C3671" s="1612"/>
      <c r="D3671" s="1612"/>
      <c r="E3671" s="1612"/>
      <c r="F3671" s="1612"/>
      <c r="G3671" s="1612"/>
      <c r="H3671" s="1612"/>
    </row>
    <row r="3672" spans="1:8" ht="14.25">
      <c r="A3672" s="728" t="s">
        <v>4106</v>
      </c>
      <c r="B3672" s="1601" t="s">
        <v>1479</v>
      </c>
      <c r="C3672" s="1568"/>
      <c r="D3672" s="1568"/>
      <c r="E3672" s="1568"/>
      <c r="F3672" s="1568"/>
      <c r="G3672" s="1568"/>
      <c r="H3672" s="1568"/>
    </row>
    <row r="3673" spans="1:8" ht="31.5">
      <c r="A3673" s="1"/>
      <c r="B3673" s="68" t="s">
        <v>3156</v>
      </c>
      <c r="C3673" s="68" t="s">
        <v>3157</v>
      </c>
      <c r="D3673" s="68" t="s">
        <v>3158</v>
      </c>
      <c r="E3673" s="68" t="s">
        <v>3159</v>
      </c>
      <c r="F3673" s="68" t="s">
        <v>3160</v>
      </c>
      <c r="G3673" s="68" t="s">
        <v>3161</v>
      </c>
      <c r="H3673" s="68" t="s">
        <v>1586</v>
      </c>
    </row>
    <row r="3674" spans="1:8" ht="15">
      <c r="A3674" s="1"/>
      <c r="B3674" s="1564" t="s">
        <v>2185</v>
      </c>
      <c r="C3674" s="1564" t="s">
        <v>1827</v>
      </c>
      <c r="D3674" s="201"/>
      <c r="E3674" s="1564" t="s">
        <v>2992</v>
      </c>
      <c r="F3674" s="109"/>
      <c r="G3674" s="18"/>
      <c r="H3674" s="26"/>
    </row>
    <row r="3675" spans="1:8" ht="15">
      <c r="A3675" s="1"/>
      <c r="B3675" s="1566"/>
      <c r="C3675" s="1566"/>
      <c r="D3675" s="87">
        <v>10</v>
      </c>
      <c r="E3675" s="1566"/>
      <c r="F3675" s="63">
        <f>'update Rate'!O255</f>
        <v>0</v>
      </c>
      <c r="G3675" s="63">
        <f>FLOOR(D3675*F3675,0.01)</f>
        <v>0</v>
      </c>
      <c r="H3675" s="123">
        <f>SUM(G3674:G3675)</f>
        <v>0</v>
      </c>
    </row>
    <row r="3676" spans="1:8" ht="16.5">
      <c r="A3676" s="1"/>
      <c r="B3676" s="1"/>
      <c r="C3676" s="1"/>
      <c r="D3676" s="1"/>
      <c r="E3676" s="1"/>
      <c r="F3676" s="40" t="s">
        <v>1590</v>
      </c>
      <c r="G3676" s="102"/>
      <c r="H3676" s="63">
        <f>SUM(H3675)</f>
        <v>0</v>
      </c>
    </row>
    <row r="3677" spans="1:8" ht="16.5">
      <c r="A3677" s="1"/>
      <c r="B3677" s="1" t="s">
        <v>1592</v>
      </c>
      <c r="C3677" s="1"/>
      <c r="D3677" s="1"/>
      <c r="E3677" s="1"/>
      <c r="F3677" s="40" t="s">
        <v>1571</v>
      </c>
      <c r="G3677" s="102"/>
      <c r="H3677" s="99">
        <f>FLOOR(H3676*0.15,0.01)</f>
        <v>0</v>
      </c>
    </row>
    <row r="3678" spans="1:8" ht="16.5">
      <c r="B3678" s="140">
        <f>+H3678</f>
        <v>0</v>
      </c>
      <c r="C3678" s="27" t="s">
        <v>4340</v>
      </c>
      <c r="D3678" s="99">
        <f>INT(B3678/B3679*100)/100</f>
        <v>0</v>
      </c>
      <c r="E3678" s="1" t="s">
        <v>3198</v>
      </c>
      <c r="F3678" s="40" t="s">
        <v>1593</v>
      </c>
      <c r="G3678" s="102"/>
      <c r="H3678" s="99">
        <f>SUM(H3676:H3677)</f>
        <v>0</v>
      </c>
    </row>
    <row r="3679" spans="1:8" ht="15">
      <c r="A3679" s="1"/>
      <c r="B3679" s="117">
        <v>10</v>
      </c>
      <c r="C3679" s="1"/>
      <c r="D3679" s="1"/>
      <c r="E3679" s="1"/>
      <c r="F3679" s="1"/>
      <c r="G3679" s="1"/>
      <c r="H3679" s="1"/>
    </row>
    <row r="3680" spans="1:8" ht="15">
      <c r="A3680" s="1"/>
      <c r="B3680" s="1"/>
      <c r="C3680" s="1"/>
      <c r="D3680" s="1"/>
      <c r="E3680" s="1"/>
      <c r="F3680" s="1"/>
      <c r="G3680" s="1"/>
      <c r="H3680" s="1"/>
    </row>
    <row r="3681" spans="1:8" ht="15.75">
      <c r="A3681" s="262">
        <f>A3671+1</f>
        <v>225</v>
      </c>
      <c r="B3681" s="1611" t="s">
        <v>2557</v>
      </c>
      <c r="C3681" s="1612"/>
      <c r="D3681" s="1612"/>
      <c r="E3681" s="1612"/>
      <c r="F3681" s="1612"/>
      <c r="G3681" s="1612"/>
      <c r="H3681" s="1612"/>
    </row>
    <row r="3682" spans="1:8" ht="14.25">
      <c r="A3682" s="728" t="s">
        <v>4106</v>
      </c>
      <c r="B3682" s="1601" t="s">
        <v>1479</v>
      </c>
      <c r="C3682" s="1568"/>
      <c r="D3682" s="1568"/>
      <c r="E3682" s="1568"/>
      <c r="F3682" s="1568"/>
      <c r="G3682" s="1568"/>
      <c r="H3682" s="1568"/>
    </row>
    <row r="3683" spans="1:8" ht="31.5">
      <c r="A3683" s="1"/>
      <c r="B3683" s="68" t="s">
        <v>3156</v>
      </c>
      <c r="C3683" s="68" t="s">
        <v>3157</v>
      </c>
      <c r="D3683" s="68" t="s">
        <v>3158</v>
      </c>
      <c r="E3683" s="68" t="s">
        <v>3159</v>
      </c>
      <c r="F3683" s="68" t="s">
        <v>3160</v>
      </c>
      <c r="G3683" s="68" t="s">
        <v>3161</v>
      </c>
      <c r="H3683" s="68" t="s">
        <v>1586</v>
      </c>
    </row>
    <row r="3684" spans="1:8" ht="15">
      <c r="A3684" s="1"/>
      <c r="B3684" s="1564" t="s">
        <v>2185</v>
      </c>
      <c r="C3684" s="1564" t="s">
        <v>1827</v>
      </c>
      <c r="D3684" s="201"/>
      <c r="E3684" s="1564" t="s">
        <v>2992</v>
      </c>
      <c r="F3684" s="109"/>
      <c r="G3684" s="18"/>
      <c r="H3684" s="26"/>
    </row>
    <row r="3685" spans="1:8" ht="15">
      <c r="A3685" s="1"/>
      <c r="B3685" s="1566"/>
      <c r="C3685" s="1566"/>
      <c r="D3685" s="87">
        <v>10</v>
      </c>
      <c r="E3685" s="1566"/>
      <c r="F3685" s="63">
        <f>'update Rate'!O256</f>
        <v>247.48000000000002</v>
      </c>
      <c r="G3685" s="63">
        <f>FLOOR(D3685*F3685,0.01)</f>
        <v>2474.8000000000002</v>
      </c>
      <c r="H3685" s="123">
        <f>SUM(G3684:G3685)</f>
        <v>2474.8000000000002</v>
      </c>
    </row>
    <row r="3686" spans="1:8" ht="16.5">
      <c r="A3686" s="1"/>
      <c r="B3686" s="1"/>
      <c r="C3686" s="1"/>
      <c r="D3686" s="1"/>
      <c r="E3686" s="1"/>
      <c r="F3686" s="40" t="s">
        <v>1590</v>
      </c>
      <c r="G3686" s="102"/>
      <c r="H3686" s="63">
        <f>SUM(H3685)</f>
        <v>2474.8000000000002</v>
      </c>
    </row>
    <row r="3687" spans="1:8" ht="16.5">
      <c r="A3687" s="1"/>
      <c r="B3687" s="1" t="s">
        <v>1592</v>
      </c>
      <c r="C3687" s="1"/>
      <c r="D3687" s="1"/>
      <c r="E3687" s="1"/>
      <c r="F3687" s="40" t="s">
        <v>1571</v>
      </c>
      <c r="G3687" s="102"/>
      <c r="H3687" s="99">
        <f>FLOOR(H3686*0.15,0.01)</f>
        <v>371.22</v>
      </c>
    </row>
    <row r="3688" spans="1:8" ht="16.5">
      <c r="B3688" s="140">
        <f>+H3688</f>
        <v>2846.0200000000004</v>
      </c>
      <c r="C3688" s="27" t="s">
        <v>4340</v>
      </c>
      <c r="D3688" s="99">
        <f>INT(B3688/B3689*100)/100</f>
        <v>284.60000000000002</v>
      </c>
      <c r="E3688" s="1" t="s">
        <v>3198</v>
      </c>
      <c r="F3688" s="40" t="s">
        <v>1593</v>
      </c>
      <c r="G3688" s="102"/>
      <c r="H3688" s="99">
        <f>SUM(H3686:H3687)</f>
        <v>2846.0200000000004</v>
      </c>
    </row>
    <row r="3689" spans="1:8" ht="15">
      <c r="A3689" s="1"/>
      <c r="B3689" s="117">
        <v>10</v>
      </c>
      <c r="C3689" s="1"/>
      <c r="D3689" s="1"/>
      <c r="E3689" s="1"/>
      <c r="F3689" s="1"/>
      <c r="G3689" s="1"/>
      <c r="H3689" s="1"/>
    </row>
    <row r="3690" spans="1:8" ht="15">
      <c r="A3690" s="1"/>
      <c r="B3690" s="117"/>
      <c r="C3690" s="1"/>
      <c r="D3690" s="1"/>
      <c r="E3690" s="1"/>
      <c r="F3690" s="1"/>
      <c r="G3690" s="1"/>
      <c r="H3690" s="1"/>
    </row>
    <row r="3691" spans="1:8" ht="15">
      <c r="A3691" s="1"/>
      <c r="B3691" s="117"/>
      <c r="C3691" s="1"/>
      <c r="D3691" s="1"/>
      <c r="E3691" s="1"/>
      <c r="F3691" s="1"/>
      <c r="G3691" s="1"/>
      <c r="H3691" s="1"/>
    </row>
    <row r="3692" spans="1:8">
      <c r="B3692" s="106"/>
    </row>
    <row r="3693" spans="1:8" ht="15.75">
      <c r="A3693" s="262">
        <f>A3681+1</f>
        <v>226</v>
      </c>
      <c r="B3693" s="1611" t="s">
        <v>935</v>
      </c>
      <c r="C3693" s="1612"/>
      <c r="D3693" s="1612"/>
      <c r="E3693" s="1612"/>
      <c r="F3693" s="1612"/>
      <c r="G3693" s="1612"/>
      <c r="H3693" s="1612"/>
    </row>
    <row r="3694" spans="1:8" ht="14.25">
      <c r="A3694" s="728" t="s">
        <v>4107</v>
      </c>
      <c r="B3694" s="1601" t="s">
        <v>1479</v>
      </c>
      <c r="C3694" s="1568"/>
      <c r="D3694" s="1568"/>
      <c r="E3694" s="1568"/>
      <c r="F3694" s="1568"/>
      <c r="G3694" s="1568"/>
      <c r="H3694" s="1568"/>
    </row>
    <row r="3695" spans="1:8" ht="31.5">
      <c r="A3695" s="1"/>
      <c r="B3695" s="68" t="s">
        <v>3156</v>
      </c>
      <c r="C3695" s="68" t="s">
        <v>3157</v>
      </c>
      <c r="D3695" s="68" t="s">
        <v>3158</v>
      </c>
      <c r="E3695" s="68" t="s">
        <v>3159</v>
      </c>
      <c r="F3695" s="68" t="s">
        <v>3160</v>
      </c>
      <c r="G3695" s="68" t="s">
        <v>3161</v>
      </c>
      <c r="H3695" s="68" t="s">
        <v>1586</v>
      </c>
    </row>
    <row r="3696" spans="1:8" ht="15.75">
      <c r="A3696" s="1"/>
      <c r="B3696" s="1564" t="s">
        <v>2185</v>
      </c>
      <c r="C3696" s="1613" t="s">
        <v>935</v>
      </c>
      <c r="D3696" s="201"/>
      <c r="E3696" s="764"/>
      <c r="F3696" s="109"/>
      <c r="G3696" s="18"/>
      <c r="H3696" s="26"/>
    </row>
    <row r="3697" spans="1:8" ht="24.75" customHeight="1">
      <c r="A3697" s="1"/>
      <c r="B3697" s="1566"/>
      <c r="C3697" s="1614"/>
      <c r="D3697" s="87">
        <v>10</v>
      </c>
      <c r="E3697" s="65" t="s">
        <v>2992</v>
      </c>
      <c r="F3697" s="63">
        <f>'update Rate'!O385</f>
        <v>430.4</v>
      </c>
      <c r="G3697" s="63">
        <f>FLOOR(D3697*F3697,0.01)</f>
        <v>4304</v>
      </c>
      <c r="H3697" s="123">
        <f>SUM(G3696:G3697)</f>
        <v>4304</v>
      </c>
    </row>
    <row r="3698" spans="1:8" ht="16.5">
      <c r="A3698" s="1"/>
      <c r="B3698" s="1"/>
      <c r="C3698" s="1"/>
      <c r="D3698" s="1"/>
      <c r="E3698" s="1"/>
      <c r="F3698" s="40" t="s">
        <v>1590</v>
      </c>
      <c r="G3698" s="102"/>
      <c r="H3698" s="63">
        <f>SUM(H3697)</f>
        <v>4304</v>
      </c>
    </row>
    <row r="3699" spans="1:8" ht="16.5">
      <c r="A3699" s="1"/>
      <c r="B3699" s="1" t="s">
        <v>1592</v>
      </c>
      <c r="C3699" s="1"/>
      <c r="D3699" s="1"/>
      <c r="E3699" s="1"/>
      <c r="F3699" s="40" t="s">
        <v>1571</v>
      </c>
      <c r="G3699" s="102"/>
      <c r="H3699" s="99">
        <f>FLOOR(H3698*0.15,0.01)</f>
        <v>645.6</v>
      </c>
    </row>
    <row r="3700" spans="1:8" ht="16.5">
      <c r="B3700" s="140">
        <f>+H3700</f>
        <v>4949.6000000000004</v>
      </c>
      <c r="C3700" s="27" t="s">
        <v>4340</v>
      </c>
      <c r="D3700" s="99">
        <f>INT(B3700/B3701*100)/100</f>
        <v>494.96</v>
      </c>
      <c r="E3700" s="1" t="s">
        <v>3198</v>
      </c>
      <c r="F3700" s="40" t="s">
        <v>1593</v>
      </c>
      <c r="G3700" s="102"/>
      <c r="H3700" s="99">
        <f>SUM(H3698:H3699)</f>
        <v>4949.6000000000004</v>
      </c>
    </row>
    <row r="3701" spans="1:8" ht="15">
      <c r="A3701" s="1"/>
      <c r="B3701" s="117">
        <v>10</v>
      </c>
      <c r="C3701" s="1"/>
      <c r="D3701" s="1"/>
      <c r="E3701" s="1"/>
      <c r="F3701" s="1"/>
      <c r="G3701" s="1"/>
      <c r="H3701" s="1"/>
    </row>
    <row r="3702" spans="1:8" ht="15">
      <c r="A3702" s="1"/>
      <c r="B3702" s="117"/>
      <c r="C3702" s="1"/>
      <c r="D3702" s="1"/>
      <c r="E3702" s="1"/>
      <c r="F3702" s="1"/>
      <c r="G3702" s="1"/>
      <c r="H3702" s="1"/>
    </row>
    <row r="3703" spans="1:8" ht="15">
      <c r="A3703" s="1"/>
      <c r="B3703" s="117"/>
      <c r="C3703" s="1"/>
      <c r="D3703" s="1"/>
      <c r="E3703" s="1"/>
      <c r="F3703" s="1"/>
      <c r="G3703" s="1"/>
      <c r="H3703" s="1"/>
    </row>
    <row r="3704" spans="1:8" ht="15">
      <c r="A3704" s="1"/>
      <c r="B3704" s="117"/>
      <c r="C3704" s="1"/>
      <c r="D3704" s="1"/>
      <c r="E3704" s="1"/>
      <c r="F3704" s="1"/>
      <c r="G3704" s="1"/>
      <c r="H3704" s="1"/>
    </row>
    <row r="3705" spans="1:8" ht="15">
      <c r="A3705" s="1"/>
      <c r="B3705" s="117"/>
      <c r="C3705" s="1"/>
      <c r="D3705" s="1"/>
      <c r="E3705" s="1"/>
      <c r="F3705" s="1"/>
      <c r="G3705" s="1"/>
      <c r="H3705" s="1"/>
    </row>
    <row r="3706" spans="1:8" ht="19.5">
      <c r="A3706" s="262">
        <f>A3693+1</f>
        <v>227</v>
      </c>
      <c r="B3706" s="1588" t="s">
        <v>592</v>
      </c>
      <c r="C3706" s="1567"/>
      <c r="D3706" s="1567"/>
      <c r="E3706" s="1567"/>
      <c r="F3706" s="1567"/>
      <c r="G3706" s="1567"/>
      <c r="H3706" s="1567"/>
    </row>
    <row r="3707" spans="1:8" ht="14.25">
      <c r="A3707" s="728" t="s">
        <v>4108</v>
      </c>
      <c r="B3707" s="1568" t="s">
        <v>1479</v>
      </c>
      <c r="C3707" s="1568"/>
      <c r="D3707" s="1568"/>
      <c r="E3707" s="1568"/>
      <c r="F3707" s="1568"/>
      <c r="G3707" s="1568"/>
      <c r="H3707" s="1568"/>
    </row>
    <row r="3708" spans="1:8" ht="31.5">
      <c r="A3708" s="1"/>
      <c r="B3708" s="68" t="s">
        <v>3156</v>
      </c>
      <c r="C3708" s="68" t="s">
        <v>3157</v>
      </c>
      <c r="D3708" s="68" t="s">
        <v>3158</v>
      </c>
      <c r="E3708" s="68" t="s">
        <v>3159</v>
      </c>
      <c r="F3708" s="68" t="s">
        <v>3160</v>
      </c>
      <c r="G3708" s="68" t="s">
        <v>3161</v>
      </c>
      <c r="H3708" s="68" t="s">
        <v>1586</v>
      </c>
    </row>
    <row r="3709" spans="1:8" ht="17.25">
      <c r="A3709" s="1"/>
      <c r="B3709" s="58" t="s">
        <v>1587</v>
      </c>
      <c r="C3709" s="58" t="s">
        <v>558</v>
      </c>
      <c r="D3709" s="41">
        <v>1.1000000000000001</v>
      </c>
      <c r="E3709" s="55" t="s">
        <v>1589</v>
      </c>
      <c r="F3709" s="107">
        <f>mason</f>
        <v>1330</v>
      </c>
      <c r="G3709" s="107">
        <f t="shared" ref="G3709:G3714" si="74">FLOOR(D3709*F3709,0.01)</f>
        <v>1463</v>
      </c>
      <c r="H3709" s="108"/>
    </row>
    <row r="3710" spans="1:8" ht="17.25">
      <c r="A3710" s="1"/>
      <c r="B3710" s="187"/>
      <c r="C3710" s="78" t="s">
        <v>1530</v>
      </c>
      <c r="D3710" s="43">
        <v>3.5</v>
      </c>
      <c r="E3710" s="56" t="s">
        <v>1589</v>
      </c>
      <c r="F3710" s="63">
        <f>'update Rate'!F5</f>
        <v>415</v>
      </c>
      <c r="G3710" s="63">
        <f t="shared" si="74"/>
        <v>1452.5</v>
      </c>
      <c r="H3710" s="123">
        <f>SUM(G3709+G3710)</f>
        <v>2915.5</v>
      </c>
    </row>
    <row r="3711" spans="1:8" ht="17.25">
      <c r="A3711" s="1"/>
      <c r="B3711" s="76" t="s">
        <v>2185</v>
      </c>
      <c r="C3711" s="55" t="s">
        <v>593</v>
      </c>
      <c r="D3711" s="48">
        <v>11</v>
      </c>
      <c r="E3711" s="55" t="s">
        <v>2992</v>
      </c>
      <c r="F3711" s="107">
        <f>'update Rate'!$O$219</f>
        <v>127.05</v>
      </c>
      <c r="G3711" s="110">
        <f t="shared" si="74"/>
        <v>1397.55</v>
      </c>
      <c r="H3711" s="108"/>
    </row>
    <row r="3712" spans="1:8" ht="17.25">
      <c r="A3712" s="1"/>
      <c r="B3712" s="200"/>
      <c r="C3712" s="53" t="s">
        <v>594</v>
      </c>
      <c r="D3712" s="194">
        <v>15</v>
      </c>
      <c r="E3712" s="53" t="s">
        <v>2920</v>
      </c>
      <c r="F3712" s="116">
        <f>'update Rate'!$O$170</f>
        <v>68.400000000000006</v>
      </c>
      <c r="G3712" s="109">
        <f t="shared" si="74"/>
        <v>1026</v>
      </c>
      <c r="H3712" s="121"/>
    </row>
    <row r="3713" spans="1:8" ht="17.25">
      <c r="A3713" s="1"/>
      <c r="B3713" s="200"/>
      <c r="C3713" s="53" t="s">
        <v>2938</v>
      </c>
      <c r="D3713" s="194">
        <v>60</v>
      </c>
      <c r="E3713" s="53" t="s">
        <v>2920</v>
      </c>
      <c r="F3713" s="116">
        <f>'update Rate'!$O$177</f>
        <v>19</v>
      </c>
      <c r="G3713" s="109">
        <f t="shared" si="74"/>
        <v>1140</v>
      </c>
      <c r="H3713" s="121"/>
    </row>
    <row r="3714" spans="1:8" ht="17.25">
      <c r="A3714" s="1"/>
      <c r="B3714" s="187"/>
      <c r="C3714" s="56" t="s">
        <v>595</v>
      </c>
      <c r="D3714" s="43">
        <v>0.31</v>
      </c>
      <c r="E3714" s="56" t="s">
        <v>2192</v>
      </c>
      <c r="F3714" s="63">
        <f>'update Rate'!O10</f>
        <v>3389.76</v>
      </c>
      <c r="G3714" s="63">
        <f t="shared" si="74"/>
        <v>1050.82</v>
      </c>
      <c r="H3714" s="123">
        <f>SUM(G3711:G3714)</f>
        <v>4614.37</v>
      </c>
    </row>
    <row r="3715" spans="1:8" ht="16.5">
      <c r="A3715" s="1"/>
      <c r="B3715" s="1"/>
      <c r="C3715" s="1"/>
      <c r="D3715" s="1"/>
      <c r="E3715" s="1"/>
      <c r="F3715" s="40" t="s">
        <v>1590</v>
      </c>
      <c r="G3715" s="133"/>
      <c r="H3715" s="63">
        <f>SUM(H3714,H3710)</f>
        <v>7529.87</v>
      </c>
    </row>
    <row r="3716" spans="1:8" ht="16.5">
      <c r="A3716" s="1"/>
      <c r="B3716" s="1" t="s">
        <v>1592</v>
      </c>
      <c r="C3716" s="1"/>
      <c r="D3716" s="1"/>
      <c r="E3716" s="1"/>
      <c r="F3716" s="40" t="s">
        <v>1571</v>
      </c>
      <c r="G3716" s="133"/>
      <c r="H3716" s="99">
        <f>FLOOR(H3715*0.15,0.01)</f>
        <v>1129.48</v>
      </c>
    </row>
    <row r="3717" spans="1:8" ht="16.5">
      <c r="B3717" s="140">
        <f>+H3717</f>
        <v>8659.35</v>
      </c>
      <c r="C3717" s="27" t="s">
        <v>4340</v>
      </c>
      <c r="D3717" s="99">
        <f>FLOOR(B3717/B3718,0.01)</f>
        <v>865.93000000000006</v>
      </c>
      <c r="E3717" s="1" t="s">
        <v>3198</v>
      </c>
      <c r="F3717" s="40" t="s">
        <v>1593</v>
      </c>
      <c r="G3717" s="133"/>
      <c r="H3717" s="99">
        <f>SUM(H3715:H3716)</f>
        <v>8659.35</v>
      </c>
    </row>
    <row r="3718" spans="1:8" ht="15">
      <c r="A3718" s="1"/>
      <c r="B3718" s="117">
        <v>10</v>
      </c>
      <c r="C3718" s="1"/>
      <c r="D3718" s="1"/>
      <c r="E3718" s="1"/>
      <c r="F3718" s="1"/>
      <c r="G3718" s="1"/>
      <c r="H3718" s="1"/>
    </row>
    <row r="3719" spans="1:8" ht="15">
      <c r="A3719" s="1"/>
      <c r="B3719" s="117"/>
      <c r="C3719" s="1"/>
      <c r="D3719" s="1"/>
      <c r="E3719" s="1"/>
      <c r="F3719" s="1"/>
      <c r="G3719" s="1"/>
      <c r="H3719" s="1"/>
    </row>
    <row r="3720" spans="1:8" ht="15">
      <c r="A3720" s="1"/>
      <c r="B3720" s="1"/>
      <c r="C3720" s="1"/>
      <c r="D3720" s="1"/>
      <c r="E3720" s="1"/>
      <c r="F3720" s="1"/>
      <c r="G3720" s="1"/>
      <c r="H3720" s="1"/>
    </row>
    <row r="3721" spans="1:8" ht="19.5">
      <c r="A3721" s="262">
        <f>+A3706+1</f>
        <v>228</v>
      </c>
      <c r="B3721" s="1588" t="s">
        <v>596</v>
      </c>
      <c r="C3721" s="1567"/>
      <c r="D3721" s="1567"/>
      <c r="E3721" s="1567"/>
      <c r="F3721" s="1567"/>
      <c r="G3721" s="1567"/>
      <c r="H3721" s="1567"/>
    </row>
    <row r="3722" spans="1:8" ht="14.25">
      <c r="A3722" s="728" t="s">
        <v>4109</v>
      </c>
      <c r="B3722" s="1568" t="s">
        <v>1479</v>
      </c>
      <c r="C3722" s="1568"/>
      <c r="D3722" s="1568"/>
      <c r="E3722" s="1568"/>
      <c r="F3722" s="1568"/>
      <c r="G3722" s="1568"/>
      <c r="H3722" s="1568"/>
    </row>
    <row r="3723" spans="1:8" ht="15">
      <c r="A3723" s="38"/>
      <c r="B3723" s="1"/>
      <c r="C3723" s="1"/>
      <c r="D3723" s="1"/>
      <c r="E3723" s="1"/>
      <c r="F3723" s="1"/>
      <c r="G3723" s="1"/>
      <c r="H3723" s="1"/>
    </row>
    <row r="3724" spans="1:8" ht="31.5">
      <c r="A3724" s="1"/>
      <c r="B3724" s="68" t="s">
        <v>3156</v>
      </c>
      <c r="C3724" s="68" t="s">
        <v>3157</v>
      </c>
      <c r="D3724" s="68" t="s">
        <v>3158</v>
      </c>
      <c r="E3724" s="68" t="s">
        <v>3159</v>
      </c>
      <c r="F3724" s="68" t="s">
        <v>3160</v>
      </c>
      <c r="G3724" s="68" t="s">
        <v>3161</v>
      </c>
      <c r="H3724" s="68" t="s">
        <v>1586</v>
      </c>
    </row>
    <row r="3725" spans="1:8" ht="17.25">
      <c r="A3725" s="1"/>
      <c r="B3725" s="58" t="s">
        <v>1587</v>
      </c>
      <c r="C3725" s="58" t="s">
        <v>558</v>
      </c>
      <c r="D3725" s="41">
        <v>2.2999999999999998</v>
      </c>
      <c r="E3725" s="55" t="s">
        <v>1589</v>
      </c>
      <c r="F3725" s="107">
        <f>mason</f>
        <v>1330</v>
      </c>
      <c r="G3725" s="107">
        <f t="shared" ref="G3725:G3730" si="75">FLOOR(D3725*F3725,0.01)</f>
        <v>3059</v>
      </c>
      <c r="H3725" s="108"/>
    </row>
    <row r="3726" spans="1:8" ht="17.25">
      <c r="A3726" s="1"/>
      <c r="B3726" s="187"/>
      <c r="C3726" s="78" t="s">
        <v>1530</v>
      </c>
      <c r="D3726" s="43">
        <v>4.5999999999999996</v>
      </c>
      <c r="E3726" s="56" t="s">
        <v>1589</v>
      </c>
      <c r="F3726" s="63">
        <f>'update Rate'!F5</f>
        <v>415</v>
      </c>
      <c r="G3726" s="63">
        <f t="shared" si="75"/>
        <v>1909</v>
      </c>
      <c r="H3726" s="123">
        <f>SUM(G3725+G3726)</f>
        <v>4968</v>
      </c>
    </row>
    <row r="3727" spans="1:8" ht="17.25">
      <c r="A3727" s="1"/>
      <c r="B3727" s="76" t="s">
        <v>2185</v>
      </c>
      <c r="C3727" s="55" t="s">
        <v>593</v>
      </c>
      <c r="D3727" s="41">
        <v>22</v>
      </c>
      <c r="E3727" s="55" t="s">
        <v>2992</v>
      </c>
      <c r="F3727" s="107">
        <f>'update Rate'!$O$219</f>
        <v>127.05</v>
      </c>
      <c r="G3727" s="110">
        <f t="shared" si="75"/>
        <v>2795.1</v>
      </c>
      <c r="H3727" s="108"/>
    </row>
    <row r="3728" spans="1:8" ht="17.25">
      <c r="A3728" s="1"/>
      <c r="B3728" s="200"/>
      <c r="C3728" s="53" t="s">
        <v>594</v>
      </c>
      <c r="D3728" s="42">
        <v>25</v>
      </c>
      <c r="E3728" s="53" t="s">
        <v>2920</v>
      </c>
      <c r="F3728" s="116">
        <f>'update Rate'!$O$170</f>
        <v>68.400000000000006</v>
      </c>
      <c r="G3728" s="109">
        <f t="shared" si="75"/>
        <v>1710</v>
      </c>
      <c r="H3728" s="121"/>
    </row>
    <row r="3729" spans="1:8" ht="17.25">
      <c r="A3729" s="1"/>
      <c r="B3729" s="200"/>
      <c r="C3729" s="53" t="s">
        <v>2938</v>
      </c>
      <c r="D3729" s="42">
        <v>80</v>
      </c>
      <c r="E3729" s="53" t="s">
        <v>2920</v>
      </c>
      <c r="F3729" s="116">
        <f>'update Rate'!$O$177</f>
        <v>19</v>
      </c>
      <c r="G3729" s="109">
        <f t="shared" si="75"/>
        <v>1520</v>
      </c>
      <c r="H3729" s="121"/>
    </row>
    <row r="3730" spans="1:8" ht="17.25">
      <c r="A3730" s="1"/>
      <c r="B3730" s="187"/>
      <c r="C3730" s="56" t="s">
        <v>595</v>
      </c>
      <c r="D3730" s="43">
        <v>0.31</v>
      </c>
      <c r="E3730" s="56" t="s">
        <v>2192</v>
      </c>
      <c r="F3730" s="63">
        <f>'update Rate'!O10</f>
        <v>3389.76</v>
      </c>
      <c r="G3730" s="63">
        <f t="shared" si="75"/>
        <v>1050.82</v>
      </c>
      <c r="H3730" s="123">
        <f>SUM(G3727:G3730)</f>
        <v>7075.92</v>
      </c>
    </row>
    <row r="3731" spans="1:8" ht="16.5">
      <c r="A3731" s="1"/>
      <c r="B3731" s="1"/>
      <c r="C3731" s="1"/>
      <c r="D3731" s="1"/>
      <c r="E3731" s="1"/>
      <c r="F3731" s="40" t="s">
        <v>1590</v>
      </c>
      <c r="G3731" s="133"/>
      <c r="H3731" s="63">
        <f>SUM(H3730,H3726)</f>
        <v>12043.92</v>
      </c>
    </row>
    <row r="3732" spans="1:8" ht="16.5">
      <c r="A3732" s="1"/>
      <c r="B3732" s="1" t="s">
        <v>1592</v>
      </c>
      <c r="C3732" s="1"/>
      <c r="D3732" s="1"/>
      <c r="E3732" s="1"/>
      <c r="F3732" s="40" t="s">
        <v>1571</v>
      </c>
      <c r="G3732" s="133"/>
      <c r="H3732" s="99">
        <f>FLOOR(H3731*0.15,0.01)</f>
        <v>1806.58</v>
      </c>
    </row>
    <row r="3733" spans="1:8" ht="16.5">
      <c r="B3733" s="140">
        <f>+H3733</f>
        <v>13850.5</v>
      </c>
      <c r="C3733" s="27" t="s">
        <v>4340</v>
      </c>
      <c r="D3733" s="99">
        <f>FLOOR(B3733/B3734,0.01)</f>
        <v>1385.05</v>
      </c>
      <c r="E3733" s="1" t="s">
        <v>3198</v>
      </c>
      <c r="F3733" s="40" t="s">
        <v>1593</v>
      </c>
      <c r="G3733" s="133"/>
      <c r="H3733" s="99">
        <f>SUM(H3731:H3732)</f>
        <v>13850.5</v>
      </c>
    </row>
    <row r="3734" spans="1:8" ht="15">
      <c r="A3734" s="1"/>
      <c r="B3734" s="117">
        <v>10</v>
      </c>
      <c r="C3734" s="1"/>
      <c r="D3734" s="1"/>
      <c r="E3734" s="1"/>
      <c r="F3734" s="1"/>
      <c r="G3734" s="1"/>
      <c r="H3734" s="1"/>
    </row>
    <row r="3735" spans="1:8" ht="15">
      <c r="A3735" s="1"/>
      <c r="B3735" s="117"/>
      <c r="C3735" s="1"/>
      <c r="D3735" s="1"/>
      <c r="E3735" s="1"/>
      <c r="F3735" s="1"/>
      <c r="G3735" s="1"/>
      <c r="H3735" s="1"/>
    </row>
    <row r="3736" spans="1:8" ht="15">
      <c r="A3736" s="1"/>
      <c r="B3736" s="117"/>
      <c r="C3736" s="1"/>
      <c r="D3736" s="1"/>
      <c r="E3736" s="1"/>
      <c r="F3736" s="1"/>
      <c r="G3736" s="1"/>
      <c r="H3736" s="1"/>
    </row>
    <row r="3737" spans="1:8" ht="15">
      <c r="A3737" s="1"/>
      <c r="B3737" s="117"/>
      <c r="C3737" s="1"/>
      <c r="D3737" s="1"/>
      <c r="E3737" s="1"/>
      <c r="F3737" s="1"/>
      <c r="G3737" s="1"/>
      <c r="H3737" s="1"/>
    </row>
    <row r="3738" spans="1:8" ht="19.5">
      <c r="A3738" s="31"/>
      <c r="B3738" s="1584" t="s">
        <v>1408</v>
      </c>
      <c r="C3738" s="1584"/>
      <c r="D3738" s="1584"/>
      <c r="E3738" s="1584"/>
      <c r="F3738" s="1584"/>
      <c r="G3738" s="1584"/>
      <c r="H3738" s="1584"/>
    </row>
    <row r="3739" spans="1:8" ht="19.5">
      <c r="A3739" s="262">
        <f>A3721+1</f>
        <v>229</v>
      </c>
      <c r="B3739" s="1588" t="s">
        <v>1908</v>
      </c>
      <c r="C3739" s="1567"/>
      <c r="D3739" s="1567"/>
      <c r="E3739" s="1567"/>
      <c r="F3739" s="1567"/>
      <c r="G3739" s="1567"/>
      <c r="H3739" s="1567"/>
    </row>
    <row r="3740" spans="1:8" ht="14.25">
      <c r="A3740" s="728" t="s">
        <v>4110</v>
      </c>
      <c r="B3740" s="1601" t="s">
        <v>1479</v>
      </c>
      <c r="C3740" s="1568"/>
      <c r="D3740" s="1568"/>
      <c r="E3740" s="1568"/>
      <c r="F3740" s="1568"/>
      <c r="G3740" s="1568"/>
      <c r="H3740" s="1568"/>
    </row>
    <row r="3741" spans="1:8" ht="31.5">
      <c r="A3741" s="1"/>
      <c r="B3741" s="68" t="s">
        <v>3156</v>
      </c>
      <c r="C3741" s="68" t="s">
        <v>3157</v>
      </c>
      <c r="D3741" s="68" t="s">
        <v>3158</v>
      </c>
      <c r="E3741" s="68" t="s">
        <v>3159</v>
      </c>
      <c r="F3741" s="68" t="s">
        <v>3160</v>
      </c>
      <c r="G3741" s="68" t="s">
        <v>3161</v>
      </c>
      <c r="H3741" s="68" t="s">
        <v>1586</v>
      </c>
    </row>
    <row r="3742" spans="1:8" ht="17.25">
      <c r="A3742" s="1"/>
      <c r="B3742" s="1562" t="s">
        <v>1587</v>
      </c>
      <c r="C3742" s="58" t="s">
        <v>558</v>
      </c>
      <c r="D3742" s="41">
        <v>0.75</v>
      </c>
      <c r="E3742" s="55" t="s">
        <v>1589</v>
      </c>
      <c r="F3742" s="107">
        <f>'update Rate'!O6</f>
        <v>1330</v>
      </c>
      <c r="G3742" s="107">
        <f>FLOOR(D3742*F3742,0.01)</f>
        <v>997.5</v>
      </c>
      <c r="H3742" s="108"/>
    </row>
    <row r="3743" spans="1:8" ht="17.25">
      <c r="A3743" s="1"/>
      <c r="B3743" s="1563"/>
      <c r="C3743" s="78" t="s">
        <v>1530</v>
      </c>
      <c r="D3743" s="43">
        <v>0.8</v>
      </c>
      <c r="E3743" s="56" t="s">
        <v>1589</v>
      </c>
      <c r="F3743" s="63">
        <f>'update Rate'!O5</f>
        <v>1000</v>
      </c>
      <c r="G3743" s="63">
        <f>FLOOR(D3743*F3743,0.01)</f>
        <v>800</v>
      </c>
      <c r="H3743" s="123">
        <f>SUM(G3742+G3743)</f>
        <v>1797.5</v>
      </c>
    </row>
    <row r="3744" spans="1:8" ht="17.25">
      <c r="A3744" s="1"/>
      <c r="B3744" s="1564" t="s">
        <v>2185</v>
      </c>
      <c r="C3744" s="55" t="s">
        <v>1533</v>
      </c>
      <c r="D3744" s="46">
        <v>0.13500000000000001</v>
      </c>
      <c r="E3744" s="55" t="s">
        <v>750</v>
      </c>
      <c r="F3744" s="110">
        <f>'update Rate'!O16</f>
        <v>13030.999999999998</v>
      </c>
      <c r="G3744" s="110">
        <f>FLOOR(D3744*F3744,0.01)</f>
        <v>1759.18</v>
      </c>
      <c r="H3744" s="108"/>
    </row>
    <row r="3745" spans="1:8" ht="17.25">
      <c r="A3745" s="1"/>
      <c r="B3745" s="1586"/>
      <c r="C3745" s="53" t="s">
        <v>747</v>
      </c>
      <c r="D3745" s="42">
        <v>0.18</v>
      </c>
      <c r="E3745" s="53" t="s">
        <v>2378</v>
      </c>
      <c r="F3745" s="109">
        <f>'update Rate'!O9</f>
        <v>3389.76</v>
      </c>
      <c r="G3745" s="109">
        <f>FLOOR(D3745*F3745,0.01)</f>
        <v>610.15</v>
      </c>
      <c r="H3745" s="9"/>
    </row>
    <row r="3746" spans="1:8" ht="17.25">
      <c r="A3746" s="1"/>
      <c r="B3746" s="1563"/>
      <c r="C3746" s="56" t="s">
        <v>2598</v>
      </c>
      <c r="D3746" s="43">
        <v>2.7</v>
      </c>
      <c r="E3746" s="56" t="s">
        <v>2920</v>
      </c>
      <c r="F3746" s="63">
        <f>'update Rate'!O176</f>
        <v>191</v>
      </c>
      <c r="G3746" s="63">
        <f>FLOOR(D3746*F3746,0.01)</f>
        <v>515.70000000000005</v>
      </c>
      <c r="H3746" s="123">
        <f>SUM(G3744+G3745+G3746)</f>
        <v>2885.0299999999997</v>
      </c>
    </row>
    <row r="3747" spans="1:8" ht="16.5">
      <c r="A3747" s="1"/>
      <c r="B3747" s="1"/>
      <c r="C3747" s="1"/>
      <c r="D3747" s="1"/>
      <c r="E3747" s="1"/>
      <c r="F3747" s="40" t="s">
        <v>1590</v>
      </c>
      <c r="G3747" s="102"/>
      <c r="H3747" s="63">
        <f>SUM(H3743:H3746)</f>
        <v>4682.53</v>
      </c>
    </row>
    <row r="3748" spans="1:8" ht="16.5">
      <c r="A3748" s="1"/>
      <c r="B3748" s="1" t="s">
        <v>1592</v>
      </c>
      <c r="C3748" s="1"/>
      <c r="D3748" s="1"/>
      <c r="E3748" s="1"/>
      <c r="F3748" s="40" t="s">
        <v>1570</v>
      </c>
      <c r="G3748" s="102"/>
      <c r="H3748" s="99">
        <f>FLOOR(H3747*0.15,0.01)</f>
        <v>702.37</v>
      </c>
    </row>
    <row r="3749" spans="1:8" ht="16.5">
      <c r="B3749" s="140">
        <f>+H3749</f>
        <v>5384.9</v>
      </c>
      <c r="C3749" s="27" t="s">
        <v>4340</v>
      </c>
      <c r="D3749" s="99">
        <f>INT(B3749/B3750*100)/100</f>
        <v>538.49</v>
      </c>
      <c r="E3749" s="1" t="s">
        <v>3198</v>
      </c>
      <c r="F3749" s="40" t="s">
        <v>1593</v>
      </c>
      <c r="G3749" s="102"/>
      <c r="H3749" s="99">
        <f>SUM(H3747:H3748)</f>
        <v>5384.9</v>
      </c>
    </row>
    <row r="3750" spans="1:8" ht="16.5">
      <c r="B3750" s="117">
        <v>10</v>
      </c>
      <c r="C3750" s="1"/>
      <c r="D3750" s="1"/>
      <c r="E3750" s="1"/>
      <c r="F3750" s="40"/>
      <c r="G3750" s="102"/>
      <c r="H3750" s="141"/>
    </row>
    <row r="3751" spans="1:8" ht="16.5">
      <c r="B3751" s="117"/>
      <c r="C3751" s="1"/>
      <c r="D3751" s="1"/>
      <c r="E3751" s="1"/>
      <c r="F3751" s="40"/>
      <c r="G3751" s="102"/>
      <c r="H3751" s="141"/>
    </row>
    <row r="3752" spans="1:8" ht="16.5">
      <c r="B3752" s="117"/>
      <c r="C3752" s="1"/>
      <c r="D3752" s="1"/>
      <c r="E3752" s="1"/>
      <c r="F3752" s="40"/>
      <c r="G3752" s="102"/>
      <c r="H3752" s="141"/>
    </row>
    <row r="3753" spans="1:8" ht="16.5">
      <c r="B3753" s="117"/>
      <c r="C3753" s="1"/>
      <c r="D3753" s="1"/>
      <c r="E3753" s="1"/>
      <c r="F3753" s="40"/>
      <c r="G3753" s="102"/>
      <c r="H3753" s="141"/>
    </row>
    <row r="3754" spans="1:8" ht="15">
      <c r="A3754" s="1"/>
      <c r="B3754" s="1"/>
      <c r="C3754" s="1"/>
      <c r="D3754" s="1"/>
      <c r="E3754" s="1"/>
      <c r="F3754" s="1"/>
      <c r="G3754" s="1"/>
      <c r="H3754" s="1"/>
    </row>
    <row r="3755" spans="1:8" ht="20.25">
      <c r="A3755" s="262">
        <f>+A3739+1</f>
        <v>230</v>
      </c>
      <c r="B3755" s="1609" t="s">
        <v>2932</v>
      </c>
      <c r="C3755" s="1584"/>
      <c r="D3755" s="1584"/>
      <c r="E3755" s="1584"/>
      <c r="F3755" s="1584"/>
      <c r="G3755" s="1584"/>
      <c r="H3755" s="1584"/>
    </row>
    <row r="3756" spans="1:8" ht="14.25">
      <c r="A3756" s="728" t="s">
        <v>4111</v>
      </c>
      <c r="B3756" s="1601" t="s">
        <v>1409</v>
      </c>
      <c r="C3756" s="1568"/>
      <c r="D3756" s="1568"/>
      <c r="E3756" s="1568"/>
      <c r="F3756" s="1568"/>
      <c r="G3756" s="1568"/>
      <c r="H3756" s="1568"/>
    </row>
    <row r="3757" spans="1:8" ht="31.5">
      <c r="A3757" s="1"/>
      <c r="B3757" s="68" t="s">
        <v>3156</v>
      </c>
      <c r="C3757" s="68" t="s">
        <v>3157</v>
      </c>
      <c r="D3757" s="68" t="s">
        <v>3158</v>
      </c>
      <c r="E3757" s="68" t="s">
        <v>3159</v>
      </c>
      <c r="F3757" s="68" t="s">
        <v>3160</v>
      </c>
      <c r="G3757" s="68" t="s">
        <v>3161</v>
      </c>
      <c r="H3757" s="68" t="s">
        <v>1586</v>
      </c>
    </row>
    <row r="3758" spans="1:8" ht="17.25">
      <c r="A3758" s="1"/>
      <c r="B3758" s="1562" t="s">
        <v>1587</v>
      </c>
      <c r="C3758" s="58" t="s">
        <v>558</v>
      </c>
      <c r="D3758" s="41">
        <v>1</v>
      </c>
      <c r="E3758" s="55" t="s">
        <v>1589</v>
      </c>
      <c r="F3758" s="107">
        <f>'update Rate'!O6</f>
        <v>1330</v>
      </c>
      <c r="G3758" s="107">
        <f t="shared" ref="G3758:G3763" si="76">FLOOR(D3758*F3758,0.01)</f>
        <v>1330</v>
      </c>
      <c r="H3758" s="108"/>
    </row>
    <row r="3759" spans="1:8" ht="17.25">
      <c r="A3759" s="1"/>
      <c r="B3759" s="1563"/>
      <c r="C3759" s="78" t="s">
        <v>1530</v>
      </c>
      <c r="D3759" s="43">
        <v>1.25</v>
      </c>
      <c r="E3759" s="56" t="s">
        <v>1589</v>
      </c>
      <c r="F3759" s="63">
        <f>'update Rate'!O5</f>
        <v>1000</v>
      </c>
      <c r="G3759" s="63">
        <f t="shared" si="76"/>
        <v>1250</v>
      </c>
      <c r="H3759" s="123">
        <f>SUM(G3758+G3759)</f>
        <v>2580</v>
      </c>
    </row>
    <row r="3760" spans="1:8" ht="17.25">
      <c r="A3760" s="1"/>
      <c r="B3760" s="1564" t="s">
        <v>2185</v>
      </c>
      <c r="C3760" s="55" t="s">
        <v>1533</v>
      </c>
      <c r="D3760" s="46">
        <v>0.112</v>
      </c>
      <c r="E3760" s="55" t="s">
        <v>750</v>
      </c>
      <c r="F3760" s="110">
        <f>'update Rate'!O16</f>
        <v>13030.999999999998</v>
      </c>
      <c r="G3760" s="110">
        <f t="shared" si="76"/>
        <v>1459.47</v>
      </c>
      <c r="H3760" s="108"/>
    </row>
    <row r="3761" spans="1:8" ht="17.25">
      <c r="A3761" s="1"/>
      <c r="B3761" s="1586"/>
      <c r="C3761" s="53" t="s">
        <v>747</v>
      </c>
      <c r="D3761" s="52">
        <v>0.113</v>
      </c>
      <c r="E3761" s="53" t="s">
        <v>2378</v>
      </c>
      <c r="F3761" s="109">
        <f>'update Rate'!O9</f>
        <v>3389.76</v>
      </c>
      <c r="G3761" s="109">
        <f t="shared" si="76"/>
        <v>383.04</v>
      </c>
      <c r="H3761" s="132"/>
    </row>
    <row r="3762" spans="1:8" ht="17.25">
      <c r="A3762" s="1"/>
      <c r="B3762" s="1586"/>
      <c r="C3762" s="53" t="s">
        <v>2598</v>
      </c>
      <c r="D3762" s="42">
        <v>2.25</v>
      </c>
      <c r="E3762" s="53" t="s">
        <v>2920</v>
      </c>
      <c r="F3762" s="109">
        <f>'update Rate'!O176</f>
        <v>191</v>
      </c>
      <c r="G3762" s="109">
        <f t="shared" si="76"/>
        <v>429.75</v>
      </c>
      <c r="H3762" s="9"/>
    </row>
    <row r="3763" spans="1:8" ht="17.25">
      <c r="A3763" s="1"/>
      <c r="B3763" s="1563"/>
      <c r="C3763" s="56" t="s">
        <v>2933</v>
      </c>
      <c r="D3763" s="43">
        <v>0.25</v>
      </c>
      <c r="E3763" s="56" t="s">
        <v>2378</v>
      </c>
      <c r="F3763" s="63">
        <f>'update Rate'!O36</f>
        <v>3531</v>
      </c>
      <c r="G3763" s="63">
        <f t="shared" si="76"/>
        <v>882.75</v>
      </c>
      <c r="H3763" s="123">
        <f>SUM(G3760+G3761+G3762+G3763)</f>
        <v>3155.01</v>
      </c>
    </row>
    <row r="3764" spans="1:8" ht="15">
      <c r="A3764" s="1"/>
      <c r="B3764" s="1"/>
      <c r="C3764" s="1"/>
      <c r="D3764" s="1"/>
      <c r="E3764" s="1"/>
      <c r="F3764" s="1" t="s">
        <v>1590</v>
      </c>
      <c r="G3764" s="2"/>
      <c r="H3764" s="63">
        <f>SUM(H3759:H3763)</f>
        <v>5735.01</v>
      </c>
    </row>
    <row r="3765" spans="1:8" ht="15">
      <c r="A3765" s="1"/>
      <c r="B3765" s="1" t="s">
        <v>1592</v>
      </c>
      <c r="C3765" s="1"/>
      <c r="D3765" s="1"/>
      <c r="E3765" s="1"/>
      <c r="F3765" s="1" t="s">
        <v>1570</v>
      </c>
      <c r="G3765" s="2"/>
      <c r="H3765" s="99">
        <f>FLOOR(H3764*0.15,0.01)</f>
        <v>860.25</v>
      </c>
    </row>
    <row r="3766" spans="1:8" ht="15">
      <c r="B3766" s="140">
        <f>+H3766</f>
        <v>6595.26</v>
      </c>
      <c r="C3766" s="27" t="s">
        <v>4340</v>
      </c>
      <c r="D3766" s="99">
        <f>INT(B3766/B3767*100)/100</f>
        <v>659.52</v>
      </c>
      <c r="E3766" s="1" t="s">
        <v>3198</v>
      </c>
      <c r="F3766" s="1" t="s">
        <v>1593</v>
      </c>
      <c r="G3766" s="2"/>
      <c r="H3766" s="99">
        <f>SUM(H3764:H3765)</f>
        <v>6595.26</v>
      </c>
    </row>
    <row r="3767" spans="1:8" ht="15">
      <c r="A3767" s="27"/>
      <c r="B3767" s="117">
        <v>10</v>
      </c>
      <c r="C3767" s="1"/>
      <c r="D3767" s="1"/>
      <c r="E3767" s="1"/>
      <c r="F3767" s="1"/>
      <c r="G3767" s="1"/>
      <c r="H3767" s="19"/>
    </row>
    <row r="3768" spans="1:8" ht="15">
      <c r="A3768" s="27"/>
      <c r="B3768" s="117"/>
      <c r="C3768" s="1"/>
      <c r="D3768" s="1"/>
      <c r="E3768" s="1"/>
      <c r="F3768" s="1"/>
      <c r="G3768" s="1"/>
      <c r="H3768" s="19"/>
    </row>
    <row r="3769" spans="1:8" ht="19.5">
      <c r="A3769" s="262">
        <f>+A3755+1</f>
        <v>231</v>
      </c>
      <c r="B3769" s="1588" t="s">
        <v>2934</v>
      </c>
      <c r="C3769" s="1567"/>
      <c r="D3769" s="1567"/>
      <c r="E3769" s="1567"/>
      <c r="F3769" s="1567"/>
      <c r="G3769" s="1567"/>
      <c r="H3769" s="1567"/>
    </row>
    <row r="3770" spans="1:8" ht="14.25">
      <c r="A3770" s="728" t="s">
        <v>4111</v>
      </c>
      <c r="B3770" s="1601" t="s">
        <v>1479</v>
      </c>
      <c r="C3770" s="1568"/>
      <c r="D3770" s="1568"/>
      <c r="E3770" s="1568"/>
      <c r="F3770" s="1568"/>
      <c r="G3770" s="1568"/>
      <c r="H3770" s="1568"/>
    </row>
    <row r="3771" spans="1:8" ht="31.5">
      <c r="A3771" s="1"/>
      <c r="B3771" s="68" t="s">
        <v>3156</v>
      </c>
      <c r="C3771" s="68" t="s">
        <v>3157</v>
      </c>
      <c r="D3771" s="68" t="s">
        <v>3158</v>
      </c>
      <c r="E3771" s="68" t="s">
        <v>3159</v>
      </c>
      <c r="F3771" s="68" t="s">
        <v>3160</v>
      </c>
      <c r="G3771" s="68" t="s">
        <v>3161</v>
      </c>
      <c r="H3771" s="68" t="s">
        <v>1586</v>
      </c>
    </row>
    <row r="3772" spans="1:8" ht="17.25">
      <c r="A3772" s="1"/>
      <c r="B3772" s="1562" t="s">
        <v>1587</v>
      </c>
      <c r="C3772" s="58" t="s">
        <v>558</v>
      </c>
      <c r="D3772" s="41">
        <v>1</v>
      </c>
      <c r="E3772" s="55" t="s">
        <v>1589</v>
      </c>
      <c r="F3772" s="107">
        <f>'update Rate'!O6</f>
        <v>1330</v>
      </c>
      <c r="G3772" s="107">
        <f t="shared" ref="G3772:G3777" si="77">FLOOR(D3772*F3772,0.01)</f>
        <v>1330</v>
      </c>
      <c r="H3772" s="108"/>
    </row>
    <row r="3773" spans="1:8" ht="17.25">
      <c r="A3773" s="1"/>
      <c r="B3773" s="1563"/>
      <c r="C3773" s="78" t="s">
        <v>1530</v>
      </c>
      <c r="D3773" s="43">
        <v>2</v>
      </c>
      <c r="E3773" s="56" t="s">
        <v>1589</v>
      </c>
      <c r="F3773" s="63">
        <f>'update Rate'!O5</f>
        <v>1000</v>
      </c>
      <c r="G3773" s="63">
        <f t="shared" si="77"/>
        <v>2000</v>
      </c>
      <c r="H3773" s="123">
        <f>SUM(G3772+G3773)</f>
        <v>3330</v>
      </c>
    </row>
    <row r="3774" spans="1:8" ht="17.25">
      <c r="A3774" s="1"/>
      <c r="B3774" s="1564" t="s">
        <v>2185</v>
      </c>
      <c r="C3774" s="55" t="s">
        <v>1533</v>
      </c>
      <c r="D3774" s="41">
        <v>0.12</v>
      </c>
      <c r="E3774" s="55" t="s">
        <v>750</v>
      </c>
      <c r="F3774" s="110">
        <f>'update Rate'!O16</f>
        <v>13030.999999999998</v>
      </c>
      <c r="G3774" s="110">
        <f t="shared" si="77"/>
        <v>1563.72</v>
      </c>
      <c r="H3774" s="108"/>
    </row>
    <row r="3775" spans="1:8" ht="17.25">
      <c r="A3775" s="1"/>
      <c r="B3775" s="1586"/>
      <c r="C3775" s="53" t="s">
        <v>747</v>
      </c>
      <c r="D3775" s="42">
        <v>0.17</v>
      </c>
      <c r="E3775" s="53" t="s">
        <v>2378</v>
      </c>
      <c r="F3775" s="109">
        <f>'update Rate'!O9</f>
        <v>3389.76</v>
      </c>
      <c r="G3775" s="109">
        <f t="shared" si="77"/>
        <v>576.25</v>
      </c>
      <c r="H3775" s="132"/>
    </row>
    <row r="3776" spans="1:8" ht="17.25">
      <c r="A3776" s="1"/>
      <c r="B3776" s="1586"/>
      <c r="C3776" s="53" t="s">
        <v>2598</v>
      </c>
      <c r="D3776" s="42">
        <v>2.88</v>
      </c>
      <c r="E3776" s="53" t="s">
        <v>2920</v>
      </c>
      <c r="F3776" s="109">
        <f>'update Rate'!O176</f>
        <v>191</v>
      </c>
      <c r="G3776" s="109">
        <f t="shared" si="77"/>
        <v>550.08000000000004</v>
      </c>
      <c r="H3776" s="9"/>
    </row>
    <row r="3777" spans="1:8" ht="17.25">
      <c r="A3777" s="1"/>
      <c r="B3777" s="1563"/>
      <c r="C3777" s="56" t="s">
        <v>2933</v>
      </c>
      <c r="D3777" s="43">
        <v>0.34</v>
      </c>
      <c r="E3777" s="56" t="s">
        <v>2378</v>
      </c>
      <c r="F3777" s="63">
        <f>'update Rate'!O36</f>
        <v>3531</v>
      </c>
      <c r="G3777" s="63">
        <f t="shared" si="77"/>
        <v>1200.54</v>
      </c>
      <c r="H3777" s="123">
        <f>SUM(G3774+G3775+G3776+G3777)</f>
        <v>3890.59</v>
      </c>
    </row>
    <row r="3778" spans="1:8" ht="15.75">
      <c r="A3778" s="1"/>
      <c r="B3778" s="1"/>
      <c r="C3778" s="1"/>
      <c r="D3778" s="1"/>
      <c r="E3778" s="1"/>
      <c r="F3778" s="40" t="s">
        <v>1590</v>
      </c>
      <c r="G3778" s="2"/>
      <c r="H3778" s="63">
        <f>SUM(H3773:H3777)</f>
        <v>7220.59</v>
      </c>
    </row>
    <row r="3779" spans="1:8" ht="15.75">
      <c r="A3779" s="1"/>
      <c r="B3779" s="1" t="s">
        <v>1592</v>
      </c>
      <c r="C3779" s="1"/>
      <c r="D3779" s="1"/>
      <c r="E3779" s="1"/>
      <c r="F3779" s="40" t="s">
        <v>1570</v>
      </c>
      <c r="G3779" s="2"/>
      <c r="H3779" s="99">
        <f>FLOOR(H3778*0.15,0.01)</f>
        <v>1083.08</v>
      </c>
    </row>
    <row r="3780" spans="1:8" ht="15.75">
      <c r="B3780" s="140">
        <f>+H3780</f>
        <v>8303.67</v>
      </c>
      <c r="C3780" s="27" t="s">
        <v>4340</v>
      </c>
      <c r="D3780" s="99">
        <f>INT(B3780/B3781*100)/100</f>
        <v>830.36</v>
      </c>
      <c r="E3780" s="1" t="s">
        <v>3198</v>
      </c>
      <c r="F3780" s="40" t="s">
        <v>1593</v>
      </c>
      <c r="G3780" s="2"/>
      <c r="H3780" s="99">
        <f>SUM(H3778:H3779)</f>
        <v>8303.67</v>
      </c>
    </row>
    <row r="3781" spans="1:8" ht="15">
      <c r="A3781" s="1"/>
      <c r="B3781" s="117">
        <v>10</v>
      </c>
      <c r="C3781" s="1"/>
      <c r="D3781" s="1"/>
      <c r="E3781" s="1"/>
      <c r="F3781" s="1"/>
      <c r="G3781" s="1"/>
      <c r="H3781" s="1"/>
    </row>
    <row r="3782" spans="1:8" ht="15">
      <c r="A3782" s="1"/>
      <c r="B3782" s="117"/>
      <c r="C3782" s="1"/>
      <c r="D3782" s="1"/>
      <c r="E3782" s="1"/>
      <c r="F3782" s="1"/>
      <c r="G3782" s="1"/>
      <c r="H3782" s="1"/>
    </row>
    <row r="3783" spans="1:8" ht="15">
      <c r="A3783" s="1"/>
      <c r="B3783" s="117"/>
      <c r="C3783" s="1"/>
      <c r="D3783" s="1"/>
      <c r="E3783" s="1"/>
      <c r="F3783" s="1"/>
      <c r="G3783" s="1"/>
      <c r="H3783" s="1"/>
    </row>
    <row r="3784" spans="1:8" ht="19.5">
      <c r="A3784" s="262">
        <f>+A3769+1</f>
        <v>232</v>
      </c>
      <c r="B3784" s="1588" t="s">
        <v>2935</v>
      </c>
      <c r="C3784" s="1567"/>
      <c r="D3784" s="1567"/>
      <c r="E3784" s="1567"/>
      <c r="F3784" s="1567"/>
      <c r="G3784" s="1567"/>
      <c r="H3784" s="1567"/>
    </row>
    <row r="3785" spans="1:8" ht="14.25">
      <c r="A3785" s="728" t="s">
        <v>4112</v>
      </c>
      <c r="B3785" s="1601" t="s">
        <v>1479</v>
      </c>
      <c r="C3785" s="1568"/>
      <c r="D3785" s="1568"/>
      <c r="E3785" s="1568"/>
      <c r="F3785" s="1568"/>
      <c r="G3785" s="1568"/>
      <c r="H3785" s="1568"/>
    </row>
    <row r="3786" spans="1:8" ht="31.5">
      <c r="A3786" s="1"/>
      <c r="B3786" s="68" t="s">
        <v>3156</v>
      </c>
      <c r="C3786" s="68" t="s">
        <v>3157</v>
      </c>
      <c r="D3786" s="68" t="s">
        <v>3158</v>
      </c>
      <c r="E3786" s="68" t="s">
        <v>3159</v>
      </c>
      <c r="F3786" s="68" t="s">
        <v>3160</v>
      </c>
      <c r="G3786" s="68" t="s">
        <v>3161</v>
      </c>
      <c r="H3786" s="68" t="s">
        <v>1586</v>
      </c>
    </row>
    <row r="3787" spans="1:8" ht="17.25">
      <c r="A3787" s="1"/>
      <c r="B3787" s="58" t="s">
        <v>1587</v>
      </c>
      <c r="C3787" s="78" t="s">
        <v>1112</v>
      </c>
      <c r="D3787" s="43">
        <v>0.6</v>
      </c>
      <c r="E3787" s="56" t="s">
        <v>1589</v>
      </c>
      <c r="F3787" s="63">
        <f>'update Rate'!O5</f>
        <v>1000</v>
      </c>
      <c r="G3787" s="63">
        <f>FLOOR(D3787*F3787,0.01)</f>
        <v>600</v>
      </c>
      <c r="H3787" s="63">
        <f>SUM(G3787)</f>
        <v>600</v>
      </c>
    </row>
    <row r="3788" spans="1:8" ht="17.25">
      <c r="A3788" s="1"/>
      <c r="B3788" s="1564" t="s">
        <v>2185</v>
      </c>
      <c r="C3788" s="55" t="s">
        <v>2936</v>
      </c>
      <c r="D3788" s="41">
        <v>10</v>
      </c>
      <c r="E3788" s="55" t="s">
        <v>2920</v>
      </c>
      <c r="F3788" s="109">
        <f>'update Rate'!O169</f>
        <v>496</v>
      </c>
      <c r="G3788" s="110">
        <f>FLOOR(D3788*F3788,0.01)</f>
        <v>4960</v>
      </c>
      <c r="H3788" s="108"/>
    </row>
    <row r="3789" spans="1:8" ht="17.25">
      <c r="A3789" s="1"/>
      <c r="B3789" s="1586"/>
      <c r="C3789" s="53" t="s">
        <v>2937</v>
      </c>
      <c r="D3789" s="42">
        <v>0.02</v>
      </c>
      <c r="E3789" s="53" t="s">
        <v>2378</v>
      </c>
      <c r="F3789" s="109">
        <f>'update Rate'!O10</f>
        <v>3389.76</v>
      </c>
      <c r="G3789" s="109">
        <f>FLOOR(D3789*F3789,0.01)</f>
        <v>67.790000000000006</v>
      </c>
      <c r="H3789" s="9"/>
    </row>
    <row r="3790" spans="1:8" ht="17.25">
      <c r="A3790" s="1"/>
      <c r="B3790" s="1563"/>
      <c r="C3790" s="56" t="s">
        <v>2938</v>
      </c>
      <c r="D3790" s="43">
        <v>30</v>
      </c>
      <c r="E3790" s="56" t="s">
        <v>2920</v>
      </c>
      <c r="F3790" s="63">
        <f>'update Rate'!O177</f>
        <v>19</v>
      </c>
      <c r="G3790" s="63">
        <f>FLOOR(D3790*F3790,0.01)</f>
        <v>570</v>
      </c>
      <c r="H3790" s="123">
        <f>SUM(G3788+G3789+G3790+G3791)</f>
        <v>5597.79</v>
      </c>
    </row>
    <row r="3791" spans="1:8" ht="16.5">
      <c r="A3791" s="1"/>
      <c r="B3791" s="1"/>
      <c r="C3791" s="1"/>
      <c r="D3791" s="1"/>
      <c r="E3791" s="1"/>
      <c r="F3791" s="40" t="s">
        <v>1590</v>
      </c>
      <c r="G3791" s="102"/>
      <c r="H3791" s="63">
        <f>SUM(H3787:H3790)</f>
        <v>6197.79</v>
      </c>
    </row>
    <row r="3792" spans="1:8" ht="16.5">
      <c r="A3792" s="1"/>
      <c r="B3792" s="1" t="s">
        <v>1592</v>
      </c>
      <c r="C3792" s="1"/>
      <c r="D3792" s="1"/>
      <c r="E3792" s="1"/>
      <c r="F3792" s="40" t="s">
        <v>1570</v>
      </c>
      <c r="G3792" s="102"/>
      <c r="H3792" s="99">
        <f>FLOOR(H3791*0.15,0.01)</f>
        <v>929.66</v>
      </c>
    </row>
    <row r="3793" spans="1:8" ht="16.5">
      <c r="B3793" s="140">
        <f>+H3793</f>
        <v>7127.45</v>
      </c>
      <c r="C3793" s="27" t="s">
        <v>4340</v>
      </c>
      <c r="D3793" s="99">
        <f>INT(B3793/B3794*100)/100</f>
        <v>712.74</v>
      </c>
      <c r="E3793" s="1" t="s">
        <v>3198</v>
      </c>
      <c r="F3793" s="40" t="s">
        <v>1593</v>
      </c>
      <c r="G3793" s="102"/>
      <c r="H3793" s="99">
        <f>SUM(H3791:H3792)</f>
        <v>7127.45</v>
      </c>
    </row>
    <row r="3794" spans="1:8" ht="15">
      <c r="A3794" s="1"/>
      <c r="B3794" s="117">
        <v>10</v>
      </c>
      <c r="C3794" s="1"/>
      <c r="D3794" s="1"/>
      <c r="E3794" s="1"/>
      <c r="F3794" s="1"/>
      <c r="G3794" s="1"/>
      <c r="H3794" s="1"/>
    </row>
    <row r="3795" spans="1:8" ht="15">
      <c r="A3795" s="1"/>
      <c r="B3795" s="117"/>
      <c r="C3795" s="1"/>
      <c r="D3795" s="1"/>
      <c r="E3795" s="1"/>
      <c r="F3795" s="1"/>
      <c r="G3795" s="1"/>
      <c r="H3795" s="1"/>
    </row>
    <row r="3796" spans="1:8" ht="15">
      <c r="A3796" s="1"/>
      <c r="B3796" s="117"/>
      <c r="C3796" s="1"/>
      <c r="D3796" s="1"/>
      <c r="E3796" s="1"/>
      <c r="F3796" s="1"/>
      <c r="G3796" s="1"/>
      <c r="H3796" s="1"/>
    </row>
    <row r="3797" spans="1:8" ht="15">
      <c r="A3797" s="1"/>
      <c r="B3797" s="117"/>
      <c r="C3797" s="1"/>
      <c r="D3797" s="1"/>
      <c r="E3797" s="1"/>
      <c r="F3797" s="1"/>
      <c r="G3797" s="1"/>
      <c r="H3797" s="1"/>
    </row>
    <row r="3798" spans="1:8" ht="19.5">
      <c r="A3798" s="262">
        <f>+A3784+1</f>
        <v>233</v>
      </c>
      <c r="B3798" s="1588" t="s">
        <v>1032</v>
      </c>
      <c r="C3798" s="1567"/>
      <c r="D3798" s="1567"/>
      <c r="E3798" s="1567"/>
      <c r="F3798" s="1567"/>
      <c r="G3798" s="1567"/>
      <c r="H3798" s="1567"/>
    </row>
    <row r="3799" spans="1:8" ht="14.25">
      <c r="A3799" s="728" t="s">
        <v>4113</v>
      </c>
      <c r="B3799" s="1601" t="s">
        <v>1479</v>
      </c>
      <c r="C3799" s="1568"/>
      <c r="D3799" s="1568"/>
      <c r="E3799" s="1568"/>
      <c r="F3799" s="1568"/>
      <c r="G3799" s="1568"/>
      <c r="H3799" s="1568"/>
    </row>
    <row r="3800" spans="1:8" ht="31.5">
      <c r="A3800" s="1"/>
      <c r="B3800" s="68" t="s">
        <v>3156</v>
      </c>
      <c r="C3800" s="68" t="s">
        <v>3157</v>
      </c>
      <c r="D3800" s="68" t="s">
        <v>3158</v>
      </c>
      <c r="E3800" s="68" t="s">
        <v>3159</v>
      </c>
      <c r="F3800" s="68" t="s">
        <v>3160</v>
      </c>
      <c r="G3800" s="68" t="s">
        <v>3161</v>
      </c>
      <c r="H3800" s="68" t="s">
        <v>1586</v>
      </c>
    </row>
    <row r="3801" spans="1:8" ht="17.25">
      <c r="A3801" s="1"/>
      <c r="B3801" s="1562" t="s">
        <v>1587</v>
      </c>
      <c r="C3801" s="58" t="s">
        <v>558</v>
      </c>
      <c r="D3801" s="41">
        <v>0.6</v>
      </c>
      <c r="E3801" s="55" t="s">
        <v>1589</v>
      </c>
      <c r="F3801" s="107">
        <f>'update Rate'!O6</f>
        <v>1330</v>
      </c>
      <c r="G3801" s="107">
        <f>FLOOR(D3801*F3801,0.01)</f>
        <v>798</v>
      </c>
      <c r="H3801" s="108"/>
    </row>
    <row r="3802" spans="1:8" ht="17.25">
      <c r="A3802" s="1"/>
      <c r="B3802" s="1563"/>
      <c r="C3802" s="78" t="s">
        <v>1530</v>
      </c>
      <c r="D3802" s="43">
        <v>0.6</v>
      </c>
      <c r="E3802" s="56" t="s">
        <v>1589</v>
      </c>
      <c r="F3802" s="63">
        <f>'update Rate'!O5</f>
        <v>1000</v>
      </c>
      <c r="G3802" s="63">
        <f>FLOOR(D3802*F3802,0.01)</f>
        <v>600</v>
      </c>
      <c r="H3802" s="123">
        <f>SUM(G3801+G3802)</f>
        <v>1398</v>
      </c>
    </row>
    <row r="3803" spans="1:8" ht="31.5">
      <c r="A3803" s="1"/>
      <c r="B3803" s="66" t="s">
        <v>2185</v>
      </c>
      <c r="C3803" s="68" t="s">
        <v>1113</v>
      </c>
      <c r="D3803" s="672">
        <v>11</v>
      </c>
      <c r="E3803" s="66" t="s">
        <v>2992</v>
      </c>
      <c r="F3803" s="126">
        <f>'update Rate'!O178</f>
        <v>33</v>
      </c>
      <c r="G3803" s="123">
        <f>FLOOR(D3803*F3803,0.01)</f>
        <v>363</v>
      </c>
      <c r="H3803" s="123">
        <f>SUM(G3803)</f>
        <v>363</v>
      </c>
    </row>
    <row r="3804" spans="1:8" ht="16.5">
      <c r="A3804" s="1"/>
      <c r="B3804" s="1"/>
      <c r="C3804" s="1"/>
      <c r="D3804" s="1"/>
      <c r="E3804" s="1"/>
      <c r="F3804" s="40" t="s">
        <v>1590</v>
      </c>
      <c r="G3804" s="102"/>
      <c r="H3804" s="63">
        <f>SUM(H3801:H3803)</f>
        <v>1761</v>
      </c>
    </row>
    <row r="3805" spans="1:8" ht="16.5">
      <c r="A3805" s="1"/>
      <c r="B3805" s="1" t="s">
        <v>1592</v>
      </c>
      <c r="C3805" s="1"/>
      <c r="D3805" s="1"/>
      <c r="E3805" s="1"/>
      <c r="F3805" s="40" t="s">
        <v>1570</v>
      </c>
      <c r="G3805" s="102"/>
      <c r="H3805" s="99">
        <f>FLOOR(H3804*0.15,0.01)</f>
        <v>264.14999999999998</v>
      </c>
    </row>
    <row r="3806" spans="1:8" ht="16.5">
      <c r="B3806" s="140">
        <f>+H3806</f>
        <v>2025.15</v>
      </c>
      <c r="C3806" s="27" t="s">
        <v>4340</v>
      </c>
      <c r="D3806" s="99">
        <f>INT(B3806/B3807*100)/100</f>
        <v>202.51</v>
      </c>
      <c r="E3806" s="1" t="s">
        <v>3198</v>
      </c>
      <c r="F3806" s="40" t="s">
        <v>1593</v>
      </c>
      <c r="G3806" s="102"/>
      <c r="H3806" s="99">
        <f>SUM(H3804:H3805)</f>
        <v>2025.15</v>
      </c>
    </row>
    <row r="3807" spans="1:8" ht="15">
      <c r="A3807" s="27"/>
      <c r="B3807" s="117">
        <v>10</v>
      </c>
      <c r="C3807" s="1"/>
      <c r="D3807" s="1"/>
      <c r="E3807" s="1"/>
      <c r="F3807" s="1"/>
      <c r="G3807" s="1"/>
      <c r="H3807" s="19"/>
    </row>
    <row r="3808" spans="1:8" ht="15">
      <c r="A3808" s="1"/>
      <c r="B3808" s="117"/>
      <c r="C3808" s="1"/>
      <c r="D3808" s="1"/>
      <c r="E3808" s="1"/>
      <c r="F3808" s="1"/>
      <c r="G3808" s="1"/>
      <c r="H3808" s="1"/>
    </row>
    <row r="3809" spans="1:8" ht="15">
      <c r="A3809" s="1"/>
      <c r="B3809" s="117"/>
      <c r="C3809" s="1"/>
      <c r="D3809" s="1"/>
      <c r="E3809" s="1"/>
      <c r="F3809" s="1"/>
      <c r="G3809" s="1"/>
      <c r="H3809" s="1"/>
    </row>
    <row r="3810" spans="1:8" ht="19.5">
      <c r="A3810" s="262">
        <f>A3798+1</f>
        <v>234</v>
      </c>
      <c r="B3810" s="1588" t="s">
        <v>2939</v>
      </c>
      <c r="C3810" s="1567"/>
      <c r="D3810" s="1567"/>
      <c r="E3810" s="1567"/>
      <c r="F3810" s="1567"/>
      <c r="G3810" s="1567"/>
      <c r="H3810" s="1567"/>
    </row>
    <row r="3811" spans="1:8" ht="14.25">
      <c r="A3811" s="728" t="s">
        <v>4114</v>
      </c>
      <c r="B3811" s="1601" t="s">
        <v>1479</v>
      </c>
      <c r="C3811" s="1568"/>
      <c r="D3811" s="1568"/>
      <c r="E3811" s="1568"/>
      <c r="F3811" s="1568"/>
      <c r="G3811" s="1568"/>
      <c r="H3811" s="1568"/>
    </row>
    <row r="3812" spans="1:8" ht="31.5">
      <c r="A3812" s="1"/>
      <c r="B3812" s="68" t="s">
        <v>3156</v>
      </c>
      <c r="C3812" s="68" t="s">
        <v>3157</v>
      </c>
      <c r="D3812" s="68" t="s">
        <v>3158</v>
      </c>
      <c r="E3812" s="68" t="s">
        <v>3159</v>
      </c>
      <c r="F3812" s="68" t="s">
        <v>3160</v>
      </c>
      <c r="G3812" s="68" t="s">
        <v>3161</v>
      </c>
      <c r="H3812" s="68" t="s">
        <v>1586</v>
      </c>
    </row>
    <row r="3813" spans="1:8" ht="17.25">
      <c r="A3813" s="1"/>
      <c r="B3813" s="1562" t="s">
        <v>1587</v>
      </c>
      <c r="C3813" s="58" t="s">
        <v>558</v>
      </c>
      <c r="D3813" s="41">
        <v>1.1000000000000001</v>
      </c>
      <c r="E3813" s="55" t="s">
        <v>1589</v>
      </c>
      <c r="F3813" s="107">
        <f>'update Rate'!O6</f>
        <v>1330</v>
      </c>
      <c r="G3813" s="107">
        <f t="shared" ref="G3813:G3818" si="78">FLOOR(D3813*F3813,0.01)</f>
        <v>1463</v>
      </c>
      <c r="H3813" s="108"/>
    </row>
    <row r="3814" spans="1:8" ht="17.25">
      <c r="A3814" s="1"/>
      <c r="B3814" s="1563"/>
      <c r="C3814" s="78" t="s">
        <v>1530</v>
      </c>
      <c r="D3814" s="43">
        <v>3.5</v>
      </c>
      <c r="E3814" s="56" t="s">
        <v>1589</v>
      </c>
      <c r="F3814" s="63">
        <f>'update Rate'!O5</f>
        <v>1000</v>
      </c>
      <c r="G3814" s="63">
        <f t="shared" si="78"/>
        <v>3500</v>
      </c>
      <c r="H3814" s="123">
        <f>SUM(G3813+G3814)</f>
        <v>4963</v>
      </c>
    </row>
    <row r="3815" spans="1:8" ht="17.25">
      <c r="A3815" s="1"/>
      <c r="B3815" s="1564" t="s">
        <v>2185</v>
      </c>
      <c r="C3815" s="55" t="s">
        <v>559</v>
      </c>
      <c r="D3815" s="41">
        <v>11</v>
      </c>
      <c r="E3815" s="55" t="s">
        <v>2992</v>
      </c>
      <c r="F3815" s="109">
        <f>'update Rate'!O179</f>
        <v>0</v>
      </c>
      <c r="G3815" s="110">
        <f t="shared" si="78"/>
        <v>0</v>
      </c>
      <c r="H3815" s="108"/>
    </row>
    <row r="3816" spans="1:8" ht="17.25">
      <c r="A3816" s="1"/>
      <c r="B3816" s="1586"/>
      <c r="C3816" s="53" t="s">
        <v>2936</v>
      </c>
      <c r="D3816" s="42">
        <v>15</v>
      </c>
      <c r="E3816" s="53" t="s">
        <v>2920</v>
      </c>
      <c r="F3816" s="109">
        <f>'update Rate'!O170</f>
        <v>68.400000000000006</v>
      </c>
      <c r="G3816" s="109">
        <f t="shared" si="78"/>
        <v>1026</v>
      </c>
      <c r="H3816" s="132"/>
    </row>
    <row r="3817" spans="1:8" ht="17.25">
      <c r="A3817" s="1"/>
      <c r="B3817" s="1586"/>
      <c r="C3817" s="53" t="s">
        <v>2938</v>
      </c>
      <c r="D3817" s="42">
        <v>60</v>
      </c>
      <c r="E3817" s="53" t="s">
        <v>2920</v>
      </c>
      <c r="F3817" s="109">
        <f>'update Rate'!O177</f>
        <v>19</v>
      </c>
      <c r="G3817" s="109">
        <f t="shared" si="78"/>
        <v>1140</v>
      </c>
      <c r="H3817" s="9"/>
    </row>
    <row r="3818" spans="1:8" ht="17.25">
      <c r="A3818" s="1"/>
      <c r="B3818" s="1563"/>
      <c r="C3818" s="56" t="s">
        <v>2937</v>
      </c>
      <c r="D3818" s="43">
        <v>0.31</v>
      </c>
      <c r="E3818" s="56" t="s">
        <v>2378</v>
      </c>
      <c r="F3818" s="63">
        <f>'update Rate'!O10</f>
        <v>3389.76</v>
      </c>
      <c r="G3818" s="63">
        <f t="shared" si="78"/>
        <v>1050.82</v>
      </c>
      <c r="H3818" s="123">
        <f>SUM(G3815+G3816+G3817+G3818)</f>
        <v>3216.8199999999997</v>
      </c>
    </row>
    <row r="3819" spans="1:8" ht="15.75">
      <c r="A3819" s="1"/>
      <c r="B3819" s="1"/>
      <c r="C3819" s="1"/>
      <c r="D3819" s="1"/>
      <c r="E3819" s="1"/>
      <c r="F3819" s="40" t="s">
        <v>1590</v>
      </c>
      <c r="G3819" s="2"/>
      <c r="H3819" s="63">
        <f>SUM(H3818,H3814)</f>
        <v>8179.82</v>
      </c>
    </row>
    <row r="3820" spans="1:8" ht="15.75">
      <c r="A3820" s="1"/>
      <c r="B3820" s="1" t="s">
        <v>1592</v>
      </c>
      <c r="C3820" s="1"/>
      <c r="D3820" s="1"/>
      <c r="E3820" s="1"/>
      <c r="F3820" s="40" t="s">
        <v>1570</v>
      </c>
      <c r="G3820" s="2"/>
      <c r="H3820" s="99">
        <f>FLOOR(H3819*0.15,0.01)</f>
        <v>1226.97</v>
      </c>
    </row>
    <row r="3821" spans="1:8" ht="15.75">
      <c r="B3821" s="140">
        <f>+H3821</f>
        <v>9406.7899999999991</v>
      </c>
      <c r="C3821" s="27" t="s">
        <v>4340</v>
      </c>
      <c r="D3821" s="99">
        <f>INT(B3821/B3822*100)/100</f>
        <v>940.67</v>
      </c>
      <c r="E3821" s="1" t="s">
        <v>3198</v>
      </c>
      <c r="F3821" s="40" t="s">
        <v>1593</v>
      </c>
      <c r="G3821" s="2"/>
      <c r="H3821" s="99">
        <f>SUM(H3819:H3820)</f>
        <v>9406.7899999999991</v>
      </c>
    </row>
    <row r="3822" spans="1:8" ht="16.5">
      <c r="A3822" s="27"/>
      <c r="B3822" s="117">
        <v>10</v>
      </c>
      <c r="C3822" s="1"/>
      <c r="D3822" s="1"/>
      <c r="E3822" s="1"/>
      <c r="F3822" s="40"/>
      <c r="G3822" s="102"/>
      <c r="H3822" s="19"/>
    </row>
    <row r="3823" spans="1:8" ht="16.5">
      <c r="A3823" s="27"/>
      <c r="B3823" s="117"/>
      <c r="C3823" s="1"/>
      <c r="D3823" s="1"/>
      <c r="E3823" s="1"/>
      <c r="F3823" s="40"/>
      <c r="G3823" s="102"/>
      <c r="H3823" s="19"/>
    </row>
    <row r="3824" spans="1:8" ht="16.5">
      <c r="A3824" s="27"/>
      <c r="B3824" s="117"/>
      <c r="C3824" s="1"/>
      <c r="D3824" s="1"/>
      <c r="E3824" s="1"/>
      <c r="F3824" s="40"/>
      <c r="G3824" s="102"/>
      <c r="H3824" s="19"/>
    </row>
    <row r="3825" spans="1:8" ht="15">
      <c r="A3825" s="31"/>
      <c r="B3825" s="1"/>
      <c r="C3825" s="1"/>
      <c r="D3825" s="1"/>
      <c r="E3825" s="1"/>
      <c r="F3825" s="1"/>
      <c r="G3825" s="1"/>
      <c r="H3825" s="1"/>
    </row>
    <row r="3826" spans="1:8" ht="19.5">
      <c r="A3826" s="262">
        <f>+A3810+1</f>
        <v>235</v>
      </c>
      <c r="B3826" s="1588" t="s">
        <v>560</v>
      </c>
      <c r="C3826" s="1567"/>
      <c r="D3826" s="1567"/>
      <c r="E3826" s="1567"/>
      <c r="F3826" s="1567"/>
      <c r="G3826" s="1567"/>
      <c r="H3826" s="1567"/>
    </row>
    <row r="3827" spans="1:8" ht="14.25">
      <c r="A3827" s="728" t="s">
        <v>4114</v>
      </c>
      <c r="B3827" s="1601" t="s">
        <v>1479</v>
      </c>
      <c r="C3827" s="1568"/>
      <c r="D3827" s="1568"/>
      <c r="E3827" s="1568"/>
      <c r="F3827" s="1568"/>
      <c r="G3827" s="1568"/>
      <c r="H3827" s="1568"/>
    </row>
    <row r="3828" spans="1:8" ht="31.5">
      <c r="A3828" s="1"/>
      <c r="B3828" s="68" t="s">
        <v>3156</v>
      </c>
      <c r="C3828" s="68" t="s">
        <v>3157</v>
      </c>
      <c r="D3828" s="68" t="s">
        <v>3158</v>
      </c>
      <c r="E3828" s="68" t="s">
        <v>3159</v>
      </c>
      <c r="F3828" s="68" t="s">
        <v>3160</v>
      </c>
      <c r="G3828" s="68" t="s">
        <v>3161</v>
      </c>
      <c r="H3828" s="68" t="s">
        <v>1586</v>
      </c>
    </row>
    <row r="3829" spans="1:8" ht="17.25">
      <c r="A3829" s="1"/>
      <c r="B3829" s="1562" t="s">
        <v>1587</v>
      </c>
      <c r="C3829" s="58" t="s">
        <v>558</v>
      </c>
      <c r="D3829" s="41">
        <v>2.2999999999999998</v>
      </c>
      <c r="E3829" s="55" t="s">
        <v>1589</v>
      </c>
      <c r="F3829" s="107">
        <f>'update Rate'!O6</f>
        <v>1330</v>
      </c>
      <c r="G3829" s="107">
        <f t="shared" ref="G3829:G3834" si="79">FLOOR(D3829*F3829,0.01)</f>
        <v>3059</v>
      </c>
      <c r="H3829" s="108"/>
    </row>
    <row r="3830" spans="1:8" ht="17.25">
      <c r="A3830" s="1"/>
      <c r="B3830" s="1563"/>
      <c r="C3830" s="78" t="s">
        <v>1530</v>
      </c>
      <c r="D3830" s="43">
        <v>4.5999999999999996</v>
      </c>
      <c r="E3830" s="56" t="s">
        <v>1589</v>
      </c>
      <c r="F3830" s="63">
        <f>'update Rate'!O5</f>
        <v>1000</v>
      </c>
      <c r="G3830" s="63">
        <f t="shared" si="79"/>
        <v>4600</v>
      </c>
      <c r="H3830" s="123">
        <f>SUM(G3829+G3830)</f>
        <v>7659</v>
      </c>
    </row>
    <row r="3831" spans="1:8" ht="17.25">
      <c r="A3831" s="1"/>
      <c r="B3831" s="1564" t="s">
        <v>2185</v>
      </c>
      <c r="C3831" s="55" t="s">
        <v>559</v>
      </c>
      <c r="D3831" s="41">
        <v>22</v>
      </c>
      <c r="E3831" s="55" t="s">
        <v>2992</v>
      </c>
      <c r="F3831" s="109">
        <f>'update Rate'!O179</f>
        <v>0</v>
      </c>
      <c r="G3831" s="110">
        <f t="shared" si="79"/>
        <v>0</v>
      </c>
      <c r="H3831" s="108"/>
    </row>
    <row r="3832" spans="1:8" ht="17.25">
      <c r="A3832" s="1"/>
      <c r="B3832" s="1586"/>
      <c r="C3832" s="53" t="s">
        <v>2936</v>
      </c>
      <c r="D3832" s="42">
        <v>25</v>
      </c>
      <c r="E3832" s="53" t="s">
        <v>2920</v>
      </c>
      <c r="F3832" s="109">
        <f>'update Rate'!O170</f>
        <v>68.400000000000006</v>
      </c>
      <c r="G3832" s="109">
        <f t="shared" si="79"/>
        <v>1710</v>
      </c>
      <c r="H3832" s="132"/>
    </row>
    <row r="3833" spans="1:8" ht="17.25">
      <c r="A3833" s="1"/>
      <c r="B3833" s="1586"/>
      <c r="C3833" s="53" t="s">
        <v>2938</v>
      </c>
      <c r="D3833" s="42">
        <v>80</v>
      </c>
      <c r="E3833" s="53" t="s">
        <v>2920</v>
      </c>
      <c r="F3833" s="109">
        <f>'update Rate'!O177</f>
        <v>19</v>
      </c>
      <c r="G3833" s="109">
        <f t="shared" si="79"/>
        <v>1520</v>
      </c>
      <c r="H3833" s="9"/>
    </row>
    <row r="3834" spans="1:8" ht="17.25">
      <c r="A3834" s="1"/>
      <c r="B3834" s="1563"/>
      <c r="C3834" s="56" t="s">
        <v>2937</v>
      </c>
      <c r="D3834" s="43">
        <v>0.31</v>
      </c>
      <c r="E3834" s="56" t="s">
        <v>2378</v>
      </c>
      <c r="F3834" s="63">
        <f>'update Rate'!O10</f>
        <v>3389.76</v>
      </c>
      <c r="G3834" s="63">
        <f t="shared" si="79"/>
        <v>1050.82</v>
      </c>
      <c r="H3834" s="123">
        <f>SUM(G3831+G3832+G3833+G3834)</f>
        <v>4280.82</v>
      </c>
    </row>
    <row r="3835" spans="1:8" ht="15.75">
      <c r="A3835" s="1"/>
      <c r="B3835" s="1"/>
      <c r="C3835" s="1"/>
      <c r="D3835" s="1"/>
      <c r="E3835" s="1"/>
      <c r="F3835" s="40" t="s">
        <v>1590</v>
      </c>
      <c r="G3835" s="2"/>
      <c r="H3835" s="63">
        <f>SUM(H3834,H3830)</f>
        <v>11939.82</v>
      </c>
    </row>
    <row r="3836" spans="1:8" ht="15.75">
      <c r="A3836" s="1"/>
      <c r="B3836" s="1" t="s">
        <v>1592</v>
      </c>
      <c r="C3836" s="1"/>
      <c r="D3836" s="1"/>
      <c r="E3836" s="1"/>
      <c r="F3836" s="40" t="s">
        <v>1570</v>
      </c>
      <c r="G3836" s="2"/>
      <c r="H3836" s="63">
        <f>FLOOR((H3835*0.15*100)/100,0.01)</f>
        <v>1790.97</v>
      </c>
    </row>
    <row r="3837" spans="1:8" ht="15.75">
      <c r="B3837" s="140">
        <f>+H3837</f>
        <v>13730.789999999999</v>
      </c>
      <c r="C3837" s="27" t="s">
        <v>4340</v>
      </c>
      <c r="D3837" s="99">
        <f>INT(B3837/B3838*100)/100</f>
        <v>1373.07</v>
      </c>
      <c r="E3837" s="1" t="s">
        <v>3198</v>
      </c>
      <c r="F3837" s="40" t="s">
        <v>1593</v>
      </c>
      <c r="G3837" s="2"/>
      <c r="H3837" s="99">
        <f>SUM(H3835:H3836)</f>
        <v>13730.789999999999</v>
      </c>
    </row>
    <row r="3838" spans="1:8" ht="15">
      <c r="A3838" s="1"/>
      <c r="B3838" s="117">
        <v>10</v>
      </c>
      <c r="C3838" s="1"/>
      <c r="D3838" s="1"/>
      <c r="E3838" s="1"/>
      <c r="F3838" s="1"/>
      <c r="G3838" s="1"/>
      <c r="H3838" s="1"/>
    </row>
    <row r="3839" spans="1:8" ht="15">
      <c r="A3839" s="1"/>
      <c r="B3839" s="117"/>
      <c r="C3839" s="1"/>
      <c r="D3839" s="1"/>
      <c r="E3839" s="1"/>
      <c r="F3839" s="1"/>
      <c r="G3839" s="1"/>
      <c r="H3839" s="1"/>
    </row>
    <row r="3840" spans="1:8" ht="15">
      <c r="A3840" s="1"/>
      <c r="B3840" s="117"/>
      <c r="C3840" s="1"/>
      <c r="D3840" s="1"/>
      <c r="E3840" s="1"/>
      <c r="F3840" s="1"/>
      <c r="G3840" s="1"/>
      <c r="H3840" s="1"/>
    </row>
    <row r="3841" spans="1:8" ht="15">
      <c r="A3841" s="1"/>
      <c r="B3841" s="117"/>
      <c r="C3841" s="1"/>
      <c r="D3841" s="1"/>
      <c r="E3841" s="1"/>
      <c r="F3841" s="1"/>
      <c r="G3841" s="1"/>
      <c r="H3841" s="1"/>
    </row>
    <row r="3842" spans="1:8" ht="15">
      <c r="A3842" s="1"/>
      <c r="B3842" s="117"/>
      <c r="C3842" s="1"/>
      <c r="D3842" s="1"/>
      <c r="E3842" s="1"/>
      <c r="F3842" s="1"/>
      <c r="G3842" s="1"/>
      <c r="H3842" s="1"/>
    </row>
    <row r="3843" spans="1:8" ht="19.5">
      <c r="A3843" s="262">
        <f>+A3826+1</f>
        <v>236</v>
      </c>
      <c r="B3843" s="1588" t="s">
        <v>561</v>
      </c>
      <c r="C3843" s="1567"/>
      <c r="D3843" s="1567"/>
      <c r="E3843" s="1567"/>
      <c r="F3843" s="1567"/>
      <c r="G3843" s="1567"/>
      <c r="H3843" s="1567"/>
    </row>
    <row r="3844" spans="1:8" ht="14.25">
      <c r="A3844" s="728" t="s">
        <v>4115</v>
      </c>
      <c r="B3844" s="1601" t="s">
        <v>1479</v>
      </c>
      <c r="C3844" s="1568"/>
      <c r="D3844" s="1568"/>
      <c r="E3844" s="1568"/>
      <c r="F3844" s="1568"/>
      <c r="G3844" s="1568"/>
      <c r="H3844" s="1568"/>
    </row>
    <row r="3845" spans="1:8" ht="31.5">
      <c r="A3845" s="1"/>
      <c r="B3845" s="68" t="s">
        <v>3156</v>
      </c>
      <c r="C3845" s="68" t="s">
        <v>3157</v>
      </c>
      <c r="D3845" s="68" t="s">
        <v>3158</v>
      </c>
      <c r="E3845" s="68" t="s">
        <v>3159</v>
      </c>
      <c r="F3845" s="68" t="s">
        <v>3160</v>
      </c>
      <c r="G3845" s="68" t="s">
        <v>3161</v>
      </c>
      <c r="H3845" s="68" t="s">
        <v>1586</v>
      </c>
    </row>
    <row r="3846" spans="1:8" ht="17.25">
      <c r="A3846" s="1"/>
      <c r="B3846" s="1562" t="s">
        <v>1587</v>
      </c>
      <c r="C3846" s="58" t="s">
        <v>558</v>
      </c>
      <c r="D3846" s="41">
        <v>2.35</v>
      </c>
      <c r="E3846" s="55" t="s">
        <v>1589</v>
      </c>
      <c r="F3846" s="107">
        <f>'update Rate'!O6</f>
        <v>1330</v>
      </c>
      <c r="G3846" s="107">
        <f t="shared" ref="G3846:G3851" si="80">FLOOR(D3846*F3846,0.01)</f>
        <v>3125.5</v>
      </c>
      <c r="H3846" s="108"/>
    </row>
    <row r="3847" spans="1:8" ht="17.25">
      <c r="A3847" s="1"/>
      <c r="B3847" s="1563"/>
      <c r="C3847" s="78" t="s">
        <v>1530</v>
      </c>
      <c r="D3847" s="43">
        <v>4.5999999999999996</v>
      </c>
      <c r="E3847" s="56" t="s">
        <v>1589</v>
      </c>
      <c r="F3847" s="63">
        <f>'update Rate'!O5</f>
        <v>1000</v>
      </c>
      <c r="G3847" s="63">
        <f t="shared" si="80"/>
        <v>4600</v>
      </c>
      <c r="H3847" s="123">
        <f>SUM(G3846+G3847)</f>
        <v>7725.5</v>
      </c>
    </row>
    <row r="3848" spans="1:8" ht="17.25">
      <c r="A3848" s="1"/>
      <c r="B3848" s="1564" t="s">
        <v>2185</v>
      </c>
      <c r="C3848" s="55" t="s">
        <v>559</v>
      </c>
      <c r="D3848" s="41">
        <v>11</v>
      </c>
      <c r="E3848" s="55" t="s">
        <v>2992</v>
      </c>
      <c r="F3848" s="109">
        <f>'update Rate'!O179</f>
        <v>0</v>
      </c>
      <c r="G3848" s="110">
        <f t="shared" si="80"/>
        <v>0</v>
      </c>
      <c r="H3848" s="108"/>
    </row>
    <row r="3849" spans="1:8" ht="17.25">
      <c r="A3849" s="1"/>
      <c r="B3849" s="1586"/>
      <c r="C3849" s="53" t="s">
        <v>2936</v>
      </c>
      <c r="D3849" s="42">
        <v>17</v>
      </c>
      <c r="E3849" s="53" t="s">
        <v>2920</v>
      </c>
      <c r="F3849" s="109">
        <f>'update Rate'!O170</f>
        <v>68.400000000000006</v>
      </c>
      <c r="G3849" s="109">
        <f t="shared" si="80"/>
        <v>1162.8</v>
      </c>
      <c r="H3849" s="132"/>
    </row>
    <row r="3850" spans="1:8" ht="17.25">
      <c r="A3850" s="1"/>
      <c r="B3850" s="1586"/>
      <c r="C3850" s="53" t="s">
        <v>2938</v>
      </c>
      <c r="D3850" s="42">
        <v>60</v>
      </c>
      <c r="E3850" s="53" t="s">
        <v>2920</v>
      </c>
      <c r="F3850" s="109">
        <f>'update Rate'!O177</f>
        <v>19</v>
      </c>
      <c r="G3850" s="109">
        <f t="shared" si="80"/>
        <v>1140</v>
      </c>
      <c r="H3850" s="9"/>
    </row>
    <row r="3851" spans="1:8" ht="17.25">
      <c r="A3851" s="1"/>
      <c r="B3851" s="1563"/>
      <c r="C3851" s="56" t="s">
        <v>2937</v>
      </c>
      <c r="D3851" s="43">
        <v>0.31</v>
      </c>
      <c r="E3851" s="56" t="s">
        <v>2378</v>
      </c>
      <c r="F3851" s="63">
        <f>'update Rate'!O10</f>
        <v>3389.76</v>
      </c>
      <c r="G3851" s="63">
        <f t="shared" si="80"/>
        <v>1050.82</v>
      </c>
      <c r="H3851" s="123">
        <f>SUM(G3848+G3849+G3850+G3851)</f>
        <v>3353.62</v>
      </c>
    </row>
    <row r="3852" spans="1:8" ht="15.75">
      <c r="A3852" s="1"/>
      <c r="B3852" s="1"/>
      <c r="C3852" s="1"/>
      <c r="D3852" s="1"/>
      <c r="E3852" s="1"/>
      <c r="F3852" s="40" t="s">
        <v>1590</v>
      </c>
      <c r="G3852" s="2"/>
      <c r="H3852" s="63">
        <f>SUM(H3851,H3847)</f>
        <v>11079.119999999999</v>
      </c>
    </row>
    <row r="3853" spans="1:8" ht="15.75">
      <c r="A3853" s="1"/>
      <c r="B3853" s="1" t="s">
        <v>1592</v>
      </c>
      <c r="C3853" s="1"/>
      <c r="D3853" s="1"/>
      <c r="E3853" s="1"/>
      <c r="F3853" s="40" t="s">
        <v>1570</v>
      </c>
      <c r="G3853" s="2"/>
      <c r="H3853" s="99">
        <f>FLOOR(H3852*0.15,0.01)</f>
        <v>1661.8600000000001</v>
      </c>
    </row>
    <row r="3854" spans="1:8" ht="15.75">
      <c r="B3854" s="140">
        <f>+H3854</f>
        <v>12740.98</v>
      </c>
      <c r="C3854" s="27" t="s">
        <v>4340</v>
      </c>
      <c r="D3854" s="99">
        <f>INT(B3854/B3855*100)/100</f>
        <v>1274.0899999999999</v>
      </c>
      <c r="E3854" s="1" t="s">
        <v>3198</v>
      </c>
      <c r="F3854" s="40" t="s">
        <v>1593</v>
      </c>
      <c r="G3854" s="2"/>
      <c r="H3854" s="99">
        <f>SUM(H3852:H3853)</f>
        <v>12740.98</v>
      </c>
    </row>
    <row r="3855" spans="1:8" ht="15">
      <c r="A3855" s="1"/>
      <c r="B3855" s="117">
        <v>10</v>
      </c>
      <c r="C3855" s="1"/>
      <c r="D3855" s="1"/>
      <c r="E3855" s="1"/>
      <c r="F3855" s="1"/>
      <c r="G3855" s="1"/>
      <c r="H3855" s="1"/>
    </row>
    <row r="3856" spans="1:8">
      <c r="B3856" s="106"/>
    </row>
    <row r="3857" spans="1:8" ht="14.25">
      <c r="A3857" s="138">
        <f>A3843+1</f>
        <v>237</v>
      </c>
      <c r="B3857" s="1576" t="s">
        <v>3209</v>
      </c>
      <c r="C3857" s="1576"/>
      <c r="D3857" s="1576"/>
      <c r="E3857" s="1576"/>
      <c r="F3857" s="1576"/>
      <c r="G3857" s="1576"/>
      <c r="H3857" s="1576"/>
    </row>
    <row r="3858" spans="1:8" ht="14.25">
      <c r="A3858" s="728" t="s">
        <v>4116</v>
      </c>
      <c r="B3858" s="1576" t="s">
        <v>4349</v>
      </c>
      <c r="C3858" s="1585"/>
      <c r="D3858" s="1585"/>
      <c r="E3858" s="1585"/>
      <c r="F3858" s="1585"/>
      <c r="G3858" s="1585"/>
      <c r="H3858" s="1585"/>
    </row>
    <row r="3859" spans="1:8" ht="15">
      <c r="A3859" s="195"/>
      <c r="B3859" s="1576" t="s">
        <v>457</v>
      </c>
      <c r="C3859" s="1585"/>
      <c r="D3859" s="1585"/>
      <c r="E3859" s="1585"/>
      <c r="F3859" s="1585"/>
      <c r="G3859" s="1585"/>
      <c r="H3859" s="1585"/>
    </row>
    <row r="3860" spans="1:8" ht="15">
      <c r="A3860" s="1"/>
      <c r="B3860" s="1561" t="s">
        <v>1489</v>
      </c>
      <c r="C3860" s="1561"/>
      <c r="D3860" s="1561"/>
      <c r="E3860" s="1561"/>
      <c r="F3860" s="1561"/>
      <c r="G3860" s="1561"/>
      <c r="H3860" s="1561"/>
    </row>
    <row r="3861" spans="1:8" ht="31.5">
      <c r="A3861" s="1"/>
      <c r="B3861" s="68" t="s">
        <v>3156</v>
      </c>
      <c r="C3861" s="68" t="s">
        <v>3157</v>
      </c>
      <c r="D3861" s="68" t="s">
        <v>3158</v>
      </c>
      <c r="E3861" s="68" t="s">
        <v>3159</v>
      </c>
      <c r="F3861" s="68" t="s">
        <v>3160</v>
      </c>
      <c r="G3861" s="68" t="s">
        <v>3161</v>
      </c>
      <c r="H3861" s="68" t="s">
        <v>1586</v>
      </c>
    </row>
    <row r="3862" spans="1:8" ht="63">
      <c r="A3862" s="1"/>
      <c r="B3862" s="58" t="s">
        <v>2185</v>
      </c>
      <c r="C3862" s="58" t="s">
        <v>458</v>
      </c>
      <c r="D3862" s="8"/>
      <c r="E3862" s="8"/>
      <c r="F3862" s="107"/>
      <c r="G3862" s="107"/>
      <c r="H3862" s="108"/>
    </row>
    <row r="3863" spans="1:8" ht="17.25">
      <c r="A3863" s="1"/>
      <c r="B3863" s="81" t="s">
        <v>387</v>
      </c>
      <c r="C3863" s="80" t="s">
        <v>1469</v>
      </c>
      <c r="D3863" s="42">
        <v>1</v>
      </c>
      <c r="E3863" s="53" t="s">
        <v>2992</v>
      </c>
      <c r="F3863" s="116">
        <f>'update Rate'!$O$235</f>
        <v>559.52</v>
      </c>
      <c r="G3863" s="109">
        <f>FLOOR(D3863*F3863,0.01)</f>
        <v>559.52</v>
      </c>
      <c r="H3863" s="9"/>
    </row>
    <row r="3864" spans="1:8" ht="17.25">
      <c r="A3864" s="1"/>
      <c r="B3864" s="78"/>
      <c r="C3864" s="78"/>
      <c r="D3864" s="51"/>
      <c r="E3864" s="56"/>
      <c r="F3864" s="122"/>
      <c r="G3864" s="122"/>
      <c r="H3864" s="123">
        <f>SUM(G3863)</f>
        <v>559.52</v>
      </c>
    </row>
    <row r="3865" spans="1:8" ht="16.5">
      <c r="A3865" s="1"/>
      <c r="B3865" s="1"/>
      <c r="C3865" s="1"/>
      <c r="D3865" s="1"/>
      <c r="E3865" s="1"/>
      <c r="F3865" s="40" t="s">
        <v>1590</v>
      </c>
      <c r="G3865" s="102"/>
      <c r="H3865" s="63">
        <f>SUM(H3861:H3864)</f>
        <v>559.52</v>
      </c>
    </row>
    <row r="3866" spans="1:8" ht="16.5">
      <c r="A3866" s="1"/>
      <c r="B3866" s="1" t="s">
        <v>389</v>
      </c>
      <c r="C3866" s="1"/>
      <c r="D3866" s="1"/>
      <c r="E3866" s="1"/>
      <c r="F3866" s="40" t="s">
        <v>1570</v>
      </c>
      <c r="G3866" s="102"/>
      <c r="H3866" s="63">
        <f>FLOOR(H3865*0.15,0.01)</f>
        <v>83.92</v>
      </c>
    </row>
    <row r="3867" spans="1:8" ht="16.5">
      <c r="A3867" s="27" t="s">
        <v>3197</v>
      </c>
      <c r="B3867" s="99">
        <f>+H3867</f>
        <v>643.43999999999994</v>
      </c>
      <c r="C3867" s="1" t="s">
        <v>3198</v>
      </c>
      <c r="D3867" s="1"/>
      <c r="E3867" s="1"/>
      <c r="F3867" s="40" t="s">
        <v>1593</v>
      </c>
      <c r="G3867" s="102"/>
      <c r="H3867" s="99">
        <f>SUM(H3865:H3866)</f>
        <v>643.43999999999994</v>
      </c>
    </row>
    <row r="3868" spans="1:8" ht="16.5">
      <c r="A3868" s="27"/>
      <c r="B3868" s="141"/>
      <c r="C3868" s="1"/>
      <c r="D3868" s="1"/>
      <c r="E3868" s="1"/>
      <c r="F3868" s="40"/>
      <c r="G3868" s="102"/>
      <c r="H3868" s="141"/>
    </row>
    <row r="3869" spans="1:8" ht="16.5">
      <c r="A3869" s="27"/>
      <c r="B3869" s="141"/>
      <c r="C3869" s="1"/>
      <c r="D3869" s="1"/>
      <c r="E3869" s="1"/>
      <c r="F3869" s="40"/>
      <c r="G3869" s="102"/>
      <c r="H3869" s="141"/>
    </row>
    <row r="3870" spans="1:8" ht="16.5">
      <c r="A3870" s="27"/>
      <c r="B3870" s="141"/>
      <c r="C3870" s="1"/>
      <c r="D3870" s="1"/>
      <c r="E3870" s="1"/>
      <c r="F3870" s="40"/>
      <c r="G3870" s="102"/>
      <c r="H3870" s="141"/>
    </row>
    <row r="3871" spans="1:8" ht="14.25">
      <c r="A3871" s="138">
        <f>A3857+1</f>
        <v>238</v>
      </c>
      <c r="B3871" s="1576" t="s">
        <v>3676</v>
      </c>
      <c r="C3871" s="1576"/>
      <c r="D3871" s="1576"/>
      <c r="E3871" s="1576"/>
      <c r="F3871" s="1576"/>
      <c r="G3871" s="1576"/>
      <c r="H3871" s="1576"/>
    </row>
    <row r="3872" spans="1:8" ht="14.25">
      <c r="A3872" s="728" t="s">
        <v>4116</v>
      </c>
      <c r="B3872" s="1576" t="s">
        <v>3677</v>
      </c>
      <c r="C3872" s="1585"/>
      <c r="D3872" s="1585"/>
      <c r="E3872" s="1585"/>
      <c r="F3872" s="1585"/>
      <c r="G3872" s="1585"/>
      <c r="H3872" s="1585"/>
    </row>
    <row r="3873" spans="1:8" ht="15">
      <c r="A3873" s="195"/>
      <c r="B3873" s="1576"/>
      <c r="C3873" s="1585"/>
      <c r="D3873" s="1585"/>
      <c r="E3873" s="1585"/>
      <c r="F3873" s="1585"/>
      <c r="G3873" s="1585"/>
      <c r="H3873" s="1585"/>
    </row>
    <row r="3874" spans="1:8" ht="15">
      <c r="A3874" s="1"/>
      <c r="B3874" s="1561" t="s">
        <v>1489</v>
      </c>
      <c r="C3874" s="1561"/>
      <c r="D3874" s="1561"/>
      <c r="E3874" s="1561"/>
      <c r="F3874" s="1561"/>
      <c r="G3874" s="1561"/>
      <c r="H3874" s="1561"/>
    </row>
    <row r="3875" spans="1:8" ht="31.5">
      <c r="A3875" s="1"/>
      <c r="B3875" s="68" t="s">
        <v>3156</v>
      </c>
      <c r="C3875" s="68" t="s">
        <v>3157</v>
      </c>
      <c r="D3875" s="68" t="s">
        <v>3158</v>
      </c>
      <c r="E3875" s="68" t="s">
        <v>3159</v>
      </c>
      <c r="F3875" s="68" t="s">
        <v>3160</v>
      </c>
      <c r="G3875" s="68" t="s">
        <v>3161</v>
      </c>
      <c r="H3875" s="68" t="s">
        <v>1586</v>
      </c>
    </row>
    <row r="3876" spans="1:8" ht="31.5">
      <c r="A3876" s="1"/>
      <c r="B3876" s="58" t="s">
        <v>2185</v>
      </c>
      <c r="C3876" s="58" t="s">
        <v>3678</v>
      </c>
      <c r="D3876" s="8"/>
      <c r="E3876" s="8"/>
      <c r="F3876" s="107"/>
      <c r="G3876" s="107"/>
      <c r="H3876" s="108"/>
    </row>
    <row r="3877" spans="1:8" ht="17.25">
      <c r="A3877" s="1"/>
      <c r="B3877" s="81" t="s">
        <v>387</v>
      </c>
      <c r="C3877" s="80" t="s">
        <v>1469</v>
      </c>
      <c r="D3877" s="42">
        <v>1</v>
      </c>
      <c r="E3877" s="53" t="s">
        <v>2992</v>
      </c>
      <c r="F3877" s="116">
        <f>'update Rate'!O375</f>
        <v>0</v>
      </c>
      <c r="G3877" s="109">
        <f>FLOOR(D3877*F3877,0.01)</f>
        <v>0</v>
      </c>
      <c r="H3877" s="9"/>
    </row>
    <row r="3878" spans="1:8" ht="17.25">
      <c r="A3878" s="1"/>
      <c r="B3878" s="78"/>
      <c r="C3878" s="78"/>
      <c r="D3878" s="51"/>
      <c r="E3878" s="56"/>
      <c r="F3878" s="122"/>
      <c r="G3878" s="122"/>
      <c r="H3878" s="123">
        <f>SUM(G3877)</f>
        <v>0</v>
      </c>
    </row>
    <row r="3879" spans="1:8" ht="16.5">
      <c r="A3879" s="1"/>
      <c r="B3879" s="1"/>
      <c r="C3879" s="1"/>
      <c r="D3879" s="1"/>
      <c r="E3879" s="1"/>
      <c r="F3879" s="40" t="s">
        <v>1590</v>
      </c>
      <c r="G3879" s="102"/>
      <c r="H3879" s="63">
        <f>SUM(H3875:H3878)</f>
        <v>0</v>
      </c>
    </row>
    <row r="3880" spans="1:8" ht="16.5">
      <c r="A3880" s="1"/>
      <c r="B3880" s="1" t="s">
        <v>389</v>
      </c>
      <c r="C3880" s="1"/>
      <c r="D3880" s="1"/>
      <c r="E3880" s="1"/>
      <c r="F3880" s="40" t="s">
        <v>1570</v>
      </c>
      <c r="G3880" s="102"/>
      <c r="H3880" s="63">
        <f>FLOOR(H3879*0.15,0.01)</f>
        <v>0</v>
      </c>
    </row>
    <row r="3881" spans="1:8" ht="16.5">
      <c r="A3881" s="27" t="s">
        <v>3197</v>
      </c>
      <c r="B3881" s="99">
        <f>+H3881</f>
        <v>0</v>
      </c>
      <c r="C3881" s="1" t="s">
        <v>3198</v>
      </c>
      <c r="D3881" s="1"/>
      <c r="E3881" s="1"/>
      <c r="F3881" s="40" t="s">
        <v>1593</v>
      </c>
      <c r="G3881" s="102"/>
      <c r="H3881" s="99">
        <f>SUM(H3879:H3880)</f>
        <v>0</v>
      </c>
    </row>
    <row r="3882" spans="1:8" ht="16.5">
      <c r="A3882" s="27"/>
      <c r="B3882" s="141"/>
      <c r="C3882" s="1"/>
      <c r="D3882" s="1"/>
      <c r="E3882" s="1"/>
      <c r="F3882" s="40"/>
      <c r="G3882" s="102"/>
      <c r="H3882" s="141"/>
    </row>
    <row r="3883" spans="1:8" ht="16.5">
      <c r="A3883" s="27"/>
      <c r="B3883" s="141"/>
      <c r="C3883" s="1"/>
      <c r="D3883" s="1"/>
      <c r="E3883" s="1"/>
      <c r="F3883" s="40"/>
      <c r="G3883" s="102"/>
      <c r="H3883" s="141"/>
    </row>
    <row r="3884" spans="1:8" ht="15">
      <c r="A3884" s="1"/>
      <c r="B3884" s="1"/>
      <c r="C3884" s="1"/>
      <c r="D3884" s="1"/>
      <c r="E3884" s="1"/>
      <c r="F3884" s="1"/>
      <c r="G3884" s="1"/>
      <c r="H3884" s="1"/>
    </row>
    <row r="3885" spans="1:8" ht="14.25">
      <c r="A3885" s="138">
        <f>A3871+1</f>
        <v>239</v>
      </c>
      <c r="B3885" s="1576" t="s">
        <v>3668</v>
      </c>
      <c r="C3885" s="1576"/>
      <c r="D3885" s="1576"/>
      <c r="E3885" s="1576"/>
      <c r="F3885" s="1576"/>
      <c r="G3885" s="1576"/>
      <c r="H3885" s="1576"/>
    </row>
    <row r="3886" spans="1:8" ht="14.25">
      <c r="A3886" s="728"/>
      <c r="B3886" s="1561" t="s">
        <v>1489</v>
      </c>
      <c r="C3886" s="1561"/>
      <c r="D3886" s="1561"/>
      <c r="E3886" s="1561"/>
      <c r="F3886" s="1561"/>
      <c r="G3886" s="1561"/>
      <c r="H3886" s="1561"/>
    </row>
    <row r="3887" spans="1:8" ht="31.5">
      <c r="A3887" s="1"/>
      <c r="B3887" s="68" t="s">
        <v>3156</v>
      </c>
      <c r="C3887" s="68" t="s">
        <v>3157</v>
      </c>
      <c r="D3887" s="68" t="s">
        <v>3158</v>
      </c>
      <c r="E3887" s="68" t="s">
        <v>3159</v>
      </c>
      <c r="F3887" s="68" t="s">
        <v>3160</v>
      </c>
      <c r="G3887" s="68" t="s">
        <v>3161</v>
      </c>
      <c r="H3887" s="68" t="s">
        <v>1586</v>
      </c>
    </row>
    <row r="3888" spans="1:8" ht="15.75">
      <c r="A3888" s="1"/>
      <c r="B3888" s="58" t="s">
        <v>2185</v>
      </c>
      <c r="C3888" s="58" t="s">
        <v>3669</v>
      </c>
      <c r="D3888" s="8"/>
      <c r="E3888" s="8"/>
      <c r="F3888" s="107"/>
      <c r="G3888" s="107"/>
      <c r="H3888" s="108"/>
    </row>
    <row r="3889" spans="1:8" ht="17.25">
      <c r="A3889" s="1"/>
      <c r="B3889" s="81" t="s">
        <v>387</v>
      </c>
      <c r="C3889" s="80" t="s">
        <v>1469</v>
      </c>
      <c r="D3889" s="42">
        <v>1</v>
      </c>
      <c r="E3889" s="53" t="s">
        <v>2992</v>
      </c>
      <c r="F3889" s="116">
        <f>'update Rate'!O392</f>
        <v>516.48</v>
      </c>
      <c r="G3889" s="109">
        <f>FLOOR(D3889*F3889,0.01)</f>
        <v>516.48</v>
      </c>
      <c r="H3889" s="9"/>
    </row>
    <row r="3890" spans="1:8" ht="17.25">
      <c r="A3890" s="1"/>
      <c r="B3890" s="78"/>
      <c r="C3890" s="78"/>
      <c r="D3890" s="51"/>
      <c r="E3890" s="56"/>
      <c r="F3890" s="122"/>
      <c r="G3890" s="122"/>
      <c r="H3890" s="123">
        <f>SUM(G3889)</f>
        <v>516.48</v>
      </c>
    </row>
    <row r="3891" spans="1:8" ht="16.5">
      <c r="A3891" s="1"/>
      <c r="B3891" s="1"/>
      <c r="C3891" s="1"/>
      <c r="D3891" s="1"/>
      <c r="E3891" s="1"/>
      <c r="F3891" s="40" t="s">
        <v>1590</v>
      </c>
      <c r="G3891" s="102"/>
      <c r="H3891" s="63">
        <f>SUM(H3887:H3890)</f>
        <v>516.48</v>
      </c>
    </row>
    <row r="3892" spans="1:8" ht="16.5">
      <c r="A3892" s="1"/>
      <c r="B3892" s="1" t="s">
        <v>389</v>
      </c>
      <c r="C3892" s="1"/>
      <c r="D3892" s="1"/>
      <c r="E3892" s="1"/>
      <c r="F3892" s="40" t="s">
        <v>1570</v>
      </c>
      <c r="G3892" s="102"/>
      <c r="H3892" s="63">
        <f>FLOOR(H3891*0.15,0.01)</f>
        <v>77.47</v>
      </c>
    </row>
    <row r="3893" spans="1:8" ht="16.5">
      <c r="A3893" s="27" t="s">
        <v>3197</v>
      </c>
      <c r="B3893" s="99">
        <f>+H3893</f>
        <v>593.95000000000005</v>
      </c>
      <c r="C3893" s="1" t="s">
        <v>3198</v>
      </c>
      <c r="D3893" s="1"/>
      <c r="E3893" s="1"/>
      <c r="F3893" s="40" t="s">
        <v>1593</v>
      </c>
      <c r="G3893" s="102"/>
      <c r="H3893" s="99">
        <f>SUM(H3891:H3892)</f>
        <v>593.95000000000005</v>
      </c>
    </row>
    <row r="3894" spans="1:8" ht="16.5">
      <c r="A3894" s="27"/>
      <c r="B3894" s="141"/>
      <c r="C3894" s="1"/>
      <c r="D3894" s="1"/>
      <c r="E3894" s="1"/>
      <c r="F3894" s="40"/>
      <c r="G3894" s="102"/>
      <c r="H3894" s="141"/>
    </row>
    <row r="3895" spans="1:8" ht="16.5">
      <c r="A3895" s="27"/>
      <c r="B3895" s="141"/>
      <c r="C3895" s="1"/>
      <c r="D3895" s="1"/>
      <c r="E3895" s="1"/>
      <c r="F3895" s="40"/>
      <c r="G3895" s="102"/>
      <c r="H3895" s="141"/>
    </row>
    <row r="3896" spans="1:8" ht="16.5">
      <c r="A3896" s="27"/>
      <c r="B3896" s="141"/>
      <c r="C3896" s="1"/>
      <c r="D3896" s="1"/>
      <c r="E3896" s="1"/>
      <c r="F3896" s="40"/>
      <c r="G3896" s="102"/>
      <c r="H3896" s="141"/>
    </row>
    <row r="3897" spans="1:8" ht="14.25">
      <c r="A3897" s="138">
        <f>A3885+1</f>
        <v>240</v>
      </c>
      <c r="B3897" s="1576" t="s">
        <v>3670</v>
      </c>
      <c r="C3897" s="1576"/>
      <c r="D3897" s="1576"/>
      <c r="E3897" s="1576"/>
      <c r="F3897" s="1576"/>
      <c r="G3897" s="1576"/>
      <c r="H3897" s="1576"/>
    </row>
    <row r="3898" spans="1:8" ht="15">
      <c r="A3898" s="15"/>
      <c r="B3898" s="1561" t="s">
        <v>1489</v>
      </c>
      <c r="C3898" s="1561"/>
      <c r="D3898" s="1561"/>
      <c r="E3898" s="1561"/>
      <c r="F3898" s="1561"/>
      <c r="G3898" s="1561"/>
      <c r="H3898" s="1561"/>
    </row>
    <row r="3899" spans="1:8" ht="31.5">
      <c r="A3899" s="1"/>
      <c r="B3899" s="68" t="s">
        <v>3156</v>
      </c>
      <c r="C3899" s="68" t="s">
        <v>3157</v>
      </c>
      <c r="D3899" s="68" t="s">
        <v>3158</v>
      </c>
      <c r="E3899" s="68" t="s">
        <v>3159</v>
      </c>
      <c r="F3899" s="68" t="s">
        <v>3160</v>
      </c>
      <c r="G3899" s="68" t="s">
        <v>3161</v>
      </c>
      <c r="H3899" s="68" t="s">
        <v>1586</v>
      </c>
    </row>
    <row r="3900" spans="1:8" ht="15.75">
      <c r="A3900" s="1"/>
      <c r="B3900" s="58" t="s">
        <v>2185</v>
      </c>
      <c r="C3900" s="58" t="s">
        <v>3669</v>
      </c>
      <c r="D3900" s="8"/>
      <c r="E3900" s="8"/>
      <c r="F3900" s="107"/>
      <c r="G3900" s="107"/>
      <c r="H3900" s="108"/>
    </row>
    <row r="3901" spans="1:8" ht="17.25">
      <c r="A3901" s="1"/>
      <c r="B3901" s="81" t="s">
        <v>387</v>
      </c>
      <c r="C3901" s="80" t="s">
        <v>1469</v>
      </c>
      <c r="D3901" s="42">
        <v>1</v>
      </c>
      <c r="E3901" s="53" t="s">
        <v>2992</v>
      </c>
      <c r="F3901" s="116">
        <f>'update Rate'!O393</f>
        <v>516.48</v>
      </c>
      <c r="G3901" s="109">
        <f>FLOOR(D3901*F3901,0.01)</f>
        <v>516.48</v>
      </c>
      <c r="H3901" s="9"/>
    </row>
    <row r="3902" spans="1:8" ht="17.25">
      <c r="A3902" s="1"/>
      <c r="B3902" s="78"/>
      <c r="C3902" s="78"/>
      <c r="D3902" s="51"/>
      <c r="E3902" s="56"/>
      <c r="F3902" s="122"/>
      <c r="G3902" s="122"/>
      <c r="H3902" s="123">
        <f>SUM(G3901)</f>
        <v>516.48</v>
      </c>
    </row>
    <row r="3903" spans="1:8" ht="16.5">
      <c r="A3903" s="1"/>
      <c r="B3903" s="1"/>
      <c r="C3903" s="1"/>
      <c r="D3903" s="1"/>
      <c r="E3903" s="1"/>
      <c r="F3903" s="40" t="s">
        <v>1590</v>
      </c>
      <c r="G3903" s="102"/>
      <c r="H3903" s="63">
        <f>SUM(H3899:H3902)</f>
        <v>516.48</v>
      </c>
    </row>
    <row r="3904" spans="1:8" ht="16.5">
      <c r="A3904" s="1"/>
      <c r="B3904" s="1" t="s">
        <v>389</v>
      </c>
      <c r="C3904" s="1"/>
      <c r="D3904" s="1"/>
      <c r="E3904" s="1"/>
      <c r="F3904" s="40" t="s">
        <v>1570</v>
      </c>
      <c r="G3904" s="102"/>
      <c r="H3904" s="63">
        <f>FLOOR(H3903*0.15,0.01)</f>
        <v>77.47</v>
      </c>
    </row>
    <row r="3905" spans="1:8" ht="16.5">
      <c r="A3905" s="27" t="s">
        <v>3197</v>
      </c>
      <c r="B3905" s="99">
        <f>+H3905</f>
        <v>593.95000000000005</v>
      </c>
      <c r="C3905" s="1" t="s">
        <v>3198</v>
      </c>
      <c r="D3905" s="1"/>
      <c r="E3905" s="1"/>
      <c r="F3905" s="40" t="s">
        <v>1593</v>
      </c>
      <c r="G3905" s="102"/>
      <c r="H3905" s="99">
        <f>SUM(H3903:H3904)</f>
        <v>593.95000000000005</v>
      </c>
    </row>
    <row r="3906" spans="1:8" ht="15">
      <c r="A3906" s="1"/>
      <c r="B3906" s="1"/>
      <c r="C3906" s="1"/>
      <c r="D3906" s="1"/>
      <c r="E3906" s="1"/>
      <c r="F3906" s="1"/>
      <c r="G3906" s="1"/>
      <c r="H3906" s="1"/>
    </row>
    <row r="3907" spans="1:8" ht="14.25">
      <c r="A3907" s="138">
        <f>A3897+1</f>
        <v>241</v>
      </c>
      <c r="B3907" s="1576" t="s">
        <v>3671</v>
      </c>
      <c r="C3907" s="1576"/>
      <c r="D3907" s="1576"/>
      <c r="E3907" s="1576"/>
      <c r="F3907" s="1576"/>
      <c r="G3907" s="1576"/>
      <c r="H3907" s="1576"/>
    </row>
    <row r="3908" spans="1:8" ht="15">
      <c r="A3908" s="15"/>
      <c r="B3908" s="1561" t="s">
        <v>1489</v>
      </c>
      <c r="C3908" s="1561"/>
      <c r="D3908" s="1561"/>
      <c r="E3908" s="1561"/>
      <c r="F3908" s="1561"/>
      <c r="G3908" s="1561"/>
      <c r="H3908" s="1561"/>
    </row>
    <row r="3909" spans="1:8" ht="31.5">
      <c r="A3909" s="1"/>
      <c r="B3909" s="68" t="s">
        <v>3156</v>
      </c>
      <c r="C3909" s="68" t="s">
        <v>3157</v>
      </c>
      <c r="D3909" s="68" t="s">
        <v>3158</v>
      </c>
      <c r="E3909" s="68" t="s">
        <v>3159</v>
      </c>
      <c r="F3909" s="68" t="s">
        <v>3160</v>
      </c>
      <c r="G3909" s="68" t="s">
        <v>3161</v>
      </c>
      <c r="H3909" s="68" t="s">
        <v>1586</v>
      </c>
    </row>
    <row r="3910" spans="1:8" ht="15.75">
      <c r="A3910" s="1"/>
      <c r="B3910" s="58" t="s">
        <v>2185</v>
      </c>
      <c r="C3910" s="58" t="s">
        <v>3669</v>
      </c>
      <c r="D3910" s="8"/>
      <c r="E3910" s="8"/>
      <c r="F3910" s="107"/>
      <c r="G3910" s="107"/>
      <c r="H3910" s="108"/>
    </row>
    <row r="3911" spans="1:8" ht="17.25">
      <c r="A3911" s="1"/>
      <c r="B3911" s="81" t="s">
        <v>387</v>
      </c>
      <c r="C3911" s="80" t="s">
        <v>1469</v>
      </c>
      <c r="D3911" s="42">
        <v>1</v>
      </c>
      <c r="E3911" s="53" t="s">
        <v>2992</v>
      </c>
      <c r="F3911" s="116">
        <f>'update Rate'!O395</f>
        <v>516.48</v>
      </c>
      <c r="G3911" s="109">
        <f>FLOOR(D3911*F3911,0.01)</f>
        <v>516.48</v>
      </c>
      <c r="H3911" s="9"/>
    </row>
    <row r="3912" spans="1:8" ht="17.25">
      <c r="A3912" s="1"/>
      <c r="B3912" s="78"/>
      <c r="C3912" s="78"/>
      <c r="D3912" s="51"/>
      <c r="E3912" s="56"/>
      <c r="F3912" s="122"/>
      <c r="G3912" s="122"/>
      <c r="H3912" s="123">
        <f>SUM(G3911)</f>
        <v>516.48</v>
      </c>
    </row>
    <row r="3913" spans="1:8" ht="16.5">
      <c r="A3913" s="1"/>
      <c r="B3913" s="1"/>
      <c r="C3913" s="1"/>
      <c r="D3913" s="1"/>
      <c r="E3913" s="1"/>
      <c r="F3913" s="40" t="s">
        <v>1590</v>
      </c>
      <c r="G3913" s="102"/>
      <c r="H3913" s="63">
        <f>SUM(H3909:H3912)</f>
        <v>516.48</v>
      </c>
    </row>
    <row r="3914" spans="1:8" ht="16.5">
      <c r="A3914" s="1"/>
      <c r="B3914" s="1" t="s">
        <v>389</v>
      </c>
      <c r="C3914" s="1"/>
      <c r="D3914" s="1"/>
      <c r="E3914" s="1"/>
      <c r="F3914" s="40" t="s">
        <v>1570</v>
      </c>
      <c r="G3914" s="102"/>
      <c r="H3914" s="63">
        <f>FLOOR(H3913*0.15,0.01)</f>
        <v>77.47</v>
      </c>
    </row>
    <row r="3915" spans="1:8" ht="16.5">
      <c r="A3915" s="27" t="s">
        <v>3197</v>
      </c>
      <c r="B3915" s="99">
        <f>+H3915</f>
        <v>593.95000000000005</v>
      </c>
      <c r="C3915" s="1" t="s">
        <v>3198</v>
      </c>
      <c r="D3915" s="1"/>
      <c r="E3915" s="1"/>
      <c r="F3915" s="40" t="s">
        <v>1593</v>
      </c>
      <c r="G3915" s="102"/>
      <c r="H3915" s="99">
        <f>SUM(H3913:H3914)</f>
        <v>593.95000000000005</v>
      </c>
    </row>
    <row r="3916" spans="1:8" ht="16.5">
      <c r="A3916" s="27"/>
      <c r="B3916" s="141"/>
      <c r="C3916" s="1"/>
      <c r="D3916" s="1"/>
      <c r="E3916" s="1"/>
      <c r="F3916" s="40"/>
      <c r="G3916" s="102"/>
      <c r="H3916" s="141"/>
    </row>
    <row r="3917" spans="1:8" ht="15">
      <c r="A3917" s="1"/>
      <c r="B3917" s="1"/>
      <c r="C3917" s="1"/>
      <c r="D3917" s="1"/>
      <c r="E3917" s="1"/>
      <c r="F3917" s="1"/>
      <c r="G3917" s="1"/>
      <c r="H3917" s="1"/>
    </row>
    <row r="3918" spans="1:8" ht="14.25">
      <c r="A3918" s="138">
        <f>A3907+1</f>
        <v>242</v>
      </c>
      <c r="B3918" s="1576" t="s">
        <v>3672</v>
      </c>
      <c r="C3918" s="1576"/>
      <c r="D3918" s="1576"/>
      <c r="E3918" s="1576"/>
      <c r="F3918" s="1576"/>
      <c r="G3918" s="1576"/>
      <c r="H3918" s="1576"/>
    </row>
    <row r="3919" spans="1:8" ht="15">
      <c r="A3919" s="15"/>
      <c r="B3919" s="1561" t="s">
        <v>3673</v>
      </c>
      <c r="C3919" s="1561"/>
      <c r="D3919" s="1561"/>
      <c r="E3919" s="1561"/>
      <c r="F3919" s="1561"/>
      <c r="G3919" s="1561"/>
      <c r="H3919" s="1561"/>
    </row>
    <row r="3920" spans="1:8" ht="31.5">
      <c r="A3920" s="1"/>
      <c r="B3920" s="68" t="s">
        <v>3156</v>
      </c>
      <c r="C3920" s="68" t="s">
        <v>3157</v>
      </c>
      <c r="D3920" s="68" t="s">
        <v>3158</v>
      </c>
      <c r="E3920" s="68" t="s">
        <v>3159</v>
      </c>
      <c r="F3920" s="68" t="s">
        <v>3160</v>
      </c>
      <c r="G3920" s="68" t="s">
        <v>3161</v>
      </c>
      <c r="H3920" s="68" t="s">
        <v>1586</v>
      </c>
    </row>
    <row r="3921" spans="1:8" ht="15.75">
      <c r="A3921" s="1"/>
      <c r="B3921" s="58" t="s">
        <v>2185</v>
      </c>
      <c r="C3921" s="58" t="s">
        <v>3669</v>
      </c>
      <c r="D3921" s="8"/>
      <c r="E3921" s="8"/>
      <c r="F3921" s="107"/>
      <c r="G3921" s="107"/>
      <c r="H3921" s="108"/>
    </row>
    <row r="3922" spans="1:8" ht="17.25">
      <c r="A3922" s="1"/>
      <c r="B3922" s="81" t="s">
        <v>387</v>
      </c>
      <c r="C3922" s="80" t="s">
        <v>1469</v>
      </c>
      <c r="D3922" s="42">
        <v>1</v>
      </c>
      <c r="E3922" s="53" t="s">
        <v>3674</v>
      </c>
      <c r="F3922" s="116">
        <f>'update Rate'!O396</f>
        <v>325</v>
      </c>
      <c r="G3922" s="109">
        <f>FLOOR(D3922*F3922,0.01)</f>
        <v>325</v>
      </c>
      <c r="H3922" s="9"/>
    </row>
    <row r="3923" spans="1:8" ht="17.25">
      <c r="A3923" s="1"/>
      <c r="B3923" s="78"/>
      <c r="C3923" s="78"/>
      <c r="D3923" s="51"/>
      <c r="E3923" s="56"/>
      <c r="F3923" s="122"/>
      <c r="G3923" s="122"/>
      <c r="H3923" s="123">
        <f>SUM(G3922)</f>
        <v>325</v>
      </c>
    </row>
    <row r="3924" spans="1:8" ht="16.5">
      <c r="A3924" s="1"/>
      <c r="B3924" s="1"/>
      <c r="C3924" s="1"/>
      <c r="D3924" s="1"/>
      <c r="E3924" s="1"/>
      <c r="F3924" s="40" t="s">
        <v>1590</v>
      </c>
      <c r="G3924" s="102"/>
      <c r="H3924" s="63">
        <f>SUM(H3920:H3923)</f>
        <v>325</v>
      </c>
    </row>
    <row r="3925" spans="1:8" ht="16.5">
      <c r="A3925" s="1"/>
      <c r="B3925" s="1" t="s">
        <v>3675</v>
      </c>
      <c r="C3925" s="1"/>
      <c r="D3925" s="1"/>
      <c r="E3925" s="1"/>
      <c r="F3925" s="40" t="s">
        <v>1570</v>
      </c>
      <c r="G3925" s="102"/>
      <c r="H3925" s="63">
        <f>FLOOR(H3924*0.15,0.01)</f>
        <v>48.75</v>
      </c>
    </row>
    <row r="3926" spans="1:8" ht="16.5">
      <c r="A3926" s="27" t="s">
        <v>3197</v>
      </c>
      <c r="B3926" s="99">
        <f>+H3926</f>
        <v>373.75</v>
      </c>
      <c r="C3926" s="1" t="s">
        <v>3198</v>
      </c>
      <c r="D3926" s="1"/>
      <c r="E3926" s="1"/>
      <c r="F3926" s="40" t="s">
        <v>1593</v>
      </c>
      <c r="G3926" s="102"/>
      <c r="H3926" s="99">
        <f>SUM(H3924:H3925)</f>
        <v>373.75</v>
      </c>
    </row>
    <row r="3927" spans="1:8" ht="15">
      <c r="A3927" s="1"/>
      <c r="B3927" s="1"/>
      <c r="C3927" s="1"/>
      <c r="D3927" s="1"/>
      <c r="E3927" s="1"/>
      <c r="F3927" s="1"/>
      <c r="G3927" s="1"/>
      <c r="H3927" s="1"/>
    </row>
    <row r="3928" spans="1:8" ht="15">
      <c r="A3928" s="1"/>
      <c r="B3928" s="1"/>
      <c r="C3928" s="1"/>
      <c r="D3928" s="1"/>
      <c r="E3928" s="1"/>
      <c r="F3928" s="1"/>
      <c r="G3928" s="1"/>
      <c r="H3928" s="1"/>
    </row>
    <row r="3929" spans="1:8" ht="14.25">
      <c r="A3929" s="138">
        <f>A3918+1</f>
        <v>243</v>
      </c>
      <c r="B3929" s="1576" t="s">
        <v>3680</v>
      </c>
      <c r="C3929" s="1610"/>
      <c r="D3929" s="1610"/>
      <c r="E3929" s="1610"/>
      <c r="F3929" s="1610"/>
      <c r="G3929" s="1610"/>
      <c r="H3929" s="1610"/>
    </row>
    <row r="3930" spans="1:8" ht="15">
      <c r="A3930" s="15"/>
      <c r="B3930" s="1576" t="s">
        <v>3682</v>
      </c>
      <c r="C3930" s="1585"/>
      <c r="D3930" s="1585"/>
      <c r="E3930" s="1585"/>
      <c r="F3930" s="1585"/>
      <c r="G3930" s="1585"/>
      <c r="H3930" s="1585"/>
    </row>
    <row r="3931" spans="1:8" ht="15">
      <c r="A3931" s="195"/>
      <c r="B3931" s="1576" t="s">
        <v>3681</v>
      </c>
      <c r="C3931" s="1585"/>
      <c r="D3931" s="1585"/>
      <c r="E3931" s="1585"/>
      <c r="F3931" s="1585"/>
      <c r="G3931" s="1585"/>
      <c r="H3931" s="1585"/>
    </row>
    <row r="3932" spans="1:8" ht="15">
      <c r="A3932" s="1"/>
      <c r="B3932" s="1561" t="s">
        <v>1489</v>
      </c>
      <c r="C3932" s="1561"/>
      <c r="D3932" s="1561"/>
      <c r="E3932" s="1561"/>
      <c r="F3932" s="1561"/>
      <c r="G3932" s="1561"/>
      <c r="H3932" s="1561"/>
    </row>
    <row r="3933" spans="1:8" ht="31.5">
      <c r="A3933" s="1"/>
      <c r="B3933" s="68" t="s">
        <v>3156</v>
      </c>
      <c r="C3933" s="68" t="s">
        <v>3157</v>
      </c>
      <c r="D3933" s="68" t="s">
        <v>3158</v>
      </c>
      <c r="E3933" s="68" t="s">
        <v>3159</v>
      </c>
      <c r="F3933" s="68" t="s">
        <v>3160</v>
      </c>
      <c r="G3933" s="68" t="s">
        <v>3161</v>
      </c>
      <c r="H3933" s="68" t="s">
        <v>1586</v>
      </c>
    </row>
    <row r="3934" spans="1:8" ht="15.75">
      <c r="A3934" s="1"/>
      <c r="B3934" s="58" t="s">
        <v>2185</v>
      </c>
      <c r="C3934" s="58" t="s">
        <v>3683</v>
      </c>
      <c r="D3934" s="8"/>
      <c r="E3934" s="8"/>
      <c r="F3934" s="107"/>
      <c r="G3934" s="107"/>
      <c r="H3934" s="108"/>
    </row>
    <row r="3935" spans="1:8" ht="17.25">
      <c r="A3935" s="1"/>
      <c r="B3935" s="81" t="s">
        <v>387</v>
      </c>
      <c r="C3935" s="80" t="s">
        <v>1469</v>
      </c>
      <c r="D3935" s="42">
        <v>1</v>
      </c>
      <c r="E3935" s="53" t="s">
        <v>2992</v>
      </c>
      <c r="F3935" s="116">
        <f>+'update Rate'!O379</f>
        <v>0</v>
      </c>
      <c r="G3935" s="109">
        <f>FLOOR(D3935*F3935,0.01)</f>
        <v>0</v>
      </c>
      <c r="H3935" s="9"/>
    </row>
    <row r="3936" spans="1:8" ht="17.25">
      <c r="A3936" s="1"/>
      <c r="B3936" s="78"/>
      <c r="C3936" s="78"/>
      <c r="D3936" s="51"/>
      <c r="E3936" s="56"/>
      <c r="F3936" s="122"/>
      <c r="G3936" s="122"/>
      <c r="H3936" s="123">
        <f>SUM(G3935)</f>
        <v>0</v>
      </c>
    </row>
    <row r="3937" spans="1:8" ht="16.5">
      <c r="A3937" s="1"/>
      <c r="B3937" s="1"/>
      <c r="C3937" s="1"/>
      <c r="D3937" s="1"/>
      <c r="E3937" s="1"/>
      <c r="F3937" s="40" t="s">
        <v>1590</v>
      </c>
      <c r="G3937" s="102"/>
      <c r="H3937" s="63">
        <f>SUM(H3933:H3936)</f>
        <v>0</v>
      </c>
    </row>
    <row r="3938" spans="1:8" ht="16.5">
      <c r="A3938" s="1"/>
      <c r="B3938" s="1" t="s">
        <v>389</v>
      </c>
      <c r="C3938" s="1"/>
      <c r="D3938" s="1"/>
      <c r="E3938" s="1"/>
      <c r="F3938" s="40" t="s">
        <v>1570</v>
      </c>
      <c r="G3938" s="102"/>
      <c r="H3938" s="63">
        <f>FLOOR(H3937*0.15,0.01)</f>
        <v>0</v>
      </c>
    </row>
    <row r="3939" spans="1:8" ht="16.5">
      <c r="A3939" s="27" t="s">
        <v>3197</v>
      </c>
      <c r="B3939" s="99">
        <f>+H3939</f>
        <v>0</v>
      </c>
      <c r="C3939" s="1" t="s">
        <v>3198</v>
      </c>
      <c r="D3939" s="1"/>
      <c r="E3939" s="1"/>
      <c r="F3939" s="40" t="s">
        <v>1593</v>
      </c>
      <c r="G3939" s="102"/>
      <c r="H3939" s="99">
        <f>SUM(H3937:H3938)</f>
        <v>0</v>
      </c>
    </row>
    <row r="3940" spans="1:8" ht="15">
      <c r="A3940" s="1"/>
      <c r="B3940" s="1"/>
      <c r="C3940" s="1"/>
      <c r="D3940" s="1"/>
      <c r="E3940" s="1"/>
      <c r="F3940" s="1"/>
      <c r="G3940" s="1"/>
      <c r="H3940" s="1"/>
    </row>
    <row r="3941" spans="1:8" ht="19.5">
      <c r="A3941" s="31"/>
      <c r="B3941" s="1567" t="s">
        <v>2186</v>
      </c>
      <c r="C3941" s="1567"/>
      <c r="D3941" s="1567"/>
      <c r="E3941" s="1567"/>
      <c r="F3941" s="1567"/>
      <c r="G3941" s="1567"/>
      <c r="H3941" s="1567"/>
    </row>
    <row r="3942" spans="1:8" ht="19.5">
      <c r="A3942" s="262">
        <f>A3929+1</f>
        <v>244</v>
      </c>
      <c r="B3942" s="1588" t="s">
        <v>567</v>
      </c>
      <c r="C3942" s="1567"/>
      <c r="D3942" s="1567"/>
      <c r="E3942" s="1567"/>
      <c r="F3942" s="1567"/>
      <c r="G3942" s="1567"/>
      <c r="H3942" s="1567"/>
    </row>
    <row r="3943" spans="1:8" ht="14.25">
      <c r="A3943" s="728" t="s">
        <v>4117</v>
      </c>
      <c r="B3943" s="1601" t="s">
        <v>1565</v>
      </c>
      <c r="C3943" s="1568"/>
      <c r="D3943" s="1568"/>
      <c r="E3943" s="1568"/>
      <c r="F3943" s="1568"/>
      <c r="G3943" s="1568"/>
      <c r="H3943" s="1568"/>
    </row>
    <row r="3944" spans="1:8" ht="31.5">
      <c r="A3944" s="1"/>
      <c r="B3944" s="68" t="s">
        <v>3156</v>
      </c>
      <c r="C3944" s="68" t="s">
        <v>3157</v>
      </c>
      <c r="D3944" s="68" t="s">
        <v>3158</v>
      </c>
      <c r="E3944" s="68" t="s">
        <v>3159</v>
      </c>
      <c r="F3944" s="68" t="s">
        <v>3160</v>
      </c>
      <c r="G3944" s="68" t="s">
        <v>3161</v>
      </c>
      <c r="H3944" s="68" t="s">
        <v>1586</v>
      </c>
    </row>
    <row r="3945" spans="1:8" ht="17.25">
      <c r="A3945" s="1"/>
      <c r="B3945" s="58" t="s">
        <v>562</v>
      </c>
      <c r="C3945" s="58" t="s">
        <v>563</v>
      </c>
      <c r="D3945" s="41">
        <v>1.06</v>
      </c>
      <c r="E3945" s="55" t="s">
        <v>1526</v>
      </c>
      <c r="F3945" s="152">
        <f>'update Rate'!O5</f>
        <v>1000</v>
      </c>
      <c r="G3945" s="109">
        <f>FLOOR(D3945*F3945,0.01)</f>
        <v>1060</v>
      </c>
      <c r="H3945" s="153">
        <f>SUM(G3945)</f>
        <v>1060</v>
      </c>
    </row>
    <row r="3946" spans="1:8" ht="17.25">
      <c r="A3946" s="1"/>
      <c r="B3946" s="78"/>
      <c r="C3946" s="78"/>
      <c r="D3946" s="43"/>
      <c r="E3946" s="56"/>
      <c r="F3946" s="122"/>
      <c r="G3946" s="122"/>
      <c r="H3946" s="123"/>
    </row>
    <row r="3947" spans="1:8" ht="16.5">
      <c r="A3947" s="1"/>
      <c r="B3947" s="1"/>
      <c r="C3947" s="1"/>
      <c r="D3947" s="1"/>
      <c r="E3947" s="1"/>
      <c r="F3947" s="40" t="s">
        <v>1590</v>
      </c>
      <c r="G3947" s="102"/>
      <c r="H3947" s="63">
        <f>SUM(H3944:H3946)</f>
        <v>1060</v>
      </c>
    </row>
    <row r="3948" spans="1:8" ht="16.5">
      <c r="A3948" s="1"/>
      <c r="B3948" s="1" t="s">
        <v>3440</v>
      </c>
      <c r="C3948" s="1"/>
      <c r="D3948" s="1"/>
      <c r="E3948" s="1"/>
      <c r="F3948" s="40" t="s">
        <v>1570</v>
      </c>
      <c r="G3948" s="102"/>
      <c r="H3948" s="99">
        <f>FLOOR(H3947*0.15,0.01)</f>
        <v>159</v>
      </c>
    </row>
    <row r="3949" spans="1:8" ht="16.5">
      <c r="A3949" s="27" t="s">
        <v>3197</v>
      </c>
      <c r="B3949" s="99">
        <f>+H3949</f>
        <v>1219</v>
      </c>
      <c r="C3949" s="1" t="s">
        <v>3198</v>
      </c>
      <c r="D3949" s="1"/>
      <c r="E3949" s="1"/>
      <c r="F3949" s="40" t="s">
        <v>1593</v>
      </c>
      <c r="G3949" s="102"/>
      <c r="H3949" s="99">
        <f>SUM(H3947:H3948)</f>
        <v>1219</v>
      </c>
    </row>
    <row r="3950" spans="1:8" ht="15">
      <c r="A3950" s="1"/>
      <c r="B3950" s="1"/>
      <c r="C3950" s="1"/>
      <c r="D3950" s="1"/>
      <c r="E3950" s="1"/>
      <c r="F3950" s="1"/>
      <c r="G3950" s="1"/>
      <c r="H3950" s="1"/>
    </row>
    <row r="3951" spans="1:8" ht="15">
      <c r="A3951" s="1"/>
      <c r="B3951" s="1"/>
      <c r="C3951" s="1"/>
      <c r="D3951" s="1"/>
      <c r="E3951" s="1"/>
      <c r="F3951" s="1"/>
      <c r="G3951" s="1"/>
      <c r="H3951" s="1"/>
    </row>
    <row r="3952" spans="1:8" ht="19.5">
      <c r="A3952" s="262">
        <f>+A3942+1</f>
        <v>245</v>
      </c>
      <c r="B3952" s="1567" t="s">
        <v>607</v>
      </c>
      <c r="C3952" s="1567"/>
      <c r="D3952" s="1567"/>
      <c r="E3952" s="1567"/>
      <c r="F3952" s="1567"/>
      <c r="G3952" s="1567"/>
      <c r="H3952" s="1567"/>
    </row>
    <row r="3953" spans="1:8" ht="14.25">
      <c r="A3953" s="728" t="s">
        <v>4118</v>
      </c>
      <c r="B3953" s="1601" t="s">
        <v>1565</v>
      </c>
      <c r="C3953" s="1568"/>
      <c r="D3953" s="1568"/>
      <c r="E3953" s="1568"/>
      <c r="F3953" s="1568"/>
      <c r="G3953" s="1568"/>
      <c r="H3953" s="1568"/>
    </row>
    <row r="3954" spans="1:8" ht="31.5">
      <c r="A3954" s="1"/>
      <c r="B3954" s="68" t="s">
        <v>3156</v>
      </c>
      <c r="C3954" s="68" t="s">
        <v>3157</v>
      </c>
      <c r="D3954" s="68" t="s">
        <v>3158</v>
      </c>
      <c r="E3954" s="68" t="s">
        <v>3159</v>
      </c>
      <c r="F3954" s="68" t="s">
        <v>3160</v>
      </c>
      <c r="G3954" s="68" t="s">
        <v>3161</v>
      </c>
      <c r="H3954" s="68" t="s">
        <v>1586</v>
      </c>
    </row>
    <row r="3955" spans="1:8" ht="17.25">
      <c r="A3955" s="1"/>
      <c r="B3955" s="58" t="s">
        <v>562</v>
      </c>
      <c r="C3955" s="58" t="s">
        <v>563</v>
      </c>
      <c r="D3955" s="41">
        <v>2.12</v>
      </c>
      <c r="E3955" s="55" t="s">
        <v>1526</v>
      </c>
      <c r="F3955" s="152">
        <f>'update Rate'!O5</f>
        <v>1000</v>
      </c>
      <c r="G3955" s="109">
        <f>FLOOR(D3955*F3955,0.01)</f>
        <v>2120</v>
      </c>
      <c r="H3955" s="153">
        <f>SUM(G3955)</f>
        <v>2120</v>
      </c>
    </row>
    <row r="3956" spans="1:8" ht="17.25">
      <c r="A3956" s="1"/>
      <c r="B3956" s="78"/>
      <c r="C3956" s="78"/>
      <c r="D3956" s="43"/>
      <c r="E3956" s="56"/>
      <c r="F3956" s="122"/>
      <c r="G3956" s="122"/>
      <c r="H3956" s="123"/>
    </row>
    <row r="3957" spans="1:8" ht="16.5">
      <c r="A3957" s="1"/>
      <c r="B3957" s="1"/>
      <c r="C3957" s="1"/>
      <c r="D3957" s="1"/>
      <c r="E3957" s="1"/>
      <c r="F3957" s="40" t="s">
        <v>1590</v>
      </c>
      <c r="G3957" s="102"/>
      <c r="H3957" s="63">
        <f>SUM(H3954:H3956)</f>
        <v>2120</v>
      </c>
    </row>
    <row r="3958" spans="1:8" ht="16.5">
      <c r="A3958" s="1"/>
      <c r="B3958" s="1" t="s">
        <v>3440</v>
      </c>
      <c r="C3958" s="1"/>
      <c r="D3958" s="1"/>
      <c r="E3958" s="1"/>
      <c r="F3958" s="40" t="s">
        <v>1570</v>
      </c>
      <c r="G3958" s="102"/>
      <c r="H3958" s="99">
        <f>FLOOR(H3957*0.15,0.01)</f>
        <v>318</v>
      </c>
    </row>
    <row r="3959" spans="1:8" ht="16.5">
      <c r="A3959" s="27" t="s">
        <v>3197</v>
      </c>
      <c r="B3959" s="99">
        <f>+H3959</f>
        <v>2438</v>
      </c>
      <c r="C3959" s="1" t="s">
        <v>3198</v>
      </c>
      <c r="D3959" s="1"/>
      <c r="E3959" s="1"/>
      <c r="F3959" s="40" t="s">
        <v>1593</v>
      </c>
      <c r="G3959" s="102"/>
      <c r="H3959" s="99">
        <f>SUM(H3957:H3958)</f>
        <v>2438</v>
      </c>
    </row>
    <row r="3960" spans="1:8" ht="15">
      <c r="A3960" s="1"/>
      <c r="B3960" s="1"/>
      <c r="C3960" s="1"/>
      <c r="D3960" s="1"/>
      <c r="E3960" s="1"/>
      <c r="F3960" s="1"/>
      <c r="G3960" s="1"/>
      <c r="H3960" s="1"/>
    </row>
    <row r="3961" spans="1:8" ht="15">
      <c r="A3961" s="1"/>
      <c r="B3961" s="1"/>
      <c r="C3961" s="1"/>
      <c r="D3961" s="1"/>
      <c r="E3961" s="1"/>
      <c r="F3961" s="1"/>
      <c r="G3961" s="1"/>
      <c r="H3961" s="1"/>
    </row>
    <row r="3962" spans="1:8" ht="19.5">
      <c r="A3962" s="31"/>
      <c r="B3962" s="1567" t="s">
        <v>2187</v>
      </c>
      <c r="C3962" s="1567"/>
      <c r="D3962" s="1567"/>
      <c r="E3962" s="1567"/>
      <c r="F3962" s="1567"/>
      <c r="G3962" s="1567"/>
      <c r="H3962" s="1567"/>
    </row>
    <row r="3963" spans="1:8" ht="19.5">
      <c r="A3963" s="262">
        <f>+A3952+1</f>
        <v>246</v>
      </c>
      <c r="B3963" s="1588" t="s">
        <v>911</v>
      </c>
      <c r="C3963" s="1567"/>
      <c r="D3963" s="1567"/>
      <c r="E3963" s="1567"/>
      <c r="F3963" s="1567"/>
      <c r="G3963" s="1567"/>
      <c r="H3963" s="1567"/>
    </row>
    <row r="3964" spans="1:8" ht="14.25">
      <c r="A3964" s="728" t="s">
        <v>4119</v>
      </c>
      <c r="B3964" s="1601" t="s">
        <v>1565</v>
      </c>
      <c r="C3964" s="1568"/>
      <c r="D3964" s="1568"/>
      <c r="E3964" s="1568"/>
      <c r="F3964" s="1568"/>
      <c r="G3964" s="1568"/>
      <c r="H3964" s="1568"/>
    </row>
    <row r="3965" spans="1:8" ht="31.5">
      <c r="A3965" s="1"/>
      <c r="B3965" s="68" t="s">
        <v>3156</v>
      </c>
      <c r="C3965" s="68" t="s">
        <v>3157</v>
      </c>
      <c r="D3965" s="68" t="s">
        <v>3158</v>
      </c>
      <c r="E3965" s="68" t="s">
        <v>3159</v>
      </c>
      <c r="F3965" s="68" t="s">
        <v>3160</v>
      </c>
      <c r="G3965" s="68" t="s">
        <v>3161</v>
      </c>
      <c r="H3965" s="68" t="s">
        <v>1586</v>
      </c>
    </row>
    <row r="3966" spans="1:8" ht="17.25">
      <c r="A3966" s="1"/>
      <c r="B3966" s="58" t="s">
        <v>562</v>
      </c>
      <c r="C3966" s="58" t="s">
        <v>563</v>
      </c>
      <c r="D3966" s="41">
        <v>11</v>
      </c>
      <c r="E3966" s="55" t="s">
        <v>1526</v>
      </c>
      <c r="F3966" s="152">
        <f>'update Rate'!O5</f>
        <v>1000</v>
      </c>
      <c r="G3966" s="109">
        <f>FLOOR(D3966*F3966,0.01)</f>
        <v>11000</v>
      </c>
      <c r="H3966" s="153">
        <f>SUM(G3966)</f>
        <v>11000</v>
      </c>
    </row>
    <row r="3967" spans="1:8" ht="17.25">
      <c r="A3967" s="1"/>
      <c r="B3967" s="78"/>
      <c r="C3967" s="78"/>
      <c r="D3967" s="43"/>
      <c r="E3967" s="56"/>
      <c r="F3967" s="122"/>
      <c r="G3967" s="122"/>
      <c r="H3967" s="123"/>
    </row>
    <row r="3968" spans="1:8" ht="16.5">
      <c r="A3968" s="1"/>
      <c r="B3968" s="1"/>
      <c r="C3968" s="1"/>
      <c r="D3968" s="1"/>
      <c r="E3968" s="1"/>
      <c r="F3968" s="40" t="s">
        <v>1590</v>
      </c>
      <c r="G3968" s="102"/>
      <c r="H3968" s="63">
        <f>SUM(H3965:H3967)</f>
        <v>11000</v>
      </c>
    </row>
    <row r="3969" spans="1:8" ht="16.5">
      <c r="A3969" s="1"/>
      <c r="B3969" s="1" t="s">
        <v>3440</v>
      </c>
      <c r="C3969" s="1"/>
      <c r="D3969" s="1"/>
      <c r="E3969" s="1"/>
      <c r="F3969" s="40" t="s">
        <v>1570</v>
      </c>
      <c r="G3969" s="102"/>
      <c r="H3969" s="99">
        <f>FLOOR(H3968*0.15,0.01)</f>
        <v>1650</v>
      </c>
    </row>
    <row r="3970" spans="1:8" ht="16.5">
      <c r="A3970" s="27" t="s">
        <v>3197</v>
      </c>
      <c r="B3970" s="99">
        <f>+H3970</f>
        <v>12650</v>
      </c>
      <c r="C3970" s="1" t="s">
        <v>3198</v>
      </c>
      <c r="D3970" s="1"/>
      <c r="E3970" s="1"/>
      <c r="F3970" s="40" t="s">
        <v>1593</v>
      </c>
      <c r="G3970" s="102"/>
      <c r="H3970" s="99">
        <f>SUM(H3968:H3969)</f>
        <v>12650</v>
      </c>
    </row>
    <row r="3971" spans="1:8" ht="15">
      <c r="A3971" s="1"/>
      <c r="B3971" s="1"/>
      <c r="C3971" s="1"/>
      <c r="D3971" s="1"/>
      <c r="E3971" s="1"/>
      <c r="F3971" s="1"/>
      <c r="G3971" s="1"/>
      <c r="H3971" s="1"/>
    </row>
    <row r="3972" spans="1:8" ht="15">
      <c r="A3972" s="1"/>
      <c r="B3972" s="1"/>
      <c r="C3972" s="1"/>
      <c r="D3972" s="1"/>
      <c r="E3972" s="1"/>
      <c r="F3972" s="1"/>
      <c r="G3972" s="1"/>
      <c r="H3972" s="1"/>
    </row>
    <row r="3973" spans="1:8" ht="15">
      <c r="A3973" s="1"/>
      <c r="B3973" s="1"/>
      <c r="C3973" s="1"/>
      <c r="D3973" s="1"/>
      <c r="E3973" s="1"/>
      <c r="F3973" s="1"/>
      <c r="G3973" s="1"/>
      <c r="H3973" s="1"/>
    </row>
    <row r="3974" spans="1:8" ht="19.5">
      <c r="A3974" s="31"/>
      <c r="B3974" s="1567" t="s">
        <v>2188</v>
      </c>
      <c r="C3974" s="1567"/>
      <c r="D3974" s="1567"/>
      <c r="E3974" s="1567"/>
      <c r="F3974" s="1567"/>
      <c r="G3974" s="1567"/>
      <c r="H3974" s="1567"/>
    </row>
    <row r="3975" spans="1:8" ht="19.5">
      <c r="A3975" s="262">
        <f>+A3963+1</f>
        <v>247</v>
      </c>
      <c r="B3975" s="1588" t="s">
        <v>1146</v>
      </c>
      <c r="C3975" s="1567"/>
      <c r="D3975" s="1567"/>
      <c r="E3975" s="1567"/>
      <c r="F3975" s="1567"/>
      <c r="G3975" s="1567"/>
      <c r="H3975" s="1567"/>
    </row>
    <row r="3976" spans="1:8" ht="14.25">
      <c r="A3976" s="728" t="s">
        <v>4120</v>
      </c>
      <c r="B3976" s="1601" t="s">
        <v>1565</v>
      </c>
      <c r="C3976" s="1568"/>
      <c r="D3976" s="1568"/>
      <c r="E3976" s="1568"/>
      <c r="F3976" s="1568"/>
      <c r="G3976" s="1568"/>
      <c r="H3976" s="1568"/>
    </row>
    <row r="3977" spans="1:8" ht="31.5">
      <c r="A3977" s="1"/>
      <c r="B3977" s="68" t="s">
        <v>3156</v>
      </c>
      <c r="C3977" s="68" t="s">
        <v>3157</v>
      </c>
      <c r="D3977" s="68" t="s">
        <v>3158</v>
      </c>
      <c r="E3977" s="68" t="s">
        <v>3159</v>
      </c>
      <c r="F3977" s="68" t="s">
        <v>3160</v>
      </c>
      <c r="G3977" s="68" t="s">
        <v>3161</v>
      </c>
      <c r="H3977" s="68" t="s">
        <v>1586</v>
      </c>
    </row>
    <row r="3978" spans="1:8" ht="17.25">
      <c r="A3978" s="1"/>
      <c r="B3978" s="58" t="s">
        <v>562</v>
      </c>
      <c r="C3978" s="58" t="s">
        <v>563</v>
      </c>
      <c r="D3978" s="726">
        <v>4</v>
      </c>
      <c r="E3978" s="55" t="s">
        <v>1526</v>
      </c>
      <c r="F3978" s="152">
        <f>'update Rate'!O5</f>
        <v>1000</v>
      </c>
      <c r="G3978" s="109">
        <f>FLOOR(D3978*F3978,0.01)</f>
        <v>4000</v>
      </c>
      <c r="H3978" s="153">
        <f>SUM(G3978)</f>
        <v>4000</v>
      </c>
    </row>
    <row r="3979" spans="1:8" ht="17.25">
      <c r="A3979" s="1"/>
      <c r="B3979" s="78"/>
      <c r="C3979" s="78"/>
      <c r="D3979" s="43"/>
      <c r="E3979" s="56"/>
      <c r="F3979" s="122"/>
      <c r="G3979" s="122"/>
      <c r="H3979" s="123"/>
    </row>
    <row r="3980" spans="1:8" ht="16.5">
      <c r="A3980" s="1"/>
      <c r="B3980" s="1"/>
      <c r="C3980" s="1"/>
      <c r="D3980" s="1"/>
      <c r="E3980" s="1"/>
      <c r="F3980" s="40" t="s">
        <v>1590</v>
      </c>
      <c r="G3980" s="102"/>
      <c r="H3980" s="63">
        <f>SUM(H3977:H3979)</f>
        <v>4000</v>
      </c>
    </row>
    <row r="3981" spans="1:8" ht="16.5">
      <c r="A3981" s="1"/>
      <c r="B3981" s="1" t="s">
        <v>3440</v>
      </c>
      <c r="C3981" s="1"/>
      <c r="D3981" s="1"/>
      <c r="E3981" s="1"/>
      <c r="F3981" s="40" t="s">
        <v>1570</v>
      </c>
      <c r="G3981" s="102"/>
      <c r="H3981" s="99">
        <f>FLOOR(H3980*0.15,0.01)</f>
        <v>600</v>
      </c>
    </row>
    <row r="3982" spans="1:8" ht="16.5">
      <c r="A3982" s="27" t="s">
        <v>3197</v>
      </c>
      <c r="B3982" s="99">
        <f>+H3982</f>
        <v>4600</v>
      </c>
      <c r="C3982" s="1" t="s">
        <v>3198</v>
      </c>
      <c r="D3982" s="1"/>
      <c r="E3982" s="1"/>
      <c r="F3982" s="40" t="s">
        <v>1593</v>
      </c>
      <c r="G3982" s="102"/>
      <c r="H3982" s="99">
        <f>SUM(H3980:H3981)</f>
        <v>4600</v>
      </c>
    </row>
    <row r="3983" spans="1:8" ht="15">
      <c r="A3983" s="27"/>
      <c r="B3983" s="117"/>
      <c r="C3983" s="1"/>
      <c r="D3983" s="1"/>
      <c r="E3983" s="1"/>
      <c r="F3983" s="1"/>
      <c r="G3983" s="1"/>
      <c r="H3983" s="19"/>
    </row>
    <row r="3984" spans="1:8" ht="15">
      <c r="A3984" s="27"/>
      <c r="B3984" s="117"/>
      <c r="C3984" s="1"/>
      <c r="D3984" s="1"/>
      <c r="E3984" s="1"/>
      <c r="F3984" s="1"/>
      <c r="G3984" s="1"/>
      <c r="H3984" s="19"/>
    </row>
    <row r="3985" spans="1:8" ht="15">
      <c r="A3985" s="27"/>
      <c r="B3985" s="117"/>
      <c r="C3985" s="1"/>
      <c r="D3985" s="1"/>
      <c r="E3985" s="1"/>
      <c r="F3985" s="1"/>
      <c r="G3985" s="1"/>
      <c r="H3985" s="19"/>
    </row>
    <row r="3986" spans="1:8" ht="19.5">
      <c r="A3986" s="262">
        <f>A3975+1</f>
        <v>248</v>
      </c>
      <c r="B3986" s="1588" t="s">
        <v>1525</v>
      </c>
      <c r="C3986" s="1567"/>
      <c r="D3986" s="1567"/>
      <c r="E3986" s="1567"/>
      <c r="F3986" s="1567"/>
      <c r="G3986" s="1567"/>
      <c r="H3986" s="1567"/>
    </row>
    <row r="3987" spans="1:8" ht="14.25">
      <c r="A3987" s="728" t="s">
        <v>4121</v>
      </c>
      <c r="B3987" s="1601" t="s">
        <v>391</v>
      </c>
      <c r="C3987" s="1568"/>
      <c r="D3987" s="1568"/>
      <c r="E3987" s="1568"/>
      <c r="F3987" s="1568"/>
      <c r="G3987" s="1568"/>
      <c r="H3987" s="1568"/>
    </row>
    <row r="3988" spans="1:8" ht="31.5">
      <c r="A3988" s="1"/>
      <c r="B3988" s="68" t="s">
        <v>3156</v>
      </c>
      <c r="C3988" s="68" t="s">
        <v>3157</v>
      </c>
      <c r="D3988" s="68" t="s">
        <v>3158</v>
      </c>
      <c r="E3988" s="68" t="s">
        <v>3159</v>
      </c>
      <c r="F3988" s="68" t="s">
        <v>3160</v>
      </c>
      <c r="G3988" s="68" t="s">
        <v>3161</v>
      </c>
      <c r="H3988" s="68" t="s">
        <v>1586</v>
      </c>
    </row>
    <row r="3989" spans="1:8" ht="17.25">
      <c r="A3989" s="1"/>
      <c r="B3989" s="58" t="s">
        <v>562</v>
      </c>
      <c r="C3989" s="58" t="s">
        <v>563</v>
      </c>
      <c r="D3989" s="46">
        <v>0.108</v>
      </c>
      <c r="E3989" s="55" t="s">
        <v>1526</v>
      </c>
      <c r="F3989" s="107">
        <f>'update Rate'!O5</f>
        <v>1000</v>
      </c>
      <c r="G3989" s="109">
        <f>FLOOR(D3989*F3989,0.01)</f>
        <v>108</v>
      </c>
      <c r="H3989" s="121">
        <f>SUM(G3989)</f>
        <v>108</v>
      </c>
    </row>
    <row r="3990" spans="1:8" ht="17.25">
      <c r="A3990" s="1"/>
      <c r="B3990" s="78"/>
      <c r="C3990" s="78"/>
      <c r="D3990" s="49"/>
      <c r="E3990" s="56"/>
      <c r="F3990" s="122"/>
      <c r="G3990" s="122"/>
      <c r="H3990" s="123"/>
    </row>
    <row r="3991" spans="1:8" ht="16.5">
      <c r="A3991" s="1"/>
      <c r="B3991" s="1"/>
      <c r="C3991" s="1"/>
      <c r="D3991" s="1"/>
      <c r="E3991" s="1"/>
      <c r="F3991" s="40" t="s">
        <v>1590</v>
      </c>
      <c r="G3991" s="102"/>
      <c r="H3991" s="63">
        <f>SUM(H3988:H3990)</f>
        <v>108</v>
      </c>
    </row>
    <row r="3992" spans="1:8" ht="16.5">
      <c r="A3992" s="1"/>
      <c r="B3992" s="1" t="s">
        <v>1592</v>
      </c>
      <c r="C3992" s="1"/>
      <c r="D3992" s="1"/>
      <c r="E3992" s="1"/>
      <c r="F3992" s="40" t="s">
        <v>1570</v>
      </c>
      <c r="G3992" s="102"/>
      <c r="H3992" s="99">
        <f>FLOOR(H3991*0.15,0.01)</f>
        <v>16.2</v>
      </c>
    </row>
    <row r="3993" spans="1:8" ht="16.5">
      <c r="A3993" s="27" t="s">
        <v>3197</v>
      </c>
      <c r="B3993" s="99">
        <f>+H3993</f>
        <v>124.2</v>
      </c>
      <c r="C3993" s="1" t="s">
        <v>3198</v>
      </c>
      <c r="D3993" s="1"/>
      <c r="E3993" s="1"/>
      <c r="F3993" s="40" t="s">
        <v>1593</v>
      </c>
      <c r="G3993" s="102"/>
      <c r="H3993" s="99">
        <f>SUM(H3991:H3992)</f>
        <v>124.2</v>
      </c>
    </row>
    <row r="3994" spans="1:8" ht="15">
      <c r="A3994" s="27"/>
      <c r="B3994" s="1"/>
      <c r="C3994" s="1"/>
      <c r="D3994" s="1"/>
      <c r="E3994" s="1"/>
      <c r="F3994" s="1"/>
      <c r="G3994" s="1"/>
      <c r="H3994" s="117"/>
    </row>
    <row r="3995" spans="1:8" ht="15">
      <c r="A3995" s="27"/>
      <c r="B3995" s="1"/>
      <c r="C3995" s="1"/>
      <c r="D3995" s="1"/>
      <c r="E3995" s="1"/>
      <c r="F3995" s="1"/>
      <c r="G3995" s="1"/>
      <c r="H3995" s="117"/>
    </row>
    <row r="3996" spans="1:8" ht="19.5">
      <c r="A3996" s="31"/>
      <c r="B3996" s="1567" t="s">
        <v>565</v>
      </c>
      <c r="C3996" s="1567"/>
      <c r="D3996" s="1567"/>
      <c r="E3996" s="1567"/>
      <c r="F3996" s="1567"/>
      <c r="G3996" s="1567"/>
      <c r="H3996" s="1567"/>
    </row>
    <row r="3997" spans="1:8" ht="19.5">
      <c r="A3997" s="262">
        <f>+A3986+1</f>
        <v>249</v>
      </c>
      <c r="B3997" s="1609" t="s">
        <v>566</v>
      </c>
      <c r="C3997" s="1584"/>
      <c r="D3997" s="1584"/>
      <c r="E3997" s="1584"/>
      <c r="F3997" s="1584"/>
      <c r="G3997" s="1584"/>
      <c r="H3997" s="1584"/>
    </row>
    <row r="3998" spans="1:8" ht="14.25">
      <c r="A3998" s="728" t="s">
        <v>4122</v>
      </c>
      <c r="B3998" s="1601" t="s">
        <v>391</v>
      </c>
      <c r="C3998" s="1568"/>
      <c r="D3998" s="1568"/>
      <c r="E3998" s="1568"/>
      <c r="F3998" s="1568"/>
      <c r="G3998" s="1568"/>
      <c r="H3998" s="1568"/>
    </row>
    <row r="3999" spans="1:8" ht="31.5">
      <c r="A3999" s="1"/>
      <c r="B3999" s="68" t="s">
        <v>3156</v>
      </c>
      <c r="C3999" s="68" t="s">
        <v>3157</v>
      </c>
      <c r="D3999" s="68" t="s">
        <v>3158</v>
      </c>
      <c r="E3999" s="68" t="s">
        <v>3159</v>
      </c>
      <c r="F3999" s="68" t="s">
        <v>3160</v>
      </c>
      <c r="G3999" s="68" t="s">
        <v>3161</v>
      </c>
      <c r="H3999" s="68" t="s">
        <v>1586</v>
      </c>
    </row>
    <row r="4000" spans="1:8" ht="17.25">
      <c r="A4000" s="1"/>
      <c r="B4000" s="1562" t="s">
        <v>562</v>
      </c>
      <c r="C4000" s="58" t="s">
        <v>736</v>
      </c>
      <c r="D4000" s="46">
        <v>5.3999999999999999E-2</v>
      </c>
      <c r="E4000" s="55" t="s">
        <v>1526</v>
      </c>
      <c r="F4000" s="107">
        <f>'update Rate'!O6</f>
        <v>1330</v>
      </c>
      <c r="G4000" s="109">
        <f>FLOOR(D4000*F4000,0.01)</f>
        <v>71.820000000000007</v>
      </c>
      <c r="H4000" s="121"/>
    </row>
    <row r="4001" spans="1:8" ht="17.25">
      <c r="A4001" s="1"/>
      <c r="B4001" s="1589"/>
      <c r="C4001" s="78" t="s">
        <v>563</v>
      </c>
      <c r="D4001" s="49">
        <v>8.1000000000000003E-2</v>
      </c>
      <c r="E4001" s="56" t="s">
        <v>1526</v>
      </c>
      <c r="F4001" s="122">
        <f>'update Rate'!O5</f>
        <v>1000</v>
      </c>
      <c r="G4001" s="63">
        <f>FLOOR(D4001*F4001,0.01)</f>
        <v>81</v>
      </c>
      <c r="H4001" s="123">
        <f>SUM(G4000+G4001)</f>
        <v>152.82</v>
      </c>
    </row>
    <row r="4002" spans="1:8" ht="16.5">
      <c r="A4002" s="1"/>
      <c r="B4002" s="1"/>
      <c r="C4002" s="1"/>
      <c r="D4002" s="1"/>
      <c r="E4002" s="1"/>
      <c r="F4002" s="40" t="s">
        <v>1590</v>
      </c>
      <c r="G4002" s="102"/>
      <c r="H4002" s="63">
        <f>SUM(H3999:H4001)</f>
        <v>152.82</v>
      </c>
    </row>
    <row r="4003" spans="1:8" ht="16.5">
      <c r="A4003" s="1"/>
      <c r="B4003" s="1" t="s">
        <v>1592</v>
      </c>
      <c r="C4003" s="1"/>
      <c r="D4003" s="1"/>
      <c r="E4003" s="1"/>
      <c r="F4003" s="40" t="s">
        <v>1570</v>
      </c>
      <c r="G4003" s="102"/>
      <c r="H4003" s="99">
        <f>FLOOR(H4002*0.15,0.01)</f>
        <v>22.92</v>
      </c>
    </row>
    <row r="4004" spans="1:8" ht="16.5">
      <c r="A4004" s="27" t="s">
        <v>3197</v>
      </c>
      <c r="B4004" s="99">
        <f>+H4004</f>
        <v>175.74</v>
      </c>
      <c r="C4004" s="1" t="s">
        <v>3198</v>
      </c>
      <c r="D4004" s="1"/>
      <c r="E4004" s="1"/>
      <c r="F4004" s="40" t="s">
        <v>1593</v>
      </c>
      <c r="G4004" s="102"/>
      <c r="H4004" s="99">
        <f>SUM(H4002:H4003)</f>
        <v>175.74</v>
      </c>
    </row>
    <row r="4005" spans="1:8" ht="16.5">
      <c r="A4005" s="27"/>
      <c r="B4005" s="141"/>
      <c r="C4005" s="1"/>
      <c r="D4005" s="1"/>
      <c r="E4005" s="1"/>
      <c r="F4005" s="40"/>
      <c r="G4005" s="102"/>
      <c r="H4005" s="141"/>
    </row>
    <row r="4006" spans="1:8" ht="16.5">
      <c r="A4006" s="27"/>
      <c r="B4006" s="141"/>
      <c r="C4006" s="1"/>
      <c r="D4006" s="1"/>
      <c r="E4006" s="1"/>
      <c r="F4006" s="40"/>
      <c r="G4006" s="102"/>
      <c r="H4006" s="141"/>
    </row>
    <row r="4007" spans="1:8" ht="15">
      <c r="A4007" s="27"/>
      <c r="B4007" s="117"/>
      <c r="C4007" s="1"/>
      <c r="D4007" s="1"/>
      <c r="E4007" s="1"/>
      <c r="F4007" s="1"/>
      <c r="G4007" s="1"/>
      <c r="H4007" s="19"/>
    </row>
    <row r="4008" spans="1:8" ht="19.5">
      <c r="A4008" s="262">
        <f>A3997+1</f>
        <v>250</v>
      </c>
      <c r="B4008" s="1588" t="s">
        <v>734</v>
      </c>
      <c r="C4008" s="1567"/>
      <c r="D4008" s="1567"/>
      <c r="E4008" s="1567"/>
      <c r="F4008" s="1567"/>
      <c r="G4008" s="1567"/>
      <c r="H4008" s="1567"/>
    </row>
    <row r="4009" spans="1:8" ht="19.5">
      <c r="A4009" s="728" t="s">
        <v>4124</v>
      </c>
      <c r="B4009" s="1588" t="s">
        <v>735</v>
      </c>
      <c r="C4009" s="1567"/>
      <c r="D4009" s="1567"/>
      <c r="E4009" s="1567"/>
      <c r="F4009" s="1567"/>
      <c r="G4009" s="1567"/>
      <c r="H4009" s="1567"/>
    </row>
    <row r="4010" spans="1:8" ht="15">
      <c r="A4010" s="90"/>
      <c r="B4010" s="1568" t="s">
        <v>1565</v>
      </c>
      <c r="C4010" s="1568"/>
      <c r="D4010" s="1568"/>
      <c r="E4010" s="1568"/>
      <c r="F4010" s="1568"/>
      <c r="G4010" s="1568"/>
      <c r="H4010" s="1568"/>
    </row>
    <row r="4011" spans="1:8" ht="31.5">
      <c r="A4011" s="1"/>
      <c r="B4011" s="68" t="s">
        <v>3156</v>
      </c>
      <c r="C4011" s="68" t="s">
        <v>3157</v>
      </c>
      <c r="D4011" s="68" t="s">
        <v>3158</v>
      </c>
      <c r="E4011" s="68" t="s">
        <v>3159</v>
      </c>
      <c r="F4011" s="68" t="s">
        <v>3160</v>
      </c>
      <c r="G4011" s="68" t="s">
        <v>3161</v>
      </c>
      <c r="H4011" s="68" t="s">
        <v>1586</v>
      </c>
    </row>
    <row r="4012" spans="1:8" ht="17.25">
      <c r="A4012" s="1"/>
      <c r="B4012" s="1562" t="s">
        <v>562</v>
      </c>
      <c r="C4012" s="58" t="s">
        <v>736</v>
      </c>
      <c r="D4012" s="41">
        <v>3.53</v>
      </c>
      <c r="E4012" s="55" t="s">
        <v>1589</v>
      </c>
      <c r="F4012" s="107">
        <f>'update Rate'!O6</f>
        <v>1330</v>
      </c>
      <c r="G4012" s="107">
        <f>FLOOR(D4012*F4012,0.01)</f>
        <v>4694.9000000000005</v>
      </c>
      <c r="H4012" s="108"/>
    </row>
    <row r="4013" spans="1:8" ht="17.25">
      <c r="A4013" s="1"/>
      <c r="B4013" s="1589"/>
      <c r="C4013" s="78" t="s">
        <v>563</v>
      </c>
      <c r="D4013" s="43">
        <v>7.06</v>
      </c>
      <c r="E4013" s="56"/>
      <c r="F4013" s="63">
        <f>'update Rate'!O5</f>
        <v>1000</v>
      </c>
      <c r="G4013" s="63">
        <f>FLOOR(D4013*F4013,0.01)</f>
        <v>7060</v>
      </c>
      <c r="H4013" s="123">
        <f>SUM(G4012+G4013)</f>
        <v>11754.900000000001</v>
      </c>
    </row>
    <row r="4014" spans="1:8" ht="17.25">
      <c r="A4014" s="1"/>
      <c r="B4014" s="1562" t="s">
        <v>2185</v>
      </c>
      <c r="C4014" s="80" t="s">
        <v>737</v>
      </c>
      <c r="D4014" s="42">
        <v>560</v>
      </c>
      <c r="E4014" s="53" t="s">
        <v>749</v>
      </c>
      <c r="F4014" s="116">
        <f>'update Rate'!O11</f>
        <v>15.145</v>
      </c>
      <c r="G4014" s="110">
        <f>FLOOR(D4014*F4014,0.01)</f>
        <v>8481.2000000000007</v>
      </c>
      <c r="H4014" s="108"/>
    </row>
    <row r="4015" spans="1:8" ht="17.25">
      <c r="A4015" s="1"/>
      <c r="B4015" s="1592"/>
      <c r="C4015" s="80" t="s">
        <v>1533</v>
      </c>
      <c r="D4015" s="52">
        <v>8.4000000000000005E-2</v>
      </c>
      <c r="E4015" s="53" t="s">
        <v>750</v>
      </c>
      <c r="F4015" s="116">
        <f>'update Rate'!O16</f>
        <v>13030.999999999998</v>
      </c>
      <c r="G4015" s="109">
        <f>FLOOR(D4015*F4015,0.01)</f>
        <v>1094.5999999999999</v>
      </c>
      <c r="H4015" s="132"/>
    </row>
    <row r="4016" spans="1:8" ht="17.25">
      <c r="A4016" s="1"/>
      <c r="B4016" s="1589"/>
      <c r="C4016" s="78" t="s">
        <v>1523</v>
      </c>
      <c r="D4016" s="43">
        <v>0.36</v>
      </c>
      <c r="E4016" s="56" t="s">
        <v>2378</v>
      </c>
      <c r="F4016" s="122">
        <f>'update Rate'!O9</f>
        <v>3389.76</v>
      </c>
      <c r="G4016" s="63">
        <f>FLOOR(D4016*F4016,0.01)</f>
        <v>1220.31</v>
      </c>
      <c r="H4016" s="123">
        <f>SUM(G4014+G4015+G4016)</f>
        <v>10796.11</v>
      </c>
    </row>
    <row r="4017" spans="1:8" ht="16.5">
      <c r="A4017" s="1"/>
      <c r="B4017" s="1"/>
      <c r="C4017" s="1"/>
      <c r="D4017" s="1"/>
      <c r="E4017" s="1"/>
      <c r="F4017" s="40" t="s">
        <v>1590</v>
      </c>
      <c r="G4017" s="102"/>
      <c r="H4017" s="63">
        <f>SUM(H4013:H4016)</f>
        <v>22551.010000000002</v>
      </c>
    </row>
    <row r="4018" spans="1:8" ht="16.5">
      <c r="A4018" s="1"/>
      <c r="B4018" s="1" t="s">
        <v>3440</v>
      </c>
      <c r="C4018" s="1"/>
      <c r="D4018" s="1"/>
      <c r="E4018" s="1"/>
      <c r="F4018" s="40" t="s">
        <v>1570</v>
      </c>
      <c r="G4018" s="102"/>
      <c r="H4018" s="99">
        <f>FLOOR(H4017*0.15,0.01)</f>
        <v>3382.65</v>
      </c>
    </row>
    <row r="4019" spans="1:8" ht="16.5">
      <c r="A4019" s="27" t="s">
        <v>3197</v>
      </c>
      <c r="B4019" s="99">
        <f>+H4019</f>
        <v>25933.660000000003</v>
      </c>
      <c r="C4019" s="1" t="s">
        <v>3198</v>
      </c>
      <c r="D4019" s="1"/>
      <c r="E4019" s="1"/>
      <c r="F4019" s="40" t="s">
        <v>1593</v>
      </c>
      <c r="G4019" s="102"/>
      <c r="H4019" s="99">
        <f>SUM(H4017:H4018)</f>
        <v>25933.660000000003</v>
      </c>
    </row>
    <row r="4020" spans="1:8" ht="16.5">
      <c r="A4020" s="27"/>
      <c r="B4020" s="141"/>
      <c r="C4020" s="1"/>
      <c r="D4020" s="1"/>
      <c r="E4020" s="1"/>
      <c r="F4020" s="40"/>
      <c r="G4020" s="102"/>
      <c r="H4020" s="141"/>
    </row>
    <row r="4021" spans="1:8" ht="16.5">
      <c r="A4021" s="27"/>
      <c r="B4021" s="141"/>
      <c r="C4021" s="1"/>
      <c r="D4021" s="1"/>
      <c r="E4021" s="1"/>
      <c r="F4021" s="40"/>
      <c r="G4021" s="102"/>
      <c r="H4021" s="141"/>
    </row>
    <row r="4022" spans="1:8" ht="16.5">
      <c r="A4022" s="27"/>
      <c r="B4022" s="141"/>
      <c r="C4022" s="1"/>
      <c r="D4022" s="1"/>
      <c r="E4022" s="1"/>
      <c r="F4022" s="40"/>
      <c r="G4022" s="102"/>
      <c r="H4022" s="141"/>
    </row>
    <row r="4023" spans="1:8" ht="16.5">
      <c r="A4023" s="27"/>
      <c r="B4023" s="141"/>
      <c r="C4023" s="1"/>
      <c r="D4023" s="1"/>
      <c r="E4023" s="1"/>
      <c r="F4023" s="40"/>
      <c r="G4023" s="102"/>
      <c r="H4023" s="141"/>
    </row>
    <row r="4024" spans="1:8" ht="19.5">
      <c r="A4024" s="203"/>
      <c r="B4024" s="1567" t="s">
        <v>2175</v>
      </c>
      <c r="C4024" s="1567"/>
      <c r="D4024" s="1567"/>
      <c r="E4024" s="1567"/>
      <c r="F4024" s="1567"/>
      <c r="G4024" s="1567"/>
      <c r="H4024" s="1567"/>
    </row>
    <row r="4025" spans="1:8" ht="19.5">
      <c r="A4025" s="138">
        <f>A4008+1</f>
        <v>251</v>
      </c>
      <c r="B4025" s="1567" t="s">
        <v>2176</v>
      </c>
      <c r="C4025" s="1567"/>
      <c r="D4025" s="1567"/>
      <c r="E4025" s="1567"/>
      <c r="F4025" s="1567"/>
      <c r="G4025" s="1567"/>
      <c r="H4025" s="1567"/>
    </row>
    <row r="4026" spans="1:8" ht="14.25">
      <c r="A4026" s="728" t="s">
        <v>4123</v>
      </c>
      <c r="B4026" s="1606" t="s">
        <v>2952</v>
      </c>
      <c r="C4026" s="1552"/>
      <c r="D4026" s="1552"/>
      <c r="E4026" s="1552"/>
      <c r="F4026" s="1552"/>
      <c r="G4026" s="1552"/>
      <c r="H4026" s="1552"/>
    </row>
    <row r="4027" spans="1:8" ht="15">
      <c r="A4027" s="1"/>
      <c r="B4027" s="1568" t="s">
        <v>2610</v>
      </c>
      <c r="C4027" s="1568"/>
      <c r="D4027" s="1568"/>
      <c r="E4027" s="1568"/>
      <c r="F4027" s="1568"/>
      <c r="G4027" s="1568"/>
      <c r="H4027" s="1568"/>
    </row>
    <row r="4028" spans="1:8" ht="31.5">
      <c r="A4028" s="1"/>
      <c r="B4028" s="68" t="s">
        <v>3156</v>
      </c>
      <c r="C4028" s="68" t="s">
        <v>3157</v>
      </c>
      <c r="D4028" s="68" t="s">
        <v>3158</v>
      </c>
      <c r="E4028" s="68" t="s">
        <v>3159</v>
      </c>
      <c r="F4028" s="68" t="s">
        <v>3160</v>
      </c>
      <c r="G4028" s="68" t="s">
        <v>3161</v>
      </c>
      <c r="H4028" s="68" t="s">
        <v>1586</v>
      </c>
    </row>
    <row r="4029" spans="1:8" ht="15.75">
      <c r="A4029" s="1"/>
      <c r="B4029" s="58" t="s">
        <v>1587</v>
      </c>
      <c r="C4029" s="1564" t="s">
        <v>563</v>
      </c>
      <c r="D4029" s="1607">
        <f>13.5/4</f>
        <v>3.375</v>
      </c>
      <c r="E4029" s="1564" t="s">
        <v>1589</v>
      </c>
      <c r="F4029" s="219"/>
      <c r="G4029" s="219"/>
      <c r="H4029" s="219"/>
    </row>
    <row r="4030" spans="1:8" ht="15.75">
      <c r="A4030" s="1"/>
      <c r="B4030" s="62"/>
      <c r="C4030" s="1566"/>
      <c r="D4030" s="1608"/>
      <c r="E4030" s="1563"/>
      <c r="F4030" s="63">
        <f>'update Rate'!O5</f>
        <v>1000</v>
      </c>
      <c r="G4030" s="220">
        <f>INT(13.5*1/4*F4030*100)/100</f>
        <v>3375</v>
      </c>
      <c r="H4030" s="220">
        <f>+G4030</f>
        <v>3375</v>
      </c>
    </row>
    <row r="4031" spans="1:8" ht="15.75">
      <c r="A4031" s="1"/>
      <c r="B4031" s="1564" t="s">
        <v>2185</v>
      </c>
      <c r="C4031" s="58" t="s">
        <v>2953</v>
      </c>
      <c r="D4031" s="221">
        <v>0.185</v>
      </c>
      <c r="E4031" s="76" t="s">
        <v>2920</v>
      </c>
      <c r="F4031" s="222">
        <f>'update Rate'!O143</f>
        <v>125</v>
      </c>
      <c r="G4031" s="222">
        <f>INT(0.37/2*F4031*100)/100</f>
        <v>23.12</v>
      </c>
      <c r="H4031" s="9"/>
    </row>
    <row r="4032" spans="1:8" ht="15.75">
      <c r="A4032" s="1"/>
      <c r="B4032" s="1566"/>
      <c r="C4032" s="78" t="s">
        <v>2954</v>
      </c>
      <c r="D4032" s="65" t="s">
        <v>2993</v>
      </c>
      <c r="E4032" s="187" t="s">
        <v>2995</v>
      </c>
      <c r="F4032" s="220"/>
      <c r="G4032" s="220">
        <v>58.26</v>
      </c>
      <c r="H4032" s="220">
        <f>SUM(G4031:G4032)</f>
        <v>81.38</v>
      </c>
    </row>
    <row r="4033" spans="1:17" ht="15.75">
      <c r="A4033" s="1"/>
      <c r="B4033" s="1"/>
      <c r="C4033" s="1"/>
      <c r="D4033" s="1"/>
      <c r="E4033" s="1"/>
      <c r="F4033" s="40" t="s">
        <v>1590</v>
      </c>
      <c r="G4033" s="40"/>
      <c r="H4033" s="220">
        <f>SUM(H4030:H4032)</f>
        <v>3456.38</v>
      </c>
    </row>
    <row r="4034" spans="1:17" ht="15.75">
      <c r="A4034" s="1"/>
      <c r="B4034" s="1" t="s">
        <v>2955</v>
      </c>
      <c r="C4034" s="1"/>
      <c r="D4034" s="1"/>
      <c r="E4034" s="1"/>
      <c r="F4034" s="40" t="s">
        <v>1571</v>
      </c>
      <c r="G4034" s="40"/>
      <c r="H4034" s="220">
        <f>FLOOR(H4033*0.15,0.01)</f>
        <v>518.45000000000005</v>
      </c>
    </row>
    <row r="4035" spans="1:17" ht="15.75">
      <c r="A4035" s="1"/>
      <c r="B4035" s="140">
        <f>+H4035</f>
        <v>3974.83</v>
      </c>
      <c r="C4035" s="27" t="s">
        <v>4341</v>
      </c>
      <c r="D4035" s="99">
        <f>FLOOR(B4035/B4036,0.01)</f>
        <v>397.48</v>
      </c>
      <c r="E4035" s="1" t="s">
        <v>3198</v>
      </c>
      <c r="F4035" s="40" t="s">
        <v>1593</v>
      </c>
      <c r="G4035" s="40"/>
      <c r="H4035" s="220">
        <f>SUM(H4033:H4034)</f>
        <v>3974.83</v>
      </c>
    </row>
    <row r="4036" spans="1:17" ht="16.5">
      <c r="A4036" s="1"/>
      <c r="B4036" s="217">
        <v>10</v>
      </c>
      <c r="C4036" s="1"/>
      <c r="D4036" s="1"/>
      <c r="E4036" s="1"/>
      <c r="F4036" s="1"/>
      <c r="G4036" s="1"/>
      <c r="H4036" s="1"/>
    </row>
    <row r="4037" spans="1:17" ht="16.5">
      <c r="A4037" s="1"/>
      <c r="B4037" s="218"/>
      <c r="C4037" s="1"/>
      <c r="D4037" s="1"/>
      <c r="E4037" s="1"/>
      <c r="F4037" s="1"/>
      <c r="G4037" s="1"/>
      <c r="H4037" s="1"/>
      <c r="J4037" s="138"/>
      <c r="K4037" s="1"/>
      <c r="L4037" s="1"/>
      <c r="M4037" s="1"/>
      <c r="N4037" s="1"/>
      <c r="O4037" s="1"/>
      <c r="P4037" s="1"/>
      <c r="Q4037" s="1"/>
    </row>
    <row r="4038" spans="1:17" ht="19.5">
      <c r="A4038" s="138">
        <f>+A4025+1</f>
        <v>252</v>
      </c>
      <c r="B4038" s="1"/>
      <c r="C4038" s="1"/>
      <c r="D4038" s="1"/>
      <c r="E4038" s="1"/>
      <c r="F4038" s="1"/>
      <c r="G4038" s="1"/>
      <c r="H4038" s="1"/>
      <c r="J4038" s="728">
        <v>4</v>
      </c>
      <c r="K4038" s="1567" t="s">
        <v>2956</v>
      </c>
      <c r="L4038" s="1567"/>
      <c r="M4038" s="1567"/>
      <c r="N4038" s="1567"/>
      <c r="O4038" s="1567"/>
      <c r="P4038" s="1567"/>
      <c r="Q4038" s="1567"/>
    </row>
    <row r="4039" spans="1:17" ht="19.5">
      <c r="A4039" s="728" t="s">
        <v>4125</v>
      </c>
      <c r="B4039" s="1567" t="s">
        <v>2956</v>
      </c>
      <c r="C4039" s="1567"/>
      <c r="D4039" s="1567"/>
      <c r="E4039" s="1567"/>
      <c r="F4039" s="1567"/>
      <c r="G4039" s="1567"/>
      <c r="H4039" s="1567"/>
      <c r="J4039" s="1"/>
      <c r="K4039" s="1568" t="s">
        <v>2610</v>
      </c>
      <c r="L4039" s="1568"/>
      <c r="M4039" s="1568"/>
      <c r="N4039" s="1568"/>
      <c r="O4039" s="1568"/>
      <c r="P4039" s="1568"/>
      <c r="Q4039" s="1568"/>
    </row>
    <row r="4040" spans="1:17" ht="23.25" customHeight="1">
      <c r="A4040" s="1"/>
      <c r="B4040" s="1568" t="s">
        <v>2610</v>
      </c>
      <c r="C4040" s="1568"/>
      <c r="D4040" s="1568"/>
      <c r="E4040" s="1568"/>
      <c r="F4040" s="1568"/>
      <c r="G4040" s="1568"/>
      <c r="H4040" s="1568"/>
      <c r="J4040" s="1"/>
      <c r="K4040" s="68" t="s">
        <v>3156</v>
      </c>
      <c r="L4040" s="68" t="s">
        <v>3157</v>
      </c>
      <c r="M4040" s="68" t="s">
        <v>3158</v>
      </c>
      <c r="N4040" s="68" t="s">
        <v>3159</v>
      </c>
      <c r="O4040" s="68" t="s">
        <v>3160</v>
      </c>
      <c r="P4040" s="68" t="s">
        <v>3161</v>
      </c>
      <c r="Q4040" s="68" t="s">
        <v>1586</v>
      </c>
    </row>
    <row r="4041" spans="1:17" ht="31.5">
      <c r="A4041" s="1"/>
      <c r="B4041" s="68" t="s">
        <v>3156</v>
      </c>
      <c r="C4041" s="68" t="s">
        <v>3157</v>
      </c>
      <c r="D4041" s="68" t="s">
        <v>3158</v>
      </c>
      <c r="E4041" s="68" t="s">
        <v>3159</v>
      </c>
      <c r="F4041" s="68" t="s">
        <v>3160</v>
      </c>
      <c r="G4041" s="68" t="s">
        <v>3161</v>
      </c>
      <c r="H4041" s="68" t="s">
        <v>1586</v>
      </c>
      <c r="J4041" s="1"/>
      <c r="K4041" s="58" t="s">
        <v>1587</v>
      </c>
      <c r="L4041" s="1564" t="s">
        <v>563</v>
      </c>
      <c r="M4041" s="84"/>
      <c r="N4041" s="1564" t="s">
        <v>1589</v>
      </c>
      <c r="O4041" s="219"/>
      <c r="P4041" s="219"/>
      <c r="Q4041" s="219"/>
    </row>
    <row r="4042" spans="1:17" ht="15.75">
      <c r="A4042" s="1"/>
      <c r="B4042" s="58" t="s">
        <v>1587</v>
      </c>
      <c r="C4042" s="1564" t="s">
        <v>563</v>
      </c>
      <c r="D4042" s="84"/>
      <c r="E4042" s="1564" t="s">
        <v>1589</v>
      </c>
      <c r="F4042" s="219"/>
      <c r="G4042" s="219"/>
      <c r="H4042" s="219"/>
      <c r="J4042" s="1"/>
      <c r="K4042" s="62"/>
      <c r="L4042" s="1563"/>
      <c r="M4042" s="737">
        <f>0.75/2</f>
        <v>0.375</v>
      </c>
      <c r="N4042" s="1563"/>
      <c r="O4042" s="220">
        <f>$F$4030</f>
        <v>1000</v>
      </c>
      <c r="P4042" s="220">
        <f>INT(0.75*1/2*O4042*100)/100</f>
        <v>375</v>
      </c>
      <c r="Q4042" s="220">
        <f>+P4042</f>
        <v>375</v>
      </c>
    </row>
    <row r="4043" spans="1:17" ht="15.75">
      <c r="A4043" s="1"/>
      <c r="B4043" s="62"/>
      <c r="C4043" s="1563"/>
      <c r="D4043" s="737">
        <f>0.75/2</f>
        <v>0.375</v>
      </c>
      <c r="E4043" s="1563"/>
      <c r="F4043" s="220">
        <f>$F$4030</f>
        <v>1000</v>
      </c>
      <c r="G4043" s="220">
        <f>INT(0.75*1/2*F4043*100)/100</f>
        <v>375</v>
      </c>
      <c r="H4043" s="220">
        <f>+G4043</f>
        <v>375</v>
      </c>
      <c r="J4043" s="1"/>
      <c r="K4043" s="74" t="s">
        <v>2185</v>
      </c>
      <c r="L4043" s="55" t="s">
        <v>2828</v>
      </c>
      <c r="M4043" s="55" t="s">
        <v>2993</v>
      </c>
      <c r="N4043" s="55" t="s">
        <v>2995</v>
      </c>
      <c r="O4043" s="55" t="s">
        <v>2995</v>
      </c>
      <c r="P4043" s="657">
        <v>110</v>
      </c>
      <c r="Q4043" s="647"/>
    </row>
    <row r="4044" spans="1:17" ht="15.75">
      <c r="A4044" s="1"/>
      <c r="B4044" s="74" t="s">
        <v>2185</v>
      </c>
      <c r="C4044" s="55" t="s">
        <v>2828</v>
      </c>
      <c r="D4044" s="55" t="s">
        <v>2993</v>
      </c>
      <c r="E4044" s="55" t="s">
        <v>2995</v>
      </c>
      <c r="F4044" s="55" t="s">
        <v>2995</v>
      </c>
      <c r="G4044" s="657">
        <v>110</v>
      </c>
      <c r="H4044" s="647"/>
      <c r="J4044" s="1"/>
      <c r="K4044" s="62"/>
      <c r="L4044" s="56" t="s">
        <v>2180</v>
      </c>
      <c r="M4044" s="56" t="s">
        <v>2993</v>
      </c>
      <c r="N4044" s="56" t="s">
        <v>2995</v>
      </c>
      <c r="O4044" s="56" t="s">
        <v>2995</v>
      </c>
      <c r="P4044" s="220">
        <v>110</v>
      </c>
      <c r="Q4044" s="220">
        <f>SUM(P4043:P4044)</f>
        <v>220</v>
      </c>
    </row>
    <row r="4045" spans="1:17" ht="15.75">
      <c r="A4045" s="1"/>
      <c r="B4045" s="62"/>
      <c r="C4045" s="56" t="s">
        <v>2180</v>
      </c>
      <c r="D4045" s="56" t="s">
        <v>2993</v>
      </c>
      <c r="E4045" s="56" t="s">
        <v>2995</v>
      </c>
      <c r="F4045" s="56" t="s">
        <v>2995</v>
      </c>
      <c r="G4045" s="220">
        <v>110</v>
      </c>
      <c r="H4045" s="220">
        <f>SUM(G4044:G4045)</f>
        <v>220</v>
      </c>
      <c r="J4045" s="1"/>
      <c r="K4045" s="1"/>
      <c r="L4045" s="1"/>
      <c r="M4045" s="1"/>
      <c r="N4045" s="1"/>
      <c r="O4045" s="40" t="s">
        <v>1590</v>
      </c>
      <c r="P4045" s="40"/>
      <c r="Q4045" s="220">
        <f>SUM(Q4042:Q4044)</f>
        <v>595</v>
      </c>
    </row>
    <row r="4046" spans="1:17" ht="15.75">
      <c r="A4046" s="1"/>
      <c r="B4046" s="1"/>
      <c r="C4046" s="1"/>
      <c r="D4046" s="1"/>
      <c r="E4046" s="1"/>
      <c r="F4046" s="40" t="s">
        <v>1590</v>
      </c>
      <c r="G4046" s="40"/>
      <c r="H4046" s="220">
        <f>SUM(H4043:H4045)</f>
        <v>595</v>
      </c>
      <c r="J4046" s="1"/>
      <c r="K4046" s="1" t="s">
        <v>1592</v>
      </c>
      <c r="L4046" s="1"/>
      <c r="M4046" s="1"/>
      <c r="N4046" s="1"/>
      <c r="O4046" s="40" t="s">
        <v>1571</v>
      </c>
      <c r="P4046" s="40"/>
      <c r="Q4046" s="220">
        <f>FLOOR(Q4045*0.15,0.01)</f>
        <v>89.25</v>
      </c>
    </row>
    <row r="4047" spans="1:17" ht="15.75">
      <c r="A4047" s="1"/>
      <c r="B4047" s="1" t="s">
        <v>1592</v>
      </c>
      <c r="C4047" s="1"/>
      <c r="D4047" s="1"/>
      <c r="E4047" s="1"/>
      <c r="F4047" s="40" t="s">
        <v>1571</v>
      </c>
      <c r="G4047" s="40"/>
      <c r="H4047" s="220">
        <f>FLOOR(H4046*0.15,0.01)</f>
        <v>89.25</v>
      </c>
      <c r="J4047" s="1"/>
      <c r="K4047" s="140">
        <f>+Q4047</f>
        <v>684.25</v>
      </c>
      <c r="L4047" s="27" t="s">
        <v>4340</v>
      </c>
      <c r="M4047" s="766">
        <f>FLOOR(K4047/K4048,0.01)</f>
        <v>68.42</v>
      </c>
      <c r="N4047" s="1" t="s">
        <v>3198</v>
      </c>
      <c r="O4047" s="40" t="s">
        <v>1593</v>
      </c>
      <c r="P4047" s="40"/>
      <c r="Q4047" s="220">
        <f>SUM(Q4045:Q4046)</f>
        <v>684.25</v>
      </c>
    </row>
    <row r="4048" spans="1:17" ht="15.75">
      <c r="A4048" s="1"/>
      <c r="B4048" s="140">
        <f>+H4048</f>
        <v>684.25</v>
      </c>
      <c r="C4048" s="27" t="s">
        <v>4340</v>
      </c>
      <c r="D4048" s="99">
        <f>FLOOR(B4048/B4049,0.01)</f>
        <v>68.42</v>
      </c>
      <c r="E4048" s="1" t="s">
        <v>3198</v>
      </c>
      <c r="F4048" s="40" t="s">
        <v>1593</v>
      </c>
      <c r="G4048" s="40"/>
      <c r="H4048" s="220">
        <f>SUM(H4046:H4047)</f>
        <v>684.25</v>
      </c>
      <c r="J4048" s="1"/>
      <c r="K4048" s="223">
        <v>10</v>
      </c>
      <c r="L4048" s="1"/>
      <c r="M4048" s="1"/>
      <c r="N4048" s="1"/>
      <c r="O4048" s="1"/>
      <c r="P4048" s="1"/>
      <c r="Q4048" s="1"/>
    </row>
    <row r="4049" spans="1:18" ht="15">
      <c r="A4049" s="1"/>
      <c r="B4049" s="223">
        <v>10</v>
      </c>
      <c r="C4049" s="1"/>
      <c r="D4049" s="1"/>
      <c r="E4049" s="1"/>
      <c r="F4049" s="1"/>
      <c r="G4049" s="1"/>
      <c r="H4049" s="1"/>
      <c r="J4049" s="1"/>
      <c r="K4049" s="224"/>
      <c r="L4049" s="1"/>
      <c r="M4049" s="1"/>
      <c r="N4049" s="1"/>
      <c r="O4049" s="1"/>
      <c r="P4049" s="1"/>
      <c r="Q4049" s="1"/>
    </row>
    <row r="4050" spans="1:18" ht="15">
      <c r="A4050" s="1"/>
      <c r="B4050" s="224"/>
      <c r="C4050" s="1"/>
      <c r="D4050" s="1"/>
      <c r="E4050" s="1"/>
      <c r="F4050" s="1"/>
      <c r="G4050" s="1"/>
      <c r="H4050" s="1"/>
      <c r="J4050" s="1"/>
      <c r="K4050" s="224"/>
      <c r="L4050" s="1"/>
      <c r="M4050" s="1"/>
      <c r="N4050" s="1"/>
      <c r="O4050" s="1"/>
      <c r="P4050" s="1"/>
      <c r="Q4050" s="1"/>
    </row>
    <row r="4051" spans="1:18" ht="19.5">
      <c r="A4051" s="1"/>
      <c r="B4051" s="224"/>
      <c r="C4051" s="1"/>
      <c r="D4051" s="1"/>
      <c r="E4051" s="1"/>
      <c r="F4051" s="1"/>
      <c r="G4051" s="1"/>
      <c r="H4051" s="1"/>
      <c r="J4051" s="138">
        <v>5</v>
      </c>
      <c r="K4051" s="1567" t="s">
        <v>2957</v>
      </c>
      <c r="L4051" s="1567"/>
      <c r="M4051" s="1567"/>
      <c r="N4051" s="1567"/>
      <c r="O4051" s="1567"/>
      <c r="P4051" s="1567"/>
      <c r="Q4051" s="1567"/>
    </row>
    <row r="4052" spans="1:18" ht="19.5">
      <c r="A4052" s="138">
        <f>+A4038+1</f>
        <v>253</v>
      </c>
      <c r="B4052" s="1567" t="s">
        <v>2957</v>
      </c>
      <c r="C4052" s="1567"/>
      <c r="D4052" s="1567"/>
      <c r="E4052" s="1567"/>
      <c r="F4052" s="1567"/>
      <c r="G4052" s="1567"/>
      <c r="H4052" s="1567"/>
      <c r="J4052" s="728"/>
      <c r="K4052" s="1588" t="s">
        <v>2958</v>
      </c>
      <c r="L4052" s="1567"/>
      <c r="M4052" s="1567"/>
      <c r="N4052" s="1567"/>
      <c r="O4052" s="1567"/>
      <c r="P4052" s="1567"/>
      <c r="Q4052" s="1567"/>
    </row>
    <row r="4053" spans="1:18" ht="19.5">
      <c r="A4053" s="728" t="s">
        <v>4126</v>
      </c>
      <c r="B4053" s="1588" t="s">
        <v>2958</v>
      </c>
      <c r="C4053" s="1567"/>
      <c r="D4053" s="1567"/>
      <c r="E4053" s="1567"/>
      <c r="F4053" s="1567"/>
      <c r="G4053" s="1567"/>
      <c r="H4053" s="1567"/>
      <c r="J4053" s="1"/>
      <c r="K4053" s="1568" t="s">
        <v>2610</v>
      </c>
      <c r="L4053" s="1568"/>
      <c r="M4053" s="1568"/>
      <c r="N4053" s="1568"/>
      <c r="O4053" s="1568"/>
      <c r="P4053" s="1568"/>
      <c r="Q4053" s="1568"/>
    </row>
    <row r="4054" spans="1:18" ht="19.5" customHeight="1">
      <c r="A4054" s="1"/>
      <c r="B4054" s="1605" t="s">
        <v>2610</v>
      </c>
      <c r="C4054" s="1605"/>
      <c r="D4054" s="1605"/>
      <c r="E4054" s="1605"/>
      <c r="F4054" s="1605"/>
      <c r="G4054" s="1605"/>
      <c r="H4054" s="1605"/>
      <c r="I4054" s="511"/>
      <c r="J4054" s="272"/>
      <c r="K4054" s="68" t="s">
        <v>3156</v>
      </c>
      <c r="L4054" s="68" t="s">
        <v>3157</v>
      </c>
      <c r="M4054" s="68" t="s">
        <v>3158</v>
      </c>
      <c r="N4054" s="68" t="s">
        <v>3159</v>
      </c>
      <c r="O4054" s="68" t="s">
        <v>3160</v>
      </c>
      <c r="P4054" s="68" t="s">
        <v>3161</v>
      </c>
      <c r="Q4054" s="68" t="s">
        <v>1586</v>
      </c>
      <c r="R4054" s="511"/>
    </row>
    <row r="4055" spans="1:18" ht="31.5">
      <c r="A4055" s="1"/>
      <c r="B4055" s="68" t="s">
        <v>3156</v>
      </c>
      <c r="C4055" s="68" t="s">
        <v>3157</v>
      </c>
      <c r="D4055" s="68" t="s">
        <v>3158</v>
      </c>
      <c r="E4055" s="68" t="s">
        <v>3159</v>
      </c>
      <c r="F4055" s="68" t="s">
        <v>3160</v>
      </c>
      <c r="G4055" s="68" t="s">
        <v>3161</v>
      </c>
      <c r="H4055" s="68" t="s">
        <v>1586</v>
      </c>
      <c r="J4055" s="1"/>
      <c r="K4055" s="58" t="s">
        <v>1587</v>
      </c>
      <c r="L4055" s="1564" t="s">
        <v>563</v>
      </c>
      <c r="M4055" s="221">
        <f>13.5/4</f>
        <v>3.375</v>
      </c>
      <c r="N4055" s="1564" t="s">
        <v>1589</v>
      </c>
      <c r="O4055" s="219"/>
      <c r="P4055" s="219"/>
      <c r="Q4055" s="219"/>
    </row>
    <row r="4056" spans="1:18" ht="15.75">
      <c r="A4056" s="1"/>
      <c r="B4056" s="58" t="s">
        <v>1587</v>
      </c>
      <c r="C4056" s="1564" t="s">
        <v>563</v>
      </c>
      <c r="D4056" s="221">
        <f>13.5/4</f>
        <v>3.375</v>
      </c>
      <c r="E4056" s="1564" t="s">
        <v>1589</v>
      </c>
      <c r="F4056" s="219"/>
      <c r="G4056" s="219"/>
      <c r="H4056" s="219"/>
      <c r="J4056" s="1"/>
      <c r="K4056" s="62"/>
      <c r="L4056" s="1563"/>
      <c r="M4056" s="187"/>
      <c r="N4056" s="1563"/>
      <c r="O4056" s="220">
        <f>$F$4043</f>
        <v>1000</v>
      </c>
      <c r="P4056" s="220">
        <f>INT(13.5*1/4*O4056*100)/100</f>
        <v>3375</v>
      </c>
      <c r="Q4056" s="220">
        <f>+P4056</f>
        <v>3375</v>
      </c>
    </row>
    <row r="4057" spans="1:18" ht="17.25">
      <c r="A4057" s="1"/>
      <c r="B4057" s="62"/>
      <c r="C4057" s="1563"/>
      <c r="D4057" s="187"/>
      <c r="E4057" s="1563"/>
      <c r="F4057" s="220">
        <f>$F$4043</f>
        <v>1000</v>
      </c>
      <c r="G4057" s="220">
        <f>INT(13.5*1/4*F4057*100)/100</f>
        <v>3375</v>
      </c>
      <c r="H4057" s="220">
        <f>+G4057</f>
        <v>3375</v>
      </c>
      <c r="J4057" s="1"/>
      <c r="K4057" s="73" t="s">
        <v>2185</v>
      </c>
      <c r="L4057" s="55" t="s">
        <v>1664</v>
      </c>
      <c r="M4057" s="46">
        <v>0.37</v>
      </c>
      <c r="N4057" s="55" t="s">
        <v>2920</v>
      </c>
      <c r="O4057" s="222">
        <f>$F$4031</f>
        <v>125</v>
      </c>
      <c r="P4057" s="222">
        <f>FLOOR(M4057*O4057,0.01)</f>
        <v>46.25</v>
      </c>
      <c r="Q4057" s="222"/>
    </row>
    <row r="4058" spans="1:18" ht="17.25">
      <c r="A4058" s="1"/>
      <c r="B4058" s="73" t="s">
        <v>2185</v>
      </c>
      <c r="C4058" s="55" t="s">
        <v>1664</v>
      </c>
      <c r="D4058" s="46">
        <v>0.37</v>
      </c>
      <c r="E4058" s="55" t="s">
        <v>2920</v>
      </c>
      <c r="F4058" s="222">
        <f>$F$4031</f>
        <v>125</v>
      </c>
      <c r="G4058" s="222">
        <f>FLOOR(D4058*F4058,0.01)</f>
        <v>46.25</v>
      </c>
      <c r="H4058" s="222"/>
      <c r="J4058" s="1"/>
      <c r="K4058" s="73"/>
      <c r="L4058" s="53" t="s">
        <v>2180</v>
      </c>
      <c r="M4058" s="52">
        <v>0.11799999999999999</v>
      </c>
      <c r="N4058" s="53" t="s">
        <v>2920</v>
      </c>
      <c r="O4058" s="222">
        <f>F4059</f>
        <v>367</v>
      </c>
      <c r="P4058" s="222">
        <f>FLOOR(M4058*O4058,0.01)</f>
        <v>43.300000000000004</v>
      </c>
      <c r="Q4058" s="222"/>
    </row>
    <row r="4059" spans="1:18" ht="17.25">
      <c r="A4059" s="1"/>
      <c r="B4059" s="73"/>
      <c r="C4059" s="53" t="s">
        <v>2180</v>
      </c>
      <c r="D4059" s="52">
        <v>0.11799999999999999</v>
      </c>
      <c r="E4059" s="53" t="s">
        <v>2920</v>
      </c>
      <c r="F4059" s="222">
        <f>'update Rate'!O144</f>
        <v>367</v>
      </c>
      <c r="G4059" s="222">
        <f>FLOOR(D4059*F4059,0.01)</f>
        <v>43.300000000000004</v>
      </c>
      <c r="H4059" s="222"/>
      <c r="J4059" s="1"/>
      <c r="K4059" s="73"/>
      <c r="L4059" s="53" t="s">
        <v>2137</v>
      </c>
      <c r="M4059" s="52">
        <v>0.53800000000000003</v>
      </c>
      <c r="N4059" s="53" t="s">
        <v>2959</v>
      </c>
      <c r="O4059" s="222">
        <f>F4060</f>
        <v>221</v>
      </c>
      <c r="P4059" s="222">
        <f>FLOOR(M4059*O4059,0.01)</f>
        <v>118.89</v>
      </c>
      <c r="Q4059" s="222"/>
    </row>
    <row r="4060" spans="1:18" ht="17.25">
      <c r="A4060" s="1"/>
      <c r="B4060" s="73"/>
      <c r="C4060" s="53" t="s">
        <v>2137</v>
      </c>
      <c r="D4060" s="52">
        <v>0.53800000000000003</v>
      </c>
      <c r="E4060" s="53" t="s">
        <v>2959</v>
      </c>
      <c r="F4060" s="222">
        <f>'update Rate'!O145</f>
        <v>221</v>
      </c>
      <c r="G4060" s="222">
        <f>FLOOR(D4060*F4060,0.01)</f>
        <v>118.89</v>
      </c>
      <c r="H4060" s="222"/>
      <c r="J4060" s="1"/>
      <c r="K4060" s="62"/>
      <c r="L4060" s="198" t="s">
        <v>2960</v>
      </c>
      <c r="M4060" s="56" t="s">
        <v>2993</v>
      </c>
      <c r="N4060" s="56" t="s">
        <v>2995</v>
      </c>
      <c r="O4060" s="23" t="s">
        <v>2995</v>
      </c>
      <c r="P4060" s="220">
        <v>60</v>
      </c>
      <c r="Q4060" s="220">
        <f>SUM(P4057:P4060)</f>
        <v>268.44</v>
      </c>
    </row>
    <row r="4061" spans="1:18" ht="15.75">
      <c r="A4061" s="1"/>
      <c r="B4061" s="62"/>
      <c r="C4061" s="198" t="s">
        <v>2960</v>
      </c>
      <c r="D4061" s="56" t="s">
        <v>2993</v>
      </c>
      <c r="E4061" s="56" t="s">
        <v>2995</v>
      </c>
      <c r="F4061" s="23" t="s">
        <v>2995</v>
      </c>
      <c r="G4061" s="220">
        <v>60</v>
      </c>
      <c r="H4061" s="220">
        <f>SUM(G4058:G4061)</f>
        <v>268.44</v>
      </c>
      <c r="J4061" s="1"/>
      <c r="K4061" s="1"/>
      <c r="L4061" s="1"/>
      <c r="M4061" s="1"/>
      <c r="N4061" s="1"/>
      <c r="O4061" s="40" t="s">
        <v>1590</v>
      </c>
      <c r="P4061" s="40"/>
      <c r="Q4061" s="220">
        <f>SUM(Q4056:Q4060)</f>
        <v>3643.44</v>
      </c>
    </row>
    <row r="4062" spans="1:18" ht="15.75">
      <c r="A4062" s="1"/>
      <c r="B4062" s="1"/>
      <c r="C4062" s="1"/>
      <c r="D4062" s="1"/>
      <c r="E4062" s="1"/>
      <c r="F4062" s="40" t="s">
        <v>1590</v>
      </c>
      <c r="G4062" s="40"/>
      <c r="H4062" s="220">
        <f>SUM(H4057:H4061)</f>
        <v>3643.44</v>
      </c>
      <c r="J4062" s="1"/>
      <c r="K4062" s="1" t="s">
        <v>2955</v>
      </c>
      <c r="L4062" s="1"/>
      <c r="M4062" s="1"/>
      <c r="N4062" s="1"/>
      <c r="O4062" s="40" t="s">
        <v>1571</v>
      </c>
      <c r="P4062" s="40"/>
      <c r="Q4062" s="220">
        <f>FLOOR(Q4061*0.15,0.01)</f>
        <v>546.51</v>
      </c>
    </row>
    <row r="4063" spans="1:18" ht="15.75">
      <c r="A4063" s="1"/>
      <c r="B4063" s="1" t="s">
        <v>2955</v>
      </c>
      <c r="C4063" s="1"/>
      <c r="D4063" s="1"/>
      <c r="E4063" s="1"/>
      <c r="F4063" s="40" t="s">
        <v>1571</v>
      </c>
      <c r="G4063" s="40"/>
      <c r="H4063" s="220">
        <f>FLOOR(H4062*0.15,0.01)</f>
        <v>546.51</v>
      </c>
      <c r="J4063" s="1"/>
      <c r="K4063" s="140">
        <f>+Q4063</f>
        <v>4189.95</v>
      </c>
      <c r="L4063" s="27" t="s">
        <v>4340</v>
      </c>
      <c r="M4063" s="766">
        <f>FLOOR(K4063/K4064,0.01)</f>
        <v>418.99</v>
      </c>
      <c r="N4063" s="1" t="s">
        <v>3198</v>
      </c>
      <c r="O4063" s="40" t="s">
        <v>1593</v>
      </c>
      <c r="P4063" s="40"/>
      <c r="Q4063" s="220">
        <f>SUM(Q4061:Q4062)</f>
        <v>4189.95</v>
      </c>
    </row>
    <row r="4064" spans="1:18" ht="15.75">
      <c r="A4064" s="1"/>
      <c r="B4064" s="140">
        <f>+H4064</f>
        <v>4189.95</v>
      </c>
      <c r="C4064" s="27" t="s">
        <v>4340</v>
      </c>
      <c r="D4064" s="99">
        <f>FLOOR(B4064/B4065,0.01)</f>
        <v>418.99</v>
      </c>
      <c r="E4064" s="1" t="s">
        <v>3198</v>
      </c>
      <c r="F4064" s="40" t="s">
        <v>1593</v>
      </c>
      <c r="G4064" s="40"/>
      <c r="H4064" s="220">
        <f>SUM(H4062:H4063)</f>
        <v>4189.95</v>
      </c>
      <c r="J4064" s="1"/>
      <c r="K4064" s="223">
        <v>10</v>
      </c>
      <c r="L4064" s="1"/>
      <c r="M4064" s="1"/>
      <c r="N4064" s="1"/>
      <c r="O4064" s="1"/>
      <c r="P4064" s="1"/>
      <c r="Q4064" s="1"/>
    </row>
    <row r="4065" spans="1:8" ht="15">
      <c r="A4065" s="1"/>
      <c r="B4065" s="223">
        <v>10</v>
      </c>
      <c r="C4065" s="1"/>
      <c r="D4065" s="1"/>
      <c r="E4065" s="1"/>
      <c r="F4065" s="1"/>
      <c r="G4065" s="1"/>
      <c r="H4065" s="1"/>
    </row>
    <row r="4066" spans="1:8" ht="15">
      <c r="A4066" s="1"/>
      <c r="B4066" s="224"/>
      <c r="C4066" s="1"/>
      <c r="D4066" s="1"/>
      <c r="E4066" s="1"/>
      <c r="F4066" s="1"/>
      <c r="G4066" s="1"/>
      <c r="H4066" s="1"/>
    </row>
    <row r="4067" spans="1:8" ht="15">
      <c r="A4067" s="1"/>
      <c r="B4067" s="224"/>
      <c r="C4067" s="1"/>
      <c r="D4067" s="1"/>
      <c r="E4067" s="1"/>
      <c r="F4067" s="1"/>
      <c r="G4067" s="1"/>
      <c r="H4067" s="1"/>
    </row>
    <row r="4068" spans="1:8" ht="15">
      <c r="A4068" s="1"/>
      <c r="B4068" s="224"/>
      <c r="C4068" s="1"/>
      <c r="D4068" s="1"/>
      <c r="E4068" s="1"/>
      <c r="F4068" s="1"/>
      <c r="G4068" s="1"/>
      <c r="H4068" s="1"/>
    </row>
    <row r="4069" spans="1:8" ht="15">
      <c r="A4069" s="1"/>
      <c r="B4069" s="1"/>
      <c r="C4069" s="1"/>
      <c r="D4069" s="1"/>
      <c r="E4069" s="1"/>
      <c r="F4069" s="1"/>
      <c r="G4069" s="1"/>
      <c r="H4069" s="1"/>
    </row>
    <row r="4070" spans="1:8" ht="19.5">
      <c r="A4070" s="262">
        <f>A4052+1</f>
        <v>254</v>
      </c>
      <c r="B4070" s="1588" t="s">
        <v>3685</v>
      </c>
      <c r="C4070" s="1567"/>
      <c r="D4070" s="1567"/>
      <c r="E4070" s="1567"/>
      <c r="F4070" s="1567"/>
      <c r="G4070" s="1567"/>
      <c r="H4070" s="1567"/>
    </row>
    <row r="4071" spans="1:8" ht="19.5">
      <c r="A4071" s="728" t="s">
        <v>4127</v>
      </c>
      <c r="B4071" s="1588" t="s">
        <v>3684</v>
      </c>
      <c r="C4071" s="1567"/>
      <c r="D4071" s="1567"/>
      <c r="E4071" s="1567"/>
      <c r="F4071" s="1567"/>
      <c r="G4071" s="1567"/>
      <c r="H4071" s="1567"/>
    </row>
    <row r="4072" spans="1:8" ht="15">
      <c r="A4072" s="90"/>
      <c r="B4072" s="1568" t="s">
        <v>3686</v>
      </c>
      <c r="C4072" s="1568"/>
      <c r="D4072" s="1568"/>
      <c r="E4072" s="1568"/>
      <c r="F4072" s="1568"/>
      <c r="G4072" s="1568"/>
      <c r="H4072" s="1568"/>
    </row>
    <row r="4073" spans="1:8" ht="31.5">
      <c r="A4073" s="1"/>
      <c r="B4073" s="68" t="s">
        <v>3156</v>
      </c>
      <c r="C4073" s="68" t="s">
        <v>3157</v>
      </c>
      <c r="D4073" s="68" t="s">
        <v>3158</v>
      </c>
      <c r="E4073" s="68" t="s">
        <v>3159</v>
      </c>
      <c r="F4073" s="68" t="s">
        <v>3160</v>
      </c>
      <c r="G4073" s="68" t="s">
        <v>3161</v>
      </c>
      <c r="H4073" s="68" t="s">
        <v>1586</v>
      </c>
    </row>
    <row r="4074" spans="1:8" ht="17.25">
      <c r="A4074" s="1"/>
      <c r="B4074" s="1562" t="s">
        <v>562</v>
      </c>
      <c r="C4074" s="58" t="s">
        <v>736</v>
      </c>
      <c r="D4074" s="41">
        <v>0.04</v>
      </c>
      <c r="E4074" s="55" t="s">
        <v>1589</v>
      </c>
      <c r="F4074" s="107">
        <f>'update Rate'!O6</f>
        <v>1330</v>
      </c>
      <c r="G4074" s="107">
        <f>FLOOR(D4074*F4074,0.01)</f>
        <v>53.2</v>
      </c>
      <c r="H4074" s="108"/>
    </row>
    <row r="4075" spans="1:8" ht="17.25">
      <c r="A4075" s="1"/>
      <c r="B4075" s="1589"/>
      <c r="C4075" s="78" t="s">
        <v>563</v>
      </c>
      <c r="D4075" s="43">
        <v>3.9</v>
      </c>
      <c r="E4075" s="56" t="s">
        <v>1589</v>
      </c>
      <c r="F4075" s="63">
        <f>'update Rate'!O5</f>
        <v>1000</v>
      </c>
      <c r="G4075" s="63">
        <f>FLOOR(D4075*F4075,0.01)</f>
        <v>3900</v>
      </c>
      <c r="H4075" s="123">
        <f>SUM(G4074+G4075)</f>
        <v>3953.2</v>
      </c>
    </row>
    <row r="4076" spans="1:8" ht="31.5">
      <c r="A4076" s="1"/>
      <c r="B4076" s="68" t="s">
        <v>1994</v>
      </c>
      <c r="C4076" s="68" t="s">
        <v>3687</v>
      </c>
      <c r="D4076" s="656"/>
      <c r="E4076" s="64"/>
      <c r="F4076" s="101"/>
      <c r="G4076" s="99"/>
      <c r="H4076" s="126">
        <f>+H4075*0.1</f>
        <v>395.32</v>
      </c>
    </row>
    <row r="4077" spans="1:8" ht="16.5">
      <c r="A4077" s="1"/>
      <c r="B4077" s="1"/>
      <c r="C4077" s="1"/>
      <c r="D4077" s="1"/>
      <c r="E4077" s="1"/>
      <c r="F4077" s="40" t="s">
        <v>1590</v>
      </c>
      <c r="G4077" s="102"/>
      <c r="H4077" s="63">
        <f>SUM(H4075:H4076)</f>
        <v>4348.5199999999995</v>
      </c>
    </row>
    <row r="4078" spans="1:8" ht="16.5">
      <c r="A4078" s="1"/>
      <c r="B4078" s="1" t="s">
        <v>3688</v>
      </c>
      <c r="C4078" s="1"/>
      <c r="D4078" s="1"/>
      <c r="E4078" s="1"/>
      <c r="F4078" s="40" t="s">
        <v>1570</v>
      </c>
      <c r="G4078" s="102"/>
      <c r="H4078" s="99">
        <f>FLOOR(H4077*0.15,0.01)</f>
        <v>652.27</v>
      </c>
    </row>
    <row r="4079" spans="1:8" ht="16.5">
      <c r="A4079" s="27" t="s">
        <v>3197</v>
      </c>
      <c r="B4079" s="99">
        <f>+H4079</f>
        <v>5000.7899999999991</v>
      </c>
      <c r="C4079" s="27" t="s">
        <v>4340</v>
      </c>
      <c r="D4079" s="99">
        <f>FLOOR(B4079/B4080,0.01)</f>
        <v>5</v>
      </c>
      <c r="E4079" s="1" t="s">
        <v>3198</v>
      </c>
      <c r="F4079" s="40" t="s">
        <v>1593</v>
      </c>
      <c r="G4079" s="102"/>
      <c r="H4079" s="99">
        <f>SUM(H4077:H4078)</f>
        <v>5000.7899999999991</v>
      </c>
    </row>
    <row r="4080" spans="1:8" ht="15">
      <c r="A4080" s="1"/>
      <c r="B4080" s="223">
        <v>1000</v>
      </c>
      <c r="C4080" s="1"/>
      <c r="D4080" s="1"/>
      <c r="E4080" s="1"/>
      <c r="F4080" s="1"/>
      <c r="G4080" s="1"/>
      <c r="H4080" s="1"/>
    </row>
    <row r="4081" spans="1:8" ht="15">
      <c r="A4081" s="1"/>
      <c r="B4081" s="1"/>
      <c r="C4081" s="1"/>
      <c r="D4081" s="1"/>
      <c r="E4081" s="1"/>
      <c r="F4081" s="1"/>
      <c r="G4081" s="1"/>
      <c r="H4081" s="1"/>
    </row>
    <row r="4082" spans="1:8" ht="19.5">
      <c r="A4082" s="262">
        <f>A4070+1</f>
        <v>255</v>
      </c>
      <c r="B4082" s="1588" t="s">
        <v>3689</v>
      </c>
      <c r="C4082" s="1567"/>
      <c r="D4082" s="1567"/>
      <c r="E4082" s="1567"/>
      <c r="F4082" s="1567"/>
      <c r="G4082" s="1567"/>
      <c r="H4082" s="1567"/>
    </row>
    <row r="4083" spans="1:8" ht="19.5">
      <c r="A4083" s="728" t="s">
        <v>4127</v>
      </c>
      <c r="B4083" s="1588" t="s">
        <v>3684</v>
      </c>
      <c r="C4083" s="1567"/>
      <c r="D4083" s="1567"/>
      <c r="E4083" s="1567"/>
      <c r="F4083" s="1567"/>
      <c r="G4083" s="1567"/>
      <c r="H4083" s="1567"/>
    </row>
    <row r="4084" spans="1:8" ht="15">
      <c r="A4084" s="90"/>
      <c r="B4084" s="1568" t="s">
        <v>3686</v>
      </c>
      <c r="C4084" s="1568"/>
      <c r="D4084" s="1568"/>
      <c r="E4084" s="1568"/>
      <c r="F4084" s="1568"/>
      <c r="G4084" s="1568"/>
      <c r="H4084" s="1568"/>
    </row>
    <row r="4085" spans="1:8" ht="31.5">
      <c r="A4085" s="1"/>
      <c r="B4085" s="68" t="s">
        <v>3156</v>
      </c>
      <c r="C4085" s="68" t="s">
        <v>3157</v>
      </c>
      <c r="D4085" s="68" t="s">
        <v>3158</v>
      </c>
      <c r="E4085" s="68" t="s">
        <v>3159</v>
      </c>
      <c r="F4085" s="68" t="s">
        <v>3160</v>
      </c>
      <c r="G4085" s="68" t="s">
        <v>3161</v>
      </c>
      <c r="H4085" s="68" t="s">
        <v>1586</v>
      </c>
    </row>
    <row r="4086" spans="1:8" ht="17.25">
      <c r="A4086" s="1"/>
      <c r="B4086" s="1562" t="s">
        <v>562</v>
      </c>
      <c r="C4086" s="58" t="s">
        <v>736</v>
      </c>
      <c r="D4086" s="41">
        <v>0.75</v>
      </c>
      <c r="E4086" s="55" t="s">
        <v>1589</v>
      </c>
      <c r="F4086" s="107">
        <f>'update Rate'!O6</f>
        <v>1330</v>
      </c>
      <c r="G4086" s="107">
        <f>FLOOR(D4086*F4086,0.01)</f>
        <v>997.5</v>
      </c>
      <c r="H4086" s="108"/>
    </row>
    <row r="4087" spans="1:8" ht="17.25">
      <c r="A4087" s="1"/>
      <c r="B4087" s="1589"/>
      <c r="C4087" s="78" t="s">
        <v>563</v>
      </c>
      <c r="D4087" s="43">
        <v>4.0999999999999996</v>
      </c>
      <c r="E4087" s="56" t="s">
        <v>1589</v>
      </c>
      <c r="F4087" s="63">
        <f>'update Rate'!O5</f>
        <v>1000</v>
      </c>
      <c r="G4087" s="63">
        <f>FLOOR(D4087*F4087,0.01)</f>
        <v>4100</v>
      </c>
      <c r="H4087" s="123">
        <f>SUM(G4086+G4087)</f>
        <v>5097.5</v>
      </c>
    </row>
    <row r="4088" spans="1:8" ht="31.5">
      <c r="A4088" s="1"/>
      <c r="B4088" s="68" t="s">
        <v>1994</v>
      </c>
      <c r="C4088" s="68" t="s">
        <v>3687</v>
      </c>
      <c r="D4088" s="656"/>
      <c r="E4088" s="64"/>
      <c r="F4088" s="101"/>
      <c r="G4088" s="99"/>
      <c r="H4088" s="126">
        <f>+H4087*0.1</f>
        <v>509.75</v>
      </c>
    </row>
    <row r="4089" spans="1:8" ht="16.5">
      <c r="A4089" s="1"/>
      <c r="B4089" s="1"/>
      <c r="C4089" s="1"/>
      <c r="D4089" s="1"/>
      <c r="E4089" s="1"/>
      <c r="F4089" s="40" t="s">
        <v>1590</v>
      </c>
      <c r="G4089" s="102"/>
      <c r="H4089" s="63">
        <f>SUM(H4087:H4088)</f>
        <v>5607.25</v>
      </c>
    </row>
    <row r="4090" spans="1:8" ht="16.5">
      <c r="A4090" s="1"/>
      <c r="B4090" s="1" t="s">
        <v>3688</v>
      </c>
      <c r="C4090" s="1"/>
      <c r="D4090" s="1"/>
      <c r="E4090" s="1"/>
      <c r="F4090" s="40" t="s">
        <v>1570</v>
      </c>
      <c r="G4090" s="102"/>
      <c r="H4090" s="99">
        <f>FLOOR(H4089*0.15,0.01)</f>
        <v>841.08</v>
      </c>
    </row>
    <row r="4091" spans="1:8" ht="16.5">
      <c r="A4091" s="27" t="s">
        <v>3197</v>
      </c>
      <c r="B4091" s="99">
        <f>+H4091</f>
        <v>6448.33</v>
      </c>
      <c r="C4091" s="27" t="s">
        <v>4340</v>
      </c>
      <c r="D4091" s="99">
        <f>FLOOR(B4091/B4092,0.01)</f>
        <v>6.44</v>
      </c>
      <c r="E4091" s="1" t="s">
        <v>3198</v>
      </c>
      <c r="F4091" s="40" t="s">
        <v>1593</v>
      </c>
      <c r="G4091" s="102"/>
      <c r="H4091" s="99">
        <f>SUM(H4089:H4090)</f>
        <v>6448.33</v>
      </c>
    </row>
    <row r="4092" spans="1:8" ht="15">
      <c r="A4092" s="1"/>
      <c r="B4092" s="223">
        <v>1000</v>
      </c>
      <c r="C4092" s="1"/>
      <c r="D4092" s="1"/>
      <c r="E4092" s="1"/>
      <c r="F4092" s="1"/>
      <c r="G4092" s="1"/>
      <c r="H4092" s="1"/>
    </row>
    <row r="4093" spans="1:8" ht="15">
      <c r="A4093" s="1"/>
      <c r="B4093" s="1"/>
      <c r="C4093" s="1"/>
      <c r="D4093" s="1"/>
      <c r="E4093" s="1"/>
      <c r="F4093" s="1"/>
      <c r="G4093" s="1"/>
      <c r="H4093" s="1"/>
    </row>
    <row r="4094" spans="1:8" ht="15">
      <c r="A4094" s="1"/>
      <c r="B4094" s="1"/>
      <c r="C4094" s="1"/>
      <c r="D4094" s="1"/>
      <c r="E4094" s="1"/>
      <c r="F4094" s="1"/>
      <c r="G4094" s="1"/>
      <c r="H4094" s="1"/>
    </row>
    <row r="4095" spans="1:8" ht="19.5">
      <c r="A4095" s="262">
        <f>A4082+1</f>
        <v>256</v>
      </c>
      <c r="B4095" s="1588" t="s">
        <v>3690</v>
      </c>
      <c r="C4095" s="1567"/>
      <c r="D4095" s="1567"/>
      <c r="E4095" s="1567"/>
      <c r="F4095" s="1567"/>
      <c r="G4095" s="1567"/>
      <c r="H4095" s="1567"/>
    </row>
    <row r="4096" spans="1:8" ht="19.5">
      <c r="A4096" s="728" t="s">
        <v>4127</v>
      </c>
      <c r="B4096" s="1588" t="s">
        <v>3684</v>
      </c>
      <c r="C4096" s="1567"/>
      <c r="D4096" s="1567"/>
      <c r="E4096" s="1567"/>
      <c r="F4096" s="1567"/>
      <c r="G4096" s="1567"/>
      <c r="H4096" s="1567"/>
    </row>
    <row r="4097" spans="1:8" ht="15">
      <c r="A4097" s="90"/>
      <c r="B4097" s="1568" t="s">
        <v>3686</v>
      </c>
      <c r="C4097" s="1568"/>
      <c r="D4097" s="1568"/>
      <c r="E4097" s="1568"/>
      <c r="F4097" s="1568"/>
      <c r="G4097" s="1568"/>
      <c r="H4097" s="1568"/>
    </row>
    <row r="4098" spans="1:8" ht="31.5">
      <c r="A4098" s="1"/>
      <c r="B4098" s="68" t="s">
        <v>3156</v>
      </c>
      <c r="C4098" s="68" t="s">
        <v>3157</v>
      </c>
      <c r="D4098" s="68" t="s">
        <v>3158</v>
      </c>
      <c r="E4098" s="68" t="s">
        <v>3159</v>
      </c>
      <c r="F4098" s="68" t="s">
        <v>3160</v>
      </c>
      <c r="G4098" s="68" t="s">
        <v>3161</v>
      </c>
      <c r="H4098" s="68" t="s">
        <v>1586</v>
      </c>
    </row>
    <row r="4099" spans="1:8" ht="17.25">
      <c r="A4099" s="1"/>
      <c r="B4099" s="1562" t="s">
        <v>562</v>
      </c>
      <c r="C4099" s="58" t="s">
        <v>736</v>
      </c>
      <c r="D4099" s="41">
        <v>1.2</v>
      </c>
      <c r="E4099" s="55" t="s">
        <v>1589</v>
      </c>
      <c r="F4099" s="107">
        <f>'update Rate'!O6</f>
        <v>1330</v>
      </c>
      <c r="G4099" s="107">
        <f>FLOOR(D4099*F4099,0.01)</f>
        <v>1596</v>
      </c>
      <c r="H4099" s="108"/>
    </row>
    <row r="4100" spans="1:8" ht="17.25">
      <c r="A4100" s="1"/>
      <c r="B4100" s="1589"/>
      <c r="C4100" s="78" t="s">
        <v>563</v>
      </c>
      <c r="D4100" s="43">
        <v>4.8499999999999996</v>
      </c>
      <c r="E4100" s="56" t="s">
        <v>1589</v>
      </c>
      <c r="F4100" s="63">
        <f>'update Rate'!O5</f>
        <v>1000</v>
      </c>
      <c r="G4100" s="63">
        <f>FLOOR(D4100*F4100,0.01)</f>
        <v>4850</v>
      </c>
      <c r="H4100" s="123">
        <f>SUM(G4099+G4100)</f>
        <v>6446</v>
      </c>
    </row>
    <row r="4101" spans="1:8" ht="31.5">
      <c r="A4101" s="1"/>
      <c r="B4101" s="68" t="s">
        <v>1994</v>
      </c>
      <c r="C4101" s="68" t="s">
        <v>3687</v>
      </c>
      <c r="D4101" s="656"/>
      <c r="E4101" s="64"/>
      <c r="F4101" s="101"/>
      <c r="G4101" s="99"/>
      <c r="H4101" s="126">
        <f>+H4100*0.1</f>
        <v>644.6</v>
      </c>
    </row>
    <row r="4102" spans="1:8" ht="16.5">
      <c r="A4102" s="1"/>
      <c r="B4102" s="1"/>
      <c r="C4102" s="1"/>
      <c r="D4102" s="1"/>
      <c r="E4102" s="1"/>
      <c r="F4102" s="40" t="s">
        <v>1590</v>
      </c>
      <c r="G4102" s="102"/>
      <c r="H4102" s="63">
        <f>SUM(H4100:H4101)</f>
        <v>7090.6</v>
      </c>
    </row>
    <row r="4103" spans="1:8" ht="16.5">
      <c r="A4103" s="1"/>
      <c r="B4103" s="1" t="s">
        <v>3688</v>
      </c>
      <c r="C4103" s="1"/>
      <c r="D4103" s="1"/>
      <c r="E4103" s="1"/>
      <c r="F4103" s="40" t="s">
        <v>1570</v>
      </c>
      <c r="G4103" s="102"/>
      <c r="H4103" s="99">
        <f>FLOOR(H4102*0.15,0.01)</f>
        <v>1063.5899999999999</v>
      </c>
    </row>
    <row r="4104" spans="1:8" ht="16.5">
      <c r="A4104" s="27" t="s">
        <v>3197</v>
      </c>
      <c r="B4104" s="99">
        <f>+H4104</f>
        <v>8154.1900000000005</v>
      </c>
      <c r="C4104" s="27" t="s">
        <v>4340</v>
      </c>
      <c r="D4104" s="99">
        <f>FLOOR(B4104/B4105,0.01)</f>
        <v>8.15</v>
      </c>
      <c r="E4104" s="1" t="s">
        <v>3198</v>
      </c>
      <c r="F4104" s="40" t="s">
        <v>1593</v>
      </c>
      <c r="G4104" s="102"/>
      <c r="H4104" s="99">
        <f>SUM(H4102:H4103)</f>
        <v>8154.1900000000005</v>
      </c>
    </row>
    <row r="4105" spans="1:8" ht="15">
      <c r="A4105" s="1"/>
      <c r="B4105" s="223">
        <v>1000</v>
      </c>
      <c r="C4105" s="1"/>
      <c r="D4105" s="1"/>
      <c r="E4105" s="1"/>
      <c r="F4105" s="1"/>
      <c r="G4105" s="1"/>
      <c r="H4105" s="1"/>
    </row>
    <row r="4106" spans="1:8" ht="15">
      <c r="A4106" s="1"/>
      <c r="B4106" s="1"/>
      <c r="C4106" s="1"/>
      <c r="D4106" s="1"/>
      <c r="E4106" s="1"/>
      <c r="F4106" s="1"/>
      <c r="G4106" s="1"/>
      <c r="H4106" s="1"/>
    </row>
    <row r="4107" spans="1:8" ht="15">
      <c r="A4107" s="1"/>
      <c r="B4107" s="1"/>
      <c r="C4107" s="1"/>
      <c r="D4107" s="1"/>
      <c r="E4107" s="1"/>
      <c r="F4107" s="1"/>
      <c r="G4107" s="1"/>
      <c r="H4107" s="1"/>
    </row>
    <row r="4108" spans="1:8" ht="15">
      <c r="A4108" s="262">
        <f>A4095+1</f>
        <v>257</v>
      </c>
      <c r="B4108" s="1"/>
      <c r="C4108" s="1"/>
      <c r="D4108" s="1"/>
      <c r="E4108" s="1"/>
      <c r="F4108" s="1"/>
      <c r="G4108" s="1"/>
      <c r="H4108" s="1"/>
    </row>
    <row r="4109" spans="1:8" ht="19.5">
      <c r="A4109" s="728" t="s">
        <v>4128</v>
      </c>
      <c r="B4109" s="1588" t="s">
        <v>3691</v>
      </c>
      <c r="C4109" s="1567"/>
      <c r="D4109" s="1567"/>
      <c r="E4109" s="1567"/>
      <c r="F4109" s="1567"/>
      <c r="G4109" s="1567"/>
      <c r="H4109" s="1567"/>
    </row>
    <row r="4110" spans="1:8" ht="15">
      <c r="A4110" s="90"/>
      <c r="B4110" s="1568" t="s">
        <v>1565</v>
      </c>
      <c r="C4110" s="1568"/>
      <c r="D4110" s="1568"/>
      <c r="E4110" s="1568"/>
      <c r="F4110" s="1568"/>
      <c r="G4110" s="1568"/>
      <c r="H4110" s="1568"/>
    </row>
    <row r="4111" spans="1:8" ht="31.5">
      <c r="A4111" s="1"/>
      <c r="B4111" s="68" t="s">
        <v>3156</v>
      </c>
      <c r="C4111" s="68" t="s">
        <v>3157</v>
      </c>
      <c r="D4111" s="68" t="s">
        <v>3158</v>
      </c>
      <c r="E4111" s="68" t="s">
        <v>3159</v>
      </c>
      <c r="F4111" s="68" t="s">
        <v>3160</v>
      </c>
      <c r="G4111" s="68" t="s">
        <v>3161</v>
      </c>
      <c r="H4111" s="68" t="s">
        <v>1586</v>
      </c>
    </row>
    <row r="4112" spans="1:8" ht="17.25">
      <c r="A4112" s="1"/>
      <c r="B4112" s="1562" t="s">
        <v>562</v>
      </c>
      <c r="C4112" s="58" t="s">
        <v>736</v>
      </c>
      <c r="D4112" s="41">
        <v>0.1</v>
      </c>
      <c r="E4112" s="55" t="s">
        <v>1589</v>
      </c>
      <c r="F4112" s="107">
        <f>'update Rate'!O6</f>
        <v>1330</v>
      </c>
      <c r="G4112" s="107">
        <f>FLOOR(D4112*F4112,0.01)</f>
        <v>133</v>
      </c>
      <c r="H4112" s="108"/>
    </row>
    <row r="4113" spans="1:8" ht="17.25">
      <c r="A4113" s="1"/>
      <c r="B4113" s="1589"/>
      <c r="C4113" s="78" t="s">
        <v>563</v>
      </c>
      <c r="D4113" s="43">
        <v>1.4</v>
      </c>
      <c r="E4113" s="56" t="s">
        <v>1589</v>
      </c>
      <c r="F4113" s="63">
        <f>'update Rate'!O5</f>
        <v>1000</v>
      </c>
      <c r="G4113" s="63">
        <f>FLOOR(D4113*F4113,0.01)</f>
        <v>1400</v>
      </c>
      <c r="H4113" s="123">
        <f>SUM(G4112+G4113)</f>
        <v>1533</v>
      </c>
    </row>
    <row r="4114" spans="1:8" ht="31.5">
      <c r="A4114" s="1"/>
      <c r="B4114" s="68" t="s">
        <v>1994</v>
      </c>
      <c r="C4114" s="68" t="s">
        <v>3687</v>
      </c>
      <c r="D4114" s="656"/>
      <c r="E4114" s="64"/>
      <c r="F4114" s="101"/>
      <c r="G4114" s="99"/>
      <c r="H4114" s="126">
        <f>+H4113*0.05</f>
        <v>76.650000000000006</v>
      </c>
    </row>
    <row r="4115" spans="1:8" ht="16.5">
      <c r="A4115" s="1"/>
      <c r="B4115" s="1"/>
      <c r="C4115" s="1"/>
      <c r="D4115" s="1"/>
      <c r="E4115" s="1"/>
      <c r="F4115" s="40" t="s">
        <v>1590</v>
      </c>
      <c r="G4115" s="102"/>
      <c r="H4115" s="63">
        <f>SUM(H4113:H4114)</f>
        <v>1609.65</v>
      </c>
    </row>
    <row r="4116" spans="1:8" ht="16.5">
      <c r="A4116" s="1"/>
      <c r="B4116" s="1" t="s">
        <v>3440</v>
      </c>
      <c r="C4116" s="1"/>
      <c r="D4116" s="1"/>
      <c r="E4116" s="1"/>
      <c r="F4116" s="40" t="s">
        <v>1570</v>
      </c>
      <c r="G4116" s="102"/>
      <c r="H4116" s="99">
        <f>FLOOR(H4115*0.15,0.01)</f>
        <v>241.44</v>
      </c>
    </row>
    <row r="4117" spans="1:8" ht="16.5">
      <c r="A4117" s="27" t="s">
        <v>3197</v>
      </c>
      <c r="B4117" s="99">
        <f>FLOOR(H4117/1,0.01)</f>
        <v>1851.0900000000001</v>
      </c>
      <c r="C4117" s="1" t="s">
        <v>3198</v>
      </c>
      <c r="D4117" s="141"/>
      <c r="E4117" s="1"/>
      <c r="F4117" s="40" t="s">
        <v>1593</v>
      </c>
      <c r="G4117" s="102"/>
      <c r="H4117" s="99">
        <f>SUM(H4115:H4116)</f>
        <v>1851.0900000000001</v>
      </c>
    </row>
    <row r="4118" spans="1:8" ht="15">
      <c r="A4118" s="1"/>
      <c r="B4118" s="223"/>
      <c r="C4118" s="1"/>
      <c r="D4118" s="1"/>
      <c r="E4118" s="1"/>
      <c r="F4118" s="1"/>
      <c r="G4118" s="1"/>
      <c r="H4118" s="1"/>
    </row>
    <row r="4119" spans="1:8" ht="15">
      <c r="A4119" s="31"/>
      <c r="B4119" s="1"/>
      <c r="C4119" s="1"/>
      <c r="D4119" s="1"/>
      <c r="E4119" s="1"/>
      <c r="F4119" s="1"/>
      <c r="G4119" s="1"/>
      <c r="H4119" s="1"/>
    </row>
    <row r="4120" spans="1:8" ht="15">
      <c r="A4120" s="262">
        <f>A4108+1</f>
        <v>258</v>
      </c>
      <c r="B4120" s="1"/>
      <c r="C4120" s="1"/>
      <c r="D4120" s="1"/>
      <c r="E4120" s="1"/>
      <c r="F4120" s="1"/>
      <c r="G4120" s="1"/>
      <c r="H4120" s="1"/>
    </row>
    <row r="4121" spans="1:8" ht="19.5">
      <c r="A4121" s="728" t="s">
        <v>4128</v>
      </c>
      <c r="B4121" s="1588" t="s">
        <v>3692</v>
      </c>
      <c r="C4121" s="1567"/>
      <c r="D4121" s="1567"/>
      <c r="E4121" s="1567"/>
      <c r="F4121" s="1567"/>
      <c r="G4121" s="1567"/>
      <c r="H4121" s="1567"/>
    </row>
    <row r="4122" spans="1:8" ht="15">
      <c r="A4122" s="90"/>
      <c r="B4122" s="1568" t="s">
        <v>3693</v>
      </c>
      <c r="C4122" s="1568"/>
      <c r="D4122" s="1568"/>
      <c r="E4122" s="1568"/>
      <c r="F4122" s="1568"/>
      <c r="G4122" s="1568"/>
      <c r="H4122" s="1568"/>
    </row>
    <row r="4123" spans="1:8" ht="31.5">
      <c r="A4123" s="1"/>
      <c r="B4123" s="68" t="s">
        <v>3156</v>
      </c>
      <c r="C4123" s="68" t="s">
        <v>3157</v>
      </c>
      <c r="D4123" s="68" t="s">
        <v>3158</v>
      </c>
      <c r="E4123" s="68" t="s">
        <v>3159</v>
      </c>
      <c r="F4123" s="68" t="s">
        <v>3160</v>
      </c>
      <c r="G4123" s="68" t="s">
        <v>3161</v>
      </c>
      <c r="H4123" s="68" t="s">
        <v>1586</v>
      </c>
    </row>
    <row r="4124" spans="1:8" ht="17.25">
      <c r="A4124" s="1"/>
      <c r="B4124" s="1562" t="s">
        <v>562</v>
      </c>
      <c r="C4124" s="58" t="s">
        <v>736</v>
      </c>
      <c r="D4124" s="41">
        <v>0.1</v>
      </c>
      <c r="E4124" s="55" t="s">
        <v>1589</v>
      </c>
      <c r="F4124" s="107">
        <f>'update Rate'!O6</f>
        <v>1330</v>
      </c>
      <c r="G4124" s="107">
        <f>FLOOR(D4124*F4124,0.01)</f>
        <v>133</v>
      </c>
      <c r="H4124" s="108"/>
    </row>
    <row r="4125" spans="1:8" ht="17.25">
      <c r="A4125" s="1"/>
      <c r="B4125" s="1589"/>
      <c r="C4125" s="78" t="s">
        <v>563</v>
      </c>
      <c r="D4125" s="43">
        <v>2.7</v>
      </c>
      <c r="E4125" s="56" t="s">
        <v>1589</v>
      </c>
      <c r="F4125" s="63">
        <f>'update Rate'!O5</f>
        <v>1000</v>
      </c>
      <c r="G4125" s="63">
        <f>FLOOR(D4125*F4125,0.01)</f>
        <v>2700</v>
      </c>
      <c r="H4125" s="123">
        <f>SUM(G4124+G4125)</f>
        <v>2833</v>
      </c>
    </row>
    <row r="4126" spans="1:8" ht="31.5">
      <c r="A4126" s="1"/>
      <c r="B4126" s="68" t="s">
        <v>1994</v>
      </c>
      <c r="C4126" s="68" t="s">
        <v>3687</v>
      </c>
      <c r="D4126" s="656"/>
      <c r="E4126" s="64"/>
      <c r="F4126" s="101"/>
      <c r="G4126" s="99"/>
      <c r="H4126" s="126">
        <f>+H4125*0.05</f>
        <v>141.65</v>
      </c>
    </row>
    <row r="4127" spans="1:8" ht="16.5">
      <c r="A4127" s="1"/>
      <c r="B4127" s="1"/>
      <c r="C4127" s="1"/>
      <c r="D4127" s="1"/>
      <c r="E4127" s="1"/>
      <c r="F4127" s="40" t="s">
        <v>1590</v>
      </c>
      <c r="G4127" s="102"/>
      <c r="H4127" s="63">
        <f>SUM(H4125:H4126)</f>
        <v>2974.65</v>
      </c>
    </row>
    <row r="4128" spans="1:8" ht="16.5">
      <c r="A4128" s="1"/>
      <c r="B4128" s="1" t="s">
        <v>3440</v>
      </c>
      <c r="C4128" s="1"/>
      <c r="D4128" s="1"/>
      <c r="E4128" s="1"/>
      <c r="F4128" s="40" t="s">
        <v>1570</v>
      </c>
      <c r="G4128" s="102"/>
      <c r="H4128" s="99">
        <f>FLOOR(H4127*0.15,0.01)</f>
        <v>446.19</v>
      </c>
    </row>
    <row r="4129" spans="1:8" ht="16.5">
      <c r="A4129" s="27" t="s">
        <v>3197</v>
      </c>
      <c r="B4129" s="99">
        <f>FLOOR(H4129/1,0.01)</f>
        <v>3420.84</v>
      </c>
      <c r="C4129" s="1" t="s">
        <v>3198</v>
      </c>
      <c r="D4129" s="141"/>
      <c r="E4129" s="1"/>
      <c r="F4129" s="40" t="s">
        <v>1593</v>
      </c>
      <c r="G4129" s="102"/>
      <c r="H4129" s="99">
        <f>SUM(H4127:H4128)</f>
        <v>3420.84</v>
      </c>
    </row>
    <row r="4130" spans="1:8" ht="15">
      <c r="A4130" s="1"/>
      <c r="B4130" s="223"/>
      <c r="C4130" s="1"/>
      <c r="D4130" s="1"/>
      <c r="E4130" s="1"/>
      <c r="F4130" s="1"/>
      <c r="G4130" s="1"/>
      <c r="H4130" s="1"/>
    </row>
    <row r="4131" spans="1:8" ht="15">
      <c r="A4131" s="1"/>
      <c r="B4131" s="224"/>
      <c r="C4131" s="1"/>
      <c r="D4131" s="1"/>
      <c r="E4131" s="1"/>
      <c r="F4131" s="1"/>
      <c r="G4131" s="1"/>
      <c r="H4131" s="1"/>
    </row>
    <row r="4132" spans="1:8" ht="15">
      <c r="A4132" s="262">
        <f>A4120+1</f>
        <v>259</v>
      </c>
      <c r="B4132" s="1"/>
      <c r="C4132" s="1"/>
      <c r="D4132" s="1"/>
      <c r="E4132" s="1"/>
      <c r="F4132" s="1"/>
      <c r="G4132" s="1"/>
      <c r="H4132" s="1"/>
    </row>
    <row r="4133" spans="1:8" ht="19.5">
      <c r="A4133" s="728" t="s">
        <v>4129</v>
      </c>
      <c r="B4133" s="1588" t="s">
        <v>3696</v>
      </c>
      <c r="C4133" s="1567"/>
      <c r="D4133" s="1567"/>
      <c r="E4133" s="1567"/>
      <c r="F4133" s="1567"/>
      <c r="G4133" s="1567"/>
      <c r="H4133" s="1567"/>
    </row>
    <row r="4134" spans="1:8" ht="15">
      <c r="A4134" s="90"/>
      <c r="B4134" s="1568" t="s">
        <v>3694</v>
      </c>
      <c r="C4134" s="1568"/>
      <c r="D4134" s="1568"/>
      <c r="E4134" s="1568"/>
      <c r="F4134" s="1568"/>
      <c r="G4134" s="1568"/>
      <c r="H4134" s="1568"/>
    </row>
    <row r="4135" spans="1:8" ht="31.5">
      <c r="A4135" s="1"/>
      <c r="B4135" s="68" t="s">
        <v>3156</v>
      </c>
      <c r="C4135" s="68" t="s">
        <v>3157</v>
      </c>
      <c r="D4135" s="68" t="s">
        <v>3158</v>
      </c>
      <c r="E4135" s="68" t="s">
        <v>3159</v>
      </c>
      <c r="F4135" s="68" t="s">
        <v>3160</v>
      </c>
      <c r="G4135" s="68" t="s">
        <v>3161</v>
      </c>
      <c r="H4135" s="68" t="s">
        <v>1586</v>
      </c>
    </row>
    <row r="4136" spans="1:8" ht="17.25">
      <c r="A4136" s="1"/>
      <c r="B4136" s="1562" t="s">
        <v>562</v>
      </c>
      <c r="C4136" s="58" t="s">
        <v>736</v>
      </c>
      <c r="D4136" s="41">
        <v>0.5</v>
      </c>
      <c r="E4136" s="55" t="s">
        <v>1589</v>
      </c>
      <c r="F4136" s="107">
        <f>'update Rate'!O6</f>
        <v>1330</v>
      </c>
      <c r="G4136" s="107">
        <f>FLOOR(D4136*F4136,0.01)</f>
        <v>665</v>
      </c>
      <c r="H4136" s="108"/>
    </row>
    <row r="4137" spans="1:8" ht="17.25">
      <c r="A4137" s="1"/>
      <c r="B4137" s="1589"/>
      <c r="C4137" s="78" t="s">
        <v>563</v>
      </c>
      <c r="D4137" s="43">
        <v>3</v>
      </c>
      <c r="E4137" s="56" t="s">
        <v>1589</v>
      </c>
      <c r="F4137" s="63">
        <f>'update Rate'!O5</f>
        <v>1000</v>
      </c>
      <c r="G4137" s="63">
        <f>FLOOR(D4137*F4137,0.01)</f>
        <v>3000</v>
      </c>
      <c r="H4137" s="123">
        <f>SUM(G4136+G4137)</f>
        <v>3665</v>
      </c>
    </row>
    <row r="4138" spans="1:8" ht="31.5">
      <c r="A4138" s="1"/>
      <c r="B4138" s="68" t="s">
        <v>1994</v>
      </c>
      <c r="C4138" s="68" t="s">
        <v>3695</v>
      </c>
      <c r="D4138" s="656"/>
      <c r="E4138" s="64"/>
      <c r="F4138" s="101"/>
      <c r="G4138" s="99"/>
      <c r="H4138" s="126">
        <f>+H4137*0.05</f>
        <v>183.25</v>
      </c>
    </row>
    <row r="4139" spans="1:8" ht="16.5">
      <c r="A4139" s="1"/>
      <c r="B4139" s="1"/>
      <c r="C4139" s="1"/>
      <c r="D4139" s="1"/>
      <c r="E4139" s="1"/>
      <c r="F4139" s="40" t="s">
        <v>1590</v>
      </c>
      <c r="G4139" s="102"/>
      <c r="H4139" s="63">
        <f>SUM(H4137:H4138)</f>
        <v>3848.25</v>
      </c>
    </row>
    <row r="4140" spans="1:8" ht="16.5">
      <c r="A4140" s="1"/>
      <c r="B4140" s="1" t="s">
        <v>996</v>
      </c>
      <c r="C4140" s="1"/>
      <c r="D4140" s="1"/>
      <c r="E4140" s="1"/>
      <c r="F4140" s="40" t="s">
        <v>1570</v>
      </c>
      <c r="G4140" s="102"/>
      <c r="H4140" s="99">
        <f>FLOOR(H4139*0.15,0.01)</f>
        <v>577.23</v>
      </c>
    </row>
    <row r="4141" spans="1:8" ht="16.5">
      <c r="A4141" s="27" t="s">
        <v>3197</v>
      </c>
      <c r="B4141" s="99">
        <f>FLOOR(H4141/1,0.01)</f>
        <v>4425.4800000000005</v>
      </c>
      <c r="C4141" s="1" t="s">
        <v>3198</v>
      </c>
      <c r="D4141" s="141"/>
      <c r="E4141" s="1"/>
      <c r="F4141" s="40" t="s">
        <v>1593</v>
      </c>
      <c r="G4141" s="102"/>
      <c r="H4141" s="99">
        <f>SUM(H4139:H4140)</f>
        <v>4425.4799999999996</v>
      </c>
    </row>
    <row r="4142" spans="1:8" ht="16.5">
      <c r="A4142" s="27"/>
      <c r="B4142" s="141"/>
      <c r="C4142" s="1"/>
      <c r="D4142" s="141"/>
      <c r="E4142" s="1"/>
      <c r="F4142" s="40"/>
      <c r="G4142" s="102"/>
      <c r="H4142" s="141"/>
    </row>
    <row r="4143" spans="1:8" ht="15">
      <c r="A4143" s="31"/>
      <c r="B4143" s="1"/>
      <c r="C4143" s="1"/>
      <c r="D4143" s="1"/>
      <c r="E4143" s="1"/>
      <c r="F4143" s="1"/>
      <c r="G4143" s="1"/>
      <c r="H4143" s="1"/>
    </row>
    <row r="4144" spans="1:8" ht="15">
      <c r="A4144" s="262">
        <f>A4132+1</f>
        <v>260</v>
      </c>
      <c r="B4144" s="1"/>
      <c r="C4144" s="1"/>
      <c r="D4144" s="1"/>
      <c r="E4144" s="1"/>
      <c r="F4144" s="1"/>
      <c r="G4144" s="1"/>
      <c r="H4144" s="1"/>
    </row>
    <row r="4145" spans="1:8" ht="19.5">
      <c r="A4145" s="728" t="s">
        <v>4130</v>
      </c>
      <c r="B4145" s="1588" t="s">
        <v>3697</v>
      </c>
      <c r="C4145" s="1567"/>
      <c r="D4145" s="1567"/>
      <c r="E4145" s="1567"/>
      <c r="F4145" s="1567"/>
      <c r="G4145" s="1567"/>
      <c r="H4145" s="1567"/>
    </row>
    <row r="4146" spans="1:8" ht="15">
      <c r="A4146" s="90"/>
      <c r="B4146" s="1568" t="s">
        <v>3698</v>
      </c>
      <c r="C4146" s="1568"/>
      <c r="D4146" s="1568"/>
      <c r="E4146" s="1568"/>
      <c r="F4146" s="1568"/>
      <c r="G4146" s="1568"/>
      <c r="H4146" s="1568"/>
    </row>
    <row r="4147" spans="1:8" ht="31.5">
      <c r="A4147" s="1"/>
      <c r="B4147" s="68" t="s">
        <v>3156</v>
      </c>
      <c r="C4147" s="68" t="s">
        <v>3157</v>
      </c>
      <c r="D4147" s="68" t="s">
        <v>3158</v>
      </c>
      <c r="E4147" s="68" t="s">
        <v>3159</v>
      </c>
      <c r="F4147" s="68" t="s">
        <v>3160</v>
      </c>
      <c r="G4147" s="68" t="s">
        <v>3161</v>
      </c>
      <c r="H4147" s="68" t="s">
        <v>1586</v>
      </c>
    </row>
    <row r="4148" spans="1:8" ht="17.25">
      <c r="A4148" s="1"/>
      <c r="B4148" s="599" t="s">
        <v>562</v>
      </c>
      <c r="C4148" s="68" t="s">
        <v>563</v>
      </c>
      <c r="D4148" s="44">
        <v>0.45</v>
      </c>
      <c r="E4148" s="64" t="s">
        <v>1589</v>
      </c>
      <c r="F4148" s="101">
        <f>'update Rate'!O5</f>
        <v>1000</v>
      </c>
      <c r="G4148" s="101">
        <f>FLOOR(D4148*F4148,0.01)</f>
        <v>450</v>
      </c>
      <c r="H4148" s="123">
        <f>SUM(G4148)</f>
        <v>450</v>
      </c>
    </row>
    <row r="4149" spans="1:8" ht="16.5">
      <c r="A4149" s="1"/>
      <c r="B4149" s="1"/>
      <c r="C4149" s="1"/>
      <c r="D4149" s="1"/>
      <c r="E4149" s="1"/>
      <c r="F4149" s="40" t="s">
        <v>1590</v>
      </c>
      <c r="G4149" s="102"/>
      <c r="H4149" s="63">
        <f>SUM(H4148:H4148)</f>
        <v>450</v>
      </c>
    </row>
    <row r="4150" spans="1:8" ht="16.5">
      <c r="A4150" s="1"/>
      <c r="B4150" s="1" t="s">
        <v>1592</v>
      </c>
      <c r="C4150" s="1"/>
      <c r="D4150" s="1"/>
      <c r="E4150" s="1"/>
      <c r="F4150" s="40" t="s">
        <v>1570</v>
      </c>
      <c r="G4150" s="102"/>
      <c r="H4150" s="99">
        <f>FLOOR(H4149*0.15,0.01)</f>
        <v>67.5</v>
      </c>
    </row>
    <row r="4151" spans="1:8" ht="16.5">
      <c r="A4151" s="27" t="s">
        <v>3197</v>
      </c>
      <c r="B4151" s="99">
        <f>FLOOR(H4151/1,0.01)</f>
        <v>517.5</v>
      </c>
      <c r="C4151" s="1" t="s">
        <v>3198</v>
      </c>
      <c r="D4151" s="141"/>
      <c r="E4151" s="1"/>
      <c r="F4151" s="40" t="s">
        <v>1593</v>
      </c>
      <c r="G4151" s="102"/>
      <c r="H4151" s="99">
        <f>SUM(H4149:H4150)</f>
        <v>517.5</v>
      </c>
    </row>
    <row r="4152" spans="1:8" ht="15">
      <c r="A4152" s="1"/>
      <c r="B4152" s="1"/>
      <c r="C4152" s="1"/>
      <c r="D4152" s="1"/>
      <c r="E4152" s="1"/>
      <c r="F4152" s="1"/>
      <c r="G4152" s="1"/>
      <c r="H4152" s="1"/>
    </row>
    <row r="4153" spans="1:8" ht="15">
      <c r="A4153" s="31"/>
      <c r="B4153" s="1"/>
      <c r="C4153" s="1"/>
      <c r="D4153" s="1"/>
      <c r="E4153" s="1"/>
      <c r="F4153" s="1"/>
      <c r="G4153" s="1"/>
      <c r="H4153" s="1"/>
    </row>
    <row r="4154" spans="1:8" ht="15">
      <c r="A4154" s="262">
        <f>A4144+1</f>
        <v>261</v>
      </c>
      <c r="B4154" s="1"/>
      <c r="C4154" s="1"/>
      <c r="D4154" s="1"/>
      <c r="E4154" s="1"/>
      <c r="F4154" s="1"/>
      <c r="G4154" s="1"/>
      <c r="H4154" s="1"/>
    </row>
    <row r="4155" spans="1:8" ht="19.5">
      <c r="A4155" s="728" t="s">
        <v>4130</v>
      </c>
      <c r="B4155" s="1588" t="s">
        <v>3699</v>
      </c>
      <c r="C4155" s="1567"/>
      <c r="D4155" s="1567"/>
      <c r="E4155" s="1567"/>
      <c r="F4155" s="1567"/>
      <c r="G4155" s="1567"/>
      <c r="H4155" s="1567"/>
    </row>
    <row r="4156" spans="1:8" ht="15">
      <c r="A4156" s="90"/>
      <c r="B4156" s="1568" t="s">
        <v>3698</v>
      </c>
      <c r="C4156" s="1568"/>
      <c r="D4156" s="1568"/>
      <c r="E4156" s="1568"/>
      <c r="F4156" s="1568"/>
      <c r="G4156" s="1568"/>
      <c r="H4156" s="1568"/>
    </row>
    <row r="4157" spans="1:8" ht="31.5">
      <c r="A4157" s="1"/>
      <c r="B4157" s="68" t="s">
        <v>3156</v>
      </c>
      <c r="C4157" s="68" t="s">
        <v>3157</v>
      </c>
      <c r="D4157" s="68" t="s">
        <v>3158</v>
      </c>
      <c r="E4157" s="68" t="s">
        <v>3159</v>
      </c>
      <c r="F4157" s="68" t="s">
        <v>3160</v>
      </c>
      <c r="G4157" s="68" t="s">
        <v>3161</v>
      </c>
      <c r="H4157" s="68" t="s">
        <v>1586</v>
      </c>
    </row>
    <row r="4158" spans="1:8" ht="17.25">
      <c r="A4158" s="1"/>
      <c r="B4158" s="599" t="s">
        <v>562</v>
      </c>
      <c r="C4158" s="68" t="s">
        <v>563</v>
      </c>
      <c r="D4158" s="44">
        <v>0.42</v>
      </c>
      <c r="E4158" s="64" t="s">
        <v>1589</v>
      </c>
      <c r="F4158" s="101">
        <f>'update Rate'!O5</f>
        <v>1000</v>
      </c>
      <c r="G4158" s="101">
        <f>FLOOR(D4158*F4158,0.01)</f>
        <v>420</v>
      </c>
      <c r="H4158" s="123">
        <f>SUM(G4158)</f>
        <v>420</v>
      </c>
    </row>
    <row r="4159" spans="1:8" ht="16.5">
      <c r="A4159" s="1"/>
      <c r="B4159" s="1"/>
      <c r="C4159" s="1"/>
      <c r="D4159" s="1"/>
      <c r="E4159" s="1"/>
      <c r="F4159" s="40" t="s">
        <v>1590</v>
      </c>
      <c r="G4159" s="102"/>
      <c r="H4159" s="63">
        <f>SUM(H4158:H4158)</f>
        <v>420</v>
      </c>
    </row>
    <row r="4160" spans="1:8" ht="16.5">
      <c r="A4160" s="1"/>
      <c r="B4160" s="1" t="s">
        <v>1592</v>
      </c>
      <c r="C4160" s="1"/>
      <c r="D4160" s="1"/>
      <c r="E4160" s="1"/>
      <c r="F4160" s="40" t="s">
        <v>1570</v>
      </c>
      <c r="G4160" s="102"/>
      <c r="H4160" s="99">
        <f>FLOOR(H4159*0.15,0.01)</f>
        <v>63</v>
      </c>
    </row>
    <row r="4161" spans="1:8" ht="16.5">
      <c r="A4161" s="27" t="s">
        <v>3197</v>
      </c>
      <c r="B4161" s="99">
        <f>+H4161</f>
        <v>483</v>
      </c>
      <c r="C4161" s="1" t="s">
        <v>3198</v>
      </c>
      <c r="D4161" s="141"/>
      <c r="E4161" s="1"/>
      <c r="F4161" s="40" t="s">
        <v>1593</v>
      </c>
      <c r="G4161" s="102"/>
      <c r="H4161" s="99">
        <f>SUM(H4159:H4160)</f>
        <v>483</v>
      </c>
    </row>
    <row r="4162" spans="1:8" ht="15">
      <c r="A4162" s="1"/>
      <c r="B4162" s="1"/>
      <c r="C4162" s="1"/>
      <c r="D4162" s="1"/>
      <c r="E4162" s="1"/>
      <c r="F4162" s="1"/>
      <c r="G4162" s="1"/>
      <c r="H4162" s="1"/>
    </row>
    <row r="4163" spans="1:8" ht="15">
      <c r="A4163" s="262">
        <f>A4154+1</f>
        <v>262</v>
      </c>
      <c r="B4163" s="1"/>
      <c r="C4163" s="1"/>
      <c r="D4163" s="1"/>
      <c r="E4163" s="1"/>
      <c r="F4163" s="1"/>
      <c r="G4163" s="1"/>
      <c r="H4163" s="1"/>
    </row>
    <row r="4164" spans="1:8" ht="19.5">
      <c r="A4164" s="728" t="s">
        <v>4130</v>
      </c>
      <c r="B4164" s="1588" t="s">
        <v>3700</v>
      </c>
      <c r="C4164" s="1567"/>
      <c r="D4164" s="1567"/>
      <c r="E4164" s="1567"/>
      <c r="F4164" s="1567"/>
      <c r="G4164" s="1567"/>
      <c r="H4164" s="1567"/>
    </row>
    <row r="4165" spans="1:8" ht="15">
      <c r="A4165" s="90"/>
      <c r="B4165" s="1568" t="s">
        <v>3698</v>
      </c>
      <c r="C4165" s="1568"/>
      <c r="D4165" s="1568"/>
      <c r="E4165" s="1568"/>
      <c r="F4165" s="1568"/>
      <c r="G4165" s="1568"/>
      <c r="H4165" s="1568"/>
    </row>
    <row r="4166" spans="1:8" ht="31.5">
      <c r="A4166" s="1"/>
      <c r="B4166" s="68" t="s">
        <v>3156</v>
      </c>
      <c r="C4166" s="68" t="s">
        <v>3157</v>
      </c>
      <c r="D4166" s="68" t="s">
        <v>3158</v>
      </c>
      <c r="E4166" s="68" t="s">
        <v>3159</v>
      </c>
      <c r="F4166" s="68" t="s">
        <v>3160</v>
      </c>
      <c r="G4166" s="68" t="s">
        <v>3161</v>
      </c>
      <c r="H4166" s="68" t="s">
        <v>1586</v>
      </c>
    </row>
    <row r="4167" spans="1:8" ht="17.25">
      <c r="A4167" s="1"/>
      <c r="B4167" s="599" t="s">
        <v>562</v>
      </c>
      <c r="C4167" s="68" t="s">
        <v>563</v>
      </c>
      <c r="D4167" s="44">
        <v>0.4</v>
      </c>
      <c r="E4167" s="64" t="s">
        <v>1589</v>
      </c>
      <c r="F4167" s="101">
        <f>'update Rate'!O5</f>
        <v>1000</v>
      </c>
      <c r="G4167" s="101">
        <f>FLOOR(D4167*F4167,0.01)</f>
        <v>400</v>
      </c>
      <c r="H4167" s="123">
        <f>SUM(G4167)</f>
        <v>400</v>
      </c>
    </row>
    <row r="4168" spans="1:8" ht="16.5">
      <c r="A4168" s="1"/>
      <c r="B4168" s="1"/>
      <c r="C4168" s="1"/>
      <c r="D4168" s="1"/>
      <c r="E4168" s="1"/>
      <c r="F4168" s="40" t="s">
        <v>1590</v>
      </c>
      <c r="G4168" s="102"/>
      <c r="H4168" s="63">
        <f>SUM(H4167:H4167)</f>
        <v>400</v>
      </c>
    </row>
    <row r="4169" spans="1:8" ht="16.5">
      <c r="A4169" s="1"/>
      <c r="B4169" s="1" t="s">
        <v>1592</v>
      </c>
      <c r="C4169" s="1"/>
      <c r="D4169" s="1"/>
      <c r="E4169" s="1"/>
      <c r="F4169" s="40" t="s">
        <v>1570</v>
      </c>
      <c r="G4169" s="102"/>
      <c r="H4169" s="99">
        <f>FLOOR(H4168*0.15,0.01)</f>
        <v>60</v>
      </c>
    </row>
    <row r="4170" spans="1:8" ht="16.5">
      <c r="A4170" s="27" t="s">
        <v>3197</v>
      </c>
      <c r="B4170" s="99">
        <f>+H4170</f>
        <v>460</v>
      </c>
      <c r="C4170" s="1" t="s">
        <v>3198</v>
      </c>
      <c r="D4170" s="141"/>
      <c r="E4170" s="1"/>
      <c r="F4170" s="40" t="s">
        <v>1593</v>
      </c>
      <c r="G4170" s="102"/>
      <c r="H4170" s="99">
        <f>SUM(H4168:H4169)</f>
        <v>460</v>
      </c>
    </row>
    <row r="4171" spans="1:8" ht="15">
      <c r="A4171" s="1"/>
      <c r="B4171" s="1"/>
      <c r="C4171" s="1"/>
      <c r="D4171" s="1"/>
      <c r="E4171" s="1"/>
      <c r="F4171" s="1"/>
      <c r="G4171" s="1"/>
      <c r="H4171" s="1"/>
    </row>
    <row r="4172" spans="1:8" ht="15">
      <c r="A4172" s="1"/>
      <c r="B4172" s="1"/>
      <c r="C4172" s="1"/>
      <c r="D4172" s="1"/>
      <c r="E4172" s="1"/>
      <c r="F4172" s="1"/>
      <c r="G4172" s="1"/>
      <c r="H4172" s="1"/>
    </row>
    <row r="4173" spans="1:8" ht="19.5">
      <c r="A4173" s="138">
        <f>A4163+1</f>
        <v>263</v>
      </c>
      <c r="B4173" s="1567" t="s">
        <v>1470</v>
      </c>
      <c r="C4173" s="1567"/>
      <c r="D4173" s="1567"/>
      <c r="E4173" s="1567"/>
      <c r="F4173" s="1567"/>
      <c r="G4173" s="1567"/>
      <c r="H4173" s="1567"/>
    </row>
    <row r="4174" spans="1:8" ht="19.5">
      <c r="A4174" s="728" t="s">
        <v>4131</v>
      </c>
      <c r="B4174" s="1588" t="s">
        <v>1817</v>
      </c>
      <c r="C4174" s="1567"/>
      <c r="D4174" s="1567"/>
      <c r="E4174" s="1567"/>
      <c r="F4174" s="1567"/>
      <c r="G4174" s="1567"/>
      <c r="H4174" s="1567"/>
    </row>
    <row r="4175" spans="1:8" ht="15">
      <c r="A4175" s="1"/>
      <c r="B4175" s="1568" t="s">
        <v>2464</v>
      </c>
      <c r="C4175" s="1568"/>
      <c r="D4175" s="1568"/>
      <c r="E4175" s="1568"/>
      <c r="F4175" s="1568"/>
      <c r="G4175" s="1568"/>
      <c r="H4175" s="1568"/>
    </row>
    <row r="4176" spans="1:8" ht="31.5">
      <c r="A4176" s="1"/>
      <c r="B4176" s="68" t="s">
        <v>3156</v>
      </c>
      <c r="C4176" s="68" t="s">
        <v>3157</v>
      </c>
      <c r="D4176" s="68" t="s">
        <v>3158</v>
      </c>
      <c r="E4176" s="68" t="s">
        <v>3159</v>
      </c>
      <c r="F4176" s="68" t="s">
        <v>3160</v>
      </c>
      <c r="G4176" s="68" t="s">
        <v>3161</v>
      </c>
      <c r="H4176" s="68" t="s">
        <v>1586</v>
      </c>
    </row>
    <row r="4177" spans="1:8" ht="17.25">
      <c r="A4177" s="1"/>
      <c r="B4177" s="58" t="s">
        <v>1587</v>
      </c>
      <c r="C4177" s="58" t="s">
        <v>558</v>
      </c>
      <c r="D4177" s="46">
        <v>2.7E-2</v>
      </c>
      <c r="E4177" s="55" t="s">
        <v>1589</v>
      </c>
      <c r="F4177" s="107">
        <f>'update Rate'!O6</f>
        <v>1330</v>
      </c>
      <c r="G4177" s="230">
        <f>FLOOR(D4177*F4177,0.01)</f>
        <v>35.910000000000004</v>
      </c>
      <c r="H4177" s="231"/>
    </row>
    <row r="4178" spans="1:8" ht="17.25">
      <c r="A4178" s="1"/>
      <c r="B4178" s="62"/>
      <c r="C4178" s="56" t="s">
        <v>1530</v>
      </c>
      <c r="D4178" s="43">
        <v>0.04</v>
      </c>
      <c r="E4178" s="56" t="s">
        <v>1589</v>
      </c>
      <c r="F4178" s="63">
        <f>'update Rate'!O5</f>
        <v>1000</v>
      </c>
      <c r="G4178" s="228">
        <f>FLOOR(D4178*F4178,0.01)</f>
        <v>40</v>
      </c>
      <c r="H4178" s="116">
        <f>G4177+G4178</f>
        <v>75.91</v>
      </c>
    </row>
    <row r="4179" spans="1:8" ht="15.75">
      <c r="A4179" s="1"/>
      <c r="B4179" s="1"/>
      <c r="C4179" s="1"/>
      <c r="D4179" s="1"/>
      <c r="E4179" s="1"/>
      <c r="F4179" s="40" t="s">
        <v>1590</v>
      </c>
      <c r="G4179" s="106"/>
      <c r="H4179" s="99">
        <f>SUM(H4178:H4178)</f>
        <v>75.91</v>
      </c>
    </row>
    <row r="4180" spans="1:8" ht="15.75">
      <c r="A4180" s="1"/>
      <c r="B4180" s="1" t="s">
        <v>1592</v>
      </c>
      <c r="C4180" s="1"/>
      <c r="D4180" s="1"/>
      <c r="E4180" s="1"/>
      <c r="F4180" s="40" t="s">
        <v>1571</v>
      </c>
      <c r="G4180" s="106"/>
      <c r="H4180" s="99">
        <f>FLOOR(H4179*0.15,0.01)</f>
        <v>11.38</v>
      </c>
    </row>
    <row r="4181" spans="1:8" ht="17.25">
      <c r="A4181" s="1"/>
      <c r="B4181" s="99">
        <f>H4181</f>
        <v>87.289999999999992</v>
      </c>
      <c r="C4181" s="215"/>
      <c r="D4181" s="143"/>
      <c r="E4181" s="1"/>
      <c r="F4181" s="40" t="s">
        <v>1593</v>
      </c>
      <c r="G4181" s="106"/>
      <c r="H4181" s="99">
        <f>SUM(H4179:H4180)</f>
        <v>87.289999999999992</v>
      </c>
    </row>
    <row r="4182" spans="1:8" ht="17.25">
      <c r="A4182" s="144" t="s">
        <v>1818</v>
      </c>
      <c r="B4182" s="141"/>
      <c r="C4182" s="215"/>
      <c r="D4182" s="143"/>
      <c r="E4182" s="1"/>
      <c r="F4182" s="40"/>
      <c r="G4182" s="106"/>
      <c r="H4182" s="141"/>
    </row>
    <row r="4183" spans="1:8" ht="17.25">
      <c r="A4183" s="1"/>
      <c r="B4183" s="141"/>
      <c r="C4183" s="215"/>
      <c r="D4183" s="143"/>
      <c r="E4183" s="1"/>
      <c r="F4183" s="40"/>
      <c r="G4183" s="106"/>
      <c r="H4183" s="141"/>
    </row>
    <row r="4184" spans="1:8" ht="17.25">
      <c r="A4184" s="1"/>
      <c r="B4184" s="141"/>
      <c r="C4184" s="215"/>
      <c r="D4184" s="143"/>
      <c r="E4184" s="1"/>
      <c r="F4184" s="40"/>
      <c r="G4184" s="106"/>
      <c r="H4184" s="141"/>
    </row>
    <row r="4185" spans="1:8" ht="15">
      <c r="A4185" s="1"/>
      <c r="B4185" s="1"/>
      <c r="C4185" s="1"/>
      <c r="D4185" s="1"/>
      <c r="E4185" s="1"/>
      <c r="F4185" s="1"/>
      <c r="G4185" s="1"/>
      <c r="H4185" s="1"/>
    </row>
    <row r="4186" spans="1:8" ht="19.5">
      <c r="A4186" s="262">
        <f>A4173+1</f>
        <v>264</v>
      </c>
      <c r="B4186" s="1567" t="s">
        <v>2147</v>
      </c>
      <c r="C4186" s="1567"/>
      <c r="D4186" s="1567"/>
      <c r="E4186" s="1567"/>
      <c r="F4186" s="1567"/>
      <c r="G4186" s="1567"/>
      <c r="H4186" s="1567"/>
    </row>
    <row r="4187" spans="1:8" ht="14.25">
      <c r="A4187" s="728"/>
      <c r="B4187" s="1601" t="s">
        <v>2149</v>
      </c>
      <c r="C4187" s="1568"/>
      <c r="D4187" s="1568"/>
      <c r="E4187" s="1568"/>
      <c r="F4187" s="1568"/>
      <c r="G4187" s="1568"/>
      <c r="H4187" s="1568"/>
    </row>
    <row r="4188" spans="1:8" ht="31.5">
      <c r="A4188" s="1"/>
      <c r="B4188" s="68" t="s">
        <v>3156</v>
      </c>
      <c r="C4188" s="68" t="s">
        <v>3157</v>
      </c>
      <c r="D4188" s="68" t="s">
        <v>3158</v>
      </c>
      <c r="E4188" s="68" t="s">
        <v>3159</v>
      </c>
      <c r="F4188" s="68" t="s">
        <v>3160</v>
      </c>
      <c r="G4188" s="68" t="s">
        <v>3161</v>
      </c>
      <c r="H4188" s="68" t="s">
        <v>1586</v>
      </c>
    </row>
    <row r="4189" spans="1:8" ht="17.25">
      <c r="A4189" s="1"/>
      <c r="B4189" s="1562" t="s">
        <v>2185</v>
      </c>
      <c r="C4189" s="58" t="s">
        <v>2148</v>
      </c>
      <c r="D4189" s="41">
        <v>10</v>
      </c>
      <c r="E4189" s="55" t="s">
        <v>2920</v>
      </c>
      <c r="F4189" s="109">
        <f>'update Rate'!O182</f>
        <v>154</v>
      </c>
      <c r="G4189" s="109">
        <f>FLOOR(D4189*F4189,0.01)</f>
        <v>1540</v>
      </c>
      <c r="H4189" s="8"/>
    </row>
    <row r="4190" spans="1:8" ht="16.5">
      <c r="A4190" s="1"/>
      <c r="B4190" s="1598"/>
      <c r="C4190" s="78" t="s">
        <v>912</v>
      </c>
      <c r="D4190" s="43"/>
      <c r="E4190" s="15"/>
      <c r="F4190" s="122"/>
      <c r="G4190" s="122"/>
      <c r="H4190" s="155">
        <f>SUM(G4189)</f>
        <v>1540</v>
      </c>
    </row>
    <row r="4191" spans="1:8" ht="16.5">
      <c r="A4191" s="1"/>
      <c r="B4191" s="1"/>
      <c r="C4191" s="1"/>
      <c r="D4191" s="1"/>
      <c r="E4191" s="1"/>
      <c r="F4191" s="40" t="s">
        <v>1590</v>
      </c>
      <c r="G4191" s="102"/>
      <c r="H4191" s="63">
        <f>SUM(H4188:H4190)</f>
        <v>1540</v>
      </c>
    </row>
    <row r="4192" spans="1:8" ht="16.5">
      <c r="A4192" s="1"/>
      <c r="B4192" s="1" t="s">
        <v>2151</v>
      </c>
      <c r="C4192" s="1"/>
      <c r="D4192" s="1"/>
      <c r="E4192" s="1"/>
      <c r="F4192" s="40" t="s">
        <v>1570</v>
      </c>
      <c r="G4192" s="102"/>
      <c r="H4192" s="99">
        <f>FLOOR(H4191*0.15,0.01)</f>
        <v>231</v>
      </c>
    </row>
    <row r="4193" spans="1:8" ht="16.5">
      <c r="A4193" s="97"/>
      <c r="B4193" s="140">
        <f>+H4193</f>
        <v>1771</v>
      </c>
      <c r="C4193" s="27" t="s">
        <v>4340</v>
      </c>
      <c r="D4193" s="99">
        <f>INT(B4193/B4194*100)/100</f>
        <v>177.1</v>
      </c>
      <c r="E4193" s="1" t="s">
        <v>3198</v>
      </c>
      <c r="F4193" s="40" t="s">
        <v>1593</v>
      </c>
      <c r="G4193" s="102"/>
      <c r="H4193" s="99">
        <f>SUM(H4191:H4192)</f>
        <v>1771</v>
      </c>
    </row>
    <row r="4194" spans="1:8" ht="15">
      <c r="A4194" s="1"/>
      <c r="B4194" s="117">
        <v>10</v>
      </c>
      <c r="C4194" s="1"/>
      <c r="D4194" s="1"/>
      <c r="E4194" s="1"/>
      <c r="F4194" s="1"/>
      <c r="G4194" s="1"/>
      <c r="H4194" s="1"/>
    </row>
    <row r="4195" spans="1:8" ht="15">
      <c r="A4195" s="1"/>
      <c r="B4195" s="1"/>
      <c r="C4195" s="1"/>
      <c r="D4195" s="1"/>
      <c r="E4195" s="1"/>
      <c r="F4195" s="1"/>
      <c r="G4195" s="1"/>
      <c r="H4195" s="1"/>
    </row>
    <row r="4196" spans="1:8" ht="15">
      <c r="A4196" s="1"/>
      <c r="B4196" s="1"/>
      <c r="C4196" s="1"/>
      <c r="D4196" s="1"/>
      <c r="E4196" s="1"/>
      <c r="F4196" s="1"/>
      <c r="G4196" s="1"/>
      <c r="H4196" s="1"/>
    </row>
    <row r="4197" spans="1:8" ht="19.5">
      <c r="A4197" s="262">
        <f>+A4186+1</f>
        <v>265</v>
      </c>
      <c r="B4197" s="1588" t="s">
        <v>3701</v>
      </c>
      <c r="C4197" s="1567"/>
      <c r="D4197" s="1567"/>
      <c r="E4197" s="1567"/>
      <c r="F4197" s="1567"/>
      <c r="G4197" s="1567"/>
      <c r="H4197" s="1567"/>
    </row>
    <row r="4198" spans="1:8" ht="14.25">
      <c r="A4198" s="728" t="s">
        <v>4133</v>
      </c>
      <c r="B4198" s="1568" t="s">
        <v>1479</v>
      </c>
      <c r="C4198" s="1568"/>
      <c r="D4198" s="1568"/>
      <c r="E4198" s="1568"/>
      <c r="F4198" s="1568"/>
      <c r="G4198" s="1568"/>
      <c r="H4198" s="1568"/>
    </row>
    <row r="4199" spans="1:8" ht="31.5">
      <c r="A4199" s="1"/>
      <c r="B4199" s="68" t="s">
        <v>3156</v>
      </c>
      <c r="C4199" s="68" t="s">
        <v>3157</v>
      </c>
      <c r="D4199" s="68" t="s">
        <v>3158</v>
      </c>
      <c r="E4199" s="68" t="s">
        <v>3159</v>
      </c>
      <c r="F4199" s="68" t="s">
        <v>3160</v>
      </c>
      <c r="G4199" s="68" t="s">
        <v>3161</v>
      </c>
      <c r="H4199" s="68" t="s">
        <v>1586</v>
      </c>
    </row>
    <row r="4200" spans="1:8" ht="47.25">
      <c r="A4200" s="1"/>
      <c r="B4200" s="1562" t="s">
        <v>2185</v>
      </c>
      <c r="C4200" s="58" t="s">
        <v>3704</v>
      </c>
      <c r="D4200" s="41">
        <v>10</v>
      </c>
      <c r="E4200" s="55" t="s">
        <v>2992</v>
      </c>
      <c r="F4200" s="109">
        <f>'update Rate'!O181</f>
        <v>3311</v>
      </c>
      <c r="G4200" s="109">
        <f>FLOOR(D4200*F4200,0.01)</f>
        <v>33110</v>
      </c>
      <c r="H4200" s="8"/>
    </row>
    <row r="4201" spans="1:8" ht="17.25">
      <c r="A4201" s="1"/>
      <c r="B4201" s="1598"/>
      <c r="C4201" s="78"/>
      <c r="D4201" s="43"/>
      <c r="E4201" s="56"/>
      <c r="F4201" s="122"/>
      <c r="G4201" s="122"/>
      <c r="H4201" s="155">
        <f>SUM(G4200)</f>
        <v>33110</v>
      </c>
    </row>
    <row r="4202" spans="1:8" ht="16.5">
      <c r="A4202" s="1"/>
      <c r="B4202" s="1"/>
      <c r="C4202" s="1"/>
      <c r="D4202" s="1"/>
      <c r="E4202" s="1"/>
      <c r="F4202" s="40" t="s">
        <v>1590</v>
      </c>
      <c r="G4202" s="102"/>
      <c r="H4202" s="63">
        <f>SUM(H4199:H4201)</f>
        <v>33110</v>
      </c>
    </row>
    <row r="4203" spans="1:8" ht="16.5">
      <c r="A4203" s="1"/>
      <c r="B4203" s="1" t="s">
        <v>1592</v>
      </c>
      <c r="C4203" s="1"/>
      <c r="D4203" s="1"/>
      <c r="E4203" s="1"/>
      <c r="F4203" s="40" t="s">
        <v>1570</v>
      </c>
      <c r="G4203" s="102"/>
      <c r="H4203" s="99">
        <f>FLOOR(H4202*0.15,0.01)</f>
        <v>4966.5</v>
      </c>
    </row>
    <row r="4204" spans="1:8" ht="16.5">
      <c r="A4204" s="97"/>
      <c r="B4204" s="140">
        <f>+H4204</f>
        <v>38076.5</v>
      </c>
      <c r="C4204" s="27" t="s">
        <v>4340</v>
      </c>
      <c r="D4204" s="99">
        <f>INT(B4204/B4205*100)/100</f>
        <v>3807.65</v>
      </c>
      <c r="E4204" s="1" t="s">
        <v>3198</v>
      </c>
      <c r="F4204" s="40" t="s">
        <v>1593</v>
      </c>
      <c r="G4204" s="102"/>
      <c r="H4204" s="99">
        <f>SUM(H4202:H4203)</f>
        <v>38076.5</v>
      </c>
    </row>
    <row r="4205" spans="1:8" ht="15">
      <c r="A4205" s="1"/>
      <c r="B4205" s="117">
        <v>10</v>
      </c>
      <c r="C4205" s="1"/>
      <c r="D4205" s="1"/>
      <c r="E4205" s="1"/>
      <c r="F4205" s="1"/>
      <c r="G4205" s="2"/>
      <c r="H4205" s="2"/>
    </row>
    <row r="4206" spans="1:8" ht="15">
      <c r="A4206" s="1" t="s">
        <v>2800</v>
      </c>
      <c r="B4206" s="1"/>
      <c r="C4206" s="1"/>
      <c r="D4206" s="1"/>
      <c r="E4206" s="1"/>
      <c r="F4206" s="1"/>
      <c r="G4206" s="2"/>
      <c r="H4206" s="2"/>
    </row>
    <row r="4207" spans="1:8" ht="15">
      <c r="A4207" s="1"/>
      <c r="B4207" s="1"/>
      <c r="C4207" s="1"/>
      <c r="D4207" s="1"/>
      <c r="E4207" s="1"/>
      <c r="F4207" s="1"/>
      <c r="G4207" s="1"/>
      <c r="H4207" s="1"/>
    </row>
    <row r="4208" spans="1:8" ht="19.5">
      <c r="A4208" s="262">
        <f>A4197+1</f>
        <v>266</v>
      </c>
      <c r="B4208" s="1567" t="s">
        <v>3702</v>
      </c>
      <c r="C4208" s="1567"/>
      <c r="D4208" s="1567"/>
      <c r="E4208" s="1567"/>
      <c r="F4208" s="1567"/>
      <c r="G4208" s="1567"/>
      <c r="H4208" s="1567"/>
    </row>
    <row r="4209" spans="1:8" ht="14.25">
      <c r="A4209" s="728" t="s">
        <v>4132</v>
      </c>
      <c r="B4209" s="1601" t="s">
        <v>1479</v>
      </c>
      <c r="C4209" s="1568"/>
      <c r="D4209" s="1568"/>
      <c r="E4209" s="1568"/>
      <c r="F4209" s="1568"/>
      <c r="G4209" s="1568"/>
      <c r="H4209" s="1568"/>
    </row>
    <row r="4210" spans="1:8" ht="31.5">
      <c r="A4210" s="1"/>
      <c r="B4210" s="68" t="s">
        <v>3156</v>
      </c>
      <c r="C4210" s="68" t="s">
        <v>3157</v>
      </c>
      <c r="D4210" s="68" t="s">
        <v>3158</v>
      </c>
      <c r="E4210" s="68" t="s">
        <v>3159</v>
      </c>
      <c r="F4210" s="68" t="s">
        <v>3160</v>
      </c>
      <c r="G4210" s="68" t="s">
        <v>3161</v>
      </c>
      <c r="H4210" s="68" t="s">
        <v>1586</v>
      </c>
    </row>
    <row r="4211" spans="1:8" ht="31.5">
      <c r="A4211" s="1"/>
      <c r="B4211" s="1562" t="s">
        <v>2185</v>
      </c>
      <c r="C4211" s="58" t="s">
        <v>3703</v>
      </c>
      <c r="D4211" s="41">
        <v>10</v>
      </c>
      <c r="E4211" s="55" t="s">
        <v>2992</v>
      </c>
      <c r="F4211" s="109">
        <f>'update Rate'!O180</f>
        <v>2485.56</v>
      </c>
      <c r="G4211" s="109">
        <f>FLOOR(D4211*F4211,0.01)</f>
        <v>24855.600000000002</v>
      </c>
      <c r="H4211" s="8"/>
    </row>
    <row r="4212" spans="1:8" ht="16.5">
      <c r="A4212" s="1"/>
      <c r="B4212" s="1598"/>
      <c r="C4212" s="78" t="s">
        <v>912</v>
      </c>
      <c r="D4212" s="43"/>
      <c r="E4212" s="15"/>
      <c r="F4212" s="122"/>
      <c r="G4212" s="122"/>
      <c r="H4212" s="155">
        <f>SUM(G4211)</f>
        <v>24855.600000000002</v>
      </c>
    </row>
    <row r="4213" spans="1:8" ht="16.5">
      <c r="A4213" s="1"/>
      <c r="B4213" s="1"/>
      <c r="C4213" s="1"/>
      <c r="D4213" s="1"/>
      <c r="E4213" s="1"/>
      <c r="F4213" s="40" t="s">
        <v>1590</v>
      </c>
      <c r="G4213" s="102"/>
      <c r="H4213" s="63">
        <f>SUM(H4210:H4212)</f>
        <v>24855.600000000002</v>
      </c>
    </row>
    <row r="4214" spans="1:8" ht="16.5">
      <c r="A4214" s="1"/>
      <c r="B4214" s="1" t="s">
        <v>1592</v>
      </c>
      <c r="C4214" s="1"/>
      <c r="D4214" s="1"/>
      <c r="E4214" s="1"/>
      <c r="F4214" s="40" t="s">
        <v>1570</v>
      </c>
      <c r="G4214" s="102"/>
      <c r="H4214" s="99">
        <f>FLOOR(H4213*0.15,0.01)</f>
        <v>3728.34</v>
      </c>
    </row>
    <row r="4215" spans="1:8" ht="16.5">
      <c r="A4215" s="97"/>
      <c r="B4215" s="140">
        <f>+H4215</f>
        <v>28583.940000000002</v>
      </c>
      <c r="C4215" s="27" t="s">
        <v>4340</v>
      </c>
      <c r="D4215" s="99">
        <f>INT(B4215/B4216*100)/100</f>
        <v>2858.39</v>
      </c>
      <c r="E4215" s="1" t="s">
        <v>3198</v>
      </c>
      <c r="F4215" s="40" t="s">
        <v>1593</v>
      </c>
      <c r="G4215" s="102"/>
      <c r="H4215" s="99">
        <f>SUM(H4213:H4214)</f>
        <v>28583.940000000002</v>
      </c>
    </row>
    <row r="4216" spans="1:8" ht="15">
      <c r="A4216" s="1"/>
      <c r="B4216" s="117">
        <v>10</v>
      </c>
      <c r="C4216" s="1"/>
      <c r="D4216" s="1"/>
      <c r="E4216" s="1"/>
      <c r="F4216" s="1"/>
      <c r="G4216" s="1"/>
      <c r="H4216" s="1"/>
    </row>
    <row r="4217" spans="1:8" ht="15">
      <c r="A4217" s="1" t="s">
        <v>2799</v>
      </c>
      <c r="B4217" s="1"/>
      <c r="C4217" s="1"/>
      <c r="D4217" s="1"/>
      <c r="E4217" s="1"/>
      <c r="F4217" s="1"/>
      <c r="G4217" s="1"/>
      <c r="H4217" s="1"/>
    </row>
    <row r="4218" spans="1:8" ht="15">
      <c r="A4218" s="1"/>
      <c r="B4218" s="1"/>
      <c r="C4218" s="1"/>
      <c r="D4218" s="1"/>
      <c r="E4218" s="1"/>
      <c r="F4218" s="1"/>
      <c r="G4218" s="1"/>
      <c r="H4218" s="1"/>
    </row>
    <row r="4219" spans="1:8" ht="15">
      <c r="A4219" s="1"/>
      <c r="B4219" s="1"/>
      <c r="C4219" s="1"/>
      <c r="D4219" s="1"/>
      <c r="E4219" s="1"/>
      <c r="F4219" s="1"/>
      <c r="G4219" s="1"/>
      <c r="H4219" s="1"/>
    </row>
    <row r="4220" spans="1:8" ht="15">
      <c r="A4220" s="1"/>
      <c r="B4220" s="1"/>
      <c r="C4220" s="1"/>
      <c r="D4220" s="1"/>
      <c r="E4220" s="1"/>
      <c r="F4220" s="1"/>
      <c r="G4220" s="1"/>
      <c r="H4220" s="1"/>
    </row>
    <row r="4221" spans="1:8" ht="15">
      <c r="A4221" s="1"/>
      <c r="B4221" s="1"/>
      <c r="C4221" s="1"/>
      <c r="D4221" s="1"/>
      <c r="E4221" s="1"/>
      <c r="F4221" s="1"/>
      <c r="G4221" s="1"/>
      <c r="H4221" s="1"/>
    </row>
    <row r="4222" spans="1:8" ht="19.5">
      <c r="A4222" s="262">
        <f>A4208+1</f>
        <v>267</v>
      </c>
      <c r="B4222" s="1590" t="s">
        <v>3121</v>
      </c>
      <c r="C4222" s="1591"/>
      <c r="D4222" s="1591"/>
      <c r="E4222" s="1591"/>
      <c r="F4222" s="1591"/>
      <c r="G4222" s="1591"/>
      <c r="H4222" s="1591"/>
    </row>
    <row r="4223" spans="1:8" ht="14.25">
      <c r="A4223" s="728" t="s">
        <v>4134</v>
      </c>
      <c r="B4223" s="1568" t="s">
        <v>1479</v>
      </c>
      <c r="C4223" s="1568"/>
      <c r="D4223" s="1568"/>
      <c r="E4223" s="1568"/>
      <c r="F4223" s="1568"/>
      <c r="G4223" s="1568"/>
      <c r="H4223" s="1568"/>
    </row>
    <row r="4224" spans="1:8" ht="31.5">
      <c r="A4224" s="276"/>
      <c r="B4224" s="68" t="s">
        <v>3156</v>
      </c>
      <c r="C4224" s="68" t="s">
        <v>3157</v>
      </c>
      <c r="D4224" s="68" t="s">
        <v>3158</v>
      </c>
      <c r="E4224" s="68" t="s">
        <v>3159</v>
      </c>
      <c r="F4224" s="68" t="s">
        <v>3160</v>
      </c>
      <c r="G4224" s="68" t="s">
        <v>3161</v>
      </c>
      <c r="H4224" s="68" t="s">
        <v>1586</v>
      </c>
    </row>
    <row r="4225" spans="1:8" ht="17.25">
      <c r="A4225" s="1"/>
      <c r="B4225" s="58" t="s">
        <v>1587</v>
      </c>
      <c r="C4225" s="58" t="s">
        <v>558</v>
      </c>
      <c r="D4225" s="46">
        <v>0.7</v>
      </c>
      <c r="E4225" s="55" t="s">
        <v>1589</v>
      </c>
      <c r="F4225" s="107">
        <f>'update Rate'!O6</f>
        <v>1330</v>
      </c>
      <c r="G4225" s="230">
        <f>FLOOR(D4225*F4225,0.01)</f>
        <v>931</v>
      </c>
      <c r="H4225" s="231"/>
    </row>
    <row r="4226" spans="1:8" ht="17.25">
      <c r="A4226" s="1"/>
      <c r="B4226" s="62"/>
      <c r="C4226" s="56" t="s">
        <v>1530</v>
      </c>
      <c r="D4226" s="43">
        <v>0.6</v>
      </c>
      <c r="E4226" s="56" t="s">
        <v>1589</v>
      </c>
      <c r="F4226" s="63">
        <f>'update Rate'!O5</f>
        <v>1000</v>
      </c>
      <c r="G4226" s="228">
        <f>FLOOR(D4226*F4226,0.01)</f>
        <v>600</v>
      </c>
      <c r="H4226" s="116">
        <f>G4225+G4226</f>
        <v>1531</v>
      </c>
    </row>
    <row r="4227" spans="1:8" ht="31.5">
      <c r="A4227" s="142"/>
      <c r="B4227" s="1562" t="s">
        <v>2185</v>
      </c>
      <c r="C4227" s="58" t="s">
        <v>2806</v>
      </c>
      <c r="D4227" s="41">
        <v>28.24</v>
      </c>
      <c r="E4227" s="55" t="s">
        <v>2805</v>
      </c>
      <c r="F4227" s="110">
        <f>'update Rate'!O182</f>
        <v>154</v>
      </c>
      <c r="G4227" s="110">
        <f>FLOOR(D4227*F4227,0.01)</f>
        <v>4348.96</v>
      </c>
      <c r="H4227" s="8"/>
    </row>
    <row r="4228" spans="1:8" ht="63.75">
      <c r="A4228" s="142"/>
      <c r="B4228" s="1603"/>
      <c r="C4228" s="80" t="s">
        <v>2807</v>
      </c>
      <c r="D4228" s="42">
        <v>215</v>
      </c>
      <c r="E4228" s="53" t="s">
        <v>2805</v>
      </c>
      <c r="F4228" s="109">
        <f>+'update Rate'!O339</f>
        <v>80</v>
      </c>
      <c r="G4228" s="109">
        <f>FLOOR(D4228*F4228,0.01)</f>
        <v>17200</v>
      </c>
      <c r="H4228" s="9"/>
    </row>
    <row r="4229" spans="1:8" ht="17.25">
      <c r="A4229" s="142"/>
      <c r="B4229" s="1604"/>
      <c r="C4229" s="78" t="s">
        <v>3705</v>
      </c>
      <c r="D4229" s="51"/>
      <c r="E4229" s="56"/>
      <c r="F4229" s="63"/>
      <c r="G4229" s="63"/>
      <c r="H4229" s="155">
        <f>SUM(G4227:G4229)</f>
        <v>21548.959999999999</v>
      </c>
    </row>
    <row r="4230" spans="1:8" ht="16.5">
      <c r="A4230" s="1"/>
      <c r="B4230" s="1"/>
      <c r="C4230" s="1"/>
      <c r="D4230" s="1"/>
      <c r="E4230" s="1"/>
      <c r="F4230" s="40" t="s">
        <v>1590</v>
      </c>
      <c r="G4230" s="102"/>
      <c r="H4230" s="63">
        <f>SUM(H4224:H4229)</f>
        <v>23079.96</v>
      </c>
    </row>
    <row r="4231" spans="1:8" ht="16.5">
      <c r="A4231" s="1"/>
      <c r="B4231" s="1" t="s">
        <v>1592</v>
      </c>
      <c r="C4231" s="1"/>
      <c r="D4231" s="1"/>
      <c r="E4231" s="1"/>
      <c r="F4231" s="40" t="s">
        <v>1570</v>
      </c>
      <c r="G4231" s="102"/>
      <c r="H4231" s="99">
        <f>FLOOR(H4230*0.15,0.01)</f>
        <v>3461.9900000000002</v>
      </c>
    </row>
    <row r="4232" spans="1:8" ht="16.5">
      <c r="B4232" s="140">
        <f>+H4232</f>
        <v>26541.95</v>
      </c>
      <c r="C4232" s="27" t="s">
        <v>4340</v>
      </c>
      <c r="D4232" s="99">
        <f>INT(B4232/B4233*100)/100</f>
        <v>2654.19</v>
      </c>
      <c r="E4232" s="1" t="s">
        <v>3198</v>
      </c>
      <c r="F4232" s="40" t="s">
        <v>1593</v>
      </c>
      <c r="G4232" s="102"/>
      <c r="H4232" s="99">
        <f>SUM(H4230:H4231)</f>
        <v>26541.95</v>
      </c>
    </row>
    <row r="4233" spans="1:8" ht="15">
      <c r="A4233" s="1"/>
      <c r="B4233" s="117">
        <v>10</v>
      </c>
      <c r="C4233" s="1"/>
      <c r="D4233" s="1"/>
      <c r="E4233" s="1"/>
      <c r="F4233" s="1"/>
      <c r="G4233" s="2"/>
      <c r="H4233" s="2"/>
    </row>
    <row r="4234" spans="1:8" ht="15">
      <c r="A4234" s="1" t="s">
        <v>2800</v>
      </c>
      <c r="B4234" s="1"/>
      <c r="C4234" s="1"/>
      <c r="D4234" s="1"/>
      <c r="E4234" s="1"/>
      <c r="F4234" s="1"/>
      <c r="G4234" s="2"/>
      <c r="H4234" s="2"/>
    </row>
    <row r="4235" spans="1:8" ht="15">
      <c r="A4235" s="1"/>
      <c r="B4235" s="1"/>
      <c r="C4235" s="1"/>
      <c r="D4235" s="1"/>
      <c r="E4235" s="1"/>
      <c r="F4235" s="1"/>
      <c r="G4235" s="2"/>
      <c r="H4235" s="2"/>
    </row>
    <row r="4236" spans="1:8" ht="15">
      <c r="A4236" s="1"/>
      <c r="B4236" s="1"/>
      <c r="C4236" s="1"/>
      <c r="D4236" s="1"/>
      <c r="E4236" s="1"/>
      <c r="F4236" s="1"/>
      <c r="G4236" s="2"/>
      <c r="H4236" s="2"/>
    </row>
    <row r="4237" spans="1:8" ht="15">
      <c r="A4237" s="1"/>
      <c r="B4237" s="1"/>
      <c r="C4237" s="1"/>
      <c r="D4237" s="1"/>
      <c r="E4237" s="1"/>
      <c r="F4237" s="1"/>
      <c r="G4237" s="2"/>
      <c r="H4237" s="2"/>
    </row>
    <row r="4238" spans="1:8" ht="15">
      <c r="A4238" s="1"/>
      <c r="B4238" s="1"/>
      <c r="C4238" s="1"/>
      <c r="D4238" s="1"/>
      <c r="E4238" s="1"/>
      <c r="F4238" s="1"/>
      <c r="G4238" s="1"/>
      <c r="H4238" s="1"/>
    </row>
    <row r="4239" spans="1:8" ht="19.5">
      <c r="A4239" s="262">
        <f>A4222+1</f>
        <v>268</v>
      </c>
      <c r="B4239" s="1567" t="s">
        <v>1139</v>
      </c>
      <c r="C4239" s="1567"/>
      <c r="D4239" s="1567"/>
      <c r="E4239" s="1567"/>
      <c r="F4239" s="1567"/>
      <c r="G4239" s="1567"/>
      <c r="H4239" s="1567"/>
    </row>
    <row r="4240" spans="1:8" ht="14.25">
      <c r="A4240" s="728" t="s">
        <v>4135</v>
      </c>
      <c r="B4240" s="1568" t="s">
        <v>2239</v>
      </c>
      <c r="C4240" s="1568"/>
      <c r="D4240" s="1568"/>
      <c r="E4240" s="1568"/>
      <c r="F4240" s="1568"/>
      <c r="G4240" s="1568"/>
      <c r="H4240" s="1568"/>
    </row>
    <row r="4241" spans="1:8" ht="31.5">
      <c r="A4241" s="1"/>
      <c r="B4241" s="68" t="s">
        <v>3156</v>
      </c>
      <c r="C4241" s="68" t="s">
        <v>3157</v>
      </c>
      <c r="D4241" s="68" t="s">
        <v>3158</v>
      </c>
      <c r="E4241" s="68" t="s">
        <v>3159</v>
      </c>
      <c r="F4241" s="68" t="s">
        <v>3160</v>
      </c>
      <c r="G4241" s="68" t="s">
        <v>3161</v>
      </c>
      <c r="H4241" s="68" t="s">
        <v>1586</v>
      </c>
    </row>
    <row r="4242" spans="1:8" ht="17.25">
      <c r="A4242" s="1"/>
      <c r="B4242" s="58" t="s">
        <v>1587</v>
      </c>
      <c r="C4242" s="58" t="s">
        <v>2733</v>
      </c>
      <c r="D4242" s="46">
        <v>0.68700000000000006</v>
      </c>
      <c r="E4242" s="55" t="s">
        <v>1589</v>
      </c>
      <c r="F4242" s="107">
        <f>'update Rate'!O6</f>
        <v>1330</v>
      </c>
      <c r="G4242" s="107">
        <f>FLOOR(D4242*F4242,0.01)</f>
        <v>913.71</v>
      </c>
      <c r="H4242" s="107"/>
    </row>
    <row r="4243" spans="1:8" ht="17.25">
      <c r="A4243" s="1"/>
      <c r="B4243" s="62"/>
      <c r="C4243" s="53" t="s">
        <v>2048</v>
      </c>
      <c r="D4243" s="52">
        <v>0.78100000000000003</v>
      </c>
      <c r="E4243" s="53" t="s">
        <v>1589</v>
      </c>
      <c r="F4243" s="63">
        <f>'update Rate'!O5</f>
        <v>1000</v>
      </c>
      <c r="G4243" s="122">
        <f>FLOOR(D4243*F4243,0.01)</f>
        <v>781</v>
      </c>
      <c r="H4243" s="122">
        <f>SUM(G4242:G4243)</f>
        <v>1694.71</v>
      </c>
    </row>
    <row r="4244" spans="1:8" ht="17.25">
      <c r="A4244" s="1"/>
      <c r="B4244" s="1569" t="s">
        <v>2185</v>
      </c>
      <c r="C4244" s="55" t="s">
        <v>2240</v>
      </c>
      <c r="D4244" s="41"/>
      <c r="E4244" s="55"/>
      <c r="F4244" s="107"/>
      <c r="G4244" s="107"/>
      <c r="H4244" s="197"/>
    </row>
    <row r="4245" spans="1:8" ht="17.25">
      <c r="A4245" s="1"/>
      <c r="B4245" s="1572"/>
      <c r="C4245" s="53" t="s">
        <v>2241</v>
      </c>
      <c r="D4245" s="52">
        <v>18.940000000000001</v>
      </c>
      <c r="E4245" s="53" t="s">
        <v>2920</v>
      </c>
      <c r="F4245" s="109">
        <f>'update Rate'!O334</f>
        <v>93</v>
      </c>
      <c r="G4245" s="116">
        <f>FLOOR(D4245*F4245,0.01)</f>
        <v>1761.42</v>
      </c>
      <c r="H4245" s="197"/>
    </row>
    <row r="4246" spans="1:8" ht="16.5">
      <c r="A4246" s="1"/>
      <c r="B4246" s="1571"/>
      <c r="C4246" s="214" t="s">
        <v>2199</v>
      </c>
      <c r="D4246" s="49" t="s">
        <v>399</v>
      </c>
      <c r="E4246" s="199" t="s">
        <v>2993</v>
      </c>
      <c r="F4246" s="63"/>
      <c r="G4246" s="122">
        <v>110</v>
      </c>
      <c r="H4246" s="63">
        <f>SUM(G4245:G4246)</f>
        <v>1871.42</v>
      </c>
    </row>
    <row r="4247" spans="1:8" ht="15.75">
      <c r="A4247" s="1"/>
      <c r="B4247" s="1"/>
      <c r="C4247" s="1"/>
      <c r="D4247" s="1"/>
      <c r="E4247" s="1"/>
      <c r="F4247" s="40" t="s">
        <v>1590</v>
      </c>
      <c r="G4247" s="40"/>
      <c r="H4247" s="99">
        <f>SUM(H4243:H4246)</f>
        <v>3566.13</v>
      </c>
    </row>
    <row r="4248" spans="1:8" ht="15.75">
      <c r="A4248" s="1"/>
      <c r="B4248" s="1" t="s">
        <v>2242</v>
      </c>
      <c r="C4248" s="1"/>
      <c r="D4248" s="1"/>
      <c r="E4248" s="1"/>
      <c r="F4248" s="40" t="s">
        <v>1571</v>
      </c>
      <c r="G4248" s="40"/>
      <c r="H4248" s="99">
        <f>FLOOR(H4247*0.15,0.01)</f>
        <v>534.91</v>
      </c>
    </row>
    <row r="4249" spans="1:8" ht="15.75">
      <c r="A4249" s="1"/>
      <c r="B4249" s="141">
        <f>+H4249</f>
        <v>4101.04</v>
      </c>
      <c r="C4249" s="27" t="s">
        <v>4340</v>
      </c>
      <c r="D4249" s="99">
        <f>FLOOR(B4249/B4250,0.01)</f>
        <v>216.52</v>
      </c>
      <c r="E4249" s="1" t="s">
        <v>3198</v>
      </c>
      <c r="F4249" s="40" t="s">
        <v>1593</v>
      </c>
      <c r="G4249" s="40"/>
      <c r="H4249" s="99">
        <f>SUM(H4247:H4248)</f>
        <v>4101.04</v>
      </c>
    </row>
    <row r="4250" spans="1:8" ht="17.25">
      <c r="A4250" s="1"/>
      <c r="B4250" s="216">
        <v>18.940000000000001</v>
      </c>
      <c r="C4250" s="1"/>
      <c r="D4250" s="1"/>
      <c r="E4250" s="1"/>
      <c r="F4250" s="40"/>
      <c r="G4250" s="40"/>
      <c r="H4250" s="19"/>
    </row>
    <row r="4251" spans="1:8" ht="17.25">
      <c r="A4251" s="1"/>
      <c r="B4251" s="143"/>
      <c r="C4251" s="1"/>
      <c r="D4251" s="1"/>
      <c r="E4251" s="1"/>
      <c r="F4251" s="40"/>
      <c r="G4251" s="40"/>
      <c r="H4251" s="19"/>
    </row>
    <row r="4252" spans="1:8" ht="19.5">
      <c r="A4252" s="138">
        <f>A4239+1</f>
        <v>269</v>
      </c>
      <c r="B4252" s="1567" t="s">
        <v>948</v>
      </c>
      <c r="C4252" s="1567"/>
      <c r="D4252" s="1567"/>
      <c r="E4252" s="1567"/>
      <c r="F4252" s="1567"/>
      <c r="G4252" s="1567"/>
      <c r="H4252" s="1567"/>
    </row>
    <row r="4253" spans="1:8" ht="25.5">
      <c r="A4253" s="728" t="s">
        <v>4136</v>
      </c>
      <c r="B4253" s="1602" t="s">
        <v>947</v>
      </c>
      <c r="C4253" s="1567"/>
      <c r="D4253" s="1567"/>
      <c r="E4253" s="1567"/>
      <c r="F4253" s="1567"/>
      <c r="G4253" s="1567"/>
      <c r="H4253" s="1567"/>
    </row>
    <row r="4254" spans="1:8" ht="19.5">
      <c r="A4254" s="3"/>
      <c r="B4254" s="1567" t="s">
        <v>1471</v>
      </c>
      <c r="C4254" s="1567"/>
      <c r="D4254" s="1567"/>
      <c r="E4254" s="1567"/>
      <c r="F4254" s="1567"/>
      <c r="G4254" s="1567"/>
      <c r="H4254" s="1567"/>
    </row>
    <row r="4255" spans="1:8" ht="18">
      <c r="A4255" s="1"/>
      <c r="B4255" s="1568" t="s">
        <v>3706</v>
      </c>
      <c r="C4255" s="1568"/>
      <c r="D4255" s="1568"/>
      <c r="E4255" s="1568"/>
      <c r="F4255" s="1568"/>
      <c r="G4255" s="1568"/>
      <c r="H4255" s="1568"/>
    </row>
    <row r="4256" spans="1:8" ht="31.5">
      <c r="A4256" s="1"/>
      <c r="B4256" s="68" t="s">
        <v>3156</v>
      </c>
      <c r="C4256" s="68" t="s">
        <v>3157</v>
      </c>
      <c r="D4256" s="68" t="s">
        <v>3158</v>
      </c>
      <c r="E4256" s="68" t="s">
        <v>3159</v>
      </c>
      <c r="F4256" s="68" t="s">
        <v>3160</v>
      </c>
      <c r="G4256" s="68" t="s">
        <v>3161</v>
      </c>
      <c r="H4256" s="68" t="s">
        <v>1586</v>
      </c>
    </row>
    <row r="4257" spans="1:8" ht="17.25">
      <c r="A4257" s="1"/>
      <c r="B4257" s="234" t="s">
        <v>2185</v>
      </c>
      <c r="C4257" s="55" t="s">
        <v>459</v>
      </c>
      <c r="D4257" s="41">
        <v>1</v>
      </c>
      <c r="E4257" s="225" t="s">
        <v>2773</v>
      </c>
      <c r="F4257" s="110">
        <f>'update Rate'!O221</f>
        <v>11197.92</v>
      </c>
      <c r="G4257" s="109">
        <f>FLOOR(D4257*F4257,0.01)</f>
        <v>11197.92</v>
      </c>
      <c r="H4257" s="197"/>
    </row>
    <row r="4258" spans="1:8" ht="15.75">
      <c r="A4258" s="1"/>
      <c r="B4258" s="82" t="s">
        <v>387</v>
      </c>
      <c r="C4258" s="235"/>
      <c r="D4258" s="199"/>
      <c r="E4258" s="199"/>
      <c r="F4258" s="235"/>
      <c r="G4258" s="236"/>
      <c r="H4258" s="63">
        <f>SUM(G4257)</f>
        <v>11197.92</v>
      </c>
    </row>
    <row r="4259" spans="1:8" ht="15.75">
      <c r="A4259" s="1"/>
      <c r="B4259" s="1"/>
      <c r="C4259" s="1"/>
      <c r="D4259" s="1"/>
      <c r="E4259" s="1"/>
      <c r="F4259" s="40" t="s">
        <v>1590</v>
      </c>
      <c r="G4259" s="40"/>
      <c r="H4259" s="99">
        <f>SUM(H4257:H4258)</f>
        <v>11197.92</v>
      </c>
    </row>
    <row r="4260" spans="1:8" ht="15.75">
      <c r="A4260" s="1"/>
      <c r="B4260" s="1" t="s">
        <v>1426</v>
      </c>
      <c r="C4260" s="1"/>
      <c r="D4260" s="1"/>
      <c r="E4260" s="1"/>
      <c r="F4260" s="40" t="s">
        <v>1571</v>
      </c>
      <c r="G4260" s="40"/>
      <c r="H4260" s="99">
        <f>FLOOR(H4259*0.15,0.01)</f>
        <v>1679.68</v>
      </c>
    </row>
    <row r="4261" spans="1:8" ht="17.25">
      <c r="A4261" s="1"/>
      <c r="B4261" s="237">
        <f>H4261</f>
        <v>12877.6</v>
      </c>
      <c r="C4261" s="27" t="s">
        <v>4340</v>
      </c>
      <c r="D4261" s="99">
        <f>FLOOR(B4261/B4262,0.01)</f>
        <v>12877.6</v>
      </c>
      <c r="E4261" s="1" t="s">
        <v>3198</v>
      </c>
      <c r="F4261" s="40" t="s">
        <v>1593</v>
      </c>
      <c r="G4261" s="40"/>
      <c r="H4261" s="99">
        <f>SUM(H4259:H4260)</f>
        <v>12877.6</v>
      </c>
    </row>
    <row r="4262" spans="1:8" ht="17.25">
      <c r="A4262" s="1"/>
      <c r="B4262" s="216">
        <v>1</v>
      </c>
      <c r="C4262" s="215"/>
      <c r="D4262" s="143"/>
      <c r="E4262" s="1"/>
      <c r="F4262" s="40"/>
      <c r="G4262" s="40"/>
      <c r="H4262" s="19"/>
    </row>
    <row r="4263" spans="1:8" ht="15">
      <c r="A4263" s="1"/>
      <c r="B4263" s="1"/>
      <c r="C4263" s="1"/>
      <c r="D4263" s="1"/>
      <c r="E4263" s="1"/>
      <c r="F4263" s="1"/>
      <c r="G4263" s="1"/>
      <c r="H4263" s="1"/>
    </row>
    <row r="4264" spans="1:8" ht="19.5">
      <c r="A4264" s="262">
        <f>A4252+1</f>
        <v>270</v>
      </c>
      <c r="B4264" s="1588" t="s">
        <v>945</v>
      </c>
      <c r="C4264" s="1567"/>
      <c r="D4264" s="1567"/>
      <c r="E4264" s="1567"/>
      <c r="F4264" s="1567"/>
      <c r="G4264" s="1567"/>
      <c r="H4264" s="1567"/>
    </row>
    <row r="4265" spans="1:8" ht="14.25">
      <c r="A4265" s="728" t="s">
        <v>4137</v>
      </c>
      <c r="B4265" s="1568" t="s">
        <v>1479</v>
      </c>
      <c r="C4265" s="1568"/>
      <c r="D4265" s="1568"/>
      <c r="E4265" s="1568"/>
      <c r="F4265" s="1568"/>
      <c r="G4265" s="1568"/>
      <c r="H4265" s="1568"/>
    </row>
    <row r="4266" spans="1:8" ht="31.5">
      <c r="A4266" s="1"/>
      <c r="B4266" s="68" t="s">
        <v>3156</v>
      </c>
      <c r="C4266" s="68" t="s">
        <v>3157</v>
      </c>
      <c r="D4266" s="68" t="s">
        <v>3158</v>
      </c>
      <c r="E4266" s="68" t="s">
        <v>3159</v>
      </c>
      <c r="F4266" s="68" t="s">
        <v>3160</v>
      </c>
      <c r="G4266" s="68" t="s">
        <v>3161</v>
      </c>
      <c r="H4266" s="68" t="s">
        <v>1586</v>
      </c>
    </row>
    <row r="4267" spans="1:8" ht="17.25">
      <c r="A4267" s="1"/>
      <c r="B4267" s="58" t="s">
        <v>2185</v>
      </c>
      <c r="C4267" s="58" t="s">
        <v>1031</v>
      </c>
      <c r="D4267" s="41">
        <v>10</v>
      </c>
      <c r="E4267" s="154" t="s">
        <v>2992</v>
      </c>
      <c r="F4267" s="109">
        <f>'update Rate'!O187</f>
        <v>4465.4000000000005</v>
      </c>
      <c r="G4267" s="153">
        <f>FLOOR(D4267*F4267,0.01)</f>
        <v>44654</v>
      </c>
      <c r="H4267" s="8"/>
    </row>
    <row r="4268" spans="1:8" ht="15.75">
      <c r="A4268" s="1"/>
      <c r="B4268" s="78"/>
      <c r="C4268" s="10"/>
      <c r="D4268" s="17"/>
      <c r="E4268" s="56"/>
      <c r="F4268" s="122"/>
      <c r="G4268" s="122"/>
      <c r="H4268" s="155">
        <f>SUM(G4267)</f>
        <v>44654</v>
      </c>
    </row>
    <row r="4269" spans="1:8" ht="16.5">
      <c r="A4269" s="1"/>
      <c r="B4269" s="1"/>
      <c r="C4269" s="1"/>
      <c r="D4269" s="1"/>
      <c r="E4269" s="1"/>
      <c r="F4269" s="40" t="s">
        <v>1590</v>
      </c>
      <c r="G4269" s="102"/>
      <c r="H4269" s="63">
        <f>SUM(H4266:H4268)</f>
        <v>44654</v>
      </c>
    </row>
    <row r="4270" spans="1:8" ht="16.5">
      <c r="A4270" s="1"/>
      <c r="B4270" s="1" t="s">
        <v>1592</v>
      </c>
      <c r="C4270" s="1"/>
      <c r="D4270" s="1"/>
      <c r="E4270" s="1"/>
      <c r="F4270" s="40" t="s">
        <v>1570</v>
      </c>
      <c r="G4270" s="102"/>
      <c r="H4270" s="99">
        <f>FLOOR(H4269*0.15,0.01)</f>
        <v>6698.1</v>
      </c>
    </row>
    <row r="4271" spans="1:8" ht="16.5">
      <c r="B4271" s="140">
        <f>+H4271</f>
        <v>51352.1</v>
      </c>
      <c r="C4271" s="27" t="s">
        <v>4340</v>
      </c>
      <c r="D4271" s="99">
        <f>INT(B4271/B4272*100)/100</f>
        <v>5135.21</v>
      </c>
      <c r="E4271" s="1" t="s">
        <v>3198</v>
      </c>
      <c r="F4271" s="40" t="s">
        <v>1593</v>
      </c>
      <c r="G4271" s="102"/>
      <c r="H4271" s="99">
        <f>SUM(H4269:H4270)</f>
        <v>51352.1</v>
      </c>
    </row>
    <row r="4272" spans="1:8" ht="15">
      <c r="A4272" s="1"/>
      <c r="B4272" s="117">
        <v>10</v>
      </c>
      <c r="C4272" s="1"/>
      <c r="D4272" s="1"/>
      <c r="E4272" s="1"/>
      <c r="F4272" s="1"/>
      <c r="G4272" s="1"/>
      <c r="H4272" s="1"/>
    </row>
    <row r="4273" spans="1:8" ht="15">
      <c r="A4273" s="30" t="s">
        <v>3213</v>
      </c>
      <c r="B4273" s="1"/>
      <c r="C4273" s="1"/>
      <c r="D4273" s="1"/>
      <c r="E4273" s="1"/>
      <c r="F4273" s="1"/>
      <c r="G4273" s="1"/>
      <c r="H4273" s="1"/>
    </row>
    <row r="4274" spans="1:8" ht="17.25">
      <c r="A4274" s="1"/>
      <c r="B4274" s="143"/>
      <c r="C4274" s="1"/>
      <c r="D4274" s="1"/>
      <c r="E4274" s="1"/>
      <c r="F4274" s="40"/>
      <c r="G4274" s="40"/>
      <c r="H4274" s="19"/>
    </row>
    <row r="4275" spans="1:8" ht="15">
      <c r="A4275" s="1"/>
      <c r="B4275" s="1"/>
      <c r="C4275" s="1"/>
      <c r="D4275" s="1"/>
      <c r="E4275" s="1"/>
      <c r="F4275" s="1"/>
      <c r="G4275" s="1"/>
      <c r="H4275" s="1"/>
    </row>
    <row r="4276" spans="1:8" ht="19.5">
      <c r="A4276" s="262">
        <f>A4264+1</f>
        <v>271</v>
      </c>
      <c r="B4276" s="1588" t="s">
        <v>1025</v>
      </c>
      <c r="C4276" s="1567"/>
      <c r="D4276" s="1567"/>
      <c r="E4276" s="1567"/>
      <c r="F4276" s="1567"/>
      <c r="G4276" s="1567"/>
      <c r="H4276" s="1567"/>
    </row>
    <row r="4277" spans="1:8" ht="14.25">
      <c r="A4277" s="728" t="s">
        <v>4138</v>
      </c>
      <c r="B4277" s="1568" t="s">
        <v>1479</v>
      </c>
      <c r="C4277" s="1568"/>
      <c r="D4277" s="1568"/>
      <c r="E4277" s="1568"/>
      <c r="F4277" s="1568"/>
      <c r="G4277" s="1568"/>
      <c r="H4277" s="1568"/>
    </row>
    <row r="4278" spans="1:8" ht="31.5">
      <c r="A4278" s="1"/>
      <c r="B4278" s="68" t="s">
        <v>3156</v>
      </c>
      <c r="C4278" s="68" t="s">
        <v>3157</v>
      </c>
      <c r="D4278" s="68" t="s">
        <v>3158</v>
      </c>
      <c r="E4278" s="68" t="s">
        <v>3159</v>
      </c>
      <c r="F4278" s="68" t="s">
        <v>3160</v>
      </c>
      <c r="G4278" s="68" t="s">
        <v>3161</v>
      </c>
      <c r="H4278" s="68" t="s">
        <v>1586</v>
      </c>
    </row>
    <row r="4279" spans="1:8" ht="17.25">
      <c r="A4279" s="1"/>
      <c r="B4279" s="58" t="s">
        <v>2185</v>
      </c>
      <c r="C4279" s="58" t="s">
        <v>1030</v>
      </c>
      <c r="D4279" s="41">
        <v>10</v>
      </c>
      <c r="E4279" s="55" t="s">
        <v>2992</v>
      </c>
      <c r="F4279" s="109">
        <f>'update Rate'!O185</f>
        <v>6391.4400000000005</v>
      </c>
      <c r="G4279" s="109">
        <f>FLOOR(D4279*F4279,0.01)</f>
        <v>63914.400000000001</v>
      </c>
      <c r="H4279" s="153">
        <f>SUM(G4279)</f>
        <v>63914.400000000001</v>
      </c>
    </row>
    <row r="4280" spans="1:8" ht="17.25">
      <c r="A4280" s="1"/>
      <c r="B4280" s="78"/>
      <c r="C4280" s="78"/>
      <c r="D4280" s="43"/>
      <c r="E4280" s="56"/>
      <c r="F4280" s="122"/>
      <c r="G4280" s="122"/>
      <c r="H4280" s="123"/>
    </row>
    <row r="4281" spans="1:8" ht="16.5">
      <c r="A4281" s="1"/>
      <c r="B4281" s="1"/>
      <c r="C4281" s="1"/>
      <c r="D4281" s="1"/>
      <c r="E4281" s="1"/>
      <c r="F4281" s="40" t="s">
        <v>1590</v>
      </c>
      <c r="G4281" s="102"/>
      <c r="H4281" s="63">
        <f>SUM(H4278:H4280)</f>
        <v>63914.400000000001</v>
      </c>
    </row>
    <row r="4282" spans="1:8" ht="16.5">
      <c r="A4282" s="1"/>
      <c r="B4282" s="1" t="s">
        <v>1592</v>
      </c>
      <c r="C4282" s="1"/>
      <c r="D4282" s="1"/>
      <c r="E4282" s="1"/>
      <c r="F4282" s="40" t="s">
        <v>1570</v>
      </c>
      <c r="G4282" s="102"/>
      <c r="H4282" s="99">
        <f>FLOOR(H4281*0.15,0.01)</f>
        <v>9587.16</v>
      </c>
    </row>
    <row r="4283" spans="1:8" ht="16.5">
      <c r="B4283" s="140">
        <f>+H4283</f>
        <v>73501.56</v>
      </c>
      <c r="C4283" s="27" t="s">
        <v>4340</v>
      </c>
      <c r="D4283" s="99">
        <f>INT(B4283/B4284*100)/100</f>
        <v>7350.15</v>
      </c>
      <c r="E4283" s="1" t="s">
        <v>3198</v>
      </c>
      <c r="F4283" s="40" t="s">
        <v>1593</v>
      </c>
      <c r="G4283" s="102"/>
      <c r="H4283" s="99">
        <f>SUM(H4281:H4282)</f>
        <v>73501.56</v>
      </c>
    </row>
    <row r="4284" spans="1:8" ht="15">
      <c r="A4284" s="27"/>
      <c r="B4284" s="117">
        <v>10</v>
      </c>
      <c r="C4284" s="1"/>
      <c r="D4284" s="1"/>
      <c r="E4284" s="1"/>
      <c r="F4284" s="1"/>
      <c r="G4284" s="1"/>
      <c r="H4284" s="19"/>
    </row>
    <row r="4285" spans="1:8" ht="15">
      <c r="A4285" s="27"/>
      <c r="B4285" s="117"/>
      <c r="C4285" s="1"/>
      <c r="D4285" s="1"/>
      <c r="E4285" s="1"/>
      <c r="F4285" s="1"/>
      <c r="G4285" s="1"/>
      <c r="H4285" s="19"/>
    </row>
    <row r="4286" spans="1:8" ht="15">
      <c r="A4286" s="1"/>
      <c r="B4286" s="1"/>
      <c r="C4286" s="1"/>
      <c r="D4286" s="1"/>
      <c r="E4286" s="1"/>
      <c r="F4286" s="1"/>
      <c r="G4286" s="1"/>
      <c r="H4286" s="1"/>
    </row>
    <row r="4287" spans="1:8" ht="19.5">
      <c r="A4287" s="262">
        <f>A4276+1</f>
        <v>272</v>
      </c>
      <c r="B4287" s="1588" t="s">
        <v>3707</v>
      </c>
      <c r="C4287" s="1567"/>
      <c r="D4287" s="1567"/>
      <c r="E4287" s="1567"/>
      <c r="F4287" s="1567"/>
      <c r="G4287" s="1567"/>
      <c r="H4287" s="1567"/>
    </row>
    <row r="4288" spans="1:8" ht="14.25">
      <c r="A4288" s="728" t="s">
        <v>4139</v>
      </c>
      <c r="B4288" s="1568" t="s">
        <v>1558</v>
      </c>
      <c r="C4288" s="1568"/>
      <c r="D4288" s="1568"/>
      <c r="E4288" s="1568"/>
      <c r="F4288" s="1568"/>
      <c r="G4288" s="1568"/>
      <c r="H4288" s="1568"/>
    </row>
    <row r="4289" spans="1:8" ht="31.5">
      <c r="A4289" s="1"/>
      <c r="B4289" s="68" t="s">
        <v>3156</v>
      </c>
      <c r="C4289" s="68" t="s">
        <v>3157</v>
      </c>
      <c r="D4289" s="68" t="s">
        <v>3158</v>
      </c>
      <c r="E4289" s="68" t="s">
        <v>3159</v>
      </c>
      <c r="F4289" s="68" t="s">
        <v>3160</v>
      </c>
      <c r="G4289" s="68" t="s">
        <v>3161</v>
      </c>
      <c r="H4289" s="68" t="s">
        <v>1586</v>
      </c>
    </row>
    <row r="4290" spans="1:8" ht="17.25">
      <c r="A4290" s="1"/>
      <c r="B4290" s="58" t="s">
        <v>2185</v>
      </c>
      <c r="C4290" s="58" t="s">
        <v>1030</v>
      </c>
      <c r="D4290" s="41">
        <v>10</v>
      </c>
      <c r="E4290" s="154" t="s">
        <v>2992</v>
      </c>
      <c r="F4290" s="109">
        <f>'update Rate'!O186</f>
        <v>8306.7199999999993</v>
      </c>
      <c r="G4290" s="109">
        <f>FLOOR(D4290*F4290,0.01)</f>
        <v>83067.199999999997</v>
      </c>
      <c r="H4290" s="8"/>
    </row>
    <row r="4291" spans="1:8" ht="16.5">
      <c r="A4291" s="1"/>
      <c r="B4291" s="78"/>
      <c r="C4291" s="78"/>
      <c r="D4291" s="43"/>
      <c r="E4291" s="15"/>
      <c r="F4291" s="122"/>
      <c r="G4291" s="122"/>
      <c r="H4291" s="63">
        <f>SUM(G4290)</f>
        <v>83067.199999999997</v>
      </c>
    </row>
    <row r="4292" spans="1:8" ht="16.5">
      <c r="A4292" s="1"/>
      <c r="B4292" s="1"/>
      <c r="C4292" s="1"/>
      <c r="D4292" s="1"/>
      <c r="E4292" s="1"/>
      <c r="F4292" s="40" t="s">
        <v>1590</v>
      </c>
      <c r="G4292" s="102"/>
      <c r="H4292" s="63">
        <f>SUM(H4289:H4291)</f>
        <v>83067.199999999997</v>
      </c>
    </row>
    <row r="4293" spans="1:8" ht="16.5">
      <c r="A4293" s="1"/>
      <c r="B4293" s="1" t="s">
        <v>1592</v>
      </c>
      <c r="C4293" s="1"/>
      <c r="D4293" s="1"/>
      <c r="E4293" s="1"/>
      <c r="F4293" s="40" t="s">
        <v>1570</v>
      </c>
      <c r="G4293" s="102"/>
      <c r="H4293" s="99">
        <f>FLOOR(H4292*0.15,0.01)</f>
        <v>12460.08</v>
      </c>
    </row>
    <row r="4294" spans="1:8" ht="16.5">
      <c r="B4294" s="140">
        <f>+H4294</f>
        <v>95527.28</v>
      </c>
      <c r="C4294" s="27" t="s">
        <v>4340</v>
      </c>
      <c r="D4294" s="99">
        <f>INT(B4294/B4295*100)/100</f>
        <v>9552.7199999999993</v>
      </c>
      <c r="E4294" s="1" t="s">
        <v>3198</v>
      </c>
      <c r="F4294" s="40" t="s">
        <v>1593</v>
      </c>
      <c r="G4294" s="102"/>
      <c r="H4294" s="99">
        <f>SUM(H4292:H4293)</f>
        <v>95527.28</v>
      </c>
    </row>
    <row r="4295" spans="1:8" ht="15">
      <c r="A4295" s="1"/>
      <c r="B4295" s="117">
        <v>10</v>
      </c>
      <c r="C4295" s="1"/>
      <c r="D4295" s="1"/>
      <c r="E4295" s="1"/>
      <c r="F4295" s="1"/>
      <c r="G4295" s="1"/>
      <c r="H4295" s="1"/>
    </row>
    <row r="4296" spans="1:8" ht="15">
      <c r="A4296" s="144"/>
      <c r="B4296" s="1"/>
      <c r="C4296" s="1"/>
      <c r="D4296" s="1"/>
      <c r="E4296" s="1"/>
      <c r="F4296" s="1"/>
      <c r="G4296" s="1"/>
      <c r="H4296" s="1"/>
    </row>
    <row r="4297" spans="1:8" ht="15">
      <c r="A4297" s="1"/>
      <c r="B4297" s="1"/>
      <c r="C4297" s="1"/>
      <c r="D4297" s="1"/>
      <c r="E4297" s="1"/>
      <c r="F4297" s="1"/>
      <c r="G4297" s="1"/>
      <c r="H4297" s="1"/>
    </row>
    <row r="4298" spans="1:8" ht="19.5">
      <c r="A4298" s="262">
        <f>+A4287+1</f>
        <v>273</v>
      </c>
      <c r="B4298" s="1588" t="s">
        <v>1677</v>
      </c>
      <c r="C4298" s="1567"/>
      <c r="D4298" s="1567"/>
      <c r="E4298" s="1567"/>
      <c r="F4298" s="1567"/>
      <c r="G4298" s="1567"/>
      <c r="H4298" s="1567"/>
    </row>
    <row r="4299" spans="1:8" ht="14.25">
      <c r="A4299" s="728" t="s">
        <v>4140</v>
      </c>
      <c r="B4299" s="1601" t="s">
        <v>1488</v>
      </c>
      <c r="C4299" s="1568"/>
      <c r="D4299" s="1568"/>
      <c r="E4299" s="1568"/>
      <c r="F4299" s="1568"/>
      <c r="G4299" s="1568"/>
      <c r="H4299" s="1568"/>
    </row>
    <row r="4300" spans="1:8" ht="31.5">
      <c r="A4300" s="1"/>
      <c r="B4300" s="68" t="s">
        <v>3156</v>
      </c>
      <c r="C4300" s="68" t="s">
        <v>3157</v>
      </c>
      <c r="D4300" s="68" t="s">
        <v>3158</v>
      </c>
      <c r="E4300" s="68" t="s">
        <v>3159</v>
      </c>
      <c r="F4300" s="68" t="s">
        <v>3160</v>
      </c>
      <c r="G4300" s="68" t="s">
        <v>3161</v>
      </c>
      <c r="H4300" s="68" t="s">
        <v>1586</v>
      </c>
    </row>
    <row r="4301" spans="1:8" ht="16.5">
      <c r="A4301" s="1"/>
      <c r="B4301" s="1562" t="s">
        <v>1587</v>
      </c>
      <c r="C4301" s="58" t="s">
        <v>736</v>
      </c>
      <c r="D4301" s="46">
        <v>1.0760000000000001</v>
      </c>
      <c r="E4301" s="11" t="s">
        <v>1526</v>
      </c>
      <c r="F4301" s="107">
        <f>'update Rate'!O6</f>
        <v>1330</v>
      </c>
      <c r="G4301" s="107">
        <f>FLOOR(D4301*F4301,0.01)</f>
        <v>1431.08</v>
      </c>
      <c r="H4301" s="108"/>
    </row>
    <row r="4302" spans="1:8" ht="16.5">
      <c r="A4302" s="1"/>
      <c r="B4302" s="1598"/>
      <c r="C4302" s="80" t="s">
        <v>563</v>
      </c>
      <c r="D4302" s="43">
        <v>5.38</v>
      </c>
      <c r="E4302" s="80" t="s">
        <v>1526</v>
      </c>
      <c r="F4302" s="116">
        <f>'update Rate'!O5</f>
        <v>1000</v>
      </c>
      <c r="G4302" s="63">
        <f>FLOOR(D4302*F4302,0.01)</f>
        <v>5380</v>
      </c>
      <c r="H4302" s="123">
        <f>SUM(G4301+G4302)</f>
        <v>6811.08</v>
      </c>
    </row>
    <row r="4303" spans="1:8" ht="17.25">
      <c r="A4303" s="1"/>
      <c r="B4303" s="1562" t="s">
        <v>2185</v>
      </c>
      <c r="C4303" s="58" t="s">
        <v>1678</v>
      </c>
      <c r="D4303" s="41">
        <v>110</v>
      </c>
      <c r="E4303" s="55" t="s">
        <v>3063</v>
      </c>
      <c r="F4303" s="107">
        <f>giwar</f>
        <v>16.428571428571427</v>
      </c>
      <c r="G4303" s="110">
        <f>FLOOR(D4303*F4303,0.01)</f>
        <v>1807.14</v>
      </c>
      <c r="H4303" s="9"/>
    </row>
    <row r="4304" spans="1:8" ht="17.25">
      <c r="A4304" s="1"/>
      <c r="B4304" s="1599"/>
      <c r="C4304" s="81" t="s">
        <v>1679</v>
      </c>
      <c r="D4304" s="50"/>
      <c r="E4304" s="53"/>
      <c r="F4304" s="116"/>
      <c r="G4304" s="116"/>
      <c r="H4304" s="9"/>
    </row>
    <row r="4305" spans="1:8" ht="15.75">
      <c r="A4305" s="1"/>
      <c r="B4305" s="1598"/>
      <c r="C4305" s="78" t="s">
        <v>3062</v>
      </c>
      <c r="D4305" s="63" t="s">
        <v>2993</v>
      </c>
      <c r="E4305" s="56"/>
      <c r="F4305" s="78" t="s">
        <v>2995</v>
      </c>
      <c r="G4305" s="122">
        <v>185</v>
      </c>
      <c r="H4305" s="123">
        <f>SUM(G4303+G4305)</f>
        <v>1992.14</v>
      </c>
    </row>
    <row r="4306" spans="1:8" ht="16.5">
      <c r="A4306" s="1"/>
      <c r="B4306" s="1"/>
      <c r="C4306" s="1"/>
      <c r="D4306" s="1"/>
      <c r="E4306" s="1"/>
      <c r="F4306" s="40" t="s">
        <v>1590</v>
      </c>
      <c r="G4306" s="102"/>
      <c r="H4306" s="63">
        <f>SUM(H4302:H4305)</f>
        <v>8803.2199999999993</v>
      </c>
    </row>
    <row r="4307" spans="1:8" ht="16.5">
      <c r="A4307" s="1"/>
      <c r="B4307" s="1" t="s">
        <v>1426</v>
      </c>
      <c r="C4307" s="1"/>
      <c r="D4307" s="1"/>
      <c r="E4307" s="1"/>
      <c r="F4307" s="40" t="s">
        <v>1570</v>
      </c>
      <c r="G4307" s="102"/>
      <c r="H4307" s="99">
        <f>FLOOR(H4306*0.15,0.01)</f>
        <v>1320.48</v>
      </c>
    </row>
    <row r="4308" spans="1:8" ht="16.5">
      <c r="A4308" s="97"/>
      <c r="B4308" s="140">
        <f>+H4308</f>
        <v>10123.699999999999</v>
      </c>
      <c r="C4308" s="27" t="s">
        <v>4340</v>
      </c>
      <c r="D4308" s="99">
        <f>INT(B4308/B4309*100)/100</f>
        <v>101.23</v>
      </c>
      <c r="E4308" s="1" t="s">
        <v>3198</v>
      </c>
      <c r="F4308" s="40" t="s">
        <v>1593</v>
      </c>
      <c r="G4308" s="102"/>
      <c r="H4308" s="99">
        <f>SUM(H4306:H4307)</f>
        <v>10123.699999999999</v>
      </c>
    </row>
    <row r="4309" spans="1:8" ht="15">
      <c r="A4309" s="1"/>
      <c r="B4309" s="117">
        <v>100</v>
      </c>
      <c r="C4309" s="1"/>
      <c r="D4309" s="1"/>
      <c r="E4309" s="1"/>
      <c r="F4309" s="1"/>
      <c r="G4309" s="1"/>
      <c r="H4309" s="1"/>
    </row>
    <row r="4310" spans="1:8" ht="15">
      <c r="A4310" s="1"/>
      <c r="B4310" s="117"/>
      <c r="C4310" s="1"/>
      <c r="D4310" s="1"/>
      <c r="E4310" s="1"/>
      <c r="F4310" s="1"/>
      <c r="G4310" s="1"/>
      <c r="H4310" s="1"/>
    </row>
    <row r="4311" spans="1:8" ht="15">
      <c r="A4311" s="1"/>
      <c r="B4311" s="1"/>
      <c r="C4311" s="1"/>
      <c r="D4311" s="1"/>
      <c r="E4311" s="1"/>
      <c r="F4311" s="1"/>
      <c r="G4311" s="1"/>
      <c r="H4311" s="1"/>
    </row>
    <row r="4312" spans="1:8" ht="19.5">
      <c r="A4312" s="262">
        <f>+A4298+1</f>
        <v>274</v>
      </c>
      <c r="B4312" s="1588" t="s">
        <v>3064</v>
      </c>
      <c r="C4312" s="1567"/>
      <c r="D4312" s="1567"/>
      <c r="E4312" s="1567"/>
      <c r="F4312" s="1567"/>
      <c r="G4312" s="1567"/>
      <c r="H4312" s="1567"/>
    </row>
    <row r="4313" spans="1:8" ht="19.5">
      <c r="A4313" s="728" t="s">
        <v>4141</v>
      </c>
      <c r="B4313" s="1588" t="s">
        <v>3708</v>
      </c>
      <c r="C4313" s="1567"/>
      <c r="D4313" s="1567"/>
      <c r="E4313" s="1567"/>
      <c r="F4313" s="1567"/>
      <c r="G4313" s="1567"/>
      <c r="H4313" s="1567"/>
    </row>
    <row r="4314" spans="1:8" ht="14.25">
      <c r="A4314" s="1568" t="s">
        <v>2611</v>
      </c>
      <c r="B4314" s="1568"/>
      <c r="C4314" s="1568"/>
      <c r="D4314" s="1568"/>
      <c r="E4314" s="1568"/>
      <c r="F4314" s="1568"/>
      <c r="G4314" s="1568"/>
      <c r="H4314" s="1568"/>
    </row>
    <row r="4315" spans="1:8" ht="31.5">
      <c r="A4315" s="1"/>
      <c r="B4315" s="68" t="s">
        <v>3156</v>
      </c>
      <c r="C4315" s="68" t="s">
        <v>3157</v>
      </c>
      <c r="D4315" s="68" t="s">
        <v>3158</v>
      </c>
      <c r="E4315" s="68" t="s">
        <v>3159</v>
      </c>
      <c r="F4315" s="68" t="s">
        <v>3160</v>
      </c>
      <c r="G4315" s="68" t="s">
        <v>3161</v>
      </c>
      <c r="H4315" s="68" t="s">
        <v>1586</v>
      </c>
    </row>
    <row r="4316" spans="1:8" ht="17.25">
      <c r="A4316" s="1"/>
      <c r="B4316" s="1562" t="s">
        <v>1587</v>
      </c>
      <c r="C4316" s="58" t="s">
        <v>736</v>
      </c>
      <c r="D4316" s="41">
        <v>1</v>
      </c>
      <c r="E4316" s="55" t="s">
        <v>1526</v>
      </c>
      <c r="F4316" s="107">
        <f>'update Rate'!O6</f>
        <v>1330</v>
      </c>
      <c r="G4316" s="107">
        <f>FLOOR(D4316*F4316,0.01)</f>
        <v>1330</v>
      </c>
      <c r="H4316" s="108"/>
    </row>
    <row r="4317" spans="1:8" ht="16.5">
      <c r="A4317" s="1"/>
      <c r="B4317" s="1598"/>
      <c r="C4317" s="80" t="s">
        <v>563</v>
      </c>
      <c r="D4317" s="43">
        <v>2</v>
      </c>
      <c r="E4317" s="80" t="s">
        <v>1526</v>
      </c>
      <c r="F4317" s="122">
        <f>'update Rate'!O5</f>
        <v>1000</v>
      </c>
      <c r="G4317" s="63">
        <f>FLOOR(D4317*F4317,0.01)</f>
        <v>2000</v>
      </c>
      <c r="H4317" s="123">
        <f>SUM(G4316+G4317)</f>
        <v>3330</v>
      </c>
    </row>
    <row r="4318" spans="1:8" ht="17.25">
      <c r="A4318" s="1"/>
      <c r="B4318" s="58" t="s">
        <v>2185</v>
      </c>
      <c r="C4318" s="58" t="s">
        <v>3065</v>
      </c>
      <c r="D4318" s="41">
        <v>0.19</v>
      </c>
      <c r="E4318" s="55" t="s">
        <v>2378</v>
      </c>
      <c r="F4318" s="109">
        <f>'update Rate'!$O$53</f>
        <v>215037.9</v>
      </c>
      <c r="G4318" s="110">
        <f>FLOOR(D4318*F4318,0.01)</f>
        <v>40857.200000000004</v>
      </c>
      <c r="H4318" s="131"/>
    </row>
    <row r="4319" spans="1:8" ht="17.25">
      <c r="A4319" s="1"/>
      <c r="B4319" s="275"/>
      <c r="C4319" s="80" t="s">
        <v>3066</v>
      </c>
      <c r="D4319" s="42">
        <v>250</v>
      </c>
      <c r="E4319" s="53" t="s">
        <v>3068</v>
      </c>
      <c r="F4319" s="116">
        <f>Diagowar</f>
        <v>52</v>
      </c>
      <c r="G4319" s="109">
        <f>FLOOR(D4319*F4319,0.01)</f>
        <v>13000</v>
      </c>
      <c r="H4319" s="9"/>
    </row>
    <row r="4320" spans="1:8" ht="17.25">
      <c r="A4320" s="1"/>
      <c r="B4320" s="658"/>
      <c r="C4320" s="78" t="s">
        <v>3067</v>
      </c>
      <c r="D4320" s="43">
        <v>77</v>
      </c>
      <c r="E4320" s="56" t="s">
        <v>1526</v>
      </c>
      <c r="F4320" s="63" t="s">
        <v>3726</v>
      </c>
      <c r="G4320" s="63">
        <v>77</v>
      </c>
      <c r="H4320" s="123">
        <f>SUM(G4318+G4319+G4320)</f>
        <v>53934.200000000004</v>
      </c>
    </row>
    <row r="4321" spans="1:27" ht="16.5">
      <c r="A4321" s="1"/>
      <c r="B4321" s="1"/>
      <c r="C4321" s="1"/>
      <c r="D4321" s="1"/>
      <c r="E4321" s="1"/>
      <c r="F4321" s="40" t="s">
        <v>1590</v>
      </c>
      <c r="G4321" s="102"/>
      <c r="H4321" s="63">
        <f>SUM(H4317:H4320)</f>
        <v>57264.200000000004</v>
      </c>
    </row>
    <row r="4322" spans="1:27" ht="16.5">
      <c r="A4322" s="1"/>
      <c r="B4322" s="1" t="s">
        <v>1426</v>
      </c>
      <c r="C4322" s="1"/>
      <c r="D4322" s="1"/>
      <c r="E4322" s="1"/>
      <c r="F4322" s="40" t="s">
        <v>1570</v>
      </c>
      <c r="G4322" s="102"/>
      <c r="H4322" s="99">
        <f>FLOOR(H4321*0.15,0.01)</f>
        <v>8589.630000000001</v>
      </c>
    </row>
    <row r="4323" spans="1:27" ht="16.5">
      <c r="A4323" s="97"/>
      <c r="B4323" s="140">
        <f>+H4323</f>
        <v>65853.83</v>
      </c>
      <c r="C4323" s="27" t="s">
        <v>4340</v>
      </c>
      <c r="D4323" s="99">
        <f>INT(B4323/B4324*100)/100</f>
        <v>2195.12</v>
      </c>
      <c r="E4323" s="1" t="s">
        <v>3198</v>
      </c>
      <c r="F4323" s="40" t="s">
        <v>1593</v>
      </c>
      <c r="G4323" s="102"/>
      <c r="H4323" s="99">
        <f>SUM(H4321:H4322)</f>
        <v>65853.83</v>
      </c>
    </row>
    <row r="4324" spans="1:27" ht="15">
      <c r="A4324" s="1"/>
      <c r="B4324" s="117">
        <v>30</v>
      </c>
      <c r="C4324" s="1"/>
      <c r="D4324" s="1"/>
      <c r="E4324" s="1"/>
      <c r="F4324" s="1"/>
      <c r="G4324" s="1"/>
      <c r="H4324" s="1"/>
    </row>
    <row r="4325" spans="1:27" ht="15">
      <c r="A4325" s="1" t="s">
        <v>2612</v>
      </c>
      <c r="B4325" s="1"/>
      <c r="C4325" s="1"/>
      <c r="D4325" s="1"/>
      <c r="E4325" s="1"/>
      <c r="F4325" s="1"/>
      <c r="G4325" s="1"/>
      <c r="H4325" s="1"/>
    </row>
    <row r="4326" spans="1:27" ht="16.5">
      <c r="A4326" s="1"/>
      <c r="B4326" s="88"/>
      <c r="C4326" s="1"/>
      <c r="D4326" s="1"/>
      <c r="E4326" s="1"/>
      <c r="F4326" s="1"/>
      <c r="G4326" s="1"/>
      <c r="H4326" s="1"/>
    </row>
    <row r="4327" spans="1:27" ht="16.5">
      <c r="A4327" s="138">
        <f>A4312+1</f>
        <v>275</v>
      </c>
      <c r="B4327" s="88"/>
      <c r="C4327" s="1"/>
      <c r="D4327" s="1"/>
      <c r="E4327" s="1"/>
      <c r="F4327" s="1"/>
      <c r="G4327" s="1"/>
      <c r="H4327" s="1"/>
      <c r="I4327" s="388"/>
      <c r="J4327" s="282"/>
      <c r="K4327" s="282"/>
      <c r="L4327" s="282"/>
      <c r="M4327" s="282"/>
      <c r="N4327" s="282"/>
      <c r="O4327" s="282"/>
      <c r="Y4327" s="282"/>
      <c r="Z4327" s="282"/>
      <c r="AA4327" s="770"/>
    </row>
    <row r="4328" spans="1:27" ht="19.5">
      <c r="A4328" s="728" t="s">
        <v>4142</v>
      </c>
      <c r="B4328" s="1583" t="s">
        <v>3710</v>
      </c>
      <c r="C4328" s="1567"/>
      <c r="D4328" s="1567"/>
      <c r="E4328" s="1567"/>
      <c r="F4328" s="1567"/>
      <c r="G4328" s="1567"/>
      <c r="H4328" s="1567"/>
      <c r="I4328" s="1551" t="s">
        <v>4376</v>
      </c>
      <c r="J4328" s="1552"/>
      <c r="K4328" s="1552"/>
      <c r="L4328" s="1552"/>
      <c r="M4328" s="1552"/>
      <c r="N4328" s="1552"/>
      <c r="O4328" s="1552"/>
      <c r="Y4328" s="282"/>
      <c r="Z4328" s="282"/>
      <c r="AA4328" s="770"/>
    </row>
    <row r="4329" spans="1:27" ht="15">
      <c r="A4329" s="1"/>
      <c r="B4329" s="1568" t="s">
        <v>2200</v>
      </c>
      <c r="C4329" s="1568"/>
      <c r="D4329" s="1568"/>
      <c r="E4329" s="1568"/>
      <c r="F4329" s="1568"/>
      <c r="G4329" s="1568"/>
      <c r="H4329" s="1568"/>
      <c r="I4329" s="1552" t="s">
        <v>2200</v>
      </c>
      <c r="J4329" s="1552"/>
      <c r="K4329" s="1552"/>
      <c r="L4329" s="1552"/>
      <c r="M4329" s="1552"/>
      <c r="N4329" s="1552"/>
      <c r="O4329" s="1552"/>
      <c r="Y4329" s="282"/>
      <c r="Z4329" s="282"/>
      <c r="AA4329" s="770"/>
    </row>
    <row r="4330" spans="1:27" ht="31.5">
      <c r="A4330" s="1"/>
      <c r="B4330" s="68" t="s">
        <v>3156</v>
      </c>
      <c r="C4330" s="68" t="s">
        <v>3157</v>
      </c>
      <c r="D4330" s="68" t="s">
        <v>3158</v>
      </c>
      <c r="E4330" s="68" t="s">
        <v>3159</v>
      </c>
      <c r="F4330" s="68" t="s">
        <v>3160</v>
      </c>
      <c r="G4330" s="68" t="s">
        <v>3161</v>
      </c>
      <c r="H4330" s="68" t="s">
        <v>1586</v>
      </c>
      <c r="I4330" s="772" t="s">
        <v>3156</v>
      </c>
      <c r="J4330" s="772" t="s">
        <v>3157</v>
      </c>
      <c r="K4330" s="772" t="s">
        <v>3158</v>
      </c>
      <c r="L4330" s="772" t="s">
        <v>3159</v>
      </c>
      <c r="M4330" s="772" t="s">
        <v>3160</v>
      </c>
      <c r="N4330" s="772" t="s">
        <v>3161</v>
      </c>
      <c r="O4330" s="772" t="s">
        <v>1586</v>
      </c>
      <c r="Y4330" s="282"/>
      <c r="Z4330" s="282"/>
      <c r="AA4330" s="770"/>
    </row>
    <row r="4331" spans="1:27" ht="17.25">
      <c r="A4331" s="1"/>
      <c r="B4331" s="1562" t="s">
        <v>1587</v>
      </c>
      <c r="C4331" s="58" t="s">
        <v>736</v>
      </c>
      <c r="D4331" s="46">
        <v>0.68700000000000006</v>
      </c>
      <c r="E4331" s="55" t="s">
        <v>1526</v>
      </c>
      <c r="F4331" s="107">
        <f>'update Rate'!O6</f>
        <v>1330</v>
      </c>
      <c r="G4331" s="107">
        <f>FLOOR(D4331*F4331,0.01)</f>
        <v>913.71</v>
      </c>
      <c r="H4331" s="108"/>
      <c r="I4331" s="1553" t="s">
        <v>1587</v>
      </c>
      <c r="J4331" s="773" t="s">
        <v>736</v>
      </c>
      <c r="K4331" s="774">
        <v>0.68700000000000006</v>
      </c>
      <c r="L4331" s="775" t="s">
        <v>1526</v>
      </c>
      <c r="M4331" s="776">
        <v>650</v>
      </c>
      <c r="N4331" s="776">
        <f>FLOOR(K4331*M4331,0.01)</f>
        <v>446.55</v>
      </c>
      <c r="O4331" s="777"/>
      <c r="Y4331" s="282"/>
      <c r="Z4331" s="282"/>
      <c r="AA4331" s="770"/>
    </row>
    <row r="4332" spans="1:27" ht="16.5">
      <c r="A4332" s="1"/>
      <c r="B4332" s="1598"/>
      <c r="C4332" s="80" t="s">
        <v>563</v>
      </c>
      <c r="D4332" s="49">
        <v>0.78100000000000003</v>
      </c>
      <c r="E4332" s="80" t="s">
        <v>1526</v>
      </c>
      <c r="F4332" s="116">
        <f>'update Rate'!O5</f>
        <v>1000</v>
      </c>
      <c r="G4332" s="109">
        <f>FLOOR(D4332*F4332,0.01)</f>
        <v>781</v>
      </c>
      <c r="H4332" s="123">
        <f>SUM(G4331+G4332)</f>
        <v>1694.71</v>
      </c>
      <c r="I4332" s="1554"/>
      <c r="J4332" s="778" t="s">
        <v>563</v>
      </c>
      <c r="K4332" s="779">
        <v>0.78100000000000003</v>
      </c>
      <c r="L4332" s="778" t="s">
        <v>1526</v>
      </c>
      <c r="M4332" s="780">
        <v>475</v>
      </c>
      <c r="N4332" s="781">
        <f>FLOOR(K4332*M4332,0.01)</f>
        <v>370.97</v>
      </c>
      <c r="O4332" s="782">
        <f>SUM(N4331+N4332)</f>
        <v>817.52</v>
      </c>
      <c r="Y4332" s="282"/>
      <c r="Z4332" s="282"/>
      <c r="AA4332" s="770"/>
    </row>
    <row r="4333" spans="1:27" ht="38.25">
      <c r="A4333" s="1"/>
      <c r="B4333" s="275"/>
      <c r="C4333" s="80"/>
      <c r="D4333" s="52"/>
      <c r="E4333" s="80"/>
      <c r="F4333" s="116"/>
      <c r="G4333" s="109"/>
      <c r="H4333" s="121"/>
      <c r="I4333" s="1554"/>
      <c r="J4333" s="783" t="s">
        <v>4371</v>
      </c>
      <c r="K4333" s="779"/>
      <c r="L4333" s="778"/>
      <c r="M4333" s="780"/>
      <c r="N4333" s="781"/>
      <c r="O4333" s="782"/>
      <c r="Y4333" s="282"/>
      <c r="Z4333" s="282"/>
      <c r="AA4333" s="770"/>
    </row>
    <row r="4334" spans="1:27" ht="16.5">
      <c r="A4334" s="1"/>
      <c r="B4334" s="275"/>
      <c r="C4334" s="80"/>
      <c r="D4334" s="52"/>
      <c r="E4334" s="80"/>
      <c r="F4334" s="116"/>
      <c r="G4334" s="109"/>
      <c r="H4334" s="121"/>
      <c r="I4334" s="1554"/>
      <c r="J4334" s="778" t="s">
        <v>736</v>
      </c>
      <c r="K4334" s="779">
        <f>K4331*2</f>
        <v>1.3740000000000001</v>
      </c>
      <c r="L4334" s="784" t="s">
        <v>1526</v>
      </c>
      <c r="M4334" s="780">
        <f>M4331</f>
        <v>650</v>
      </c>
      <c r="N4334" s="781">
        <f>FLOOR(K4334*M4334,0.01)</f>
        <v>893.1</v>
      </c>
      <c r="O4334" s="782"/>
      <c r="P4334" t="s">
        <v>4407</v>
      </c>
      <c r="Y4334" s="770" t="s">
        <v>4375</v>
      </c>
      <c r="Z4334" s="770"/>
      <c r="AA4334" s="770"/>
    </row>
    <row r="4335" spans="1:27" ht="22.5" customHeight="1">
      <c r="A4335" s="1"/>
      <c r="B4335" s="275"/>
      <c r="C4335" s="80"/>
      <c r="D4335" s="52"/>
      <c r="E4335" s="80"/>
      <c r="F4335" s="116"/>
      <c r="G4335" s="109"/>
      <c r="H4335" s="121"/>
      <c r="I4335" s="1555"/>
      <c r="J4335" s="778" t="s">
        <v>563</v>
      </c>
      <c r="K4335" s="779">
        <f>K4332*4</f>
        <v>3.1240000000000001</v>
      </c>
      <c r="L4335" s="778" t="s">
        <v>1526</v>
      </c>
      <c r="M4335" s="780">
        <f>M4332</f>
        <v>475</v>
      </c>
      <c r="N4335" s="781">
        <f>FLOOR(K4335*M4335,0.01)</f>
        <v>1483.9</v>
      </c>
      <c r="O4335" s="782">
        <f>N4335+N4334</f>
        <v>2377</v>
      </c>
      <c r="P4335" t="s">
        <v>4408</v>
      </c>
      <c r="Y4335" s="770">
        <f>3.5*4+3.05*5</f>
        <v>29.25</v>
      </c>
      <c r="Z4335" s="770"/>
      <c r="AA4335" s="770"/>
    </row>
    <row r="4336" spans="1:27" ht="17.25">
      <c r="A4336" s="1"/>
      <c r="B4336" s="1562" t="s">
        <v>2185</v>
      </c>
      <c r="C4336" s="58" t="s">
        <v>2201</v>
      </c>
      <c r="D4336" s="41"/>
      <c r="E4336" s="55"/>
      <c r="F4336" s="107"/>
      <c r="G4336" s="131"/>
      <c r="H4336" s="131"/>
      <c r="I4336" s="1553" t="s">
        <v>2185</v>
      </c>
      <c r="J4336" s="783" t="s">
        <v>4369</v>
      </c>
      <c r="K4336" s="785">
        <f>18.94*0.5*1/3</f>
        <v>3.1566666666666667</v>
      </c>
      <c r="L4336" s="784" t="s">
        <v>4370</v>
      </c>
      <c r="M4336" s="780">
        <f>'update Rate'!O85</f>
        <v>473.44</v>
      </c>
      <c r="N4336" s="781">
        <f>FLOOR(K4336*M4336,0.01)</f>
        <v>1494.49</v>
      </c>
      <c r="O4336" s="786"/>
      <c r="P4336" s="770" t="s">
        <v>4409</v>
      </c>
      <c r="Y4336" s="771">
        <f>3.5*3.05</f>
        <v>10.674999999999999</v>
      </c>
      <c r="Z4336" s="771">
        <f>29.25*0.73</f>
        <v>21.352499999999999</v>
      </c>
      <c r="AA4336" s="770"/>
    </row>
    <row r="4337" spans="1:27" ht="16.5">
      <c r="A4337" s="1"/>
      <c r="B4337" s="1599"/>
      <c r="C4337" s="80" t="s">
        <v>1086</v>
      </c>
      <c r="D4337" s="1"/>
      <c r="E4337" s="9"/>
      <c r="F4337" s="116"/>
      <c r="G4337" s="9"/>
      <c r="H4337" s="132"/>
      <c r="I4337" s="1556"/>
      <c r="J4337" s="778" t="s">
        <v>4373</v>
      </c>
      <c r="K4337" s="785">
        <v>1</v>
      </c>
      <c r="L4337" s="784" t="s">
        <v>2920</v>
      </c>
      <c r="M4337" s="780">
        <f>giwire</f>
        <v>120</v>
      </c>
      <c r="N4337" s="781">
        <f>FLOOR(K4337*M4337,0.01)</f>
        <v>120</v>
      </c>
      <c r="O4337" s="786"/>
      <c r="Y4337" s="771" t="s">
        <v>3628</v>
      </c>
      <c r="Z4337" s="771" t="s">
        <v>3148</v>
      </c>
      <c r="AA4337" s="770"/>
    </row>
    <row r="4338" spans="1:27" ht="25.5">
      <c r="A4338" s="1"/>
      <c r="B4338" s="1599"/>
      <c r="C4338" s="80" t="s">
        <v>3709</v>
      </c>
      <c r="D4338" s="42">
        <v>18.940000000000001</v>
      </c>
      <c r="E4338" s="53" t="s">
        <v>2920</v>
      </c>
      <c r="F4338" s="109">
        <f>'update Rate'!O335</f>
        <v>93</v>
      </c>
      <c r="G4338" s="109">
        <f>FLOOR(D4338*F4338,0.01)</f>
        <v>1761.42</v>
      </c>
      <c r="H4338" s="9"/>
      <c r="I4338" s="1556"/>
      <c r="J4338" s="778" t="s">
        <v>4372</v>
      </c>
      <c r="K4338" s="785">
        <v>18.940000000000001</v>
      </c>
      <c r="L4338" s="784" t="s">
        <v>2920</v>
      </c>
      <c r="M4338" s="781">
        <f>'update Rate'!O335</f>
        <v>93</v>
      </c>
      <c r="N4338" s="781">
        <f>FLOOR(K4338*M4338,0.01)</f>
        <v>1761.42</v>
      </c>
      <c r="O4338" s="787"/>
      <c r="Y4338" s="770" t="s">
        <v>4374</v>
      </c>
      <c r="Z4338" s="770"/>
      <c r="AA4338" s="770"/>
    </row>
    <row r="4339" spans="1:27" ht="15.75">
      <c r="A4339" s="1"/>
      <c r="B4339" s="1598"/>
      <c r="C4339" s="78" t="s">
        <v>2199</v>
      </c>
      <c r="D4339" s="57" t="s">
        <v>2993</v>
      </c>
      <c r="E4339" s="56" t="s">
        <v>2995</v>
      </c>
      <c r="F4339" s="56" t="s">
        <v>2995</v>
      </c>
      <c r="G4339" s="63">
        <v>110</v>
      </c>
      <c r="H4339" s="123">
        <f>SUM(G4338+G4339)</f>
        <v>1871.42</v>
      </c>
      <c r="I4339" s="1557"/>
      <c r="J4339" s="788" t="s">
        <v>2199</v>
      </c>
      <c r="K4339" s="789" t="s">
        <v>2993</v>
      </c>
      <c r="L4339" s="790" t="s">
        <v>2995</v>
      </c>
      <c r="M4339" s="790" t="s">
        <v>2995</v>
      </c>
      <c r="N4339" s="791">
        <f>'update Rate'!O162/2</f>
        <v>282.5</v>
      </c>
      <c r="O4339" s="792">
        <f>N4339+N4338+N4337+N4336</f>
        <v>3658.41</v>
      </c>
      <c r="Y4339" s="282"/>
      <c r="Z4339" s="282"/>
      <c r="AA4339" s="770"/>
    </row>
    <row r="4340" spans="1:27" ht="16.5">
      <c r="A4340" s="1"/>
      <c r="B4340" s="1"/>
      <c r="C4340" s="1"/>
      <c r="D4340" s="1"/>
      <c r="E4340" s="1"/>
      <c r="F4340" s="40" t="s">
        <v>1590</v>
      </c>
      <c r="G4340" s="102"/>
      <c r="H4340" s="63">
        <f>SUM(H4332:H4339)</f>
        <v>3566.13</v>
      </c>
      <c r="I4340" s="106"/>
      <c r="J4340" s="106"/>
      <c r="K4340" s="106"/>
      <c r="L4340" s="106"/>
      <c r="M4340" s="106" t="s">
        <v>1590</v>
      </c>
      <c r="N4340" s="92"/>
      <c r="O4340" s="63">
        <f>O4339+O4335+O4332</f>
        <v>6852.93</v>
      </c>
      <c r="Y4340" s="282"/>
      <c r="Z4340" s="282"/>
      <c r="AA4340" s="770"/>
    </row>
    <row r="4341" spans="1:27" ht="16.5">
      <c r="A4341" s="1"/>
      <c r="B4341" s="1" t="s">
        <v>113</v>
      </c>
      <c r="C4341" s="1"/>
      <c r="D4341" s="1"/>
      <c r="E4341" s="1"/>
      <c r="F4341" s="40" t="s">
        <v>1570</v>
      </c>
      <c r="G4341" s="102"/>
      <c r="H4341" s="99">
        <f>FLOOR(H4340*0.15,0.01)</f>
        <v>534.91</v>
      </c>
      <c r="I4341" s="106" t="s">
        <v>113</v>
      </c>
      <c r="J4341" s="106"/>
      <c r="K4341" s="106"/>
      <c r="L4341" s="106"/>
      <c r="M4341" s="106" t="s">
        <v>1570</v>
      </c>
      <c r="N4341" s="92"/>
      <c r="O4341" s="99">
        <f>FLOOR(O4340*0.15,0.01)</f>
        <v>1027.93</v>
      </c>
      <c r="Y4341" s="282"/>
      <c r="Z4341" s="282"/>
      <c r="AA4341" s="770"/>
    </row>
    <row r="4342" spans="1:27" ht="16.5">
      <c r="A4342" s="27"/>
      <c r="B4342" s="140">
        <f>+H4342</f>
        <v>4101.04</v>
      </c>
      <c r="C4342" s="27" t="s">
        <v>4340</v>
      </c>
      <c r="D4342" s="99">
        <f>INT(B4342/B4343*100)/100</f>
        <v>216.52</v>
      </c>
      <c r="E4342" s="1" t="s">
        <v>3198</v>
      </c>
      <c r="F4342" s="40" t="s">
        <v>1593</v>
      </c>
      <c r="G4342" s="102"/>
      <c r="H4342" s="99">
        <f>SUM(H4340:H4341)</f>
        <v>4101.04</v>
      </c>
      <c r="I4342" s="140">
        <f>+O4342</f>
        <v>7880.8600000000006</v>
      </c>
      <c r="J4342" s="793" t="s">
        <v>4340</v>
      </c>
      <c r="K4342" s="766">
        <f>INT(I4342/I4343*100)/100</f>
        <v>416.09</v>
      </c>
      <c r="L4342" s="106" t="s">
        <v>3198</v>
      </c>
      <c r="M4342" s="106" t="s">
        <v>1593</v>
      </c>
      <c r="N4342" s="92"/>
      <c r="O4342" s="99">
        <f>SUM(O4340:O4341)</f>
        <v>7880.8600000000006</v>
      </c>
      <c r="Y4342" s="282"/>
      <c r="Z4342" s="282"/>
      <c r="AA4342" s="770"/>
    </row>
    <row r="4343" spans="1:27" ht="16.5">
      <c r="A4343" s="1"/>
      <c r="B4343" s="88">
        <v>18.940000000000001</v>
      </c>
      <c r="C4343" s="1"/>
      <c r="D4343" s="1"/>
      <c r="E4343" s="1"/>
      <c r="F4343" s="1"/>
      <c r="G4343" s="1"/>
      <c r="H4343" s="1"/>
      <c r="I4343" s="282">
        <v>18.940000000000001</v>
      </c>
      <c r="J4343" s="282"/>
      <c r="K4343" s="282"/>
      <c r="L4343" s="282"/>
      <c r="M4343" s="282"/>
      <c r="N4343" s="282"/>
      <c r="O4343" s="282"/>
      <c r="Y4343" s="282"/>
      <c r="Z4343" s="282"/>
      <c r="AA4343" s="770"/>
    </row>
    <row r="4344" spans="1:27" ht="17.25">
      <c r="A4344" s="27"/>
      <c r="B4344" s="88"/>
      <c r="C4344" s="1"/>
      <c r="D4344" s="1"/>
      <c r="E4344" s="1"/>
      <c r="F4344" s="40"/>
      <c r="G4344" s="102"/>
      <c r="H4344" s="141"/>
    </row>
    <row r="4345" spans="1:27" ht="15">
      <c r="A4345" s="138">
        <f>A4327+1</f>
        <v>276</v>
      </c>
      <c r="B4345" s="1600" t="s">
        <v>272</v>
      </c>
      <c r="C4345" s="1596"/>
      <c r="D4345" s="1596"/>
      <c r="E4345" s="1596"/>
      <c r="F4345" s="1596"/>
      <c r="G4345" s="1596"/>
      <c r="H4345" s="1596"/>
    </row>
    <row r="4346" spans="1:27" ht="15">
      <c r="A4346" s="728" t="s">
        <v>4143</v>
      </c>
      <c r="B4346" s="1597" t="s">
        <v>693</v>
      </c>
      <c r="C4346" s="1596"/>
      <c r="D4346" s="1596"/>
      <c r="E4346" s="1596"/>
      <c r="F4346" s="1596"/>
      <c r="G4346" s="1596"/>
      <c r="H4346" s="1596"/>
    </row>
    <row r="4347" spans="1:27" ht="15">
      <c r="A4347" s="90"/>
      <c r="B4347" s="1596" t="s">
        <v>694</v>
      </c>
      <c r="C4347" s="1596"/>
      <c r="D4347" s="1596"/>
      <c r="E4347" s="1596"/>
      <c r="F4347" s="1596"/>
      <c r="G4347" s="1596"/>
      <c r="H4347" s="1596"/>
    </row>
    <row r="4348" spans="1:27" ht="15">
      <c r="A4348" s="205"/>
      <c r="B4348" s="1596" t="s">
        <v>1133</v>
      </c>
      <c r="C4348" s="1596"/>
      <c r="D4348" s="1596"/>
      <c r="E4348" s="1596"/>
      <c r="F4348" s="1596"/>
      <c r="G4348" s="1596"/>
      <c r="H4348" s="1596"/>
    </row>
    <row r="4349" spans="1:27" ht="14.25">
      <c r="A4349" s="205"/>
      <c r="B4349" s="1561" t="s">
        <v>2189</v>
      </c>
      <c r="C4349" s="1561"/>
      <c r="D4349" s="1561"/>
      <c r="E4349" s="1561"/>
      <c r="F4349" s="1561"/>
      <c r="G4349" s="1561"/>
      <c r="H4349" s="1561"/>
    </row>
    <row r="4350" spans="1:27" ht="31.5">
      <c r="A4350" s="1"/>
      <c r="B4350" s="68" t="s">
        <v>3156</v>
      </c>
      <c r="C4350" s="68" t="s">
        <v>3157</v>
      </c>
      <c r="D4350" s="68" t="s">
        <v>3158</v>
      </c>
      <c r="E4350" s="68" t="s">
        <v>3159</v>
      </c>
      <c r="F4350" s="68" t="s">
        <v>3160</v>
      </c>
      <c r="G4350" s="68" t="s">
        <v>3161</v>
      </c>
      <c r="H4350" s="68" t="s">
        <v>1586</v>
      </c>
    </row>
    <row r="4351" spans="1:27" ht="17.25">
      <c r="A4351" s="27"/>
      <c r="B4351" s="1562" t="s">
        <v>562</v>
      </c>
      <c r="C4351" s="80" t="s">
        <v>736</v>
      </c>
      <c r="D4351" s="42">
        <v>7</v>
      </c>
      <c r="E4351" s="53" t="s">
        <v>1589</v>
      </c>
      <c r="F4351" s="107">
        <f>'update Rate'!O6</f>
        <v>1330</v>
      </c>
      <c r="G4351" s="107">
        <f t="shared" ref="G4351:G4357" si="81">FLOOR(D4351*F4351,0.01)</f>
        <v>9310</v>
      </c>
      <c r="H4351" s="108"/>
    </row>
    <row r="4352" spans="1:27" ht="17.25">
      <c r="A4352" s="1"/>
      <c r="B4352" s="1589"/>
      <c r="C4352" s="78" t="s">
        <v>563</v>
      </c>
      <c r="D4352" s="43">
        <v>5</v>
      </c>
      <c r="E4352" s="56" t="s">
        <v>1589</v>
      </c>
      <c r="F4352" s="122">
        <f>'update Rate'!O5</f>
        <v>1000</v>
      </c>
      <c r="G4352" s="116">
        <f t="shared" si="81"/>
        <v>5000</v>
      </c>
      <c r="H4352" s="123">
        <f>SUM(G4351+G4352)</f>
        <v>14310</v>
      </c>
    </row>
    <row r="4353" spans="1:8" ht="17.25">
      <c r="A4353" s="1"/>
      <c r="B4353" s="1562" t="s">
        <v>2185</v>
      </c>
      <c r="C4353" s="80" t="s">
        <v>1134</v>
      </c>
      <c r="D4353" s="42">
        <v>35.51</v>
      </c>
      <c r="E4353" s="53" t="s">
        <v>2920</v>
      </c>
      <c r="F4353" s="116">
        <f>Jwarling</f>
        <v>93</v>
      </c>
      <c r="G4353" s="110">
        <f t="shared" si="81"/>
        <v>3302.4300000000003</v>
      </c>
      <c r="H4353" s="121"/>
    </row>
    <row r="4354" spans="1:8" ht="28.5">
      <c r="A4354" s="1"/>
      <c r="B4354" s="1592"/>
      <c r="C4354" s="208" t="s">
        <v>274</v>
      </c>
      <c r="D4354" s="42">
        <v>32.06</v>
      </c>
      <c r="E4354" s="53" t="s">
        <v>2920</v>
      </c>
      <c r="F4354" s="116">
        <f>$F$4355</f>
        <v>93</v>
      </c>
      <c r="G4354" s="109">
        <f t="shared" si="81"/>
        <v>2981.58</v>
      </c>
      <c r="H4354" s="121"/>
    </row>
    <row r="4355" spans="1:8" ht="17.25">
      <c r="A4355" s="1"/>
      <c r="B4355" s="1592"/>
      <c r="C4355" s="208" t="s">
        <v>273</v>
      </c>
      <c r="D4355" s="42">
        <v>25.19</v>
      </c>
      <c r="E4355" s="53" t="s">
        <v>2920</v>
      </c>
      <c r="F4355" s="116">
        <f>'update Rate'!$O$226</f>
        <v>93</v>
      </c>
      <c r="G4355" s="109">
        <f t="shared" si="81"/>
        <v>2342.67</v>
      </c>
      <c r="H4355" s="121"/>
    </row>
    <row r="4356" spans="1:8" ht="28.5">
      <c r="A4356" s="1"/>
      <c r="B4356" s="1592"/>
      <c r="C4356" s="206" t="s">
        <v>276</v>
      </c>
      <c r="D4356" s="42">
        <v>14.76</v>
      </c>
      <c r="E4356" s="53" t="s">
        <v>2920</v>
      </c>
      <c r="F4356" s="116">
        <f>'update Rate'!O182</f>
        <v>154</v>
      </c>
      <c r="G4356" s="109">
        <f t="shared" si="81"/>
        <v>2273.04</v>
      </c>
      <c r="H4356" s="121"/>
    </row>
    <row r="4357" spans="1:8" ht="42.75">
      <c r="A4357" s="1"/>
      <c r="B4357" s="1589"/>
      <c r="C4357" s="206" t="s">
        <v>275</v>
      </c>
      <c r="D4357" s="43">
        <v>10</v>
      </c>
      <c r="E4357" s="56" t="s">
        <v>2992</v>
      </c>
      <c r="F4357" s="122">
        <f>'update Rate'!$O$236</f>
        <v>613</v>
      </c>
      <c r="G4357" s="63">
        <f t="shared" si="81"/>
        <v>6130</v>
      </c>
      <c r="H4357" s="123">
        <f>SUM(G4353:G4357)</f>
        <v>17029.72</v>
      </c>
    </row>
    <row r="4358" spans="1:8" ht="17.25">
      <c r="A4358" s="1"/>
      <c r="B4358" s="209"/>
      <c r="C4358" s="204"/>
      <c r="D4358" s="210"/>
      <c r="E4358" s="211"/>
      <c r="F4358" s="212" t="s">
        <v>1138</v>
      </c>
      <c r="G4358" s="213"/>
      <c r="H4358" s="123">
        <f>H4357*0.15</f>
        <v>2554.4580000000001</v>
      </c>
    </row>
    <row r="4359" spans="1:8" ht="16.5">
      <c r="A4359" s="1"/>
      <c r="B4359" s="1"/>
      <c r="C4359" s="1"/>
      <c r="D4359" s="1"/>
      <c r="E4359" s="1"/>
      <c r="F4359" s="40" t="s">
        <v>1590</v>
      </c>
      <c r="G4359" s="102"/>
      <c r="H4359" s="63">
        <f>SUM(H4352:H4358)</f>
        <v>33894.178</v>
      </c>
    </row>
    <row r="4360" spans="1:8" ht="16.5">
      <c r="A4360" s="1"/>
      <c r="B4360" s="1" t="s">
        <v>1592</v>
      </c>
      <c r="C4360" s="1"/>
      <c r="D4360" s="1"/>
      <c r="E4360" s="1"/>
      <c r="F4360" s="40" t="s">
        <v>1570</v>
      </c>
      <c r="G4360" s="102"/>
      <c r="H4360" s="63">
        <f>FLOOR(H4359*0.15,0.01)</f>
        <v>5084.12</v>
      </c>
    </row>
    <row r="4361" spans="1:8" ht="16.5">
      <c r="A4361" s="27"/>
      <c r="B4361" s="140">
        <f>+H4361</f>
        <v>38978.298000000003</v>
      </c>
      <c r="C4361" s="27" t="s">
        <v>4340</v>
      </c>
      <c r="D4361" s="99">
        <f>FLOOR(B4361/B4362,0.01)</f>
        <v>3897.82</v>
      </c>
      <c r="E4361" s="1" t="s">
        <v>3198</v>
      </c>
      <c r="F4361" s="40" t="s">
        <v>1593</v>
      </c>
      <c r="G4361" s="102"/>
      <c r="H4361" s="99">
        <f>SUM(H4359:H4360)</f>
        <v>38978.298000000003</v>
      </c>
    </row>
    <row r="4362" spans="1:8" ht="17.25">
      <c r="A4362" s="27"/>
      <c r="B4362" s="88">
        <v>10</v>
      </c>
      <c r="C4362" s="27"/>
      <c r="D4362" s="141"/>
      <c r="E4362" s="1"/>
      <c r="F4362" s="40"/>
      <c r="G4362" s="102"/>
      <c r="H4362" s="141"/>
    </row>
    <row r="4363" spans="1:8" ht="17.25">
      <c r="A4363" s="27"/>
      <c r="B4363" s="88"/>
      <c r="C4363" s="1"/>
      <c r="D4363" s="1"/>
      <c r="E4363" s="1"/>
      <c r="F4363" s="40"/>
      <c r="G4363" s="102"/>
      <c r="H4363" s="141"/>
    </row>
    <row r="4364" spans="1:8" ht="18">
      <c r="A4364" s="138">
        <f>+A4345+1</f>
        <v>277</v>
      </c>
      <c r="B4364" s="1593" t="s">
        <v>1130</v>
      </c>
      <c r="C4364" s="1594"/>
      <c r="D4364" s="1594"/>
      <c r="E4364" s="1594"/>
      <c r="F4364" s="1594"/>
      <c r="G4364" s="1594"/>
      <c r="H4364" s="1594"/>
    </row>
    <row r="4365" spans="1:8" ht="18">
      <c r="A4365" s="728" t="s">
        <v>4144</v>
      </c>
      <c r="B4365" s="1595" t="s">
        <v>1131</v>
      </c>
      <c r="C4365" s="1594"/>
      <c r="D4365" s="1594"/>
      <c r="E4365" s="1594"/>
      <c r="F4365" s="1594"/>
      <c r="G4365" s="1594"/>
      <c r="H4365" s="1594"/>
    </row>
    <row r="4366" spans="1:8" ht="15">
      <c r="A4366" s="90"/>
      <c r="B4366" s="1596" t="s">
        <v>1132</v>
      </c>
      <c r="C4366" s="1596"/>
      <c r="D4366" s="1596"/>
      <c r="E4366" s="1596"/>
      <c r="F4366" s="1596"/>
      <c r="G4366" s="1596"/>
      <c r="H4366" s="1596"/>
    </row>
    <row r="4367" spans="1:8" ht="15">
      <c r="A4367" s="205"/>
      <c r="B4367" s="1596" t="s">
        <v>1133</v>
      </c>
      <c r="C4367" s="1596"/>
      <c r="D4367" s="1596"/>
      <c r="E4367" s="1596"/>
      <c r="F4367" s="1596"/>
      <c r="G4367" s="1596"/>
      <c r="H4367" s="1596"/>
    </row>
    <row r="4368" spans="1:8" ht="14.25">
      <c r="A4368" s="205"/>
      <c r="B4368" s="1561" t="s">
        <v>2189</v>
      </c>
      <c r="C4368" s="1561"/>
      <c r="D4368" s="1561"/>
      <c r="E4368" s="1561"/>
      <c r="F4368" s="1561"/>
      <c r="G4368" s="1561"/>
      <c r="H4368" s="1561"/>
    </row>
    <row r="4369" spans="1:8" ht="31.5">
      <c r="A4369" s="1"/>
      <c r="B4369" s="68" t="s">
        <v>3156</v>
      </c>
      <c r="C4369" s="68" t="s">
        <v>3157</v>
      </c>
      <c r="D4369" s="68" t="s">
        <v>3158</v>
      </c>
      <c r="E4369" s="68" t="s">
        <v>3159</v>
      </c>
      <c r="F4369" s="68" t="s">
        <v>3160</v>
      </c>
      <c r="G4369" s="68" t="s">
        <v>3161</v>
      </c>
      <c r="H4369" s="68" t="s">
        <v>1586</v>
      </c>
    </row>
    <row r="4370" spans="1:8" ht="17.25">
      <c r="A4370" s="27"/>
      <c r="B4370" s="1562" t="s">
        <v>562</v>
      </c>
      <c r="C4370" s="80" t="s">
        <v>736</v>
      </c>
      <c r="D4370" s="42">
        <v>7</v>
      </c>
      <c r="E4370" s="53" t="s">
        <v>1589</v>
      </c>
      <c r="F4370" s="107">
        <f>'update Rate'!O6</f>
        <v>1330</v>
      </c>
      <c r="G4370" s="107">
        <f t="shared" ref="G4370:G4375" si="82">FLOOR(D4370*F4370,0.01)</f>
        <v>9310</v>
      </c>
      <c r="H4370" s="108"/>
    </row>
    <row r="4371" spans="1:8" ht="17.25">
      <c r="A4371" s="1"/>
      <c r="B4371" s="1589"/>
      <c r="C4371" s="78" t="s">
        <v>563</v>
      </c>
      <c r="D4371" s="43">
        <v>5</v>
      </c>
      <c r="E4371" s="56" t="s">
        <v>1589</v>
      </c>
      <c r="F4371" s="122">
        <f>'update Rate'!O5</f>
        <v>1000</v>
      </c>
      <c r="G4371" s="116">
        <f t="shared" si="82"/>
        <v>5000</v>
      </c>
      <c r="H4371" s="123">
        <f>SUM(G4370+G4371)</f>
        <v>14310</v>
      </c>
    </row>
    <row r="4372" spans="1:8" ht="17.25">
      <c r="A4372" s="1"/>
      <c r="B4372" s="1562" t="s">
        <v>2185</v>
      </c>
      <c r="C4372" s="80" t="s">
        <v>1134</v>
      </c>
      <c r="D4372" s="42">
        <v>35.51</v>
      </c>
      <c r="E4372" s="53" t="s">
        <v>2920</v>
      </c>
      <c r="F4372" s="116">
        <f>Jparling</f>
        <v>166</v>
      </c>
      <c r="G4372" s="110">
        <f t="shared" si="82"/>
        <v>5894.66</v>
      </c>
      <c r="H4372" s="121"/>
    </row>
    <row r="4373" spans="1:8" ht="28.5">
      <c r="A4373" s="1"/>
      <c r="B4373" s="1592"/>
      <c r="C4373" s="208" t="s">
        <v>1135</v>
      </c>
      <c r="D4373" s="42">
        <v>32.06</v>
      </c>
      <c r="E4373" s="53" t="s">
        <v>2920</v>
      </c>
      <c r="F4373" s="116">
        <f>'update Rate'!O226</f>
        <v>93</v>
      </c>
      <c r="G4373" s="109">
        <f t="shared" si="82"/>
        <v>2981.58</v>
      </c>
      <c r="H4373" s="121"/>
    </row>
    <row r="4374" spans="1:8" ht="31.5">
      <c r="A4374" s="1"/>
      <c r="B4374" s="1592"/>
      <c r="C4374" s="80" t="s">
        <v>1136</v>
      </c>
      <c r="D4374" s="42">
        <v>14.76</v>
      </c>
      <c r="E4374" s="53" t="s">
        <v>2920</v>
      </c>
      <c r="F4374" s="116">
        <f>$F$4356</f>
        <v>154</v>
      </c>
      <c r="G4374" s="109">
        <f t="shared" si="82"/>
        <v>2273.04</v>
      </c>
      <c r="H4374" s="121"/>
    </row>
    <row r="4375" spans="1:8" ht="31.5">
      <c r="A4375" s="1"/>
      <c r="B4375" s="1589"/>
      <c r="C4375" s="78" t="s">
        <v>1137</v>
      </c>
      <c r="D4375" s="43">
        <v>66.489999999999995</v>
      </c>
      <c r="E4375" s="56" t="s">
        <v>2920</v>
      </c>
      <c r="F4375" s="155">
        <f>'update Rate'!O48</f>
        <v>96</v>
      </c>
      <c r="G4375" s="63">
        <f t="shared" si="82"/>
        <v>6383.04</v>
      </c>
      <c r="H4375" s="123">
        <f>SUM(G4372:G4375)</f>
        <v>17532.32</v>
      </c>
    </row>
    <row r="4376" spans="1:8" ht="17.25">
      <c r="A4376" s="1"/>
      <c r="B4376" s="209"/>
      <c r="C4376" s="204"/>
      <c r="D4376" s="210"/>
      <c r="E4376" s="211"/>
      <c r="F4376" s="212" t="s">
        <v>1138</v>
      </c>
      <c r="G4376" s="213"/>
      <c r="H4376" s="123">
        <f>H4375*0.15</f>
        <v>2629.848</v>
      </c>
    </row>
    <row r="4377" spans="1:8" ht="16.5">
      <c r="A4377" s="1"/>
      <c r="B4377" s="1"/>
      <c r="C4377" s="1"/>
      <c r="D4377" s="1"/>
      <c r="E4377" s="1"/>
      <c r="F4377" s="40" t="s">
        <v>1590</v>
      </c>
      <c r="G4377" s="102"/>
      <c r="H4377" s="63">
        <f>SUM(H4371:H4376)</f>
        <v>34472.167999999998</v>
      </c>
    </row>
    <row r="4378" spans="1:8" ht="16.5">
      <c r="A4378" s="1"/>
      <c r="B4378" s="1" t="s">
        <v>1592</v>
      </c>
      <c r="C4378" s="1"/>
      <c r="D4378" s="1"/>
      <c r="E4378" s="1"/>
      <c r="F4378" s="40" t="s">
        <v>1570</v>
      </c>
      <c r="G4378" s="102"/>
      <c r="H4378" s="63">
        <f>FLOOR(H4377*0.15,0.01)</f>
        <v>5170.82</v>
      </c>
    </row>
    <row r="4379" spans="1:8" ht="16.5">
      <c r="A4379" s="27"/>
      <c r="B4379" s="140">
        <f>+H4379</f>
        <v>39642.987999999998</v>
      </c>
      <c r="C4379" s="27" t="s">
        <v>4340</v>
      </c>
      <c r="D4379" s="99">
        <f>B4379/B4380</f>
        <v>3964.2987999999996</v>
      </c>
      <c r="E4379" s="1" t="s">
        <v>3198</v>
      </c>
      <c r="F4379" s="40" t="s">
        <v>1593</v>
      </c>
      <c r="G4379" s="102"/>
      <c r="H4379" s="99">
        <f>SUM(H4377:H4378)</f>
        <v>39642.987999999998</v>
      </c>
    </row>
    <row r="4380" spans="1:8" ht="17.25">
      <c r="A4380" s="27"/>
      <c r="B4380" s="88">
        <v>10</v>
      </c>
      <c r="C4380" s="27"/>
      <c r="D4380" s="141"/>
      <c r="E4380" s="1"/>
      <c r="F4380" s="40"/>
      <c r="G4380" s="102"/>
      <c r="H4380" s="141"/>
    </row>
    <row r="4381" spans="1:8" ht="17.25">
      <c r="A4381" s="27"/>
      <c r="B4381" s="88"/>
      <c r="C4381" s="27"/>
      <c r="D4381" s="141"/>
      <c r="E4381" s="1"/>
      <c r="F4381" s="40"/>
      <c r="G4381" s="102"/>
      <c r="H4381" s="141"/>
    </row>
    <row r="4382" spans="1:8" ht="15.75">
      <c r="B4382" s="141"/>
      <c r="C4382" s="27"/>
      <c r="D4382" s="141"/>
      <c r="E4382" s="1"/>
      <c r="F4382" s="40"/>
      <c r="G4382" s="40"/>
      <c r="H4382" s="141"/>
    </row>
    <row r="4383" spans="1:8">
      <c r="A4383" s="262">
        <f>A4364+1</f>
        <v>278</v>
      </c>
      <c r="B4383" s="1590" t="s">
        <v>3729</v>
      </c>
      <c r="C4383" s="1591"/>
      <c r="D4383" s="1591"/>
      <c r="E4383" s="1591"/>
      <c r="F4383" s="1591"/>
      <c r="G4383" s="1591"/>
      <c r="H4383" s="1591"/>
    </row>
    <row r="4384" spans="1:8" ht="27.75" customHeight="1">
      <c r="A4384" s="728"/>
      <c r="B4384" s="1590"/>
      <c r="C4384" s="1591"/>
      <c r="D4384" s="1591"/>
      <c r="E4384" s="1591"/>
      <c r="F4384" s="1591"/>
      <c r="G4384" s="1591"/>
      <c r="H4384" s="1591"/>
    </row>
    <row r="4385" spans="1:8" ht="15">
      <c r="A4385" s="3"/>
      <c r="B4385" s="1561" t="s">
        <v>163</v>
      </c>
      <c r="C4385" s="1561"/>
      <c r="D4385" s="1561"/>
      <c r="E4385" s="1561"/>
      <c r="F4385" s="1561"/>
      <c r="G4385" s="1561"/>
      <c r="H4385" s="1561"/>
    </row>
    <row r="4386" spans="1:8" ht="31.5">
      <c r="A4386" s="1"/>
      <c r="B4386" s="68" t="s">
        <v>3156</v>
      </c>
      <c r="C4386" s="68" t="s">
        <v>3157</v>
      </c>
      <c r="D4386" s="68" t="s">
        <v>3158</v>
      </c>
      <c r="E4386" s="68" t="s">
        <v>3159</v>
      </c>
      <c r="F4386" s="68" t="s">
        <v>3160</v>
      </c>
      <c r="G4386" s="68" t="s">
        <v>3161</v>
      </c>
      <c r="H4386" s="68" t="s">
        <v>1586</v>
      </c>
    </row>
    <row r="4387" spans="1:8" ht="94.5">
      <c r="A4387" s="1"/>
      <c r="B4387" s="599" t="s">
        <v>2185</v>
      </c>
      <c r="C4387" s="68" t="s">
        <v>3730</v>
      </c>
      <c r="D4387" s="44">
        <v>1</v>
      </c>
      <c r="E4387" s="64" t="s">
        <v>2773</v>
      </c>
      <c r="F4387" s="99">
        <f>'update Rate'!O504</f>
        <v>4132.8</v>
      </c>
      <c r="G4387" s="99">
        <f>FLOOR(D4387*F4387,0.01)</f>
        <v>4132.8</v>
      </c>
      <c r="H4387" s="155">
        <f>SUM(G4387:G4387)</f>
        <v>4132.8</v>
      </c>
    </row>
    <row r="4388" spans="1:8" ht="16.5">
      <c r="A4388" s="1"/>
      <c r="B4388" s="1"/>
      <c r="C4388" s="1"/>
      <c r="D4388" s="1"/>
      <c r="E4388" s="1"/>
      <c r="F4388" s="40" t="s">
        <v>1590</v>
      </c>
      <c r="G4388" s="102"/>
      <c r="H4388" s="63">
        <f>SUM(H4386:H4387)</f>
        <v>4132.8</v>
      </c>
    </row>
    <row r="4389" spans="1:8" ht="16.5">
      <c r="A4389" s="1"/>
      <c r="B4389" s="1" t="s">
        <v>4175</v>
      </c>
      <c r="C4389" s="1"/>
      <c r="D4389" s="1"/>
      <c r="E4389" s="1"/>
      <c r="F4389" s="40" t="s">
        <v>1570</v>
      </c>
      <c r="G4389" s="102"/>
      <c r="H4389" s="99">
        <f>FLOOR(H4388*0.15,0.01)</f>
        <v>619.91999999999996</v>
      </c>
    </row>
    <row r="4390" spans="1:8" ht="16.5">
      <c r="A4390" s="27" t="s">
        <v>3197</v>
      </c>
      <c r="B4390" s="99">
        <f>+H4390</f>
        <v>4752.72</v>
      </c>
      <c r="C4390" s="1" t="s">
        <v>3198</v>
      </c>
      <c r="D4390" s="141"/>
      <c r="E4390" s="1"/>
      <c r="F4390" s="40" t="s">
        <v>1593</v>
      </c>
      <c r="G4390" s="102"/>
      <c r="H4390" s="99">
        <f>SUM(H4388:H4389)</f>
        <v>4752.72</v>
      </c>
    </row>
    <row r="4391" spans="1:8" ht="15">
      <c r="A4391" s="1"/>
      <c r="B4391" s="117"/>
      <c r="C4391" s="1"/>
      <c r="D4391" s="1"/>
      <c r="E4391" s="1"/>
      <c r="F4391" s="1"/>
      <c r="G4391" s="2"/>
      <c r="H4391" s="2"/>
    </row>
    <row r="4392" spans="1:8">
      <c r="A4392" s="262">
        <f>A4383+1</f>
        <v>279</v>
      </c>
      <c r="B4392" s="1590" t="s">
        <v>3732</v>
      </c>
      <c r="C4392" s="1591"/>
      <c r="D4392" s="1591"/>
      <c r="E4392" s="1591"/>
      <c r="F4392" s="1591"/>
      <c r="G4392" s="1591"/>
      <c r="H4392" s="1591"/>
    </row>
    <row r="4393" spans="1:8" ht="42.75" customHeight="1">
      <c r="A4393" s="728" t="s">
        <v>88</v>
      </c>
      <c r="B4393" s="1590"/>
      <c r="C4393" s="1591"/>
      <c r="D4393" s="1591"/>
      <c r="E4393" s="1591"/>
      <c r="F4393" s="1591"/>
      <c r="G4393" s="1591"/>
      <c r="H4393" s="1591"/>
    </row>
    <row r="4394" spans="1:8" ht="15">
      <c r="A4394" s="3"/>
      <c r="B4394" s="1568" t="s">
        <v>2821</v>
      </c>
      <c r="C4394" s="1568"/>
      <c r="D4394" s="1568"/>
      <c r="E4394" s="1568"/>
      <c r="F4394" s="1568"/>
      <c r="G4394" s="1568"/>
      <c r="H4394" s="1568"/>
    </row>
    <row r="4395" spans="1:8" ht="31.5">
      <c r="A4395" s="1"/>
      <c r="B4395" s="68" t="s">
        <v>3156</v>
      </c>
      <c r="C4395" s="68" t="s">
        <v>3157</v>
      </c>
      <c r="D4395" s="68" t="s">
        <v>3158</v>
      </c>
      <c r="E4395" s="68" t="s">
        <v>3159</v>
      </c>
      <c r="F4395" s="68" t="s">
        <v>3160</v>
      </c>
      <c r="G4395" s="68" t="s">
        <v>3161</v>
      </c>
      <c r="H4395" s="68" t="s">
        <v>1586</v>
      </c>
    </row>
    <row r="4396" spans="1:8" ht="17.25">
      <c r="A4396" s="27"/>
      <c r="B4396" s="1562" t="s">
        <v>562</v>
      </c>
      <c r="C4396" s="80" t="s">
        <v>736</v>
      </c>
      <c r="D4396" s="42">
        <v>7.78</v>
      </c>
      <c r="E4396" s="53" t="s">
        <v>1589</v>
      </c>
      <c r="F4396" s="107">
        <f>'update Rate'!O6</f>
        <v>1330</v>
      </c>
      <c r="G4396" s="107">
        <f>FLOOR(D4396*F4396,0.01)</f>
        <v>10347.4</v>
      </c>
      <c r="H4396" s="108"/>
    </row>
    <row r="4397" spans="1:8" ht="17.25">
      <c r="A4397" s="1"/>
      <c r="B4397" s="1589"/>
      <c r="C4397" s="78" t="s">
        <v>563</v>
      </c>
      <c r="D4397" s="43">
        <v>11.35</v>
      </c>
      <c r="E4397" s="56" t="s">
        <v>1589</v>
      </c>
      <c r="F4397" s="122">
        <f>'update Rate'!O5</f>
        <v>1000</v>
      </c>
      <c r="G4397" s="116">
        <f>FLOOR(D4397*F4397,0.01)</f>
        <v>11350</v>
      </c>
      <c r="H4397" s="123">
        <f>SUM(G4396+G4397)</f>
        <v>21697.4</v>
      </c>
    </row>
    <row r="4398" spans="1:8" ht="31.5">
      <c r="A4398" s="1"/>
      <c r="B4398" s="1562" t="s">
        <v>2185</v>
      </c>
      <c r="C4398" s="58" t="s">
        <v>3822</v>
      </c>
      <c r="D4398" s="41">
        <v>15.49</v>
      </c>
      <c r="E4398" s="55" t="s">
        <v>3068</v>
      </c>
      <c r="F4398" s="107">
        <f>'update Rate'!O245</f>
        <v>446</v>
      </c>
      <c r="G4398" s="110">
        <f>FLOOR(D4398*F4398,0.01)</f>
        <v>6908.54</v>
      </c>
      <c r="H4398" s="121"/>
    </row>
    <row r="4399" spans="1:8" ht="28.5">
      <c r="A4399" s="1"/>
      <c r="B4399" s="1592"/>
      <c r="C4399" s="208" t="s">
        <v>3733</v>
      </c>
      <c r="D4399" s="42">
        <v>20</v>
      </c>
      <c r="E4399" s="53" t="s">
        <v>3068</v>
      </c>
      <c r="F4399" s="116">
        <f>'update Rate'!O243</f>
        <v>288</v>
      </c>
      <c r="G4399" s="109">
        <f>FLOOR(D4399*F4399,0.01)</f>
        <v>5760</v>
      </c>
      <c r="H4399" s="121"/>
    </row>
    <row r="4400" spans="1:8" ht="63">
      <c r="A4400" s="1"/>
      <c r="B4400" s="1589"/>
      <c r="C4400" s="198" t="s">
        <v>3821</v>
      </c>
      <c r="D4400" s="674" t="s">
        <v>2995</v>
      </c>
      <c r="E4400" s="56" t="s">
        <v>2993</v>
      </c>
      <c r="F4400" s="122">
        <v>0</v>
      </c>
      <c r="G4400" s="63">
        <v>500</v>
      </c>
      <c r="H4400" s="123">
        <f>SUM(G4398:G4400)</f>
        <v>13168.54</v>
      </c>
    </row>
    <row r="4401" spans="1:8" ht="16.5">
      <c r="A4401" s="1"/>
      <c r="B4401" s="1"/>
      <c r="C4401" s="1"/>
      <c r="D4401" s="1"/>
      <c r="E4401" s="1"/>
      <c r="F4401" s="40" t="s">
        <v>1590</v>
      </c>
      <c r="G4401" s="102"/>
      <c r="H4401" s="63">
        <f>SUM(H4397:H4400)</f>
        <v>34865.94</v>
      </c>
    </row>
    <row r="4402" spans="1:8" ht="16.5">
      <c r="A4402" s="1"/>
      <c r="B4402" s="1" t="s">
        <v>1592</v>
      </c>
      <c r="C4402" s="1"/>
      <c r="D4402" s="1"/>
      <c r="E4402" s="1"/>
      <c r="F4402" s="40" t="s">
        <v>1570</v>
      </c>
      <c r="G4402" s="102"/>
      <c r="H4402" s="63">
        <f>FLOOR(H4401*0.15,0.01)</f>
        <v>5229.8900000000003</v>
      </c>
    </row>
    <row r="4403" spans="1:8" ht="16.5">
      <c r="A4403" s="27"/>
      <c r="B4403" s="140">
        <f>+H4403</f>
        <v>40095.83</v>
      </c>
      <c r="C4403" s="27" t="s">
        <v>4340</v>
      </c>
      <c r="D4403" s="99">
        <f>FLOOR(B4403/B4404,0.01)</f>
        <v>4382.05</v>
      </c>
      <c r="E4403" s="1" t="s">
        <v>3198</v>
      </c>
      <c r="F4403" s="40" t="s">
        <v>1593</v>
      </c>
      <c r="G4403" s="102"/>
      <c r="H4403" s="99">
        <f>SUM(H4401:H4402)</f>
        <v>40095.83</v>
      </c>
    </row>
    <row r="4404" spans="1:8" ht="17.25">
      <c r="A4404" s="27"/>
      <c r="B4404" s="88">
        <v>9.15</v>
      </c>
      <c r="C4404" s="27"/>
      <c r="D4404" s="141"/>
      <c r="E4404" s="1"/>
      <c r="F4404" s="40"/>
      <c r="G4404" s="102"/>
      <c r="H4404" s="141"/>
    </row>
    <row r="4405" spans="1:8" ht="17.25">
      <c r="A4405" s="27"/>
      <c r="B4405" s="88"/>
      <c r="C4405" s="27"/>
      <c r="D4405" s="141"/>
      <c r="E4405" s="1"/>
      <c r="F4405" s="40"/>
      <c r="G4405" s="102"/>
      <c r="H4405" s="141"/>
    </row>
    <row r="4406" spans="1:8" ht="17.25">
      <c r="A4406" s="27"/>
      <c r="B4406" s="88"/>
      <c r="C4406" s="27"/>
      <c r="D4406" s="141"/>
      <c r="E4406" s="1"/>
      <c r="F4406" s="40"/>
      <c r="G4406" s="102"/>
      <c r="H4406" s="141"/>
    </row>
    <row r="4407" spans="1:8" ht="17.25">
      <c r="A4407" s="27"/>
      <c r="B4407" s="88"/>
      <c r="C4407" s="27"/>
      <c r="D4407" s="141"/>
      <c r="E4407" s="1"/>
      <c r="F4407" s="40"/>
      <c r="G4407" s="102"/>
      <c r="H4407" s="141"/>
    </row>
    <row r="4408" spans="1:8">
      <c r="A4408" s="262">
        <f>A4392+1</f>
        <v>280</v>
      </c>
      <c r="B4408" s="1590" t="s">
        <v>4146</v>
      </c>
      <c r="C4408" s="1591"/>
      <c r="D4408" s="1591"/>
      <c r="E4408" s="1591"/>
      <c r="F4408" s="1591"/>
      <c r="G4408" s="1591"/>
      <c r="H4408" s="1591"/>
    </row>
    <row r="4409" spans="1:8" ht="41.25" customHeight="1">
      <c r="A4409" s="728" t="s">
        <v>4145</v>
      </c>
      <c r="B4409" s="1590"/>
      <c r="C4409" s="1591"/>
      <c r="D4409" s="1591"/>
      <c r="E4409" s="1591"/>
      <c r="F4409" s="1591"/>
      <c r="G4409" s="1591"/>
      <c r="H4409" s="1591"/>
    </row>
    <row r="4410" spans="1:8" ht="15">
      <c r="A4410" s="3"/>
      <c r="B4410" s="1568" t="s">
        <v>3734</v>
      </c>
      <c r="C4410" s="1568"/>
      <c r="D4410" s="1568"/>
      <c r="E4410" s="1568"/>
      <c r="F4410" s="1568"/>
      <c r="G4410" s="1568"/>
      <c r="H4410" s="1568"/>
    </row>
    <row r="4411" spans="1:8" ht="31.5">
      <c r="A4411" s="1"/>
      <c r="B4411" s="68" t="s">
        <v>3156</v>
      </c>
      <c r="C4411" s="68" t="s">
        <v>3157</v>
      </c>
      <c r="D4411" s="68" t="s">
        <v>3158</v>
      </c>
      <c r="E4411" s="68" t="s">
        <v>3159</v>
      </c>
      <c r="F4411" s="68" t="s">
        <v>3160</v>
      </c>
      <c r="G4411" s="68" t="s">
        <v>3161</v>
      </c>
      <c r="H4411" s="68" t="s">
        <v>1586</v>
      </c>
    </row>
    <row r="4412" spans="1:8" ht="17.25">
      <c r="A4412" s="27"/>
      <c r="B4412" s="1562" t="s">
        <v>562</v>
      </c>
      <c r="C4412" s="80" t="s">
        <v>736</v>
      </c>
      <c r="D4412" s="42">
        <v>5.27</v>
      </c>
      <c r="E4412" s="53" t="s">
        <v>1589</v>
      </c>
      <c r="F4412" s="107">
        <f>'update Rate'!O6</f>
        <v>1330</v>
      </c>
      <c r="G4412" s="107">
        <f>FLOOR(D4412*F4412,0.01)</f>
        <v>7009.1</v>
      </c>
      <c r="H4412" s="108"/>
    </row>
    <row r="4413" spans="1:8" ht="17.25">
      <c r="A4413" s="1"/>
      <c r="B4413" s="1589"/>
      <c r="C4413" s="78" t="s">
        <v>563</v>
      </c>
      <c r="D4413" s="43">
        <v>0.52</v>
      </c>
      <c r="E4413" s="56" t="s">
        <v>1589</v>
      </c>
      <c r="F4413" s="122">
        <f>'update Rate'!O5</f>
        <v>1000</v>
      </c>
      <c r="G4413" s="116">
        <f>FLOOR(D4413*F4413,0.01)</f>
        <v>520</v>
      </c>
      <c r="H4413" s="123">
        <f>SUM(G4412+G4413)</f>
        <v>7529.1</v>
      </c>
    </row>
    <row r="4414" spans="1:8" ht="15.75">
      <c r="A4414" s="1"/>
      <c r="B4414" s="68" t="s">
        <v>2185</v>
      </c>
      <c r="C4414" s="68" t="s">
        <v>3739</v>
      </c>
      <c r="D4414" s="666">
        <v>0.32900000000000001</v>
      </c>
      <c r="E4414" s="66" t="s">
        <v>2378</v>
      </c>
      <c r="F4414" s="101">
        <f>'update Rate'!O505</f>
        <v>129764.25</v>
      </c>
      <c r="G4414" s="126">
        <f>FLOOR(D4414*F4414,0.01)</f>
        <v>42692.43</v>
      </c>
      <c r="H4414" s="123">
        <f>SUM(G4414:G4414)</f>
        <v>42692.43</v>
      </c>
    </row>
    <row r="4415" spans="1:8" ht="16.5">
      <c r="A4415" s="1"/>
      <c r="B4415" s="1"/>
      <c r="C4415" s="1"/>
      <c r="D4415" s="1"/>
      <c r="E4415" s="1"/>
      <c r="F4415" s="40" t="s">
        <v>1590</v>
      </c>
      <c r="G4415" s="102"/>
      <c r="H4415" s="63">
        <f>SUM(H4413:H4414)</f>
        <v>50221.53</v>
      </c>
    </row>
    <row r="4416" spans="1:8" ht="16.5">
      <c r="A4416" s="1"/>
      <c r="B4416" s="1" t="s">
        <v>1592</v>
      </c>
      <c r="C4416" s="1"/>
      <c r="D4416" s="1"/>
      <c r="E4416" s="1"/>
      <c r="F4416" s="40" t="s">
        <v>1570</v>
      </c>
      <c r="G4416" s="102"/>
      <c r="H4416" s="63">
        <f>FLOOR(H4415*0.15,0.01)</f>
        <v>7533.22</v>
      </c>
    </row>
    <row r="4417" spans="1:8" ht="16.5">
      <c r="A4417" s="27"/>
      <c r="B4417" s="140">
        <f>+H4417</f>
        <v>57754.75</v>
      </c>
      <c r="C4417" s="27" t="s">
        <v>4340</v>
      </c>
      <c r="D4417" s="99">
        <f>FLOOR(B4417/B4418,0.01)</f>
        <v>6417.1900000000005</v>
      </c>
      <c r="E4417" s="1" t="s">
        <v>3198</v>
      </c>
      <c r="F4417" s="40" t="s">
        <v>1593</v>
      </c>
      <c r="G4417" s="102"/>
      <c r="H4417" s="99">
        <f>SUM(H4415:H4416)</f>
        <v>57754.75</v>
      </c>
    </row>
    <row r="4418" spans="1:8" ht="17.25">
      <c r="A4418" s="27"/>
      <c r="B4418" s="88">
        <v>9</v>
      </c>
      <c r="C4418" s="27"/>
      <c r="D4418" s="141"/>
      <c r="E4418" s="1"/>
      <c r="F4418" s="40"/>
      <c r="G4418" s="102"/>
      <c r="H4418" s="141"/>
    </row>
    <row r="4419" spans="1:8" ht="17.25">
      <c r="A4419" s="27"/>
      <c r="B4419" s="88"/>
      <c r="C4419" s="27"/>
      <c r="D4419" s="141"/>
      <c r="E4419" s="1"/>
      <c r="F4419" s="40"/>
      <c r="G4419" s="102"/>
      <c r="H4419" s="141"/>
    </row>
    <row r="4420" spans="1:8" ht="17.25">
      <c r="A4420" s="27"/>
      <c r="B4420" s="88"/>
      <c r="C4420" s="27"/>
      <c r="D4420" s="141"/>
      <c r="E4420" s="1"/>
      <c r="F4420" s="40"/>
      <c r="G4420" s="102"/>
      <c r="H4420" s="141"/>
    </row>
    <row r="4421" spans="1:8" ht="17.25">
      <c r="A4421" s="27"/>
      <c r="B4421" s="88"/>
      <c r="C4421" s="27"/>
      <c r="D4421" s="141"/>
      <c r="E4421" s="1"/>
      <c r="F4421" s="40"/>
      <c r="G4421" s="102"/>
      <c r="H4421" s="141"/>
    </row>
    <row r="4422" spans="1:8" ht="17.25">
      <c r="A4422" s="27"/>
      <c r="B4422" s="88"/>
      <c r="C4422" s="27"/>
      <c r="D4422" s="141"/>
      <c r="E4422" s="1"/>
      <c r="F4422" s="40"/>
      <c r="G4422" s="102"/>
      <c r="H4422" s="141"/>
    </row>
    <row r="4423" spans="1:8">
      <c r="A4423" s="262">
        <f>A4408+1</f>
        <v>281</v>
      </c>
      <c r="B4423" s="1590" t="s">
        <v>3742</v>
      </c>
      <c r="C4423" s="1591"/>
      <c r="D4423" s="1591"/>
      <c r="E4423" s="1591"/>
      <c r="F4423" s="1591"/>
      <c r="G4423" s="1591"/>
      <c r="H4423" s="1591"/>
    </row>
    <row r="4424" spans="1:8" ht="39" customHeight="1">
      <c r="A4424" s="728" t="s">
        <v>4145</v>
      </c>
      <c r="B4424" s="1590"/>
      <c r="C4424" s="1591"/>
      <c r="D4424" s="1591"/>
      <c r="E4424" s="1591"/>
      <c r="F4424" s="1591"/>
      <c r="G4424" s="1591"/>
      <c r="H4424" s="1591"/>
    </row>
    <row r="4425" spans="1:8" ht="15">
      <c r="A4425" s="3"/>
      <c r="B4425" s="1568" t="s">
        <v>3734</v>
      </c>
      <c r="C4425" s="1568"/>
      <c r="D4425" s="1568"/>
      <c r="E4425" s="1568"/>
      <c r="F4425" s="1568"/>
      <c r="G4425" s="1568"/>
      <c r="H4425" s="1568"/>
    </row>
    <row r="4426" spans="1:8" ht="31.5">
      <c r="A4426" s="1"/>
      <c r="B4426" s="68" t="s">
        <v>3156</v>
      </c>
      <c r="C4426" s="68" t="s">
        <v>3157</v>
      </c>
      <c r="D4426" s="68" t="s">
        <v>3158</v>
      </c>
      <c r="E4426" s="68" t="s">
        <v>3159</v>
      </c>
      <c r="F4426" s="68" t="s">
        <v>3160</v>
      </c>
      <c r="G4426" s="68" t="s">
        <v>3161</v>
      </c>
      <c r="H4426" s="68" t="s">
        <v>1586</v>
      </c>
    </row>
    <row r="4427" spans="1:8" ht="17.25">
      <c r="A4427" s="27"/>
      <c r="B4427" s="1562" t="s">
        <v>562</v>
      </c>
      <c r="C4427" s="80" t="s">
        <v>736</v>
      </c>
      <c r="D4427" s="42">
        <v>5.27</v>
      </c>
      <c r="E4427" s="53" t="s">
        <v>1589</v>
      </c>
      <c r="F4427" s="107">
        <f>'update Rate'!O6</f>
        <v>1330</v>
      </c>
      <c r="G4427" s="107">
        <f>FLOOR(D4427*F4427,0.01)</f>
        <v>7009.1</v>
      </c>
      <c r="H4427" s="108"/>
    </row>
    <row r="4428" spans="1:8" ht="17.25">
      <c r="A4428" s="1"/>
      <c r="B4428" s="1589"/>
      <c r="C4428" s="78" t="s">
        <v>563</v>
      </c>
      <c r="D4428" s="43">
        <v>0.52</v>
      </c>
      <c r="E4428" s="56" t="s">
        <v>1589</v>
      </c>
      <c r="F4428" s="122">
        <f>'update Rate'!O5</f>
        <v>1000</v>
      </c>
      <c r="G4428" s="116">
        <f>FLOOR(D4428*F4428,0.01)</f>
        <v>520</v>
      </c>
      <c r="H4428" s="123">
        <f>SUM(G4427+G4428)</f>
        <v>7529.1</v>
      </c>
    </row>
    <row r="4429" spans="1:8" ht="15.75">
      <c r="A4429" s="1"/>
      <c r="B4429" s="68" t="s">
        <v>2185</v>
      </c>
      <c r="C4429" s="68" t="s">
        <v>3065</v>
      </c>
      <c r="D4429" s="666">
        <v>0.32900000000000001</v>
      </c>
      <c r="E4429" s="66" t="s">
        <v>2378</v>
      </c>
      <c r="F4429" s="101">
        <f>Swood</f>
        <v>231704.22</v>
      </c>
      <c r="G4429" s="126">
        <f>FLOOR(D4429*F4429,0.01)</f>
        <v>76230.680000000008</v>
      </c>
      <c r="H4429" s="123">
        <f>SUM(G4429:G4429)</f>
        <v>76230.680000000008</v>
      </c>
    </row>
    <row r="4430" spans="1:8" ht="16.5">
      <c r="A4430" s="1"/>
      <c r="B4430" s="1"/>
      <c r="C4430" s="1"/>
      <c r="D4430" s="1"/>
      <c r="E4430" s="1"/>
      <c r="F4430" s="40" t="s">
        <v>1590</v>
      </c>
      <c r="G4430" s="102"/>
      <c r="H4430" s="63">
        <f>SUM(H4428:H4429)</f>
        <v>83759.780000000013</v>
      </c>
    </row>
    <row r="4431" spans="1:8" ht="16.5">
      <c r="A4431" s="1"/>
      <c r="B4431" s="1" t="s">
        <v>1592</v>
      </c>
      <c r="C4431" s="1"/>
      <c r="D4431" s="1"/>
      <c r="E4431" s="1"/>
      <c r="F4431" s="40" t="s">
        <v>1570</v>
      </c>
      <c r="G4431" s="102"/>
      <c r="H4431" s="63">
        <f>FLOOR(H4430*0.15,0.01)</f>
        <v>12563.960000000001</v>
      </c>
    </row>
    <row r="4432" spans="1:8" ht="16.5">
      <c r="A4432" s="27"/>
      <c r="B4432" s="140">
        <f>+H4432</f>
        <v>96323.74000000002</v>
      </c>
      <c r="C4432" s="27" t="s">
        <v>4340</v>
      </c>
      <c r="D4432" s="99">
        <f>FLOOR(B4432/B4433,0.01)</f>
        <v>10702.630000000001</v>
      </c>
      <c r="E4432" s="1" t="s">
        <v>3198</v>
      </c>
      <c r="F4432" s="40" t="s">
        <v>1593</v>
      </c>
      <c r="G4432" s="102"/>
      <c r="H4432" s="99">
        <f>SUM(H4430:H4431)</f>
        <v>96323.74000000002</v>
      </c>
    </row>
    <row r="4433" spans="1:8" ht="17.25">
      <c r="A4433" s="27"/>
      <c r="B4433" s="88">
        <v>9</v>
      </c>
      <c r="C4433" s="27"/>
      <c r="D4433" s="141"/>
      <c r="E4433" s="1"/>
      <c r="F4433" s="40"/>
      <c r="G4433" s="102"/>
      <c r="H4433" s="141"/>
    </row>
    <row r="4434" spans="1:8" ht="17.25">
      <c r="A4434" s="27"/>
      <c r="B4434" s="88"/>
      <c r="C4434" s="27"/>
      <c r="D4434" s="141"/>
      <c r="E4434" s="1"/>
      <c r="F4434" s="40"/>
      <c r="G4434" s="102"/>
      <c r="H4434" s="141"/>
    </row>
    <row r="4435" spans="1:8">
      <c r="A4435" s="262">
        <f>A4423+1</f>
        <v>282</v>
      </c>
      <c r="B4435" s="1590" t="s">
        <v>3737</v>
      </c>
      <c r="C4435" s="1591"/>
      <c r="D4435" s="1591"/>
      <c r="E4435" s="1591"/>
      <c r="F4435" s="1591"/>
      <c r="G4435" s="1591"/>
      <c r="H4435" s="1591"/>
    </row>
    <row r="4436" spans="1:8" ht="14.25">
      <c r="A4436" s="728" t="s">
        <v>4147</v>
      </c>
      <c r="B4436" s="1590"/>
      <c r="C4436" s="1591"/>
      <c r="D4436" s="1591"/>
      <c r="E4436" s="1591"/>
      <c r="F4436" s="1591"/>
      <c r="G4436" s="1591"/>
      <c r="H4436" s="1591"/>
    </row>
    <row r="4437" spans="1:8" ht="15">
      <c r="A4437" s="3"/>
      <c r="B4437" s="1568" t="s">
        <v>3735</v>
      </c>
      <c r="C4437" s="1568"/>
      <c r="D4437" s="1568"/>
      <c r="E4437" s="1568"/>
      <c r="F4437" s="1568"/>
      <c r="G4437" s="1568"/>
      <c r="H4437" s="1568"/>
    </row>
    <row r="4438" spans="1:8" ht="31.5">
      <c r="A4438" s="1"/>
      <c r="B4438" s="68" t="s">
        <v>3156</v>
      </c>
      <c r="C4438" s="68" t="s">
        <v>3157</v>
      </c>
      <c r="D4438" s="68" t="s">
        <v>3158</v>
      </c>
      <c r="E4438" s="68" t="s">
        <v>3159</v>
      </c>
      <c r="F4438" s="68" t="s">
        <v>3160</v>
      </c>
      <c r="G4438" s="68" t="s">
        <v>3161</v>
      </c>
      <c r="H4438" s="68" t="s">
        <v>1586</v>
      </c>
    </row>
    <row r="4439" spans="1:8" ht="78.75">
      <c r="A4439" s="1"/>
      <c r="B4439" s="599" t="s">
        <v>2185</v>
      </c>
      <c r="C4439" s="68" t="s">
        <v>3736</v>
      </c>
      <c r="D4439" s="44">
        <v>1</v>
      </c>
      <c r="E4439" s="64" t="s">
        <v>2773</v>
      </c>
      <c r="F4439" s="99">
        <f>'update Rate'!O271</f>
        <v>2374.7200000000003</v>
      </c>
      <c r="G4439" s="99">
        <f>FLOOR(D4439*F4439,0.01)</f>
        <v>2374.7200000000003</v>
      </c>
      <c r="H4439" s="155">
        <f>SUM(G4439:G4439)</f>
        <v>2374.7200000000003</v>
      </c>
    </row>
    <row r="4440" spans="1:8" ht="16.5">
      <c r="A4440" s="1"/>
      <c r="B4440" s="1"/>
      <c r="C4440" s="1"/>
      <c r="D4440" s="1"/>
      <c r="E4440" s="1"/>
      <c r="F4440" s="40" t="s">
        <v>1590</v>
      </c>
      <c r="G4440" s="102"/>
      <c r="H4440" s="63">
        <f>SUM(H4438:H4439)</f>
        <v>2374.7200000000003</v>
      </c>
    </row>
    <row r="4441" spans="1:8" ht="16.5">
      <c r="A4441" s="1"/>
      <c r="B4441" s="1" t="s">
        <v>3738</v>
      </c>
      <c r="C4441" s="1"/>
      <c r="D4441" s="1"/>
      <c r="E4441" s="1"/>
      <c r="F4441" s="40" t="s">
        <v>1570</v>
      </c>
      <c r="G4441" s="102"/>
      <c r="H4441" s="99">
        <f>FLOOR(H4440*0.15,0.01)</f>
        <v>356.2</v>
      </c>
    </row>
    <row r="4442" spans="1:8" ht="16.5">
      <c r="A4442" s="27" t="s">
        <v>3197</v>
      </c>
      <c r="B4442" s="99">
        <f>+H4442</f>
        <v>2730.92</v>
      </c>
      <c r="C4442" s="1" t="s">
        <v>3198</v>
      </c>
      <c r="D4442" s="141"/>
      <c r="E4442" s="1"/>
      <c r="F4442" s="40" t="s">
        <v>1593</v>
      </c>
      <c r="G4442" s="102"/>
      <c r="H4442" s="99">
        <f>SUM(H4440:H4441)</f>
        <v>2730.92</v>
      </c>
    </row>
    <row r="4443" spans="1:8" ht="15">
      <c r="A4443" s="1"/>
      <c r="B4443" s="117"/>
      <c r="C4443" s="1"/>
      <c r="D4443" s="1"/>
      <c r="E4443" s="1"/>
      <c r="F4443" s="1"/>
      <c r="G4443" s="2"/>
      <c r="H4443" s="2"/>
    </row>
    <row r="4444" spans="1:8" ht="15">
      <c r="A4444" s="1"/>
      <c r="B4444" s="117"/>
      <c r="C4444" s="1"/>
      <c r="D4444" s="1"/>
      <c r="E4444" s="1"/>
      <c r="F4444" s="1"/>
      <c r="G4444" s="2"/>
      <c r="H4444" s="2"/>
    </row>
    <row r="4445" spans="1:8" ht="15">
      <c r="A4445" s="1"/>
      <c r="B4445" s="117"/>
      <c r="C4445" s="1"/>
      <c r="D4445" s="1"/>
      <c r="E4445" s="1"/>
      <c r="F4445" s="1"/>
      <c r="G4445" s="2"/>
      <c r="H4445" s="2"/>
    </row>
    <row r="4446" spans="1:8" ht="15">
      <c r="A4446" s="1"/>
      <c r="B4446" s="117"/>
      <c r="C4446" s="1"/>
      <c r="D4446" s="1"/>
      <c r="E4446" s="1"/>
      <c r="F4446" s="1"/>
      <c r="G4446" s="2"/>
      <c r="H4446" s="2"/>
    </row>
    <row r="4447" spans="1:8" ht="15">
      <c r="A4447" s="1"/>
      <c r="B4447" s="117"/>
      <c r="C4447" s="1"/>
      <c r="D4447" s="1"/>
      <c r="E4447" s="1"/>
      <c r="F4447" s="1"/>
      <c r="G4447" s="2"/>
      <c r="H4447" s="2"/>
    </row>
    <row r="4448" spans="1:8" ht="18">
      <c r="A4448" s="1"/>
      <c r="B4448" s="1"/>
      <c r="C4448" s="1"/>
      <c r="D4448" s="448"/>
      <c r="E4448" s="1"/>
      <c r="F4448" s="1"/>
      <c r="G4448" s="1"/>
      <c r="H4448" s="1"/>
    </row>
    <row r="4449" spans="1:8" ht="19.5">
      <c r="A4449" s="1"/>
      <c r="B4449" s="1567"/>
      <c r="C4449" s="1567"/>
      <c r="D4449" s="1567"/>
      <c r="E4449" s="1567"/>
      <c r="F4449" s="1567"/>
      <c r="G4449" s="1567"/>
      <c r="H4449" s="1567"/>
    </row>
    <row r="4450" spans="1:8" ht="19.5">
      <c r="A4450" s="262">
        <f>A4435+1</f>
        <v>283</v>
      </c>
      <c r="B4450" s="1588" t="s">
        <v>3745</v>
      </c>
      <c r="C4450" s="1567"/>
      <c r="D4450" s="1567"/>
      <c r="E4450" s="1567"/>
      <c r="F4450" s="1567"/>
      <c r="G4450" s="1567"/>
      <c r="H4450" s="1567"/>
    </row>
    <row r="4451" spans="1:8" ht="19.5">
      <c r="A4451" s="728" t="s">
        <v>4148</v>
      </c>
      <c r="B4451" s="1588" t="s">
        <v>3746</v>
      </c>
      <c r="C4451" s="1567"/>
      <c r="D4451" s="1567"/>
      <c r="E4451" s="1567"/>
      <c r="F4451" s="1567"/>
      <c r="G4451" s="1567"/>
      <c r="H4451" s="1567"/>
    </row>
    <row r="4452" spans="1:8" ht="15">
      <c r="A4452" s="1"/>
      <c r="B4452" s="1587" t="s">
        <v>2610</v>
      </c>
      <c r="C4452" s="1587"/>
      <c r="D4452" s="1587"/>
      <c r="E4452" s="1587"/>
      <c r="F4452" s="1587"/>
      <c r="G4452" s="1587"/>
      <c r="H4452" s="1587"/>
    </row>
    <row r="4453" spans="1:8" ht="31.5">
      <c r="A4453" s="1"/>
      <c r="B4453" s="68" t="s">
        <v>3156</v>
      </c>
      <c r="C4453" s="68" t="s">
        <v>3157</v>
      </c>
      <c r="D4453" s="68" t="s">
        <v>3158</v>
      </c>
      <c r="E4453" s="68" t="s">
        <v>3159</v>
      </c>
      <c r="F4453" s="68" t="s">
        <v>3160</v>
      </c>
      <c r="G4453" s="68" t="s">
        <v>3161</v>
      </c>
      <c r="H4453" s="68" t="s">
        <v>1586</v>
      </c>
    </row>
    <row r="4454" spans="1:8" ht="17.25">
      <c r="A4454" s="1"/>
      <c r="B4454" s="1562" t="s">
        <v>1587</v>
      </c>
      <c r="C4454" s="58" t="s">
        <v>558</v>
      </c>
      <c r="D4454" s="41">
        <v>1.8</v>
      </c>
      <c r="E4454" s="55" t="s">
        <v>1589</v>
      </c>
      <c r="F4454" s="107">
        <f>'update Rate'!O6</f>
        <v>1330</v>
      </c>
      <c r="G4454" s="107">
        <f>FLOOR(D4454*F4454,0.01)</f>
        <v>2394</v>
      </c>
      <c r="H4454" s="108"/>
    </row>
    <row r="4455" spans="1:8" ht="17.25">
      <c r="A4455" s="1"/>
      <c r="B4455" s="1563"/>
      <c r="C4455" s="56" t="s">
        <v>1530</v>
      </c>
      <c r="D4455" s="43">
        <v>1.5</v>
      </c>
      <c r="E4455" s="56" t="s">
        <v>1589</v>
      </c>
      <c r="F4455" s="122">
        <f>'update Rate'!O5</f>
        <v>1000</v>
      </c>
      <c r="G4455" s="63">
        <f>FLOOR(D4455*F4455,0.01)</f>
        <v>1500</v>
      </c>
      <c r="H4455" s="121">
        <f>SUM(G4454+G4455)</f>
        <v>3894</v>
      </c>
    </row>
    <row r="4456" spans="1:8" ht="17.25">
      <c r="A4456" s="1"/>
      <c r="B4456" s="1564" t="s">
        <v>2185</v>
      </c>
      <c r="C4456" s="55" t="s">
        <v>3744</v>
      </c>
      <c r="D4456" s="41">
        <v>0.26</v>
      </c>
      <c r="E4456" s="55" t="s">
        <v>2378</v>
      </c>
      <c r="F4456" s="110">
        <f>'update Rate'!O505</f>
        <v>129764.25</v>
      </c>
      <c r="G4456" s="110">
        <f>FLOOR(D4456*F4456,0.01)</f>
        <v>33738.699999999997</v>
      </c>
      <c r="H4456" s="84"/>
    </row>
    <row r="4457" spans="1:8" ht="17.25">
      <c r="A4457" s="1"/>
      <c r="B4457" s="1586"/>
      <c r="C4457" s="53" t="s">
        <v>2133</v>
      </c>
      <c r="D4457" s="42">
        <v>0.4</v>
      </c>
      <c r="E4457" s="53" t="s">
        <v>2920</v>
      </c>
      <c r="F4457" s="109">
        <f>'update Rate'!O59</f>
        <v>132</v>
      </c>
      <c r="G4457" s="109">
        <f>FLOOR(D4457*F4457,0.01)</f>
        <v>52.800000000000004</v>
      </c>
      <c r="H4457" s="9"/>
    </row>
    <row r="4458" spans="1:8" ht="17.25">
      <c r="A4458" s="1"/>
      <c r="B4458" s="1563"/>
      <c r="C4458" s="56" t="s">
        <v>3743</v>
      </c>
      <c r="D4458" s="244">
        <v>160</v>
      </c>
      <c r="E4458" s="56" t="s">
        <v>1526</v>
      </c>
      <c r="F4458" s="63">
        <f>pkila</f>
        <v>4</v>
      </c>
      <c r="G4458" s="63">
        <f>FLOOR(D4458*F4458,0.01)</f>
        <v>640</v>
      </c>
      <c r="H4458" s="123">
        <f>SUM(G4456:G4458)</f>
        <v>34431.5</v>
      </c>
    </row>
    <row r="4459" spans="1:8" ht="15.75">
      <c r="A4459" s="1"/>
      <c r="B4459" s="1"/>
      <c r="C4459" s="1"/>
      <c r="D4459" s="1"/>
      <c r="E4459" s="1"/>
      <c r="F4459" s="40" t="s">
        <v>1590</v>
      </c>
      <c r="G4459" s="40"/>
      <c r="H4459" s="63">
        <f>SUM(H4455:H4458)</f>
        <v>38325.5</v>
      </c>
    </row>
    <row r="4460" spans="1:8" ht="15.75">
      <c r="A4460" s="1"/>
      <c r="B4460" s="1" t="s">
        <v>1592</v>
      </c>
      <c r="C4460" s="1"/>
      <c r="D4460" s="1"/>
      <c r="E4460" s="1"/>
      <c r="F4460" s="40" t="s">
        <v>1571</v>
      </c>
      <c r="G4460" s="40"/>
      <c r="H4460" s="99">
        <f>FLOOR(H4459*0.15,0.01)</f>
        <v>5748.82</v>
      </c>
    </row>
    <row r="4461" spans="1:8" ht="15.75">
      <c r="B4461" s="140">
        <f>+H4461</f>
        <v>44074.32</v>
      </c>
      <c r="C4461" s="27" t="s">
        <v>4340</v>
      </c>
      <c r="D4461" s="99">
        <f>INT(B4461/B4462*100)/100</f>
        <v>4407.43</v>
      </c>
      <c r="E4461" s="1" t="s">
        <v>3198</v>
      </c>
      <c r="F4461" s="40" t="s">
        <v>1593</v>
      </c>
      <c r="G4461" s="40"/>
      <c r="H4461" s="99">
        <f>SUM(H4459:H4460)</f>
        <v>44074.32</v>
      </c>
    </row>
    <row r="4462" spans="1:8" ht="20.25">
      <c r="A4462" s="1"/>
      <c r="B4462" s="88">
        <v>10</v>
      </c>
      <c r="C4462" s="1"/>
      <c r="D4462" s="1"/>
      <c r="E4462" s="1"/>
      <c r="F4462" s="36"/>
      <c r="G4462" s="36"/>
      <c r="H4462" s="36"/>
    </row>
    <row r="4463" spans="1:8" ht="18">
      <c r="A4463" s="1"/>
      <c r="B4463" s="1"/>
      <c r="C4463" s="1"/>
      <c r="D4463" s="448"/>
      <c r="E4463" s="1"/>
      <c r="F4463" s="1"/>
      <c r="G4463" s="1"/>
      <c r="H4463" s="1"/>
    </row>
    <row r="4464" spans="1:8" ht="15">
      <c r="A4464" s="262">
        <f>A4450+1</f>
        <v>284</v>
      </c>
      <c r="B4464" s="1"/>
      <c r="C4464" s="1"/>
      <c r="D4464" s="1"/>
      <c r="E4464" s="1"/>
      <c r="F4464" s="1"/>
      <c r="G4464" s="1"/>
      <c r="H4464" s="1"/>
    </row>
    <row r="4465" spans="1:8" ht="19.5">
      <c r="A4465" s="728" t="s">
        <v>4149</v>
      </c>
      <c r="B4465" s="1588" t="s">
        <v>3750</v>
      </c>
      <c r="C4465" s="1567"/>
      <c r="D4465" s="1567"/>
      <c r="E4465" s="1567"/>
      <c r="F4465" s="1567"/>
      <c r="G4465" s="1567"/>
      <c r="H4465" s="1567"/>
    </row>
    <row r="4466" spans="1:8" ht="15">
      <c r="A4466" s="1"/>
      <c r="B4466" s="1587" t="s">
        <v>2610</v>
      </c>
      <c r="C4466" s="1587"/>
      <c r="D4466" s="1587"/>
      <c r="E4466" s="1587"/>
      <c r="F4466" s="1587"/>
      <c r="G4466" s="1587"/>
      <c r="H4466" s="1587"/>
    </row>
    <row r="4467" spans="1:8" ht="31.5">
      <c r="A4467" s="1"/>
      <c r="B4467" s="68" t="s">
        <v>3156</v>
      </c>
      <c r="C4467" s="68" t="s">
        <v>3157</v>
      </c>
      <c r="D4467" s="68" t="s">
        <v>3158</v>
      </c>
      <c r="E4467" s="68" t="s">
        <v>3159</v>
      </c>
      <c r="F4467" s="68" t="s">
        <v>3160</v>
      </c>
      <c r="G4467" s="68" t="s">
        <v>3161</v>
      </c>
      <c r="H4467" s="68" t="s">
        <v>1586</v>
      </c>
    </row>
    <row r="4468" spans="1:8" ht="17.25">
      <c r="A4468" s="1"/>
      <c r="B4468" s="1562" t="s">
        <v>1587</v>
      </c>
      <c r="C4468" s="58" t="s">
        <v>558</v>
      </c>
      <c r="D4468" s="41">
        <v>2</v>
      </c>
      <c r="E4468" s="55" t="s">
        <v>1589</v>
      </c>
      <c r="F4468" s="107">
        <f>'update Rate'!O6</f>
        <v>1330</v>
      </c>
      <c r="G4468" s="107">
        <f t="shared" ref="G4468:G4474" si="83">FLOOR(D4468*F4468,0.01)</f>
        <v>2660</v>
      </c>
      <c r="H4468" s="108"/>
    </row>
    <row r="4469" spans="1:8" ht="17.25">
      <c r="A4469" s="1"/>
      <c r="B4469" s="1563"/>
      <c r="C4469" s="56" t="s">
        <v>1530</v>
      </c>
      <c r="D4469" s="43">
        <v>2</v>
      </c>
      <c r="E4469" s="56" t="s">
        <v>1589</v>
      </c>
      <c r="F4469" s="122">
        <f>'update Rate'!O5</f>
        <v>1000</v>
      </c>
      <c r="G4469" s="63">
        <f t="shared" si="83"/>
        <v>2000</v>
      </c>
      <c r="H4469" s="121">
        <f>SUM(G4468+G4469)</f>
        <v>4660</v>
      </c>
    </row>
    <row r="4470" spans="1:8" ht="17.25">
      <c r="A4470" s="1"/>
      <c r="B4470" s="1564" t="s">
        <v>2185</v>
      </c>
      <c r="C4470" s="225" t="s">
        <v>3751</v>
      </c>
      <c r="D4470" s="46">
        <v>10.5</v>
      </c>
      <c r="E4470" s="55" t="s">
        <v>2992</v>
      </c>
      <c r="F4470" s="110">
        <f>'update Rate'!O74</f>
        <v>1237.4000000000001</v>
      </c>
      <c r="G4470" s="110">
        <f t="shared" si="83"/>
        <v>12992.7</v>
      </c>
      <c r="H4470" s="84"/>
    </row>
    <row r="4471" spans="1:8" ht="17.25">
      <c r="A4471" s="1"/>
      <c r="B4471" s="1565"/>
      <c r="C4471" s="53" t="s">
        <v>3984</v>
      </c>
      <c r="D4471" s="52">
        <v>0.03</v>
      </c>
      <c r="E4471" s="53" t="s">
        <v>2378</v>
      </c>
      <c r="F4471" s="109">
        <f>'update Rate'!O505</f>
        <v>129764.25</v>
      </c>
      <c r="G4471" s="109">
        <f t="shared" si="83"/>
        <v>3892.92</v>
      </c>
      <c r="H4471" s="86"/>
    </row>
    <row r="4472" spans="1:8" ht="17.25">
      <c r="A4472" s="1"/>
      <c r="B4472" s="1565"/>
      <c r="C4472" s="53" t="s">
        <v>3747</v>
      </c>
      <c r="D4472" s="52">
        <v>70</v>
      </c>
      <c r="E4472" s="53" t="s">
        <v>1526</v>
      </c>
      <c r="F4472" s="109">
        <f>'update Rate'!O507</f>
        <v>7</v>
      </c>
      <c r="G4472" s="109">
        <f t="shared" si="83"/>
        <v>490</v>
      </c>
      <c r="H4472" s="86"/>
    </row>
    <row r="4473" spans="1:8" ht="17.25">
      <c r="A4473" s="1"/>
      <c r="B4473" s="1586"/>
      <c r="C4473" s="53" t="s">
        <v>3748</v>
      </c>
      <c r="D4473" s="52">
        <v>160</v>
      </c>
      <c r="E4473" s="53" t="s">
        <v>1526</v>
      </c>
      <c r="F4473" s="109">
        <f>'update Rate'!O508</f>
        <v>8</v>
      </c>
      <c r="G4473" s="109">
        <f t="shared" si="83"/>
        <v>1280</v>
      </c>
      <c r="H4473" s="9"/>
    </row>
    <row r="4474" spans="1:8" ht="17.25">
      <c r="A4474" s="1"/>
      <c r="B4474" s="1563"/>
      <c r="C4474" s="56" t="s">
        <v>3749</v>
      </c>
      <c r="D4474" s="43">
        <v>0.36</v>
      </c>
      <c r="E4474" s="56" t="s">
        <v>2920</v>
      </c>
      <c r="F4474" s="63">
        <f>'update Rate'!O59</f>
        <v>132</v>
      </c>
      <c r="G4474" s="63">
        <f t="shared" si="83"/>
        <v>47.52</v>
      </c>
      <c r="H4474" s="123">
        <f>SUM(G4470:G4474)</f>
        <v>18703.140000000003</v>
      </c>
    </row>
    <row r="4475" spans="1:8" ht="15.75">
      <c r="A4475" s="1"/>
      <c r="B4475" s="1"/>
      <c r="C4475" s="1"/>
      <c r="D4475" s="1"/>
      <c r="E4475" s="1"/>
      <c r="F4475" s="40" t="s">
        <v>1590</v>
      </c>
      <c r="G4475" s="40"/>
      <c r="H4475" s="63">
        <f>SUM(H4469:H4474)</f>
        <v>23363.140000000003</v>
      </c>
    </row>
    <row r="4476" spans="1:8" ht="15.75">
      <c r="A4476" s="1"/>
      <c r="B4476" s="1" t="s">
        <v>1592</v>
      </c>
      <c r="C4476" s="1"/>
      <c r="D4476" s="1"/>
      <c r="E4476" s="1"/>
      <c r="F4476" s="40" t="s">
        <v>1571</v>
      </c>
      <c r="G4476" s="40"/>
      <c r="H4476" s="99">
        <f>FLOOR(H4475*0.15,0.01)</f>
        <v>3504.4700000000003</v>
      </c>
    </row>
    <row r="4477" spans="1:8" ht="15.75">
      <c r="B4477" s="140">
        <f>+H4477</f>
        <v>26867.610000000004</v>
      </c>
      <c r="C4477" s="27" t="s">
        <v>4340</v>
      </c>
      <c r="D4477" s="99">
        <f>INT(B4477/B4478*100)/100</f>
        <v>2686.76</v>
      </c>
      <c r="E4477" s="1" t="s">
        <v>3198</v>
      </c>
      <c r="F4477" s="40" t="s">
        <v>1593</v>
      </c>
      <c r="G4477" s="40"/>
      <c r="H4477" s="99">
        <f>SUM(H4475:H4476)</f>
        <v>26867.610000000004</v>
      </c>
    </row>
    <row r="4478" spans="1:8" ht="20.25">
      <c r="A4478" s="1"/>
      <c r="B4478" s="88">
        <v>10</v>
      </c>
      <c r="C4478" s="1"/>
      <c r="D4478" s="1"/>
      <c r="E4478" s="1"/>
      <c r="F4478" s="36"/>
      <c r="G4478" s="36"/>
      <c r="H4478" s="36"/>
    </row>
    <row r="4479" spans="1:8" ht="20.25">
      <c r="A4479" s="1"/>
      <c r="B4479" s="88"/>
      <c r="C4479" s="1"/>
      <c r="D4479" s="1"/>
      <c r="E4479" s="1"/>
      <c r="F4479" s="36"/>
      <c r="G4479" s="36"/>
      <c r="H4479" s="36"/>
    </row>
    <row r="4480" spans="1:8" ht="19.5">
      <c r="A4480" s="262">
        <f>A4464+1</f>
        <v>285</v>
      </c>
      <c r="B4480" s="1588" t="s">
        <v>3756</v>
      </c>
      <c r="C4480" s="1567"/>
      <c r="D4480" s="1567"/>
      <c r="E4480" s="1567"/>
      <c r="F4480" s="1567"/>
      <c r="G4480" s="1567"/>
      <c r="H4480" s="1567"/>
    </row>
    <row r="4481" spans="1:8" ht="19.5">
      <c r="A4481" s="728" t="s">
        <v>4150</v>
      </c>
      <c r="B4481" s="667" t="s">
        <v>3757</v>
      </c>
      <c r="C4481" s="1"/>
      <c r="D4481" s="1"/>
      <c r="E4481" s="1"/>
      <c r="F4481" s="1"/>
      <c r="G4481" s="1"/>
      <c r="H4481" s="1"/>
    </row>
    <row r="4482" spans="1:8" ht="15">
      <c r="A4482" s="1"/>
      <c r="B4482" s="1587" t="s">
        <v>3754</v>
      </c>
      <c r="C4482" s="1587"/>
      <c r="D4482" s="1587"/>
      <c r="E4482" s="1587"/>
      <c r="F4482" s="1587"/>
      <c r="G4482" s="1587"/>
      <c r="H4482" s="1587"/>
    </row>
    <row r="4483" spans="1:8" ht="31.5">
      <c r="A4483" s="1"/>
      <c r="B4483" s="68" t="s">
        <v>3156</v>
      </c>
      <c r="C4483" s="68" t="s">
        <v>3157</v>
      </c>
      <c r="D4483" s="68" t="s">
        <v>3158</v>
      </c>
      <c r="E4483" s="68" t="s">
        <v>3159</v>
      </c>
      <c r="F4483" s="68" t="s">
        <v>3160</v>
      </c>
      <c r="G4483" s="68" t="s">
        <v>3161</v>
      </c>
      <c r="H4483" s="68" t="s">
        <v>1586</v>
      </c>
    </row>
    <row r="4484" spans="1:8" ht="17.25">
      <c r="A4484" s="1"/>
      <c r="B4484" s="1562" t="s">
        <v>1587</v>
      </c>
      <c r="C4484" s="58" t="s">
        <v>558</v>
      </c>
      <c r="D4484" s="41">
        <v>23</v>
      </c>
      <c r="E4484" s="55" t="s">
        <v>1589</v>
      </c>
      <c r="F4484" s="107">
        <f>'update Rate'!O6</f>
        <v>1330</v>
      </c>
      <c r="G4484" s="107">
        <f>FLOOR(D4484*F4484,0.01)</f>
        <v>30590</v>
      </c>
      <c r="H4484" s="108"/>
    </row>
    <row r="4485" spans="1:8" ht="17.25">
      <c r="A4485" s="1"/>
      <c r="B4485" s="1563"/>
      <c r="C4485" s="56" t="s">
        <v>1530</v>
      </c>
      <c r="D4485" s="43">
        <v>2.2999999999999998</v>
      </c>
      <c r="E4485" s="56" t="s">
        <v>1589</v>
      </c>
      <c r="F4485" s="122">
        <f>'update Rate'!O5</f>
        <v>1000</v>
      </c>
      <c r="G4485" s="63">
        <f>FLOOR(D4485*F4485,0.01)</f>
        <v>2300</v>
      </c>
      <c r="H4485" s="121">
        <f>SUM(G4484+G4485)</f>
        <v>32890</v>
      </c>
    </row>
    <row r="4486" spans="1:8" ht="17.25">
      <c r="A4486" s="1"/>
      <c r="B4486" s="1564" t="s">
        <v>2185</v>
      </c>
      <c r="C4486" s="55" t="s">
        <v>2050</v>
      </c>
      <c r="D4486" s="46">
        <v>0.35</v>
      </c>
      <c r="E4486" s="55" t="s">
        <v>2378</v>
      </c>
      <c r="F4486" s="110">
        <f>awood</f>
        <v>215037.9</v>
      </c>
      <c r="G4486" s="110">
        <f>FLOOR(D4486*F4486,0.01)</f>
        <v>75263.259999999995</v>
      </c>
      <c r="H4486" s="84"/>
    </row>
    <row r="4487" spans="1:8" ht="17.25">
      <c r="A4487" s="1"/>
      <c r="B4487" s="1565"/>
      <c r="C4487" s="53" t="s">
        <v>3608</v>
      </c>
      <c r="D4487" s="52">
        <v>75</v>
      </c>
      <c r="E4487" s="53" t="s">
        <v>2992</v>
      </c>
      <c r="F4487" s="109">
        <f>plywood4</f>
        <v>387.36</v>
      </c>
      <c r="G4487" s="109">
        <f>FLOOR(D4487*F4487,0.01)</f>
        <v>29052</v>
      </c>
      <c r="H4487" s="86"/>
    </row>
    <row r="4488" spans="1:8" ht="15.75">
      <c r="A4488" s="1"/>
      <c r="B4488" s="1565"/>
      <c r="C4488" s="53" t="s">
        <v>3755</v>
      </c>
      <c r="D4488" s="53" t="s">
        <v>2995</v>
      </c>
      <c r="E4488" s="53" t="s">
        <v>2993</v>
      </c>
      <c r="F4488" s="109">
        <v>1250</v>
      </c>
      <c r="G4488" s="109">
        <f>F4488</f>
        <v>1250</v>
      </c>
      <c r="H4488" s="86"/>
    </row>
    <row r="4489" spans="1:8" ht="15.75">
      <c r="A4489" s="1"/>
      <c r="B4489" s="1563"/>
      <c r="C4489" s="56" t="s">
        <v>2133</v>
      </c>
      <c r="D4489" s="56" t="s">
        <v>2995</v>
      </c>
      <c r="E4489" s="56" t="s">
        <v>2993</v>
      </c>
      <c r="F4489" s="63">
        <v>125</v>
      </c>
      <c r="G4489" s="63">
        <f>F4489</f>
        <v>125</v>
      </c>
      <c r="H4489" s="123">
        <f>SUM(G4486:G4489)</f>
        <v>105690.26</v>
      </c>
    </row>
    <row r="4490" spans="1:8" ht="15.75">
      <c r="A4490" s="1"/>
      <c r="B4490" s="1"/>
      <c r="C4490" s="1"/>
      <c r="D4490" s="1"/>
      <c r="E4490" s="1"/>
      <c r="F4490" s="40" t="s">
        <v>1590</v>
      </c>
      <c r="G4490" s="40"/>
      <c r="H4490" s="63">
        <f>SUM(H4485:H4489)</f>
        <v>138580.26</v>
      </c>
    </row>
    <row r="4491" spans="1:8" ht="15.75">
      <c r="A4491" s="1"/>
      <c r="B4491" s="1" t="s">
        <v>1592</v>
      </c>
      <c r="C4491" s="1"/>
      <c r="D4491" s="1"/>
      <c r="E4491" s="1"/>
      <c r="F4491" s="40" t="s">
        <v>1571</v>
      </c>
      <c r="G4491" s="40"/>
      <c r="H4491" s="99">
        <f>FLOOR(H4490*0.15,0.01)</f>
        <v>20787.03</v>
      </c>
    </row>
    <row r="4492" spans="1:8" ht="15.75">
      <c r="B4492" s="140">
        <f>+H4492</f>
        <v>159367.29</v>
      </c>
      <c r="C4492" s="27" t="s">
        <v>4340</v>
      </c>
      <c r="D4492" s="99">
        <f>INT(B4492/B4493*100)/100</f>
        <v>4479.12</v>
      </c>
      <c r="E4492" s="1" t="s">
        <v>3198</v>
      </c>
      <c r="F4492" s="40" t="s">
        <v>1593</v>
      </c>
      <c r="G4492" s="40"/>
      <c r="H4492" s="99">
        <f>SUM(H4490:H4491)</f>
        <v>159367.29</v>
      </c>
    </row>
    <row r="4493" spans="1:8" ht="20.25">
      <c r="A4493" s="1"/>
      <c r="B4493" s="88">
        <v>35.58</v>
      </c>
      <c r="C4493" s="1"/>
      <c r="D4493" s="1"/>
      <c r="E4493" s="1"/>
      <c r="F4493" s="36"/>
      <c r="G4493" s="36"/>
      <c r="H4493" s="36"/>
    </row>
    <row r="4494" spans="1:8" ht="20.25">
      <c r="A4494" s="1"/>
      <c r="B4494" s="88"/>
      <c r="C4494" s="1"/>
      <c r="D4494" s="1"/>
      <c r="E4494" s="1"/>
      <c r="F4494" s="36"/>
      <c r="G4494" s="36"/>
      <c r="H4494" s="36"/>
    </row>
    <row r="4495" spans="1:8" ht="19.5">
      <c r="A4495" s="262">
        <f>A4480+1</f>
        <v>286</v>
      </c>
      <c r="B4495" s="1588" t="s">
        <v>3756</v>
      </c>
      <c r="C4495" s="1567"/>
      <c r="D4495" s="1567"/>
      <c r="E4495" s="1567"/>
      <c r="F4495" s="1567"/>
      <c r="G4495" s="1567"/>
      <c r="H4495" s="1567"/>
    </row>
    <row r="4496" spans="1:8" ht="19.5">
      <c r="A4496" s="728" t="s">
        <v>4151</v>
      </c>
      <c r="B4496" s="667" t="s">
        <v>3758</v>
      </c>
      <c r="C4496" s="1"/>
      <c r="D4496" s="1"/>
      <c r="E4496" s="1"/>
      <c r="F4496" s="1"/>
      <c r="G4496" s="1"/>
      <c r="H4496" s="1"/>
    </row>
    <row r="4497" spans="1:8" ht="15">
      <c r="A4497" s="1"/>
      <c r="B4497" s="1587" t="s">
        <v>3754</v>
      </c>
      <c r="C4497" s="1587"/>
      <c r="D4497" s="1587"/>
      <c r="E4497" s="1587"/>
      <c r="F4497" s="1587"/>
      <c r="G4497" s="1587"/>
      <c r="H4497" s="1587"/>
    </row>
    <row r="4498" spans="1:8" ht="31.5">
      <c r="A4498" s="1"/>
      <c r="B4498" s="68" t="s">
        <v>3156</v>
      </c>
      <c r="C4498" s="68" t="s">
        <v>3157</v>
      </c>
      <c r="D4498" s="68" t="s">
        <v>3158</v>
      </c>
      <c r="E4498" s="68" t="s">
        <v>3159</v>
      </c>
      <c r="F4498" s="68" t="s">
        <v>3160</v>
      </c>
      <c r="G4498" s="68" t="s">
        <v>3161</v>
      </c>
      <c r="H4498" s="68" t="s">
        <v>1586</v>
      </c>
    </row>
    <row r="4499" spans="1:8" ht="17.25">
      <c r="A4499" s="1"/>
      <c r="B4499" s="1562" t="s">
        <v>1587</v>
      </c>
      <c r="C4499" s="58" t="s">
        <v>558</v>
      </c>
      <c r="D4499" s="41">
        <v>30</v>
      </c>
      <c r="E4499" s="55" t="s">
        <v>1589</v>
      </c>
      <c r="F4499" s="107">
        <f>'update Rate'!O6</f>
        <v>1330</v>
      </c>
      <c r="G4499" s="107">
        <f>FLOOR(D4499*F4499,0.01)</f>
        <v>39900</v>
      </c>
      <c r="H4499" s="108"/>
    </row>
    <row r="4500" spans="1:8" ht="17.25">
      <c r="A4500" s="1"/>
      <c r="B4500" s="1563"/>
      <c r="C4500" s="56" t="s">
        <v>1530</v>
      </c>
      <c r="D4500" s="43">
        <v>3</v>
      </c>
      <c r="E4500" s="56" t="s">
        <v>1589</v>
      </c>
      <c r="F4500" s="122">
        <f>'update Rate'!O5</f>
        <v>1000</v>
      </c>
      <c r="G4500" s="63">
        <f>FLOOR(D4500*F4500,0.01)</f>
        <v>3000</v>
      </c>
      <c r="H4500" s="121">
        <f>SUM(G4499+G4500)</f>
        <v>42900</v>
      </c>
    </row>
    <row r="4501" spans="1:8" ht="17.25">
      <c r="A4501" s="1"/>
      <c r="B4501" s="1564" t="s">
        <v>2185</v>
      </c>
      <c r="C4501" s="55" t="s">
        <v>2050</v>
      </c>
      <c r="D4501" s="46">
        <v>1.7669999999999999</v>
      </c>
      <c r="E4501" s="55" t="s">
        <v>2378</v>
      </c>
      <c r="F4501" s="110">
        <f>awood</f>
        <v>215037.9</v>
      </c>
      <c r="G4501" s="110">
        <f>FLOOR(D4501*F4501,0.01)</f>
        <v>379971.96</v>
      </c>
      <c r="H4501" s="84"/>
    </row>
    <row r="4502" spans="1:8" ht="15.75">
      <c r="A4502" s="1"/>
      <c r="B4502" s="1565"/>
      <c r="C4502" s="53" t="s">
        <v>3755</v>
      </c>
      <c r="D4502" s="53" t="s">
        <v>2995</v>
      </c>
      <c r="E4502" s="53" t="s">
        <v>2993</v>
      </c>
      <c r="F4502" s="109">
        <v>1250</v>
      </c>
      <c r="G4502" s="109">
        <f>F4502</f>
        <v>1250</v>
      </c>
      <c r="H4502" s="86"/>
    </row>
    <row r="4503" spans="1:8" ht="15.75">
      <c r="A4503" s="1"/>
      <c r="B4503" s="1563"/>
      <c r="C4503" s="56" t="s">
        <v>2133</v>
      </c>
      <c r="D4503" s="56" t="s">
        <v>2995</v>
      </c>
      <c r="E4503" s="56" t="s">
        <v>2993</v>
      </c>
      <c r="F4503" s="63">
        <v>125</v>
      </c>
      <c r="G4503" s="63">
        <f>F4503</f>
        <v>125</v>
      </c>
      <c r="H4503" s="123">
        <f>SUM(G4501:G4503)</f>
        <v>381346.96</v>
      </c>
    </row>
    <row r="4504" spans="1:8" ht="15.75">
      <c r="A4504" s="1"/>
      <c r="B4504" s="1"/>
      <c r="C4504" s="1"/>
      <c r="D4504" s="1"/>
      <c r="E4504" s="1"/>
      <c r="F4504" s="40" t="s">
        <v>1590</v>
      </c>
      <c r="G4504" s="40"/>
      <c r="H4504" s="63">
        <f>SUM(H4500:H4503)</f>
        <v>424246.96</v>
      </c>
    </row>
    <row r="4505" spans="1:8" ht="15.75">
      <c r="A4505" s="1"/>
      <c r="B4505" s="1" t="s">
        <v>1592</v>
      </c>
      <c r="C4505" s="1"/>
      <c r="D4505" s="1"/>
      <c r="E4505" s="1"/>
      <c r="F4505" s="40" t="s">
        <v>1571</v>
      </c>
      <c r="G4505" s="40"/>
      <c r="H4505" s="99">
        <f>FLOOR(H4504*0.15,0.01)</f>
        <v>63637.04</v>
      </c>
    </row>
    <row r="4506" spans="1:8" ht="31.5" customHeight="1">
      <c r="B4506" s="140">
        <f>+H4506</f>
        <v>487884</v>
      </c>
      <c r="C4506" s="27" t="s">
        <v>4340</v>
      </c>
      <c r="D4506" s="831">
        <f>INT(B4506/B4507*100)/100</f>
        <v>13716.93</v>
      </c>
      <c r="E4506" s="1" t="s">
        <v>3198</v>
      </c>
      <c r="F4506" s="40" t="s">
        <v>1593</v>
      </c>
      <c r="G4506" s="40"/>
      <c r="H4506" s="99">
        <f>SUM(H4504:H4505)</f>
        <v>487884</v>
      </c>
    </row>
    <row r="4507" spans="1:8" ht="20.25">
      <c r="A4507" s="1"/>
      <c r="B4507" s="88">
        <v>35.567999999999998</v>
      </c>
      <c r="C4507" s="1"/>
      <c r="D4507" s="1"/>
      <c r="E4507" s="1"/>
      <c r="F4507" s="36"/>
      <c r="G4507" s="36"/>
      <c r="H4507" s="36"/>
    </row>
    <row r="4508" spans="1:8" ht="20.25">
      <c r="A4508" s="1"/>
      <c r="B4508" s="88"/>
      <c r="C4508" s="1"/>
      <c r="D4508" s="1"/>
      <c r="E4508" s="1"/>
      <c r="F4508" s="36"/>
      <c r="G4508" s="36"/>
      <c r="H4508" s="36"/>
    </row>
    <row r="4509" spans="1:8" ht="19.5">
      <c r="A4509" s="262">
        <f>A4495+1</f>
        <v>287</v>
      </c>
      <c r="B4509" s="1588" t="s">
        <v>3759</v>
      </c>
      <c r="C4509" s="1567"/>
      <c r="D4509" s="1567"/>
      <c r="E4509" s="1567"/>
      <c r="F4509" s="1567"/>
      <c r="G4509" s="1567"/>
      <c r="H4509" s="1567"/>
    </row>
    <row r="4510" spans="1:8" ht="19.5">
      <c r="A4510" s="728" t="s">
        <v>4152</v>
      </c>
      <c r="B4510" s="1588" t="s">
        <v>3760</v>
      </c>
      <c r="C4510" s="1567"/>
      <c r="D4510" s="1567"/>
      <c r="E4510" s="1567"/>
      <c r="F4510" s="1567"/>
      <c r="G4510" s="1567"/>
      <c r="H4510" s="1567"/>
    </row>
    <row r="4511" spans="1:8" ht="15">
      <c r="A4511" s="1"/>
      <c r="B4511" s="1587" t="s">
        <v>3754</v>
      </c>
      <c r="C4511" s="1587"/>
      <c r="D4511" s="1587"/>
      <c r="E4511" s="1587"/>
      <c r="F4511" s="1587"/>
      <c r="G4511" s="1587"/>
      <c r="H4511" s="1587"/>
    </row>
    <row r="4512" spans="1:8" ht="31.5">
      <c r="A4512" s="1"/>
      <c r="B4512" s="68" t="s">
        <v>3156</v>
      </c>
      <c r="C4512" s="68" t="s">
        <v>3157</v>
      </c>
      <c r="D4512" s="68" t="s">
        <v>3158</v>
      </c>
      <c r="E4512" s="68" t="s">
        <v>3159</v>
      </c>
      <c r="F4512" s="68" t="s">
        <v>3160</v>
      </c>
      <c r="G4512" s="68" t="s">
        <v>3161</v>
      </c>
      <c r="H4512" s="68" t="s">
        <v>1586</v>
      </c>
    </row>
    <row r="4513" spans="1:8" ht="17.25">
      <c r="A4513" s="1"/>
      <c r="B4513" s="1562" t="s">
        <v>1587</v>
      </c>
      <c r="C4513" s="58" t="s">
        <v>558</v>
      </c>
      <c r="D4513" s="41">
        <v>23</v>
      </c>
      <c r="E4513" s="55" t="s">
        <v>1589</v>
      </c>
      <c r="F4513" s="107">
        <f>'update Rate'!O6</f>
        <v>1330</v>
      </c>
      <c r="G4513" s="107">
        <f>FLOOR(D4513*F4513,0.01)</f>
        <v>30590</v>
      </c>
      <c r="H4513" s="108"/>
    </row>
    <row r="4514" spans="1:8" ht="17.25">
      <c r="A4514" s="1"/>
      <c r="B4514" s="1563"/>
      <c r="C4514" s="56" t="s">
        <v>1530</v>
      </c>
      <c r="D4514" s="43">
        <v>2.2999999999999998</v>
      </c>
      <c r="E4514" s="56" t="s">
        <v>1589</v>
      </c>
      <c r="F4514" s="122">
        <f>'update Rate'!O5</f>
        <v>1000</v>
      </c>
      <c r="G4514" s="63">
        <f>FLOOR(D4514*F4514,0.01)</f>
        <v>2300</v>
      </c>
      <c r="H4514" s="121">
        <f>SUM(G4513+G4514)</f>
        <v>32890</v>
      </c>
    </row>
    <row r="4515" spans="1:8" ht="17.25">
      <c r="A4515" s="1"/>
      <c r="B4515" s="1564" t="s">
        <v>2185</v>
      </c>
      <c r="C4515" s="55" t="s">
        <v>2050</v>
      </c>
      <c r="D4515" s="46">
        <v>0.45</v>
      </c>
      <c r="E4515" s="55" t="s">
        <v>2378</v>
      </c>
      <c r="F4515" s="110">
        <f>awood</f>
        <v>215037.9</v>
      </c>
      <c r="G4515" s="110">
        <f>FLOOR(D4515*F4515,0.01)</f>
        <v>96767.05</v>
      </c>
      <c r="H4515" s="84"/>
    </row>
    <row r="4516" spans="1:8" ht="17.25">
      <c r="A4516" s="1"/>
      <c r="B4516" s="1565"/>
      <c r="C4516" s="53" t="s">
        <v>3761</v>
      </c>
      <c r="D4516" s="52">
        <v>37.5</v>
      </c>
      <c r="E4516" s="53" t="s">
        <v>2992</v>
      </c>
      <c r="F4516" s="109">
        <f>'update Rate'!O75</f>
        <v>699.4</v>
      </c>
      <c r="G4516" s="109">
        <f>FLOOR(D4516*F4516,0.01)</f>
        <v>26227.5</v>
      </c>
      <c r="H4516" s="86"/>
    </row>
    <row r="4517" spans="1:8" ht="15.75">
      <c r="A4517" s="1"/>
      <c r="B4517" s="1565"/>
      <c r="C4517" s="53" t="s">
        <v>3755</v>
      </c>
      <c r="D4517" s="53" t="s">
        <v>2995</v>
      </c>
      <c r="E4517" s="53" t="s">
        <v>2993</v>
      </c>
      <c r="F4517" s="109">
        <v>1250</v>
      </c>
      <c r="G4517" s="109">
        <f>F4517</f>
        <v>1250</v>
      </c>
      <c r="H4517" s="86"/>
    </row>
    <row r="4518" spans="1:8" ht="15.75">
      <c r="A4518" s="1"/>
      <c r="B4518" s="1563"/>
      <c r="C4518" s="56" t="s">
        <v>2133</v>
      </c>
      <c r="D4518" s="56" t="s">
        <v>2995</v>
      </c>
      <c r="E4518" s="56" t="s">
        <v>2993</v>
      </c>
      <c r="F4518" s="63">
        <v>125</v>
      </c>
      <c r="G4518" s="63">
        <f>F4518</f>
        <v>125</v>
      </c>
      <c r="H4518" s="123">
        <f>SUM(G4515:G4518)</f>
        <v>124369.55</v>
      </c>
    </row>
    <row r="4519" spans="1:8" ht="15.75">
      <c r="A4519" s="1"/>
      <c r="B4519" s="1"/>
      <c r="C4519" s="1"/>
      <c r="D4519" s="1"/>
      <c r="E4519" s="1"/>
      <c r="F4519" s="40" t="s">
        <v>1590</v>
      </c>
      <c r="G4519" s="40"/>
      <c r="H4519" s="63">
        <f>SUM(H4514:H4518)</f>
        <v>157259.54999999999</v>
      </c>
    </row>
    <row r="4520" spans="1:8" ht="15.75">
      <c r="A4520" s="1"/>
      <c r="B4520" s="1" t="s">
        <v>1592</v>
      </c>
      <c r="C4520" s="1"/>
      <c r="D4520" s="1"/>
      <c r="E4520" s="1"/>
      <c r="F4520" s="40" t="s">
        <v>1571</v>
      </c>
      <c r="G4520" s="40"/>
      <c r="H4520" s="99">
        <f>FLOOR(H4519*0.15,0.01)</f>
        <v>23588.93</v>
      </c>
    </row>
    <row r="4521" spans="1:8" ht="15.75">
      <c r="B4521" s="140">
        <f>+H4521</f>
        <v>180848.47999999998</v>
      </c>
      <c r="C4521" s="27" t="s">
        <v>4340</v>
      </c>
      <c r="D4521" s="99">
        <f>INT(B4521/B4522*100)/100</f>
        <v>5082.8599999999997</v>
      </c>
      <c r="E4521" s="1" t="s">
        <v>3198</v>
      </c>
      <c r="F4521" s="40" t="s">
        <v>1593</v>
      </c>
      <c r="G4521" s="40"/>
      <c r="H4521" s="99">
        <f>SUM(H4519:H4520)</f>
        <v>180848.47999999998</v>
      </c>
    </row>
    <row r="4522" spans="1:8" ht="20.25">
      <c r="A4522" s="1"/>
      <c r="B4522" s="88">
        <v>35.58</v>
      </c>
      <c r="C4522" s="1"/>
      <c r="D4522" s="1"/>
      <c r="E4522" s="1"/>
      <c r="F4522" s="36"/>
      <c r="G4522" s="36"/>
      <c r="H4522" s="36"/>
    </row>
    <row r="4523" spans="1:8" ht="20.25">
      <c r="A4523" s="1"/>
      <c r="B4523" s="88"/>
      <c r="C4523" s="1"/>
      <c r="D4523" s="1"/>
      <c r="E4523" s="1"/>
      <c r="F4523" s="36"/>
      <c r="G4523" s="36"/>
      <c r="H4523" s="36"/>
    </row>
    <row r="4524" spans="1:8" ht="20.25">
      <c r="A4524" s="1"/>
      <c r="B4524" s="88"/>
      <c r="C4524" s="1"/>
      <c r="D4524" s="1"/>
      <c r="E4524" s="1"/>
      <c r="F4524" s="36"/>
      <c r="G4524" s="36"/>
      <c r="H4524" s="36"/>
    </row>
    <row r="4525" spans="1:8" ht="20.25">
      <c r="A4525" s="1"/>
      <c r="B4525" s="88"/>
      <c r="C4525" s="1"/>
      <c r="D4525" s="1"/>
      <c r="E4525" s="1"/>
      <c r="F4525" s="36"/>
      <c r="G4525" s="36"/>
      <c r="H4525" s="36"/>
    </row>
    <row r="4526" spans="1:8" ht="20.25">
      <c r="A4526" s="1"/>
      <c r="B4526" s="88"/>
      <c r="C4526" s="1"/>
      <c r="D4526" s="1"/>
      <c r="E4526" s="1"/>
      <c r="F4526" s="36"/>
      <c r="G4526" s="36"/>
      <c r="H4526" s="36"/>
    </row>
    <row r="4527" spans="1:8" ht="20.25">
      <c r="A4527" s="1"/>
      <c r="B4527" s="88"/>
      <c r="C4527" s="1"/>
      <c r="D4527" s="1"/>
      <c r="E4527" s="1"/>
      <c r="F4527" s="36"/>
      <c r="G4527" s="36"/>
      <c r="H4527" s="36"/>
    </row>
    <row r="4528" spans="1:8" ht="20.25">
      <c r="A4528" s="1"/>
      <c r="B4528" s="88"/>
      <c r="C4528" s="1"/>
      <c r="D4528" s="1"/>
      <c r="E4528" s="1"/>
      <c r="F4528" s="36"/>
      <c r="G4528" s="36"/>
      <c r="H4528" s="36"/>
    </row>
    <row r="4529" spans="1:8" ht="20.25">
      <c r="A4529" s="1"/>
      <c r="B4529" s="88"/>
      <c r="C4529" s="1"/>
      <c r="D4529" s="1"/>
      <c r="E4529" s="1"/>
      <c r="F4529" s="36"/>
      <c r="G4529" s="36"/>
      <c r="H4529" s="36"/>
    </row>
    <row r="4530" spans="1:8" ht="19.5">
      <c r="A4530" s="31"/>
      <c r="B4530" s="1567" t="s">
        <v>3120</v>
      </c>
      <c r="C4530" s="1567"/>
      <c r="D4530" s="1567"/>
      <c r="E4530" s="1567"/>
      <c r="F4530" s="1567"/>
      <c r="G4530" s="1567"/>
      <c r="H4530" s="1567"/>
    </row>
    <row r="4531" spans="1:8" ht="19.5">
      <c r="A4531" s="262">
        <f>A4509+1</f>
        <v>288</v>
      </c>
      <c r="B4531" s="1567" t="s">
        <v>2931</v>
      </c>
      <c r="C4531" s="1567"/>
      <c r="D4531" s="1567"/>
      <c r="E4531" s="1567"/>
      <c r="F4531" s="1567"/>
      <c r="G4531" s="1567"/>
      <c r="H4531" s="1567"/>
    </row>
    <row r="4532" spans="1:8" ht="19.5">
      <c r="A4532" s="728" t="s">
        <v>4153</v>
      </c>
      <c r="B4532" s="1567" t="s">
        <v>2803</v>
      </c>
      <c r="C4532" s="1567"/>
      <c r="D4532" s="1567"/>
      <c r="E4532" s="1567"/>
      <c r="F4532" s="1567"/>
      <c r="G4532" s="1567"/>
      <c r="H4532" s="1567"/>
    </row>
    <row r="4533" spans="1:8" ht="15">
      <c r="A4533" s="15" t="s">
        <v>3324</v>
      </c>
      <c r="B4533" s="1568" t="s">
        <v>109</v>
      </c>
      <c r="C4533" s="1568"/>
      <c r="D4533" s="1568"/>
      <c r="E4533" s="1568"/>
      <c r="F4533" s="1568"/>
      <c r="G4533" s="1568"/>
      <c r="H4533" s="1568"/>
    </row>
    <row r="4534" spans="1:8" ht="31.5">
      <c r="A4534" s="1"/>
      <c r="B4534" s="68" t="s">
        <v>3156</v>
      </c>
      <c r="C4534" s="68" t="s">
        <v>3157</v>
      </c>
      <c r="D4534" s="68" t="s">
        <v>3158</v>
      </c>
      <c r="E4534" s="68" t="s">
        <v>3159</v>
      </c>
      <c r="F4534" s="68" t="s">
        <v>3160</v>
      </c>
      <c r="G4534" s="68" t="s">
        <v>3161</v>
      </c>
      <c r="H4534" s="68" t="s">
        <v>1586</v>
      </c>
    </row>
    <row r="4535" spans="1:8" ht="17.25">
      <c r="A4535" s="1"/>
      <c r="B4535" s="12" t="s">
        <v>1587</v>
      </c>
      <c r="C4535" s="58" t="s">
        <v>558</v>
      </c>
      <c r="D4535" s="41">
        <v>4.26</v>
      </c>
      <c r="E4535" s="55" t="s">
        <v>1589</v>
      </c>
      <c r="F4535" s="107">
        <f>mason</f>
        <v>1330</v>
      </c>
      <c r="G4535" s="107">
        <f t="shared" ref="G4535:G4542" si="84">FLOOR(D4535*F4535,0.01)</f>
        <v>5665.8</v>
      </c>
      <c r="H4535" s="108"/>
    </row>
    <row r="4536" spans="1:8" ht="17.25">
      <c r="A4536" s="1"/>
      <c r="B4536" s="15"/>
      <c r="C4536" s="56" t="s">
        <v>1530</v>
      </c>
      <c r="D4536" s="49">
        <v>0.42599999999999999</v>
      </c>
      <c r="E4536" s="56" t="s">
        <v>1589</v>
      </c>
      <c r="F4536" s="63">
        <f>'update Rate'!O5</f>
        <v>1000</v>
      </c>
      <c r="G4536" s="63">
        <f t="shared" si="84"/>
        <v>426</v>
      </c>
      <c r="H4536" s="121">
        <f>SUM(G4535:G4536)</f>
        <v>6091.8</v>
      </c>
    </row>
    <row r="4537" spans="1:8" ht="17.25">
      <c r="A4537" s="1"/>
      <c r="B4537" s="1565" t="s">
        <v>2185</v>
      </c>
      <c r="C4537" s="274" t="s">
        <v>4163</v>
      </c>
      <c r="D4537" s="52">
        <v>0.5</v>
      </c>
      <c r="E4537" s="53" t="s">
        <v>2378</v>
      </c>
      <c r="F4537" s="109">
        <f>awood</f>
        <v>215037.9</v>
      </c>
      <c r="G4537" s="109">
        <f t="shared" si="84"/>
        <v>107518.95</v>
      </c>
      <c r="H4537" s="84"/>
    </row>
    <row r="4538" spans="1:8" ht="17.25">
      <c r="A4538" s="1"/>
      <c r="B4538" s="1586"/>
      <c r="C4538" s="61" t="s">
        <v>3061</v>
      </c>
      <c r="D4538" s="42">
        <v>31.54</v>
      </c>
      <c r="E4538" s="53" t="s">
        <v>2992</v>
      </c>
      <c r="F4538" s="109">
        <f>'update Rate'!O73</f>
        <v>860.80000000000007</v>
      </c>
      <c r="G4538" s="109">
        <f t="shared" si="84"/>
        <v>27149.63</v>
      </c>
      <c r="H4538" s="9"/>
    </row>
    <row r="4539" spans="1:8" ht="17.25">
      <c r="A4539" s="1"/>
      <c r="B4539" s="1586"/>
      <c r="C4539" s="61" t="s">
        <v>2804</v>
      </c>
      <c r="D4539" s="42">
        <v>31.54</v>
      </c>
      <c r="E4539" s="53" t="s">
        <v>2992</v>
      </c>
      <c r="F4539" s="109">
        <f>'update Rate'!O84</f>
        <v>688.64</v>
      </c>
      <c r="G4539" s="109">
        <f t="shared" si="84"/>
        <v>21719.7</v>
      </c>
      <c r="H4539" s="9"/>
    </row>
    <row r="4540" spans="1:8" ht="17.25">
      <c r="A4540" s="1"/>
      <c r="B4540" s="1586"/>
      <c r="C4540" s="61" t="s">
        <v>3274</v>
      </c>
      <c r="D4540" s="194">
        <v>1</v>
      </c>
      <c r="E4540" s="53" t="s">
        <v>2805</v>
      </c>
      <c r="F4540" s="109">
        <f>'update Rate'!O152</f>
        <v>271</v>
      </c>
      <c r="G4540" s="109">
        <f t="shared" si="84"/>
        <v>271</v>
      </c>
      <c r="H4540" s="9"/>
    </row>
    <row r="4541" spans="1:8" ht="17.25">
      <c r="A4541" s="1"/>
      <c r="B4541" s="1586"/>
      <c r="C4541" s="53" t="s">
        <v>1147</v>
      </c>
      <c r="D4541" s="194">
        <v>149.6</v>
      </c>
      <c r="E4541" s="53" t="s">
        <v>603</v>
      </c>
      <c r="F4541" s="109">
        <f>'update Rate'!O139</f>
        <v>55.76</v>
      </c>
      <c r="G4541" s="109">
        <f t="shared" si="84"/>
        <v>8341.69</v>
      </c>
      <c r="H4541" s="86"/>
    </row>
    <row r="4542" spans="1:8" ht="17.25">
      <c r="A4542" s="1"/>
      <c r="B4542" s="1563"/>
      <c r="C4542" s="56" t="s">
        <v>2133</v>
      </c>
      <c r="D4542" s="47">
        <v>3</v>
      </c>
      <c r="E4542" s="56" t="s">
        <v>604</v>
      </c>
      <c r="F4542" s="63">
        <f>'update Rate'!O509</f>
        <v>0</v>
      </c>
      <c r="G4542" s="63">
        <f t="shared" si="84"/>
        <v>0</v>
      </c>
      <c r="H4542" s="123">
        <f>SUM(G4537:G4542)</f>
        <v>165000.97</v>
      </c>
    </row>
    <row r="4543" spans="1:8" ht="15.75">
      <c r="A4543" s="1"/>
      <c r="B4543" s="1"/>
      <c r="C4543" s="1"/>
      <c r="D4543" s="1"/>
      <c r="E4543" s="1"/>
      <c r="F4543" s="40" t="s">
        <v>1590</v>
      </c>
      <c r="G4543" s="40"/>
      <c r="H4543" s="63">
        <f>SUM(H4536:H4542)</f>
        <v>171092.77</v>
      </c>
    </row>
    <row r="4544" spans="1:8" ht="15.75">
      <c r="A4544" s="1"/>
      <c r="B4544" s="1" t="s">
        <v>1592</v>
      </c>
      <c r="C4544" s="1"/>
      <c r="D4544" s="1"/>
      <c r="E4544" s="1"/>
      <c r="F4544" s="40" t="s">
        <v>1571</v>
      </c>
      <c r="G4544" s="40"/>
      <c r="H4544" s="99">
        <f>FLOOR(H4543*0.15,0.01)</f>
        <v>25663.91</v>
      </c>
    </row>
    <row r="4545" spans="1:8" ht="15.75">
      <c r="B4545" s="140">
        <f>+H4545</f>
        <v>196756.68</v>
      </c>
      <c r="C4545" s="27" t="s">
        <v>4340</v>
      </c>
      <c r="D4545" s="99">
        <f>FLOOR(B4545/B4546,0.01)</f>
        <v>5529.97</v>
      </c>
      <c r="E4545" s="1" t="s">
        <v>3198</v>
      </c>
      <c r="F4545" s="40" t="s">
        <v>1593</v>
      </c>
      <c r="G4545" s="40"/>
      <c r="H4545" s="99">
        <f>SUM(H4543:H4544)</f>
        <v>196756.68</v>
      </c>
    </row>
    <row r="4546" spans="1:8" ht="17.25">
      <c r="B4546" s="88">
        <v>35.58</v>
      </c>
      <c r="C4546" s="27"/>
      <c r="D4546" s="141"/>
      <c r="E4546" s="1"/>
      <c r="F4546" s="40"/>
      <c r="G4546" s="40"/>
      <c r="H4546" s="141"/>
    </row>
    <row r="4547" spans="1:8" ht="16.5">
      <c r="A4547" s="27"/>
      <c r="B4547" s="141"/>
      <c r="C4547" s="1"/>
      <c r="D4547" s="1"/>
      <c r="E4547" s="1"/>
      <c r="F4547" s="40"/>
      <c r="G4547" s="102"/>
      <c r="H4547" s="141"/>
    </row>
    <row r="4548" spans="1:8" ht="19.5">
      <c r="A4548" s="31"/>
      <c r="B4548" s="1567" t="s">
        <v>3120</v>
      </c>
      <c r="C4548" s="1567"/>
      <c r="D4548" s="1567"/>
      <c r="E4548" s="1567"/>
      <c r="F4548" s="1567"/>
      <c r="G4548" s="1567"/>
      <c r="H4548" s="1567"/>
    </row>
    <row r="4549" spans="1:8" ht="19.5">
      <c r="A4549" s="262">
        <f>A4531+1</f>
        <v>289</v>
      </c>
      <c r="B4549" s="1567" t="s">
        <v>1140</v>
      </c>
      <c r="C4549" s="1567"/>
      <c r="D4549" s="1567"/>
      <c r="E4549" s="1567"/>
      <c r="F4549" s="1567"/>
      <c r="G4549" s="1567"/>
      <c r="H4549" s="1567"/>
    </row>
    <row r="4550" spans="1:8" ht="19.5">
      <c r="A4550" s="15" t="s">
        <v>564</v>
      </c>
      <c r="B4550" s="1567" t="s">
        <v>2803</v>
      </c>
      <c r="C4550" s="1567"/>
      <c r="D4550" s="1567"/>
      <c r="E4550" s="1567"/>
      <c r="F4550" s="1567"/>
      <c r="G4550" s="1567"/>
      <c r="H4550" s="1567"/>
    </row>
    <row r="4551" spans="1:8" ht="14.25">
      <c r="A4551" s="728" t="s">
        <v>4154</v>
      </c>
      <c r="B4551" s="1568" t="s">
        <v>109</v>
      </c>
      <c r="C4551" s="1568"/>
      <c r="D4551" s="1568"/>
      <c r="E4551" s="1568"/>
      <c r="F4551" s="1568"/>
      <c r="G4551" s="1568"/>
      <c r="H4551" s="1568"/>
    </row>
    <row r="4552" spans="1:8" ht="31.5">
      <c r="A4552" s="1"/>
      <c r="B4552" s="68" t="s">
        <v>3156</v>
      </c>
      <c r="C4552" s="68" t="s">
        <v>3157</v>
      </c>
      <c r="D4552" s="68" t="s">
        <v>3158</v>
      </c>
      <c r="E4552" s="68" t="s">
        <v>3159</v>
      </c>
      <c r="F4552" s="68" t="s">
        <v>3160</v>
      </c>
      <c r="G4552" s="68" t="s">
        <v>3161</v>
      </c>
      <c r="H4552" s="68" t="s">
        <v>1586</v>
      </c>
    </row>
    <row r="4553" spans="1:8" ht="17.25">
      <c r="A4553" s="1"/>
      <c r="B4553" s="12" t="s">
        <v>1587</v>
      </c>
      <c r="C4553" s="58" t="s">
        <v>558</v>
      </c>
      <c r="D4553" s="41">
        <v>6.39</v>
      </c>
      <c r="E4553" s="55" t="s">
        <v>1589</v>
      </c>
      <c r="F4553" s="107">
        <f>mason</f>
        <v>1330</v>
      </c>
      <c r="G4553" s="107">
        <f t="shared" ref="G4553:G4560" si="85">FLOOR(D4553*F4553,0.01)</f>
        <v>8498.7000000000007</v>
      </c>
      <c r="H4553" s="108"/>
    </row>
    <row r="4554" spans="1:8" ht="17.25">
      <c r="A4554" s="1"/>
      <c r="B4554" s="15"/>
      <c r="C4554" s="56" t="s">
        <v>1530</v>
      </c>
      <c r="D4554" s="49">
        <v>0.63900000000000001</v>
      </c>
      <c r="E4554" s="56" t="s">
        <v>1589</v>
      </c>
      <c r="F4554" s="63">
        <f>'update Rate'!O5</f>
        <v>1000</v>
      </c>
      <c r="G4554" s="63">
        <f t="shared" si="85"/>
        <v>639</v>
      </c>
      <c r="H4554" s="121">
        <f>SUM(G4553:G4554)</f>
        <v>9137.7000000000007</v>
      </c>
    </row>
    <row r="4555" spans="1:8" ht="17.25">
      <c r="A4555" s="1"/>
      <c r="B4555" s="1565" t="s">
        <v>2185</v>
      </c>
      <c r="C4555" s="274" t="s">
        <v>2050</v>
      </c>
      <c r="D4555" s="52">
        <v>0.5</v>
      </c>
      <c r="E4555" s="53" t="s">
        <v>2378</v>
      </c>
      <c r="F4555" s="109">
        <f>awood</f>
        <v>215037.9</v>
      </c>
      <c r="G4555" s="109">
        <f t="shared" si="85"/>
        <v>107518.95</v>
      </c>
      <c r="H4555" s="84"/>
    </row>
    <row r="4556" spans="1:8" ht="17.25">
      <c r="A4556" s="1"/>
      <c r="B4556" s="1586"/>
      <c r="C4556" s="61" t="s">
        <v>3061</v>
      </c>
      <c r="D4556" s="42">
        <v>31.54</v>
      </c>
      <c r="E4556" s="53" t="s">
        <v>2992</v>
      </c>
      <c r="F4556" s="109">
        <f>'update Rate'!O73</f>
        <v>860.80000000000007</v>
      </c>
      <c r="G4556" s="109">
        <f t="shared" si="85"/>
        <v>27149.63</v>
      </c>
      <c r="H4556" s="9"/>
    </row>
    <row r="4557" spans="1:8" ht="17.25">
      <c r="A4557" s="1"/>
      <c r="B4557" s="1586"/>
      <c r="C4557" s="61" t="s">
        <v>2804</v>
      </c>
      <c r="D4557" s="42">
        <v>63.08</v>
      </c>
      <c r="E4557" s="53" t="s">
        <v>2992</v>
      </c>
      <c r="F4557" s="109">
        <f>'update Rate'!O84</f>
        <v>688.64</v>
      </c>
      <c r="G4557" s="109">
        <f t="shared" si="85"/>
        <v>43439.41</v>
      </c>
      <c r="H4557" s="9"/>
    </row>
    <row r="4558" spans="1:8" ht="17.25">
      <c r="A4558" s="1"/>
      <c r="B4558" s="1586"/>
      <c r="C4558" s="61" t="s">
        <v>3274</v>
      </c>
      <c r="D4558" s="194">
        <v>2</v>
      </c>
      <c r="E4558" s="53" t="s">
        <v>2805</v>
      </c>
      <c r="F4558" s="109">
        <f>'update Rate'!O152</f>
        <v>271</v>
      </c>
      <c r="G4558" s="109">
        <f t="shared" si="85"/>
        <v>542</v>
      </c>
      <c r="H4558" s="9"/>
    </row>
    <row r="4559" spans="1:8" ht="17.25">
      <c r="A4559" s="1"/>
      <c r="B4559" s="1586"/>
      <c r="C4559" s="53" t="s">
        <v>1147</v>
      </c>
      <c r="D4559" s="194">
        <v>149.6</v>
      </c>
      <c r="E4559" s="53" t="s">
        <v>603</v>
      </c>
      <c r="F4559" s="109">
        <f>'update Rate'!O139</f>
        <v>55.76</v>
      </c>
      <c r="G4559" s="109">
        <f t="shared" si="85"/>
        <v>8341.69</v>
      </c>
      <c r="H4559" s="86"/>
    </row>
    <row r="4560" spans="1:8" ht="17.25">
      <c r="A4560" s="1"/>
      <c r="B4560" s="1563"/>
      <c r="C4560" s="56" t="s">
        <v>2133</v>
      </c>
      <c r="D4560" s="47">
        <v>3</v>
      </c>
      <c r="E4560" s="56" t="s">
        <v>604</v>
      </c>
      <c r="F4560" s="63">
        <f>kila</f>
        <v>0</v>
      </c>
      <c r="G4560" s="63">
        <f t="shared" si="85"/>
        <v>0</v>
      </c>
      <c r="H4560" s="123">
        <f>SUM(G4555:G4560)</f>
        <v>186991.68</v>
      </c>
    </row>
    <row r="4561" spans="1:8" ht="15.75">
      <c r="A4561" s="1"/>
      <c r="B4561" s="1"/>
      <c r="C4561" s="1"/>
      <c r="D4561" s="1"/>
      <c r="E4561" s="1"/>
      <c r="F4561" s="40" t="s">
        <v>1590</v>
      </c>
      <c r="G4561" s="40"/>
      <c r="H4561" s="63">
        <f>SUM(H4554:H4560)</f>
        <v>196129.38</v>
      </c>
    </row>
    <row r="4562" spans="1:8" ht="15.75">
      <c r="A4562" s="1"/>
      <c r="B4562" s="1" t="s">
        <v>1592</v>
      </c>
      <c r="C4562" s="1"/>
      <c r="D4562" s="1"/>
      <c r="E4562" s="1"/>
      <c r="F4562" s="40" t="s">
        <v>1571</v>
      </c>
      <c r="G4562" s="40"/>
      <c r="H4562" s="99">
        <f>FLOOR(H4561*0.15,0.01)</f>
        <v>29419.4</v>
      </c>
    </row>
    <row r="4563" spans="1:8" ht="15.75">
      <c r="B4563" s="140">
        <f>+H4563</f>
        <v>225548.78</v>
      </c>
      <c r="C4563" s="27" t="s">
        <v>4340</v>
      </c>
      <c r="D4563" s="99">
        <f>FLOOR(B4563/B4564,0.01)</f>
        <v>6339.2</v>
      </c>
      <c r="E4563" s="1" t="s">
        <v>3198</v>
      </c>
      <c r="F4563" s="40" t="s">
        <v>1593</v>
      </c>
      <c r="G4563" s="40"/>
      <c r="H4563" s="99">
        <f>SUM(H4561:H4562)</f>
        <v>225548.78</v>
      </c>
    </row>
    <row r="4564" spans="1:8" ht="17.25">
      <c r="B4564" s="88">
        <v>35.58</v>
      </c>
      <c r="C4564" s="27"/>
      <c r="D4564" s="141"/>
      <c r="E4564" s="1"/>
      <c r="F4564" s="40"/>
      <c r="G4564" s="40"/>
      <c r="H4564" s="141"/>
    </row>
    <row r="4565" spans="1:8" ht="15">
      <c r="A4565" s="1"/>
      <c r="B4565" s="1576"/>
      <c r="C4565" s="1576"/>
      <c r="D4565" s="1576"/>
      <c r="E4565" s="1576"/>
      <c r="F4565" s="1576"/>
      <c r="G4565" s="1576"/>
      <c r="H4565" s="1576"/>
    </row>
    <row r="4566" spans="1:8" ht="14.25">
      <c r="A4566" s="262">
        <f>A4549+1</f>
        <v>290</v>
      </c>
      <c r="B4566" s="1576"/>
      <c r="C4566" s="1585"/>
      <c r="D4566" s="1585"/>
      <c r="E4566" s="1585"/>
      <c r="F4566" s="1585"/>
      <c r="G4566" s="1585"/>
      <c r="H4566" s="1585"/>
    </row>
    <row r="4567" spans="1:8" ht="19.5">
      <c r="A4567" s="728" t="s">
        <v>4155</v>
      </c>
      <c r="B4567" s="1567" t="s">
        <v>3763</v>
      </c>
      <c r="C4567" s="1567"/>
      <c r="D4567" s="1567"/>
      <c r="E4567" s="1567"/>
      <c r="F4567" s="1567"/>
      <c r="G4567" s="1567"/>
      <c r="H4567" s="1567"/>
    </row>
    <row r="4568" spans="1:8" ht="19.5">
      <c r="A4568" s="3"/>
      <c r="B4568" s="1567" t="s">
        <v>3767</v>
      </c>
      <c r="C4568" s="1567"/>
      <c r="D4568" s="1567"/>
      <c r="E4568" s="1567"/>
      <c r="F4568" s="1567"/>
      <c r="G4568" s="1567"/>
      <c r="H4568" s="1567"/>
    </row>
    <row r="4569" spans="1:8" ht="15">
      <c r="A4569" s="1"/>
      <c r="B4569" s="1561" t="s">
        <v>3772</v>
      </c>
      <c r="C4569" s="1561"/>
      <c r="D4569" s="1561"/>
      <c r="E4569" s="1561"/>
      <c r="F4569" s="1561"/>
      <c r="G4569" s="1561"/>
      <c r="H4569" s="1561"/>
    </row>
    <row r="4570" spans="1:8" ht="31.5">
      <c r="A4570" s="1"/>
      <c r="B4570" s="68" t="s">
        <v>3156</v>
      </c>
      <c r="C4570" s="68" t="s">
        <v>3157</v>
      </c>
      <c r="D4570" s="68" t="s">
        <v>3158</v>
      </c>
      <c r="E4570" s="68" t="s">
        <v>3159</v>
      </c>
      <c r="F4570" s="68" t="s">
        <v>3160</v>
      </c>
      <c r="G4570" s="68" t="s">
        <v>3161</v>
      </c>
      <c r="H4570" s="68" t="s">
        <v>1586</v>
      </c>
    </row>
    <row r="4571" spans="1:8" ht="47.25">
      <c r="A4571" s="1"/>
      <c r="B4571" s="58" t="s">
        <v>2185</v>
      </c>
      <c r="C4571" s="58" t="s">
        <v>3765</v>
      </c>
      <c r="D4571" s="8"/>
      <c r="E4571" s="8"/>
      <c r="F4571" s="107"/>
      <c r="G4571" s="107"/>
      <c r="H4571" s="108"/>
    </row>
    <row r="4572" spans="1:8" ht="17.25">
      <c r="A4572" s="1"/>
      <c r="B4572" s="82" t="s">
        <v>387</v>
      </c>
      <c r="C4572" s="78" t="s">
        <v>3766</v>
      </c>
      <c r="D4572" s="43">
        <v>1</v>
      </c>
      <c r="E4572" s="56" t="s">
        <v>2992</v>
      </c>
      <c r="F4572" s="122">
        <f>'update Rate'!O229</f>
        <v>1022.2</v>
      </c>
      <c r="G4572" s="63">
        <f>SUM(D4572*F4572)</f>
        <v>1022.2</v>
      </c>
      <c r="H4572" s="123">
        <f>SUM(G4572)</f>
        <v>1022.2</v>
      </c>
    </row>
    <row r="4573" spans="1:8" ht="16.5">
      <c r="A4573" s="1"/>
      <c r="B4573" s="1"/>
      <c r="C4573" s="1"/>
      <c r="D4573" s="1"/>
      <c r="E4573" s="1"/>
      <c r="F4573" s="40" t="s">
        <v>1590</v>
      </c>
      <c r="G4573" s="102"/>
      <c r="H4573" s="63">
        <f>SUM(H4570:H4572)</f>
        <v>1022.2</v>
      </c>
    </row>
    <row r="4574" spans="1:8" ht="16.5">
      <c r="A4574" s="1"/>
      <c r="B4574" s="1" t="s">
        <v>389</v>
      </c>
      <c r="C4574" s="1"/>
      <c r="D4574" s="1"/>
      <c r="E4574" s="1"/>
      <c r="F4574" s="40" t="s">
        <v>1570</v>
      </c>
      <c r="G4574" s="102"/>
      <c r="H4574" s="63">
        <f>FLOOR(H4573*0.15,0.01)</f>
        <v>153.33000000000001</v>
      </c>
    </row>
    <row r="4575" spans="1:8" ht="16.5">
      <c r="A4575" s="27" t="s">
        <v>3197</v>
      </c>
      <c r="B4575" s="99">
        <f>+H4575</f>
        <v>1175.53</v>
      </c>
      <c r="C4575" s="1" t="s">
        <v>3198</v>
      </c>
      <c r="D4575" s="1"/>
      <c r="E4575" s="1"/>
      <c r="F4575" s="40" t="s">
        <v>1593</v>
      </c>
      <c r="G4575" s="102"/>
      <c r="H4575" s="99">
        <f>SUM(H4573:H4574)</f>
        <v>1175.53</v>
      </c>
    </row>
    <row r="4576" spans="1:8" ht="16.5">
      <c r="A4576" s="27"/>
      <c r="B4576" s="141"/>
      <c r="C4576" s="1"/>
      <c r="D4576" s="1"/>
      <c r="E4576" s="1"/>
      <c r="F4576" s="40"/>
      <c r="G4576" s="102"/>
      <c r="H4576" s="141"/>
    </row>
    <row r="4577" spans="1:8" ht="16.5">
      <c r="A4577" s="27"/>
      <c r="B4577" s="141"/>
      <c r="C4577" s="1"/>
      <c r="D4577" s="1"/>
      <c r="E4577" s="1"/>
      <c r="F4577" s="40"/>
      <c r="G4577" s="102"/>
      <c r="H4577" s="141"/>
    </row>
    <row r="4578" spans="1:8" ht="20.25">
      <c r="A4578" s="1"/>
      <c r="B4578" s="88"/>
      <c r="C4578" s="1"/>
      <c r="D4578" s="1"/>
      <c r="E4578" s="1"/>
      <c r="F4578" s="36"/>
      <c r="G4578" s="36"/>
      <c r="H4578" s="36"/>
    </row>
    <row r="4579" spans="1:8" ht="14.25">
      <c r="A4579" s="262">
        <f>A4566+1</f>
        <v>291</v>
      </c>
      <c r="B4579" s="1576"/>
      <c r="C4579" s="1585"/>
      <c r="D4579" s="1585"/>
      <c r="E4579" s="1585"/>
      <c r="F4579" s="1585"/>
      <c r="G4579" s="1585"/>
      <c r="H4579" s="1585"/>
    </row>
    <row r="4580" spans="1:8" ht="19.5">
      <c r="A4580" s="728" t="s">
        <v>4157</v>
      </c>
      <c r="B4580" s="1567" t="s">
        <v>3763</v>
      </c>
      <c r="C4580" s="1567"/>
      <c r="D4580" s="1567"/>
      <c r="E4580" s="1567"/>
      <c r="F4580" s="1567"/>
      <c r="G4580" s="1567"/>
      <c r="H4580" s="1567"/>
    </row>
    <row r="4581" spans="1:8" ht="19.5">
      <c r="A4581" s="3"/>
      <c r="B4581" s="1567" t="s">
        <v>3768</v>
      </c>
      <c r="C4581" s="1567"/>
      <c r="D4581" s="1567"/>
      <c r="E4581" s="1567"/>
      <c r="F4581" s="1567"/>
      <c r="G4581" s="1567"/>
      <c r="H4581" s="1567"/>
    </row>
    <row r="4582" spans="1:8" ht="15">
      <c r="A4582" s="1"/>
      <c r="B4582" s="1561" t="s">
        <v>1489</v>
      </c>
      <c r="C4582" s="1561"/>
      <c r="D4582" s="1561"/>
      <c r="E4582" s="1561"/>
      <c r="F4582" s="1561"/>
      <c r="G4582" s="1561"/>
      <c r="H4582" s="1561"/>
    </row>
    <row r="4583" spans="1:8" ht="31.5">
      <c r="A4583" s="1"/>
      <c r="B4583" s="68" t="s">
        <v>3156</v>
      </c>
      <c r="C4583" s="68" t="s">
        <v>3157</v>
      </c>
      <c r="D4583" s="68" t="s">
        <v>3158</v>
      </c>
      <c r="E4583" s="68" t="s">
        <v>3159</v>
      </c>
      <c r="F4583" s="68" t="s">
        <v>3160</v>
      </c>
      <c r="G4583" s="68" t="s">
        <v>3161</v>
      </c>
      <c r="H4583" s="68" t="s">
        <v>1586</v>
      </c>
    </row>
    <row r="4584" spans="1:8" ht="47.25">
      <c r="A4584" s="1"/>
      <c r="B4584" s="58" t="s">
        <v>2185</v>
      </c>
      <c r="C4584" s="58" t="s">
        <v>3769</v>
      </c>
      <c r="D4584" s="8"/>
      <c r="E4584" s="8"/>
      <c r="F4584" s="107"/>
      <c r="G4584" s="107"/>
      <c r="H4584" s="108"/>
    </row>
    <row r="4585" spans="1:8" ht="17.25">
      <c r="A4585" s="1"/>
      <c r="B4585" s="82" t="s">
        <v>387</v>
      </c>
      <c r="C4585" s="78" t="s">
        <v>3766</v>
      </c>
      <c r="D4585" s="43">
        <v>1</v>
      </c>
      <c r="E4585" s="56" t="s">
        <v>2992</v>
      </c>
      <c r="F4585" s="122">
        <f>'update Rate'!O228</f>
        <v>946.88</v>
      </c>
      <c r="G4585" s="63">
        <f>SUM(D4585*F4585)</f>
        <v>946.88</v>
      </c>
      <c r="H4585" s="123">
        <f>SUM(G4585)</f>
        <v>946.88</v>
      </c>
    </row>
    <row r="4586" spans="1:8" ht="16.5">
      <c r="A4586" s="1"/>
      <c r="B4586" s="1"/>
      <c r="C4586" s="1"/>
      <c r="D4586" s="1"/>
      <c r="E4586" s="1"/>
      <c r="F4586" s="40" t="s">
        <v>1590</v>
      </c>
      <c r="G4586" s="102"/>
      <c r="H4586" s="63">
        <f>SUM(H4583:H4585)</f>
        <v>946.88</v>
      </c>
    </row>
    <row r="4587" spans="1:8" ht="16.5">
      <c r="A4587" s="1"/>
      <c r="B4587" s="1" t="s">
        <v>389</v>
      </c>
      <c r="C4587" s="1"/>
      <c r="D4587" s="1"/>
      <c r="E4587" s="1"/>
      <c r="F4587" s="40" t="s">
        <v>1570</v>
      </c>
      <c r="G4587" s="102"/>
      <c r="H4587" s="63">
        <f>FLOOR(H4586*0.15,0.01)</f>
        <v>142.03</v>
      </c>
    </row>
    <row r="4588" spans="1:8" ht="16.5">
      <c r="A4588" s="27" t="s">
        <v>3197</v>
      </c>
      <c r="B4588" s="99">
        <f>+H4588</f>
        <v>1088.9100000000001</v>
      </c>
      <c r="C4588" s="1" t="s">
        <v>3198</v>
      </c>
      <c r="D4588" s="1"/>
      <c r="E4588" s="1"/>
      <c r="F4588" s="40" t="s">
        <v>1593</v>
      </c>
      <c r="G4588" s="102"/>
      <c r="H4588" s="99">
        <f>SUM(H4586:H4587)</f>
        <v>1088.9100000000001</v>
      </c>
    </row>
    <row r="4589" spans="1:8" ht="20.25">
      <c r="A4589" s="1"/>
      <c r="B4589" s="88"/>
      <c r="C4589" s="1"/>
      <c r="D4589" s="1"/>
      <c r="E4589" s="1"/>
      <c r="F4589" s="36"/>
      <c r="G4589" s="36"/>
      <c r="H4589" s="36"/>
    </row>
    <row r="4590" spans="1:8" ht="20.25">
      <c r="A4590" s="1"/>
      <c r="B4590" s="88"/>
      <c r="C4590" s="1"/>
      <c r="D4590" s="1"/>
      <c r="E4590" s="1"/>
      <c r="F4590" s="36"/>
      <c r="G4590" s="36"/>
      <c r="H4590" s="36"/>
    </row>
    <row r="4591" spans="1:8" ht="14.25">
      <c r="A4591" s="262">
        <f>A4579+1</f>
        <v>292</v>
      </c>
      <c r="B4591" s="1576"/>
      <c r="C4591" s="1585"/>
      <c r="D4591" s="1585"/>
      <c r="E4591" s="1585"/>
      <c r="F4591" s="1585"/>
      <c r="G4591" s="1585"/>
      <c r="H4591" s="1585"/>
    </row>
    <row r="4592" spans="1:8" ht="19.5">
      <c r="A4592" s="728" t="s">
        <v>4156</v>
      </c>
      <c r="B4592" s="1567" t="s">
        <v>3770</v>
      </c>
      <c r="C4592" s="1567"/>
      <c r="D4592" s="1567"/>
      <c r="E4592" s="1567"/>
      <c r="F4592" s="1567"/>
      <c r="G4592" s="1567"/>
      <c r="H4592" s="1567"/>
    </row>
    <row r="4593" spans="1:8" ht="19.5">
      <c r="A4593" s="3"/>
      <c r="B4593" s="1567" t="s">
        <v>3771</v>
      </c>
      <c r="C4593" s="1567"/>
      <c r="D4593" s="1567"/>
      <c r="E4593" s="1567"/>
      <c r="F4593" s="1567"/>
      <c r="G4593" s="1567"/>
      <c r="H4593" s="1567"/>
    </row>
    <row r="4594" spans="1:8" ht="15">
      <c r="A4594" s="1"/>
      <c r="B4594" s="1561" t="s">
        <v>1489</v>
      </c>
      <c r="C4594" s="1561"/>
      <c r="D4594" s="1561"/>
      <c r="E4594" s="1561"/>
      <c r="F4594" s="1561"/>
      <c r="G4594" s="1561"/>
      <c r="H4594" s="1561"/>
    </row>
    <row r="4595" spans="1:8" ht="31.5">
      <c r="A4595" s="1"/>
      <c r="B4595" s="68" t="s">
        <v>3156</v>
      </c>
      <c r="C4595" s="68" t="s">
        <v>3157</v>
      </c>
      <c r="D4595" s="68" t="s">
        <v>3158</v>
      </c>
      <c r="E4595" s="68" t="s">
        <v>3159</v>
      </c>
      <c r="F4595" s="68" t="s">
        <v>3160</v>
      </c>
      <c r="G4595" s="68" t="s">
        <v>3161</v>
      </c>
      <c r="H4595" s="68" t="s">
        <v>1586</v>
      </c>
    </row>
    <row r="4596" spans="1:8" ht="47.25">
      <c r="A4596" s="1"/>
      <c r="B4596" s="58" t="s">
        <v>2185</v>
      </c>
      <c r="C4596" s="58" t="s">
        <v>3773</v>
      </c>
      <c r="D4596" s="8"/>
      <c r="E4596" s="8"/>
      <c r="F4596" s="107"/>
      <c r="G4596" s="107"/>
      <c r="H4596" s="108"/>
    </row>
    <row r="4597" spans="1:8" ht="17.25">
      <c r="A4597" s="1"/>
      <c r="B4597" s="82" t="s">
        <v>387</v>
      </c>
      <c r="C4597" s="78" t="s">
        <v>3766</v>
      </c>
      <c r="D4597" s="43">
        <v>1</v>
      </c>
      <c r="E4597" s="56" t="s">
        <v>2992</v>
      </c>
      <c r="F4597" s="122">
        <f>'update Rate'!O231</f>
        <v>1054.48</v>
      </c>
      <c r="G4597" s="63">
        <f>SUM(D4597*F4597)</f>
        <v>1054.48</v>
      </c>
      <c r="H4597" s="123">
        <f>SUM(G4597)</f>
        <v>1054.48</v>
      </c>
    </row>
    <row r="4598" spans="1:8" ht="16.5">
      <c r="A4598" s="1"/>
      <c r="B4598" s="1"/>
      <c r="C4598" s="1"/>
      <c r="D4598" s="1"/>
      <c r="E4598" s="1"/>
      <c r="F4598" s="40" t="s">
        <v>1590</v>
      </c>
      <c r="G4598" s="102"/>
      <c r="H4598" s="63">
        <f>SUM(H4595:H4597)</f>
        <v>1054.48</v>
      </c>
    </row>
    <row r="4599" spans="1:8" ht="16.5">
      <c r="A4599" s="1"/>
      <c r="B4599" s="1" t="s">
        <v>389</v>
      </c>
      <c r="C4599" s="1"/>
      <c r="D4599" s="1"/>
      <c r="E4599" s="1"/>
      <c r="F4599" s="40" t="s">
        <v>1570</v>
      </c>
      <c r="G4599" s="102"/>
      <c r="H4599" s="63">
        <f>FLOOR(H4598*0.15,0.01)</f>
        <v>158.17000000000002</v>
      </c>
    </row>
    <row r="4600" spans="1:8" ht="16.5">
      <c r="A4600" s="27" t="s">
        <v>3197</v>
      </c>
      <c r="B4600" s="99">
        <f>+H4600</f>
        <v>1212.6500000000001</v>
      </c>
      <c r="C4600" s="1" t="s">
        <v>3198</v>
      </c>
      <c r="D4600" s="1"/>
      <c r="E4600" s="1"/>
      <c r="F4600" s="40" t="s">
        <v>1593</v>
      </c>
      <c r="G4600" s="102"/>
      <c r="H4600" s="99">
        <f>SUM(H4598:H4599)</f>
        <v>1212.6500000000001</v>
      </c>
    </row>
    <row r="4601" spans="1:8" ht="20.25">
      <c r="A4601" s="1"/>
      <c r="B4601" s="88"/>
      <c r="C4601" s="1"/>
      <c r="D4601" s="1"/>
      <c r="E4601" s="1"/>
      <c r="F4601" s="36"/>
      <c r="G4601" s="36"/>
      <c r="H4601" s="36"/>
    </row>
    <row r="4602" spans="1:8" ht="14.25">
      <c r="A4602" s="262">
        <f>A4591+1</f>
        <v>293</v>
      </c>
      <c r="B4602" s="1576"/>
      <c r="C4602" s="1585"/>
      <c r="D4602" s="1585"/>
      <c r="E4602" s="1585"/>
      <c r="F4602" s="1585"/>
      <c r="G4602" s="1585"/>
      <c r="H4602" s="1585"/>
    </row>
    <row r="4603" spans="1:8" ht="19.5">
      <c r="A4603" s="728" t="s">
        <v>4156</v>
      </c>
      <c r="B4603" s="1567" t="s">
        <v>3775</v>
      </c>
      <c r="C4603" s="1567"/>
      <c r="D4603" s="1567"/>
      <c r="E4603" s="1567"/>
      <c r="F4603" s="1567"/>
      <c r="G4603" s="1567"/>
      <c r="H4603" s="1567"/>
    </row>
    <row r="4604" spans="1:8" ht="19.5">
      <c r="A4604" s="3"/>
      <c r="B4604" s="1567" t="s">
        <v>3771</v>
      </c>
      <c r="C4604" s="1567"/>
      <c r="D4604" s="1567"/>
      <c r="E4604" s="1567"/>
      <c r="F4604" s="1567"/>
      <c r="G4604" s="1567"/>
      <c r="H4604" s="1567"/>
    </row>
    <row r="4605" spans="1:8" ht="15">
      <c r="A4605" s="1"/>
      <c r="B4605" s="1561" t="s">
        <v>3764</v>
      </c>
      <c r="C4605" s="1561"/>
      <c r="D4605" s="1561"/>
      <c r="E4605" s="1561"/>
      <c r="F4605" s="1561"/>
      <c r="G4605" s="1561"/>
      <c r="H4605" s="1561"/>
    </row>
    <row r="4606" spans="1:8" ht="31.5">
      <c r="A4606" s="1"/>
      <c r="B4606" s="68" t="s">
        <v>3156</v>
      </c>
      <c r="C4606" s="68" t="s">
        <v>3157</v>
      </c>
      <c r="D4606" s="68" t="s">
        <v>3158</v>
      </c>
      <c r="E4606" s="68" t="s">
        <v>3159</v>
      </c>
      <c r="F4606" s="68" t="s">
        <v>3160</v>
      </c>
      <c r="G4606" s="68" t="s">
        <v>3161</v>
      </c>
      <c r="H4606" s="68" t="s">
        <v>1586</v>
      </c>
    </row>
    <row r="4607" spans="1:8" ht="47.25">
      <c r="A4607" s="1"/>
      <c r="B4607" s="58" t="s">
        <v>2185</v>
      </c>
      <c r="C4607" s="58" t="s">
        <v>3774</v>
      </c>
      <c r="D4607" s="8"/>
      <c r="E4607" s="8"/>
      <c r="F4607" s="107"/>
      <c r="G4607" s="107"/>
      <c r="H4607" s="108"/>
    </row>
    <row r="4608" spans="1:8" ht="17.25">
      <c r="A4608" s="1"/>
      <c r="B4608" s="82" t="s">
        <v>387</v>
      </c>
      <c r="C4608" s="78" t="s">
        <v>3766</v>
      </c>
      <c r="D4608" s="43">
        <v>1</v>
      </c>
      <c r="E4608" s="56" t="s">
        <v>2992</v>
      </c>
      <c r="F4608" s="122">
        <f>'update Rate'!O230</f>
        <v>817.76</v>
      </c>
      <c r="G4608" s="63">
        <f>SUM(D4608*F4608)</f>
        <v>817.76</v>
      </c>
      <c r="H4608" s="123">
        <f>SUM(G4608)</f>
        <v>817.76</v>
      </c>
    </row>
    <row r="4609" spans="1:8" ht="16.5">
      <c r="A4609" s="1"/>
      <c r="B4609" s="1"/>
      <c r="C4609" s="1"/>
      <c r="D4609" s="1"/>
      <c r="E4609" s="1"/>
      <c r="F4609" s="40" t="s">
        <v>1590</v>
      </c>
      <c r="G4609" s="102"/>
      <c r="H4609" s="63">
        <f>SUM(H4606:H4608)</f>
        <v>817.76</v>
      </c>
    </row>
    <row r="4610" spans="1:8" ht="16.5">
      <c r="A4610" s="1"/>
      <c r="B4610" s="1" t="s">
        <v>389</v>
      </c>
      <c r="C4610" s="1"/>
      <c r="D4610" s="1"/>
      <c r="E4610" s="1"/>
      <c r="F4610" s="40" t="s">
        <v>1570</v>
      </c>
      <c r="G4610" s="102"/>
      <c r="H4610" s="63">
        <f>FLOOR(H4609*0.15,0.01)</f>
        <v>122.66</v>
      </c>
    </row>
    <row r="4611" spans="1:8" ht="16.5">
      <c r="A4611" s="27" t="s">
        <v>3197</v>
      </c>
      <c r="B4611" s="99">
        <f>+H4611</f>
        <v>940.42</v>
      </c>
      <c r="C4611" s="1" t="s">
        <v>3198</v>
      </c>
      <c r="D4611" s="1"/>
      <c r="E4611" s="1"/>
      <c r="F4611" s="40" t="s">
        <v>1593</v>
      </c>
      <c r="G4611" s="102"/>
      <c r="H4611" s="99">
        <f>SUM(H4609:H4610)</f>
        <v>940.42</v>
      </c>
    </row>
    <row r="4612" spans="1:8" ht="20.25">
      <c r="A4612" s="1"/>
      <c r="B4612" s="88"/>
      <c r="C4612" s="1"/>
      <c r="D4612" s="1"/>
      <c r="E4612" s="1"/>
      <c r="F4612" s="36"/>
      <c r="G4612" s="36"/>
      <c r="H4612" s="36"/>
    </row>
    <row r="4613" spans="1:8" ht="14.25">
      <c r="A4613" s="262">
        <f>A4602+1</f>
        <v>294</v>
      </c>
      <c r="B4613" s="1576"/>
      <c r="C4613" s="1585"/>
      <c r="D4613" s="1585"/>
      <c r="E4613" s="1585"/>
      <c r="F4613" s="1585"/>
      <c r="G4613" s="1585"/>
      <c r="H4613" s="1585"/>
    </row>
    <row r="4614" spans="1:8" ht="19.5">
      <c r="A4614" s="728" t="s">
        <v>4158</v>
      </c>
      <c r="B4614" s="1567" t="s">
        <v>3776</v>
      </c>
      <c r="C4614" s="1567"/>
      <c r="D4614" s="1567"/>
      <c r="E4614" s="1567"/>
      <c r="F4614" s="1567"/>
      <c r="G4614" s="1567"/>
      <c r="H4614" s="1567"/>
    </row>
    <row r="4615" spans="1:8" ht="19.5">
      <c r="A4615" s="3"/>
      <c r="B4615" s="1584" t="s">
        <v>3777</v>
      </c>
      <c r="C4615" s="1567"/>
      <c r="D4615" s="1567"/>
      <c r="E4615" s="1567"/>
      <c r="F4615" s="1567"/>
      <c r="G4615" s="1567"/>
      <c r="H4615" s="1567"/>
    </row>
    <row r="4616" spans="1:8" ht="15">
      <c r="A4616" s="1"/>
      <c r="B4616" s="1561" t="s">
        <v>3764</v>
      </c>
      <c r="C4616" s="1561"/>
      <c r="D4616" s="1561"/>
      <c r="E4616" s="1561"/>
      <c r="F4616" s="1561"/>
      <c r="G4616" s="1561"/>
      <c r="H4616" s="1561"/>
    </row>
    <row r="4617" spans="1:8" ht="31.5">
      <c r="A4617" s="1"/>
      <c r="B4617" s="68" t="s">
        <v>3156</v>
      </c>
      <c r="C4617" s="68" t="s">
        <v>3157</v>
      </c>
      <c r="D4617" s="68" t="s">
        <v>3158</v>
      </c>
      <c r="E4617" s="68" t="s">
        <v>3159</v>
      </c>
      <c r="F4617" s="68" t="s">
        <v>3160</v>
      </c>
      <c r="G4617" s="68" t="s">
        <v>3161</v>
      </c>
      <c r="H4617" s="68" t="s">
        <v>1586</v>
      </c>
    </row>
    <row r="4618" spans="1:8" ht="31.5">
      <c r="A4618" s="1"/>
      <c r="B4618" s="58" t="s">
        <v>2185</v>
      </c>
      <c r="C4618" s="58" t="s">
        <v>3778</v>
      </c>
      <c r="D4618" s="8"/>
      <c r="E4618" s="8"/>
      <c r="F4618" s="107"/>
      <c r="G4618" s="107"/>
      <c r="H4618" s="108"/>
    </row>
    <row r="4619" spans="1:8" ht="17.25">
      <c r="A4619" s="1"/>
      <c r="B4619" s="82" t="s">
        <v>387</v>
      </c>
      <c r="C4619" s="78" t="s">
        <v>3766</v>
      </c>
      <c r="D4619" s="43">
        <v>1</v>
      </c>
      <c r="E4619" s="56" t="s">
        <v>2992</v>
      </c>
      <c r="F4619" s="122">
        <f>'update Rate'!O359</f>
        <v>387.36</v>
      </c>
      <c r="G4619" s="63">
        <f>SUM(D4619*F4619)</f>
        <v>387.36</v>
      </c>
      <c r="H4619" s="123">
        <f>SUM(G4619)</f>
        <v>387.36</v>
      </c>
    </row>
    <row r="4620" spans="1:8" ht="16.5">
      <c r="A4620" s="1"/>
      <c r="B4620" s="1"/>
      <c r="C4620" s="1"/>
      <c r="D4620" s="1"/>
      <c r="E4620" s="1"/>
      <c r="F4620" s="40" t="s">
        <v>1590</v>
      </c>
      <c r="G4620" s="102"/>
      <c r="H4620" s="63">
        <f>SUM(H4617:H4619)</f>
        <v>387.36</v>
      </c>
    </row>
    <row r="4621" spans="1:8" ht="16.5">
      <c r="A4621" s="1"/>
      <c r="B4621" s="1" t="s">
        <v>389</v>
      </c>
      <c r="C4621" s="1"/>
      <c r="D4621" s="1"/>
      <c r="E4621" s="1"/>
      <c r="F4621" s="40" t="s">
        <v>1570</v>
      </c>
      <c r="G4621" s="102"/>
      <c r="H4621" s="63">
        <f>FLOOR(H4620*0.15,0.01)</f>
        <v>58.1</v>
      </c>
    </row>
    <row r="4622" spans="1:8" ht="16.5">
      <c r="A4622" s="27" t="s">
        <v>3197</v>
      </c>
      <c r="B4622" s="99">
        <f>+H4622</f>
        <v>445.46000000000004</v>
      </c>
      <c r="C4622" s="1" t="s">
        <v>3198</v>
      </c>
      <c r="D4622" s="1"/>
      <c r="E4622" s="1"/>
      <c r="F4622" s="40" t="s">
        <v>1593</v>
      </c>
      <c r="G4622" s="102"/>
      <c r="H4622" s="99">
        <f>SUM(H4620:H4621)</f>
        <v>445.46000000000004</v>
      </c>
    </row>
    <row r="4623" spans="1:8" ht="20.25">
      <c r="A4623" s="1"/>
      <c r="B4623" s="88"/>
      <c r="C4623" s="1"/>
      <c r="D4623" s="1"/>
      <c r="E4623" s="1"/>
      <c r="F4623" s="36"/>
      <c r="G4623" s="36"/>
      <c r="H4623" s="36"/>
    </row>
    <row r="4624" spans="1:8">
      <c r="A4624" s="138">
        <f>A4613+1</f>
        <v>295</v>
      </c>
      <c r="B4624" s="1558" t="s">
        <v>3985</v>
      </c>
      <c r="C4624" s="1559"/>
      <c r="D4624" s="1559"/>
      <c r="E4624" s="1559"/>
      <c r="F4624" s="1559"/>
      <c r="G4624" s="1559"/>
      <c r="H4624" s="1559"/>
    </row>
    <row r="4625" spans="1:16" ht="14.25">
      <c r="A4625" s="728"/>
      <c r="B4625" s="1558"/>
      <c r="C4625" s="1559"/>
      <c r="D4625" s="1559"/>
      <c r="E4625" s="1559"/>
      <c r="F4625" s="1559"/>
      <c r="G4625" s="1559"/>
      <c r="H4625" s="1559"/>
    </row>
    <row r="4626" spans="1:16" ht="15">
      <c r="A4626" s="1"/>
      <c r="B4626" s="1561" t="s">
        <v>1489</v>
      </c>
      <c r="C4626" s="1561"/>
      <c r="D4626" s="1561"/>
      <c r="E4626" s="1561"/>
      <c r="F4626" s="1561"/>
      <c r="G4626" s="1561"/>
      <c r="H4626" s="1561"/>
    </row>
    <row r="4627" spans="1:16" ht="31.5">
      <c r="A4627" s="1"/>
      <c r="B4627" s="68" t="s">
        <v>3156</v>
      </c>
      <c r="C4627" s="68" t="s">
        <v>3157</v>
      </c>
      <c r="D4627" s="68" t="s">
        <v>3158</v>
      </c>
      <c r="E4627" s="68" t="s">
        <v>3159</v>
      </c>
      <c r="F4627" s="68" t="s">
        <v>3160</v>
      </c>
      <c r="G4627" s="68" t="s">
        <v>3161</v>
      </c>
      <c r="H4627" s="68" t="s">
        <v>1586</v>
      </c>
    </row>
    <row r="4628" spans="1:16" ht="15.75">
      <c r="A4628" s="1"/>
      <c r="B4628" s="58" t="s">
        <v>2185</v>
      </c>
      <c r="C4628" s="58" t="s">
        <v>388</v>
      </c>
      <c r="D4628" s="8"/>
      <c r="E4628" s="8"/>
      <c r="F4628" s="8"/>
      <c r="G4628" s="8"/>
      <c r="H4628" s="8"/>
    </row>
    <row r="4629" spans="1:16" ht="63.75">
      <c r="A4629" s="1"/>
      <c r="B4629" s="81" t="s">
        <v>387</v>
      </c>
      <c r="C4629" s="83" t="s">
        <v>3986</v>
      </c>
      <c r="D4629" s="42">
        <v>1</v>
      </c>
      <c r="E4629" s="53" t="s">
        <v>2992</v>
      </c>
      <c r="F4629" s="109">
        <f>'update Rate'!O197</f>
        <v>0</v>
      </c>
      <c r="G4629" s="109">
        <f>FLOOR(D4629*F4629,0.01)</f>
        <v>0</v>
      </c>
      <c r="H4629" s="9"/>
    </row>
    <row r="4630" spans="1:16" ht="17.25">
      <c r="A4630" s="1"/>
      <c r="B4630" s="78"/>
      <c r="C4630" s="78" t="s">
        <v>3109</v>
      </c>
      <c r="D4630" s="51"/>
      <c r="E4630" s="56"/>
      <c r="F4630" s="122"/>
      <c r="G4630" s="122"/>
      <c r="H4630" s="123">
        <f>SUM(G4629)</f>
        <v>0</v>
      </c>
    </row>
    <row r="4631" spans="1:16" ht="16.5">
      <c r="A4631" s="1"/>
      <c r="B4631" s="1"/>
      <c r="C4631" s="1"/>
      <c r="D4631" s="1"/>
      <c r="E4631" s="1"/>
      <c r="F4631" s="40" t="s">
        <v>1590</v>
      </c>
      <c r="G4631" s="102"/>
      <c r="H4631" s="63">
        <f>SUM(H4627:H4630)</f>
        <v>0</v>
      </c>
    </row>
    <row r="4632" spans="1:16" ht="16.5">
      <c r="A4632" s="1"/>
      <c r="B4632" s="1" t="s">
        <v>389</v>
      </c>
      <c r="C4632" s="1"/>
      <c r="D4632" s="1"/>
      <c r="E4632" s="1"/>
      <c r="F4632" s="40" t="s">
        <v>1570</v>
      </c>
      <c r="G4632" s="102"/>
      <c r="H4632" s="99">
        <f>FLOOR(H4631*0.15,0.01)</f>
        <v>0</v>
      </c>
    </row>
    <row r="4633" spans="1:16" ht="16.5">
      <c r="A4633" s="27" t="s">
        <v>3197</v>
      </c>
      <c r="B4633" s="99">
        <f>+H4633</f>
        <v>0</v>
      </c>
      <c r="C4633" s="1" t="s">
        <v>3198</v>
      </c>
      <c r="D4633" s="1"/>
      <c r="E4633" s="1"/>
      <c r="F4633" s="40" t="s">
        <v>1593</v>
      </c>
      <c r="G4633" s="102"/>
      <c r="H4633" s="99">
        <f>SUM(H4631:H4632)</f>
        <v>0</v>
      </c>
    </row>
    <row r="4634" spans="1:16" ht="15">
      <c r="A4634" s="1"/>
      <c r="B4634" s="1"/>
      <c r="C4634" s="1"/>
      <c r="D4634" s="1"/>
      <c r="E4634" s="1"/>
      <c r="F4634" s="1"/>
      <c r="G4634" s="1"/>
      <c r="H4634" s="1"/>
    </row>
    <row r="4635" spans="1:16">
      <c r="A4635" s="138">
        <f>+A4624+1</f>
        <v>296</v>
      </c>
      <c r="B4635" s="1558" t="s">
        <v>3987</v>
      </c>
      <c r="C4635" s="1559"/>
      <c r="D4635" s="1559"/>
      <c r="E4635" s="1559"/>
      <c r="F4635" s="1559"/>
      <c r="G4635" s="1559"/>
      <c r="H4635" s="1559"/>
      <c r="I4635" s="138">
        <v>7</v>
      </c>
      <c r="J4635" s="1558" t="s">
        <v>3987</v>
      </c>
      <c r="K4635" s="1559"/>
      <c r="L4635" s="1559"/>
      <c r="M4635" s="1559"/>
      <c r="N4635" s="1559"/>
      <c r="O4635" s="1559"/>
      <c r="P4635" s="1559"/>
    </row>
    <row r="4636" spans="1:16" ht="15">
      <c r="A4636" s="15"/>
      <c r="B4636" s="1558"/>
      <c r="C4636" s="1559"/>
      <c r="D4636" s="1559"/>
      <c r="E4636" s="1559"/>
      <c r="F4636" s="1559"/>
      <c r="G4636" s="1559"/>
      <c r="H4636" s="1559"/>
      <c r="I4636" s="15"/>
      <c r="J4636" s="1558"/>
      <c r="K4636" s="1559"/>
      <c r="L4636" s="1559"/>
      <c r="M4636" s="1559"/>
      <c r="N4636" s="1559"/>
      <c r="O4636" s="1559"/>
      <c r="P4636" s="1559"/>
    </row>
    <row r="4637" spans="1:16" ht="15">
      <c r="A4637" s="1"/>
      <c r="B4637" s="1561" t="s">
        <v>1489</v>
      </c>
      <c r="C4637" s="1561"/>
      <c r="D4637" s="1561"/>
      <c r="E4637" s="1561"/>
      <c r="F4637" s="1561"/>
      <c r="G4637" s="1561"/>
      <c r="H4637" s="1561"/>
      <c r="I4637" s="1"/>
      <c r="J4637" s="1561" t="s">
        <v>1489</v>
      </c>
      <c r="K4637" s="1561"/>
      <c r="L4637" s="1561"/>
      <c r="M4637" s="1561"/>
      <c r="N4637" s="1561"/>
      <c r="O4637" s="1561"/>
      <c r="P4637" s="1561"/>
    </row>
    <row r="4638" spans="1:16" ht="63">
      <c r="A4638" s="1"/>
      <c r="B4638" s="68" t="s">
        <v>3156</v>
      </c>
      <c r="C4638" s="68" t="s">
        <v>3157</v>
      </c>
      <c r="D4638" s="68" t="s">
        <v>3158</v>
      </c>
      <c r="E4638" s="68" t="s">
        <v>3159</v>
      </c>
      <c r="F4638" s="68" t="s">
        <v>3160</v>
      </c>
      <c r="G4638" s="68" t="s">
        <v>3161</v>
      </c>
      <c r="H4638" s="68" t="s">
        <v>1586</v>
      </c>
      <c r="I4638" s="1"/>
      <c r="J4638" s="68" t="s">
        <v>3156</v>
      </c>
      <c r="K4638" s="68" t="s">
        <v>3157</v>
      </c>
      <c r="L4638" s="68" t="s">
        <v>3158</v>
      </c>
      <c r="M4638" s="68" t="s">
        <v>3159</v>
      </c>
      <c r="N4638" s="68" t="s">
        <v>3160</v>
      </c>
      <c r="O4638" s="68" t="s">
        <v>3161</v>
      </c>
      <c r="P4638" s="68" t="s">
        <v>1586</v>
      </c>
    </row>
    <row r="4639" spans="1:16" ht="31.5">
      <c r="A4639" s="1"/>
      <c r="B4639" s="58" t="s">
        <v>2185</v>
      </c>
      <c r="C4639" s="58" t="s">
        <v>388</v>
      </c>
      <c r="D4639" s="41"/>
      <c r="E4639" s="55"/>
      <c r="F4639" s="107"/>
      <c r="G4639" s="107"/>
      <c r="H4639" s="108"/>
      <c r="I4639" s="1"/>
      <c r="J4639" s="58" t="s">
        <v>2185</v>
      </c>
      <c r="K4639" s="58" t="s">
        <v>388</v>
      </c>
      <c r="L4639" s="41"/>
      <c r="M4639" s="55"/>
      <c r="N4639" s="107"/>
      <c r="O4639" s="107"/>
      <c r="P4639" s="108"/>
    </row>
    <row r="4640" spans="1:16" ht="45">
      <c r="A4640" s="1"/>
      <c r="B4640" s="82" t="s">
        <v>387</v>
      </c>
      <c r="C4640" s="35" t="s">
        <v>3988</v>
      </c>
      <c r="D4640" s="43">
        <v>1</v>
      </c>
      <c r="E4640" s="56" t="s">
        <v>2992</v>
      </c>
      <c r="F4640" s="63">
        <f>'update Rate'!O198</f>
        <v>0</v>
      </c>
      <c r="G4640" s="63">
        <f>FLOOR(D4640*F4640,0.01)</f>
        <v>0</v>
      </c>
      <c r="H4640" s="123">
        <f>SUM(G4640)</f>
        <v>0</v>
      </c>
      <c r="I4640" s="1"/>
      <c r="J4640" s="82" t="s">
        <v>387</v>
      </c>
      <c r="K4640" s="35" t="s">
        <v>3988</v>
      </c>
      <c r="L4640" s="43">
        <v>1</v>
      </c>
      <c r="M4640" s="56" t="s">
        <v>2992</v>
      </c>
      <c r="N4640" s="63">
        <f>F4640</f>
        <v>0</v>
      </c>
      <c r="O4640" s="63">
        <f>FLOOR(L4640*N4640,0.01)</f>
        <v>0</v>
      </c>
      <c r="P4640" s="123">
        <f>SUM(O4640)</f>
        <v>0</v>
      </c>
    </row>
    <row r="4641" spans="1:16" ht="16.5">
      <c r="A4641" s="1"/>
      <c r="B4641" s="1"/>
      <c r="C4641" s="1"/>
      <c r="D4641" s="1"/>
      <c r="E4641" s="1"/>
      <c r="F4641" s="40" t="s">
        <v>1590</v>
      </c>
      <c r="G4641" s="102"/>
      <c r="H4641" s="63">
        <f>SUM(H4639:H4640)</f>
        <v>0</v>
      </c>
      <c r="I4641" s="1"/>
      <c r="J4641" s="1"/>
      <c r="K4641" s="1"/>
      <c r="L4641" s="1"/>
      <c r="M4641" s="1"/>
      <c r="N4641" s="40" t="s">
        <v>1590</v>
      </c>
      <c r="O4641" s="102"/>
      <c r="P4641" s="63">
        <f>SUM(P4639:P4640)</f>
        <v>0</v>
      </c>
    </row>
    <row r="4642" spans="1:16" ht="16.5">
      <c r="A4642" s="1"/>
      <c r="B4642" s="1" t="s">
        <v>389</v>
      </c>
      <c r="C4642" s="1"/>
      <c r="D4642" s="1"/>
      <c r="E4642" s="1"/>
      <c r="F4642" s="40" t="s">
        <v>1570</v>
      </c>
      <c r="G4642" s="102"/>
      <c r="H4642" s="99">
        <f>FLOOR(H4641*0.15,0.01)</f>
        <v>0</v>
      </c>
      <c r="I4642" s="1"/>
      <c r="J4642" s="1" t="s">
        <v>389</v>
      </c>
      <c r="K4642" s="1"/>
      <c r="L4642" s="1"/>
      <c r="M4642" s="1"/>
      <c r="N4642" s="40" t="s">
        <v>1570</v>
      </c>
      <c r="O4642" s="102"/>
      <c r="P4642" s="99">
        <f>FLOOR(P4641*0.15,0.01)</f>
        <v>0</v>
      </c>
    </row>
    <row r="4643" spans="1:16" ht="16.5">
      <c r="A4643" s="27" t="s">
        <v>3197</v>
      </c>
      <c r="B4643" s="99">
        <f>+H4643</f>
        <v>0</v>
      </c>
      <c r="C4643" s="1" t="s">
        <v>3198</v>
      </c>
      <c r="D4643" s="1"/>
      <c r="E4643" s="1"/>
      <c r="F4643" s="40" t="s">
        <v>1593</v>
      </c>
      <c r="G4643" s="102"/>
      <c r="H4643" s="99">
        <f>SUM(H4641:H4642)</f>
        <v>0</v>
      </c>
      <c r="I4643" s="27" t="s">
        <v>3197</v>
      </c>
      <c r="J4643" s="766">
        <f>+P4643</f>
        <v>0</v>
      </c>
      <c r="K4643" s="1" t="s">
        <v>3198</v>
      </c>
      <c r="L4643" s="1"/>
      <c r="M4643" s="1"/>
      <c r="N4643" s="40" t="s">
        <v>1593</v>
      </c>
      <c r="O4643" s="102"/>
      <c r="P4643" s="99">
        <f>SUM(P4641:P4642)</f>
        <v>0</v>
      </c>
    </row>
    <row r="4644" spans="1:16" ht="15">
      <c r="A4644" s="1"/>
      <c r="B4644" s="1"/>
      <c r="C4644" s="1"/>
      <c r="D4644" s="1"/>
      <c r="E4644" s="1"/>
      <c r="F4644" s="1"/>
      <c r="G4644" s="1"/>
      <c r="H4644" s="1"/>
    </row>
    <row r="4645" spans="1:16" ht="15">
      <c r="A4645" s="138">
        <f>+A4635+1</f>
        <v>297</v>
      </c>
      <c r="B4645" s="1"/>
      <c r="C4645" s="1"/>
      <c r="D4645" s="1"/>
      <c r="E4645" s="1"/>
      <c r="F4645" s="1"/>
      <c r="G4645" s="1"/>
      <c r="H4645" s="1"/>
    </row>
    <row r="4646" spans="1:16" ht="15">
      <c r="A4646" s="15"/>
      <c r="B4646" s="1559" t="s">
        <v>3999</v>
      </c>
      <c r="C4646" s="1559"/>
      <c r="D4646" s="1559"/>
      <c r="E4646" s="1559"/>
      <c r="F4646" s="1559"/>
      <c r="G4646" s="1559"/>
      <c r="H4646" s="1559"/>
    </row>
    <row r="4647" spans="1:16" ht="15">
      <c r="A4647" s="3"/>
      <c r="B4647" s="1559"/>
      <c r="C4647" s="1559"/>
      <c r="D4647" s="1559"/>
      <c r="E4647" s="1559"/>
      <c r="F4647" s="1559"/>
      <c r="G4647" s="1559"/>
      <c r="H4647" s="1559"/>
    </row>
    <row r="4648" spans="1:16" ht="15">
      <c r="A4648" s="1"/>
      <c r="B4648" s="1561" t="s">
        <v>1489</v>
      </c>
      <c r="C4648" s="1561"/>
      <c r="D4648" s="1561"/>
      <c r="E4648" s="1561"/>
      <c r="F4648" s="1561"/>
      <c r="G4648" s="1561"/>
      <c r="H4648" s="1561"/>
    </row>
    <row r="4649" spans="1:16" ht="31.5">
      <c r="A4649" s="1"/>
      <c r="B4649" s="68" t="s">
        <v>3156</v>
      </c>
      <c r="C4649" s="68" t="s">
        <v>3157</v>
      </c>
      <c r="D4649" s="68" t="s">
        <v>3158</v>
      </c>
      <c r="E4649" s="68" t="s">
        <v>3159</v>
      </c>
      <c r="F4649" s="68" t="s">
        <v>3160</v>
      </c>
      <c r="G4649" s="68" t="s">
        <v>3161</v>
      </c>
      <c r="H4649" s="68" t="s">
        <v>1586</v>
      </c>
    </row>
    <row r="4650" spans="1:16" ht="15.75">
      <c r="A4650" s="1"/>
      <c r="B4650" s="58" t="s">
        <v>2185</v>
      </c>
      <c r="C4650" s="58" t="s">
        <v>388</v>
      </c>
      <c r="D4650" s="8"/>
      <c r="E4650" s="8"/>
      <c r="F4650" s="107"/>
      <c r="G4650" s="107"/>
      <c r="H4650" s="108"/>
    </row>
    <row r="4651" spans="1:16" ht="22.5">
      <c r="A4651" s="1"/>
      <c r="B4651" s="81" t="s">
        <v>387</v>
      </c>
      <c r="C4651" s="34" t="s">
        <v>4000</v>
      </c>
      <c r="D4651" s="42">
        <v>1</v>
      </c>
      <c r="E4651" s="53" t="s">
        <v>2992</v>
      </c>
      <c r="F4651" s="109">
        <f>'update Rate'!O199</f>
        <v>0</v>
      </c>
      <c r="G4651" s="109">
        <f>FLOOR(D4651*F4651,0.01)</f>
        <v>0</v>
      </c>
      <c r="H4651" s="121">
        <f>SUM(G4651)</f>
        <v>0</v>
      </c>
    </row>
    <row r="4652" spans="1:16" ht="16.5">
      <c r="A4652" s="1"/>
      <c r="B4652" s="33"/>
      <c r="C4652" s="78" t="s">
        <v>2614</v>
      </c>
      <c r="D4652" s="51"/>
      <c r="E4652" s="15"/>
      <c r="F4652" s="122"/>
      <c r="G4652" s="122"/>
      <c r="H4652" s="10"/>
    </row>
    <row r="4653" spans="1:16" ht="16.5">
      <c r="A4653" s="1"/>
      <c r="B4653" s="1"/>
      <c r="C4653" s="1"/>
      <c r="D4653" s="1"/>
      <c r="E4653" s="1"/>
      <c r="F4653" s="40" t="s">
        <v>1590</v>
      </c>
      <c r="G4653" s="102"/>
      <c r="H4653" s="63">
        <f>SUM(H4649:H4651)</f>
        <v>0</v>
      </c>
    </row>
    <row r="4654" spans="1:16" ht="16.5">
      <c r="A4654" s="1"/>
      <c r="B4654" s="1" t="s">
        <v>389</v>
      </c>
      <c r="C4654" s="1"/>
      <c r="D4654" s="1"/>
      <c r="E4654" s="1"/>
      <c r="F4654" s="40" t="s">
        <v>1570</v>
      </c>
      <c r="G4654" s="102"/>
      <c r="H4654" s="99">
        <f>FLOOR(H4653*0.15,0.01)</f>
        <v>0</v>
      </c>
    </row>
    <row r="4655" spans="1:16" ht="16.5">
      <c r="A4655" s="27" t="s">
        <v>3197</v>
      </c>
      <c r="B4655" s="99">
        <f>+H4655</f>
        <v>0</v>
      </c>
      <c r="C4655" s="1" t="s">
        <v>3198</v>
      </c>
      <c r="D4655" s="1"/>
      <c r="E4655" s="1"/>
      <c r="F4655" s="40" t="s">
        <v>1593</v>
      </c>
      <c r="G4655" s="102"/>
      <c r="H4655" s="99">
        <f>SUM(H4653:H4654)</f>
        <v>0</v>
      </c>
    </row>
    <row r="4656" spans="1:16" ht="15">
      <c r="A4656" s="1"/>
      <c r="B4656" s="1"/>
      <c r="C4656" s="1"/>
      <c r="D4656" s="1"/>
      <c r="E4656" s="1"/>
      <c r="F4656" s="1"/>
      <c r="G4656" s="1"/>
      <c r="H4656" s="1"/>
    </row>
    <row r="4657" spans="1:8" ht="15">
      <c r="A4657" s="1"/>
      <c r="B4657" s="1"/>
      <c r="C4657" s="1"/>
      <c r="D4657" s="1"/>
      <c r="E4657" s="1"/>
      <c r="F4657" s="1"/>
      <c r="G4657" s="1"/>
      <c r="H4657" s="1"/>
    </row>
    <row r="4658" spans="1:8" ht="15">
      <c r="A4658" s="138">
        <f>+A4645+1</f>
        <v>298</v>
      </c>
      <c r="B4658" s="1583"/>
      <c r="C4658" s="1573"/>
      <c r="D4658" s="1573"/>
      <c r="E4658" s="1573"/>
      <c r="F4658" s="1573"/>
      <c r="G4658" s="1573"/>
      <c r="H4658" s="1573"/>
    </row>
    <row r="4659" spans="1:8" ht="15">
      <c r="A4659" s="15"/>
      <c r="B4659" s="1559" t="s">
        <v>3991</v>
      </c>
      <c r="C4659" s="1559"/>
      <c r="D4659" s="1559"/>
      <c r="E4659" s="1559"/>
      <c r="F4659" s="1559"/>
      <c r="G4659" s="1559"/>
      <c r="H4659" s="1559"/>
    </row>
    <row r="4660" spans="1:8" ht="15">
      <c r="A4660" s="3"/>
      <c r="B4660" s="1559"/>
      <c r="C4660" s="1559"/>
      <c r="D4660" s="1559"/>
      <c r="E4660" s="1559"/>
      <c r="F4660" s="1559"/>
      <c r="G4660" s="1559"/>
      <c r="H4660" s="1559"/>
    </row>
    <row r="4661" spans="1:8" ht="15">
      <c r="A4661" s="1"/>
      <c r="B4661" s="1561" t="s">
        <v>1489</v>
      </c>
      <c r="C4661" s="1561"/>
      <c r="D4661" s="1561"/>
      <c r="E4661" s="1561"/>
      <c r="F4661" s="1561"/>
      <c r="G4661" s="1561"/>
      <c r="H4661" s="1561"/>
    </row>
    <row r="4662" spans="1:8" ht="31.5">
      <c r="A4662" s="1"/>
      <c r="B4662" s="68" t="s">
        <v>3156</v>
      </c>
      <c r="C4662" s="68" t="s">
        <v>3157</v>
      </c>
      <c r="D4662" s="68" t="s">
        <v>3158</v>
      </c>
      <c r="E4662" s="68" t="s">
        <v>3159</v>
      </c>
      <c r="F4662" s="68" t="s">
        <v>3160</v>
      </c>
      <c r="G4662" s="68" t="s">
        <v>3161</v>
      </c>
      <c r="H4662" s="68" t="s">
        <v>1586</v>
      </c>
    </row>
    <row r="4663" spans="1:8" ht="15.75">
      <c r="A4663" s="1"/>
      <c r="B4663" s="58" t="s">
        <v>388</v>
      </c>
      <c r="C4663" s="58" t="s">
        <v>388</v>
      </c>
      <c r="D4663" s="8"/>
      <c r="E4663" s="8"/>
      <c r="F4663" s="107"/>
      <c r="G4663" s="107"/>
      <c r="H4663" s="108"/>
    </row>
    <row r="4664" spans="1:8" ht="22.5">
      <c r="A4664" s="1"/>
      <c r="B4664" s="81" t="s">
        <v>2185</v>
      </c>
      <c r="C4664" s="34" t="s">
        <v>3989</v>
      </c>
      <c r="D4664" s="50"/>
      <c r="E4664" s="12"/>
      <c r="F4664" s="116"/>
      <c r="G4664" s="116"/>
      <c r="H4664" s="121"/>
    </row>
    <row r="4665" spans="1:8" ht="17.25">
      <c r="A4665" s="1"/>
      <c r="B4665" s="81" t="s">
        <v>387</v>
      </c>
      <c r="C4665" s="80" t="s">
        <v>2614</v>
      </c>
      <c r="D4665" s="42">
        <v>1</v>
      </c>
      <c r="E4665" s="53" t="s">
        <v>2992</v>
      </c>
      <c r="F4665" s="109">
        <f>'update Rate'!O200</f>
        <v>0</v>
      </c>
      <c r="G4665" s="109">
        <f>FLOOR(D4665*F4665,0.01)</f>
        <v>0</v>
      </c>
      <c r="H4665" s="9"/>
    </row>
    <row r="4666" spans="1:8" ht="16.5">
      <c r="A4666" s="1"/>
      <c r="B4666" s="82"/>
      <c r="C4666" s="82" t="s">
        <v>2385</v>
      </c>
      <c r="D4666" s="51"/>
      <c r="E4666" s="15"/>
      <c r="F4666" s="122"/>
      <c r="G4666" s="122"/>
      <c r="H4666" s="123">
        <f>SUM(G4665)</f>
        <v>0</v>
      </c>
    </row>
    <row r="4667" spans="1:8" ht="16.5">
      <c r="A4667" s="1"/>
      <c r="B4667" s="1"/>
      <c r="C4667" s="1"/>
      <c r="D4667" s="1"/>
      <c r="E4667" s="1"/>
      <c r="F4667" s="40" t="s">
        <v>1590</v>
      </c>
      <c r="G4667" s="102"/>
      <c r="H4667" s="63">
        <f>SUM(H4663:H4666)</f>
        <v>0</v>
      </c>
    </row>
    <row r="4668" spans="1:8" ht="16.5">
      <c r="A4668" s="1"/>
      <c r="B4668" s="1" t="s">
        <v>389</v>
      </c>
      <c r="C4668" s="1"/>
      <c r="D4668" s="1"/>
      <c r="E4668" s="1"/>
      <c r="F4668" s="40" t="s">
        <v>1570</v>
      </c>
      <c r="G4668" s="102"/>
      <c r="H4668" s="99">
        <f>FLOOR(H4667*0.15,0.01)</f>
        <v>0</v>
      </c>
    </row>
    <row r="4669" spans="1:8" ht="16.5">
      <c r="A4669" s="27" t="s">
        <v>3197</v>
      </c>
      <c r="B4669" s="99">
        <f>+H4669</f>
        <v>0</v>
      </c>
      <c r="C4669" s="1" t="s">
        <v>3198</v>
      </c>
      <c r="D4669" s="1"/>
      <c r="E4669" s="1"/>
      <c r="F4669" s="40" t="s">
        <v>1593</v>
      </c>
      <c r="G4669" s="102"/>
      <c r="H4669" s="99">
        <f>SUM(H4667:H4668)</f>
        <v>0</v>
      </c>
    </row>
    <row r="4670" spans="1:8" ht="15">
      <c r="A4670" s="1"/>
      <c r="B4670" s="1"/>
      <c r="C4670" s="1"/>
      <c r="D4670" s="1"/>
      <c r="E4670" s="1"/>
      <c r="F4670" s="1"/>
      <c r="G4670" s="1"/>
      <c r="H4670" s="1"/>
    </row>
    <row r="4671" spans="1:8" ht="15">
      <c r="A4671" s="138">
        <f>+A4658+1</f>
        <v>299</v>
      </c>
      <c r="B4671" s="1583"/>
      <c r="C4671" s="1573"/>
      <c r="D4671" s="1573"/>
      <c r="E4671" s="1573"/>
      <c r="F4671" s="1573"/>
      <c r="G4671" s="1573"/>
      <c r="H4671" s="1573"/>
    </row>
    <row r="4672" spans="1:8" ht="15">
      <c r="A4672" s="15"/>
      <c r="B4672" s="1559" t="s">
        <v>3992</v>
      </c>
      <c r="C4672" s="1559"/>
      <c r="D4672" s="1559"/>
      <c r="E4672" s="1559"/>
      <c r="F4672" s="1559"/>
      <c r="G4672" s="1559"/>
      <c r="H4672" s="1559"/>
    </row>
    <row r="4673" spans="1:8" ht="15">
      <c r="A4673" s="3"/>
      <c r="B4673" s="1559"/>
      <c r="C4673" s="1559"/>
      <c r="D4673" s="1559"/>
      <c r="E4673" s="1559"/>
      <c r="F4673" s="1559"/>
      <c r="G4673" s="1559"/>
      <c r="H4673" s="1559"/>
    </row>
    <row r="4674" spans="1:8" ht="15">
      <c r="A4674" s="3"/>
      <c r="B4674" s="1561" t="s">
        <v>1489</v>
      </c>
      <c r="C4674" s="1561"/>
      <c r="D4674" s="1561"/>
      <c r="E4674" s="1561"/>
      <c r="F4674" s="1561"/>
      <c r="G4674" s="1561"/>
      <c r="H4674" s="1561"/>
    </row>
    <row r="4675" spans="1:8" ht="31.5">
      <c r="A4675" s="1"/>
      <c r="B4675" s="68" t="s">
        <v>3156</v>
      </c>
      <c r="C4675" s="68" t="s">
        <v>3157</v>
      </c>
      <c r="D4675" s="68" t="s">
        <v>3158</v>
      </c>
      <c r="E4675" s="68" t="s">
        <v>3159</v>
      </c>
      <c r="F4675" s="68" t="s">
        <v>3160</v>
      </c>
      <c r="G4675" s="68" t="s">
        <v>3161</v>
      </c>
      <c r="H4675" s="68" t="s">
        <v>1586</v>
      </c>
    </row>
    <row r="4676" spans="1:8" ht="15.75">
      <c r="A4676" s="1"/>
      <c r="B4676" s="58" t="s">
        <v>388</v>
      </c>
      <c r="C4676" s="58" t="s">
        <v>388</v>
      </c>
      <c r="D4676" s="8"/>
      <c r="E4676" s="8"/>
      <c r="F4676" s="107"/>
      <c r="G4676" s="107"/>
      <c r="H4676" s="108"/>
    </row>
    <row r="4677" spans="1:8" ht="16.5">
      <c r="A4677" s="1"/>
      <c r="B4677" s="81" t="s">
        <v>2185</v>
      </c>
      <c r="C4677" s="34" t="s">
        <v>3990</v>
      </c>
      <c r="D4677" s="50"/>
      <c r="E4677" s="12"/>
      <c r="F4677" s="116"/>
      <c r="G4677" s="116"/>
      <c r="H4677" s="121"/>
    </row>
    <row r="4678" spans="1:8" ht="17.25">
      <c r="A4678" s="1"/>
      <c r="B4678" s="81" t="s">
        <v>387</v>
      </c>
      <c r="C4678" s="34" t="s">
        <v>4001</v>
      </c>
      <c r="D4678" s="42">
        <v>1</v>
      </c>
      <c r="E4678" s="53" t="s">
        <v>2992</v>
      </c>
      <c r="F4678" s="109">
        <f>'update Rate'!O201</f>
        <v>0</v>
      </c>
      <c r="G4678" s="109">
        <f>FLOOR(D4678*F4678,0.01)</f>
        <v>0</v>
      </c>
      <c r="H4678" s="9"/>
    </row>
    <row r="4679" spans="1:8" ht="16.5">
      <c r="A4679" s="1"/>
      <c r="B4679" s="33"/>
      <c r="C4679" s="78" t="s">
        <v>2194</v>
      </c>
      <c r="D4679" s="51"/>
      <c r="E4679" s="15"/>
      <c r="F4679" s="122"/>
      <c r="G4679" s="122"/>
      <c r="H4679" s="123">
        <f>SUM(G4678)</f>
        <v>0</v>
      </c>
    </row>
    <row r="4680" spans="1:8" ht="16.5">
      <c r="A4680" s="1"/>
      <c r="B4680" s="1"/>
      <c r="C4680" s="1"/>
      <c r="D4680" s="1"/>
      <c r="E4680" s="1"/>
      <c r="F4680" s="40" t="s">
        <v>1590</v>
      </c>
      <c r="G4680" s="102"/>
      <c r="H4680" s="63">
        <f>SUM(H4676:H4679)</f>
        <v>0</v>
      </c>
    </row>
    <row r="4681" spans="1:8" ht="16.5">
      <c r="A4681" s="1"/>
      <c r="B4681" s="1" t="s">
        <v>389</v>
      </c>
      <c r="C4681" s="1"/>
      <c r="D4681" s="1"/>
      <c r="E4681" s="1"/>
      <c r="F4681" s="40" t="s">
        <v>1570</v>
      </c>
      <c r="G4681" s="102"/>
      <c r="H4681" s="99">
        <f>FLOOR(H4680*0.15,0.01)</f>
        <v>0</v>
      </c>
    </row>
    <row r="4682" spans="1:8" ht="16.5">
      <c r="A4682" s="27" t="s">
        <v>3197</v>
      </c>
      <c r="B4682" s="99">
        <f>+H4682</f>
        <v>0</v>
      </c>
      <c r="C4682" s="1" t="s">
        <v>3198</v>
      </c>
      <c r="D4682" s="1"/>
      <c r="E4682" s="1"/>
      <c r="F4682" s="40" t="s">
        <v>1593</v>
      </c>
      <c r="G4682" s="102"/>
      <c r="H4682" s="99">
        <f>SUM(H4680:H4681)</f>
        <v>0</v>
      </c>
    </row>
    <row r="4683" spans="1:8" ht="15">
      <c r="A4683" s="1"/>
      <c r="B4683" s="1"/>
      <c r="C4683" s="1"/>
      <c r="D4683" s="1"/>
      <c r="E4683" s="1"/>
      <c r="F4683" s="1"/>
      <c r="G4683" s="1"/>
      <c r="H4683" s="1"/>
    </row>
    <row r="4684" spans="1:8" ht="46.5" customHeight="1">
      <c r="A4684" s="138">
        <f>+A4671+1</f>
        <v>300</v>
      </c>
      <c r="B4684" s="1577" t="s">
        <v>3994</v>
      </c>
      <c r="C4684" s="1578"/>
      <c r="D4684" s="1578"/>
      <c r="E4684" s="1578"/>
      <c r="F4684" s="1578"/>
      <c r="G4684" s="1578"/>
      <c r="H4684" s="1578"/>
    </row>
    <row r="4685" spans="1:8" ht="15">
      <c r="A4685" s="15"/>
      <c r="B4685" s="1575"/>
      <c r="C4685" s="1576"/>
      <c r="D4685" s="1576"/>
      <c r="E4685" s="1576"/>
      <c r="F4685" s="1576"/>
      <c r="G4685" s="1576"/>
      <c r="H4685" s="1576"/>
    </row>
    <row r="4686" spans="1:8" ht="15">
      <c r="A4686" s="1"/>
      <c r="B4686" s="1561" t="s">
        <v>1489</v>
      </c>
      <c r="C4686" s="1561"/>
      <c r="D4686" s="1561"/>
      <c r="E4686" s="1561"/>
      <c r="F4686" s="1561"/>
      <c r="G4686" s="1561"/>
      <c r="H4686" s="1561"/>
    </row>
    <row r="4687" spans="1:8" ht="31.5">
      <c r="A4687" s="1"/>
      <c r="B4687" s="68" t="s">
        <v>3156</v>
      </c>
      <c r="C4687" s="68" t="s">
        <v>3157</v>
      </c>
      <c r="D4687" s="68" t="s">
        <v>3158</v>
      </c>
      <c r="E4687" s="68" t="s">
        <v>3159</v>
      </c>
      <c r="F4687" s="68" t="s">
        <v>3160</v>
      </c>
      <c r="G4687" s="68" t="s">
        <v>3161</v>
      </c>
      <c r="H4687" s="68" t="s">
        <v>1586</v>
      </c>
    </row>
    <row r="4688" spans="1:8" ht="15.75">
      <c r="A4688" s="1"/>
      <c r="B4688" s="58" t="s">
        <v>388</v>
      </c>
      <c r="C4688" s="58" t="s">
        <v>388</v>
      </c>
      <c r="D4688" s="8"/>
      <c r="E4688" s="8"/>
      <c r="F4688" s="107"/>
      <c r="G4688" s="107"/>
      <c r="H4688" s="108"/>
    </row>
    <row r="4689" spans="1:8" ht="22.5">
      <c r="A4689" s="1"/>
      <c r="B4689" s="81" t="s">
        <v>2185</v>
      </c>
      <c r="C4689" s="34" t="s">
        <v>4002</v>
      </c>
      <c r="D4689" s="50"/>
      <c r="E4689" s="12"/>
      <c r="F4689" s="116"/>
      <c r="G4689" s="116"/>
      <c r="H4689" s="121"/>
    </row>
    <row r="4690" spans="1:8" ht="22.5">
      <c r="A4690" s="1"/>
      <c r="B4690" s="81" t="s">
        <v>387</v>
      </c>
      <c r="C4690" s="34" t="s">
        <v>4003</v>
      </c>
      <c r="D4690" s="42">
        <v>1</v>
      </c>
      <c r="E4690" s="53" t="s">
        <v>2992</v>
      </c>
      <c r="F4690" s="109">
        <f>'update Rate'!O202</f>
        <v>0</v>
      </c>
      <c r="G4690" s="109">
        <f>FLOOR(D4690*F4690,0.01)</f>
        <v>0</v>
      </c>
      <c r="H4690" s="9"/>
    </row>
    <row r="4691" spans="1:8" ht="16.5">
      <c r="A4691" s="1"/>
      <c r="B4691" s="33"/>
      <c r="C4691" s="78" t="s">
        <v>2195</v>
      </c>
      <c r="D4691" s="51"/>
      <c r="E4691" s="15"/>
      <c r="F4691" s="122"/>
      <c r="G4691" s="122"/>
      <c r="H4691" s="123">
        <f>SUM(G4690)</f>
        <v>0</v>
      </c>
    </row>
    <row r="4692" spans="1:8" ht="16.5">
      <c r="A4692" s="1"/>
      <c r="B4692" s="1"/>
      <c r="C4692" s="1"/>
      <c r="D4692" s="1"/>
      <c r="E4692" s="1"/>
      <c r="F4692" s="40" t="s">
        <v>1590</v>
      </c>
      <c r="G4692" s="102"/>
      <c r="H4692" s="63">
        <f>SUM(H4688:H4691)</f>
        <v>0</v>
      </c>
    </row>
    <row r="4693" spans="1:8" ht="16.5">
      <c r="A4693" s="1"/>
      <c r="B4693" s="1" t="s">
        <v>389</v>
      </c>
      <c r="C4693" s="1"/>
      <c r="D4693" s="1"/>
      <c r="E4693" s="1"/>
      <c r="F4693" s="40" t="s">
        <v>1570</v>
      </c>
      <c r="G4693" s="102"/>
      <c r="H4693" s="99">
        <f>FLOOR(H4692*0.15,0.01)</f>
        <v>0</v>
      </c>
    </row>
    <row r="4694" spans="1:8" ht="16.5">
      <c r="A4694" s="27" t="s">
        <v>3197</v>
      </c>
      <c r="B4694" s="99">
        <f>+H4694</f>
        <v>0</v>
      </c>
      <c r="C4694" s="1" t="s">
        <v>3198</v>
      </c>
      <c r="D4694" s="1"/>
      <c r="E4694" s="1"/>
      <c r="F4694" s="40" t="s">
        <v>1593</v>
      </c>
      <c r="G4694" s="102"/>
      <c r="H4694" s="99">
        <f>SUM(H4692:H4693)</f>
        <v>0</v>
      </c>
    </row>
    <row r="4695" spans="1:8" ht="16.5">
      <c r="A4695" s="27"/>
      <c r="B4695" s="141"/>
      <c r="C4695" s="1"/>
      <c r="D4695" s="1"/>
      <c r="E4695" s="1"/>
      <c r="F4695" s="40"/>
      <c r="G4695" s="102"/>
      <c r="H4695" s="141"/>
    </row>
    <row r="4696" spans="1:8" ht="42" customHeight="1">
      <c r="A4696" s="138">
        <f>A4684+1</f>
        <v>301</v>
      </c>
      <c r="B4696" s="1577" t="s">
        <v>3993</v>
      </c>
      <c r="C4696" s="1578"/>
      <c r="D4696" s="1578"/>
      <c r="E4696" s="1578"/>
      <c r="F4696" s="1578"/>
      <c r="G4696" s="1578"/>
      <c r="H4696" s="1578"/>
    </row>
    <row r="4697" spans="1:8" ht="15">
      <c r="A4697" s="15"/>
      <c r="B4697" s="1575"/>
      <c r="C4697" s="1576"/>
      <c r="D4697" s="1576"/>
      <c r="E4697" s="1576"/>
      <c r="F4697" s="1576"/>
      <c r="G4697" s="1576"/>
      <c r="H4697" s="1576"/>
    </row>
    <row r="4698" spans="1:8" ht="15">
      <c r="A4698" s="1"/>
      <c r="B4698" s="1561" t="s">
        <v>1489</v>
      </c>
      <c r="C4698" s="1561"/>
      <c r="D4698" s="1561"/>
      <c r="E4698" s="1561"/>
      <c r="F4698" s="1561"/>
      <c r="G4698" s="1561"/>
      <c r="H4698" s="1561"/>
    </row>
    <row r="4699" spans="1:8" ht="31.5">
      <c r="A4699" s="1"/>
      <c r="B4699" s="68" t="s">
        <v>3156</v>
      </c>
      <c r="C4699" s="68" t="s">
        <v>3157</v>
      </c>
      <c r="D4699" s="68" t="s">
        <v>3158</v>
      </c>
      <c r="E4699" s="68" t="s">
        <v>3159</v>
      </c>
      <c r="F4699" s="68" t="s">
        <v>3160</v>
      </c>
      <c r="G4699" s="68" t="s">
        <v>3161</v>
      </c>
      <c r="H4699" s="68" t="s">
        <v>1586</v>
      </c>
    </row>
    <row r="4700" spans="1:8" ht="15.75">
      <c r="A4700" s="1"/>
      <c r="B4700" s="58" t="s">
        <v>388</v>
      </c>
      <c r="C4700" s="58" t="s">
        <v>388</v>
      </c>
      <c r="D4700" s="8"/>
      <c r="E4700" s="8"/>
      <c r="F4700" s="107"/>
      <c r="G4700" s="107"/>
      <c r="H4700" s="108"/>
    </row>
    <row r="4701" spans="1:8" ht="16.5">
      <c r="A4701" s="1"/>
      <c r="B4701" s="81" t="s">
        <v>2185</v>
      </c>
      <c r="C4701" s="34" t="s">
        <v>4004</v>
      </c>
      <c r="D4701" s="50"/>
      <c r="E4701" s="12"/>
      <c r="F4701" s="116"/>
      <c r="G4701" s="116"/>
      <c r="H4701" s="121"/>
    </row>
    <row r="4702" spans="1:8" ht="17.25">
      <c r="A4702" s="1"/>
      <c r="B4702" s="82" t="s">
        <v>387</v>
      </c>
      <c r="C4702" s="35" t="s">
        <v>4011</v>
      </c>
      <c r="D4702" s="43">
        <v>1</v>
      </c>
      <c r="E4702" s="56" t="s">
        <v>2992</v>
      </c>
      <c r="F4702" s="63">
        <f>'update Rate'!O203</f>
        <v>0</v>
      </c>
      <c r="G4702" s="63">
        <f>FLOOR(D4702*F4702,0.01)</f>
        <v>0</v>
      </c>
      <c r="H4702" s="123">
        <f>SUM(G4702)</f>
        <v>0</v>
      </c>
    </row>
    <row r="4703" spans="1:8" ht="16.5">
      <c r="A4703" s="1"/>
      <c r="B4703" s="1"/>
      <c r="C4703" s="1"/>
      <c r="D4703" s="1"/>
      <c r="E4703" s="1"/>
      <c r="F4703" s="40" t="s">
        <v>1590</v>
      </c>
      <c r="G4703" s="102"/>
      <c r="H4703" s="63">
        <f>SUM(H4700:H4702)</f>
        <v>0</v>
      </c>
    </row>
    <row r="4704" spans="1:8" ht="16.5">
      <c r="A4704" s="1"/>
      <c r="B4704" s="1" t="s">
        <v>389</v>
      </c>
      <c r="C4704" s="1"/>
      <c r="D4704" s="1"/>
      <c r="E4704" s="1"/>
      <c r="F4704" s="40" t="s">
        <v>1570</v>
      </c>
      <c r="G4704" s="102"/>
      <c r="H4704" s="99">
        <f>FLOOR(H4703*0.15,0.01)</f>
        <v>0</v>
      </c>
    </row>
    <row r="4705" spans="1:8" ht="16.5">
      <c r="A4705" s="27" t="s">
        <v>3197</v>
      </c>
      <c r="B4705" s="99">
        <f>+H4705</f>
        <v>0</v>
      </c>
      <c r="C4705" s="1" t="s">
        <v>3198</v>
      </c>
      <c r="D4705" s="1"/>
      <c r="E4705" s="1"/>
      <c r="F4705" s="40" t="s">
        <v>1593</v>
      </c>
      <c r="G4705" s="102"/>
      <c r="H4705" s="99">
        <f>SUM(H4703:H4704)</f>
        <v>0</v>
      </c>
    </row>
    <row r="4706" spans="1:8" ht="16.5">
      <c r="A4706" s="27"/>
      <c r="B4706" s="141"/>
      <c r="C4706" s="1"/>
      <c r="D4706" s="1"/>
      <c r="E4706" s="1"/>
      <c r="F4706" s="40"/>
      <c r="G4706" s="102"/>
      <c r="H4706" s="141"/>
    </row>
    <row r="4707" spans="1:8" ht="15">
      <c r="A4707" s="138">
        <f>A4696+1</f>
        <v>302</v>
      </c>
      <c r="B4707" s="1"/>
      <c r="C4707" s="1"/>
      <c r="D4707" s="1"/>
      <c r="E4707" s="1"/>
      <c r="F4707" s="1"/>
      <c r="G4707" s="1"/>
      <c r="H4707" s="1"/>
    </row>
    <row r="4708" spans="1:8" ht="15">
      <c r="A4708" s="15"/>
      <c r="B4708" s="1577" t="s">
        <v>3995</v>
      </c>
      <c r="C4708" s="1578"/>
      <c r="D4708" s="1578"/>
      <c r="E4708" s="1578"/>
      <c r="F4708" s="1578"/>
      <c r="G4708" s="1578"/>
      <c r="H4708" s="1578"/>
    </row>
    <row r="4709" spans="1:8" ht="15">
      <c r="A4709" s="1"/>
      <c r="B4709" s="1561" t="s">
        <v>1489</v>
      </c>
      <c r="C4709" s="1561"/>
      <c r="D4709" s="1561"/>
      <c r="E4709" s="1561"/>
      <c r="F4709" s="1561"/>
      <c r="G4709" s="1561"/>
      <c r="H4709" s="1561"/>
    </row>
    <row r="4710" spans="1:8" ht="31.5">
      <c r="A4710" s="1"/>
      <c r="B4710" s="68" t="s">
        <v>3156</v>
      </c>
      <c r="C4710" s="68" t="s">
        <v>3157</v>
      </c>
      <c r="D4710" s="68" t="s">
        <v>3158</v>
      </c>
      <c r="E4710" s="68" t="s">
        <v>3159</v>
      </c>
      <c r="F4710" s="68" t="s">
        <v>3160</v>
      </c>
      <c r="G4710" s="68" t="s">
        <v>3161</v>
      </c>
      <c r="H4710" s="68" t="s">
        <v>1586</v>
      </c>
    </row>
    <row r="4711" spans="1:8" ht="15.75">
      <c r="A4711" s="1"/>
      <c r="B4711" s="58" t="s">
        <v>388</v>
      </c>
      <c r="C4711" s="58" t="s">
        <v>388</v>
      </c>
      <c r="D4711" s="8"/>
      <c r="E4711" s="8"/>
      <c r="F4711" s="107"/>
      <c r="G4711" s="107"/>
      <c r="H4711" s="108"/>
    </row>
    <row r="4712" spans="1:8" ht="16.5">
      <c r="A4712" s="1"/>
      <c r="B4712" s="81" t="s">
        <v>2185</v>
      </c>
      <c r="C4712" s="34" t="s">
        <v>2613</v>
      </c>
      <c r="D4712" s="50"/>
      <c r="E4712" s="12"/>
      <c r="F4712" s="116"/>
      <c r="G4712" s="116"/>
      <c r="H4712" s="121"/>
    </row>
    <row r="4713" spans="1:8" ht="17.25">
      <c r="A4713" s="1"/>
      <c r="B4713" s="82" t="s">
        <v>387</v>
      </c>
      <c r="C4713" s="78" t="s">
        <v>2195</v>
      </c>
      <c r="D4713" s="43">
        <v>1</v>
      </c>
      <c r="E4713" s="56" t="s">
        <v>2992</v>
      </c>
      <c r="F4713" s="63">
        <f>'update Rate'!O204</f>
        <v>0</v>
      </c>
      <c r="G4713" s="63">
        <f>FLOOR(D4713*F4713,0.01)</f>
        <v>0</v>
      </c>
      <c r="H4713" s="123">
        <f>SUM(G4713)</f>
        <v>0</v>
      </c>
    </row>
    <row r="4714" spans="1:8" ht="16.5">
      <c r="A4714" s="1"/>
      <c r="B4714" s="1"/>
      <c r="C4714" s="1"/>
      <c r="D4714" s="1"/>
      <c r="E4714" s="1"/>
      <c r="F4714" s="40" t="s">
        <v>1590</v>
      </c>
      <c r="G4714" s="102"/>
      <c r="H4714" s="63">
        <f>SUM(H4711:H4713)</f>
        <v>0</v>
      </c>
    </row>
    <row r="4715" spans="1:8" ht="16.5">
      <c r="A4715" s="1"/>
      <c r="B4715" s="1" t="s">
        <v>389</v>
      </c>
      <c r="C4715" s="1"/>
      <c r="D4715" s="1"/>
      <c r="E4715" s="1"/>
      <c r="F4715" s="40" t="s">
        <v>1570</v>
      </c>
      <c r="G4715" s="102"/>
      <c r="H4715" s="99">
        <f>FLOOR(H4714*0.15,0.01)</f>
        <v>0</v>
      </c>
    </row>
    <row r="4716" spans="1:8" ht="16.5">
      <c r="A4716" s="27" t="s">
        <v>3197</v>
      </c>
      <c r="B4716" s="99">
        <f>+H4716</f>
        <v>0</v>
      </c>
      <c r="C4716" s="1" t="s">
        <v>3198</v>
      </c>
      <c r="D4716" s="1"/>
      <c r="E4716" s="1"/>
      <c r="F4716" s="40" t="s">
        <v>1593</v>
      </c>
      <c r="G4716" s="102"/>
      <c r="H4716" s="99">
        <f>SUM(H4714:H4715)</f>
        <v>0</v>
      </c>
    </row>
    <row r="4717" spans="1:8" ht="16.5">
      <c r="A4717" s="27"/>
      <c r="B4717" s="141"/>
      <c r="C4717" s="1"/>
      <c r="D4717" s="1"/>
      <c r="E4717" s="1"/>
      <c r="F4717" s="40"/>
      <c r="G4717" s="102"/>
      <c r="H4717" s="141"/>
    </row>
    <row r="4718" spans="1:8" ht="15">
      <c r="A4718" s="138">
        <f>A4707+1</f>
        <v>303</v>
      </c>
      <c r="B4718" s="1"/>
      <c r="C4718" s="1"/>
      <c r="D4718" s="1"/>
      <c r="E4718" s="1"/>
      <c r="F4718" s="1"/>
      <c r="G4718" s="1"/>
      <c r="H4718" s="1"/>
    </row>
    <row r="4719" spans="1:8" ht="33.75" customHeight="1">
      <c r="A4719" s="15"/>
      <c r="B4719" s="1577" t="s">
        <v>4331</v>
      </c>
      <c r="C4719" s="1578"/>
      <c r="D4719" s="1578"/>
      <c r="E4719" s="1578"/>
      <c r="F4719" s="1578"/>
      <c r="G4719" s="1578"/>
      <c r="H4719" s="1578"/>
    </row>
    <row r="4720" spans="1:8" ht="15">
      <c r="A4720" s="1"/>
      <c r="B4720" s="1561" t="s">
        <v>1489</v>
      </c>
      <c r="C4720" s="1561"/>
      <c r="D4720" s="1561"/>
      <c r="E4720" s="1561"/>
      <c r="F4720" s="1561"/>
      <c r="G4720" s="1561"/>
      <c r="H4720" s="1561"/>
    </row>
    <row r="4721" spans="1:8" ht="31.5">
      <c r="A4721" s="1"/>
      <c r="B4721" s="68" t="s">
        <v>3156</v>
      </c>
      <c r="C4721" s="68" t="s">
        <v>3157</v>
      </c>
      <c r="D4721" s="68" t="s">
        <v>3158</v>
      </c>
      <c r="E4721" s="68" t="s">
        <v>3159</v>
      </c>
      <c r="F4721" s="68" t="s">
        <v>3160</v>
      </c>
      <c r="G4721" s="68" t="s">
        <v>3161</v>
      </c>
      <c r="H4721" s="68" t="s">
        <v>1586</v>
      </c>
    </row>
    <row r="4722" spans="1:8" ht="15.75">
      <c r="A4722" s="1"/>
      <c r="B4722" s="58" t="s">
        <v>388</v>
      </c>
      <c r="C4722" s="58" t="s">
        <v>388</v>
      </c>
      <c r="D4722" s="8"/>
      <c r="E4722" s="8"/>
      <c r="F4722" s="107"/>
      <c r="G4722" s="107"/>
      <c r="H4722" s="108"/>
    </row>
    <row r="4723" spans="1:8" ht="22.5">
      <c r="A4723" s="1"/>
      <c r="B4723" s="81" t="s">
        <v>2185</v>
      </c>
      <c r="C4723" s="34" t="s">
        <v>4005</v>
      </c>
      <c r="D4723" s="50"/>
      <c r="E4723" s="12"/>
      <c r="F4723" s="116"/>
      <c r="G4723" s="116"/>
      <c r="H4723" s="121"/>
    </row>
    <row r="4724" spans="1:8" ht="17.25">
      <c r="A4724" s="1"/>
      <c r="B4724" s="81" t="s">
        <v>387</v>
      </c>
      <c r="C4724" s="80" t="s">
        <v>2195</v>
      </c>
      <c r="D4724" s="42">
        <v>1</v>
      </c>
      <c r="E4724" s="53" t="s">
        <v>2992</v>
      </c>
      <c r="F4724" s="109">
        <f>'update Rate'!O205</f>
        <v>0</v>
      </c>
      <c r="G4724" s="109">
        <f>FLOOR(D4724*F4724,0.01)</f>
        <v>0</v>
      </c>
      <c r="H4724" s="9"/>
    </row>
    <row r="4725" spans="1:8" ht="16.5">
      <c r="A4725" s="1"/>
      <c r="B4725" s="33"/>
      <c r="C4725" s="10"/>
      <c r="D4725" s="51"/>
      <c r="E4725" s="15"/>
      <c r="F4725" s="122"/>
      <c r="G4725" s="122"/>
      <c r="H4725" s="123">
        <f>SUM(G4724)</f>
        <v>0</v>
      </c>
    </row>
    <row r="4726" spans="1:8" ht="16.5">
      <c r="A4726" s="1"/>
      <c r="B4726" s="1"/>
      <c r="C4726" s="1"/>
      <c r="D4726" s="1"/>
      <c r="E4726" s="1"/>
      <c r="F4726" s="40" t="s">
        <v>1590</v>
      </c>
      <c r="G4726" s="102"/>
      <c r="H4726" s="63">
        <f>SUM(H4722:H4725)</f>
        <v>0</v>
      </c>
    </row>
    <row r="4727" spans="1:8" ht="16.5">
      <c r="A4727" s="1"/>
      <c r="B4727" s="1" t="s">
        <v>389</v>
      </c>
      <c r="C4727" s="1"/>
      <c r="D4727" s="1"/>
      <c r="E4727" s="1"/>
      <c r="F4727" s="40" t="s">
        <v>1570</v>
      </c>
      <c r="G4727" s="102"/>
      <c r="H4727" s="99">
        <f>FLOOR(H4726*0.15,0.01)</f>
        <v>0</v>
      </c>
    </row>
    <row r="4728" spans="1:8" ht="16.5">
      <c r="A4728" s="27" t="s">
        <v>3197</v>
      </c>
      <c r="B4728" s="99">
        <f>+H4728</f>
        <v>0</v>
      </c>
      <c r="C4728" s="1" t="s">
        <v>3198</v>
      </c>
      <c r="D4728" s="1"/>
      <c r="E4728" s="1"/>
      <c r="F4728" s="40" t="s">
        <v>1593</v>
      </c>
      <c r="G4728" s="102"/>
      <c r="H4728" s="99">
        <f>SUM(H4726:H4727)</f>
        <v>0</v>
      </c>
    </row>
    <row r="4729" spans="1:8" ht="15">
      <c r="A4729" s="138">
        <f>A4718+1</f>
        <v>304</v>
      </c>
      <c r="B4729" s="1"/>
      <c r="C4729" s="1"/>
      <c r="D4729" s="1"/>
      <c r="E4729" s="1"/>
      <c r="F4729" s="1"/>
      <c r="G4729" s="1"/>
      <c r="H4729" s="1"/>
    </row>
    <row r="4730" spans="1:8" ht="31.5" customHeight="1">
      <c r="A4730" s="15"/>
      <c r="B4730" s="1577" t="s">
        <v>3996</v>
      </c>
      <c r="C4730" s="1578"/>
      <c r="D4730" s="1578"/>
      <c r="E4730" s="1578"/>
      <c r="F4730" s="1578"/>
      <c r="G4730" s="1578"/>
      <c r="H4730" s="1578"/>
    </row>
    <row r="4731" spans="1:8" ht="15">
      <c r="A4731" s="1"/>
      <c r="B4731" s="1561" t="s">
        <v>1489</v>
      </c>
      <c r="C4731" s="1561"/>
      <c r="D4731" s="1561"/>
      <c r="E4731" s="1561"/>
      <c r="F4731" s="1561"/>
      <c r="G4731" s="1561"/>
      <c r="H4731" s="1561"/>
    </row>
    <row r="4732" spans="1:8" ht="31.5">
      <c r="A4732" s="1"/>
      <c r="B4732" s="68" t="s">
        <v>3156</v>
      </c>
      <c r="C4732" s="68" t="s">
        <v>3157</v>
      </c>
      <c r="D4732" s="68" t="s">
        <v>3158</v>
      </c>
      <c r="E4732" s="68" t="s">
        <v>3159</v>
      </c>
      <c r="F4732" s="68" t="s">
        <v>3160</v>
      </c>
      <c r="G4732" s="68" t="s">
        <v>3161</v>
      </c>
      <c r="H4732" s="68" t="s">
        <v>1586</v>
      </c>
    </row>
    <row r="4733" spans="1:8" ht="15.75">
      <c r="A4733" s="1"/>
      <c r="B4733" s="58" t="s">
        <v>388</v>
      </c>
      <c r="C4733" s="58" t="s">
        <v>388</v>
      </c>
      <c r="D4733" s="8"/>
      <c r="E4733" s="8"/>
      <c r="F4733" s="107"/>
      <c r="G4733" s="107"/>
      <c r="H4733" s="108"/>
    </row>
    <row r="4734" spans="1:8" ht="22.5">
      <c r="A4734" s="1"/>
      <c r="B4734" s="81" t="s">
        <v>2185</v>
      </c>
      <c r="C4734" s="34" t="s">
        <v>4006</v>
      </c>
      <c r="D4734" s="50"/>
      <c r="E4734" s="12"/>
      <c r="F4734" s="116"/>
      <c r="G4734" s="116"/>
      <c r="H4734" s="121"/>
    </row>
    <row r="4735" spans="1:8" ht="22.5">
      <c r="A4735" s="1"/>
      <c r="B4735" s="81" t="s">
        <v>387</v>
      </c>
      <c r="C4735" s="34" t="s">
        <v>4007</v>
      </c>
      <c r="D4735" s="42">
        <v>1</v>
      </c>
      <c r="E4735" s="53" t="s">
        <v>2992</v>
      </c>
      <c r="F4735" s="109">
        <f>'update Rate'!O206</f>
        <v>0</v>
      </c>
      <c r="G4735" s="109">
        <f>FLOOR(D4735*F4735,0.01)</f>
        <v>0</v>
      </c>
      <c r="H4735" s="9"/>
    </row>
    <row r="4736" spans="1:8" ht="16.5">
      <c r="A4736" s="1"/>
      <c r="B4736" s="33"/>
      <c r="C4736" s="78" t="s">
        <v>2195</v>
      </c>
      <c r="D4736" s="51"/>
      <c r="E4736" s="15"/>
      <c r="F4736" s="122"/>
      <c r="G4736" s="122"/>
      <c r="H4736" s="123">
        <f>SUM(G4735)</f>
        <v>0</v>
      </c>
    </row>
    <row r="4737" spans="1:8" ht="16.5">
      <c r="A4737" s="1"/>
      <c r="B4737" s="1"/>
      <c r="C4737" s="1"/>
      <c r="D4737" s="1"/>
      <c r="E4737" s="1"/>
      <c r="F4737" s="40" t="s">
        <v>1590</v>
      </c>
      <c r="G4737" s="102"/>
      <c r="H4737" s="63">
        <f>SUM(H4733:H4736)</f>
        <v>0</v>
      </c>
    </row>
    <row r="4738" spans="1:8" ht="16.5">
      <c r="A4738" s="1"/>
      <c r="B4738" s="1" t="s">
        <v>389</v>
      </c>
      <c r="C4738" s="1"/>
      <c r="D4738" s="1"/>
      <c r="E4738" s="1"/>
      <c r="F4738" s="40" t="s">
        <v>1570</v>
      </c>
      <c r="G4738" s="102"/>
      <c r="H4738" s="99">
        <f>FLOOR(H4737*0.15,0.01)</f>
        <v>0</v>
      </c>
    </row>
    <row r="4739" spans="1:8" ht="16.5">
      <c r="A4739" s="27" t="s">
        <v>3197</v>
      </c>
      <c r="B4739" s="99">
        <f>+H4739</f>
        <v>0</v>
      </c>
      <c r="C4739" s="1" t="s">
        <v>3198</v>
      </c>
      <c r="D4739" s="1"/>
      <c r="E4739" s="1"/>
      <c r="F4739" s="40" t="s">
        <v>1593</v>
      </c>
      <c r="G4739" s="102"/>
      <c r="H4739" s="99">
        <f>SUM(H4737:H4738)</f>
        <v>0</v>
      </c>
    </row>
    <row r="4740" spans="1:8" ht="16.5">
      <c r="A4740" s="27"/>
      <c r="B4740" s="141"/>
      <c r="C4740" s="1"/>
      <c r="D4740" s="1"/>
      <c r="E4740" s="1"/>
      <c r="F4740" s="40"/>
      <c r="G4740" s="102"/>
      <c r="H4740" s="141"/>
    </row>
    <row r="4741" spans="1:8" ht="15">
      <c r="A4741" s="138">
        <f>A4729+1</f>
        <v>305</v>
      </c>
      <c r="B4741" s="1"/>
      <c r="C4741" s="1"/>
      <c r="D4741" s="1"/>
      <c r="E4741" s="1"/>
      <c r="F4741" s="1"/>
      <c r="G4741" s="1"/>
      <c r="H4741" s="1"/>
    </row>
    <row r="4742" spans="1:8" ht="15">
      <c r="A4742" s="15"/>
      <c r="B4742" s="1577" t="s">
        <v>3997</v>
      </c>
      <c r="C4742" s="1578"/>
      <c r="D4742" s="1578"/>
      <c r="E4742" s="1578"/>
      <c r="F4742" s="1578"/>
      <c r="G4742" s="1578"/>
      <c r="H4742" s="1578"/>
    </row>
    <row r="4743" spans="1:8" ht="15">
      <c r="A4743" s="1"/>
      <c r="B4743" s="1561" t="s">
        <v>1489</v>
      </c>
      <c r="C4743" s="1561"/>
      <c r="D4743" s="1561"/>
      <c r="E4743" s="1561"/>
      <c r="F4743" s="1561"/>
      <c r="G4743" s="1561"/>
      <c r="H4743" s="1561"/>
    </row>
    <row r="4744" spans="1:8" ht="31.5">
      <c r="A4744" s="1"/>
      <c r="B4744" s="68" t="s">
        <v>3156</v>
      </c>
      <c r="C4744" s="68" t="s">
        <v>3157</v>
      </c>
      <c r="D4744" s="68" t="s">
        <v>3158</v>
      </c>
      <c r="E4744" s="68" t="s">
        <v>3159</v>
      </c>
      <c r="F4744" s="68" t="s">
        <v>3160</v>
      </c>
      <c r="G4744" s="68" t="s">
        <v>3161</v>
      </c>
      <c r="H4744" s="68" t="s">
        <v>1586</v>
      </c>
    </row>
    <row r="4745" spans="1:8" ht="15.75">
      <c r="A4745" s="1"/>
      <c r="B4745" s="58" t="s">
        <v>388</v>
      </c>
      <c r="C4745" s="58" t="s">
        <v>388</v>
      </c>
      <c r="D4745" s="8"/>
      <c r="E4745" s="8"/>
      <c r="F4745" s="107"/>
      <c r="G4745" s="107"/>
      <c r="H4745" s="108"/>
    </row>
    <row r="4746" spans="1:8" ht="22.5">
      <c r="A4746" s="1"/>
      <c r="B4746" s="81" t="s">
        <v>2185</v>
      </c>
      <c r="C4746" s="34" t="s">
        <v>4008</v>
      </c>
      <c r="D4746" s="50"/>
      <c r="E4746" s="12"/>
      <c r="F4746" s="116"/>
      <c r="G4746" s="116"/>
      <c r="H4746" s="121"/>
    </row>
    <row r="4747" spans="1:8" ht="22.5">
      <c r="A4747" s="1"/>
      <c r="B4747" s="81" t="s">
        <v>387</v>
      </c>
      <c r="C4747" s="34" t="s">
        <v>4009</v>
      </c>
      <c r="D4747" s="42">
        <v>1</v>
      </c>
      <c r="E4747" s="53" t="s">
        <v>2992</v>
      </c>
      <c r="F4747" s="109">
        <f>'update Rate'!O207</f>
        <v>0</v>
      </c>
      <c r="G4747" s="109">
        <f>FLOOR(D4747*F4747,0.01)</f>
        <v>0</v>
      </c>
      <c r="H4747" s="9"/>
    </row>
    <row r="4748" spans="1:8" ht="16.5">
      <c r="A4748" s="1"/>
      <c r="B4748" s="33"/>
      <c r="C4748" s="78" t="s">
        <v>2195</v>
      </c>
      <c r="D4748" s="51"/>
      <c r="E4748" s="15"/>
      <c r="F4748" s="122"/>
      <c r="G4748" s="122"/>
      <c r="H4748" s="123">
        <f>SUM(G4747)</f>
        <v>0</v>
      </c>
    </row>
    <row r="4749" spans="1:8" ht="16.5">
      <c r="A4749" s="1"/>
      <c r="B4749" s="1"/>
      <c r="C4749" s="1"/>
      <c r="D4749" s="1"/>
      <c r="E4749" s="1"/>
      <c r="F4749" s="40" t="s">
        <v>1590</v>
      </c>
      <c r="G4749" s="102"/>
      <c r="H4749" s="63">
        <f>SUM(H4745:H4748)</f>
        <v>0</v>
      </c>
    </row>
    <row r="4750" spans="1:8" ht="16.5">
      <c r="A4750" s="1"/>
      <c r="B4750" s="1" t="s">
        <v>389</v>
      </c>
      <c r="C4750" s="1"/>
      <c r="D4750" s="1"/>
      <c r="E4750" s="1"/>
      <c r="F4750" s="40" t="s">
        <v>1570</v>
      </c>
      <c r="G4750" s="102"/>
      <c r="H4750" s="99">
        <f>FLOOR(H4749*0.15,0.01)</f>
        <v>0</v>
      </c>
    </row>
    <row r="4751" spans="1:8" ht="16.5">
      <c r="A4751" s="27" t="s">
        <v>3197</v>
      </c>
      <c r="B4751" s="99">
        <f>+H4751</f>
        <v>0</v>
      </c>
      <c r="C4751" s="1" t="s">
        <v>3198</v>
      </c>
      <c r="D4751" s="1"/>
      <c r="E4751" s="1"/>
      <c r="F4751" s="40" t="s">
        <v>1593</v>
      </c>
      <c r="G4751" s="102"/>
      <c r="H4751" s="99">
        <f>SUM(H4749:H4750)</f>
        <v>0</v>
      </c>
    </row>
    <row r="4752" spans="1:8" ht="16.5">
      <c r="A4752" s="27"/>
      <c r="B4752" s="141"/>
      <c r="C4752" s="1"/>
      <c r="D4752" s="1"/>
      <c r="E4752" s="1"/>
      <c r="F4752" s="40"/>
      <c r="G4752" s="102"/>
      <c r="H4752" s="141"/>
    </row>
    <row r="4753" spans="1:8" ht="15">
      <c r="A4753" s="138">
        <f>A4741+1</f>
        <v>306</v>
      </c>
      <c r="B4753" s="1"/>
      <c r="C4753" s="1"/>
      <c r="D4753" s="1"/>
      <c r="E4753" s="1"/>
      <c r="F4753" s="1"/>
      <c r="G4753" s="1"/>
      <c r="H4753" s="1"/>
    </row>
    <row r="4754" spans="1:8" ht="37.5" customHeight="1">
      <c r="A4754" s="15"/>
      <c r="B4754" s="1577" t="s">
        <v>3998</v>
      </c>
      <c r="C4754" s="1578"/>
      <c r="D4754" s="1578"/>
      <c r="E4754" s="1578"/>
      <c r="F4754" s="1578"/>
      <c r="G4754" s="1578"/>
      <c r="H4754" s="1578"/>
    </row>
    <row r="4755" spans="1:8" ht="15">
      <c r="A4755" s="1"/>
      <c r="B4755" s="1561" t="s">
        <v>1489</v>
      </c>
      <c r="C4755" s="1561"/>
      <c r="D4755" s="1561"/>
      <c r="E4755" s="1561"/>
      <c r="F4755" s="1561"/>
      <c r="G4755" s="1561"/>
      <c r="H4755" s="1561"/>
    </row>
    <row r="4756" spans="1:8" ht="31.5">
      <c r="A4756" s="1"/>
      <c r="B4756" s="68" t="s">
        <v>3156</v>
      </c>
      <c r="C4756" s="68" t="s">
        <v>3157</v>
      </c>
      <c r="D4756" s="68" t="s">
        <v>3158</v>
      </c>
      <c r="E4756" s="68" t="s">
        <v>3159</v>
      </c>
      <c r="F4756" s="68" t="s">
        <v>3160</v>
      </c>
      <c r="G4756" s="68" t="s">
        <v>3161</v>
      </c>
      <c r="H4756" s="68" t="s">
        <v>1586</v>
      </c>
    </row>
    <row r="4757" spans="1:8" ht="15.75">
      <c r="A4757" s="1"/>
      <c r="B4757" s="58" t="s">
        <v>388</v>
      </c>
      <c r="C4757" s="58" t="s">
        <v>388</v>
      </c>
      <c r="D4757" s="8"/>
      <c r="E4757" s="8"/>
      <c r="F4757" s="107"/>
      <c r="G4757" s="107"/>
      <c r="H4757" s="108"/>
    </row>
    <row r="4758" spans="1:8" ht="22.5">
      <c r="A4758" s="1"/>
      <c r="B4758" s="81" t="s">
        <v>2185</v>
      </c>
      <c r="C4758" s="34" t="s">
        <v>4008</v>
      </c>
      <c r="D4758" s="50"/>
      <c r="E4758" s="12"/>
      <c r="F4758" s="116"/>
      <c r="G4758" s="116"/>
      <c r="H4758" s="121"/>
    </row>
    <row r="4759" spans="1:8" ht="22.5">
      <c r="A4759" s="1"/>
      <c r="B4759" s="81" t="s">
        <v>387</v>
      </c>
      <c r="C4759" s="34" t="s">
        <v>4009</v>
      </c>
      <c r="D4759" s="42">
        <v>1</v>
      </c>
      <c r="E4759" s="53" t="s">
        <v>2992</v>
      </c>
      <c r="F4759" s="109">
        <f>'update Rate'!O208</f>
        <v>0</v>
      </c>
      <c r="G4759" s="109">
        <f>FLOOR(D4759*F4759,0.01)</f>
        <v>0</v>
      </c>
      <c r="H4759" s="9"/>
    </row>
    <row r="4760" spans="1:8" ht="16.5">
      <c r="A4760" s="1"/>
      <c r="B4760" s="33"/>
      <c r="C4760" s="78" t="s">
        <v>2195</v>
      </c>
      <c r="D4760" s="51"/>
      <c r="E4760" s="15"/>
      <c r="F4760" s="122"/>
      <c r="G4760" s="122"/>
      <c r="H4760" s="123">
        <f>SUM(G4759)</f>
        <v>0</v>
      </c>
    </row>
    <row r="4761" spans="1:8" ht="16.5">
      <c r="A4761" s="1"/>
      <c r="B4761" s="1"/>
      <c r="C4761" s="1"/>
      <c r="D4761" s="1"/>
      <c r="E4761" s="1"/>
      <c r="F4761" s="40" t="s">
        <v>1590</v>
      </c>
      <c r="G4761" s="102"/>
      <c r="H4761" s="63">
        <f>SUM(H4757:H4760)</f>
        <v>0</v>
      </c>
    </row>
    <row r="4762" spans="1:8" ht="16.5">
      <c r="A4762" s="1"/>
      <c r="B4762" s="1" t="s">
        <v>389</v>
      </c>
      <c r="C4762" s="1"/>
      <c r="D4762" s="1"/>
      <c r="E4762" s="1"/>
      <c r="F4762" s="40" t="s">
        <v>1570</v>
      </c>
      <c r="G4762" s="102"/>
      <c r="H4762" s="99">
        <f>FLOOR(H4761*0.15,0.01)</f>
        <v>0</v>
      </c>
    </row>
    <row r="4763" spans="1:8" ht="16.5">
      <c r="A4763" s="27" t="s">
        <v>3197</v>
      </c>
      <c r="B4763" s="99">
        <f>+H4763</f>
        <v>0</v>
      </c>
      <c r="C4763" s="1" t="s">
        <v>3198</v>
      </c>
      <c r="D4763" s="1"/>
      <c r="E4763" s="1"/>
      <c r="F4763" s="40" t="s">
        <v>1593</v>
      </c>
      <c r="G4763" s="102"/>
      <c r="H4763" s="99">
        <f>SUM(H4761:H4762)</f>
        <v>0</v>
      </c>
    </row>
    <row r="4764" spans="1:8" ht="18">
      <c r="A4764" s="1"/>
      <c r="B4764" s="1"/>
      <c r="C4764" s="1"/>
      <c r="D4764" s="448"/>
      <c r="E4764" s="1"/>
      <c r="F4764" s="1"/>
      <c r="G4764" s="1"/>
      <c r="H4764" s="1"/>
    </row>
    <row r="4765" spans="1:8" ht="15">
      <c r="A4765" s="428">
        <f>A4753+1</f>
        <v>307</v>
      </c>
      <c r="B4765" s="1"/>
      <c r="C4765" s="1"/>
      <c r="D4765" s="1"/>
      <c r="E4765" s="1"/>
      <c r="F4765" s="1"/>
      <c r="G4765" s="1"/>
      <c r="H4765" s="1"/>
    </row>
    <row r="4766" spans="1:8" ht="29.25" customHeight="1">
      <c r="A4766" s="673" t="s">
        <v>4159</v>
      </c>
      <c r="B4766" s="1577" t="s">
        <v>2343</v>
      </c>
      <c r="C4766" s="1578"/>
      <c r="D4766" s="1578"/>
      <c r="E4766" s="1578"/>
      <c r="F4766" s="1578"/>
      <c r="G4766" s="1578"/>
      <c r="H4766" s="1578"/>
    </row>
    <row r="4767" spans="1:8" ht="14.25">
      <c r="A4767" s="1568" t="s">
        <v>1489</v>
      </c>
      <c r="B4767" s="1568"/>
      <c r="C4767" s="1568"/>
      <c r="D4767" s="1568"/>
      <c r="E4767" s="1568"/>
      <c r="F4767" s="1568"/>
      <c r="G4767" s="1568"/>
      <c r="H4767" s="1568"/>
    </row>
    <row r="4768" spans="1:8" ht="31.5">
      <c r="A4768" s="1"/>
      <c r="B4768" s="68" t="s">
        <v>3156</v>
      </c>
      <c r="C4768" s="68" t="s">
        <v>3157</v>
      </c>
      <c r="D4768" s="68" t="s">
        <v>3158</v>
      </c>
      <c r="E4768" s="68" t="s">
        <v>3159</v>
      </c>
      <c r="F4768" s="68" t="s">
        <v>3160</v>
      </c>
      <c r="G4768" s="68" t="s">
        <v>3161</v>
      </c>
      <c r="H4768" s="68" t="s">
        <v>1586</v>
      </c>
    </row>
    <row r="4769" spans="1:8" ht="15.75">
      <c r="A4769" s="1"/>
      <c r="B4769" s="58" t="s">
        <v>2185</v>
      </c>
      <c r="C4769" s="265" t="s">
        <v>3421</v>
      </c>
      <c r="D4769" s="8"/>
      <c r="E4769" s="8"/>
      <c r="F4769" s="107"/>
      <c r="G4769" s="107"/>
      <c r="H4769" s="108"/>
    </row>
    <row r="4770" spans="1:8" ht="17.25">
      <c r="A4770" s="1"/>
      <c r="B4770" s="82" t="s">
        <v>387</v>
      </c>
      <c r="C4770" s="78" t="s">
        <v>1469</v>
      </c>
      <c r="D4770" s="43">
        <v>1</v>
      </c>
      <c r="E4770" s="56" t="s">
        <v>2992</v>
      </c>
      <c r="F4770" s="122">
        <f>+'update Rate'!O361</f>
        <v>7867</v>
      </c>
      <c r="G4770" s="63">
        <f>FLOOR(D4770*F4770,0.01)</f>
        <v>7867</v>
      </c>
      <c r="H4770" s="123">
        <f>SUM(G4770)</f>
        <v>7867</v>
      </c>
    </row>
    <row r="4771" spans="1:8" ht="16.5">
      <c r="A4771" s="1"/>
      <c r="B4771" s="1"/>
      <c r="C4771" s="1"/>
      <c r="D4771" s="1"/>
      <c r="E4771" s="1"/>
      <c r="F4771" s="40" t="s">
        <v>1590</v>
      </c>
      <c r="G4771" s="102"/>
      <c r="H4771" s="63">
        <f>SUM(H4768:H4770)</f>
        <v>7867</v>
      </c>
    </row>
    <row r="4772" spans="1:8" ht="16.5">
      <c r="A4772" s="1"/>
      <c r="B4772" s="1" t="s">
        <v>389</v>
      </c>
      <c r="C4772" s="1"/>
      <c r="D4772" s="1"/>
      <c r="E4772" s="1"/>
      <c r="F4772" s="40" t="s">
        <v>1570</v>
      </c>
      <c r="G4772" s="102"/>
      <c r="H4772" s="63">
        <f>FLOOR(H4771*0.15,0.01)</f>
        <v>1180.05</v>
      </c>
    </row>
    <row r="4773" spans="1:8" ht="16.5">
      <c r="A4773" s="27" t="s">
        <v>3197</v>
      </c>
      <c r="B4773" s="99">
        <f>+H4773</f>
        <v>9047.0499999999993</v>
      </c>
      <c r="C4773" s="1" t="s">
        <v>3198</v>
      </c>
      <c r="D4773" s="1"/>
      <c r="E4773" s="1"/>
      <c r="F4773" s="40" t="s">
        <v>1593</v>
      </c>
      <c r="G4773" s="102"/>
      <c r="H4773" s="99">
        <f>SUM(H4771:H4772)</f>
        <v>9047.0499999999993</v>
      </c>
    </row>
    <row r="4774" spans="1:8" ht="16.5">
      <c r="A4774" s="27"/>
      <c r="B4774" s="141"/>
      <c r="C4774" s="1"/>
      <c r="D4774" s="1"/>
      <c r="E4774" s="1"/>
      <c r="F4774" s="40"/>
      <c r="G4774" s="102"/>
      <c r="H4774" s="141"/>
    </row>
    <row r="4775" spans="1:8" ht="14.25">
      <c r="A4775" s="428">
        <f>A4765+1</f>
        <v>308</v>
      </c>
      <c r="B4775" s="1575"/>
      <c r="C4775" s="1576"/>
      <c r="D4775" s="1576"/>
      <c r="E4775" s="1576"/>
      <c r="F4775" s="1576"/>
      <c r="G4775" s="1576"/>
      <c r="H4775" s="1576"/>
    </row>
    <row r="4776" spans="1:8" ht="15">
      <c r="A4776" s="673" t="s">
        <v>4159</v>
      </c>
      <c r="B4776" s="1581" t="s">
        <v>3783</v>
      </c>
      <c r="C4776" s="1582"/>
      <c r="D4776" s="1582"/>
      <c r="E4776" s="1582"/>
      <c r="F4776" s="1582"/>
      <c r="G4776" s="1582"/>
      <c r="H4776" s="1582"/>
    </row>
    <row r="4777" spans="1:8" ht="15">
      <c r="A4777" s="1"/>
      <c r="B4777" s="1561" t="s">
        <v>1489</v>
      </c>
      <c r="C4777" s="1561"/>
      <c r="D4777" s="1561"/>
      <c r="E4777" s="1561"/>
      <c r="F4777" s="1561"/>
      <c r="G4777" s="1561"/>
      <c r="H4777" s="1561"/>
    </row>
    <row r="4778" spans="1:8" ht="31.5">
      <c r="A4778" s="1"/>
      <c r="B4778" s="68" t="s">
        <v>3156</v>
      </c>
      <c r="C4778" s="68" t="s">
        <v>3157</v>
      </c>
      <c r="D4778" s="68" t="s">
        <v>3158</v>
      </c>
      <c r="E4778" s="68" t="s">
        <v>3159</v>
      </c>
      <c r="F4778" s="68" t="s">
        <v>3160</v>
      </c>
      <c r="G4778" s="68" t="s">
        <v>3161</v>
      </c>
      <c r="H4778" s="68" t="s">
        <v>1586</v>
      </c>
    </row>
    <row r="4779" spans="1:8" ht="31.5">
      <c r="A4779" s="1"/>
      <c r="B4779" s="58" t="s">
        <v>2185</v>
      </c>
      <c r="C4779" s="265" t="s">
        <v>3789</v>
      </c>
      <c r="D4779" s="8"/>
      <c r="E4779" s="8"/>
      <c r="F4779" s="107"/>
      <c r="G4779" s="107"/>
      <c r="H4779" s="108"/>
    </row>
    <row r="4780" spans="1:8" ht="17.25">
      <c r="A4780" s="1"/>
      <c r="B4780" s="82" t="s">
        <v>387</v>
      </c>
      <c r="C4780" s="78" t="s">
        <v>1469</v>
      </c>
      <c r="D4780" s="43">
        <v>1</v>
      </c>
      <c r="E4780" s="56" t="s">
        <v>2992</v>
      </c>
      <c r="F4780" s="122">
        <f>+'update Rate'!O362</f>
        <v>8624</v>
      </c>
      <c r="G4780" s="63">
        <f>FLOOR(D4780*F4780,0.01)</f>
        <v>8624</v>
      </c>
      <c r="H4780" s="123">
        <f>SUM(G4780)</f>
        <v>8624</v>
      </c>
    </row>
    <row r="4781" spans="1:8" ht="16.5">
      <c r="A4781" s="1"/>
      <c r="B4781" s="1"/>
      <c r="C4781" s="1"/>
      <c r="D4781" s="1"/>
      <c r="E4781" s="1"/>
      <c r="F4781" s="40" t="s">
        <v>1590</v>
      </c>
      <c r="G4781" s="102"/>
      <c r="H4781" s="63">
        <f>SUM(H4778:H4780)</f>
        <v>8624</v>
      </c>
    </row>
    <row r="4782" spans="1:8" ht="16.5">
      <c r="A4782" s="1"/>
      <c r="B4782" s="1" t="s">
        <v>389</v>
      </c>
      <c r="C4782" s="1"/>
      <c r="D4782" s="1"/>
      <c r="E4782" s="1"/>
      <c r="F4782" s="40" t="s">
        <v>1570</v>
      </c>
      <c r="G4782" s="102"/>
      <c r="H4782" s="63">
        <f>FLOOR(H4781*0.15,0.01)</f>
        <v>1293.6000000000001</v>
      </c>
    </row>
    <row r="4783" spans="1:8" ht="16.5">
      <c r="A4783" s="27" t="s">
        <v>3197</v>
      </c>
      <c r="B4783" s="99">
        <f>+H4783</f>
        <v>9917.6</v>
      </c>
      <c r="C4783" s="1" t="s">
        <v>3198</v>
      </c>
      <c r="D4783" s="1"/>
      <c r="E4783" s="1"/>
      <c r="F4783" s="40" t="s">
        <v>1593</v>
      </c>
      <c r="G4783" s="102"/>
      <c r="H4783" s="99">
        <f>SUM(H4781:H4782)</f>
        <v>9917.6</v>
      </c>
    </row>
    <row r="4784" spans="1:8" ht="15">
      <c r="A4784" s="1"/>
      <c r="B4784" s="1"/>
      <c r="C4784" s="1"/>
      <c r="D4784" s="1"/>
      <c r="E4784" s="1"/>
      <c r="F4784" s="1"/>
      <c r="G4784" s="1"/>
      <c r="H4784" s="1"/>
    </row>
    <row r="4785" spans="1:8" ht="14.25">
      <c r="A4785" s="428">
        <f>A4775+1</f>
        <v>309</v>
      </c>
      <c r="B4785" s="1575"/>
      <c r="C4785" s="1576"/>
      <c r="D4785" s="1576"/>
      <c r="E4785" s="1576"/>
      <c r="F4785" s="1576"/>
      <c r="G4785" s="1576"/>
      <c r="H4785" s="1576"/>
    </row>
    <row r="4786" spans="1:8" ht="15">
      <c r="A4786" s="673" t="s">
        <v>4159</v>
      </c>
      <c r="B4786" s="1579" t="s">
        <v>3784</v>
      </c>
      <c r="C4786" s="1580"/>
      <c r="D4786" s="1580"/>
      <c r="E4786" s="1580"/>
      <c r="F4786" s="1580"/>
      <c r="G4786" s="1580"/>
      <c r="H4786" s="1580"/>
    </row>
    <row r="4787" spans="1:8" ht="15">
      <c r="A4787" s="90"/>
      <c r="B4787" s="205"/>
      <c r="C4787" s="205"/>
      <c r="D4787" s="205"/>
      <c r="E4787" s="205"/>
      <c r="F4787" s="205"/>
      <c r="G4787" s="205"/>
      <c r="H4787" s="205"/>
    </row>
    <row r="4788" spans="1:8" ht="15">
      <c r="A4788" s="1"/>
      <c r="B4788" s="1561" t="s">
        <v>1489</v>
      </c>
      <c r="C4788" s="1561"/>
      <c r="D4788" s="1561"/>
      <c r="E4788" s="1561"/>
      <c r="F4788" s="1561"/>
      <c r="G4788" s="1561"/>
      <c r="H4788" s="1561"/>
    </row>
    <row r="4789" spans="1:8" ht="31.5">
      <c r="A4789" s="1"/>
      <c r="B4789" s="68" t="s">
        <v>3156</v>
      </c>
      <c r="C4789" s="68" t="s">
        <v>3157</v>
      </c>
      <c r="D4789" s="68" t="s">
        <v>3158</v>
      </c>
      <c r="E4789" s="68" t="s">
        <v>3159</v>
      </c>
      <c r="F4789" s="68" t="s">
        <v>3160</v>
      </c>
      <c r="G4789" s="68" t="s">
        <v>3161</v>
      </c>
      <c r="H4789" s="68" t="s">
        <v>1586</v>
      </c>
    </row>
    <row r="4790" spans="1:8" ht="47.25">
      <c r="A4790" s="1"/>
      <c r="B4790" s="58" t="s">
        <v>2185</v>
      </c>
      <c r="C4790" s="265" t="s">
        <v>3790</v>
      </c>
      <c r="D4790" s="8"/>
      <c r="E4790" s="8"/>
      <c r="F4790" s="107"/>
      <c r="G4790" s="107"/>
      <c r="H4790" s="108"/>
    </row>
    <row r="4791" spans="1:8" ht="17.25">
      <c r="A4791" s="1"/>
      <c r="B4791" s="82" t="s">
        <v>387</v>
      </c>
      <c r="C4791" s="78" t="s">
        <v>1469</v>
      </c>
      <c r="D4791" s="43">
        <v>1</v>
      </c>
      <c r="E4791" s="56" t="s">
        <v>2992</v>
      </c>
      <c r="F4791" s="122">
        <f>'update Rate'!O363</f>
        <v>8744</v>
      </c>
      <c r="G4791" s="63">
        <f>FLOOR(D4791*F4791,0.01)</f>
        <v>8744</v>
      </c>
      <c r="H4791" s="123">
        <f>SUM(G4791)</f>
        <v>8744</v>
      </c>
    </row>
    <row r="4792" spans="1:8" ht="16.5">
      <c r="A4792" s="1"/>
      <c r="B4792" s="1"/>
      <c r="C4792" s="1"/>
      <c r="D4792" s="1"/>
      <c r="E4792" s="1"/>
      <c r="F4792" s="40" t="s">
        <v>1590</v>
      </c>
      <c r="G4792" s="102"/>
      <c r="H4792" s="63">
        <f>SUM(H4789:H4791)</f>
        <v>8744</v>
      </c>
    </row>
    <row r="4793" spans="1:8" ht="16.5">
      <c r="A4793" s="1"/>
      <c r="B4793" s="1" t="s">
        <v>389</v>
      </c>
      <c r="C4793" s="1"/>
      <c r="D4793" s="1"/>
      <c r="E4793" s="1"/>
      <c r="F4793" s="40" t="s">
        <v>1570</v>
      </c>
      <c r="G4793" s="102"/>
      <c r="H4793" s="63">
        <f>FLOOR(H4792*0.15,0.01)</f>
        <v>1311.6000000000001</v>
      </c>
    </row>
    <row r="4794" spans="1:8" ht="16.5">
      <c r="A4794" s="27" t="s">
        <v>3197</v>
      </c>
      <c r="B4794" s="99">
        <f>+H4794</f>
        <v>10055.6</v>
      </c>
      <c r="C4794" s="1" t="s">
        <v>3198</v>
      </c>
      <c r="D4794" s="1"/>
      <c r="E4794" s="1"/>
      <c r="F4794" s="40" t="s">
        <v>1593</v>
      </c>
      <c r="G4794" s="102"/>
      <c r="H4794" s="99">
        <f>SUM(H4792:H4793)</f>
        <v>10055.6</v>
      </c>
    </row>
    <row r="4795" spans="1:8" ht="15">
      <c r="A4795" s="1"/>
      <c r="B4795" s="1"/>
      <c r="C4795" s="1"/>
      <c r="D4795" s="1"/>
      <c r="E4795" s="1"/>
      <c r="F4795" s="1"/>
      <c r="G4795" s="1"/>
      <c r="H4795" s="1"/>
    </row>
    <row r="4796" spans="1:8" ht="15">
      <c r="A4796" s="1"/>
      <c r="B4796" s="1"/>
      <c r="C4796" s="1"/>
      <c r="D4796" s="1"/>
      <c r="E4796" s="1"/>
      <c r="F4796" s="1"/>
      <c r="G4796" s="1"/>
      <c r="H4796" s="1"/>
    </row>
    <row r="4797" spans="1:8" ht="14.25">
      <c r="A4797" s="428">
        <f>A4785+1</f>
        <v>310</v>
      </c>
      <c r="B4797" s="1575"/>
      <c r="C4797" s="1576"/>
      <c r="D4797" s="1576"/>
      <c r="E4797" s="1576"/>
      <c r="F4797" s="1576"/>
      <c r="G4797" s="1576"/>
      <c r="H4797" s="1576"/>
    </row>
    <row r="4798" spans="1:8" ht="15">
      <c r="A4798" s="673" t="s">
        <v>4159</v>
      </c>
      <c r="B4798" s="1577" t="s">
        <v>3779</v>
      </c>
      <c r="C4798" s="1578"/>
      <c r="D4798" s="1578"/>
      <c r="E4798" s="1578"/>
      <c r="F4798" s="1578"/>
      <c r="G4798" s="1578"/>
      <c r="H4798" s="1578"/>
    </row>
    <row r="4799" spans="1:8" ht="15">
      <c r="A4799" s="1"/>
      <c r="B4799" s="1561" t="s">
        <v>1489</v>
      </c>
      <c r="C4799" s="1561"/>
      <c r="D4799" s="1561"/>
      <c r="E4799" s="1561"/>
      <c r="F4799" s="1561"/>
      <c r="G4799" s="1561"/>
      <c r="H4799" s="1561"/>
    </row>
    <row r="4800" spans="1:8" ht="31.5">
      <c r="A4800" s="1"/>
      <c r="B4800" s="68" t="s">
        <v>3156</v>
      </c>
      <c r="C4800" s="68" t="s">
        <v>3157</v>
      </c>
      <c r="D4800" s="68" t="s">
        <v>3158</v>
      </c>
      <c r="E4800" s="68" t="s">
        <v>3159</v>
      </c>
      <c r="F4800" s="68" t="s">
        <v>3160</v>
      </c>
      <c r="G4800" s="68" t="s">
        <v>3161</v>
      </c>
      <c r="H4800" s="68" t="s">
        <v>1586</v>
      </c>
    </row>
    <row r="4801" spans="1:8" ht="47.25">
      <c r="A4801" s="1"/>
      <c r="B4801" s="58" t="s">
        <v>2185</v>
      </c>
      <c r="C4801" s="265" t="s">
        <v>3791</v>
      </c>
      <c r="D4801" s="8"/>
      <c r="E4801" s="8"/>
      <c r="F4801" s="107"/>
      <c r="G4801" s="107"/>
      <c r="H4801" s="108"/>
    </row>
    <row r="4802" spans="1:8" ht="17.25">
      <c r="A4802" s="1"/>
      <c r="B4802" s="82" t="s">
        <v>387</v>
      </c>
      <c r="C4802" s="78" t="s">
        <v>1469</v>
      </c>
      <c r="D4802" s="43">
        <v>1</v>
      </c>
      <c r="E4802" s="56" t="s">
        <v>2992</v>
      </c>
      <c r="F4802" s="122">
        <f>'update Rate'!O364</f>
        <v>10767</v>
      </c>
      <c r="G4802" s="63">
        <f>FLOOR(D4802*F4802,0.01)</f>
        <v>10767</v>
      </c>
      <c r="H4802" s="123">
        <f>SUM(G4802)</f>
        <v>10767</v>
      </c>
    </row>
    <row r="4803" spans="1:8" ht="16.5">
      <c r="A4803" s="1"/>
      <c r="B4803" s="1"/>
      <c r="C4803" s="1"/>
      <c r="D4803" s="1"/>
      <c r="E4803" s="1"/>
      <c r="F4803" s="40" t="s">
        <v>1590</v>
      </c>
      <c r="G4803" s="102"/>
      <c r="H4803" s="63">
        <f>SUM(H4800:H4802)</f>
        <v>10767</v>
      </c>
    </row>
    <row r="4804" spans="1:8" ht="16.5">
      <c r="A4804" s="1"/>
      <c r="B4804" s="1" t="s">
        <v>389</v>
      </c>
      <c r="C4804" s="1"/>
      <c r="D4804" s="1"/>
      <c r="E4804" s="1"/>
      <c r="F4804" s="40" t="s">
        <v>1570</v>
      </c>
      <c r="G4804" s="102"/>
      <c r="H4804" s="63">
        <f>FLOOR(H4803*0.15,0.01)</f>
        <v>1615.05</v>
      </c>
    </row>
    <row r="4805" spans="1:8" ht="16.5">
      <c r="A4805" s="27" t="s">
        <v>3197</v>
      </c>
      <c r="B4805" s="99">
        <f>+H4805</f>
        <v>12382.05</v>
      </c>
      <c r="C4805" s="1" t="s">
        <v>3198</v>
      </c>
      <c r="D4805" s="1"/>
      <c r="E4805" s="1"/>
      <c r="F4805" s="40" t="s">
        <v>1593</v>
      </c>
      <c r="G4805" s="102"/>
      <c r="H4805" s="99">
        <f>SUM(H4803:H4804)</f>
        <v>12382.05</v>
      </c>
    </row>
    <row r="4806" spans="1:8" ht="16.5">
      <c r="A4806" s="27"/>
      <c r="B4806" s="178"/>
      <c r="C4806" s="1"/>
      <c r="D4806" s="1"/>
      <c r="E4806" s="1"/>
      <c r="F4806" s="40"/>
      <c r="G4806" s="102"/>
      <c r="H4806" s="141"/>
    </row>
    <row r="4807" spans="1:8" ht="14.25">
      <c r="A4807" s="428">
        <f>A4797+1</f>
        <v>311</v>
      </c>
      <c r="B4807" s="1575"/>
      <c r="C4807" s="1576"/>
      <c r="D4807" s="1576"/>
      <c r="E4807" s="1576"/>
      <c r="F4807" s="1576"/>
      <c r="G4807" s="1576"/>
      <c r="H4807" s="1576"/>
    </row>
    <row r="4808" spans="1:8" ht="15">
      <c r="A4808" s="673" t="s">
        <v>4159</v>
      </c>
      <c r="B4808" s="1577" t="s">
        <v>3780</v>
      </c>
      <c r="C4808" s="1578"/>
      <c r="D4808" s="1578"/>
      <c r="E4808" s="1578"/>
      <c r="F4808" s="1578"/>
      <c r="G4808" s="1578"/>
      <c r="H4808" s="1578"/>
    </row>
    <row r="4809" spans="1:8" ht="15">
      <c r="A4809" s="90"/>
      <c r="B4809" s="205"/>
      <c r="C4809" s="205"/>
      <c r="D4809" s="205"/>
      <c r="E4809" s="205"/>
      <c r="F4809" s="205"/>
      <c r="G4809" s="205"/>
      <c r="H4809" s="205"/>
    </row>
    <row r="4810" spans="1:8" ht="15">
      <c r="A4810" s="1"/>
      <c r="B4810" s="1561" t="s">
        <v>1489</v>
      </c>
      <c r="C4810" s="1561"/>
      <c r="D4810" s="1561"/>
      <c r="E4810" s="1561"/>
      <c r="F4810" s="1561"/>
      <c r="G4810" s="1561"/>
      <c r="H4810" s="1561"/>
    </row>
    <row r="4811" spans="1:8" ht="31.5">
      <c r="A4811" s="1"/>
      <c r="B4811" s="68" t="s">
        <v>3156</v>
      </c>
      <c r="C4811" s="68" t="s">
        <v>3157</v>
      </c>
      <c r="D4811" s="68" t="s">
        <v>3158</v>
      </c>
      <c r="E4811" s="68" t="s">
        <v>3159</v>
      </c>
      <c r="F4811" s="68" t="s">
        <v>3160</v>
      </c>
      <c r="G4811" s="68" t="s">
        <v>3161</v>
      </c>
      <c r="H4811" s="68" t="s">
        <v>1586</v>
      </c>
    </row>
    <row r="4812" spans="1:8" ht="47.25">
      <c r="A4812" s="1"/>
      <c r="B4812" s="58" t="s">
        <v>2185</v>
      </c>
      <c r="C4812" s="265" t="s">
        <v>3792</v>
      </c>
      <c r="D4812" s="8"/>
      <c r="E4812" s="8"/>
      <c r="F4812" s="107"/>
      <c r="G4812" s="107"/>
      <c r="H4812" s="108"/>
    </row>
    <row r="4813" spans="1:8" ht="17.25">
      <c r="A4813" s="1"/>
      <c r="B4813" s="82" t="s">
        <v>387</v>
      </c>
      <c r="C4813" s="78" t="s">
        <v>1469</v>
      </c>
      <c r="D4813" s="43">
        <v>1</v>
      </c>
      <c r="E4813" s="56" t="s">
        <v>2992</v>
      </c>
      <c r="F4813" s="122">
        <f>'update Rate'!O365</f>
        <v>10490</v>
      </c>
      <c r="G4813" s="63">
        <f>FLOOR(D4813*F4813,0.01)</f>
        <v>10490</v>
      </c>
      <c r="H4813" s="123">
        <f>SUM(G4813)</f>
        <v>10490</v>
      </c>
    </row>
    <row r="4814" spans="1:8" ht="16.5">
      <c r="A4814" s="1"/>
      <c r="B4814" s="1"/>
      <c r="C4814" s="1"/>
      <c r="D4814" s="1"/>
      <c r="E4814" s="1"/>
      <c r="F4814" s="40" t="s">
        <v>1590</v>
      </c>
      <c r="G4814" s="102"/>
      <c r="H4814" s="63">
        <f>SUM(H4811:H4813)</f>
        <v>10490</v>
      </c>
    </row>
    <row r="4815" spans="1:8" ht="16.5">
      <c r="A4815" s="1"/>
      <c r="B4815" s="1" t="s">
        <v>389</v>
      </c>
      <c r="C4815" s="1"/>
      <c r="D4815" s="1"/>
      <c r="E4815" s="1"/>
      <c r="F4815" s="40" t="s">
        <v>1570</v>
      </c>
      <c r="G4815" s="102"/>
      <c r="H4815" s="63">
        <f>FLOOR(H4814*0.15,0.01)</f>
        <v>1573.5</v>
      </c>
    </row>
    <row r="4816" spans="1:8" ht="16.5">
      <c r="A4816" s="27" t="s">
        <v>3197</v>
      </c>
      <c r="B4816" s="99">
        <f>+H4816</f>
        <v>12063.5</v>
      </c>
      <c r="C4816" s="1" t="s">
        <v>3198</v>
      </c>
      <c r="D4816" s="1"/>
      <c r="E4816" s="1"/>
      <c r="F4816" s="40" t="s">
        <v>1593</v>
      </c>
      <c r="G4816" s="102"/>
      <c r="H4816" s="99">
        <f>SUM(H4814:H4815)</f>
        <v>12063.5</v>
      </c>
    </row>
    <row r="4817" spans="1:8" ht="15">
      <c r="A4817" s="1"/>
      <c r="B4817" s="1"/>
      <c r="C4817" s="1"/>
      <c r="D4817" s="1"/>
      <c r="E4817" s="1"/>
      <c r="F4817" s="1"/>
      <c r="G4817" s="1"/>
      <c r="H4817" s="1"/>
    </row>
    <row r="4818" spans="1:8" ht="14.25">
      <c r="A4818" s="428">
        <f>A4807+1</f>
        <v>312</v>
      </c>
      <c r="B4818" s="1575"/>
      <c r="C4818" s="1576"/>
      <c r="D4818" s="1576"/>
      <c r="E4818" s="1576"/>
      <c r="F4818" s="1576"/>
      <c r="G4818" s="1576"/>
      <c r="H4818" s="1576"/>
    </row>
    <row r="4819" spans="1:8" ht="15">
      <c r="A4819" s="673" t="s">
        <v>4159</v>
      </c>
      <c r="B4819" s="1577" t="s">
        <v>3781</v>
      </c>
      <c r="C4819" s="1578"/>
      <c r="D4819" s="1578"/>
      <c r="E4819" s="1578"/>
      <c r="F4819" s="1578"/>
      <c r="G4819" s="1578"/>
      <c r="H4819" s="1578"/>
    </row>
    <row r="4820" spans="1:8" ht="15">
      <c r="A4820" s="90"/>
      <c r="B4820" s="205"/>
      <c r="C4820" s="205"/>
      <c r="D4820" s="205"/>
      <c r="E4820" s="205"/>
      <c r="F4820" s="205"/>
      <c r="G4820" s="205"/>
      <c r="H4820" s="205"/>
    </row>
    <row r="4821" spans="1:8" ht="15">
      <c r="A4821" s="1"/>
      <c r="B4821" s="1561" t="s">
        <v>1489</v>
      </c>
      <c r="C4821" s="1561"/>
      <c r="D4821" s="1561"/>
      <c r="E4821" s="1561"/>
      <c r="F4821" s="1561"/>
      <c r="G4821" s="1561"/>
      <c r="H4821" s="1561"/>
    </row>
    <row r="4822" spans="1:8" ht="31.5">
      <c r="A4822" s="1"/>
      <c r="B4822" s="68" t="s">
        <v>3156</v>
      </c>
      <c r="C4822" s="68" t="s">
        <v>3157</v>
      </c>
      <c r="D4822" s="68" t="s">
        <v>3158</v>
      </c>
      <c r="E4822" s="68" t="s">
        <v>3159</v>
      </c>
      <c r="F4822" s="68" t="s">
        <v>3160</v>
      </c>
      <c r="G4822" s="68" t="s">
        <v>3161</v>
      </c>
      <c r="H4822" s="68" t="s">
        <v>1586</v>
      </c>
    </row>
    <row r="4823" spans="1:8" ht="47.25">
      <c r="A4823" s="1"/>
      <c r="B4823" s="58" t="s">
        <v>2185</v>
      </c>
      <c r="C4823" s="265" t="s">
        <v>3793</v>
      </c>
      <c r="D4823" s="8"/>
      <c r="E4823" s="8"/>
      <c r="F4823" s="107"/>
      <c r="G4823" s="107"/>
      <c r="H4823" s="108"/>
    </row>
    <row r="4824" spans="1:8" ht="17.25">
      <c r="A4824" s="1"/>
      <c r="B4824" s="82" t="s">
        <v>387</v>
      </c>
      <c r="C4824" s="78" t="s">
        <v>1469</v>
      </c>
      <c r="D4824" s="43">
        <v>1</v>
      </c>
      <c r="E4824" s="56" t="s">
        <v>2992</v>
      </c>
      <c r="F4824" s="122">
        <f>'update Rate'!O366</f>
        <v>7575</v>
      </c>
      <c r="G4824" s="63">
        <f>FLOOR(D4824*F4824,0.01)</f>
        <v>7575</v>
      </c>
      <c r="H4824" s="123">
        <f>SUM(G4824)</f>
        <v>7575</v>
      </c>
    </row>
    <row r="4825" spans="1:8" ht="16.5">
      <c r="A4825" s="1"/>
      <c r="B4825" s="1"/>
      <c r="C4825" s="1"/>
      <c r="D4825" s="1"/>
      <c r="E4825" s="1"/>
      <c r="F4825" s="40" t="s">
        <v>1590</v>
      </c>
      <c r="G4825" s="102"/>
      <c r="H4825" s="63">
        <f>SUM(H4822:H4824)</f>
        <v>7575</v>
      </c>
    </row>
    <row r="4826" spans="1:8" ht="16.5">
      <c r="A4826" s="1"/>
      <c r="B4826" s="1" t="s">
        <v>389</v>
      </c>
      <c r="C4826" s="1"/>
      <c r="D4826" s="1"/>
      <c r="E4826" s="1"/>
      <c r="F4826" s="40" t="s">
        <v>1570</v>
      </c>
      <c r="G4826" s="102"/>
      <c r="H4826" s="63">
        <f>FLOOR(H4825*0.15,0.01)</f>
        <v>1136.25</v>
      </c>
    </row>
    <row r="4827" spans="1:8" ht="16.5">
      <c r="A4827" s="27" t="s">
        <v>3197</v>
      </c>
      <c r="B4827" s="99">
        <f>+H4827</f>
        <v>8711.25</v>
      </c>
      <c r="C4827" s="1" t="s">
        <v>3198</v>
      </c>
      <c r="D4827" s="1"/>
      <c r="E4827" s="1"/>
      <c r="F4827" s="40" t="s">
        <v>1593</v>
      </c>
      <c r="G4827" s="102"/>
      <c r="H4827" s="99">
        <f>SUM(H4825:H4826)</f>
        <v>8711.25</v>
      </c>
    </row>
    <row r="4828" spans="1:8" ht="15">
      <c r="A4828" s="1"/>
      <c r="B4828" s="1"/>
      <c r="C4828" s="1"/>
      <c r="D4828" s="1"/>
      <c r="E4828" s="1"/>
      <c r="F4828" s="1"/>
      <c r="G4828" s="1"/>
      <c r="H4828" s="1"/>
    </row>
    <row r="4829" spans="1:8" ht="15">
      <c r="A4829" s="1"/>
      <c r="B4829" s="1"/>
      <c r="C4829" s="1"/>
      <c r="D4829" s="1"/>
      <c r="E4829" s="1"/>
      <c r="F4829" s="1"/>
      <c r="G4829" s="1"/>
      <c r="H4829" s="1"/>
    </row>
    <row r="4830" spans="1:8" ht="15">
      <c r="A4830" s="1"/>
      <c r="B4830" s="1"/>
      <c r="C4830" s="1"/>
      <c r="D4830" s="1"/>
      <c r="E4830" s="1"/>
      <c r="F4830" s="1"/>
      <c r="G4830" s="1"/>
      <c r="H4830" s="1"/>
    </row>
    <row r="4831" spans="1:8" ht="14.25">
      <c r="A4831" s="428">
        <f>A4818+1</f>
        <v>313</v>
      </c>
      <c r="B4831" s="1575"/>
      <c r="C4831" s="1576"/>
      <c r="D4831" s="1576"/>
      <c r="E4831" s="1576"/>
      <c r="F4831" s="1576"/>
      <c r="G4831" s="1576"/>
      <c r="H4831" s="1576"/>
    </row>
    <row r="4832" spans="1:8" ht="15">
      <c r="A4832" s="673" t="s">
        <v>4159</v>
      </c>
      <c r="B4832" s="1577" t="s">
        <v>3782</v>
      </c>
      <c r="C4832" s="1578"/>
      <c r="D4832" s="1578"/>
      <c r="E4832" s="1578"/>
      <c r="F4832" s="1578"/>
      <c r="G4832" s="1578"/>
      <c r="H4832" s="1578"/>
    </row>
    <row r="4833" spans="1:8" ht="15">
      <c r="A4833" s="1"/>
      <c r="B4833" s="1561" t="s">
        <v>1489</v>
      </c>
      <c r="C4833" s="1561"/>
      <c r="D4833" s="1561"/>
      <c r="E4833" s="1561"/>
      <c r="F4833" s="1561"/>
      <c r="G4833" s="1561"/>
      <c r="H4833" s="1561"/>
    </row>
    <row r="4834" spans="1:8" ht="31.5">
      <c r="A4834" s="1"/>
      <c r="B4834" s="68" t="s">
        <v>3156</v>
      </c>
      <c r="C4834" s="68" t="s">
        <v>3157</v>
      </c>
      <c r="D4834" s="68" t="s">
        <v>3158</v>
      </c>
      <c r="E4834" s="68" t="s">
        <v>3159</v>
      </c>
      <c r="F4834" s="68" t="s">
        <v>3160</v>
      </c>
      <c r="G4834" s="68" t="s">
        <v>3161</v>
      </c>
      <c r="H4834" s="68" t="s">
        <v>1586</v>
      </c>
    </row>
    <row r="4835" spans="1:8" ht="47.25">
      <c r="A4835" s="1"/>
      <c r="B4835" s="58" t="s">
        <v>2185</v>
      </c>
      <c r="C4835" s="265" t="s">
        <v>3794</v>
      </c>
      <c r="D4835" s="8"/>
      <c r="E4835" s="8"/>
      <c r="F4835" s="107"/>
      <c r="G4835" s="107"/>
      <c r="H4835" s="108"/>
    </row>
    <row r="4836" spans="1:8" ht="17.25">
      <c r="A4836" s="1"/>
      <c r="B4836" s="82" t="s">
        <v>387</v>
      </c>
      <c r="C4836" s="78" t="s">
        <v>1469</v>
      </c>
      <c r="D4836" s="43">
        <v>1</v>
      </c>
      <c r="E4836" s="56" t="s">
        <v>2992</v>
      </c>
      <c r="F4836" s="122">
        <f>'update Rate'!O367</f>
        <v>6997</v>
      </c>
      <c r="G4836" s="63">
        <f>FLOOR(D4836*F4836,0.01)</f>
        <v>6997</v>
      </c>
      <c r="H4836" s="123">
        <f>SUM(G4836)</f>
        <v>6997</v>
      </c>
    </row>
    <row r="4837" spans="1:8" ht="16.5">
      <c r="A4837" s="1"/>
      <c r="B4837" s="1"/>
      <c r="C4837" s="1"/>
      <c r="D4837" s="1"/>
      <c r="E4837" s="1"/>
      <c r="F4837" s="40" t="s">
        <v>1590</v>
      </c>
      <c r="G4837" s="102"/>
      <c r="H4837" s="63">
        <f>SUM(H4834:H4836)</f>
        <v>6997</v>
      </c>
    </row>
    <row r="4838" spans="1:8" ht="16.5">
      <c r="A4838" s="1"/>
      <c r="B4838" s="1" t="s">
        <v>389</v>
      </c>
      <c r="C4838" s="1"/>
      <c r="D4838" s="1"/>
      <c r="E4838" s="1"/>
      <c r="F4838" s="40" t="s">
        <v>1570</v>
      </c>
      <c r="G4838" s="102"/>
      <c r="H4838" s="63">
        <f>FLOOR(H4837*0.15,0.01)</f>
        <v>1049.55</v>
      </c>
    </row>
    <row r="4839" spans="1:8" ht="16.5">
      <c r="A4839" s="27" t="s">
        <v>3197</v>
      </c>
      <c r="B4839" s="99">
        <f>+H4839</f>
        <v>8046.55</v>
      </c>
      <c r="C4839" s="1" t="s">
        <v>3198</v>
      </c>
      <c r="D4839" s="1"/>
      <c r="E4839" s="1"/>
      <c r="F4839" s="40" t="s">
        <v>1593</v>
      </c>
      <c r="G4839" s="102"/>
      <c r="H4839" s="99">
        <f>SUM(H4837:H4838)</f>
        <v>8046.55</v>
      </c>
    </row>
    <row r="4840" spans="1:8" ht="15">
      <c r="A4840" s="1"/>
      <c r="B4840" s="1"/>
      <c r="C4840" s="1"/>
      <c r="D4840" s="1"/>
      <c r="E4840" s="1"/>
      <c r="F4840" s="1"/>
      <c r="G4840" s="1"/>
      <c r="H4840" s="1"/>
    </row>
    <row r="4841" spans="1:8" ht="15">
      <c r="A4841" s="1"/>
      <c r="B4841" s="1"/>
      <c r="C4841" s="1"/>
      <c r="D4841" s="1"/>
      <c r="E4841" s="1"/>
      <c r="F4841" s="1"/>
      <c r="G4841" s="1"/>
      <c r="H4841" s="1"/>
    </row>
    <row r="4842" spans="1:8" ht="14.25">
      <c r="A4842" s="428">
        <f>A4831+1</f>
        <v>314</v>
      </c>
      <c r="B4842" s="1575"/>
      <c r="C4842" s="1576"/>
      <c r="D4842" s="1576"/>
      <c r="E4842" s="1576"/>
      <c r="F4842" s="1576"/>
      <c r="G4842" s="1576"/>
      <c r="H4842" s="1576"/>
    </row>
    <row r="4843" spans="1:8" ht="15">
      <c r="A4843" s="673" t="s">
        <v>4159</v>
      </c>
      <c r="B4843" s="1577" t="s">
        <v>3785</v>
      </c>
      <c r="C4843" s="1578"/>
      <c r="D4843" s="1578"/>
      <c r="E4843" s="1578"/>
      <c r="F4843" s="1578"/>
      <c r="G4843" s="1578"/>
      <c r="H4843" s="1578"/>
    </row>
    <row r="4844" spans="1:8" ht="15">
      <c r="A4844" s="1"/>
      <c r="B4844" s="1561" t="s">
        <v>1489</v>
      </c>
      <c r="C4844" s="1561"/>
      <c r="D4844" s="1561"/>
      <c r="E4844" s="1561"/>
      <c r="F4844" s="1561"/>
      <c r="G4844" s="1561"/>
      <c r="H4844" s="1561"/>
    </row>
    <row r="4845" spans="1:8" ht="31.5">
      <c r="A4845" s="1"/>
      <c r="B4845" s="68" t="s">
        <v>3156</v>
      </c>
      <c r="C4845" s="68" t="s">
        <v>3157</v>
      </c>
      <c r="D4845" s="68" t="s">
        <v>3158</v>
      </c>
      <c r="E4845" s="68" t="s">
        <v>3159</v>
      </c>
      <c r="F4845" s="68" t="s">
        <v>3160</v>
      </c>
      <c r="G4845" s="68" t="s">
        <v>3161</v>
      </c>
      <c r="H4845" s="68" t="s">
        <v>1586</v>
      </c>
    </row>
    <row r="4846" spans="1:8" ht="31.5">
      <c r="A4846" s="1"/>
      <c r="B4846" s="58" t="s">
        <v>2185</v>
      </c>
      <c r="C4846" s="265" t="s">
        <v>3795</v>
      </c>
      <c r="D4846" s="8"/>
      <c r="E4846" s="8"/>
      <c r="F4846" s="107"/>
      <c r="G4846" s="107"/>
      <c r="H4846" s="108"/>
    </row>
    <row r="4847" spans="1:8" ht="17.25">
      <c r="A4847" s="1"/>
      <c r="B4847" s="82" t="s">
        <v>387</v>
      </c>
      <c r="C4847" s="78" t="s">
        <v>1469</v>
      </c>
      <c r="D4847" s="43">
        <v>1</v>
      </c>
      <c r="E4847" s="56" t="s">
        <v>2992</v>
      </c>
      <c r="F4847" s="122">
        <f>'update Rate'!O368</f>
        <v>9328</v>
      </c>
      <c r="G4847" s="63">
        <f>FLOOR(D4847*F4847,0.01)</f>
        <v>9328</v>
      </c>
      <c r="H4847" s="123">
        <f>SUM(G4847)</f>
        <v>9328</v>
      </c>
    </row>
    <row r="4848" spans="1:8" ht="16.5">
      <c r="A4848" s="1"/>
      <c r="B4848" s="1"/>
      <c r="C4848" s="1"/>
      <c r="D4848" s="1"/>
      <c r="E4848" s="1"/>
      <c r="F4848" s="40" t="s">
        <v>1590</v>
      </c>
      <c r="G4848" s="102"/>
      <c r="H4848" s="63">
        <f>SUM(H4845:H4847)</f>
        <v>9328</v>
      </c>
    </row>
    <row r="4849" spans="1:8" ht="16.5">
      <c r="A4849" s="1"/>
      <c r="B4849" s="1" t="s">
        <v>389</v>
      </c>
      <c r="C4849" s="1"/>
      <c r="D4849" s="1"/>
      <c r="E4849" s="1"/>
      <c r="F4849" s="40" t="s">
        <v>1570</v>
      </c>
      <c r="G4849" s="102"/>
      <c r="H4849" s="63">
        <f>FLOOR(H4848*0.15,0.01)</f>
        <v>1399.2</v>
      </c>
    </row>
    <row r="4850" spans="1:8" ht="16.5">
      <c r="A4850" s="27" t="s">
        <v>3197</v>
      </c>
      <c r="B4850" s="99">
        <f>+H4850</f>
        <v>10727.2</v>
      </c>
      <c r="C4850" s="1" t="s">
        <v>3198</v>
      </c>
      <c r="D4850" s="1"/>
      <c r="E4850" s="1"/>
      <c r="F4850" s="40" t="s">
        <v>1593</v>
      </c>
      <c r="G4850" s="102"/>
      <c r="H4850" s="99">
        <f>SUM(H4848:H4849)</f>
        <v>10727.2</v>
      </c>
    </row>
    <row r="4851" spans="1:8" ht="15">
      <c r="A4851" s="1"/>
      <c r="B4851" s="1"/>
      <c r="C4851" s="1"/>
      <c r="D4851" s="1"/>
      <c r="E4851" s="1"/>
      <c r="F4851" s="1"/>
      <c r="G4851" s="1"/>
      <c r="H4851" s="1"/>
    </row>
    <row r="4852" spans="1:8" ht="15">
      <c r="A4852" s="1"/>
      <c r="B4852" s="1"/>
      <c r="C4852" s="1"/>
      <c r="D4852" s="1"/>
      <c r="E4852" s="1"/>
      <c r="F4852" s="1"/>
      <c r="G4852" s="1"/>
      <c r="H4852" s="1"/>
    </row>
    <row r="4853" spans="1:8" ht="14.25">
      <c r="A4853" s="428">
        <f>A4842+1</f>
        <v>315</v>
      </c>
      <c r="B4853" s="1575"/>
      <c r="C4853" s="1576"/>
      <c r="D4853" s="1576"/>
      <c r="E4853" s="1576"/>
      <c r="F4853" s="1576"/>
      <c r="G4853" s="1576"/>
      <c r="H4853" s="1576"/>
    </row>
    <row r="4854" spans="1:8" ht="15">
      <c r="A4854" s="673" t="s">
        <v>4159</v>
      </c>
      <c r="B4854" s="1577" t="s">
        <v>3786</v>
      </c>
      <c r="C4854" s="1578"/>
      <c r="D4854" s="1578"/>
      <c r="E4854" s="1578"/>
      <c r="F4854" s="1578"/>
      <c r="G4854" s="1578"/>
      <c r="H4854" s="1578"/>
    </row>
    <row r="4855" spans="1:8" ht="15">
      <c r="A4855" s="90"/>
      <c r="B4855" s="205"/>
      <c r="C4855" s="205"/>
      <c r="D4855" s="205"/>
      <c r="E4855" s="205"/>
      <c r="F4855" s="205"/>
      <c r="G4855" s="205"/>
      <c r="H4855" s="205"/>
    </row>
    <row r="4856" spans="1:8" ht="15">
      <c r="A4856" s="1"/>
      <c r="B4856" s="1561" t="s">
        <v>1489</v>
      </c>
      <c r="C4856" s="1561"/>
      <c r="D4856" s="1561"/>
      <c r="E4856" s="1561"/>
      <c r="F4856" s="1561"/>
      <c r="G4856" s="1561"/>
      <c r="H4856" s="1561"/>
    </row>
    <row r="4857" spans="1:8" ht="31.5">
      <c r="A4857" s="1"/>
      <c r="B4857" s="68" t="s">
        <v>3156</v>
      </c>
      <c r="C4857" s="68" t="s">
        <v>3157</v>
      </c>
      <c r="D4857" s="68" t="s">
        <v>3158</v>
      </c>
      <c r="E4857" s="68" t="s">
        <v>3159</v>
      </c>
      <c r="F4857" s="68" t="s">
        <v>3160</v>
      </c>
      <c r="G4857" s="68" t="s">
        <v>3161</v>
      </c>
      <c r="H4857" s="68" t="s">
        <v>1586</v>
      </c>
    </row>
    <row r="4858" spans="1:8" ht="47.25">
      <c r="A4858" s="1"/>
      <c r="B4858" s="58" t="s">
        <v>2185</v>
      </c>
      <c r="C4858" s="265" t="s">
        <v>3796</v>
      </c>
      <c r="D4858" s="8"/>
      <c r="E4858" s="8"/>
      <c r="F4858" s="107"/>
      <c r="G4858" s="107"/>
      <c r="H4858" s="108"/>
    </row>
    <row r="4859" spans="1:8" ht="17.25">
      <c r="A4859" s="1"/>
      <c r="B4859" s="82" t="s">
        <v>387</v>
      </c>
      <c r="C4859" s="78" t="s">
        <v>1469</v>
      </c>
      <c r="D4859" s="43">
        <v>1</v>
      </c>
      <c r="E4859" s="56" t="s">
        <v>2992</v>
      </c>
      <c r="F4859" s="122">
        <f>'update Rate'!O369</f>
        <v>9036</v>
      </c>
      <c r="G4859" s="63">
        <f>FLOOR(D4859*F4859,0.01)</f>
        <v>9036</v>
      </c>
      <c r="H4859" s="123">
        <f>SUM(G4859)</f>
        <v>9036</v>
      </c>
    </row>
    <row r="4860" spans="1:8" ht="16.5">
      <c r="A4860" s="1"/>
      <c r="B4860" s="1"/>
      <c r="C4860" s="1"/>
      <c r="D4860" s="1"/>
      <c r="E4860" s="1"/>
      <c r="F4860" s="40" t="s">
        <v>1590</v>
      </c>
      <c r="G4860" s="102"/>
      <c r="H4860" s="63">
        <f>SUM(H4857:H4859)</f>
        <v>9036</v>
      </c>
    </row>
    <row r="4861" spans="1:8" ht="16.5">
      <c r="A4861" s="1"/>
      <c r="B4861" s="1" t="s">
        <v>389</v>
      </c>
      <c r="C4861" s="1"/>
      <c r="D4861" s="1"/>
      <c r="E4861" s="1"/>
      <c r="F4861" s="40" t="s">
        <v>1570</v>
      </c>
      <c r="G4861" s="102"/>
      <c r="H4861" s="63">
        <f>FLOOR(H4860*0.15,0.01)</f>
        <v>1355.4</v>
      </c>
    </row>
    <row r="4862" spans="1:8" ht="16.5">
      <c r="A4862" s="27" t="s">
        <v>3197</v>
      </c>
      <c r="B4862" s="99">
        <f>+H4862</f>
        <v>10391.4</v>
      </c>
      <c r="C4862" s="1" t="s">
        <v>3198</v>
      </c>
      <c r="D4862" s="1"/>
      <c r="E4862" s="1"/>
      <c r="F4862" s="40" t="s">
        <v>1593</v>
      </c>
      <c r="G4862" s="102"/>
      <c r="H4862" s="99">
        <f>SUM(H4860:H4861)</f>
        <v>10391.4</v>
      </c>
    </row>
    <row r="4863" spans="1:8" ht="15">
      <c r="A4863" s="1"/>
      <c r="B4863" s="1"/>
      <c r="C4863" s="1"/>
      <c r="D4863" s="1"/>
      <c r="E4863" s="1"/>
      <c r="F4863" s="1"/>
      <c r="G4863" s="1"/>
      <c r="H4863" s="1"/>
    </row>
    <row r="4864" spans="1:8" ht="14.25">
      <c r="A4864" s="428">
        <f>A4853+1</f>
        <v>316</v>
      </c>
      <c r="B4864" s="1575"/>
      <c r="C4864" s="1576"/>
      <c r="D4864" s="1576"/>
      <c r="E4864" s="1576"/>
      <c r="F4864" s="1576"/>
      <c r="G4864" s="1576"/>
      <c r="H4864" s="1576"/>
    </row>
    <row r="4865" spans="1:8" ht="15">
      <c r="A4865" s="673" t="s">
        <v>4159</v>
      </c>
      <c r="B4865" s="1577" t="s">
        <v>3787</v>
      </c>
      <c r="C4865" s="1578"/>
      <c r="D4865" s="1578"/>
      <c r="E4865" s="1578"/>
      <c r="F4865" s="1578"/>
      <c r="G4865" s="1578"/>
      <c r="H4865" s="1578"/>
    </row>
    <row r="4866" spans="1:8" ht="15">
      <c r="A4866" s="1"/>
      <c r="B4866" s="1561" t="s">
        <v>1489</v>
      </c>
      <c r="C4866" s="1561"/>
      <c r="D4866" s="1561"/>
      <c r="E4866" s="1561"/>
      <c r="F4866" s="1561"/>
      <c r="G4866" s="1561"/>
      <c r="H4866" s="1561"/>
    </row>
    <row r="4867" spans="1:8" ht="31.5">
      <c r="A4867" s="1"/>
      <c r="B4867" s="68" t="s">
        <v>3156</v>
      </c>
      <c r="C4867" s="68" t="s">
        <v>3157</v>
      </c>
      <c r="D4867" s="68" t="s">
        <v>3158</v>
      </c>
      <c r="E4867" s="68" t="s">
        <v>3159</v>
      </c>
      <c r="F4867" s="68" t="s">
        <v>3160</v>
      </c>
      <c r="G4867" s="68" t="s">
        <v>3161</v>
      </c>
      <c r="H4867" s="68" t="s">
        <v>1586</v>
      </c>
    </row>
    <row r="4868" spans="1:8" ht="31.5">
      <c r="A4868" s="1"/>
      <c r="B4868" s="58" t="s">
        <v>2185</v>
      </c>
      <c r="C4868" s="265" t="s">
        <v>3797</v>
      </c>
      <c r="D4868" s="8"/>
      <c r="E4868" s="8"/>
      <c r="F4868" s="107"/>
      <c r="G4868" s="107"/>
      <c r="H4868" s="108"/>
    </row>
    <row r="4869" spans="1:8" ht="17.25">
      <c r="A4869" s="1"/>
      <c r="B4869" s="82" t="s">
        <v>387</v>
      </c>
      <c r="C4869" s="78" t="s">
        <v>1469</v>
      </c>
      <c r="D4869" s="43">
        <v>1</v>
      </c>
      <c r="E4869" s="56" t="s">
        <v>2992</v>
      </c>
      <c r="F4869" s="122">
        <f>'update Rate'!O370</f>
        <v>9328</v>
      </c>
      <c r="G4869" s="63">
        <f>FLOOR(D4869*F4869,0.01)</f>
        <v>9328</v>
      </c>
      <c r="H4869" s="123">
        <f>SUM(G4869)</f>
        <v>9328</v>
      </c>
    </row>
    <row r="4870" spans="1:8" ht="16.5">
      <c r="A4870" s="1"/>
      <c r="B4870" s="1"/>
      <c r="C4870" s="1"/>
      <c r="D4870" s="1"/>
      <c r="E4870" s="1"/>
      <c r="F4870" s="40" t="s">
        <v>1590</v>
      </c>
      <c r="G4870" s="102"/>
      <c r="H4870" s="63">
        <f>SUM(H4867:H4869)</f>
        <v>9328</v>
      </c>
    </row>
    <row r="4871" spans="1:8" ht="16.5">
      <c r="A4871" s="1"/>
      <c r="B4871" s="1" t="s">
        <v>389</v>
      </c>
      <c r="C4871" s="1"/>
      <c r="D4871" s="1"/>
      <c r="E4871" s="1"/>
      <c r="F4871" s="40" t="s">
        <v>1570</v>
      </c>
      <c r="G4871" s="102"/>
      <c r="H4871" s="63">
        <f>FLOOR(H4870*0.15,0.01)</f>
        <v>1399.2</v>
      </c>
    </row>
    <row r="4872" spans="1:8" ht="16.5">
      <c r="A4872" s="27" t="s">
        <v>3197</v>
      </c>
      <c r="B4872" s="99">
        <f>+H4872</f>
        <v>10727.2</v>
      </c>
      <c r="C4872" s="1" t="s">
        <v>3198</v>
      </c>
      <c r="D4872" s="1"/>
      <c r="E4872" s="1"/>
      <c r="F4872" s="40" t="s">
        <v>1593</v>
      </c>
      <c r="G4872" s="102"/>
      <c r="H4872" s="99">
        <f>SUM(H4870:H4871)</f>
        <v>10727.2</v>
      </c>
    </row>
    <row r="4873" spans="1:8" ht="18">
      <c r="A4873" s="1"/>
      <c r="B4873" s="1"/>
      <c r="C4873" s="1"/>
      <c r="D4873" s="448"/>
      <c r="E4873" s="1"/>
      <c r="F4873" s="1"/>
      <c r="G4873" s="1"/>
      <c r="H4873" s="1"/>
    </row>
    <row r="4874" spans="1:8" ht="14.25">
      <c r="A4874" s="428">
        <f>A4864+1</f>
        <v>317</v>
      </c>
      <c r="B4874" s="1575"/>
      <c r="C4874" s="1576"/>
      <c r="D4874" s="1576"/>
      <c r="E4874" s="1576"/>
      <c r="F4874" s="1576"/>
      <c r="G4874" s="1576"/>
      <c r="H4874" s="1576"/>
    </row>
    <row r="4875" spans="1:8" ht="15">
      <c r="A4875" s="673" t="s">
        <v>4159</v>
      </c>
      <c r="B4875" s="1577" t="s">
        <v>3982</v>
      </c>
      <c r="C4875" s="1578"/>
      <c r="D4875" s="1578"/>
      <c r="E4875" s="1578"/>
      <c r="F4875" s="1578"/>
      <c r="G4875" s="1578"/>
      <c r="H4875" s="1578"/>
    </row>
    <row r="4876" spans="1:8" ht="15">
      <c r="A4876" s="1"/>
      <c r="B4876" s="1561" t="s">
        <v>1489</v>
      </c>
      <c r="C4876" s="1561"/>
      <c r="D4876" s="1561"/>
      <c r="E4876" s="1561"/>
      <c r="F4876" s="1561"/>
      <c r="G4876" s="1561"/>
      <c r="H4876" s="1561"/>
    </row>
    <row r="4877" spans="1:8" ht="31.5">
      <c r="A4877" s="1"/>
      <c r="B4877" s="68" t="s">
        <v>3156</v>
      </c>
      <c r="C4877" s="68" t="s">
        <v>3157</v>
      </c>
      <c r="D4877" s="68" t="s">
        <v>3158</v>
      </c>
      <c r="E4877" s="68" t="s">
        <v>3159</v>
      </c>
      <c r="F4877" s="68" t="s">
        <v>3160</v>
      </c>
      <c r="G4877" s="68" t="s">
        <v>3161</v>
      </c>
      <c r="H4877" s="68" t="s">
        <v>1586</v>
      </c>
    </row>
    <row r="4878" spans="1:8" ht="31.5">
      <c r="A4878" s="1"/>
      <c r="B4878" s="58" t="s">
        <v>2185</v>
      </c>
      <c r="C4878" s="265" t="s">
        <v>4010</v>
      </c>
      <c r="D4878" s="8"/>
      <c r="E4878" s="8"/>
      <c r="F4878" s="107"/>
      <c r="G4878" s="107"/>
      <c r="H4878" s="108"/>
    </row>
    <row r="4879" spans="1:8" ht="17.25">
      <c r="A4879" s="1"/>
      <c r="B4879" s="82" t="s">
        <v>387</v>
      </c>
      <c r="C4879" s="78" t="s">
        <v>1469</v>
      </c>
      <c r="D4879" s="43">
        <v>1</v>
      </c>
      <c r="E4879" s="56" t="s">
        <v>2992</v>
      </c>
      <c r="F4879" s="122">
        <f>'update Rate'!O512</f>
        <v>6907.92</v>
      </c>
      <c r="G4879" s="63">
        <f>FLOOR(D4879*F4879,0.01)</f>
        <v>6907.92</v>
      </c>
      <c r="H4879" s="123">
        <f>SUM(G4879)</f>
        <v>6907.92</v>
      </c>
    </row>
    <row r="4880" spans="1:8" ht="16.5">
      <c r="A4880" s="1"/>
      <c r="B4880" s="1"/>
      <c r="C4880" s="1"/>
      <c r="D4880" s="1"/>
      <c r="E4880" s="1"/>
      <c r="F4880" s="40" t="s">
        <v>1590</v>
      </c>
      <c r="G4880" s="102"/>
      <c r="H4880" s="63">
        <f>SUM(H4877:H4879)</f>
        <v>6907.92</v>
      </c>
    </row>
    <row r="4881" spans="1:14" ht="16.5">
      <c r="A4881" s="1"/>
      <c r="B4881" s="1" t="s">
        <v>389</v>
      </c>
      <c r="C4881" s="1"/>
      <c r="D4881" s="1"/>
      <c r="E4881" s="1"/>
      <c r="F4881" s="40" t="s">
        <v>1570</v>
      </c>
      <c r="G4881" s="102"/>
      <c r="H4881" s="63">
        <f>FLOOR(H4880*0.15,0.01)</f>
        <v>1036.18</v>
      </c>
    </row>
    <row r="4882" spans="1:14" ht="16.5">
      <c r="A4882" s="27" t="s">
        <v>3197</v>
      </c>
      <c r="B4882" s="99">
        <f>+H4882</f>
        <v>7944.1</v>
      </c>
      <c r="C4882" s="1" t="s">
        <v>3198</v>
      </c>
      <c r="D4882" s="1"/>
      <c r="E4882" s="1"/>
      <c r="F4882" s="40" t="s">
        <v>1593</v>
      </c>
      <c r="G4882" s="102"/>
      <c r="H4882" s="99">
        <f>SUM(H4880:H4881)</f>
        <v>7944.1</v>
      </c>
    </row>
    <row r="4883" spans="1:14" ht="18">
      <c r="A4883" s="574"/>
      <c r="B4883" s="573"/>
      <c r="C4883" s="573"/>
      <c r="D4883" s="1"/>
      <c r="E4883" s="574"/>
      <c r="F4883" s="574"/>
      <c r="G4883" s="574"/>
      <c r="H4883" s="575"/>
    </row>
    <row r="4884" spans="1:14" ht="53.25" customHeight="1">
      <c r="A4884" s="684">
        <f>A4874+1</f>
        <v>318</v>
      </c>
      <c r="B4884" s="1664" t="s">
        <v>1849</v>
      </c>
      <c r="C4884" s="1665"/>
      <c r="D4884" s="1665"/>
      <c r="E4884" s="1665"/>
      <c r="F4884" s="1665"/>
      <c r="G4884" s="767"/>
      <c r="H4884" s="767"/>
      <c r="I4884" s="96">
        <v>8</v>
      </c>
      <c r="J4884" s="1665" t="s">
        <v>1849</v>
      </c>
      <c r="K4884" s="1665"/>
      <c r="L4884" s="1665"/>
      <c r="M4884" s="1665"/>
      <c r="N4884" s="1665"/>
    </row>
    <row r="4885" spans="1:14" ht="18">
      <c r="A4885" s="386" t="s">
        <v>1831</v>
      </c>
      <c r="B4885" s="573"/>
      <c r="C4885" s="573"/>
      <c r="D4885" s="573"/>
      <c r="E4885" s="573"/>
      <c r="F4885" s="573"/>
      <c r="G4885" s="573"/>
      <c r="H4885" s="573"/>
      <c r="J4885" s="573"/>
      <c r="K4885" s="573"/>
      <c r="L4885" s="573"/>
      <c r="M4885" s="573"/>
      <c r="N4885" s="573"/>
    </row>
    <row r="4886" spans="1:14" ht="15">
      <c r="A4886" s="1"/>
      <c r="C4886" s="385" t="s">
        <v>3852</v>
      </c>
      <c r="D4886" s="685" t="s">
        <v>1832</v>
      </c>
      <c r="E4886" s="383" t="s">
        <v>4284</v>
      </c>
      <c r="F4886" s="491"/>
      <c r="K4886" s="385" t="s">
        <v>3852</v>
      </c>
      <c r="L4886" s="685" t="s">
        <v>1832</v>
      </c>
      <c r="M4886" s="383" t="s">
        <v>4284</v>
      </c>
      <c r="N4886" s="491"/>
    </row>
    <row r="4887" spans="1:14" ht="20.25">
      <c r="A4887" s="1"/>
      <c r="B4887" s="449"/>
      <c r="C4887" s="385" t="s">
        <v>1833</v>
      </c>
      <c r="D4887" s="386" t="s">
        <v>1834</v>
      </c>
      <c r="E4887" s="385" t="s">
        <v>4161</v>
      </c>
      <c r="F4887" s="385" t="s">
        <v>4160</v>
      </c>
      <c r="G4887" s="577"/>
      <c r="H4887" s="577"/>
      <c r="J4887" s="449"/>
      <c r="K4887" s="385" t="s">
        <v>1833</v>
      </c>
      <c r="L4887" s="386" t="s">
        <v>1834</v>
      </c>
      <c r="M4887" s="385" t="s">
        <v>4161</v>
      </c>
      <c r="N4887" s="385" t="s">
        <v>4160</v>
      </c>
    </row>
    <row r="4888" spans="1:14" ht="20.25">
      <c r="A4888" s="1"/>
      <c r="B4888" s="449"/>
      <c r="C4888" s="385" t="s">
        <v>1835</v>
      </c>
      <c r="D4888" s="386" t="s">
        <v>1836</v>
      </c>
      <c r="E4888" s="383" t="s">
        <v>4357</v>
      </c>
      <c r="F4888" s="385"/>
      <c r="G4888" s="577"/>
      <c r="H4888" s="577"/>
      <c r="J4888" s="449"/>
      <c r="K4888" s="385" t="s">
        <v>1835</v>
      </c>
      <c r="L4888" s="386" t="s">
        <v>1836</v>
      </c>
      <c r="M4888" s="383" t="s">
        <v>4357</v>
      </c>
      <c r="N4888" s="385"/>
    </row>
    <row r="4889" spans="1:14" ht="39.75">
      <c r="A4889" s="1"/>
      <c r="B4889" s="449"/>
      <c r="C4889" s="343" t="s">
        <v>1837</v>
      </c>
      <c r="D4889" s="386" t="s">
        <v>1838</v>
      </c>
      <c r="E4889" s="385" t="s">
        <v>1839</v>
      </c>
      <c r="F4889" s="386" t="s">
        <v>1840</v>
      </c>
      <c r="G4889" s="577"/>
      <c r="H4889" s="577"/>
      <c r="J4889" s="449"/>
      <c r="K4889" s="343" t="s">
        <v>1837</v>
      </c>
      <c r="L4889" s="386" t="s">
        <v>1838</v>
      </c>
      <c r="M4889" s="385" t="s">
        <v>1839</v>
      </c>
      <c r="N4889" s="386" t="s">
        <v>1840</v>
      </c>
    </row>
    <row r="4890" spans="1:14" ht="39.75">
      <c r="A4890" s="1"/>
      <c r="B4890" s="449"/>
      <c r="C4890" s="343" t="s">
        <v>4177</v>
      </c>
      <c r="D4890" s="386" t="s">
        <v>1841</v>
      </c>
      <c r="E4890" s="385" t="s">
        <v>4176</v>
      </c>
      <c r="F4890" s="386" t="s">
        <v>1842</v>
      </c>
      <c r="G4890" s="577"/>
      <c r="H4890" s="577"/>
      <c r="J4890" s="449"/>
      <c r="K4890" s="343" t="s">
        <v>4177</v>
      </c>
      <c r="L4890" s="386" t="s">
        <v>1841</v>
      </c>
      <c r="M4890" s="385" t="s">
        <v>4176</v>
      </c>
      <c r="N4890" s="386" t="s">
        <v>1842</v>
      </c>
    </row>
    <row r="4891" spans="1:14" ht="20.25">
      <c r="A4891" s="1"/>
      <c r="B4891" s="449"/>
      <c r="C4891" s="385" t="s">
        <v>3851</v>
      </c>
      <c r="D4891" s="385"/>
      <c r="E4891" s="385"/>
      <c r="F4891" s="385"/>
      <c r="G4891" s="577"/>
      <c r="H4891" s="577"/>
      <c r="J4891" s="449"/>
      <c r="K4891" s="385" t="s">
        <v>3851</v>
      </c>
      <c r="L4891" s="385"/>
      <c r="M4891" s="385"/>
      <c r="N4891" s="385"/>
    </row>
    <row r="4892" spans="1:14" ht="20.25">
      <c r="A4892" s="1"/>
      <c r="B4892" s="449"/>
      <c r="C4892" s="385" t="s">
        <v>4178</v>
      </c>
      <c r="D4892" s="385"/>
      <c r="E4892" s="383" t="s">
        <v>4360</v>
      </c>
      <c r="F4892" s="385"/>
      <c r="G4892" s="577"/>
      <c r="H4892" s="577"/>
      <c r="J4892" s="449"/>
      <c r="K4892" s="385" t="s">
        <v>4178</v>
      </c>
      <c r="L4892" s="385"/>
      <c r="M4892" s="383" t="s">
        <v>4360</v>
      </c>
      <c r="N4892" s="385"/>
    </row>
    <row r="4893" spans="1:14" ht="20.25">
      <c r="A4893" s="1"/>
      <c r="B4893" s="449"/>
      <c r="C4893" s="385" t="s">
        <v>1843</v>
      </c>
      <c r="D4893" s="385" t="s">
        <v>1844</v>
      </c>
      <c r="E4893" s="383" t="s">
        <v>4358</v>
      </c>
      <c r="F4893" s="385">
        <f>0.4*475</f>
        <v>190</v>
      </c>
      <c r="G4893" s="577"/>
      <c r="H4893" s="577"/>
      <c r="J4893" s="449"/>
      <c r="K4893" s="385" t="s">
        <v>1843</v>
      </c>
      <c r="L4893" s="385" t="s">
        <v>1844</v>
      </c>
      <c r="M4893" s="383" t="s">
        <v>4358</v>
      </c>
      <c r="N4893" s="385">
        <f>0.4*475</f>
        <v>190</v>
      </c>
    </row>
    <row r="4894" spans="1:14" ht="20.25">
      <c r="A4894" s="1"/>
      <c r="B4894" s="449"/>
      <c r="C4894" s="385" t="s">
        <v>3850</v>
      </c>
      <c r="D4894" s="385" t="s">
        <v>1845</v>
      </c>
      <c r="E4894" s="383" t="s">
        <v>4283</v>
      </c>
      <c r="F4894" s="385">
        <f>FLOOR(3.2*0.5*93.36,0.01)</f>
        <v>149.37</v>
      </c>
      <c r="G4894" s="577"/>
      <c r="H4894" s="577"/>
      <c r="J4894" s="449"/>
      <c r="K4894" s="385" t="s">
        <v>3850</v>
      </c>
      <c r="L4894" s="385" t="s">
        <v>1845</v>
      </c>
      <c r="M4894" s="383" t="s">
        <v>4283</v>
      </c>
      <c r="N4894" s="385">
        <f>FLOOR(3.2*0.5*93.36,0.01)</f>
        <v>149.37</v>
      </c>
    </row>
    <row r="4895" spans="1:14" ht="20.25">
      <c r="A4895" s="1"/>
      <c r="B4895" s="449"/>
      <c r="C4895" s="385" t="s">
        <v>1846</v>
      </c>
      <c r="D4895" s="385"/>
      <c r="E4895" s="385" t="s">
        <v>4162</v>
      </c>
      <c r="F4895" s="385">
        <f>0.4*(0.5+0.75)*100</f>
        <v>50</v>
      </c>
      <c r="G4895" s="577"/>
      <c r="H4895" s="577"/>
      <c r="J4895" s="449"/>
      <c r="K4895" s="385" t="s">
        <v>1846</v>
      </c>
      <c r="L4895" s="385"/>
      <c r="M4895" s="385" t="s">
        <v>4162</v>
      </c>
      <c r="N4895" s="385">
        <f>0.4*(0.5+0.75)*100</f>
        <v>50</v>
      </c>
    </row>
    <row r="4896" spans="1:14" ht="20.25">
      <c r="A4896" s="1"/>
      <c r="B4896" s="449"/>
      <c r="C4896" s="1"/>
      <c r="D4896" s="449" t="s">
        <v>1847</v>
      </c>
      <c r="E4896" s="1"/>
      <c r="F4896" s="738">
        <f>SUM(F4893:F4895)</f>
        <v>389.37</v>
      </c>
      <c r="G4896" s="577"/>
      <c r="H4896" s="739"/>
      <c r="J4896" s="449"/>
      <c r="K4896" s="1"/>
      <c r="L4896" s="449" t="s">
        <v>1847</v>
      </c>
      <c r="M4896" s="1"/>
      <c r="N4896" s="738">
        <f>SUM(N4893:N4895)</f>
        <v>389.37</v>
      </c>
    </row>
    <row r="4897" spans="1:14" ht="15">
      <c r="A4897" s="1"/>
      <c r="C4897" s="1"/>
      <c r="D4897" s="97" t="s">
        <v>1848</v>
      </c>
      <c r="E4897" s="1"/>
      <c r="F4897" s="734">
        <f>FLOOR(F4896*0.15,0.01)</f>
        <v>58.4</v>
      </c>
      <c r="K4897" s="1"/>
      <c r="L4897" s="97" t="s">
        <v>1848</v>
      </c>
      <c r="M4897" s="1"/>
      <c r="N4897" s="734">
        <f>FLOOR(N4896*0.15,0.01)</f>
        <v>58.4</v>
      </c>
    </row>
    <row r="4898" spans="1:14" ht="15">
      <c r="A4898" s="1"/>
      <c r="D4898" s="578" t="s">
        <v>1850</v>
      </c>
      <c r="E4898" s="1"/>
      <c r="F4898" s="734">
        <f>F4897+F4896</f>
        <v>447.77</v>
      </c>
      <c r="L4898" s="578" t="s">
        <v>1850</v>
      </c>
      <c r="M4898" s="1"/>
      <c r="N4898" s="769">
        <f>N4897+N4896</f>
        <v>447.77</v>
      </c>
    </row>
    <row r="4899" spans="1:14" ht="15">
      <c r="A4899" s="743" t="s">
        <v>4271</v>
      </c>
      <c r="B4899" s="1"/>
      <c r="C4899" s="1"/>
      <c r="D4899" s="1"/>
      <c r="E4899" s="1"/>
      <c r="F4899" s="1"/>
      <c r="G4899" s="1"/>
      <c r="H4899" s="1"/>
      <c r="I4899" s="96">
        <v>9</v>
      </c>
      <c r="K4899" s="282" t="s">
        <v>4361</v>
      </c>
    </row>
    <row r="4900" spans="1:14" ht="15">
      <c r="A4900" s="1"/>
      <c r="B4900" s="1"/>
      <c r="C4900" s="1"/>
      <c r="D4900" s="1"/>
      <c r="E4900" s="1"/>
      <c r="F4900" s="1"/>
      <c r="G4900" s="1"/>
      <c r="H4900" s="1"/>
      <c r="K4900" s="282" t="s">
        <v>4362</v>
      </c>
    </row>
    <row r="4901" spans="1:14" ht="19.5">
      <c r="A4901" s="138">
        <f>A4884+1</f>
        <v>319</v>
      </c>
      <c r="B4901" s="1567" t="s">
        <v>4287</v>
      </c>
      <c r="C4901" s="1567"/>
      <c r="D4901" s="1567"/>
      <c r="E4901" s="1567"/>
      <c r="F4901" s="1567"/>
      <c r="G4901" s="1567"/>
      <c r="H4901" s="1567"/>
      <c r="K4901" s="282" t="s">
        <v>4363</v>
      </c>
    </row>
    <row r="4902" spans="1:14" ht="15.75">
      <c r="A4902" s="588" t="s">
        <v>4335</v>
      </c>
      <c r="B4902" s="1573" t="s">
        <v>4336</v>
      </c>
      <c r="C4902" s="1574"/>
      <c r="D4902" s="1574"/>
      <c r="E4902" s="1574"/>
      <c r="F4902" s="1574"/>
      <c r="G4902" s="1574"/>
      <c r="H4902" s="1574"/>
      <c r="L4902" s="388" t="s">
        <v>4364</v>
      </c>
      <c r="M4902" s="282" t="s">
        <v>4367</v>
      </c>
      <c r="N4902">
        <f>158/25</f>
        <v>6.32</v>
      </c>
    </row>
    <row r="4903" spans="1:14" ht="15">
      <c r="A4903" s="1"/>
      <c r="B4903" s="1568" t="s">
        <v>1479</v>
      </c>
      <c r="C4903" s="1568"/>
      <c r="D4903" s="1568"/>
      <c r="E4903" s="1568"/>
      <c r="F4903" s="1568"/>
      <c r="G4903" s="1568"/>
      <c r="H4903" s="1568"/>
      <c r="M4903" s="282" t="s">
        <v>4368</v>
      </c>
      <c r="N4903">
        <f>N4902*2620</f>
        <v>16558.400000000001</v>
      </c>
    </row>
    <row r="4904" spans="1:14" ht="31.5">
      <c r="A4904" s="1"/>
      <c r="B4904" s="68" t="s">
        <v>3156</v>
      </c>
      <c r="C4904" s="68" t="s">
        <v>3157</v>
      </c>
      <c r="D4904" s="68" t="s">
        <v>3158</v>
      </c>
      <c r="E4904" s="68" t="s">
        <v>3159</v>
      </c>
      <c r="F4904" s="68" t="s">
        <v>3160</v>
      </c>
      <c r="G4904" s="68" t="s">
        <v>3161</v>
      </c>
      <c r="H4904" s="68" t="s">
        <v>1586</v>
      </c>
      <c r="M4904" s="768">
        <v>0.15</v>
      </c>
      <c r="N4904">
        <f>N4902*0.15</f>
        <v>0.94799999999999995</v>
      </c>
    </row>
    <row r="4905" spans="1:14" ht="17.25">
      <c r="A4905" s="1"/>
      <c r="B4905" s="58" t="s">
        <v>1587</v>
      </c>
      <c r="C4905" s="58" t="s">
        <v>2733</v>
      </c>
      <c r="D4905" s="41">
        <v>1.1000000000000001</v>
      </c>
      <c r="E4905" s="55" t="s">
        <v>1589</v>
      </c>
      <c r="F4905" s="107">
        <f>mason</f>
        <v>1330</v>
      </c>
      <c r="G4905" s="107">
        <f>FLOOR(D4905*F4905,0.01)</f>
        <v>1463</v>
      </c>
      <c r="H4905" s="107"/>
      <c r="M4905" s="449" t="s">
        <v>4367</v>
      </c>
      <c r="N4905" s="836">
        <f>FLOOR(N4904+N4902,0.01)</f>
        <v>7.26</v>
      </c>
    </row>
    <row r="4906" spans="1:14" ht="17.25">
      <c r="A4906" s="1"/>
      <c r="B4906" s="62"/>
      <c r="C4906" s="53" t="s">
        <v>2048</v>
      </c>
      <c r="D4906" s="42">
        <v>1.25</v>
      </c>
      <c r="E4906" s="53" t="s">
        <v>1589</v>
      </c>
      <c r="F4906" s="63">
        <f>'update Rate'!O5</f>
        <v>1000</v>
      </c>
      <c r="G4906" s="122">
        <f>FLOOR(D4906*F4906,0.01)</f>
        <v>1250</v>
      </c>
      <c r="H4906" s="122">
        <f>SUM(G4905:G4906)</f>
        <v>2713</v>
      </c>
      <c r="I4906" s="96">
        <v>10</v>
      </c>
      <c r="K4906" s="282" t="s">
        <v>4366</v>
      </c>
      <c r="N4906" s="388" t="s">
        <v>4365</v>
      </c>
    </row>
    <row r="4907" spans="1:14" ht="17.25">
      <c r="A4907" s="1"/>
      <c r="B4907" s="1569" t="s">
        <v>2185</v>
      </c>
      <c r="C4907" s="646" t="s">
        <v>4288</v>
      </c>
      <c r="D4907" s="41">
        <v>12</v>
      </c>
      <c r="E4907" s="55" t="s">
        <v>2992</v>
      </c>
      <c r="F4907" s="152">
        <f>'update Rate'!O519</f>
        <v>1581</v>
      </c>
      <c r="G4907" s="152">
        <f>FLOOR(D4907*F4907,0.01)</f>
        <v>18972</v>
      </c>
      <c r="H4907" s="197"/>
      <c r="M4907" s="282" t="s">
        <v>4368</v>
      </c>
      <c r="N4907" s="261">
        <f>'update Rate'!O54</f>
        <v>57449.37</v>
      </c>
    </row>
    <row r="4908" spans="1:14" ht="31.5">
      <c r="A4908" s="1"/>
      <c r="B4908" s="1570"/>
      <c r="C4908" s="701" t="s">
        <v>4296</v>
      </c>
      <c r="D4908" s="42">
        <v>28</v>
      </c>
      <c r="E4908" s="53" t="s">
        <v>749</v>
      </c>
      <c r="F4908" s="116">
        <f>'update Rate'!O524</f>
        <v>15</v>
      </c>
      <c r="G4908" s="153">
        <f>FLOOR(D4908*F4908,0.01)</f>
        <v>420</v>
      </c>
      <c r="H4908" s="197"/>
      <c r="M4908" s="768">
        <v>0.15</v>
      </c>
      <c r="N4908">
        <f>FLOOR(N4907*0.15,0.01)</f>
        <v>8617.4</v>
      </c>
    </row>
    <row r="4909" spans="1:14" ht="17.25">
      <c r="A4909" s="1"/>
      <c r="B4909" s="1572"/>
      <c r="C4909" s="747" t="s">
        <v>4321</v>
      </c>
      <c r="D4909" s="42">
        <v>14</v>
      </c>
      <c r="E4909" s="53" t="s">
        <v>749</v>
      </c>
      <c r="F4909" s="109">
        <f>'update Rate'!O499</f>
        <v>20</v>
      </c>
      <c r="G4909" s="153">
        <f>FLOOR(D4909*F4909,0.01)</f>
        <v>280</v>
      </c>
      <c r="H4909" s="197"/>
      <c r="M4909" s="449" t="str">
        <f>M4907</f>
        <v>Per Cum</v>
      </c>
      <c r="N4909" s="836">
        <f>N4908+N4907</f>
        <v>66066.77</v>
      </c>
    </row>
    <row r="4910" spans="1:14" ht="16.5">
      <c r="A4910" s="1"/>
      <c r="B4910" s="1571"/>
      <c r="C4910" s="214"/>
      <c r="D4910" s="43"/>
      <c r="E4910" s="199"/>
      <c r="F4910" s="63"/>
      <c r="G4910" s="155"/>
      <c r="H4910" s="63">
        <f>SUM(G4907:G4910)</f>
        <v>19672</v>
      </c>
    </row>
    <row r="4911" spans="1:14" ht="15.75">
      <c r="A4911" s="1"/>
      <c r="B4911" s="1"/>
      <c r="C4911" s="1"/>
      <c r="D4911" s="1"/>
      <c r="E4911" s="1"/>
      <c r="F4911" s="40" t="s">
        <v>1590</v>
      </c>
      <c r="G4911" s="40"/>
      <c r="H4911" s="99">
        <f>SUM(H4906:H4910)</f>
        <v>22385</v>
      </c>
      <c r="I4911" s="96">
        <v>11</v>
      </c>
      <c r="K4911" s="282" t="s">
        <v>4403</v>
      </c>
    </row>
    <row r="4912" spans="1:14" ht="15.75">
      <c r="A4912" s="1"/>
      <c r="B4912" s="1" t="s">
        <v>1592</v>
      </c>
      <c r="C4912" s="1"/>
      <c r="D4912" s="1"/>
      <c r="E4912" s="1"/>
      <c r="F4912" s="40" t="s">
        <v>1571</v>
      </c>
      <c r="G4912" s="40"/>
      <c r="H4912" s="99">
        <f>FLOOR(H4911*0.15,0.01)</f>
        <v>3357.75</v>
      </c>
      <c r="I4912" s="96"/>
      <c r="M4912" s="282" t="s">
        <v>4404</v>
      </c>
      <c r="N4912">
        <v>17800</v>
      </c>
    </row>
    <row r="4913" spans="1:14" ht="15.75">
      <c r="A4913" s="1"/>
      <c r="B4913" s="141">
        <f>+H4913</f>
        <v>25742.75</v>
      </c>
      <c r="C4913" s="27" t="s">
        <v>4340</v>
      </c>
      <c r="D4913" s="99">
        <f>B4913/B4914</f>
        <v>2574.2750000000001</v>
      </c>
      <c r="E4913" s="1" t="s">
        <v>3198</v>
      </c>
      <c r="F4913" s="40" t="s">
        <v>1593</v>
      </c>
      <c r="G4913" s="40"/>
      <c r="H4913" s="99">
        <f>SUM(H4911:H4912)</f>
        <v>25742.75</v>
      </c>
      <c r="I4913" s="96"/>
      <c r="M4913" s="768">
        <v>0.15</v>
      </c>
      <c r="N4913">
        <f>FLOOR(N4912*0.15,0.01)</f>
        <v>2670</v>
      </c>
    </row>
    <row r="4914" spans="1:14" ht="17.25">
      <c r="A4914" s="1"/>
      <c r="B4914" s="217">
        <v>10</v>
      </c>
      <c r="C4914" s="1"/>
      <c r="D4914" s="1"/>
      <c r="E4914" s="1"/>
      <c r="F4914" s="40"/>
      <c r="G4914" s="40"/>
      <c r="H4914" s="19"/>
      <c r="I4914" s="96"/>
      <c r="M4914" s="449" t="str">
        <f>M4912</f>
        <v>Per piece</v>
      </c>
      <c r="N4914" s="449">
        <f>N4912+N4913</f>
        <v>20470</v>
      </c>
    </row>
    <row r="4915" spans="1:14" ht="41.25" customHeight="1">
      <c r="A4915" s="1"/>
      <c r="B4915" s="1"/>
      <c r="C4915" s="1"/>
      <c r="D4915" s="1"/>
      <c r="E4915" s="1"/>
      <c r="F4915" s="1"/>
      <c r="G4915" s="1"/>
      <c r="H4915" s="1"/>
      <c r="I4915" s="96">
        <v>12</v>
      </c>
      <c r="K4915" s="1550" t="s">
        <v>4405</v>
      </c>
      <c r="L4915" s="1550"/>
      <c r="M4915" s="1550"/>
      <c r="N4915" s="1550"/>
    </row>
    <row r="4916" spans="1:14" ht="15">
      <c r="A4916" s="1"/>
      <c r="B4916" s="1"/>
      <c r="C4916" s="1"/>
      <c r="D4916" s="1"/>
      <c r="E4916" s="1"/>
      <c r="F4916" s="1"/>
      <c r="G4916" s="1"/>
      <c r="H4916" s="1"/>
      <c r="M4916" s="282" t="s">
        <v>4406</v>
      </c>
      <c r="N4916" s="835">
        <v>50</v>
      </c>
    </row>
    <row r="4917" spans="1:14" ht="19.5">
      <c r="A4917" s="262">
        <f>A4901+1</f>
        <v>320</v>
      </c>
      <c r="B4917" s="1567" t="s">
        <v>4298</v>
      </c>
      <c r="C4917" s="1567"/>
      <c r="D4917" s="1567"/>
      <c r="E4917" s="1567"/>
      <c r="F4917" s="1567"/>
      <c r="G4917" s="1567"/>
      <c r="H4917" s="1567"/>
      <c r="M4917" s="768">
        <v>0.15</v>
      </c>
      <c r="N4917">
        <f>FLOOR(N4916*0.15,0.01)</f>
        <v>7.5</v>
      </c>
    </row>
    <row r="4918" spans="1:14" ht="15">
      <c r="A4918" s="1"/>
      <c r="B4918" s="1573" t="s">
        <v>4336</v>
      </c>
      <c r="C4918" s="1574"/>
      <c r="D4918" s="1574"/>
      <c r="E4918" s="1574"/>
      <c r="F4918" s="1574"/>
      <c r="G4918" s="1574"/>
      <c r="H4918" s="1574"/>
      <c r="M4918" s="449" t="str">
        <f>M4916</f>
        <v>Per Rm</v>
      </c>
      <c r="N4918" s="449">
        <f>N4917+N4916</f>
        <v>57.5</v>
      </c>
    </row>
    <row r="4919" spans="1:14" ht="15">
      <c r="A4919" s="1"/>
      <c r="B4919" s="1568" t="s">
        <v>1479</v>
      </c>
      <c r="C4919" s="1568"/>
      <c r="D4919" s="1568"/>
      <c r="E4919" s="1568"/>
      <c r="F4919" s="1568"/>
      <c r="G4919" s="1568"/>
      <c r="H4919" s="1568"/>
    </row>
    <row r="4920" spans="1:14" ht="31.5">
      <c r="A4920" s="1"/>
      <c r="B4920" s="68" t="s">
        <v>3156</v>
      </c>
      <c r="C4920" s="68" t="s">
        <v>3157</v>
      </c>
      <c r="D4920" s="68" t="s">
        <v>3158</v>
      </c>
      <c r="E4920" s="68" t="s">
        <v>3159</v>
      </c>
      <c r="F4920" s="68" t="s">
        <v>3160</v>
      </c>
      <c r="G4920" s="68" t="s">
        <v>3161</v>
      </c>
      <c r="H4920" s="68" t="s">
        <v>1586</v>
      </c>
    </row>
    <row r="4921" spans="1:14" ht="17.25">
      <c r="A4921" s="1"/>
      <c r="B4921" s="58" t="s">
        <v>1587</v>
      </c>
      <c r="C4921" s="58" t="s">
        <v>2733</v>
      </c>
      <c r="D4921" s="41">
        <v>1.1000000000000001</v>
      </c>
      <c r="E4921" s="55" t="s">
        <v>1589</v>
      </c>
      <c r="F4921" s="107">
        <f>F4905</f>
        <v>1330</v>
      </c>
      <c r="G4921" s="107">
        <f>FLOOR(D4921*F4921,0.01)</f>
        <v>1463</v>
      </c>
      <c r="H4921" s="107"/>
    </row>
    <row r="4922" spans="1:14" ht="17.25">
      <c r="A4922" s="1"/>
      <c r="B4922" s="62"/>
      <c r="C4922" s="53" t="s">
        <v>2048</v>
      </c>
      <c r="D4922" s="42">
        <v>1.25</v>
      </c>
      <c r="E4922" s="53" t="s">
        <v>1589</v>
      </c>
      <c r="F4922" s="63">
        <f>F4906</f>
        <v>1000</v>
      </c>
      <c r="G4922" s="122">
        <f>FLOOR(D4922*F4922,0.01)</f>
        <v>1250</v>
      </c>
      <c r="H4922" s="122">
        <f>SUM(G4921:G4922)</f>
        <v>2713</v>
      </c>
    </row>
    <row r="4923" spans="1:14" ht="49.5">
      <c r="A4923" s="759"/>
      <c r="B4923" s="1569" t="s">
        <v>2185</v>
      </c>
      <c r="C4923" s="746" t="str">
        <f>'update Rate'!D520</f>
        <v>UPVC Roof Sheet with PMMA coating &amp; mesh (Tile)</v>
      </c>
      <c r="D4923" s="41">
        <v>12</v>
      </c>
      <c r="E4923" s="55" t="s">
        <v>2992</v>
      </c>
      <c r="F4923" s="152">
        <f>'update Rate'!O520</f>
        <v>1581</v>
      </c>
      <c r="G4923" s="152">
        <f>FLOOR(D4923*F4923,0.01)</f>
        <v>18972</v>
      </c>
      <c r="H4923" s="197"/>
    </row>
    <row r="4924" spans="1:14" ht="25.5">
      <c r="A4924" s="1"/>
      <c r="B4924" s="1570"/>
      <c r="C4924" s="746" t="str">
        <f>C4908</f>
        <v>Self Tapping Screw 3"</v>
      </c>
      <c r="D4924" s="42">
        <v>28</v>
      </c>
      <c r="E4924" s="53" t="s">
        <v>749</v>
      </c>
      <c r="F4924" s="116">
        <f>F4908</f>
        <v>15</v>
      </c>
      <c r="G4924" s="153">
        <f>FLOOR(D4924*F4924,0.01)</f>
        <v>420</v>
      </c>
      <c r="H4924" s="197"/>
    </row>
    <row r="4925" spans="1:14" ht="17.25">
      <c r="A4925" s="1"/>
      <c r="B4925" s="1572"/>
      <c r="C4925" s="747" t="s">
        <v>4321</v>
      </c>
      <c r="D4925" s="42">
        <v>14</v>
      </c>
      <c r="E4925" s="53" t="s">
        <v>749</v>
      </c>
      <c r="F4925" s="109">
        <f>'update Rate'!O499</f>
        <v>20</v>
      </c>
      <c r="G4925" s="153">
        <f>FLOOR(D4925*F4925,0.01)</f>
        <v>280</v>
      </c>
      <c r="H4925" s="197"/>
    </row>
    <row r="4926" spans="1:14" ht="16.5">
      <c r="A4926" s="1"/>
      <c r="B4926" s="1571"/>
      <c r="C4926" s="214"/>
      <c r="D4926" s="43"/>
      <c r="E4926" s="199"/>
      <c r="F4926" s="63"/>
      <c r="G4926" s="155"/>
      <c r="H4926" s="63">
        <f>SUM(G4923:G4926)</f>
        <v>19672</v>
      </c>
    </row>
    <row r="4927" spans="1:14" ht="15.75">
      <c r="A4927" s="1"/>
      <c r="B4927" s="1"/>
      <c r="C4927" s="1"/>
      <c r="D4927" s="1"/>
      <c r="E4927" s="1"/>
      <c r="F4927" s="40" t="s">
        <v>1590</v>
      </c>
      <c r="G4927" s="40"/>
      <c r="H4927" s="99">
        <f>SUM(H4922:H4926)</f>
        <v>22385</v>
      </c>
    </row>
    <row r="4928" spans="1:14" ht="15.75">
      <c r="A4928" s="1"/>
      <c r="B4928" s="1" t="s">
        <v>1592</v>
      </c>
      <c r="C4928" s="1"/>
      <c r="D4928" s="1"/>
      <c r="E4928" s="1"/>
      <c r="F4928" s="40" t="s">
        <v>1571</v>
      </c>
      <c r="G4928" s="40"/>
      <c r="H4928" s="99">
        <f>FLOOR(H4927*0.15,0.01)</f>
        <v>3357.75</v>
      </c>
    </row>
    <row r="4929" spans="1:8" ht="15.75">
      <c r="A4929" s="1"/>
      <c r="B4929" s="141">
        <f>+H4929</f>
        <v>25742.75</v>
      </c>
      <c r="C4929" s="27" t="s">
        <v>4340</v>
      </c>
      <c r="D4929" s="99">
        <f>B4929/B4930</f>
        <v>2574.2750000000001</v>
      </c>
      <c r="E4929" s="1" t="s">
        <v>3198</v>
      </c>
      <c r="F4929" s="40" t="s">
        <v>1593</v>
      </c>
      <c r="G4929" s="40"/>
      <c r="H4929" s="99">
        <f>SUM(H4927:H4928)</f>
        <v>25742.75</v>
      </c>
    </row>
    <row r="4930" spans="1:8" ht="17.25">
      <c r="A4930" s="1"/>
      <c r="B4930" s="217">
        <v>10</v>
      </c>
      <c r="C4930" s="1"/>
      <c r="D4930" s="1"/>
      <c r="E4930" s="1"/>
      <c r="F4930" s="40"/>
      <c r="G4930" s="40"/>
      <c r="H4930" s="19"/>
    </row>
    <row r="4931" spans="1:8" ht="20.25">
      <c r="A4931" s="262">
        <f>A4917+1</f>
        <v>321</v>
      </c>
      <c r="B4931" s="1567" t="s">
        <v>4299</v>
      </c>
      <c r="C4931" s="1567"/>
      <c r="D4931" s="1567"/>
      <c r="E4931" s="1567"/>
      <c r="F4931" s="1567"/>
      <c r="G4931" s="1567"/>
      <c r="H4931" s="1567"/>
    </row>
    <row r="4932" spans="1:8" ht="19.5">
      <c r="A4932" s="224"/>
      <c r="B4932" s="36"/>
      <c r="C4932" s="36"/>
      <c r="D4932" s="36"/>
      <c r="E4932" s="36"/>
      <c r="F4932" s="36"/>
      <c r="G4932" s="36"/>
      <c r="H4932" s="36"/>
    </row>
    <row r="4933" spans="1:8" ht="15">
      <c r="A4933" s="1"/>
      <c r="B4933" s="1568" t="s">
        <v>2463</v>
      </c>
      <c r="C4933" s="1568"/>
      <c r="D4933" s="1568"/>
      <c r="E4933" s="1568"/>
      <c r="F4933" s="1568"/>
      <c r="G4933" s="1568"/>
      <c r="H4933" s="1568"/>
    </row>
    <row r="4934" spans="1:8" ht="31.5">
      <c r="A4934" s="1"/>
      <c r="B4934" s="68" t="s">
        <v>3156</v>
      </c>
      <c r="C4934" s="68" t="s">
        <v>3157</v>
      </c>
      <c r="D4934" s="68" t="s">
        <v>3158</v>
      </c>
      <c r="E4934" s="68" t="s">
        <v>3159</v>
      </c>
      <c r="F4934" s="68" t="s">
        <v>3160</v>
      </c>
      <c r="G4934" s="68" t="s">
        <v>3161</v>
      </c>
      <c r="H4934" s="68" t="s">
        <v>1586</v>
      </c>
    </row>
    <row r="4935" spans="1:8" ht="17.25">
      <c r="A4935" s="1"/>
      <c r="B4935" s="58" t="s">
        <v>1587</v>
      </c>
      <c r="C4935" s="58" t="s">
        <v>2733</v>
      </c>
      <c r="D4935" s="41">
        <v>1.5</v>
      </c>
      <c r="E4935" s="55" t="s">
        <v>1589</v>
      </c>
      <c r="F4935" s="107">
        <f>mason</f>
        <v>1330</v>
      </c>
      <c r="G4935" s="107">
        <f>FLOOR(D4935*F4935,0.01)</f>
        <v>1995</v>
      </c>
      <c r="H4935" s="107"/>
    </row>
    <row r="4936" spans="1:8" ht="17.25">
      <c r="A4936" s="1"/>
      <c r="B4936" s="62"/>
      <c r="C4936" s="53" t="s">
        <v>2048</v>
      </c>
      <c r="D4936" s="42">
        <v>1</v>
      </c>
      <c r="E4936" s="53" t="s">
        <v>1589</v>
      </c>
      <c r="F4936" s="63">
        <f>'update Rate'!O5</f>
        <v>1000</v>
      </c>
      <c r="G4936" s="122">
        <f>FLOOR(D4936*F4936,0.01)</f>
        <v>1000</v>
      </c>
      <c r="H4936" s="122">
        <f>SUM(G4935:G4936)</f>
        <v>2995</v>
      </c>
    </row>
    <row r="4937" spans="1:8" ht="17.25">
      <c r="A4937" s="1"/>
      <c r="B4937" s="1569" t="s">
        <v>2185</v>
      </c>
      <c r="C4937" s="646" t="s">
        <v>3602</v>
      </c>
      <c r="D4937" s="41">
        <v>12</v>
      </c>
      <c r="E4937" s="55" t="s">
        <v>2773</v>
      </c>
      <c r="F4937" s="152">
        <f>'update Rate'!O521</f>
        <v>1605</v>
      </c>
      <c r="G4937" s="152">
        <f>FLOOR(D4937*F4937,0.01)</f>
        <v>19260</v>
      </c>
      <c r="H4937" s="197"/>
    </row>
    <row r="4938" spans="1:8" ht="17.25">
      <c r="A4938" s="1"/>
      <c r="B4938" s="1570"/>
      <c r="C4938" s="748" t="s">
        <v>4321</v>
      </c>
      <c r="D4938" s="42">
        <v>14</v>
      </c>
      <c r="E4938" s="53" t="s">
        <v>1526</v>
      </c>
      <c r="F4938" s="116">
        <f>'update Rate'!O524</f>
        <v>15</v>
      </c>
      <c r="G4938" s="153">
        <v>70</v>
      </c>
      <c r="H4938" s="197"/>
    </row>
    <row r="4939" spans="1:8" ht="28.5">
      <c r="A4939" s="1"/>
      <c r="B4939" s="1571"/>
      <c r="C4939" s="756" t="s">
        <v>4297</v>
      </c>
      <c r="D4939" s="43">
        <v>28</v>
      </c>
      <c r="E4939" s="56" t="s">
        <v>1526</v>
      </c>
      <c r="F4939" s="63">
        <f>'update Rate'!O525</f>
        <v>15</v>
      </c>
      <c r="G4939" s="155">
        <f>FLOOR(D4939*F4939,0.01)</f>
        <v>420</v>
      </c>
      <c r="H4939" s="63">
        <f>SUM(G4937:G4939)</f>
        <v>19750</v>
      </c>
    </row>
    <row r="4940" spans="1:8" ht="15.75">
      <c r="A4940" s="1"/>
      <c r="B4940" s="1"/>
      <c r="C4940" s="1"/>
      <c r="D4940" s="1"/>
      <c r="E4940" s="1"/>
      <c r="F4940" s="40" t="s">
        <v>1590</v>
      </c>
      <c r="G4940" s="40"/>
      <c r="H4940" s="99">
        <f>SUM(H4936:H4939)</f>
        <v>22745</v>
      </c>
    </row>
    <row r="4941" spans="1:8" ht="15.75">
      <c r="A4941" s="1"/>
      <c r="B4941" s="1" t="s">
        <v>1592</v>
      </c>
      <c r="C4941" s="1"/>
      <c r="D4941" s="1"/>
      <c r="E4941" s="1"/>
      <c r="F4941" s="40" t="s">
        <v>1571</v>
      </c>
      <c r="G4941" s="40"/>
      <c r="H4941" s="99">
        <f>FLOOR(H4940*0.15,0.01)</f>
        <v>3411.75</v>
      </c>
    </row>
    <row r="4942" spans="1:8" ht="15.75">
      <c r="A4942" s="1"/>
      <c r="B4942" s="141">
        <f>+H4942</f>
        <v>26156.75</v>
      </c>
      <c r="C4942" s="27" t="s">
        <v>4340</v>
      </c>
      <c r="D4942" s="99">
        <f>B4942/B4943</f>
        <v>2615.6750000000002</v>
      </c>
      <c r="E4942" s="1" t="s">
        <v>3198</v>
      </c>
      <c r="F4942" s="40" t="s">
        <v>1593</v>
      </c>
      <c r="G4942" s="40"/>
      <c r="H4942" s="99">
        <f>SUM(H4940:H4941)</f>
        <v>26156.75</v>
      </c>
    </row>
    <row r="4943" spans="1:8" ht="17.25">
      <c r="A4943" s="1"/>
      <c r="B4943" s="217">
        <v>10</v>
      </c>
      <c r="C4943" s="1"/>
      <c r="D4943" s="1"/>
      <c r="E4943" s="1"/>
      <c r="F4943" s="40"/>
      <c r="G4943" s="40"/>
      <c r="H4943" s="19"/>
    </row>
    <row r="4944" spans="1:8" ht="15">
      <c r="A4944" s="1"/>
      <c r="B4944" s="1"/>
      <c r="C4944" s="1"/>
      <c r="D4944" s="1"/>
      <c r="E4944" s="1"/>
      <c r="F4944" s="1"/>
      <c r="G4944" s="1"/>
      <c r="H4944" s="1"/>
    </row>
    <row r="4945" spans="1:8" ht="15">
      <c r="A4945" s="1"/>
      <c r="B4945" s="1"/>
      <c r="C4945" s="1"/>
      <c r="D4945" s="1"/>
      <c r="E4945" s="1"/>
      <c r="F4945" s="1"/>
      <c r="G4945" s="1"/>
      <c r="H4945" s="1"/>
    </row>
    <row r="4946" spans="1:8" ht="15">
      <c r="A4946" s="1"/>
      <c r="B4946" s="1"/>
      <c r="C4946" s="1"/>
      <c r="D4946" s="1"/>
      <c r="E4946" s="1"/>
      <c r="F4946" s="1"/>
      <c r="G4946" s="1"/>
      <c r="H4946" s="1"/>
    </row>
    <row r="4947" spans="1:8" ht="20.25">
      <c r="A4947" s="262">
        <f>A4931+1</f>
        <v>322</v>
      </c>
      <c r="B4947" s="1567" t="s">
        <v>4300</v>
      </c>
      <c r="C4947" s="1567"/>
      <c r="D4947" s="1567"/>
      <c r="E4947" s="1567"/>
      <c r="F4947" s="1567"/>
      <c r="G4947" s="1567"/>
      <c r="H4947" s="1567"/>
    </row>
    <row r="4948" spans="1:8" ht="15">
      <c r="A4948" s="1"/>
      <c r="B4948" s="1568" t="s">
        <v>2463</v>
      </c>
      <c r="C4948" s="1568"/>
      <c r="D4948" s="1568"/>
      <c r="E4948" s="1568"/>
      <c r="F4948" s="1568"/>
      <c r="G4948" s="1568"/>
      <c r="H4948" s="1568"/>
    </row>
    <row r="4949" spans="1:8" ht="15">
      <c r="A4949" s="1"/>
      <c r="B4949" s="1"/>
      <c r="C4949" s="1"/>
      <c r="D4949" s="1"/>
      <c r="E4949" s="1"/>
      <c r="F4949" s="1"/>
      <c r="G4949" s="1"/>
      <c r="H4949" s="1"/>
    </row>
    <row r="4950" spans="1:8" ht="15">
      <c r="A4950" s="1"/>
      <c r="B4950" s="1"/>
      <c r="C4950" s="1"/>
      <c r="D4950" s="1"/>
      <c r="E4950" s="1"/>
      <c r="F4950" s="1"/>
      <c r="G4950" s="1"/>
      <c r="H4950" s="1"/>
    </row>
    <row r="4951" spans="1:8" ht="31.5">
      <c r="A4951" s="1"/>
      <c r="B4951" s="68" t="s">
        <v>3156</v>
      </c>
      <c r="C4951" s="68" t="s">
        <v>3157</v>
      </c>
      <c r="D4951" s="68" t="s">
        <v>3158</v>
      </c>
      <c r="E4951" s="68" t="s">
        <v>3159</v>
      </c>
      <c r="F4951" s="68" t="s">
        <v>3160</v>
      </c>
      <c r="G4951" s="68" t="s">
        <v>3161</v>
      </c>
      <c r="H4951" s="68" t="s">
        <v>1586</v>
      </c>
    </row>
    <row r="4952" spans="1:8" ht="17.25">
      <c r="A4952" s="1"/>
      <c r="B4952" s="58" t="s">
        <v>1587</v>
      </c>
      <c r="C4952" s="58" t="s">
        <v>2733</v>
      </c>
      <c r="D4952" s="41">
        <v>1.5</v>
      </c>
      <c r="E4952" s="55" t="s">
        <v>1589</v>
      </c>
      <c r="F4952" s="107">
        <f>F4935</f>
        <v>1330</v>
      </c>
      <c r="G4952" s="107">
        <f>FLOOR(D4952*F4952,0.01)</f>
        <v>1995</v>
      </c>
      <c r="H4952" s="107"/>
    </row>
    <row r="4953" spans="1:8" ht="17.25">
      <c r="A4953" s="1"/>
      <c r="B4953" s="62"/>
      <c r="C4953" s="53" t="s">
        <v>2048</v>
      </c>
      <c r="D4953" s="42">
        <v>1</v>
      </c>
      <c r="E4953" s="53" t="s">
        <v>1589</v>
      </c>
      <c r="F4953" s="63">
        <f>F4936</f>
        <v>1000</v>
      </c>
      <c r="G4953" s="122">
        <f>FLOOR(D4953*F4953,0.01)</f>
        <v>1000</v>
      </c>
      <c r="H4953" s="122">
        <f>SUM(G4952:G4953)</f>
        <v>2995</v>
      </c>
    </row>
    <row r="4954" spans="1:8" ht="17.25">
      <c r="A4954" s="1"/>
      <c r="B4954" s="1569" t="s">
        <v>2185</v>
      </c>
      <c r="C4954" s="646" t="s">
        <v>3602</v>
      </c>
      <c r="D4954" s="41">
        <v>12</v>
      </c>
      <c r="E4954" s="55" t="s">
        <v>2773</v>
      </c>
      <c r="F4954" s="152">
        <f>'update Rate'!O522</f>
        <v>1605</v>
      </c>
      <c r="G4954" s="152">
        <f>FLOOR(D4954*F4954,0.01)</f>
        <v>19260</v>
      </c>
      <c r="H4954" s="197"/>
    </row>
    <row r="4955" spans="1:8" ht="17.25">
      <c r="A4955" s="1"/>
      <c r="B4955" s="1570"/>
      <c r="C4955" s="747" t="s">
        <v>4322</v>
      </c>
      <c r="D4955" s="42">
        <v>14</v>
      </c>
      <c r="E4955" s="53" t="s">
        <v>1526</v>
      </c>
      <c r="F4955" s="116">
        <f>'update Rate'!O524</f>
        <v>15</v>
      </c>
      <c r="G4955" s="153">
        <v>70</v>
      </c>
      <c r="H4955" s="197"/>
    </row>
    <row r="4956" spans="1:8" ht="49.5">
      <c r="A4956" s="1"/>
      <c r="B4956" s="1571"/>
      <c r="C4956" s="749" t="str">
        <f>C4939</f>
        <v>Self Tapping Screw 2.5"</v>
      </c>
      <c r="D4956" s="43">
        <v>28</v>
      </c>
      <c r="E4956" s="56" t="s">
        <v>1526</v>
      </c>
      <c r="F4956" s="63">
        <f>'update Rate'!O525</f>
        <v>15</v>
      </c>
      <c r="G4956" s="155">
        <f>FLOOR(D4956*F4956,0.01)</f>
        <v>420</v>
      </c>
      <c r="H4956" s="63">
        <f>SUM(G4954:G4956)</f>
        <v>19750</v>
      </c>
    </row>
    <row r="4957" spans="1:8" ht="15.75">
      <c r="A4957" s="1"/>
      <c r="B4957" s="1"/>
      <c r="C4957" s="1"/>
      <c r="D4957" s="1"/>
      <c r="E4957" s="1"/>
      <c r="F4957" s="40" t="s">
        <v>1590</v>
      </c>
      <c r="G4957" s="40"/>
      <c r="H4957" s="99">
        <f>SUM(H4953:H4956)</f>
        <v>22745</v>
      </c>
    </row>
    <row r="4958" spans="1:8" ht="15.75">
      <c r="A4958" s="1"/>
      <c r="B4958" s="1" t="s">
        <v>1592</v>
      </c>
      <c r="C4958" s="1"/>
      <c r="D4958" s="1"/>
      <c r="E4958" s="1"/>
      <c r="F4958" s="40" t="s">
        <v>1571</v>
      </c>
      <c r="G4958" s="40"/>
      <c r="H4958" s="99">
        <f>FLOOR(H4957*0.15,0.01)</f>
        <v>3411.75</v>
      </c>
    </row>
    <row r="4959" spans="1:8" ht="15.75">
      <c r="A4959" s="1"/>
      <c r="B4959" s="141">
        <f>+H4959</f>
        <v>26156.75</v>
      </c>
      <c r="C4959" s="27" t="s">
        <v>4340</v>
      </c>
      <c r="D4959" s="99">
        <f>B4959/B4960</f>
        <v>2615.6750000000002</v>
      </c>
      <c r="E4959" s="1" t="s">
        <v>3198</v>
      </c>
      <c r="F4959" s="40" t="s">
        <v>1593</v>
      </c>
      <c r="G4959" s="40"/>
      <c r="H4959" s="99">
        <f>SUM(H4957:H4958)</f>
        <v>26156.75</v>
      </c>
    </row>
    <row r="4960" spans="1:8" ht="17.25">
      <c r="A4960" s="1"/>
      <c r="B4960" s="217">
        <v>10</v>
      </c>
      <c r="C4960" s="1"/>
      <c r="D4960" s="1"/>
      <c r="E4960" s="1"/>
      <c r="F4960" s="40"/>
      <c r="G4960" s="40"/>
      <c r="H4960" s="19"/>
    </row>
    <row r="4961" spans="1:8" ht="29.25">
      <c r="A4961" s="1"/>
      <c r="B4961" s="1"/>
      <c r="C4961" s="1"/>
      <c r="D4961" s="1"/>
      <c r="E4961" s="1"/>
      <c r="F4961" s="742"/>
      <c r="G4961" s="1"/>
      <c r="H4961" s="1"/>
    </row>
    <row r="4962" spans="1:8" ht="15">
      <c r="A4962" s="1"/>
      <c r="B4962" s="1"/>
      <c r="C4962" s="1"/>
      <c r="D4962" s="1"/>
      <c r="E4962" s="1"/>
      <c r="F4962" s="1"/>
      <c r="G4962" s="1"/>
      <c r="H4962" s="1"/>
    </row>
    <row r="4963" spans="1:8" ht="30">
      <c r="A4963" s="1"/>
      <c r="B4963" s="1"/>
      <c r="C4963" s="1"/>
      <c r="D4963" s="742" t="s">
        <v>4338</v>
      </c>
      <c r="E4963" s="1"/>
      <c r="F4963" s="1"/>
      <c r="G4963" s="1"/>
      <c r="H4963" s="1"/>
    </row>
    <row r="4964" spans="1:8" ht="15">
      <c r="A4964" s="1"/>
      <c r="B4964" s="1"/>
      <c r="C4964" s="1"/>
      <c r="D4964" s="1"/>
      <c r="E4964" s="1"/>
      <c r="F4964" s="1"/>
      <c r="G4964" s="1"/>
      <c r="H4964" s="1"/>
    </row>
    <row r="4965" spans="1:8" ht="15">
      <c r="A4965" s="1"/>
      <c r="B4965" s="1"/>
      <c r="C4965" s="1"/>
      <c r="D4965" s="1"/>
      <c r="E4965" s="1"/>
      <c r="F4965" s="1"/>
      <c r="G4965" s="1"/>
      <c r="H4965" s="1"/>
    </row>
    <row r="4966" spans="1:8" ht="15">
      <c r="A4966" s="1"/>
      <c r="B4966" s="1"/>
      <c r="C4966" s="1"/>
      <c r="D4966" s="1"/>
      <c r="E4966" s="1"/>
      <c r="F4966" s="1"/>
      <c r="G4966" s="1"/>
      <c r="H4966" s="1"/>
    </row>
    <row r="4967" spans="1:8" ht="15">
      <c r="A4967" s="1"/>
      <c r="B4967" s="1"/>
      <c r="C4967" s="1"/>
      <c r="D4967" s="1"/>
      <c r="E4967" s="1"/>
      <c r="F4967" s="1"/>
      <c r="G4967" s="1"/>
      <c r="H4967" s="1"/>
    </row>
    <row r="4968" spans="1:8" ht="15">
      <c r="A4968" s="1"/>
      <c r="B4968" s="1"/>
      <c r="C4968" s="1"/>
      <c r="D4968" s="1"/>
      <c r="E4968" s="1"/>
      <c r="F4968" s="1"/>
      <c r="G4968" s="1"/>
      <c r="H4968" s="1"/>
    </row>
    <row r="4969" spans="1:8" ht="15">
      <c r="A4969" s="1"/>
      <c r="B4969" s="1"/>
      <c r="C4969" s="1"/>
      <c r="D4969" s="1"/>
      <c r="E4969" s="1"/>
      <c r="F4969" s="1"/>
      <c r="G4969" s="1"/>
      <c r="H4969" s="1"/>
    </row>
    <row r="4970" spans="1:8" ht="15">
      <c r="A4970" s="1"/>
      <c r="B4970" s="1"/>
      <c r="C4970" s="1"/>
      <c r="D4970" s="1"/>
      <c r="E4970" s="1"/>
      <c r="F4970" s="1"/>
      <c r="G4970" s="1"/>
      <c r="H4970" s="1"/>
    </row>
    <row r="4971" spans="1:8" ht="15">
      <c r="A4971" s="1"/>
      <c r="B4971" s="1"/>
      <c r="C4971" s="1"/>
      <c r="D4971" s="1"/>
      <c r="E4971" s="1"/>
      <c r="F4971" s="1"/>
      <c r="G4971" s="1"/>
      <c r="H4971" s="1"/>
    </row>
    <row r="4972" spans="1:8" ht="15">
      <c r="A4972" s="1"/>
      <c r="B4972" s="1"/>
      <c r="C4972" s="1"/>
      <c r="D4972" s="1"/>
      <c r="E4972" s="1"/>
      <c r="F4972" s="1"/>
      <c r="G4972" s="1"/>
      <c r="H4972" s="1"/>
    </row>
    <row r="4973" spans="1:8" ht="15">
      <c r="A4973" s="1"/>
      <c r="B4973" s="1"/>
      <c r="C4973" s="1"/>
      <c r="D4973" s="1"/>
      <c r="E4973" s="1"/>
      <c r="F4973" s="1"/>
      <c r="G4973" s="1"/>
      <c r="H4973" s="1"/>
    </row>
    <row r="4974" spans="1:8" ht="15">
      <c r="A4974" s="1"/>
      <c r="B4974" s="1"/>
      <c r="C4974" s="1"/>
      <c r="D4974" s="1"/>
      <c r="E4974" s="1"/>
      <c r="F4974" s="1"/>
      <c r="G4974" s="1"/>
      <c r="H4974" s="1"/>
    </row>
  </sheetData>
  <mergeCells count="1421">
    <mergeCell ref="B4884:F4884"/>
    <mergeCell ref="J4884:N4884"/>
    <mergeCell ref="K1984:Q1984"/>
    <mergeCell ref="K1985:Q1985"/>
    <mergeCell ref="K1986:Q1986"/>
    <mergeCell ref="K1990:K1992"/>
    <mergeCell ref="J4635:P4636"/>
    <mergeCell ref="J4637:P4637"/>
    <mergeCell ref="K4038:Q4038"/>
    <mergeCell ref="K4039:Q4039"/>
    <mergeCell ref="L4041:L4042"/>
    <mergeCell ref="N4041:N4042"/>
    <mergeCell ref="K4051:Q4051"/>
    <mergeCell ref="K4052:Q4052"/>
    <mergeCell ref="K4053:Q4053"/>
    <mergeCell ref="L4055:L4056"/>
    <mergeCell ref="N4055:N4056"/>
    <mergeCell ref="K3398:Q3398"/>
    <mergeCell ref="K3399:Q3399"/>
    <mergeCell ref="K3401:K3402"/>
    <mergeCell ref="K3403:K3404"/>
    <mergeCell ref="B2021:B2023"/>
    <mergeCell ref="B2032:H2032"/>
    <mergeCell ref="B2033:H2033"/>
    <mergeCell ref="B2034:H2034"/>
    <mergeCell ref="B2036:B2037"/>
    <mergeCell ref="B2038:B2040"/>
    <mergeCell ref="B2004:H2004"/>
    <mergeCell ref="B1987:H1987"/>
    <mergeCell ref="B1988:H1988"/>
    <mergeCell ref="B1989:H1989"/>
    <mergeCell ref="B1993:B1995"/>
    <mergeCell ref="B47:H47"/>
    <mergeCell ref="B59:H59"/>
    <mergeCell ref="B60:H60"/>
    <mergeCell ref="B61:H61"/>
    <mergeCell ref="B74:H74"/>
    <mergeCell ref="B75:H75"/>
    <mergeCell ref="B20:H20"/>
    <mergeCell ref="B33:H33"/>
    <mergeCell ref="B34:H34"/>
    <mergeCell ref="B36:H36"/>
    <mergeCell ref="B44:H44"/>
    <mergeCell ref="B45:H45"/>
    <mergeCell ref="B1:H1"/>
    <mergeCell ref="B2:H2"/>
    <mergeCell ref="B3:H3"/>
    <mergeCell ref="B5:H5"/>
    <mergeCell ref="B17:H17"/>
    <mergeCell ref="B18:H18"/>
    <mergeCell ref="B113:H113"/>
    <mergeCell ref="B115:B118"/>
    <mergeCell ref="B119:B120"/>
    <mergeCell ref="B122:B123"/>
    <mergeCell ref="B135:H135"/>
    <mergeCell ref="B136:H136"/>
    <mergeCell ref="B96:H96"/>
    <mergeCell ref="B97:H97"/>
    <mergeCell ref="B99:B100"/>
    <mergeCell ref="B101:B104"/>
    <mergeCell ref="B111:H111"/>
    <mergeCell ref="B112:H112"/>
    <mergeCell ref="B76:H76"/>
    <mergeCell ref="B84:H84"/>
    <mergeCell ref="B85:H85"/>
    <mergeCell ref="B86:H86"/>
    <mergeCell ref="B89:B90"/>
    <mergeCell ref="B95:H95"/>
    <mergeCell ref="B180:B181"/>
    <mergeCell ref="B186:H186"/>
    <mergeCell ref="B187:H187"/>
    <mergeCell ref="B188:H188"/>
    <mergeCell ref="B191:B192"/>
    <mergeCell ref="B199:H199"/>
    <mergeCell ref="B163:H163"/>
    <mergeCell ref="B164:H164"/>
    <mergeCell ref="C167:F167"/>
    <mergeCell ref="B175:H175"/>
    <mergeCell ref="B176:H176"/>
    <mergeCell ref="B177:H177"/>
    <mergeCell ref="B137:H137"/>
    <mergeCell ref="B147:H147"/>
    <mergeCell ref="B148:H148"/>
    <mergeCell ref="B149:H149"/>
    <mergeCell ref="C152:F152"/>
    <mergeCell ref="B162:H162"/>
    <mergeCell ref="B254:H254"/>
    <mergeCell ref="B255:H255"/>
    <mergeCell ref="B265:H265"/>
    <mergeCell ref="B266:H266"/>
    <mergeCell ref="B276:H276"/>
    <mergeCell ref="B277:H277"/>
    <mergeCell ref="B222:H222"/>
    <mergeCell ref="B223:H223"/>
    <mergeCell ref="B232:H232"/>
    <mergeCell ref="B233:H233"/>
    <mergeCell ref="B244:H244"/>
    <mergeCell ref="B245:H245"/>
    <mergeCell ref="B200:H200"/>
    <mergeCell ref="B209:H209"/>
    <mergeCell ref="B210:H210"/>
    <mergeCell ref="B211:H211"/>
    <mergeCell ref="B214:B215"/>
    <mergeCell ref="B221:H221"/>
    <mergeCell ref="B331:H331"/>
    <mergeCell ref="B332:H332"/>
    <mergeCell ref="B333:H333"/>
    <mergeCell ref="B334:H334"/>
    <mergeCell ref="B336:B338"/>
    <mergeCell ref="B356:H356"/>
    <mergeCell ref="B313:H313"/>
    <mergeCell ref="B314:H314"/>
    <mergeCell ref="B315:H315"/>
    <mergeCell ref="B316:H316"/>
    <mergeCell ref="B318:B320"/>
    <mergeCell ref="B321:B324"/>
    <mergeCell ref="B286:H286"/>
    <mergeCell ref="B287:H287"/>
    <mergeCell ref="B288:H288"/>
    <mergeCell ref="B289:H289"/>
    <mergeCell ref="B291:B293"/>
    <mergeCell ref="B294:B297"/>
    <mergeCell ref="B399:H399"/>
    <mergeCell ref="B400:H400"/>
    <mergeCell ref="B401:H401"/>
    <mergeCell ref="B403:B405"/>
    <mergeCell ref="B406:B409"/>
    <mergeCell ref="B415:H415"/>
    <mergeCell ref="B374:H374"/>
    <mergeCell ref="B375:H375"/>
    <mergeCell ref="B376:H376"/>
    <mergeCell ref="B378:B380"/>
    <mergeCell ref="B381:B384"/>
    <mergeCell ref="B398:H398"/>
    <mergeCell ref="B357:H357"/>
    <mergeCell ref="B358:H358"/>
    <mergeCell ref="B359:H359"/>
    <mergeCell ref="B361:B363"/>
    <mergeCell ref="B364:B366"/>
    <mergeCell ref="B373:H373"/>
    <mergeCell ref="B456:H456"/>
    <mergeCell ref="B457:H457"/>
    <mergeCell ref="B458:H458"/>
    <mergeCell ref="B460:B462"/>
    <mergeCell ref="D467:E467"/>
    <mergeCell ref="B479:H479"/>
    <mergeCell ref="B439:H439"/>
    <mergeCell ref="B440:H440"/>
    <mergeCell ref="B441:H441"/>
    <mergeCell ref="B443:B445"/>
    <mergeCell ref="D450:E450"/>
    <mergeCell ref="B455:H455"/>
    <mergeCell ref="B416:H416"/>
    <mergeCell ref="B417:H417"/>
    <mergeCell ref="B418:H418"/>
    <mergeCell ref="B420:B422"/>
    <mergeCell ref="D427:E427"/>
    <mergeCell ref="B438:H438"/>
    <mergeCell ref="B522:H522"/>
    <mergeCell ref="B523:H523"/>
    <mergeCell ref="B524:H524"/>
    <mergeCell ref="B526:B528"/>
    <mergeCell ref="B538:H538"/>
    <mergeCell ref="B539:H539"/>
    <mergeCell ref="B497:H497"/>
    <mergeCell ref="B498:H498"/>
    <mergeCell ref="B499:H499"/>
    <mergeCell ref="B501:B503"/>
    <mergeCell ref="D508:E508"/>
    <mergeCell ref="B521:H521"/>
    <mergeCell ref="B480:H480"/>
    <mergeCell ref="B481:H481"/>
    <mergeCell ref="B482:H482"/>
    <mergeCell ref="B484:B486"/>
    <mergeCell ref="D491:E491"/>
    <mergeCell ref="B496:H496"/>
    <mergeCell ref="B578:H578"/>
    <mergeCell ref="B579:H579"/>
    <mergeCell ref="B580:H580"/>
    <mergeCell ref="B582:B584"/>
    <mergeCell ref="B586:B588"/>
    <mergeCell ref="D589:E589"/>
    <mergeCell ref="B560:H560"/>
    <mergeCell ref="B561:H561"/>
    <mergeCell ref="B563:B565"/>
    <mergeCell ref="B567:B571"/>
    <mergeCell ref="D572:E572"/>
    <mergeCell ref="B577:H577"/>
    <mergeCell ref="B540:H540"/>
    <mergeCell ref="B541:H541"/>
    <mergeCell ref="B543:B545"/>
    <mergeCell ref="D549:E549"/>
    <mergeCell ref="B558:H558"/>
    <mergeCell ref="B559:H559"/>
    <mergeCell ref="B635:H635"/>
    <mergeCell ref="B636:H636"/>
    <mergeCell ref="B637:H637"/>
    <mergeCell ref="B638:H638"/>
    <mergeCell ref="B640:B641"/>
    <mergeCell ref="B642:B646"/>
    <mergeCell ref="B619:H619"/>
    <mergeCell ref="B620:H620"/>
    <mergeCell ref="B621:H621"/>
    <mergeCell ref="B622:H622"/>
    <mergeCell ref="B624:B625"/>
    <mergeCell ref="B626:B630"/>
    <mergeCell ref="B602:H602"/>
    <mergeCell ref="B603:H603"/>
    <mergeCell ref="B604:H604"/>
    <mergeCell ref="B605:H605"/>
    <mergeCell ref="B607:B608"/>
    <mergeCell ref="B609:B613"/>
    <mergeCell ref="B681:H681"/>
    <mergeCell ref="B682:H682"/>
    <mergeCell ref="B685:B686"/>
    <mergeCell ref="B687:B690"/>
    <mergeCell ref="B698:H698"/>
    <mergeCell ref="B699:H699"/>
    <mergeCell ref="B664:H664"/>
    <mergeCell ref="B665:H665"/>
    <mergeCell ref="B666:H666"/>
    <mergeCell ref="B667:H667"/>
    <mergeCell ref="B669:B670"/>
    <mergeCell ref="B671:B674"/>
    <mergeCell ref="B651:H651"/>
    <mergeCell ref="B652:H652"/>
    <mergeCell ref="B653:H653"/>
    <mergeCell ref="B654:H654"/>
    <mergeCell ref="B656:B657"/>
    <mergeCell ref="B658:B659"/>
    <mergeCell ref="B733:B737"/>
    <mergeCell ref="B743:H743"/>
    <mergeCell ref="B744:H744"/>
    <mergeCell ref="B745:H745"/>
    <mergeCell ref="B747:B748"/>
    <mergeCell ref="B749:B753"/>
    <mergeCell ref="B714:B717"/>
    <mergeCell ref="B726:H726"/>
    <mergeCell ref="B727:H727"/>
    <mergeCell ref="B728:H728"/>
    <mergeCell ref="B729:H729"/>
    <mergeCell ref="B731:B732"/>
    <mergeCell ref="B700:H700"/>
    <mergeCell ref="B703:B704"/>
    <mergeCell ref="B708:H708"/>
    <mergeCell ref="B709:H709"/>
    <mergeCell ref="B710:H710"/>
    <mergeCell ref="B712:B713"/>
    <mergeCell ref="B797:H797"/>
    <mergeCell ref="B798:H798"/>
    <mergeCell ref="B799:H799"/>
    <mergeCell ref="B801:B802"/>
    <mergeCell ref="B803:B807"/>
    <mergeCell ref="B819:H819"/>
    <mergeCell ref="B779:H779"/>
    <mergeCell ref="B780:H780"/>
    <mergeCell ref="B781:H781"/>
    <mergeCell ref="B782:H782"/>
    <mergeCell ref="B786:B791"/>
    <mergeCell ref="B796:H796"/>
    <mergeCell ref="B757:H757"/>
    <mergeCell ref="B758:H758"/>
    <mergeCell ref="B759:H759"/>
    <mergeCell ref="B760:H760"/>
    <mergeCell ref="B762:B763"/>
    <mergeCell ref="B764:B769"/>
    <mergeCell ref="B861:H861"/>
    <mergeCell ref="B862:H862"/>
    <mergeCell ref="B863:H863"/>
    <mergeCell ref="B864:H864"/>
    <mergeCell ref="B866:B867"/>
    <mergeCell ref="B868:B874"/>
    <mergeCell ref="B836:H836"/>
    <mergeCell ref="B837:H837"/>
    <mergeCell ref="B838:H838"/>
    <mergeCell ref="B840:B841"/>
    <mergeCell ref="B842:B848"/>
    <mergeCell ref="B849:B850"/>
    <mergeCell ref="B820:H820"/>
    <mergeCell ref="B821:H821"/>
    <mergeCell ref="B822:H822"/>
    <mergeCell ref="B824:B825"/>
    <mergeCell ref="B826:B830"/>
    <mergeCell ref="B835:H835"/>
    <mergeCell ref="B911:B912"/>
    <mergeCell ref="B913:B919"/>
    <mergeCell ref="B920:B921"/>
    <mergeCell ref="B926:H926"/>
    <mergeCell ref="B927:H927"/>
    <mergeCell ref="B928:H928"/>
    <mergeCell ref="B888:B894"/>
    <mergeCell ref="B895:B896"/>
    <mergeCell ref="B906:H906"/>
    <mergeCell ref="B907:H907"/>
    <mergeCell ref="B908:H908"/>
    <mergeCell ref="B909:H909"/>
    <mergeCell ref="B875:B876"/>
    <mergeCell ref="B881:H881"/>
    <mergeCell ref="B882:H882"/>
    <mergeCell ref="B883:H883"/>
    <mergeCell ref="B884:H884"/>
    <mergeCell ref="B886:B887"/>
    <mergeCell ref="B969:B970"/>
    <mergeCell ref="B971:B976"/>
    <mergeCell ref="B977:B978"/>
    <mergeCell ref="B983:H983"/>
    <mergeCell ref="B984:H984"/>
    <mergeCell ref="B985:H985"/>
    <mergeCell ref="B955:H955"/>
    <mergeCell ref="B957:B958"/>
    <mergeCell ref="B964:H964"/>
    <mergeCell ref="B965:H965"/>
    <mergeCell ref="B966:H966"/>
    <mergeCell ref="B967:H967"/>
    <mergeCell ref="B929:H929"/>
    <mergeCell ref="B931:B932"/>
    <mergeCell ref="B933:B940"/>
    <mergeCell ref="B941:B942"/>
    <mergeCell ref="B953:H953"/>
    <mergeCell ref="B954:H954"/>
    <mergeCell ref="B1014:H1014"/>
    <mergeCell ref="B1016:B1017"/>
    <mergeCell ref="B1018:B1019"/>
    <mergeCell ref="B1031:H1031"/>
    <mergeCell ref="B1032:H1032"/>
    <mergeCell ref="B1033:H1033"/>
    <mergeCell ref="B999:H999"/>
    <mergeCell ref="B1001:B1002"/>
    <mergeCell ref="B1003:B1004"/>
    <mergeCell ref="B1011:H1011"/>
    <mergeCell ref="B1012:H1012"/>
    <mergeCell ref="B1013:H1013"/>
    <mergeCell ref="B986:H986"/>
    <mergeCell ref="B988:B989"/>
    <mergeCell ref="B990:B991"/>
    <mergeCell ref="B996:H996"/>
    <mergeCell ref="B997:H997"/>
    <mergeCell ref="B998:H998"/>
    <mergeCell ref="B1075:H1075"/>
    <mergeCell ref="B1076:H1076"/>
    <mergeCell ref="B1077:H1077"/>
    <mergeCell ref="B1079:B1080"/>
    <mergeCell ref="B1081:B1082"/>
    <mergeCell ref="A1089:H1089"/>
    <mergeCell ref="B1053:H1053"/>
    <mergeCell ref="B1054:H1054"/>
    <mergeCell ref="B1055:H1055"/>
    <mergeCell ref="B1057:B1058"/>
    <mergeCell ref="B1059:B1060"/>
    <mergeCell ref="B1074:H1074"/>
    <mergeCell ref="B1035:B1036"/>
    <mergeCell ref="B1037:B1040"/>
    <mergeCell ref="A1045:H1045"/>
    <mergeCell ref="A1047:H1047"/>
    <mergeCell ref="A1049:H1049"/>
    <mergeCell ref="B1052:H1052"/>
    <mergeCell ref="B1139:H1139"/>
    <mergeCell ref="B1140:H1140"/>
    <mergeCell ref="B1141:H1141"/>
    <mergeCell ref="B1143:B1144"/>
    <mergeCell ref="B1145:B1147"/>
    <mergeCell ref="B1165:H1165"/>
    <mergeCell ref="A1117:H1117"/>
    <mergeCell ref="B1118:H1118"/>
    <mergeCell ref="B1124:B1127"/>
    <mergeCell ref="A1132:H1132"/>
    <mergeCell ref="A1134:H1134"/>
    <mergeCell ref="A1136:H1136"/>
    <mergeCell ref="B1090:H1090"/>
    <mergeCell ref="B1091:H1091"/>
    <mergeCell ref="B1093:B1094"/>
    <mergeCell ref="A1103:H1103"/>
    <mergeCell ref="A1105:H1105"/>
    <mergeCell ref="A1107:H1107"/>
    <mergeCell ref="B1212:H1212"/>
    <mergeCell ref="B1213:H1213"/>
    <mergeCell ref="B1215:B1216"/>
    <mergeCell ref="B1217:B1220"/>
    <mergeCell ref="B1226:H1226"/>
    <mergeCell ref="B1227:H1227"/>
    <mergeCell ref="B1182:B1183"/>
    <mergeCell ref="B1184:B1187"/>
    <mergeCell ref="B1195:H1195"/>
    <mergeCell ref="B1196:H1196"/>
    <mergeCell ref="B1198:B1199"/>
    <mergeCell ref="B1200:B1203"/>
    <mergeCell ref="B1166:H1166"/>
    <mergeCell ref="B1167:H1167"/>
    <mergeCell ref="B1169:B1170"/>
    <mergeCell ref="B1171:B1173"/>
    <mergeCell ref="B1179:H1179"/>
    <mergeCell ref="B1180:H1180"/>
    <mergeCell ref="B1266:B1269"/>
    <mergeCell ref="B1274:H1274"/>
    <mergeCell ref="B1275:H1275"/>
    <mergeCell ref="B1276:H1276"/>
    <mergeCell ref="B1278:B1279"/>
    <mergeCell ref="B1280:B1283"/>
    <mergeCell ref="B1248:B1249"/>
    <mergeCell ref="B1250:B1251"/>
    <mergeCell ref="B1260:H1260"/>
    <mergeCell ref="B1261:H1261"/>
    <mergeCell ref="B1262:H1262"/>
    <mergeCell ref="B1264:B1265"/>
    <mergeCell ref="B1228:H1228"/>
    <mergeCell ref="B1230:B1231"/>
    <mergeCell ref="B1232:B1233"/>
    <mergeCell ref="B1244:H1244"/>
    <mergeCell ref="B1245:H1245"/>
    <mergeCell ref="B1246:H1246"/>
    <mergeCell ref="B1324:H1324"/>
    <mergeCell ref="B1326:B1327"/>
    <mergeCell ref="B1328:B1329"/>
    <mergeCell ref="B1348:H1348"/>
    <mergeCell ref="B1349:H1349"/>
    <mergeCell ref="B1350:H1350"/>
    <mergeCell ref="B1307:H1307"/>
    <mergeCell ref="B1308:H1308"/>
    <mergeCell ref="B1310:B1311"/>
    <mergeCell ref="B1312:B1313"/>
    <mergeCell ref="B1322:H1322"/>
    <mergeCell ref="B1323:H1323"/>
    <mergeCell ref="B1290:H1290"/>
    <mergeCell ref="B1291:H1291"/>
    <mergeCell ref="B1292:H1292"/>
    <mergeCell ref="B1294:B1295"/>
    <mergeCell ref="B1296:B1299"/>
    <mergeCell ref="B1306:H1306"/>
    <mergeCell ref="B1401:H1401"/>
    <mergeCell ref="B1403:B1404"/>
    <mergeCell ref="B1405:B1407"/>
    <mergeCell ref="B1414:H1414"/>
    <mergeCell ref="B1415:H1415"/>
    <mergeCell ref="B1417:B1418"/>
    <mergeCell ref="B1373:B1376"/>
    <mergeCell ref="B1386:H1386"/>
    <mergeCell ref="B1387:H1387"/>
    <mergeCell ref="B1389:B1390"/>
    <mergeCell ref="B1391:B1393"/>
    <mergeCell ref="B1400:H1400"/>
    <mergeCell ref="B1352:B1353"/>
    <mergeCell ref="B1354:B1357"/>
    <mergeCell ref="B1367:H1367"/>
    <mergeCell ref="B1368:H1368"/>
    <mergeCell ref="B1369:H1369"/>
    <mergeCell ref="B1371:B1372"/>
    <mergeCell ref="B1473:H1473"/>
    <mergeCell ref="B1474:H1474"/>
    <mergeCell ref="B1476:B1477"/>
    <mergeCell ref="B1478:B1479"/>
    <mergeCell ref="B1487:H1487"/>
    <mergeCell ref="B1488:H1488"/>
    <mergeCell ref="B1446:H1446"/>
    <mergeCell ref="B1450:B1451"/>
    <mergeCell ref="B1456:H1456"/>
    <mergeCell ref="B1457:H1457"/>
    <mergeCell ref="B1458:H1458"/>
    <mergeCell ref="B1462:B1465"/>
    <mergeCell ref="B1419:B1421"/>
    <mergeCell ref="B1427:H1427"/>
    <mergeCell ref="B1428:H1428"/>
    <mergeCell ref="B1429:H1429"/>
    <mergeCell ref="B1433:B1436"/>
    <mergeCell ref="B1445:H1445"/>
    <mergeCell ref="B1537:H1537"/>
    <mergeCell ref="B1538:H1538"/>
    <mergeCell ref="B1540:B1541"/>
    <mergeCell ref="B1542:B1547"/>
    <mergeCell ref="B1560:H1560"/>
    <mergeCell ref="B1561:H1561"/>
    <mergeCell ref="B1518:H1518"/>
    <mergeCell ref="B1519:H1519"/>
    <mergeCell ref="B1520:H1520"/>
    <mergeCell ref="B1522:B1523"/>
    <mergeCell ref="B1524:B1531"/>
    <mergeCell ref="B1536:H1536"/>
    <mergeCell ref="B1490:B1491"/>
    <mergeCell ref="B1492:B1493"/>
    <mergeCell ref="B1500:H1500"/>
    <mergeCell ref="B1501:H1501"/>
    <mergeCell ref="B1503:B1504"/>
    <mergeCell ref="B1505:B1507"/>
    <mergeCell ref="B1606:B1612"/>
    <mergeCell ref="B1618:H1618"/>
    <mergeCell ref="B1619:H1619"/>
    <mergeCell ref="B1620:H1620"/>
    <mergeCell ref="B1622:B1623"/>
    <mergeCell ref="B1624:B1629"/>
    <mergeCell ref="B1582:B1583"/>
    <mergeCell ref="B1584:B1589"/>
    <mergeCell ref="B1600:H1600"/>
    <mergeCell ref="B1601:H1601"/>
    <mergeCell ref="B1602:H1602"/>
    <mergeCell ref="B1604:B1605"/>
    <mergeCell ref="B1562:H1562"/>
    <mergeCell ref="B1564:B1565"/>
    <mergeCell ref="B1566:B1571"/>
    <mergeCell ref="B1578:H1578"/>
    <mergeCell ref="B1579:H1579"/>
    <mergeCell ref="B1580:H1580"/>
    <mergeCell ref="B1681:H1681"/>
    <mergeCell ref="B1683:B1684"/>
    <mergeCell ref="B1685:B1692"/>
    <mergeCell ref="B1698:H1698"/>
    <mergeCell ref="B1699:H1699"/>
    <mergeCell ref="B1701:B1702"/>
    <mergeCell ref="B1662:H1662"/>
    <mergeCell ref="B1663:H1663"/>
    <mergeCell ref="B1665:B1666"/>
    <mergeCell ref="B1667:B1673"/>
    <mergeCell ref="B1679:H1679"/>
    <mergeCell ref="B1680:H1680"/>
    <mergeCell ref="B1643:H1643"/>
    <mergeCell ref="B1644:H1644"/>
    <mergeCell ref="B1645:H1645"/>
    <mergeCell ref="B1647:B1648"/>
    <mergeCell ref="B1649:B1655"/>
    <mergeCell ref="B1661:H1661"/>
    <mergeCell ref="B1746:B1748"/>
    <mergeCell ref="B1753:H1753"/>
    <mergeCell ref="B1754:H1754"/>
    <mergeCell ref="B1758:B1760"/>
    <mergeCell ref="B1767:H1767"/>
    <mergeCell ref="B1768:H1768"/>
    <mergeCell ref="B1727:H1727"/>
    <mergeCell ref="B1729:B1730"/>
    <mergeCell ref="B1731:B1733"/>
    <mergeCell ref="B1741:H1741"/>
    <mergeCell ref="B1742:H1742"/>
    <mergeCell ref="B1744:B1745"/>
    <mergeCell ref="B1703:B1705"/>
    <mergeCell ref="B1711:H1711"/>
    <mergeCell ref="B1712:H1712"/>
    <mergeCell ref="B1714:B1715"/>
    <mergeCell ref="B1716:B1718"/>
    <mergeCell ref="B1726:H1726"/>
    <mergeCell ref="B1804:B1807"/>
    <mergeCell ref="A1814:H1814"/>
    <mergeCell ref="A1815:H1815"/>
    <mergeCell ref="B1816:H1816"/>
    <mergeCell ref="B1817:H1817"/>
    <mergeCell ref="B1819:B1820"/>
    <mergeCell ref="B1788:B1791"/>
    <mergeCell ref="A1797:H1797"/>
    <mergeCell ref="B1798:H1798"/>
    <mergeCell ref="B1799:H1799"/>
    <mergeCell ref="B1800:H1800"/>
    <mergeCell ref="B1802:B1803"/>
    <mergeCell ref="B1769:H1769"/>
    <mergeCell ref="B1773:B1775"/>
    <mergeCell ref="B1782:H1782"/>
    <mergeCell ref="B1783:H1783"/>
    <mergeCell ref="B1784:H1784"/>
    <mergeCell ref="B1786:B1787"/>
    <mergeCell ref="B1870:H1870"/>
    <mergeCell ref="B1872:B1873"/>
    <mergeCell ref="B1874:B1882"/>
    <mergeCell ref="B1887:H1887"/>
    <mergeCell ref="B1888:H1888"/>
    <mergeCell ref="B1889:H1889"/>
    <mergeCell ref="B1845:H1845"/>
    <mergeCell ref="B1846:H1846"/>
    <mergeCell ref="B1848:B1849"/>
    <mergeCell ref="B1850:B1859"/>
    <mergeCell ref="B1868:H1868"/>
    <mergeCell ref="B1869:H1869"/>
    <mergeCell ref="B1821:B1824"/>
    <mergeCell ref="A1832:H1832"/>
    <mergeCell ref="B1833:H1833"/>
    <mergeCell ref="B1834:H1834"/>
    <mergeCell ref="B1836:B1837"/>
    <mergeCell ref="B1844:H1844"/>
    <mergeCell ref="B1953:B1954"/>
    <mergeCell ref="B1955:B1961"/>
    <mergeCell ref="B1967:H1967"/>
    <mergeCell ref="B1968:H1968"/>
    <mergeCell ref="B1970:B1971"/>
    <mergeCell ref="B1972:B1978"/>
    <mergeCell ref="B1929:H1929"/>
    <mergeCell ref="B1930:H1930"/>
    <mergeCell ref="B1932:B1933"/>
    <mergeCell ref="B1934:B1940"/>
    <mergeCell ref="B1950:H1950"/>
    <mergeCell ref="B1951:H1951"/>
    <mergeCell ref="B1891:B1892"/>
    <mergeCell ref="B1893:B1901"/>
    <mergeCell ref="B1912:H1912"/>
    <mergeCell ref="B1913:H1913"/>
    <mergeCell ref="B1915:B1916"/>
    <mergeCell ref="B1917:B1923"/>
    <mergeCell ref="B2002:H2002"/>
    <mergeCell ref="B2003:H2003"/>
    <mergeCell ref="B2092:H2092"/>
    <mergeCell ref="B2093:H2093"/>
    <mergeCell ref="B2094:H2094"/>
    <mergeCell ref="B2095:H2095"/>
    <mergeCell ref="B2097:B2098"/>
    <mergeCell ref="B2099:B2106"/>
    <mergeCell ref="B2065:H2065"/>
    <mergeCell ref="B2066:H2066"/>
    <mergeCell ref="B2067:H2067"/>
    <mergeCell ref="B2068:H2068"/>
    <mergeCell ref="B2070:B2071"/>
    <mergeCell ref="B2072:B2081"/>
    <mergeCell ref="B2049:H2049"/>
    <mergeCell ref="B2050:H2050"/>
    <mergeCell ref="B2051:H2051"/>
    <mergeCell ref="B2053:B2054"/>
    <mergeCell ref="B2055:B2057"/>
    <mergeCell ref="B2064:H2064"/>
    <mergeCell ref="B2139:H2139"/>
    <mergeCell ref="B2140:H2140"/>
    <mergeCell ref="B2142:B2143"/>
    <mergeCell ref="B2144:B2150"/>
    <mergeCell ref="B2159:H2159"/>
    <mergeCell ref="B2160:H2160"/>
    <mergeCell ref="B2112:H2112"/>
    <mergeCell ref="B2113:H2113"/>
    <mergeCell ref="B2114:H2114"/>
    <mergeCell ref="B2115:H2115"/>
    <mergeCell ref="B2117:B2118"/>
    <mergeCell ref="B2138:H2138"/>
    <mergeCell ref="B2008:B2010"/>
    <mergeCell ref="B2015:H2015"/>
    <mergeCell ref="B2016:H2016"/>
    <mergeCell ref="B2017:H2017"/>
    <mergeCell ref="B2019:B2020"/>
    <mergeCell ref="B2203:B2204"/>
    <mergeCell ref="B2205:B2209"/>
    <mergeCell ref="B2224:H2224"/>
    <mergeCell ref="B2225:H2225"/>
    <mergeCell ref="B2226:H2226"/>
    <mergeCell ref="B2228:B2229"/>
    <mergeCell ref="B2186:H2186"/>
    <mergeCell ref="B2187:H2187"/>
    <mergeCell ref="B2189:B2190"/>
    <mergeCell ref="B2191:B2194"/>
    <mergeCell ref="B2200:H2200"/>
    <mergeCell ref="B2201:H2201"/>
    <mergeCell ref="B2162:B2163"/>
    <mergeCell ref="B2164:B2167"/>
    <mergeCell ref="B2172:H2172"/>
    <mergeCell ref="B2173:H2173"/>
    <mergeCell ref="B2175:B2176"/>
    <mergeCell ref="B2177:B2180"/>
    <mergeCell ref="B2271:B2272"/>
    <mergeCell ref="B2273:B2277"/>
    <mergeCell ref="B2284:H2284"/>
    <mergeCell ref="B2285:H2285"/>
    <mergeCell ref="B2286:H2286"/>
    <mergeCell ref="B2288:B2289"/>
    <mergeCell ref="B2252:H2252"/>
    <mergeCell ref="B2255:B2256"/>
    <mergeCell ref="B2257:B2259"/>
    <mergeCell ref="B2266:H2266"/>
    <mergeCell ref="B2267:H2267"/>
    <mergeCell ref="B2268:H2268"/>
    <mergeCell ref="B2230:B2232"/>
    <mergeCell ref="B2238:H2238"/>
    <mergeCell ref="B2239:H2239"/>
    <mergeCell ref="B2241:B2242"/>
    <mergeCell ref="B2243:B2244"/>
    <mergeCell ref="B2251:H2251"/>
    <mergeCell ref="B2333:B2334"/>
    <mergeCell ref="B2335:B2336"/>
    <mergeCell ref="B2345:H2345"/>
    <mergeCell ref="B2346:H2346"/>
    <mergeCell ref="B2348:B2349"/>
    <mergeCell ref="B2350:B2351"/>
    <mergeCell ref="B2317:H2317"/>
    <mergeCell ref="B2318:H2318"/>
    <mergeCell ref="B2320:B2321"/>
    <mergeCell ref="B2322:B2324"/>
    <mergeCell ref="B2330:H2330"/>
    <mergeCell ref="B2331:H2331"/>
    <mergeCell ref="B2290:B2292"/>
    <mergeCell ref="B2300:H2300"/>
    <mergeCell ref="B2301:H2301"/>
    <mergeCell ref="B2302:H2302"/>
    <mergeCell ref="B2304:B2305"/>
    <mergeCell ref="B2306:B2308"/>
    <mergeCell ref="B2394:B2395"/>
    <mergeCell ref="B2396:B2397"/>
    <mergeCell ref="B2406:H2406"/>
    <mergeCell ref="B2407:H2407"/>
    <mergeCell ref="B2409:B2410"/>
    <mergeCell ref="B2411:B2412"/>
    <mergeCell ref="C2411:C2412"/>
    <mergeCell ref="E2411:E2412"/>
    <mergeCell ref="B2374:H2374"/>
    <mergeCell ref="B2377:B2378"/>
    <mergeCell ref="B2379:B2381"/>
    <mergeCell ref="B2390:H2390"/>
    <mergeCell ref="B2391:H2391"/>
    <mergeCell ref="B2392:H2392"/>
    <mergeCell ref="B2360:H2360"/>
    <mergeCell ref="B2361:H2361"/>
    <mergeCell ref="B2363:B2364"/>
    <mergeCell ref="B2365:B2366"/>
    <mergeCell ref="B2372:H2372"/>
    <mergeCell ref="B2373:H2373"/>
    <mergeCell ref="B2445:H2445"/>
    <mergeCell ref="B2446:H2446"/>
    <mergeCell ref="B2447:H2447"/>
    <mergeCell ref="B2449:B2450"/>
    <mergeCell ref="B2451:B2452"/>
    <mergeCell ref="B2458:H2458"/>
    <mergeCell ref="B2433:H2433"/>
    <mergeCell ref="B2434:H2434"/>
    <mergeCell ref="B2436:B2437"/>
    <mergeCell ref="B2438:B2439"/>
    <mergeCell ref="C2438:C2439"/>
    <mergeCell ref="E2438:E2439"/>
    <mergeCell ref="B2419:H2419"/>
    <mergeCell ref="B2420:H2420"/>
    <mergeCell ref="B2422:B2423"/>
    <mergeCell ref="B2424:B2425"/>
    <mergeCell ref="C2424:C2425"/>
    <mergeCell ref="E2424:E2425"/>
    <mergeCell ref="B2496:B2497"/>
    <mergeCell ref="C2496:C2497"/>
    <mergeCell ref="E2496:E2497"/>
    <mergeCell ref="B2503:H2503"/>
    <mergeCell ref="B2504:H2504"/>
    <mergeCell ref="B2506:B2507"/>
    <mergeCell ref="B2477:B2479"/>
    <mergeCell ref="H2477:H2479"/>
    <mergeCell ref="B2480:B2482"/>
    <mergeCell ref="B2491:H2491"/>
    <mergeCell ref="B2492:H2492"/>
    <mergeCell ref="B2494:B2495"/>
    <mergeCell ref="B2459:H2459"/>
    <mergeCell ref="B2461:B2463"/>
    <mergeCell ref="H2461:H2463"/>
    <mergeCell ref="B2464:B2466"/>
    <mergeCell ref="B2474:H2474"/>
    <mergeCell ref="B2475:H2475"/>
    <mergeCell ref="B2555:B2557"/>
    <mergeCell ref="B2564:H2564"/>
    <mergeCell ref="B2565:H2565"/>
    <mergeCell ref="B2566:H2566"/>
    <mergeCell ref="B2568:B2570"/>
    <mergeCell ref="B2571:B2577"/>
    <mergeCell ref="B2538:H2538"/>
    <mergeCell ref="B2540:B2541"/>
    <mergeCell ref="B2542:B2544"/>
    <mergeCell ref="B2550:H2550"/>
    <mergeCell ref="B2551:H2551"/>
    <mergeCell ref="B2553:B2554"/>
    <mergeCell ref="B2508:B2510"/>
    <mergeCell ref="B2519:H2519"/>
    <mergeCell ref="B2520:H2520"/>
    <mergeCell ref="B2522:B2523"/>
    <mergeCell ref="B2524:B2526"/>
    <mergeCell ref="B2537:H2537"/>
    <mergeCell ref="B2626:H2626"/>
    <mergeCell ref="B2628:B2629"/>
    <mergeCell ref="B2630:B2636"/>
    <mergeCell ref="B2643:H2643"/>
    <mergeCell ref="B2644:H2644"/>
    <mergeCell ref="B2645:H2645"/>
    <mergeCell ref="B2602:B2603"/>
    <mergeCell ref="B2604:B2607"/>
    <mergeCell ref="B2613:H2613"/>
    <mergeCell ref="B2614:H2614"/>
    <mergeCell ref="B2624:H2624"/>
    <mergeCell ref="B2625:H2625"/>
    <mergeCell ref="B2585:H2585"/>
    <mergeCell ref="B2586:H2586"/>
    <mergeCell ref="B2588:B2589"/>
    <mergeCell ref="B2590:B2592"/>
    <mergeCell ref="B2599:H2599"/>
    <mergeCell ref="B2600:H2600"/>
    <mergeCell ref="B2705:H2705"/>
    <mergeCell ref="B2706:H2706"/>
    <mergeCell ref="B2718:H2718"/>
    <mergeCell ref="B2719:H2719"/>
    <mergeCell ref="B2728:H2728"/>
    <mergeCell ref="B2729:H2729"/>
    <mergeCell ref="B2675:B2681"/>
    <mergeCell ref="B2686:H2686"/>
    <mergeCell ref="B2687:H2687"/>
    <mergeCell ref="B2688:H2688"/>
    <mergeCell ref="B2690:B2691"/>
    <mergeCell ref="B2692:B2698"/>
    <mergeCell ref="B2647:B2648"/>
    <mergeCell ref="B2649:B2655"/>
    <mergeCell ref="B2669:H2669"/>
    <mergeCell ref="B2670:H2670"/>
    <mergeCell ref="B2671:H2671"/>
    <mergeCell ref="B2673:B2674"/>
    <mergeCell ref="B2774:H2774"/>
    <mergeCell ref="B2775:H2775"/>
    <mergeCell ref="B2777:B2778"/>
    <mergeCell ref="B2779:B2780"/>
    <mergeCell ref="B2788:H2788"/>
    <mergeCell ref="B2789:H2789"/>
    <mergeCell ref="B2748:B2749"/>
    <mergeCell ref="B2750:B2753"/>
    <mergeCell ref="B2762:H2762"/>
    <mergeCell ref="B2763:H2763"/>
    <mergeCell ref="B2765:B2766"/>
    <mergeCell ref="B2767:B2768"/>
    <mergeCell ref="B2730:H2730"/>
    <mergeCell ref="B2732:B2733"/>
    <mergeCell ref="B2734:B2735"/>
    <mergeCell ref="B2744:H2744"/>
    <mergeCell ref="B2745:H2745"/>
    <mergeCell ref="B2746:H2746"/>
    <mergeCell ref="B2833:H2833"/>
    <mergeCell ref="B2836:B2837"/>
    <mergeCell ref="B2838:B2839"/>
    <mergeCell ref="B2848:H2848"/>
    <mergeCell ref="B2849:H2849"/>
    <mergeCell ref="B2851:B2852"/>
    <mergeCell ref="B2810:B2811"/>
    <mergeCell ref="B2817:H2817"/>
    <mergeCell ref="B2818:H2818"/>
    <mergeCell ref="B2820:B2821"/>
    <mergeCell ref="B2822:B2823"/>
    <mergeCell ref="B2832:H2832"/>
    <mergeCell ref="B2790:H2790"/>
    <mergeCell ref="B2792:B2793"/>
    <mergeCell ref="B2794:B2795"/>
    <mergeCell ref="B2805:H2805"/>
    <mergeCell ref="B2806:H2806"/>
    <mergeCell ref="B2808:B2809"/>
    <mergeCell ref="B2894:B2895"/>
    <mergeCell ref="B2896:B2898"/>
    <mergeCell ref="B2904:H2904"/>
    <mergeCell ref="B2905:H2905"/>
    <mergeCell ref="B2906:H2906"/>
    <mergeCell ref="B2908:B2909"/>
    <mergeCell ref="B2876:H2876"/>
    <mergeCell ref="B2878:B2879"/>
    <mergeCell ref="B2880:B2881"/>
    <mergeCell ref="B2890:H2890"/>
    <mergeCell ref="B2891:H2891"/>
    <mergeCell ref="B2892:H2892"/>
    <mergeCell ref="B2853:B2854"/>
    <mergeCell ref="B2859:H2859"/>
    <mergeCell ref="B2860:H2860"/>
    <mergeCell ref="B2862:B2863"/>
    <mergeCell ref="B2864:B2865"/>
    <mergeCell ref="B2875:H2875"/>
    <mergeCell ref="B2953:B2954"/>
    <mergeCell ref="B2955:B2956"/>
    <mergeCell ref="B2965:H2965"/>
    <mergeCell ref="B2966:H2966"/>
    <mergeCell ref="B2968:B2969"/>
    <mergeCell ref="B2970:B2971"/>
    <mergeCell ref="B2938:H2938"/>
    <mergeCell ref="B2940:B2941"/>
    <mergeCell ref="B2942:B2943"/>
    <mergeCell ref="B2949:H2949"/>
    <mergeCell ref="B2950:H2950"/>
    <mergeCell ref="B2951:H2951"/>
    <mergeCell ref="B2910:B2912"/>
    <mergeCell ref="B2921:H2921"/>
    <mergeCell ref="B2922:H2922"/>
    <mergeCell ref="B2924:B2925"/>
    <mergeCell ref="B2926:B2927"/>
    <mergeCell ref="B2937:H2937"/>
    <mergeCell ref="B3024:H3024"/>
    <mergeCell ref="B3025:H3025"/>
    <mergeCell ref="B3027:B3028"/>
    <mergeCell ref="B3037:H3037"/>
    <mergeCell ref="B3038:H3038"/>
    <mergeCell ref="B3040:B3041"/>
    <mergeCell ref="B2996:B2997"/>
    <mergeCell ref="B2998:B2999"/>
    <mergeCell ref="B3007:H3007"/>
    <mergeCell ref="B3008:H3008"/>
    <mergeCell ref="B3010:B3011"/>
    <mergeCell ref="B3012:B3013"/>
    <mergeCell ref="B2980:H2980"/>
    <mergeCell ref="B2981:H2981"/>
    <mergeCell ref="B2983:B2984"/>
    <mergeCell ref="B2985:B2987"/>
    <mergeCell ref="B2993:H2993"/>
    <mergeCell ref="B2994:H2994"/>
    <mergeCell ref="B3083:H3083"/>
    <mergeCell ref="B3085:B3086"/>
    <mergeCell ref="B3087:B3088"/>
    <mergeCell ref="B3097:H3097"/>
    <mergeCell ref="B3098:H3098"/>
    <mergeCell ref="B3100:B3101"/>
    <mergeCell ref="B3062:B3063"/>
    <mergeCell ref="B3070:H3070"/>
    <mergeCell ref="B3071:H3071"/>
    <mergeCell ref="B3073:B3074"/>
    <mergeCell ref="B3075:B3076"/>
    <mergeCell ref="B3082:H3082"/>
    <mergeCell ref="B3042:B3044"/>
    <mergeCell ref="B3049:H3049"/>
    <mergeCell ref="B3050:H3050"/>
    <mergeCell ref="B3051:H3051"/>
    <mergeCell ref="B3059:H3059"/>
    <mergeCell ref="B3060:H3060"/>
    <mergeCell ref="B3142:B3143"/>
    <mergeCell ref="B3152:H3152"/>
    <mergeCell ref="B3153:H3153"/>
    <mergeCell ref="B3156:B3157"/>
    <mergeCell ref="B3158:B3159"/>
    <mergeCell ref="B3165:H3165"/>
    <mergeCell ref="B3124:H3124"/>
    <mergeCell ref="B3126:B3127"/>
    <mergeCell ref="B3128:B3129"/>
    <mergeCell ref="B3137:H3137"/>
    <mergeCell ref="B3138:H3138"/>
    <mergeCell ref="B3140:B3141"/>
    <mergeCell ref="B3102:B3103"/>
    <mergeCell ref="B3111:H3111"/>
    <mergeCell ref="B3112:H3112"/>
    <mergeCell ref="B3114:B3115"/>
    <mergeCell ref="B3116:B3117"/>
    <mergeCell ref="B3123:H3123"/>
    <mergeCell ref="B3179:H3179"/>
    <mergeCell ref="B3180:H3180"/>
    <mergeCell ref="B3182:B3183"/>
    <mergeCell ref="B3184:B3185"/>
    <mergeCell ref="C3184:C3185"/>
    <mergeCell ref="D3184:D3185"/>
    <mergeCell ref="E3184:E3185"/>
    <mergeCell ref="F3184:F3185"/>
    <mergeCell ref="G3184:G3185"/>
    <mergeCell ref="H3184:H3185"/>
    <mergeCell ref="B3166:H3166"/>
    <mergeCell ref="B3168:B3169"/>
    <mergeCell ref="B3170:B3171"/>
    <mergeCell ref="C3170:C3171"/>
    <mergeCell ref="D3170:D3171"/>
    <mergeCell ref="E3170:E3171"/>
    <mergeCell ref="F3170:F3171"/>
    <mergeCell ref="G3170:G3171"/>
    <mergeCell ref="H3170:H3171"/>
    <mergeCell ref="B3223:H3223"/>
    <mergeCell ref="B3236:H3236"/>
    <mergeCell ref="B3237:H3237"/>
    <mergeCell ref="B3238:H3238"/>
    <mergeCell ref="B3240:B3241"/>
    <mergeCell ref="B3242:B3243"/>
    <mergeCell ref="B3208:H3208"/>
    <mergeCell ref="B3209:H3209"/>
    <mergeCell ref="B3211:B3212"/>
    <mergeCell ref="B3213:B3214"/>
    <mergeCell ref="B3221:H3221"/>
    <mergeCell ref="B3222:H3222"/>
    <mergeCell ref="B3194:H3194"/>
    <mergeCell ref="B3195:H3195"/>
    <mergeCell ref="B3196:H3196"/>
    <mergeCell ref="B3198:B3199"/>
    <mergeCell ref="B3200:B3201"/>
    <mergeCell ref="B3207:H3207"/>
    <mergeCell ref="B3277:H3277"/>
    <mergeCell ref="B3279:B3280"/>
    <mergeCell ref="B3281:B3283"/>
    <mergeCell ref="B3289:H3289"/>
    <mergeCell ref="B3290:H3290"/>
    <mergeCell ref="B3293:B3294"/>
    <mergeCell ref="B3262:H3262"/>
    <mergeCell ref="B3264:B3265"/>
    <mergeCell ref="B3266:B3267"/>
    <mergeCell ref="C3266:C3267"/>
    <mergeCell ref="E3266:E3267"/>
    <mergeCell ref="B3276:H3276"/>
    <mergeCell ref="B3249:H3249"/>
    <mergeCell ref="B3250:H3250"/>
    <mergeCell ref="B3252:B3253"/>
    <mergeCell ref="C3252:C3253"/>
    <mergeCell ref="E3252:E3253"/>
    <mergeCell ref="B3261:H3261"/>
    <mergeCell ref="B3347:H3347"/>
    <mergeCell ref="B3349:B3350"/>
    <mergeCell ref="B3358:H3358"/>
    <mergeCell ref="B3359:H3359"/>
    <mergeCell ref="B3362:B3363"/>
    <mergeCell ref="B3373:H3373"/>
    <mergeCell ref="B3321:H3321"/>
    <mergeCell ref="B3323:B3324"/>
    <mergeCell ref="B3334:H3334"/>
    <mergeCell ref="B3335:H3335"/>
    <mergeCell ref="B3338:B3339"/>
    <mergeCell ref="B3346:H3346"/>
    <mergeCell ref="B3295:B3296"/>
    <mergeCell ref="B3304:H3304"/>
    <mergeCell ref="B3305:H3305"/>
    <mergeCell ref="B3308:B3309"/>
    <mergeCell ref="B3310:B3312"/>
    <mergeCell ref="B3320:H3320"/>
    <mergeCell ref="B3414:H3414"/>
    <mergeCell ref="B3416:B3417"/>
    <mergeCell ref="B3418:B3419"/>
    <mergeCell ref="C3418:C3419"/>
    <mergeCell ref="E3418:E3419"/>
    <mergeCell ref="B3425:H3425"/>
    <mergeCell ref="B3390:B3391"/>
    <mergeCell ref="B3398:H3398"/>
    <mergeCell ref="B3399:H3399"/>
    <mergeCell ref="B3401:B3402"/>
    <mergeCell ref="B3403:B3404"/>
    <mergeCell ref="B3413:H3413"/>
    <mergeCell ref="B3374:H3374"/>
    <mergeCell ref="B3376:B3377"/>
    <mergeCell ref="B3378:B3379"/>
    <mergeCell ref="B3385:H3385"/>
    <mergeCell ref="B3386:H3386"/>
    <mergeCell ref="B3388:B3389"/>
    <mergeCell ref="B3478:H3478"/>
    <mergeCell ref="B3479:H3479"/>
    <mergeCell ref="B3481:B3482"/>
    <mergeCell ref="B3483:B3486"/>
    <mergeCell ref="B3494:H3494"/>
    <mergeCell ref="B3495:H3495"/>
    <mergeCell ref="B3452:H3452"/>
    <mergeCell ref="B3454:B3455"/>
    <mergeCell ref="B3463:H3463"/>
    <mergeCell ref="B3464:H3464"/>
    <mergeCell ref="B3466:B3467"/>
    <mergeCell ref="B3468:B3471"/>
    <mergeCell ref="B3426:H3426"/>
    <mergeCell ref="B3428:B3429"/>
    <mergeCell ref="B3439:H3439"/>
    <mergeCell ref="B3440:H3440"/>
    <mergeCell ref="B3442:B3443"/>
    <mergeCell ref="B3451:H3451"/>
    <mergeCell ref="B3538:B3539"/>
    <mergeCell ref="B3540:B3541"/>
    <mergeCell ref="C3540:C3541"/>
    <mergeCell ref="E3540:E3541"/>
    <mergeCell ref="B3548:H3548"/>
    <mergeCell ref="B3549:H3549"/>
    <mergeCell ref="B3520:H3520"/>
    <mergeCell ref="B3521:H3521"/>
    <mergeCell ref="B3523:B3524"/>
    <mergeCell ref="B3525:B3526"/>
    <mergeCell ref="B3535:H3535"/>
    <mergeCell ref="B3536:H3536"/>
    <mergeCell ref="B3497:B3498"/>
    <mergeCell ref="B3499:B3500"/>
    <mergeCell ref="B3507:H3507"/>
    <mergeCell ref="B3508:H3508"/>
    <mergeCell ref="B3510:B3511"/>
    <mergeCell ref="B3512:B3513"/>
    <mergeCell ref="B3596:B3597"/>
    <mergeCell ref="B3598:B3599"/>
    <mergeCell ref="B3606:H3606"/>
    <mergeCell ref="B3607:H3607"/>
    <mergeCell ref="B3610:B3611"/>
    <mergeCell ref="B3612:B3613"/>
    <mergeCell ref="B3579:H3579"/>
    <mergeCell ref="B3580:H3580"/>
    <mergeCell ref="B3582:B3583"/>
    <mergeCell ref="B3584:B3586"/>
    <mergeCell ref="B3593:H3593"/>
    <mergeCell ref="B3594:H3594"/>
    <mergeCell ref="B3551:B3552"/>
    <mergeCell ref="B3553:B3555"/>
    <mergeCell ref="B3563:H3563"/>
    <mergeCell ref="B3564:H3564"/>
    <mergeCell ref="B3566:B3567"/>
    <mergeCell ref="B3568:B3570"/>
    <mergeCell ref="B3658:H3658"/>
    <mergeCell ref="B3659:H3659"/>
    <mergeCell ref="B3661:B3662"/>
    <mergeCell ref="C3661:C3662"/>
    <mergeCell ref="E3661:E3662"/>
    <mergeCell ref="B3671:H3671"/>
    <mergeCell ref="B3639:B3640"/>
    <mergeCell ref="C3639:C3640"/>
    <mergeCell ref="E3639:E3640"/>
    <mergeCell ref="B3648:H3648"/>
    <mergeCell ref="B3649:H3649"/>
    <mergeCell ref="B3651:B3652"/>
    <mergeCell ref="C3651:C3652"/>
    <mergeCell ref="E3651:E3652"/>
    <mergeCell ref="B3622:H3622"/>
    <mergeCell ref="B3623:H3623"/>
    <mergeCell ref="B3626:B3627"/>
    <mergeCell ref="B3628:B3629"/>
    <mergeCell ref="B3636:H3636"/>
    <mergeCell ref="B3637:H3637"/>
    <mergeCell ref="B3706:H3706"/>
    <mergeCell ref="B3707:H3707"/>
    <mergeCell ref="B3721:H3721"/>
    <mergeCell ref="B3722:H3722"/>
    <mergeCell ref="B3738:H3738"/>
    <mergeCell ref="B3739:H3739"/>
    <mergeCell ref="B3684:B3685"/>
    <mergeCell ref="C3684:C3685"/>
    <mergeCell ref="E3684:E3685"/>
    <mergeCell ref="B3693:H3693"/>
    <mergeCell ref="B3694:H3694"/>
    <mergeCell ref="B3696:B3697"/>
    <mergeCell ref="C3696:C3697"/>
    <mergeCell ref="B3672:H3672"/>
    <mergeCell ref="B3674:B3675"/>
    <mergeCell ref="C3674:C3675"/>
    <mergeCell ref="E3674:E3675"/>
    <mergeCell ref="B3681:H3681"/>
    <mergeCell ref="B3682:H3682"/>
    <mergeCell ref="B3785:H3785"/>
    <mergeCell ref="B3788:B3790"/>
    <mergeCell ref="B3798:H3798"/>
    <mergeCell ref="B3799:H3799"/>
    <mergeCell ref="B3801:B3802"/>
    <mergeCell ref="B3810:H3810"/>
    <mergeCell ref="B3760:B3763"/>
    <mergeCell ref="B3769:H3769"/>
    <mergeCell ref="B3770:H3770"/>
    <mergeCell ref="B3772:B3773"/>
    <mergeCell ref="B3774:B3777"/>
    <mergeCell ref="B3784:H3784"/>
    <mergeCell ref="B3740:H3740"/>
    <mergeCell ref="B3742:B3743"/>
    <mergeCell ref="B3744:B3746"/>
    <mergeCell ref="B3755:H3755"/>
    <mergeCell ref="B3756:H3756"/>
    <mergeCell ref="B3758:B3759"/>
    <mergeCell ref="B3858:H3858"/>
    <mergeCell ref="B3859:H3859"/>
    <mergeCell ref="B3860:H3860"/>
    <mergeCell ref="B3871:H3871"/>
    <mergeCell ref="B3872:H3872"/>
    <mergeCell ref="B3873:H3873"/>
    <mergeCell ref="B3831:B3834"/>
    <mergeCell ref="B3843:H3843"/>
    <mergeCell ref="B3844:H3844"/>
    <mergeCell ref="B3846:B3847"/>
    <mergeCell ref="B3848:B3851"/>
    <mergeCell ref="B3857:H3857"/>
    <mergeCell ref="B3811:H3811"/>
    <mergeCell ref="B3813:B3814"/>
    <mergeCell ref="B3815:B3818"/>
    <mergeCell ref="B3826:H3826"/>
    <mergeCell ref="B3827:H3827"/>
    <mergeCell ref="B3829:B3830"/>
    <mergeCell ref="B3932:H3932"/>
    <mergeCell ref="B3941:H3941"/>
    <mergeCell ref="B3942:H3942"/>
    <mergeCell ref="B3943:H3943"/>
    <mergeCell ref="B3952:H3952"/>
    <mergeCell ref="B3953:H3953"/>
    <mergeCell ref="B3908:H3908"/>
    <mergeCell ref="B3918:H3918"/>
    <mergeCell ref="B3919:H3919"/>
    <mergeCell ref="B3929:H3929"/>
    <mergeCell ref="B3930:H3930"/>
    <mergeCell ref="B3931:H3931"/>
    <mergeCell ref="B3874:H3874"/>
    <mergeCell ref="B3885:H3885"/>
    <mergeCell ref="B3886:H3886"/>
    <mergeCell ref="B3897:H3897"/>
    <mergeCell ref="B3898:H3898"/>
    <mergeCell ref="B3907:H3907"/>
    <mergeCell ref="B4008:H4008"/>
    <mergeCell ref="B4009:H4009"/>
    <mergeCell ref="B4010:H4010"/>
    <mergeCell ref="B4012:B4013"/>
    <mergeCell ref="B4014:B4016"/>
    <mergeCell ref="B4024:H4024"/>
    <mergeCell ref="B3986:H3986"/>
    <mergeCell ref="B3987:H3987"/>
    <mergeCell ref="B3996:H3996"/>
    <mergeCell ref="B3997:H3997"/>
    <mergeCell ref="B3998:H3998"/>
    <mergeCell ref="B4000:B4001"/>
    <mergeCell ref="B3962:H3962"/>
    <mergeCell ref="B3963:H3963"/>
    <mergeCell ref="B3964:H3964"/>
    <mergeCell ref="B3974:H3974"/>
    <mergeCell ref="B3975:H3975"/>
    <mergeCell ref="B3976:H3976"/>
    <mergeCell ref="B4053:H4053"/>
    <mergeCell ref="B4054:H4054"/>
    <mergeCell ref="C4056:C4057"/>
    <mergeCell ref="E4056:E4057"/>
    <mergeCell ref="B4070:H4070"/>
    <mergeCell ref="B4071:H4071"/>
    <mergeCell ref="B4031:B4032"/>
    <mergeCell ref="B4039:H4039"/>
    <mergeCell ref="B4040:H4040"/>
    <mergeCell ref="C4042:C4043"/>
    <mergeCell ref="E4042:E4043"/>
    <mergeCell ref="B4052:H4052"/>
    <mergeCell ref="B4025:H4025"/>
    <mergeCell ref="B4026:H4026"/>
    <mergeCell ref="B4027:H4027"/>
    <mergeCell ref="C4029:C4030"/>
    <mergeCell ref="D4029:D4030"/>
    <mergeCell ref="E4029:E4030"/>
    <mergeCell ref="B4112:B4113"/>
    <mergeCell ref="B4121:H4121"/>
    <mergeCell ref="B4122:H4122"/>
    <mergeCell ref="B4124:B4125"/>
    <mergeCell ref="B4133:H4133"/>
    <mergeCell ref="B4134:H4134"/>
    <mergeCell ref="B4095:H4095"/>
    <mergeCell ref="B4096:H4096"/>
    <mergeCell ref="B4097:H4097"/>
    <mergeCell ref="B4099:B4100"/>
    <mergeCell ref="B4109:H4109"/>
    <mergeCell ref="B4110:H4110"/>
    <mergeCell ref="B4072:H4072"/>
    <mergeCell ref="B4074:B4075"/>
    <mergeCell ref="B4082:H4082"/>
    <mergeCell ref="B4083:H4083"/>
    <mergeCell ref="B4084:H4084"/>
    <mergeCell ref="B4086:B4087"/>
    <mergeCell ref="B4189:B4190"/>
    <mergeCell ref="B4197:H4197"/>
    <mergeCell ref="B4198:H4198"/>
    <mergeCell ref="B4200:B4201"/>
    <mergeCell ref="B4208:H4208"/>
    <mergeCell ref="B4209:H4209"/>
    <mergeCell ref="B4165:H4165"/>
    <mergeCell ref="B4173:H4173"/>
    <mergeCell ref="B4174:H4174"/>
    <mergeCell ref="B4175:H4175"/>
    <mergeCell ref="B4186:H4186"/>
    <mergeCell ref="B4187:H4187"/>
    <mergeCell ref="B4136:B4137"/>
    <mergeCell ref="B4145:H4145"/>
    <mergeCell ref="B4146:H4146"/>
    <mergeCell ref="B4155:H4155"/>
    <mergeCell ref="B4156:H4156"/>
    <mergeCell ref="B4164:H4164"/>
    <mergeCell ref="B4265:H4265"/>
    <mergeCell ref="B4276:H4276"/>
    <mergeCell ref="B4277:H4277"/>
    <mergeCell ref="B4287:H4287"/>
    <mergeCell ref="B4288:H4288"/>
    <mergeCell ref="B4298:H4298"/>
    <mergeCell ref="B4244:B4246"/>
    <mergeCell ref="B4252:H4252"/>
    <mergeCell ref="B4253:H4253"/>
    <mergeCell ref="B4254:H4254"/>
    <mergeCell ref="B4255:H4255"/>
    <mergeCell ref="B4264:H4264"/>
    <mergeCell ref="B4211:B4212"/>
    <mergeCell ref="B4222:H4222"/>
    <mergeCell ref="B4223:H4223"/>
    <mergeCell ref="B4227:B4229"/>
    <mergeCell ref="B4239:H4239"/>
    <mergeCell ref="B4240:H4240"/>
    <mergeCell ref="B4346:H4346"/>
    <mergeCell ref="B4347:H4347"/>
    <mergeCell ref="B4348:H4348"/>
    <mergeCell ref="B4349:H4349"/>
    <mergeCell ref="B4351:B4352"/>
    <mergeCell ref="B4353:B4357"/>
    <mergeCell ref="B4316:B4317"/>
    <mergeCell ref="B4328:H4328"/>
    <mergeCell ref="B4329:H4329"/>
    <mergeCell ref="B4331:B4332"/>
    <mergeCell ref="B4336:B4339"/>
    <mergeCell ref="B4345:H4345"/>
    <mergeCell ref="B4299:H4299"/>
    <mergeCell ref="B4301:B4302"/>
    <mergeCell ref="B4303:B4305"/>
    <mergeCell ref="B4312:H4312"/>
    <mergeCell ref="B4313:H4313"/>
    <mergeCell ref="A4314:H4314"/>
    <mergeCell ref="B4398:B4400"/>
    <mergeCell ref="B4408:H4409"/>
    <mergeCell ref="B4410:H4410"/>
    <mergeCell ref="B4412:B4413"/>
    <mergeCell ref="B4423:H4424"/>
    <mergeCell ref="B4425:H4425"/>
    <mergeCell ref="B4372:B4375"/>
    <mergeCell ref="B4383:H4384"/>
    <mergeCell ref="B4385:H4385"/>
    <mergeCell ref="B4392:H4393"/>
    <mergeCell ref="B4394:H4394"/>
    <mergeCell ref="B4396:B4397"/>
    <mergeCell ref="B4364:H4364"/>
    <mergeCell ref="B4365:H4365"/>
    <mergeCell ref="B4366:H4366"/>
    <mergeCell ref="B4367:H4367"/>
    <mergeCell ref="B4368:H4368"/>
    <mergeCell ref="B4370:B4371"/>
    <mergeCell ref="B4470:B4474"/>
    <mergeCell ref="B4480:H4480"/>
    <mergeCell ref="B4482:H4482"/>
    <mergeCell ref="B4484:B4485"/>
    <mergeCell ref="B4486:B4489"/>
    <mergeCell ref="B4495:H4495"/>
    <mergeCell ref="B4452:H4452"/>
    <mergeCell ref="B4454:B4455"/>
    <mergeCell ref="B4456:B4458"/>
    <mergeCell ref="B4465:H4465"/>
    <mergeCell ref="B4466:H4466"/>
    <mergeCell ref="B4468:B4469"/>
    <mergeCell ref="B4427:B4428"/>
    <mergeCell ref="B4435:H4436"/>
    <mergeCell ref="B4437:H4437"/>
    <mergeCell ref="B4449:H4449"/>
    <mergeCell ref="B4450:H4450"/>
    <mergeCell ref="B4451:H4451"/>
    <mergeCell ref="B4537:B4542"/>
    <mergeCell ref="B4548:H4548"/>
    <mergeCell ref="B4549:H4549"/>
    <mergeCell ref="B4550:H4550"/>
    <mergeCell ref="B4551:H4551"/>
    <mergeCell ref="B4555:B4560"/>
    <mergeCell ref="B4513:B4514"/>
    <mergeCell ref="B4515:B4518"/>
    <mergeCell ref="B4530:H4530"/>
    <mergeCell ref="B4531:H4531"/>
    <mergeCell ref="B4532:H4532"/>
    <mergeCell ref="B4533:H4533"/>
    <mergeCell ref="B4497:H4497"/>
    <mergeCell ref="B4499:B4500"/>
    <mergeCell ref="B4501:B4503"/>
    <mergeCell ref="B4509:H4509"/>
    <mergeCell ref="B4510:H4510"/>
    <mergeCell ref="B4511:H4511"/>
    <mergeCell ref="B4594:H4594"/>
    <mergeCell ref="B4602:H4602"/>
    <mergeCell ref="B4603:H4603"/>
    <mergeCell ref="B4604:H4604"/>
    <mergeCell ref="B4605:H4605"/>
    <mergeCell ref="B4613:H4613"/>
    <mergeCell ref="B4580:H4580"/>
    <mergeCell ref="B4581:H4581"/>
    <mergeCell ref="B4582:H4582"/>
    <mergeCell ref="B4591:H4591"/>
    <mergeCell ref="B4592:H4592"/>
    <mergeCell ref="B4593:H4593"/>
    <mergeCell ref="B4565:H4565"/>
    <mergeCell ref="B4566:H4566"/>
    <mergeCell ref="B4567:H4567"/>
    <mergeCell ref="B4568:H4568"/>
    <mergeCell ref="B4569:H4569"/>
    <mergeCell ref="B4579:H4579"/>
    <mergeCell ref="B4671:H4671"/>
    <mergeCell ref="B4672:H4673"/>
    <mergeCell ref="B4674:H4674"/>
    <mergeCell ref="B4684:H4684"/>
    <mergeCell ref="B4685:H4685"/>
    <mergeCell ref="B4686:H4686"/>
    <mergeCell ref="B4637:H4637"/>
    <mergeCell ref="B4646:H4647"/>
    <mergeCell ref="B4648:H4648"/>
    <mergeCell ref="B4658:H4658"/>
    <mergeCell ref="B4659:H4660"/>
    <mergeCell ref="B4661:H4661"/>
    <mergeCell ref="B4614:H4614"/>
    <mergeCell ref="B4615:H4615"/>
    <mergeCell ref="B4616:H4616"/>
    <mergeCell ref="B4624:H4625"/>
    <mergeCell ref="B4626:H4626"/>
    <mergeCell ref="B4635:H4636"/>
    <mergeCell ref="B4755:H4755"/>
    <mergeCell ref="B4766:H4766"/>
    <mergeCell ref="A4767:H4767"/>
    <mergeCell ref="B4775:H4775"/>
    <mergeCell ref="B4776:H4776"/>
    <mergeCell ref="B4777:H4777"/>
    <mergeCell ref="B4720:H4720"/>
    <mergeCell ref="B4730:H4730"/>
    <mergeCell ref="B4731:H4731"/>
    <mergeCell ref="B4742:H4742"/>
    <mergeCell ref="B4743:H4743"/>
    <mergeCell ref="B4754:H4754"/>
    <mergeCell ref="B4696:H4696"/>
    <mergeCell ref="B4697:H4697"/>
    <mergeCell ref="B4698:H4698"/>
    <mergeCell ref="B4708:H4708"/>
    <mergeCell ref="B4709:H4709"/>
    <mergeCell ref="B4719:H4719"/>
    <mergeCell ref="B4831:H4831"/>
    <mergeCell ref="B4832:H4832"/>
    <mergeCell ref="B4833:H4833"/>
    <mergeCell ref="B4842:H4842"/>
    <mergeCell ref="B4843:H4843"/>
    <mergeCell ref="B4844:H4844"/>
    <mergeCell ref="B4807:H4807"/>
    <mergeCell ref="B4808:H4808"/>
    <mergeCell ref="B4810:H4810"/>
    <mergeCell ref="B4818:H4818"/>
    <mergeCell ref="B4819:H4819"/>
    <mergeCell ref="B4821:H4821"/>
    <mergeCell ref="B4785:H4785"/>
    <mergeCell ref="B4786:H4786"/>
    <mergeCell ref="B4788:H4788"/>
    <mergeCell ref="B4797:H4797"/>
    <mergeCell ref="B4798:H4798"/>
    <mergeCell ref="B4799:H4799"/>
    <mergeCell ref="K4915:N4915"/>
    <mergeCell ref="I4328:O4328"/>
    <mergeCell ref="I4329:O4329"/>
    <mergeCell ref="I4331:I4335"/>
    <mergeCell ref="I4336:I4339"/>
    <mergeCell ref="K1967:Q1967"/>
    <mergeCell ref="K1968:Q1968"/>
    <mergeCell ref="K1970:K1971"/>
    <mergeCell ref="K1972:K1978"/>
    <mergeCell ref="B4931:H4931"/>
    <mergeCell ref="B4933:H4933"/>
    <mergeCell ref="B4937:B4939"/>
    <mergeCell ref="B4947:H4947"/>
    <mergeCell ref="B4948:H4948"/>
    <mergeCell ref="B4954:B4956"/>
    <mergeCell ref="B4903:H4903"/>
    <mergeCell ref="B4907:B4910"/>
    <mergeCell ref="B4917:H4917"/>
    <mergeCell ref="B4918:H4918"/>
    <mergeCell ref="B4919:H4919"/>
    <mergeCell ref="B4923:B4926"/>
    <mergeCell ref="B4874:H4874"/>
    <mergeCell ref="B4875:H4875"/>
    <mergeCell ref="B4876:H4876"/>
    <mergeCell ref="B4901:H4901"/>
    <mergeCell ref="B4902:H4902"/>
    <mergeCell ref="B4853:H4853"/>
    <mergeCell ref="B4854:H4854"/>
    <mergeCell ref="B4856:H4856"/>
    <mergeCell ref="B4864:H4864"/>
    <mergeCell ref="B4865:H4865"/>
    <mergeCell ref="B4866:H4866"/>
  </mergeCells>
  <hyperlinks>
    <hyperlink ref="C1851" r:id="rId1" display="!@ dL=dL=sdl;{on KnfO{" xr:uid="{00000000-0004-0000-0500-000000000000}"/>
    <hyperlink ref="C1875" r:id="rId2" display="!@ dL=dL=sdl;{on KnfO{" xr:uid="{00000000-0004-0000-0500-000001000000}"/>
    <hyperlink ref="C1894" r:id="rId3" display="!@ dL=dL=sdl;{on KnfO{" xr:uid="{00000000-0004-0000-0500-000002000000}"/>
    <hyperlink ref="B2" r:id="rId4" xr:uid="{00000000-0004-0000-0500-000003000000}"/>
    <hyperlink ref="B17" r:id="rId5" display="!@–#) ;]=dL= uf]nfO{sf] ?v 9fNg] sfo{ xfFufx? sf6L ?vsf] 6'qmf kf/L lgdf{0f :ynaf6 " xr:uid="{00000000-0004-0000-0500-000004000000}"/>
  </hyperlinks>
  <pageMargins left="0.42" right="0.26" top="0.49" bottom="0.4" header="0.3" footer="0.3"/>
  <pageSetup orientation="portrait" r:id="rId6"/>
  <rowBreaks count="6" manualBreakCount="6">
    <brk id="1983" max="16383" man="1"/>
    <brk id="4037" max="16383" man="1"/>
    <brk id="4326" max="16383" man="1"/>
    <brk id="4634" max="16383" man="1"/>
    <brk id="4883" max="16383" man="1"/>
    <brk id="4918" max="16383" man="1"/>
  </rowBreaks>
  <colBreaks count="1" manualBreakCount="1">
    <brk id="8" max="1048575" man="1"/>
  </colBreaks>
  <drawing r:id="rId7"/>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XFD437"/>
  <sheetViews>
    <sheetView view="pageBreakPreview" zoomScaleSheetLayoutView="100" workbookViewId="0">
      <selection activeCell="L418" sqref="L418"/>
    </sheetView>
  </sheetViews>
  <sheetFormatPr defaultRowHeight="12.75"/>
  <cols>
    <col min="1" max="1" width="6.42578125" style="96" customWidth="1"/>
    <col min="2" max="2" width="56.5703125" customWidth="1"/>
    <col min="3" max="3" width="11.5703125" style="96" customWidth="1"/>
    <col min="4" max="5" width="7.7109375" style="96" customWidth="1"/>
    <col min="6" max="6" width="3.7109375" style="117" customWidth="1"/>
    <col min="7" max="7" width="13.28515625" style="1455" customWidth="1"/>
    <col min="8" max="8" width="12.28515625" style="1456" customWidth="1"/>
    <col min="10" max="10" width="12" style="1374" customWidth="1"/>
    <col min="11" max="11" width="11.7109375" customWidth="1"/>
    <col min="13" max="13" width="10.28515625" bestFit="1" customWidth="1"/>
  </cols>
  <sheetData>
    <row r="1" spans="1:14" ht="7.5" customHeight="1"/>
    <row r="2" spans="1:14" ht="26.25" customHeight="1">
      <c r="A2" s="1681"/>
      <c r="B2" s="1681"/>
      <c r="C2" s="1681"/>
      <c r="D2" s="1681"/>
      <c r="E2" s="1681"/>
      <c r="F2" s="1681"/>
      <c r="G2" s="1681"/>
      <c r="H2" s="1681"/>
    </row>
    <row r="3" spans="1:14" ht="35.25" customHeight="1">
      <c r="A3" s="1668" t="s">
        <v>5770</v>
      </c>
      <c r="B3" s="1668"/>
      <c r="C3" s="1668"/>
      <c r="D3" s="1668"/>
      <c r="E3" s="1668"/>
      <c r="F3" s="1668"/>
      <c r="G3" s="1668"/>
      <c r="H3" s="1668"/>
      <c r="I3" s="1668"/>
      <c r="J3" s="1375"/>
      <c r="K3" s="1362"/>
    </row>
    <row r="4" spans="1:14" ht="33" thickBot="1">
      <c r="A4" s="1670"/>
      <c r="B4" s="1670"/>
      <c r="C4" s="1670"/>
      <c r="D4" s="1670"/>
      <c r="E4" s="1670"/>
      <c r="F4" s="1670"/>
      <c r="G4" s="1670"/>
      <c r="H4" s="1670"/>
      <c r="I4" s="1670"/>
      <c r="J4" s="1375"/>
      <c r="K4" s="1362"/>
      <c r="M4" s="1421"/>
    </row>
    <row r="5" spans="1:14" ht="18.75" customHeight="1" thickBot="1">
      <c r="A5" s="1378"/>
      <c r="B5" s="1378"/>
      <c r="C5" s="1378"/>
      <c r="D5" s="1378"/>
      <c r="E5" s="1378"/>
      <c r="F5" s="1378"/>
      <c r="G5" s="1678" t="s">
        <v>5909</v>
      </c>
      <c r="H5" s="1679"/>
      <c r="J5" s="1666" t="s">
        <v>5895</v>
      </c>
      <c r="K5" s="1667"/>
      <c r="M5" s="1421"/>
    </row>
    <row r="6" spans="1:14" ht="18.75" customHeight="1" thickBot="1">
      <c r="A6" s="1278"/>
      <c r="B6" s="1669"/>
      <c r="C6" s="1669"/>
      <c r="D6" s="1279" t="s">
        <v>4339</v>
      </c>
      <c r="E6" s="1279"/>
      <c r="F6" s="1280"/>
      <c r="G6" s="1457" t="s">
        <v>5641</v>
      </c>
      <c r="H6" s="1458" t="s">
        <v>5642</v>
      </c>
      <c r="I6" s="1363"/>
      <c r="J6" s="1376" t="s">
        <v>5641</v>
      </c>
      <c r="K6" s="1281" t="s">
        <v>5642</v>
      </c>
    </row>
    <row r="7" spans="1:14" ht="18.75" customHeight="1">
      <c r="A7" s="1684" t="s">
        <v>2682</v>
      </c>
      <c r="B7" s="1685"/>
      <c r="C7" s="1685"/>
      <c r="D7" s="1685"/>
      <c r="E7" s="1685"/>
      <c r="F7" s="1685"/>
      <c r="G7" s="1685"/>
      <c r="H7" s="1685"/>
      <c r="I7" s="1685"/>
      <c r="J7" s="1377"/>
      <c r="K7" s="491"/>
    </row>
    <row r="8" spans="1:14" ht="20.25">
      <c r="A8" s="1237">
        <v>1</v>
      </c>
      <c r="B8" s="1234" t="s">
        <v>5337</v>
      </c>
      <c r="C8" s="1235"/>
      <c r="D8" s="1235">
        <v>1</v>
      </c>
      <c r="E8" s="1235"/>
      <c r="F8" s="1241" t="s">
        <v>3197</v>
      </c>
      <c r="G8" s="1459">
        <f>'Update Descrip'!B11</f>
        <v>149.5</v>
      </c>
      <c r="H8" s="1460">
        <f>ROUND(G8/1.15,2)</f>
        <v>130</v>
      </c>
      <c r="I8" s="1364" t="s">
        <v>2</v>
      </c>
      <c r="J8" s="1377">
        <v>139.78</v>
      </c>
      <c r="K8" s="491">
        <v>121.55</v>
      </c>
      <c r="M8" s="1177"/>
      <c r="N8" s="1421">
        <f>100*(G8-J8)/J8</f>
        <v>6.9537845185291163</v>
      </c>
    </row>
    <row r="9" spans="1:14" ht="20.25">
      <c r="A9" s="1237">
        <f>A8+1</f>
        <v>2</v>
      </c>
      <c r="B9" s="1234" t="s">
        <v>3855</v>
      </c>
      <c r="C9" s="1235"/>
      <c r="D9" s="1235">
        <v>1</v>
      </c>
      <c r="E9" s="1235"/>
      <c r="F9" s="1241" t="s">
        <v>3197</v>
      </c>
      <c r="G9" s="1459">
        <f>+'Update Descrip'!B21</f>
        <v>1127</v>
      </c>
      <c r="H9" s="1460">
        <f t="shared" ref="H9:H15" si="0">ROUND(G9/1.15,2)</f>
        <v>980</v>
      </c>
      <c r="I9" s="1364" t="s">
        <v>2</v>
      </c>
      <c r="J9" s="1377">
        <v>1053.74</v>
      </c>
      <c r="K9" s="491">
        <v>916.3</v>
      </c>
      <c r="M9" s="1177"/>
      <c r="N9" s="1421">
        <f t="shared" ref="N9:N72" si="1">100*(G9-J9)/J9</f>
        <v>6.9523791447605658</v>
      </c>
    </row>
    <row r="10" spans="1:14" ht="20.25">
      <c r="A10" s="1237">
        <f>A9+1</f>
        <v>3</v>
      </c>
      <c r="B10" s="1234" t="s">
        <v>3856</v>
      </c>
      <c r="C10" s="1235"/>
      <c r="D10" s="1235">
        <v>1</v>
      </c>
      <c r="E10" s="1235"/>
      <c r="F10" s="1241" t="s">
        <v>3197</v>
      </c>
      <c r="G10" s="1459">
        <f>'Update Descrip'!B32</f>
        <v>460</v>
      </c>
      <c r="H10" s="1460">
        <f t="shared" si="0"/>
        <v>400</v>
      </c>
      <c r="I10" s="1364" t="s">
        <v>2</v>
      </c>
      <c r="J10" s="1377">
        <v>430.1</v>
      </c>
      <c r="K10" s="491">
        <v>374</v>
      </c>
      <c r="M10" s="1177" t="s">
        <v>764</v>
      </c>
      <c r="N10" s="1421">
        <f t="shared" si="1"/>
        <v>6.9518716577540047</v>
      </c>
    </row>
    <row r="11" spans="1:14" ht="20.25">
      <c r="A11" s="1237">
        <f>A10+1</f>
        <v>4</v>
      </c>
      <c r="B11" s="1234" t="s">
        <v>3857</v>
      </c>
      <c r="C11" s="1235"/>
      <c r="D11" s="1235">
        <v>1</v>
      </c>
      <c r="E11" s="1235"/>
      <c r="F11" s="1241" t="s">
        <v>3197</v>
      </c>
      <c r="G11" s="1459">
        <f>'Update Descrip'!B43</f>
        <v>2898</v>
      </c>
      <c r="H11" s="1460">
        <f t="shared" si="0"/>
        <v>2520</v>
      </c>
      <c r="I11" s="1364" t="s">
        <v>2</v>
      </c>
      <c r="J11" s="1377">
        <v>2709.63</v>
      </c>
      <c r="K11" s="491">
        <v>2356.1999999999998</v>
      </c>
      <c r="M11" s="1177"/>
      <c r="N11" s="1421">
        <f t="shared" si="1"/>
        <v>6.9518716577540065</v>
      </c>
    </row>
    <row r="12" spans="1:14" ht="20.25">
      <c r="A12" s="1237">
        <f>A11+1</f>
        <v>5</v>
      </c>
      <c r="B12" s="1234" t="s">
        <v>4185</v>
      </c>
      <c r="C12" s="1235"/>
      <c r="D12" s="1235">
        <v>2</v>
      </c>
      <c r="E12" s="1235"/>
      <c r="F12" s="1241" t="s">
        <v>3197</v>
      </c>
      <c r="G12" s="1459">
        <f>'Update Descrip'!B53</f>
        <v>26.45</v>
      </c>
      <c r="H12" s="1460">
        <f t="shared" si="0"/>
        <v>23</v>
      </c>
      <c r="I12" s="1365" t="s">
        <v>2992</v>
      </c>
      <c r="J12" s="1377">
        <v>24.72</v>
      </c>
      <c r="K12" s="491">
        <v>21.5</v>
      </c>
      <c r="M12" s="1177"/>
      <c r="N12" s="1421">
        <f t="shared" si="1"/>
        <v>6.9983818770226565</v>
      </c>
    </row>
    <row r="13" spans="1:14" ht="20.25">
      <c r="A13" s="1237">
        <f>A12+1</f>
        <v>6</v>
      </c>
      <c r="B13" s="1234" t="s">
        <v>3858</v>
      </c>
      <c r="C13" s="1235"/>
      <c r="D13" s="1235">
        <v>2</v>
      </c>
      <c r="E13" s="1235"/>
      <c r="F13" s="1241" t="s">
        <v>3197</v>
      </c>
      <c r="G13" s="1459">
        <f>'Update Descrip'!B64</f>
        <v>11.5</v>
      </c>
      <c r="H13" s="1460">
        <f t="shared" si="0"/>
        <v>10</v>
      </c>
      <c r="I13" s="1365" t="s">
        <v>2992</v>
      </c>
      <c r="J13" s="1377">
        <v>10.75</v>
      </c>
      <c r="K13" s="491">
        <v>9.35</v>
      </c>
      <c r="M13" s="1177"/>
      <c r="N13" s="1421">
        <f t="shared" si="1"/>
        <v>6.9767441860465116</v>
      </c>
    </row>
    <row r="14" spans="1:14" ht="20.25">
      <c r="A14" s="1237">
        <f>A13:B13+1</f>
        <v>7</v>
      </c>
      <c r="B14" s="1234" t="s">
        <v>4186</v>
      </c>
      <c r="C14" s="1235"/>
      <c r="D14" s="1235">
        <v>2</v>
      </c>
      <c r="E14" s="1235"/>
      <c r="F14" s="1241" t="s">
        <v>3197</v>
      </c>
      <c r="G14" s="1459">
        <f>'Update Descrip'!B75</f>
        <v>530.98950000000002</v>
      </c>
      <c r="H14" s="1460">
        <f t="shared" si="0"/>
        <v>461.73</v>
      </c>
      <c r="I14" s="1365" t="s">
        <v>2992</v>
      </c>
      <c r="J14" s="1377">
        <v>490.1001</v>
      </c>
      <c r="K14" s="491">
        <v>426.17</v>
      </c>
      <c r="M14" s="1177"/>
      <c r="N14" s="1421">
        <f t="shared" si="1"/>
        <v>8.3430711399569244</v>
      </c>
    </row>
    <row r="15" spans="1:14" ht="20.25">
      <c r="A15" s="1237">
        <f>A14+1</f>
        <v>8</v>
      </c>
      <c r="B15" s="1234" t="s">
        <v>4187</v>
      </c>
      <c r="C15" s="1235"/>
      <c r="D15" s="1235">
        <v>3</v>
      </c>
      <c r="E15" s="1235"/>
      <c r="F15" s="1241" t="s">
        <v>3197</v>
      </c>
      <c r="G15" s="1459">
        <f>'Update Descrip'!B91</f>
        <v>1138.7670000000001</v>
      </c>
      <c r="H15" s="1460">
        <f t="shared" si="0"/>
        <v>990.23</v>
      </c>
      <c r="I15" s="1365" t="s">
        <v>4269</v>
      </c>
      <c r="J15" s="1377">
        <v>1077.242</v>
      </c>
      <c r="K15" s="491">
        <v>936.73</v>
      </c>
      <c r="M15" s="1177"/>
      <c r="N15" s="1421">
        <f t="shared" si="1"/>
        <v>5.7113443404546143</v>
      </c>
    </row>
    <row r="16" spans="1:14" ht="19.5">
      <c r="A16" s="1237"/>
      <c r="B16" s="1241"/>
      <c r="C16" s="1235"/>
      <c r="D16" s="1235"/>
      <c r="E16" s="1235"/>
      <c r="F16" s="1242"/>
      <c r="G16" s="1459"/>
      <c r="H16" s="1460"/>
      <c r="I16" s="1366"/>
      <c r="J16" s="1377"/>
      <c r="K16" s="491"/>
      <c r="M16" s="1177"/>
      <c r="N16" s="1421" t="e">
        <f t="shared" si="1"/>
        <v>#DIV/0!</v>
      </c>
    </row>
    <row r="17" spans="1:14" ht="18.75" customHeight="1">
      <c r="A17" s="1682" t="s">
        <v>2683</v>
      </c>
      <c r="B17" s="1683"/>
      <c r="C17" s="1683"/>
      <c r="D17" s="1683"/>
      <c r="E17" s="1683"/>
      <c r="F17" s="1683"/>
      <c r="G17" s="1683"/>
      <c r="H17" s="1683"/>
      <c r="I17" s="1366"/>
      <c r="J17" s="1377"/>
      <c r="K17" s="491"/>
      <c r="M17" s="1177"/>
      <c r="N17" s="1421" t="e">
        <f t="shared" si="1"/>
        <v>#DIV/0!</v>
      </c>
    </row>
    <row r="18" spans="1:14" ht="20.25">
      <c r="A18" s="1237">
        <f>A15+1</f>
        <v>9</v>
      </c>
      <c r="B18" s="1234" t="s">
        <v>3859</v>
      </c>
      <c r="C18" s="1235"/>
      <c r="D18" s="1235">
        <v>3</v>
      </c>
      <c r="E18" s="1235"/>
      <c r="F18" s="1241" t="s">
        <v>3197</v>
      </c>
      <c r="G18" s="1459">
        <f>'Update Descrip'!B109</f>
        <v>50701.993333333332</v>
      </c>
      <c r="H18" s="1460">
        <f t="shared" ref="H18:H49" si="2">ROUND(G18/1.15,2)</f>
        <v>44088.69</v>
      </c>
      <c r="I18" s="1367" t="s">
        <v>3860</v>
      </c>
      <c r="J18" s="1377">
        <v>50486.993333333332</v>
      </c>
      <c r="K18" s="491">
        <v>43901.73</v>
      </c>
      <c r="M18" s="1177"/>
      <c r="N18" s="1421">
        <f t="shared" si="1"/>
        <v>0.42585225580872382</v>
      </c>
    </row>
    <row r="19" spans="1:14" ht="20.25">
      <c r="A19" s="1237">
        <f>A18:B18+1</f>
        <v>10</v>
      </c>
      <c r="B19" s="1234" t="s">
        <v>3861</v>
      </c>
      <c r="C19" s="1235"/>
      <c r="D19" s="1235">
        <v>4</v>
      </c>
      <c r="E19" s="1235"/>
      <c r="F19" s="1241" t="s">
        <v>3197</v>
      </c>
      <c r="G19" s="1459">
        <f>'Update Descrip'!B122</f>
        <v>829.15</v>
      </c>
      <c r="H19" s="1460">
        <f t="shared" si="2"/>
        <v>721</v>
      </c>
      <c r="I19" s="1365" t="s">
        <v>801</v>
      </c>
      <c r="J19" s="1377">
        <v>775.24</v>
      </c>
      <c r="K19" s="491">
        <v>674.12</v>
      </c>
      <c r="M19" s="1177"/>
      <c r="N19" s="1421">
        <f t="shared" si="1"/>
        <v>6.9539755430576289</v>
      </c>
    </row>
    <row r="20" spans="1:14" ht="20.25">
      <c r="A20" s="1237">
        <f t="shared" ref="A20:A25" si="3">A19+1</f>
        <v>11</v>
      </c>
      <c r="B20" s="1234" t="s">
        <v>3862</v>
      </c>
      <c r="C20" s="1235"/>
      <c r="D20" s="1235">
        <v>4</v>
      </c>
      <c r="E20" s="1235"/>
      <c r="F20" s="1241" t="s">
        <v>3197</v>
      </c>
      <c r="G20" s="1459">
        <f>'Update Descrip'!B134</f>
        <v>947.6</v>
      </c>
      <c r="H20" s="1460">
        <f t="shared" si="2"/>
        <v>824</v>
      </c>
      <c r="I20" s="1365" t="s">
        <v>801</v>
      </c>
      <c r="J20" s="1377">
        <v>886</v>
      </c>
      <c r="K20" s="491">
        <v>770.43</v>
      </c>
      <c r="M20" s="1177"/>
      <c r="N20" s="1421">
        <f t="shared" si="1"/>
        <v>6.9525959367945847</v>
      </c>
    </row>
    <row r="21" spans="1:14" ht="20.25">
      <c r="A21" s="1237">
        <f t="shared" si="3"/>
        <v>12</v>
      </c>
      <c r="B21" s="1234" t="s">
        <v>3863</v>
      </c>
      <c r="C21" s="1235"/>
      <c r="D21" s="1235">
        <v>4</v>
      </c>
      <c r="E21" s="1235"/>
      <c r="F21" s="1241" t="s">
        <v>3197</v>
      </c>
      <c r="G21" s="1459">
        <f>'Update Descrip'!B145</f>
        <v>3553.5</v>
      </c>
      <c r="H21" s="1460">
        <f t="shared" si="2"/>
        <v>3090</v>
      </c>
      <c r="I21" s="1365" t="s">
        <v>801</v>
      </c>
      <c r="J21" s="1377">
        <v>3322.52</v>
      </c>
      <c r="K21" s="491">
        <v>2889.15</v>
      </c>
      <c r="M21" s="1177"/>
      <c r="N21" s="1421">
        <f t="shared" si="1"/>
        <v>6.9519521327185387</v>
      </c>
    </row>
    <row r="22" spans="1:14" ht="20.25">
      <c r="A22" s="1237">
        <f t="shared" si="3"/>
        <v>13</v>
      </c>
      <c r="B22" s="1234" t="s">
        <v>3864</v>
      </c>
      <c r="C22" s="1235"/>
      <c r="D22" s="1235">
        <v>5</v>
      </c>
      <c r="E22" s="1235"/>
      <c r="F22" s="1241" t="s">
        <v>3197</v>
      </c>
      <c r="G22" s="1459">
        <f>'Update Descrip'!B157</f>
        <v>1125.1599999999999</v>
      </c>
      <c r="H22" s="1460">
        <f t="shared" si="2"/>
        <v>978.4</v>
      </c>
      <c r="I22" s="1365" t="s">
        <v>801</v>
      </c>
      <c r="J22" s="1377">
        <v>1087.78</v>
      </c>
      <c r="K22" s="491">
        <v>945.9</v>
      </c>
      <c r="M22" s="1177"/>
      <c r="N22" s="1421">
        <f t="shared" si="1"/>
        <v>3.4363566162275352</v>
      </c>
    </row>
    <row r="23" spans="1:14" ht="20.25">
      <c r="A23" s="1237">
        <f t="shared" si="3"/>
        <v>14</v>
      </c>
      <c r="B23" s="1234" t="s">
        <v>4325</v>
      </c>
      <c r="C23" s="1235"/>
      <c r="D23" s="1235">
        <v>5</v>
      </c>
      <c r="E23" s="1235"/>
      <c r="F23" s="1241" t="s">
        <v>3197</v>
      </c>
      <c r="G23" s="1459">
        <f>'Update Descrip'!B168</f>
        <v>576.61</v>
      </c>
      <c r="H23" s="1460">
        <f t="shared" si="2"/>
        <v>501.4</v>
      </c>
      <c r="I23" s="1365" t="s">
        <v>801</v>
      </c>
      <c r="J23" s="1377">
        <v>539.23</v>
      </c>
      <c r="K23" s="491">
        <v>468.9</v>
      </c>
      <c r="M23" s="1177"/>
      <c r="N23" s="1421">
        <f t="shared" si="1"/>
        <v>6.9321068931624712</v>
      </c>
    </row>
    <row r="24" spans="1:14" ht="20.25">
      <c r="A24" s="1237">
        <f t="shared" si="3"/>
        <v>15</v>
      </c>
      <c r="B24" s="1234" t="s">
        <v>3931</v>
      </c>
      <c r="C24" s="1235"/>
      <c r="D24" s="1235">
        <v>5</v>
      </c>
      <c r="E24" s="1235"/>
      <c r="F24" s="1241" t="s">
        <v>3197</v>
      </c>
      <c r="G24" s="1459">
        <f>'Update Descrip'!B176</f>
        <v>762.91000000000008</v>
      </c>
      <c r="H24" s="1460">
        <f t="shared" si="2"/>
        <v>663.4</v>
      </c>
      <c r="I24" s="1365" t="s">
        <v>801</v>
      </c>
      <c r="J24" s="1377">
        <v>744.22000000000014</v>
      </c>
      <c r="K24" s="491">
        <v>647.15</v>
      </c>
      <c r="M24" s="1177"/>
      <c r="N24" s="1421">
        <f t="shared" si="1"/>
        <v>2.5113541694660095</v>
      </c>
    </row>
    <row r="25" spans="1:14" ht="20.25">
      <c r="A25" s="1237">
        <f t="shared" si="3"/>
        <v>16</v>
      </c>
      <c r="B25" s="1234" t="s">
        <v>3865</v>
      </c>
      <c r="C25" s="1235"/>
      <c r="D25" s="1235">
        <v>5</v>
      </c>
      <c r="E25" s="1235"/>
      <c r="F25" s="1241" t="s">
        <v>3197</v>
      </c>
      <c r="G25" s="1459">
        <f>'Update Descrip'!B188</f>
        <v>3039.96</v>
      </c>
      <c r="H25" s="1460">
        <f t="shared" si="2"/>
        <v>2643.44</v>
      </c>
      <c r="I25" s="1365" t="s">
        <v>801</v>
      </c>
      <c r="J25" s="1377">
        <v>2898.2900000000004</v>
      </c>
      <c r="K25" s="491">
        <v>2520.25</v>
      </c>
      <c r="M25" s="1177"/>
      <c r="N25" s="1421">
        <f t="shared" si="1"/>
        <v>4.8880546805184988</v>
      </c>
    </row>
    <row r="26" spans="1:14" ht="20.25">
      <c r="A26" s="1237">
        <f>A25:B25+1</f>
        <v>17</v>
      </c>
      <c r="B26" s="1234" t="s">
        <v>4188</v>
      </c>
      <c r="C26" s="1235"/>
      <c r="D26" s="1235">
        <v>6</v>
      </c>
      <c r="E26" s="1235"/>
      <c r="F26" s="1241" t="s">
        <v>3197</v>
      </c>
      <c r="G26" s="1459">
        <f>'Update Descrip'!B199</f>
        <v>3676.52</v>
      </c>
      <c r="H26" s="1460">
        <f t="shared" si="2"/>
        <v>3196.97</v>
      </c>
      <c r="I26" s="1365" t="s">
        <v>801</v>
      </c>
      <c r="J26" s="1377">
        <v>3531.13</v>
      </c>
      <c r="K26" s="491">
        <v>3070.55</v>
      </c>
      <c r="M26" s="1177" t="s">
        <v>764</v>
      </c>
      <c r="N26" s="1421">
        <f t="shared" si="1"/>
        <v>4.1173788560602373</v>
      </c>
    </row>
    <row r="27" spans="1:14" ht="20.25">
      <c r="A27" s="1237">
        <f>A26+1</f>
        <v>18</v>
      </c>
      <c r="B27" s="1234" t="s">
        <v>3930</v>
      </c>
      <c r="C27" s="1235"/>
      <c r="D27" s="1235">
        <v>6</v>
      </c>
      <c r="E27" s="1235"/>
      <c r="F27" s="1241" t="s">
        <v>3197</v>
      </c>
      <c r="G27" s="1459">
        <f>'Update Descrip'!D206</f>
        <v>5.0600000000000005</v>
      </c>
      <c r="H27" s="1460">
        <f t="shared" si="2"/>
        <v>4.4000000000000004</v>
      </c>
      <c r="I27" s="1365" t="s">
        <v>4165</v>
      </c>
      <c r="J27" s="1377">
        <v>5.0600000000000005</v>
      </c>
      <c r="K27" s="491">
        <v>4.4000000000000004</v>
      </c>
      <c r="M27" s="1177"/>
      <c r="N27" s="1421">
        <f t="shared" si="1"/>
        <v>0</v>
      </c>
    </row>
    <row r="28" spans="1:14" ht="20.25">
      <c r="A28" s="1237">
        <f>A27+1</f>
        <v>19</v>
      </c>
      <c r="B28" s="1234" t="s">
        <v>3930</v>
      </c>
      <c r="C28" s="1235"/>
      <c r="D28" s="1235">
        <v>6</v>
      </c>
      <c r="E28" s="1235"/>
      <c r="F28" s="1241" t="s">
        <v>3197</v>
      </c>
      <c r="G28" s="1459">
        <f>'Update Descrip'!D209</f>
        <v>50.6</v>
      </c>
      <c r="H28" s="1460">
        <f t="shared" si="2"/>
        <v>44</v>
      </c>
      <c r="I28" s="1365" t="s">
        <v>4166</v>
      </c>
      <c r="J28" s="1377">
        <v>50.6</v>
      </c>
      <c r="K28" s="491">
        <v>44</v>
      </c>
      <c r="M28" s="1177"/>
      <c r="N28" s="1421">
        <f t="shared" si="1"/>
        <v>0</v>
      </c>
    </row>
    <row r="29" spans="1:14" ht="20.25">
      <c r="A29" s="1237">
        <f>A28+1</f>
        <v>20</v>
      </c>
      <c r="B29" s="1243" t="s">
        <v>3932</v>
      </c>
      <c r="C29" s="1235"/>
      <c r="D29" s="1235">
        <v>6</v>
      </c>
      <c r="E29" s="1235"/>
      <c r="F29" s="1241" t="s">
        <v>3197</v>
      </c>
      <c r="G29" s="1459">
        <f>'Update Descrip'!B220</f>
        <v>31.073600000000003</v>
      </c>
      <c r="H29" s="1460">
        <f t="shared" si="2"/>
        <v>27.02</v>
      </c>
      <c r="I29" s="1365" t="s">
        <v>801</v>
      </c>
      <c r="J29" s="1377">
        <v>31.073600000000003</v>
      </c>
      <c r="K29" s="491">
        <v>27.02</v>
      </c>
      <c r="M29" s="1177"/>
      <c r="N29" s="1421">
        <f t="shared" si="1"/>
        <v>0</v>
      </c>
    </row>
    <row r="30" spans="1:14" ht="20.25">
      <c r="A30" s="1237">
        <f>A29+1</f>
        <v>21</v>
      </c>
      <c r="B30" s="1243" t="s">
        <v>4262</v>
      </c>
      <c r="C30" s="1235"/>
      <c r="D30" s="1235">
        <v>6</v>
      </c>
      <c r="E30" s="1235"/>
      <c r="F30" s="1241" t="s">
        <v>3197</v>
      </c>
      <c r="G30" s="1459">
        <f>'Update Descrip'!B229</f>
        <v>620.06270000000006</v>
      </c>
      <c r="H30" s="1460">
        <f t="shared" si="2"/>
        <v>539.17999999999995</v>
      </c>
      <c r="I30" s="1365" t="s">
        <v>801</v>
      </c>
      <c r="J30" s="1377">
        <v>580.4452</v>
      </c>
      <c r="K30" s="491">
        <v>504.73</v>
      </c>
      <c r="M30" s="1177"/>
      <c r="N30" s="1421">
        <f t="shared" si="1"/>
        <v>6.8253643927109851</v>
      </c>
    </row>
    <row r="31" spans="1:14" ht="20.25">
      <c r="A31" s="1237">
        <f>A30:B30+1</f>
        <v>22</v>
      </c>
      <c r="B31" s="1234" t="s">
        <v>5422</v>
      </c>
      <c r="C31" s="1235"/>
      <c r="D31" s="1235">
        <v>7</v>
      </c>
      <c r="E31" s="1235"/>
      <c r="F31" s="1241" t="s">
        <v>3197</v>
      </c>
      <c r="G31" s="1459">
        <f>'Update Descrip'!B240</f>
        <v>69.13000000000001</v>
      </c>
      <c r="H31" s="1460">
        <f t="shared" si="2"/>
        <v>60.11</v>
      </c>
      <c r="I31" s="1365" t="s">
        <v>801</v>
      </c>
      <c r="J31" s="1377">
        <v>55.889999999999993</v>
      </c>
      <c r="K31" s="491">
        <v>48.6</v>
      </c>
      <c r="M31" s="1177"/>
      <c r="N31" s="1421">
        <f t="shared" si="1"/>
        <v>23.689389872964785</v>
      </c>
    </row>
    <row r="32" spans="1:14" ht="20.25">
      <c r="A32" s="1237">
        <f>A31+1</f>
        <v>23</v>
      </c>
      <c r="B32" s="1243" t="s">
        <v>4266</v>
      </c>
      <c r="C32" s="1235"/>
      <c r="D32" s="1235">
        <v>7</v>
      </c>
      <c r="E32" s="1235"/>
      <c r="F32" s="1241" t="s">
        <v>3197</v>
      </c>
      <c r="G32" s="1459">
        <f>'Update Descrip'!B250</f>
        <v>83.09</v>
      </c>
      <c r="H32" s="1460">
        <f t="shared" si="2"/>
        <v>72.25</v>
      </c>
      <c r="I32" s="1365" t="s">
        <v>801</v>
      </c>
      <c r="J32" s="1377">
        <v>67.17</v>
      </c>
      <c r="K32" s="491">
        <v>58.41</v>
      </c>
      <c r="M32" s="1177"/>
      <c r="N32" s="1421">
        <f t="shared" si="1"/>
        <v>23.701057019502755</v>
      </c>
    </row>
    <row r="33" spans="1:14" ht="10.5" customHeight="1">
      <c r="A33" s="1237"/>
      <c r="B33" s="1241"/>
      <c r="C33" s="1244"/>
      <c r="D33" s="1244"/>
      <c r="E33" s="1244"/>
      <c r="F33" s="1241"/>
      <c r="G33" s="1459"/>
      <c r="H33" s="1460"/>
      <c r="I33" s="1366"/>
      <c r="J33" s="1377"/>
      <c r="K33" s="491"/>
      <c r="M33" s="1177"/>
      <c r="N33" s="1421" t="e">
        <f t="shared" si="1"/>
        <v>#DIV/0!</v>
      </c>
    </row>
    <row r="34" spans="1:14" ht="18.75" customHeight="1">
      <c r="A34" s="1682" t="s">
        <v>3276</v>
      </c>
      <c r="B34" s="1683"/>
      <c r="C34" s="1683"/>
      <c r="D34" s="1683"/>
      <c r="E34" s="1683"/>
      <c r="F34" s="1683"/>
      <c r="G34" s="1683"/>
      <c r="H34" s="1683"/>
      <c r="I34" s="1366"/>
      <c r="J34" s="1377"/>
      <c r="K34" s="491"/>
      <c r="M34" s="1177"/>
      <c r="N34" s="1421" t="e">
        <f t="shared" si="1"/>
        <v>#DIV/0!</v>
      </c>
    </row>
    <row r="35" spans="1:14" ht="20.25">
      <c r="A35" s="1237">
        <f>A32+1</f>
        <v>24</v>
      </c>
      <c r="B35" s="1234" t="s">
        <v>5354</v>
      </c>
      <c r="C35" s="1235"/>
      <c r="D35" s="1235">
        <v>7</v>
      </c>
      <c r="E35" s="1235"/>
      <c r="F35" s="1241" t="s">
        <v>3197</v>
      </c>
      <c r="G35" s="1459">
        <f>'Update Descrip'!B267</f>
        <v>18171.72</v>
      </c>
      <c r="H35" s="1460">
        <f t="shared" si="2"/>
        <v>15801.5</v>
      </c>
      <c r="I35" s="1365" t="s">
        <v>801</v>
      </c>
      <c r="J35" s="1377">
        <v>17779.47</v>
      </c>
      <c r="K35" s="491">
        <v>15460.41</v>
      </c>
      <c r="M35" s="1177"/>
      <c r="N35" s="1421">
        <f t="shared" si="1"/>
        <v>2.2061962476946726</v>
      </c>
    </row>
    <row r="36" spans="1:14" ht="20.25">
      <c r="A36" s="1237">
        <f>A35:B35+1</f>
        <v>25</v>
      </c>
      <c r="B36" s="1234" t="s">
        <v>5357</v>
      </c>
      <c r="C36" s="1235"/>
      <c r="D36" s="1235">
        <v>8</v>
      </c>
      <c r="E36" s="1235"/>
      <c r="F36" s="1241" t="s">
        <v>3197</v>
      </c>
      <c r="G36" s="1459">
        <f>'Update Descrip'!$B$284</f>
        <v>18763.97</v>
      </c>
      <c r="H36" s="1460">
        <f t="shared" si="2"/>
        <v>16316.5</v>
      </c>
      <c r="I36" s="1365" t="s">
        <v>801</v>
      </c>
      <c r="J36" s="1377">
        <v>18333.21</v>
      </c>
      <c r="K36" s="491">
        <v>15941.92</v>
      </c>
      <c r="M36" s="1177"/>
      <c r="N36" s="1421">
        <f t="shared" si="1"/>
        <v>2.3496158065063457</v>
      </c>
    </row>
    <row r="37" spans="1:14" ht="20.25">
      <c r="A37" s="1237">
        <f>A36+1</f>
        <v>26</v>
      </c>
      <c r="B37" s="1234" t="s">
        <v>5355</v>
      </c>
      <c r="C37" s="1235"/>
      <c r="D37" s="1235">
        <v>8</v>
      </c>
      <c r="E37" s="1235"/>
      <c r="F37" s="1241" t="s">
        <v>3197</v>
      </c>
      <c r="G37" s="1459">
        <f>'Update Descrip'!$B$302</f>
        <v>17712.490000000002</v>
      </c>
      <c r="H37" s="1460">
        <f t="shared" si="2"/>
        <v>15402.17</v>
      </c>
      <c r="I37" s="1365" t="s">
        <v>801</v>
      </c>
      <c r="J37" s="1377">
        <v>17320.240000000002</v>
      </c>
      <c r="K37" s="491">
        <v>15061.08</v>
      </c>
      <c r="M37" s="1177"/>
      <c r="N37" s="1421">
        <f t="shared" si="1"/>
        <v>2.2646914823351176</v>
      </c>
    </row>
    <row r="38" spans="1:14" ht="20.25">
      <c r="A38" s="1237">
        <f>A37+1</f>
        <v>27</v>
      </c>
      <c r="B38" s="1234" t="s">
        <v>5358</v>
      </c>
      <c r="C38" s="1235"/>
      <c r="D38" s="1235">
        <v>9</v>
      </c>
      <c r="E38" s="1235"/>
      <c r="F38" s="1241" t="s">
        <v>3197</v>
      </c>
      <c r="G38" s="1459">
        <f>'Update Descrip'!$B$318</f>
        <v>18304.740000000002</v>
      </c>
      <c r="H38" s="1460">
        <f t="shared" si="2"/>
        <v>15917.17</v>
      </c>
      <c r="I38" s="1365" t="s">
        <v>801</v>
      </c>
      <c r="J38" s="1377">
        <v>17873.990000000002</v>
      </c>
      <c r="K38" s="491">
        <v>15542.6</v>
      </c>
      <c r="M38" s="1177"/>
      <c r="N38" s="1421">
        <f t="shared" si="1"/>
        <v>2.4099263790569423</v>
      </c>
    </row>
    <row r="39" spans="1:14" ht="20.25">
      <c r="A39" s="1237">
        <f>A38+1</f>
        <v>28</v>
      </c>
      <c r="B39" s="1234" t="s">
        <v>5356</v>
      </c>
      <c r="C39" s="1235"/>
      <c r="D39" s="1235">
        <v>9</v>
      </c>
      <c r="E39" s="1235"/>
      <c r="F39" s="1241" t="s">
        <v>3197</v>
      </c>
      <c r="G39" s="1459">
        <f>'Update Descrip'!B335</f>
        <v>17373.419999999998</v>
      </c>
      <c r="H39" s="1460">
        <f t="shared" si="2"/>
        <v>15107.32</v>
      </c>
      <c r="I39" s="1365" t="s">
        <v>801</v>
      </c>
      <c r="J39" s="1377">
        <v>16973.870000000003</v>
      </c>
      <c r="K39" s="491">
        <v>14759.89</v>
      </c>
      <c r="M39" s="1177"/>
      <c r="N39" s="1421">
        <f t="shared" si="1"/>
        <v>2.3539122191933575</v>
      </c>
    </row>
    <row r="40" spans="1:14" ht="20.25">
      <c r="A40" s="1237">
        <f>A39:B39+1</f>
        <v>29</v>
      </c>
      <c r="B40" s="1234" t="s">
        <v>5359</v>
      </c>
      <c r="C40" s="1235"/>
      <c r="D40" s="1235">
        <v>10</v>
      </c>
      <c r="E40" s="1235"/>
      <c r="F40" s="1241" t="s">
        <v>3197</v>
      </c>
      <c r="G40" s="1459">
        <f>'Update Descrip'!B352</f>
        <v>17965.669999999998</v>
      </c>
      <c r="H40" s="1460">
        <f t="shared" si="2"/>
        <v>15622.32</v>
      </c>
      <c r="I40" s="1365" t="s">
        <v>801</v>
      </c>
      <c r="J40" s="1377">
        <v>17527.62</v>
      </c>
      <c r="K40" s="491">
        <v>15241.41</v>
      </c>
      <c r="M40" s="1177"/>
      <c r="N40" s="1421">
        <f t="shared" si="1"/>
        <v>2.4991984079983438</v>
      </c>
    </row>
    <row r="41" spans="1:14" ht="20.25">
      <c r="A41" s="1237">
        <f t="shared" ref="A41:A47" si="4">A40+1</f>
        <v>30</v>
      </c>
      <c r="B41" s="1234" t="s">
        <v>1145</v>
      </c>
      <c r="C41" s="1235"/>
      <c r="D41" s="1235">
        <v>10</v>
      </c>
      <c r="E41" s="1235"/>
      <c r="F41" s="1241" t="s">
        <v>3197</v>
      </c>
      <c r="G41" s="1459">
        <f>'Update Descrip'!$B$369</f>
        <v>17863.47</v>
      </c>
      <c r="H41" s="1460">
        <f t="shared" si="2"/>
        <v>15533.45</v>
      </c>
      <c r="I41" s="1365" t="s">
        <v>801</v>
      </c>
      <c r="J41" s="1377">
        <v>17471.22</v>
      </c>
      <c r="K41" s="491">
        <v>15192.37</v>
      </c>
      <c r="M41" s="1177"/>
      <c r="N41" s="1421">
        <f t="shared" si="1"/>
        <v>2.2451208330042207</v>
      </c>
    </row>
    <row r="42" spans="1:14" ht="20.25">
      <c r="A42" s="1237">
        <f t="shared" si="4"/>
        <v>31</v>
      </c>
      <c r="B42" s="1234" t="s">
        <v>5360</v>
      </c>
      <c r="C42" s="1235"/>
      <c r="D42" s="1235">
        <v>11</v>
      </c>
      <c r="E42" s="1235"/>
      <c r="F42" s="1241" t="s">
        <v>3197</v>
      </c>
      <c r="G42" s="1459">
        <f>'Update Descrip'!$B$386</f>
        <v>18455.72</v>
      </c>
      <c r="H42" s="1460">
        <f t="shared" si="2"/>
        <v>16048.45</v>
      </c>
      <c r="I42" s="1365" t="s">
        <v>801</v>
      </c>
      <c r="J42" s="1377">
        <v>18024.97</v>
      </c>
      <c r="K42" s="491">
        <v>15673.89</v>
      </c>
      <c r="M42" s="1177"/>
      <c r="N42" s="1421">
        <f t="shared" si="1"/>
        <v>2.3897404544917409</v>
      </c>
    </row>
    <row r="43" spans="1:14" ht="20.25">
      <c r="A43" s="1237">
        <f t="shared" si="4"/>
        <v>32</v>
      </c>
      <c r="B43" s="1234" t="s">
        <v>2835</v>
      </c>
      <c r="C43" s="1235"/>
      <c r="D43" s="1235">
        <v>11</v>
      </c>
      <c r="E43" s="1235"/>
      <c r="F43" s="1241" t="s">
        <v>3197</v>
      </c>
      <c r="G43" s="1459">
        <f>'Update Descrip'!$B$403</f>
        <v>17446.45</v>
      </c>
      <c r="H43" s="1460">
        <f t="shared" si="2"/>
        <v>15170.83</v>
      </c>
      <c r="I43" s="1365" t="s">
        <v>801</v>
      </c>
      <c r="J43" s="1377">
        <v>17051.760000000002</v>
      </c>
      <c r="K43" s="491">
        <v>14827.62</v>
      </c>
      <c r="M43" s="1177"/>
      <c r="N43" s="1421">
        <f t="shared" si="1"/>
        <v>2.3146584282208913</v>
      </c>
    </row>
    <row r="44" spans="1:14" ht="20.25">
      <c r="A44" s="1237">
        <f t="shared" si="4"/>
        <v>33</v>
      </c>
      <c r="B44" s="1234" t="s">
        <v>5361</v>
      </c>
      <c r="C44" s="1235"/>
      <c r="D44" s="1235">
        <v>12</v>
      </c>
      <c r="E44" s="1235"/>
      <c r="F44" s="1241" t="s">
        <v>3197</v>
      </c>
      <c r="G44" s="1459">
        <f>'Update Descrip'!$B$421</f>
        <v>18038.7</v>
      </c>
      <c r="H44" s="1460">
        <f t="shared" si="2"/>
        <v>15685.83</v>
      </c>
      <c r="I44" s="1365" t="s">
        <v>801</v>
      </c>
      <c r="J44" s="1377">
        <v>17605.509999999998</v>
      </c>
      <c r="K44" s="491">
        <v>15309.14</v>
      </c>
      <c r="M44" s="1177"/>
      <c r="N44" s="1421">
        <f t="shared" si="1"/>
        <v>2.4605365024926988</v>
      </c>
    </row>
    <row r="45" spans="1:14" ht="20.25">
      <c r="A45" s="1237">
        <f t="shared" si="4"/>
        <v>34</v>
      </c>
      <c r="B45" s="1234" t="s">
        <v>944</v>
      </c>
      <c r="C45" s="1235"/>
      <c r="D45" s="1235">
        <v>12</v>
      </c>
      <c r="E45" s="1235"/>
      <c r="F45" s="1241" t="s">
        <v>3197</v>
      </c>
      <c r="G45" s="1459">
        <f>'Update Descrip'!B438</f>
        <v>17065.18</v>
      </c>
      <c r="H45" s="1460">
        <f t="shared" si="2"/>
        <v>14839.29</v>
      </c>
      <c r="I45" s="1365" t="s">
        <v>801</v>
      </c>
      <c r="J45" s="1377">
        <v>16665.620000000003</v>
      </c>
      <c r="K45" s="491">
        <v>14491.84</v>
      </c>
      <c r="M45" s="1177"/>
      <c r="N45" s="1421">
        <f t="shared" si="1"/>
        <v>2.3975105636633836</v>
      </c>
    </row>
    <row r="46" spans="1:14" ht="20.25">
      <c r="A46" s="1237">
        <f t="shared" si="4"/>
        <v>35</v>
      </c>
      <c r="B46" s="1234" t="s">
        <v>5362</v>
      </c>
      <c r="C46" s="1235"/>
      <c r="D46" s="1235">
        <v>13</v>
      </c>
      <c r="E46" s="1235"/>
      <c r="F46" s="1241" t="s">
        <v>3197</v>
      </c>
      <c r="G46" s="1459">
        <f>'Update Descrip'!$B$455</f>
        <v>17657.43</v>
      </c>
      <c r="H46" s="1460">
        <f t="shared" si="2"/>
        <v>15354.29</v>
      </c>
      <c r="I46" s="1365" t="s">
        <v>801</v>
      </c>
      <c r="J46" s="1377">
        <v>17219.370000000003</v>
      </c>
      <c r="K46" s="491">
        <v>14973.37</v>
      </c>
      <c r="M46" s="1177"/>
      <c r="N46" s="1421">
        <f t="shared" si="1"/>
        <v>2.5439955120309139</v>
      </c>
    </row>
    <row r="47" spans="1:14" ht="20.25">
      <c r="A47" s="1237">
        <f t="shared" si="4"/>
        <v>36</v>
      </c>
      <c r="B47" s="1234" t="s">
        <v>910</v>
      </c>
      <c r="C47" s="1235"/>
      <c r="D47" s="1235">
        <v>13</v>
      </c>
      <c r="E47" s="1235"/>
      <c r="F47" s="1241" t="s">
        <v>3197</v>
      </c>
      <c r="G47" s="1459">
        <f>'Update Descrip'!$B$471</f>
        <v>13660.57</v>
      </c>
      <c r="H47" s="1460">
        <f t="shared" si="2"/>
        <v>11878.76</v>
      </c>
      <c r="I47" s="1365" t="s">
        <v>801</v>
      </c>
      <c r="J47" s="1377">
        <v>13420.35</v>
      </c>
      <c r="K47" s="491">
        <v>11669.87</v>
      </c>
      <c r="M47" s="1177"/>
      <c r="N47" s="1421">
        <f t="shared" si="1"/>
        <v>1.789968219904841</v>
      </c>
    </row>
    <row r="48" spans="1:14" ht="20.25" hidden="1">
      <c r="A48" s="1237">
        <f>A47:B47+1</f>
        <v>37</v>
      </c>
      <c r="B48" s="1234" t="s">
        <v>4167</v>
      </c>
      <c r="C48" s="1235"/>
      <c r="D48" s="1235">
        <v>14</v>
      </c>
      <c r="E48" s="1235"/>
      <c r="F48" s="1241" t="s">
        <v>3197</v>
      </c>
      <c r="G48" s="1459">
        <f>'Update Descrip'!$B$490</f>
        <v>1017.043</v>
      </c>
      <c r="H48" s="1460">
        <f t="shared" si="2"/>
        <v>884.39</v>
      </c>
      <c r="I48" s="1365" t="s">
        <v>2992</v>
      </c>
      <c r="J48" s="1377">
        <v>974.37800000000004</v>
      </c>
      <c r="K48" s="491">
        <v>847.29</v>
      </c>
      <c r="M48" s="1177"/>
      <c r="N48" s="1421">
        <f t="shared" si="1"/>
        <v>4.3786908160898506</v>
      </c>
    </row>
    <row r="49" spans="1:14" ht="20.25">
      <c r="A49" s="1237">
        <f>A48+1</f>
        <v>38</v>
      </c>
      <c r="B49" s="1234" t="s">
        <v>3866</v>
      </c>
      <c r="C49" s="1235"/>
      <c r="D49" s="1235">
        <v>14</v>
      </c>
      <c r="E49" s="1235"/>
      <c r="F49" s="1236" t="s">
        <v>3197</v>
      </c>
      <c r="G49" s="1459">
        <f>'Update Descrip'!B507</f>
        <v>13324.32</v>
      </c>
      <c r="H49" s="1460">
        <f t="shared" si="2"/>
        <v>11586.37</v>
      </c>
      <c r="I49" s="1365" t="s">
        <v>801</v>
      </c>
      <c r="J49" s="1377">
        <v>12951.53</v>
      </c>
      <c r="K49" s="491">
        <v>11262.2</v>
      </c>
      <c r="M49" s="1177"/>
      <c r="N49" s="1421">
        <f t="shared" si="1"/>
        <v>2.8783471914128991</v>
      </c>
    </row>
    <row r="50" spans="1:14" ht="17.25" customHeight="1">
      <c r="A50" s="1237"/>
      <c r="B50" s="1241"/>
      <c r="C50" s="1235"/>
      <c r="D50" s="1235"/>
      <c r="E50" s="1235"/>
      <c r="F50" s="1242"/>
      <c r="G50" s="1459"/>
      <c r="H50" s="1460"/>
      <c r="I50" s="1366"/>
      <c r="J50" s="1377"/>
      <c r="K50" s="491"/>
      <c r="M50" s="1177"/>
      <c r="N50" s="1421" t="e">
        <f t="shared" si="1"/>
        <v>#DIV/0!</v>
      </c>
    </row>
    <row r="51" spans="1:14" ht="18.75" customHeight="1">
      <c r="A51" s="1682" t="s">
        <v>3277</v>
      </c>
      <c r="B51" s="1683"/>
      <c r="C51" s="1683"/>
      <c r="D51" s="1683"/>
      <c r="E51" s="1683"/>
      <c r="F51" s="1683"/>
      <c r="G51" s="1683"/>
      <c r="H51" s="1683"/>
      <c r="I51" s="1366"/>
      <c r="J51" s="1377"/>
      <c r="K51" s="491"/>
      <c r="M51" s="1177"/>
      <c r="N51" s="1421" t="e">
        <f t="shared" si="1"/>
        <v>#DIV/0!</v>
      </c>
    </row>
    <row r="52" spans="1:14" ht="18">
      <c r="A52" s="1245"/>
      <c r="B52" s="1184"/>
      <c r="C52" s="1246"/>
      <c r="D52" s="1246"/>
      <c r="E52" s="1246"/>
      <c r="F52" s="1247"/>
      <c r="G52" s="1461"/>
      <c r="H52" s="1462"/>
      <c r="I52" s="1366"/>
      <c r="J52" s="1377"/>
      <c r="K52" s="491"/>
      <c r="M52" s="1177"/>
      <c r="N52" s="1421" t="e">
        <f t="shared" si="1"/>
        <v>#DIV/0!</v>
      </c>
    </row>
    <row r="53" spans="1:14" ht="20.25">
      <c r="A53" s="1237">
        <f>A49+1</f>
        <v>39</v>
      </c>
      <c r="B53" s="1234" t="s">
        <v>946</v>
      </c>
      <c r="C53" s="1235"/>
      <c r="D53" s="1235">
        <v>15</v>
      </c>
      <c r="E53" s="1235"/>
      <c r="F53" s="1236" t="s">
        <v>3197</v>
      </c>
      <c r="G53" s="1459">
        <f>'Update Descrip'!$B$522</f>
        <v>16111.369999999999</v>
      </c>
      <c r="H53" s="1460">
        <f t="shared" ref="H53:H58" si="5">ROUND(G53/1.15,2)</f>
        <v>14009.89</v>
      </c>
      <c r="I53" s="1365" t="s">
        <v>801</v>
      </c>
      <c r="J53" s="1377">
        <v>15265.34</v>
      </c>
      <c r="K53" s="491">
        <v>13274.21</v>
      </c>
      <c r="M53" s="1177"/>
      <c r="N53" s="1421">
        <f t="shared" si="1"/>
        <v>5.5421628342375531</v>
      </c>
    </row>
    <row r="54" spans="1:14" ht="20.25">
      <c r="A54" s="1237">
        <f>A53:B53+1</f>
        <v>40</v>
      </c>
      <c r="B54" s="1234" t="s">
        <v>590</v>
      </c>
      <c r="C54" s="1235"/>
      <c r="D54" s="1235">
        <v>15</v>
      </c>
      <c r="E54" s="1235"/>
      <c r="F54" s="1236" t="s">
        <v>3197</v>
      </c>
      <c r="G54" s="1459">
        <f>'Update Descrip'!$B$538</f>
        <v>15697.38</v>
      </c>
      <c r="H54" s="1460">
        <f t="shared" si="5"/>
        <v>13649.9</v>
      </c>
      <c r="I54" s="1365" t="s">
        <v>801</v>
      </c>
      <c r="J54" s="1377">
        <v>14844.03</v>
      </c>
      <c r="K54" s="491">
        <v>12907.85</v>
      </c>
      <c r="M54" s="1177"/>
      <c r="N54" s="1421">
        <f t="shared" si="1"/>
        <v>5.7487757704612461</v>
      </c>
    </row>
    <row r="55" spans="1:14" ht="20.25">
      <c r="A55" s="1237">
        <f>A54:B54+1</f>
        <v>41</v>
      </c>
      <c r="B55" s="1234" t="s">
        <v>591</v>
      </c>
      <c r="C55" s="1235"/>
      <c r="D55" s="1235">
        <v>16</v>
      </c>
      <c r="E55" s="1235"/>
      <c r="F55" s="1236" t="s">
        <v>3197</v>
      </c>
      <c r="G55" s="1459">
        <f>'Update Descrip'!$B$554</f>
        <v>14971.439999999999</v>
      </c>
      <c r="H55" s="1460">
        <f t="shared" si="5"/>
        <v>13018.64</v>
      </c>
      <c r="I55" s="1365" t="s">
        <v>801</v>
      </c>
      <c r="J55" s="1377">
        <v>14113.230000000001</v>
      </c>
      <c r="K55" s="491">
        <v>12272.37</v>
      </c>
      <c r="M55" s="1177"/>
      <c r="N55" s="1421">
        <f t="shared" si="1"/>
        <v>6.0808900584770269</v>
      </c>
    </row>
    <row r="56" spans="1:14" ht="20.25">
      <c r="A56" s="1237">
        <f>A55+1</f>
        <v>42</v>
      </c>
      <c r="B56" s="1234" t="s">
        <v>1018</v>
      </c>
      <c r="C56" s="1235"/>
      <c r="D56" s="1235">
        <v>16</v>
      </c>
      <c r="E56" s="1235"/>
      <c r="F56" s="1236" t="s">
        <v>3197</v>
      </c>
      <c r="G56" s="1459">
        <f>'Update Descrip'!$B$565</f>
        <v>7313.52</v>
      </c>
      <c r="H56" s="1460">
        <f t="shared" si="5"/>
        <v>6359.58</v>
      </c>
      <c r="I56" s="1365" t="s">
        <v>801</v>
      </c>
      <c r="J56" s="1377">
        <v>6842.9400000000005</v>
      </c>
      <c r="K56" s="491">
        <v>5950.38</v>
      </c>
      <c r="M56" s="1177"/>
      <c r="N56" s="1421">
        <f t="shared" si="1"/>
        <v>6.8768687143245435</v>
      </c>
    </row>
    <row r="57" spans="1:14" ht="20.25">
      <c r="A57" s="1237">
        <f>A56+1</f>
        <v>43</v>
      </c>
      <c r="B57" s="1234" t="s">
        <v>4189</v>
      </c>
      <c r="C57" s="1235"/>
      <c r="D57" s="1235">
        <v>16</v>
      </c>
      <c r="E57" s="1235"/>
      <c r="F57" s="1236" t="s">
        <v>3197</v>
      </c>
      <c r="G57" s="1459">
        <f>'Update Descrip'!$B$580</f>
        <v>7777.16</v>
      </c>
      <c r="H57" s="1460">
        <f t="shared" si="5"/>
        <v>6762.75</v>
      </c>
      <c r="I57" s="1365" t="s">
        <v>801</v>
      </c>
      <c r="J57" s="1377">
        <v>7287.89</v>
      </c>
      <c r="K57" s="491">
        <v>6337.3</v>
      </c>
      <c r="M57" s="1177"/>
      <c r="N57" s="1421">
        <f t="shared" si="1"/>
        <v>6.7134657630672185</v>
      </c>
    </row>
    <row r="58" spans="1:14" ht="20.25">
      <c r="A58" s="1237">
        <f>A57+1</f>
        <v>44</v>
      </c>
      <c r="B58" s="1234" t="s">
        <v>4190</v>
      </c>
      <c r="C58" s="1235"/>
      <c r="D58" s="1235">
        <v>17</v>
      </c>
      <c r="E58" s="1235"/>
      <c r="F58" s="1236" t="s">
        <v>3197</v>
      </c>
      <c r="G58" s="1459">
        <f>'Update Descrip'!B591</f>
        <v>5525.76</v>
      </c>
      <c r="H58" s="1460">
        <f t="shared" si="5"/>
        <v>4805.01</v>
      </c>
      <c r="I58" s="1365" t="s">
        <v>801</v>
      </c>
      <c r="J58" s="1377">
        <v>5169.99</v>
      </c>
      <c r="K58" s="491">
        <v>4495.6400000000003</v>
      </c>
      <c r="M58" s="1177"/>
      <c r="N58" s="1421">
        <f t="shared" si="1"/>
        <v>6.881444644960637</v>
      </c>
    </row>
    <row r="59" spans="1:14" ht="18">
      <c r="A59" s="1245"/>
      <c r="B59" s="1184"/>
      <c r="C59" s="1246"/>
      <c r="D59" s="1246"/>
      <c r="E59" s="1246"/>
      <c r="F59" s="1247"/>
      <c r="G59" s="1461"/>
      <c r="H59" s="1462"/>
      <c r="I59" s="1366"/>
      <c r="J59" s="1377"/>
      <c r="K59" s="491"/>
      <c r="M59" s="1177"/>
      <c r="N59" s="1421" t="e">
        <f t="shared" si="1"/>
        <v>#DIV/0!</v>
      </c>
    </row>
    <row r="60" spans="1:14" ht="18.75" customHeight="1">
      <c r="A60" s="1682" t="s">
        <v>3278</v>
      </c>
      <c r="B60" s="1683"/>
      <c r="C60" s="1683"/>
      <c r="D60" s="1683"/>
      <c r="E60" s="1683"/>
      <c r="F60" s="1683"/>
      <c r="G60" s="1683"/>
      <c r="H60" s="1683"/>
      <c r="I60" s="1366"/>
      <c r="J60" s="1377"/>
      <c r="K60" s="491"/>
      <c r="M60" s="1177"/>
      <c r="N60" s="1421" t="e">
        <f t="shared" si="1"/>
        <v>#DIV/0!</v>
      </c>
    </row>
    <row r="61" spans="1:14" ht="18.75" customHeight="1">
      <c r="A61" s="1248"/>
      <c r="B61" s="1249"/>
      <c r="C61" s="1249"/>
      <c r="D61" s="1249"/>
      <c r="E61" s="1249"/>
      <c r="F61" s="1249"/>
      <c r="G61" s="1463"/>
      <c r="H61" s="1464"/>
      <c r="I61" s="1366"/>
      <c r="J61" s="1377"/>
      <c r="K61" s="491"/>
      <c r="M61" s="1177"/>
      <c r="N61" s="1421" t="e">
        <f t="shared" si="1"/>
        <v>#DIV/0!</v>
      </c>
    </row>
    <row r="62" spans="1:14" ht="20.25">
      <c r="A62" s="1237">
        <f>A58+1</f>
        <v>45</v>
      </c>
      <c r="B62" s="1234" t="s">
        <v>3867</v>
      </c>
      <c r="C62" s="1235"/>
      <c r="D62" s="1235">
        <v>17</v>
      </c>
      <c r="E62" s="1235"/>
      <c r="F62" s="1236" t="s">
        <v>3197</v>
      </c>
      <c r="G62" s="1459">
        <f>'Update Descrip'!B604</f>
        <v>2236.09</v>
      </c>
      <c r="H62" s="1460">
        <f t="shared" ref="H62:H77" si="6">ROUND(G62/1.15,2)</f>
        <v>1944.43</v>
      </c>
      <c r="I62" s="1365" t="s">
        <v>801</v>
      </c>
      <c r="J62" s="1377">
        <v>2182.25</v>
      </c>
      <c r="K62" s="491">
        <v>1897.61</v>
      </c>
      <c r="M62" s="1177"/>
      <c r="N62" s="1421">
        <f t="shared" si="1"/>
        <v>2.4671783709474235</v>
      </c>
    </row>
    <row r="63" spans="1:14" ht="20.25">
      <c r="A63" s="1237">
        <f t="shared" ref="A63:A72" si="7">A62+1</f>
        <v>46</v>
      </c>
      <c r="B63" s="1234" t="s">
        <v>4342</v>
      </c>
      <c r="C63" s="1235"/>
      <c r="D63" s="1235">
        <v>17</v>
      </c>
      <c r="E63" s="1235"/>
      <c r="F63" s="1236" t="s">
        <v>3197</v>
      </c>
      <c r="G63" s="1459">
        <f>'Update Descrip'!B621</f>
        <v>14023.42</v>
      </c>
      <c r="H63" s="1460">
        <f t="shared" si="6"/>
        <v>12194.28</v>
      </c>
      <c r="I63" s="1365" t="s">
        <v>801</v>
      </c>
      <c r="J63" s="1377">
        <v>13331.45</v>
      </c>
      <c r="K63" s="491">
        <v>11592.57</v>
      </c>
      <c r="M63" s="1177"/>
      <c r="N63" s="1421">
        <f t="shared" si="1"/>
        <v>5.1905081592774929</v>
      </c>
    </row>
    <row r="64" spans="1:14" ht="20.25">
      <c r="A64" s="1237">
        <f t="shared" si="7"/>
        <v>47</v>
      </c>
      <c r="B64" s="1234" t="s">
        <v>4168</v>
      </c>
      <c r="C64" s="1235"/>
      <c r="D64" s="1235">
        <v>18</v>
      </c>
      <c r="E64" s="1235"/>
      <c r="F64" s="1236" t="s">
        <v>3197</v>
      </c>
      <c r="G64" s="1459">
        <f>'Update Descrip'!B636</f>
        <v>14779.14</v>
      </c>
      <c r="H64" s="1460">
        <f t="shared" si="6"/>
        <v>12851.43</v>
      </c>
      <c r="I64" s="1365" t="s">
        <v>801</v>
      </c>
      <c r="J64" s="1377">
        <v>14087.170000000002</v>
      </c>
      <c r="K64" s="491">
        <v>12249.71</v>
      </c>
      <c r="M64" s="1177"/>
      <c r="N64" s="1421">
        <f t="shared" si="1"/>
        <v>4.9120582771415222</v>
      </c>
    </row>
    <row r="65" spans="1:14" ht="20.25">
      <c r="A65" s="1237">
        <f t="shared" si="7"/>
        <v>48</v>
      </c>
      <c r="B65" s="1234" t="s">
        <v>3868</v>
      </c>
      <c r="C65" s="1235"/>
      <c r="D65" s="1235">
        <v>18</v>
      </c>
      <c r="E65" s="1235"/>
      <c r="F65" s="1236" t="s">
        <v>3197</v>
      </c>
      <c r="G65" s="1459">
        <f>'Update Descrip'!B652</f>
        <v>16036.009999999998</v>
      </c>
      <c r="H65" s="1460">
        <f t="shared" si="6"/>
        <v>13944.36</v>
      </c>
      <c r="I65" s="1365" t="s">
        <v>801</v>
      </c>
      <c r="J65" s="1377">
        <v>15353.77</v>
      </c>
      <c r="K65" s="491">
        <v>13351.1</v>
      </c>
      <c r="M65" s="1177"/>
      <c r="N65" s="1421">
        <f t="shared" si="1"/>
        <v>4.4434689330372796</v>
      </c>
    </row>
    <row r="66" spans="1:14" ht="20.25">
      <c r="A66" s="1237">
        <f t="shared" si="7"/>
        <v>49</v>
      </c>
      <c r="B66" s="1234" t="s">
        <v>4343</v>
      </c>
      <c r="C66" s="1235"/>
      <c r="D66" s="1235">
        <v>19</v>
      </c>
      <c r="E66" s="1235"/>
      <c r="F66" s="1236" t="s">
        <v>3197</v>
      </c>
      <c r="G66" s="1459">
        <f>'Update Descrip'!B668</f>
        <v>19180.11</v>
      </c>
      <c r="H66" s="1460">
        <f t="shared" si="6"/>
        <v>16678.36</v>
      </c>
      <c r="I66" s="1365" t="s">
        <v>801</v>
      </c>
      <c r="J66" s="1377">
        <v>18293.170000000002</v>
      </c>
      <c r="K66" s="491">
        <v>15907.1</v>
      </c>
      <c r="M66" s="1177"/>
      <c r="N66" s="1421">
        <f t="shared" si="1"/>
        <v>4.8484762345727868</v>
      </c>
    </row>
    <row r="67" spans="1:14" ht="20.25">
      <c r="A67" s="1237">
        <f t="shared" si="7"/>
        <v>50</v>
      </c>
      <c r="B67" s="1234" t="s">
        <v>4344</v>
      </c>
      <c r="C67" s="1235"/>
      <c r="D67" s="1235">
        <v>19</v>
      </c>
      <c r="E67" s="1235"/>
      <c r="F67" s="1236" t="s">
        <v>3197</v>
      </c>
      <c r="G67" s="1459">
        <f>'Update Descrip'!B683</f>
        <v>20434.05</v>
      </c>
      <c r="H67" s="1460">
        <f t="shared" si="6"/>
        <v>17768.740000000002</v>
      </c>
      <c r="I67" s="1365" t="s">
        <v>801</v>
      </c>
      <c r="J67" s="1377">
        <v>19542.660000000003</v>
      </c>
      <c r="K67" s="491">
        <v>16993.62</v>
      </c>
      <c r="M67" s="1177"/>
      <c r="N67" s="1421">
        <f t="shared" si="1"/>
        <v>4.561252152982223</v>
      </c>
    </row>
    <row r="68" spans="1:14" ht="20.25">
      <c r="A68" s="1237">
        <f t="shared" si="7"/>
        <v>51</v>
      </c>
      <c r="B68" s="1234" t="s">
        <v>3869</v>
      </c>
      <c r="C68" s="1235"/>
      <c r="D68" s="1235">
        <v>20</v>
      </c>
      <c r="E68" s="1235"/>
      <c r="F68" s="1236" t="s">
        <v>3197</v>
      </c>
      <c r="G68" s="1459">
        <f>'Update Descrip'!B698</f>
        <v>23585.61</v>
      </c>
      <c r="H68" s="1460">
        <f t="shared" si="6"/>
        <v>20509.23</v>
      </c>
      <c r="I68" s="1365" t="s">
        <v>801</v>
      </c>
      <c r="J68" s="1377">
        <v>22699.5</v>
      </c>
      <c r="K68" s="491">
        <v>19738.7</v>
      </c>
      <c r="M68" s="1177"/>
      <c r="N68" s="1421">
        <f t="shared" si="1"/>
        <v>3.9036542655124586</v>
      </c>
    </row>
    <row r="69" spans="1:14" ht="20.25">
      <c r="A69" s="1237">
        <f t="shared" si="7"/>
        <v>52</v>
      </c>
      <c r="B69" s="1234" t="s">
        <v>3870</v>
      </c>
      <c r="C69" s="1235"/>
      <c r="D69" s="1235">
        <v>20</v>
      </c>
      <c r="E69" s="1235"/>
      <c r="F69" s="1236" t="s">
        <v>3197</v>
      </c>
      <c r="G69" s="1459">
        <f>'Update Descrip'!B717</f>
        <v>14161.11</v>
      </c>
      <c r="H69" s="1460">
        <f t="shared" si="6"/>
        <v>12314.01</v>
      </c>
      <c r="I69" s="1365" t="s">
        <v>801</v>
      </c>
      <c r="J69" s="1377">
        <v>13363.890000000001</v>
      </c>
      <c r="K69" s="491">
        <v>11620.77</v>
      </c>
      <c r="M69" s="1177"/>
      <c r="N69" s="1421">
        <f t="shared" si="1"/>
        <v>5.9654786143854768</v>
      </c>
    </row>
    <row r="70" spans="1:14" ht="20.25">
      <c r="A70" s="1237">
        <f t="shared" si="7"/>
        <v>53</v>
      </c>
      <c r="B70" s="1234" t="s">
        <v>3871</v>
      </c>
      <c r="C70" s="1235"/>
      <c r="D70" s="1235">
        <v>21</v>
      </c>
      <c r="E70" s="1235"/>
      <c r="F70" s="1236" t="s">
        <v>3197</v>
      </c>
      <c r="G70" s="1459">
        <f>'Update Descrip'!B736</f>
        <v>15611.27</v>
      </c>
      <c r="H70" s="1460">
        <f t="shared" si="6"/>
        <v>13575.02</v>
      </c>
      <c r="I70" s="1365" t="s">
        <v>801</v>
      </c>
      <c r="J70" s="1377">
        <v>14817.300000000001</v>
      </c>
      <c r="K70" s="491">
        <v>12884.61</v>
      </c>
      <c r="M70" s="1177"/>
      <c r="N70" s="1421">
        <f t="shared" si="1"/>
        <v>5.3583986286300433</v>
      </c>
    </row>
    <row r="71" spans="1:14" ht="20.25">
      <c r="A71" s="1237">
        <f t="shared" si="7"/>
        <v>54</v>
      </c>
      <c r="B71" s="1234" t="s">
        <v>4345</v>
      </c>
      <c r="C71" s="1235"/>
      <c r="D71" s="1235">
        <v>21</v>
      </c>
      <c r="E71" s="1235"/>
      <c r="F71" s="1236" t="s">
        <v>3197</v>
      </c>
      <c r="G71" s="1459">
        <f>'Update Descrip'!B755</f>
        <v>16853.77</v>
      </c>
      <c r="H71" s="1460">
        <f t="shared" si="6"/>
        <v>14655.45</v>
      </c>
      <c r="I71" s="1365" t="s">
        <v>801</v>
      </c>
      <c r="J71" s="1377">
        <v>16050.880000000001</v>
      </c>
      <c r="K71" s="491">
        <v>13957.29</v>
      </c>
      <c r="M71" s="1177"/>
      <c r="N71" s="1421">
        <f t="shared" si="1"/>
        <v>5.0021556450487408</v>
      </c>
    </row>
    <row r="72" spans="1:14" ht="20.25">
      <c r="A72" s="1237">
        <f t="shared" si="7"/>
        <v>55</v>
      </c>
      <c r="B72" s="1234" t="s">
        <v>3872</v>
      </c>
      <c r="C72" s="1235"/>
      <c r="D72" s="1235">
        <v>22</v>
      </c>
      <c r="E72" s="1235"/>
      <c r="F72" s="1236" t="s">
        <v>3197</v>
      </c>
      <c r="G72" s="1459">
        <f>'Update Descrip'!B774</f>
        <v>20005.339999999997</v>
      </c>
      <c r="H72" s="1460">
        <f t="shared" si="6"/>
        <v>17395.95</v>
      </c>
      <c r="I72" s="1365" t="s">
        <v>801</v>
      </c>
      <c r="J72" s="1377">
        <v>19207.719999999998</v>
      </c>
      <c r="K72" s="491">
        <v>16702.37</v>
      </c>
      <c r="M72" s="1177"/>
      <c r="N72" s="1421">
        <f t="shared" si="1"/>
        <v>4.1526011416243005</v>
      </c>
    </row>
    <row r="73" spans="1:14" ht="20.25">
      <c r="A73" s="1237">
        <f>A72:B72+1</f>
        <v>56</v>
      </c>
      <c r="B73" s="1234" t="s">
        <v>3933</v>
      </c>
      <c r="C73" s="1235"/>
      <c r="D73" s="1235">
        <v>22</v>
      </c>
      <c r="E73" s="1235"/>
      <c r="F73" s="1236" t="s">
        <v>3197</v>
      </c>
      <c r="G73" s="1459">
        <f>'Update Descrip'!B795</f>
        <v>36519.910000000003</v>
      </c>
      <c r="H73" s="1460">
        <f t="shared" si="6"/>
        <v>31756.44</v>
      </c>
      <c r="I73" s="1365" t="s">
        <v>801</v>
      </c>
      <c r="J73" s="1377">
        <v>35705.56</v>
      </c>
      <c r="K73" s="491">
        <v>31048.31</v>
      </c>
      <c r="M73" s="1177"/>
      <c r="N73" s="1421">
        <f t="shared" ref="N73:N138" si="8">100*(G73-J73)/J73</f>
        <v>2.2807372297199815</v>
      </c>
    </row>
    <row r="74" spans="1:14" ht="20.25">
      <c r="A74" s="1250">
        <f>A73+1.1</f>
        <v>57.1</v>
      </c>
      <c r="B74" s="1234" t="s">
        <v>4191</v>
      </c>
      <c r="C74" s="1235"/>
      <c r="D74" s="1235">
        <v>23</v>
      </c>
      <c r="E74" s="1235"/>
      <c r="F74" s="1236" t="s">
        <v>3197</v>
      </c>
      <c r="G74" s="1459">
        <f>'Update Descrip'!B807</f>
        <v>20219.810000000001</v>
      </c>
      <c r="H74" s="1460">
        <f t="shared" si="6"/>
        <v>17582.439999999999</v>
      </c>
      <c r="I74" s="1365" t="s">
        <v>801</v>
      </c>
      <c r="J74" s="1377">
        <v>19909.310000000001</v>
      </c>
      <c r="K74" s="491">
        <v>17312.439999999999</v>
      </c>
      <c r="M74" s="1177"/>
      <c r="N74" s="1421">
        <f t="shared" si="8"/>
        <v>1.5595718786838919</v>
      </c>
    </row>
    <row r="75" spans="1:14" ht="20.25">
      <c r="A75" s="1250">
        <f>A74+0.1</f>
        <v>57.2</v>
      </c>
      <c r="B75" s="1234" t="s">
        <v>5426</v>
      </c>
      <c r="C75" s="1235"/>
      <c r="D75" s="1235">
        <v>23</v>
      </c>
      <c r="E75" s="1235"/>
      <c r="F75" s="1236" t="s">
        <v>3197</v>
      </c>
      <c r="G75" s="1459">
        <f>'Update Descrip'!B819</f>
        <v>21370.45</v>
      </c>
      <c r="H75" s="1460">
        <f t="shared" si="6"/>
        <v>18583</v>
      </c>
      <c r="I75" s="1365" t="s">
        <v>801</v>
      </c>
      <c r="J75" s="1377">
        <v>21059.95</v>
      </c>
      <c r="K75" s="491">
        <v>18313</v>
      </c>
      <c r="M75" s="1177"/>
      <c r="N75" s="1421">
        <f t="shared" si="8"/>
        <v>1.4743624747447168</v>
      </c>
    </row>
    <row r="76" spans="1:14" ht="20.25">
      <c r="A76" s="1237">
        <f>A74+1</f>
        <v>58.1</v>
      </c>
      <c r="B76" s="1234" t="s">
        <v>4346</v>
      </c>
      <c r="C76" s="1235"/>
      <c r="D76" s="1235">
        <v>23</v>
      </c>
      <c r="E76" s="1235"/>
      <c r="F76" s="1236" t="s">
        <v>3197</v>
      </c>
      <c r="G76" s="1459">
        <f>'Update Descrip'!B837</f>
        <v>24212.489999999998</v>
      </c>
      <c r="H76" s="1460">
        <f t="shared" si="6"/>
        <v>21054.34</v>
      </c>
      <c r="I76" s="1365" t="s">
        <v>801</v>
      </c>
      <c r="J76" s="1377">
        <v>23076.17</v>
      </c>
      <c r="K76" s="491">
        <v>20066.23</v>
      </c>
      <c r="M76" s="1177"/>
      <c r="N76" s="1421">
        <f t="shared" si="8"/>
        <v>4.9242140268510752</v>
      </c>
    </row>
    <row r="77" spans="1:14" ht="20.25">
      <c r="A77" s="1237">
        <f>A76+1</f>
        <v>59.1</v>
      </c>
      <c r="B77" s="1234" t="s">
        <v>3934</v>
      </c>
      <c r="C77" s="1235"/>
      <c r="D77" s="1235">
        <v>24</v>
      </c>
      <c r="E77" s="1235"/>
      <c r="F77" s="1236" t="s">
        <v>3197</v>
      </c>
      <c r="G77" s="1459">
        <f>'Update Descrip'!B849</f>
        <v>154284</v>
      </c>
      <c r="H77" s="1465">
        <f t="shared" si="6"/>
        <v>134160</v>
      </c>
      <c r="I77" s="1365" t="s">
        <v>2094</v>
      </c>
      <c r="J77" s="1377">
        <v>152214</v>
      </c>
      <c r="K77" s="491">
        <v>132360</v>
      </c>
      <c r="M77" s="1177"/>
      <c r="N77" s="1421">
        <f t="shared" si="8"/>
        <v>1.3599274705349047</v>
      </c>
    </row>
    <row r="78" spans="1:14" ht="18">
      <c r="A78" s="1245"/>
      <c r="B78" s="1184"/>
      <c r="C78" s="1246"/>
      <c r="D78" s="1246"/>
      <c r="E78" s="1246"/>
      <c r="F78" s="1247"/>
      <c r="G78" s="1461"/>
      <c r="H78" s="1462"/>
      <c r="I78" s="1366"/>
      <c r="J78" s="1377"/>
      <c r="K78" s="491"/>
      <c r="M78" s="1177"/>
      <c r="N78" s="1421" t="e">
        <f t="shared" si="8"/>
        <v>#DIV/0!</v>
      </c>
    </row>
    <row r="79" spans="1:14" ht="18.75" customHeight="1">
      <c r="A79" s="1682" t="s">
        <v>3279</v>
      </c>
      <c r="B79" s="1683"/>
      <c r="C79" s="1683"/>
      <c r="D79" s="1683"/>
      <c r="E79" s="1683"/>
      <c r="F79" s="1683"/>
      <c r="G79" s="1683"/>
      <c r="H79" s="1683"/>
      <c r="I79" s="1366"/>
      <c r="J79" s="1377"/>
      <c r="K79" s="491"/>
      <c r="M79" s="1177"/>
      <c r="N79" s="1421" t="e">
        <f t="shared" si="8"/>
        <v>#DIV/0!</v>
      </c>
    </row>
    <row r="80" spans="1:14" ht="20.25">
      <c r="A80" s="1237">
        <f>A77+1</f>
        <v>60.1</v>
      </c>
      <c r="B80" s="1234" t="s">
        <v>1997</v>
      </c>
      <c r="C80" s="1235"/>
      <c r="D80" s="1235">
        <v>24</v>
      </c>
      <c r="E80" s="1235"/>
      <c r="F80" s="1236" t="s">
        <v>3197</v>
      </c>
      <c r="G80" s="1459">
        <f>'Update Descrip'!$D$861</f>
        <v>1059.04</v>
      </c>
      <c r="H80" s="1460">
        <f t="shared" ref="H80:H88" si="9">ROUND(G80/1.15,2)</f>
        <v>920.9</v>
      </c>
      <c r="I80" s="1365" t="s">
        <v>2992</v>
      </c>
      <c r="J80" s="1377">
        <v>1023.01</v>
      </c>
      <c r="K80" s="491">
        <v>889.57</v>
      </c>
      <c r="M80" s="1177"/>
      <c r="N80" s="1421">
        <f t="shared" si="8"/>
        <v>3.521959707138735</v>
      </c>
    </row>
    <row r="81" spans="1:14" ht="20.25">
      <c r="A81" s="1237">
        <f t="shared" ref="A81:A88" si="10">A80+1</f>
        <v>61.1</v>
      </c>
      <c r="B81" s="1234" t="s">
        <v>1998</v>
      </c>
      <c r="C81" s="1235"/>
      <c r="D81" s="1235">
        <v>24</v>
      </c>
      <c r="E81" s="1235"/>
      <c r="F81" s="1236" t="s">
        <v>3197</v>
      </c>
      <c r="G81" s="1459">
        <f>'Update Descrip'!$D$876</f>
        <v>1720.2</v>
      </c>
      <c r="H81" s="1460">
        <f t="shared" si="9"/>
        <v>1495.83</v>
      </c>
      <c r="I81" s="1365" t="s">
        <v>2992</v>
      </c>
      <c r="J81" s="1377">
        <v>1641.54</v>
      </c>
      <c r="K81" s="491">
        <v>1427.43</v>
      </c>
      <c r="M81" s="1177"/>
      <c r="N81" s="1421">
        <f t="shared" si="8"/>
        <v>4.7918418070835971</v>
      </c>
    </row>
    <row r="82" spans="1:14" s="1188" customFormat="1" ht="20.25">
      <c r="A82" s="1237">
        <f t="shared" si="10"/>
        <v>62.1</v>
      </c>
      <c r="B82" s="1234" t="s">
        <v>1980</v>
      </c>
      <c r="C82" s="1235"/>
      <c r="D82" s="1235">
        <v>25</v>
      </c>
      <c r="E82" s="1235"/>
      <c r="F82" s="1236" t="s">
        <v>3197</v>
      </c>
      <c r="G82" s="1459">
        <f>'Update Descrip'!D891</f>
        <v>1097.1400000000001</v>
      </c>
      <c r="H82" s="1460">
        <f t="shared" si="9"/>
        <v>954.03</v>
      </c>
      <c r="I82" s="1365" t="s">
        <v>2992</v>
      </c>
      <c r="J82" s="1377">
        <v>1061.1199999999999</v>
      </c>
      <c r="K82" s="491">
        <v>922.71</v>
      </c>
      <c r="M82" s="1187"/>
      <c r="N82" s="1421">
        <f t="shared" si="8"/>
        <v>3.3945265379976077</v>
      </c>
    </row>
    <row r="83" spans="1:14" ht="20.25">
      <c r="A83" s="1237">
        <f t="shared" si="10"/>
        <v>63.1</v>
      </c>
      <c r="B83" s="1234" t="s">
        <v>1144</v>
      </c>
      <c r="C83" s="1235"/>
      <c r="D83" s="1235">
        <v>25</v>
      </c>
      <c r="E83" s="1235"/>
      <c r="F83" s="1236" t="s">
        <v>3197</v>
      </c>
      <c r="G83" s="1459">
        <f>'Update Descrip'!$D$911</f>
        <v>1802.21</v>
      </c>
      <c r="H83" s="1460">
        <f t="shared" si="9"/>
        <v>1567.14</v>
      </c>
      <c r="I83" s="1365" t="s">
        <v>2992</v>
      </c>
      <c r="J83" s="1377">
        <v>1718.26</v>
      </c>
      <c r="K83" s="491">
        <v>1494.14</v>
      </c>
      <c r="M83" s="1177"/>
      <c r="N83" s="1421">
        <f t="shared" si="8"/>
        <v>4.885756521131845</v>
      </c>
    </row>
    <row r="84" spans="1:14" ht="20.25">
      <c r="A84" s="1237">
        <f t="shared" si="10"/>
        <v>64.099999999999994</v>
      </c>
      <c r="B84" s="1234" t="s">
        <v>2575</v>
      </c>
      <c r="C84" s="1235"/>
      <c r="D84" s="1235">
        <v>26</v>
      </c>
      <c r="E84" s="1235"/>
      <c r="F84" s="1236" t="s">
        <v>3197</v>
      </c>
      <c r="G84" s="1459">
        <f>'Update Descrip'!$D$924</f>
        <v>1368.79</v>
      </c>
      <c r="H84" s="1460">
        <f t="shared" si="9"/>
        <v>1190.25</v>
      </c>
      <c r="I84" s="1365" t="s">
        <v>2992</v>
      </c>
      <c r="J84" s="1377">
        <v>1312.79</v>
      </c>
      <c r="K84" s="491">
        <v>1141.56</v>
      </c>
      <c r="M84" s="1177"/>
      <c r="N84" s="1421">
        <f t="shared" si="8"/>
        <v>4.2657241447603962</v>
      </c>
    </row>
    <row r="85" spans="1:14" ht="20.25">
      <c r="A85" s="1237">
        <f t="shared" si="10"/>
        <v>65.099999999999994</v>
      </c>
      <c r="B85" s="1234" t="s">
        <v>2096</v>
      </c>
      <c r="C85" s="1235"/>
      <c r="D85" s="1235">
        <v>26</v>
      </c>
      <c r="E85" s="1235"/>
      <c r="F85" s="1236" t="s">
        <v>3197</v>
      </c>
      <c r="G85" s="1459">
        <f>'Update Descrip'!$D$940</f>
        <v>1566.01</v>
      </c>
      <c r="H85" s="1460">
        <f t="shared" si="9"/>
        <v>1361.75</v>
      </c>
      <c r="I85" s="1365" t="s">
        <v>2992</v>
      </c>
      <c r="J85" s="1377">
        <v>1510.01</v>
      </c>
      <c r="K85" s="491">
        <v>1313.05</v>
      </c>
      <c r="M85" s="1177"/>
      <c r="N85" s="1421">
        <f t="shared" si="8"/>
        <v>3.7085847113595274</v>
      </c>
    </row>
    <row r="86" spans="1:14" ht="20.25">
      <c r="A86" s="1237">
        <f t="shared" si="10"/>
        <v>66.099999999999994</v>
      </c>
      <c r="B86" s="1234" t="s">
        <v>1045</v>
      </c>
      <c r="C86" s="1235"/>
      <c r="D86" s="1235">
        <v>27</v>
      </c>
      <c r="E86" s="1235"/>
      <c r="F86" s="1236" t="s">
        <v>3197</v>
      </c>
      <c r="G86" s="1459">
        <f>'Update Descrip'!D962</f>
        <v>1933.76</v>
      </c>
      <c r="H86" s="1460">
        <f t="shared" si="9"/>
        <v>1681.53</v>
      </c>
      <c r="I86" s="1365" t="s">
        <v>2992</v>
      </c>
      <c r="J86" s="1377">
        <v>1855.11</v>
      </c>
      <c r="K86" s="491">
        <v>1613.14</v>
      </c>
      <c r="M86" s="1177"/>
      <c r="N86" s="1421">
        <f t="shared" si="8"/>
        <v>4.2396407760186783</v>
      </c>
    </row>
    <row r="87" spans="1:14" ht="20.25">
      <c r="A87" s="1237">
        <f t="shared" si="10"/>
        <v>67.099999999999994</v>
      </c>
      <c r="B87" s="1234" t="s">
        <v>2576</v>
      </c>
      <c r="C87" s="1235"/>
      <c r="D87" s="1235">
        <v>27</v>
      </c>
      <c r="E87" s="1235"/>
      <c r="F87" s="1236" t="s">
        <v>3197</v>
      </c>
      <c r="G87" s="1459">
        <f>'Update Descrip'!D982</f>
        <v>283.77</v>
      </c>
      <c r="H87" s="1460">
        <f t="shared" si="9"/>
        <v>246.76</v>
      </c>
      <c r="I87" s="1365" t="s">
        <v>2992</v>
      </c>
      <c r="J87" s="1377">
        <v>282.52999999999997</v>
      </c>
      <c r="K87" s="491">
        <v>245.68</v>
      </c>
      <c r="M87" s="1177"/>
      <c r="N87" s="1421">
        <f t="shared" si="8"/>
        <v>0.43889144515626988</v>
      </c>
    </row>
    <row r="88" spans="1:14" ht="20.25">
      <c r="A88" s="1237">
        <f t="shared" si="10"/>
        <v>68.099999999999994</v>
      </c>
      <c r="B88" s="1234" t="s">
        <v>2833</v>
      </c>
      <c r="C88" s="1235"/>
      <c r="D88" s="1235">
        <v>28</v>
      </c>
      <c r="E88" s="1235"/>
      <c r="F88" s="1236" t="s">
        <v>3197</v>
      </c>
      <c r="G88" s="1459">
        <f>'Update Descrip'!D999</f>
        <v>300.37</v>
      </c>
      <c r="H88" s="1460">
        <f t="shared" si="9"/>
        <v>261.19</v>
      </c>
      <c r="I88" s="1365" t="s">
        <v>2992</v>
      </c>
      <c r="J88" s="1377">
        <v>298.08999999999997</v>
      </c>
      <c r="K88" s="491">
        <v>259.20999999999998</v>
      </c>
      <c r="M88" s="1177"/>
      <c r="N88" s="1421">
        <f t="shared" si="8"/>
        <v>0.76486967023383201</v>
      </c>
    </row>
    <row r="89" spans="1:14">
      <c r="A89" s="1251"/>
      <c r="B89" s="1184"/>
      <c r="C89" s="1246"/>
      <c r="D89" s="1246"/>
      <c r="E89" s="1246"/>
      <c r="F89" s="1247"/>
      <c r="G89" s="1461"/>
      <c r="H89" s="1462"/>
      <c r="I89" s="1366"/>
      <c r="J89" s="1377"/>
      <c r="K89" s="491"/>
      <c r="M89" s="1177"/>
      <c r="N89" s="1421" t="e">
        <f t="shared" si="8"/>
        <v>#DIV/0!</v>
      </c>
    </row>
    <row r="90" spans="1:14" ht="18.75" customHeight="1">
      <c r="A90" s="1682" t="s">
        <v>3280</v>
      </c>
      <c r="B90" s="1683"/>
      <c r="C90" s="1683"/>
      <c r="D90" s="1683"/>
      <c r="E90" s="1683"/>
      <c r="F90" s="1683"/>
      <c r="G90" s="1683"/>
      <c r="H90" s="1683"/>
      <c r="I90" s="1366"/>
      <c r="J90" s="1377"/>
      <c r="K90" s="491"/>
      <c r="M90" s="1177"/>
      <c r="N90" s="1421" t="e">
        <f t="shared" si="8"/>
        <v>#DIV/0!</v>
      </c>
    </row>
    <row r="91" spans="1:14" ht="11.25" customHeight="1">
      <c r="A91" s="1245"/>
      <c r="B91" s="1184"/>
      <c r="C91" s="1246"/>
      <c r="D91" s="1246"/>
      <c r="E91" s="1246"/>
      <c r="F91" s="1247"/>
      <c r="G91" s="1461"/>
      <c r="H91" s="1462"/>
      <c r="I91" s="1366"/>
      <c r="J91" s="1377"/>
      <c r="K91" s="491"/>
      <c r="M91" s="1177"/>
      <c r="N91" s="1421" t="e">
        <f t="shared" si="8"/>
        <v>#DIV/0!</v>
      </c>
    </row>
    <row r="92" spans="1:14" ht="21.75" customHeight="1">
      <c r="A92" s="1252">
        <f>A88+1</f>
        <v>69.099999999999994</v>
      </c>
      <c r="B92" s="1234" t="s">
        <v>1046</v>
      </c>
      <c r="C92" s="1235"/>
      <c r="D92" s="1235">
        <v>28</v>
      </c>
      <c r="E92" s="1235"/>
      <c r="F92" s="1236" t="s">
        <v>3197</v>
      </c>
      <c r="G92" s="1459">
        <f>'Update Descrip'!D1013</f>
        <v>1295.78</v>
      </c>
      <c r="H92" s="1460">
        <f t="shared" ref="H92:H116" si="11">ROUND(G92/1.15,2)</f>
        <v>1126.77</v>
      </c>
      <c r="I92" s="1365" t="s">
        <v>2992</v>
      </c>
      <c r="J92" s="1377">
        <v>1275.68</v>
      </c>
      <c r="K92" s="491">
        <v>1109.29</v>
      </c>
      <c r="M92" s="1177"/>
      <c r="N92" s="1421">
        <f t="shared" si="8"/>
        <v>1.5756302521008332</v>
      </c>
    </row>
    <row r="93" spans="1:14" ht="22.5" customHeight="1">
      <c r="A93" s="1252">
        <f t="shared" ref="A93:A116" si="12">A92+1</f>
        <v>70.099999999999994</v>
      </c>
      <c r="B93" s="1234" t="s">
        <v>3873</v>
      </c>
      <c r="C93" s="1235"/>
      <c r="D93" s="1235">
        <v>28</v>
      </c>
      <c r="E93" s="1235"/>
      <c r="F93" s="1236" t="s">
        <v>3197</v>
      </c>
      <c r="G93" s="1459">
        <f>'Update Descrip'!D1027</f>
        <v>1222.45</v>
      </c>
      <c r="H93" s="1460">
        <f t="shared" si="11"/>
        <v>1063</v>
      </c>
      <c r="I93" s="1365" t="s">
        <v>2992</v>
      </c>
      <c r="J93" s="1377">
        <v>1202.3499999999999</v>
      </c>
      <c r="K93" s="491">
        <v>1045.52</v>
      </c>
      <c r="M93" s="1177"/>
      <c r="N93" s="1421">
        <f t="shared" si="8"/>
        <v>1.6717262028527582</v>
      </c>
    </row>
    <row r="94" spans="1:14" ht="22.5" customHeight="1">
      <c r="A94" s="1252">
        <f>A93+1</f>
        <v>71.099999999999994</v>
      </c>
      <c r="B94" s="1234" t="s">
        <v>5797</v>
      </c>
      <c r="C94" s="1235"/>
      <c r="D94" s="1235">
        <v>29</v>
      </c>
      <c r="E94" s="1235"/>
      <c r="F94" s="1236" t="s">
        <v>3197</v>
      </c>
      <c r="G94" s="1459">
        <f>'Update Descrip'!D1041</f>
        <v>1165.05</v>
      </c>
      <c r="H94" s="1460">
        <f t="shared" si="11"/>
        <v>1013.09</v>
      </c>
      <c r="I94" s="1365" t="s">
        <v>2992</v>
      </c>
      <c r="J94" s="1377">
        <v>1144.95</v>
      </c>
      <c r="K94" s="491">
        <v>995.61</v>
      </c>
      <c r="M94" s="1177"/>
      <c r="N94" s="1421">
        <f t="shared" si="8"/>
        <v>1.75553517620856</v>
      </c>
    </row>
    <row r="95" spans="1:14" ht="22.5" customHeight="1">
      <c r="A95" s="1252">
        <f>A94+1</f>
        <v>72.099999999999994</v>
      </c>
      <c r="B95" s="1469" t="s">
        <v>5798</v>
      </c>
      <c r="C95" s="1470"/>
      <c r="D95" s="1235">
        <v>29</v>
      </c>
      <c r="E95" s="1235"/>
      <c r="F95" s="1236" t="s">
        <v>3197</v>
      </c>
      <c r="G95" s="1459">
        <f>'Update Descrip'!D1054</f>
        <v>1115.0999999999999</v>
      </c>
      <c r="H95" s="1460">
        <f>G95/1.15</f>
        <v>969.6521739130435</v>
      </c>
      <c r="I95" s="1365" t="s">
        <v>2992</v>
      </c>
      <c r="J95" s="1377">
        <v>1095.01</v>
      </c>
      <c r="K95" s="491">
        <v>952.18260869565222</v>
      </c>
      <c r="M95" s="1177"/>
      <c r="N95" s="1421">
        <f t="shared" si="8"/>
        <v>1.8346864412197075</v>
      </c>
    </row>
    <row r="96" spans="1:14" ht="22.5" customHeight="1">
      <c r="A96" s="1252">
        <f>A95+1</f>
        <v>73.099999999999994</v>
      </c>
      <c r="B96" s="1234" t="s">
        <v>4261</v>
      </c>
      <c r="C96" s="1235"/>
      <c r="D96" s="1235">
        <v>29</v>
      </c>
      <c r="E96" s="1235"/>
      <c r="F96" s="1236" t="s">
        <v>3197</v>
      </c>
      <c r="G96" s="1459">
        <f>'Update Descrip'!D1066</f>
        <v>1116.96</v>
      </c>
      <c r="H96" s="1460">
        <f t="shared" si="11"/>
        <v>971.27</v>
      </c>
      <c r="I96" s="1365" t="s">
        <v>2773</v>
      </c>
      <c r="J96" s="1377">
        <v>1074.99</v>
      </c>
      <c r="K96" s="491">
        <v>934.77</v>
      </c>
      <c r="M96" s="1177"/>
      <c r="N96" s="1421">
        <f t="shared" si="8"/>
        <v>3.9042223648592107</v>
      </c>
    </row>
    <row r="97" spans="1:14" ht="22.5" customHeight="1">
      <c r="A97" s="1252">
        <f t="shared" si="12"/>
        <v>74.099999999999994</v>
      </c>
      <c r="B97" s="1234" t="s">
        <v>4260</v>
      </c>
      <c r="C97" s="1235"/>
      <c r="D97" s="1235">
        <v>29</v>
      </c>
      <c r="E97" s="1235"/>
      <c r="F97" s="1236" t="s">
        <v>3197</v>
      </c>
      <c r="G97" s="1459">
        <f>'Update Descrip'!D1069</f>
        <v>1861.6</v>
      </c>
      <c r="H97" s="1460">
        <f t="shared" si="11"/>
        <v>1618.78</v>
      </c>
      <c r="I97" s="1365" t="s">
        <v>2992</v>
      </c>
      <c r="J97" s="1377">
        <v>1791.65</v>
      </c>
      <c r="K97" s="491">
        <v>1557.96</v>
      </c>
      <c r="M97" s="1177"/>
      <c r="N97" s="1421">
        <f t="shared" si="8"/>
        <v>3.9042223648591978</v>
      </c>
    </row>
    <row r="98" spans="1:14" ht="20.25">
      <c r="A98" s="1252">
        <f t="shared" si="12"/>
        <v>75.099999999999994</v>
      </c>
      <c r="B98" s="1234" t="s">
        <v>4347</v>
      </c>
      <c r="C98" s="1235"/>
      <c r="D98" s="1235">
        <v>29</v>
      </c>
      <c r="E98" s="1235"/>
      <c r="F98" s="1236" t="s">
        <v>3197</v>
      </c>
      <c r="G98" s="1459">
        <f>'Update Descrip'!D1084</f>
        <v>1075.3699999999999</v>
      </c>
      <c r="H98" s="1460">
        <f t="shared" si="11"/>
        <v>935.1</v>
      </c>
      <c r="I98" s="1365" t="s">
        <v>2773</v>
      </c>
      <c r="J98" s="1377">
        <v>1033.4000000000001</v>
      </c>
      <c r="K98" s="491">
        <v>898.61</v>
      </c>
      <c r="M98" s="1177"/>
      <c r="N98" s="1421">
        <f t="shared" si="8"/>
        <v>4.0613508805883294</v>
      </c>
    </row>
    <row r="99" spans="1:14" ht="20.25">
      <c r="A99" s="1252">
        <f t="shared" si="12"/>
        <v>76.099999999999994</v>
      </c>
      <c r="B99" s="1234" t="s">
        <v>4270</v>
      </c>
      <c r="C99" s="1235"/>
      <c r="D99" s="1235">
        <v>29</v>
      </c>
      <c r="E99" s="1235"/>
      <c r="F99" s="1236" t="s">
        <v>3197</v>
      </c>
      <c r="G99" s="1459">
        <f>'Update Descrip'!D1087</f>
        <v>1792.29</v>
      </c>
      <c r="H99" s="1460">
        <f t="shared" si="11"/>
        <v>1558.51</v>
      </c>
      <c r="I99" s="1365" t="s">
        <v>2992</v>
      </c>
      <c r="J99" s="1377">
        <v>1722.33</v>
      </c>
      <c r="K99" s="491">
        <v>1497.68</v>
      </c>
      <c r="M99" s="1177"/>
      <c r="N99" s="1421">
        <f t="shared" si="8"/>
        <v>4.0619393496019951</v>
      </c>
    </row>
    <row r="100" spans="1:14" ht="20.25">
      <c r="A100" s="1252">
        <f t="shared" si="12"/>
        <v>77.099999999999994</v>
      </c>
      <c r="B100" s="1469" t="s">
        <v>5801</v>
      </c>
      <c r="C100" s="1470"/>
      <c r="D100" s="1235"/>
      <c r="E100" s="1235"/>
      <c r="F100" s="1236" t="s">
        <v>3197</v>
      </c>
      <c r="G100" s="1459">
        <f>'Update Descrip'!D1147</f>
        <v>1256.33</v>
      </c>
      <c r="H100" s="1460">
        <f>G100/1.15</f>
        <v>1092.4608695652173</v>
      </c>
      <c r="I100" s="1365" t="s">
        <v>2992</v>
      </c>
      <c r="J100" s="1377">
        <v>1236.23</v>
      </c>
      <c r="K100" s="491">
        <v>1074.9826086956523</v>
      </c>
      <c r="M100" s="1177"/>
      <c r="N100" s="1421">
        <f t="shared" si="8"/>
        <v>1.6259110359722631</v>
      </c>
    </row>
    <row r="101" spans="1:14" ht="20.25">
      <c r="A101" s="1252">
        <f t="shared" si="12"/>
        <v>78.099999999999994</v>
      </c>
      <c r="B101" s="1234" t="s">
        <v>4259</v>
      </c>
      <c r="C101" s="1235"/>
      <c r="D101" s="1235">
        <v>30</v>
      </c>
      <c r="E101" s="1235"/>
      <c r="F101" s="1236" t="s">
        <v>3197</v>
      </c>
      <c r="G101" s="1459">
        <f>'Update Descrip'!D1103</f>
        <v>1299.57</v>
      </c>
      <c r="H101" s="1460">
        <f t="shared" si="11"/>
        <v>1130.06</v>
      </c>
      <c r="I101" s="1365" t="s">
        <v>2992</v>
      </c>
      <c r="J101" s="1377">
        <v>1279.47</v>
      </c>
      <c r="K101" s="491">
        <v>1112.58</v>
      </c>
      <c r="M101" s="1177"/>
      <c r="N101" s="1421">
        <f t="shared" si="8"/>
        <v>1.5709629768575979</v>
      </c>
    </row>
    <row r="102" spans="1:14" ht="20.25">
      <c r="A102" s="1252">
        <f t="shared" si="12"/>
        <v>79.099999999999994</v>
      </c>
      <c r="B102" s="1234" t="s">
        <v>4258</v>
      </c>
      <c r="C102" s="1235"/>
      <c r="D102" s="1235">
        <v>30</v>
      </c>
      <c r="E102" s="1235"/>
      <c r="F102" s="1236" t="s">
        <v>3197</v>
      </c>
      <c r="G102" s="1459">
        <f>'Update Descrip'!D1117</f>
        <v>1367.95</v>
      </c>
      <c r="H102" s="1460">
        <f t="shared" si="11"/>
        <v>1189.52</v>
      </c>
      <c r="I102" s="1365" t="s">
        <v>2992</v>
      </c>
      <c r="J102" s="1377">
        <v>1347.85</v>
      </c>
      <c r="K102" s="491">
        <v>1172.04</v>
      </c>
      <c r="M102" s="1177"/>
      <c r="N102" s="1421">
        <f t="shared" si="8"/>
        <v>1.4912638646733789</v>
      </c>
    </row>
    <row r="103" spans="1:14" ht="20.25">
      <c r="A103" s="1252">
        <f t="shared" si="12"/>
        <v>80.099999999999994</v>
      </c>
      <c r="B103" s="1234" t="s">
        <v>4257</v>
      </c>
      <c r="C103" s="1235"/>
      <c r="D103" s="1235">
        <v>30</v>
      </c>
      <c r="E103" s="1235"/>
      <c r="F103" s="1236" t="s">
        <v>3197</v>
      </c>
      <c r="G103" s="1459">
        <f>'Update Descrip'!D1133</f>
        <v>1449.09</v>
      </c>
      <c r="H103" s="1460">
        <f t="shared" si="11"/>
        <v>1260.08</v>
      </c>
      <c r="I103" s="1365" t="s">
        <v>2992</v>
      </c>
      <c r="J103" s="1377">
        <v>1429</v>
      </c>
      <c r="K103" s="491">
        <v>1242.6099999999999</v>
      </c>
      <c r="M103" s="1177"/>
      <c r="N103" s="1421">
        <f t="shared" si="8"/>
        <v>1.4058782365290357</v>
      </c>
    </row>
    <row r="104" spans="1:14" ht="20.25">
      <c r="A104" s="1252">
        <f t="shared" si="12"/>
        <v>81.099999999999994</v>
      </c>
      <c r="B104" s="1243" t="s">
        <v>3875</v>
      </c>
      <c r="C104" s="1235"/>
      <c r="D104" s="1235">
        <v>31</v>
      </c>
      <c r="E104" s="1235"/>
      <c r="F104" s="1236" t="s">
        <v>3197</v>
      </c>
      <c r="G104" s="1459">
        <f>'Update Descrip'!D1159</f>
        <v>1130.82</v>
      </c>
      <c r="H104" s="1460">
        <f t="shared" si="11"/>
        <v>983.32</v>
      </c>
      <c r="I104" s="1365" t="s">
        <v>2773</v>
      </c>
      <c r="J104" s="1377">
        <v>1088.8499999999999</v>
      </c>
      <c r="K104" s="491">
        <v>946.83</v>
      </c>
      <c r="M104" s="1177"/>
      <c r="N104" s="1421">
        <f t="shared" si="8"/>
        <v>3.8545254167240697</v>
      </c>
    </row>
    <row r="105" spans="1:14" ht="20.25">
      <c r="A105" s="1252">
        <f t="shared" si="12"/>
        <v>82.1</v>
      </c>
      <c r="B105" s="1243" t="s">
        <v>3874</v>
      </c>
      <c r="C105" s="1235"/>
      <c r="D105" s="1235">
        <v>31</v>
      </c>
      <c r="E105" s="1235"/>
      <c r="F105" s="1236" t="s">
        <v>3197</v>
      </c>
      <c r="G105" s="1459">
        <f>'Update Descrip'!D1162</f>
        <v>1884.71</v>
      </c>
      <c r="H105" s="1460">
        <f t="shared" si="11"/>
        <v>1638.88</v>
      </c>
      <c r="I105" s="1365" t="s">
        <v>2992</v>
      </c>
      <c r="J105" s="1377">
        <v>1814.75</v>
      </c>
      <c r="K105" s="491">
        <v>1578.04</v>
      </c>
      <c r="M105" s="1177"/>
      <c r="N105" s="1421">
        <f t="shared" si="8"/>
        <v>3.8550764568122351</v>
      </c>
    </row>
    <row r="106" spans="1:14" ht="20.25">
      <c r="A106" s="1252">
        <f t="shared" si="12"/>
        <v>83.1</v>
      </c>
      <c r="B106" s="1234" t="s">
        <v>3876</v>
      </c>
      <c r="C106" s="1235"/>
      <c r="D106" s="1235">
        <v>31</v>
      </c>
      <c r="E106" s="1235"/>
      <c r="F106" s="1236" t="s">
        <v>3197</v>
      </c>
      <c r="G106" s="1459">
        <f>'Update Descrip'!D1175</f>
        <v>1179.76</v>
      </c>
      <c r="H106" s="1460">
        <f t="shared" si="11"/>
        <v>1025.8800000000001</v>
      </c>
      <c r="I106" s="1365" t="s">
        <v>2773</v>
      </c>
      <c r="J106" s="1377">
        <v>1137.79</v>
      </c>
      <c r="K106" s="491">
        <v>989.38</v>
      </c>
      <c r="M106" s="1177"/>
      <c r="N106" s="1421">
        <f t="shared" si="8"/>
        <v>3.6887299062217132</v>
      </c>
    </row>
    <row r="107" spans="1:14" ht="20.25">
      <c r="A107" s="1252">
        <f t="shared" si="12"/>
        <v>84.1</v>
      </c>
      <c r="B107" s="1234" t="s">
        <v>4256</v>
      </c>
      <c r="C107" s="1235"/>
      <c r="D107" s="1235">
        <v>31</v>
      </c>
      <c r="E107" s="1235"/>
      <c r="F107" s="1236" t="s">
        <v>3197</v>
      </c>
      <c r="G107" s="1459">
        <f>'Update Descrip'!D1178</f>
        <v>1966.28</v>
      </c>
      <c r="H107" s="1460">
        <f t="shared" si="11"/>
        <v>1709.81</v>
      </c>
      <c r="I107" s="1365" t="s">
        <v>2992</v>
      </c>
      <c r="J107" s="1377">
        <v>1896.32</v>
      </c>
      <c r="K107" s="491">
        <v>1648.97</v>
      </c>
      <c r="M107" s="1177"/>
      <c r="N107" s="1421">
        <f t="shared" si="8"/>
        <v>3.6892507593655099</v>
      </c>
    </row>
    <row r="108" spans="1:14" ht="20.25">
      <c r="A108" s="1252">
        <f t="shared" si="12"/>
        <v>85.1</v>
      </c>
      <c r="B108" s="1234" t="s">
        <v>4255</v>
      </c>
      <c r="C108" s="1235"/>
      <c r="D108" s="1235">
        <v>31</v>
      </c>
      <c r="E108" s="1235"/>
      <c r="F108" s="1236" t="s">
        <v>3197</v>
      </c>
      <c r="G108" s="1459">
        <f>'Update Descrip'!D1193</f>
        <v>1313.74</v>
      </c>
      <c r="H108" s="1460">
        <f t="shared" si="11"/>
        <v>1142.3800000000001</v>
      </c>
      <c r="I108" s="1365" t="s">
        <v>2773</v>
      </c>
      <c r="J108" s="1377">
        <v>1281.69</v>
      </c>
      <c r="K108" s="491">
        <v>1114.51</v>
      </c>
      <c r="M108" s="1177"/>
      <c r="N108" s="1421">
        <f t="shared" si="8"/>
        <v>2.5006046703961138</v>
      </c>
    </row>
    <row r="109" spans="1:14" ht="20.25">
      <c r="A109" s="1252">
        <f t="shared" si="12"/>
        <v>86.1</v>
      </c>
      <c r="B109" s="1234" t="s">
        <v>4255</v>
      </c>
      <c r="C109" s="1235"/>
      <c r="D109" s="1235">
        <v>31</v>
      </c>
      <c r="E109" s="1235"/>
      <c r="F109" s="1236" t="s">
        <v>3197</v>
      </c>
      <c r="G109" s="1459">
        <f>'Update Descrip'!D1196</f>
        <v>2189.58</v>
      </c>
      <c r="H109" s="1460">
        <f t="shared" si="11"/>
        <v>1903.98</v>
      </c>
      <c r="I109" s="1365" t="s">
        <v>2992</v>
      </c>
      <c r="J109" s="1377">
        <v>2136.15</v>
      </c>
      <c r="K109" s="491">
        <v>1857.52</v>
      </c>
      <c r="M109" s="1177"/>
      <c r="N109" s="1421">
        <f t="shared" si="8"/>
        <v>2.5012288462888765</v>
      </c>
    </row>
    <row r="110" spans="1:14" ht="20.25">
      <c r="A110" s="1252">
        <f t="shared" si="12"/>
        <v>87.1</v>
      </c>
      <c r="B110" s="1234" t="s">
        <v>4254</v>
      </c>
      <c r="C110" s="1235"/>
      <c r="D110" s="1235">
        <v>32</v>
      </c>
      <c r="E110" s="1235"/>
      <c r="F110" s="1236" t="s">
        <v>3197</v>
      </c>
      <c r="G110" s="1459">
        <f>'Update Descrip'!D1212</f>
        <v>1371.68</v>
      </c>
      <c r="H110" s="1460">
        <f t="shared" si="11"/>
        <v>1192.77</v>
      </c>
      <c r="I110" s="1365" t="s">
        <v>2773</v>
      </c>
      <c r="J110" s="1377">
        <v>1339.63</v>
      </c>
      <c r="K110" s="491">
        <v>1164.9000000000001</v>
      </c>
      <c r="M110" s="1177"/>
      <c r="N110" s="1421">
        <f t="shared" si="8"/>
        <v>2.3924516470965829</v>
      </c>
    </row>
    <row r="111" spans="1:14" ht="20.25">
      <c r="A111" s="1252">
        <f t="shared" si="12"/>
        <v>88.1</v>
      </c>
      <c r="B111" s="1234" t="s">
        <v>4254</v>
      </c>
      <c r="C111" s="1235"/>
      <c r="D111" s="1235">
        <v>32</v>
      </c>
      <c r="E111" s="1235"/>
      <c r="F111" s="1236" t="s">
        <v>3197</v>
      </c>
      <c r="G111" s="1459">
        <f>'Update Descrip'!D1215</f>
        <v>2286.14</v>
      </c>
      <c r="H111" s="1460">
        <f t="shared" si="11"/>
        <v>1987.95</v>
      </c>
      <c r="I111" s="1365" t="s">
        <v>2992</v>
      </c>
      <c r="J111" s="1377">
        <v>2232.7199999999998</v>
      </c>
      <c r="K111" s="491">
        <v>1941.5</v>
      </c>
      <c r="M111" s="1177"/>
      <c r="N111" s="1421">
        <f t="shared" si="8"/>
        <v>2.39259737002401</v>
      </c>
    </row>
    <row r="112" spans="1:14" ht="20.25">
      <c r="A112" s="1252">
        <f t="shared" si="12"/>
        <v>89.1</v>
      </c>
      <c r="B112" s="1234" t="s">
        <v>3935</v>
      </c>
      <c r="C112" s="1235"/>
      <c r="D112" s="1235">
        <v>32</v>
      </c>
      <c r="E112" s="1235"/>
      <c r="F112" s="1236" t="s">
        <v>3197</v>
      </c>
      <c r="G112" s="1459">
        <f>'Update Descrip'!D1228</f>
        <v>672.17</v>
      </c>
      <c r="H112" s="1460">
        <f t="shared" si="11"/>
        <v>584.5</v>
      </c>
      <c r="I112" s="1365" t="s">
        <v>2992</v>
      </c>
      <c r="J112" s="1377">
        <v>634.91</v>
      </c>
      <c r="K112" s="491">
        <v>552.1</v>
      </c>
      <c r="M112" s="1177"/>
      <c r="N112" s="1421">
        <f t="shared" si="8"/>
        <v>5.8685482981839936</v>
      </c>
    </row>
    <row r="113" spans="1:14" ht="20.25">
      <c r="A113" s="1252">
        <f t="shared" si="12"/>
        <v>90.1</v>
      </c>
      <c r="B113" s="1234" t="s">
        <v>3936</v>
      </c>
      <c r="C113" s="1235"/>
      <c r="D113" s="1235">
        <v>32</v>
      </c>
      <c r="E113" s="1235"/>
      <c r="F113" s="1236" t="s">
        <v>3197</v>
      </c>
      <c r="G113" s="1459">
        <f>'Update Descrip'!D1242</f>
        <v>465.17</v>
      </c>
      <c r="H113" s="1460">
        <f t="shared" si="11"/>
        <v>404.5</v>
      </c>
      <c r="I113" s="1365" t="s">
        <v>2773</v>
      </c>
      <c r="J113" s="1377">
        <v>438.15</v>
      </c>
      <c r="K113" s="491">
        <v>381</v>
      </c>
      <c r="M113" s="1177"/>
      <c r="N113" s="1421">
        <f t="shared" si="8"/>
        <v>6.1668378409220672</v>
      </c>
    </row>
    <row r="114" spans="1:14" ht="20.25">
      <c r="A114" s="1252">
        <f t="shared" si="12"/>
        <v>91.1</v>
      </c>
      <c r="B114" s="1234" t="s">
        <v>3937</v>
      </c>
      <c r="C114" s="1235"/>
      <c r="D114" s="1235">
        <v>33</v>
      </c>
      <c r="E114" s="1235"/>
      <c r="F114" s="1236" t="s">
        <v>3197</v>
      </c>
      <c r="G114" s="1459">
        <f>'Update Descrip'!D1257</f>
        <v>2790.3090000000002</v>
      </c>
      <c r="H114" s="1460">
        <f t="shared" si="11"/>
        <v>2426.36</v>
      </c>
      <c r="I114" s="1365" t="s">
        <v>2992</v>
      </c>
      <c r="J114" s="1377">
        <v>2770.2130000000002</v>
      </c>
      <c r="K114" s="491">
        <v>2408.88</v>
      </c>
      <c r="M114" s="1177"/>
      <c r="N114" s="1421">
        <f t="shared" si="8"/>
        <v>0.7254315823368096</v>
      </c>
    </row>
    <row r="115" spans="1:14" ht="20.25">
      <c r="A115" s="1252">
        <f t="shared" si="12"/>
        <v>92.1</v>
      </c>
      <c r="B115" s="1234" t="s">
        <v>3938</v>
      </c>
      <c r="C115" s="1235"/>
      <c r="D115" s="1235">
        <v>33</v>
      </c>
      <c r="E115" s="1235"/>
      <c r="F115" s="1236" t="s">
        <v>3197</v>
      </c>
      <c r="G115" s="1459">
        <f>'Update Descrip'!D1269</f>
        <v>1856.297</v>
      </c>
      <c r="H115" s="1460">
        <f t="shared" si="11"/>
        <v>1614.17</v>
      </c>
      <c r="I115" s="1365" t="s">
        <v>2773</v>
      </c>
      <c r="J115" s="1377">
        <v>1814.3220000000001</v>
      </c>
      <c r="K115" s="491">
        <v>1577.67</v>
      </c>
      <c r="M115" s="1177"/>
      <c r="N115" s="1421">
        <f t="shared" si="8"/>
        <v>2.3135364064372204</v>
      </c>
    </row>
    <row r="116" spans="1:14" ht="20.25">
      <c r="A116" s="1252">
        <f t="shared" si="12"/>
        <v>93.1</v>
      </c>
      <c r="B116" s="1234" t="s">
        <v>3939</v>
      </c>
      <c r="C116" s="1235"/>
      <c r="D116" s="1235">
        <v>33</v>
      </c>
      <c r="E116" s="1235"/>
      <c r="F116" s="1236" t="s">
        <v>3197</v>
      </c>
      <c r="G116" s="1459">
        <f>'Update Descrip'!D1283</f>
        <v>2493.3330000000001</v>
      </c>
      <c r="H116" s="1460">
        <f t="shared" si="11"/>
        <v>2168.12</v>
      </c>
      <c r="I116" s="1365" t="s">
        <v>2992</v>
      </c>
      <c r="J116" s="1377">
        <v>2473.2370000000001</v>
      </c>
      <c r="K116" s="491">
        <v>2150.64</v>
      </c>
      <c r="M116" s="1177"/>
      <c r="N116" s="1421">
        <f t="shared" si="8"/>
        <v>0.81253838592904781</v>
      </c>
    </row>
    <row r="117" spans="1:14" ht="16.5" customHeight="1">
      <c r="A117" s="1245"/>
      <c r="B117" s="1184"/>
      <c r="C117" s="1246"/>
      <c r="D117" s="1246"/>
      <c r="E117" s="1246"/>
      <c r="F117" s="1247"/>
      <c r="G117" s="1461"/>
      <c r="H117" s="1462"/>
      <c r="I117" s="1366"/>
      <c r="J117" s="1377"/>
      <c r="K117" s="491"/>
      <c r="M117" s="1177"/>
      <c r="N117" s="1421" t="e">
        <f t="shared" si="8"/>
        <v>#DIV/0!</v>
      </c>
    </row>
    <row r="118" spans="1:14" ht="18">
      <c r="A118" s="1682" t="s">
        <v>1024</v>
      </c>
      <c r="B118" s="1683"/>
      <c r="C118" s="1683"/>
      <c r="D118" s="1683"/>
      <c r="E118" s="1683"/>
      <c r="F118" s="1683"/>
      <c r="G118" s="1683"/>
      <c r="H118" s="1683"/>
      <c r="I118" s="1366"/>
      <c r="J118" s="1377"/>
      <c r="K118" s="491"/>
      <c r="M118" s="1177"/>
      <c r="N118" s="1421" t="e">
        <f t="shared" si="8"/>
        <v>#DIV/0!</v>
      </c>
    </row>
    <row r="119" spans="1:14" ht="8.25" customHeight="1">
      <c r="A119" s="1245"/>
      <c r="B119" s="1184"/>
      <c r="C119" s="1246"/>
      <c r="D119" s="1246"/>
      <c r="E119" s="1246"/>
      <c r="F119" s="1247"/>
      <c r="G119" s="1461"/>
      <c r="H119" s="1462"/>
      <c r="I119" s="1366"/>
      <c r="J119" s="1377"/>
      <c r="K119" s="491"/>
      <c r="M119" s="1177"/>
      <c r="N119" s="1421" t="e">
        <f t="shared" si="8"/>
        <v>#DIV/0!</v>
      </c>
    </row>
    <row r="120" spans="1:14" ht="20.25">
      <c r="A120" s="1252">
        <f>A116+1</f>
        <v>94.1</v>
      </c>
      <c r="B120" s="1234" t="s">
        <v>3877</v>
      </c>
      <c r="C120" s="1235"/>
      <c r="D120" s="1235">
        <v>34</v>
      </c>
      <c r="E120" s="1235"/>
      <c r="F120" s="1236" t="s">
        <v>3197</v>
      </c>
      <c r="G120" s="1459">
        <f>'Update Descrip'!B1296</f>
        <v>288746.93</v>
      </c>
      <c r="H120" s="1460">
        <f t="shared" ref="H120:H152" si="13">ROUND(G120/1.15,2)</f>
        <v>251084.29</v>
      </c>
      <c r="I120" s="1365" t="s">
        <v>801</v>
      </c>
      <c r="J120" s="1377">
        <v>286890.08</v>
      </c>
      <c r="K120" s="491">
        <v>249469.63</v>
      </c>
      <c r="M120" s="1177"/>
      <c r="N120" s="1421">
        <f t="shared" si="8"/>
        <v>0.64723395106584958</v>
      </c>
    </row>
    <row r="121" spans="1:14" ht="20.25">
      <c r="A121" s="1252">
        <f>A120+1</f>
        <v>95.1</v>
      </c>
      <c r="B121" s="1243" t="s">
        <v>3878</v>
      </c>
      <c r="C121" s="1235"/>
      <c r="D121" s="1235">
        <v>34</v>
      </c>
      <c r="E121" s="1235"/>
      <c r="F121" s="1236" t="s">
        <v>3197</v>
      </c>
      <c r="G121" s="1459">
        <f>'Update Descrip'!D1306</f>
        <v>7042.63</v>
      </c>
      <c r="H121" s="1460">
        <f t="shared" si="13"/>
        <v>6124.03</v>
      </c>
      <c r="I121" s="1365" t="s">
        <v>2992</v>
      </c>
      <c r="J121" s="1377">
        <v>7027.58</v>
      </c>
      <c r="K121" s="491">
        <v>6110.94</v>
      </c>
      <c r="M121" s="1177"/>
      <c r="N121" s="1421">
        <f t="shared" si="8"/>
        <v>0.21415622447556887</v>
      </c>
    </row>
    <row r="122" spans="1:14" ht="20.25">
      <c r="A122" s="1252">
        <f>A121+1</f>
        <v>96.1</v>
      </c>
      <c r="B122" s="1234" t="s">
        <v>3879</v>
      </c>
      <c r="C122" s="1235"/>
      <c r="D122" s="1235">
        <v>34</v>
      </c>
      <c r="E122" s="1235"/>
      <c r="F122" s="1236" t="s">
        <v>3197</v>
      </c>
      <c r="G122" s="1459">
        <f>'Update Descrip'!B1320</f>
        <v>331019.25</v>
      </c>
      <c r="H122" s="1460">
        <f t="shared" si="13"/>
        <v>287842.83</v>
      </c>
      <c r="I122" s="1365" t="s">
        <v>801</v>
      </c>
      <c r="J122" s="1377">
        <v>327441.60000000003</v>
      </c>
      <c r="K122" s="491">
        <v>284731.83</v>
      </c>
      <c r="M122" s="1177"/>
      <c r="N122" s="1421">
        <f t="shared" si="8"/>
        <v>1.0926070480965047</v>
      </c>
    </row>
    <row r="123" spans="1:14" ht="20.25">
      <c r="A123" s="1252">
        <f t="shared" ref="A123:A152" si="14">A122+1</f>
        <v>97.1</v>
      </c>
      <c r="B123" s="1234" t="s">
        <v>4253</v>
      </c>
      <c r="C123" s="1235"/>
      <c r="D123" s="1235">
        <v>35</v>
      </c>
      <c r="E123" s="1235"/>
      <c r="F123" s="1236" t="s">
        <v>3197</v>
      </c>
      <c r="G123" s="1459">
        <f>'Update Descrip'!D1337</f>
        <v>18852.689999999999</v>
      </c>
      <c r="H123" s="1460">
        <f t="shared" si="13"/>
        <v>16393.64</v>
      </c>
      <c r="I123" s="1365" t="s">
        <v>2992</v>
      </c>
      <c r="J123" s="1377">
        <v>18354.939999999999</v>
      </c>
      <c r="K123" s="491">
        <v>15960.82</v>
      </c>
      <c r="M123" s="1177"/>
      <c r="N123" s="1421">
        <f t="shared" si="8"/>
        <v>2.7118040157036747</v>
      </c>
    </row>
    <row r="124" spans="1:14" ht="20.25">
      <c r="A124" s="1252">
        <f t="shared" si="14"/>
        <v>98.1</v>
      </c>
      <c r="B124" s="1234" t="s">
        <v>4252</v>
      </c>
      <c r="C124" s="1235"/>
      <c r="D124" s="1235">
        <v>35</v>
      </c>
      <c r="E124" s="1235"/>
      <c r="F124" s="1236" t="s">
        <v>3197</v>
      </c>
      <c r="G124" s="1459">
        <f>'Update Descrip'!D1353</f>
        <v>12687.84</v>
      </c>
      <c r="H124" s="1460">
        <f t="shared" si="13"/>
        <v>11032.9</v>
      </c>
      <c r="I124" s="1365" t="s">
        <v>2992</v>
      </c>
      <c r="J124" s="1377">
        <v>12263.17</v>
      </c>
      <c r="K124" s="491">
        <v>10663.63</v>
      </c>
      <c r="M124" s="1177"/>
      <c r="N124" s="1421">
        <f t="shared" si="8"/>
        <v>3.4629708305438158</v>
      </c>
    </row>
    <row r="125" spans="1:14" ht="20.25">
      <c r="A125" s="1252">
        <f t="shared" si="14"/>
        <v>99.1</v>
      </c>
      <c r="B125" s="1234" t="s">
        <v>4251</v>
      </c>
      <c r="C125" s="1235"/>
      <c r="D125" s="1235">
        <v>36</v>
      </c>
      <c r="E125" s="1235"/>
      <c r="F125" s="1236" t="s">
        <v>3197</v>
      </c>
      <c r="G125" s="1459">
        <f>'Update Descrip'!D1370</f>
        <v>12748.05</v>
      </c>
      <c r="H125" s="1460">
        <f t="shared" si="13"/>
        <v>11085.26</v>
      </c>
      <c r="I125" s="1365" t="s">
        <v>2992</v>
      </c>
      <c r="J125" s="1377">
        <v>12323.37</v>
      </c>
      <c r="K125" s="491">
        <v>10715.97</v>
      </c>
      <c r="M125" s="1177"/>
      <c r="N125" s="1421">
        <f t="shared" si="8"/>
        <v>3.4461352698166041</v>
      </c>
    </row>
    <row r="126" spans="1:14" ht="20.25">
      <c r="A126" s="1252">
        <f t="shared" si="14"/>
        <v>100.1</v>
      </c>
      <c r="B126" s="1234" t="s">
        <v>4250</v>
      </c>
      <c r="C126" s="1235"/>
      <c r="D126" s="1235">
        <v>36</v>
      </c>
      <c r="E126" s="1235"/>
      <c r="F126" s="1236" t="s">
        <v>3197</v>
      </c>
      <c r="G126" s="1459">
        <f>'Update Descrip'!D1388</f>
        <v>10343.09</v>
      </c>
      <c r="H126" s="1460">
        <f t="shared" si="13"/>
        <v>8993.99</v>
      </c>
      <c r="I126" s="1365" t="s">
        <v>2992</v>
      </c>
      <c r="J126" s="1377">
        <v>10015</v>
      </c>
      <c r="K126" s="491">
        <v>8708.7000000000007</v>
      </c>
      <c r="M126" s="1177"/>
      <c r="N126" s="1421">
        <f t="shared" si="8"/>
        <v>3.2759860209685487</v>
      </c>
    </row>
    <row r="127" spans="1:14" ht="20.25">
      <c r="A127" s="1252">
        <f t="shared" si="14"/>
        <v>101.1</v>
      </c>
      <c r="B127" s="1234" t="s">
        <v>4249</v>
      </c>
      <c r="C127" s="1235"/>
      <c r="D127" s="1235">
        <v>37</v>
      </c>
      <c r="E127" s="1235"/>
      <c r="F127" s="1236" t="s">
        <v>3197</v>
      </c>
      <c r="G127" s="1459">
        <f>'Update Descrip'!D1405</f>
        <v>10714.73</v>
      </c>
      <c r="H127" s="1460">
        <f t="shared" si="13"/>
        <v>9317.16</v>
      </c>
      <c r="I127" s="1365" t="s">
        <v>2992</v>
      </c>
      <c r="J127" s="1377">
        <v>10386.629999999999</v>
      </c>
      <c r="K127" s="491">
        <v>9031.85</v>
      </c>
      <c r="M127" s="1177"/>
      <c r="N127" s="1421">
        <f t="shared" si="8"/>
        <v>3.1588686609612586</v>
      </c>
    </row>
    <row r="128" spans="1:14" ht="20.25">
      <c r="A128" s="1252">
        <f t="shared" si="14"/>
        <v>102.1</v>
      </c>
      <c r="B128" s="1253" t="s">
        <v>4248</v>
      </c>
      <c r="C128" s="1254"/>
      <c r="D128" s="1254">
        <v>37</v>
      </c>
      <c r="E128" s="1254"/>
      <c r="F128" s="1255" t="s">
        <v>3197</v>
      </c>
      <c r="G128" s="1466">
        <f>'Update Descrip'!D1422</f>
        <v>11060.73</v>
      </c>
      <c r="H128" s="1460">
        <f t="shared" si="13"/>
        <v>9618.0300000000007</v>
      </c>
      <c r="I128" s="1365" t="s">
        <v>2992</v>
      </c>
      <c r="J128" s="1377">
        <v>10732.63</v>
      </c>
      <c r="K128" s="491">
        <v>9332.7199999999993</v>
      </c>
      <c r="M128" s="1177"/>
      <c r="N128" s="1421">
        <f t="shared" si="8"/>
        <v>3.0570326192182193</v>
      </c>
    </row>
    <row r="129" spans="1:14" ht="20.25">
      <c r="A129" s="1252">
        <f t="shared" si="14"/>
        <v>103.1</v>
      </c>
      <c r="B129" s="1234" t="s">
        <v>4247</v>
      </c>
      <c r="C129" s="1235"/>
      <c r="D129" s="1235">
        <v>38</v>
      </c>
      <c r="E129" s="1235"/>
      <c r="F129" s="1236" t="s">
        <v>3197</v>
      </c>
      <c r="G129" s="1459">
        <f>'Update Descrip'!D1441</f>
        <v>10734.53</v>
      </c>
      <c r="H129" s="1460">
        <f t="shared" si="13"/>
        <v>9334.3700000000008</v>
      </c>
      <c r="I129" s="1365" t="s">
        <v>2992</v>
      </c>
      <c r="J129" s="1377">
        <v>10406.43</v>
      </c>
      <c r="K129" s="491">
        <v>9049.07</v>
      </c>
      <c r="M129" s="1177"/>
      <c r="N129" s="1421">
        <f t="shared" si="8"/>
        <v>3.1528583769842333</v>
      </c>
    </row>
    <row r="130" spans="1:14" ht="20.25">
      <c r="A130" s="1252">
        <f t="shared" si="14"/>
        <v>104.1</v>
      </c>
      <c r="B130" s="1234" t="s">
        <v>4169</v>
      </c>
      <c r="C130" s="1235"/>
      <c r="D130" s="1235">
        <v>38</v>
      </c>
      <c r="E130" s="1235"/>
      <c r="F130" s="1236" t="s">
        <v>3197</v>
      </c>
      <c r="G130" s="1459">
        <f>'Update Descrip'!D1459</f>
        <v>7138.98</v>
      </c>
      <c r="H130" s="1460">
        <f t="shared" si="13"/>
        <v>6207.81</v>
      </c>
      <c r="I130" s="1365" t="s">
        <v>2992</v>
      </c>
      <c r="J130" s="1377">
        <v>6904.62</v>
      </c>
      <c r="K130" s="491">
        <v>6004.02</v>
      </c>
      <c r="M130" s="1177"/>
      <c r="N130" s="1421">
        <f t="shared" si="8"/>
        <v>3.3942490680153243</v>
      </c>
    </row>
    <row r="131" spans="1:14" ht="20.25">
      <c r="A131" s="1252">
        <f t="shared" si="14"/>
        <v>105.1</v>
      </c>
      <c r="B131" s="1234" t="s">
        <v>4170</v>
      </c>
      <c r="C131" s="1235"/>
      <c r="D131" s="1235">
        <v>39</v>
      </c>
      <c r="E131" s="1235"/>
      <c r="F131" s="1236" t="s">
        <v>3197</v>
      </c>
      <c r="G131" s="1459">
        <f>'Update Descrip'!D1477</f>
        <v>7383.38</v>
      </c>
      <c r="H131" s="1460">
        <f t="shared" si="13"/>
        <v>6420.33</v>
      </c>
      <c r="I131" s="1365" t="s">
        <v>2992</v>
      </c>
      <c r="J131" s="1377">
        <v>7149.03</v>
      </c>
      <c r="K131" s="491">
        <v>6216.55</v>
      </c>
      <c r="M131" s="1177"/>
      <c r="N131" s="1421">
        <f t="shared" si="8"/>
        <v>3.2780670944170098</v>
      </c>
    </row>
    <row r="132" spans="1:14" ht="20.25">
      <c r="A132" s="1252">
        <f t="shared" si="14"/>
        <v>106.1</v>
      </c>
      <c r="B132" s="1234" t="s">
        <v>4171</v>
      </c>
      <c r="C132" s="1235"/>
      <c r="D132" s="1235">
        <v>39</v>
      </c>
      <c r="E132" s="1235"/>
      <c r="F132" s="1236" t="s">
        <v>3197</v>
      </c>
      <c r="G132" s="1459">
        <f>'Update Descrip'!D1489</f>
        <v>734.41</v>
      </c>
      <c r="H132" s="1460">
        <f t="shared" si="13"/>
        <v>638.62</v>
      </c>
      <c r="I132" s="1365" t="s">
        <v>2992</v>
      </c>
      <c r="J132" s="1377">
        <v>728.09</v>
      </c>
      <c r="K132" s="491">
        <v>633.12</v>
      </c>
      <c r="M132" s="1177"/>
      <c r="N132" s="1421">
        <f t="shared" si="8"/>
        <v>0.86802455740360895</v>
      </c>
    </row>
    <row r="133" spans="1:14" ht="20.25">
      <c r="A133" s="1252">
        <f t="shared" si="14"/>
        <v>107.1</v>
      </c>
      <c r="B133" s="1234" t="s">
        <v>3880</v>
      </c>
      <c r="C133" s="1235"/>
      <c r="D133" s="1235">
        <v>39</v>
      </c>
      <c r="E133" s="1235"/>
      <c r="F133" s="1236" t="s">
        <v>3197</v>
      </c>
      <c r="G133" s="1459">
        <f>'Update Descrip'!B1502</f>
        <v>1229.4099999999999</v>
      </c>
      <c r="H133" s="1460">
        <f t="shared" si="13"/>
        <v>1069.05</v>
      </c>
      <c r="I133" s="1365" t="s">
        <v>2992</v>
      </c>
      <c r="J133" s="1377">
        <v>1223.0999999999999</v>
      </c>
      <c r="K133" s="491">
        <v>1063.57</v>
      </c>
      <c r="M133" s="1177"/>
      <c r="N133" s="1421">
        <f t="shared" si="8"/>
        <v>0.51590221568146066</v>
      </c>
    </row>
    <row r="134" spans="1:14" ht="20.25">
      <c r="A134" s="1252">
        <f t="shared" si="14"/>
        <v>108.1</v>
      </c>
      <c r="B134" s="1234" t="s">
        <v>3881</v>
      </c>
      <c r="C134" s="1235"/>
      <c r="D134" s="1235">
        <v>40</v>
      </c>
      <c r="E134" s="1235"/>
      <c r="F134" s="1236" t="s">
        <v>3197</v>
      </c>
      <c r="G134" s="1459">
        <f>'Update Descrip'!B1513</f>
        <v>1353.1499999999999</v>
      </c>
      <c r="H134" s="1460">
        <f t="shared" si="13"/>
        <v>1176.6500000000001</v>
      </c>
      <c r="I134" s="1365" t="s">
        <v>2992</v>
      </c>
      <c r="J134" s="1377">
        <v>1346.84</v>
      </c>
      <c r="K134" s="491">
        <v>1171.17</v>
      </c>
      <c r="M134" s="1177"/>
      <c r="N134" s="1421">
        <f t="shared" si="8"/>
        <v>0.46850405393364808</v>
      </c>
    </row>
    <row r="135" spans="1:14" ht="20.25">
      <c r="A135" s="1252">
        <f t="shared" si="14"/>
        <v>109.1</v>
      </c>
      <c r="B135" s="1234" t="s">
        <v>3882</v>
      </c>
      <c r="C135" s="1235"/>
      <c r="D135" s="1235">
        <v>40</v>
      </c>
      <c r="E135" s="1235"/>
      <c r="F135" s="1236" t="s">
        <v>3197</v>
      </c>
      <c r="G135" s="1459">
        <f>'Update Descrip'!B1524</f>
        <v>739.40000000000009</v>
      </c>
      <c r="H135" s="1460">
        <f t="shared" si="13"/>
        <v>642.96</v>
      </c>
      <c r="I135" s="1365" t="s">
        <v>2992</v>
      </c>
      <c r="J135" s="1377">
        <v>733.09</v>
      </c>
      <c r="K135" s="491">
        <v>637.47</v>
      </c>
      <c r="M135" s="1177"/>
      <c r="N135" s="1421">
        <f t="shared" si="8"/>
        <v>0.86074015468769982</v>
      </c>
    </row>
    <row r="136" spans="1:14" ht="20.25">
      <c r="A136" s="1252">
        <f t="shared" si="14"/>
        <v>110.1</v>
      </c>
      <c r="B136" s="1234" t="s">
        <v>4172</v>
      </c>
      <c r="C136" s="1235"/>
      <c r="D136" s="1235">
        <v>40</v>
      </c>
      <c r="E136" s="1235"/>
      <c r="F136" s="1236" t="s">
        <v>3197</v>
      </c>
      <c r="G136" s="1459">
        <f>'Update Descrip'!B1536</f>
        <v>977.53</v>
      </c>
      <c r="H136" s="1460">
        <f t="shared" si="13"/>
        <v>850.03</v>
      </c>
      <c r="I136" s="1365" t="s">
        <v>2992</v>
      </c>
      <c r="J136" s="1377">
        <v>971.22</v>
      </c>
      <c r="K136" s="491">
        <v>844.54</v>
      </c>
      <c r="M136" s="1177"/>
      <c r="N136" s="1421">
        <f t="shared" si="8"/>
        <v>0.64969831757994534</v>
      </c>
    </row>
    <row r="137" spans="1:14" ht="20.25">
      <c r="A137" s="1252">
        <f t="shared" si="14"/>
        <v>111.1</v>
      </c>
      <c r="B137" s="1234" t="s">
        <v>3883</v>
      </c>
      <c r="C137" s="1235"/>
      <c r="D137" s="1235">
        <v>41</v>
      </c>
      <c r="E137" s="1235"/>
      <c r="F137" s="1236" t="s">
        <v>3197</v>
      </c>
      <c r="G137" s="1459">
        <f>'Update Descrip'!B1551</f>
        <v>1022.2</v>
      </c>
      <c r="H137" s="1460">
        <f t="shared" si="13"/>
        <v>888.87</v>
      </c>
      <c r="I137" s="1365" t="s">
        <v>2992</v>
      </c>
      <c r="J137" s="1377">
        <v>1015.8800000000001</v>
      </c>
      <c r="K137" s="491">
        <v>883.37</v>
      </c>
      <c r="M137" s="1177"/>
      <c r="N137" s="1421">
        <f t="shared" si="8"/>
        <v>0.62212072292002363</v>
      </c>
    </row>
    <row r="138" spans="1:14" ht="20.25">
      <c r="A138" s="1252">
        <f t="shared" si="14"/>
        <v>112.1</v>
      </c>
      <c r="B138" s="1234" t="s">
        <v>4265</v>
      </c>
      <c r="C138" s="1235"/>
      <c r="D138" s="1235">
        <v>41</v>
      </c>
      <c r="E138" s="1235"/>
      <c r="F138" s="1236" t="s">
        <v>3197</v>
      </c>
      <c r="G138" s="1459">
        <f>'Update Descrip'!D1567</f>
        <v>4738.24</v>
      </c>
      <c r="H138" s="1460">
        <f t="shared" si="13"/>
        <v>4120.21</v>
      </c>
      <c r="I138" s="1365" t="s">
        <v>2992</v>
      </c>
      <c r="J138" s="1377">
        <v>4670.22</v>
      </c>
      <c r="K138" s="491">
        <v>4061.06</v>
      </c>
      <c r="M138" s="1177"/>
      <c r="N138" s="1421">
        <f t="shared" si="8"/>
        <v>1.4564624364590859</v>
      </c>
    </row>
    <row r="139" spans="1:14" ht="20.25">
      <c r="A139" s="1252">
        <f t="shared" si="14"/>
        <v>113.1</v>
      </c>
      <c r="B139" s="1234" t="s">
        <v>5431</v>
      </c>
      <c r="C139" s="1235"/>
      <c r="D139" s="1235">
        <v>41</v>
      </c>
      <c r="E139" s="1235"/>
      <c r="F139" s="1236" t="s">
        <v>3197</v>
      </c>
      <c r="G139" s="1459">
        <f>'Update Descrip'!D1582</f>
        <v>5220.78</v>
      </c>
      <c r="H139" s="1460">
        <f t="shared" si="13"/>
        <v>4539.8100000000004</v>
      </c>
      <c r="I139" s="1365" t="s">
        <v>2992</v>
      </c>
      <c r="J139" s="1377">
        <v>5152.76</v>
      </c>
      <c r="K139" s="491">
        <v>4480.66</v>
      </c>
      <c r="M139" s="1177"/>
      <c r="N139" s="1421">
        <f t="shared" ref="N139:N202" si="15">100*(G139-J139)/J139</f>
        <v>1.3200692444437452</v>
      </c>
    </row>
    <row r="140" spans="1:14" ht="20.25">
      <c r="A140" s="1252">
        <f t="shared" si="14"/>
        <v>114.1</v>
      </c>
      <c r="B140" s="1234" t="s">
        <v>3884</v>
      </c>
      <c r="C140" s="1235"/>
      <c r="D140" s="1235">
        <v>42</v>
      </c>
      <c r="E140" s="1235"/>
      <c r="F140" s="1236" t="s">
        <v>3197</v>
      </c>
      <c r="G140" s="1459">
        <f>'Update Descrip'!D1598</f>
        <v>5064.28</v>
      </c>
      <c r="H140" s="1460">
        <f t="shared" si="13"/>
        <v>4403.72</v>
      </c>
      <c r="I140" s="1365" t="s">
        <v>2992</v>
      </c>
      <c r="J140" s="1377">
        <v>4996.26</v>
      </c>
      <c r="K140" s="491">
        <v>4344.57</v>
      </c>
      <c r="M140" s="1177"/>
      <c r="N140" s="1421">
        <f t="shared" si="15"/>
        <v>1.3614183409189979</v>
      </c>
    </row>
    <row r="141" spans="1:14" ht="20.25">
      <c r="A141" s="1252">
        <f>A140+1</f>
        <v>115.1</v>
      </c>
      <c r="B141" s="1234" t="s">
        <v>4192</v>
      </c>
      <c r="C141" s="1235"/>
      <c r="D141" s="1235">
        <v>42</v>
      </c>
      <c r="E141" s="1235"/>
      <c r="F141" s="1236" t="s">
        <v>3197</v>
      </c>
      <c r="G141" s="1459">
        <f>'Update Descrip'!D1613</f>
        <v>2446.16</v>
      </c>
      <c r="H141" s="1460">
        <f t="shared" si="13"/>
        <v>2127.1</v>
      </c>
      <c r="I141" s="1365" t="s">
        <v>2992</v>
      </c>
      <c r="J141" s="1377">
        <v>2378.14</v>
      </c>
      <c r="K141" s="491">
        <v>2067.9499999999998</v>
      </c>
      <c r="M141" s="1177"/>
      <c r="N141" s="1421">
        <f t="shared" si="15"/>
        <v>2.8602184900804826</v>
      </c>
    </row>
    <row r="142" spans="1:14" ht="20.25">
      <c r="A142" s="1252">
        <f t="shared" ref="A142:A143" si="16">A141+1</f>
        <v>116.1</v>
      </c>
      <c r="B142" s="1234" t="s">
        <v>5434</v>
      </c>
      <c r="C142" s="1235"/>
      <c r="D142" s="1235">
        <v>42</v>
      </c>
      <c r="E142" s="1235"/>
      <c r="F142" s="1236" t="s">
        <v>3197</v>
      </c>
      <c r="G142" s="1459">
        <f>'Update Descrip'!D1628</f>
        <v>2772.2</v>
      </c>
      <c r="H142" s="1460">
        <f t="shared" si="13"/>
        <v>2410.61</v>
      </c>
      <c r="I142" s="1365" t="s">
        <v>2992</v>
      </c>
      <c r="J142" s="1377">
        <v>2704.18</v>
      </c>
      <c r="K142" s="491">
        <v>2351.46</v>
      </c>
      <c r="M142" s="1177"/>
      <c r="N142" s="1421">
        <f t="shared" si="15"/>
        <v>2.5153651014355547</v>
      </c>
    </row>
    <row r="143" spans="1:14" ht="18.75" customHeight="1">
      <c r="A143" s="1252">
        <f t="shared" si="16"/>
        <v>117.1</v>
      </c>
      <c r="B143" s="1234" t="s">
        <v>4246</v>
      </c>
      <c r="C143" s="1235"/>
      <c r="D143" s="1235">
        <v>43</v>
      </c>
      <c r="E143" s="1235"/>
      <c r="F143" s="1236" t="s">
        <v>3197</v>
      </c>
      <c r="G143" s="1459">
        <f>'Update Descrip'!B1639</f>
        <v>163472.5</v>
      </c>
      <c r="H143" s="1460">
        <f t="shared" si="13"/>
        <v>142150</v>
      </c>
      <c r="I143" s="1365" t="s">
        <v>2094</v>
      </c>
      <c r="J143" s="1377">
        <v>160022.5</v>
      </c>
      <c r="K143" s="491">
        <v>139150</v>
      </c>
      <c r="M143" s="1177"/>
      <c r="N143" s="1421">
        <f t="shared" si="15"/>
        <v>2.1559468199784404</v>
      </c>
    </row>
    <row r="144" spans="1:14" ht="20.25">
      <c r="A144" s="1252">
        <f t="shared" si="14"/>
        <v>118.1</v>
      </c>
      <c r="B144" s="1234" t="s">
        <v>4245</v>
      </c>
      <c r="C144" s="1235"/>
      <c r="D144" s="1235">
        <v>43</v>
      </c>
      <c r="E144" s="1235"/>
      <c r="F144" s="1236" t="s">
        <v>3197</v>
      </c>
      <c r="G144" s="1459">
        <f>'Update Descrip'!D1659</f>
        <v>12395.01</v>
      </c>
      <c r="H144" s="1460">
        <f t="shared" si="13"/>
        <v>10778.27</v>
      </c>
      <c r="I144" s="1365" t="s">
        <v>2992</v>
      </c>
      <c r="J144" s="1377">
        <v>11973.17</v>
      </c>
      <c r="K144" s="491">
        <v>10411.450000000001</v>
      </c>
      <c r="M144" s="1177"/>
      <c r="N144" s="1421">
        <f t="shared" si="15"/>
        <v>3.5232106451340801</v>
      </c>
    </row>
    <row r="145" spans="1:14" ht="20.25">
      <c r="A145" s="1252">
        <f t="shared" si="14"/>
        <v>119.1</v>
      </c>
      <c r="B145" s="1234" t="s">
        <v>4244</v>
      </c>
      <c r="C145" s="1235"/>
      <c r="D145" s="1235">
        <v>44</v>
      </c>
      <c r="E145" s="1235"/>
      <c r="F145" s="1236" t="s">
        <v>3197</v>
      </c>
      <c r="G145" s="1459">
        <f>'Update Descrip'!D1679</f>
        <v>13277.23</v>
      </c>
      <c r="H145" s="1460">
        <f t="shared" si="13"/>
        <v>11545.42</v>
      </c>
      <c r="I145" s="1365" t="s">
        <v>2992</v>
      </c>
      <c r="J145" s="1377">
        <v>12855.39</v>
      </c>
      <c r="K145" s="491">
        <v>11178.6</v>
      </c>
      <c r="M145" s="1177"/>
      <c r="N145" s="1421">
        <f t="shared" si="15"/>
        <v>3.2814251454059362</v>
      </c>
    </row>
    <row r="146" spans="1:14" ht="20.25">
      <c r="A146" s="1252">
        <f t="shared" si="14"/>
        <v>120.1</v>
      </c>
      <c r="B146" s="1234" t="s">
        <v>4243</v>
      </c>
      <c r="C146" s="1235"/>
      <c r="D146" s="1235">
        <v>44</v>
      </c>
      <c r="E146" s="1235"/>
      <c r="F146" s="1236" t="s">
        <v>3197</v>
      </c>
      <c r="G146" s="1459">
        <f>'Update Descrip'!D1698</f>
        <v>12499.68</v>
      </c>
      <c r="H146" s="1460">
        <f t="shared" si="13"/>
        <v>10869.29</v>
      </c>
      <c r="I146" s="1365" t="s">
        <v>2992</v>
      </c>
      <c r="J146" s="1377">
        <v>12077.84</v>
      </c>
      <c r="K146" s="491">
        <v>10502.47</v>
      </c>
      <c r="M146" s="1177"/>
      <c r="N146" s="1421">
        <f t="shared" si="15"/>
        <v>3.4926774986255831</v>
      </c>
    </row>
    <row r="147" spans="1:14" ht="19.5">
      <c r="A147" s="1252">
        <f t="shared" si="14"/>
        <v>121.1</v>
      </c>
      <c r="B147" s="1241" t="s">
        <v>4264</v>
      </c>
      <c r="C147" s="1235"/>
      <c r="D147" s="1235">
        <v>45</v>
      </c>
      <c r="E147" s="1235"/>
      <c r="F147" s="1236" t="s">
        <v>3197</v>
      </c>
      <c r="G147" s="1459">
        <f>'Update Descrip'!D1715</f>
        <v>6568.75</v>
      </c>
      <c r="H147" s="1460">
        <f t="shared" si="13"/>
        <v>5711.96</v>
      </c>
      <c r="I147" s="1365" t="s">
        <v>2992</v>
      </c>
      <c r="J147" s="1377">
        <v>6383.55</v>
      </c>
      <c r="K147" s="491">
        <v>5550.91</v>
      </c>
      <c r="M147" s="1177"/>
      <c r="N147" s="1421">
        <f t="shared" si="15"/>
        <v>2.9012070086393904</v>
      </c>
    </row>
    <row r="148" spans="1:14" ht="19.5">
      <c r="A148" s="1252">
        <f t="shared" si="14"/>
        <v>122.1</v>
      </c>
      <c r="B148" s="1241" t="s">
        <v>4242</v>
      </c>
      <c r="C148" s="1235"/>
      <c r="D148" s="1235">
        <v>45</v>
      </c>
      <c r="E148" s="1235"/>
      <c r="F148" s="1236" t="s">
        <v>3197</v>
      </c>
      <c r="G148" s="1459">
        <f>'Update Descrip'!D1732</f>
        <v>7699.23</v>
      </c>
      <c r="H148" s="1460">
        <f t="shared" si="13"/>
        <v>6694.98</v>
      </c>
      <c r="I148" s="1365" t="s">
        <v>2992</v>
      </c>
      <c r="J148" s="1377">
        <v>7529.82</v>
      </c>
      <c r="K148" s="491">
        <v>6547.67</v>
      </c>
      <c r="M148" s="1177"/>
      <c r="N148" s="1421">
        <f t="shared" si="15"/>
        <v>2.2498545781970867</v>
      </c>
    </row>
    <row r="149" spans="1:14" ht="19.5">
      <c r="A149" s="1252">
        <f t="shared" si="14"/>
        <v>123.1</v>
      </c>
      <c r="B149" s="1241" t="s">
        <v>4241</v>
      </c>
      <c r="C149" s="1235"/>
      <c r="D149" s="1235">
        <v>46</v>
      </c>
      <c r="E149" s="1235"/>
      <c r="F149" s="1236" t="s">
        <v>3197</v>
      </c>
      <c r="G149" s="1459">
        <f>'Update Descrip'!D1749</f>
        <v>6876.36</v>
      </c>
      <c r="H149" s="1460">
        <f t="shared" si="13"/>
        <v>5979.44</v>
      </c>
      <c r="I149" s="1365" t="s">
        <v>2992</v>
      </c>
      <c r="J149" s="1377">
        <v>6706.94</v>
      </c>
      <c r="K149" s="491">
        <v>5832.12</v>
      </c>
      <c r="M149" s="1177"/>
      <c r="N149" s="1421">
        <f t="shared" si="15"/>
        <v>2.5260401912049324</v>
      </c>
    </row>
    <row r="150" spans="1:14" ht="19.5">
      <c r="A150" s="1252">
        <f t="shared" si="14"/>
        <v>124.1</v>
      </c>
      <c r="B150" s="1241" t="s">
        <v>4240</v>
      </c>
      <c r="C150" s="1235"/>
      <c r="D150" s="1235">
        <v>46</v>
      </c>
      <c r="E150" s="1235"/>
      <c r="F150" s="1236" t="s">
        <v>3197</v>
      </c>
      <c r="G150" s="1459">
        <f>'Update Descrip'!D1766</f>
        <v>7792.04</v>
      </c>
      <c r="H150" s="1460">
        <f t="shared" si="13"/>
        <v>6775.69</v>
      </c>
      <c r="I150" s="1365" t="s">
        <v>2992</v>
      </c>
      <c r="J150" s="1377">
        <v>7622.62</v>
      </c>
      <c r="K150" s="491">
        <v>6628.37</v>
      </c>
      <c r="M150" s="1177"/>
      <c r="N150" s="1421">
        <f t="shared" si="15"/>
        <v>2.2225953805909264</v>
      </c>
    </row>
    <row r="151" spans="1:14" ht="20.25">
      <c r="A151" s="1252">
        <f t="shared" si="14"/>
        <v>125.1</v>
      </c>
      <c r="B151" s="1234" t="s">
        <v>3940</v>
      </c>
      <c r="C151" s="1235"/>
      <c r="D151" s="1235">
        <v>47</v>
      </c>
      <c r="E151" s="1235"/>
      <c r="F151" s="1236" t="s">
        <v>3197</v>
      </c>
      <c r="G151" s="1459">
        <f>'Update Descrip'!B1781</f>
        <v>411.53000000000003</v>
      </c>
      <c r="H151" s="1460">
        <f t="shared" si="13"/>
        <v>357.85</v>
      </c>
      <c r="I151" s="1365" t="s">
        <v>2992</v>
      </c>
      <c r="J151" s="1377">
        <v>405.22</v>
      </c>
      <c r="K151" s="491">
        <v>352.37</v>
      </c>
      <c r="M151" s="1177"/>
      <c r="N151" s="1421">
        <f t="shared" si="15"/>
        <v>1.5571788164453881</v>
      </c>
    </row>
    <row r="152" spans="1:14" ht="20.25">
      <c r="A152" s="1252">
        <f t="shared" si="14"/>
        <v>126.1</v>
      </c>
      <c r="B152" s="1234" t="s">
        <v>3941</v>
      </c>
      <c r="C152" s="1235"/>
      <c r="D152" s="1235">
        <v>47</v>
      </c>
      <c r="E152" s="1235"/>
      <c r="F152" s="1236" t="s">
        <v>3197</v>
      </c>
      <c r="G152" s="1459">
        <f>'Update Descrip'!B1796</f>
        <v>1165.1199999999999</v>
      </c>
      <c r="H152" s="1460">
        <f t="shared" si="13"/>
        <v>1013.15</v>
      </c>
      <c r="I152" s="1365" t="s">
        <v>2992</v>
      </c>
      <c r="J152" s="1377">
        <v>1158.8000000000002</v>
      </c>
      <c r="K152" s="491">
        <v>1007.65</v>
      </c>
      <c r="M152" s="1177"/>
      <c r="N152" s="1421">
        <f t="shared" si="15"/>
        <v>0.54539178460473836</v>
      </c>
    </row>
    <row r="153" spans="1:14" ht="19.5">
      <c r="A153" s="1245"/>
      <c r="B153" s="1241"/>
      <c r="C153" s="1235"/>
      <c r="D153" s="1235"/>
      <c r="E153" s="1235"/>
      <c r="F153" s="1242"/>
      <c r="G153" s="1459"/>
      <c r="H153" s="1460"/>
      <c r="I153" s="1366"/>
      <c r="J153" s="1377"/>
      <c r="K153" s="491"/>
      <c r="M153" s="1177"/>
      <c r="N153" s="1421" t="e">
        <f t="shared" si="15"/>
        <v>#DIV/0!</v>
      </c>
    </row>
    <row r="154" spans="1:14" ht="18">
      <c r="A154" s="1682" t="s">
        <v>2488</v>
      </c>
      <c r="B154" s="1683"/>
      <c r="C154" s="1683"/>
      <c r="D154" s="1683"/>
      <c r="E154" s="1683"/>
      <c r="F154" s="1683"/>
      <c r="G154" s="1683"/>
      <c r="H154" s="1683"/>
      <c r="I154" s="1366"/>
      <c r="J154" s="1377"/>
      <c r="K154" s="491"/>
      <c r="M154" s="1177"/>
      <c r="N154" s="1421" t="e">
        <f t="shared" si="15"/>
        <v>#DIV/0!</v>
      </c>
    </row>
    <row r="155" spans="1:14" ht="20.25">
      <c r="A155" s="1252">
        <f>A152+1</f>
        <v>127.1</v>
      </c>
      <c r="B155" s="1234" t="s">
        <v>2571</v>
      </c>
      <c r="C155" s="1235"/>
      <c r="D155" s="1235">
        <v>47</v>
      </c>
      <c r="E155" s="1235"/>
      <c r="F155" s="1236" t="s">
        <v>3197</v>
      </c>
      <c r="G155" s="1459">
        <f>'Update Descrip'!D1809</f>
        <v>832.35</v>
      </c>
      <c r="H155" s="1460">
        <f t="shared" ref="H155:H208" si="17">ROUND(G155/1.15,2)</f>
        <v>723.78</v>
      </c>
      <c r="I155" s="1365" t="s">
        <v>2992</v>
      </c>
      <c r="J155" s="1377">
        <v>793.48</v>
      </c>
      <c r="K155" s="491">
        <v>689.98</v>
      </c>
      <c r="M155" s="1177"/>
      <c r="N155" s="1421">
        <f t="shared" si="15"/>
        <v>4.8986741946866967</v>
      </c>
    </row>
    <row r="156" spans="1:14" ht="20.25">
      <c r="A156" s="1252">
        <f>A155+1</f>
        <v>128.1</v>
      </c>
      <c r="B156" s="1234" t="s">
        <v>3059</v>
      </c>
      <c r="C156" s="1235"/>
      <c r="D156" s="1235">
        <v>48</v>
      </c>
      <c r="E156" s="1235"/>
      <c r="F156" s="1236" t="s">
        <v>3197</v>
      </c>
      <c r="G156" s="1459">
        <f>'Update Descrip'!D1826</f>
        <v>1009.89</v>
      </c>
      <c r="H156" s="1460">
        <f t="shared" si="17"/>
        <v>878.17</v>
      </c>
      <c r="I156" s="1365" t="s">
        <v>2992</v>
      </c>
      <c r="J156" s="1377">
        <v>964.04</v>
      </c>
      <c r="K156" s="491">
        <v>838.3</v>
      </c>
      <c r="M156" s="1177"/>
      <c r="N156" s="1421">
        <f t="shared" si="15"/>
        <v>4.7560267208829528</v>
      </c>
    </row>
    <row r="157" spans="1:14" ht="20.25">
      <c r="A157" s="1252">
        <f t="shared" ref="A157:A208" si="18">A156+1</f>
        <v>129.1</v>
      </c>
      <c r="B157" s="1234" t="s">
        <v>3060</v>
      </c>
      <c r="C157" s="1235"/>
      <c r="D157" s="1235">
        <v>48</v>
      </c>
      <c r="E157" s="1235"/>
      <c r="F157" s="1236" t="s">
        <v>3197</v>
      </c>
      <c r="G157" s="1459">
        <f>'Update Descrip'!D1843</f>
        <v>1334.47</v>
      </c>
      <c r="H157" s="1460">
        <f t="shared" si="17"/>
        <v>1160.4100000000001</v>
      </c>
      <c r="I157" s="1365" t="s">
        <v>2992</v>
      </c>
      <c r="J157" s="1377">
        <v>1277.74</v>
      </c>
      <c r="K157" s="491">
        <v>1111.08</v>
      </c>
      <c r="M157" s="1177"/>
      <c r="N157" s="1421">
        <f t="shared" si="15"/>
        <v>4.439870396168236</v>
      </c>
    </row>
    <row r="158" spans="1:14" ht="20.25">
      <c r="A158" s="1252">
        <f t="shared" si="18"/>
        <v>130.1</v>
      </c>
      <c r="B158" s="1243" t="s">
        <v>4239</v>
      </c>
      <c r="C158" s="1235"/>
      <c r="D158" s="1235">
        <v>49</v>
      </c>
      <c r="E158" s="1235"/>
      <c r="F158" s="1236" t="s">
        <v>3197</v>
      </c>
      <c r="G158" s="1459">
        <f>'Update Descrip'!D1865</f>
        <v>2680.71</v>
      </c>
      <c r="H158" s="1460">
        <f t="shared" si="17"/>
        <v>2331.0500000000002</v>
      </c>
      <c r="I158" s="1365" t="s">
        <v>2992</v>
      </c>
      <c r="J158" s="1377">
        <v>2530.96</v>
      </c>
      <c r="K158" s="491">
        <v>2200.83</v>
      </c>
      <c r="M158" s="1177"/>
      <c r="N158" s="1421">
        <f t="shared" si="15"/>
        <v>5.9167272497392291</v>
      </c>
    </row>
    <row r="159" spans="1:14" ht="20.25">
      <c r="A159" s="1252">
        <f t="shared" si="18"/>
        <v>131.1</v>
      </c>
      <c r="B159" s="1243" t="s">
        <v>4238</v>
      </c>
      <c r="C159" s="1235"/>
      <c r="D159" s="1235">
        <v>49</v>
      </c>
      <c r="E159" s="1235"/>
      <c r="F159" s="1236" t="s">
        <v>3197</v>
      </c>
      <c r="G159" s="1459">
        <f>'Update Descrip'!D1890</f>
        <v>5202.99</v>
      </c>
      <c r="H159" s="1460">
        <f t="shared" si="17"/>
        <v>4524.34</v>
      </c>
      <c r="I159" s="1365" t="s">
        <v>2992</v>
      </c>
      <c r="J159" s="1377">
        <v>4895.66</v>
      </c>
      <c r="K159" s="491">
        <v>4257.1000000000004</v>
      </c>
      <c r="M159" s="1177"/>
      <c r="N159" s="1421">
        <f t="shared" si="15"/>
        <v>6.2776009771920425</v>
      </c>
    </row>
    <row r="160" spans="1:14" ht="18" customHeight="1">
      <c r="A160" s="1252">
        <f t="shared" si="18"/>
        <v>132.1</v>
      </c>
      <c r="B160" s="1243" t="s">
        <v>4237</v>
      </c>
      <c r="C160" s="1235"/>
      <c r="D160" s="1235">
        <v>50</v>
      </c>
      <c r="E160" s="1235"/>
      <c r="F160" s="1236" t="s">
        <v>3197</v>
      </c>
      <c r="G160" s="1459">
        <f>'Update Descrip'!D1910</f>
        <v>5211.3100000000004</v>
      </c>
      <c r="H160" s="1460">
        <f t="shared" si="17"/>
        <v>4531.57</v>
      </c>
      <c r="I160" s="1365" t="s">
        <v>2992</v>
      </c>
      <c r="J160" s="1377">
        <v>4905.0200000000004</v>
      </c>
      <c r="K160" s="491">
        <v>4265.2299999999996</v>
      </c>
      <c r="M160" s="1177"/>
      <c r="N160" s="1421">
        <f t="shared" si="15"/>
        <v>6.2444189830010872</v>
      </c>
    </row>
    <row r="161" spans="1:14" ht="20.25">
      <c r="A161" s="1252">
        <f t="shared" si="18"/>
        <v>133.1</v>
      </c>
      <c r="B161" s="1243" t="s">
        <v>4173</v>
      </c>
      <c r="C161" s="1235"/>
      <c r="D161" s="1235">
        <v>50</v>
      </c>
      <c r="E161" s="1235"/>
      <c r="F161" s="1236" t="s">
        <v>3197</v>
      </c>
      <c r="G161" s="1459">
        <f>'Update Descrip'!D1928</f>
        <v>3419.95</v>
      </c>
      <c r="H161" s="1460">
        <f t="shared" si="17"/>
        <v>2973.87</v>
      </c>
      <c r="I161" s="1365" t="s">
        <v>2992</v>
      </c>
      <c r="J161" s="1377">
        <v>3300.85</v>
      </c>
      <c r="K161" s="491">
        <v>2870.3</v>
      </c>
      <c r="M161" s="1177"/>
      <c r="N161" s="1421">
        <f t="shared" si="15"/>
        <v>3.6081615341502919</v>
      </c>
    </row>
    <row r="162" spans="1:14" ht="36" customHeight="1">
      <c r="A162" s="1252">
        <f t="shared" si="18"/>
        <v>134.1</v>
      </c>
      <c r="B162" s="1680" t="s">
        <v>5464</v>
      </c>
      <c r="C162" s="1680"/>
      <c r="D162" s="1235">
        <v>51</v>
      </c>
      <c r="E162" s="1235"/>
      <c r="F162" s="1236" t="s">
        <v>3197</v>
      </c>
      <c r="G162" s="1459">
        <f>'Update Descrip'!D1944</f>
        <v>3436.37</v>
      </c>
      <c r="H162" s="1460">
        <f t="shared" si="17"/>
        <v>2988.15</v>
      </c>
      <c r="I162" s="1365" t="s">
        <v>2992</v>
      </c>
      <c r="J162" s="1377">
        <v>3271.96</v>
      </c>
      <c r="K162" s="491">
        <v>2845.18</v>
      </c>
      <c r="M162" s="1177"/>
      <c r="N162" s="1421">
        <f t="shared" si="15"/>
        <v>5.0248169293023093</v>
      </c>
    </row>
    <row r="163" spans="1:14" ht="21">
      <c r="A163" s="1252">
        <f t="shared" ref="A163:A168" si="19">A162+1</f>
        <v>135.1</v>
      </c>
      <c r="B163" s="1680" t="s">
        <v>5465</v>
      </c>
      <c r="C163" s="1680"/>
      <c r="D163" s="1235">
        <v>51</v>
      </c>
      <c r="E163" s="1256"/>
      <c r="F163" s="1236" t="s">
        <v>3197</v>
      </c>
      <c r="G163" s="1459">
        <f>'Update Descrip'!D1957</f>
        <v>3436.37</v>
      </c>
      <c r="H163" s="1460">
        <f t="shared" si="17"/>
        <v>2988.15</v>
      </c>
      <c r="I163" s="1365" t="s">
        <v>2992</v>
      </c>
      <c r="J163" s="1377">
        <v>3271.96</v>
      </c>
      <c r="K163" s="491">
        <v>2845.18</v>
      </c>
      <c r="L163" s="667"/>
      <c r="M163" s="1177"/>
      <c r="N163" s="1421">
        <f t="shared" si="15"/>
        <v>5.0248169293023093</v>
      </c>
    </row>
    <row r="164" spans="1:14" ht="42" customHeight="1">
      <c r="A164" s="1252">
        <f t="shared" si="19"/>
        <v>136.1</v>
      </c>
      <c r="B164" s="1680" t="s">
        <v>5466</v>
      </c>
      <c r="C164" s="1680"/>
      <c r="D164" s="1235">
        <v>51</v>
      </c>
      <c r="E164" s="1256"/>
      <c r="F164" s="1236" t="s">
        <v>3197</v>
      </c>
      <c r="G164" s="1459">
        <f>'Update Descrip'!D1971</f>
        <v>3885.55</v>
      </c>
      <c r="H164" s="1460">
        <f t="shared" si="17"/>
        <v>3378.74</v>
      </c>
      <c r="I164" s="1365" t="s">
        <v>2992</v>
      </c>
      <c r="J164" s="1377">
        <v>3721.13</v>
      </c>
      <c r="K164" s="491">
        <v>3235.77</v>
      </c>
      <c r="L164" s="667"/>
      <c r="M164" s="1177"/>
      <c r="N164" s="1421">
        <f t="shared" si="15"/>
        <v>4.4185502790818934</v>
      </c>
    </row>
    <row r="165" spans="1:14" ht="49.5" customHeight="1">
      <c r="A165" s="1252">
        <f t="shared" si="19"/>
        <v>137.1</v>
      </c>
      <c r="B165" s="1680" t="s">
        <v>5456</v>
      </c>
      <c r="C165" s="1680"/>
      <c r="D165" s="1235">
        <v>52</v>
      </c>
      <c r="E165" s="1235"/>
      <c r="F165" s="1236" t="s">
        <v>3197</v>
      </c>
      <c r="G165" s="1459">
        <f>'Update Descrip'!D1985</f>
        <v>3273.04</v>
      </c>
      <c r="H165" s="1460">
        <f t="shared" si="17"/>
        <v>2846.12</v>
      </c>
      <c r="I165" s="1365" t="s">
        <v>2992</v>
      </c>
      <c r="J165" s="1377">
        <v>3108.62</v>
      </c>
      <c r="K165" s="491">
        <v>2703.15</v>
      </c>
      <c r="M165" s="1177"/>
      <c r="N165" s="1421">
        <f t="shared" si="15"/>
        <v>5.2891636803469089</v>
      </c>
    </row>
    <row r="166" spans="1:14" ht="49.5" customHeight="1">
      <c r="A166" s="1252">
        <f t="shared" si="19"/>
        <v>138.1</v>
      </c>
      <c r="B166" s="1680" t="s">
        <v>5460</v>
      </c>
      <c r="C166" s="1680"/>
      <c r="D166" s="1235">
        <v>52</v>
      </c>
      <c r="E166" s="1235"/>
      <c r="F166" s="1236" t="s">
        <v>3197</v>
      </c>
      <c r="G166" s="1459">
        <f>'Update Descrip'!D1998</f>
        <v>5260.3</v>
      </c>
      <c r="H166" s="1460">
        <f t="shared" si="17"/>
        <v>4574.17</v>
      </c>
      <c r="I166" s="1365" t="s">
        <v>2992</v>
      </c>
      <c r="J166" s="1377">
        <v>5095.8900000000003</v>
      </c>
      <c r="K166" s="491">
        <v>4431.21</v>
      </c>
      <c r="M166" s="1177"/>
      <c r="N166" s="1421">
        <f t="shared" si="15"/>
        <v>3.2263255290047441</v>
      </c>
    </row>
    <row r="167" spans="1:14" ht="49.5" customHeight="1">
      <c r="A167" s="1252">
        <f t="shared" si="19"/>
        <v>139.1</v>
      </c>
      <c r="B167" s="1680" t="s">
        <v>5463</v>
      </c>
      <c r="C167" s="1680"/>
      <c r="D167" s="1235">
        <v>52</v>
      </c>
      <c r="E167" s="1235"/>
      <c r="F167" s="1236" t="s">
        <v>3197</v>
      </c>
      <c r="G167" s="1459">
        <f>'Update Descrip'!D2011</f>
        <v>4770.29</v>
      </c>
      <c r="H167" s="1460">
        <f t="shared" si="17"/>
        <v>4148.08</v>
      </c>
      <c r="I167" s="1365" t="s">
        <v>2992</v>
      </c>
      <c r="J167" s="1377">
        <v>4605.87</v>
      </c>
      <c r="K167" s="491">
        <v>4005.1</v>
      </c>
      <c r="M167" s="1177"/>
      <c r="N167" s="1421">
        <f t="shared" si="15"/>
        <v>3.5697924604906364</v>
      </c>
    </row>
    <row r="168" spans="1:14" ht="49.5" customHeight="1">
      <c r="A168" s="1252">
        <f t="shared" si="19"/>
        <v>140.1</v>
      </c>
      <c r="B168" s="1680" t="s">
        <v>5469</v>
      </c>
      <c r="C168" s="1680"/>
      <c r="D168" s="1235">
        <v>53</v>
      </c>
      <c r="E168" s="1235"/>
      <c r="F168" s="1236" t="s">
        <v>3197</v>
      </c>
      <c r="G168" s="1459">
        <f>'Update Descrip'!D2024</f>
        <v>4906.3999999999996</v>
      </c>
      <c r="H168" s="1460">
        <f t="shared" si="17"/>
        <v>4266.43</v>
      </c>
      <c r="I168" s="1365" t="s">
        <v>2992</v>
      </c>
      <c r="J168" s="1377">
        <v>4741.99</v>
      </c>
      <c r="K168" s="491">
        <v>4123.47</v>
      </c>
      <c r="M168" s="1177"/>
      <c r="N168" s="1421">
        <f t="shared" si="15"/>
        <v>3.4671097998941343</v>
      </c>
    </row>
    <row r="169" spans="1:14" ht="33" customHeight="1">
      <c r="A169" s="1252">
        <f t="shared" ref="A169:A172" si="20">A168+1</f>
        <v>141.1</v>
      </c>
      <c r="B169" s="1680" t="s">
        <v>5472</v>
      </c>
      <c r="C169" s="1680"/>
      <c r="D169" s="1235">
        <v>53</v>
      </c>
      <c r="E169" s="1235"/>
      <c r="F169" s="1236" t="s">
        <v>3197</v>
      </c>
      <c r="G169" s="1459">
        <f>'Update Descrip'!D2037</f>
        <v>4620.57</v>
      </c>
      <c r="H169" s="1460">
        <f t="shared" si="17"/>
        <v>4017.89</v>
      </c>
      <c r="I169" s="1365" t="s">
        <v>2992</v>
      </c>
      <c r="J169" s="1377">
        <v>4456.1499999999996</v>
      </c>
      <c r="K169" s="491">
        <v>3874.91</v>
      </c>
      <c r="M169" s="1177"/>
      <c r="N169" s="1421">
        <f t="shared" si="15"/>
        <v>3.6897321679027879</v>
      </c>
    </row>
    <row r="170" spans="1:14" ht="49.5" customHeight="1">
      <c r="A170" s="1252">
        <f t="shared" si="20"/>
        <v>142.1</v>
      </c>
      <c r="B170" s="1680" t="s">
        <v>5481</v>
      </c>
      <c r="C170" s="1680"/>
      <c r="D170" s="1235">
        <v>53</v>
      </c>
      <c r="E170" s="1235"/>
      <c r="F170" s="1236" t="s">
        <v>3197</v>
      </c>
      <c r="G170" s="1459">
        <f>'Update Descrip'!D2050</f>
        <v>4103.33</v>
      </c>
      <c r="H170" s="1460">
        <f t="shared" si="17"/>
        <v>3568.11</v>
      </c>
      <c r="I170" s="1365" t="s">
        <v>2992</v>
      </c>
      <c r="J170" s="1377">
        <v>3938.92</v>
      </c>
      <c r="K170" s="491">
        <v>3425.15</v>
      </c>
      <c r="M170" s="1177"/>
      <c r="N170" s="1421">
        <f t="shared" si="15"/>
        <v>4.1739867781016082</v>
      </c>
    </row>
    <row r="171" spans="1:14" ht="49.5" customHeight="1">
      <c r="A171" s="1252">
        <f t="shared" si="20"/>
        <v>143.1</v>
      </c>
      <c r="B171" s="1680" t="s">
        <v>5482</v>
      </c>
      <c r="C171" s="1680"/>
      <c r="D171" s="1235">
        <v>54</v>
      </c>
      <c r="E171" s="1235"/>
      <c r="F171" s="1236" t="s">
        <v>3197</v>
      </c>
      <c r="G171" s="1459">
        <f>'Update Descrip'!D2063</f>
        <v>4266.67</v>
      </c>
      <c r="H171" s="1460">
        <f t="shared" si="17"/>
        <v>3710.15</v>
      </c>
      <c r="I171" s="1365" t="s">
        <v>2992</v>
      </c>
      <c r="J171" s="1377">
        <v>4102.25</v>
      </c>
      <c r="K171" s="491">
        <v>3567.17</v>
      </c>
      <c r="M171" s="1177"/>
      <c r="N171" s="1421">
        <f t="shared" si="15"/>
        <v>4.0080443658967662</v>
      </c>
    </row>
    <row r="172" spans="1:14" ht="49.5" customHeight="1">
      <c r="A172" s="1252">
        <f t="shared" si="20"/>
        <v>144.1</v>
      </c>
      <c r="B172" s="1680" t="s">
        <v>5486</v>
      </c>
      <c r="C172" s="1680"/>
      <c r="D172" s="1235">
        <v>54</v>
      </c>
      <c r="E172" s="1235"/>
      <c r="F172" s="1236" t="s">
        <v>3197</v>
      </c>
      <c r="G172" s="1459">
        <f>'Update Descrip'!D2076</f>
        <v>4389.17</v>
      </c>
      <c r="H172" s="1460">
        <f t="shared" si="17"/>
        <v>3816.67</v>
      </c>
      <c r="I172" s="1365" t="s">
        <v>2992</v>
      </c>
      <c r="J172" s="1377">
        <v>4224.76</v>
      </c>
      <c r="K172" s="491">
        <v>3673.7</v>
      </c>
      <c r="M172" s="1177"/>
      <c r="N172" s="1421">
        <f t="shared" si="15"/>
        <v>3.8915820070252476</v>
      </c>
    </row>
    <row r="173" spans="1:14" ht="20.25">
      <c r="A173" s="1252">
        <f>A172+1</f>
        <v>145.1</v>
      </c>
      <c r="B173" s="1234" t="s">
        <v>3885</v>
      </c>
      <c r="C173" s="1235"/>
      <c r="D173" s="1235">
        <v>54</v>
      </c>
      <c r="E173" s="1235"/>
      <c r="F173" s="1236" t="s">
        <v>3197</v>
      </c>
      <c r="G173" s="1459">
        <f>'Update Descrip'!D2089</f>
        <v>2590.61</v>
      </c>
      <c r="H173" s="1460">
        <f t="shared" si="17"/>
        <v>2252.6999999999998</v>
      </c>
      <c r="I173" s="1365" t="s">
        <v>2992</v>
      </c>
      <c r="J173" s="1377">
        <v>2437.98</v>
      </c>
      <c r="K173" s="491">
        <v>2119.98</v>
      </c>
      <c r="M173" s="1177"/>
      <c r="N173" s="1421">
        <f t="shared" si="15"/>
        <v>6.2605107507034559</v>
      </c>
    </row>
    <row r="174" spans="1:14" ht="20.25">
      <c r="A174" s="1252">
        <f t="shared" si="18"/>
        <v>146.1</v>
      </c>
      <c r="B174" s="1234" t="s">
        <v>3886</v>
      </c>
      <c r="C174" s="1235"/>
      <c r="D174" s="1235">
        <v>55</v>
      </c>
      <c r="E174" s="1235"/>
      <c r="F174" s="1236" t="s">
        <v>3197</v>
      </c>
      <c r="G174" s="1459">
        <f>'Update Descrip'!D2101</f>
        <v>2380.86</v>
      </c>
      <c r="H174" s="1460">
        <f t="shared" si="17"/>
        <v>2070.31</v>
      </c>
      <c r="I174" s="1365" t="s">
        <v>2992</v>
      </c>
      <c r="J174" s="1377">
        <v>2236.08</v>
      </c>
      <c r="K174" s="491">
        <v>1944.42</v>
      </c>
      <c r="M174" s="1177"/>
      <c r="N174" s="1421">
        <f t="shared" si="15"/>
        <v>6.4747236234839631</v>
      </c>
    </row>
    <row r="175" spans="1:14" ht="20.25">
      <c r="A175" s="1252">
        <f t="shared" si="18"/>
        <v>147.1</v>
      </c>
      <c r="B175" s="1243" t="s">
        <v>4236</v>
      </c>
      <c r="C175" s="1235"/>
      <c r="D175" s="1235">
        <v>55</v>
      </c>
      <c r="E175" s="1235"/>
      <c r="F175" s="1236" t="s">
        <v>3197</v>
      </c>
      <c r="G175" s="1459">
        <f>'Update Descrip'!D2116</f>
        <v>2338.77</v>
      </c>
      <c r="H175" s="1460">
        <f t="shared" si="17"/>
        <v>2033.71</v>
      </c>
      <c r="I175" s="1365" t="s">
        <v>2992</v>
      </c>
      <c r="J175" s="1377">
        <v>2199.89</v>
      </c>
      <c r="K175" s="491">
        <v>1912.95</v>
      </c>
      <c r="M175" s="1177"/>
      <c r="N175" s="1421">
        <f t="shared" si="15"/>
        <v>6.313042924873522</v>
      </c>
    </row>
    <row r="176" spans="1:14" ht="20.25">
      <c r="A176" s="1252">
        <f t="shared" si="18"/>
        <v>148.1</v>
      </c>
      <c r="B176" s="1243" t="s">
        <v>3887</v>
      </c>
      <c r="C176" s="1235"/>
      <c r="D176" s="1235">
        <v>55</v>
      </c>
      <c r="E176" s="1235"/>
      <c r="F176" s="1236" t="s">
        <v>3197</v>
      </c>
      <c r="G176" s="1459">
        <f>'Update Descrip'!D2134</f>
        <v>2850.29</v>
      </c>
      <c r="H176" s="1460">
        <f t="shared" si="17"/>
        <v>2478.5100000000002</v>
      </c>
      <c r="I176" s="1365" t="s">
        <v>2992</v>
      </c>
      <c r="J176" s="1377">
        <v>2769.99</v>
      </c>
      <c r="K176" s="491">
        <v>2408.69</v>
      </c>
      <c r="M176" s="1177"/>
      <c r="N176" s="1421">
        <f t="shared" si="15"/>
        <v>2.8989274329510284</v>
      </c>
    </row>
    <row r="177" spans="1:14" ht="20.25">
      <c r="A177" s="1252">
        <f t="shared" si="18"/>
        <v>149.1</v>
      </c>
      <c r="B177" s="1234" t="s">
        <v>1062</v>
      </c>
      <c r="C177" s="1235"/>
      <c r="D177" s="1235">
        <v>56</v>
      </c>
      <c r="E177" s="1235"/>
      <c r="F177" s="1236" t="s">
        <v>3197</v>
      </c>
      <c r="G177" s="1459">
        <f>'Update Descrip'!D2149</f>
        <v>1672.96</v>
      </c>
      <c r="H177" s="1460">
        <f t="shared" si="17"/>
        <v>1454.75</v>
      </c>
      <c r="I177" s="1365" t="s">
        <v>2992</v>
      </c>
      <c r="J177" s="1377">
        <v>1621.09</v>
      </c>
      <c r="K177" s="491">
        <v>1409.64</v>
      </c>
      <c r="M177" s="1177"/>
      <c r="N177" s="1421">
        <f t="shared" si="15"/>
        <v>3.199698967978343</v>
      </c>
    </row>
    <row r="178" spans="1:14" ht="20.25">
      <c r="A178" s="1252">
        <f t="shared" si="18"/>
        <v>150.1</v>
      </c>
      <c r="B178" s="1234" t="s">
        <v>2052</v>
      </c>
      <c r="C178" s="1235"/>
      <c r="D178" s="1235">
        <v>56</v>
      </c>
      <c r="E178" s="1235"/>
      <c r="F178" s="1236" t="s">
        <v>3197</v>
      </c>
      <c r="G178" s="1459">
        <f>'Update Descrip'!D2165</f>
        <v>2030.84</v>
      </c>
      <c r="H178" s="1460">
        <f t="shared" si="17"/>
        <v>1765.95</v>
      </c>
      <c r="I178" s="1365" t="s">
        <v>2992</v>
      </c>
      <c r="J178" s="1377">
        <v>1996.13</v>
      </c>
      <c r="K178" s="491">
        <v>1735.77</v>
      </c>
      <c r="M178" s="1177"/>
      <c r="N178" s="1421">
        <f t="shared" si="15"/>
        <v>1.7388647032006836</v>
      </c>
    </row>
    <row r="179" spans="1:14" ht="20.25">
      <c r="A179" s="1252">
        <f t="shared" si="18"/>
        <v>151.1</v>
      </c>
      <c r="B179" s="1234" t="s">
        <v>3888</v>
      </c>
      <c r="C179" s="1235"/>
      <c r="D179" s="1235">
        <v>56</v>
      </c>
      <c r="E179" s="1235"/>
      <c r="F179" s="1236" t="s">
        <v>3197</v>
      </c>
      <c r="G179" s="1459">
        <f>'Update Descrip'!D2177</f>
        <v>3252.55</v>
      </c>
      <c r="H179" s="1460">
        <f t="shared" si="17"/>
        <v>2828.3</v>
      </c>
      <c r="I179" s="1365" t="s">
        <v>2992</v>
      </c>
      <c r="J179" s="1377">
        <v>3229.84</v>
      </c>
      <c r="K179" s="491">
        <v>2808.56</v>
      </c>
      <c r="M179" s="1177"/>
      <c r="N179" s="1421">
        <f t="shared" si="15"/>
        <v>0.70313080524112759</v>
      </c>
    </row>
    <row r="180" spans="1:14" ht="20.25">
      <c r="A180" s="1252">
        <f t="shared" si="18"/>
        <v>152.1</v>
      </c>
      <c r="B180" s="1234" t="s">
        <v>3889</v>
      </c>
      <c r="C180" s="1235"/>
      <c r="D180" s="1235">
        <v>57</v>
      </c>
      <c r="E180" s="1235"/>
      <c r="F180" s="1236" t="s">
        <v>3197</v>
      </c>
      <c r="G180" s="1459">
        <f>'Update Descrip'!D2189</f>
        <v>1199.75</v>
      </c>
      <c r="H180" s="1460">
        <f t="shared" si="17"/>
        <v>1043.26</v>
      </c>
      <c r="I180" s="1365" t="s">
        <v>2992</v>
      </c>
      <c r="J180" s="1377">
        <v>1170.0899999999999</v>
      </c>
      <c r="K180" s="491">
        <v>1017.47</v>
      </c>
      <c r="M180" s="1177"/>
      <c r="N180" s="1421">
        <f t="shared" si="15"/>
        <v>2.5348477467545303</v>
      </c>
    </row>
    <row r="181" spans="1:14" ht="18.75" customHeight="1">
      <c r="A181" s="1252">
        <f t="shared" si="18"/>
        <v>153.1</v>
      </c>
      <c r="B181" s="1234" t="s">
        <v>3890</v>
      </c>
      <c r="C181" s="1235"/>
      <c r="D181" s="1235">
        <v>57</v>
      </c>
      <c r="E181" s="1235"/>
      <c r="F181" s="1236" t="s">
        <v>3197</v>
      </c>
      <c r="G181" s="1459">
        <f>'Update Descrip'!D2201</f>
        <v>2109.7199999999998</v>
      </c>
      <c r="H181" s="1460">
        <f t="shared" si="17"/>
        <v>1834.54</v>
      </c>
      <c r="I181" s="1365" t="s">
        <v>2992</v>
      </c>
      <c r="J181" s="1377">
        <v>2058.36</v>
      </c>
      <c r="K181" s="491">
        <v>1789.88</v>
      </c>
      <c r="M181" s="1177"/>
      <c r="N181" s="1421">
        <f t="shared" si="15"/>
        <v>2.4951903457121043</v>
      </c>
    </row>
    <row r="182" spans="1:14" ht="18.75" customHeight="1">
      <c r="A182" s="1252">
        <f t="shared" si="18"/>
        <v>154.1</v>
      </c>
      <c r="B182" s="1234" t="s">
        <v>3891</v>
      </c>
      <c r="C182" s="1235"/>
      <c r="D182" s="1235">
        <v>57</v>
      </c>
      <c r="E182" s="1235"/>
      <c r="F182" s="1236" t="s">
        <v>3197</v>
      </c>
      <c r="G182" s="1459">
        <f>'Update Descrip'!D2212</f>
        <v>11806.25</v>
      </c>
      <c r="H182" s="1460">
        <f t="shared" si="17"/>
        <v>10266.299999999999</v>
      </c>
      <c r="I182" s="1365" t="s">
        <v>2992</v>
      </c>
      <c r="J182" s="1377">
        <v>11050.56</v>
      </c>
      <c r="K182" s="491">
        <v>9609.18</v>
      </c>
      <c r="M182" s="1177"/>
      <c r="N182" s="1421">
        <f t="shared" si="15"/>
        <v>6.8384769640633651</v>
      </c>
    </row>
    <row r="183" spans="1:14" ht="20.25">
      <c r="A183" s="1252">
        <f t="shared" si="18"/>
        <v>155.1</v>
      </c>
      <c r="B183" s="1234" t="s">
        <v>3892</v>
      </c>
      <c r="C183" s="1235"/>
      <c r="D183" s="1235">
        <v>58</v>
      </c>
      <c r="E183" s="1235"/>
      <c r="F183" s="1236" t="s">
        <v>3197</v>
      </c>
      <c r="G183" s="1459">
        <f>'Update Descrip'!D2227</f>
        <v>2141.1</v>
      </c>
      <c r="H183" s="1460">
        <f t="shared" si="17"/>
        <v>1861.83</v>
      </c>
      <c r="I183" s="1365" t="s">
        <v>2992</v>
      </c>
      <c r="J183" s="1377">
        <v>2089.2199999999998</v>
      </c>
      <c r="K183" s="491">
        <v>1816.71</v>
      </c>
      <c r="M183" s="1177"/>
      <c r="N183" s="1421">
        <f t="shared" si="15"/>
        <v>2.4832234039498049</v>
      </c>
    </row>
    <row r="184" spans="1:14" ht="20.25">
      <c r="A184" s="1252">
        <f t="shared" si="18"/>
        <v>156.1</v>
      </c>
      <c r="B184" s="1234" t="s">
        <v>3140</v>
      </c>
      <c r="C184" s="1235"/>
      <c r="D184" s="1235">
        <v>58</v>
      </c>
      <c r="E184" s="1235"/>
      <c r="F184" s="1236" t="s">
        <v>3197</v>
      </c>
      <c r="G184" s="1459">
        <f>'Update Descrip'!D2239</f>
        <v>141.43</v>
      </c>
      <c r="H184" s="1460">
        <f t="shared" si="17"/>
        <v>122.98</v>
      </c>
      <c r="I184" s="1365" t="s">
        <v>2992</v>
      </c>
      <c r="J184" s="1377">
        <v>132.72999999999999</v>
      </c>
      <c r="K184" s="491">
        <v>115.42</v>
      </c>
      <c r="M184" s="1177"/>
      <c r="N184" s="1421">
        <f t="shared" si="15"/>
        <v>6.5546598357568131</v>
      </c>
    </row>
    <row r="185" spans="1:14" ht="20.25">
      <c r="A185" s="1252">
        <f t="shared" si="18"/>
        <v>157.1</v>
      </c>
      <c r="B185" s="1234" t="s">
        <v>1933</v>
      </c>
      <c r="C185" s="1235"/>
      <c r="D185" s="1235">
        <v>58</v>
      </c>
      <c r="E185" s="1235"/>
      <c r="F185" s="1236" t="s">
        <v>3197</v>
      </c>
      <c r="G185" s="1459">
        <f>'Update Descrip'!D2250</f>
        <v>3227.53</v>
      </c>
      <c r="H185" s="1460">
        <f t="shared" si="17"/>
        <v>2806.55</v>
      </c>
      <c r="I185" s="1365" t="s">
        <v>801</v>
      </c>
      <c r="J185" s="1377">
        <v>3074.66</v>
      </c>
      <c r="K185" s="491">
        <v>2673.62</v>
      </c>
      <c r="M185" s="1177"/>
      <c r="N185" s="1421">
        <f t="shared" si="15"/>
        <v>4.971931855880011</v>
      </c>
    </row>
    <row r="186" spans="1:14" ht="20.25">
      <c r="A186" s="1252">
        <f t="shared" si="18"/>
        <v>158.1</v>
      </c>
      <c r="B186" s="1234" t="s">
        <v>456</v>
      </c>
      <c r="C186" s="1235"/>
      <c r="D186" s="1235">
        <v>59</v>
      </c>
      <c r="E186" s="1235"/>
      <c r="F186" s="1236" t="s">
        <v>3197</v>
      </c>
      <c r="G186" s="1459">
        <f>'Update Descrip'!D2261</f>
        <v>4850.12</v>
      </c>
      <c r="H186" s="1460">
        <f t="shared" si="17"/>
        <v>4217.5</v>
      </c>
      <c r="I186" s="1365" t="s">
        <v>801</v>
      </c>
      <c r="J186" s="1377">
        <v>4752.37</v>
      </c>
      <c r="K186" s="491">
        <v>4132.5</v>
      </c>
      <c r="M186" s="1177"/>
      <c r="N186" s="1421">
        <f t="shared" si="15"/>
        <v>2.0568684677329419</v>
      </c>
    </row>
    <row r="187" spans="1:14" ht="20.25">
      <c r="A187" s="1252">
        <f t="shared" si="18"/>
        <v>159.1</v>
      </c>
      <c r="B187" s="1234" t="s">
        <v>1161</v>
      </c>
      <c r="C187" s="1235"/>
      <c r="D187" s="1235">
        <v>59</v>
      </c>
      <c r="E187" s="1235"/>
      <c r="F187" s="1236" t="s">
        <v>3197</v>
      </c>
      <c r="G187" s="1459">
        <f>'Update Descrip'!D2272</f>
        <v>347.67</v>
      </c>
      <c r="H187" s="1460">
        <f t="shared" si="17"/>
        <v>302.32</v>
      </c>
      <c r="I187" s="1365" t="s">
        <v>2992</v>
      </c>
      <c r="J187" s="1377">
        <v>330.42</v>
      </c>
      <c r="K187" s="491">
        <v>287.32</v>
      </c>
      <c r="M187" s="1177"/>
      <c r="N187" s="1421">
        <f t="shared" si="15"/>
        <v>5.2206282912656619</v>
      </c>
    </row>
    <row r="188" spans="1:14" ht="20.25">
      <c r="A188" s="1252">
        <f t="shared" si="18"/>
        <v>160.1</v>
      </c>
      <c r="B188" s="1243" t="s">
        <v>1466</v>
      </c>
      <c r="C188" s="1235"/>
      <c r="D188" s="1235">
        <v>59</v>
      </c>
      <c r="E188" s="1235"/>
      <c r="F188" s="1236" t="s">
        <v>3197</v>
      </c>
      <c r="G188" s="1459">
        <f>'Update Descrip'!D2285</f>
        <v>11510.34</v>
      </c>
      <c r="H188" s="1460">
        <f t="shared" si="17"/>
        <v>10008.99</v>
      </c>
      <c r="I188" s="1365" t="s">
        <v>801</v>
      </c>
      <c r="J188" s="1377">
        <v>11441.94</v>
      </c>
      <c r="K188" s="491">
        <v>9949.51</v>
      </c>
      <c r="M188" s="1177"/>
      <c r="N188" s="1421">
        <f t="shared" si="15"/>
        <v>0.59780072260472994</v>
      </c>
    </row>
    <row r="189" spans="1:14" ht="20.25">
      <c r="A189" s="1252">
        <f t="shared" si="18"/>
        <v>161.1</v>
      </c>
      <c r="B189" s="1243" t="s">
        <v>3893</v>
      </c>
      <c r="C189" s="1235"/>
      <c r="D189" s="1235">
        <v>60</v>
      </c>
      <c r="E189" s="1235"/>
      <c r="F189" s="1236" t="s">
        <v>3197</v>
      </c>
      <c r="G189" s="1459">
        <f>'Update Descrip'!D2299</f>
        <v>2107.9299999999998</v>
      </c>
      <c r="H189" s="1460">
        <f t="shared" si="17"/>
        <v>1832.98</v>
      </c>
      <c r="I189" s="1365" t="s">
        <v>2992</v>
      </c>
      <c r="J189" s="1377">
        <v>2017.42</v>
      </c>
      <c r="K189" s="491">
        <v>1754.28</v>
      </c>
      <c r="M189" s="1177"/>
      <c r="N189" s="1421">
        <f t="shared" si="15"/>
        <v>4.4864232534623314</v>
      </c>
    </row>
    <row r="190" spans="1:14" ht="20.25">
      <c r="A190" s="1252">
        <f t="shared" si="18"/>
        <v>162.1</v>
      </c>
      <c r="B190" s="1234" t="s">
        <v>3894</v>
      </c>
      <c r="C190" s="1235"/>
      <c r="D190" s="1235">
        <v>60</v>
      </c>
      <c r="E190" s="1235"/>
      <c r="F190" s="1236" t="s">
        <v>3197</v>
      </c>
      <c r="G190" s="1459">
        <f>'Update Descrip'!D2315</f>
        <v>2135.98</v>
      </c>
      <c r="H190" s="1460">
        <f t="shared" si="17"/>
        <v>1857.37</v>
      </c>
      <c r="I190" s="1365" t="s">
        <v>2992</v>
      </c>
      <c r="J190" s="1377">
        <v>2045.42</v>
      </c>
      <c r="K190" s="491">
        <v>1778.63</v>
      </c>
      <c r="M190" s="1177"/>
      <c r="N190" s="1421">
        <f t="shared" si="15"/>
        <v>4.4274525525319959</v>
      </c>
    </row>
    <row r="191" spans="1:14" ht="20.25">
      <c r="A191" s="1252">
        <f t="shared" si="18"/>
        <v>163.1</v>
      </c>
      <c r="B191" s="1243" t="s">
        <v>3895</v>
      </c>
      <c r="C191" s="1235"/>
      <c r="D191" s="1235">
        <v>60</v>
      </c>
      <c r="E191" s="1235"/>
      <c r="F191" s="1236" t="s">
        <v>3197</v>
      </c>
      <c r="G191" s="1459">
        <f>'Update Descrip'!D2330</f>
        <v>324.23</v>
      </c>
      <c r="H191" s="1460">
        <f t="shared" si="17"/>
        <v>281.94</v>
      </c>
      <c r="I191" s="1365" t="s">
        <v>2992</v>
      </c>
      <c r="J191" s="1377">
        <v>306.98</v>
      </c>
      <c r="K191" s="491">
        <v>266.94</v>
      </c>
      <c r="M191" s="1177"/>
      <c r="N191" s="1421">
        <f t="shared" si="15"/>
        <v>5.6192585836210824</v>
      </c>
    </row>
    <row r="192" spans="1:14" ht="20.25">
      <c r="A192" s="1252">
        <f t="shared" si="18"/>
        <v>164.1</v>
      </c>
      <c r="B192" s="1243" t="s">
        <v>3896</v>
      </c>
      <c r="C192" s="1235"/>
      <c r="D192" s="1235">
        <v>61</v>
      </c>
      <c r="E192" s="1235"/>
      <c r="F192" s="1236" t="s">
        <v>3197</v>
      </c>
      <c r="G192" s="1459">
        <f>'Update Descrip'!D2343</f>
        <v>3445.9700000000003</v>
      </c>
      <c r="H192" s="1460">
        <f t="shared" si="17"/>
        <v>2996.5</v>
      </c>
      <c r="I192" s="1365" t="s">
        <v>2992</v>
      </c>
      <c r="J192" s="1377">
        <v>3281.55</v>
      </c>
      <c r="K192" s="491">
        <v>2853.52</v>
      </c>
      <c r="M192" s="1177"/>
      <c r="N192" s="1421">
        <f t="shared" si="15"/>
        <v>5.0104371409852071</v>
      </c>
    </row>
    <row r="193" spans="1:14" ht="20.25" hidden="1">
      <c r="A193" s="1252">
        <f t="shared" si="18"/>
        <v>165.1</v>
      </c>
      <c r="B193" s="1234" t="s">
        <v>4235</v>
      </c>
      <c r="C193" s="1235"/>
      <c r="D193" s="1235">
        <v>62</v>
      </c>
      <c r="E193" s="1235"/>
      <c r="F193" s="1236" t="s">
        <v>3197</v>
      </c>
      <c r="G193" s="1459">
        <f>'Update Descrip'!D2360</f>
        <v>0</v>
      </c>
      <c r="H193" s="1460">
        <f t="shared" si="17"/>
        <v>0</v>
      </c>
      <c r="I193" s="1365" t="s">
        <v>2992</v>
      </c>
      <c r="J193" s="1377">
        <v>0</v>
      </c>
      <c r="K193" s="491">
        <v>0</v>
      </c>
      <c r="M193" s="1177"/>
      <c r="N193" s="1421" t="e">
        <f t="shared" si="15"/>
        <v>#DIV/0!</v>
      </c>
    </row>
    <row r="194" spans="1:14" ht="20.25" hidden="1">
      <c r="A194" s="1252">
        <f t="shared" si="18"/>
        <v>166.1</v>
      </c>
      <c r="B194" s="1243" t="s">
        <v>4234</v>
      </c>
      <c r="C194" s="1235"/>
      <c r="D194" s="1235">
        <v>60</v>
      </c>
      <c r="E194" s="1235"/>
      <c r="F194" s="1236" t="s">
        <v>3197</v>
      </c>
      <c r="G194" s="1459">
        <f>'Update Descrip'!D2377</f>
        <v>0</v>
      </c>
      <c r="H194" s="1460">
        <f t="shared" si="17"/>
        <v>0</v>
      </c>
      <c r="I194" s="1365" t="s">
        <v>2992</v>
      </c>
      <c r="J194" s="1377">
        <v>0</v>
      </c>
      <c r="K194" s="491">
        <v>0</v>
      </c>
      <c r="M194" s="1177"/>
      <c r="N194" s="1421" t="e">
        <f t="shared" si="15"/>
        <v>#DIV/0!</v>
      </c>
    </row>
    <row r="195" spans="1:14" ht="20.25">
      <c r="A195" s="1252">
        <f>A192+1</f>
        <v>165.1</v>
      </c>
      <c r="B195" s="1243" t="s">
        <v>4233</v>
      </c>
      <c r="C195" s="1235"/>
      <c r="D195" s="1235">
        <v>61</v>
      </c>
      <c r="E195" s="1235"/>
      <c r="F195" s="1236" t="s">
        <v>3197</v>
      </c>
      <c r="G195" s="1459">
        <f>'Update Descrip'!D2390</f>
        <v>3220.7000000000003</v>
      </c>
      <c r="H195" s="1460">
        <f t="shared" si="17"/>
        <v>2800.61</v>
      </c>
      <c r="I195" s="1365" t="s">
        <v>2992</v>
      </c>
      <c r="J195" s="1377">
        <v>3056.28</v>
      </c>
      <c r="K195" s="491">
        <v>2657.63</v>
      </c>
      <c r="M195" s="1177"/>
      <c r="N195" s="1421">
        <f t="shared" si="15"/>
        <v>5.3797426937322514</v>
      </c>
    </row>
    <row r="196" spans="1:14" ht="20.25">
      <c r="A196" s="1252">
        <f t="shared" si="18"/>
        <v>166.1</v>
      </c>
      <c r="B196" s="1243" t="s">
        <v>3897</v>
      </c>
      <c r="C196" s="1235"/>
      <c r="D196" s="1235">
        <v>61</v>
      </c>
      <c r="E196" s="1235"/>
      <c r="F196" s="1236" t="s">
        <v>3197</v>
      </c>
      <c r="G196" s="1459">
        <f>'Update Descrip'!D2408</f>
        <v>8064.09</v>
      </c>
      <c r="H196" s="1460">
        <f t="shared" si="17"/>
        <v>7012.25</v>
      </c>
      <c r="I196" s="1365" t="s">
        <v>2992</v>
      </c>
      <c r="J196" s="1377">
        <v>7879.37</v>
      </c>
      <c r="K196" s="491">
        <v>6851.63</v>
      </c>
      <c r="M196" s="1177"/>
      <c r="N196" s="1421">
        <f t="shared" si="15"/>
        <v>2.3443498655349382</v>
      </c>
    </row>
    <row r="197" spans="1:14" ht="20.25">
      <c r="A197" s="1252">
        <f t="shared" si="18"/>
        <v>167.1</v>
      </c>
      <c r="B197" s="1243" t="s">
        <v>3944</v>
      </c>
      <c r="C197" s="1235"/>
      <c r="D197" s="1235">
        <v>62</v>
      </c>
      <c r="E197" s="1235"/>
      <c r="F197" s="1236" t="s">
        <v>3197</v>
      </c>
      <c r="G197" s="1459">
        <f>'Update Descrip'!D2423</f>
        <v>1207.97</v>
      </c>
      <c r="H197" s="1460">
        <f t="shared" si="17"/>
        <v>1050.4100000000001</v>
      </c>
      <c r="I197" s="1365" t="s">
        <v>2992</v>
      </c>
      <c r="J197" s="1377">
        <v>1176.73</v>
      </c>
      <c r="K197" s="491">
        <v>1023.24</v>
      </c>
      <c r="M197" s="1177"/>
      <c r="N197" s="1421">
        <f t="shared" si="15"/>
        <v>2.6548146133777508</v>
      </c>
    </row>
    <row r="198" spans="1:14" ht="20.25">
      <c r="A198" s="1252">
        <f t="shared" si="18"/>
        <v>168.1</v>
      </c>
      <c r="B198" s="1234" t="s">
        <v>4232</v>
      </c>
      <c r="C198" s="1235"/>
      <c r="D198" s="1235">
        <v>62</v>
      </c>
      <c r="E198" s="1235"/>
      <c r="F198" s="1236" t="s">
        <v>3197</v>
      </c>
      <c r="G198" s="1459">
        <f>'Update Descrip'!D2438</f>
        <v>1770.92</v>
      </c>
      <c r="H198" s="1460">
        <f t="shared" si="17"/>
        <v>1539.93</v>
      </c>
      <c r="I198" s="1365" t="s">
        <v>2992</v>
      </c>
      <c r="J198" s="1377">
        <v>1758.44</v>
      </c>
      <c r="K198" s="491">
        <v>1529.08</v>
      </c>
      <c r="M198" s="1177"/>
      <c r="N198" s="1421">
        <f t="shared" si="15"/>
        <v>0.70971997907236062</v>
      </c>
    </row>
    <row r="199" spans="1:14" ht="41.25" customHeight="1">
      <c r="A199" s="1252">
        <f>A198+1</f>
        <v>169.1</v>
      </c>
      <c r="B199" s="1257" t="s">
        <v>5338</v>
      </c>
      <c r="C199" s="1241"/>
      <c r="D199" s="1235">
        <v>62</v>
      </c>
      <c r="E199" s="1241"/>
      <c r="F199" s="1236" t="s">
        <v>3197</v>
      </c>
      <c r="G199" s="1459">
        <f>'Update Descrip'!D2451</f>
        <v>4888.2300000000005</v>
      </c>
      <c r="H199" s="1460">
        <f t="shared" si="17"/>
        <v>4250.63</v>
      </c>
      <c r="I199" s="1365" t="s">
        <v>2992</v>
      </c>
      <c r="J199" s="1377">
        <v>4727.5200000000004</v>
      </c>
      <c r="K199" s="491">
        <v>4110.8900000000003</v>
      </c>
      <c r="M199" s="1177"/>
      <c r="N199" s="1421">
        <f t="shared" si="15"/>
        <v>3.3994567976444312</v>
      </c>
    </row>
    <row r="200" spans="1:14" ht="20.25">
      <c r="A200" s="1252">
        <f>A199+1</f>
        <v>170.1</v>
      </c>
      <c r="B200" s="1243" t="s">
        <v>3898</v>
      </c>
      <c r="C200" s="1235"/>
      <c r="D200" s="1235">
        <v>63</v>
      </c>
      <c r="E200" s="1235"/>
      <c r="F200" s="1236" t="s">
        <v>3197</v>
      </c>
      <c r="G200" s="1459">
        <f>'Update Descrip'!D2461</f>
        <v>2271.13</v>
      </c>
      <c r="H200" s="1460">
        <f t="shared" si="17"/>
        <v>1974.9</v>
      </c>
      <c r="I200" s="1365" t="s">
        <v>2992</v>
      </c>
      <c r="J200" s="1377">
        <v>2256.4700000000003</v>
      </c>
      <c r="K200" s="491">
        <v>1962.15</v>
      </c>
      <c r="M200" s="1177"/>
      <c r="N200" s="1421">
        <f t="shared" si="15"/>
        <v>0.64968734350555746</v>
      </c>
    </row>
    <row r="201" spans="1:14" ht="20.25">
      <c r="A201" s="1252">
        <f t="shared" si="18"/>
        <v>171.1</v>
      </c>
      <c r="B201" s="1243" t="s">
        <v>4231</v>
      </c>
      <c r="C201" s="1235"/>
      <c r="D201" s="1235">
        <v>63</v>
      </c>
      <c r="E201" s="1235"/>
      <c r="F201" s="1236" t="s">
        <v>3197</v>
      </c>
      <c r="G201" s="1459">
        <f>'Update Descrip'!D2479</f>
        <v>5750.15</v>
      </c>
      <c r="H201" s="1460">
        <f t="shared" si="17"/>
        <v>5000.13</v>
      </c>
      <c r="I201" s="1365" t="s">
        <v>2992</v>
      </c>
      <c r="J201" s="1377">
        <v>5565.43</v>
      </c>
      <c r="K201" s="491">
        <v>4839.5</v>
      </c>
      <c r="M201" s="1177"/>
      <c r="N201" s="1421">
        <f t="shared" si="15"/>
        <v>3.3190607015091258</v>
      </c>
    </row>
    <row r="202" spans="1:14" ht="20.25">
      <c r="A202" s="1252">
        <f t="shared" si="18"/>
        <v>172.1</v>
      </c>
      <c r="B202" s="1243" t="s">
        <v>4318</v>
      </c>
      <c r="C202" s="1235"/>
      <c r="D202" s="1235">
        <v>64</v>
      </c>
      <c r="E202" s="1235"/>
      <c r="F202" s="1236" t="s">
        <v>3197</v>
      </c>
      <c r="G202" s="1459">
        <f>'Update Descrip'!D2498</f>
        <v>5518.76</v>
      </c>
      <c r="H202" s="1460">
        <f t="shared" si="17"/>
        <v>4798.92</v>
      </c>
      <c r="I202" s="1365" t="s">
        <v>2992</v>
      </c>
      <c r="J202" s="1377">
        <v>5334.04</v>
      </c>
      <c r="K202" s="491">
        <v>4638.3</v>
      </c>
      <c r="M202" s="1177"/>
      <c r="N202" s="1421">
        <f t="shared" si="15"/>
        <v>3.4630411470480209</v>
      </c>
    </row>
    <row r="203" spans="1:14" ht="20.25">
      <c r="A203" s="1252">
        <f>A202+1</f>
        <v>173.1</v>
      </c>
      <c r="B203" s="1234" t="s">
        <v>4230</v>
      </c>
      <c r="C203" s="1235"/>
      <c r="D203" s="1235">
        <v>64</v>
      </c>
      <c r="E203" s="1235"/>
      <c r="F203" s="1236" t="s">
        <v>3197</v>
      </c>
      <c r="G203" s="1459">
        <f>'Update Descrip'!D2518</f>
        <v>6371.21</v>
      </c>
      <c r="H203" s="1460">
        <f t="shared" si="17"/>
        <v>5540.18</v>
      </c>
      <c r="I203" s="1365" t="s">
        <v>2992</v>
      </c>
      <c r="J203" s="1377">
        <v>6141.54</v>
      </c>
      <c r="K203" s="491">
        <v>5340.47</v>
      </c>
      <c r="M203" s="1177"/>
      <c r="N203" s="1421">
        <f t="shared" ref="N203:N266" si="21">100*(G203-J203)/J203</f>
        <v>3.739615796689431</v>
      </c>
    </row>
    <row r="204" spans="1:14" ht="20.25">
      <c r="A204" s="1252">
        <f>A203+1</f>
        <v>174.1</v>
      </c>
      <c r="B204" s="1234" t="s">
        <v>4319</v>
      </c>
      <c r="C204" s="1235"/>
      <c r="D204" s="1235">
        <v>65</v>
      </c>
      <c r="E204" s="1235"/>
      <c r="F204" s="1236" t="s">
        <v>3197</v>
      </c>
      <c r="G204" s="1459">
        <f>+'Update Descrip'!D2535</f>
        <v>6139.81</v>
      </c>
      <c r="H204" s="1460">
        <f t="shared" si="17"/>
        <v>5338.97</v>
      </c>
      <c r="I204" s="1365" t="s">
        <v>2992</v>
      </c>
      <c r="J204" s="1377">
        <v>5910.14</v>
      </c>
      <c r="K204" s="491">
        <v>5139.25</v>
      </c>
      <c r="M204" s="1177"/>
      <c r="N204" s="1421">
        <f t="shared" si="21"/>
        <v>3.8860331565749719</v>
      </c>
    </row>
    <row r="205" spans="1:14" ht="20.25">
      <c r="A205" s="1252">
        <f>A204+1</f>
        <v>175.1</v>
      </c>
      <c r="B205" s="1234" t="s">
        <v>3942</v>
      </c>
      <c r="C205" s="1235"/>
      <c r="D205" s="1235">
        <v>65</v>
      </c>
      <c r="E205" s="1235"/>
      <c r="F205" s="1236" t="s">
        <v>3197</v>
      </c>
      <c r="G205" s="1459">
        <f>'Update Descrip'!D2546</f>
        <v>784.87</v>
      </c>
      <c r="H205" s="1460">
        <f t="shared" si="17"/>
        <v>682.5</v>
      </c>
      <c r="I205" s="1365" t="s">
        <v>2992</v>
      </c>
      <c r="J205" s="1377">
        <v>734.27</v>
      </c>
      <c r="K205" s="491">
        <v>638.5</v>
      </c>
      <c r="M205" s="1177"/>
      <c r="N205" s="1421">
        <f t="shared" si="21"/>
        <v>6.8911980606588887</v>
      </c>
    </row>
    <row r="206" spans="1:14" ht="20.25">
      <c r="A206" s="1252">
        <f>A205+1</f>
        <v>176.1</v>
      </c>
      <c r="B206" s="1234" t="s">
        <v>3943</v>
      </c>
      <c r="C206" s="1235"/>
      <c r="D206" s="1235">
        <v>65</v>
      </c>
      <c r="E206" s="1235"/>
      <c r="F206" s="1236" t="s">
        <v>3197</v>
      </c>
      <c r="G206" s="1459">
        <f>'Update Descrip'!D2554</f>
        <v>1667.5</v>
      </c>
      <c r="H206" s="1460">
        <f t="shared" si="17"/>
        <v>1450</v>
      </c>
      <c r="I206" s="1365" t="s">
        <v>2992</v>
      </c>
      <c r="J206" s="1377">
        <v>1559.1100000000001</v>
      </c>
      <c r="K206" s="491">
        <v>1355.75</v>
      </c>
      <c r="M206" s="1177"/>
      <c r="N206" s="1421">
        <f t="shared" si="21"/>
        <v>6.9520431528243591</v>
      </c>
    </row>
    <row r="207" spans="1:14" ht="20.25">
      <c r="A207" s="1252">
        <f t="shared" si="18"/>
        <v>177.1</v>
      </c>
      <c r="B207" s="1243" t="s">
        <v>4229</v>
      </c>
      <c r="C207" s="1235"/>
      <c r="D207" s="1235">
        <v>66</v>
      </c>
      <c r="E207" s="1235"/>
      <c r="F207" s="1236" t="s">
        <v>3197</v>
      </c>
      <c r="G207" s="1459">
        <f>'Update Descrip'!D2566</f>
        <v>3822.37</v>
      </c>
      <c r="H207" s="1460">
        <f t="shared" si="17"/>
        <v>3323.8</v>
      </c>
      <c r="I207" s="1365" t="s">
        <v>2992</v>
      </c>
      <c r="J207" s="1377">
        <v>3753.97</v>
      </c>
      <c r="K207" s="491">
        <v>3264.32</v>
      </c>
      <c r="M207" s="1177"/>
      <c r="N207" s="1421">
        <f t="shared" si="21"/>
        <v>1.8220710341318682</v>
      </c>
    </row>
    <row r="208" spans="1:14" ht="20.25">
      <c r="A208" s="1252">
        <f t="shared" si="18"/>
        <v>178.1</v>
      </c>
      <c r="B208" s="1234" t="s">
        <v>4228</v>
      </c>
      <c r="C208" s="1235"/>
      <c r="D208" s="1235">
        <v>66</v>
      </c>
      <c r="E208" s="1235"/>
      <c r="F208" s="1236" t="s">
        <v>3197</v>
      </c>
      <c r="G208" s="1459">
        <f>'Update Descrip'!B2581</f>
        <v>471.66999999999996</v>
      </c>
      <c r="H208" s="1460">
        <f t="shared" si="17"/>
        <v>410.15</v>
      </c>
      <c r="I208" s="1365" t="s">
        <v>2773</v>
      </c>
      <c r="J208" s="1377">
        <v>448.81</v>
      </c>
      <c r="K208" s="491">
        <v>390.27</v>
      </c>
      <c r="M208" s="1177"/>
      <c r="N208" s="1421">
        <f t="shared" si="21"/>
        <v>5.0934693968494358</v>
      </c>
    </row>
    <row r="209" spans="1:14" ht="19.5">
      <c r="A209" s="1252"/>
      <c r="B209" s="1258"/>
      <c r="C209" s="1235"/>
      <c r="D209" s="1235"/>
      <c r="E209" s="1235"/>
      <c r="F209" s="1242"/>
      <c r="G209" s="1459"/>
      <c r="H209" s="1460"/>
      <c r="I209" s="1366"/>
      <c r="J209" s="1377"/>
      <c r="K209" s="491"/>
      <c r="M209" s="1177"/>
      <c r="N209" s="1421" t="e">
        <f t="shared" si="21"/>
        <v>#DIV/0!</v>
      </c>
    </row>
    <row r="210" spans="1:14" ht="19.5">
      <c r="A210" s="1245"/>
      <c r="B210" s="1258"/>
      <c r="C210" s="1235"/>
      <c r="D210" s="1235"/>
      <c r="E210" s="1235"/>
      <c r="F210" s="1242"/>
      <c r="G210" s="1459"/>
      <c r="H210" s="1460"/>
      <c r="I210" s="1366"/>
      <c r="J210" s="1377"/>
      <c r="K210" s="491"/>
      <c r="M210" s="1177"/>
      <c r="N210" s="1421" t="e">
        <f t="shared" si="21"/>
        <v>#DIV/0!</v>
      </c>
    </row>
    <row r="211" spans="1:14" ht="18">
      <c r="A211" s="1682" t="s">
        <v>0</v>
      </c>
      <c r="B211" s="1683"/>
      <c r="C211" s="1683"/>
      <c r="D211" s="1683"/>
      <c r="E211" s="1683"/>
      <c r="F211" s="1683"/>
      <c r="G211" s="1683"/>
      <c r="H211" s="1683"/>
      <c r="I211" s="1366"/>
      <c r="J211" s="1377"/>
      <c r="K211" s="491"/>
      <c r="M211" s="1177"/>
      <c r="N211" s="1421" t="e">
        <f t="shared" si="21"/>
        <v>#DIV/0!</v>
      </c>
    </row>
    <row r="212" spans="1:14" ht="18">
      <c r="A212" s="1245"/>
      <c r="B212" s="1184"/>
      <c r="C212" s="1246"/>
      <c r="D212" s="1246"/>
      <c r="E212" s="1246"/>
      <c r="F212" s="1247"/>
      <c r="G212" s="1461"/>
      <c r="H212" s="1462"/>
      <c r="I212" s="1366"/>
      <c r="J212" s="1377"/>
      <c r="K212" s="491"/>
      <c r="M212" s="1177"/>
      <c r="N212" s="1421" t="e">
        <f t="shared" si="21"/>
        <v>#DIV/0!</v>
      </c>
    </row>
    <row r="213" spans="1:14" ht="20.25">
      <c r="A213" s="1252">
        <f>A208+1</f>
        <v>179.1</v>
      </c>
      <c r="B213" s="1234" t="s">
        <v>1120</v>
      </c>
      <c r="C213" s="1235"/>
      <c r="D213" s="1235">
        <v>66</v>
      </c>
      <c r="E213" s="1235"/>
      <c r="F213" s="1236" t="s">
        <v>3197</v>
      </c>
      <c r="G213" s="1459">
        <f>'Update Descrip'!D2591</f>
        <v>602.98</v>
      </c>
      <c r="H213" s="1460">
        <f t="shared" ref="H213:H234" si="22">ROUND(G213/1.15,2)</f>
        <v>524.33000000000004</v>
      </c>
      <c r="I213" s="1365" t="s">
        <v>2992</v>
      </c>
      <c r="J213" s="1377">
        <v>570.25</v>
      </c>
      <c r="K213" s="491">
        <v>495.87</v>
      </c>
      <c r="M213" s="1177"/>
      <c r="N213" s="1421">
        <f t="shared" si="21"/>
        <v>5.7395879000438432</v>
      </c>
    </row>
    <row r="214" spans="1:14" ht="20.25">
      <c r="A214" s="1252">
        <f t="shared" ref="A214:A234" si="23">A213+1</f>
        <v>180.1</v>
      </c>
      <c r="B214" s="1234" t="s">
        <v>1594</v>
      </c>
      <c r="C214" s="1235"/>
      <c r="D214" s="1235">
        <v>67</v>
      </c>
      <c r="E214" s="1235"/>
      <c r="F214" s="1236" t="s">
        <v>3197</v>
      </c>
      <c r="G214" s="1459">
        <f>'Update Descrip'!D2603</f>
        <v>596.96</v>
      </c>
      <c r="H214" s="1460">
        <f t="shared" si="22"/>
        <v>519.1</v>
      </c>
      <c r="I214" s="1365" t="s">
        <v>2992</v>
      </c>
      <c r="J214" s="1377">
        <v>563.79</v>
      </c>
      <c r="K214" s="491">
        <v>490.25</v>
      </c>
      <c r="M214" s="1177"/>
      <c r="N214" s="1421">
        <f t="shared" si="21"/>
        <v>5.8833963000408085</v>
      </c>
    </row>
    <row r="215" spans="1:14" ht="20.25">
      <c r="A215" s="1252">
        <f t="shared" si="23"/>
        <v>181.1</v>
      </c>
      <c r="B215" s="1234" t="s">
        <v>1595</v>
      </c>
      <c r="C215" s="1235"/>
      <c r="D215" s="1235">
        <v>67</v>
      </c>
      <c r="E215" s="1235"/>
      <c r="F215" s="1236" t="s">
        <v>3197</v>
      </c>
      <c r="G215" s="1459">
        <f>'Update Descrip'!D2615</f>
        <v>505.07</v>
      </c>
      <c r="H215" s="1460">
        <f t="shared" si="22"/>
        <v>439.19</v>
      </c>
      <c r="I215" s="1365" t="s">
        <v>2992</v>
      </c>
      <c r="J215" s="1377">
        <v>477.82</v>
      </c>
      <c r="K215" s="491">
        <v>415.5</v>
      </c>
      <c r="M215" s="1177"/>
      <c r="N215" s="1421">
        <f t="shared" si="21"/>
        <v>5.7029843874262278</v>
      </c>
    </row>
    <row r="216" spans="1:14" ht="20.25">
      <c r="A216" s="1252">
        <f t="shared" si="23"/>
        <v>182.1</v>
      </c>
      <c r="B216" s="1234" t="s">
        <v>1596</v>
      </c>
      <c r="C216" s="1235"/>
      <c r="D216" s="1235">
        <v>67</v>
      </c>
      <c r="E216" s="1235"/>
      <c r="F216" s="1236" t="s">
        <v>3197</v>
      </c>
      <c r="G216" s="1459">
        <f>'Update Descrip'!D2626</f>
        <v>485.98</v>
      </c>
      <c r="H216" s="1460">
        <f t="shared" si="22"/>
        <v>422.59</v>
      </c>
      <c r="I216" s="1365" t="s">
        <v>2992</v>
      </c>
      <c r="J216" s="1377">
        <v>458.47</v>
      </c>
      <c r="K216" s="491">
        <v>398.67</v>
      </c>
      <c r="M216" s="1177"/>
      <c r="N216" s="1421">
        <f t="shared" si="21"/>
        <v>6.0003926102035008</v>
      </c>
    </row>
    <row r="217" spans="1:14" ht="18.75" customHeight="1">
      <c r="A217" s="1252">
        <f t="shared" si="23"/>
        <v>183.1</v>
      </c>
      <c r="B217" s="1234" t="s">
        <v>1813</v>
      </c>
      <c r="C217" s="1235"/>
      <c r="D217" s="1235">
        <v>68</v>
      </c>
      <c r="E217" s="1235"/>
      <c r="F217" s="1236" t="s">
        <v>3197</v>
      </c>
      <c r="G217" s="1459">
        <f>'Update Descrip'!D2638</f>
        <v>477.33</v>
      </c>
      <c r="H217" s="1460">
        <f t="shared" si="22"/>
        <v>415.07</v>
      </c>
      <c r="I217" s="1365" t="s">
        <v>2992</v>
      </c>
      <c r="J217" s="1377">
        <v>453.64</v>
      </c>
      <c r="K217" s="491">
        <v>394.47</v>
      </c>
      <c r="M217" s="1177"/>
      <c r="N217" s="1421">
        <f t="shared" si="21"/>
        <v>5.2222026276342479</v>
      </c>
    </row>
    <row r="218" spans="1:14" ht="20.25">
      <c r="A218" s="1252">
        <f t="shared" si="23"/>
        <v>184.1</v>
      </c>
      <c r="B218" s="1243" t="s">
        <v>1996</v>
      </c>
      <c r="C218" s="1235"/>
      <c r="D218" s="1235">
        <v>68</v>
      </c>
      <c r="E218" s="1235"/>
      <c r="F218" s="1236" t="s">
        <v>3197</v>
      </c>
      <c r="G218" s="1459">
        <f>'Update Descrip'!D2651</f>
        <v>598.02</v>
      </c>
      <c r="H218" s="1460">
        <f t="shared" si="22"/>
        <v>520.02</v>
      </c>
      <c r="I218" s="1365" t="s">
        <v>2992</v>
      </c>
      <c r="J218" s="1377">
        <v>570.13</v>
      </c>
      <c r="K218" s="491">
        <v>495.77</v>
      </c>
      <c r="M218" s="1177"/>
      <c r="N218" s="1421">
        <f t="shared" si="21"/>
        <v>4.8918667672285245</v>
      </c>
    </row>
    <row r="219" spans="1:14" ht="20.25">
      <c r="A219" s="1252">
        <f t="shared" si="23"/>
        <v>185.1</v>
      </c>
      <c r="B219" s="1243" t="s">
        <v>181</v>
      </c>
      <c r="C219" s="1235"/>
      <c r="D219" s="1235">
        <v>68</v>
      </c>
      <c r="E219" s="1235"/>
      <c r="F219" s="1236" t="s">
        <v>3197</v>
      </c>
      <c r="G219" s="1459">
        <f>'Update Descrip'!D2662</f>
        <v>652.5</v>
      </c>
      <c r="H219" s="1460">
        <f t="shared" si="22"/>
        <v>567.39</v>
      </c>
      <c r="I219" s="1365" t="s">
        <v>2992</v>
      </c>
      <c r="J219" s="1377">
        <v>619.86</v>
      </c>
      <c r="K219" s="491">
        <v>539.01</v>
      </c>
      <c r="M219" s="1177"/>
      <c r="N219" s="1421">
        <f t="shared" si="21"/>
        <v>5.2657051592295012</v>
      </c>
    </row>
    <row r="220" spans="1:14" ht="20.25">
      <c r="A220" s="1252">
        <f t="shared" si="23"/>
        <v>186.1</v>
      </c>
      <c r="B220" s="1243" t="s">
        <v>1084</v>
      </c>
      <c r="C220" s="1235"/>
      <c r="D220" s="1235">
        <v>69</v>
      </c>
      <c r="E220" s="1235"/>
      <c r="F220" s="1236" t="s">
        <v>3197</v>
      </c>
      <c r="G220" s="1459">
        <f>'Update Descrip'!D2673</f>
        <v>639.77</v>
      </c>
      <c r="H220" s="1460">
        <f t="shared" si="22"/>
        <v>556.32000000000005</v>
      </c>
      <c r="I220" s="1365" t="s">
        <v>2992</v>
      </c>
      <c r="J220" s="1377">
        <v>606.52</v>
      </c>
      <c r="K220" s="491">
        <v>527.41</v>
      </c>
      <c r="M220" s="1177"/>
      <c r="N220" s="1421">
        <f t="shared" si="21"/>
        <v>5.4820945723141863</v>
      </c>
    </row>
    <row r="221" spans="1:14" ht="20.25">
      <c r="A221" s="1252">
        <f t="shared" si="23"/>
        <v>187.1</v>
      </c>
      <c r="B221" s="1243" t="s">
        <v>3155</v>
      </c>
      <c r="C221" s="1235"/>
      <c r="D221" s="1235">
        <v>69</v>
      </c>
      <c r="E221" s="1235"/>
      <c r="F221" s="1236" t="s">
        <v>3197</v>
      </c>
      <c r="G221" s="1459">
        <f>'Update Descrip'!D2684</f>
        <v>609.65</v>
      </c>
      <c r="H221" s="1460">
        <f t="shared" si="22"/>
        <v>530.13</v>
      </c>
      <c r="I221" s="1365" t="s">
        <v>2992</v>
      </c>
      <c r="J221" s="1377">
        <v>576.04</v>
      </c>
      <c r="K221" s="491">
        <v>500.9</v>
      </c>
      <c r="M221" s="1177"/>
      <c r="N221" s="1421">
        <f t="shared" si="21"/>
        <v>5.8346642594264315</v>
      </c>
    </row>
    <row r="222" spans="1:14" ht="20.25">
      <c r="A222" s="1252">
        <f t="shared" si="23"/>
        <v>188.1</v>
      </c>
      <c r="B222" s="1243" t="s">
        <v>3899</v>
      </c>
      <c r="C222" s="1235"/>
      <c r="D222" s="1235">
        <v>69</v>
      </c>
      <c r="E222" s="1235"/>
      <c r="F222" s="1236" t="s">
        <v>3197</v>
      </c>
      <c r="G222" s="1459">
        <f>'Update Descrip'!D2697</f>
        <v>617.02</v>
      </c>
      <c r="H222" s="1460">
        <f t="shared" si="22"/>
        <v>536.54</v>
      </c>
      <c r="I222" s="1365" t="s">
        <v>2992</v>
      </c>
      <c r="J222" s="1377">
        <v>578.78</v>
      </c>
      <c r="K222" s="491">
        <v>503.29</v>
      </c>
      <c r="M222" s="1177"/>
      <c r="N222" s="1421">
        <f t="shared" si="21"/>
        <v>6.6070009329969954</v>
      </c>
    </row>
    <row r="223" spans="1:14" ht="20.25">
      <c r="A223" s="1252">
        <f t="shared" si="23"/>
        <v>189.1</v>
      </c>
      <c r="B223" s="1234" t="s">
        <v>3290</v>
      </c>
      <c r="C223" s="1235"/>
      <c r="D223" s="1235">
        <v>70</v>
      </c>
      <c r="E223" s="1235"/>
      <c r="F223" s="1236" t="s">
        <v>3197</v>
      </c>
      <c r="G223" s="1459">
        <f>'Update Descrip'!D2711</f>
        <v>471.23</v>
      </c>
      <c r="H223" s="1460">
        <f t="shared" si="22"/>
        <v>409.77</v>
      </c>
      <c r="I223" s="1365" t="s">
        <v>2992</v>
      </c>
      <c r="J223" s="1377">
        <v>441.62</v>
      </c>
      <c r="K223" s="491">
        <v>384.02</v>
      </c>
      <c r="M223" s="1177"/>
      <c r="N223" s="1421">
        <f t="shared" si="21"/>
        <v>6.7048593813686006</v>
      </c>
    </row>
    <row r="224" spans="1:14" ht="20.25">
      <c r="A224" s="1252">
        <f t="shared" si="23"/>
        <v>190.1</v>
      </c>
      <c r="B224" s="1243" t="s">
        <v>3900</v>
      </c>
      <c r="C224" s="1235"/>
      <c r="D224" s="1235">
        <v>70</v>
      </c>
      <c r="E224" s="1235"/>
      <c r="F224" s="1236" t="s">
        <v>3197</v>
      </c>
      <c r="G224" s="1459">
        <f>'Update Descrip'!D2722</f>
        <v>354.52</v>
      </c>
      <c r="H224" s="1460">
        <f t="shared" si="22"/>
        <v>308.27999999999997</v>
      </c>
      <c r="I224" s="1365" t="s">
        <v>2992</v>
      </c>
      <c r="J224" s="1377">
        <v>334.75</v>
      </c>
      <c r="K224" s="491">
        <v>291.08999999999997</v>
      </c>
      <c r="M224" s="1177"/>
      <c r="N224" s="1421">
        <f t="shared" si="21"/>
        <v>5.9058999253173958</v>
      </c>
    </row>
    <row r="225" spans="1:14" ht="20.25">
      <c r="A225" s="1252">
        <f t="shared" si="23"/>
        <v>191.1</v>
      </c>
      <c r="B225" s="1243" t="s">
        <v>3901</v>
      </c>
      <c r="C225" s="1235"/>
      <c r="D225" s="1235">
        <v>70</v>
      </c>
      <c r="E225" s="1235"/>
      <c r="F225" s="1236" t="s">
        <v>3197</v>
      </c>
      <c r="G225" s="1459">
        <f>'Update Descrip'!D2734</f>
        <v>341.37</v>
      </c>
      <c r="H225" s="1460">
        <f t="shared" si="22"/>
        <v>296.83999999999997</v>
      </c>
      <c r="I225" s="1365" t="s">
        <v>2992</v>
      </c>
      <c r="J225" s="1377">
        <v>321.43</v>
      </c>
      <c r="K225" s="491">
        <v>279.5</v>
      </c>
      <c r="M225" s="1177"/>
      <c r="N225" s="1421">
        <f t="shared" si="21"/>
        <v>6.2035279843200692</v>
      </c>
    </row>
    <row r="226" spans="1:14" ht="20.25">
      <c r="A226" s="1252">
        <f t="shared" si="23"/>
        <v>192.1</v>
      </c>
      <c r="B226" s="1234" t="s">
        <v>3902</v>
      </c>
      <c r="C226" s="1235"/>
      <c r="D226" s="1235">
        <v>71</v>
      </c>
      <c r="E226" s="1235"/>
      <c r="F226" s="1236" t="s">
        <v>3197</v>
      </c>
      <c r="G226" s="1459">
        <f>'Update Descrip'!D2747</f>
        <v>422.42</v>
      </c>
      <c r="H226" s="1460">
        <f t="shared" si="22"/>
        <v>367.32</v>
      </c>
      <c r="I226" s="1365" t="s">
        <v>2992</v>
      </c>
      <c r="J226" s="1377">
        <v>401.13</v>
      </c>
      <c r="K226" s="491">
        <v>348.81</v>
      </c>
      <c r="M226" s="1177"/>
      <c r="N226" s="1421">
        <f t="shared" si="21"/>
        <v>5.3075062947174283</v>
      </c>
    </row>
    <row r="227" spans="1:14" ht="20.25">
      <c r="A227" s="1252">
        <f t="shared" si="23"/>
        <v>193.1</v>
      </c>
      <c r="B227" s="1234" t="s">
        <v>4227</v>
      </c>
      <c r="C227" s="1235"/>
      <c r="D227" s="1235">
        <v>71</v>
      </c>
      <c r="E227" s="1235"/>
      <c r="F227" s="1236" t="s">
        <v>3197</v>
      </c>
      <c r="G227" s="1459">
        <f>'Update Descrip'!D2759</f>
        <v>397.31</v>
      </c>
      <c r="H227" s="1460">
        <f t="shared" si="22"/>
        <v>345.49</v>
      </c>
      <c r="I227" s="1365" t="s">
        <v>2992</v>
      </c>
      <c r="J227" s="1377">
        <v>375.68</v>
      </c>
      <c r="K227" s="491">
        <v>326.68</v>
      </c>
      <c r="M227" s="1177"/>
      <c r="N227" s="1421">
        <f t="shared" si="21"/>
        <v>5.757559625212946</v>
      </c>
    </row>
    <row r="228" spans="1:14" ht="20.25">
      <c r="A228" s="1252">
        <f t="shared" si="23"/>
        <v>194.1</v>
      </c>
      <c r="B228" s="1234" t="s">
        <v>3948</v>
      </c>
      <c r="C228" s="1235"/>
      <c r="D228" s="1235">
        <v>71</v>
      </c>
      <c r="E228" s="1235"/>
      <c r="F228" s="1236" t="s">
        <v>3197</v>
      </c>
      <c r="G228" s="1459">
        <f>'Update Descrip'!D2771</f>
        <v>261.64</v>
      </c>
      <c r="H228" s="1460">
        <f t="shared" si="22"/>
        <v>227.51</v>
      </c>
      <c r="I228" s="1365" t="s">
        <v>2992</v>
      </c>
      <c r="J228" s="1377">
        <v>245.85</v>
      </c>
      <c r="K228" s="491">
        <v>213.78</v>
      </c>
      <c r="M228" s="1177"/>
      <c r="N228" s="1421">
        <f t="shared" si="21"/>
        <v>6.4226154159040032</v>
      </c>
    </row>
    <row r="229" spans="1:14" ht="20.25">
      <c r="A229" s="1252">
        <f t="shared" si="23"/>
        <v>195.1</v>
      </c>
      <c r="B229" s="1234" t="s">
        <v>4226</v>
      </c>
      <c r="C229" s="1235"/>
      <c r="D229" s="1235">
        <v>72</v>
      </c>
      <c r="E229" s="1235"/>
      <c r="F229" s="1236" t="s">
        <v>3197</v>
      </c>
      <c r="G229" s="1459">
        <f>'Update Descrip'!D2783</f>
        <v>141.43</v>
      </c>
      <c r="H229" s="1460">
        <f t="shared" si="22"/>
        <v>122.98</v>
      </c>
      <c r="I229" s="1365" t="s">
        <v>2992</v>
      </c>
      <c r="J229" s="1377">
        <v>132.74</v>
      </c>
      <c r="K229" s="491">
        <v>115.43</v>
      </c>
      <c r="M229" s="1177"/>
      <c r="N229" s="1421">
        <f t="shared" si="21"/>
        <v>6.5466325146903701</v>
      </c>
    </row>
    <row r="230" spans="1:14" ht="20.25">
      <c r="A230" s="1252">
        <f t="shared" si="23"/>
        <v>196.1</v>
      </c>
      <c r="B230" s="1234" t="s">
        <v>3946</v>
      </c>
      <c r="C230" s="1235"/>
      <c r="D230" s="1235">
        <v>72</v>
      </c>
      <c r="E230" s="1235"/>
      <c r="F230" s="1236" t="s">
        <v>3197</v>
      </c>
      <c r="G230" s="1459">
        <f>'Update Descrip'!D2796</f>
        <v>294.32</v>
      </c>
      <c r="H230" s="1460">
        <f t="shared" si="22"/>
        <v>255.93</v>
      </c>
      <c r="I230" s="1365" t="s">
        <v>2992</v>
      </c>
      <c r="J230" s="1377">
        <v>276.83</v>
      </c>
      <c r="K230" s="491">
        <v>240.72</v>
      </c>
      <c r="M230" s="1177"/>
      <c r="N230" s="1421">
        <f t="shared" si="21"/>
        <v>6.3179568688364736</v>
      </c>
    </row>
    <row r="231" spans="1:14" ht="20.25">
      <c r="A231" s="1252">
        <f t="shared" si="23"/>
        <v>197.1</v>
      </c>
      <c r="B231" s="1234" t="s">
        <v>3947</v>
      </c>
      <c r="C231" s="1235"/>
      <c r="D231" s="1235">
        <v>72</v>
      </c>
      <c r="E231" s="1235"/>
      <c r="F231" s="1236" t="s">
        <v>3197</v>
      </c>
      <c r="G231" s="1459">
        <f>'Update Descrip'!D2808</f>
        <v>345.57</v>
      </c>
      <c r="H231" s="1460">
        <f t="shared" si="22"/>
        <v>300.5</v>
      </c>
      <c r="I231" s="1365" t="s">
        <v>2992</v>
      </c>
      <c r="J231" s="1377">
        <v>328.32</v>
      </c>
      <c r="K231" s="491">
        <v>285.5</v>
      </c>
      <c r="M231" s="1177"/>
      <c r="N231" s="1421">
        <f t="shared" si="21"/>
        <v>5.2540204678362574</v>
      </c>
    </row>
    <row r="232" spans="1:14" ht="20.25">
      <c r="A232" s="1252">
        <f t="shared" si="23"/>
        <v>198.1</v>
      </c>
      <c r="B232" s="1234" t="s">
        <v>3903</v>
      </c>
      <c r="C232" s="1235"/>
      <c r="D232" s="1235">
        <v>73</v>
      </c>
      <c r="E232" s="1235"/>
      <c r="F232" s="1236" t="s">
        <v>3197</v>
      </c>
      <c r="G232" s="1459">
        <f>'Update Descrip'!B2822</f>
        <v>170.23</v>
      </c>
      <c r="H232" s="1460">
        <f t="shared" si="22"/>
        <v>148.03</v>
      </c>
      <c r="I232" s="1365" t="s">
        <v>2773</v>
      </c>
      <c r="J232" s="1377">
        <v>166.07000000000002</v>
      </c>
      <c r="K232" s="491">
        <v>144.41</v>
      </c>
      <c r="M232" s="1177"/>
      <c r="N232" s="1421">
        <f t="shared" si="21"/>
        <v>2.5049677846690961</v>
      </c>
    </row>
    <row r="233" spans="1:14" ht="20.25">
      <c r="A233" s="1252">
        <f t="shared" si="23"/>
        <v>199.1</v>
      </c>
      <c r="B233" s="1234" t="s">
        <v>3945</v>
      </c>
      <c r="C233" s="1235"/>
      <c r="D233" s="1235">
        <v>73</v>
      </c>
      <c r="E233" s="1235"/>
      <c r="F233" s="1236" t="s">
        <v>3197</v>
      </c>
      <c r="G233" s="1459">
        <f>'Update Descrip'!B2832</f>
        <v>763.6</v>
      </c>
      <c r="H233" s="1460">
        <f t="shared" si="22"/>
        <v>664</v>
      </c>
      <c r="I233" s="1365" t="s">
        <v>2992</v>
      </c>
      <c r="J233" s="1377">
        <v>763.6</v>
      </c>
      <c r="K233" s="491">
        <v>664</v>
      </c>
      <c r="M233" s="1177"/>
      <c r="N233" s="1421">
        <f t="shared" si="21"/>
        <v>0</v>
      </c>
    </row>
    <row r="234" spans="1:14" ht="20.25">
      <c r="A234" s="1252">
        <f t="shared" si="23"/>
        <v>200.1</v>
      </c>
      <c r="B234" s="1234" t="s">
        <v>3949</v>
      </c>
      <c r="C234" s="1235"/>
      <c r="D234" s="1235">
        <v>73</v>
      </c>
      <c r="E234" s="1235"/>
      <c r="F234" s="1236" t="s">
        <v>3197</v>
      </c>
      <c r="G234" s="1459">
        <f>'Update Descrip'!D2842</f>
        <v>345.03</v>
      </c>
      <c r="H234" s="1460">
        <f t="shared" si="22"/>
        <v>300.02999999999997</v>
      </c>
      <c r="I234" s="1365" t="s">
        <v>2992</v>
      </c>
      <c r="J234" s="1377">
        <v>327.78</v>
      </c>
      <c r="K234" s="491">
        <v>285.02999999999997</v>
      </c>
      <c r="M234" s="1177"/>
      <c r="N234" s="1421">
        <f t="shared" si="21"/>
        <v>5.2626761852462023</v>
      </c>
    </row>
    <row r="235" spans="1:14" ht="17.25">
      <c r="A235" s="1259"/>
      <c r="B235" s="1260"/>
      <c r="C235" s="1235"/>
      <c r="D235" s="1235"/>
      <c r="E235" s="1235"/>
      <c r="F235" s="1261"/>
      <c r="G235" s="1461"/>
      <c r="H235" s="1462"/>
      <c r="I235" s="1366"/>
      <c r="J235" s="1377"/>
      <c r="K235" s="491"/>
      <c r="M235" s="1177"/>
      <c r="N235" s="1421" t="e">
        <f t="shared" si="21"/>
        <v>#DIV/0!</v>
      </c>
    </row>
    <row r="236" spans="1:14" ht="18">
      <c r="A236" s="1682" t="s">
        <v>1</v>
      </c>
      <c r="B236" s="1683"/>
      <c r="C236" s="1683"/>
      <c r="D236" s="1683"/>
      <c r="E236" s="1683"/>
      <c r="F236" s="1683"/>
      <c r="G236" s="1683"/>
      <c r="H236" s="1683"/>
      <c r="I236" s="1366"/>
      <c r="J236" s="1377"/>
      <c r="K236" s="491"/>
      <c r="M236" s="1177"/>
      <c r="N236" s="1421" t="e">
        <f t="shared" si="21"/>
        <v>#DIV/0!</v>
      </c>
    </row>
    <row r="237" spans="1:14" ht="18">
      <c r="A237" s="1245"/>
      <c r="B237" s="1184"/>
      <c r="C237" s="1246"/>
      <c r="D237" s="1246"/>
      <c r="E237" s="1246"/>
      <c r="F237" s="1247"/>
      <c r="G237" s="1461"/>
      <c r="H237" s="1462"/>
      <c r="I237" s="1366"/>
      <c r="J237" s="1377"/>
      <c r="K237" s="491"/>
      <c r="M237" s="1177"/>
      <c r="N237" s="1421" t="e">
        <f t="shared" si="21"/>
        <v>#DIV/0!</v>
      </c>
    </row>
    <row r="238" spans="1:14" ht="20.25">
      <c r="A238" s="1262">
        <f>A234+1</f>
        <v>201.1</v>
      </c>
      <c r="B238" s="1234" t="s">
        <v>1895</v>
      </c>
      <c r="C238" s="1235"/>
      <c r="D238" s="1235">
        <v>73</v>
      </c>
      <c r="E238" s="1235"/>
      <c r="F238" s="1263" t="s">
        <v>3197</v>
      </c>
      <c r="G238" s="1459">
        <f>'Update Descrip'!D2854</f>
        <v>56.08</v>
      </c>
      <c r="H238" s="1460">
        <f t="shared" ref="H238:H284" si="24">ROUND(G238/1.15,2)</f>
        <v>48.77</v>
      </c>
      <c r="I238" s="1365" t="s">
        <v>2992</v>
      </c>
      <c r="J238" s="1377">
        <v>53.22</v>
      </c>
      <c r="K238" s="491">
        <v>46.28</v>
      </c>
      <c r="M238" s="1177"/>
      <c r="N238" s="1421">
        <f t="shared" si="21"/>
        <v>5.373919579105598</v>
      </c>
    </row>
    <row r="239" spans="1:14" ht="20.25">
      <c r="A239" s="1262">
        <f t="shared" ref="A239:A251" si="25">A238+1</f>
        <v>202.1</v>
      </c>
      <c r="B239" s="1234" t="s">
        <v>3187</v>
      </c>
      <c r="C239" s="1235"/>
      <c r="D239" s="1235">
        <v>74</v>
      </c>
      <c r="E239" s="1235"/>
      <c r="F239" s="1263" t="s">
        <v>3197</v>
      </c>
      <c r="G239" s="1459">
        <f>'Update Descrip'!$D$2866</f>
        <v>47.19</v>
      </c>
      <c r="H239" s="1460">
        <f t="shared" si="24"/>
        <v>41.03</v>
      </c>
      <c r="I239" s="1365" t="s">
        <v>2992</v>
      </c>
      <c r="J239" s="1377">
        <v>44.9</v>
      </c>
      <c r="K239" s="491">
        <v>39.04</v>
      </c>
      <c r="M239" s="1177"/>
      <c r="N239" s="1421">
        <f t="shared" si="21"/>
        <v>5.1002227171492187</v>
      </c>
    </row>
    <row r="240" spans="1:14" ht="20.25">
      <c r="A240" s="1262">
        <f t="shared" si="25"/>
        <v>203.1</v>
      </c>
      <c r="B240" s="1234" t="s">
        <v>3188</v>
      </c>
      <c r="C240" s="1235"/>
      <c r="D240" s="1235">
        <v>74</v>
      </c>
      <c r="E240" s="1235"/>
      <c r="F240" s="1263" t="s">
        <v>3197</v>
      </c>
      <c r="G240" s="1459">
        <f>'Update Descrip'!D2877</f>
        <v>112.98</v>
      </c>
      <c r="H240" s="1460">
        <f t="shared" si="24"/>
        <v>98.24</v>
      </c>
      <c r="I240" s="1365" t="s">
        <v>2992</v>
      </c>
      <c r="J240" s="1377">
        <v>106.79</v>
      </c>
      <c r="K240" s="491">
        <v>92.86</v>
      </c>
      <c r="M240" s="1177"/>
      <c r="N240" s="1421">
        <f t="shared" si="21"/>
        <v>5.796422886038016</v>
      </c>
    </row>
    <row r="241" spans="1:14" ht="20.25">
      <c r="A241" s="1262">
        <f t="shared" si="25"/>
        <v>204.1</v>
      </c>
      <c r="B241" s="1234" t="s">
        <v>1983</v>
      </c>
      <c r="C241" s="1235"/>
      <c r="D241" s="1235">
        <v>74</v>
      </c>
      <c r="E241" s="1235"/>
      <c r="F241" s="1263" t="s">
        <v>3197</v>
      </c>
      <c r="G241" s="1459">
        <f>'Update Descrip'!D2888</f>
        <v>93.8</v>
      </c>
      <c r="H241" s="1460">
        <f t="shared" si="24"/>
        <v>81.569999999999993</v>
      </c>
      <c r="I241" s="1365" t="s">
        <v>2992</v>
      </c>
      <c r="J241" s="1377">
        <v>88.85</v>
      </c>
      <c r="K241" s="491">
        <v>77.260000000000005</v>
      </c>
      <c r="M241" s="1177"/>
      <c r="N241" s="1421">
        <f t="shared" si="21"/>
        <v>5.5711873944850909</v>
      </c>
    </row>
    <row r="242" spans="1:14" ht="20.25">
      <c r="A242" s="1262">
        <f t="shared" si="25"/>
        <v>205.1</v>
      </c>
      <c r="B242" s="1234" t="s">
        <v>460</v>
      </c>
      <c r="C242" s="1235"/>
      <c r="D242" s="1235">
        <v>74</v>
      </c>
      <c r="E242" s="1235"/>
      <c r="F242" s="1263" t="s">
        <v>3197</v>
      </c>
      <c r="G242" s="1459">
        <f>'Update Descrip'!D2899</f>
        <v>25.55</v>
      </c>
      <c r="H242" s="1460">
        <f t="shared" si="24"/>
        <v>22.22</v>
      </c>
      <c r="I242" s="1365" t="s">
        <v>2992</v>
      </c>
      <c r="J242" s="1377">
        <v>24.25</v>
      </c>
      <c r="K242" s="491">
        <v>21.09</v>
      </c>
      <c r="M242" s="1177"/>
      <c r="N242" s="1421">
        <f t="shared" si="21"/>
        <v>5.3608247422680435</v>
      </c>
    </row>
    <row r="243" spans="1:14" ht="20.25">
      <c r="A243" s="1262">
        <f>A242+1</f>
        <v>206.1</v>
      </c>
      <c r="B243" s="1234" t="s">
        <v>2836</v>
      </c>
      <c r="C243" s="1235"/>
      <c r="D243" s="1235">
        <v>75</v>
      </c>
      <c r="E243" s="1235"/>
      <c r="F243" s="1263" t="s">
        <v>3197</v>
      </c>
      <c r="G243" s="1459">
        <f>'Update Descrip'!D2910</f>
        <v>69.349999999999994</v>
      </c>
      <c r="H243" s="1460">
        <f t="shared" si="24"/>
        <v>60.3</v>
      </c>
      <c r="I243" s="1365" t="s">
        <v>2992</v>
      </c>
      <c r="J243" s="1377">
        <v>66.42</v>
      </c>
      <c r="K243" s="491">
        <v>57.76</v>
      </c>
      <c r="M243" s="1177"/>
      <c r="N243" s="1421">
        <f t="shared" si="21"/>
        <v>4.4113218909966765</v>
      </c>
    </row>
    <row r="244" spans="1:14" ht="20.25">
      <c r="A244" s="1262">
        <f t="shared" si="25"/>
        <v>207.1</v>
      </c>
      <c r="B244" s="1234" t="s">
        <v>2837</v>
      </c>
      <c r="C244" s="1235"/>
      <c r="D244" s="1235">
        <v>75</v>
      </c>
      <c r="E244" s="1235"/>
      <c r="F244" s="1263" t="s">
        <v>3197</v>
      </c>
      <c r="G244" s="1459">
        <f>'Update Descrip'!D2921</f>
        <v>172.45</v>
      </c>
      <c r="H244" s="1460">
        <f t="shared" si="24"/>
        <v>149.96</v>
      </c>
      <c r="I244" s="1365" t="s">
        <v>2992</v>
      </c>
      <c r="J244" s="1377">
        <v>163.83000000000001</v>
      </c>
      <c r="K244" s="491">
        <v>142.46</v>
      </c>
      <c r="M244" s="1177"/>
      <c r="N244" s="1421">
        <f t="shared" si="21"/>
        <v>5.2615516083745195</v>
      </c>
    </row>
    <row r="245" spans="1:14" ht="20.25">
      <c r="A245" s="1262">
        <f t="shared" si="25"/>
        <v>208.1</v>
      </c>
      <c r="B245" s="1234" t="s">
        <v>4174</v>
      </c>
      <c r="C245" s="1235"/>
      <c r="D245" s="1235">
        <v>75</v>
      </c>
      <c r="E245" s="1235"/>
      <c r="F245" s="1263" t="s">
        <v>3197</v>
      </c>
      <c r="G245" s="1459">
        <f>'Update Descrip'!D2933</f>
        <v>272.19</v>
      </c>
      <c r="H245" s="1460">
        <f t="shared" si="24"/>
        <v>236.69</v>
      </c>
      <c r="I245" s="1365" t="s">
        <v>2992</v>
      </c>
      <c r="J245" s="1377">
        <v>260.63</v>
      </c>
      <c r="K245" s="491">
        <v>226.63</v>
      </c>
      <c r="M245" s="1177"/>
      <c r="N245" s="1421">
        <f t="shared" si="21"/>
        <v>4.4354065149829269</v>
      </c>
    </row>
    <row r="246" spans="1:14" ht="20.25">
      <c r="A246" s="1262">
        <f t="shared" si="25"/>
        <v>209.1</v>
      </c>
      <c r="B246" s="1234" t="s">
        <v>1467</v>
      </c>
      <c r="C246" s="1235"/>
      <c r="D246" s="1235">
        <v>76</v>
      </c>
      <c r="E246" s="1235"/>
      <c r="F246" s="1263" t="s">
        <v>3197</v>
      </c>
      <c r="G246" s="1459">
        <f>'Update Descrip'!D2946</f>
        <v>411.5</v>
      </c>
      <c r="H246" s="1460">
        <f t="shared" si="24"/>
        <v>357.83</v>
      </c>
      <c r="I246" s="1365" t="s">
        <v>2992</v>
      </c>
      <c r="J246" s="1377">
        <v>393.79</v>
      </c>
      <c r="K246" s="491">
        <v>342.43</v>
      </c>
      <c r="M246" s="1177"/>
      <c r="N246" s="1421">
        <f t="shared" si="21"/>
        <v>4.4973209070824494</v>
      </c>
    </row>
    <row r="247" spans="1:14" ht="20.25">
      <c r="A247" s="1262">
        <f t="shared" si="25"/>
        <v>210.1</v>
      </c>
      <c r="B247" s="1234" t="s">
        <v>1468</v>
      </c>
      <c r="C247" s="1235"/>
      <c r="D247" s="1235">
        <v>76</v>
      </c>
      <c r="E247" s="1235"/>
      <c r="F247" s="1263" t="s">
        <v>3197</v>
      </c>
      <c r="G247" s="1459">
        <f>'Update Descrip'!D2960</f>
        <v>262.99</v>
      </c>
      <c r="H247" s="1460">
        <f t="shared" si="24"/>
        <v>228.69</v>
      </c>
      <c r="I247" s="1365" t="s">
        <v>2992</v>
      </c>
      <c r="J247" s="1377">
        <v>251.43</v>
      </c>
      <c r="K247" s="491">
        <v>218.63</v>
      </c>
      <c r="M247" s="1177"/>
      <c r="N247" s="1421">
        <f t="shared" si="21"/>
        <v>4.597701149425288</v>
      </c>
    </row>
    <row r="248" spans="1:14" ht="20.25">
      <c r="A248" s="1262">
        <f t="shared" si="25"/>
        <v>211.1</v>
      </c>
      <c r="B248" s="1234" t="s">
        <v>2058</v>
      </c>
      <c r="C248" s="1235"/>
      <c r="D248" s="1235">
        <v>76</v>
      </c>
      <c r="E248" s="1235"/>
      <c r="F248" s="1263" t="s">
        <v>3197</v>
      </c>
      <c r="G248" s="1459">
        <f>'Update Descrip'!D2972</f>
        <v>402.46</v>
      </c>
      <c r="H248" s="1460">
        <f t="shared" si="24"/>
        <v>349.97</v>
      </c>
      <c r="I248" s="1365" t="s">
        <v>2992</v>
      </c>
      <c r="J248" s="1377">
        <v>384.75</v>
      </c>
      <c r="K248" s="491">
        <v>334.57</v>
      </c>
      <c r="M248" s="1177"/>
      <c r="N248" s="1421">
        <f t="shared" si="21"/>
        <v>4.6029889538661415</v>
      </c>
    </row>
    <row r="249" spans="1:14" ht="20.25">
      <c r="A249" s="1262">
        <f t="shared" si="25"/>
        <v>212.1</v>
      </c>
      <c r="B249" s="1234" t="s">
        <v>5352</v>
      </c>
      <c r="C249" s="1235"/>
      <c r="D249" s="1235">
        <v>77</v>
      </c>
      <c r="E249" s="1235"/>
      <c r="F249" s="1263" t="s">
        <v>3197</v>
      </c>
      <c r="G249" s="1459">
        <f>'Update Descrip'!D2982</f>
        <v>757.85</v>
      </c>
      <c r="H249" s="1460">
        <f t="shared" si="24"/>
        <v>659</v>
      </c>
      <c r="I249" s="1365" t="s">
        <v>2992</v>
      </c>
      <c r="J249" s="1377">
        <v>757.85</v>
      </c>
      <c r="K249" s="491">
        <v>659</v>
      </c>
      <c r="M249" s="1177"/>
      <c r="N249" s="1421">
        <f t="shared" si="21"/>
        <v>0</v>
      </c>
    </row>
    <row r="250" spans="1:14" ht="20.25">
      <c r="A250" s="1262">
        <f t="shared" si="25"/>
        <v>213.1</v>
      </c>
      <c r="B250" s="1234" t="s">
        <v>5343</v>
      </c>
      <c r="C250" s="1235"/>
      <c r="D250" s="1235">
        <v>77</v>
      </c>
      <c r="E250" s="1235"/>
      <c r="F250" s="1263" t="s">
        <v>3197</v>
      </c>
      <c r="G250" s="1459">
        <f>'Update Descrip'!D2993</f>
        <v>121.07000000000001</v>
      </c>
      <c r="H250" s="1460">
        <f t="shared" si="24"/>
        <v>105.28</v>
      </c>
      <c r="I250" s="1365" t="s">
        <v>2992</v>
      </c>
      <c r="J250" s="1377">
        <v>117.62</v>
      </c>
      <c r="K250" s="491">
        <v>102.28</v>
      </c>
      <c r="M250" s="1177"/>
      <c r="N250" s="1421">
        <f t="shared" si="21"/>
        <v>2.9331746301649404</v>
      </c>
    </row>
    <row r="251" spans="1:14" ht="20.25">
      <c r="A251" s="1262">
        <f t="shared" si="25"/>
        <v>214.1</v>
      </c>
      <c r="B251" s="1234" t="s">
        <v>5344</v>
      </c>
      <c r="C251" s="1235"/>
      <c r="D251" s="1235">
        <v>77</v>
      </c>
      <c r="E251" s="1235"/>
      <c r="F251" s="1263" t="s">
        <v>3197</v>
      </c>
      <c r="G251" s="1459">
        <f>'Update Descrip'!D3005</f>
        <v>221.78</v>
      </c>
      <c r="H251" s="1460">
        <f t="shared" si="24"/>
        <v>192.85</v>
      </c>
      <c r="I251" s="1365" t="s">
        <v>2992</v>
      </c>
      <c r="J251" s="1377">
        <v>215.23000000000002</v>
      </c>
      <c r="K251" s="491">
        <v>187.16</v>
      </c>
      <c r="M251" s="1177"/>
      <c r="N251" s="1421">
        <f t="shared" si="21"/>
        <v>3.0432560516656517</v>
      </c>
    </row>
    <row r="252" spans="1:14" ht="20.25">
      <c r="A252" s="1262">
        <f t="shared" ref="A252:A279" si="26">A251+1</f>
        <v>215.1</v>
      </c>
      <c r="B252" s="1234" t="str">
        <f>'Update Descrip'!B3007:H3007</f>
        <v>Ps sf]6 k|fO{d/ ;lxt Ps sf]6 j]b/sf]6  k]G6 ug]{ sfd .</v>
      </c>
      <c r="C252" s="1235"/>
      <c r="D252" s="1235">
        <v>77</v>
      </c>
      <c r="E252" s="1235"/>
      <c r="F252" s="1263" t="str">
        <f>F251</f>
        <v>?=</v>
      </c>
      <c r="G252" s="1459">
        <f>'Update Descrip'!D3017</f>
        <v>201.15</v>
      </c>
      <c r="H252" s="1460">
        <f t="shared" si="24"/>
        <v>174.91</v>
      </c>
      <c r="I252" s="1365" t="s">
        <v>2992</v>
      </c>
      <c r="J252" s="1377">
        <v>194.25</v>
      </c>
      <c r="K252" s="491">
        <v>168.91</v>
      </c>
      <c r="M252" s="1177"/>
      <c r="N252" s="1421">
        <f t="shared" si="21"/>
        <v>3.5521235521235552</v>
      </c>
    </row>
    <row r="253" spans="1:14" ht="20.25">
      <c r="A253" s="1262">
        <f t="shared" si="26"/>
        <v>216.1</v>
      </c>
      <c r="B253" s="1234" t="str">
        <f>'Update Descrip'!B3021:H3021</f>
        <v xml:space="preserve"> Ps sf]6 k|fO{d/ ;lxt b'O{ sf]6 j]b/sf]6 k]G6 ug]{ sfd</v>
      </c>
      <c r="C253" s="1235"/>
      <c r="D253" s="1235">
        <v>78</v>
      </c>
      <c r="E253" s="1235"/>
      <c r="F253" s="1263" t="str">
        <f>F252</f>
        <v>?=</v>
      </c>
      <c r="G253" s="1459">
        <f>'Update Descrip'!D3031</f>
        <v>301.87</v>
      </c>
      <c r="H253" s="1460">
        <f t="shared" si="24"/>
        <v>262.5</v>
      </c>
      <c r="I253" s="1365" t="s">
        <v>2992</v>
      </c>
      <c r="J253" s="1377">
        <v>291.87</v>
      </c>
      <c r="K253" s="491">
        <v>253.8</v>
      </c>
      <c r="M253" s="1177"/>
      <c r="N253" s="1421">
        <f t="shared" si="21"/>
        <v>3.4261828896426492</v>
      </c>
    </row>
    <row r="254" spans="1:14" ht="20.25">
      <c r="A254" s="1262">
        <f t="shared" si="26"/>
        <v>217.1</v>
      </c>
      <c r="B254" s="1234" t="str">
        <f>'Update Descrip'!B3033:H3033</f>
        <v>Ps sf]6 c:t/ u/L b'O{ sf]6 tof/L PNo"ldlgod k]G6 ug]{ .</v>
      </c>
      <c r="C254" s="1235"/>
      <c r="D254" s="1235">
        <v>78</v>
      </c>
      <c r="E254" s="1235"/>
      <c r="F254" s="1263" t="str">
        <f>F253</f>
        <v>?=</v>
      </c>
      <c r="G254" s="1459">
        <f>'Update Descrip'!D3044</f>
        <v>394.47</v>
      </c>
      <c r="H254" s="1460">
        <f t="shared" si="24"/>
        <v>343.02</v>
      </c>
      <c r="I254" s="1365" t="str">
        <f t="shared" ref="I254:I259" si="27">I253</f>
        <v>j=dL=</v>
      </c>
      <c r="J254" s="1377">
        <v>375.92</v>
      </c>
      <c r="K254" s="491">
        <v>326.89</v>
      </c>
      <c r="M254" s="1177"/>
      <c r="N254" s="1421">
        <f t="shared" si="21"/>
        <v>4.934560544796768</v>
      </c>
    </row>
    <row r="255" spans="1:14" ht="20.25">
      <c r="A255" s="1262">
        <f t="shared" si="26"/>
        <v>218.1</v>
      </c>
      <c r="B255" s="1234" t="str">
        <f>'Update Descrip'!B3046:H3046</f>
        <v>8an af]O{N8 lnlG;8 cfon Ps sf]6 nufpg] .</v>
      </c>
      <c r="C255" s="1235"/>
      <c r="D255" s="1235">
        <v>78</v>
      </c>
      <c r="E255" s="1235"/>
      <c r="F255" s="1263" t="str">
        <f>F254</f>
        <v>?=</v>
      </c>
      <c r="G255" s="1459">
        <f>'Update Descrip'!D3054</f>
        <v>67.59</v>
      </c>
      <c r="H255" s="1460">
        <f t="shared" si="24"/>
        <v>58.77</v>
      </c>
      <c r="I255" s="1365" t="str">
        <f t="shared" si="27"/>
        <v>j=dL=</v>
      </c>
      <c r="J255" s="1377">
        <v>64.14</v>
      </c>
      <c r="K255" s="491">
        <v>55.77</v>
      </c>
      <c r="M255" s="1177"/>
      <c r="N255" s="1421">
        <f t="shared" si="21"/>
        <v>5.3788587464920532</v>
      </c>
    </row>
    <row r="256" spans="1:14" ht="20.25">
      <c r="A256" s="1262">
        <f t="shared" si="26"/>
        <v>219.1</v>
      </c>
      <c r="B256" s="1234" t="str">
        <f>'Update Descrip'!B3060:H3060</f>
        <v>8an af]O{N8 lnlG;8 cfon b'O{ sf]6 nufpg] .</v>
      </c>
      <c r="C256" s="1235"/>
      <c r="D256" s="1235">
        <v>79</v>
      </c>
      <c r="E256" s="1235"/>
      <c r="F256" s="1263" t="s">
        <v>4308</v>
      </c>
      <c r="G256" s="1459">
        <f>'Update Descrip'!D3069</f>
        <v>132.85</v>
      </c>
      <c r="H256" s="1460">
        <f t="shared" si="24"/>
        <v>115.52</v>
      </c>
      <c r="I256" s="1365" t="str">
        <f t="shared" si="27"/>
        <v>j=dL=</v>
      </c>
      <c r="J256" s="1377">
        <v>125.95</v>
      </c>
      <c r="K256" s="491">
        <v>109.52</v>
      </c>
      <c r="M256" s="1177"/>
      <c r="N256" s="1421">
        <f t="shared" si="21"/>
        <v>5.4783644303294885</v>
      </c>
    </row>
    <row r="257" spans="1:14" ht="20.25">
      <c r="A257" s="1262">
        <f t="shared" si="26"/>
        <v>220.1</v>
      </c>
      <c r="B257" s="1234" t="str">
        <f>'Update Descrip'!B3072:H3072</f>
        <v>:yfgLo sdl;{on afg]{; Ps sf]6 nufpg] sfd .</v>
      </c>
      <c r="C257" s="1235"/>
      <c r="D257" s="1235">
        <v>79</v>
      </c>
      <c r="E257" s="1235"/>
      <c r="F257" s="1263" t="s">
        <v>4308</v>
      </c>
      <c r="G257" s="1459">
        <f>'Update Descrip'!D3080</f>
        <v>93.1</v>
      </c>
      <c r="H257" s="1460">
        <f t="shared" si="24"/>
        <v>80.959999999999994</v>
      </c>
      <c r="I257" s="1365" t="str">
        <f t="shared" si="27"/>
        <v>j=dL=</v>
      </c>
      <c r="J257" s="1377">
        <v>88.67</v>
      </c>
      <c r="K257" s="491">
        <v>77.099999999999994</v>
      </c>
      <c r="M257" s="1177"/>
      <c r="N257" s="1421">
        <f t="shared" si="21"/>
        <v>4.9960527799706691</v>
      </c>
    </row>
    <row r="258" spans="1:14" ht="20.25">
      <c r="A258" s="1262">
        <f t="shared" si="26"/>
        <v>221.1</v>
      </c>
      <c r="B258" s="1234" t="str">
        <f>'Update Descrip'!B3084:H3084</f>
        <v>:yfgLo sdl;{on afg]{; b'O{ sf]6 nufpg] sfd .</v>
      </c>
      <c r="C258" s="1235"/>
      <c r="D258" s="1235">
        <v>79</v>
      </c>
      <c r="E258" s="1235"/>
      <c r="F258" s="1263" t="s">
        <v>4308</v>
      </c>
      <c r="G258" s="1459">
        <f>'Update Descrip'!D3093</f>
        <v>182.17</v>
      </c>
      <c r="H258" s="1460">
        <f t="shared" si="24"/>
        <v>158.41</v>
      </c>
      <c r="I258" s="1365" t="str">
        <f t="shared" si="27"/>
        <v>j=dL=</v>
      </c>
      <c r="J258" s="1377">
        <v>173.31</v>
      </c>
      <c r="K258" s="491">
        <v>150.69999999999999</v>
      </c>
      <c r="M258" s="1177"/>
      <c r="N258" s="1421">
        <f t="shared" si="21"/>
        <v>5.1122266458946308</v>
      </c>
    </row>
    <row r="259" spans="1:14" ht="20.25">
      <c r="A259" s="1262">
        <f t="shared" si="26"/>
        <v>222.1</v>
      </c>
      <c r="B259" s="1234" t="str">
        <f>'Update Descrip'!B3095:H3095</f>
        <v>cnsqf k]G6 Ps sf]6 nufpg] sfd .</v>
      </c>
      <c r="C259" s="1235"/>
      <c r="D259" s="1235">
        <v>80</v>
      </c>
      <c r="E259" s="1235"/>
      <c r="F259" s="1263" t="s">
        <v>4308</v>
      </c>
      <c r="G259" s="1459">
        <f>'Update Descrip'!D3104</f>
        <v>74.37</v>
      </c>
      <c r="H259" s="1460">
        <f t="shared" si="24"/>
        <v>64.67</v>
      </c>
      <c r="I259" s="1365" t="str">
        <f t="shared" si="27"/>
        <v>j=dL=</v>
      </c>
      <c r="J259" s="1377">
        <v>72.150000000000006</v>
      </c>
      <c r="K259" s="491">
        <v>62.74</v>
      </c>
      <c r="M259" s="1177"/>
      <c r="N259" s="1421">
        <f t="shared" si="21"/>
        <v>3.0769230769230753</v>
      </c>
    </row>
    <row r="260" spans="1:14" ht="20.25">
      <c r="A260" s="1262">
        <f t="shared" si="26"/>
        <v>223.1</v>
      </c>
      <c r="B260" s="1234" t="str">
        <f>'Update Descrip'!B3107:H3107</f>
        <v>cnsqf k]G6 b'O{ sf]6 nufpg] sfd .</v>
      </c>
      <c r="C260" s="1235"/>
      <c r="D260" s="1235">
        <v>80</v>
      </c>
      <c r="E260" s="1235"/>
      <c r="F260" s="1263" t="s">
        <v>4308</v>
      </c>
      <c r="G260" s="1459">
        <f>'Update Descrip'!D3116</f>
        <v>129.68</v>
      </c>
      <c r="H260" s="1460">
        <f t="shared" si="24"/>
        <v>112.77</v>
      </c>
      <c r="I260" s="1365" t="str">
        <f t="shared" ref="I260:I283" si="28">I259</f>
        <v>j=dL=</v>
      </c>
      <c r="J260" s="1377">
        <v>125.74</v>
      </c>
      <c r="K260" s="491">
        <v>109.34</v>
      </c>
      <c r="M260" s="1177"/>
      <c r="N260" s="1421">
        <f t="shared" si="21"/>
        <v>3.1334499761412533</v>
      </c>
    </row>
    <row r="261" spans="1:14" ht="20.25">
      <c r="A261" s="1262">
        <f t="shared" si="26"/>
        <v>224.1</v>
      </c>
      <c r="B261" s="1234" t="str">
        <f>'Update Descrip'!B3120:H3120</f>
        <v>rk|f kflnz tLg sf]6 nufpg] sfd .</v>
      </c>
      <c r="C261" s="1235"/>
      <c r="D261" s="1235">
        <v>80</v>
      </c>
      <c r="E261" s="1235"/>
      <c r="F261" s="1263" t="s">
        <v>4308</v>
      </c>
      <c r="G261" s="1459">
        <f>'Update Descrip'!D3129</f>
        <v>255.27</v>
      </c>
      <c r="H261" s="1460">
        <f t="shared" si="24"/>
        <v>221.97</v>
      </c>
      <c r="I261" s="1365" t="str">
        <f t="shared" si="28"/>
        <v>j=dL=</v>
      </c>
      <c r="J261" s="1377">
        <v>241.76</v>
      </c>
      <c r="K261" s="491">
        <v>210.23</v>
      </c>
      <c r="M261" s="1177"/>
      <c r="N261" s="1421">
        <f t="shared" si="21"/>
        <v>5.5881866313699611</v>
      </c>
    </row>
    <row r="262" spans="1:14" ht="20.25">
      <c r="A262" s="1262">
        <f t="shared" si="26"/>
        <v>225.1</v>
      </c>
      <c r="B262" s="1234" t="str">
        <f>'Update Descrip'!B3133:H3133</f>
        <v>6f6f /]8 cS;fO8 k]G6 Ps sf]6 nufpg] sfd .</v>
      </c>
      <c r="C262" s="1235"/>
      <c r="D262" s="1235">
        <v>81</v>
      </c>
      <c r="E262" s="1235"/>
      <c r="F262" s="1263" t="s">
        <v>4308</v>
      </c>
      <c r="G262" s="1459">
        <f>'Update Descrip'!D3142</f>
        <v>138.69999999999999</v>
      </c>
      <c r="H262" s="1460">
        <f t="shared" si="24"/>
        <v>120.61</v>
      </c>
      <c r="I262" s="1365" t="str">
        <f t="shared" si="28"/>
        <v>j=dL=</v>
      </c>
      <c r="J262" s="1377">
        <v>135.76</v>
      </c>
      <c r="K262" s="491">
        <v>118.05</v>
      </c>
      <c r="M262" s="1177"/>
      <c r="N262" s="1421">
        <f t="shared" si="21"/>
        <v>2.1655863288155555</v>
      </c>
    </row>
    <row r="263" spans="1:14" ht="20.25">
      <c r="A263" s="1262">
        <f t="shared" si="26"/>
        <v>226.1</v>
      </c>
      <c r="B263" s="1234" t="str">
        <f>'Update Descrip'!B3145:H3145</f>
        <v>6f6f /]8 cS;fO8 k]G6 b'O{ sf]6 nufpg] sfd .</v>
      </c>
      <c r="C263" s="1235"/>
      <c r="D263" s="1235">
        <v>81</v>
      </c>
      <c r="E263" s="1235"/>
      <c r="F263" s="1263" t="s">
        <v>4308</v>
      </c>
      <c r="G263" s="1459">
        <f>'Update Descrip'!D3153</f>
        <v>244.37</v>
      </c>
      <c r="H263" s="1460">
        <f t="shared" si="24"/>
        <v>212.5</v>
      </c>
      <c r="I263" s="1365" t="str">
        <f t="shared" si="28"/>
        <v>j=dL=</v>
      </c>
      <c r="J263" s="1377">
        <v>238.33</v>
      </c>
      <c r="K263" s="491">
        <v>207.24</v>
      </c>
      <c r="M263" s="1177"/>
      <c r="N263" s="1421">
        <f t="shared" si="21"/>
        <v>2.5343011790374654</v>
      </c>
    </row>
    <row r="264" spans="1:14" ht="20.25">
      <c r="A264" s="1262">
        <f t="shared" si="26"/>
        <v>227.1</v>
      </c>
      <c r="B264" s="1234" t="str">
        <f>'Update Descrip'!B3155:H3155</f>
        <v>Knf:6/ ;km]{;df XjfO6 l;d]G6 Ps sf]6 nufpg] sfd .</v>
      </c>
      <c r="C264" s="1235"/>
      <c r="D264" s="1235">
        <v>81</v>
      </c>
      <c r="E264" s="1235"/>
      <c r="F264" s="1263" t="s">
        <v>4308</v>
      </c>
      <c r="G264" s="1459">
        <f>'Update Descrip'!D3163</f>
        <v>104.47</v>
      </c>
      <c r="H264" s="1460">
        <f t="shared" si="24"/>
        <v>90.84</v>
      </c>
      <c r="I264" s="1365" t="str">
        <f t="shared" si="28"/>
        <v>j=dL=</v>
      </c>
      <c r="J264" s="1377">
        <v>98.44</v>
      </c>
      <c r="K264" s="491">
        <v>85.6</v>
      </c>
      <c r="M264" s="1177"/>
      <c r="N264" s="1421">
        <f t="shared" si="21"/>
        <v>6.1255587159691194</v>
      </c>
    </row>
    <row r="265" spans="1:14" ht="20.25">
      <c r="A265" s="1262">
        <f t="shared" si="26"/>
        <v>228.1</v>
      </c>
      <c r="B265" s="1234" t="str">
        <f>'Update Descrip'!B3167:H3167</f>
        <v>Knf:6/ ;km]{;df XjfO6 l;d]G6 b'O{ sf]6 nufpg] sfd .</v>
      </c>
      <c r="C265" s="1235"/>
      <c r="D265" s="1235">
        <v>81</v>
      </c>
      <c r="E265" s="1235"/>
      <c r="F265" s="1263" t="s">
        <v>4308</v>
      </c>
      <c r="G265" s="1459">
        <f>'Update Descrip'!D3175</f>
        <v>191.99</v>
      </c>
      <c r="H265" s="1460">
        <f t="shared" si="24"/>
        <v>166.95</v>
      </c>
      <c r="I265" s="1365" t="str">
        <f t="shared" si="28"/>
        <v>j=dL=</v>
      </c>
      <c r="J265" s="1377">
        <v>180.78</v>
      </c>
      <c r="K265" s="491">
        <v>157.19999999999999</v>
      </c>
      <c r="M265" s="1177"/>
      <c r="N265" s="1421">
        <f t="shared" si="21"/>
        <v>6.2009071799977926</v>
      </c>
    </row>
    <row r="266" spans="1:14" ht="20.25">
      <c r="A266" s="1262">
        <f t="shared" si="26"/>
        <v>229.1</v>
      </c>
      <c r="B266" s="1234" t="str">
        <f>'Update Descrip'!B3179:H3179</f>
        <v>k'/fgf] b/jf/sf] jflx/L efudf Pssf]6 r'gf kf]Tg] sfd .</v>
      </c>
      <c r="C266" s="1235"/>
      <c r="D266" s="1235">
        <v>82</v>
      </c>
      <c r="E266" s="1235"/>
      <c r="F266" s="1263" t="s">
        <v>4308</v>
      </c>
      <c r="G266" s="1459">
        <f>'Update Descrip'!D3190</f>
        <v>83.01</v>
      </c>
      <c r="H266" s="1460">
        <f t="shared" si="24"/>
        <v>72.180000000000007</v>
      </c>
      <c r="I266" s="1365" t="str">
        <f t="shared" si="28"/>
        <v>j=dL=</v>
      </c>
      <c r="J266" s="1377">
        <v>78.069999999999993</v>
      </c>
      <c r="K266" s="491">
        <v>67.89</v>
      </c>
      <c r="M266" s="1177"/>
      <c r="N266" s="1421">
        <f t="shared" si="21"/>
        <v>6.327654668886912</v>
      </c>
    </row>
    <row r="267" spans="1:14" ht="20.25">
      <c r="A267" s="1262">
        <f t="shared" si="26"/>
        <v>230.1</v>
      </c>
      <c r="B267" s="1234" t="str">
        <f>'Update Descrip'!B3192:H3192</f>
        <v xml:space="preserve">k'/fgf] b/jf/sf] jflx/L efudf Pssf]6 /fdltnsn] kf]Tg] sfd . </v>
      </c>
      <c r="C267" s="1235"/>
      <c r="D267" s="1235">
        <v>82</v>
      </c>
      <c r="E267" s="1235"/>
      <c r="F267" s="1263" t="s">
        <v>4308</v>
      </c>
      <c r="G267" s="1459">
        <f>'Update Descrip'!D3203</f>
        <v>86.92</v>
      </c>
      <c r="H267" s="1460">
        <f t="shared" si="24"/>
        <v>75.58</v>
      </c>
      <c r="I267" s="1365" t="str">
        <f t="shared" si="28"/>
        <v>j=dL=</v>
      </c>
      <c r="J267" s="1377">
        <v>81.98</v>
      </c>
      <c r="K267" s="491">
        <v>71.290000000000006</v>
      </c>
      <c r="M267" s="1177"/>
      <c r="N267" s="1421">
        <f t="shared" ref="N267:N330" si="29">100*(G267-J267)/J267</f>
        <v>6.0258599658453251</v>
      </c>
    </row>
    <row r="268" spans="1:14" ht="20.25">
      <c r="A268" s="1262">
        <f t="shared" si="26"/>
        <v>231.1</v>
      </c>
      <c r="B268" s="1234" t="str">
        <f>'Update Descrip'!B3205:H3205</f>
        <v>k'/fgf] ;txdf lnG;L8 cfonn] k'5L tof/L Ogfd]n k]G6 ! sf]6 nufpg] sfd .</v>
      </c>
      <c r="C268" s="1235"/>
      <c r="D268" s="1235">
        <v>82</v>
      </c>
      <c r="E268" s="1235"/>
      <c r="F268" s="1263" t="s">
        <v>4308</v>
      </c>
      <c r="G268" s="1459">
        <f>'Update Descrip'!D3215</f>
        <v>257.31</v>
      </c>
      <c r="H268" s="1460">
        <f t="shared" si="24"/>
        <v>223.75</v>
      </c>
      <c r="I268" s="1365" t="str">
        <f t="shared" si="28"/>
        <v>j=dL=</v>
      </c>
      <c r="J268" s="1377">
        <v>248.03</v>
      </c>
      <c r="K268" s="491">
        <v>215.68</v>
      </c>
      <c r="M268" s="1177"/>
      <c r="N268" s="1421">
        <f t="shared" si="29"/>
        <v>3.7414828851348632</v>
      </c>
    </row>
    <row r="269" spans="1:14" ht="20.25">
      <c r="A269" s="1262">
        <f t="shared" si="26"/>
        <v>232.1</v>
      </c>
      <c r="B269" s="1234" t="str">
        <f>'Update Descrip'!B3218:H3218</f>
        <v>c:t/ jfx]s Pssf]6 tof/L Ogfd]n k]G6 ug]{ sfd .</v>
      </c>
      <c r="C269" s="1235"/>
      <c r="D269" s="1235">
        <v>83</v>
      </c>
      <c r="E269" s="1235"/>
      <c r="F269" s="1263" t="s">
        <v>4308</v>
      </c>
      <c r="G269" s="1459">
        <f>'Update Descrip'!D3227</f>
        <v>155.57</v>
      </c>
      <c r="H269" s="1460">
        <f t="shared" si="24"/>
        <v>135.28</v>
      </c>
      <c r="I269" s="1365" t="str">
        <f t="shared" si="28"/>
        <v>j=dL=</v>
      </c>
      <c r="J269" s="1377">
        <v>149.18</v>
      </c>
      <c r="K269" s="491">
        <v>129.72</v>
      </c>
      <c r="M269" s="1177"/>
      <c r="N269" s="1421">
        <f t="shared" si="29"/>
        <v>4.2834160075076992</v>
      </c>
    </row>
    <row r="270" spans="1:14" ht="20.25">
      <c r="A270" s="1262">
        <f t="shared" si="26"/>
        <v>233.1</v>
      </c>
      <c r="B270" s="1234" t="str">
        <f>'Update Descrip'!B3229:H3229</f>
        <v>c:t/ jfx]s b'O{sf]6 tof/L Ogfd]n k]G6 ug]{ sfd .</v>
      </c>
      <c r="C270" s="1235"/>
      <c r="D270" s="1235">
        <v>83</v>
      </c>
      <c r="E270" s="1235"/>
      <c r="F270" s="1263" t="s">
        <v>4308</v>
      </c>
      <c r="G270" s="1459">
        <f>'Update Descrip'!D3238</f>
        <v>294.88</v>
      </c>
      <c r="H270" s="1460">
        <f t="shared" si="24"/>
        <v>256.42</v>
      </c>
      <c r="I270" s="1365" t="str">
        <f t="shared" si="28"/>
        <v>j=dL=</v>
      </c>
      <c r="J270" s="1377">
        <v>282.33999999999997</v>
      </c>
      <c r="K270" s="491">
        <v>245.51</v>
      </c>
      <c r="M270" s="1177"/>
      <c r="N270" s="1421">
        <f t="shared" si="29"/>
        <v>4.4414535666218109</v>
      </c>
    </row>
    <row r="271" spans="1:14" ht="20.25">
      <c r="A271" s="1262">
        <f t="shared" si="26"/>
        <v>234.1</v>
      </c>
      <c r="B271" s="1234" t="str">
        <f>'Update Descrip'!B3240:H3240</f>
        <v>c:t/ jfx]s Ps sf]6 Knfli6s OdN;g k]G6 ug]{ sfd .</v>
      </c>
      <c r="C271" s="1235"/>
      <c r="D271" s="1235">
        <v>83</v>
      </c>
      <c r="E271" s="1235"/>
      <c r="F271" s="1263" t="s">
        <v>4308</v>
      </c>
      <c r="G271" s="1459">
        <f>'Update Descrip'!D3249</f>
        <v>155.77000000000001</v>
      </c>
      <c r="H271" s="1460">
        <f t="shared" si="24"/>
        <v>135.44999999999999</v>
      </c>
      <c r="I271" s="1365" t="str">
        <f t="shared" si="28"/>
        <v>j=dL=</v>
      </c>
      <c r="J271" s="1377">
        <v>149.38999999999999</v>
      </c>
      <c r="K271" s="491">
        <v>129.9</v>
      </c>
      <c r="M271" s="1177"/>
      <c r="N271" s="1421">
        <f t="shared" si="29"/>
        <v>4.2707008501238537</v>
      </c>
    </row>
    <row r="272" spans="1:14" ht="20.25">
      <c r="A272" s="1262">
        <f t="shared" si="26"/>
        <v>235.1</v>
      </c>
      <c r="B272" s="1234" t="str">
        <f>'Update Descrip'!B3253:H3253</f>
        <v>c:t/ jfx]s b'O{ sf]6 Knfli6s OdN;g k]G6 ug]{ sfd .</v>
      </c>
      <c r="C272" s="1235"/>
      <c r="D272" s="1235">
        <v>83</v>
      </c>
      <c r="E272" s="1235"/>
      <c r="F272" s="1263" t="s">
        <v>4308</v>
      </c>
      <c r="G272" s="1459">
        <f>'Update Descrip'!D3263</f>
        <v>295.25</v>
      </c>
      <c r="H272" s="1460">
        <f t="shared" si="24"/>
        <v>256.74</v>
      </c>
      <c r="I272" s="1365" t="str">
        <f t="shared" si="28"/>
        <v>j=dL=</v>
      </c>
      <c r="J272" s="1377">
        <v>282.70999999999998</v>
      </c>
      <c r="K272" s="491">
        <v>245.83</v>
      </c>
      <c r="M272" s="1177"/>
      <c r="N272" s="1421">
        <f t="shared" si="29"/>
        <v>4.435640762618946</v>
      </c>
    </row>
    <row r="273" spans="1:14" ht="20.25">
      <c r="A273" s="1262">
        <f t="shared" si="26"/>
        <v>236.1</v>
      </c>
      <c r="B273" s="1234" t="str">
        <f>'Update Descrip'!B3266:H3266</f>
        <v>c:t/ jfx]s Ps sf]6 cfNd'lgod k]G6 ug]{ sfd .</v>
      </c>
      <c r="C273" s="1235"/>
      <c r="D273" s="1235">
        <v>84</v>
      </c>
      <c r="E273" s="1235"/>
      <c r="F273" s="1263" t="s">
        <v>4308</v>
      </c>
      <c r="G273" s="1459">
        <f>'Update Descrip'!D3276</f>
        <v>135.63999999999999</v>
      </c>
      <c r="H273" s="1460">
        <f t="shared" si="24"/>
        <v>117.95</v>
      </c>
      <c r="I273" s="1365" t="str">
        <f t="shared" si="28"/>
        <v>j=dL=</v>
      </c>
      <c r="J273" s="1377">
        <v>129.16999999999999</v>
      </c>
      <c r="K273" s="491">
        <v>112.32</v>
      </c>
      <c r="M273" s="1177"/>
      <c r="N273" s="1421">
        <f t="shared" si="29"/>
        <v>5.008902996051714</v>
      </c>
    </row>
    <row r="274" spans="1:14" ht="20.25">
      <c r="A274" s="1262">
        <f t="shared" si="26"/>
        <v>237.1</v>
      </c>
      <c r="B274" s="1234" t="str">
        <f>'Update Descrip'!B3279:H3279</f>
        <v>c:t/ jfx]s b'O{ sf]6 cfNd'lgod k]G6 ug]{ sfd .</v>
      </c>
      <c r="C274" s="1235"/>
      <c r="D274" s="1235">
        <v>84</v>
      </c>
      <c r="E274" s="1235"/>
      <c r="F274" s="1263" t="s">
        <v>4308</v>
      </c>
      <c r="G274" s="1459">
        <f>'Update Descrip'!D3289</f>
        <v>277.85000000000002</v>
      </c>
      <c r="H274" s="1460">
        <f t="shared" si="24"/>
        <v>241.61</v>
      </c>
      <c r="I274" s="1365" t="str">
        <f t="shared" si="28"/>
        <v>j=dL=</v>
      </c>
      <c r="J274" s="1377">
        <v>264.48</v>
      </c>
      <c r="K274" s="491">
        <v>229.98</v>
      </c>
      <c r="M274" s="1177"/>
      <c r="N274" s="1421">
        <f t="shared" si="29"/>
        <v>5.055202661826983</v>
      </c>
    </row>
    <row r="275" spans="1:14" ht="20.25">
      <c r="A275" s="1262">
        <f t="shared" si="26"/>
        <v>238.1</v>
      </c>
      <c r="B275" s="1234" t="str">
        <f>'Update Descrip'!B3293:H3293</f>
        <v>c:t/ jfx]s Ps sf]6 /]8 cS;fO8 k]G6 ug]{ sfd .</v>
      </c>
      <c r="C275" s="1235"/>
      <c r="D275" s="1235">
        <v>84</v>
      </c>
      <c r="E275" s="1235"/>
      <c r="F275" s="1263" t="s">
        <v>4308</v>
      </c>
      <c r="G275" s="1459">
        <f>'Update Descrip'!D3302</f>
        <v>138.85</v>
      </c>
      <c r="H275" s="1460">
        <f t="shared" si="24"/>
        <v>120.74</v>
      </c>
      <c r="I275" s="1365" t="str">
        <f t="shared" si="28"/>
        <v>j=dL=</v>
      </c>
      <c r="J275" s="1377">
        <v>131.41</v>
      </c>
      <c r="K275" s="491">
        <v>114.27</v>
      </c>
      <c r="M275" s="1177"/>
      <c r="N275" s="1421">
        <f t="shared" si="29"/>
        <v>5.6616695837455273</v>
      </c>
    </row>
    <row r="276" spans="1:14" ht="20.25">
      <c r="A276" s="1262">
        <f t="shared" si="26"/>
        <v>239.1</v>
      </c>
      <c r="B276" s="1234" t="str">
        <f>'Update Descrip'!B3306:H3306</f>
        <v>c:t/ jfx]s b'O{ sf]6 /]8 cS;fO8 k]G6 ug]{ sfd .</v>
      </c>
      <c r="C276" s="1235"/>
      <c r="D276" s="1235">
        <v>85</v>
      </c>
      <c r="E276" s="1235"/>
      <c r="F276" s="1263" t="s">
        <v>4308</v>
      </c>
      <c r="G276" s="1459">
        <f>'Update Descrip'!D3316</f>
        <v>271.18</v>
      </c>
      <c r="H276" s="1460">
        <f t="shared" si="24"/>
        <v>235.81</v>
      </c>
      <c r="I276" s="1365" t="str">
        <f t="shared" si="28"/>
        <v>j=dL=</v>
      </c>
      <c r="J276" s="1377">
        <v>256.72000000000003</v>
      </c>
      <c r="K276" s="491">
        <v>223.23</v>
      </c>
      <c r="M276" s="1177"/>
      <c r="N276" s="1421">
        <f t="shared" si="29"/>
        <v>5.6325958242443042</v>
      </c>
    </row>
    <row r="277" spans="1:14" ht="20.25">
      <c r="A277" s="1262">
        <f t="shared" si="26"/>
        <v>240.1</v>
      </c>
      <c r="B277" s="1234" t="str">
        <f>'Update Descrip'!B3322:H3322</f>
        <v xml:space="preserve"> Ps sf]6 k|fO{d/ ;lxt b'O{ sf]6 tof/L jf;]jn l8:6]Dk/ nufpg] sfd .</v>
      </c>
      <c r="C277" s="1235"/>
      <c r="D277" s="1235">
        <v>85</v>
      </c>
      <c r="E277" s="1235"/>
      <c r="F277" s="1263" t="s">
        <v>4308</v>
      </c>
      <c r="G277" s="1459">
        <f>'Update Descrip'!D3332</f>
        <v>224.41099999999997</v>
      </c>
      <c r="H277" s="1460">
        <f t="shared" si="24"/>
        <v>195.14</v>
      </c>
      <c r="I277" s="1365" t="str">
        <f t="shared" si="28"/>
        <v>j=dL=</v>
      </c>
      <c r="J277" s="1377">
        <v>214.40599999999998</v>
      </c>
      <c r="K277" s="491">
        <v>186.44</v>
      </c>
      <c r="M277" s="1177"/>
      <c r="N277" s="1421">
        <f t="shared" si="29"/>
        <v>4.6663806050203807</v>
      </c>
    </row>
    <row r="278" spans="1:14" ht="20.25">
      <c r="A278" s="1262">
        <f t="shared" si="26"/>
        <v>241.1</v>
      </c>
      <c r="B278" s="1234" t="str">
        <f>'Update Descrip'!B3334:H3334</f>
        <v xml:space="preserve"> Ps sf]6 k|fO{d/ ;lxt Ps sf]6 tof/L jf;]jn l8:6]Dk/ nufpg] sfd .</v>
      </c>
      <c r="C278" s="1235"/>
      <c r="D278" s="1235">
        <v>85</v>
      </c>
      <c r="E278" s="1235"/>
      <c r="F278" s="1263" t="s">
        <v>4308</v>
      </c>
      <c r="G278" s="1459">
        <f>'Update Descrip'!D3344</f>
        <v>157.58450000000002</v>
      </c>
      <c r="H278" s="1460">
        <f t="shared" si="24"/>
        <v>137.03</v>
      </c>
      <c r="I278" s="1365" t="str">
        <f t="shared" si="28"/>
        <v>j=dL=</v>
      </c>
      <c r="J278" s="1377">
        <v>150.68450000000001</v>
      </c>
      <c r="K278" s="491">
        <v>131.03</v>
      </c>
      <c r="M278" s="1177"/>
      <c r="N278" s="1421">
        <f t="shared" si="29"/>
        <v>4.5791040219797026</v>
      </c>
    </row>
    <row r="279" spans="1:14" ht="20.25">
      <c r="A279" s="1262">
        <f t="shared" si="26"/>
        <v>242.1</v>
      </c>
      <c r="B279" s="1234" t="str">
        <f>'Update Descrip'!B3346:H3346</f>
        <v xml:space="preserve">  k|fO{d/ afx]s b'O{ sf]6 tof/L jf;]jn l8:6]Dk/ nufpg] sfd .</v>
      </c>
      <c r="C279" s="1235"/>
      <c r="D279" s="1235">
        <v>86</v>
      </c>
      <c r="E279" s="1235"/>
      <c r="F279" s="1263" t="s">
        <v>4308</v>
      </c>
      <c r="G279" s="1459">
        <f>'Update Descrip'!D3355</f>
        <v>144.32499999999999</v>
      </c>
      <c r="H279" s="1460">
        <f t="shared" si="24"/>
        <v>125.5</v>
      </c>
      <c r="I279" s="1365" t="str">
        <f t="shared" si="28"/>
        <v>j=dL=</v>
      </c>
      <c r="J279" s="1377">
        <v>137.77000000000001</v>
      </c>
      <c r="K279" s="491">
        <v>119.8</v>
      </c>
      <c r="M279" s="1177"/>
      <c r="N279" s="1421">
        <f t="shared" si="29"/>
        <v>4.7579298831385479</v>
      </c>
    </row>
    <row r="280" spans="1:14" ht="20.25">
      <c r="A280" s="1262">
        <f>'Update Descrip'!A3357</f>
        <v>243</v>
      </c>
      <c r="B280" s="1234" t="str">
        <f>'Update Descrip'!B3357:H3357</f>
        <v xml:space="preserve">  k|fO{d/ afx]s Ps sf]6 tof/L jf;]jn l8:6]Dk/ nufpg] sfd .</v>
      </c>
      <c r="C280" s="1235"/>
      <c r="D280" s="1235">
        <v>86</v>
      </c>
      <c r="E280" s="1235"/>
      <c r="F280" s="1263" t="s">
        <v>4308</v>
      </c>
      <c r="G280" s="1459">
        <f>'Update Descrip'!D3367</f>
        <v>77.498500000000007</v>
      </c>
      <c r="H280" s="1460">
        <f t="shared" si="24"/>
        <v>67.39</v>
      </c>
      <c r="I280" s="1365" t="str">
        <f t="shared" si="28"/>
        <v>j=dL=</v>
      </c>
      <c r="J280" s="1377">
        <v>74.048500000000004</v>
      </c>
      <c r="K280" s="491">
        <v>64.39</v>
      </c>
      <c r="M280" s="1177"/>
      <c r="N280" s="1421">
        <f t="shared" si="29"/>
        <v>4.6591085572293869</v>
      </c>
    </row>
    <row r="281" spans="1:14" ht="27.75">
      <c r="A281" s="1264">
        <f>'Update Descrip'!A3369</f>
        <v>244</v>
      </c>
      <c r="B281" s="1265" t="str">
        <f>'Update Descrip'!B3369:H3369</f>
        <v>Heritage Wall Surface Texture (Interior and Exterior) including the cost supplying and fitting (Heritage granular)</v>
      </c>
      <c r="C281" s="1235"/>
      <c r="D281" s="1235">
        <v>86</v>
      </c>
      <c r="E281" s="1235"/>
      <c r="F281" s="1263" t="s">
        <v>4308</v>
      </c>
      <c r="G281" s="1459">
        <f>'Update Descrip'!D3376</f>
        <v>1138.4000000000001</v>
      </c>
      <c r="H281" s="1460">
        <f t="shared" si="24"/>
        <v>989.91</v>
      </c>
      <c r="I281" s="1365" t="str">
        <f t="shared" si="28"/>
        <v>j=dL=</v>
      </c>
      <c r="J281" s="1377">
        <v>1138.4000000000001</v>
      </c>
      <c r="K281" s="491">
        <v>989.91</v>
      </c>
      <c r="M281" s="1177"/>
      <c r="N281" s="1421">
        <f t="shared" si="29"/>
        <v>0</v>
      </c>
    </row>
    <row r="282" spans="1:14" ht="27.75">
      <c r="A282" s="1262">
        <f>'Update Descrip'!A3378</f>
        <v>245</v>
      </c>
      <c r="B282" s="1265" t="str">
        <f>'Update Descrip'!B3378:H3378</f>
        <v>Heritage Wall Surface Texture (Interior and Exterior) including the cost supplying and fitting (Heritage flakes)</v>
      </c>
      <c r="C282" s="1235"/>
      <c r="D282" s="1235">
        <v>86</v>
      </c>
      <c r="E282" s="1235"/>
      <c r="F282" s="1263" t="s">
        <v>4308</v>
      </c>
      <c r="G282" s="1459">
        <f>'Update Descrip'!D3385</f>
        <v>1410.63</v>
      </c>
      <c r="H282" s="1460">
        <f t="shared" si="24"/>
        <v>1226.6300000000001</v>
      </c>
      <c r="I282" s="1365" t="str">
        <f t="shared" si="28"/>
        <v>j=dL=</v>
      </c>
      <c r="J282" s="1377">
        <v>1410.63</v>
      </c>
      <c r="K282" s="491">
        <v>1226.6300000000001</v>
      </c>
      <c r="M282" s="1177"/>
      <c r="N282" s="1421">
        <f t="shared" si="29"/>
        <v>0</v>
      </c>
    </row>
    <row r="283" spans="1:14" ht="27.75">
      <c r="A283" s="1262">
        <f>'Update Descrip'!A3388</f>
        <v>246</v>
      </c>
      <c r="B283" s="1265" t="str">
        <f>'Update Descrip'!B3388:H3388</f>
        <v>Heritage Wall Surface Texture (Interior and Exterior) including the cost supplying and fitting (Heritage granite finishing)</v>
      </c>
      <c r="C283" s="1235"/>
      <c r="D283" s="1235">
        <v>87</v>
      </c>
      <c r="E283" s="1235"/>
      <c r="F283" s="1263" t="s">
        <v>4308</v>
      </c>
      <c r="G283" s="1459">
        <f>'Update Descrip'!D3395</f>
        <v>1138.4000000000001</v>
      </c>
      <c r="H283" s="1460">
        <f t="shared" si="24"/>
        <v>989.91</v>
      </c>
      <c r="I283" s="1365" t="str">
        <f t="shared" si="28"/>
        <v>j=dL=</v>
      </c>
      <c r="J283" s="1377">
        <v>1138.4000000000001</v>
      </c>
      <c r="K283" s="491">
        <v>989.91</v>
      </c>
      <c r="M283" s="1177"/>
      <c r="N283" s="1421">
        <f t="shared" si="29"/>
        <v>0</v>
      </c>
    </row>
    <row r="284" spans="1:14" ht="27.75">
      <c r="A284" s="1262">
        <f>'Update Descrip'!A3398</f>
        <v>247</v>
      </c>
      <c r="B284" s="1265" t="str">
        <f>'Update Descrip'!B3398:H3398</f>
        <v>Heritage Wall Surface Texture (Interior and Exterior) including the cost supplying and fitting (Heritage Top coat plastic lamination)</v>
      </c>
      <c r="C284" s="1235"/>
      <c r="D284" s="1235">
        <v>87</v>
      </c>
      <c r="E284" s="1235"/>
      <c r="F284" s="1263" t="s">
        <v>3197</v>
      </c>
      <c r="G284" s="1459">
        <f>'Update Descrip'!D3405</f>
        <v>284.60000000000002</v>
      </c>
      <c r="H284" s="1460">
        <f t="shared" si="24"/>
        <v>247.48</v>
      </c>
      <c r="I284" s="1365" t="s">
        <v>2992</v>
      </c>
      <c r="J284" s="1377">
        <v>284.60000000000002</v>
      </c>
      <c r="K284" s="491">
        <v>247.48</v>
      </c>
      <c r="M284" s="1177"/>
      <c r="N284" s="1421">
        <f t="shared" si="29"/>
        <v>0</v>
      </c>
    </row>
    <row r="285" spans="1:14" ht="17.25">
      <c r="A285" s="1262"/>
      <c r="B285" s="1266"/>
      <c r="C285" s="1235"/>
      <c r="D285" s="1235"/>
      <c r="E285" s="1235"/>
      <c r="F285" s="1242"/>
      <c r="G285" s="1459"/>
      <c r="H285" s="1460"/>
      <c r="I285" s="1366"/>
      <c r="J285" s="1377"/>
      <c r="K285" s="491"/>
      <c r="M285" s="1177"/>
      <c r="N285" s="1421" t="e">
        <f t="shared" si="29"/>
        <v>#DIV/0!</v>
      </c>
    </row>
    <row r="286" spans="1:14" ht="18">
      <c r="A286" s="1682" t="s">
        <v>4179</v>
      </c>
      <c r="B286" s="1683"/>
      <c r="C286" s="1683"/>
      <c r="D286" s="1683"/>
      <c r="E286" s="1683"/>
      <c r="F286" s="1683"/>
      <c r="G286" s="1683"/>
      <c r="H286" s="1683"/>
      <c r="I286" s="1366"/>
      <c r="J286" s="1377"/>
      <c r="K286" s="491"/>
      <c r="M286" s="1177"/>
      <c r="N286" s="1421" t="e">
        <f t="shared" si="29"/>
        <v>#DIV/0!</v>
      </c>
    </row>
    <row r="287" spans="1:14" ht="26.25" customHeight="1">
      <c r="A287" s="1262">
        <f>A284+1</f>
        <v>248</v>
      </c>
      <c r="B287" s="1676" t="s">
        <v>5498</v>
      </c>
      <c r="C287" s="1676"/>
      <c r="D287" s="1235">
        <v>87</v>
      </c>
      <c r="E287" s="1249"/>
      <c r="F287" s="1249" t="s">
        <v>4308</v>
      </c>
      <c r="G287" s="1459">
        <f>'Update Descrip'!D3418</f>
        <v>13800</v>
      </c>
      <c r="H287" s="1460">
        <f t="shared" ref="H287:H298" si="30">ROUND(G287/1.15,2)</f>
        <v>12000</v>
      </c>
      <c r="I287" s="1368" t="s">
        <v>2920</v>
      </c>
      <c r="J287" s="1377">
        <v>13800</v>
      </c>
      <c r="K287" s="491">
        <v>12000</v>
      </c>
      <c r="M287" s="1177"/>
      <c r="N287" s="1421">
        <f t="shared" si="29"/>
        <v>0</v>
      </c>
    </row>
    <row r="288" spans="1:14" ht="20.25">
      <c r="A288" s="1262">
        <f>A287+1</f>
        <v>249</v>
      </c>
      <c r="B288" s="1234" t="s">
        <v>3950</v>
      </c>
      <c r="C288" s="1235"/>
      <c r="D288" s="1235">
        <v>87</v>
      </c>
      <c r="E288" s="1235"/>
      <c r="F288" s="1263" t="s">
        <v>3197</v>
      </c>
      <c r="G288" s="1459">
        <f>'Update Descrip'!D3433</f>
        <v>1101.3900000000001</v>
      </c>
      <c r="H288" s="1460">
        <f t="shared" si="30"/>
        <v>957.73</v>
      </c>
      <c r="I288" s="1365" t="s">
        <v>2992</v>
      </c>
      <c r="J288" s="1377">
        <v>1056.92</v>
      </c>
      <c r="K288" s="491">
        <v>919.06</v>
      </c>
      <c r="M288" s="1177"/>
      <c r="N288" s="1421">
        <f t="shared" si="29"/>
        <v>4.2075086099231749</v>
      </c>
    </row>
    <row r="289" spans="1:14" ht="20.25">
      <c r="A289" s="1262">
        <f>'Update Descrip'!A3437</f>
        <v>250</v>
      </c>
      <c r="B289" s="1234" t="s">
        <v>3951</v>
      </c>
      <c r="C289" s="1235"/>
      <c r="D289" s="1235">
        <v>88</v>
      </c>
      <c r="E289" s="1235"/>
      <c r="F289" s="1263" t="s">
        <v>3197</v>
      </c>
      <c r="G289" s="1459">
        <f>'Update Descrip'!D3449</f>
        <v>1694.51</v>
      </c>
      <c r="H289" s="1460">
        <f t="shared" si="30"/>
        <v>1473.49</v>
      </c>
      <c r="I289" s="1365" t="s">
        <v>2992</v>
      </c>
      <c r="J289" s="1377">
        <v>1630.0900000000001</v>
      </c>
      <c r="K289" s="491">
        <v>1417.47</v>
      </c>
      <c r="M289" s="1177"/>
      <c r="N289" s="1421">
        <f t="shared" si="29"/>
        <v>3.9519290345931721</v>
      </c>
    </row>
    <row r="290" spans="1:14" ht="20.25">
      <c r="A290" s="1262">
        <f t="shared" ref="A290:A403" si="31">A289+1</f>
        <v>251</v>
      </c>
      <c r="B290" s="1234" t="s">
        <v>3905</v>
      </c>
      <c r="C290" s="1235"/>
      <c r="D290" s="1235">
        <v>88</v>
      </c>
      <c r="E290" s="1235"/>
      <c r="F290" s="1263" t="s">
        <v>3197</v>
      </c>
      <c r="G290" s="1459">
        <f>'Update Descrip'!D3465</f>
        <v>538.49</v>
      </c>
      <c r="H290" s="1460">
        <f t="shared" si="30"/>
        <v>468.25</v>
      </c>
      <c r="I290" s="1365" t="s">
        <v>2992</v>
      </c>
      <c r="J290" s="1377">
        <v>520.79</v>
      </c>
      <c r="K290" s="491">
        <v>452.86</v>
      </c>
      <c r="M290" s="1177"/>
      <c r="N290" s="1421">
        <f t="shared" si="29"/>
        <v>3.3986827704065066</v>
      </c>
    </row>
    <row r="291" spans="1:14" ht="20.25">
      <c r="A291" s="1262">
        <f t="shared" si="31"/>
        <v>252</v>
      </c>
      <c r="B291" s="1243" t="s">
        <v>3906</v>
      </c>
      <c r="C291" s="1235"/>
      <c r="D291" s="1235">
        <v>88</v>
      </c>
      <c r="E291" s="1235"/>
      <c r="F291" s="1263" t="s">
        <v>3197</v>
      </c>
      <c r="G291" s="1459">
        <f>'Update Descrip'!D3478</f>
        <v>659.52</v>
      </c>
      <c r="H291" s="1460">
        <f t="shared" si="30"/>
        <v>573.5</v>
      </c>
      <c r="I291" s="1365" t="s">
        <v>2992</v>
      </c>
      <c r="J291" s="1377">
        <v>632.57000000000005</v>
      </c>
      <c r="K291" s="491">
        <v>550.05999999999995</v>
      </c>
      <c r="M291" s="1177"/>
      <c r="N291" s="1421">
        <f t="shared" si="29"/>
        <v>4.2603980587128589</v>
      </c>
    </row>
    <row r="292" spans="1:14" ht="20.25">
      <c r="A292" s="1262">
        <f t="shared" si="31"/>
        <v>253</v>
      </c>
      <c r="B292" s="1243" t="s">
        <v>3907</v>
      </c>
      <c r="C292" s="1235"/>
      <c r="D292" s="1235">
        <v>89</v>
      </c>
      <c r="E292" s="1235"/>
      <c r="F292" s="1263" t="s">
        <v>3197</v>
      </c>
      <c r="G292" s="1459">
        <f>'Update Descrip'!D3492</f>
        <v>830.36</v>
      </c>
      <c r="H292" s="1460">
        <f t="shared" si="30"/>
        <v>722.05</v>
      </c>
      <c r="I292" s="1365" t="s">
        <v>2992</v>
      </c>
      <c r="J292" s="1377">
        <v>794.59</v>
      </c>
      <c r="K292" s="491">
        <v>690.95</v>
      </c>
      <c r="M292" s="1177"/>
      <c r="N292" s="1421">
        <f t="shared" si="29"/>
        <v>4.5016926968625306</v>
      </c>
    </row>
    <row r="293" spans="1:14" ht="20.25">
      <c r="A293" s="1262">
        <f t="shared" si="31"/>
        <v>254</v>
      </c>
      <c r="B293" s="1243" t="s">
        <v>3908</v>
      </c>
      <c r="C293" s="1235"/>
      <c r="D293" s="1235">
        <v>89</v>
      </c>
      <c r="E293" s="1235"/>
      <c r="F293" s="1263" t="s">
        <v>3197</v>
      </c>
      <c r="G293" s="1459">
        <f>'Update Descrip'!D3505</f>
        <v>712.74</v>
      </c>
      <c r="H293" s="1460">
        <f t="shared" si="30"/>
        <v>619.77</v>
      </c>
      <c r="I293" s="1365" t="s">
        <v>2992</v>
      </c>
      <c r="J293" s="1377">
        <v>707.77</v>
      </c>
      <c r="K293" s="491">
        <v>615.45000000000005</v>
      </c>
      <c r="M293" s="1177"/>
      <c r="N293" s="1421">
        <f t="shared" si="29"/>
        <v>0.70220551874196802</v>
      </c>
    </row>
    <row r="294" spans="1:14" ht="20.25">
      <c r="A294" s="1262">
        <f t="shared" si="31"/>
        <v>255</v>
      </c>
      <c r="B294" s="1243" t="s">
        <v>3952</v>
      </c>
      <c r="C294" s="1235"/>
      <c r="D294" s="1235">
        <v>89</v>
      </c>
      <c r="E294" s="1235"/>
      <c r="F294" s="1263" t="s">
        <v>3197</v>
      </c>
      <c r="G294" s="1459">
        <f>'Update Descrip'!D3518</f>
        <v>202.51</v>
      </c>
      <c r="H294" s="1460">
        <f t="shared" si="30"/>
        <v>176.1</v>
      </c>
      <c r="I294" s="1365" t="s">
        <v>2992</v>
      </c>
      <c r="J294" s="1377">
        <v>192.16</v>
      </c>
      <c r="K294" s="491">
        <v>167.1</v>
      </c>
      <c r="M294" s="1177"/>
      <c r="N294" s="1421">
        <f t="shared" si="29"/>
        <v>5.3861365528726042</v>
      </c>
    </row>
    <row r="295" spans="1:14" ht="20.25">
      <c r="A295" s="1262">
        <f t="shared" si="31"/>
        <v>256</v>
      </c>
      <c r="B295" s="1234" t="s">
        <v>3953</v>
      </c>
      <c r="C295" s="1235"/>
      <c r="D295" s="1235">
        <v>90</v>
      </c>
      <c r="E295" s="1235"/>
      <c r="F295" s="1263" t="s">
        <v>3197</v>
      </c>
      <c r="G295" s="1459">
        <f>'Update Descrip'!D3533</f>
        <v>940.67</v>
      </c>
      <c r="H295" s="1460">
        <f t="shared" si="30"/>
        <v>817.97</v>
      </c>
      <c r="I295" s="1365" t="s">
        <v>2992</v>
      </c>
      <c r="J295" s="1377">
        <v>896.21</v>
      </c>
      <c r="K295" s="491">
        <v>779.31</v>
      </c>
      <c r="M295" s="1177"/>
      <c r="N295" s="1421">
        <f t="shared" si="29"/>
        <v>4.9608908626326338</v>
      </c>
    </row>
    <row r="296" spans="1:14" ht="20.25">
      <c r="A296" s="1262">
        <f t="shared" si="31"/>
        <v>257</v>
      </c>
      <c r="B296" s="1234" t="s">
        <v>3954</v>
      </c>
      <c r="C296" s="1235"/>
      <c r="D296" s="1235">
        <v>90</v>
      </c>
      <c r="E296" s="1235"/>
      <c r="F296" s="1263" t="s">
        <v>3197</v>
      </c>
      <c r="G296" s="1459">
        <f>'Update Descrip'!D3546</f>
        <v>1373.07</v>
      </c>
      <c r="H296" s="1460">
        <f t="shared" si="30"/>
        <v>1193.97</v>
      </c>
      <c r="I296" s="1365" t="s">
        <v>2992</v>
      </c>
      <c r="J296" s="1377">
        <v>1308.6500000000001</v>
      </c>
      <c r="K296" s="491">
        <v>1137.96</v>
      </c>
      <c r="M296" s="1177"/>
      <c r="N296" s="1421">
        <f t="shared" si="29"/>
        <v>4.9226301914186257</v>
      </c>
    </row>
    <row r="297" spans="1:14" ht="20.25">
      <c r="A297" s="1262">
        <f t="shared" si="31"/>
        <v>258</v>
      </c>
      <c r="B297" s="1243" t="s">
        <v>3909</v>
      </c>
      <c r="C297" s="1235"/>
      <c r="D297" s="1235">
        <v>90</v>
      </c>
      <c r="E297" s="1235"/>
      <c r="F297" s="1263" t="s">
        <v>3197</v>
      </c>
      <c r="G297" s="1459">
        <f>'Update Descrip'!D3559</f>
        <v>1274.0899999999999</v>
      </c>
      <c r="H297" s="1460">
        <f t="shared" si="30"/>
        <v>1107.9000000000001</v>
      </c>
      <c r="I297" s="1365" t="s">
        <v>2992</v>
      </c>
      <c r="J297" s="1377">
        <v>1209.18</v>
      </c>
      <c r="K297" s="491">
        <v>1051.46</v>
      </c>
      <c r="M297" s="1177"/>
      <c r="N297" s="1421">
        <f t="shared" si="29"/>
        <v>5.3681006963396563</v>
      </c>
    </row>
    <row r="298" spans="1:14" ht="17.25">
      <c r="A298" s="1262">
        <f t="shared" si="31"/>
        <v>259</v>
      </c>
      <c r="B298" s="1267" t="s">
        <v>4225</v>
      </c>
      <c r="C298" s="1235"/>
      <c r="D298" s="1235">
        <v>91</v>
      </c>
      <c r="E298" s="1235"/>
      <c r="F298" s="1263" t="s">
        <v>3197</v>
      </c>
      <c r="G298" s="1459">
        <f>'Update Descrip'!B3572</f>
        <v>643.43999999999994</v>
      </c>
      <c r="H298" s="1460">
        <f t="shared" si="30"/>
        <v>559.51</v>
      </c>
      <c r="I298" s="1365" t="s">
        <v>2992</v>
      </c>
      <c r="J298" s="1377">
        <v>643.43999999999994</v>
      </c>
      <c r="K298" s="491">
        <v>559.51</v>
      </c>
      <c r="M298" s="1177"/>
      <c r="N298" s="1421">
        <f t="shared" si="29"/>
        <v>0</v>
      </c>
    </row>
    <row r="299" spans="1:14" ht="17.25">
      <c r="A299" s="1262"/>
      <c r="B299" s="1267"/>
      <c r="C299" s="1235"/>
      <c r="D299" s="1235"/>
      <c r="E299" s="1235"/>
      <c r="F299" s="1242"/>
      <c r="G299" s="1459"/>
      <c r="H299" s="1460"/>
      <c r="I299" s="1366"/>
      <c r="J299" s="1377"/>
      <c r="K299" s="491"/>
      <c r="M299" s="1177"/>
      <c r="N299" s="1421" t="e">
        <f t="shared" si="29"/>
        <v>#DIV/0!</v>
      </c>
    </row>
    <row r="300" spans="1:14" ht="18">
      <c r="A300" s="1682" t="s">
        <v>5488</v>
      </c>
      <c r="B300" s="1683"/>
      <c r="C300" s="1683"/>
      <c r="D300" s="1683"/>
      <c r="E300" s="1683"/>
      <c r="F300" s="1683"/>
      <c r="G300" s="1683"/>
      <c r="H300" s="1683"/>
      <c r="I300" s="1366"/>
      <c r="J300" s="1377"/>
      <c r="K300" s="491"/>
      <c r="M300" s="1177"/>
      <c r="N300" s="1421" t="e">
        <f t="shared" si="29"/>
        <v>#DIV/0!</v>
      </c>
    </row>
    <row r="301" spans="1:14" ht="17.25">
      <c r="A301" s="1262"/>
      <c r="B301" s="1267"/>
      <c r="C301" s="1235"/>
      <c r="D301" s="1235"/>
      <c r="E301" s="1235"/>
      <c r="F301" s="1242"/>
      <c r="G301" s="1459"/>
      <c r="H301" s="1460"/>
      <c r="I301" s="1366"/>
      <c r="J301" s="1377"/>
      <c r="K301" s="491"/>
      <c r="M301" s="1177"/>
      <c r="N301" s="1421" t="e">
        <f t="shared" si="29"/>
        <v>#DIV/0!</v>
      </c>
    </row>
    <row r="302" spans="1:14" ht="27.75" customHeight="1">
      <c r="A302" s="1262">
        <f>A298+1</f>
        <v>260</v>
      </c>
      <c r="B302" s="1672" t="str">
        <f>'Update Descrip'!B3575:H3575</f>
        <v>Expansion Joint for Horizontal Slab Area with 3 to 5 mm different Aluminium Plates with Joint Gap upto 4"</v>
      </c>
      <c r="C302" s="1672"/>
      <c r="D302" s="1235">
        <v>91</v>
      </c>
      <c r="E302" s="1235"/>
      <c r="F302" s="1263" t="s">
        <v>3197</v>
      </c>
      <c r="G302" s="1459">
        <f>'Update Descrip'!B3583</f>
        <v>12063.5</v>
      </c>
      <c r="H302" s="1460">
        <f t="shared" ref="H302:H306" si="32">ROUND(G302/1.15,2)</f>
        <v>10490</v>
      </c>
      <c r="I302" s="1365" t="s">
        <v>2773</v>
      </c>
      <c r="J302" s="1377">
        <v>12063.5</v>
      </c>
      <c r="K302" s="491">
        <v>10490</v>
      </c>
      <c r="M302" s="1177"/>
      <c r="N302" s="1421">
        <f t="shared" si="29"/>
        <v>0</v>
      </c>
    </row>
    <row r="303" spans="1:14" ht="27" customHeight="1">
      <c r="A303" s="1262">
        <f t="shared" si="31"/>
        <v>261</v>
      </c>
      <c r="B303" s="1677" t="str">
        <f>'Update Descrip'!B3584:H3584</f>
        <v>Expansion Joint for Basement Area with 3 to 5 mm different Aluminium Plates with Joint Gap upto 4"</v>
      </c>
      <c r="C303" s="1677"/>
      <c r="D303" s="1235">
        <v>91</v>
      </c>
      <c r="E303" s="1235"/>
      <c r="F303" s="1263" t="s">
        <v>3197</v>
      </c>
      <c r="G303" s="1459">
        <f>'Update Descrip'!B3592</f>
        <v>20746</v>
      </c>
      <c r="H303" s="1460">
        <f t="shared" si="32"/>
        <v>18040</v>
      </c>
      <c r="I303" s="1365" t="s">
        <v>2773</v>
      </c>
      <c r="J303" s="1377">
        <v>20746</v>
      </c>
      <c r="K303" s="491">
        <v>18040</v>
      </c>
      <c r="M303" s="1177"/>
      <c r="N303" s="1421">
        <f t="shared" si="29"/>
        <v>0</v>
      </c>
    </row>
    <row r="304" spans="1:14" ht="24.75" customHeight="1">
      <c r="A304" s="1262">
        <f t="shared" si="31"/>
        <v>262</v>
      </c>
      <c r="B304" s="1677" t="str">
        <f>'Update Descrip'!B3594:H3594</f>
        <v>Expansion Joint for Roof Slab Area with 3 to 5 mm different Aluminium Plates with Joint Gap upto 4"</v>
      </c>
      <c r="C304" s="1677"/>
      <c r="D304" s="1235">
        <v>91</v>
      </c>
      <c r="E304" s="1235"/>
      <c r="F304" s="1263" t="s">
        <v>3197</v>
      </c>
      <c r="G304" s="1459">
        <f>'Update Descrip'!B3602</f>
        <v>14467</v>
      </c>
      <c r="H304" s="1460">
        <f t="shared" si="32"/>
        <v>12580</v>
      </c>
      <c r="I304" s="1365" t="s">
        <v>2773</v>
      </c>
      <c r="J304" s="1377">
        <v>14467</v>
      </c>
      <c r="K304" s="491">
        <v>12580</v>
      </c>
      <c r="M304" s="1177"/>
      <c r="N304" s="1421">
        <f t="shared" si="29"/>
        <v>0</v>
      </c>
    </row>
    <row r="305" spans="1:14" ht="26.25" customHeight="1">
      <c r="A305" s="1262">
        <f t="shared" si="31"/>
        <v>263</v>
      </c>
      <c r="B305" s="1677" t="str">
        <f>'Update Descrip'!B3605:H3605</f>
        <v>Expansion Joint for inside vertical wall and Ceiling Area with 3 mm different Aluminium Plates with Joint Gap upto 4"</v>
      </c>
      <c r="C305" s="1677"/>
      <c r="D305" s="1235">
        <v>92</v>
      </c>
      <c r="E305" s="1235"/>
      <c r="F305" s="1263" t="s">
        <v>3197</v>
      </c>
      <c r="G305" s="1459">
        <f>'Update Descrip'!B3613</f>
        <v>7544</v>
      </c>
      <c r="H305" s="1460">
        <f t="shared" si="32"/>
        <v>6560</v>
      </c>
      <c r="I305" s="1365" t="s">
        <v>2773</v>
      </c>
      <c r="J305" s="1377">
        <v>7544</v>
      </c>
      <c r="K305" s="491">
        <v>6560</v>
      </c>
      <c r="M305" s="1177"/>
      <c r="N305" s="1421">
        <f t="shared" si="29"/>
        <v>0</v>
      </c>
    </row>
    <row r="306" spans="1:14" ht="25.5">
      <c r="A306" s="1262">
        <f t="shared" si="31"/>
        <v>264</v>
      </c>
      <c r="B306" s="1268" t="str">
        <f>'Update Descrip'!B3615:H3615</f>
        <v>Expansion Joint for outside vertical wall and Ceiling Area with 3 mm different Aluminium Plates with Joint Gap upto 4"</v>
      </c>
      <c r="C306" s="1268"/>
      <c r="D306" s="1235">
        <v>92</v>
      </c>
      <c r="E306" s="1235"/>
      <c r="F306" s="1263" t="s">
        <v>3197</v>
      </c>
      <c r="G306" s="1459">
        <f>'Update Descrip'!B3623</f>
        <v>8671</v>
      </c>
      <c r="H306" s="1460">
        <f t="shared" si="32"/>
        <v>7540</v>
      </c>
      <c r="I306" s="1365" t="s">
        <v>2773</v>
      </c>
      <c r="J306" s="1377">
        <v>8671</v>
      </c>
      <c r="K306" s="491">
        <v>7540</v>
      </c>
      <c r="M306" s="1177"/>
      <c r="N306" s="1421">
        <f t="shared" si="29"/>
        <v>0</v>
      </c>
    </row>
    <row r="307" spans="1:14" ht="15.75" customHeight="1">
      <c r="A307" s="1262"/>
      <c r="B307" s="1267"/>
      <c r="C307" s="1235"/>
      <c r="D307" s="1235"/>
      <c r="E307" s="1235"/>
      <c r="F307" s="1242"/>
      <c r="G307" s="1459"/>
      <c r="H307" s="1460"/>
      <c r="I307" s="1366"/>
      <c r="J307" s="1377"/>
      <c r="K307" s="491"/>
      <c r="M307" s="1177"/>
      <c r="N307" s="1421" t="e">
        <f t="shared" si="29"/>
        <v>#DIV/0!</v>
      </c>
    </row>
    <row r="308" spans="1:14" ht="18">
      <c r="A308" s="1682" t="s">
        <v>4180</v>
      </c>
      <c r="B308" s="1683"/>
      <c r="C308" s="1683"/>
      <c r="D308" s="1683"/>
      <c r="E308" s="1683"/>
      <c r="F308" s="1683"/>
      <c r="G308" s="1683"/>
      <c r="H308" s="1683"/>
      <c r="I308" s="1366"/>
      <c r="J308" s="1377"/>
      <c r="K308" s="491"/>
      <c r="M308" s="1177"/>
      <c r="N308" s="1421" t="e">
        <f t="shared" si="29"/>
        <v>#DIV/0!</v>
      </c>
    </row>
    <row r="309" spans="1:14" ht="10.5" customHeight="1">
      <c r="A309" s="1262"/>
      <c r="B309" s="1267"/>
      <c r="C309" s="1235"/>
      <c r="D309" s="1235"/>
      <c r="E309" s="1235"/>
      <c r="F309" s="1242"/>
      <c r="G309" s="1459"/>
      <c r="H309" s="1460"/>
      <c r="I309" s="1366"/>
      <c r="J309" s="1377"/>
      <c r="K309" s="491"/>
      <c r="M309" s="1177"/>
      <c r="N309" s="1421" t="e">
        <f t="shared" si="29"/>
        <v>#DIV/0!</v>
      </c>
    </row>
    <row r="310" spans="1:14" ht="20.25">
      <c r="A310" s="1262">
        <f>A306+1</f>
        <v>265</v>
      </c>
      <c r="B310" s="1243" t="s">
        <v>4224</v>
      </c>
      <c r="C310" s="1235"/>
      <c r="D310" s="1235">
        <v>92</v>
      </c>
      <c r="E310" s="1235"/>
      <c r="F310" s="1263" t="s">
        <v>3197</v>
      </c>
      <c r="G310" s="1459">
        <f>'Update Descrip'!B3634</f>
        <v>1219</v>
      </c>
      <c r="H310" s="1460">
        <f t="shared" ref="H310:H329" si="33">ROUND(G310/1.15,2)</f>
        <v>1060</v>
      </c>
      <c r="I310" s="1365" t="s">
        <v>801</v>
      </c>
      <c r="J310" s="1377">
        <v>1139.76</v>
      </c>
      <c r="K310" s="491">
        <v>991.1</v>
      </c>
      <c r="M310" s="1177"/>
      <c r="N310" s="1421">
        <f t="shared" si="29"/>
        <v>6.9523408436863914</v>
      </c>
    </row>
    <row r="311" spans="1:14" ht="20.25">
      <c r="A311" s="1262">
        <f t="shared" si="31"/>
        <v>266</v>
      </c>
      <c r="B311" s="1243" t="s">
        <v>4223</v>
      </c>
      <c r="C311" s="1235"/>
      <c r="D311" s="1235">
        <v>92</v>
      </c>
      <c r="E311" s="1235"/>
      <c r="F311" s="1263" t="s">
        <v>3197</v>
      </c>
      <c r="G311" s="1459">
        <f>'Update Descrip'!B3644</f>
        <v>2438</v>
      </c>
      <c r="H311" s="1460">
        <f t="shared" si="33"/>
        <v>2120</v>
      </c>
      <c r="I311" s="1365" t="s">
        <v>801</v>
      </c>
      <c r="J311" s="1377">
        <v>2279.5300000000002</v>
      </c>
      <c r="K311" s="491">
        <v>1982.2</v>
      </c>
      <c r="M311" s="1177"/>
      <c r="N311" s="1421">
        <f t="shared" si="29"/>
        <v>6.9518716577540012</v>
      </c>
    </row>
    <row r="312" spans="1:14" ht="20.25">
      <c r="A312" s="1262">
        <f t="shared" si="31"/>
        <v>267</v>
      </c>
      <c r="B312" s="1243" t="s">
        <v>3910</v>
      </c>
      <c r="C312" s="1235"/>
      <c r="D312" s="1235">
        <v>93</v>
      </c>
      <c r="E312" s="1235"/>
      <c r="F312" s="1263" t="s">
        <v>3197</v>
      </c>
      <c r="G312" s="1459">
        <f>'Update Descrip'!B3653</f>
        <v>12650</v>
      </c>
      <c r="H312" s="1460">
        <f t="shared" si="33"/>
        <v>11000</v>
      </c>
      <c r="I312" s="1365" t="s">
        <v>801</v>
      </c>
      <c r="J312" s="1377">
        <v>11827.75</v>
      </c>
      <c r="K312" s="491">
        <v>10285</v>
      </c>
      <c r="M312" s="1177"/>
      <c r="N312" s="1421">
        <f t="shared" si="29"/>
        <v>6.9518716577540109</v>
      </c>
    </row>
    <row r="313" spans="1:14" ht="20.25">
      <c r="A313" s="1262">
        <f t="shared" si="31"/>
        <v>268</v>
      </c>
      <c r="B313" s="1243" t="s">
        <v>3911</v>
      </c>
      <c r="C313" s="1235"/>
      <c r="D313" s="1235">
        <v>93</v>
      </c>
      <c r="E313" s="1235"/>
      <c r="F313" s="1263" t="s">
        <v>3197</v>
      </c>
      <c r="G313" s="1459">
        <f>'Update Descrip'!B3665</f>
        <v>4600</v>
      </c>
      <c r="H313" s="1460">
        <f t="shared" si="33"/>
        <v>4000</v>
      </c>
      <c r="I313" s="1365" t="s">
        <v>801</v>
      </c>
      <c r="J313" s="1377">
        <v>4301</v>
      </c>
      <c r="K313" s="491">
        <v>3740</v>
      </c>
      <c r="M313" s="1177"/>
      <c r="N313" s="1421">
        <f t="shared" si="29"/>
        <v>6.9518716577540109</v>
      </c>
    </row>
    <row r="314" spans="1:14" ht="20.25">
      <c r="A314" s="1262">
        <f t="shared" si="31"/>
        <v>269</v>
      </c>
      <c r="B314" s="1243" t="s">
        <v>3955</v>
      </c>
      <c r="C314" s="1235"/>
      <c r="D314" s="1235">
        <v>93</v>
      </c>
      <c r="E314" s="1235"/>
      <c r="F314" s="1263" t="s">
        <v>3197</v>
      </c>
      <c r="G314" s="1459">
        <f>'Update Descrip'!B3676</f>
        <v>124.2</v>
      </c>
      <c r="H314" s="1460">
        <f t="shared" si="33"/>
        <v>108</v>
      </c>
      <c r="I314" s="1365" t="s">
        <v>2992</v>
      </c>
      <c r="J314" s="1377">
        <v>116.12</v>
      </c>
      <c r="K314" s="491">
        <v>100.97</v>
      </c>
      <c r="M314" s="1177"/>
      <c r="N314" s="1421">
        <f t="shared" si="29"/>
        <v>6.9583189803651369</v>
      </c>
    </row>
    <row r="315" spans="1:14" ht="20.25">
      <c r="A315" s="1262">
        <f t="shared" si="31"/>
        <v>270</v>
      </c>
      <c r="B315" s="1234" t="s">
        <v>3956</v>
      </c>
      <c r="C315" s="1235"/>
      <c r="D315" s="1235">
        <v>93</v>
      </c>
      <c r="E315" s="1235"/>
      <c r="F315" s="1263" t="s">
        <v>3197</v>
      </c>
      <c r="G315" s="1459">
        <f>'Update Descrip'!B3687</f>
        <v>175.74</v>
      </c>
      <c r="H315" s="1460">
        <f t="shared" si="33"/>
        <v>152.82</v>
      </c>
      <c r="I315" s="1365" t="s">
        <v>2992</v>
      </c>
      <c r="J315" s="1377">
        <v>164.4</v>
      </c>
      <c r="K315" s="491">
        <v>142.96</v>
      </c>
      <c r="M315" s="1177"/>
      <c r="N315" s="1421">
        <f t="shared" si="29"/>
        <v>6.8978102189781048</v>
      </c>
    </row>
    <row r="316" spans="1:14" ht="20.25">
      <c r="A316" s="1262">
        <f t="shared" si="31"/>
        <v>271</v>
      </c>
      <c r="B316" s="1234" t="s">
        <v>4222</v>
      </c>
      <c r="C316" s="1235"/>
      <c r="D316" s="1235">
        <v>94</v>
      </c>
      <c r="E316" s="1235"/>
      <c r="F316" s="1263" t="s">
        <v>3197</v>
      </c>
      <c r="G316" s="1459">
        <f>'Update Descrip'!B3699</f>
        <v>25933.660000000003</v>
      </c>
      <c r="H316" s="1460">
        <f t="shared" si="33"/>
        <v>22551.01</v>
      </c>
      <c r="I316" s="1365" t="s">
        <v>801</v>
      </c>
      <c r="J316" s="1377">
        <v>24973.15</v>
      </c>
      <c r="K316" s="491">
        <v>21715.78</v>
      </c>
      <c r="M316" s="1177"/>
      <c r="N316" s="1421">
        <f t="shared" si="29"/>
        <v>3.8461707874257032</v>
      </c>
    </row>
    <row r="317" spans="1:14" ht="20.25">
      <c r="A317" s="1262">
        <f t="shared" si="31"/>
        <v>272</v>
      </c>
      <c r="B317" s="1243" t="s">
        <v>4221</v>
      </c>
      <c r="C317" s="1235"/>
      <c r="D317" s="1235">
        <v>94</v>
      </c>
      <c r="E317" s="1235"/>
      <c r="F317" s="1263" t="s">
        <v>3197</v>
      </c>
      <c r="G317" s="1459">
        <f>'Update Descrip'!D3713</f>
        <v>397.48</v>
      </c>
      <c r="H317" s="1460">
        <f t="shared" si="33"/>
        <v>345.63</v>
      </c>
      <c r="I317" s="1365" t="s">
        <v>2992</v>
      </c>
      <c r="J317" s="1377">
        <v>372.25</v>
      </c>
      <c r="K317" s="491">
        <v>323.7</v>
      </c>
      <c r="M317" s="1177"/>
      <c r="N317" s="1421">
        <f t="shared" si="29"/>
        <v>6.7777031564808645</v>
      </c>
    </row>
    <row r="318" spans="1:14" ht="20.25">
      <c r="A318" s="1262">
        <f t="shared" si="31"/>
        <v>273</v>
      </c>
      <c r="B318" s="1243" t="s">
        <v>3912</v>
      </c>
      <c r="C318" s="1235"/>
      <c r="D318" s="1235">
        <v>94</v>
      </c>
      <c r="E318" s="1235"/>
      <c r="F318" s="1263" t="s">
        <v>3197</v>
      </c>
      <c r="G318" s="1459">
        <f>'Update Descrip'!D3725</f>
        <v>68.42</v>
      </c>
      <c r="H318" s="1460">
        <f t="shared" si="33"/>
        <v>59.5</v>
      </c>
      <c r="I318" s="1365" t="s">
        <v>2992</v>
      </c>
      <c r="J318" s="1377">
        <v>65.62</v>
      </c>
      <c r="K318" s="491">
        <v>57.06</v>
      </c>
      <c r="M318" s="1177"/>
      <c r="N318" s="1421">
        <f t="shared" si="29"/>
        <v>4.2669917708015799</v>
      </c>
    </row>
    <row r="319" spans="1:14" ht="20.25">
      <c r="A319" s="1262">
        <f t="shared" si="31"/>
        <v>274</v>
      </c>
      <c r="B319" s="1243" t="s">
        <v>3913</v>
      </c>
      <c r="C319" s="1235"/>
      <c r="D319" s="1235">
        <v>94</v>
      </c>
      <c r="E319" s="1235"/>
      <c r="F319" s="1263" t="s">
        <v>3197</v>
      </c>
      <c r="G319" s="1459">
        <f>'Update Descrip'!D3741</f>
        <v>418.99</v>
      </c>
      <c r="H319" s="1460">
        <f t="shared" si="33"/>
        <v>364.34</v>
      </c>
      <c r="I319" s="1365" t="s">
        <v>2992</v>
      </c>
      <c r="J319" s="1377">
        <v>393.76</v>
      </c>
      <c r="K319" s="491">
        <v>342.4</v>
      </c>
      <c r="M319" s="1177"/>
      <c r="N319" s="1421">
        <f t="shared" si="29"/>
        <v>6.4074563185696922</v>
      </c>
    </row>
    <row r="320" spans="1:14" ht="20.25">
      <c r="A320" s="1262">
        <f t="shared" si="31"/>
        <v>275</v>
      </c>
      <c r="B320" s="1234" t="s">
        <v>3914</v>
      </c>
      <c r="C320" s="1235"/>
      <c r="D320" s="1235">
        <v>94</v>
      </c>
      <c r="E320" s="1235"/>
      <c r="F320" s="1263" t="s">
        <v>3197</v>
      </c>
      <c r="G320" s="1459">
        <f>'Update Descrip'!D3753</f>
        <v>3.5</v>
      </c>
      <c r="H320" s="1460">
        <f t="shared" si="33"/>
        <v>3.04</v>
      </c>
      <c r="I320" s="1365" t="s">
        <v>3918</v>
      </c>
      <c r="J320" s="1377">
        <v>3.5</v>
      </c>
      <c r="K320" s="491">
        <v>3.04</v>
      </c>
      <c r="M320" s="1177"/>
      <c r="N320" s="1421">
        <f t="shared" si="29"/>
        <v>0</v>
      </c>
    </row>
    <row r="321" spans="1:14" ht="20.25">
      <c r="A321" s="1262">
        <f t="shared" si="31"/>
        <v>276</v>
      </c>
      <c r="B321" s="1243" t="s">
        <v>3915</v>
      </c>
      <c r="C321" s="1235"/>
      <c r="D321" s="1235">
        <v>94</v>
      </c>
      <c r="E321" s="1235"/>
      <c r="F321" s="1263" t="s">
        <v>3197</v>
      </c>
      <c r="G321" s="1459">
        <f>'Update Descrip'!D3764</f>
        <v>6.44</v>
      </c>
      <c r="H321" s="1460">
        <f t="shared" si="33"/>
        <v>5.6</v>
      </c>
      <c r="I321" s="1365" t="s">
        <v>3918</v>
      </c>
      <c r="J321" s="1377">
        <v>6.03</v>
      </c>
      <c r="K321" s="491">
        <v>5.24</v>
      </c>
      <c r="M321" s="1177"/>
      <c r="N321" s="1421">
        <f t="shared" si="29"/>
        <v>6.7993366500829211</v>
      </c>
    </row>
    <row r="322" spans="1:14" ht="20.25">
      <c r="A322" s="1262">
        <f t="shared" si="31"/>
        <v>277</v>
      </c>
      <c r="B322" s="1234" t="s">
        <v>3916</v>
      </c>
      <c r="C322" s="1235"/>
      <c r="D322" s="1235">
        <v>96</v>
      </c>
      <c r="E322" s="1235"/>
      <c r="F322" s="1263" t="s">
        <v>3197</v>
      </c>
      <c r="G322" s="1459">
        <f>'Update Descrip'!D3777</f>
        <v>8.15</v>
      </c>
      <c r="H322" s="1460">
        <f t="shared" si="33"/>
        <v>7.09</v>
      </c>
      <c r="I322" s="1365" t="s">
        <v>3918</v>
      </c>
      <c r="J322" s="1377">
        <v>7.62</v>
      </c>
      <c r="K322" s="491">
        <v>6.63</v>
      </c>
      <c r="M322" s="1177"/>
      <c r="N322" s="1421">
        <f t="shared" si="29"/>
        <v>6.9553805774278255</v>
      </c>
    </row>
    <row r="323" spans="1:14" ht="20.25">
      <c r="A323" s="1262">
        <f t="shared" si="31"/>
        <v>278</v>
      </c>
      <c r="B323" s="1243" t="s">
        <v>4220</v>
      </c>
      <c r="C323" s="1235"/>
      <c r="D323" s="1235">
        <v>96</v>
      </c>
      <c r="E323" s="1235"/>
      <c r="F323" s="1263" t="s">
        <v>3197</v>
      </c>
      <c r="G323" s="1459">
        <f>'Update Descrip'!B3790</f>
        <v>1851.0900000000001</v>
      </c>
      <c r="H323" s="1460">
        <f t="shared" si="33"/>
        <v>1609.64</v>
      </c>
      <c r="I323" s="1365" t="s">
        <v>801</v>
      </c>
      <c r="J323" s="1377">
        <v>1730.94</v>
      </c>
      <c r="K323" s="491">
        <v>1505.17</v>
      </c>
      <c r="M323" s="1177"/>
      <c r="N323" s="1421">
        <f t="shared" si="29"/>
        <v>6.941315123574479</v>
      </c>
    </row>
    <row r="324" spans="1:14" ht="20.25">
      <c r="A324" s="1262">
        <f t="shared" si="31"/>
        <v>279</v>
      </c>
      <c r="B324" s="1243" t="s">
        <v>3917</v>
      </c>
      <c r="C324" s="1235"/>
      <c r="D324" s="1235">
        <v>96</v>
      </c>
      <c r="E324" s="1235"/>
      <c r="F324" s="1263" t="s">
        <v>3197</v>
      </c>
      <c r="G324" s="1459">
        <f>'Update Descrip'!B3802</f>
        <v>3420.84</v>
      </c>
      <c r="H324" s="1460">
        <f t="shared" si="33"/>
        <v>2974.64</v>
      </c>
      <c r="I324" s="1365" t="s">
        <v>801</v>
      </c>
      <c r="J324" s="1377">
        <v>3198.66</v>
      </c>
      <c r="K324" s="491">
        <v>2781.44</v>
      </c>
      <c r="M324" s="1177"/>
      <c r="N324" s="1421">
        <f t="shared" si="29"/>
        <v>6.9460336515916135</v>
      </c>
    </row>
    <row r="325" spans="1:14" ht="39" customHeight="1">
      <c r="A325" s="1262">
        <f t="shared" si="31"/>
        <v>280</v>
      </c>
      <c r="B325" s="1234" t="s">
        <v>3957</v>
      </c>
      <c r="C325" s="1235"/>
      <c r="D325" s="1235">
        <v>97</v>
      </c>
      <c r="E325" s="1235"/>
      <c r="F325" s="1263" t="s">
        <v>3197</v>
      </c>
      <c r="G325" s="1459">
        <f>'Update Descrip'!B3814</f>
        <v>4425.4800000000005</v>
      </c>
      <c r="H325" s="1460">
        <f t="shared" si="33"/>
        <v>3848.24</v>
      </c>
      <c r="I325" s="1365" t="s">
        <v>2094</v>
      </c>
      <c r="J325" s="1377">
        <v>4138.7</v>
      </c>
      <c r="K325" s="491">
        <v>3598.87</v>
      </c>
      <c r="M325" s="1177"/>
      <c r="N325" s="1421">
        <f t="shared" si="29"/>
        <v>6.9292289849469801</v>
      </c>
    </row>
    <row r="326" spans="1:14" ht="20.25" customHeight="1">
      <c r="A326" s="1262">
        <f t="shared" si="31"/>
        <v>281</v>
      </c>
      <c r="B326" s="1243" t="s">
        <v>3919</v>
      </c>
      <c r="C326" s="1235"/>
      <c r="D326" s="1235">
        <v>97</v>
      </c>
      <c r="E326" s="1235"/>
      <c r="F326" s="1263" t="s">
        <v>3197</v>
      </c>
      <c r="G326" s="1459">
        <f>'Update Descrip'!B3824</f>
        <v>517.5</v>
      </c>
      <c r="H326" s="1460">
        <f t="shared" si="33"/>
        <v>450</v>
      </c>
      <c r="I326" s="1365" t="s">
        <v>2992</v>
      </c>
      <c r="J326" s="1377">
        <v>483.86</v>
      </c>
      <c r="K326" s="491">
        <v>420.75</v>
      </c>
      <c r="M326" s="1177"/>
      <c r="N326" s="1421">
        <f t="shared" si="29"/>
        <v>6.9524242549497757</v>
      </c>
    </row>
    <row r="327" spans="1:14" ht="20.25">
      <c r="A327" s="1262">
        <f t="shared" si="31"/>
        <v>282</v>
      </c>
      <c r="B327" s="1234" t="s">
        <v>4219</v>
      </c>
      <c r="C327" s="1235"/>
      <c r="D327" s="1235">
        <v>97</v>
      </c>
      <c r="E327" s="1235"/>
      <c r="F327" s="1263" t="s">
        <v>3197</v>
      </c>
      <c r="G327" s="1459">
        <f>'Update Descrip'!B3833</f>
        <v>483</v>
      </c>
      <c r="H327" s="1460">
        <f t="shared" si="33"/>
        <v>420</v>
      </c>
      <c r="I327" s="1365" t="s">
        <v>2992</v>
      </c>
      <c r="J327" s="1377">
        <v>451.59999999999997</v>
      </c>
      <c r="K327" s="491">
        <v>392.7</v>
      </c>
      <c r="M327" s="1177"/>
      <c r="N327" s="1421">
        <f t="shared" si="29"/>
        <v>6.9530558015943402</v>
      </c>
    </row>
    <row r="328" spans="1:14" ht="20.25">
      <c r="A328" s="1262">
        <f t="shared" si="31"/>
        <v>283</v>
      </c>
      <c r="B328" s="1234" t="s">
        <v>4218</v>
      </c>
      <c r="C328" s="1235"/>
      <c r="D328" s="1235">
        <v>97</v>
      </c>
      <c r="E328" s="1235"/>
      <c r="F328" s="1263" t="s">
        <v>3197</v>
      </c>
      <c r="G328" s="1459">
        <f>'Update Descrip'!B3842</f>
        <v>460</v>
      </c>
      <c r="H328" s="1460">
        <f t="shared" si="33"/>
        <v>400</v>
      </c>
      <c r="I328" s="1365" t="s">
        <v>2992</v>
      </c>
      <c r="J328" s="1377">
        <v>430.1</v>
      </c>
      <c r="K328" s="491">
        <v>374</v>
      </c>
      <c r="M328" s="1177"/>
      <c r="N328" s="1421">
        <f t="shared" si="29"/>
        <v>6.9518716577540047</v>
      </c>
    </row>
    <row r="329" spans="1:14" ht="20.25">
      <c r="A329" s="1262">
        <f t="shared" si="31"/>
        <v>284</v>
      </c>
      <c r="B329" s="1234" t="s">
        <v>4217</v>
      </c>
      <c r="C329" s="1235"/>
      <c r="D329" s="1235">
        <v>98</v>
      </c>
      <c r="E329" s="1235"/>
      <c r="F329" s="1263" t="s">
        <v>3197</v>
      </c>
      <c r="G329" s="1459">
        <f>'Update Descrip'!B3853</f>
        <v>87.289999999999992</v>
      </c>
      <c r="H329" s="1460">
        <f t="shared" si="33"/>
        <v>75.900000000000006</v>
      </c>
      <c r="I329" s="1365" t="s">
        <v>2992</v>
      </c>
      <c r="J329" s="1377">
        <v>81.66</v>
      </c>
      <c r="K329" s="491">
        <v>71.010000000000005</v>
      </c>
      <c r="M329" s="1177"/>
      <c r="N329" s="1421">
        <f t="shared" si="29"/>
        <v>6.894440362478564</v>
      </c>
    </row>
    <row r="330" spans="1:14" ht="18">
      <c r="A330" s="1682" t="s">
        <v>5444</v>
      </c>
      <c r="B330" s="1683"/>
      <c r="C330" s="1683"/>
      <c r="D330" s="1683"/>
      <c r="E330" s="1683"/>
      <c r="F330" s="1683"/>
      <c r="G330" s="1683"/>
      <c r="H330" s="1683"/>
      <c r="I330" s="1366"/>
      <c r="J330" s="1377"/>
      <c r="K330" s="491"/>
      <c r="M330" s="1177"/>
      <c r="N330" s="1421" t="e">
        <f t="shared" si="29"/>
        <v>#DIV/0!</v>
      </c>
    </row>
    <row r="331" spans="1:14" ht="19.5">
      <c r="A331" s="1262"/>
      <c r="B331" s="1241"/>
      <c r="C331" s="1235"/>
      <c r="D331" s="1235"/>
      <c r="E331" s="1235"/>
      <c r="F331" s="1242"/>
      <c r="G331" s="1459"/>
      <c r="H331" s="1460"/>
      <c r="I331" s="1366"/>
      <c r="J331" s="1377"/>
      <c r="K331" s="491"/>
      <c r="M331" s="1177"/>
      <c r="N331" s="1421" t="e">
        <f t="shared" ref="N331:N394" si="34">100*(G331-J331)/J331</f>
        <v>#DIV/0!</v>
      </c>
    </row>
    <row r="332" spans="1:14" ht="20.25">
      <c r="A332" s="1262">
        <f>A329+1</f>
        <v>285</v>
      </c>
      <c r="B332" s="1234" t="s">
        <v>3958</v>
      </c>
      <c r="C332" s="1235"/>
      <c r="D332" s="1235">
        <v>98</v>
      </c>
      <c r="E332" s="1235"/>
      <c r="F332" s="1263" t="s">
        <v>3197</v>
      </c>
      <c r="G332" s="1459">
        <f>'Update Descrip'!D3862</f>
        <v>177.1</v>
      </c>
      <c r="H332" s="1460">
        <f t="shared" ref="H332:H343" si="35">ROUND(G332/1.15,2)</f>
        <v>154</v>
      </c>
      <c r="I332" s="1365" t="s">
        <v>2920</v>
      </c>
      <c r="J332" s="1377">
        <v>177.1</v>
      </c>
      <c r="K332" s="491">
        <v>154</v>
      </c>
      <c r="M332" s="1177"/>
      <c r="N332" s="1421">
        <f t="shared" si="34"/>
        <v>0</v>
      </c>
    </row>
    <row r="333" spans="1:14" ht="20.25">
      <c r="A333" s="1262">
        <f t="shared" si="31"/>
        <v>286</v>
      </c>
      <c r="B333" s="1234" t="s">
        <v>4193</v>
      </c>
      <c r="C333" s="1235"/>
      <c r="D333" s="1235">
        <v>99</v>
      </c>
      <c r="E333" s="1235"/>
      <c r="F333" s="1263" t="s">
        <v>3197</v>
      </c>
      <c r="G333" s="1459">
        <f>'Update Descrip'!D3871</f>
        <v>3807.65</v>
      </c>
      <c r="H333" s="1460">
        <f t="shared" si="35"/>
        <v>3311</v>
      </c>
      <c r="I333" s="1365" t="s">
        <v>2992</v>
      </c>
      <c r="J333" s="1377">
        <v>3807.65</v>
      </c>
      <c r="K333" s="491">
        <v>3311</v>
      </c>
      <c r="M333" s="1177"/>
      <c r="N333" s="1421">
        <f t="shared" si="34"/>
        <v>0</v>
      </c>
    </row>
    <row r="334" spans="1:14" ht="20.25">
      <c r="A334" s="1262">
        <f t="shared" si="31"/>
        <v>287</v>
      </c>
      <c r="B334" s="1234" t="s">
        <v>4194</v>
      </c>
      <c r="C334" s="1235"/>
      <c r="D334" s="1235">
        <v>99</v>
      </c>
      <c r="E334" s="1235"/>
      <c r="F334" s="1263" t="s">
        <v>3197</v>
      </c>
      <c r="G334" s="1459">
        <f>'Update Descrip'!D3882</f>
        <v>2858.39</v>
      </c>
      <c r="H334" s="1460">
        <f t="shared" si="35"/>
        <v>2485.56</v>
      </c>
      <c r="I334" s="1365" t="s">
        <v>2992</v>
      </c>
      <c r="J334" s="1377">
        <v>2858.39</v>
      </c>
      <c r="K334" s="491">
        <v>2485.56</v>
      </c>
      <c r="M334" s="1177"/>
      <c r="N334" s="1421">
        <f t="shared" si="34"/>
        <v>0</v>
      </c>
    </row>
    <row r="335" spans="1:14" ht="19.5">
      <c r="A335" s="1262">
        <f t="shared" si="31"/>
        <v>288</v>
      </c>
      <c r="B335" s="1241" t="s">
        <v>5346</v>
      </c>
      <c r="C335" s="1235"/>
      <c r="D335" s="1235">
        <v>99</v>
      </c>
      <c r="E335" s="1235"/>
      <c r="F335" s="1263" t="s">
        <v>3197</v>
      </c>
      <c r="G335" s="1459">
        <f>'Update Descrip'!D3895</f>
        <v>2654.19</v>
      </c>
      <c r="H335" s="1460">
        <f t="shared" si="35"/>
        <v>2307.9899999999998</v>
      </c>
      <c r="I335" s="1365" t="s">
        <v>2992</v>
      </c>
      <c r="J335" s="1377">
        <v>2642.86</v>
      </c>
      <c r="K335" s="491">
        <v>2298.14</v>
      </c>
      <c r="M335" s="1177"/>
      <c r="N335" s="1421">
        <f t="shared" si="34"/>
        <v>0.42870223924081968</v>
      </c>
    </row>
    <row r="336" spans="1:14" ht="20.25">
      <c r="A336" s="1262">
        <f t="shared" si="31"/>
        <v>289</v>
      </c>
      <c r="B336" s="1234" t="s">
        <v>4216</v>
      </c>
      <c r="C336" s="1235"/>
      <c r="D336" s="1235">
        <v>100</v>
      </c>
      <c r="E336" s="1235"/>
      <c r="F336" s="1263" t="s">
        <v>3197</v>
      </c>
      <c r="G336" s="1459">
        <f>'Update Descrip'!D3909</f>
        <v>216.52</v>
      </c>
      <c r="H336" s="1460">
        <f t="shared" si="35"/>
        <v>188.28</v>
      </c>
      <c r="I336" s="1365" t="s">
        <v>2920</v>
      </c>
      <c r="J336" s="1377">
        <v>209.89000000000001</v>
      </c>
      <c r="K336" s="491">
        <v>182.51</v>
      </c>
      <c r="M336" s="1177"/>
      <c r="N336" s="1421">
        <f t="shared" si="34"/>
        <v>3.1587974653389845</v>
      </c>
    </row>
    <row r="337" spans="1:14" ht="20.25">
      <c r="A337" s="1262">
        <f t="shared" si="31"/>
        <v>290</v>
      </c>
      <c r="B337" s="1234" t="s">
        <v>4215</v>
      </c>
      <c r="C337" s="1235"/>
      <c r="D337" s="1235">
        <v>100</v>
      </c>
      <c r="E337" s="1235"/>
      <c r="F337" s="1263" t="s">
        <v>3197</v>
      </c>
      <c r="G337" s="1459">
        <f>'Update Descrip'!D3921</f>
        <v>12877.6</v>
      </c>
      <c r="H337" s="1460">
        <f t="shared" si="35"/>
        <v>11197.91</v>
      </c>
      <c r="I337" s="1365" t="s">
        <v>2773</v>
      </c>
      <c r="J337" s="1377">
        <v>12877.6</v>
      </c>
      <c r="K337" s="491">
        <v>11197.91</v>
      </c>
      <c r="M337" s="1177"/>
      <c r="N337" s="1421">
        <f t="shared" si="34"/>
        <v>0</v>
      </c>
    </row>
    <row r="338" spans="1:14" ht="20.25">
      <c r="A338" s="1262">
        <f t="shared" si="31"/>
        <v>291</v>
      </c>
      <c r="B338" s="1234" t="s">
        <v>3920</v>
      </c>
      <c r="C338" s="1235"/>
      <c r="D338" s="1235">
        <v>100</v>
      </c>
      <c r="E338" s="1235"/>
      <c r="F338" s="1263" t="s">
        <v>3197</v>
      </c>
      <c r="G338" s="1459">
        <f>'Update Descrip'!D3931</f>
        <v>5135.21</v>
      </c>
      <c r="H338" s="1460">
        <f t="shared" si="35"/>
        <v>4465.3999999999996</v>
      </c>
      <c r="I338" s="1365" t="s">
        <v>2992</v>
      </c>
      <c r="J338" s="1377">
        <v>5135.21</v>
      </c>
      <c r="K338" s="491">
        <v>4465.3999999999996</v>
      </c>
      <c r="M338" s="1177"/>
      <c r="N338" s="1421">
        <f t="shared" si="34"/>
        <v>0</v>
      </c>
    </row>
    <row r="339" spans="1:14" ht="20.25">
      <c r="A339" s="1262">
        <f t="shared" si="31"/>
        <v>292</v>
      </c>
      <c r="B339" s="1234" t="s">
        <v>3959</v>
      </c>
      <c r="C339" s="1235"/>
      <c r="D339" s="1235">
        <v>100</v>
      </c>
      <c r="E339" s="1235"/>
      <c r="F339" s="1263" t="s">
        <v>3197</v>
      </c>
      <c r="G339" s="1459">
        <f>'Update Descrip'!D3943</f>
        <v>7350.15</v>
      </c>
      <c r="H339" s="1460">
        <f t="shared" si="35"/>
        <v>6391.43</v>
      </c>
      <c r="I339" s="1365" t="s">
        <v>2992</v>
      </c>
      <c r="J339" s="1377">
        <v>7350.15</v>
      </c>
      <c r="K339" s="491">
        <v>6391.43</v>
      </c>
      <c r="M339" s="1177"/>
      <c r="N339" s="1421">
        <f t="shared" si="34"/>
        <v>0</v>
      </c>
    </row>
    <row r="340" spans="1:14" ht="20.25">
      <c r="A340" s="1262">
        <f t="shared" si="31"/>
        <v>293</v>
      </c>
      <c r="B340" s="1234" t="s">
        <v>4195</v>
      </c>
      <c r="C340" s="1235"/>
      <c r="D340" s="1235">
        <v>101</v>
      </c>
      <c r="E340" s="1235"/>
      <c r="F340" s="1263" t="s">
        <v>3197</v>
      </c>
      <c r="G340" s="1459">
        <f>'Update Descrip'!D3952</f>
        <v>9552.7199999999993</v>
      </c>
      <c r="H340" s="1460">
        <f t="shared" si="35"/>
        <v>8306.7099999999991</v>
      </c>
      <c r="I340" s="1365" t="s">
        <v>2992</v>
      </c>
      <c r="J340" s="1377">
        <v>9552.7199999999993</v>
      </c>
      <c r="K340" s="491">
        <v>8306.7099999999991</v>
      </c>
      <c r="M340" s="1177"/>
      <c r="N340" s="1421">
        <f t="shared" si="34"/>
        <v>0</v>
      </c>
    </row>
    <row r="341" spans="1:14" ht="20.25">
      <c r="A341" s="1262">
        <f t="shared" si="31"/>
        <v>294</v>
      </c>
      <c r="B341" s="1234" t="s">
        <v>3960</v>
      </c>
      <c r="C341" s="1235"/>
      <c r="D341" s="1235">
        <v>101</v>
      </c>
      <c r="E341" s="1235"/>
      <c r="F341" s="1263" t="s">
        <v>3197</v>
      </c>
      <c r="G341" s="1459">
        <f>'Update Descrip'!D3966</f>
        <v>101.23</v>
      </c>
      <c r="H341" s="1460">
        <f t="shared" si="35"/>
        <v>88.03</v>
      </c>
      <c r="I341" s="1365" t="s">
        <v>2773</v>
      </c>
      <c r="J341" s="1377">
        <v>96.16</v>
      </c>
      <c r="K341" s="491">
        <v>83.62</v>
      </c>
      <c r="M341" s="1177"/>
      <c r="N341" s="1421">
        <f t="shared" si="34"/>
        <v>5.2724625623960142</v>
      </c>
    </row>
    <row r="342" spans="1:14" ht="20.25">
      <c r="A342" s="1262">
        <f t="shared" si="31"/>
        <v>295</v>
      </c>
      <c r="B342" s="1234" t="s">
        <v>4214</v>
      </c>
      <c r="C342" s="1235"/>
      <c r="D342" s="1235">
        <v>101</v>
      </c>
      <c r="E342" s="1235"/>
      <c r="F342" s="1263" t="s">
        <v>3197</v>
      </c>
      <c r="G342" s="1459">
        <f>'Update Descrip'!D3979</f>
        <v>2195.12</v>
      </c>
      <c r="H342" s="1460">
        <f t="shared" si="35"/>
        <v>1908.8</v>
      </c>
      <c r="I342" s="1365" t="s">
        <v>2773</v>
      </c>
      <c r="J342" s="1377">
        <v>2186.88</v>
      </c>
      <c r="K342" s="491">
        <v>1901.63</v>
      </c>
      <c r="M342" s="1177"/>
      <c r="N342" s="1421">
        <f t="shared" si="34"/>
        <v>0.37679250804798531</v>
      </c>
    </row>
    <row r="343" spans="1:14" ht="20.25">
      <c r="A343" s="1262">
        <f t="shared" si="31"/>
        <v>296</v>
      </c>
      <c r="B343" s="1234" t="s">
        <v>3921</v>
      </c>
      <c r="C343" s="1235"/>
      <c r="D343" s="1235">
        <v>102</v>
      </c>
      <c r="E343" s="1235"/>
      <c r="F343" s="1263" t="s">
        <v>3197</v>
      </c>
      <c r="G343" s="1459">
        <f>'Update Descrip'!D3994</f>
        <v>216.52</v>
      </c>
      <c r="H343" s="1460">
        <f t="shared" si="35"/>
        <v>188.28</v>
      </c>
      <c r="I343" s="1365" t="s">
        <v>2920</v>
      </c>
      <c r="J343" s="1377">
        <v>209.89</v>
      </c>
      <c r="K343" s="491">
        <v>182.51</v>
      </c>
      <c r="M343" s="1177"/>
      <c r="N343" s="1421">
        <f t="shared" si="34"/>
        <v>3.1587974653389987</v>
      </c>
    </row>
    <row r="344" spans="1:14" ht="19.5">
      <c r="A344" s="1262"/>
      <c r="B344" s="1241"/>
      <c r="C344" s="1235"/>
      <c r="D344" s="1235"/>
      <c r="E344" s="1235"/>
      <c r="F344" s="1242"/>
      <c r="G344" s="1459"/>
      <c r="H344" s="1460"/>
      <c r="I344" s="1366"/>
      <c r="J344" s="1377"/>
      <c r="K344" s="491"/>
      <c r="M344" s="1177"/>
      <c r="N344" s="1421" t="e">
        <f t="shared" si="34"/>
        <v>#DIV/0!</v>
      </c>
    </row>
    <row r="345" spans="1:14" ht="18">
      <c r="A345" s="1682" t="s">
        <v>4181</v>
      </c>
      <c r="B345" s="1683"/>
      <c r="C345" s="1683"/>
      <c r="D345" s="1683"/>
      <c r="E345" s="1683"/>
      <c r="F345" s="1683"/>
      <c r="G345" s="1683"/>
      <c r="H345" s="1683"/>
      <c r="I345" s="1366"/>
      <c r="J345" s="1377"/>
      <c r="K345" s="491"/>
      <c r="M345" s="1177"/>
      <c r="N345" s="1421" t="e">
        <f t="shared" si="34"/>
        <v>#DIV/0!</v>
      </c>
    </row>
    <row r="346" spans="1:14" ht="19.5">
      <c r="A346" s="1262"/>
      <c r="B346" s="1241"/>
      <c r="C346" s="1235"/>
      <c r="D346" s="1235"/>
      <c r="E346" s="1235"/>
      <c r="F346" s="1242"/>
      <c r="G346" s="1459"/>
      <c r="H346" s="1460"/>
      <c r="I346" s="1366"/>
      <c r="J346" s="1377"/>
      <c r="K346" s="491"/>
      <c r="M346" s="1177"/>
      <c r="N346" s="1421" t="e">
        <f t="shared" si="34"/>
        <v>#DIV/0!</v>
      </c>
    </row>
    <row r="347" spans="1:14" ht="20.25">
      <c r="A347" s="1262">
        <f>A343+1</f>
        <v>297</v>
      </c>
      <c r="B347" s="1234" t="s">
        <v>4213</v>
      </c>
      <c r="C347" s="1235"/>
      <c r="D347" s="1235">
        <v>102</v>
      </c>
      <c r="E347" s="1235"/>
      <c r="F347" s="1263" t="s">
        <v>3197</v>
      </c>
      <c r="G347" s="1459">
        <f>'Update Descrip'!D4013</f>
        <v>3897.82</v>
      </c>
      <c r="H347" s="1460">
        <f t="shared" ref="H347:H354" si="36">ROUND(G347/1.15,2)</f>
        <v>3389.41</v>
      </c>
      <c r="I347" s="1365" t="s">
        <v>2992</v>
      </c>
      <c r="J347" s="1377">
        <v>3792.02</v>
      </c>
      <c r="K347" s="491">
        <v>3297.41</v>
      </c>
      <c r="M347" s="1177"/>
      <c r="N347" s="1421">
        <f t="shared" si="34"/>
        <v>2.7900696726283138</v>
      </c>
    </row>
    <row r="348" spans="1:14" ht="20.25">
      <c r="A348" s="1262">
        <f t="shared" si="31"/>
        <v>298</v>
      </c>
      <c r="B348" s="1234" t="s">
        <v>4212</v>
      </c>
      <c r="C348" s="1235"/>
      <c r="D348" s="1235">
        <v>103</v>
      </c>
      <c r="E348" s="1235"/>
      <c r="F348" s="1263" t="s">
        <v>3197</v>
      </c>
      <c r="G348" s="1459">
        <f>'Update Descrip'!D4031</f>
        <v>3621.4763499999999</v>
      </c>
      <c r="H348" s="1460">
        <f t="shared" si="36"/>
        <v>3149.11</v>
      </c>
      <c r="I348" s="1365" t="s">
        <v>2992</v>
      </c>
      <c r="J348" s="1377">
        <v>3515.6763500000002</v>
      </c>
      <c r="K348" s="491">
        <v>3057.11</v>
      </c>
      <c r="M348" s="1177"/>
      <c r="N348" s="1421">
        <f t="shared" si="34"/>
        <v>3.0093782665745019</v>
      </c>
    </row>
    <row r="349" spans="1:14" ht="20.25">
      <c r="A349" s="1262">
        <f t="shared" si="31"/>
        <v>299</v>
      </c>
      <c r="B349" s="1234" t="s">
        <v>4211</v>
      </c>
      <c r="C349" s="1235"/>
      <c r="D349" s="1235">
        <v>103</v>
      </c>
      <c r="E349" s="1235"/>
      <c r="F349" s="1263" t="s">
        <v>3197</v>
      </c>
      <c r="G349" s="1459">
        <f>'Update Descrip'!B4040</f>
        <v>4752.72</v>
      </c>
      <c r="H349" s="1460">
        <f t="shared" si="36"/>
        <v>4132.8</v>
      </c>
      <c r="I349" s="1365" t="s">
        <v>2773</v>
      </c>
      <c r="J349" s="1377">
        <v>4752.72</v>
      </c>
      <c r="K349" s="491">
        <v>4132.8</v>
      </c>
      <c r="M349" s="1177"/>
      <c r="N349" s="1421">
        <f t="shared" si="34"/>
        <v>0</v>
      </c>
    </row>
    <row r="350" spans="1:14" ht="20.25">
      <c r="A350" s="1262">
        <f t="shared" si="31"/>
        <v>300</v>
      </c>
      <c r="B350" s="1234" t="s">
        <v>4210</v>
      </c>
      <c r="C350" s="1235"/>
      <c r="D350" s="1235">
        <v>103</v>
      </c>
      <c r="E350" s="1235"/>
      <c r="F350" s="1263" t="s">
        <v>3197</v>
      </c>
      <c r="G350" s="1459">
        <f>'Update Descrip'!D4053</f>
        <v>4382.05</v>
      </c>
      <c r="H350" s="1460">
        <f t="shared" si="36"/>
        <v>3810.48</v>
      </c>
      <c r="I350" s="1365" t="s">
        <v>2992</v>
      </c>
      <c r="J350" s="1377">
        <v>4206.22</v>
      </c>
      <c r="K350" s="491">
        <v>3657.58</v>
      </c>
      <c r="M350" s="1177"/>
      <c r="N350" s="1421">
        <f t="shared" si="34"/>
        <v>4.1802378382490675</v>
      </c>
    </row>
    <row r="351" spans="1:14" ht="20.25">
      <c r="A351" s="1262">
        <f t="shared" si="31"/>
        <v>301</v>
      </c>
      <c r="B351" s="1243" t="s">
        <v>4209</v>
      </c>
      <c r="C351" s="1235"/>
      <c r="D351" s="1235">
        <v>104</v>
      </c>
      <c r="E351" s="1235"/>
      <c r="F351" s="1263" t="s">
        <v>3197</v>
      </c>
      <c r="G351" s="1459">
        <f>'Update Descrip'!D4067</f>
        <v>6417.1900000000005</v>
      </c>
      <c r="H351" s="1460">
        <f t="shared" si="36"/>
        <v>5580.17</v>
      </c>
      <c r="I351" s="1365" t="s">
        <v>2992</v>
      </c>
      <c r="J351" s="1377">
        <v>6355.63</v>
      </c>
      <c r="K351" s="491">
        <v>5526.63</v>
      </c>
      <c r="M351" s="1177"/>
      <c r="N351" s="1421">
        <f t="shared" si="34"/>
        <v>0.96859005322840375</v>
      </c>
    </row>
    <row r="352" spans="1:14" ht="20.25">
      <c r="A352" s="1262">
        <f t="shared" si="31"/>
        <v>302</v>
      </c>
      <c r="B352" s="1243" t="s">
        <v>4208</v>
      </c>
      <c r="C352" s="1235"/>
      <c r="D352" s="1235">
        <v>104</v>
      </c>
      <c r="E352" s="1235"/>
      <c r="F352" s="1263" t="s">
        <v>3197</v>
      </c>
      <c r="G352" s="1459">
        <f>'Update Descrip'!D4078</f>
        <v>10702.630000000001</v>
      </c>
      <c r="H352" s="1460">
        <f t="shared" si="36"/>
        <v>9306.6299999999992</v>
      </c>
      <c r="I352" s="1365" t="s">
        <v>2992</v>
      </c>
      <c r="J352" s="1377">
        <v>10641.08</v>
      </c>
      <c r="K352" s="491">
        <v>9253.11</v>
      </c>
      <c r="M352" s="1177"/>
      <c r="N352" s="1421">
        <f t="shared" si="34"/>
        <v>0.57841873193323512</v>
      </c>
    </row>
    <row r="353" spans="1:14" ht="20.25">
      <c r="A353" s="1262">
        <f t="shared" si="31"/>
        <v>303</v>
      </c>
      <c r="B353" s="1234" t="s">
        <v>4196</v>
      </c>
      <c r="C353" s="1235"/>
      <c r="D353" s="1235">
        <v>104</v>
      </c>
      <c r="E353" s="1235"/>
      <c r="F353" s="1263" t="s">
        <v>3197</v>
      </c>
      <c r="G353" s="1459">
        <f>'Update Descrip'!B4088</f>
        <v>2730.92</v>
      </c>
      <c r="H353" s="1460">
        <f t="shared" si="36"/>
        <v>2374.71</v>
      </c>
      <c r="I353" s="1365" t="s">
        <v>2773</v>
      </c>
      <c r="J353" s="1377">
        <v>2730.92</v>
      </c>
      <c r="K353" s="491">
        <v>2374.71</v>
      </c>
      <c r="M353" s="1177"/>
      <c r="N353" s="1421">
        <f t="shared" si="34"/>
        <v>0</v>
      </c>
    </row>
    <row r="354" spans="1:14" ht="20.25">
      <c r="A354" s="1262">
        <f t="shared" si="31"/>
        <v>304</v>
      </c>
      <c r="B354" s="1234" t="s">
        <v>4207</v>
      </c>
      <c r="C354" s="1235"/>
      <c r="D354" s="1235">
        <v>105</v>
      </c>
      <c r="E354" s="1235"/>
      <c r="F354" s="1263" t="s">
        <v>3197</v>
      </c>
      <c r="G354" s="1459">
        <f>'Update Descrip'!D4101</f>
        <v>4407.43</v>
      </c>
      <c r="H354" s="1460">
        <f t="shared" si="36"/>
        <v>3832.55</v>
      </c>
      <c r="I354" s="1365" t="s">
        <v>2992</v>
      </c>
      <c r="J354" s="1377">
        <v>4378.62</v>
      </c>
      <c r="K354" s="491">
        <v>3807.5</v>
      </c>
      <c r="M354" s="1177"/>
      <c r="N354" s="1421">
        <f t="shared" si="34"/>
        <v>0.65796986265079871</v>
      </c>
    </row>
    <row r="355" spans="1:14" ht="19.5">
      <c r="A355" s="1262"/>
      <c r="B355" s="1241"/>
      <c r="C355" s="1235"/>
      <c r="D355" s="1235"/>
      <c r="E355" s="1235"/>
      <c r="F355" s="1242"/>
      <c r="G355" s="1459"/>
      <c r="H355" s="1460"/>
      <c r="I355" s="1366"/>
      <c r="J355" s="1377"/>
      <c r="K355" s="491"/>
      <c r="M355" s="1177"/>
      <c r="N355" s="1421" t="e">
        <f t="shared" si="34"/>
        <v>#DIV/0!</v>
      </c>
    </row>
    <row r="356" spans="1:14" ht="18">
      <c r="A356" s="1682" t="s">
        <v>4182</v>
      </c>
      <c r="B356" s="1683"/>
      <c r="C356" s="1683"/>
      <c r="D356" s="1683"/>
      <c r="E356" s="1683"/>
      <c r="F356" s="1683"/>
      <c r="G356" s="1683"/>
      <c r="H356" s="1683"/>
      <c r="I356" s="1366"/>
      <c r="J356" s="1377"/>
      <c r="K356" s="491"/>
      <c r="M356" s="1177"/>
      <c r="N356" s="1421" t="e">
        <f t="shared" si="34"/>
        <v>#DIV/0!</v>
      </c>
    </row>
    <row r="357" spans="1:14" ht="19.5">
      <c r="A357" s="1262"/>
      <c r="B357" s="1241"/>
      <c r="C357" s="1235"/>
      <c r="D357" s="1235"/>
      <c r="E357" s="1235"/>
      <c r="F357" s="1242"/>
      <c r="G357" s="1459"/>
      <c r="H357" s="1460"/>
      <c r="I357" s="1366"/>
      <c r="J357" s="1377"/>
      <c r="K357" s="491"/>
      <c r="M357" s="1177"/>
      <c r="N357" s="1421" t="e">
        <f t="shared" si="34"/>
        <v>#DIV/0!</v>
      </c>
    </row>
    <row r="358" spans="1:14" ht="20.25">
      <c r="A358" s="1262">
        <f>A354+1</f>
        <v>305</v>
      </c>
      <c r="B358" s="1234" t="s">
        <v>4197</v>
      </c>
      <c r="C358" s="1235"/>
      <c r="D358" s="1235">
        <v>105</v>
      </c>
      <c r="E358" s="1235"/>
      <c r="F358" s="1263" t="s">
        <v>3197</v>
      </c>
      <c r="G358" s="1459">
        <f>'Update Descrip'!D4117</f>
        <v>2686.76</v>
      </c>
      <c r="H358" s="1460">
        <f t="shared" ref="H358:H368" si="37">ROUND(G358/1.15,2)</f>
        <v>2336.31</v>
      </c>
      <c r="I358" s="1365" t="s">
        <v>2992</v>
      </c>
      <c r="J358" s="1377">
        <v>2652.26</v>
      </c>
      <c r="K358" s="491">
        <v>2306.31</v>
      </c>
      <c r="M358" s="1177"/>
      <c r="N358" s="1421">
        <f t="shared" si="34"/>
        <v>1.3007774501745679</v>
      </c>
    </row>
    <row r="359" spans="1:14" ht="20.25">
      <c r="A359" s="1262">
        <f t="shared" si="31"/>
        <v>306</v>
      </c>
      <c r="B359" s="1234" t="s">
        <v>4198</v>
      </c>
      <c r="C359" s="1235"/>
      <c r="D359" s="1235">
        <v>105</v>
      </c>
      <c r="E359" s="1235"/>
      <c r="F359" s="1263" t="s">
        <v>3197</v>
      </c>
      <c r="G359" s="1459">
        <f>'Update Descrip'!D4132</f>
        <v>4479.12</v>
      </c>
      <c r="H359" s="1460">
        <f t="shared" si="37"/>
        <v>3894.89</v>
      </c>
      <c r="I359" s="1365" t="s">
        <v>2992</v>
      </c>
      <c r="J359" s="1377">
        <v>4411.1000000000004</v>
      </c>
      <c r="K359" s="491">
        <v>3835.74</v>
      </c>
      <c r="M359" s="1177"/>
      <c r="N359" s="1421">
        <f t="shared" si="34"/>
        <v>1.5420189975289502</v>
      </c>
    </row>
    <row r="360" spans="1:14" ht="20.25">
      <c r="A360" s="1262">
        <f t="shared" si="31"/>
        <v>307</v>
      </c>
      <c r="B360" s="1234" t="s">
        <v>4199</v>
      </c>
      <c r="C360" s="1235"/>
      <c r="D360" s="1235">
        <v>106</v>
      </c>
      <c r="E360" s="1235"/>
      <c r="F360" s="1263" t="s">
        <v>3197</v>
      </c>
      <c r="G360" s="1459">
        <f>'Update Descrip'!D4145</f>
        <v>13716.93</v>
      </c>
      <c r="H360" s="1460">
        <f t="shared" si="37"/>
        <v>11927.77</v>
      </c>
      <c r="I360" s="1365" t="s">
        <v>2992</v>
      </c>
      <c r="J360" s="1377">
        <v>13628.18</v>
      </c>
      <c r="K360" s="491">
        <v>11850.59</v>
      </c>
      <c r="M360" s="1177"/>
      <c r="N360" s="1421">
        <f t="shared" si="34"/>
        <v>0.65122415465601424</v>
      </c>
    </row>
    <row r="361" spans="1:14" ht="20.25">
      <c r="A361" s="1262">
        <f t="shared" si="31"/>
        <v>308</v>
      </c>
      <c r="B361" s="1243" t="s">
        <v>4200</v>
      </c>
      <c r="C361" s="1235"/>
      <c r="D361" s="1235">
        <v>106</v>
      </c>
      <c r="E361" s="1235"/>
      <c r="F361" s="1263" t="s">
        <v>3197</v>
      </c>
      <c r="G361" s="1459">
        <f>'Update Descrip'!D4159</f>
        <v>5082.8599999999997</v>
      </c>
      <c r="H361" s="1460">
        <f t="shared" si="37"/>
        <v>4419.88</v>
      </c>
      <c r="I361" s="1365" t="s">
        <v>2992</v>
      </c>
      <c r="J361" s="1377">
        <v>5014.84</v>
      </c>
      <c r="K361" s="491">
        <v>4360.7299999999996</v>
      </c>
      <c r="M361" s="1177"/>
      <c r="N361" s="1421">
        <f t="shared" si="34"/>
        <v>1.3563742811335859</v>
      </c>
    </row>
    <row r="362" spans="1:14" ht="20.25">
      <c r="A362" s="1262">
        <f t="shared" si="31"/>
        <v>309</v>
      </c>
      <c r="B362" s="1234" t="s">
        <v>4201</v>
      </c>
      <c r="C362" s="1235"/>
      <c r="D362" s="1235">
        <v>106</v>
      </c>
      <c r="E362" s="1235"/>
      <c r="F362" s="1263" t="s">
        <v>3197</v>
      </c>
      <c r="G362" s="1459">
        <f>'Update Descrip'!D4176</f>
        <v>5533.85</v>
      </c>
      <c r="H362" s="1460">
        <f t="shared" si="37"/>
        <v>4812.04</v>
      </c>
      <c r="I362" s="1365" t="s">
        <v>2992</v>
      </c>
      <c r="J362" s="1377">
        <v>5521.25</v>
      </c>
      <c r="K362" s="491">
        <v>4801.09</v>
      </c>
      <c r="M362" s="1177"/>
      <c r="N362" s="1421">
        <f t="shared" si="34"/>
        <v>0.22820919175911911</v>
      </c>
    </row>
    <row r="363" spans="1:14" ht="20.25">
      <c r="A363" s="1262">
        <f t="shared" si="31"/>
        <v>310</v>
      </c>
      <c r="B363" s="1234" t="s">
        <v>4202</v>
      </c>
      <c r="C363" s="1235"/>
      <c r="D363" s="1235">
        <v>107</v>
      </c>
      <c r="E363" s="1235"/>
      <c r="F363" s="1263" t="s">
        <v>3197</v>
      </c>
      <c r="G363" s="1459">
        <f>'Update Descrip'!D4194</f>
        <v>6343.07</v>
      </c>
      <c r="H363" s="1460">
        <f t="shared" si="37"/>
        <v>5515.71</v>
      </c>
      <c r="I363" s="1365" t="s">
        <v>2992</v>
      </c>
      <c r="J363" s="1377">
        <v>6324.18</v>
      </c>
      <c r="K363" s="491">
        <v>5499.29</v>
      </c>
      <c r="M363" s="1177"/>
      <c r="N363" s="1421">
        <f t="shared" si="34"/>
        <v>0.29869485055769152</v>
      </c>
    </row>
    <row r="364" spans="1:14" ht="20.25">
      <c r="A364" s="1262">
        <f t="shared" si="31"/>
        <v>311</v>
      </c>
      <c r="B364" s="1234" t="s">
        <v>4203</v>
      </c>
      <c r="C364" s="1235"/>
      <c r="D364" s="1235">
        <v>107</v>
      </c>
      <c r="E364" s="1235"/>
      <c r="F364" s="1263" t="s">
        <v>3197</v>
      </c>
      <c r="G364" s="1459">
        <f>'Update Descrip'!B4206</f>
        <v>1175.53</v>
      </c>
      <c r="H364" s="1460">
        <f t="shared" si="37"/>
        <v>1022.2</v>
      </c>
      <c r="I364" s="1365" t="s">
        <v>2992</v>
      </c>
      <c r="J364" s="1377">
        <v>1175.53</v>
      </c>
      <c r="K364" s="491">
        <v>1022.2</v>
      </c>
      <c r="M364" s="1177"/>
      <c r="N364" s="1421">
        <f t="shared" si="34"/>
        <v>0</v>
      </c>
    </row>
    <row r="365" spans="1:14" ht="20.25">
      <c r="A365" s="1262">
        <f t="shared" si="31"/>
        <v>312</v>
      </c>
      <c r="B365" s="1234" t="s">
        <v>4204</v>
      </c>
      <c r="C365" s="1235"/>
      <c r="D365" s="1235">
        <v>107</v>
      </c>
      <c r="E365" s="1235"/>
      <c r="F365" s="1263" t="s">
        <v>3197</v>
      </c>
      <c r="G365" s="1459">
        <f>'Update Descrip'!B4219</f>
        <v>1088.9100000000001</v>
      </c>
      <c r="H365" s="1460">
        <f t="shared" si="37"/>
        <v>946.88</v>
      </c>
      <c r="I365" s="1365" t="s">
        <v>2992</v>
      </c>
      <c r="J365" s="1377">
        <v>1088.9100000000001</v>
      </c>
      <c r="K365" s="491">
        <v>946.88</v>
      </c>
      <c r="M365" s="1177"/>
      <c r="N365" s="1421">
        <f t="shared" si="34"/>
        <v>0</v>
      </c>
    </row>
    <row r="366" spans="1:14" ht="39">
      <c r="A366" s="1262">
        <f t="shared" si="31"/>
        <v>313</v>
      </c>
      <c r="B366" s="1269" t="s">
        <v>5351</v>
      </c>
      <c r="C366" s="1235"/>
      <c r="D366" s="1235">
        <v>108</v>
      </c>
      <c r="E366" s="1235"/>
      <c r="F366" s="1263" t="s">
        <v>3197</v>
      </c>
      <c r="G366" s="1459">
        <f>'Update Descrip'!B4231</f>
        <v>1212.6500000000001</v>
      </c>
      <c r="H366" s="1460">
        <f t="shared" si="37"/>
        <v>1054.48</v>
      </c>
      <c r="I366" s="1365" t="s">
        <v>2992</v>
      </c>
      <c r="J366" s="1377">
        <v>1212.6500000000001</v>
      </c>
      <c r="K366" s="491">
        <v>1054.48</v>
      </c>
      <c r="M366" s="1177"/>
      <c r="N366" s="1421">
        <f t="shared" si="34"/>
        <v>0</v>
      </c>
    </row>
    <row r="367" spans="1:14" ht="20.25">
      <c r="A367" s="1262">
        <f t="shared" si="31"/>
        <v>314</v>
      </c>
      <c r="B367" s="1243" t="s">
        <v>4205</v>
      </c>
      <c r="C367" s="1235"/>
      <c r="D367" s="1235">
        <v>108</v>
      </c>
      <c r="E367" s="1235"/>
      <c r="F367" s="1263" t="s">
        <v>3197</v>
      </c>
      <c r="G367" s="1459">
        <f>'Update Descrip'!B4242</f>
        <v>940.42</v>
      </c>
      <c r="H367" s="1460">
        <f t="shared" si="37"/>
        <v>817.76</v>
      </c>
      <c r="I367" s="1365" t="s">
        <v>2992</v>
      </c>
      <c r="J367" s="1377">
        <v>940.42</v>
      </c>
      <c r="K367" s="491">
        <v>817.76</v>
      </c>
      <c r="M367" s="1177"/>
      <c r="N367" s="1421">
        <f t="shared" si="34"/>
        <v>0</v>
      </c>
    </row>
    <row r="368" spans="1:14" ht="20.25">
      <c r="A368" s="1262">
        <f t="shared" si="31"/>
        <v>315</v>
      </c>
      <c r="B368" s="1234" t="s">
        <v>4206</v>
      </c>
      <c r="C368" s="1235"/>
      <c r="D368" s="1235">
        <v>108</v>
      </c>
      <c r="E368" s="1235"/>
      <c r="F368" s="1263" t="s">
        <v>3197</v>
      </c>
      <c r="G368" s="1459">
        <f>'Update Descrip'!B4253</f>
        <v>445.46000000000004</v>
      </c>
      <c r="H368" s="1460">
        <f t="shared" si="37"/>
        <v>387.36</v>
      </c>
      <c r="I368" s="1365" t="s">
        <v>2992</v>
      </c>
      <c r="J368" s="1377">
        <v>445.46000000000004</v>
      </c>
      <c r="K368" s="491">
        <v>387.36</v>
      </c>
      <c r="M368" s="1177"/>
      <c r="N368" s="1421">
        <f t="shared" si="34"/>
        <v>0</v>
      </c>
    </row>
    <row r="369" spans="1:14" ht="19.5">
      <c r="A369" s="1262"/>
      <c r="B369" s="1241"/>
      <c r="C369" s="1235"/>
      <c r="D369" s="1235"/>
      <c r="E369" s="1235"/>
      <c r="F369" s="1242"/>
      <c r="G369" s="1459"/>
      <c r="H369" s="1467"/>
      <c r="I369" s="1366"/>
      <c r="J369" s="1377"/>
      <c r="K369" s="491"/>
      <c r="M369" s="1177"/>
      <c r="N369" s="1421" t="e">
        <f t="shared" si="34"/>
        <v>#DIV/0!</v>
      </c>
    </row>
    <row r="370" spans="1:14" ht="18">
      <c r="A370" s="1682" t="s">
        <v>4183</v>
      </c>
      <c r="B370" s="1683"/>
      <c r="C370" s="1683"/>
      <c r="D370" s="1683"/>
      <c r="E370" s="1683"/>
      <c r="F370" s="1683"/>
      <c r="G370" s="1683"/>
      <c r="H370" s="1683"/>
      <c r="I370" s="1366"/>
      <c r="J370" s="1377"/>
      <c r="K370" s="491"/>
      <c r="M370" s="1177"/>
      <c r="N370" s="1421" t="e">
        <f t="shared" si="34"/>
        <v>#DIV/0!</v>
      </c>
    </row>
    <row r="371" spans="1:14" ht="19.5">
      <c r="A371" s="1262"/>
      <c r="B371" s="1241"/>
      <c r="C371" s="1235"/>
      <c r="D371" s="1235"/>
      <c r="E371" s="1235"/>
      <c r="F371" s="1263"/>
      <c r="G371" s="1459"/>
      <c r="H371" s="1460"/>
      <c r="I371" s="1366"/>
      <c r="J371" s="1377"/>
      <c r="K371" s="491"/>
      <c r="M371" s="1177"/>
      <c r="N371" s="1421" t="e">
        <f t="shared" si="34"/>
        <v>#DIV/0!</v>
      </c>
    </row>
    <row r="372" spans="1:14" ht="51.75" customHeight="1">
      <c r="A372" s="1238">
        <f>A368+1</f>
        <v>316</v>
      </c>
      <c r="B372" s="1676" t="str">
        <f>'update Rate'!D192</f>
        <v>Providing and fixing 2 or 3 Panel Sliding window of aluminium section in naturally anodized or black anodized/powder coated color, Section size (87*56*1.2 mm) fitted with 5 mm clear glass without fly mesh shutter (Window size 6'*5' or average area 30 Sq. feet per window).</v>
      </c>
      <c r="C372" s="1676"/>
      <c r="D372" s="1205">
        <v>108</v>
      </c>
      <c r="E372" s="1205"/>
      <c r="F372" s="1207" t="s">
        <v>3197</v>
      </c>
      <c r="G372" s="1460">
        <f>'Update Descrip'!B4263</f>
        <v>7486.27</v>
      </c>
      <c r="H372" s="1460">
        <f t="shared" ref="H372:H390" si="38">ROUND(G372/1.15,2)</f>
        <v>6509.8</v>
      </c>
      <c r="I372" s="1369" t="s">
        <v>2992</v>
      </c>
      <c r="J372" s="1377">
        <v>6805.7</v>
      </c>
      <c r="K372" s="491">
        <v>5918</v>
      </c>
      <c r="M372" s="1177"/>
      <c r="N372" s="1421">
        <f t="shared" si="34"/>
        <v>10.000000000000009</v>
      </c>
    </row>
    <row r="373" spans="1:14" ht="51.75" customHeight="1">
      <c r="A373" s="1238">
        <f>A372+1</f>
        <v>317</v>
      </c>
      <c r="B373" s="1676" t="s">
        <v>5501</v>
      </c>
      <c r="C373" s="1676"/>
      <c r="D373" s="1205">
        <v>109</v>
      </c>
      <c r="E373" s="1205"/>
      <c r="F373" s="1207" t="s">
        <v>3197</v>
      </c>
      <c r="G373" s="1460">
        <f>'Update Descrip'!B4273</f>
        <v>7473.89</v>
      </c>
      <c r="H373" s="1460">
        <f t="shared" si="38"/>
        <v>6499.03</v>
      </c>
      <c r="I373" s="1369" t="s">
        <v>2992</v>
      </c>
      <c r="J373" s="1377">
        <v>7473.89</v>
      </c>
      <c r="K373" s="491">
        <v>6499.03</v>
      </c>
      <c r="M373" s="1177"/>
      <c r="N373" s="1421">
        <f t="shared" si="34"/>
        <v>0</v>
      </c>
    </row>
    <row r="374" spans="1:14" ht="51.75" customHeight="1">
      <c r="A374" s="1238">
        <f>A373+1</f>
        <v>318</v>
      </c>
      <c r="B374" s="1676" t="s">
        <v>5503</v>
      </c>
      <c r="C374" s="1676"/>
      <c r="D374" s="1205">
        <v>109</v>
      </c>
      <c r="E374" s="1205"/>
      <c r="F374" s="1207" t="s">
        <v>3197</v>
      </c>
      <c r="G374" s="1460">
        <f>'Update Descrip'!B4283</f>
        <v>7065.55</v>
      </c>
      <c r="H374" s="1460">
        <f t="shared" si="38"/>
        <v>6143.96</v>
      </c>
      <c r="I374" s="1369" t="s">
        <v>2992</v>
      </c>
      <c r="J374" s="1377">
        <v>7065.55</v>
      </c>
      <c r="K374" s="491">
        <v>6143.96</v>
      </c>
      <c r="M374" s="1177"/>
      <c r="N374" s="1421">
        <f t="shared" si="34"/>
        <v>0</v>
      </c>
    </row>
    <row r="375" spans="1:14" ht="51.75" customHeight="1">
      <c r="A375" s="1238">
        <f>A374+1</f>
        <v>319</v>
      </c>
      <c r="B375" s="1676" t="s">
        <v>5504</v>
      </c>
      <c r="C375" s="1676"/>
      <c r="D375" s="1205">
        <v>109</v>
      </c>
      <c r="E375" s="1205"/>
      <c r="F375" s="1207" t="s">
        <v>3197</v>
      </c>
      <c r="G375" s="1460">
        <f>'Update Descrip'!B4293</f>
        <v>8142.09</v>
      </c>
      <c r="H375" s="1460">
        <f t="shared" si="38"/>
        <v>7080.08</v>
      </c>
      <c r="I375" s="1369" t="s">
        <v>2992</v>
      </c>
      <c r="J375" s="1377">
        <v>8142.09</v>
      </c>
      <c r="K375" s="491">
        <v>7080.08</v>
      </c>
      <c r="M375" s="1177"/>
      <c r="N375" s="1421">
        <f t="shared" si="34"/>
        <v>0</v>
      </c>
    </row>
    <row r="376" spans="1:14" ht="51.75" customHeight="1">
      <c r="A376" s="1238">
        <f>A375+1</f>
        <v>320</v>
      </c>
      <c r="B376" s="1676" t="s">
        <v>5507</v>
      </c>
      <c r="C376" s="1676"/>
      <c r="D376" s="1205">
        <v>109</v>
      </c>
      <c r="E376" s="1205"/>
      <c r="F376" s="1207" t="s">
        <v>3197</v>
      </c>
      <c r="G376" s="1460">
        <f>'Update Descrip'!B4303</f>
        <v>5296.07</v>
      </c>
      <c r="H376" s="1460">
        <f t="shared" si="38"/>
        <v>4605.28</v>
      </c>
      <c r="I376" s="1369" t="s">
        <v>2992</v>
      </c>
      <c r="J376" s="1377">
        <v>5296.07</v>
      </c>
      <c r="K376" s="491">
        <v>4605.28</v>
      </c>
      <c r="M376" s="1177"/>
      <c r="N376" s="1421">
        <f t="shared" si="34"/>
        <v>0</v>
      </c>
    </row>
    <row r="377" spans="1:14" ht="51.75" customHeight="1">
      <c r="A377" s="1238">
        <f>A376+1</f>
        <v>321</v>
      </c>
      <c r="B377" s="1676" t="s">
        <v>5509</v>
      </c>
      <c r="C377" s="1676"/>
      <c r="D377" s="1205">
        <v>110</v>
      </c>
      <c r="E377" s="1205"/>
      <c r="F377" s="1207" t="s">
        <v>3197</v>
      </c>
      <c r="G377" s="1460">
        <f>'Update Descrip'!B4313</f>
        <v>6088</v>
      </c>
      <c r="H377" s="1460">
        <f t="shared" si="38"/>
        <v>5293.91</v>
      </c>
      <c r="I377" s="1369" t="s">
        <v>2992</v>
      </c>
      <c r="J377" s="1377">
        <v>6088</v>
      </c>
      <c r="K377" s="491">
        <v>5293.91</v>
      </c>
      <c r="M377" s="1177"/>
      <c r="N377" s="1421">
        <f t="shared" si="34"/>
        <v>0</v>
      </c>
    </row>
    <row r="378" spans="1:14" ht="30.75" customHeight="1">
      <c r="A378" s="1238">
        <f t="shared" ref="A378:A381" si="39">A377+1</f>
        <v>322</v>
      </c>
      <c r="B378" s="1676" t="str">
        <f>'update Rate'!D193</f>
        <v>Providing and fixing Fly mesh Shutter with stainless steel fly mesh in 90 series for sliding window. (Section thickness 1 mm)</v>
      </c>
      <c r="C378" s="1676"/>
      <c r="D378" s="1205">
        <v>110</v>
      </c>
      <c r="E378" s="1205"/>
      <c r="F378" s="1207" t="s">
        <v>3197</v>
      </c>
      <c r="G378" s="1460">
        <f>'Update Descrip'!B4323</f>
        <v>2722.28</v>
      </c>
      <c r="H378" s="1460">
        <f t="shared" si="38"/>
        <v>2367.1999999999998</v>
      </c>
      <c r="I378" s="1369" t="s">
        <v>2992</v>
      </c>
      <c r="J378" s="1377">
        <v>2474.8000000000002</v>
      </c>
      <c r="K378" s="491">
        <v>2152</v>
      </c>
      <c r="M378" s="1177"/>
      <c r="N378" s="1421">
        <f t="shared" si="34"/>
        <v>10</v>
      </c>
    </row>
    <row r="379" spans="1:14" ht="54" customHeight="1">
      <c r="A379" s="1238">
        <f t="shared" si="39"/>
        <v>323</v>
      </c>
      <c r="B379" s="1676" t="s">
        <v>5515</v>
      </c>
      <c r="C379" s="1676"/>
      <c r="D379" s="1205">
        <v>110</v>
      </c>
      <c r="E379" s="1205"/>
      <c r="F379" s="1207" t="s">
        <v>3197</v>
      </c>
      <c r="G379" s="1460">
        <f>'Update Descrip'!B4363</f>
        <v>8129.71</v>
      </c>
      <c r="H379" s="1460">
        <f t="shared" si="38"/>
        <v>7069.31</v>
      </c>
      <c r="I379" s="1369" t="s">
        <v>2992</v>
      </c>
      <c r="J379" s="1377">
        <v>8129.71</v>
      </c>
      <c r="K379" s="491">
        <v>7069.31</v>
      </c>
      <c r="M379" s="1177"/>
      <c r="N379" s="1421">
        <f t="shared" si="34"/>
        <v>0</v>
      </c>
    </row>
    <row r="380" spans="1:14" ht="56.25" customHeight="1">
      <c r="A380" s="1238">
        <f t="shared" si="39"/>
        <v>324</v>
      </c>
      <c r="B380" s="1676" t="s">
        <v>5513</v>
      </c>
      <c r="C380" s="1676"/>
      <c r="D380" s="1205">
        <v>110</v>
      </c>
      <c r="E380" s="1205"/>
      <c r="F380" s="1207" t="s">
        <v>3197</v>
      </c>
      <c r="G380" s="1460">
        <f>'Update Descrip'!B4375</f>
        <v>8946.4000000000015</v>
      </c>
      <c r="H380" s="1460">
        <f t="shared" si="38"/>
        <v>7779.48</v>
      </c>
      <c r="I380" s="1369" t="s">
        <v>2992</v>
      </c>
      <c r="J380" s="1377">
        <v>8946.4000000000015</v>
      </c>
      <c r="K380" s="491">
        <v>7779.48</v>
      </c>
      <c r="M380" s="1177"/>
      <c r="N380" s="1421">
        <f t="shared" si="34"/>
        <v>0</v>
      </c>
    </row>
    <row r="381" spans="1:14" ht="63.75" customHeight="1">
      <c r="A381" s="1238">
        <f t="shared" si="39"/>
        <v>325</v>
      </c>
      <c r="B381" s="1676" t="str">
        <f>+'update Rate'!D190</f>
        <v>Providing and fixing Single Panel Swing Door of aluminium section in naturally anodized or black anodized/powder coated color Section size (102*45*1.5 mm) fitted with 5 mm clear glass or 9 mm both side laminated board (excluding the cost of handle).</v>
      </c>
      <c r="C381" s="1676"/>
      <c r="D381" s="1205">
        <v>111</v>
      </c>
      <c r="E381" s="1205"/>
      <c r="F381" s="1207" t="s">
        <v>3197</v>
      </c>
      <c r="G381" s="1460">
        <f>'Update Descrip'!B4387</f>
        <v>11928.529999999999</v>
      </c>
      <c r="H381" s="1460">
        <f t="shared" si="38"/>
        <v>10372.629999999999</v>
      </c>
      <c r="I381" s="1369" t="s">
        <v>2992</v>
      </c>
      <c r="J381" s="1377">
        <v>10851.99</v>
      </c>
      <c r="K381" s="491">
        <v>9436.51</v>
      </c>
      <c r="M381" s="1177"/>
      <c r="N381" s="1421">
        <f t="shared" si="34"/>
        <v>9.9202081830152729</v>
      </c>
    </row>
    <row r="382" spans="1:14" ht="53.25" customHeight="1">
      <c r="A382" s="1238">
        <f t="shared" si="31"/>
        <v>326</v>
      </c>
      <c r="B382" s="1676" t="str">
        <f>+'update Rate'!D191</f>
        <v>Providing and fixing Double  Panel Swing Door of aluminium section in naturally anodized or black anodized/powder coated color Section size (102*45*1.5 mm) fitted with 5 mm clear glass or 9 mm both side laminated board (excluding the cost of handle).</v>
      </c>
      <c r="C382" s="1676"/>
      <c r="D382" s="1205">
        <v>111</v>
      </c>
      <c r="E382" s="1205"/>
      <c r="F382" s="1207" t="s">
        <v>3197</v>
      </c>
      <c r="G382" s="1460">
        <f>'Update Descrip'!B4399</f>
        <v>13388.66</v>
      </c>
      <c r="H382" s="1460">
        <f t="shared" si="38"/>
        <v>11642.31</v>
      </c>
      <c r="I382" s="1369" t="s">
        <v>2992</v>
      </c>
      <c r="J382" s="1377">
        <v>11953.28</v>
      </c>
      <c r="K382" s="491">
        <v>10394.16</v>
      </c>
      <c r="M382" s="1177"/>
      <c r="N382" s="1421">
        <f t="shared" si="34"/>
        <v>12.00825212828612</v>
      </c>
    </row>
    <row r="383" spans="1:14" ht="28.5" customHeight="1">
      <c r="A383" s="1238">
        <f t="shared" si="31"/>
        <v>327</v>
      </c>
      <c r="B383" s="1676" t="s">
        <v>5526</v>
      </c>
      <c r="C383" s="1676"/>
      <c r="D383" s="1205">
        <v>111</v>
      </c>
      <c r="E383" s="1205"/>
      <c r="F383" s="1207" t="s">
        <v>3197</v>
      </c>
      <c r="G383" s="1460">
        <f>'Update Descrip'!B4444</f>
        <v>36.799999999999997</v>
      </c>
      <c r="H383" s="1460">
        <f t="shared" si="38"/>
        <v>32</v>
      </c>
      <c r="I383" s="1369" t="s">
        <v>3918</v>
      </c>
      <c r="J383" s="1377">
        <v>36.799999999999997</v>
      </c>
      <c r="K383" s="491">
        <v>32</v>
      </c>
      <c r="M383" s="1177"/>
      <c r="N383" s="1421">
        <f t="shared" si="34"/>
        <v>0</v>
      </c>
    </row>
    <row r="384" spans="1:14" ht="31.5" customHeight="1">
      <c r="A384" s="1238">
        <f t="shared" si="31"/>
        <v>328</v>
      </c>
      <c r="B384" s="1676" t="s">
        <v>5527</v>
      </c>
      <c r="C384" s="1676"/>
      <c r="D384" s="1205">
        <v>111</v>
      </c>
      <c r="E384" s="1205"/>
      <c r="F384" s="1207" t="s">
        <v>3197</v>
      </c>
      <c r="G384" s="1460">
        <f>'Update Descrip'!B4455</f>
        <v>115</v>
      </c>
      <c r="H384" s="1460">
        <f t="shared" si="38"/>
        <v>100</v>
      </c>
      <c r="I384" s="1369" t="s">
        <v>3918</v>
      </c>
      <c r="J384" s="1377">
        <v>115</v>
      </c>
      <c r="K384" s="491">
        <v>100</v>
      </c>
      <c r="M384" s="1177"/>
      <c r="N384" s="1421">
        <f t="shared" si="34"/>
        <v>0</v>
      </c>
    </row>
    <row r="385" spans="1:14" ht="24.75" customHeight="1">
      <c r="A385" s="1238">
        <f t="shared" si="31"/>
        <v>329</v>
      </c>
      <c r="B385" s="1676" t="s">
        <v>5528</v>
      </c>
      <c r="C385" s="1676"/>
      <c r="D385" s="1205">
        <v>112</v>
      </c>
      <c r="E385" s="1205"/>
      <c r="F385" s="1207" t="s">
        <v>3197</v>
      </c>
      <c r="G385" s="1460">
        <f>'Update Descrip'!B4466</f>
        <v>204.7</v>
      </c>
      <c r="H385" s="1460">
        <f t="shared" si="38"/>
        <v>178</v>
      </c>
      <c r="I385" s="1369" t="s">
        <v>3918</v>
      </c>
      <c r="J385" s="1377">
        <v>204.7</v>
      </c>
      <c r="K385" s="491">
        <v>178</v>
      </c>
      <c r="M385" s="1177"/>
      <c r="N385" s="1421">
        <f t="shared" si="34"/>
        <v>0</v>
      </c>
    </row>
    <row r="386" spans="1:14" ht="24.75" customHeight="1">
      <c r="A386" s="1238">
        <f t="shared" si="31"/>
        <v>330</v>
      </c>
      <c r="B386" s="1676" t="s">
        <v>5529</v>
      </c>
      <c r="C386" s="1676"/>
      <c r="D386" s="1205">
        <v>112</v>
      </c>
      <c r="E386" s="1205"/>
      <c r="F386" s="1207" t="s">
        <v>3197</v>
      </c>
      <c r="G386" s="1460">
        <f>'Update Descrip'!B4477</f>
        <v>2155.1</v>
      </c>
      <c r="H386" s="1460">
        <f t="shared" si="38"/>
        <v>1874</v>
      </c>
      <c r="I386" s="1369" t="s">
        <v>3918</v>
      </c>
      <c r="J386" s="1377">
        <v>2155.1</v>
      </c>
      <c r="K386" s="491">
        <v>1874</v>
      </c>
      <c r="M386" s="1177"/>
      <c r="N386" s="1421">
        <f t="shared" si="34"/>
        <v>0</v>
      </c>
    </row>
    <row r="387" spans="1:14" ht="55.5" customHeight="1">
      <c r="A387" s="1238">
        <f t="shared" si="31"/>
        <v>331</v>
      </c>
      <c r="B387" s="1676" t="str">
        <f>+'update Rate'!D194</f>
        <v>Providing and fixing Full Height Partation of Aluminium Section in naturally anodized of black anodized color Section size (64*38*1.1 mm) fitted with 5 mm clear glass or 9 mm both side laminated board. (average panel area 8.00 Sq.ft).</v>
      </c>
      <c r="C387" s="1676"/>
      <c r="D387" s="1205">
        <v>112</v>
      </c>
      <c r="E387" s="1205"/>
      <c r="F387" s="1207" t="s">
        <v>3197</v>
      </c>
      <c r="G387" s="1460">
        <f>'Update Descrip'!B4489</f>
        <v>5642.5400000000009</v>
      </c>
      <c r="H387" s="1460">
        <f t="shared" si="38"/>
        <v>4906.5600000000004</v>
      </c>
      <c r="I387" s="1369" t="s">
        <v>2992</v>
      </c>
      <c r="J387" s="1377">
        <v>5135.2100000000009</v>
      </c>
      <c r="K387" s="491">
        <v>4465.3999999999996</v>
      </c>
      <c r="M387" s="1177"/>
      <c r="N387" s="1421">
        <f t="shared" si="34"/>
        <v>9.8794401786879185</v>
      </c>
    </row>
    <row r="388" spans="1:14" ht="56.25" customHeight="1">
      <c r="A388" s="1238">
        <f t="shared" si="31"/>
        <v>332</v>
      </c>
      <c r="B388" s="1676" t="str">
        <f>'update Rate'!D195</f>
        <v>Providing and fixing low Height Partation of Aluminium Section in naturally anodized of black anodized color Section size (64*38*1.1 mm) fitted with 5 mm clear glass or 9 mm both side laminated board. (average panel area 6.00 Sq.ft).</v>
      </c>
      <c r="C388" s="1676"/>
      <c r="D388" s="1205">
        <v>112</v>
      </c>
      <c r="E388" s="1205"/>
      <c r="F388" s="1207" t="s">
        <v>3197</v>
      </c>
      <c r="G388" s="1460">
        <f>'Update Descrip'!B4501</f>
        <v>6917.06</v>
      </c>
      <c r="H388" s="1460">
        <f t="shared" si="38"/>
        <v>6014.83</v>
      </c>
      <c r="I388" s="1369" t="s">
        <v>2992</v>
      </c>
      <c r="J388" s="1377">
        <v>6298.3600000000006</v>
      </c>
      <c r="K388" s="491">
        <v>5476.83</v>
      </c>
      <c r="M388" s="1177"/>
      <c r="N388" s="1421">
        <f t="shared" si="34"/>
        <v>9.8231920690465415</v>
      </c>
    </row>
    <row r="389" spans="1:14" ht="55.5" customHeight="1">
      <c r="A389" s="1238">
        <f t="shared" si="31"/>
        <v>333</v>
      </c>
      <c r="B389" s="1676" t="s">
        <v>5530</v>
      </c>
      <c r="C389" s="1676"/>
      <c r="D389" s="1205">
        <v>113</v>
      </c>
      <c r="E389" s="1205"/>
      <c r="F389" s="1207" t="s">
        <v>3197</v>
      </c>
      <c r="G389" s="1460">
        <f>'Update Descrip'!B4512</f>
        <v>6422.1</v>
      </c>
      <c r="H389" s="1460">
        <f t="shared" si="38"/>
        <v>5584.43</v>
      </c>
      <c r="I389" s="1369" t="s">
        <v>2992</v>
      </c>
      <c r="J389" s="1377">
        <v>6422.1</v>
      </c>
      <c r="K389" s="491">
        <v>5584.43</v>
      </c>
      <c r="M389" s="1177"/>
      <c r="N389" s="1421">
        <f t="shared" si="34"/>
        <v>0</v>
      </c>
    </row>
    <row r="390" spans="1:14" ht="56.25" customHeight="1">
      <c r="A390" s="1238">
        <f t="shared" si="31"/>
        <v>334</v>
      </c>
      <c r="B390" s="1676" t="s">
        <v>5531</v>
      </c>
      <c r="C390" s="1676"/>
      <c r="D390" s="1205">
        <v>113</v>
      </c>
      <c r="E390" s="1205"/>
      <c r="F390" s="1207" t="s">
        <v>3197</v>
      </c>
      <c r="G390" s="1460">
        <f>'Update Descrip'!B4524</f>
        <v>6966.56</v>
      </c>
      <c r="H390" s="1460">
        <f t="shared" si="38"/>
        <v>6057.88</v>
      </c>
      <c r="I390" s="1369" t="s">
        <v>2992</v>
      </c>
      <c r="J390" s="1377">
        <v>6966.56</v>
      </c>
      <c r="K390" s="491">
        <v>6057.88</v>
      </c>
      <c r="M390" s="1177"/>
      <c r="N390" s="1421">
        <f t="shared" si="34"/>
        <v>0</v>
      </c>
    </row>
    <row r="391" spans="1:14" ht="17.25">
      <c r="A391" s="1262"/>
      <c r="B391" s="1267"/>
      <c r="C391" s="1235"/>
      <c r="D391" s="1235"/>
      <c r="E391" s="1235"/>
      <c r="F391" s="1242"/>
      <c r="G391" s="1459"/>
      <c r="H391" s="1460"/>
      <c r="I391" s="1366"/>
      <c r="J391" s="1377"/>
      <c r="K391" s="491"/>
      <c r="M391" s="1177"/>
      <c r="N391" s="1421" t="e">
        <f t="shared" si="34"/>
        <v>#DIV/0!</v>
      </c>
    </row>
    <row r="392" spans="1:14" ht="18">
      <c r="A392" s="1682" t="s">
        <v>4184</v>
      </c>
      <c r="B392" s="1683"/>
      <c r="C392" s="1683"/>
      <c r="D392" s="1683"/>
      <c r="E392" s="1683"/>
      <c r="F392" s="1683"/>
      <c r="G392" s="1683"/>
      <c r="H392" s="1683"/>
      <c r="I392" s="1366"/>
      <c r="J392" s="1377"/>
      <c r="K392" s="491"/>
      <c r="M392" s="1177"/>
      <c r="N392" s="1421" t="e">
        <f t="shared" si="34"/>
        <v>#DIV/0!</v>
      </c>
    </row>
    <row r="393" spans="1:14" ht="17.25">
      <c r="A393" s="1262"/>
      <c r="B393" s="1267"/>
      <c r="C393" s="1235"/>
      <c r="D393" s="1235"/>
      <c r="E393" s="1235"/>
      <c r="F393" s="1242"/>
      <c r="G393" s="1459"/>
      <c r="H393" s="1460"/>
      <c r="I393" s="1366"/>
      <c r="J393" s="1377"/>
      <c r="K393" s="491"/>
      <c r="M393" s="1177"/>
      <c r="N393" s="1421" t="e">
        <f t="shared" si="34"/>
        <v>#DIV/0!</v>
      </c>
    </row>
    <row r="394" spans="1:14" ht="29.25" customHeight="1">
      <c r="A394" s="1262">
        <f>A390+1</f>
        <v>335</v>
      </c>
      <c r="B394" s="1675" t="s">
        <v>5533</v>
      </c>
      <c r="C394" s="1675"/>
      <c r="D394" s="1235">
        <v>113</v>
      </c>
      <c r="E394" s="1235"/>
      <c r="F394" s="1270" t="s">
        <v>3197</v>
      </c>
      <c r="G394" s="1459">
        <f>'Update Descrip'!B4546</f>
        <v>9047.0499999999993</v>
      </c>
      <c r="H394" s="1460">
        <f t="shared" ref="H394:H403" si="40">ROUND(G394/1.15,2)</f>
        <v>7867</v>
      </c>
      <c r="I394" s="1365" t="s">
        <v>2992</v>
      </c>
      <c r="J394" s="1377">
        <v>9047.0499999999993</v>
      </c>
      <c r="K394" s="491">
        <v>7867</v>
      </c>
      <c r="M394" s="1177"/>
      <c r="N394" s="1421">
        <f t="shared" si="34"/>
        <v>0</v>
      </c>
    </row>
    <row r="395" spans="1:14" ht="17.25">
      <c r="A395" s="1262">
        <f t="shared" si="31"/>
        <v>336</v>
      </c>
      <c r="B395" s="1267" t="s">
        <v>3922</v>
      </c>
      <c r="C395" s="1235"/>
      <c r="D395" s="1235">
        <v>113</v>
      </c>
      <c r="E395" s="1235"/>
      <c r="F395" s="1270" t="s">
        <v>3197</v>
      </c>
      <c r="G395" s="1459">
        <f>'Update Descrip'!B4556</f>
        <v>9917.6</v>
      </c>
      <c r="H395" s="1460">
        <f t="shared" si="40"/>
        <v>8624</v>
      </c>
      <c r="I395" s="1365" t="s">
        <v>2992</v>
      </c>
      <c r="J395" s="1377">
        <v>9917.6</v>
      </c>
      <c r="K395" s="491">
        <v>8624</v>
      </c>
      <c r="M395" s="1177"/>
      <c r="N395" s="1421">
        <f t="shared" ref="N395:N436" si="41">100*(G395-J395)/J395</f>
        <v>0</v>
      </c>
    </row>
    <row r="396" spans="1:14" ht="17.25">
      <c r="A396" s="1262">
        <f t="shared" si="31"/>
        <v>337</v>
      </c>
      <c r="B396" s="1267" t="s">
        <v>3923</v>
      </c>
      <c r="C396" s="1235"/>
      <c r="D396" s="1235">
        <v>114</v>
      </c>
      <c r="E396" s="1235"/>
      <c r="F396" s="1270" t="s">
        <v>3197</v>
      </c>
      <c r="G396" s="1459">
        <f>'Update Descrip'!B4567</f>
        <v>10055.6</v>
      </c>
      <c r="H396" s="1460">
        <f t="shared" si="40"/>
        <v>8744</v>
      </c>
      <c r="I396" s="1365" t="s">
        <v>2992</v>
      </c>
      <c r="J396" s="1377">
        <v>10055.6</v>
      </c>
      <c r="K396" s="491">
        <v>8744</v>
      </c>
      <c r="M396" s="1177"/>
      <c r="N396" s="1421">
        <f t="shared" si="41"/>
        <v>0</v>
      </c>
    </row>
    <row r="397" spans="1:14" ht="17.25">
      <c r="A397" s="1262">
        <f t="shared" si="31"/>
        <v>338</v>
      </c>
      <c r="B397" s="1267" t="s">
        <v>4263</v>
      </c>
      <c r="C397" s="1235"/>
      <c r="D397" s="1235">
        <v>114</v>
      </c>
      <c r="E397" s="1235"/>
      <c r="F397" s="1270" t="s">
        <v>3197</v>
      </c>
      <c r="G397" s="1459">
        <f>'Update Descrip'!B4576</f>
        <v>12382.05</v>
      </c>
      <c r="H397" s="1460">
        <f t="shared" si="40"/>
        <v>10767</v>
      </c>
      <c r="I397" s="1365" t="s">
        <v>2992</v>
      </c>
      <c r="J397" s="1377">
        <v>12382.05</v>
      </c>
      <c r="K397" s="491">
        <v>10767</v>
      </c>
      <c r="M397" s="1177"/>
      <c r="N397" s="1421">
        <f t="shared" si="41"/>
        <v>0</v>
      </c>
    </row>
    <row r="398" spans="1:14" ht="17.25">
      <c r="A398" s="1262">
        <f t="shared" si="31"/>
        <v>339</v>
      </c>
      <c r="B398" s="1267" t="s">
        <v>3924</v>
      </c>
      <c r="C398" s="1235"/>
      <c r="D398" s="1235">
        <v>114</v>
      </c>
      <c r="E398" s="1235"/>
      <c r="F398" s="1270" t="s">
        <v>3197</v>
      </c>
      <c r="G398" s="1459">
        <f>'Update Descrip'!B4586</f>
        <v>12063.5</v>
      </c>
      <c r="H398" s="1460">
        <f t="shared" si="40"/>
        <v>10490</v>
      </c>
      <c r="I398" s="1365" t="s">
        <v>2992</v>
      </c>
      <c r="J398" s="1377">
        <v>12063.5</v>
      </c>
      <c r="K398" s="491">
        <v>10490</v>
      </c>
      <c r="M398" s="1177"/>
      <c r="N398" s="1421">
        <f t="shared" si="41"/>
        <v>0</v>
      </c>
    </row>
    <row r="399" spans="1:14" ht="17.25">
      <c r="A399" s="1262">
        <f t="shared" si="31"/>
        <v>340</v>
      </c>
      <c r="B399" s="1267" t="s">
        <v>3925</v>
      </c>
      <c r="C399" s="1235"/>
      <c r="D399" s="1235">
        <v>114</v>
      </c>
      <c r="E399" s="1235"/>
      <c r="F399" s="1270" t="s">
        <v>3197</v>
      </c>
      <c r="G399" s="1459">
        <f>'Update Descrip'!B4595</f>
        <v>8711.25</v>
      </c>
      <c r="H399" s="1460">
        <f t="shared" si="40"/>
        <v>7575</v>
      </c>
      <c r="I399" s="1365" t="s">
        <v>2992</v>
      </c>
      <c r="J399" s="1377">
        <v>8711.25</v>
      </c>
      <c r="K399" s="491">
        <v>7575</v>
      </c>
      <c r="M399" s="1177"/>
      <c r="N399" s="1421">
        <f t="shared" si="41"/>
        <v>0</v>
      </c>
    </row>
    <row r="400" spans="1:14" ht="17.25">
      <c r="A400" s="1262">
        <f t="shared" si="31"/>
        <v>341</v>
      </c>
      <c r="B400" s="1267" t="s">
        <v>3926</v>
      </c>
      <c r="C400" s="1235"/>
      <c r="D400" s="1235">
        <v>115</v>
      </c>
      <c r="E400" s="1235"/>
      <c r="F400" s="1270" t="s">
        <v>3197</v>
      </c>
      <c r="G400" s="1459">
        <f>'Update Descrip'!B4605</f>
        <v>8046.55</v>
      </c>
      <c r="H400" s="1460">
        <f t="shared" si="40"/>
        <v>6997</v>
      </c>
      <c r="I400" s="1365" t="s">
        <v>2992</v>
      </c>
      <c r="J400" s="1377">
        <v>8046.55</v>
      </c>
      <c r="K400" s="491">
        <v>6997</v>
      </c>
      <c r="M400" s="1177"/>
      <c r="N400" s="1421">
        <f t="shared" si="41"/>
        <v>0</v>
      </c>
    </row>
    <row r="401" spans="1:14" ht="17.25">
      <c r="A401" s="1262">
        <f t="shared" si="31"/>
        <v>342</v>
      </c>
      <c r="B401" s="1267" t="s">
        <v>3927</v>
      </c>
      <c r="C401" s="1235"/>
      <c r="D401" s="1235">
        <v>115</v>
      </c>
      <c r="E401" s="1235"/>
      <c r="F401" s="1270" t="s">
        <v>3197</v>
      </c>
      <c r="G401" s="1459">
        <f>'Update Descrip'!B4615</f>
        <v>10727.2</v>
      </c>
      <c r="H401" s="1460">
        <f t="shared" si="40"/>
        <v>9328</v>
      </c>
      <c r="I401" s="1365" t="s">
        <v>2992</v>
      </c>
      <c r="J401" s="1377">
        <v>10727.2</v>
      </c>
      <c r="K401" s="491">
        <v>9328</v>
      </c>
      <c r="M401" s="1177"/>
      <c r="N401" s="1421">
        <f t="shared" si="41"/>
        <v>0</v>
      </c>
    </row>
    <row r="402" spans="1:14" ht="17.25">
      <c r="A402" s="1262">
        <f t="shared" si="31"/>
        <v>343</v>
      </c>
      <c r="B402" s="1267" t="s">
        <v>3928</v>
      </c>
      <c r="C402" s="1235"/>
      <c r="D402" s="1235">
        <v>115</v>
      </c>
      <c r="E402" s="1235"/>
      <c r="F402" s="1270" t="s">
        <v>3197</v>
      </c>
      <c r="G402" s="1459">
        <f>'Update Descrip'!B4625</f>
        <v>10391.4</v>
      </c>
      <c r="H402" s="1460">
        <f t="shared" si="40"/>
        <v>9036</v>
      </c>
      <c r="I402" s="1365" t="s">
        <v>2992</v>
      </c>
      <c r="J402" s="1377">
        <v>10391.4</v>
      </c>
      <c r="K402" s="491">
        <v>9036</v>
      </c>
      <c r="M402" s="1177"/>
      <c r="N402" s="1421">
        <f t="shared" si="41"/>
        <v>0</v>
      </c>
    </row>
    <row r="403" spans="1:14" ht="17.25">
      <c r="A403" s="1262">
        <f t="shared" si="31"/>
        <v>344</v>
      </c>
      <c r="B403" s="1267" t="s">
        <v>3929</v>
      </c>
      <c r="C403" s="1235"/>
      <c r="D403" s="1235">
        <v>115</v>
      </c>
      <c r="E403" s="1235"/>
      <c r="F403" s="1270" t="s">
        <v>3197</v>
      </c>
      <c r="G403" s="1459">
        <f>'Update Descrip'!B4635</f>
        <v>10727.2</v>
      </c>
      <c r="H403" s="1460">
        <f t="shared" si="40"/>
        <v>9328</v>
      </c>
      <c r="I403" s="1365" t="s">
        <v>2992</v>
      </c>
      <c r="J403" s="1377">
        <v>10727.2</v>
      </c>
      <c r="K403" s="491">
        <v>9328</v>
      </c>
      <c r="M403" s="1177"/>
      <c r="N403" s="1421">
        <f t="shared" si="41"/>
        <v>0</v>
      </c>
    </row>
    <row r="404" spans="1:14" ht="17.25">
      <c r="A404" s="1262"/>
      <c r="B404" s="1267"/>
      <c r="C404" s="1235"/>
      <c r="D404" s="1235"/>
      <c r="E404" s="1235"/>
      <c r="F404" s="1270"/>
      <c r="G404" s="1459"/>
      <c r="H404" s="1467"/>
      <c r="I404" s="1370"/>
      <c r="J404" s="1377"/>
      <c r="K404" s="491"/>
      <c r="M404" s="1177"/>
      <c r="N404" s="1421" t="e">
        <f t="shared" si="41"/>
        <v>#DIV/0!</v>
      </c>
    </row>
    <row r="405" spans="1:14" ht="18">
      <c r="A405" s="1682" t="s">
        <v>5445</v>
      </c>
      <c r="B405" s="1683"/>
      <c r="C405" s="1683"/>
      <c r="D405" s="1683"/>
      <c r="E405" s="1683"/>
      <c r="F405" s="1683"/>
      <c r="G405" s="1683"/>
      <c r="H405" s="1683"/>
      <c r="I405" s="1371"/>
      <c r="J405" s="1377"/>
      <c r="K405" s="491"/>
      <c r="M405" s="1177"/>
      <c r="N405" s="1421" t="e">
        <f t="shared" si="41"/>
        <v>#DIV/0!</v>
      </c>
    </row>
    <row r="406" spans="1:14" ht="17.25">
      <c r="A406" s="1262"/>
      <c r="B406" s="1267"/>
      <c r="C406" s="1235"/>
      <c r="D406" s="1235"/>
      <c r="E406" s="1235"/>
      <c r="F406" s="1263"/>
      <c r="G406" s="1459"/>
      <c r="H406" s="1460"/>
      <c r="I406" s="1366"/>
      <c r="J406" s="1377"/>
      <c r="K406" s="491"/>
      <c r="M406" s="1177"/>
      <c r="N406" s="1421" t="e">
        <f t="shared" si="41"/>
        <v>#DIV/0!</v>
      </c>
    </row>
    <row r="407" spans="1:14" ht="53.25" customHeight="1">
      <c r="A407" s="1262">
        <f>A403+1</f>
        <v>345</v>
      </c>
      <c r="B407" s="1672" t="str">
        <f>'update Rate'!D512</f>
        <v>Providing and fixing Structural Glazing of aluminum section in  natural or color anodized/powder coated color Section size (60x50+13x1.3 mm) fitted with 5 mm color glass.
 (average panel area 6.00 Sq.ft.)</v>
      </c>
      <c r="C407" s="1672"/>
      <c r="D407" s="1205">
        <v>116</v>
      </c>
      <c r="E407" s="1235"/>
      <c r="F407" s="1207" t="s">
        <v>3197</v>
      </c>
      <c r="G407" s="1460">
        <f>'Update Descrip'!B4645</f>
        <v>7944.1</v>
      </c>
      <c r="H407" s="1460">
        <f t="shared" ref="H407:H436" si="42">ROUND(G407/1.15,2)</f>
        <v>6907.91</v>
      </c>
      <c r="I407" s="1369" t="s">
        <v>2992</v>
      </c>
      <c r="J407" s="1377">
        <v>7226.41</v>
      </c>
      <c r="K407" s="491">
        <v>6283.83</v>
      </c>
      <c r="M407" s="1177"/>
      <c r="N407" s="1421">
        <f t="shared" si="41"/>
        <v>9.931487419064247</v>
      </c>
    </row>
    <row r="408" spans="1:14" ht="53.25" customHeight="1">
      <c r="A408" s="1262">
        <f t="shared" ref="A408:A413" si="43">A407+1</f>
        <v>346</v>
      </c>
      <c r="B408" s="1673" t="str">
        <f>'update Rate'!D513</f>
        <v>Providing and fixing Structural Glazing of aluminum section in   natural or color anodized/powder coated color Section size (60x75+13x1.6 mm)  fitted with  5 mm color glass . 
(average panel area 6.00 Sq.ft.)</v>
      </c>
      <c r="C408" s="1673"/>
      <c r="D408" s="1205">
        <v>116</v>
      </c>
      <c r="E408" s="1235"/>
      <c r="F408" s="1207" t="s">
        <v>3197</v>
      </c>
      <c r="G408" s="1460">
        <f>'Update Descrip'!B4655</f>
        <v>9218.6299999999992</v>
      </c>
      <c r="H408" s="1460">
        <f t="shared" si="42"/>
        <v>8016.2</v>
      </c>
      <c r="I408" s="1369" t="s">
        <v>2992</v>
      </c>
      <c r="J408" s="1377">
        <v>8389.57</v>
      </c>
      <c r="K408" s="491">
        <v>7295.28</v>
      </c>
      <c r="M408" s="1177"/>
      <c r="N408" s="1421">
        <f t="shared" si="41"/>
        <v>9.8820320946127094</v>
      </c>
    </row>
    <row r="409" spans="1:14" ht="20.25">
      <c r="A409" s="1262">
        <f t="shared" si="43"/>
        <v>347</v>
      </c>
      <c r="B409" s="1234" t="s">
        <v>5347</v>
      </c>
      <c r="C409" s="1235"/>
      <c r="D409" s="1205">
        <v>116</v>
      </c>
      <c r="E409" s="1235"/>
      <c r="F409" s="1207" t="s">
        <v>3197</v>
      </c>
      <c r="G409" s="1460">
        <f>'Update Descrip'!F4673</f>
        <v>903.1099999999999</v>
      </c>
      <c r="H409" s="1460">
        <f t="shared" si="42"/>
        <v>785.31</v>
      </c>
      <c r="I409" s="1369" t="s">
        <v>801</v>
      </c>
      <c r="J409" s="1377">
        <v>781.37</v>
      </c>
      <c r="K409" s="491">
        <v>679.45</v>
      </c>
      <c r="M409" s="1177"/>
      <c r="N409" s="1421">
        <f t="shared" si="41"/>
        <v>15.580326861794015</v>
      </c>
    </row>
    <row r="410" spans="1:14" ht="36" customHeight="1">
      <c r="A410" s="1262">
        <f t="shared" si="43"/>
        <v>348</v>
      </c>
      <c r="B410" s="1674" t="s">
        <v>4332</v>
      </c>
      <c r="C410" s="1674"/>
      <c r="D410" s="1205">
        <v>117</v>
      </c>
      <c r="E410" s="1271"/>
      <c r="F410" s="1207" t="s">
        <v>3197</v>
      </c>
      <c r="G410" s="1460">
        <f>'Update Descrip'!D4688</f>
        <v>2574.2750000000001</v>
      </c>
      <c r="H410" s="1460">
        <f t="shared" si="42"/>
        <v>2238.5</v>
      </c>
      <c r="I410" s="1369" t="s">
        <v>2992</v>
      </c>
      <c r="J410" s="1377">
        <v>2616.9679999999998</v>
      </c>
      <c r="K410" s="491">
        <v>2275.62</v>
      </c>
      <c r="L410" s="667"/>
      <c r="M410" s="1177"/>
      <c r="N410" s="1421">
        <f t="shared" si="41"/>
        <v>-1.6313917480076088</v>
      </c>
    </row>
    <row r="411" spans="1:14" ht="36" customHeight="1">
      <c r="A411" s="1262">
        <f t="shared" si="43"/>
        <v>349</v>
      </c>
      <c r="B411" s="1674" t="s">
        <v>4333</v>
      </c>
      <c r="C411" s="1674"/>
      <c r="D411" s="1205">
        <v>117</v>
      </c>
      <c r="E411" s="1271"/>
      <c r="F411" s="1207" t="s">
        <v>3197</v>
      </c>
      <c r="G411" s="1460">
        <f>'Update Descrip'!D4702</f>
        <v>2574.2750000000001</v>
      </c>
      <c r="H411" s="1460">
        <f t="shared" si="42"/>
        <v>2238.5</v>
      </c>
      <c r="I411" s="1369" t="s">
        <v>2992</v>
      </c>
      <c r="J411" s="1377">
        <v>2173.9880000000003</v>
      </c>
      <c r="K411" s="491">
        <v>1890.42</v>
      </c>
      <c r="L411" s="667"/>
      <c r="M411" s="1177"/>
      <c r="N411" s="1421">
        <f t="shared" si="41"/>
        <v>18.412567134685187</v>
      </c>
    </row>
    <row r="412" spans="1:14" ht="36" customHeight="1">
      <c r="A412" s="1262">
        <f t="shared" si="43"/>
        <v>350</v>
      </c>
      <c r="B412" s="1674" t="s">
        <v>4334</v>
      </c>
      <c r="C412" s="1674"/>
      <c r="D412" s="1205">
        <v>117</v>
      </c>
      <c r="E412" s="1271"/>
      <c r="F412" s="1207" t="s">
        <v>3197</v>
      </c>
      <c r="G412" s="1460">
        <f>'Update Descrip'!D4714</f>
        <v>2615.6750000000002</v>
      </c>
      <c r="H412" s="1460">
        <f t="shared" si="42"/>
        <v>2274.5</v>
      </c>
      <c r="I412" s="1372" t="s">
        <v>2773</v>
      </c>
      <c r="J412" s="1377">
        <v>3186.9369999999999</v>
      </c>
      <c r="K412" s="491">
        <v>2771.25</v>
      </c>
      <c r="L412" s="667"/>
      <c r="M412" s="1177"/>
      <c r="N412" s="1421">
        <f t="shared" si="41"/>
        <v>-17.925111164732773</v>
      </c>
    </row>
    <row r="413" spans="1:14" ht="27" customHeight="1">
      <c r="A413" s="1262">
        <f t="shared" si="43"/>
        <v>351</v>
      </c>
      <c r="B413" s="1671" t="s">
        <v>5571</v>
      </c>
      <c r="C413" s="1671"/>
      <c r="D413" s="1205">
        <v>118</v>
      </c>
      <c r="E413" s="1272"/>
      <c r="F413" s="1207" t="s">
        <v>3197</v>
      </c>
      <c r="G413" s="1460">
        <f>'Update Descrip'!G4722</f>
        <v>1635.5200000000002</v>
      </c>
      <c r="H413" s="1460">
        <f t="shared" si="42"/>
        <v>1422.19</v>
      </c>
      <c r="I413" s="1369" t="s">
        <v>2992</v>
      </c>
      <c r="J413" s="1377">
        <v>1635.5200000000002</v>
      </c>
      <c r="K413" s="491">
        <v>1422.19</v>
      </c>
      <c r="M413" s="1177"/>
      <c r="N413" s="1421">
        <f t="shared" si="41"/>
        <v>0</v>
      </c>
    </row>
    <row r="414" spans="1:14" ht="54.75" customHeight="1">
      <c r="A414" s="1262">
        <f t="shared" ref="A414:A436" si="44">A413+1</f>
        <v>352</v>
      </c>
      <c r="B414" s="1671" t="s">
        <v>5441</v>
      </c>
      <c r="C414" s="1671"/>
      <c r="D414" s="1205">
        <v>118</v>
      </c>
      <c r="E414" s="1272"/>
      <c r="F414" s="1207" t="s">
        <v>3197</v>
      </c>
      <c r="G414" s="1460">
        <f>'Update Descrip'!G4732</f>
        <v>4680.0619999999999</v>
      </c>
      <c r="H414" s="1460">
        <f t="shared" si="42"/>
        <v>4069.62</v>
      </c>
      <c r="I414" s="1369" t="s">
        <v>2992</v>
      </c>
      <c r="J414" s="1377">
        <v>4680.0619999999999</v>
      </c>
      <c r="K414" s="491">
        <v>4069.62</v>
      </c>
      <c r="M414" s="1177"/>
      <c r="N414" s="1421">
        <f t="shared" si="41"/>
        <v>0</v>
      </c>
    </row>
    <row r="415" spans="1:14" ht="56.25" customHeight="1">
      <c r="A415" s="1238">
        <f t="shared" si="44"/>
        <v>353</v>
      </c>
      <c r="B415" s="1671" t="s">
        <v>4397</v>
      </c>
      <c r="C415" s="1671"/>
      <c r="D415" s="1205">
        <v>118</v>
      </c>
      <c r="E415" s="1273"/>
      <c r="F415" s="1207" t="s">
        <v>3197</v>
      </c>
      <c r="G415" s="1460">
        <f>'Update Descrip'!G4740</f>
        <v>3093.5</v>
      </c>
      <c r="H415" s="1460">
        <f t="shared" si="42"/>
        <v>2690</v>
      </c>
      <c r="I415" s="1369" t="s">
        <v>2992</v>
      </c>
      <c r="J415" s="1377">
        <v>3093.5</v>
      </c>
      <c r="K415" s="491">
        <v>2690</v>
      </c>
      <c r="M415" s="1177"/>
      <c r="N415" s="1421">
        <f t="shared" si="41"/>
        <v>0</v>
      </c>
    </row>
    <row r="416" spans="1:14" ht="36" customHeight="1">
      <c r="A416" s="1238">
        <f t="shared" si="44"/>
        <v>354</v>
      </c>
      <c r="B416" s="1671" t="s">
        <v>5568</v>
      </c>
      <c r="C416" s="1671"/>
      <c r="D416" s="1205">
        <v>118</v>
      </c>
      <c r="E416" s="1274"/>
      <c r="F416" s="1207" t="s">
        <v>3197</v>
      </c>
      <c r="G416" s="1460">
        <f>'Update Descrip'!G4748</f>
        <v>1267.3</v>
      </c>
      <c r="H416" s="1460">
        <f t="shared" si="42"/>
        <v>1102</v>
      </c>
      <c r="I416" s="1369" t="s">
        <v>2992</v>
      </c>
      <c r="J416" s="1377">
        <v>1267.3</v>
      </c>
      <c r="K416" s="491">
        <v>1102</v>
      </c>
      <c r="M416" s="1177"/>
      <c r="N416" s="1421">
        <f t="shared" si="41"/>
        <v>0</v>
      </c>
    </row>
    <row r="417" spans="1:5120 5122:9215 9217:14336 14338:16384" ht="51" customHeight="1">
      <c r="A417" s="1238">
        <f t="shared" si="44"/>
        <v>355</v>
      </c>
      <c r="B417" s="1671" t="s">
        <v>5435</v>
      </c>
      <c r="C417" s="1671"/>
      <c r="D417" s="1205">
        <v>118</v>
      </c>
      <c r="E417" s="1206"/>
      <c r="F417" s="1207" t="s">
        <v>3197</v>
      </c>
      <c r="G417" s="1460">
        <f>'Update Descrip'!G4755</f>
        <v>3947.306</v>
      </c>
      <c r="H417" s="1460">
        <f t="shared" si="42"/>
        <v>3432.44</v>
      </c>
      <c r="I417" s="1369" t="s">
        <v>2992</v>
      </c>
      <c r="J417" s="1377">
        <v>3947.306</v>
      </c>
      <c r="K417" s="491">
        <v>3432.44</v>
      </c>
      <c r="M417" s="1177"/>
      <c r="N417" s="1421">
        <f t="shared" si="41"/>
        <v>0</v>
      </c>
    </row>
    <row r="418" spans="1:5120 5122:9215 9217:14336 14338:16384" s="1188" customFormat="1" ht="51" customHeight="1">
      <c r="A418" s="1238">
        <f t="shared" si="44"/>
        <v>356</v>
      </c>
      <c r="B418" s="1671" t="s">
        <v>5436</v>
      </c>
      <c r="C418" s="1671"/>
      <c r="D418" s="1205">
        <v>119</v>
      </c>
      <c r="E418" s="1206"/>
      <c r="F418" s="1207" t="str">
        <f t="shared" ref="F418:F436" si="45">F417</f>
        <v>?=</v>
      </c>
      <c r="G418" s="1460">
        <f>'Update Descrip'!G4763</f>
        <v>3093.5</v>
      </c>
      <c r="H418" s="1460">
        <f t="shared" si="42"/>
        <v>2690</v>
      </c>
      <c r="I418" s="1369" t="s">
        <v>2992</v>
      </c>
      <c r="J418" s="1377">
        <v>3093.5</v>
      </c>
      <c r="K418" s="491">
        <v>2690</v>
      </c>
      <c r="M418" s="1187"/>
      <c r="N418" s="1421">
        <f t="shared" si="41"/>
        <v>0</v>
      </c>
    </row>
    <row r="419" spans="1:5120 5122:9215 9217:14336 14338:16384" s="1188" customFormat="1" ht="25.5" customHeight="1">
      <c r="A419" s="1238">
        <f t="shared" si="44"/>
        <v>357</v>
      </c>
      <c r="B419" s="1671" t="s">
        <v>4410</v>
      </c>
      <c r="C419" s="1671"/>
      <c r="D419" s="1205">
        <v>119</v>
      </c>
      <c r="E419" s="1206"/>
      <c r="F419" s="1207" t="str">
        <f t="shared" si="45"/>
        <v>?=</v>
      </c>
      <c r="G419" s="1460">
        <f>'Update Descrip'!G4771</f>
        <v>5073.34</v>
      </c>
      <c r="H419" s="1460">
        <f t="shared" si="42"/>
        <v>4411.6000000000004</v>
      </c>
      <c r="I419" s="1369" t="s">
        <v>2992</v>
      </c>
      <c r="J419" s="1377">
        <v>5073.34</v>
      </c>
      <c r="K419" s="491">
        <v>4411.6000000000004</v>
      </c>
      <c r="M419" s="1187"/>
      <c r="N419" s="1421">
        <f t="shared" si="41"/>
        <v>0</v>
      </c>
    </row>
    <row r="420" spans="1:5120 5122:9215 9217:14336 14338:16384" ht="29.25" customHeight="1">
      <c r="A420" s="1238">
        <f t="shared" si="44"/>
        <v>358</v>
      </c>
      <c r="B420" s="1671" t="s">
        <v>4414</v>
      </c>
      <c r="C420" s="1671"/>
      <c r="D420" s="1205">
        <v>119</v>
      </c>
      <c r="E420" s="1206"/>
      <c r="F420" s="1207" t="str">
        <f t="shared" si="45"/>
        <v>?=</v>
      </c>
      <c r="G420" s="1460">
        <f>'Update Descrip'!G4779</f>
        <v>17076.12</v>
      </c>
      <c r="H420" s="1460">
        <f t="shared" si="42"/>
        <v>14848.8</v>
      </c>
      <c r="I420" s="1369" t="s">
        <v>2992</v>
      </c>
      <c r="J420" s="1377">
        <v>17076.12</v>
      </c>
      <c r="K420" s="491">
        <v>14848.8</v>
      </c>
      <c r="M420" s="1177"/>
      <c r="N420" s="1421">
        <f t="shared" si="41"/>
        <v>0</v>
      </c>
    </row>
    <row r="421" spans="1:5120 5122:9215 9217:14336 14338:16384" ht="38.25" customHeight="1">
      <c r="A421" s="1238">
        <f t="shared" si="44"/>
        <v>359</v>
      </c>
      <c r="B421" s="1671" t="s">
        <v>5419</v>
      </c>
      <c r="C421" s="1671"/>
      <c r="D421" s="1205">
        <v>119</v>
      </c>
      <c r="E421" s="1206"/>
      <c r="F421" s="1207" t="str">
        <f t="shared" si="45"/>
        <v>?=</v>
      </c>
      <c r="G421" s="1460">
        <f>'Update Descrip'!G4785</f>
        <v>3402.85</v>
      </c>
      <c r="H421" s="1460">
        <f t="shared" si="42"/>
        <v>2959</v>
      </c>
      <c r="I421" s="1369" t="s">
        <v>2992</v>
      </c>
      <c r="J421" s="1377">
        <v>3402.85</v>
      </c>
      <c r="K421" s="491">
        <v>2959</v>
      </c>
      <c r="L421" s="1194"/>
      <c r="M421" s="1198"/>
      <c r="N421" s="1421">
        <f t="shared" si="41"/>
        <v>0</v>
      </c>
      <c r="O421" s="1195"/>
      <c r="P421" s="1196"/>
      <c r="Q421" s="1197"/>
      <c r="S421" s="1194"/>
      <c r="T421" s="1198"/>
      <c r="U421" s="1198"/>
      <c r="V421" s="1198"/>
      <c r="W421" s="1198"/>
      <c r="X421" s="1195"/>
      <c r="Y421" s="1196"/>
      <c r="Z421" s="1197"/>
      <c r="AB421" s="1194"/>
      <c r="AC421" s="1198"/>
      <c r="AD421" s="1198"/>
      <c r="AE421" s="1198"/>
      <c r="AF421" s="1198"/>
      <c r="AG421" s="1195"/>
      <c r="AH421" s="1196"/>
      <c r="AI421" s="1197"/>
      <c r="AK421" s="1194"/>
      <c r="AL421" s="1198"/>
      <c r="AM421" s="1198"/>
      <c r="AN421" s="1198"/>
      <c r="AO421" s="1198"/>
      <c r="AP421" s="1195"/>
      <c r="AQ421" s="1196"/>
      <c r="AR421" s="1197"/>
      <c r="AT421" s="1194"/>
      <c r="AU421" s="1198"/>
      <c r="AV421" s="1198"/>
      <c r="AW421" s="1198"/>
      <c r="AX421" s="1198"/>
      <c r="AY421" s="1195"/>
      <c r="AZ421" s="1196"/>
      <c r="BA421" s="1197"/>
      <c r="BC421" s="1194"/>
      <c r="BD421" s="1198"/>
      <c r="BE421" s="1198"/>
      <c r="BF421" s="1198"/>
      <c r="BG421" s="1198"/>
      <c r="BH421" s="1195"/>
      <c r="BI421" s="1196"/>
      <c r="BJ421" s="1197"/>
      <c r="BL421" s="1194"/>
      <c r="BM421" s="1198"/>
      <c r="BN421" s="1198"/>
      <c r="BO421" s="1198"/>
      <c r="BP421" s="1198"/>
      <c r="BQ421" s="1195"/>
      <c r="BR421" s="1196"/>
      <c r="BS421" s="1197"/>
      <c r="BU421" s="1194"/>
      <c r="BV421" s="1198"/>
      <c r="BW421" s="1198"/>
      <c r="BX421" s="1198"/>
      <c r="BY421" s="1198"/>
      <c r="BZ421" s="1195"/>
      <c r="CA421" s="1196"/>
      <c r="CB421" s="1197"/>
      <c r="CD421" s="1194"/>
      <c r="CE421" s="1198"/>
      <c r="CF421" s="1198"/>
      <c r="CG421" s="1198"/>
      <c r="CH421" s="1198"/>
      <c r="CI421" s="1195"/>
      <c r="CJ421" s="1196"/>
      <c r="CK421" s="1197"/>
      <c r="CM421" s="1194"/>
      <c r="CN421" s="1198"/>
      <c r="CO421" s="1198"/>
      <c r="CP421" s="1198"/>
      <c r="CQ421" s="1198"/>
      <c r="CR421" s="1195"/>
      <c r="CS421" s="1196"/>
      <c r="CT421" s="1197"/>
      <c r="CV421" s="1194"/>
      <c r="CW421" s="1198"/>
      <c r="CX421" s="1198"/>
      <c r="CY421" s="1198"/>
      <c r="CZ421" s="1198"/>
      <c r="DA421" s="1195"/>
      <c r="DB421" s="1196"/>
      <c r="DC421" s="1197"/>
      <c r="DE421" s="1194"/>
      <c r="DF421" s="1198"/>
      <c r="DG421" s="1198"/>
      <c r="DH421" s="1198"/>
      <c r="DI421" s="1198"/>
      <c r="DJ421" s="1195"/>
      <c r="DK421" s="1196"/>
      <c r="DL421" s="1197"/>
      <c r="DN421" s="1194"/>
      <c r="DO421" s="1198"/>
      <c r="DP421" s="1198"/>
      <c r="DQ421" s="1198"/>
      <c r="DR421" s="1198"/>
      <c r="DS421" s="1195"/>
      <c r="DT421" s="1196"/>
      <c r="DU421" s="1197"/>
      <c r="DW421" s="1194"/>
      <c r="DX421" s="1198"/>
      <c r="DY421" s="1198"/>
      <c r="DZ421" s="1198"/>
      <c r="EA421" s="1198"/>
      <c r="EB421" s="1195"/>
      <c r="EC421" s="1196"/>
      <c r="ED421" s="1197"/>
      <c r="EF421" s="1194"/>
      <c r="EG421" s="1198"/>
      <c r="EH421" s="1198"/>
      <c r="EI421" s="1198"/>
      <c r="EJ421" s="1198"/>
      <c r="EK421" s="1195"/>
      <c r="EL421" s="1196"/>
      <c r="EM421" s="1197"/>
      <c r="EO421" s="1194"/>
      <c r="EP421" s="1198"/>
      <c r="EQ421" s="1198"/>
      <c r="ER421" s="1198"/>
      <c r="ES421" s="1198"/>
      <c r="ET421" s="1195"/>
      <c r="EU421" s="1196"/>
      <c r="EV421" s="1197"/>
      <c r="EX421" s="1194"/>
      <c r="EY421" s="1198"/>
      <c r="EZ421" s="1198"/>
      <c r="FA421" s="1198"/>
      <c r="FB421" s="1198"/>
      <c r="FC421" s="1195"/>
      <c r="FD421" s="1196"/>
      <c r="FE421" s="1197"/>
      <c r="FG421" s="1194"/>
      <c r="FH421" s="1198"/>
      <c r="FI421" s="1198"/>
      <c r="FJ421" s="1198"/>
      <c r="FK421" s="1198"/>
      <c r="FL421" s="1195"/>
      <c r="FM421" s="1196"/>
      <c r="FN421" s="1197"/>
      <c r="FP421" s="1194"/>
      <c r="FQ421" s="1198"/>
      <c r="FR421" s="1198"/>
      <c r="FS421" s="1198"/>
      <c r="FT421" s="1198"/>
      <c r="FU421" s="1195"/>
      <c r="FV421" s="1196"/>
      <c r="FW421" s="1197"/>
      <c r="FY421" s="1194"/>
      <c r="FZ421" s="1198"/>
      <c r="GA421" s="1198"/>
      <c r="GB421" s="1198"/>
      <c r="GC421" s="1198"/>
      <c r="GD421" s="1195"/>
      <c r="GE421" s="1196"/>
      <c r="GF421" s="1197"/>
      <c r="GH421" s="1194"/>
      <c r="GI421" s="1198"/>
      <c r="GJ421" s="1198"/>
      <c r="GK421" s="1198"/>
      <c r="GL421" s="1198"/>
      <c r="GM421" s="1195"/>
      <c r="GN421" s="1196"/>
      <c r="GO421" s="1197"/>
      <c r="GQ421" s="1194"/>
      <c r="GR421" s="1198"/>
      <c r="GS421" s="1198"/>
      <c r="GT421" s="1198"/>
      <c r="GU421" s="1198"/>
      <c r="GV421" s="1195"/>
      <c r="GW421" s="1196"/>
      <c r="GX421" s="1197"/>
      <c r="GZ421" s="1194"/>
      <c r="HA421" s="1198"/>
      <c r="HB421" s="1198"/>
      <c r="HC421" s="1198"/>
      <c r="HD421" s="1198"/>
      <c r="HE421" s="1195"/>
      <c r="HF421" s="1196"/>
      <c r="HG421" s="1197"/>
      <c r="HI421" s="1194"/>
      <c r="HJ421" s="1198"/>
      <c r="HK421" s="1198"/>
      <c r="HL421" s="1198"/>
      <c r="HM421" s="1198"/>
      <c r="HN421" s="1195"/>
      <c r="HO421" s="1196"/>
      <c r="HP421" s="1197"/>
      <c r="HR421" s="1194"/>
      <c r="HS421" s="1198"/>
      <c r="HT421" s="1198"/>
      <c r="HU421" s="1198"/>
      <c r="HV421" s="1198"/>
      <c r="HW421" s="1195"/>
      <c r="HX421" s="1196"/>
      <c r="HY421" s="1197"/>
      <c r="IA421" s="1194"/>
      <c r="IB421" s="1198"/>
      <c r="IC421" s="1198"/>
      <c r="ID421" s="1198"/>
      <c r="IE421" s="1198"/>
      <c r="IF421" s="1195"/>
      <c r="IG421" s="1196"/>
      <c r="IH421" s="1197"/>
      <c r="IJ421" s="1194"/>
      <c r="IK421" s="1198"/>
      <c r="IL421" s="1198"/>
      <c r="IM421" s="1198"/>
      <c r="IN421" s="1198"/>
      <c r="IO421" s="1195"/>
      <c r="IP421" s="1196"/>
      <c r="IQ421" s="1197"/>
      <c r="IS421" s="1194"/>
      <c r="IT421" s="1198"/>
      <c r="IU421" s="1198"/>
      <c r="IV421" s="1198"/>
      <c r="IW421" s="1198"/>
      <c r="IX421" s="1195"/>
      <c r="IY421" s="1196"/>
      <c r="IZ421" s="1197"/>
      <c r="JB421" s="1194"/>
      <c r="JC421" s="1198"/>
      <c r="JD421" s="1198"/>
      <c r="JE421" s="1198"/>
      <c r="JF421" s="1198"/>
      <c r="JG421" s="1195"/>
      <c r="JH421" s="1196"/>
      <c r="JI421" s="1197"/>
      <c r="JK421" s="1194"/>
      <c r="JL421" s="1198"/>
      <c r="JM421" s="1198"/>
      <c r="JN421" s="1198"/>
      <c r="JO421" s="1198"/>
      <c r="JP421" s="1195"/>
      <c r="JQ421" s="1196"/>
      <c r="JR421" s="1197"/>
      <c r="JT421" s="1194"/>
      <c r="JU421" s="1198"/>
      <c r="JV421" s="1198"/>
      <c r="JW421" s="1198"/>
      <c r="JX421" s="1198"/>
      <c r="JY421" s="1195"/>
      <c r="JZ421" s="1196"/>
      <c r="KA421" s="1197"/>
      <c r="KC421" s="1194"/>
      <c r="KD421" s="1198"/>
      <c r="KE421" s="1198"/>
      <c r="KF421" s="1198"/>
      <c r="KG421" s="1198"/>
      <c r="KH421" s="1195"/>
      <c r="KI421" s="1196"/>
      <c r="KJ421" s="1197"/>
      <c r="KL421" s="1194"/>
      <c r="KM421" s="1198"/>
      <c r="KN421" s="1198"/>
      <c r="KO421" s="1198"/>
      <c r="KP421" s="1198"/>
      <c r="KQ421" s="1195"/>
      <c r="KR421" s="1196"/>
      <c r="KS421" s="1197"/>
      <c r="KU421" s="1194"/>
      <c r="KV421" s="1198"/>
      <c r="KW421" s="1198"/>
      <c r="KX421" s="1198"/>
      <c r="KY421" s="1198"/>
      <c r="KZ421" s="1195"/>
      <c r="LA421" s="1196"/>
      <c r="LB421" s="1197"/>
      <c r="LD421" s="1194"/>
      <c r="LE421" s="1198"/>
      <c r="LF421" s="1198"/>
      <c r="LG421" s="1198"/>
      <c r="LH421" s="1198"/>
      <c r="LI421" s="1195"/>
      <c r="LJ421" s="1196"/>
      <c r="LK421" s="1197"/>
      <c r="LM421" s="1194"/>
      <c r="LN421" s="1198"/>
      <c r="LO421" s="1198"/>
      <c r="LP421" s="1198"/>
      <c r="LQ421" s="1198"/>
      <c r="LR421" s="1195"/>
      <c r="LS421" s="1196"/>
      <c r="LT421" s="1197"/>
      <c r="LV421" s="1194"/>
      <c r="LW421" s="1198"/>
      <c r="LX421" s="1198"/>
      <c r="LY421" s="1198"/>
      <c r="LZ421" s="1198"/>
      <c r="MA421" s="1195"/>
      <c r="MB421" s="1196"/>
      <c r="MC421" s="1197"/>
      <c r="ME421" s="1194"/>
      <c r="MF421" s="1198"/>
      <c r="MG421" s="1198"/>
      <c r="MH421" s="1198"/>
      <c r="MI421" s="1198"/>
      <c r="MJ421" s="1195"/>
      <c r="MK421" s="1196"/>
      <c r="ML421" s="1197"/>
      <c r="MN421" s="1194"/>
      <c r="MO421" s="1198"/>
      <c r="MP421" s="1198"/>
      <c r="MQ421" s="1198"/>
      <c r="MR421" s="1198"/>
      <c r="MS421" s="1195"/>
      <c r="MT421" s="1196"/>
      <c r="MU421" s="1197"/>
      <c r="MW421" s="1194"/>
      <c r="MX421" s="1198"/>
      <c r="MY421" s="1198"/>
      <c r="MZ421" s="1198"/>
      <c r="NA421" s="1198"/>
      <c r="NB421" s="1195"/>
      <c r="NC421" s="1196"/>
      <c r="ND421" s="1197"/>
      <c r="NF421" s="1194"/>
      <c r="NG421" s="1198"/>
      <c r="NH421" s="1198"/>
      <c r="NI421" s="1198"/>
      <c r="NJ421" s="1198"/>
      <c r="NK421" s="1195"/>
      <c r="NL421" s="1196"/>
      <c r="NM421" s="1197"/>
      <c r="NO421" s="1194"/>
      <c r="NP421" s="1198"/>
      <c r="NQ421" s="1198"/>
      <c r="NR421" s="1198"/>
      <c r="NS421" s="1198"/>
      <c r="NT421" s="1195"/>
      <c r="NU421" s="1196"/>
      <c r="NV421" s="1197"/>
      <c r="NX421" s="1194"/>
      <c r="NY421" s="1198"/>
      <c r="NZ421" s="1198"/>
      <c r="OA421" s="1198"/>
      <c r="OB421" s="1198"/>
      <c r="OC421" s="1195"/>
      <c r="OD421" s="1196"/>
      <c r="OE421" s="1197"/>
      <c r="OG421" s="1194"/>
      <c r="OH421" s="1198"/>
      <c r="OI421" s="1198"/>
      <c r="OJ421" s="1198"/>
      <c r="OK421" s="1198"/>
      <c r="OL421" s="1195"/>
      <c r="OM421" s="1196"/>
      <c r="ON421" s="1197"/>
      <c r="OP421" s="1194"/>
      <c r="OQ421" s="1198"/>
      <c r="OR421" s="1198"/>
      <c r="OS421" s="1198"/>
      <c r="OT421" s="1198"/>
      <c r="OU421" s="1195"/>
      <c r="OV421" s="1196"/>
      <c r="OW421" s="1197"/>
      <c r="OY421" s="1194"/>
      <c r="OZ421" s="1198"/>
      <c r="PA421" s="1198"/>
      <c r="PB421" s="1198"/>
      <c r="PC421" s="1198"/>
      <c r="PD421" s="1195"/>
      <c r="PE421" s="1196"/>
      <c r="PF421" s="1197"/>
      <c r="PH421" s="1194"/>
      <c r="PI421" s="1198"/>
      <c r="PJ421" s="1198"/>
      <c r="PK421" s="1198"/>
      <c r="PL421" s="1198"/>
      <c r="PM421" s="1195"/>
      <c r="PN421" s="1196"/>
      <c r="PO421" s="1197"/>
      <c r="PQ421" s="1194"/>
      <c r="PR421" s="1198"/>
      <c r="PS421" s="1198"/>
      <c r="PT421" s="1198"/>
      <c r="PU421" s="1198"/>
      <c r="PV421" s="1195"/>
      <c r="PW421" s="1196"/>
      <c r="PX421" s="1197"/>
      <c r="PZ421" s="1194"/>
      <c r="QA421" s="1198"/>
      <c r="QB421" s="1198"/>
      <c r="QC421" s="1198"/>
      <c r="QD421" s="1198"/>
      <c r="QE421" s="1195"/>
      <c r="QF421" s="1196"/>
      <c r="QG421" s="1197"/>
      <c r="QI421" s="1194"/>
      <c r="QJ421" s="1198"/>
      <c r="QK421" s="1198"/>
      <c r="QL421" s="1198"/>
      <c r="QM421" s="1198"/>
      <c r="QN421" s="1195"/>
      <c r="QO421" s="1196"/>
      <c r="QP421" s="1197"/>
      <c r="QR421" s="1194"/>
      <c r="QS421" s="1198"/>
      <c r="QT421" s="1198"/>
      <c r="QU421" s="1198"/>
      <c r="QV421" s="1198"/>
      <c r="QW421" s="1195"/>
      <c r="QX421" s="1196"/>
      <c r="QY421" s="1197"/>
      <c r="RA421" s="1194"/>
      <c r="RB421" s="1198"/>
      <c r="RC421" s="1198"/>
      <c r="RD421" s="1198"/>
      <c r="RE421" s="1198"/>
      <c r="RF421" s="1195"/>
      <c r="RG421" s="1196"/>
      <c r="RH421" s="1197"/>
      <c r="RJ421" s="1194"/>
      <c r="RK421" s="1198"/>
      <c r="RL421" s="1198"/>
      <c r="RM421" s="1198"/>
      <c r="RN421" s="1198"/>
      <c r="RO421" s="1195"/>
      <c r="RP421" s="1196"/>
      <c r="RQ421" s="1197"/>
      <c r="RS421" s="1194"/>
      <c r="RT421" s="1198"/>
      <c r="RU421" s="1198"/>
      <c r="RV421" s="1198"/>
      <c r="RW421" s="1198"/>
      <c r="RX421" s="1195"/>
      <c r="RY421" s="1196"/>
      <c r="RZ421" s="1197"/>
      <c r="SB421" s="1194"/>
      <c r="SC421" s="1198"/>
      <c r="SD421" s="1198"/>
      <c r="SE421" s="1198"/>
      <c r="SF421" s="1198"/>
      <c r="SG421" s="1195"/>
      <c r="SH421" s="1196"/>
      <c r="SI421" s="1197"/>
      <c r="SK421" s="1194"/>
      <c r="SL421" s="1198"/>
      <c r="SM421" s="1198"/>
      <c r="SN421" s="1198"/>
      <c r="SO421" s="1198"/>
      <c r="SP421" s="1195"/>
      <c r="SQ421" s="1196"/>
      <c r="SR421" s="1197"/>
      <c r="ST421" s="1194"/>
      <c r="SU421" s="1198"/>
      <c r="SV421" s="1198"/>
      <c r="SW421" s="1198"/>
      <c r="SX421" s="1198"/>
      <c r="SY421" s="1195"/>
      <c r="SZ421" s="1196"/>
      <c r="TA421" s="1197"/>
      <c r="TC421" s="1194"/>
      <c r="TD421" s="1198"/>
      <c r="TE421" s="1198"/>
      <c r="TF421" s="1198"/>
      <c r="TG421" s="1198"/>
      <c r="TH421" s="1195"/>
      <c r="TI421" s="1196"/>
      <c r="TJ421" s="1197"/>
      <c r="TL421" s="1194"/>
      <c r="TM421" s="1198"/>
      <c r="TN421" s="1198"/>
      <c r="TO421" s="1198"/>
      <c r="TP421" s="1198"/>
      <c r="TQ421" s="1195"/>
      <c r="TR421" s="1196"/>
      <c r="TS421" s="1197"/>
      <c r="TU421" s="1194"/>
      <c r="TV421" s="1198"/>
      <c r="TW421" s="1198"/>
      <c r="TX421" s="1198"/>
      <c r="TY421" s="1198"/>
      <c r="TZ421" s="1195"/>
      <c r="UA421" s="1196"/>
      <c r="UB421" s="1197"/>
      <c r="UD421" s="1194"/>
      <c r="UE421" s="1198"/>
      <c r="UF421" s="1198"/>
      <c r="UG421" s="1198"/>
      <c r="UH421" s="1198"/>
      <c r="UI421" s="1195"/>
      <c r="UJ421" s="1196"/>
      <c r="UK421" s="1197"/>
      <c r="UM421" s="1194"/>
      <c r="UN421" s="1198"/>
      <c r="UO421" s="1198"/>
      <c r="UP421" s="1198"/>
      <c r="UQ421" s="1198"/>
      <c r="UR421" s="1195"/>
      <c r="US421" s="1196"/>
      <c r="UT421" s="1197"/>
      <c r="UV421" s="1194"/>
      <c r="UW421" s="1198"/>
      <c r="UX421" s="1198"/>
      <c r="UY421" s="1198"/>
      <c r="UZ421" s="1198"/>
      <c r="VA421" s="1195"/>
      <c r="VB421" s="1196"/>
      <c r="VC421" s="1197"/>
      <c r="VE421" s="1194"/>
      <c r="VF421" s="1198"/>
      <c r="VG421" s="1198"/>
      <c r="VH421" s="1198"/>
      <c r="VI421" s="1198"/>
      <c r="VJ421" s="1195"/>
      <c r="VK421" s="1196"/>
      <c r="VL421" s="1197"/>
      <c r="VN421" s="1194"/>
      <c r="VO421" s="1198"/>
      <c r="VP421" s="1198"/>
      <c r="VQ421" s="1198"/>
      <c r="VR421" s="1198"/>
      <c r="VS421" s="1195"/>
      <c r="VT421" s="1196"/>
      <c r="VU421" s="1197"/>
      <c r="VW421" s="1194"/>
      <c r="VX421" s="1198"/>
      <c r="VY421" s="1198"/>
      <c r="VZ421" s="1198"/>
      <c r="WA421" s="1198"/>
      <c r="WB421" s="1195"/>
      <c r="WC421" s="1196"/>
      <c r="WD421" s="1197"/>
      <c r="WF421" s="1194"/>
      <c r="WG421" s="1198"/>
      <c r="WH421" s="1198"/>
      <c r="WI421" s="1198"/>
      <c r="WJ421" s="1198"/>
      <c r="WK421" s="1195"/>
      <c r="WL421" s="1196"/>
      <c r="WM421" s="1197"/>
      <c r="WO421" s="1194"/>
      <c r="WP421" s="1198"/>
      <c r="WQ421" s="1198"/>
      <c r="WR421" s="1198"/>
      <c r="WS421" s="1198"/>
      <c r="WT421" s="1195"/>
      <c r="WU421" s="1196"/>
      <c r="WV421" s="1197"/>
      <c r="WX421" s="1194"/>
      <c r="WY421" s="1198"/>
      <c r="WZ421" s="1198"/>
      <c r="XA421" s="1198"/>
      <c r="XB421" s="1198"/>
      <c r="XC421" s="1195"/>
      <c r="XD421" s="1196"/>
      <c r="XE421" s="1197"/>
      <c r="XG421" s="1194"/>
      <c r="XH421" s="1198"/>
      <c r="XI421" s="1198"/>
      <c r="XJ421" s="1198"/>
      <c r="XK421" s="1198"/>
      <c r="XL421" s="1195"/>
      <c r="XM421" s="1196"/>
      <c r="XN421" s="1197"/>
      <c r="XP421" s="1194"/>
      <c r="XQ421" s="1198"/>
      <c r="XR421" s="1198"/>
      <c r="XS421" s="1198"/>
      <c r="XT421" s="1198"/>
      <c r="XU421" s="1195"/>
      <c r="XV421" s="1196"/>
      <c r="XW421" s="1197"/>
      <c r="XY421" s="1194"/>
      <c r="XZ421" s="1198"/>
      <c r="YA421" s="1198"/>
      <c r="YB421" s="1198"/>
      <c r="YC421" s="1198"/>
      <c r="YD421" s="1195"/>
      <c r="YE421" s="1196"/>
      <c r="YF421" s="1197"/>
      <c r="YH421" s="1194"/>
      <c r="YI421" s="1198"/>
      <c r="YJ421" s="1198"/>
      <c r="YK421" s="1198"/>
      <c r="YL421" s="1198"/>
      <c r="YM421" s="1195"/>
      <c r="YN421" s="1196"/>
      <c r="YO421" s="1197"/>
      <c r="YQ421" s="1194"/>
      <c r="YR421" s="1198"/>
      <c r="YS421" s="1198"/>
      <c r="YT421" s="1198"/>
      <c r="YU421" s="1198"/>
      <c r="YV421" s="1195"/>
      <c r="YW421" s="1196"/>
      <c r="YX421" s="1197"/>
      <c r="YZ421" s="1194"/>
      <c r="ZA421" s="1198"/>
      <c r="ZB421" s="1198"/>
      <c r="ZC421" s="1198"/>
      <c r="ZD421" s="1198"/>
      <c r="ZE421" s="1195"/>
      <c r="ZF421" s="1196"/>
      <c r="ZG421" s="1197"/>
      <c r="ZI421" s="1194"/>
      <c r="ZJ421" s="1198"/>
      <c r="ZK421" s="1198"/>
      <c r="ZL421" s="1198"/>
      <c r="ZM421" s="1198"/>
      <c r="ZN421" s="1195"/>
      <c r="ZO421" s="1196"/>
      <c r="ZP421" s="1197"/>
      <c r="ZR421" s="1194"/>
      <c r="ZS421" s="1198"/>
      <c r="ZT421" s="1198"/>
      <c r="ZU421" s="1198"/>
      <c r="ZV421" s="1198"/>
      <c r="ZW421" s="1195"/>
      <c r="ZX421" s="1196"/>
      <c r="ZY421" s="1197"/>
      <c r="AAA421" s="1194"/>
      <c r="AAB421" s="1198"/>
      <c r="AAC421" s="1198"/>
      <c r="AAD421" s="1198"/>
      <c r="AAE421" s="1198"/>
      <c r="AAF421" s="1195"/>
      <c r="AAG421" s="1196"/>
      <c r="AAH421" s="1197"/>
      <c r="AAJ421" s="1194"/>
      <c r="AAK421" s="1198"/>
      <c r="AAL421" s="1198"/>
      <c r="AAM421" s="1198"/>
      <c r="AAN421" s="1198"/>
      <c r="AAO421" s="1195"/>
      <c r="AAP421" s="1196"/>
      <c r="AAQ421" s="1197"/>
      <c r="AAS421" s="1194"/>
      <c r="AAT421" s="1198"/>
      <c r="AAU421" s="1198"/>
      <c r="AAV421" s="1198"/>
      <c r="AAW421" s="1198"/>
      <c r="AAX421" s="1195"/>
      <c r="AAY421" s="1196"/>
      <c r="AAZ421" s="1197"/>
      <c r="ABB421" s="1194"/>
      <c r="ABC421" s="1198"/>
      <c r="ABD421" s="1198"/>
      <c r="ABE421" s="1198"/>
      <c r="ABF421" s="1198"/>
      <c r="ABG421" s="1195"/>
      <c r="ABH421" s="1196"/>
      <c r="ABI421" s="1197"/>
      <c r="ABK421" s="1194"/>
      <c r="ABL421" s="1198"/>
      <c r="ABM421" s="1198"/>
      <c r="ABN421" s="1198"/>
      <c r="ABO421" s="1198"/>
      <c r="ABP421" s="1195"/>
      <c r="ABQ421" s="1196"/>
      <c r="ABR421" s="1197"/>
      <c r="ABT421" s="1194"/>
      <c r="ABU421" s="1198"/>
      <c r="ABV421" s="1198"/>
      <c r="ABW421" s="1198"/>
      <c r="ABX421" s="1198"/>
      <c r="ABY421" s="1195"/>
      <c r="ABZ421" s="1196"/>
      <c r="ACA421" s="1197"/>
      <c r="ACC421" s="1194"/>
      <c r="ACD421" s="1198"/>
      <c r="ACE421" s="1198"/>
      <c r="ACF421" s="1198"/>
      <c r="ACG421" s="1198"/>
      <c r="ACH421" s="1195"/>
      <c r="ACI421" s="1196"/>
      <c r="ACJ421" s="1197"/>
      <c r="ACL421" s="1194"/>
      <c r="ACM421" s="1198"/>
      <c r="ACN421" s="1198"/>
      <c r="ACO421" s="1198"/>
      <c r="ACP421" s="1198"/>
      <c r="ACQ421" s="1195"/>
      <c r="ACR421" s="1196"/>
      <c r="ACS421" s="1197"/>
      <c r="ACU421" s="1194"/>
      <c r="ACV421" s="1198"/>
      <c r="ACW421" s="1198"/>
      <c r="ACX421" s="1198"/>
      <c r="ACY421" s="1198"/>
      <c r="ACZ421" s="1195"/>
      <c r="ADA421" s="1196"/>
      <c r="ADB421" s="1197"/>
      <c r="ADD421" s="1194"/>
      <c r="ADE421" s="1198"/>
      <c r="ADF421" s="1198"/>
      <c r="ADG421" s="1198"/>
      <c r="ADH421" s="1198"/>
      <c r="ADI421" s="1195"/>
      <c r="ADJ421" s="1196"/>
      <c r="ADK421" s="1197"/>
      <c r="ADM421" s="1194"/>
      <c r="ADN421" s="1198"/>
      <c r="ADO421" s="1198"/>
      <c r="ADP421" s="1198"/>
      <c r="ADQ421" s="1198"/>
      <c r="ADR421" s="1195"/>
      <c r="ADS421" s="1196"/>
      <c r="ADT421" s="1197"/>
      <c r="ADV421" s="1194"/>
      <c r="ADW421" s="1198"/>
      <c r="ADX421" s="1198"/>
      <c r="ADY421" s="1198"/>
      <c r="ADZ421" s="1198"/>
      <c r="AEA421" s="1195"/>
      <c r="AEB421" s="1196"/>
      <c r="AEC421" s="1197"/>
      <c r="AEE421" s="1194"/>
      <c r="AEF421" s="1198"/>
      <c r="AEG421" s="1198"/>
      <c r="AEH421" s="1198"/>
      <c r="AEI421" s="1198"/>
      <c r="AEJ421" s="1195"/>
      <c r="AEK421" s="1196"/>
      <c r="AEL421" s="1197"/>
      <c r="AEN421" s="1194"/>
      <c r="AEO421" s="1198"/>
      <c r="AEP421" s="1198"/>
      <c r="AEQ421" s="1198"/>
      <c r="AER421" s="1198"/>
      <c r="AES421" s="1195"/>
      <c r="AET421" s="1196"/>
      <c r="AEU421" s="1197"/>
      <c r="AEW421" s="1194"/>
      <c r="AEX421" s="1198"/>
      <c r="AEY421" s="1198"/>
      <c r="AEZ421" s="1198"/>
      <c r="AFA421" s="1198"/>
      <c r="AFB421" s="1195"/>
      <c r="AFC421" s="1196"/>
      <c r="AFD421" s="1197"/>
      <c r="AFF421" s="1194"/>
      <c r="AFG421" s="1198"/>
      <c r="AFH421" s="1198"/>
      <c r="AFI421" s="1198"/>
      <c r="AFJ421" s="1198"/>
      <c r="AFK421" s="1195"/>
      <c r="AFL421" s="1196"/>
      <c r="AFM421" s="1197"/>
      <c r="AFO421" s="1194"/>
      <c r="AFP421" s="1198"/>
      <c r="AFQ421" s="1198"/>
      <c r="AFR421" s="1198"/>
      <c r="AFS421" s="1198"/>
      <c r="AFT421" s="1195"/>
      <c r="AFU421" s="1196"/>
      <c r="AFV421" s="1197"/>
      <c r="AFX421" s="1194"/>
      <c r="AFY421" s="1198"/>
      <c r="AFZ421" s="1198"/>
      <c r="AGA421" s="1198"/>
      <c r="AGB421" s="1198"/>
      <c r="AGC421" s="1195"/>
      <c r="AGD421" s="1196"/>
      <c r="AGE421" s="1197"/>
      <c r="AGG421" s="1194"/>
      <c r="AGH421" s="1198"/>
      <c r="AGI421" s="1198"/>
      <c r="AGJ421" s="1198"/>
      <c r="AGK421" s="1198"/>
      <c r="AGL421" s="1195"/>
      <c r="AGM421" s="1196"/>
      <c r="AGN421" s="1197"/>
      <c r="AGP421" s="1194"/>
      <c r="AGQ421" s="1198"/>
      <c r="AGR421" s="1198"/>
      <c r="AGS421" s="1198"/>
      <c r="AGT421" s="1198"/>
      <c r="AGU421" s="1195"/>
      <c r="AGV421" s="1196"/>
      <c r="AGW421" s="1197"/>
      <c r="AGY421" s="1194"/>
      <c r="AGZ421" s="1198"/>
      <c r="AHA421" s="1198"/>
      <c r="AHB421" s="1198"/>
      <c r="AHC421" s="1198"/>
      <c r="AHD421" s="1195"/>
      <c r="AHE421" s="1196"/>
      <c r="AHF421" s="1197"/>
      <c r="AHH421" s="1194"/>
      <c r="AHI421" s="1198"/>
      <c r="AHJ421" s="1198"/>
      <c r="AHK421" s="1198"/>
      <c r="AHL421" s="1198"/>
      <c r="AHM421" s="1195"/>
      <c r="AHN421" s="1196"/>
      <c r="AHO421" s="1197"/>
      <c r="AHQ421" s="1194"/>
      <c r="AHR421" s="1198"/>
      <c r="AHS421" s="1198"/>
      <c r="AHT421" s="1198"/>
      <c r="AHU421" s="1198"/>
      <c r="AHV421" s="1195"/>
      <c r="AHW421" s="1196"/>
      <c r="AHX421" s="1197"/>
      <c r="AHZ421" s="1194"/>
      <c r="AIA421" s="1198"/>
      <c r="AIB421" s="1198"/>
      <c r="AIC421" s="1198"/>
      <c r="AID421" s="1198"/>
      <c r="AIE421" s="1195"/>
      <c r="AIF421" s="1196"/>
      <c r="AIG421" s="1197"/>
      <c r="AII421" s="1194"/>
      <c r="AIJ421" s="1198"/>
      <c r="AIK421" s="1198"/>
      <c r="AIL421" s="1198"/>
      <c r="AIM421" s="1198"/>
      <c r="AIN421" s="1195"/>
      <c r="AIO421" s="1196"/>
      <c r="AIP421" s="1197"/>
      <c r="AIR421" s="1194"/>
      <c r="AIS421" s="1198"/>
      <c r="AIT421" s="1198"/>
      <c r="AIU421" s="1198"/>
      <c r="AIV421" s="1198"/>
      <c r="AIW421" s="1195"/>
      <c r="AIX421" s="1196"/>
      <c r="AIY421" s="1197"/>
      <c r="AJA421" s="1194"/>
      <c r="AJB421" s="1198"/>
      <c r="AJC421" s="1198"/>
      <c r="AJD421" s="1198"/>
      <c r="AJE421" s="1198"/>
      <c r="AJF421" s="1195"/>
      <c r="AJG421" s="1196"/>
      <c r="AJH421" s="1197"/>
      <c r="AJJ421" s="1194"/>
      <c r="AJK421" s="1198"/>
      <c r="AJL421" s="1198"/>
      <c r="AJM421" s="1198"/>
      <c r="AJN421" s="1198"/>
      <c r="AJO421" s="1195"/>
      <c r="AJP421" s="1196"/>
      <c r="AJQ421" s="1197"/>
      <c r="AJS421" s="1194"/>
      <c r="AJT421" s="1198"/>
      <c r="AJU421" s="1198"/>
      <c r="AJV421" s="1198"/>
      <c r="AJW421" s="1198"/>
      <c r="AJX421" s="1195"/>
      <c r="AJY421" s="1196"/>
      <c r="AJZ421" s="1197"/>
      <c r="AKB421" s="1194"/>
      <c r="AKC421" s="1198"/>
      <c r="AKD421" s="1198"/>
      <c r="AKE421" s="1198"/>
      <c r="AKF421" s="1198"/>
      <c r="AKG421" s="1195"/>
      <c r="AKH421" s="1196"/>
      <c r="AKI421" s="1197"/>
      <c r="AKK421" s="1194"/>
      <c r="AKL421" s="1198"/>
      <c r="AKM421" s="1198"/>
      <c r="AKN421" s="1198"/>
      <c r="AKO421" s="1198"/>
      <c r="AKP421" s="1195"/>
      <c r="AKQ421" s="1196"/>
      <c r="AKR421" s="1197"/>
      <c r="AKT421" s="1194"/>
      <c r="AKU421" s="1198"/>
      <c r="AKV421" s="1198"/>
      <c r="AKW421" s="1198"/>
      <c r="AKX421" s="1198"/>
      <c r="AKY421" s="1195"/>
      <c r="AKZ421" s="1196"/>
      <c r="ALA421" s="1197"/>
      <c r="ALC421" s="1194"/>
      <c r="ALD421" s="1198"/>
      <c r="ALE421" s="1198"/>
      <c r="ALF421" s="1198"/>
      <c r="ALG421" s="1198"/>
      <c r="ALH421" s="1195"/>
      <c r="ALI421" s="1196"/>
      <c r="ALJ421" s="1197"/>
      <c r="ALL421" s="1194"/>
      <c r="ALM421" s="1198"/>
      <c r="ALN421" s="1198"/>
      <c r="ALO421" s="1198"/>
      <c r="ALP421" s="1198"/>
      <c r="ALQ421" s="1195"/>
      <c r="ALR421" s="1196"/>
      <c r="ALS421" s="1197"/>
      <c r="ALU421" s="1194"/>
      <c r="ALV421" s="1198"/>
      <c r="ALW421" s="1198"/>
      <c r="ALX421" s="1198"/>
      <c r="ALY421" s="1198"/>
      <c r="ALZ421" s="1195"/>
      <c r="AMA421" s="1196"/>
      <c r="AMB421" s="1197"/>
      <c r="AMD421" s="1194"/>
      <c r="AME421" s="1198"/>
      <c r="AMF421" s="1198"/>
      <c r="AMG421" s="1198"/>
      <c r="AMH421" s="1198"/>
      <c r="AMI421" s="1195"/>
      <c r="AMJ421" s="1196"/>
      <c r="AMK421" s="1197"/>
      <c r="AMM421" s="1194"/>
      <c r="AMN421" s="1198"/>
      <c r="AMO421" s="1198"/>
      <c r="AMP421" s="1198"/>
      <c r="AMQ421" s="1198"/>
      <c r="AMR421" s="1195"/>
      <c r="AMS421" s="1196"/>
      <c r="AMT421" s="1197"/>
      <c r="AMV421" s="1194"/>
      <c r="AMW421" s="1198"/>
      <c r="AMX421" s="1198"/>
      <c r="AMY421" s="1198"/>
      <c r="AMZ421" s="1198"/>
      <c r="ANA421" s="1195"/>
      <c r="ANB421" s="1196"/>
      <c r="ANC421" s="1197"/>
      <c r="ANE421" s="1194"/>
      <c r="ANF421" s="1198"/>
      <c r="ANG421" s="1198"/>
      <c r="ANH421" s="1198"/>
      <c r="ANI421" s="1198"/>
      <c r="ANJ421" s="1195"/>
      <c r="ANK421" s="1196"/>
      <c r="ANL421" s="1197"/>
      <c r="ANN421" s="1194"/>
      <c r="ANO421" s="1198"/>
      <c r="ANP421" s="1198"/>
      <c r="ANQ421" s="1198"/>
      <c r="ANR421" s="1198"/>
      <c r="ANS421" s="1195"/>
      <c r="ANT421" s="1196"/>
      <c r="ANU421" s="1197"/>
      <c r="ANW421" s="1194"/>
      <c r="ANX421" s="1198"/>
      <c r="ANY421" s="1198"/>
      <c r="ANZ421" s="1198"/>
      <c r="AOA421" s="1198"/>
      <c r="AOB421" s="1195"/>
      <c r="AOC421" s="1196"/>
      <c r="AOD421" s="1197"/>
      <c r="AOF421" s="1194"/>
      <c r="AOG421" s="1198"/>
      <c r="AOH421" s="1198"/>
      <c r="AOI421" s="1198"/>
      <c r="AOJ421" s="1198"/>
      <c r="AOK421" s="1195"/>
      <c r="AOL421" s="1196"/>
      <c r="AOM421" s="1197"/>
      <c r="AOO421" s="1194"/>
      <c r="AOP421" s="1198"/>
      <c r="AOQ421" s="1198"/>
      <c r="AOR421" s="1198"/>
      <c r="AOS421" s="1198"/>
      <c r="AOT421" s="1195"/>
      <c r="AOU421" s="1196"/>
      <c r="AOV421" s="1197"/>
      <c r="AOX421" s="1194"/>
      <c r="AOY421" s="1198"/>
      <c r="AOZ421" s="1198"/>
      <c r="APA421" s="1198"/>
      <c r="APB421" s="1198"/>
      <c r="APC421" s="1195"/>
      <c r="APD421" s="1196"/>
      <c r="APE421" s="1197"/>
      <c r="APG421" s="1194"/>
      <c r="APH421" s="1198"/>
      <c r="API421" s="1198"/>
      <c r="APJ421" s="1198"/>
      <c r="APK421" s="1198"/>
      <c r="APL421" s="1195"/>
      <c r="APM421" s="1196"/>
      <c r="APN421" s="1197"/>
      <c r="APP421" s="1194"/>
      <c r="APQ421" s="1198"/>
      <c r="APR421" s="1198"/>
      <c r="APS421" s="1198"/>
      <c r="APT421" s="1198"/>
      <c r="APU421" s="1195"/>
      <c r="APV421" s="1196"/>
      <c r="APW421" s="1197"/>
      <c r="APY421" s="1194"/>
      <c r="APZ421" s="1198"/>
      <c r="AQA421" s="1198"/>
      <c r="AQB421" s="1198"/>
      <c r="AQC421" s="1198"/>
      <c r="AQD421" s="1195"/>
      <c r="AQE421" s="1196"/>
      <c r="AQF421" s="1197"/>
      <c r="AQH421" s="1194"/>
      <c r="AQI421" s="1198"/>
      <c r="AQJ421" s="1198"/>
      <c r="AQK421" s="1198"/>
      <c r="AQL421" s="1198"/>
      <c r="AQM421" s="1195"/>
      <c r="AQN421" s="1196"/>
      <c r="AQO421" s="1197"/>
      <c r="AQQ421" s="1194"/>
      <c r="AQR421" s="1198"/>
      <c r="AQS421" s="1198"/>
      <c r="AQT421" s="1198"/>
      <c r="AQU421" s="1198"/>
      <c r="AQV421" s="1195"/>
      <c r="AQW421" s="1196"/>
      <c r="AQX421" s="1197"/>
      <c r="AQZ421" s="1194"/>
      <c r="ARA421" s="1198"/>
      <c r="ARB421" s="1198"/>
      <c r="ARC421" s="1198"/>
      <c r="ARD421" s="1198"/>
      <c r="ARE421" s="1195"/>
      <c r="ARF421" s="1196"/>
      <c r="ARG421" s="1197"/>
      <c r="ARI421" s="1194"/>
      <c r="ARJ421" s="1198"/>
      <c r="ARK421" s="1198"/>
      <c r="ARL421" s="1198"/>
      <c r="ARM421" s="1198"/>
      <c r="ARN421" s="1195"/>
      <c r="ARO421" s="1196"/>
      <c r="ARP421" s="1197"/>
      <c r="ARR421" s="1194"/>
      <c r="ARS421" s="1198"/>
      <c r="ART421" s="1198"/>
      <c r="ARU421" s="1198"/>
      <c r="ARV421" s="1198"/>
      <c r="ARW421" s="1195"/>
      <c r="ARX421" s="1196"/>
      <c r="ARY421" s="1197"/>
      <c r="ASA421" s="1194"/>
      <c r="ASB421" s="1198"/>
      <c r="ASC421" s="1198"/>
      <c r="ASD421" s="1198"/>
      <c r="ASE421" s="1198"/>
      <c r="ASF421" s="1195"/>
      <c r="ASG421" s="1196"/>
      <c r="ASH421" s="1197"/>
      <c r="ASJ421" s="1194"/>
      <c r="ASK421" s="1198"/>
      <c r="ASL421" s="1198"/>
      <c r="ASM421" s="1198"/>
      <c r="ASN421" s="1198"/>
      <c r="ASO421" s="1195"/>
      <c r="ASP421" s="1196"/>
      <c r="ASQ421" s="1197"/>
      <c r="ASS421" s="1194"/>
      <c r="AST421" s="1198"/>
      <c r="ASU421" s="1198"/>
      <c r="ASV421" s="1198"/>
      <c r="ASW421" s="1198"/>
      <c r="ASX421" s="1195"/>
      <c r="ASY421" s="1196"/>
      <c r="ASZ421" s="1197"/>
      <c r="ATB421" s="1194"/>
      <c r="ATC421" s="1198"/>
      <c r="ATD421" s="1198"/>
      <c r="ATE421" s="1198"/>
      <c r="ATF421" s="1198"/>
      <c r="ATG421" s="1195"/>
      <c r="ATH421" s="1196"/>
      <c r="ATI421" s="1197"/>
      <c r="ATK421" s="1194"/>
      <c r="ATL421" s="1198"/>
      <c r="ATM421" s="1198"/>
      <c r="ATN421" s="1198"/>
      <c r="ATO421" s="1198"/>
      <c r="ATP421" s="1195"/>
      <c r="ATQ421" s="1196"/>
      <c r="ATR421" s="1197"/>
      <c r="ATT421" s="1194"/>
      <c r="ATU421" s="1198"/>
      <c r="ATV421" s="1198"/>
      <c r="ATW421" s="1198"/>
      <c r="ATX421" s="1198"/>
      <c r="ATY421" s="1195"/>
      <c r="ATZ421" s="1196"/>
      <c r="AUA421" s="1197"/>
      <c r="AUC421" s="1194"/>
      <c r="AUD421" s="1198"/>
      <c r="AUE421" s="1198"/>
      <c r="AUF421" s="1198"/>
      <c r="AUG421" s="1198"/>
      <c r="AUH421" s="1195"/>
      <c r="AUI421" s="1196"/>
      <c r="AUJ421" s="1197"/>
      <c r="AUL421" s="1194"/>
      <c r="AUM421" s="1198"/>
      <c r="AUN421" s="1198"/>
      <c r="AUO421" s="1198"/>
      <c r="AUP421" s="1198"/>
      <c r="AUQ421" s="1195"/>
      <c r="AUR421" s="1196"/>
      <c r="AUS421" s="1197"/>
      <c r="AUU421" s="1194"/>
      <c r="AUV421" s="1198"/>
      <c r="AUW421" s="1198"/>
      <c r="AUX421" s="1198"/>
      <c r="AUY421" s="1198"/>
      <c r="AUZ421" s="1195"/>
      <c r="AVA421" s="1196"/>
      <c r="AVB421" s="1197"/>
      <c r="AVD421" s="1194"/>
      <c r="AVE421" s="1198"/>
      <c r="AVF421" s="1198"/>
      <c r="AVG421" s="1198"/>
      <c r="AVH421" s="1198"/>
      <c r="AVI421" s="1195"/>
      <c r="AVJ421" s="1196"/>
      <c r="AVK421" s="1197"/>
      <c r="AVM421" s="1194"/>
      <c r="AVN421" s="1198"/>
      <c r="AVO421" s="1198"/>
      <c r="AVP421" s="1198"/>
      <c r="AVQ421" s="1198"/>
      <c r="AVR421" s="1195"/>
      <c r="AVS421" s="1196"/>
      <c r="AVT421" s="1197"/>
      <c r="AVV421" s="1194"/>
      <c r="AVW421" s="1198"/>
      <c r="AVX421" s="1198"/>
      <c r="AVY421" s="1198"/>
      <c r="AVZ421" s="1198"/>
      <c r="AWA421" s="1195"/>
      <c r="AWB421" s="1196"/>
      <c r="AWC421" s="1197"/>
      <c r="AWE421" s="1194"/>
      <c r="AWF421" s="1198"/>
      <c r="AWG421" s="1198"/>
      <c r="AWH421" s="1198"/>
      <c r="AWI421" s="1198"/>
      <c r="AWJ421" s="1195"/>
      <c r="AWK421" s="1196"/>
      <c r="AWL421" s="1197"/>
      <c r="AWN421" s="1194"/>
      <c r="AWO421" s="1198"/>
      <c r="AWP421" s="1198"/>
      <c r="AWQ421" s="1198"/>
      <c r="AWR421" s="1198"/>
      <c r="AWS421" s="1195"/>
      <c r="AWT421" s="1196"/>
      <c r="AWU421" s="1197"/>
      <c r="AWW421" s="1194"/>
      <c r="AWX421" s="1198"/>
      <c r="AWY421" s="1198"/>
      <c r="AWZ421" s="1198"/>
      <c r="AXA421" s="1198"/>
      <c r="AXB421" s="1195"/>
      <c r="AXC421" s="1196"/>
      <c r="AXD421" s="1197"/>
      <c r="AXF421" s="1194"/>
      <c r="AXG421" s="1198"/>
      <c r="AXH421" s="1198"/>
      <c r="AXI421" s="1198"/>
      <c r="AXJ421" s="1198"/>
      <c r="AXK421" s="1195"/>
      <c r="AXL421" s="1196"/>
      <c r="AXM421" s="1197"/>
      <c r="AXO421" s="1194"/>
      <c r="AXP421" s="1198"/>
      <c r="AXQ421" s="1198"/>
      <c r="AXR421" s="1198"/>
      <c r="AXS421" s="1198"/>
      <c r="AXT421" s="1195"/>
      <c r="AXU421" s="1196"/>
      <c r="AXV421" s="1197"/>
      <c r="AXX421" s="1194"/>
      <c r="AXY421" s="1198"/>
      <c r="AXZ421" s="1198"/>
      <c r="AYA421" s="1198"/>
      <c r="AYB421" s="1198"/>
      <c r="AYC421" s="1195"/>
      <c r="AYD421" s="1196"/>
      <c r="AYE421" s="1197"/>
      <c r="AYG421" s="1194"/>
      <c r="AYH421" s="1198"/>
      <c r="AYI421" s="1198"/>
      <c r="AYJ421" s="1198"/>
      <c r="AYK421" s="1198"/>
      <c r="AYL421" s="1195"/>
      <c r="AYM421" s="1196"/>
      <c r="AYN421" s="1197"/>
      <c r="AYP421" s="1194"/>
      <c r="AYQ421" s="1198"/>
      <c r="AYR421" s="1198"/>
      <c r="AYS421" s="1198"/>
      <c r="AYT421" s="1198"/>
      <c r="AYU421" s="1195"/>
      <c r="AYV421" s="1196"/>
      <c r="AYW421" s="1197"/>
      <c r="AYY421" s="1194"/>
      <c r="AYZ421" s="1198"/>
      <c r="AZA421" s="1198"/>
      <c r="AZB421" s="1198"/>
      <c r="AZC421" s="1198"/>
      <c r="AZD421" s="1195"/>
      <c r="AZE421" s="1196"/>
      <c r="AZF421" s="1197"/>
      <c r="AZH421" s="1194"/>
      <c r="AZI421" s="1198"/>
      <c r="AZJ421" s="1198"/>
      <c r="AZK421" s="1198"/>
      <c r="AZL421" s="1198"/>
      <c r="AZM421" s="1195"/>
      <c r="AZN421" s="1196"/>
      <c r="AZO421" s="1197"/>
      <c r="AZQ421" s="1194"/>
      <c r="AZR421" s="1198"/>
      <c r="AZS421" s="1198"/>
      <c r="AZT421" s="1198"/>
      <c r="AZU421" s="1198"/>
      <c r="AZV421" s="1195"/>
      <c r="AZW421" s="1196"/>
      <c r="AZX421" s="1197"/>
      <c r="AZZ421" s="1194"/>
      <c r="BAA421" s="1198"/>
      <c r="BAB421" s="1198"/>
      <c r="BAC421" s="1198"/>
      <c r="BAD421" s="1198"/>
      <c r="BAE421" s="1195"/>
      <c r="BAF421" s="1196"/>
      <c r="BAG421" s="1197"/>
      <c r="BAI421" s="1194"/>
      <c r="BAJ421" s="1198"/>
      <c r="BAK421" s="1198"/>
      <c r="BAL421" s="1198"/>
      <c r="BAM421" s="1198"/>
      <c r="BAN421" s="1195"/>
      <c r="BAO421" s="1196"/>
      <c r="BAP421" s="1197"/>
      <c r="BAR421" s="1194"/>
      <c r="BAS421" s="1198"/>
      <c r="BAT421" s="1198"/>
      <c r="BAU421" s="1198"/>
      <c r="BAV421" s="1198"/>
      <c r="BAW421" s="1195"/>
      <c r="BAX421" s="1196"/>
      <c r="BAY421" s="1197"/>
      <c r="BBA421" s="1194"/>
      <c r="BBB421" s="1198"/>
      <c r="BBC421" s="1198"/>
      <c r="BBD421" s="1198"/>
      <c r="BBE421" s="1198"/>
      <c r="BBF421" s="1195"/>
      <c r="BBG421" s="1196"/>
      <c r="BBH421" s="1197"/>
      <c r="BBJ421" s="1194"/>
      <c r="BBK421" s="1198"/>
      <c r="BBL421" s="1198"/>
      <c r="BBM421" s="1198"/>
      <c r="BBN421" s="1198"/>
      <c r="BBO421" s="1195"/>
      <c r="BBP421" s="1196"/>
      <c r="BBQ421" s="1197"/>
      <c r="BBS421" s="1194"/>
      <c r="BBT421" s="1198"/>
      <c r="BBU421" s="1198"/>
      <c r="BBV421" s="1198"/>
      <c r="BBW421" s="1198"/>
      <c r="BBX421" s="1195"/>
      <c r="BBY421" s="1196"/>
      <c r="BBZ421" s="1197"/>
      <c r="BCB421" s="1194"/>
      <c r="BCC421" s="1198"/>
      <c r="BCD421" s="1198"/>
      <c r="BCE421" s="1198"/>
      <c r="BCF421" s="1198"/>
      <c r="BCG421" s="1195"/>
      <c r="BCH421" s="1196"/>
      <c r="BCI421" s="1197"/>
      <c r="BCK421" s="1194"/>
      <c r="BCL421" s="1198"/>
      <c r="BCM421" s="1198"/>
      <c r="BCN421" s="1198"/>
      <c r="BCO421" s="1198"/>
      <c r="BCP421" s="1195"/>
      <c r="BCQ421" s="1196"/>
      <c r="BCR421" s="1197"/>
      <c r="BCT421" s="1194"/>
      <c r="BCU421" s="1198"/>
      <c r="BCV421" s="1198"/>
      <c r="BCW421" s="1198"/>
      <c r="BCX421" s="1198"/>
      <c r="BCY421" s="1195"/>
      <c r="BCZ421" s="1196"/>
      <c r="BDA421" s="1197"/>
      <c r="BDC421" s="1194"/>
      <c r="BDD421" s="1198"/>
      <c r="BDE421" s="1198"/>
      <c r="BDF421" s="1198"/>
      <c r="BDG421" s="1198"/>
      <c r="BDH421" s="1195"/>
      <c r="BDI421" s="1196"/>
      <c r="BDJ421" s="1197"/>
      <c r="BDL421" s="1194"/>
      <c r="BDM421" s="1198"/>
      <c r="BDN421" s="1198"/>
      <c r="BDO421" s="1198"/>
      <c r="BDP421" s="1198"/>
      <c r="BDQ421" s="1195"/>
      <c r="BDR421" s="1196"/>
      <c r="BDS421" s="1197"/>
      <c r="BDU421" s="1194"/>
      <c r="BDV421" s="1198"/>
      <c r="BDW421" s="1198"/>
      <c r="BDX421" s="1198"/>
      <c r="BDY421" s="1198"/>
      <c r="BDZ421" s="1195"/>
      <c r="BEA421" s="1196"/>
      <c r="BEB421" s="1197"/>
      <c r="BED421" s="1194"/>
      <c r="BEE421" s="1198"/>
      <c r="BEF421" s="1198"/>
      <c r="BEG421" s="1198"/>
      <c r="BEH421" s="1198"/>
      <c r="BEI421" s="1195"/>
      <c r="BEJ421" s="1196"/>
      <c r="BEK421" s="1197"/>
      <c r="BEM421" s="1194"/>
      <c r="BEN421" s="1198"/>
      <c r="BEO421" s="1198"/>
      <c r="BEP421" s="1198"/>
      <c r="BEQ421" s="1198"/>
      <c r="BER421" s="1195"/>
      <c r="BES421" s="1196"/>
      <c r="BET421" s="1197"/>
      <c r="BEV421" s="1194"/>
      <c r="BEW421" s="1198"/>
      <c r="BEX421" s="1198"/>
      <c r="BEY421" s="1198"/>
      <c r="BEZ421" s="1198"/>
      <c r="BFA421" s="1195"/>
      <c r="BFB421" s="1196"/>
      <c r="BFC421" s="1197"/>
      <c r="BFE421" s="1194"/>
      <c r="BFF421" s="1198"/>
      <c r="BFG421" s="1198"/>
      <c r="BFH421" s="1198"/>
      <c r="BFI421" s="1198"/>
      <c r="BFJ421" s="1195"/>
      <c r="BFK421" s="1196"/>
      <c r="BFL421" s="1197"/>
      <c r="BFN421" s="1194"/>
      <c r="BFO421" s="1198"/>
      <c r="BFP421" s="1198"/>
      <c r="BFQ421" s="1198"/>
      <c r="BFR421" s="1198"/>
      <c r="BFS421" s="1195"/>
      <c r="BFT421" s="1196"/>
      <c r="BFU421" s="1197"/>
      <c r="BFW421" s="1194"/>
      <c r="BFX421" s="1198"/>
      <c r="BFY421" s="1198"/>
      <c r="BFZ421" s="1198"/>
      <c r="BGA421" s="1198"/>
      <c r="BGB421" s="1195"/>
      <c r="BGC421" s="1196"/>
      <c r="BGD421" s="1197"/>
      <c r="BGF421" s="1194"/>
      <c r="BGG421" s="1198"/>
      <c r="BGH421" s="1198"/>
      <c r="BGI421" s="1198"/>
      <c r="BGJ421" s="1198"/>
      <c r="BGK421" s="1195"/>
      <c r="BGL421" s="1196"/>
      <c r="BGM421" s="1197"/>
      <c r="BGO421" s="1194"/>
      <c r="BGP421" s="1198"/>
      <c r="BGQ421" s="1198"/>
      <c r="BGR421" s="1198"/>
      <c r="BGS421" s="1198"/>
      <c r="BGT421" s="1195"/>
      <c r="BGU421" s="1196"/>
      <c r="BGV421" s="1197"/>
      <c r="BGX421" s="1194"/>
      <c r="BGY421" s="1198"/>
      <c r="BGZ421" s="1198"/>
      <c r="BHA421" s="1198"/>
      <c r="BHB421" s="1198"/>
      <c r="BHC421" s="1195"/>
      <c r="BHD421" s="1196"/>
      <c r="BHE421" s="1197"/>
      <c r="BHG421" s="1194"/>
      <c r="BHH421" s="1198"/>
      <c r="BHI421" s="1198"/>
      <c r="BHJ421" s="1198"/>
      <c r="BHK421" s="1198"/>
      <c r="BHL421" s="1195"/>
      <c r="BHM421" s="1196"/>
      <c r="BHN421" s="1197"/>
      <c r="BHP421" s="1194"/>
      <c r="BHQ421" s="1198"/>
      <c r="BHR421" s="1198"/>
      <c r="BHS421" s="1198"/>
      <c r="BHT421" s="1198"/>
      <c r="BHU421" s="1195"/>
      <c r="BHV421" s="1196"/>
      <c r="BHW421" s="1197"/>
      <c r="BHY421" s="1194"/>
      <c r="BHZ421" s="1198"/>
      <c r="BIA421" s="1198"/>
      <c r="BIB421" s="1198"/>
      <c r="BIC421" s="1198"/>
      <c r="BID421" s="1195"/>
      <c r="BIE421" s="1196"/>
      <c r="BIF421" s="1197"/>
      <c r="BIH421" s="1194"/>
      <c r="BII421" s="1198"/>
      <c r="BIJ421" s="1198"/>
      <c r="BIK421" s="1198"/>
      <c r="BIL421" s="1198"/>
      <c r="BIM421" s="1195"/>
      <c r="BIN421" s="1196"/>
      <c r="BIO421" s="1197"/>
      <c r="BIQ421" s="1194"/>
      <c r="BIR421" s="1198"/>
      <c r="BIS421" s="1198"/>
      <c r="BIT421" s="1198"/>
      <c r="BIU421" s="1198"/>
      <c r="BIV421" s="1195"/>
      <c r="BIW421" s="1196"/>
      <c r="BIX421" s="1197"/>
      <c r="BIZ421" s="1194"/>
      <c r="BJA421" s="1198"/>
      <c r="BJB421" s="1198"/>
      <c r="BJC421" s="1198"/>
      <c r="BJD421" s="1198"/>
      <c r="BJE421" s="1195"/>
      <c r="BJF421" s="1196"/>
      <c r="BJG421" s="1197"/>
      <c r="BJI421" s="1194"/>
      <c r="BJJ421" s="1198"/>
      <c r="BJK421" s="1198"/>
      <c r="BJL421" s="1198"/>
      <c r="BJM421" s="1198"/>
      <c r="BJN421" s="1195"/>
      <c r="BJO421" s="1196"/>
      <c r="BJP421" s="1197"/>
      <c r="BJR421" s="1194"/>
      <c r="BJS421" s="1198"/>
      <c r="BJT421" s="1198"/>
      <c r="BJU421" s="1198"/>
      <c r="BJV421" s="1198"/>
      <c r="BJW421" s="1195"/>
      <c r="BJX421" s="1196"/>
      <c r="BJY421" s="1197"/>
      <c r="BKA421" s="1194"/>
      <c r="BKB421" s="1198"/>
      <c r="BKC421" s="1198"/>
      <c r="BKD421" s="1198"/>
      <c r="BKE421" s="1198"/>
      <c r="BKF421" s="1195"/>
      <c r="BKG421" s="1196"/>
      <c r="BKH421" s="1197"/>
      <c r="BKJ421" s="1194"/>
      <c r="BKK421" s="1198"/>
      <c r="BKL421" s="1198"/>
      <c r="BKM421" s="1198"/>
      <c r="BKN421" s="1198"/>
      <c r="BKO421" s="1195"/>
      <c r="BKP421" s="1196"/>
      <c r="BKQ421" s="1197"/>
      <c r="BKS421" s="1194"/>
      <c r="BKT421" s="1198"/>
      <c r="BKU421" s="1198"/>
      <c r="BKV421" s="1198"/>
      <c r="BKW421" s="1198"/>
      <c r="BKX421" s="1195"/>
      <c r="BKY421" s="1196"/>
      <c r="BKZ421" s="1197"/>
      <c r="BLB421" s="1194"/>
      <c r="BLC421" s="1198"/>
      <c r="BLD421" s="1198"/>
      <c r="BLE421" s="1198"/>
      <c r="BLF421" s="1198"/>
      <c r="BLG421" s="1195"/>
      <c r="BLH421" s="1196"/>
      <c r="BLI421" s="1197"/>
      <c r="BLK421" s="1194"/>
      <c r="BLL421" s="1198"/>
      <c r="BLM421" s="1198"/>
      <c r="BLN421" s="1198"/>
      <c r="BLO421" s="1198"/>
      <c r="BLP421" s="1195"/>
      <c r="BLQ421" s="1196"/>
      <c r="BLR421" s="1197"/>
      <c r="BLT421" s="1194"/>
      <c r="BLU421" s="1198"/>
      <c r="BLV421" s="1198"/>
      <c r="BLW421" s="1198"/>
      <c r="BLX421" s="1198"/>
      <c r="BLY421" s="1195"/>
      <c r="BLZ421" s="1196"/>
      <c r="BMA421" s="1197"/>
      <c r="BMC421" s="1194"/>
      <c r="BMD421" s="1198"/>
      <c r="BME421" s="1198"/>
      <c r="BMF421" s="1198"/>
      <c r="BMG421" s="1198"/>
      <c r="BMH421" s="1195"/>
      <c r="BMI421" s="1196"/>
      <c r="BMJ421" s="1197"/>
      <c r="BML421" s="1194"/>
      <c r="BMM421" s="1198"/>
      <c r="BMN421" s="1198"/>
      <c r="BMO421" s="1198"/>
      <c r="BMP421" s="1198"/>
      <c r="BMQ421" s="1195"/>
      <c r="BMR421" s="1196"/>
      <c r="BMS421" s="1197"/>
      <c r="BMU421" s="1194"/>
      <c r="BMV421" s="1198"/>
      <c r="BMW421" s="1198"/>
      <c r="BMX421" s="1198"/>
      <c r="BMY421" s="1198"/>
      <c r="BMZ421" s="1195"/>
      <c r="BNA421" s="1196"/>
      <c r="BNB421" s="1197"/>
      <c r="BND421" s="1194"/>
      <c r="BNE421" s="1198"/>
      <c r="BNF421" s="1198"/>
      <c r="BNG421" s="1198"/>
      <c r="BNH421" s="1198"/>
      <c r="BNI421" s="1195"/>
      <c r="BNJ421" s="1196"/>
      <c r="BNK421" s="1197"/>
      <c r="BNM421" s="1194"/>
      <c r="BNN421" s="1198"/>
      <c r="BNO421" s="1198"/>
      <c r="BNP421" s="1198"/>
      <c r="BNQ421" s="1198"/>
      <c r="BNR421" s="1195"/>
      <c r="BNS421" s="1196"/>
      <c r="BNT421" s="1197"/>
      <c r="BNV421" s="1194"/>
      <c r="BNW421" s="1198"/>
      <c r="BNX421" s="1198"/>
      <c r="BNY421" s="1198"/>
      <c r="BNZ421" s="1198"/>
      <c r="BOA421" s="1195"/>
      <c r="BOB421" s="1196"/>
      <c r="BOC421" s="1197"/>
      <c r="BOE421" s="1194"/>
      <c r="BOF421" s="1198"/>
      <c r="BOG421" s="1198"/>
      <c r="BOH421" s="1198"/>
      <c r="BOI421" s="1198"/>
      <c r="BOJ421" s="1195"/>
      <c r="BOK421" s="1196"/>
      <c r="BOL421" s="1197"/>
      <c r="BON421" s="1194"/>
      <c r="BOO421" s="1198"/>
      <c r="BOP421" s="1198"/>
      <c r="BOQ421" s="1198"/>
      <c r="BOR421" s="1198"/>
      <c r="BOS421" s="1195"/>
      <c r="BOT421" s="1196"/>
      <c r="BOU421" s="1197"/>
      <c r="BOW421" s="1194"/>
      <c r="BOX421" s="1198"/>
      <c r="BOY421" s="1198"/>
      <c r="BOZ421" s="1198"/>
      <c r="BPA421" s="1198"/>
      <c r="BPB421" s="1195"/>
      <c r="BPC421" s="1196"/>
      <c r="BPD421" s="1197"/>
      <c r="BPF421" s="1194"/>
      <c r="BPG421" s="1198"/>
      <c r="BPH421" s="1198"/>
      <c r="BPI421" s="1198"/>
      <c r="BPJ421" s="1198"/>
      <c r="BPK421" s="1195"/>
      <c r="BPL421" s="1196"/>
      <c r="BPM421" s="1197"/>
      <c r="BPO421" s="1194"/>
      <c r="BPP421" s="1198"/>
      <c r="BPQ421" s="1198"/>
      <c r="BPR421" s="1198"/>
      <c r="BPS421" s="1198"/>
      <c r="BPT421" s="1195"/>
      <c r="BPU421" s="1196"/>
      <c r="BPV421" s="1197"/>
      <c r="BPX421" s="1194"/>
      <c r="BPY421" s="1198"/>
      <c r="BPZ421" s="1198"/>
      <c r="BQA421" s="1198"/>
      <c r="BQB421" s="1198"/>
      <c r="BQC421" s="1195"/>
      <c r="BQD421" s="1196"/>
      <c r="BQE421" s="1197"/>
      <c r="BQG421" s="1194"/>
      <c r="BQH421" s="1198"/>
      <c r="BQI421" s="1198"/>
      <c r="BQJ421" s="1198"/>
      <c r="BQK421" s="1198"/>
      <c r="BQL421" s="1195"/>
      <c r="BQM421" s="1196"/>
      <c r="BQN421" s="1197"/>
      <c r="BQP421" s="1194"/>
      <c r="BQQ421" s="1198"/>
      <c r="BQR421" s="1198"/>
      <c r="BQS421" s="1198"/>
      <c r="BQT421" s="1198"/>
      <c r="BQU421" s="1195"/>
      <c r="BQV421" s="1196"/>
      <c r="BQW421" s="1197"/>
      <c r="BQY421" s="1194"/>
      <c r="BQZ421" s="1198"/>
      <c r="BRA421" s="1198"/>
      <c r="BRB421" s="1198"/>
      <c r="BRC421" s="1198"/>
      <c r="BRD421" s="1195"/>
      <c r="BRE421" s="1196"/>
      <c r="BRF421" s="1197"/>
      <c r="BRH421" s="1194"/>
      <c r="BRI421" s="1198"/>
      <c r="BRJ421" s="1198"/>
      <c r="BRK421" s="1198"/>
      <c r="BRL421" s="1198"/>
      <c r="BRM421" s="1195"/>
      <c r="BRN421" s="1196"/>
      <c r="BRO421" s="1197"/>
      <c r="BRQ421" s="1194"/>
      <c r="BRR421" s="1198"/>
      <c r="BRS421" s="1198"/>
      <c r="BRT421" s="1198"/>
      <c r="BRU421" s="1198"/>
      <c r="BRV421" s="1195"/>
      <c r="BRW421" s="1196"/>
      <c r="BRX421" s="1197"/>
      <c r="BRZ421" s="1194"/>
      <c r="BSA421" s="1198"/>
      <c r="BSB421" s="1198"/>
      <c r="BSC421" s="1198"/>
      <c r="BSD421" s="1198"/>
      <c r="BSE421" s="1195"/>
      <c r="BSF421" s="1196"/>
      <c r="BSG421" s="1197"/>
      <c r="BSI421" s="1194"/>
      <c r="BSJ421" s="1198"/>
      <c r="BSK421" s="1198"/>
      <c r="BSL421" s="1198"/>
      <c r="BSM421" s="1198"/>
      <c r="BSN421" s="1195"/>
      <c r="BSO421" s="1196"/>
      <c r="BSP421" s="1197"/>
      <c r="BSR421" s="1194"/>
      <c r="BSS421" s="1198"/>
      <c r="BST421" s="1198"/>
      <c r="BSU421" s="1198"/>
      <c r="BSV421" s="1198"/>
      <c r="BSW421" s="1195"/>
      <c r="BSX421" s="1196"/>
      <c r="BSY421" s="1197"/>
      <c r="BTA421" s="1194"/>
      <c r="BTB421" s="1198"/>
      <c r="BTC421" s="1198"/>
      <c r="BTD421" s="1198"/>
      <c r="BTE421" s="1198"/>
      <c r="BTF421" s="1195"/>
      <c r="BTG421" s="1196"/>
      <c r="BTH421" s="1197"/>
      <c r="BTJ421" s="1194"/>
      <c r="BTK421" s="1198"/>
      <c r="BTL421" s="1198"/>
      <c r="BTM421" s="1198"/>
      <c r="BTN421" s="1198"/>
      <c r="BTO421" s="1195"/>
      <c r="BTP421" s="1196"/>
      <c r="BTQ421" s="1197"/>
      <c r="BTS421" s="1194"/>
      <c r="BTT421" s="1198"/>
      <c r="BTU421" s="1198"/>
      <c r="BTV421" s="1198"/>
      <c r="BTW421" s="1198"/>
      <c r="BTX421" s="1195"/>
      <c r="BTY421" s="1196"/>
      <c r="BTZ421" s="1197"/>
      <c r="BUB421" s="1194"/>
      <c r="BUC421" s="1198"/>
      <c r="BUD421" s="1198"/>
      <c r="BUE421" s="1198"/>
      <c r="BUF421" s="1198"/>
      <c r="BUG421" s="1195"/>
      <c r="BUH421" s="1196"/>
      <c r="BUI421" s="1197"/>
      <c r="BUK421" s="1194"/>
      <c r="BUL421" s="1198"/>
      <c r="BUM421" s="1198"/>
      <c r="BUN421" s="1198"/>
      <c r="BUO421" s="1198"/>
      <c r="BUP421" s="1195"/>
      <c r="BUQ421" s="1196"/>
      <c r="BUR421" s="1197"/>
      <c r="BUT421" s="1194"/>
      <c r="BUU421" s="1198"/>
      <c r="BUV421" s="1198"/>
      <c r="BUW421" s="1198"/>
      <c r="BUX421" s="1198"/>
      <c r="BUY421" s="1195"/>
      <c r="BUZ421" s="1196"/>
      <c r="BVA421" s="1197"/>
      <c r="BVC421" s="1194"/>
      <c r="BVD421" s="1198"/>
      <c r="BVE421" s="1198"/>
      <c r="BVF421" s="1198"/>
      <c r="BVG421" s="1198"/>
      <c r="BVH421" s="1195"/>
      <c r="BVI421" s="1196"/>
      <c r="BVJ421" s="1197"/>
      <c r="BVL421" s="1194"/>
      <c r="BVM421" s="1198"/>
      <c r="BVN421" s="1198"/>
      <c r="BVO421" s="1198"/>
      <c r="BVP421" s="1198"/>
      <c r="BVQ421" s="1195"/>
      <c r="BVR421" s="1196"/>
      <c r="BVS421" s="1197"/>
      <c r="BVU421" s="1194"/>
      <c r="BVV421" s="1198"/>
      <c r="BVW421" s="1198"/>
      <c r="BVX421" s="1198"/>
      <c r="BVY421" s="1198"/>
      <c r="BVZ421" s="1195"/>
      <c r="BWA421" s="1196"/>
      <c r="BWB421" s="1197"/>
      <c r="BWD421" s="1194"/>
      <c r="BWE421" s="1198"/>
      <c r="BWF421" s="1198"/>
      <c r="BWG421" s="1198"/>
      <c r="BWH421" s="1198"/>
      <c r="BWI421" s="1195"/>
      <c r="BWJ421" s="1196"/>
      <c r="BWK421" s="1197"/>
      <c r="BWM421" s="1194"/>
      <c r="BWN421" s="1198"/>
      <c r="BWO421" s="1198"/>
      <c r="BWP421" s="1198"/>
      <c r="BWQ421" s="1198"/>
      <c r="BWR421" s="1195"/>
      <c r="BWS421" s="1196"/>
      <c r="BWT421" s="1197"/>
      <c r="BWV421" s="1194"/>
      <c r="BWW421" s="1198"/>
      <c r="BWX421" s="1198"/>
      <c r="BWY421" s="1198"/>
      <c r="BWZ421" s="1198"/>
      <c r="BXA421" s="1195"/>
      <c r="BXB421" s="1196"/>
      <c r="BXC421" s="1197"/>
      <c r="BXE421" s="1194"/>
      <c r="BXF421" s="1198"/>
      <c r="BXG421" s="1198"/>
      <c r="BXH421" s="1198"/>
      <c r="BXI421" s="1198"/>
      <c r="BXJ421" s="1195"/>
      <c r="BXK421" s="1196"/>
      <c r="BXL421" s="1197"/>
      <c r="BXN421" s="1194"/>
      <c r="BXO421" s="1198"/>
      <c r="BXP421" s="1198"/>
      <c r="BXQ421" s="1198"/>
      <c r="BXR421" s="1198"/>
      <c r="BXS421" s="1195"/>
      <c r="BXT421" s="1196"/>
      <c r="BXU421" s="1197"/>
      <c r="BXW421" s="1194"/>
      <c r="BXX421" s="1198"/>
      <c r="BXY421" s="1198"/>
      <c r="BXZ421" s="1198"/>
      <c r="BYA421" s="1198"/>
      <c r="BYB421" s="1195"/>
      <c r="BYC421" s="1196"/>
      <c r="BYD421" s="1197"/>
      <c r="BYF421" s="1194"/>
      <c r="BYG421" s="1198"/>
      <c r="BYH421" s="1198"/>
      <c r="BYI421" s="1198"/>
      <c r="BYJ421" s="1198"/>
      <c r="BYK421" s="1195"/>
      <c r="BYL421" s="1196"/>
      <c r="BYM421" s="1197"/>
      <c r="BYO421" s="1194"/>
      <c r="BYP421" s="1198"/>
      <c r="BYQ421" s="1198"/>
      <c r="BYR421" s="1198"/>
      <c r="BYS421" s="1198"/>
      <c r="BYT421" s="1195"/>
      <c r="BYU421" s="1196"/>
      <c r="BYV421" s="1197"/>
      <c r="BYX421" s="1194"/>
      <c r="BYY421" s="1198"/>
      <c r="BYZ421" s="1198"/>
      <c r="BZA421" s="1198"/>
      <c r="BZB421" s="1198"/>
      <c r="BZC421" s="1195"/>
      <c r="BZD421" s="1196"/>
      <c r="BZE421" s="1197"/>
      <c r="BZG421" s="1194"/>
      <c r="BZH421" s="1198"/>
      <c r="BZI421" s="1198"/>
      <c r="BZJ421" s="1198"/>
      <c r="BZK421" s="1198"/>
      <c r="BZL421" s="1195"/>
      <c r="BZM421" s="1196"/>
      <c r="BZN421" s="1197"/>
      <c r="BZP421" s="1194"/>
      <c r="BZQ421" s="1198"/>
      <c r="BZR421" s="1198"/>
      <c r="BZS421" s="1198"/>
      <c r="BZT421" s="1198"/>
      <c r="BZU421" s="1195"/>
      <c r="BZV421" s="1196"/>
      <c r="BZW421" s="1197"/>
      <c r="BZY421" s="1194"/>
      <c r="BZZ421" s="1198"/>
      <c r="CAA421" s="1198"/>
      <c r="CAB421" s="1198"/>
      <c r="CAC421" s="1198"/>
      <c r="CAD421" s="1195"/>
      <c r="CAE421" s="1196"/>
      <c r="CAF421" s="1197"/>
      <c r="CAH421" s="1194"/>
      <c r="CAI421" s="1198"/>
      <c r="CAJ421" s="1198"/>
      <c r="CAK421" s="1198"/>
      <c r="CAL421" s="1198"/>
      <c r="CAM421" s="1195"/>
      <c r="CAN421" s="1196"/>
      <c r="CAO421" s="1197"/>
      <c r="CAQ421" s="1194"/>
      <c r="CAR421" s="1198"/>
      <c r="CAS421" s="1198"/>
      <c r="CAT421" s="1198"/>
      <c r="CAU421" s="1198"/>
      <c r="CAV421" s="1195"/>
      <c r="CAW421" s="1196"/>
      <c r="CAX421" s="1197"/>
      <c r="CAZ421" s="1194"/>
      <c r="CBA421" s="1198"/>
      <c r="CBB421" s="1198"/>
      <c r="CBC421" s="1198"/>
      <c r="CBD421" s="1198"/>
      <c r="CBE421" s="1195"/>
      <c r="CBF421" s="1196"/>
      <c r="CBG421" s="1197"/>
      <c r="CBI421" s="1194"/>
      <c r="CBJ421" s="1198"/>
      <c r="CBK421" s="1198"/>
      <c r="CBL421" s="1198"/>
      <c r="CBM421" s="1198"/>
      <c r="CBN421" s="1195"/>
      <c r="CBO421" s="1196"/>
      <c r="CBP421" s="1197"/>
      <c r="CBR421" s="1194"/>
      <c r="CBS421" s="1198"/>
      <c r="CBT421" s="1198"/>
      <c r="CBU421" s="1198"/>
      <c r="CBV421" s="1198"/>
      <c r="CBW421" s="1195"/>
      <c r="CBX421" s="1196"/>
      <c r="CBY421" s="1197"/>
      <c r="CCA421" s="1194"/>
      <c r="CCB421" s="1198"/>
      <c r="CCC421" s="1198"/>
      <c r="CCD421" s="1198"/>
      <c r="CCE421" s="1198"/>
      <c r="CCF421" s="1195"/>
      <c r="CCG421" s="1196"/>
      <c r="CCH421" s="1197"/>
      <c r="CCJ421" s="1194"/>
      <c r="CCK421" s="1198"/>
      <c r="CCL421" s="1198"/>
      <c r="CCM421" s="1198"/>
      <c r="CCN421" s="1198"/>
      <c r="CCO421" s="1195"/>
      <c r="CCP421" s="1196"/>
      <c r="CCQ421" s="1197"/>
      <c r="CCS421" s="1194"/>
      <c r="CCT421" s="1198"/>
      <c r="CCU421" s="1198"/>
      <c r="CCV421" s="1198"/>
      <c r="CCW421" s="1198"/>
      <c r="CCX421" s="1195"/>
      <c r="CCY421" s="1196"/>
      <c r="CCZ421" s="1197"/>
      <c r="CDB421" s="1194"/>
      <c r="CDC421" s="1198"/>
      <c r="CDD421" s="1198"/>
      <c r="CDE421" s="1198"/>
      <c r="CDF421" s="1198"/>
      <c r="CDG421" s="1195"/>
      <c r="CDH421" s="1196"/>
      <c r="CDI421" s="1197"/>
      <c r="CDK421" s="1194"/>
      <c r="CDL421" s="1198"/>
      <c r="CDM421" s="1198"/>
      <c r="CDN421" s="1198"/>
      <c r="CDO421" s="1198"/>
      <c r="CDP421" s="1195"/>
      <c r="CDQ421" s="1196"/>
      <c r="CDR421" s="1197"/>
      <c r="CDT421" s="1194"/>
      <c r="CDU421" s="1198"/>
      <c r="CDV421" s="1198"/>
      <c r="CDW421" s="1198"/>
      <c r="CDX421" s="1198"/>
      <c r="CDY421" s="1195"/>
      <c r="CDZ421" s="1196"/>
      <c r="CEA421" s="1197"/>
      <c r="CEC421" s="1194"/>
      <c r="CED421" s="1198"/>
      <c r="CEE421" s="1198"/>
      <c r="CEF421" s="1198"/>
      <c r="CEG421" s="1198"/>
      <c r="CEH421" s="1195"/>
      <c r="CEI421" s="1196"/>
      <c r="CEJ421" s="1197"/>
      <c r="CEL421" s="1194"/>
      <c r="CEM421" s="1198"/>
      <c r="CEN421" s="1198"/>
      <c r="CEO421" s="1198"/>
      <c r="CEP421" s="1198"/>
      <c r="CEQ421" s="1195"/>
      <c r="CER421" s="1196"/>
      <c r="CES421" s="1197"/>
      <c r="CEU421" s="1194"/>
      <c r="CEV421" s="1198"/>
      <c r="CEW421" s="1198"/>
      <c r="CEX421" s="1198"/>
      <c r="CEY421" s="1198"/>
      <c r="CEZ421" s="1195"/>
      <c r="CFA421" s="1196"/>
      <c r="CFB421" s="1197"/>
      <c r="CFD421" s="1194"/>
      <c r="CFE421" s="1198"/>
      <c r="CFF421" s="1198"/>
      <c r="CFG421" s="1198"/>
      <c r="CFH421" s="1198"/>
      <c r="CFI421" s="1195"/>
      <c r="CFJ421" s="1196"/>
      <c r="CFK421" s="1197"/>
      <c r="CFM421" s="1194"/>
      <c r="CFN421" s="1198"/>
      <c r="CFO421" s="1198"/>
      <c r="CFP421" s="1198"/>
      <c r="CFQ421" s="1198"/>
      <c r="CFR421" s="1195"/>
      <c r="CFS421" s="1196"/>
      <c r="CFT421" s="1197"/>
      <c r="CFV421" s="1194"/>
      <c r="CFW421" s="1198"/>
      <c r="CFX421" s="1198"/>
      <c r="CFY421" s="1198"/>
      <c r="CFZ421" s="1198"/>
      <c r="CGA421" s="1195"/>
      <c r="CGB421" s="1196"/>
      <c r="CGC421" s="1197"/>
      <c r="CGE421" s="1194"/>
      <c r="CGF421" s="1198"/>
      <c r="CGG421" s="1198"/>
      <c r="CGH421" s="1198"/>
      <c r="CGI421" s="1198"/>
      <c r="CGJ421" s="1195"/>
      <c r="CGK421" s="1196"/>
      <c r="CGL421" s="1197"/>
      <c r="CGN421" s="1194"/>
      <c r="CGO421" s="1198"/>
      <c r="CGP421" s="1198"/>
      <c r="CGQ421" s="1198"/>
      <c r="CGR421" s="1198"/>
      <c r="CGS421" s="1195"/>
      <c r="CGT421" s="1196"/>
      <c r="CGU421" s="1197"/>
      <c r="CGW421" s="1194"/>
      <c r="CGX421" s="1198"/>
      <c r="CGY421" s="1198"/>
      <c r="CGZ421" s="1198"/>
      <c r="CHA421" s="1198"/>
      <c r="CHB421" s="1195"/>
      <c r="CHC421" s="1196"/>
      <c r="CHD421" s="1197"/>
      <c r="CHF421" s="1194"/>
      <c r="CHG421" s="1198"/>
      <c r="CHH421" s="1198"/>
      <c r="CHI421" s="1198"/>
      <c r="CHJ421" s="1198"/>
      <c r="CHK421" s="1195"/>
      <c r="CHL421" s="1196"/>
      <c r="CHM421" s="1197"/>
      <c r="CHO421" s="1194"/>
      <c r="CHP421" s="1198"/>
      <c r="CHQ421" s="1198"/>
      <c r="CHR421" s="1198"/>
      <c r="CHS421" s="1198"/>
      <c r="CHT421" s="1195"/>
      <c r="CHU421" s="1196"/>
      <c r="CHV421" s="1197"/>
      <c r="CHX421" s="1194"/>
      <c r="CHY421" s="1198"/>
      <c r="CHZ421" s="1198"/>
      <c r="CIA421" s="1198"/>
      <c r="CIB421" s="1198"/>
      <c r="CIC421" s="1195"/>
      <c r="CID421" s="1196"/>
      <c r="CIE421" s="1197"/>
      <c r="CIG421" s="1194"/>
      <c r="CIH421" s="1198"/>
      <c r="CII421" s="1198"/>
      <c r="CIJ421" s="1198"/>
      <c r="CIK421" s="1198"/>
      <c r="CIL421" s="1195"/>
      <c r="CIM421" s="1196"/>
      <c r="CIN421" s="1197"/>
      <c r="CIP421" s="1194"/>
      <c r="CIQ421" s="1198"/>
      <c r="CIR421" s="1198"/>
      <c r="CIS421" s="1198"/>
      <c r="CIT421" s="1198"/>
      <c r="CIU421" s="1195"/>
      <c r="CIV421" s="1196"/>
      <c r="CIW421" s="1197"/>
      <c r="CIY421" s="1194"/>
      <c r="CIZ421" s="1198"/>
      <c r="CJA421" s="1198"/>
      <c r="CJB421" s="1198"/>
      <c r="CJC421" s="1198"/>
      <c r="CJD421" s="1195"/>
      <c r="CJE421" s="1196"/>
      <c r="CJF421" s="1197"/>
      <c r="CJH421" s="1194"/>
      <c r="CJI421" s="1198"/>
      <c r="CJJ421" s="1198"/>
      <c r="CJK421" s="1198"/>
      <c r="CJL421" s="1198"/>
      <c r="CJM421" s="1195"/>
      <c r="CJN421" s="1196"/>
      <c r="CJO421" s="1197"/>
      <c r="CJQ421" s="1194"/>
      <c r="CJR421" s="1198"/>
      <c r="CJS421" s="1198"/>
      <c r="CJT421" s="1198"/>
      <c r="CJU421" s="1198"/>
      <c r="CJV421" s="1195"/>
      <c r="CJW421" s="1196"/>
      <c r="CJX421" s="1197"/>
      <c r="CJZ421" s="1194"/>
      <c r="CKA421" s="1198"/>
      <c r="CKB421" s="1198"/>
      <c r="CKC421" s="1198"/>
      <c r="CKD421" s="1198"/>
      <c r="CKE421" s="1195"/>
      <c r="CKF421" s="1196"/>
      <c r="CKG421" s="1197"/>
      <c r="CKI421" s="1194"/>
      <c r="CKJ421" s="1198"/>
      <c r="CKK421" s="1198"/>
      <c r="CKL421" s="1198"/>
      <c r="CKM421" s="1198"/>
      <c r="CKN421" s="1195"/>
      <c r="CKO421" s="1196"/>
      <c r="CKP421" s="1197"/>
      <c r="CKR421" s="1194"/>
      <c r="CKS421" s="1198"/>
      <c r="CKT421" s="1198"/>
      <c r="CKU421" s="1198"/>
      <c r="CKV421" s="1198"/>
      <c r="CKW421" s="1195"/>
      <c r="CKX421" s="1196"/>
      <c r="CKY421" s="1197"/>
      <c r="CLA421" s="1194"/>
      <c r="CLB421" s="1198"/>
      <c r="CLC421" s="1198"/>
      <c r="CLD421" s="1198"/>
      <c r="CLE421" s="1198"/>
      <c r="CLF421" s="1195"/>
      <c r="CLG421" s="1196"/>
      <c r="CLH421" s="1197"/>
      <c r="CLJ421" s="1194"/>
      <c r="CLK421" s="1198"/>
      <c r="CLL421" s="1198"/>
      <c r="CLM421" s="1198"/>
      <c r="CLN421" s="1198"/>
      <c r="CLO421" s="1195"/>
      <c r="CLP421" s="1196"/>
      <c r="CLQ421" s="1197"/>
      <c r="CLS421" s="1194"/>
      <c r="CLT421" s="1198"/>
      <c r="CLU421" s="1198"/>
      <c r="CLV421" s="1198"/>
      <c r="CLW421" s="1198"/>
      <c r="CLX421" s="1195"/>
      <c r="CLY421" s="1196"/>
      <c r="CLZ421" s="1197"/>
      <c r="CMB421" s="1194"/>
      <c r="CMC421" s="1198"/>
      <c r="CMD421" s="1198"/>
      <c r="CME421" s="1198"/>
      <c r="CMF421" s="1198"/>
      <c r="CMG421" s="1195"/>
      <c r="CMH421" s="1196"/>
      <c r="CMI421" s="1197"/>
      <c r="CMK421" s="1194"/>
      <c r="CML421" s="1198"/>
      <c r="CMM421" s="1198"/>
      <c r="CMN421" s="1198"/>
      <c r="CMO421" s="1198"/>
      <c r="CMP421" s="1195"/>
      <c r="CMQ421" s="1196"/>
      <c r="CMR421" s="1197"/>
      <c r="CMT421" s="1194"/>
      <c r="CMU421" s="1198"/>
      <c r="CMV421" s="1198"/>
      <c r="CMW421" s="1198"/>
      <c r="CMX421" s="1198"/>
      <c r="CMY421" s="1195"/>
      <c r="CMZ421" s="1196"/>
      <c r="CNA421" s="1197"/>
      <c r="CNC421" s="1194"/>
      <c r="CND421" s="1198"/>
      <c r="CNE421" s="1198"/>
      <c r="CNF421" s="1198"/>
      <c r="CNG421" s="1198"/>
      <c r="CNH421" s="1195"/>
      <c r="CNI421" s="1196"/>
      <c r="CNJ421" s="1197"/>
      <c r="CNL421" s="1194"/>
      <c r="CNM421" s="1198"/>
      <c r="CNN421" s="1198"/>
      <c r="CNO421" s="1198"/>
      <c r="CNP421" s="1198"/>
      <c r="CNQ421" s="1195"/>
      <c r="CNR421" s="1196"/>
      <c r="CNS421" s="1197"/>
      <c r="CNU421" s="1194"/>
      <c r="CNV421" s="1198"/>
      <c r="CNW421" s="1198"/>
      <c r="CNX421" s="1198"/>
      <c r="CNY421" s="1198"/>
      <c r="CNZ421" s="1195"/>
      <c r="COA421" s="1196"/>
      <c r="COB421" s="1197"/>
      <c r="COD421" s="1194"/>
      <c r="COE421" s="1198"/>
      <c r="COF421" s="1198"/>
      <c r="COG421" s="1198"/>
      <c r="COH421" s="1198"/>
      <c r="COI421" s="1195"/>
      <c r="COJ421" s="1196"/>
      <c r="COK421" s="1197"/>
      <c r="COM421" s="1194"/>
      <c r="CON421" s="1198"/>
      <c r="COO421" s="1198"/>
      <c r="COP421" s="1198"/>
      <c r="COQ421" s="1198"/>
      <c r="COR421" s="1195"/>
      <c r="COS421" s="1196"/>
      <c r="COT421" s="1197"/>
      <c r="COV421" s="1194"/>
      <c r="COW421" s="1198"/>
      <c r="COX421" s="1198"/>
      <c r="COY421" s="1198"/>
      <c r="COZ421" s="1198"/>
      <c r="CPA421" s="1195"/>
      <c r="CPB421" s="1196"/>
      <c r="CPC421" s="1197"/>
      <c r="CPE421" s="1194"/>
      <c r="CPF421" s="1198"/>
      <c r="CPG421" s="1198"/>
      <c r="CPH421" s="1198"/>
      <c r="CPI421" s="1198"/>
      <c r="CPJ421" s="1195"/>
      <c r="CPK421" s="1196"/>
      <c r="CPL421" s="1197"/>
      <c r="CPN421" s="1194"/>
      <c r="CPO421" s="1198"/>
      <c r="CPP421" s="1198"/>
      <c r="CPQ421" s="1198"/>
      <c r="CPR421" s="1198"/>
      <c r="CPS421" s="1195"/>
      <c r="CPT421" s="1196"/>
      <c r="CPU421" s="1197"/>
      <c r="CPW421" s="1194"/>
      <c r="CPX421" s="1198"/>
      <c r="CPY421" s="1198"/>
      <c r="CPZ421" s="1198"/>
      <c r="CQA421" s="1198"/>
      <c r="CQB421" s="1195"/>
      <c r="CQC421" s="1196"/>
      <c r="CQD421" s="1197"/>
      <c r="CQF421" s="1194"/>
      <c r="CQG421" s="1198"/>
      <c r="CQH421" s="1198"/>
      <c r="CQI421" s="1198"/>
      <c r="CQJ421" s="1198"/>
      <c r="CQK421" s="1195"/>
      <c r="CQL421" s="1196"/>
      <c r="CQM421" s="1197"/>
      <c r="CQO421" s="1194"/>
      <c r="CQP421" s="1198"/>
      <c r="CQQ421" s="1198"/>
      <c r="CQR421" s="1198"/>
      <c r="CQS421" s="1198"/>
      <c r="CQT421" s="1195"/>
      <c r="CQU421" s="1196"/>
      <c r="CQV421" s="1197"/>
      <c r="CQX421" s="1194"/>
      <c r="CQY421" s="1198"/>
      <c r="CQZ421" s="1198"/>
      <c r="CRA421" s="1198"/>
      <c r="CRB421" s="1198"/>
      <c r="CRC421" s="1195"/>
      <c r="CRD421" s="1196"/>
      <c r="CRE421" s="1197"/>
      <c r="CRG421" s="1194"/>
      <c r="CRH421" s="1198"/>
      <c r="CRI421" s="1198"/>
      <c r="CRJ421" s="1198"/>
      <c r="CRK421" s="1198"/>
      <c r="CRL421" s="1195"/>
      <c r="CRM421" s="1196"/>
      <c r="CRN421" s="1197"/>
      <c r="CRP421" s="1194"/>
      <c r="CRQ421" s="1198"/>
      <c r="CRR421" s="1198"/>
      <c r="CRS421" s="1198"/>
      <c r="CRT421" s="1198"/>
      <c r="CRU421" s="1195"/>
      <c r="CRV421" s="1196"/>
      <c r="CRW421" s="1197"/>
      <c r="CRY421" s="1194"/>
      <c r="CRZ421" s="1198"/>
      <c r="CSA421" s="1198"/>
      <c r="CSB421" s="1198"/>
      <c r="CSC421" s="1198"/>
      <c r="CSD421" s="1195"/>
      <c r="CSE421" s="1196"/>
      <c r="CSF421" s="1197"/>
      <c r="CSH421" s="1194"/>
      <c r="CSI421" s="1198"/>
      <c r="CSJ421" s="1198"/>
      <c r="CSK421" s="1198"/>
      <c r="CSL421" s="1198"/>
      <c r="CSM421" s="1195"/>
      <c r="CSN421" s="1196"/>
      <c r="CSO421" s="1197"/>
      <c r="CSQ421" s="1194"/>
      <c r="CSR421" s="1198"/>
      <c r="CSS421" s="1198"/>
      <c r="CST421" s="1198"/>
      <c r="CSU421" s="1198"/>
      <c r="CSV421" s="1195"/>
      <c r="CSW421" s="1196"/>
      <c r="CSX421" s="1197"/>
      <c r="CSZ421" s="1194"/>
      <c r="CTA421" s="1198"/>
      <c r="CTB421" s="1198"/>
      <c r="CTC421" s="1198"/>
      <c r="CTD421" s="1198"/>
      <c r="CTE421" s="1195"/>
      <c r="CTF421" s="1196"/>
      <c r="CTG421" s="1197"/>
      <c r="CTI421" s="1194"/>
      <c r="CTJ421" s="1198"/>
      <c r="CTK421" s="1198"/>
      <c r="CTL421" s="1198"/>
      <c r="CTM421" s="1198"/>
      <c r="CTN421" s="1195"/>
      <c r="CTO421" s="1196"/>
      <c r="CTP421" s="1197"/>
      <c r="CTR421" s="1194"/>
      <c r="CTS421" s="1198"/>
      <c r="CTT421" s="1198"/>
      <c r="CTU421" s="1198"/>
      <c r="CTV421" s="1198"/>
      <c r="CTW421" s="1195"/>
      <c r="CTX421" s="1196"/>
      <c r="CTY421" s="1197"/>
      <c r="CUA421" s="1194"/>
      <c r="CUB421" s="1198"/>
      <c r="CUC421" s="1198"/>
      <c r="CUD421" s="1198"/>
      <c r="CUE421" s="1198"/>
      <c r="CUF421" s="1195"/>
      <c r="CUG421" s="1196"/>
      <c r="CUH421" s="1197"/>
      <c r="CUJ421" s="1194"/>
      <c r="CUK421" s="1198"/>
      <c r="CUL421" s="1198"/>
      <c r="CUM421" s="1198"/>
      <c r="CUN421" s="1198"/>
      <c r="CUO421" s="1195"/>
      <c r="CUP421" s="1196"/>
      <c r="CUQ421" s="1197"/>
      <c r="CUS421" s="1194"/>
      <c r="CUT421" s="1198"/>
      <c r="CUU421" s="1198"/>
      <c r="CUV421" s="1198"/>
      <c r="CUW421" s="1198"/>
      <c r="CUX421" s="1195"/>
      <c r="CUY421" s="1196"/>
      <c r="CUZ421" s="1197"/>
      <c r="CVB421" s="1194"/>
      <c r="CVC421" s="1198"/>
      <c r="CVD421" s="1198"/>
      <c r="CVE421" s="1198"/>
      <c r="CVF421" s="1198"/>
      <c r="CVG421" s="1195"/>
      <c r="CVH421" s="1196"/>
      <c r="CVI421" s="1197"/>
      <c r="CVK421" s="1194"/>
      <c r="CVL421" s="1198"/>
      <c r="CVM421" s="1198"/>
      <c r="CVN421" s="1198"/>
      <c r="CVO421" s="1198"/>
      <c r="CVP421" s="1195"/>
      <c r="CVQ421" s="1196"/>
      <c r="CVR421" s="1197"/>
      <c r="CVT421" s="1194"/>
      <c r="CVU421" s="1198"/>
      <c r="CVV421" s="1198"/>
      <c r="CVW421" s="1198"/>
      <c r="CVX421" s="1198"/>
      <c r="CVY421" s="1195"/>
      <c r="CVZ421" s="1196"/>
      <c r="CWA421" s="1197"/>
      <c r="CWC421" s="1194"/>
      <c r="CWD421" s="1198"/>
      <c r="CWE421" s="1198"/>
      <c r="CWF421" s="1198"/>
      <c r="CWG421" s="1198"/>
      <c r="CWH421" s="1195"/>
      <c r="CWI421" s="1196"/>
      <c r="CWJ421" s="1197"/>
      <c r="CWL421" s="1194"/>
      <c r="CWM421" s="1198"/>
      <c r="CWN421" s="1198"/>
      <c r="CWO421" s="1198"/>
      <c r="CWP421" s="1198"/>
      <c r="CWQ421" s="1195"/>
      <c r="CWR421" s="1196"/>
      <c r="CWS421" s="1197"/>
      <c r="CWU421" s="1194"/>
      <c r="CWV421" s="1198"/>
      <c r="CWW421" s="1198"/>
      <c r="CWX421" s="1198"/>
      <c r="CWY421" s="1198"/>
      <c r="CWZ421" s="1195"/>
      <c r="CXA421" s="1196"/>
      <c r="CXB421" s="1197"/>
      <c r="CXD421" s="1194"/>
      <c r="CXE421" s="1198"/>
      <c r="CXF421" s="1198"/>
      <c r="CXG421" s="1198"/>
      <c r="CXH421" s="1198"/>
      <c r="CXI421" s="1195"/>
      <c r="CXJ421" s="1196"/>
      <c r="CXK421" s="1197"/>
      <c r="CXM421" s="1194"/>
      <c r="CXN421" s="1198"/>
      <c r="CXO421" s="1198"/>
      <c r="CXP421" s="1198"/>
      <c r="CXQ421" s="1198"/>
      <c r="CXR421" s="1195"/>
      <c r="CXS421" s="1196"/>
      <c r="CXT421" s="1197"/>
      <c r="CXV421" s="1194"/>
      <c r="CXW421" s="1198"/>
      <c r="CXX421" s="1198"/>
      <c r="CXY421" s="1198"/>
      <c r="CXZ421" s="1198"/>
      <c r="CYA421" s="1195"/>
      <c r="CYB421" s="1196"/>
      <c r="CYC421" s="1197"/>
      <c r="CYE421" s="1194"/>
      <c r="CYF421" s="1198"/>
      <c r="CYG421" s="1198"/>
      <c r="CYH421" s="1198"/>
      <c r="CYI421" s="1198"/>
      <c r="CYJ421" s="1195"/>
      <c r="CYK421" s="1196"/>
      <c r="CYL421" s="1197"/>
      <c r="CYN421" s="1194"/>
      <c r="CYO421" s="1198"/>
      <c r="CYP421" s="1198"/>
      <c r="CYQ421" s="1198"/>
      <c r="CYR421" s="1198"/>
      <c r="CYS421" s="1195"/>
      <c r="CYT421" s="1196"/>
      <c r="CYU421" s="1197"/>
      <c r="CYW421" s="1194"/>
      <c r="CYX421" s="1198"/>
      <c r="CYY421" s="1198"/>
      <c r="CYZ421" s="1198"/>
      <c r="CZA421" s="1198"/>
      <c r="CZB421" s="1195"/>
      <c r="CZC421" s="1196"/>
      <c r="CZD421" s="1197"/>
      <c r="CZF421" s="1194"/>
      <c r="CZG421" s="1198"/>
      <c r="CZH421" s="1198"/>
      <c r="CZI421" s="1198"/>
      <c r="CZJ421" s="1198"/>
      <c r="CZK421" s="1195"/>
      <c r="CZL421" s="1196"/>
      <c r="CZM421" s="1197"/>
      <c r="CZO421" s="1194"/>
      <c r="CZP421" s="1198"/>
      <c r="CZQ421" s="1198"/>
      <c r="CZR421" s="1198"/>
      <c r="CZS421" s="1198"/>
      <c r="CZT421" s="1195"/>
      <c r="CZU421" s="1196"/>
      <c r="CZV421" s="1197"/>
      <c r="CZX421" s="1194"/>
      <c r="CZY421" s="1198"/>
      <c r="CZZ421" s="1198"/>
      <c r="DAA421" s="1198"/>
      <c r="DAB421" s="1198"/>
      <c r="DAC421" s="1195"/>
      <c r="DAD421" s="1196"/>
      <c r="DAE421" s="1197"/>
      <c r="DAG421" s="1194"/>
      <c r="DAH421" s="1198"/>
      <c r="DAI421" s="1198"/>
      <c r="DAJ421" s="1198"/>
      <c r="DAK421" s="1198"/>
      <c r="DAL421" s="1195"/>
      <c r="DAM421" s="1196"/>
      <c r="DAN421" s="1197"/>
      <c r="DAP421" s="1194"/>
      <c r="DAQ421" s="1198"/>
      <c r="DAR421" s="1198"/>
      <c r="DAS421" s="1198"/>
      <c r="DAT421" s="1198"/>
      <c r="DAU421" s="1195"/>
      <c r="DAV421" s="1196"/>
      <c r="DAW421" s="1197"/>
      <c r="DAY421" s="1194"/>
      <c r="DAZ421" s="1198"/>
      <c r="DBA421" s="1198"/>
      <c r="DBB421" s="1198"/>
      <c r="DBC421" s="1198"/>
      <c r="DBD421" s="1195"/>
      <c r="DBE421" s="1196"/>
      <c r="DBF421" s="1197"/>
      <c r="DBH421" s="1194"/>
      <c r="DBI421" s="1198"/>
      <c r="DBJ421" s="1198"/>
      <c r="DBK421" s="1198"/>
      <c r="DBL421" s="1198"/>
      <c r="DBM421" s="1195"/>
      <c r="DBN421" s="1196"/>
      <c r="DBO421" s="1197"/>
      <c r="DBQ421" s="1194"/>
      <c r="DBR421" s="1198"/>
      <c r="DBS421" s="1198"/>
      <c r="DBT421" s="1198"/>
      <c r="DBU421" s="1198"/>
      <c r="DBV421" s="1195"/>
      <c r="DBW421" s="1196"/>
      <c r="DBX421" s="1197"/>
      <c r="DBZ421" s="1194"/>
      <c r="DCA421" s="1198"/>
      <c r="DCB421" s="1198"/>
      <c r="DCC421" s="1198"/>
      <c r="DCD421" s="1198"/>
      <c r="DCE421" s="1195"/>
      <c r="DCF421" s="1196"/>
      <c r="DCG421" s="1197"/>
      <c r="DCI421" s="1194"/>
      <c r="DCJ421" s="1198"/>
      <c r="DCK421" s="1198"/>
      <c r="DCL421" s="1198"/>
      <c r="DCM421" s="1198"/>
      <c r="DCN421" s="1195"/>
      <c r="DCO421" s="1196"/>
      <c r="DCP421" s="1197"/>
      <c r="DCR421" s="1194"/>
      <c r="DCS421" s="1198"/>
      <c r="DCT421" s="1198"/>
      <c r="DCU421" s="1198"/>
      <c r="DCV421" s="1198"/>
      <c r="DCW421" s="1195"/>
      <c r="DCX421" s="1196"/>
      <c r="DCY421" s="1197"/>
      <c r="DDA421" s="1194"/>
      <c r="DDB421" s="1198"/>
      <c r="DDC421" s="1198"/>
      <c r="DDD421" s="1198"/>
      <c r="DDE421" s="1198"/>
      <c r="DDF421" s="1195"/>
      <c r="DDG421" s="1196"/>
      <c r="DDH421" s="1197"/>
      <c r="DDJ421" s="1194"/>
      <c r="DDK421" s="1198"/>
      <c r="DDL421" s="1198"/>
      <c r="DDM421" s="1198"/>
      <c r="DDN421" s="1198"/>
      <c r="DDO421" s="1195"/>
      <c r="DDP421" s="1196"/>
      <c r="DDQ421" s="1197"/>
      <c r="DDS421" s="1194"/>
      <c r="DDT421" s="1198"/>
      <c r="DDU421" s="1198"/>
      <c r="DDV421" s="1198"/>
      <c r="DDW421" s="1198"/>
      <c r="DDX421" s="1195"/>
      <c r="DDY421" s="1196"/>
      <c r="DDZ421" s="1197"/>
      <c r="DEB421" s="1194"/>
      <c r="DEC421" s="1198"/>
      <c r="DED421" s="1198"/>
      <c r="DEE421" s="1198"/>
      <c r="DEF421" s="1198"/>
      <c r="DEG421" s="1195"/>
      <c r="DEH421" s="1196"/>
      <c r="DEI421" s="1197"/>
      <c r="DEK421" s="1194"/>
      <c r="DEL421" s="1198"/>
      <c r="DEM421" s="1198"/>
      <c r="DEN421" s="1198"/>
      <c r="DEO421" s="1198"/>
      <c r="DEP421" s="1195"/>
      <c r="DEQ421" s="1196"/>
      <c r="DER421" s="1197"/>
      <c r="DET421" s="1194"/>
      <c r="DEU421" s="1198"/>
      <c r="DEV421" s="1198"/>
      <c r="DEW421" s="1198"/>
      <c r="DEX421" s="1198"/>
      <c r="DEY421" s="1195"/>
      <c r="DEZ421" s="1196"/>
      <c r="DFA421" s="1197"/>
      <c r="DFC421" s="1194"/>
      <c r="DFD421" s="1198"/>
      <c r="DFE421" s="1198"/>
      <c r="DFF421" s="1198"/>
      <c r="DFG421" s="1198"/>
      <c r="DFH421" s="1195"/>
      <c r="DFI421" s="1196"/>
      <c r="DFJ421" s="1197"/>
      <c r="DFL421" s="1194"/>
      <c r="DFM421" s="1198"/>
      <c r="DFN421" s="1198"/>
      <c r="DFO421" s="1198"/>
      <c r="DFP421" s="1198"/>
      <c r="DFQ421" s="1195"/>
      <c r="DFR421" s="1196"/>
      <c r="DFS421" s="1197"/>
      <c r="DFU421" s="1194"/>
      <c r="DFV421" s="1198"/>
      <c r="DFW421" s="1198"/>
      <c r="DFX421" s="1198"/>
      <c r="DFY421" s="1198"/>
      <c r="DFZ421" s="1195"/>
      <c r="DGA421" s="1196"/>
      <c r="DGB421" s="1197"/>
      <c r="DGD421" s="1194"/>
      <c r="DGE421" s="1198"/>
      <c r="DGF421" s="1198"/>
      <c r="DGG421" s="1198"/>
      <c r="DGH421" s="1198"/>
      <c r="DGI421" s="1195"/>
      <c r="DGJ421" s="1196"/>
      <c r="DGK421" s="1197"/>
      <c r="DGM421" s="1194"/>
      <c r="DGN421" s="1198"/>
      <c r="DGO421" s="1198"/>
      <c r="DGP421" s="1198"/>
      <c r="DGQ421" s="1198"/>
      <c r="DGR421" s="1195"/>
      <c r="DGS421" s="1196"/>
      <c r="DGT421" s="1197"/>
      <c r="DGV421" s="1194"/>
      <c r="DGW421" s="1198"/>
      <c r="DGX421" s="1198"/>
      <c r="DGY421" s="1198"/>
      <c r="DGZ421" s="1198"/>
      <c r="DHA421" s="1195"/>
      <c r="DHB421" s="1196"/>
      <c r="DHC421" s="1197"/>
      <c r="DHE421" s="1194"/>
      <c r="DHF421" s="1198"/>
      <c r="DHG421" s="1198"/>
      <c r="DHH421" s="1198"/>
      <c r="DHI421" s="1198"/>
      <c r="DHJ421" s="1195"/>
      <c r="DHK421" s="1196"/>
      <c r="DHL421" s="1197"/>
      <c r="DHN421" s="1194"/>
      <c r="DHO421" s="1198"/>
      <c r="DHP421" s="1198"/>
      <c r="DHQ421" s="1198"/>
      <c r="DHR421" s="1198"/>
      <c r="DHS421" s="1195"/>
      <c r="DHT421" s="1196"/>
      <c r="DHU421" s="1197"/>
      <c r="DHW421" s="1194"/>
      <c r="DHX421" s="1198"/>
      <c r="DHY421" s="1198"/>
      <c r="DHZ421" s="1198"/>
      <c r="DIA421" s="1198"/>
      <c r="DIB421" s="1195"/>
      <c r="DIC421" s="1196"/>
      <c r="DID421" s="1197"/>
      <c r="DIF421" s="1194"/>
      <c r="DIG421" s="1198"/>
      <c r="DIH421" s="1198"/>
      <c r="DII421" s="1198"/>
      <c r="DIJ421" s="1198"/>
      <c r="DIK421" s="1195"/>
      <c r="DIL421" s="1196"/>
      <c r="DIM421" s="1197"/>
      <c r="DIO421" s="1194"/>
      <c r="DIP421" s="1198"/>
      <c r="DIQ421" s="1198"/>
      <c r="DIR421" s="1198"/>
      <c r="DIS421" s="1198"/>
      <c r="DIT421" s="1195"/>
      <c r="DIU421" s="1196"/>
      <c r="DIV421" s="1197"/>
      <c r="DIX421" s="1194"/>
      <c r="DIY421" s="1198"/>
      <c r="DIZ421" s="1198"/>
      <c r="DJA421" s="1198"/>
      <c r="DJB421" s="1198"/>
      <c r="DJC421" s="1195"/>
      <c r="DJD421" s="1196"/>
      <c r="DJE421" s="1197"/>
      <c r="DJG421" s="1194"/>
      <c r="DJH421" s="1198"/>
      <c r="DJI421" s="1198"/>
      <c r="DJJ421" s="1198"/>
      <c r="DJK421" s="1198"/>
      <c r="DJL421" s="1195"/>
      <c r="DJM421" s="1196"/>
      <c r="DJN421" s="1197"/>
      <c r="DJP421" s="1194"/>
      <c r="DJQ421" s="1198"/>
      <c r="DJR421" s="1198"/>
      <c r="DJS421" s="1198"/>
      <c r="DJT421" s="1198"/>
      <c r="DJU421" s="1195"/>
      <c r="DJV421" s="1196"/>
      <c r="DJW421" s="1197"/>
      <c r="DJY421" s="1194"/>
      <c r="DJZ421" s="1198"/>
      <c r="DKA421" s="1198"/>
      <c r="DKB421" s="1198"/>
      <c r="DKC421" s="1198"/>
      <c r="DKD421" s="1195"/>
      <c r="DKE421" s="1196"/>
      <c r="DKF421" s="1197"/>
      <c r="DKH421" s="1194"/>
      <c r="DKI421" s="1198"/>
      <c r="DKJ421" s="1198"/>
      <c r="DKK421" s="1198"/>
      <c r="DKL421" s="1198"/>
      <c r="DKM421" s="1195"/>
      <c r="DKN421" s="1196"/>
      <c r="DKO421" s="1197"/>
      <c r="DKQ421" s="1194"/>
      <c r="DKR421" s="1198"/>
      <c r="DKS421" s="1198"/>
      <c r="DKT421" s="1198"/>
      <c r="DKU421" s="1198"/>
      <c r="DKV421" s="1195"/>
      <c r="DKW421" s="1196"/>
      <c r="DKX421" s="1197"/>
      <c r="DKZ421" s="1194"/>
      <c r="DLA421" s="1198"/>
      <c r="DLB421" s="1198"/>
      <c r="DLC421" s="1198"/>
      <c r="DLD421" s="1198"/>
      <c r="DLE421" s="1195"/>
      <c r="DLF421" s="1196"/>
      <c r="DLG421" s="1197"/>
      <c r="DLI421" s="1194"/>
      <c r="DLJ421" s="1198"/>
      <c r="DLK421" s="1198"/>
      <c r="DLL421" s="1198"/>
      <c r="DLM421" s="1198"/>
      <c r="DLN421" s="1195"/>
      <c r="DLO421" s="1196"/>
      <c r="DLP421" s="1197"/>
      <c r="DLR421" s="1194"/>
      <c r="DLS421" s="1198"/>
      <c r="DLT421" s="1198"/>
      <c r="DLU421" s="1198"/>
      <c r="DLV421" s="1198"/>
      <c r="DLW421" s="1195"/>
      <c r="DLX421" s="1196"/>
      <c r="DLY421" s="1197"/>
      <c r="DMA421" s="1194"/>
      <c r="DMB421" s="1198"/>
      <c r="DMC421" s="1198"/>
      <c r="DMD421" s="1198"/>
      <c r="DME421" s="1198"/>
      <c r="DMF421" s="1195"/>
      <c r="DMG421" s="1196"/>
      <c r="DMH421" s="1197"/>
      <c r="DMJ421" s="1194"/>
      <c r="DMK421" s="1198"/>
      <c r="DML421" s="1198"/>
      <c r="DMM421" s="1198"/>
      <c r="DMN421" s="1198"/>
      <c r="DMO421" s="1195"/>
      <c r="DMP421" s="1196"/>
      <c r="DMQ421" s="1197"/>
      <c r="DMS421" s="1194"/>
      <c r="DMT421" s="1198"/>
      <c r="DMU421" s="1198"/>
      <c r="DMV421" s="1198"/>
      <c r="DMW421" s="1198"/>
      <c r="DMX421" s="1195"/>
      <c r="DMY421" s="1196"/>
      <c r="DMZ421" s="1197"/>
      <c r="DNB421" s="1194"/>
      <c r="DNC421" s="1198"/>
      <c r="DND421" s="1198"/>
      <c r="DNE421" s="1198"/>
      <c r="DNF421" s="1198"/>
      <c r="DNG421" s="1195"/>
      <c r="DNH421" s="1196"/>
      <c r="DNI421" s="1197"/>
      <c r="DNK421" s="1194"/>
      <c r="DNL421" s="1198"/>
      <c r="DNM421" s="1198"/>
      <c r="DNN421" s="1198"/>
      <c r="DNO421" s="1198"/>
      <c r="DNP421" s="1195"/>
      <c r="DNQ421" s="1196"/>
      <c r="DNR421" s="1197"/>
      <c r="DNT421" s="1194"/>
      <c r="DNU421" s="1198"/>
      <c r="DNV421" s="1198"/>
      <c r="DNW421" s="1198"/>
      <c r="DNX421" s="1198"/>
      <c r="DNY421" s="1195"/>
      <c r="DNZ421" s="1196"/>
      <c r="DOA421" s="1197"/>
      <c r="DOC421" s="1194"/>
      <c r="DOD421" s="1198"/>
      <c r="DOE421" s="1198"/>
      <c r="DOF421" s="1198"/>
      <c r="DOG421" s="1198"/>
      <c r="DOH421" s="1195"/>
      <c r="DOI421" s="1196"/>
      <c r="DOJ421" s="1197"/>
      <c r="DOL421" s="1194"/>
      <c r="DOM421" s="1198"/>
      <c r="DON421" s="1198"/>
      <c r="DOO421" s="1198"/>
      <c r="DOP421" s="1198"/>
      <c r="DOQ421" s="1195"/>
      <c r="DOR421" s="1196"/>
      <c r="DOS421" s="1197"/>
      <c r="DOU421" s="1194"/>
      <c r="DOV421" s="1198"/>
      <c r="DOW421" s="1198"/>
      <c r="DOX421" s="1198"/>
      <c r="DOY421" s="1198"/>
      <c r="DOZ421" s="1195"/>
      <c r="DPA421" s="1196"/>
      <c r="DPB421" s="1197"/>
      <c r="DPD421" s="1194"/>
      <c r="DPE421" s="1198"/>
      <c r="DPF421" s="1198"/>
      <c r="DPG421" s="1198"/>
      <c r="DPH421" s="1198"/>
      <c r="DPI421" s="1195"/>
      <c r="DPJ421" s="1196"/>
      <c r="DPK421" s="1197"/>
      <c r="DPM421" s="1194"/>
      <c r="DPN421" s="1198"/>
      <c r="DPO421" s="1198"/>
      <c r="DPP421" s="1198"/>
      <c r="DPQ421" s="1198"/>
      <c r="DPR421" s="1195"/>
      <c r="DPS421" s="1196"/>
      <c r="DPT421" s="1197"/>
      <c r="DPV421" s="1194"/>
      <c r="DPW421" s="1198"/>
      <c r="DPX421" s="1198"/>
      <c r="DPY421" s="1198"/>
      <c r="DPZ421" s="1198"/>
      <c r="DQA421" s="1195"/>
      <c r="DQB421" s="1196"/>
      <c r="DQC421" s="1197"/>
      <c r="DQE421" s="1194"/>
      <c r="DQF421" s="1198"/>
      <c r="DQG421" s="1198"/>
      <c r="DQH421" s="1198"/>
      <c r="DQI421" s="1198"/>
      <c r="DQJ421" s="1195"/>
      <c r="DQK421" s="1196"/>
      <c r="DQL421" s="1197"/>
      <c r="DQN421" s="1194"/>
      <c r="DQO421" s="1198"/>
      <c r="DQP421" s="1198"/>
      <c r="DQQ421" s="1198"/>
      <c r="DQR421" s="1198"/>
      <c r="DQS421" s="1195"/>
      <c r="DQT421" s="1196"/>
      <c r="DQU421" s="1197"/>
      <c r="DQW421" s="1194"/>
      <c r="DQX421" s="1198"/>
      <c r="DQY421" s="1198"/>
      <c r="DQZ421" s="1198"/>
      <c r="DRA421" s="1198"/>
      <c r="DRB421" s="1195"/>
      <c r="DRC421" s="1196"/>
      <c r="DRD421" s="1197"/>
      <c r="DRF421" s="1194"/>
      <c r="DRG421" s="1198"/>
      <c r="DRH421" s="1198"/>
      <c r="DRI421" s="1198"/>
      <c r="DRJ421" s="1198"/>
      <c r="DRK421" s="1195"/>
      <c r="DRL421" s="1196"/>
      <c r="DRM421" s="1197"/>
      <c r="DRO421" s="1194"/>
      <c r="DRP421" s="1198"/>
      <c r="DRQ421" s="1198"/>
      <c r="DRR421" s="1198"/>
      <c r="DRS421" s="1198"/>
      <c r="DRT421" s="1195"/>
      <c r="DRU421" s="1196"/>
      <c r="DRV421" s="1197"/>
      <c r="DRX421" s="1194"/>
      <c r="DRY421" s="1198"/>
      <c r="DRZ421" s="1198"/>
      <c r="DSA421" s="1198"/>
      <c r="DSB421" s="1198"/>
      <c r="DSC421" s="1195"/>
      <c r="DSD421" s="1196"/>
      <c r="DSE421" s="1197"/>
      <c r="DSG421" s="1194"/>
      <c r="DSH421" s="1198"/>
      <c r="DSI421" s="1198"/>
      <c r="DSJ421" s="1198"/>
      <c r="DSK421" s="1198"/>
      <c r="DSL421" s="1195"/>
      <c r="DSM421" s="1196"/>
      <c r="DSN421" s="1197"/>
      <c r="DSP421" s="1194"/>
      <c r="DSQ421" s="1198"/>
      <c r="DSR421" s="1198"/>
      <c r="DSS421" s="1198"/>
      <c r="DST421" s="1198"/>
      <c r="DSU421" s="1195"/>
      <c r="DSV421" s="1196"/>
      <c r="DSW421" s="1197"/>
      <c r="DSY421" s="1194"/>
      <c r="DSZ421" s="1198"/>
      <c r="DTA421" s="1198"/>
      <c r="DTB421" s="1198"/>
      <c r="DTC421" s="1198"/>
      <c r="DTD421" s="1195"/>
      <c r="DTE421" s="1196"/>
      <c r="DTF421" s="1197"/>
      <c r="DTH421" s="1194"/>
      <c r="DTI421" s="1198"/>
      <c r="DTJ421" s="1198"/>
      <c r="DTK421" s="1198"/>
      <c r="DTL421" s="1198"/>
      <c r="DTM421" s="1195"/>
      <c r="DTN421" s="1196"/>
      <c r="DTO421" s="1197"/>
      <c r="DTQ421" s="1194"/>
      <c r="DTR421" s="1198"/>
      <c r="DTS421" s="1198"/>
      <c r="DTT421" s="1198"/>
      <c r="DTU421" s="1198"/>
      <c r="DTV421" s="1195"/>
      <c r="DTW421" s="1196"/>
      <c r="DTX421" s="1197"/>
      <c r="DTZ421" s="1194"/>
      <c r="DUA421" s="1198"/>
      <c r="DUB421" s="1198"/>
      <c r="DUC421" s="1198"/>
      <c r="DUD421" s="1198"/>
      <c r="DUE421" s="1195"/>
      <c r="DUF421" s="1196"/>
      <c r="DUG421" s="1197"/>
      <c r="DUI421" s="1194"/>
      <c r="DUJ421" s="1198"/>
      <c r="DUK421" s="1198"/>
      <c r="DUL421" s="1198"/>
      <c r="DUM421" s="1198"/>
      <c r="DUN421" s="1195"/>
      <c r="DUO421" s="1196"/>
      <c r="DUP421" s="1197"/>
      <c r="DUR421" s="1194"/>
      <c r="DUS421" s="1198"/>
      <c r="DUT421" s="1198"/>
      <c r="DUU421" s="1198"/>
      <c r="DUV421" s="1198"/>
      <c r="DUW421" s="1195"/>
      <c r="DUX421" s="1196"/>
      <c r="DUY421" s="1197"/>
      <c r="DVA421" s="1194"/>
      <c r="DVB421" s="1198"/>
      <c r="DVC421" s="1198"/>
      <c r="DVD421" s="1198"/>
      <c r="DVE421" s="1198"/>
      <c r="DVF421" s="1195"/>
      <c r="DVG421" s="1196"/>
      <c r="DVH421" s="1197"/>
      <c r="DVJ421" s="1194"/>
      <c r="DVK421" s="1198"/>
      <c r="DVL421" s="1198"/>
      <c r="DVM421" s="1198"/>
      <c r="DVN421" s="1198"/>
      <c r="DVO421" s="1195"/>
      <c r="DVP421" s="1196"/>
      <c r="DVQ421" s="1197"/>
      <c r="DVS421" s="1194"/>
      <c r="DVT421" s="1198"/>
      <c r="DVU421" s="1198"/>
      <c r="DVV421" s="1198"/>
      <c r="DVW421" s="1198"/>
      <c r="DVX421" s="1195"/>
      <c r="DVY421" s="1196"/>
      <c r="DVZ421" s="1197"/>
      <c r="DWB421" s="1194"/>
      <c r="DWC421" s="1198"/>
      <c r="DWD421" s="1198"/>
      <c r="DWE421" s="1198"/>
      <c r="DWF421" s="1198"/>
      <c r="DWG421" s="1195"/>
      <c r="DWH421" s="1196"/>
      <c r="DWI421" s="1197"/>
      <c r="DWK421" s="1194"/>
      <c r="DWL421" s="1198"/>
      <c r="DWM421" s="1198"/>
      <c r="DWN421" s="1198"/>
      <c r="DWO421" s="1198"/>
      <c r="DWP421" s="1195"/>
      <c r="DWQ421" s="1196"/>
      <c r="DWR421" s="1197"/>
      <c r="DWT421" s="1194"/>
      <c r="DWU421" s="1198"/>
      <c r="DWV421" s="1198"/>
      <c r="DWW421" s="1198"/>
      <c r="DWX421" s="1198"/>
      <c r="DWY421" s="1195"/>
      <c r="DWZ421" s="1196"/>
      <c r="DXA421" s="1197"/>
      <c r="DXC421" s="1194"/>
      <c r="DXD421" s="1198"/>
      <c r="DXE421" s="1198"/>
      <c r="DXF421" s="1198"/>
      <c r="DXG421" s="1198"/>
      <c r="DXH421" s="1195"/>
      <c r="DXI421" s="1196"/>
      <c r="DXJ421" s="1197"/>
      <c r="DXL421" s="1194"/>
      <c r="DXM421" s="1198"/>
      <c r="DXN421" s="1198"/>
      <c r="DXO421" s="1198"/>
      <c r="DXP421" s="1198"/>
      <c r="DXQ421" s="1195"/>
      <c r="DXR421" s="1196"/>
      <c r="DXS421" s="1197"/>
      <c r="DXU421" s="1194"/>
      <c r="DXV421" s="1198"/>
      <c r="DXW421" s="1198"/>
      <c r="DXX421" s="1198"/>
      <c r="DXY421" s="1198"/>
      <c r="DXZ421" s="1195"/>
      <c r="DYA421" s="1196"/>
      <c r="DYB421" s="1197"/>
      <c r="DYD421" s="1194"/>
      <c r="DYE421" s="1198"/>
      <c r="DYF421" s="1198"/>
      <c r="DYG421" s="1198"/>
      <c r="DYH421" s="1198"/>
      <c r="DYI421" s="1195"/>
      <c r="DYJ421" s="1196"/>
      <c r="DYK421" s="1197"/>
      <c r="DYM421" s="1194"/>
      <c r="DYN421" s="1198"/>
      <c r="DYO421" s="1198"/>
      <c r="DYP421" s="1198"/>
      <c r="DYQ421" s="1198"/>
      <c r="DYR421" s="1195"/>
      <c r="DYS421" s="1196"/>
      <c r="DYT421" s="1197"/>
      <c r="DYV421" s="1194"/>
      <c r="DYW421" s="1198"/>
      <c r="DYX421" s="1198"/>
      <c r="DYY421" s="1198"/>
      <c r="DYZ421" s="1198"/>
      <c r="DZA421" s="1195"/>
      <c r="DZB421" s="1196"/>
      <c r="DZC421" s="1197"/>
      <c r="DZE421" s="1194"/>
      <c r="DZF421" s="1198"/>
      <c r="DZG421" s="1198"/>
      <c r="DZH421" s="1198"/>
      <c r="DZI421" s="1198"/>
      <c r="DZJ421" s="1195"/>
      <c r="DZK421" s="1196"/>
      <c r="DZL421" s="1197"/>
      <c r="DZN421" s="1194"/>
      <c r="DZO421" s="1198"/>
      <c r="DZP421" s="1198"/>
      <c r="DZQ421" s="1198"/>
      <c r="DZR421" s="1198"/>
      <c r="DZS421" s="1195"/>
      <c r="DZT421" s="1196"/>
      <c r="DZU421" s="1197"/>
      <c r="DZW421" s="1194"/>
      <c r="DZX421" s="1198"/>
      <c r="DZY421" s="1198"/>
      <c r="DZZ421" s="1198"/>
      <c r="EAA421" s="1198"/>
      <c r="EAB421" s="1195"/>
      <c r="EAC421" s="1196"/>
      <c r="EAD421" s="1197"/>
      <c r="EAF421" s="1194"/>
      <c r="EAG421" s="1198"/>
      <c r="EAH421" s="1198"/>
      <c r="EAI421" s="1198"/>
      <c r="EAJ421" s="1198"/>
      <c r="EAK421" s="1195"/>
      <c r="EAL421" s="1196"/>
      <c r="EAM421" s="1197"/>
      <c r="EAO421" s="1194"/>
      <c r="EAP421" s="1198"/>
      <c r="EAQ421" s="1198"/>
      <c r="EAR421" s="1198"/>
      <c r="EAS421" s="1198"/>
      <c r="EAT421" s="1195"/>
      <c r="EAU421" s="1196"/>
      <c r="EAV421" s="1197"/>
      <c r="EAX421" s="1194"/>
      <c r="EAY421" s="1198"/>
      <c r="EAZ421" s="1198"/>
      <c r="EBA421" s="1198"/>
      <c r="EBB421" s="1198"/>
      <c r="EBC421" s="1195"/>
      <c r="EBD421" s="1196"/>
      <c r="EBE421" s="1197"/>
      <c r="EBG421" s="1194"/>
      <c r="EBH421" s="1198"/>
      <c r="EBI421" s="1198"/>
      <c r="EBJ421" s="1198"/>
      <c r="EBK421" s="1198"/>
      <c r="EBL421" s="1195"/>
      <c r="EBM421" s="1196"/>
      <c r="EBN421" s="1197"/>
      <c r="EBP421" s="1194"/>
      <c r="EBQ421" s="1198"/>
      <c r="EBR421" s="1198"/>
      <c r="EBS421" s="1198"/>
      <c r="EBT421" s="1198"/>
      <c r="EBU421" s="1195"/>
      <c r="EBV421" s="1196"/>
      <c r="EBW421" s="1197"/>
      <c r="EBY421" s="1194"/>
      <c r="EBZ421" s="1198"/>
      <c r="ECA421" s="1198"/>
      <c r="ECB421" s="1198"/>
      <c r="ECC421" s="1198"/>
      <c r="ECD421" s="1195"/>
      <c r="ECE421" s="1196"/>
      <c r="ECF421" s="1197"/>
      <c r="ECH421" s="1194"/>
      <c r="ECI421" s="1198"/>
      <c r="ECJ421" s="1198"/>
      <c r="ECK421" s="1198"/>
      <c r="ECL421" s="1198"/>
      <c r="ECM421" s="1195"/>
      <c r="ECN421" s="1196"/>
      <c r="ECO421" s="1197"/>
      <c r="ECQ421" s="1194"/>
      <c r="ECR421" s="1198"/>
      <c r="ECS421" s="1198"/>
      <c r="ECT421" s="1198"/>
      <c r="ECU421" s="1198"/>
      <c r="ECV421" s="1195"/>
      <c r="ECW421" s="1196"/>
      <c r="ECX421" s="1197"/>
      <c r="ECZ421" s="1194"/>
      <c r="EDA421" s="1198"/>
      <c r="EDB421" s="1198"/>
      <c r="EDC421" s="1198"/>
      <c r="EDD421" s="1198"/>
      <c r="EDE421" s="1195"/>
      <c r="EDF421" s="1196"/>
      <c r="EDG421" s="1197"/>
      <c r="EDI421" s="1194"/>
      <c r="EDJ421" s="1198"/>
      <c r="EDK421" s="1198"/>
      <c r="EDL421" s="1198"/>
      <c r="EDM421" s="1198"/>
      <c r="EDN421" s="1195"/>
      <c r="EDO421" s="1196"/>
      <c r="EDP421" s="1197"/>
      <c r="EDR421" s="1194"/>
      <c r="EDS421" s="1198"/>
      <c r="EDT421" s="1198"/>
      <c r="EDU421" s="1198"/>
      <c r="EDV421" s="1198"/>
      <c r="EDW421" s="1195"/>
      <c r="EDX421" s="1196"/>
      <c r="EDY421" s="1197"/>
      <c r="EEA421" s="1194"/>
      <c r="EEB421" s="1198"/>
      <c r="EEC421" s="1198"/>
      <c r="EED421" s="1198"/>
      <c r="EEE421" s="1198"/>
      <c r="EEF421" s="1195"/>
      <c r="EEG421" s="1196"/>
      <c r="EEH421" s="1197"/>
      <c r="EEJ421" s="1194"/>
      <c r="EEK421" s="1198"/>
      <c r="EEL421" s="1198"/>
      <c r="EEM421" s="1198"/>
      <c r="EEN421" s="1198"/>
      <c r="EEO421" s="1195"/>
      <c r="EEP421" s="1196"/>
      <c r="EEQ421" s="1197"/>
      <c r="EES421" s="1194"/>
      <c r="EET421" s="1198"/>
      <c r="EEU421" s="1198"/>
      <c r="EEV421" s="1198"/>
      <c r="EEW421" s="1198"/>
      <c r="EEX421" s="1195"/>
      <c r="EEY421" s="1196"/>
      <c r="EEZ421" s="1197"/>
      <c r="EFB421" s="1194"/>
      <c r="EFC421" s="1198"/>
      <c r="EFD421" s="1198"/>
      <c r="EFE421" s="1198"/>
      <c r="EFF421" s="1198"/>
      <c r="EFG421" s="1195"/>
      <c r="EFH421" s="1196"/>
      <c r="EFI421" s="1197"/>
      <c r="EFK421" s="1194"/>
      <c r="EFL421" s="1198"/>
      <c r="EFM421" s="1198"/>
      <c r="EFN421" s="1198"/>
      <c r="EFO421" s="1198"/>
      <c r="EFP421" s="1195"/>
      <c r="EFQ421" s="1196"/>
      <c r="EFR421" s="1197"/>
      <c r="EFT421" s="1194"/>
      <c r="EFU421" s="1198"/>
      <c r="EFV421" s="1198"/>
      <c r="EFW421" s="1198"/>
      <c r="EFX421" s="1198"/>
      <c r="EFY421" s="1195"/>
      <c r="EFZ421" s="1196"/>
      <c r="EGA421" s="1197"/>
      <c r="EGC421" s="1194"/>
      <c r="EGD421" s="1198"/>
      <c r="EGE421" s="1198"/>
      <c r="EGF421" s="1198"/>
      <c r="EGG421" s="1198"/>
      <c r="EGH421" s="1195"/>
      <c r="EGI421" s="1196"/>
      <c r="EGJ421" s="1197"/>
      <c r="EGL421" s="1194"/>
      <c r="EGM421" s="1198"/>
      <c r="EGN421" s="1198"/>
      <c r="EGO421" s="1198"/>
      <c r="EGP421" s="1198"/>
      <c r="EGQ421" s="1195"/>
      <c r="EGR421" s="1196"/>
      <c r="EGS421" s="1197"/>
      <c r="EGU421" s="1194"/>
      <c r="EGV421" s="1198"/>
      <c r="EGW421" s="1198"/>
      <c r="EGX421" s="1198"/>
      <c r="EGY421" s="1198"/>
      <c r="EGZ421" s="1195"/>
      <c r="EHA421" s="1196"/>
      <c r="EHB421" s="1197"/>
      <c r="EHD421" s="1194"/>
      <c r="EHE421" s="1198"/>
      <c r="EHF421" s="1198"/>
      <c r="EHG421" s="1198"/>
      <c r="EHH421" s="1198"/>
      <c r="EHI421" s="1195"/>
      <c r="EHJ421" s="1196"/>
      <c r="EHK421" s="1197"/>
      <c r="EHM421" s="1194"/>
      <c r="EHN421" s="1198"/>
      <c r="EHO421" s="1198"/>
      <c r="EHP421" s="1198"/>
      <c r="EHQ421" s="1198"/>
      <c r="EHR421" s="1195"/>
      <c r="EHS421" s="1196"/>
      <c r="EHT421" s="1197"/>
      <c r="EHV421" s="1194"/>
      <c r="EHW421" s="1198"/>
      <c r="EHX421" s="1198"/>
      <c r="EHY421" s="1198"/>
      <c r="EHZ421" s="1198"/>
      <c r="EIA421" s="1195"/>
      <c r="EIB421" s="1196"/>
      <c r="EIC421" s="1197"/>
      <c r="EIE421" s="1194"/>
      <c r="EIF421" s="1198"/>
      <c r="EIG421" s="1198"/>
      <c r="EIH421" s="1198"/>
      <c r="EII421" s="1198"/>
      <c r="EIJ421" s="1195"/>
      <c r="EIK421" s="1196"/>
      <c r="EIL421" s="1197"/>
      <c r="EIN421" s="1194"/>
      <c r="EIO421" s="1198"/>
      <c r="EIP421" s="1198"/>
      <c r="EIQ421" s="1198"/>
      <c r="EIR421" s="1198"/>
      <c r="EIS421" s="1195"/>
      <c r="EIT421" s="1196"/>
      <c r="EIU421" s="1197"/>
      <c r="EIW421" s="1194"/>
      <c r="EIX421" s="1198"/>
      <c r="EIY421" s="1198"/>
      <c r="EIZ421" s="1198"/>
      <c r="EJA421" s="1198"/>
      <c r="EJB421" s="1195"/>
      <c r="EJC421" s="1196"/>
      <c r="EJD421" s="1197"/>
      <c r="EJF421" s="1194"/>
      <c r="EJG421" s="1198"/>
      <c r="EJH421" s="1198"/>
      <c r="EJI421" s="1198"/>
      <c r="EJJ421" s="1198"/>
      <c r="EJK421" s="1195"/>
      <c r="EJL421" s="1196"/>
      <c r="EJM421" s="1197"/>
      <c r="EJO421" s="1194"/>
      <c r="EJP421" s="1198"/>
      <c r="EJQ421" s="1198"/>
      <c r="EJR421" s="1198"/>
      <c r="EJS421" s="1198"/>
      <c r="EJT421" s="1195"/>
      <c r="EJU421" s="1196"/>
      <c r="EJV421" s="1197"/>
      <c r="EJX421" s="1194"/>
      <c r="EJY421" s="1198"/>
      <c r="EJZ421" s="1198"/>
      <c r="EKA421" s="1198"/>
      <c r="EKB421" s="1198"/>
      <c r="EKC421" s="1195"/>
      <c r="EKD421" s="1196"/>
      <c r="EKE421" s="1197"/>
      <c r="EKG421" s="1194"/>
      <c r="EKH421" s="1198"/>
      <c r="EKI421" s="1198"/>
      <c r="EKJ421" s="1198"/>
      <c r="EKK421" s="1198"/>
      <c r="EKL421" s="1195"/>
      <c r="EKM421" s="1196"/>
      <c r="EKN421" s="1197"/>
      <c r="EKP421" s="1194"/>
      <c r="EKQ421" s="1198"/>
      <c r="EKR421" s="1198"/>
      <c r="EKS421" s="1198"/>
      <c r="EKT421" s="1198"/>
      <c r="EKU421" s="1195"/>
      <c r="EKV421" s="1196"/>
      <c r="EKW421" s="1197"/>
      <c r="EKY421" s="1194"/>
      <c r="EKZ421" s="1198"/>
      <c r="ELA421" s="1198"/>
      <c r="ELB421" s="1198"/>
      <c r="ELC421" s="1198"/>
      <c r="ELD421" s="1195"/>
      <c r="ELE421" s="1196"/>
      <c r="ELF421" s="1197"/>
      <c r="ELH421" s="1194"/>
      <c r="ELI421" s="1198"/>
      <c r="ELJ421" s="1198"/>
      <c r="ELK421" s="1198"/>
      <c r="ELL421" s="1198"/>
      <c r="ELM421" s="1195"/>
      <c r="ELN421" s="1196"/>
      <c r="ELO421" s="1197"/>
      <c r="ELQ421" s="1194"/>
      <c r="ELR421" s="1198"/>
      <c r="ELS421" s="1198"/>
      <c r="ELT421" s="1198"/>
      <c r="ELU421" s="1198"/>
      <c r="ELV421" s="1195"/>
      <c r="ELW421" s="1196"/>
      <c r="ELX421" s="1197"/>
      <c r="ELZ421" s="1194"/>
      <c r="EMA421" s="1198"/>
      <c r="EMB421" s="1198"/>
      <c r="EMC421" s="1198"/>
      <c r="EMD421" s="1198"/>
      <c r="EME421" s="1195"/>
      <c r="EMF421" s="1196"/>
      <c r="EMG421" s="1197"/>
      <c r="EMI421" s="1194"/>
      <c r="EMJ421" s="1198"/>
      <c r="EMK421" s="1198"/>
      <c r="EML421" s="1198"/>
      <c r="EMM421" s="1198"/>
      <c r="EMN421" s="1195"/>
      <c r="EMO421" s="1196"/>
      <c r="EMP421" s="1197"/>
      <c r="EMR421" s="1194"/>
      <c r="EMS421" s="1198"/>
      <c r="EMT421" s="1198"/>
      <c r="EMU421" s="1198"/>
      <c r="EMV421" s="1198"/>
      <c r="EMW421" s="1195"/>
      <c r="EMX421" s="1196"/>
      <c r="EMY421" s="1197"/>
      <c r="ENA421" s="1194"/>
      <c r="ENB421" s="1198"/>
      <c r="ENC421" s="1198"/>
      <c r="END421" s="1198"/>
      <c r="ENE421" s="1198"/>
      <c r="ENF421" s="1195"/>
      <c r="ENG421" s="1196"/>
      <c r="ENH421" s="1197"/>
      <c r="ENJ421" s="1194"/>
      <c r="ENK421" s="1198"/>
      <c r="ENL421" s="1198"/>
      <c r="ENM421" s="1198"/>
      <c r="ENN421" s="1198"/>
      <c r="ENO421" s="1195"/>
      <c r="ENP421" s="1196"/>
      <c r="ENQ421" s="1197"/>
      <c r="ENS421" s="1194"/>
      <c r="ENT421" s="1198"/>
      <c r="ENU421" s="1198"/>
      <c r="ENV421" s="1198"/>
      <c r="ENW421" s="1198"/>
      <c r="ENX421" s="1195"/>
      <c r="ENY421" s="1196"/>
      <c r="ENZ421" s="1197"/>
      <c r="EOB421" s="1194"/>
      <c r="EOC421" s="1198"/>
      <c r="EOD421" s="1198"/>
      <c r="EOE421" s="1198"/>
      <c r="EOF421" s="1198"/>
      <c r="EOG421" s="1195"/>
      <c r="EOH421" s="1196"/>
      <c r="EOI421" s="1197"/>
      <c r="EOK421" s="1194"/>
      <c r="EOL421" s="1198"/>
      <c r="EOM421" s="1198"/>
      <c r="EON421" s="1198"/>
      <c r="EOO421" s="1198"/>
      <c r="EOP421" s="1195"/>
      <c r="EOQ421" s="1196"/>
      <c r="EOR421" s="1197"/>
      <c r="EOT421" s="1194"/>
      <c r="EOU421" s="1198"/>
      <c r="EOV421" s="1198"/>
      <c r="EOW421" s="1198"/>
      <c r="EOX421" s="1198"/>
      <c r="EOY421" s="1195"/>
      <c r="EOZ421" s="1196"/>
      <c r="EPA421" s="1197"/>
      <c r="EPC421" s="1194"/>
      <c r="EPD421" s="1198"/>
      <c r="EPE421" s="1198"/>
      <c r="EPF421" s="1198"/>
      <c r="EPG421" s="1198"/>
      <c r="EPH421" s="1195"/>
      <c r="EPI421" s="1196"/>
      <c r="EPJ421" s="1197"/>
      <c r="EPL421" s="1194"/>
      <c r="EPM421" s="1198"/>
      <c r="EPN421" s="1198"/>
      <c r="EPO421" s="1198"/>
      <c r="EPP421" s="1198"/>
      <c r="EPQ421" s="1195"/>
      <c r="EPR421" s="1196"/>
      <c r="EPS421" s="1197"/>
      <c r="EPU421" s="1194"/>
      <c r="EPV421" s="1198"/>
      <c r="EPW421" s="1198"/>
      <c r="EPX421" s="1198"/>
      <c r="EPY421" s="1198"/>
      <c r="EPZ421" s="1195"/>
      <c r="EQA421" s="1196"/>
      <c r="EQB421" s="1197"/>
      <c r="EQD421" s="1194"/>
      <c r="EQE421" s="1198"/>
      <c r="EQF421" s="1198"/>
      <c r="EQG421" s="1198"/>
      <c r="EQH421" s="1198"/>
      <c r="EQI421" s="1195"/>
      <c r="EQJ421" s="1196"/>
      <c r="EQK421" s="1197"/>
      <c r="EQM421" s="1194"/>
      <c r="EQN421" s="1198"/>
      <c r="EQO421" s="1198"/>
      <c r="EQP421" s="1198"/>
      <c r="EQQ421" s="1198"/>
      <c r="EQR421" s="1195"/>
      <c r="EQS421" s="1196"/>
      <c r="EQT421" s="1197"/>
      <c r="EQV421" s="1194"/>
      <c r="EQW421" s="1198"/>
      <c r="EQX421" s="1198"/>
      <c r="EQY421" s="1198"/>
      <c r="EQZ421" s="1198"/>
      <c r="ERA421" s="1195"/>
      <c r="ERB421" s="1196"/>
      <c r="ERC421" s="1197"/>
      <c r="ERE421" s="1194"/>
      <c r="ERF421" s="1198"/>
      <c r="ERG421" s="1198"/>
      <c r="ERH421" s="1198"/>
      <c r="ERI421" s="1198"/>
      <c r="ERJ421" s="1195"/>
      <c r="ERK421" s="1196"/>
      <c r="ERL421" s="1197"/>
      <c r="ERN421" s="1194"/>
      <c r="ERO421" s="1198"/>
      <c r="ERP421" s="1198"/>
      <c r="ERQ421" s="1198"/>
      <c r="ERR421" s="1198"/>
      <c r="ERS421" s="1195"/>
      <c r="ERT421" s="1196"/>
      <c r="ERU421" s="1197"/>
      <c r="ERW421" s="1194"/>
      <c r="ERX421" s="1198"/>
      <c r="ERY421" s="1198"/>
      <c r="ERZ421" s="1198"/>
      <c r="ESA421" s="1198"/>
      <c r="ESB421" s="1195"/>
      <c r="ESC421" s="1196"/>
      <c r="ESD421" s="1197"/>
      <c r="ESF421" s="1194"/>
      <c r="ESG421" s="1198"/>
      <c r="ESH421" s="1198"/>
      <c r="ESI421" s="1198"/>
      <c r="ESJ421" s="1198"/>
      <c r="ESK421" s="1195"/>
      <c r="ESL421" s="1196"/>
      <c r="ESM421" s="1197"/>
      <c r="ESO421" s="1194"/>
      <c r="ESP421" s="1198"/>
      <c r="ESQ421" s="1198"/>
      <c r="ESR421" s="1198"/>
      <c r="ESS421" s="1198"/>
      <c r="EST421" s="1195"/>
      <c r="ESU421" s="1196"/>
      <c r="ESV421" s="1197"/>
      <c r="ESX421" s="1194"/>
      <c r="ESY421" s="1198"/>
      <c r="ESZ421" s="1198"/>
      <c r="ETA421" s="1198"/>
      <c r="ETB421" s="1198"/>
      <c r="ETC421" s="1195"/>
      <c r="ETD421" s="1196"/>
      <c r="ETE421" s="1197"/>
      <c r="ETG421" s="1194"/>
      <c r="ETH421" s="1198"/>
      <c r="ETI421" s="1198"/>
      <c r="ETJ421" s="1198"/>
      <c r="ETK421" s="1198"/>
      <c r="ETL421" s="1195"/>
      <c r="ETM421" s="1196"/>
      <c r="ETN421" s="1197"/>
      <c r="ETP421" s="1194"/>
      <c r="ETQ421" s="1198"/>
      <c r="ETR421" s="1198"/>
      <c r="ETS421" s="1198"/>
      <c r="ETT421" s="1198"/>
      <c r="ETU421" s="1195"/>
      <c r="ETV421" s="1196"/>
      <c r="ETW421" s="1197"/>
      <c r="ETY421" s="1194"/>
      <c r="ETZ421" s="1198"/>
      <c r="EUA421" s="1198"/>
      <c r="EUB421" s="1198"/>
      <c r="EUC421" s="1198"/>
      <c r="EUD421" s="1195"/>
      <c r="EUE421" s="1196"/>
      <c r="EUF421" s="1197"/>
      <c r="EUH421" s="1194"/>
      <c r="EUI421" s="1198"/>
      <c r="EUJ421" s="1198"/>
      <c r="EUK421" s="1198"/>
      <c r="EUL421" s="1198"/>
      <c r="EUM421" s="1195"/>
      <c r="EUN421" s="1196"/>
      <c r="EUO421" s="1197"/>
      <c r="EUQ421" s="1194"/>
      <c r="EUR421" s="1198"/>
      <c r="EUS421" s="1198"/>
      <c r="EUT421" s="1198"/>
      <c r="EUU421" s="1198"/>
      <c r="EUV421" s="1195"/>
      <c r="EUW421" s="1196"/>
      <c r="EUX421" s="1197"/>
      <c r="EUZ421" s="1194"/>
      <c r="EVA421" s="1198"/>
      <c r="EVB421" s="1198"/>
      <c r="EVC421" s="1198"/>
      <c r="EVD421" s="1198"/>
      <c r="EVE421" s="1195"/>
      <c r="EVF421" s="1196"/>
      <c r="EVG421" s="1197"/>
      <c r="EVI421" s="1194"/>
      <c r="EVJ421" s="1198"/>
      <c r="EVK421" s="1198"/>
      <c r="EVL421" s="1198"/>
      <c r="EVM421" s="1198"/>
      <c r="EVN421" s="1195"/>
      <c r="EVO421" s="1196"/>
      <c r="EVP421" s="1197"/>
      <c r="EVR421" s="1194"/>
      <c r="EVS421" s="1198"/>
      <c r="EVT421" s="1198"/>
      <c r="EVU421" s="1198"/>
      <c r="EVV421" s="1198"/>
      <c r="EVW421" s="1195"/>
      <c r="EVX421" s="1196"/>
      <c r="EVY421" s="1197"/>
      <c r="EWA421" s="1194"/>
      <c r="EWB421" s="1198"/>
      <c r="EWC421" s="1198"/>
      <c r="EWD421" s="1198"/>
      <c r="EWE421" s="1198"/>
      <c r="EWF421" s="1195"/>
      <c r="EWG421" s="1196"/>
      <c r="EWH421" s="1197"/>
      <c r="EWJ421" s="1194"/>
      <c r="EWK421" s="1198"/>
      <c r="EWL421" s="1198"/>
      <c r="EWM421" s="1198"/>
      <c r="EWN421" s="1198"/>
      <c r="EWO421" s="1195"/>
      <c r="EWP421" s="1196"/>
      <c r="EWQ421" s="1197"/>
      <c r="EWS421" s="1194"/>
      <c r="EWT421" s="1198"/>
      <c r="EWU421" s="1198"/>
      <c r="EWV421" s="1198"/>
      <c r="EWW421" s="1198"/>
      <c r="EWX421" s="1195"/>
      <c r="EWY421" s="1196"/>
      <c r="EWZ421" s="1197"/>
      <c r="EXB421" s="1194"/>
      <c r="EXC421" s="1198"/>
      <c r="EXD421" s="1198"/>
      <c r="EXE421" s="1198"/>
      <c r="EXF421" s="1198"/>
      <c r="EXG421" s="1195"/>
      <c r="EXH421" s="1196"/>
      <c r="EXI421" s="1197"/>
      <c r="EXK421" s="1194"/>
      <c r="EXL421" s="1198"/>
      <c r="EXM421" s="1198"/>
      <c r="EXN421" s="1198"/>
      <c r="EXO421" s="1198"/>
      <c r="EXP421" s="1195"/>
      <c r="EXQ421" s="1196"/>
      <c r="EXR421" s="1197"/>
      <c r="EXT421" s="1194"/>
      <c r="EXU421" s="1198"/>
      <c r="EXV421" s="1198"/>
      <c r="EXW421" s="1198"/>
      <c r="EXX421" s="1198"/>
      <c r="EXY421" s="1195"/>
      <c r="EXZ421" s="1196"/>
      <c r="EYA421" s="1197"/>
      <c r="EYC421" s="1194"/>
      <c r="EYD421" s="1198"/>
      <c r="EYE421" s="1198"/>
      <c r="EYF421" s="1198"/>
      <c r="EYG421" s="1198"/>
      <c r="EYH421" s="1195"/>
      <c r="EYI421" s="1196"/>
      <c r="EYJ421" s="1197"/>
      <c r="EYL421" s="1194"/>
      <c r="EYM421" s="1198"/>
      <c r="EYN421" s="1198"/>
      <c r="EYO421" s="1198"/>
      <c r="EYP421" s="1198"/>
      <c r="EYQ421" s="1195"/>
      <c r="EYR421" s="1196"/>
      <c r="EYS421" s="1197"/>
      <c r="EYU421" s="1194"/>
      <c r="EYV421" s="1198"/>
      <c r="EYW421" s="1198"/>
      <c r="EYX421" s="1198"/>
      <c r="EYY421" s="1198"/>
      <c r="EYZ421" s="1195"/>
      <c r="EZA421" s="1196"/>
      <c r="EZB421" s="1197"/>
      <c r="EZD421" s="1194"/>
      <c r="EZE421" s="1198"/>
      <c r="EZF421" s="1198"/>
      <c r="EZG421" s="1198"/>
      <c r="EZH421" s="1198"/>
      <c r="EZI421" s="1195"/>
      <c r="EZJ421" s="1196"/>
      <c r="EZK421" s="1197"/>
      <c r="EZM421" s="1194"/>
      <c r="EZN421" s="1198"/>
      <c r="EZO421" s="1198"/>
      <c r="EZP421" s="1198"/>
      <c r="EZQ421" s="1198"/>
      <c r="EZR421" s="1195"/>
      <c r="EZS421" s="1196"/>
      <c r="EZT421" s="1197"/>
      <c r="EZV421" s="1194"/>
      <c r="EZW421" s="1198"/>
      <c r="EZX421" s="1198"/>
      <c r="EZY421" s="1198"/>
      <c r="EZZ421" s="1198"/>
      <c r="FAA421" s="1195"/>
      <c r="FAB421" s="1196"/>
      <c r="FAC421" s="1197"/>
      <c r="FAE421" s="1194"/>
      <c r="FAF421" s="1198"/>
      <c r="FAG421" s="1198"/>
      <c r="FAH421" s="1198"/>
      <c r="FAI421" s="1198"/>
      <c r="FAJ421" s="1195"/>
      <c r="FAK421" s="1196"/>
      <c r="FAL421" s="1197"/>
      <c r="FAN421" s="1194"/>
      <c r="FAO421" s="1198"/>
      <c r="FAP421" s="1198"/>
      <c r="FAQ421" s="1198"/>
      <c r="FAR421" s="1198"/>
      <c r="FAS421" s="1195"/>
      <c r="FAT421" s="1196"/>
      <c r="FAU421" s="1197"/>
      <c r="FAW421" s="1194"/>
      <c r="FAX421" s="1198"/>
      <c r="FAY421" s="1198"/>
      <c r="FAZ421" s="1198"/>
      <c r="FBA421" s="1198"/>
      <c r="FBB421" s="1195"/>
      <c r="FBC421" s="1196"/>
      <c r="FBD421" s="1197"/>
      <c r="FBF421" s="1194"/>
      <c r="FBG421" s="1198"/>
      <c r="FBH421" s="1198"/>
      <c r="FBI421" s="1198"/>
      <c r="FBJ421" s="1198"/>
      <c r="FBK421" s="1195"/>
      <c r="FBL421" s="1196"/>
      <c r="FBM421" s="1197"/>
      <c r="FBO421" s="1194"/>
      <c r="FBP421" s="1198"/>
      <c r="FBQ421" s="1198"/>
      <c r="FBR421" s="1198"/>
      <c r="FBS421" s="1198"/>
      <c r="FBT421" s="1195"/>
      <c r="FBU421" s="1196"/>
      <c r="FBV421" s="1197"/>
      <c r="FBX421" s="1194"/>
      <c r="FBY421" s="1198"/>
      <c r="FBZ421" s="1198"/>
      <c r="FCA421" s="1198"/>
      <c r="FCB421" s="1198"/>
      <c r="FCC421" s="1195"/>
      <c r="FCD421" s="1196"/>
      <c r="FCE421" s="1197"/>
      <c r="FCG421" s="1194"/>
      <c r="FCH421" s="1198"/>
      <c r="FCI421" s="1198"/>
      <c r="FCJ421" s="1198"/>
      <c r="FCK421" s="1198"/>
      <c r="FCL421" s="1195"/>
      <c r="FCM421" s="1196"/>
      <c r="FCN421" s="1197"/>
      <c r="FCP421" s="1194"/>
      <c r="FCQ421" s="1198"/>
      <c r="FCR421" s="1198"/>
      <c r="FCS421" s="1198"/>
      <c r="FCT421" s="1198"/>
      <c r="FCU421" s="1195"/>
      <c r="FCV421" s="1196"/>
      <c r="FCW421" s="1197"/>
      <c r="FCY421" s="1194"/>
      <c r="FCZ421" s="1198"/>
      <c r="FDA421" s="1198"/>
      <c r="FDB421" s="1198"/>
      <c r="FDC421" s="1198"/>
      <c r="FDD421" s="1195"/>
      <c r="FDE421" s="1196"/>
      <c r="FDF421" s="1197"/>
      <c r="FDH421" s="1194"/>
      <c r="FDI421" s="1198"/>
      <c r="FDJ421" s="1198"/>
      <c r="FDK421" s="1198"/>
      <c r="FDL421" s="1198"/>
      <c r="FDM421" s="1195"/>
      <c r="FDN421" s="1196"/>
      <c r="FDO421" s="1197"/>
      <c r="FDQ421" s="1194"/>
      <c r="FDR421" s="1198"/>
      <c r="FDS421" s="1198"/>
      <c r="FDT421" s="1198"/>
      <c r="FDU421" s="1198"/>
      <c r="FDV421" s="1195"/>
      <c r="FDW421" s="1196"/>
      <c r="FDX421" s="1197"/>
      <c r="FDZ421" s="1194"/>
      <c r="FEA421" s="1198"/>
      <c r="FEB421" s="1198"/>
      <c r="FEC421" s="1198"/>
      <c r="FED421" s="1198"/>
      <c r="FEE421" s="1195"/>
      <c r="FEF421" s="1196"/>
      <c r="FEG421" s="1197"/>
      <c r="FEI421" s="1194"/>
      <c r="FEJ421" s="1198"/>
      <c r="FEK421" s="1198"/>
      <c r="FEL421" s="1198"/>
      <c r="FEM421" s="1198"/>
      <c r="FEN421" s="1195"/>
      <c r="FEO421" s="1196"/>
      <c r="FEP421" s="1197"/>
      <c r="FER421" s="1194"/>
      <c r="FES421" s="1198"/>
      <c r="FET421" s="1198"/>
      <c r="FEU421" s="1198"/>
      <c r="FEV421" s="1198"/>
      <c r="FEW421" s="1195"/>
      <c r="FEX421" s="1196"/>
      <c r="FEY421" s="1197"/>
      <c r="FFA421" s="1194"/>
      <c r="FFB421" s="1198"/>
      <c r="FFC421" s="1198"/>
      <c r="FFD421" s="1198"/>
      <c r="FFE421" s="1198"/>
      <c r="FFF421" s="1195"/>
      <c r="FFG421" s="1196"/>
      <c r="FFH421" s="1197"/>
      <c r="FFJ421" s="1194"/>
      <c r="FFK421" s="1198"/>
      <c r="FFL421" s="1198"/>
      <c r="FFM421" s="1198"/>
      <c r="FFN421" s="1198"/>
      <c r="FFO421" s="1195"/>
      <c r="FFP421" s="1196"/>
      <c r="FFQ421" s="1197"/>
      <c r="FFS421" s="1194"/>
      <c r="FFT421" s="1198"/>
      <c r="FFU421" s="1198"/>
      <c r="FFV421" s="1198"/>
      <c r="FFW421" s="1198"/>
      <c r="FFX421" s="1195"/>
      <c r="FFY421" s="1196"/>
      <c r="FFZ421" s="1197"/>
      <c r="FGB421" s="1194"/>
      <c r="FGC421" s="1198"/>
      <c r="FGD421" s="1198"/>
      <c r="FGE421" s="1198"/>
      <c r="FGF421" s="1198"/>
      <c r="FGG421" s="1195"/>
      <c r="FGH421" s="1196"/>
      <c r="FGI421" s="1197"/>
      <c r="FGK421" s="1194"/>
      <c r="FGL421" s="1198"/>
      <c r="FGM421" s="1198"/>
      <c r="FGN421" s="1198"/>
      <c r="FGO421" s="1198"/>
      <c r="FGP421" s="1195"/>
      <c r="FGQ421" s="1196"/>
      <c r="FGR421" s="1197"/>
      <c r="FGT421" s="1194"/>
      <c r="FGU421" s="1198"/>
      <c r="FGV421" s="1198"/>
      <c r="FGW421" s="1198"/>
      <c r="FGX421" s="1198"/>
      <c r="FGY421" s="1195"/>
      <c r="FGZ421" s="1196"/>
      <c r="FHA421" s="1197"/>
      <c r="FHC421" s="1194"/>
      <c r="FHD421" s="1198"/>
      <c r="FHE421" s="1198"/>
      <c r="FHF421" s="1198"/>
      <c r="FHG421" s="1198"/>
      <c r="FHH421" s="1195"/>
      <c r="FHI421" s="1196"/>
      <c r="FHJ421" s="1197"/>
      <c r="FHL421" s="1194"/>
      <c r="FHM421" s="1198"/>
      <c r="FHN421" s="1198"/>
      <c r="FHO421" s="1198"/>
      <c r="FHP421" s="1198"/>
      <c r="FHQ421" s="1195"/>
      <c r="FHR421" s="1196"/>
      <c r="FHS421" s="1197"/>
      <c r="FHU421" s="1194"/>
      <c r="FHV421" s="1198"/>
      <c r="FHW421" s="1198"/>
      <c r="FHX421" s="1198"/>
      <c r="FHY421" s="1198"/>
      <c r="FHZ421" s="1195"/>
      <c r="FIA421" s="1196"/>
      <c r="FIB421" s="1197"/>
      <c r="FID421" s="1194"/>
      <c r="FIE421" s="1198"/>
      <c r="FIF421" s="1198"/>
      <c r="FIG421" s="1198"/>
      <c r="FIH421" s="1198"/>
      <c r="FII421" s="1195"/>
      <c r="FIJ421" s="1196"/>
      <c r="FIK421" s="1197"/>
      <c r="FIM421" s="1194"/>
      <c r="FIN421" s="1198"/>
      <c r="FIO421" s="1198"/>
      <c r="FIP421" s="1198"/>
      <c r="FIQ421" s="1198"/>
      <c r="FIR421" s="1195"/>
      <c r="FIS421" s="1196"/>
      <c r="FIT421" s="1197"/>
      <c r="FIV421" s="1194"/>
      <c r="FIW421" s="1198"/>
      <c r="FIX421" s="1198"/>
      <c r="FIY421" s="1198"/>
      <c r="FIZ421" s="1198"/>
      <c r="FJA421" s="1195"/>
      <c r="FJB421" s="1196"/>
      <c r="FJC421" s="1197"/>
      <c r="FJE421" s="1194"/>
      <c r="FJF421" s="1198"/>
      <c r="FJG421" s="1198"/>
      <c r="FJH421" s="1198"/>
      <c r="FJI421" s="1198"/>
      <c r="FJJ421" s="1195"/>
      <c r="FJK421" s="1196"/>
      <c r="FJL421" s="1197"/>
      <c r="FJN421" s="1194"/>
      <c r="FJO421" s="1198"/>
      <c r="FJP421" s="1198"/>
      <c r="FJQ421" s="1198"/>
      <c r="FJR421" s="1198"/>
      <c r="FJS421" s="1195"/>
      <c r="FJT421" s="1196"/>
      <c r="FJU421" s="1197"/>
      <c r="FJW421" s="1194"/>
      <c r="FJX421" s="1198"/>
      <c r="FJY421" s="1198"/>
      <c r="FJZ421" s="1198"/>
      <c r="FKA421" s="1198"/>
      <c r="FKB421" s="1195"/>
      <c r="FKC421" s="1196"/>
      <c r="FKD421" s="1197"/>
      <c r="FKF421" s="1194"/>
      <c r="FKG421" s="1198"/>
      <c r="FKH421" s="1198"/>
      <c r="FKI421" s="1198"/>
      <c r="FKJ421" s="1198"/>
      <c r="FKK421" s="1195"/>
      <c r="FKL421" s="1196"/>
      <c r="FKM421" s="1197"/>
      <c r="FKO421" s="1194"/>
      <c r="FKP421" s="1198"/>
      <c r="FKQ421" s="1198"/>
      <c r="FKR421" s="1198"/>
      <c r="FKS421" s="1198"/>
      <c r="FKT421" s="1195"/>
      <c r="FKU421" s="1196"/>
      <c r="FKV421" s="1197"/>
      <c r="FKX421" s="1194"/>
      <c r="FKY421" s="1198"/>
      <c r="FKZ421" s="1198"/>
      <c r="FLA421" s="1198"/>
      <c r="FLB421" s="1198"/>
      <c r="FLC421" s="1195"/>
      <c r="FLD421" s="1196"/>
      <c r="FLE421" s="1197"/>
      <c r="FLG421" s="1194"/>
      <c r="FLH421" s="1198"/>
      <c r="FLI421" s="1198"/>
      <c r="FLJ421" s="1198"/>
      <c r="FLK421" s="1198"/>
      <c r="FLL421" s="1195"/>
      <c r="FLM421" s="1196"/>
      <c r="FLN421" s="1197"/>
      <c r="FLP421" s="1194"/>
      <c r="FLQ421" s="1198"/>
      <c r="FLR421" s="1198"/>
      <c r="FLS421" s="1198"/>
      <c r="FLT421" s="1198"/>
      <c r="FLU421" s="1195"/>
      <c r="FLV421" s="1196"/>
      <c r="FLW421" s="1197"/>
      <c r="FLY421" s="1194"/>
      <c r="FLZ421" s="1198"/>
      <c r="FMA421" s="1198"/>
      <c r="FMB421" s="1198"/>
      <c r="FMC421" s="1198"/>
      <c r="FMD421" s="1195"/>
      <c r="FME421" s="1196"/>
      <c r="FMF421" s="1197"/>
      <c r="FMH421" s="1194"/>
      <c r="FMI421" s="1198"/>
      <c r="FMJ421" s="1198"/>
      <c r="FMK421" s="1198"/>
      <c r="FML421" s="1198"/>
      <c r="FMM421" s="1195"/>
      <c r="FMN421" s="1196"/>
      <c r="FMO421" s="1197"/>
      <c r="FMQ421" s="1194"/>
      <c r="FMR421" s="1198"/>
      <c r="FMS421" s="1198"/>
      <c r="FMT421" s="1198"/>
      <c r="FMU421" s="1198"/>
      <c r="FMV421" s="1195"/>
      <c r="FMW421" s="1196"/>
      <c r="FMX421" s="1197"/>
      <c r="FMZ421" s="1194"/>
      <c r="FNA421" s="1198"/>
      <c r="FNB421" s="1198"/>
      <c r="FNC421" s="1198"/>
      <c r="FND421" s="1198"/>
      <c r="FNE421" s="1195"/>
      <c r="FNF421" s="1196"/>
      <c r="FNG421" s="1197"/>
      <c r="FNI421" s="1194"/>
      <c r="FNJ421" s="1198"/>
      <c r="FNK421" s="1198"/>
      <c r="FNL421" s="1198"/>
      <c r="FNM421" s="1198"/>
      <c r="FNN421" s="1195"/>
      <c r="FNO421" s="1196"/>
      <c r="FNP421" s="1197"/>
      <c r="FNR421" s="1194"/>
      <c r="FNS421" s="1198"/>
      <c r="FNT421" s="1198"/>
      <c r="FNU421" s="1198"/>
      <c r="FNV421" s="1198"/>
      <c r="FNW421" s="1195"/>
      <c r="FNX421" s="1196"/>
      <c r="FNY421" s="1197"/>
      <c r="FOA421" s="1194"/>
      <c r="FOB421" s="1198"/>
      <c r="FOC421" s="1198"/>
      <c r="FOD421" s="1198"/>
      <c r="FOE421" s="1198"/>
      <c r="FOF421" s="1195"/>
      <c r="FOG421" s="1196"/>
      <c r="FOH421" s="1197"/>
      <c r="FOJ421" s="1194"/>
      <c r="FOK421" s="1198"/>
      <c r="FOL421" s="1198"/>
      <c r="FOM421" s="1198"/>
      <c r="FON421" s="1198"/>
      <c r="FOO421" s="1195"/>
      <c r="FOP421" s="1196"/>
      <c r="FOQ421" s="1197"/>
      <c r="FOS421" s="1194"/>
      <c r="FOT421" s="1198"/>
      <c r="FOU421" s="1198"/>
      <c r="FOV421" s="1198"/>
      <c r="FOW421" s="1198"/>
      <c r="FOX421" s="1195"/>
      <c r="FOY421" s="1196"/>
      <c r="FOZ421" s="1197"/>
      <c r="FPB421" s="1194"/>
      <c r="FPC421" s="1198"/>
      <c r="FPD421" s="1198"/>
      <c r="FPE421" s="1198"/>
      <c r="FPF421" s="1198"/>
      <c r="FPG421" s="1195"/>
      <c r="FPH421" s="1196"/>
      <c r="FPI421" s="1197"/>
      <c r="FPK421" s="1194"/>
      <c r="FPL421" s="1198"/>
      <c r="FPM421" s="1198"/>
      <c r="FPN421" s="1198"/>
      <c r="FPO421" s="1198"/>
      <c r="FPP421" s="1195"/>
      <c r="FPQ421" s="1196"/>
      <c r="FPR421" s="1197"/>
      <c r="FPT421" s="1194"/>
      <c r="FPU421" s="1198"/>
      <c r="FPV421" s="1198"/>
      <c r="FPW421" s="1198"/>
      <c r="FPX421" s="1198"/>
      <c r="FPY421" s="1195"/>
      <c r="FPZ421" s="1196"/>
      <c r="FQA421" s="1197"/>
      <c r="FQC421" s="1194"/>
      <c r="FQD421" s="1198"/>
      <c r="FQE421" s="1198"/>
      <c r="FQF421" s="1198"/>
      <c r="FQG421" s="1198"/>
      <c r="FQH421" s="1195"/>
      <c r="FQI421" s="1196"/>
      <c r="FQJ421" s="1197"/>
      <c r="FQL421" s="1194"/>
      <c r="FQM421" s="1198"/>
      <c r="FQN421" s="1198"/>
      <c r="FQO421" s="1198"/>
      <c r="FQP421" s="1198"/>
      <c r="FQQ421" s="1195"/>
      <c r="FQR421" s="1196"/>
      <c r="FQS421" s="1197"/>
      <c r="FQU421" s="1194"/>
      <c r="FQV421" s="1198"/>
      <c r="FQW421" s="1198"/>
      <c r="FQX421" s="1198"/>
      <c r="FQY421" s="1198"/>
      <c r="FQZ421" s="1195"/>
      <c r="FRA421" s="1196"/>
      <c r="FRB421" s="1197"/>
      <c r="FRD421" s="1194"/>
      <c r="FRE421" s="1198"/>
      <c r="FRF421" s="1198"/>
      <c r="FRG421" s="1198"/>
      <c r="FRH421" s="1198"/>
      <c r="FRI421" s="1195"/>
      <c r="FRJ421" s="1196"/>
      <c r="FRK421" s="1197"/>
      <c r="FRM421" s="1194"/>
      <c r="FRN421" s="1198"/>
      <c r="FRO421" s="1198"/>
      <c r="FRP421" s="1198"/>
      <c r="FRQ421" s="1198"/>
      <c r="FRR421" s="1195"/>
      <c r="FRS421" s="1196"/>
      <c r="FRT421" s="1197"/>
      <c r="FRV421" s="1194"/>
      <c r="FRW421" s="1198"/>
      <c r="FRX421" s="1198"/>
      <c r="FRY421" s="1198"/>
      <c r="FRZ421" s="1198"/>
      <c r="FSA421" s="1195"/>
      <c r="FSB421" s="1196"/>
      <c r="FSC421" s="1197"/>
      <c r="FSE421" s="1194"/>
      <c r="FSF421" s="1198"/>
      <c r="FSG421" s="1198"/>
      <c r="FSH421" s="1198"/>
      <c r="FSI421" s="1198"/>
      <c r="FSJ421" s="1195"/>
      <c r="FSK421" s="1196"/>
      <c r="FSL421" s="1197"/>
      <c r="FSN421" s="1194"/>
      <c r="FSO421" s="1198"/>
      <c r="FSP421" s="1198"/>
      <c r="FSQ421" s="1198"/>
      <c r="FSR421" s="1198"/>
      <c r="FSS421" s="1195"/>
      <c r="FST421" s="1196"/>
      <c r="FSU421" s="1197"/>
      <c r="FSW421" s="1194"/>
      <c r="FSX421" s="1198"/>
      <c r="FSY421" s="1198"/>
      <c r="FSZ421" s="1198"/>
      <c r="FTA421" s="1198"/>
      <c r="FTB421" s="1195"/>
      <c r="FTC421" s="1196"/>
      <c r="FTD421" s="1197"/>
      <c r="FTF421" s="1194"/>
      <c r="FTG421" s="1198"/>
      <c r="FTH421" s="1198"/>
      <c r="FTI421" s="1198"/>
      <c r="FTJ421" s="1198"/>
      <c r="FTK421" s="1195"/>
      <c r="FTL421" s="1196"/>
      <c r="FTM421" s="1197"/>
      <c r="FTO421" s="1194"/>
      <c r="FTP421" s="1198"/>
      <c r="FTQ421" s="1198"/>
      <c r="FTR421" s="1198"/>
      <c r="FTS421" s="1198"/>
      <c r="FTT421" s="1195"/>
      <c r="FTU421" s="1196"/>
      <c r="FTV421" s="1197"/>
      <c r="FTX421" s="1194"/>
      <c r="FTY421" s="1198"/>
      <c r="FTZ421" s="1198"/>
      <c r="FUA421" s="1198"/>
      <c r="FUB421" s="1198"/>
      <c r="FUC421" s="1195"/>
      <c r="FUD421" s="1196"/>
      <c r="FUE421" s="1197"/>
      <c r="FUG421" s="1194"/>
      <c r="FUH421" s="1198"/>
      <c r="FUI421" s="1198"/>
      <c r="FUJ421" s="1198"/>
      <c r="FUK421" s="1198"/>
      <c r="FUL421" s="1195"/>
      <c r="FUM421" s="1196"/>
      <c r="FUN421" s="1197"/>
      <c r="FUP421" s="1194"/>
      <c r="FUQ421" s="1198"/>
      <c r="FUR421" s="1198"/>
      <c r="FUS421" s="1198"/>
      <c r="FUT421" s="1198"/>
      <c r="FUU421" s="1195"/>
      <c r="FUV421" s="1196"/>
      <c r="FUW421" s="1197"/>
      <c r="FUY421" s="1194"/>
      <c r="FUZ421" s="1198"/>
      <c r="FVA421" s="1198"/>
      <c r="FVB421" s="1198"/>
      <c r="FVC421" s="1198"/>
      <c r="FVD421" s="1195"/>
      <c r="FVE421" s="1196"/>
      <c r="FVF421" s="1197"/>
      <c r="FVH421" s="1194"/>
      <c r="FVI421" s="1198"/>
      <c r="FVJ421" s="1198"/>
      <c r="FVK421" s="1198"/>
      <c r="FVL421" s="1198"/>
      <c r="FVM421" s="1195"/>
      <c r="FVN421" s="1196"/>
      <c r="FVO421" s="1197"/>
      <c r="FVQ421" s="1194"/>
      <c r="FVR421" s="1198"/>
      <c r="FVS421" s="1198"/>
      <c r="FVT421" s="1198"/>
      <c r="FVU421" s="1198"/>
      <c r="FVV421" s="1195"/>
      <c r="FVW421" s="1196"/>
      <c r="FVX421" s="1197"/>
      <c r="FVZ421" s="1194"/>
      <c r="FWA421" s="1198"/>
      <c r="FWB421" s="1198"/>
      <c r="FWC421" s="1198"/>
      <c r="FWD421" s="1198"/>
      <c r="FWE421" s="1195"/>
      <c r="FWF421" s="1196"/>
      <c r="FWG421" s="1197"/>
      <c r="FWI421" s="1194"/>
      <c r="FWJ421" s="1198"/>
      <c r="FWK421" s="1198"/>
      <c r="FWL421" s="1198"/>
      <c r="FWM421" s="1198"/>
      <c r="FWN421" s="1195"/>
      <c r="FWO421" s="1196"/>
      <c r="FWP421" s="1197"/>
      <c r="FWR421" s="1194"/>
      <c r="FWS421" s="1198"/>
      <c r="FWT421" s="1198"/>
      <c r="FWU421" s="1198"/>
      <c r="FWV421" s="1198"/>
      <c r="FWW421" s="1195"/>
      <c r="FWX421" s="1196"/>
      <c r="FWY421" s="1197"/>
      <c r="FXA421" s="1194"/>
      <c r="FXB421" s="1198"/>
      <c r="FXC421" s="1198"/>
      <c r="FXD421" s="1198"/>
      <c r="FXE421" s="1198"/>
      <c r="FXF421" s="1195"/>
      <c r="FXG421" s="1196"/>
      <c r="FXH421" s="1197"/>
      <c r="FXJ421" s="1194"/>
      <c r="FXK421" s="1198"/>
      <c r="FXL421" s="1198"/>
      <c r="FXM421" s="1198"/>
      <c r="FXN421" s="1198"/>
      <c r="FXO421" s="1195"/>
      <c r="FXP421" s="1196"/>
      <c r="FXQ421" s="1197"/>
      <c r="FXS421" s="1194"/>
      <c r="FXT421" s="1198"/>
      <c r="FXU421" s="1198"/>
      <c r="FXV421" s="1198"/>
      <c r="FXW421" s="1198"/>
      <c r="FXX421" s="1195"/>
      <c r="FXY421" s="1196"/>
      <c r="FXZ421" s="1197"/>
      <c r="FYB421" s="1194"/>
      <c r="FYC421" s="1198"/>
      <c r="FYD421" s="1198"/>
      <c r="FYE421" s="1198"/>
      <c r="FYF421" s="1198"/>
      <c r="FYG421" s="1195"/>
      <c r="FYH421" s="1196"/>
      <c r="FYI421" s="1197"/>
      <c r="FYK421" s="1194"/>
      <c r="FYL421" s="1198"/>
      <c r="FYM421" s="1198"/>
      <c r="FYN421" s="1198"/>
      <c r="FYO421" s="1198"/>
      <c r="FYP421" s="1195"/>
      <c r="FYQ421" s="1196"/>
      <c r="FYR421" s="1197"/>
      <c r="FYT421" s="1194"/>
      <c r="FYU421" s="1198"/>
      <c r="FYV421" s="1198"/>
      <c r="FYW421" s="1198"/>
      <c r="FYX421" s="1198"/>
      <c r="FYY421" s="1195"/>
      <c r="FYZ421" s="1196"/>
      <c r="FZA421" s="1197"/>
      <c r="FZC421" s="1194"/>
      <c r="FZD421" s="1198"/>
      <c r="FZE421" s="1198"/>
      <c r="FZF421" s="1198"/>
      <c r="FZG421" s="1198"/>
      <c r="FZH421" s="1195"/>
      <c r="FZI421" s="1196"/>
      <c r="FZJ421" s="1197"/>
      <c r="FZL421" s="1194"/>
      <c r="FZM421" s="1198"/>
      <c r="FZN421" s="1198"/>
      <c r="FZO421" s="1198"/>
      <c r="FZP421" s="1198"/>
      <c r="FZQ421" s="1195"/>
      <c r="FZR421" s="1196"/>
      <c r="FZS421" s="1197"/>
      <c r="FZU421" s="1194"/>
      <c r="FZV421" s="1198"/>
      <c r="FZW421" s="1198"/>
      <c r="FZX421" s="1198"/>
      <c r="FZY421" s="1198"/>
      <c r="FZZ421" s="1195"/>
      <c r="GAA421" s="1196"/>
      <c r="GAB421" s="1197"/>
      <c r="GAD421" s="1194"/>
      <c r="GAE421" s="1198"/>
      <c r="GAF421" s="1198"/>
      <c r="GAG421" s="1198"/>
      <c r="GAH421" s="1198"/>
      <c r="GAI421" s="1195"/>
      <c r="GAJ421" s="1196"/>
      <c r="GAK421" s="1197"/>
      <c r="GAM421" s="1194"/>
      <c r="GAN421" s="1198"/>
      <c r="GAO421" s="1198"/>
      <c r="GAP421" s="1198"/>
      <c r="GAQ421" s="1198"/>
      <c r="GAR421" s="1195"/>
      <c r="GAS421" s="1196"/>
      <c r="GAT421" s="1197"/>
      <c r="GAV421" s="1194"/>
      <c r="GAW421" s="1198"/>
      <c r="GAX421" s="1198"/>
      <c r="GAY421" s="1198"/>
      <c r="GAZ421" s="1198"/>
      <c r="GBA421" s="1195"/>
      <c r="GBB421" s="1196"/>
      <c r="GBC421" s="1197"/>
      <c r="GBE421" s="1194"/>
      <c r="GBF421" s="1198"/>
      <c r="GBG421" s="1198"/>
      <c r="GBH421" s="1198"/>
      <c r="GBI421" s="1198"/>
      <c r="GBJ421" s="1195"/>
      <c r="GBK421" s="1196"/>
      <c r="GBL421" s="1197"/>
      <c r="GBN421" s="1194"/>
      <c r="GBO421" s="1198"/>
      <c r="GBP421" s="1198"/>
      <c r="GBQ421" s="1198"/>
      <c r="GBR421" s="1198"/>
      <c r="GBS421" s="1195"/>
      <c r="GBT421" s="1196"/>
      <c r="GBU421" s="1197"/>
      <c r="GBW421" s="1194"/>
      <c r="GBX421" s="1198"/>
      <c r="GBY421" s="1198"/>
      <c r="GBZ421" s="1198"/>
      <c r="GCA421" s="1198"/>
      <c r="GCB421" s="1195"/>
      <c r="GCC421" s="1196"/>
      <c r="GCD421" s="1197"/>
      <c r="GCF421" s="1194"/>
      <c r="GCG421" s="1198"/>
      <c r="GCH421" s="1198"/>
      <c r="GCI421" s="1198"/>
      <c r="GCJ421" s="1198"/>
      <c r="GCK421" s="1195"/>
      <c r="GCL421" s="1196"/>
      <c r="GCM421" s="1197"/>
      <c r="GCO421" s="1194"/>
      <c r="GCP421" s="1198"/>
      <c r="GCQ421" s="1198"/>
      <c r="GCR421" s="1198"/>
      <c r="GCS421" s="1198"/>
      <c r="GCT421" s="1195"/>
      <c r="GCU421" s="1196"/>
      <c r="GCV421" s="1197"/>
      <c r="GCX421" s="1194"/>
      <c r="GCY421" s="1198"/>
      <c r="GCZ421" s="1198"/>
      <c r="GDA421" s="1198"/>
      <c r="GDB421" s="1198"/>
      <c r="GDC421" s="1195"/>
      <c r="GDD421" s="1196"/>
      <c r="GDE421" s="1197"/>
      <c r="GDG421" s="1194"/>
      <c r="GDH421" s="1198"/>
      <c r="GDI421" s="1198"/>
      <c r="GDJ421" s="1198"/>
      <c r="GDK421" s="1198"/>
      <c r="GDL421" s="1195"/>
      <c r="GDM421" s="1196"/>
      <c r="GDN421" s="1197"/>
      <c r="GDP421" s="1194"/>
      <c r="GDQ421" s="1198"/>
      <c r="GDR421" s="1198"/>
      <c r="GDS421" s="1198"/>
      <c r="GDT421" s="1198"/>
      <c r="GDU421" s="1195"/>
      <c r="GDV421" s="1196"/>
      <c r="GDW421" s="1197"/>
      <c r="GDY421" s="1194"/>
      <c r="GDZ421" s="1198"/>
      <c r="GEA421" s="1198"/>
      <c r="GEB421" s="1198"/>
      <c r="GEC421" s="1198"/>
      <c r="GED421" s="1195"/>
      <c r="GEE421" s="1196"/>
      <c r="GEF421" s="1197"/>
      <c r="GEH421" s="1194"/>
      <c r="GEI421" s="1198"/>
      <c r="GEJ421" s="1198"/>
      <c r="GEK421" s="1198"/>
      <c r="GEL421" s="1198"/>
      <c r="GEM421" s="1195"/>
      <c r="GEN421" s="1196"/>
      <c r="GEO421" s="1197"/>
      <c r="GEQ421" s="1194"/>
      <c r="GER421" s="1198"/>
      <c r="GES421" s="1198"/>
      <c r="GET421" s="1198"/>
      <c r="GEU421" s="1198"/>
      <c r="GEV421" s="1195"/>
      <c r="GEW421" s="1196"/>
      <c r="GEX421" s="1197"/>
      <c r="GEZ421" s="1194"/>
      <c r="GFA421" s="1198"/>
      <c r="GFB421" s="1198"/>
      <c r="GFC421" s="1198"/>
      <c r="GFD421" s="1198"/>
      <c r="GFE421" s="1195"/>
      <c r="GFF421" s="1196"/>
      <c r="GFG421" s="1197"/>
      <c r="GFI421" s="1194"/>
      <c r="GFJ421" s="1198"/>
      <c r="GFK421" s="1198"/>
      <c r="GFL421" s="1198"/>
      <c r="GFM421" s="1198"/>
      <c r="GFN421" s="1195"/>
      <c r="GFO421" s="1196"/>
      <c r="GFP421" s="1197"/>
      <c r="GFR421" s="1194"/>
      <c r="GFS421" s="1198"/>
      <c r="GFT421" s="1198"/>
      <c r="GFU421" s="1198"/>
      <c r="GFV421" s="1198"/>
      <c r="GFW421" s="1195"/>
      <c r="GFX421" s="1196"/>
      <c r="GFY421" s="1197"/>
      <c r="GGA421" s="1194"/>
      <c r="GGB421" s="1198"/>
      <c r="GGC421" s="1198"/>
      <c r="GGD421" s="1198"/>
      <c r="GGE421" s="1198"/>
      <c r="GGF421" s="1195"/>
      <c r="GGG421" s="1196"/>
      <c r="GGH421" s="1197"/>
      <c r="GGJ421" s="1194"/>
      <c r="GGK421" s="1198"/>
      <c r="GGL421" s="1198"/>
      <c r="GGM421" s="1198"/>
      <c r="GGN421" s="1198"/>
      <c r="GGO421" s="1195"/>
      <c r="GGP421" s="1196"/>
      <c r="GGQ421" s="1197"/>
      <c r="GGS421" s="1194"/>
      <c r="GGT421" s="1198"/>
      <c r="GGU421" s="1198"/>
      <c r="GGV421" s="1198"/>
      <c r="GGW421" s="1198"/>
      <c r="GGX421" s="1195"/>
      <c r="GGY421" s="1196"/>
      <c r="GGZ421" s="1197"/>
      <c r="GHB421" s="1194"/>
      <c r="GHC421" s="1198"/>
      <c r="GHD421" s="1198"/>
      <c r="GHE421" s="1198"/>
      <c r="GHF421" s="1198"/>
      <c r="GHG421" s="1195"/>
      <c r="GHH421" s="1196"/>
      <c r="GHI421" s="1197"/>
      <c r="GHK421" s="1194"/>
      <c r="GHL421" s="1198"/>
      <c r="GHM421" s="1198"/>
      <c r="GHN421" s="1198"/>
      <c r="GHO421" s="1198"/>
      <c r="GHP421" s="1195"/>
      <c r="GHQ421" s="1196"/>
      <c r="GHR421" s="1197"/>
      <c r="GHT421" s="1194"/>
      <c r="GHU421" s="1198"/>
      <c r="GHV421" s="1198"/>
      <c r="GHW421" s="1198"/>
      <c r="GHX421" s="1198"/>
      <c r="GHY421" s="1195"/>
      <c r="GHZ421" s="1196"/>
      <c r="GIA421" s="1197"/>
      <c r="GIC421" s="1194"/>
      <c r="GID421" s="1198"/>
      <c r="GIE421" s="1198"/>
      <c r="GIF421" s="1198"/>
      <c r="GIG421" s="1198"/>
      <c r="GIH421" s="1195"/>
      <c r="GII421" s="1196"/>
      <c r="GIJ421" s="1197"/>
      <c r="GIL421" s="1194"/>
      <c r="GIM421" s="1198"/>
      <c r="GIN421" s="1198"/>
      <c r="GIO421" s="1198"/>
      <c r="GIP421" s="1198"/>
      <c r="GIQ421" s="1195"/>
      <c r="GIR421" s="1196"/>
      <c r="GIS421" s="1197"/>
      <c r="GIU421" s="1194"/>
      <c r="GIV421" s="1198"/>
      <c r="GIW421" s="1198"/>
      <c r="GIX421" s="1198"/>
      <c r="GIY421" s="1198"/>
      <c r="GIZ421" s="1195"/>
      <c r="GJA421" s="1196"/>
      <c r="GJB421" s="1197"/>
      <c r="GJD421" s="1194"/>
      <c r="GJE421" s="1198"/>
      <c r="GJF421" s="1198"/>
      <c r="GJG421" s="1198"/>
      <c r="GJH421" s="1198"/>
      <c r="GJI421" s="1195"/>
      <c r="GJJ421" s="1196"/>
      <c r="GJK421" s="1197"/>
      <c r="GJM421" s="1194"/>
      <c r="GJN421" s="1198"/>
      <c r="GJO421" s="1198"/>
      <c r="GJP421" s="1198"/>
      <c r="GJQ421" s="1198"/>
      <c r="GJR421" s="1195"/>
      <c r="GJS421" s="1196"/>
      <c r="GJT421" s="1197"/>
      <c r="GJV421" s="1194"/>
      <c r="GJW421" s="1198"/>
      <c r="GJX421" s="1198"/>
      <c r="GJY421" s="1198"/>
      <c r="GJZ421" s="1198"/>
      <c r="GKA421" s="1195"/>
      <c r="GKB421" s="1196"/>
      <c r="GKC421" s="1197"/>
      <c r="GKE421" s="1194"/>
      <c r="GKF421" s="1198"/>
      <c r="GKG421" s="1198"/>
      <c r="GKH421" s="1198"/>
      <c r="GKI421" s="1198"/>
      <c r="GKJ421" s="1195"/>
      <c r="GKK421" s="1196"/>
      <c r="GKL421" s="1197"/>
      <c r="GKN421" s="1194"/>
      <c r="GKO421" s="1198"/>
      <c r="GKP421" s="1198"/>
      <c r="GKQ421" s="1198"/>
      <c r="GKR421" s="1198"/>
      <c r="GKS421" s="1195"/>
      <c r="GKT421" s="1196"/>
      <c r="GKU421" s="1197"/>
      <c r="GKW421" s="1194"/>
      <c r="GKX421" s="1198"/>
      <c r="GKY421" s="1198"/>
      <c r="GKZ421" s="1198"/>
      <c r="GLA421" s="1198"/>
      <c r="GLB421" s="1195"/>
      <c r="GLC421" s="1196"/>
      <c r="GLD421" s="1197"/>
      <c r="GLF421" s="1194"/>
      <c r="GLG421" s="1198"/>
      <c r="GLH421" s="1198"/>
      <c r="GLI421" s="1198"/>
      <c r="GLJ421" s="1198"/>
      <c r="GLK421" s="1195"/>
      <c r="GLL421" s="1196"/>
      <c r="GLM421" s="1197"/>
      <c r="GLO421" s="1194"/>
      <c r="GLP421" s="1198"/>
      <c r="GLQ421" s="1198"/>
      <c r="GLR421" s="1198"/>
      <c r="GLS421" s="1198"/>
      <c r="GLT421" s="1195"/>
      <c r="GLU421" s="1196"/>
      <c r="GLV421" s="1197"/>
      <c r="GLX421" s="1194"/>
      <c r="GLY421" s="1198"/>
      <c r="GLZ421" s="1198"/>
      <c r="GMA421" s="1198"/>
      <c r="GMB421" s="1198"/>
      <c r="GMC421" s="1195"/>
      <c r="GMD421" s="1196"/>
      <c r="GME421" s="1197"/>
      <c r="GMG421" s="1194"/>
      <c r="GMH421" s="1198"/>
      <c r="GMI421" s="1198"/>
      <c r="GMJ421" s="1198"/>
      <c r="GMK421" s="1198"/>
      <c r="GML421" s="1195"/>
      <c r="GMM421" s="1196"/>
      <c r="GMN421" s="1197"/>
      <c r="GMP421" s="1194"/>
      <c r="GMQ421" s="1198"/>
      <c r="GMR421" s="1198"/>
      <c r="GMS421" s="1198"/>
      <c r="GMT421" s="1198"/>
      <c r="GMU421" s="1195"/>
      <c r="GMV421" s="1196"/>
      <c r="GMW421" s="1197"/>
      <c r="GMY421" s="1194"/>
      <c r="GMZ421" s="1198"/>
      <c r="GNA421" s="1198"/>
      <c r="GNB421" s="1198"/>
      <c r="GNC421" s="1198"/>
      <c r="GND421" s="1195"/>
      <c r="GNE421" s="1196"/>
      <c r="GNF421" s="1197"/>
      <c r="GNH421" s="1194"/>
      <c r="GNI421" s="1198"/>
      <c r="GNJ421" s="1198"/>
      <c r="GNK421" s="1198"/>
      <c r="GNL421" s="1198"/>
      <c r="GNM421" s="1195"/>
      <c r="GNN421" s="1196"/>
      <c r="GNO421" s="1197"/>
      <c r="GNQ421" s="1194"/>
      <c r="GNR421" s="1198"/>
      <c r="GNS421" s="1198"/>
      <c r="GNT421" s="1198"/>
      <c r="GNU421" s="1198"/>
      <c r="GNV421" s="1195"/>
      <c r="GNW421" s="1196"/>
      <c r="GNX421" s="1197"/>
      <c r="GNZ421" s="1194"/>
      <c r="GOA421" s="1198"/>
      <c r="GOB421" s="1198"/>
      <c r="GOC421" s="1198"/>
      <c r="GOD421" s="1198"/>
      <c r="GOE421" s="1195"/>
      <c r="GOF421" s="1196"/>
      <c r="GOG421" s="1197"/>
      <c r="GOI421" s="1194"/>
      <c r="GOJ421" s="1198"/>
      <c r="GOK421" s="1198"/>
      <c r="GOL421" s="1198"/>
      <c r="GOM421" s="1198"/>
      <c r="GON421" s="1195"/>
      <c r="GOO421" s="1196"/>
      <c r="GOP421" s="1197"/>
      <c r="GOR421" s="1194"/>
      <c r="GOS421" s="1198"/>
      <c r="GOT421" s="1198"/>
      <c r="GOU421" s="1198"/>
      <c r="GOV421" s="1198"/>
      <c r="GOW421" s="1195"/>
      <c r="GOX421" s="1196"/>
      <c r="GOY421" s="1197"/>
      <c r="GPA421" s="1194"/>
      <c r="GPB421" s="1198"/>
      <c r="GPC421" s="1198"/>
      <c r="GPD421" s="1198"/>
      <c r="GPE421" s="1198"/>
      <c r="GPF421" s="1195"/>
      <c r="GPG421" s="1196"/>
      <c r="GPH421" s="1197"/>
      <c r="GPJ421" s="1194"/>
      <c r="GPK421" s="1198"/>
      <c r="GPL421" s="1198"/>
      <c r="GPM421" s="1198"/>
      <c r="GPN421" s="1198"/>
      <c r="GPO421" s="1195"/>
      <c r="GPP421" s="1196"/>
      <c r="GPQ421" s="1197"/>
      <c r="GPS421" s="1194"/>
      <c r="GPT421" s="1198"/>
      <c r="GPU421" s="1198"/>
      <c r="GPV421" s="1198"/>
      <c r="GPW421" s="1198"/>
      <c r="GPX421" s="1195"/>
      <c r="GPY421" s="1196"/>
      <c r="GPZ421" s="1197"/>
      <c r="GQB421" s="1194"/>
      <c r="GQC421" s="1198"/>
      <c r="GQD421" s="1198"/>
      <c r="GQE421" s="1198"/>
      <c r="GQF421" s="1198"/>
      <c r="GQG421" s="1195"/>
      <c r="GQH421" s="1196"/>
      <c r="GQI421" s="1197"/>
      <c r="GQK421" s="1194"/>
      <c r="GQL421" s="1198"/>
      <c r="GQM421" s="1198"/>
      <c r="GQN421" s="1198"/>
      <c r="GQO421" s="1198"/>
      <c r="GQP421" s="1195"/>
      <c r="GQQ421" s="1196"/>
      <c r="GQR421" s="1197"/>
      <c r="GQT421" s="1194"/>
      <c r="GQU421" s="1198"/>
      <c r="GQV421" s="1198"/>
      <c r="GQW421" s="1198"/>
      <c r="GQX421" s="1198"/>
      <c r="GQY421" s="1195"/>
      <c r="GQZ421" s="1196"/>
      <c r="GRA421" s="1197"/>
      <c r="GRC421" s="1194"/>
      <c r="GRD421" s="1198"/>
      <c r="GRE421" s="1198"/>
      <c r="GRF421" s="1198"/>
      <c r="GRG421" s="1198"/>
      <c r="GRH421" s="1195"/>
      <c r="GRI421" s="1196"/>
      <c r="GRJ421" s="1197"/>
      <c r="GRL421" s="1194"/>
      <c r="GRM421" s="1198"/>
      <c r="GRN421" s="1198"/>
      <c r="GRO421" s="1198"/>
      <c r="GRP421" s="1198"/>
      <c r="GRQ421" s="1195"/>
      <c r="GRR421" s="1196"/>
      <c r="GRS421" s="1197"/>
      <c r="GRU421" s="1194"/>
      <c r="GRV421" s="1198"/>
      <c r="GRW421" s="1198"/>
      <c r="GRX421" s="1198"/>
      <c r="GRY421" s="1198"/>
      <c r="GRZ421" s="1195"/>
      <c r="GSA421" s="1196"/>
      <c r="GSB421" s="1197"/>
      <c r="GSD421" s="1194"/>
      <c r="GSE421" s="1198"/>
      <c r="GSF421" s="1198"/>
      <c r="GSG421" s="1198"/>
      <c r="GSH421" s="1198"/>
      <c r="GSI421" s="1195"/>
      <c r="GSJ421" s="1196"/>
      <c r="GSK421" s="1197"/>
      <c r="GSM421" s="1194"/>
      <c r="GSN421" s="1198"/>
      <c r="GSO421" s="1198"/>
      <c r="GSP421" s="1198"/>
      <c r="GSQ421" s="1198"/>
      <c r="GSR421" s="1195"/>
      <c r="GSS421" s="1196"/>
      <c r="GST421" s="1197"/>
      <c r="GSV421" s="1194"/>
      <c r="GSW421" s="1198"/>
      <c r="GSX421" s="1198"/>
      <c r="GSY421" s="1198"/>
      <c r="GSZ421" s="1198"/>
      <c r="GTA421" s="1195"/>
      <c r="GTB421" s="1196"/>
      <c r="GTC421" s="1197"/>
      <c r="GTE421" s="1194"/>
      <c r="GTF421" s="1198"/>
      <c r="GTG421" s="1198"/>
      <c r="GTH421" s="1198"/>
      <c r="GTI421" s="1198"/>
      <c r="GTJ421" s="1195"/>
      <c r="GTK421" s="1196"/>
      <c r="GTL421" s="1197"/>
      <c r="GTN421" s="1194"/>
      <c r="GTO421" s="1198"/>
      <c r="GTP421" s="1198"/>
      <c r="GTQ421" s="1198"/>
      <c r="GTR421" s="1198"/>
      <c r="GTS421" s="1195"/>
      <c r="GTT421" s="1196"/>
      <c r="GTU421" s="1197"/>
      <c r="GTW421" s="1194"/>
      <c r="GTX421" s="1198"/>
      <c r="GTY421" s="1198"/>
      <c r="GTZ421" s="1198"/>
      <c r="GUA421" s="1198"/>
      <c r="GUB421" s="1195"/>
      <c r="GUC421" s="1196"/>
      <c r="GUD421" s="1197"/>
      <c r="GUF421" s="1194"/>
      <c r="GUG421" s="1198"/>
      <c r="GUH421" s="1198"/>
      <c r="GUI421" s="1198"/>
      <c r="GUJ421" s="1198"/>
      <c r="GUK421" s="1195"/>
      <c r="GUL421" s="1196"/>
      <c r="GUM421" s="1197"/>
      <c r="GUO421" s="1194"/>
      <c r="GUP421" s="1198"/>
      <c r="GUQ421" s="1198"/>
      <c r="GUR421" s="1198"/>
      <c r="GUS421" s="1198"/>
      <c r="GUT421" s="1195"/>
      <c r="GUU421" s="1196"/>
      <c r="GUV421" s="1197"/>
      <c r="GUX421" s="1194"/>
      <c r="GUY421" s="1198"/>
      <c r="GUZ421" s="1198"/>
      <c r="GVA421" s="1198"/>
      <c r="GVB421" s="1198"/>
      <c r="GVC421" s="1195"/>
      <c r="GVD421" s="1196"/>
      <c r="GVE421" s="1197"/>
      <c r="GVG421" s="1194"/>
      <c r="GVH421" s="1198"/>
      <c r="GVI421" s="1198"/>
      <c r="GVJ421" s="1198"/>
      <c r="GVK421" s="1198"/>
      <c r="GVL421" s="1195"/>
      <c r="GVM421" s="1196"/>
      <c r="GVN421" s="1197"/>
      <c r="GVP421" s="1194"/>
      <c r="GVQ421" s="1198"/>
      <c r="GVR421" s="1198"/>
      <c r="GVS421" s="1198"/>
      <c r="GVT421" s="1198"/>
      <c r="GVU421" s="1195"/>
      <c r="GVV421" s="1196"/>
      <c r="GVW421" s="1197"/>
      <c r="GVY421" s="1194"/>
      <c r="GVZ421" s="1198"/>
      <c r="GWA421" s="1198"/>
      <c r="GWB421" s="1198"/>
      <c r="GWC421" s="1198"/>
      <c r="GWD421" s="1195"/>
      <c r="GWE421" s="1196"/>
      <c r="GWF421" s="1197"/>
      <c r="GWH421" s="1194"/>
      <c r="GWI421" s="1198"/>
      <c r="GWJ421" s="1198"/>
      <c r="GWK421" s="1198"/>
      <c r="GWL421" s="1198"/>
      <c r="GWM421" s="1195"/>
      <c r="GWN421" s="1196"/>
      <c r="GWO421" s="1197"/>
      <c r="GWQ421" s="1194"/>
      <c r="GWR421" s="1198"/>
      <c r="GWS421" s="1198"/>
      <c r="GWT421" s="1198"/>
      <c r="GWU421" s="1198"/>
      <c r="GWV421" s="1195"/>
      <c r="GWW421" s="1196"/>
      <c r="GWX421" s="1197"/>
      <c r="GWZ421" s="1194"/>
      <c r="GXA421" s="1198"/>
      <c r="GXB421" s="1198"/>
      <c r="GXC421" s="1198"/>
      <c r="GXD421" s="1198"/>
      <c r="GXE421" s="1195"/>
      <c r="GXF421" s="1196"/>
      <c r="GXG421" s="1197"/>
      <c r="GXI421" s="1194"/>
      <c r="GXJ421" s="1198"/>
      <c r="GXK421" s="1198"/>
      <c r="GXL421" s="1198"/>
      <c r="GXM421" s="1198"/>
      <c r="GXN421" s="1195"/>
      <c r="GXO421" s="1196"/>
      <c r="GXP421" s="1197"/>
      <c r="GXR421" s="1194"/>
      <c r="GXS421" s="1198"/>
      <c r="GXT421" s="1198"/>
      <c r="GXU421" s="1198"/>
      <c r="GXV421" s="1198"/>
      <c r="GXW421" s="1195"/>
      <c r="GXX421" s="1196"/>
      <c r="GXY421" s="1197"/>
      <c r="GYA421" s="1194"/>
      <c r="GYB421" s="1198"/>
      <c r="GYC421" s="1198"/>
      <c r="GYD421" s="1198"/>
      <c r="GYE421" s="1198"/>
      <c r="GYF421" s="1195"/>
      <c r="GYG421" s="1196"/>
      <c r="GYH421" s="1197"/>
      <c r="GYJ421" s="1194"/>
      <c r="GYK421" s="1198"/>
      <c r="GYL421" s="1198"/>
      <c r="GYM421" s="1198"/>
      <c r="GYN421" s="1198"/>
      <c r="GYO421" s="1195"/>
      <c r="GYP421" s="1196"/>
      <c r="GYQ421" s="1197"/>
      <c r="GYS421" s="1194"/>
      <c r="GYT421" s="1198"/>
      <c r="GYU421" s="1198"/>
      <c r="GYV421" s="1198"/>
      <c r="GYW421" s="1198"/>
      <c r="GYX421" s="1195"/>
      <c r="GYY421" s="1196"/>
      <c r="GYZ421" s="1197"/>
      <c r="GZB421" s="1194"/>
      <c r="GZC421" s="1198"/>
      <c r="GZD421" s="1198"/>
      <c r="GZE421" s="1198"/>
      <c r="GZF421" s="1198"/>
      <c r="GZG421" s="1195"/>
      <c r="GZH421" s="1196"/>
      <c r="GZI421" s="1197"/>
      <c r="GZK421" s="1194"/>
      <c r="GZL421" s="1198"/>
      <c r="GZM421" s="1198"/>
      <c r="GZN421" s="1198"/>
      <c r="GZO421" s="1198"/>
      <c r="GZP421" s="1195"/>
      <c r="GZQ421" s="1196"/>
      <c r="GZR421" s="1197"/>
      <c r="GZT421" s="1194"/>
      <c r="GZU421" s="1198"/>
      <c r="GZV421" s="1198"/>
      <c r="GZW421" s="1198"/>
      <c r="GZX421" s="1198"/>
      <c r="GZY421" s="1195"/>
      <c r="GZZ421" s="1196"/>
      <c r="HAA421" s="1197"/>
      <c r="HAC421" s="1194"/>
      <c r="HAD421" s="1198"/>
      <c r="HAE421" s="1198"/>
      <c r="HAF421" s="1198"/>
      <c r="HAG421" s="1198"/>
      <c r="HAH421" s="1195"/>
      <c r="HAI421" s="1196"/>
      <c r="HAJ421" s="1197"/>
      <c r="HAL421" s="1194"/>
      <c r="HAM421" s="1198"/>
      <c r="HAN421" s="1198"/>
      <c r="HAO421" s="1198"/>
      <c r="HAP421" s="1198"/>
      <c r="HAQ421" s="1195"/>
      <c r="HAR421" s="1196"/>
      <c r="HAS421" s="1197"/>
      <c r="HAU421" s="1194"/>
      <c r="HAV421" s="1198"/>
      <c r="HAW421" s="1198"/>
      <c r="HAX421" s="1198"/>
      <c r="HAY421" s="1198"/>
      <c r="HAZ421" s="1195"/>
      <c r="HBA421" s="1196"/>
      <c r="HBB421" s="1197"/>
      <c r="HBD421" s="1194"/>
      <c r="HBE421" s="1198"/>
      <c r="HBF421" s="1198"/>
      <c r="HBG421" s="1198"/>
      <c r="HBH421" s="1198"/>
      <c r="HBI421" s="1195"/>
      <c r="HBJ421" s="1196"/>
      <c r="HBK421" s="1197"/>
      <c r="HBM421" s="1194"/>
      <c r="HBN421" s="1198"/>
      <c r="HBO421" s="1198"/>
      <c r="HBP421" s="1198"/>
      <c r="HBQ421" s="1198"/>
      <c r="HBR421" s="1195"/>
      <c r="HBS421" s="1196"/>
      <c r="HBT421" s="1197"/>
      <c r="HBV421" s="1194"/>
      <c r="HBW421" s="1198"/>
      <c r="HBX421" s="1198"/>
      <c r="HBY421" s="1198"/>
      <c r="HBZ421" s="1198"/>
      <c r="HCA421" s="1195"/>
      <c r="HCB421" s="1196"/>
      <c r="HCC421" s="1197"/>
      <c r="HCE421" s="1194"/>
      <c r="HCF421" s="1198"/>
      <c r="HCG421" s="1198"/>
      <c r="HCH421" s="1198"/>
      <c r="HCI421" s="1198"/>
      <c r="HCJ421" s="1195"/>
      <c r="HCK421" s="1196"/>
      <c r="HCL421" s="1197"/>
      <c r="HCN421" s="1194"/>
      <c r="HCO421" s="1198"/>
      <c r="HCP421" s="1198"/>
      <c r="HCQ421" s="1198"/>
      <c r="HCR421" s="1198"/>
      <c r="HCS421" s="1195"/>
      <c r="HCT421" s="1196"/>
      <c r="HCU421" s="1197"/>
      <c r="HCW421" s="1194"/>
      <c r="HCX421" s="1198"/>
      <c r="HCY421" s="1198"/>
      <c r="HCZ421" s="1198"/>
      <c r="HDA421" s="1198"/>
      <c r="HDB421" s="1195"/>
      <c r="HDC421" s="1196"/>
      <c r="HDD421" s="1197"/>
      <c r="HDF421" s="1194"/>
      <c r="HDG421" s="1198"/>
      <c r="HDH421" s="1198"/>
      <c r="HDI421" s="1198"/>
      <c r="HDJ421" s="1198"/>
      <c r="HDK421" s="1195"/>
      <c r="HDL421" s="1196"/>
      <c r="HDM421" s="1197"/>
      <c r="HDO421" s="1194"/>
      <c r="HDP421" s="1198"/>
      <c r="HDQ421" s="1198"/>
      <c r="HDR421" s="1198"/>
      <c r="HDS421" s="1198"/>
      <c r="HDT421" s="1195"/>
      <c r="HDU421" s="1196"/>
      <c r="HDV421" s="1197"/>
      <c r="HDX421" s="1194"/>
      <c r="HDY421" s="1198"/>
      <c r="HDZ421" s="1198"/>
      <c r="HEA421" s="1198"/>
      <c r="HEB421" s="1198"/>
      <c r="HEC421" s="1195"/>
      <c r="HED421" s="1196"/>
      <c r="HEE421" s="1197"/>
      <c r="HEG421" s="1194"/>
      <c r="HEH421" s="1198"/>
      <c r="HEI421" s="1198"/>
      <c r="HEJ421" s="1198"/>
      <c r="HEK421" s="1198"/>
      <c r="HEL421" s="1195"/>
      <c r="HEM421" s="1196"/>
      <c r="HEN421" s="1197"/>
      <c r="HEP421" s="1194"/>
      <c r="HEQ421" s="1198"/>
      <c r="HER421" s="1198"/>
      <c r="HES421" s="1198"/>
      <c r="HET421" s="1198"/>
      <c r="HEU421" s="1195"/>
      <c r="HEV421" s="1196"/>
      <c r="HEW421" s="1197"/>
      <c r="HEY421" s="1194"/>
      <c r="HEZ421" s="1198"/>
      <c r="HFA421" s="1198"/>
      <c r="HFB421" s="1198"/>
      <c r="HFC421" s="1198"/>
      <c r="HFD421" s="1195"/>
      <c r="HFE421" s="1196"/>
      <c r="HFF421" s="1197"/>
      <c r="HFH421" s="1194"/>
      <c r="HFI421" s="1198"/>
      <c r="HFJ421" s="1198"/>
      <c r="HFK421" s="1198"/>
      <c r="HFL421" s="1198"/>
      <c r="HFM421" s="1195"/>
      <c r="HFN421" s="1196"/>
      <c r="HFO421" s="1197"/>
      <c r="HFQ421" s="1194"/>
      <c r="HFR421" s="1198"/>
      <c r="HFS421" s="1198"/>
      <c r="HFT421" s="1198"/>
      <c r="HFU421" s="1198"/>
      <c r="HFV421" s="1195"/>
      <c r="HFW421" s="1196"/>
      <c r="HFX421" s="1197"/>
      <c r="HFZ421" s="1194"/>
      <c r="HGA421" s="1198"/>
      <c r="HGB421" s="1198"/>
      <c r="HGC421" s="1198"/>
      <c r="HGD421" s="1198"/>
      <c r="HGE421" s="1195"/>
      <c r="HGF421" s="1196"/>
      <c r="HGG421" s="1197"/>
      <c r="HGI421" s="1194"/>
      <c r="HGJ421" s="1198"/>
      <c r="HGK421" s="1198"/>
      <c r="HGL421" s="1198"/>
      <c r="HGM421" s="1198"/>
      <c r="HGN421" s="1195"/>
      <c r="HGO421" s="1196"/>
      <c r="HGP421" s="1197"/>
      <c r="HGR421" s="1194"/>
      <c r="HGS421" s="1198"/>
      <c r="HGT421" s="1198"/>
      <c r="HGU421" s="1198"/>
      <c r="HGV421" s="1198"/>
      <c r="HGW421" s="1195"/>
      <c r="HGX421" s="1196"/>
      <c r="HGY421" s="1197"/>
      <c r="HHA421" s="1194"/>
      <c r="HHB421" s="1198"/>
      <c r="HHC421" s="1198"/>
      <c r="HHD421" s="1198"/>
      <c r="HHE421" s="1198"/>
      <c r="HHF421" s="1195"/>
      <c r="HHG421" s="1196"/>
      <c r="HHH421" s="1197"/>
      <c r="HHJ421" s="1194"/>
      <c r="HHK421" s="1198"/>
      <c r="HHL421" s="1198"/>
      <c r="HHM421" s="1198"/>
      <c r="HHN421" s="1198"/>
      <c r="HHO421" s="1195"/>
      <c r="HHP421" s="1196"/>
      <c r="HHQ421" s="1197"/>
      <c r="HHS421" s="1194"/>
      <c r="HHT421" s="1198"/>
      <c r="HHU421" s="1198"/>
      <c r="HHV421" s="1198"/>
      <c r="HHW421" s="1198"/>
      <c r="HHX421" s="1195"/>
      <c r="HHY421" s="1196"/>
      <c r="HHZ421" s="1197"/>
      <c r="HIB421" s="1194"/>
      <c r="HIC421" s="1198"/>
      <c r="HID421" s="1198"/>
      <c r="HIE421" s="1198"/>
      <c r="HIF421" s="1198"/>
      <c r="HIG421" s="1195"/>
      <c r="HIH421" s="1196"/>
      <c r="HII421" s="1197"/>
      <c r="HIK421" s="1194"/>
      <c r="HIL421" s="1198"/>
      <c r="HIM421" s="1198"/>
      <c r="HIN421" s="1198"/>
      <c r="HIO421" s="1198"/>
      <c r="HIP421" s="1195"/>
      <c r="HIQ421" s="1196"/>
      <c r="HIR421" s="1197"/>
      <c r="HIT421" s="1194"/>
      <c r="HIU421" s="1198"/>
      <c r="HIV421" s="1198"/>
      <c r="HIW421" s="1198"/>
      <c r="HIX421" s="1198"/>
      <c r="HIY421" s="1195"/>
      <c r="HIZ421" s="1196"/>
      <c r="HJA421" s="1197"/>
      <c r="HJC421" s="1194"/>
      <c r="HJD421" s="1198"/>
      <c r="HJE421" s="1198"/>
      <c r="HJF421" s="1198"/>
      <c r="HJG421" s="1198"/>
      <c r="HJH421" s="1195"/>
      <c r="HJI421" s="1196"/>
      <c r="HJJ421" s="1197"/>
      <c r="HJL421" s="1194"/>
      <c r="HJM421" s="1198"/>
      <c r="HJN421" s="1198"/>
      <c r="HJO421" s="1198"/>
      <c r="HJP421" s="1198"/>
      <c r="HJQ421" s="1195"/>
      <c r="HJR421" s="1196"/>
      <c r="HJS421" s="1197"/>
      <c r="HJU421" s="1194"/>
      <c r="HJV421" s="1198"/>
      <c r="HJW421" s="1198"/>
      <c r="HJX421" s="1198"/>
      <c r="HJY421" s="1198"/>
      <c r="HJZ421" s="1195"/>
      <c r="HKA421" s="1196"/>
      <c r="HKB421" s="1197"/>
      <c r="HKD421" s="1194"/>
      <c r="HKE421" s="1198"/>
      <c r="HKF421" s="1198"/>
      <c r="HKG421" s="1198"/>
      <c r="HKH421" s="1198"/>
      <c r="HKI421" s="1195"/>
      <c r="HKJ421" s="1196"/>
      <c r="HKK421" s="1197"/>
      <c r="HKM421" s="1194"/>
      <c r="HKN421" s="1198"/>
      <c r="HKO421" s="1198"/>
      <c r="HKP421" s="1198"/>
      <c r="HKQ421" s="1198"/>
      <c r="HKR421" s="1195"/>
      <c r="HKS421" s="1196"/>
      <c r="HKT421" s="1197"/>
      <c r="HKV421" s="1194"/>
      <c r="HKW421" s="1198"/>
      <c r="HKX421" s="1198"/>
      <c r="HKY421" s="1198"/>
      <c r="HKZ421" s="1198"/>
      <c r="HLA421" s="1195"/>
      <c r="HLB421" s="1196"/>
      <c r="HLC421" s="1197"/>
      <c r="HLE421" s="1194"/>
      <c r="HLF421" s="1198"/>
      <c r="HLG421" s="1198"/>
      <c r="HLH421" s="1198"/>
      <c r="HLI421" s="1198"/>
      <c r="HLJ421" s="1195"/>
      <c r="HLK421" s="1196"/>
      <c r="HLL421" s="1197"/>
      <c r="HLN421" s="1194"/>
      <c r="HLO421" s="1198"/>
      <c r="HLP421" s="1198"/>
      <c r="HLQ421" s="1198"/>
      <c r="HLR421" s="1198"/>
      <c r="HLS421" s="1195"/>
      <c r="HLT421" s="1196"/>
      <c r="HLU421" s="1197"/>
      <c r="HLW421" s="1194"/>
      <c r="HLX421" s="1198"/>
      <c r="HLY421" s="1198"/>
      <c r="HLZ421" s="1198"/>
      <c r="HMA421" s="1198"/>
      <c r="HMB421" s="1195"/>
      <c r="HMC421" s="1196"/>
      <c r="HMD421" s="1197"/>
      <c r="HMF421" s="1194"/>
      <c r="HMG421" s="1198"/>
      <c r="HMH421" s="1198"/>
      <c r="HMI421" s="1198"/>
      <c r="HMJ421" s="1198"/>
      <c r="HMK421" s="1195"/>
      <c r="HML421" s="1196"/>
      <c r="HMM421" s="1197"/>
      <c r="HMO421" s="1194"/>
      <c r="HMP421" s="1198"/>
      <c r="HMQ421" s="1198"/>
      <c r="HMR421" s="1198"/>
      <c r="HMS421" s="1198"/>
      <c r="HMT421" s="1195"/>
      <c r="HMU421" s="1196"/>
      <c r="HMV421" s="1197"/>
      <c r="HMX421" s="1194"/>
      <c r="HMY421" s="1198"/>
      <c r="HMZ421" s="1198"/>
      <c r="HNA421" s="1198"/>
      <c r="HNB421" s="1198"/>
      <c r="HNC421" s="1195"/>
      <c r="HND421" s="1196"/>
      <c r="HNE421" s="1197"/>
      <c r="HNG421" s="1194"/>
      <c r="HNH421" s="1198"/>
      <c r="HNI421" s="1198"/>
      <c r="HNJ421" s="1198"/>
      <c r="HNK421" s="1198"/>
      <c r="HNL421" s="1195"/>
      <c r="HNM421" s="1196"/>
      <c r="HNN421" s="1197"/>
      <c r="HNP421" s="1194"/>
      <c r="HNQ421" s="1198"/>
      <c r="HNR421" s="1198"/>
      <c r="HNS421" s="1198"/>
      <c r="HNT421" s="1198"/>
      <c r="HNU421" s="1195"/>
      <c r="HNV421" s="1196"/>
      <c r="HNW421" s="1197"/>
      <c r="HNY421" s="1194"/>
      <c r="HNZ421" s="1198"/>
      <c r="HOA421" s="1198"/>
      <c r="HOB421" s="1198"/>
      <c r="HOC421" s="1198"/>
      <c r="HOD421" s="1195"/>
      <c r="HOE421" s="1196"/>
      <c r="HOF421" s="1197"/>
      <c r="HOH421" s="1194"/>
      <c r="HOI421" s="1198"/>
      <c r="HOJ421" s="1198"/>
      <c r="HOK421" s="1198"/>
      <c r="HOL421" s="1198"/>
      <c r="HOM421" s="1195"/>
      <c r="HON421" s="1196"/>
      <c r="HOO421" s="1197"/>
      <c r="HOQ421" s="1194"/>
      <c r="HOR421" s="1198"/>
      <c r="HOS421" s="1198"/>
      <c r="HOT421" s="1198"/>
      <c r="HOU421" s="1198"/>
      <c r="HOV421" s="1195"/>
      <c r="HOW421" s="1196"/>
      <c r="HOX421" s="1197"/>
      <c r="HOZ421" s="1194"/>
      <c r="HPA421" s="1198"/>
      <c r="HPB421" s="1198"/>
      <c r="HPC421" s="1198"/>
      <c r="HPD421" s="1198"/>
      <c r="HPE421" s="1195"/>
      <c r="HPF421" s="1196"/>
      <c r="HPG421" s="1197"/>
      <c r="HPI421" s="1194"/>
      <c r="HPJ421" s="1198"/>
      <c r="HPK421" s="1198"/>
      <c r="HPL421" s="1198"/>
      <c r="HPM421" s="1198"/>
      <c r="HPN421" s="1195"/>
      <c r="HPO421" s="1196"/>
      <c r="HPP421" s="1197"/>
      <c r="HPR421" s="1194"/>
      <c r="HPS421" s="1198"/>
      <c r="HPT421" s="1198"/>
      <c r="HPU421" s="1198"/>
      <c r="HPV421" s="1198"/>
      <c r="HPW421" s="1195"/>
      <c r="HPX421" s="1196"/>
      <c r="HPY421" s="1197"/>
      <c r="HQA421" s="1194"/>
      <c r="HQB421" s="1198"/>
      <c r="HQC421" s="1198"/>
      <c r="HQD421" s="1198"/>
      <c r="HQE421" s="1198"/>
      <c r="HQF421" s="1195"/>
      <c r="HQG421" s="1196"/>
      <c r="HQH421" s="1197"/>
      <c r="HQJ421" s="1194"/>
      <c r="HQK421" s="1198"/>
      <c r="HQL421" s="1198"/>
      <c r="HQM421" s="1198"/>
      <c r="HQN421" s="1198"/>
      <c r="HQO421" s="1195"/>
      <c r="HQP421" s="1196"/>
      <c r="HQQ421" s="1197"/>
      <c r="HQS421" s="1194"/>
      <c r="HQT421" s="1198"/>
      <c r="HQU421" s="1198"/>
      <c r="HQV421" s="1198"/>
      <c r="HQW421" s="1198"/>
      <c r="HQX421" s="1195"/>
      <c r="HQY421" s="1196"/>
      <c r="HQZ421" s="1197"/>
      <c r="HRB421" s="1194"/>
      <c r="HRC421" s="1198"/>
      <c r="HRD421" s="1198"/>
      <c r="HRE421" s="1198"/>
      <c r="HRF421" s="1198"/>
      <c r="HRG421" s="1195"/>
      <c r="HRH421" s="1196"/>
      <c r="HRI421" s="1197"/>
      <c r="HRK421" s="1194"/>
      <c r="HRL421" s="1198"/>
      <c r="HRM421" s="1198"/>
      <c r="HRN421" s="1198"/>
      <c r="HRO421" s="1198"/>
      <c r="HRP421" s="1195"/>
      <c r="HRQ421" s="1196"/>
      <c r="HRR421" s="1197"/>
      <c r="HRT421" s="1194"/>
      <c r="HRU421" s="1198"/>
      <c r="HRV421" s="1198"/>
      <c r="HRW421" s="1198"/>
      <c r="HRX421" s="1198"/>
      <c r="HRY421" s="1195"/>
      <c r="HRZ421" s="1196"/>
      <c r="HSA421" s="1197"/>
      <c r="HSC421" s="1194"/>
      <c r="HSD421" s="1198"/>
      <c r="HSE421" s="1198"/>
      <c r="HSF421" s="1198"/>
      <c r="HSG421" s="1198"/>
      <c r="HSH421" s="1195"/>
      <c r="HSI421" s="1196"/>
      <c r="HSJ421" s="1197"/>
      <c r="HSL421" s="1194"/>
      <c r="HSM421" s="1198"/>
      <c r="HSN421" s="1198"/>
      <c r="HSO421" s="1198"/>
      <c r="HSP421" s="1198"/>
      <c r="HSQ421" s="1195"/>
      <c r="HSR421" s="1196"/>
      <c r="HSS421" s="1197"/>
      <c r="HSU421" s="1194"/>
      <c r="HSV421" s="1198"/>
      <c r="HSW421" s="1198"/>
      <c r="HSX421" s="1198"/>
      <c r="HSY421" s="1198"/>
      <c r="HSZ421" s="1195"/>
      <c r="HTA421" s="1196"/>
      <c r="HTB421" s="1197"/>
      <c r="HTD421" s="1194"/>
      <c r="HTE421" s="1198"/>
      <c r="HTF421" s="1198"/>
      <c r="HTG421" s="1198"/>
      <c r="HTH421" s="1198"/>
      <c r="HTI421" s="1195"/>
      <c r="HTJ421" s="1196"/>
      <c r="HTK421" s="1197"/>
      <c r="HTM421" s="1194"/>
      <c r="HTN421" s="1198"/>
      <c r="HTO421" s="1198"/>
      <c r="HTP421" s="1198"/>
      <c r="HTQ421" s="1198"/>
      <c r="HTR421" s="1195"/>
      <c r="HTS421" s="1196"/>
      <c r="HTT421" s="1197"/>
      <c r="HTV421" s="1194"/>
      <c r="HTW421" s="1198"/>
      <c r="HTX421" s="1198"/>
      <c r="HTY421" s="1198"/>
      <c r="HTZ421" s="1198"/>
      <c r="HUA421" s="1195"/>
      <c r="HUB421" s="1196"/>
      <c r="HUC421" s="1197"/>
      <c r="HUE421" s="1194"/>
      <c r="HUF421" s="1198"/>
      <c r="HUG421" s="1198"/>
      <c r="HUH421" s="1198"/>
      <c r="HUI421" s="1198"/>
      <c r="HUJ421" s="1195"/>
      <c r="HUK421" s="1196"/>
      <c r="HUL421" s="1197"/>
      <c r="HUN421" s="1194"/>
      <c r="HUO421" s="1198"/>
      <c r="HUP421" s="1198"/>
      <c r="HUQ421" s="1198"/>
      <c r="HUR421" s="1198"/>
      <c r="HUS421" s="1195"/>
      <c r="HUT421" s="1196"/>
      <c r="HUU421" s="1197"/>
      <c r="HUW421" s="1194"/>
      <c r="HUX421" s="1198"/>
      <c r="HUY421" s="1198"/>
      <c r="HUZ421" s="1198"/>
      <c r="HVA421" s="1198"/>
      <c r="HVB421" s="1195"/>
      <c r="HVC421" s="1196"/>
      <c r="HVD421" s="1197"/>
      <c r="HVF421" s="1194"/>
      <c r="HVG421" s="1198"/>
      <c r="HVH421" s="1198"/>
      <c r="HVI421" s="1198"/>
      <c r="HVJ421" s="1198"/>
      <c r="HVK421" s="1195"/>
      <c r="HVL421" s="1196"/>
      <c r="HVM421" s="1197"/>
      <c r="HVO421" s="1194"/>
      <c r="HVP421" s="1198"/>
      <c r="HVQ421" s="1198"/>
      <c r="HVR421" s="1198"/>
      <c r="HVS421" s="1198"/>
      <c r="HVT421" s="1195"/>
      <c r="HVU421" s="1196"/>
      <c r="HVV421" s="1197"/>
      <c r="HVX421" s="1194"/>
      <c r="HVY421" s="1198"/>
      <c r="HVZ421" s="1198"/>
      <c r="HWA421" s="1198"/>
      <c r="HWB421" s="1198"/>
      <c r="HWC421" s="1195"/>
      <c r="HWD421" s="1196"/>
      <c r="HWE421" s="1197"/>
      <c r="HWG421" s="1194"/>
      <c r="HWH421" s="1198"/>
      <c r="HWI421" s="1198"/>
      <c r="HWJ421" s="1198"/>
      <c r="HWK421" s="1198"/>
      <c r="HWL421" s="1195"/>
      <c r="HWM421" s="1196"/>
      <c r="HWN421" s="1197"/>
      <c r="HWP421" s="1194"/>
      <c r="HWQ421" s="1198"/>
      <c r="HWR421" s="1198"/>
      <c r="HWS421" s="1198"/>
      <c r="HWT421" s="1198"/>
      <c r="HWU421" s="1195"/>
      <c r="HWV421" s="1196"/>
      <c r="HWW421" s="1197"/>
      <c r="HWY421" s="1194"/>
      <c r="HWZ421" s="1198"/>
      <c r="HXA421" s="1198"/>
      <c r="HXB421" s="1198"/>
      <c r="HXC421" s="1198"/>
      <c r="HXD421" s="1195"/>
      <c r="HXE421" s="1196"/>
      <c r="HXF421" s="1197"/>
      <c r="HXH421" s="1194"/>
      <c r="HXI421" s="1198"/>
      <c r="HXJ421" s="1198"/>
      <c r="HXK421" s="1198"/>
      <c r="HXL421" s="1198"/>
      <c r="HXM421" s="1195"/>
      <c r="HXN421" s="1196"/>
      <c r="HXO421" s="1197"/>
      <c r="HXQ421" s="1194"/>
      <c r="HXR421" s="1198"/>
      <c r="HXS421" s="1198"/>
      <c r="HXT421" s="1198"/>
      <c r="HXU421" s="1198"/>
      <c r="HXV421" s="1195"/>
      <c r="HXW421" s="1196"/>
      <c r="HXX421" s="1197"/>
      <c r="HXZ421" s="1194"/>
      <c r="HYA421" s="1198"/>
      <c r="HYB421" s="1198"/>
      <c r="HYC421" s="1198"/>
      <c r="HYD421" s="1198"/>
      <c r="HYE421" s="1195"/>
      <c r="HYF421" s="1196"/>
      <c r="HYG421" s="1197"/>
      <c r="HYI421" s="1194"/>
      <c r="HYJ421" s="1198"/>
      <c r="HYK421" s="1198"/>
      <c r="HYL421" s="1198"/>
      <c r="HYM421" s="1198"/>
      <c r="HYN421" s="1195"/>
      <c r="HYO421" s="1196"/>
      <c r="HYP421" s="1197"/>
      <c r="HYR421" s="1194"/>
      <c r="HYS421" s="1198"/>
      <c r="HYT421" s="1198"/>
      <c r="HYU421" s="1198"/>
      <c r="HYV421" s="1198"/>
      <c r="HYW421" s="1195"/>
      <c r="HYX421" s="1196"/>
      <c r="HYY421" s="1197"/>
      <c r="HZA421" s="1194"/>
      <c r="HZB421" s="1198"/>
      <c r="HZC421" s="1198"/>
      <c r="HZD421" s="1198"/>
      <c r="HZE421" s="1198"/>
      <c r="HZF421" s="1195"/>
      <c r="HZG421" s="1196"/>
      <c r="HZH421" s="1197"/>
      <c r="HZJ421" s="1194"/>
      <c r="HZK421" s="1198"/>
      <c r="HZL421" s="1198"/>
      <c r="HZM421" s="1198"/>
      <c r="HZN421" s="1198"/>
      <c r="HZO421" s="1195"/>
      <c r="HZP421" s="1196"/>
      <c r="HZQ421" s="1197"/>
      <c r="HZS421" s="1194"/>
      <c r="HZT421" s="1198"/>
      <c r="HZU421" s="1198"/>
      <c r="HZV421" s="1198"/>
      <c r="HZW421" s="1198"/>
      <c r="HZX421" s="1195"/>
      <c r="HZY421" s="1196"/>
      <c r="HZZ421" s="1197"/>
      <c r="IAB421" s="1194"/>
      <c r="IAC421" s="1198"/>
      <c r="IAD421" s="1198"/>
      <c r="IAE421" s="1198"/>
      <c r="IAF421" s="1198"/>
      <c r="IAG421" s="1195"/>
      <c r="IAH421" s="1196"/>
      <c r="IAI421" s="1197"/>
      <c r="IAK421" s="1194"/>
      <c r="IAL421" s="1198"/>
      <c r="IAM421" s="1198"/>
      <c r="IAN421" s="1198"/>
      <c r="IAO421" s="1198"/>
      <c r="IAP421" s="1195"/>
      <c r="IAQ421" s="1196"/>
      <c r="IAR421" s="1197"/>
      <c r="IAT421" s="1194"/>
      <c r="IAU421" s="1198"/>
      <c r="IAV421" s="1198"/>
      <c r="IAW421" s="1198"/>
      <c r="IAX421" s="1198"/>
      <c r="IAY421" s="1195"/>
      <c r="IAZ421" s="1196"/>
      <c r="IBA421" s="1197"/>
      <c r="IBC421" s="1194"/>
      <c r="IBD421" s="1198"/>
      <c r="IBE421" s="1198"/>
      <c r="IBF421" s="1198"/>
      <c r="IBG421" s="1198"/>
      <c r="IBH421" s="1195"/>
      <c r="IBI421" s="1196"/>
      <c r="IBJ421" s="1197"/>
      <c r="IBL421" s="1194"/>
      <c r="IBM421" s="1198"/>
      <c r="IBN421" s="1198"/>
      <c r="IBO421" s="1198"/>
      <c r="IBP421" s="1198"/>
      <c r="IBQ421" s="1195"/>
      <c r="IBR421" s="1196"/>
      <c r="IBS421" s="1197"/>
      <c r="IBU421" s="1194"/>
      <c r="IBV421" s="1198"/>
      <c r="IBW421" s="1198"/>
      <c r="IBX421" s="1198"/>
      <c r="IBY421" s="1198"/>
      <c r="IBZ421" s="1195"/>
      <c r="ICA421" s="1196"/>
      <c r="ICB421" s="1197"/>
      <c r="ICD421" s="1194"/>
      <c r="ICE421" s="1198"/>
      <c r="ICF421" s="1198"/>
      <c r="ICG421" s="1198"/>
      <c r="ICH421" s="1198"/>
      <c r="ICI421" s="1195"/>
      <c r="ICJ421" s="1196"/>
      <c r="ICK421" s="1197"/>
      <c r="ICM421" s="1194"/>
      <c r="ICN421" s="1198"/>
      <c r="ICO421" s="1198"/>
      <c r="ICP421" s="1198"/>
      <c r="ICQ421" s="1198"/>
      <c r="ICR421" s="1195"/>
      <c r="ICS421" s="1196"/>
      <c r="ICT421" s="1197"/>
      <c r="ICV421" s="1194"/>
      <c r="ICW421" s="1198"/>
      <c r="ICX421" s="1198"/>
      <c r="ICY421" s="1198"/>
      <c r="ICZ421" s="1198"/>
      <c r="IDA421" s="1195"/>
      <c r="IDB421" s="1196"/>
      <c r="IDC421" s="1197"/>
      <c r="IDE421" s="1194"/>
      <c r="IDF421" s="1198"/>
      <c r="IDG421" s="1198"/>
      <c r="IDH421" s="1198"/>
      <c r="IDI421" s="1198"/>
      <c r="IDJ421" s="1195"/>
      <c r="IDK421" s="1196"/>
      <c r="IDL421" s="1197"/>
      <c r="IDN421" s="1194"/>
      <c r="IDO421" s="1198"/>
      <c r="IDP421" s="1198"/>
      <c r="IDQ421" s="1198"/>
      <c r="IDR421" s="1198"/>
      <c r="IDS421" s="1195"/>
      <c r="IDT421" s="1196"/>
      <c r="IDU421" s="1197"/>
      <c r="IDW421" s="1194"/>
      <c r="IDX421" s="1198"/>
      <c r="IDY421" s="1198"/>
      <c r="IDZ421" s="1198"/>
      <c r="IEA421" s="1198"/>
      <c r="IEB421" s="1195"/>
      <c r="IEC421" s="1196"/>
      <c r="IED421" s="1197"/>
      <c r="IEF421" s="1194"/>
      <c r="IEG421" s="1198"/>
      <c r="IEH421" s="1198"/>
      <c r="IEI421" s="1198"/>
      <c r="IEJ421" s="1198"/>
      <c r="IEK421" s="1195"/>
      <c r="IEL421" s="1196"/>
      <c r="IEM421" s="1197"/>
      <c r="IEO421" s="1194"/>
      <c r="IEP421" s="1198"/>
      <c r="IEQ421" s="1198"/>
      <c r="IER421" s="1198"/>
      <c r="IES421" s="1198"/>
      <c r="IET421" s="1195"/>
      <c r="IEU421" s="1196"/>
      <c r="IEV421" s="1197"/>
      <c r="IEX421" s="1194"/>
      <c r="IEY421" s="1198"/>
      <c r="IEZ421" s="1198"/>
      <c r="IFA421" s="1198"/>
      <c r="IFB421" s="1198"/>
      <c r="IFC421" s="1195"/>
      <c r="IFD421" s="1196"/>
      <c r="IFE421" s="1197"/>
      <c r="IFG421" s="1194"/>
      <c r="IFH421" s="1198"/>
      <c r="IFI421" s="1198"/>
      <c r="IFJ421" s="1198"/>
      <c r="IFK421" s="1198"/>
      <c r="IFL421" s="1195"/>
      <c r="IFM421" s="1196"/>
      <c r="IFN421" s="1197"/>
      <c r="IFP421" s="1194"/>
      <c r="IFQ421" s="1198"/>
      <c r="IFR421" s="1198"/>
      <c r="IFS421" s="1198"/>
      <c r="IFT421" s="1198"/>
      <c r="IFU421" s="1195"/>
      <c r="IFV421" s="1196"/>
      <c r="IFW421" s="1197"/>
      <c r="IFY421" s="1194"/>
      <c r="IFZ421" s="1198"/>
      <c r="IGA421" s="1198"/>
      <c r="IGB421" s="1198"/>
      <c r="IGC421" s="1198"/>
      <c r="IGD421" s="1195"/>
      <c r="IGE421" s="1196"/>
      <c r="IGF421" s="1197"/>
      <c r="IGH421" s="1194"/>
      <c r="IGI421" s="1198"/>
      <c r="IGJ421" s="1198"/>
      <c r="IGK421" s="1198"/>
      <c r="IGL421" s="1198"/>
      <c r="IGM421" s="1195"/>
      <c r="IGN421" s="1196"/>
      <c r="IGO421" s="1197"/>
      <c r="IGQ421" s="1194"/>
      <c r="IGR421" s="1198"/>
      <c r="IGS421" s="1198"/>
      <c r="IGT421" s="1198"/>
      <c r="IGU421" s="1198"/>
      <c r="IGV421" s="1195"/>
      <c r="IGW421" s="1196"/>
      <c r="IGX421" s="1197"/>
      <c r="IGZ421" s="1194"/>
      <c r="IHA421" s="1198"/>
      <c r="IHB421" s="1198"/>
      <c r="IHC421" s="1198"/>
      <c r="IHD421" s="1198"/>
      <c r="IHE421" s="1195"/>
      <c r="IHF421" s="1196"/>
      <c r="IHG421" s="1197"/>
      <c r="IHI421" s="1194"/>
      <c r="IHJ421" s="1198"/>
      <c r="IHK421" s="1198"/>
      <c r="IHL421" s="1198"/>
      <c r="IHM421" s="1198"/>
      <c r="IHN421" s="1195"/>
      <c r="IHO421" s="1196"/>
      <c r="IHP421" s="1197"/>
      <c r="IHR421" s="1194"/>
      <c r="IHS421" s="1198"/>
      <c r="IHT421" s="1198"/>
      <c r="IHU421" s="1198"/>
      <c r="IHV421" s="1198"/>
      <c r="IHW421" s="1195"/>
      <c r="IHX421" s="1196"/>
      <c r="IHY421" s="1197"/>
      <c r="IIA421" s="1194"/>
      <c r="IIB421" s="1198"/>
      <c r="IIC421" s="1198"/>
      <c r="IID421" s="1198"/>
      <c r="IIE421" s="1198"/>
      <c r="IIF421" s="1195"/>
      <c r="IIG421" s="1196"/>
      <c r="IIH421" s="1197"/>
      <c r="IIJ421" s="1194"/>
      <c r="IIK421" s="1198"/>
      <c r="IIL421" s="1198"/>
      <c r="IIM421" s="1198"/>
      <c r="IIN421" s="1198"/>
      <c r="IIO421" s="1195"/>
      <c r="IIP421" s="1196"/>
      <c r="IIQ421" s="1197"/>
      <c r="IIS421" s="1194"/>
      <c r="IIT421" s="1198"/>
      <c r="IIU421" s="1198"/>
      <c r="IIV421" s="1198"/>
      <c r="IIW421" s="1198"/>
      <c r="IIX421" s="1195"/>
      <c r="IIY421" s="1196"/>
      <c r="IIZ421" s="1197"/>
      <c r="IJB421" s="1194"/>
      <c r="IJC421" s="1198"/>
      <c r="IJD421" s="1198"/>
      <c r="IJE421" s="1198"/>
      <c r="IJF421" s="1198"/>
      <c r="IJG421" s="1195"/>
      <c r="IJH421" s="1196"/>
      <c r="IJI421" s="1197"/>
      <c r="IJK421" s="1194"/>
      <c r="IJL421" s="1198"/>
      <c r="IJM421" s="1198"/>
      <c r="IJN421" s="1198"/>
      <c r="IJO421" s="1198"/>
      <c r="IJP421" s="1195"/>
      <c r="IJQ421" s="1196"/>
      <c r="IJR421" s="1197"/>
      <c r="IJT421" s="1194"/>
      <c r="IJU421" s="1198"/>
      <c r="IJV421" s="1198"/>
      <c r="IJW421" s="1198"/>
      <c r="IJX421" s="1198"/>
      <c r="IJY421" s="1195"/>
      <c r="IJZ421" s="1196"/>
      <c r="IKA421" s="1197"/>
      <c r="IKC421" s="1194"/>
      <c r="IKD421" s="1198"/>
      <c r="IKE421" s="1198"/>
      <c r="IKF421" s="1198"/>
      <c r="IKG421" s="1198"/>
      <c r="IKH421" s="1195"/>
      <c r="IKI421" s="1196"/>
      <c r="IKJ421" s="1197"/>
      <c r="IKL421" s="1194"/>
      <c r="IKM421" s="1198"/>
      <c r="IKN421" s="1198"/>
      <c r="IKO421" s="1198"/>
      <c r="IKP421" s="1198"/>
      <c r="IKQ421" s="1195"/>
      <c r="IKR421" s="1196"/>
      <c r="IKS421" s="1197"/>
      <c r="IKU421" s="1194"/>
      <c r="IKV421" s="1198"/>
      <c r="IKW421" s="1198"/>
      <c r="IKX421" s="1198"/>
      <c r="IKY421" s="1198"/>
      <c r="IKZ421" s="1195"/>
      <c r="ILA421" s="1196"/>
      <c r="ILB421" s="1197"/>
      <c r="ILD421" s="1194"/>
      <c r="ILE421" s="1198"/>
      <c r="ILF421" s="1198"/>
      <c r="ILG421" s="1198"/>
      <c r="ILH421" s="1198"/>
      <c r="ILI421" s="1195"/>
      <c r="ILJ421" s="1196"/>
      <c r="ILK421" s="1197"/>
      <c r="ILM421" s="1194"/>
      <c r="ILN421" s="1198"/>
      <c r="ILO421" s="1198"/>
      <c r="ILP421" s="1198"/>
      <c r="ILQ421" s="1198"/>
      <c r="ILR421" s="1195"/>
      <c r="ILS421" s="1196"/>
      <c r="ILT421" s="1197"/>
      <c r="ILV421" s="1194"/>
      <c r="ILW421" s="1198"/>
      <c r="ILX421" s="1198"/>
      <c r="ILY421" s="1198"/>
      <c r="ILZ421" s="1198"/>
      <c r="IMA421" s="1195"/>
      <c r="IMB421" s="1196"/>
      <c r="IMC421" s="1197"/>
      <c r="IME421" s="1194"/>
      <c r="IMF421" s="1198"/>
      <c r="IMG421" s="1198"/>
      <c r="IMH421" s="1198"/>
      <c r="IMI421" s="1198"/>
      <c r="IMJ421" s="1195"/>
      <c r="IMK421" s="1196"/>
      <c r="IML421" s="1197"/>
      <c r="IMN421" s="1194"/>
      <c r="IMO421" s="1198"/>
      <c r="IMP421" s="1198"/>
      <c r="IMQ421" s="1198"/>
      <c r="IMR421" s="1198"/>
      <c r="IMS421" s="1195"/>
      <c r="IMT421" s="1196"/>
      <c r="IMU421" s="1197"/>
      <c r="IMW421" s="1194"/>
      <c r="IMX421" s="1198"/>
      <c r="IMY421" s="1198"/>
      <c r="IMZ421" s="1198"/>
      <c r="INA421" s="1198"/>
      <c r="INB421" s="1195"/>
      <c r="INC421" s="1196"/>
      <c r="IND421" s="1197"/>
      <c r="INF421" s="1194"/>
      <c r="ING421" s="1198"/>
      <c r="INH421" s="1198"/>
      <c r="INI421" s="1198"/>
      <c r="INJ421" s="1198"/>
      <c r="INK421" s="1195"/>
      <c r="INL421" s="1196"/>
      <c r="INM421" s="1197"/>
      <c r="INO421" s="1194"/>
      <c r="INP421" s="1198"/>
      <c r="INQ421" s="1198"/>
      <c r="INR421" s="1198"/>
      <c r="INS421" s="1198"/>
      <c r="INT421" s="1195"/>
      <c r="INU421" s="1196"/>
      <c r="INV421" s="1197"/>
      <c r="INX421" s="1194"/>
      <c r="INY421" s="1198"/>
      <c r="INZ421" s="1198"/>
      <c r="IOA421" s="1198"/>
      <c r="IOB421" s="1198"/>
      <c r="IOC421" s="1195"/>
      <c r="IOD421" s="1196"/>
      <c r="IOE421" s="1197"/>
      <c r="IOG421" s="1194"/>
      <c r="IOH421" s="1198"/>
      <c r="IOI421" s="1198"/>
      <c r="IOJ421" s="1198"/>
      <c r="IOK421" s="1198"/>
      <c r="IOL421" s="1195"/>
      <c r="IOM421" s="1196"/>
      <c r="ION421" s="1197"/>
      <c r="IOP421" s="1194"/>
      <c r="IOQ421" s="1198"/>
      <c r="IOR421" s="1198"/>
      <c r="IOS421" s="1198"/>
      <c r="IOT421" s="1198"/>
      <c r="IOU421" s="1195"/>
      <c r="IOV421" s="1196"/>
      <c r="IOW421" s="1197"/>
      <c r="IOY421" s="1194"/>
      <c r="IOZ421" s="1198"/>
      <c r="IPA421" s="1198"/>
      <c r="IPB421" s="1198"/>
      <c r="IPC421" s="1198"/>
      <c r="IPD421" s="1195"/>
      <c r="IPE421" s="1196"/>
      <c r="IPF421" s="1197"/>
      <c r="IPH421" s="1194"/>
      <c r="IPI421" s="1198"/>
      <c r="IPJ421" s="1198"/>
      <c r="IPK421" s="1198"/>
      <c r="IPL421" s="1198"/>
      <c r="IPM421" s="1195"/>
      <c r="IPN421" s="1196"/>
      <c r="IPO421" s="1197"/>
      <c r="IPQ421" s="1194"/>
      <c r="IPR421" s="1198"/>
      <c r="IPS421" s="1198"/>
      <c r="IPT421" s="1198"/>
      <c r="IPU421" s="1198"/>
      <c r="IPV421" s="1195"/>
      <c r="IPW421" s="1196"/>
      <c r="IPX421" s="1197"/>
      <c r="IPZ421" s="1194"/>
      <c r="IQA421" s="1198"/>
      <c r="IQB421" s="1198"/>
      <c r="IQC421" s="1198"/>
      <c r="IQD421" s="1198"/>
      <c r="IQE421" s="1195"/>
      <c r="IQF421" s="1196"/>
      <c r="IQG421" s="1197"/>
      <c r="IQI421" s="1194"/>
      <c r="IQJ421" s="1198"/>
      <c r="IQK421" s="1198"/>
      <c r="IQL421" s="1198"/>
      <c r="IQM421" s="1198"/>
      <c r="IQN421" s="1195"/>
      <c r="IQO421" s="1196"/>
      <c r="IQP421" s="1197"/>
      <c r="IQR421" s="1194"/>
      <c r="IQS421" s="1198"/>
      <c r="IQT421" s="1198"/>
      <c r="IQU421" s="1198"/>
      <c r="IQV421" s="1198"/>
      <c r="IQW421" s="1195"/>
      <c r="IQX421" s="1196"/>
      <c r="IQY421" s="1197"/>
      <c r="IRA421" s="1194"/>
      <c r="IRB421" s="1198"/>
      <c r="IRC421" s="1198"/>
      <c r="IRD421" s="1198"/>
      <c r="IRE421" s="1198"/>
      <c r="IRF421" s="1195"/>
      <c r="IRG421" s="1196"/>
      <c r="IRH421" s="1197"/>
      <c r="IRJ421" s="1194"/>
      <c r="IRK421" s="1198"/>
      <c r="IRL421" s="1198"/>
      <c r="IRM421" s="1198"/>
      <c r="IRN421" s="1198"/>
      <c r="IRO421" s="1195"/>
      <c r="IRP421" s="1196"/>
      <c r="IRQ421" s="1197"/>
      <c r="IRS421" s="1194"/>
      <c r="IRT421" s="1198"/>
      <c r="IRU421" s="1198"/>
      <c r="IRV421" s="1198"/>
      <c r="IRW421" s="1198"/>
      <c r="IRX421" s="1195"/>
      <c r="IRY421" s="1196"/>
      <c r="IRZ421" s="1197"/>
      <c r="ISB421" s="1194"/>
      <c r="ISC421" s="1198"/>
      <c r="ISD421" s="1198"/>
      <c r="ISE421" s="1198"/>
      <c r="ISF421" s="1198"/>
      <c r="ISG421" s="1195"/>
      <c r="ISH421" s="1196"/>
      <c r="ISI421" s="1197"/>
      <c r="ISK421" s="1194"/>
      <c r="ISL421" s="1198"/>
      <c r="ISM421" s="1198"/>
      <c r="ISN421" s="1198"/>
      <c r="ISO421" s="1198"/>
      <c r="ISP421" s="1195"/>
      <c r="ISQ421" s="1196"/>
      <c r="ISR421" s="1197"/>
      <c r="IST421" s="1194"/>
      <c r="ISU421" s="1198"/>
      <c r="ISV421" s="1198"/>
      <c r="ISW421" s="1198"/>
      <c r="ISX421" s="1198"/>
      <c r="ISY421" s="1195"/>
      <c r="ISZ421" s="1196"/>
      <c r="ITA421" s="1197"/>
      <c r="ITC421" s="1194"/>
      <c r="ITD421" s="1198"/>
      <c r="ITE421" s="1198"/>
      <c r="ITF421" s="1198"/>
      <c r="ITG421" s="1198"/>
      <c r="ITH421" s="1195"/>
      <c r="ITI421" s="1196"/>
      <c r="ITJ421" s="1197"/>
      <c r="ITL421" s="1194"/>
      <c r="ITM421" s="1198"/>
      <c r="ITN421" s="1198"/>
      <c r="ITO421" s="1198"/>
      <c r="ITP421" s="1198"/>
      <c r="ITQ421" s="1195"/>
      <c r="ITR421" s="1196"/>
      <c r="ITS421" s="1197"/>
      <c r="ITU421" s="1194"/>
      <c r="ITV421" s="1198"/>
      <c r="ITW421" s="1198"/>
      <c r="ITX421" s="1198"/>
      <c r="ITY421" s="1198"/>
      <c r="ITZ421" s="1195"/>
      <c r="IUA421" s="1196"/>
      <c r="IUB421" s="1197"/>
      <c r="IUD421" s="1194"/>
      <c r="IUE421" s="1198"/>
      <c r="IUF421" s="1198"/>
      <c r="IUG421" s="1198"/>
      <c r="IUH421" s="1198"/>
      <c r="IUI421" s="1195"/>
      <c r="IUJ421" s="1196"/>
      <c r="IUK421" s="1197"/>
      <c r="IUM421" s="1194"/>
      <c r="IUN421" s="1198"/>
      <c r="IUO421" s="1198"/>
      <c r="IUP421" s="1198"/>
      <c r="IUQ421" s="1198"/>
      <c r="IUR421" s="1195"/>
      <c r="IUS421" s="1196"/>
      <c r="IUT421" s="1197"/>
      <c r="IUV421" s="1194"/>
      <c r="IUW421" s="1198"/>
      <c r="IUX421" s="1198"/>
      <c r="IUY421" s="1198"/>
      <c r="IUZ421" s="1198"/>
      <c r="IVA421" s="1195"/>
      <c r="IVB421" s="1196"/>
      <c r="IVC421" s="1197"/>
      <c r="IVE421" s="1194"/>
      <c r="IVF421" s="1198"/>
      <c r="IVG421" s="1198"/>
      <c r="IVH421" s="1198"/>
      <c r="IVI421" s="1198"/>
      <c r="IVJ421" s="1195"/>
      <c r="IVK421" s="1196"/>
      <c r="IVL421" s="1197"/>
      <c r="IVN421" s="1194"/>
      <c r="IVO421" s="1198"/>
      <c r="IVP421" s="1198"/>
      <c r="IVQ421" s="1198"/>
      <c r="IVR421" s="1198"/>
      <c r="IVS421" s="1195"/>
      <c r="IVT421" s="1196"/>
      <c r="IVU421" s="1197"/>
      <c r="IVW421" s="1194"/>
      <c r="IVX421" s="1198"/>
      <c r="IVY421" s="1198"/>
      <c r="IVZ421" s="1198"/>
      <c r="IWA421" s="1198"/>
      <c r="IWB421" s="1195"/>
      <c r="IWC421" s="1196"/>
      <c r="IWD421" s="1197"/>
      <c r="IWF421" s="1194"/>
      <c r="IWG421" s="1198"/>
      <c r="IWH421" s="1198"/>
      <c r="IWI421" s="1198"/>
      <c r="IWJ421" s="1198"/>
      <c r="IWK421" s="1195"/>
      <c r="IWL421" s="1196"/>
      <c r="IWM421" s="1197"/>
      <c r="IWO421" s="1194"/>
      <c r="IWP421" s="1198"/>
      <c r="IWQ421" s="1198"/>
      <c r="IWR421" s="1198"/>
      <c r="IWS421" s="1198"/>
      <c r="IWT421" s="1195"/>
      <c r="IWU421" s="1196"/>
      <c r="IWV421" s="1197"/>
      <c r="IWX421" s="1194"/>
      <c r="IWY421" s="1198"/>
      <c r="IWZ421" s="1198"/>
      <c r="IXA421" s="1198"/>
      <c r="IXB421" s="1198"/>
      <c r="IXC421" s="1195"/>
      <c r="IXD421" s="1196"/>
      <c r="IXE421" s="1197"/>
      <c r="IXG421" s="1194"/>
      <c r="IXH421" s="1198"/>
      <c r="IXI421" s="1198"/>
      <c r="IXJ421" s="1198"/>
      <c r="IXK421" s="1198"/>
      <c r="IXL421" s="1195"/>
      <c r="IXM421" s="1196"/>
      <c r="IXN421" s="1197"/>
      <c r="IXP421" s="1194"/>
      <c r="IXQ421" s="1198"/>
      <c r="IXR421" s="1198"/>
      <c r="IXS421" s="1198"/>
      <c r="IXT421" s="1198"/>
      <c r="IXU421" s="1195"/>
      <c r="IXV421" s="1196"/>
      <c r="IXW421" s="1197"/>
      <c r="IXY421" s="1194"/>
      <c r="IXZ421" s="1198"/>
      <c r="IYA421" s="1198"/>
      <c r="IYB421" s="1198"/>
      <c r="IYC421" s="1198"/>
      <c r="IYD421" s="1195"/>
      <c r="IYE421" s="1196"/>
      <c r="IYF421" s="1197"/>
      <c r="IYH421" s="1194"/>
      <c r="IYI421" s="1198"/>
      <c r="IYJ421" s="1198"/>
      <c r="IYK421" s="1198"/>
      <c r="IYL421" s="1198"/>
      <c r="IYM421" s="1195"/>
      <c r="IYN421" s="1196"/>
      <c r="IYO421" s="1197"/>
      <c r="IYQ421" s="1194"/>
      <c r="IYR421" s="1198"/>
      <c r="IYS421" s="1198"/>
      <c r="IYT421" s="1198"/>
      <c r="IYU421" s="1198"/>
      <c r="IYV421" s="1195"/>
      <c r="IYW421" s="1196"/>
      <c r="IYX421" s="1197"/>
      <c r="IYZ421" s="1194"/>
      <c r="IZA421" s="1198"/>
      <c r="IZB421" s="1198"/>
      <c r="IZC421" s="1198"/>
      <c r="IZD421" s="1198"/>
      <c r="IZE421" s="1195"/>
      <c r="IZF421" s="1196"/>
      <c r="IZG421" s="1197"/>
      <c r="IZI421" s="1194"/>
      <c r="IZJ421" s="1198"/>
      <c r="IZK421" s="1198"/>
      <c r="IZL421" s="1198"/>
      <c r="IZM421" s="1198"/>
      <c r="IZN421" s="1195"/>
      <c r="IZO421" s="1196"/>
      <c r="IZP421" s="1197"/>
      <c r="IZR421" s="1194"/>
      <c r="IZS421" s="1198"/>
      <c r="IZT421" s="1198"/>
      <c r="IZU421" s="1198"/>
      <c r="IZV421" s="1198"/>
      <c r="IZW421" s="1195"/>
      <c r="IZX421" s="1196"/>
      <c r="IZY421" s="1197"/>
      <c r="JAA421" s="1194"/>
      <c r="JAB421" s="1198"/>
      <c r="JAC421" s="1198"/>
      <c r="JAD421" s="1198"/>
      <c r="JAE421" s="1198"/>
      <c r="JAF421" s="1195"/>
      <c r="JAG421" s="1196"/>
      <c r="JAH421" s="1197"/>
      <c r="JAJ421" s="1194"/>
      <c r="JAK421" s="1198"/>
      <c r="JAL421" s="1198"/>
      <c r="JAM421" s="1198"/>
      <c r="JAN421" s="1198"/>
      <c r="JAO421" s="1195"/>
      <c r="JAP421" s="1196"/>
      <c r="JAQ421" s="1197"/>
      <c r="JAS421" s="1194"/>
      <c r="JAT421" s="1198"/>
      <c r="JAU421" s="1198"/>
      <c r="JAV421" s="1198"/>
      <c r="JAW421" s="1198"/>
      <c r="JAX421" s="1195"/>
      <c r="JAY421" s="1196"/>
      <c r="JAZ421" s="1197"/>
      <c r="JBB421" s="1194"/>
      <c r="JBC421" s="1198"/>
      <c r="JBD421" s="1198"/>
      <c r="JBE421" s="1198"/>
      <c r="JBF421" s="1198"/>
      <c r="JBG421" s="1195"/>
      <c r="JBH421" s="1196"/>
      <c r="JBI421" s="1197"/>
      <c r="JBK421" s="1194"/>
      <c r="JBL421" s="1198"/>
      <c r="JBM421" s="1198"/>
      <c r="JBN421" s="1198"/>
      <c r="JBO421" s="1198"/>
      <c r="JBP421" s="1195"/>
      <c r="JBQ421" s="1196"/>
      <c r="JBR421" s="1197"/>
      <c r="JBT421" s="1194"/>
      <c r="JBU421" s="1198"/>
      <c r="JBV421" s="1198"/>
      <c r="JBW421" s="1198"/>
      <c r="JBX421" s="1198"/>
      <c r="JBY421" s="1195"/>
      <c r="JBZ421" s="1196"/>
      <c r="JCA421" s="1197"/>
      <c r="JCC421" s="1194"/>
      <c r="JCD421" s="1198"/>
      <c r="JCE421" s="1198"/>
      <c r="JCF421" s="1198"/>
      <c r="JCG421" s="1198"/>
      <c r="JCH421" s="1195"/>
      <c r="JCI421" s="1196"/>
      <c r="JCJ421" s="1197"/>
      <c r="JCL421" s="1194"/>
      <c r="JCM421" s="1198"/>
      <c r="JCN421" s="1198"/>
      <c r="JCO421" s="1198"/>
      <c r="JCP421" s="1198"/>
      <c r="JCQ421" s="1195"/>
      <c r="JCR421" s="1196"/>
      <c r="JCS421" s="1197"/>
      <c r="JCU421" s="1194"/>
      <c r="JCV421" s="1198"/>
      <c r="JCW421" s="1198"/>
      <c r="JCX421" s="1198"/>
      <c r="JCY421" s="1198"/>
      <c r="JCZ421" s="1195"/>
      <c r="JDA421" s="1196"/>
      <c r="JDB421" s="1197"/>
      <c r="JDD421" s="1194"/>
      <c r="JDE421" s="1198"/>
      <c r="JDF421" s="1198"/>
      <c r="JDG421" s="1198"/>
      <c r="JDH421" s="1198"/>
      <c r="JDI421" s="1195"/>
      <c r="JDJ421" s="1196"/>
      <c r="JDK421" s="1197"/>
      <c r="JDM421" s="1194"/>
      <c r="JDN421" s="1198"/>
      <c r="JDO421" s="1198"/>
      <c r="JDP421" s="1198"/>
      <c r="JDQ421" s="1198"/>
      <c r="JDR421" s="1195"/>
      <c r="JDS421" s="1196"/>
      <c r="JDT421" s="1197"/>
      <c r="JDV421" s="1194"/>
      <c r="JDW421" s="1198"/>
      <c r="JDX421" s="1198"/>
      <c r="JDY421" s="1198"/>
      <c r="JDZ421" s="1198"/>
      <c r="JEA421" s="1195"/>
      <c r="JEB421" s="1196"/>
      <c r="JEC421" s="1197"/>
      <c r="JEE421" s="1194"/>
      <c r="JEF421" s="1198"/>
      <c r="JEG421" s="1198"/>
      <c r="JEH421" s="1198"/>
      <c r="JEI421" s="1198"/>
      <c r="JEJ421" s="1195"/>
      <c r="JEK421" s="1196"/>
      <c r="JEL421" s="1197"/>
      <c r="JEN421" s="1194"/>
      <c r="JEO421" s="1198"/>
      <c r="JEP421" s="1198"/>
      <c r="JEQ421" s="1198"/>
      <c r="JER421" s="1198"/>
      <c r="JES421" s="1195"/>
      <c r="JET421" s="1196"/>
      <c r="JEU421" s="1197"/>
      <c r="JEW421" s="1194"/>
      <c r="JEX421" s="1198"/>
      <c r="JEY421" s="1198"/>
      <c r="JEZ421" s="1198"/>
      <c r="JFA421" s="1198"/>
      <c r="JFB421" s="1195"/>
      <c r="JFC421" s="1196"/>
      <c r="JFD421" s="1197"/>
      <c r="JFF421" s="1194"/>
      <c r="JFG421" s="1198"/>
      <c r="JFH421" s="1198"/>
      <c r="JFI421" s="1198"/>
      <c r="JFJ421" s="1198"/>
      <c r="JFK421" s="1195"/>
      <c r="JFL421" s="1196"/>
      <c r="JFM421" s="1197"/>
      <c r="JFO421" s="1194"/>
      <c r="JFP421" s="1198"/>
      <c r="JFQ421" s="1198"/>
      <c r="JFR421" s="1198"/>
      <c r="JFS421" s="1198"/>
      <c r="JFT421" s="1195"/>
      <c r="JFU421" s="1196"/>
      <c r="JFV421" s="1197"/>
      <c r="JFX421" s="1194"/>
      <c r="JFY421" s="1198"/>
      <c r="JFZ421" s="1198"/>
      <c r="JGA421" s="1198"/>
      <c r="JGB421" s="1198"/>
      <c r="JGC421" s="1195"/>
      <c r="JGD421" s="1196"/>
      <c r="JGE421" s="1197"/>
      <c r="JGG421" s="1194"/>
      <c r="JGH421" s="1198"/>
      <c r="JGI421" s="1198"/>
      <c r="JGJ421" s="1198"/>
      <c r="JGK421" s="1198"/>
      <c r="JGL421" s="1195"/>
      <c r="JGM421" s="1196"/>
      <c r="JGN421" s="1197"/>
      <c r="JGP421" s="1194"/>
      <c r="JGQ421" s="1198"/>
      <c r="JGR421" s="1198"/>
      <c r="JGS421" s="1198"/>
      <c r="JGT421" s="1198"/>
      <c r="JGU421" s="1195"/>
      <c r="JGV421" s="1196"/>
      <c r="JGW421" s="1197"/>
      <c r="JGY421" s="1194"/>
      <c r="JGZ421" s="1198"/>
      <c r="JHA421" s="1198"/>
      <c r="JHB421" s="1198"/>
      <c r="JHC421" s="1198"/>
      <c r="JHD421" s="1195"/>
      <c r="JHE421" s="1196"/>
      <c r="JHF421" s="1197"/>
      <c r="JHH421" s="1194"/>
      <c r="JHI421" s="1198"/>
      <c r="JHJ421" s="1198"/>
      <c r="JHK421" s="1198"/>
      <c r="JHL421" s="1198"/>
      <c r="JHM421" s="1195"/>
      <c r="JHN421" s="1196"/>
      <c r="JHO421" s="1197"/>
      <c r="JHQ421" s="1194"/>
      <c r="JHR421" s="1198"/>
      <c r="JHS421" s="1198"/>
      <c r="JHT421" s="1198"/>
      <c r="JHU421" s="1198"/>
      <c r="JHV421" s="1195"/>
      <c r="JHW421" s="1196"/>
      <c r="JHX421" s="1197"/>
      <c r="JHZ421" s="1194"/>
      <c r="JIA421" s="1198"/>
      <c r="JIB421" s="1198"/>
      <c r="JIC421" s="1198"/>
      <c r="JID421" s="1198"/>
      <c r="JIE421" s="1195"/>
      <c r="JIF421" s="1196"/>
      <c r="JIG421" s="1197"/>
      <c r="JII421" s="1194"/>
      <c r="JIJ421" s="1198"/>
      <c r="JIK421" s="1198"/>
      <c r="JIL421" s="1198"/>
      <c r="JIM421" s="1198"/>
      <c r="JIN421" s="1195"/>
      <c r="JIO421" s="1196"/>
      <c r="JIP421" s="1197"/>
      <c r="JIR421" s="1194"/>
      <c r="JIS421" s="1198"/>
      <c r="JIT421" s="1198"/>
      <c r="JIU421" s="1198"/>
      <c r="JIV421" s="1198"/>
      <c r="JIW421" s="1195"/>
      <c r="JIX421" s="1196"/>
      <c r="JIY421" s="1197"/>
      <c r="JJA421" s="1194"/>
      <c r="JJB421" s="1198"/>
      <c r="JJC421" s="1198"/>
      <c r="JJD421" s="1198"/>
      <c r="JJE421" s="1198"/>
      <c r="JJF421" s="1195"/>
      <c r="JJG421" s="1196"/>
      <c r="JJH421" s="1197"/>
      <c r="JJJ421" s="1194"/>
      <c r="JJK421" s="1198"/>
      <c r="JJL421" s="1198"/>
      <c r="JJM421" s="1198"/>
      <c r="JJN421" s="1198"/>
      <c r="JJO421" s="1195"/>
      <c r="JJP421" s="1196"/>
      <c r="JJQ421" s="1197"/>
      <c r="JJS421" s="1194"/>
      <c r="JJT421" s="1198"/>
      <c r="JJU421" s="1198"/>
      <c r="JJV421" s="1198"/>
      <c r="JJW421" s="1198"/>
      <c r="JJX421" s="1195"/>
      <c r="JJY421" s="1196"/>
      <c r="JJZ421" s="1197"/>
      <c r="JKB421" s="1194"/>
      <c r="JKC421" s="1198"/>
      <c r="JKD421" s="1198"/>
      <c r="JKE421" s="1198"/>
      <c r="JKF421" s="1198"/>
      <c r="JKG421" s="1195"/>
      <c r="JKH421" s="1196"/>
      <c r="JKI421" s="1197"/>
      <c r="JKK421" s="1194"/>
      <c r="JKL421" s="1198"/>
      <c r="JKM421" s="1198"/>
      <c r="JKN421" s="1198"/>
      <c r="JKO421" s="1198"/>
      <c r="JKP421" s="1195"/>
      <c r="JKQ421" s="1196"/>
      <c r="JKR421" s="1197"/>
      <c r="JKT421" s="1194"/>
      <c r="JKU421" s="1198"/>
      <c r="JKV421" s="1198"/>
      <c r="JKW421" s="1198"/>
      <c r="JKX421" s="1198"/>
      <c r="JKY421" s="1195"/>
      <c r="JKZ421" s="1196"/>
      <c r="JLA421" s="1197"/>
      <c r="JLC421" s="1194"/>
      <c r="JLD421" s="1198"/>
      <c r="JLE421" s="1198"/>
      <c r="JLF421" s="1198"/>
      <c r="JLG421" s="1198"/>
      <c r="JLH421" s="1195"/>
      <c r="JLI421" s="1196"/>
      <c r="JLJ421" s="1197"/>
      <c r="JLL421" s="1194"/>
      <c r="JLM421" s="1198"/>
      <c r="JLN421" s="1198"/>
      <c r="JLO421" s="1198"/>
      <c r="JLP421" s="1198"/>
      <c r="JLQ421" s="1195"/>
      <c r="JLR421" s="1196"/>
      <c r="JLS421" s="1197"/>
      <c r="JLU421" s="1194"/>
      <c r="JLV421" s="1198"/>
      <c r="JLW421" s="1198"/>
      <c r="JLX421" s="1198"/>
      <c r="JLY421" s="1198"/>
      <c r="JLZ421" s="1195"/>
      <c r="JMA421" s="1196"/>
      <c r="JMB421" s="1197"/>
      <c r="JMD421" s="1194"/>
      <c r="JME421" s="1198"/>
      <c r="JMF421" s="1198"/>
      <c r="JMG421" s="1198"/>
      <c r="JMH421" s="1198"/>
      <c r="JMI421" s="1195"/>
      <c r="JMJ421" s="1196"/>
      <c r="JMK421" s="1197"/>
      <c r="JMM421" s="1194"/>
      <c r="JMN421" s="1198"/>
      <c r="JMO421" s="1198"/>
      <c r="JMP421" s="1198"/>
      <c r="JMQ421" s="1198"/>
      <c r="JMR421" s="1195"/>
      <c r="JMS421" s="1196"/>
      <c r="JMT421" s="1197"/>
      <c r="JMV421" s="1194"/>
      <c r="JMW421" s="1198"/>
      <c r="JMX421" s="1198"/>
      <c r="JMY421" s="1198"/>
      <c r="JMZ421" s="1198"/>
      <c r="JNA421" s="1195"/>
      <c r="JNB421" s="1196"/>
      <c r="JNC421" s="1197"/>
      <c r="JNE421" s="1194"/>
      <c r="JNF421" s="1198"/>
      <c r="JNG421" s="1198"/>
      <c r="JNH421" s="1198"/>
      <c r="JNI421" s="1198"/>
      <c r="JNJ421" s="1195"/>
      <c r="JNK421" s="1196"/>
      <c r="JNL421" s="1197"/>
      <c r="JNN421" s="1194"/>
      <c r="JNO421" s="1198"/>
      <c r="JNP421" s="1198"/>
      <c r="JNQ421" s="1198"/>
      <c r="JNR421" s="1198"/>
      <c r="JNS421" s="1195"/>
      <c r="JNT421" s="1196"/>
      <c r="JNU421" s="1197"/>
      <c r="JNW421" s="1194"/>
      <c r="JNX421" s="1198"/>
      <c r="JNY421" s="1198"/>
      <c r="JNZ421" s="1198"/>
      <c r="JOA421" s="1198"/>
      <c r="JOB421" s="1195"/>
      <c r="JOC421" s="1196"/>
      <c r="JOD421" s="1197"/>
      <c r="JOF421" s="1194"/>
      <c r="JOG421" s="1198"/>
      <c r="JOH421" s="1198"/>
      <c r="JOI421" s="1198"/>
      <c r="JOJ421" s="1198"/>
      <c r="JOK421" s="1195"/>
      <c r="JOL421" s="1196"/>
      <c r="JOM421" s="1197"/>
      <c r="JOO421" s="1194"/>
      <c r="JOP421" s="1198"/>
      <c r="JOQ421" s="1198"/>
      <c r="JOR421" s="1198"/>
      <c r="JOS421" s="1198"/>
      <c r="JOT421" s="1195"/>
      <c r="JOU421" s="1196"/>
      <c r="JOV421" s="1197"/>
      <c r="JOX421" s="1194"/>
      <c r="JOY421" s="1198"/>
      <c r="JOZ421" s="1198"/>
      <c r="JPA421" s="1198"/>
      <c r="JPB421" s="1198"/>
      <c r="JPC421" s="1195"/>
      <c r="JPD421" s="1196"/>
      <c r="JPE421" s="1197"/>
      <c r="JPG421" s="1194"/>
      <c r="JPH421" s="1198"/>
      <c r="JPI421" s="1198"/>
      <c r="JPJ421" s="1198"/>
      <c r="JPK421" s="1198"/>
      <c r="JPL421" s="1195"/>
      <c r="JPM421" s="1196"/>
      <c r="JPN421" s="1197"/>
      <c r="JPP421" s="1194"/>
      <c r="JPQ421" s="1198"/>
      <c r="JPR421" s="1198"/>
      <c r="JPS421" s="1198"/>
      <c r="JPT421" s="1198"/>
      <c r="JPU421" s="1195"/>
      <c r="JPV421" s="1196"/>
      <c r="JPW421" s="1197"/>
      <c r="JPY421" s="1194"/>
      <c r="JPZ421" s="1198"/>
      <c r="JQA421" s="1198"/>
      <c r="JQB421" s="1198"/>
      <c r="JQC421" s="1198"/>
      <c r="JQD421" s="1195"/>
      <c r="JQE421" s="1196"/>
      <c r="JQF421" s="1197"/>
      <c r="JQH421" s="1194"/>
      <c r="JQI421" s="1198"/>
      <c r="JQJ421" s="1198"/>
      <c r="JQK421" s="1198"/>
      <c r="JQL421" s="1198"/>
      <c r="JQM421" s="1195"/>
      <c r="JQN421" s="1196"/>
      <c r="JQO421" s="1197"/>
      <c r="JQQ421" s="1194"/>
      <c r="JQR421" s="1198"/>
      <c r="JQS421" s="1198"/>
      <c r="JQT421" s="1198"/>
      <c r="JQU421" s="1198"/>
      <c r="JQV421" s="1195"/>
      <c r="JQW421" s="1196"/>
      <c r="JQX421" s="1197"/>
      <c r="JQZ421" s="1194"/>
      <c r="JRA421" s="1198"/>
      <c r="JRB421" s="1198"/>
      <c r="JRC421" s="1198"/>
      <c r="JRD421" s="1198"/>
      <c r="JRE421" s="1195"/>
      <c r="JRF421" s="1196"/>
      <c r="JRG421" s="1197"/>
      <c r="JRI421" s="1194"/>
      <c r="JRJ421" s="1198"/>
      <c r="JRK421" s="1198"/>
      <c r="JRL421" s="1198"/>
      <c r="JRM421" s="1198"/>
      <c r="JRN421" s="1195"/>
      <c r="JRO421" s="1196"/>
      <c r="JRP421" s="1197"/>
      <c r="JRR421" s="1194"/>
      <c r="JRS421" s="1198"/>
      <c r="JRT421" s="1198"/>
      <c r="JRU421" s="1198"/>
      <c r="JRV421" s="1198"/>
      <c r="JRW421" s="1195"/>
      <c r="JRX421" s="1196"/>
      <c r="JRY421" s="1197"/>
      <c r="JSA421" s="1194"/>
      <c r="JSB421" s="1198"/>
      <c r="JSC421" s="1198"/>
      <c r="JSD421" s="1198"/>
      <c r="JSE421" s="1198"/>
      <c r="JSF421" s="1195"/>
      <c r="JSG421" s="1196"/>
      <c r="JSH421" s="1197"/>
      <c r="JSJ421" s="1194"/>
      <c r="JSK421" s="1198"/>
      <c r="JSL421" s="1198"/>
      <c r="JSM421" s="1198"/>
      <c r="JSN421" s="1198"/>
      <c r="JSO421" s="1195"/>
      <c r="JSP421" s="1196"/>
      <c r="JSQ421" s="1197"/>
      <c r="JSS421" s="1194"/>
      <c r="JST421" s="1198"/>
      <c r="JSU421" s="1198"/>
      <c r="JSV421" s="1198"/>
      <c r="JSW421" s="1198"/>
      <c r="JSX421" s="1195"/>
      <c r="JSY421" s="1196"/>
      <c r="JSZ421" s="1197"/>
      <c r="JTB421" s="1194"/>
      <c r="JTC421" s="1198"/>
      <c r="JTD421" s="1198"/>
      <c r="JTE421" s="1198"/>
      <c r="JTF421" s="1198"/>
      <c r="JTG421" s="1195"/>
      <c r="JTH421" s="1196"/>
      <c r="JTI421" s="1197"/>
      <c r="JTK421" s="1194"/>
      <c r="JTL421" s="1198"/>
      <c r="JTM421" s="1198"/>
      <c r="JTN421" s="1198"/>
      <c r="JTO421" s="1198"/>
      <c r="JTP421" s="1195"/>
      <c r="JTQ421" s="1196"/>
      <c r="JTR421" s="1197"/>
      <c r="JTT421" s="1194"/>
      <c r="JTU421" s="1198"/>
      <c r="JTV421" s="1198"/>
      <c r="JTW421" s="1198"/>
      <c r="JTX421" s="1198"/>
      <c r="JTY421" s="1195"/>
      <c r="JTZ421" s="1196"/>
      <c r="JUA421" s="1197"/>
      <c r="JUC421" s="1194"/>
      <c r="JUD421" s="1198"/>
      <c r="JUE421" s="1198"/>
      <c r="JUF421" s="1198"/>
      <c r="JUG421" s="1198"/>
      <c r="JUH421" s="1195"/>
      <c r="JUI421" s="1196"/>
      <c r="JUJ421" s="1197"/>
      <c r="JUL421" s="1194"/>
      <c r="JUM421" s="1198"/>
      <c r="JUN421" s="1198"/>
      <c r="JUO421" s="1198"/>
      <c r="JUP421" s="1198"/>
      <c r="JUQ421" s="1195"/>
      <c r="JUR421" s="1196"/>
      <c r="JUS421" s="1197"/>
      <c r="JUU421" s="1194"/>
      <c r="JUV421" s="1198"/>
      <c r="JUW421" s="1198"/>
      <c r="JUX421" s="1198"/>
      <c r="JUY421" s="1198"/>
      <c r="JUZ421" s="1195"/>
      <c r="JVA421" s="1196"/>
      <c r="JVB421" s="1197"/>
      <c r="JVD421" s="1194"/>
      <c r="JVE421" s="1198"/>
      <c r="JVF421" s="1198"/>
      <c r="JVG421" s="1198"/>
      <c r="JVH421" s="1198"/>
      <c r="JVI421" s="1195"/>
      <c r="JVJ421" s="1196"/>
      <c r="JVK421" s="1197"/>
      <c r="JVM421" s="1194"/>
      <c r="JVN421" s="1198"/>
      <c r="JVO421" s="1198"/>
      <c r="JVP421" s="1198"/>
      <c r="JVQ421" s="1198"/>
      <c r="JVR421" s="1195"/>
      <c r="JVS421" s="1196"/>
      <c r="JVT421" s="1197"/>
      <c r="JVV421" s="1194"/>
      <c r="JVW421" s="1198"/>
      <c r="JVX421" s="1198"/>
      <c r="JVY421" s="1198"/>
      <c r="JVZ421" s="1198"/>
      <c r="JWA421" s="1195"/>
      <c r="JWB421" s="1196"/>
      <c r="JWC421" s="1197"/>
      <c r="JWE421" s="1194"/>
      <c r="JWF421" s="1198"/>
      <c r="JWG421" s="1198"/>
      <c r="JWH421" s="1198"/>
      <c r="JWI421" s="1198"/>
      <c r="JWJ421" s="1195"/>
      <c r="JWK421" s="1196"/>
      <c r="JWL421" s="1197"/>
      <c r="JWN421" s="1194"/>
      <c r="JWO421" s="1198"/>
      <c r="JWP421" s="1198"/>
      <c r="JWQ421" s="1198"/>
      <c r="JWR421" s="1198"/>
      <c r="JWS421" s="1195"/>
      <c r="JWT421" s="1196"/>
      <c r="JWU421" s="1197"/>
      <c r="JWW421" s="1194"/>
      <c r="JWX421" s="1198"/>
      <c r="JWY421" s="1198"/>
      <c r="JWZ421" s="1198"/>
      <c r="JXA421" s="1198"/>
      <c r="JXB421" s="1195"/>
      <c r="JXC421" s="1196"/>
      <c r="JXD421" s="1197"/>
      <c r="JXF421" s="1194"/>
      <c r="JXG421" s="1198"/>
      <c r="JXH421" s="1198"/>
      <c r="JXI421" s="1198"/>
      <c r="JXJ421" s="1198"/>
      <c r="JXK421" s="1195"/>
      <c r="JXL421" s="1196"/>
      <c r="JXM421" s="1197"/>
      <c r="JXO421" s="1194"/>
      <c r="JXP421" s="1198"/>
      <c r="JXQ421" s="1198"/>
      <c r="JXR421" s="1198"/>
      <c r="JXS421" s="1198"/>
      <c r="JXT421" s="1195"/>
      <c r="JXU421" s="1196"/>
      <c r="JXV421" s="1197"/>
      <c r="JXX421" s="1194"/>
      <c r="JXY421" s="1198"/>
      <c r="JXZ421" s="1198"/>
      <c r="JYA421" s="1198"/>
      <c r="JYB421" s="1198"/>
      <c r="JYC421" s="1195"/>
      <c r="JYD421" s="1196"/>
      <c r="JYE421" s="1197"/>
      <c r="JYG421" s="1194"/>
      <c r="JYH421" s="1198"/>
      <c r="JYI421" s="1198"/>
      <c r="JYJ421" s="1198"/>
      <c r="JYK421" s="1198"/>
      <c r="JYL421" s="1195"/>
      <c r="JYM421" s="1196"/>
      <c r="JYN421" s="1197"/>
      <c r="JYP421" s="1194"/>
      <c r="JYQ421" s="1198"/>
      <c r="JYR421" s="1198"/>
      <c r="JYS421" s="1198"/>
      <c r="JYT421" s="1198"/>
      <c r="JYU421" s="1195"/>
      <c r="JYV421" s="1196"/>
      <c r="JYW421" s="1197"/>
      <c r="JYY421" s="1194"/>
      <c r="JYZ421" s="1198"/>
      <c r="JZA421" s="1198"/>
      <c r="JZB421" s="1198"/>
      <c r="JZC421" s="1198"/>
      <c r="JZD421" s="1195"/>
      <c r="JZE421" s="1196"/>
      <c r="JZF421" s="1197"/>
      <c r="JZH421" s="1194"/>
      <c r="JZI421" s="1198"/>
      <c r="JZJ421" s="1198"/>
      <c r="JZK421" s="1198"/>
      <c r="JZL421" s="1198"/>
      <c r="JZM421" s="1195"/>
      <c r="JZN421" s="1196"/>
      <c r="JZO421" s="1197"/>
      <c r="JZQ421" s="1194"/>
      <c r="JZR421" s="1198"/>
      <c r="JZS421" s="1198"/>
      <c r="JZT421" s="1198"/>
      <c r="JZU421" s="1198"/>
      <c r="JZV421" s="1195"/>
      <c r="JZW421" s="1196"/>
      <c r="JZX421" s="1197"/>
      <c r="JZZ421" s="1194"/>
      <c r="KAA421" s="1198"/>
      <c r="KAB421" s="1198"/>
      <c r="KAC421" s="1198"/>
      <c r="KAD421" s="1198"/>
      <c r="KAE421" s="1195"/>
      <c r="KAF421" s="1196"/>
      <c r="KAG421" s="1197"/>
      <c r="KAI421" s="1194"/>
      <c r="KAJ421" s="1198"/>
      <c r="KAK421" s="1198"/>
      <c r="KAL421" s="1198"/>
      <c r="KAM421" s="1198"/>
      <c r="KAN421" s="1195"/>
      <c r="KAO421" s="1196"/>
      <c r="KAP421" s="1197"/>
      <c r="KAR421" s="1194"/>
      <c r="KAS421" s="1198"/>
      <c r="KAT421" s="1198"/>
      <c r="KAU421" s="1198"/>
      <c r="KAV421" s="1198"/>
      <c r="KAW421" s="1195"/>
      <c r="KAX421" s="1196"/>
      <c r="KAY421" s="1197"/>
      <c r="KBA421" s="1194"/>
      <c r="KBB421" s="1198"/>
      <c r="KBC421" s="1198"/>
      <c r="KBD421" s="1198"/>
      <c r="KBE421" s="1198"/>
      <c r="KBF421" s="1195"/>
      <c r="KBG421" s="1196"/>
      <c r="KBH421" s="1197"/>
      <c r="KBJ421" s="1194"/>
      <c r="KBK421" s="1198"/>
      <c r="KBL421" s="1198"/>
      <c r="KBM421" s="1198"/>
      <c r="KBN421" s="1198"/>
      <c r="KBO421" s="1195"/>
      <c r="KBP421" s="1196"/>
      <c r="KBQ421" s="1197"/>
      <c r="KBS421" s="1194"/>
      <c r="KBT421" s="1198"/>
      <c r="KBU421" s="1198"/>
      <c r="KBV421" s="1198"/>
      <c r="KBW421" s="1198"/>
      <c r="KBX421" s="1195"/>
      <c r="KBY421" s="1196"/>
      <c r="KBZ421" s="1197"/>
      <c r="KCB421" s="1194"/>
      <c r="KCC421" s="1198"/>
      <c r="KCD421" s="1198"/>
      <c r="KCE421" s="1198"/>
      <c r="KCF421" s="1198"/>
      <c r="KCG421" s="1195"/>
      <c r="KCH421" s="1196"/>
      <c r="KCI421" s="1197"/>
      <c r="KCK421" s="1194"/>
      <c r="KCL421" s="1198"/>
      <c r="KCM421" s="1198"/>
      <c r="KCN421" s="1198"/>
      <c r="KCO421" s="1198"/>
      <c r="KCP421" s="1195"/>
      <c r="KCQ421" s="1196"/>
      <c r="KCR421" s="1197"/>
      <c r="KCT421" s="1194"/>
      <c r="KCU421" s="1198"/>
      <c r="KCV421" s="1198"/>
      <c r="KCW421" s="1198"/>
      <c r="KCX421" s="1198"/>
      <c r="KCY421" s="1195"/>
      <c r="KCZ421" s="1196"/>
      <c r="KDA421" s="1197"/>
      <c r="KDC421" s="1194"/>
      <c r="KDD421" s="1198"/>
      <c r="KDE421" s="1198"/>
      <c r="KDF421" s="1198"/>
      <c r="KDG421" s="1198"/>
      <c r="KDH421" s="1195"/>
      <c r="KDI421" s="1196"/>
      <c r="KDJ421" s="1197"/>
      <c r="KDL421" s="1194"/>
      <c r="KDM421" s="1198"/>
      <c r="KDN421" s="1198"/>
      <c r="KDO421" s="1198"/>
      <c r="KDP421" s="1198"/>
      <c r="KDQ421" s="1195"/>
      <c r="KDR421" s="1196"/>
      <c r="KDS421" s="1197"/>
      <c r="KDU421" s="1194"/>
      <c r="KDV421" s="1198"/>
      <c r="KDW421" s="1198"/>
      <c r="KDX421" s="1198"/>
      <c r="KDY421" s="1198"/>
      <c r="KDZ421" s="1195"/>
      <c r="KEA421" s="1196"/>
      <c r="KEB421" s="1197"/>
      <c r="KED421" s="1194"/>
      <c r="KEE421" s="1198"/>
      <c r="KEF421" s="1198"/>
      <c r="KEG421" s="1198"/>
      <c r="KEH421" s="1198"/>
      <c r="KEI421" s="1195"/>
      <c r="KEJ421" s="1196"/>
      <c r="KEK421" s="1197"/>
      <c r="KEM421" s="1194"/>
      <c r="KEN421" s="1198"/>
      <c r="KEO421" s="1198"/>
      <c r="KEP421" s="1198"/>
      <c r="KEQ421" s="1198"/>
      <c r="KER421" s="1195"/>
      <c r="KES421" s="1196"/>
      <c r="KET421" s="1197"/>
      <c r="KEV421" s="1194"/>
      <c r="KEW421" s="1198"/>
      <c r="KEX421" s="1198"/>
      <c r="KEY421" s="1198"/>
      <c r="KEZ421" s="1198"/>
      <c r="KFA421" s="1195"/>
      <c r="KFB421" s="1196"/>
      <c r="KFC421" s="1197"/>
      <c r="KFE421" s="1194"/>
      <c r="KFF421" s="1198"/>
      <c r="KFG421" s="1198"/>
      <c r="KFH421" s="1198"/>
      <c r="KFI421" s="1198"/>
      <c r="KFJ421" s="1195"/>
      <c r="KFK421" s="1196"/>
      <c r="KFL421" s="1197"/>
      <c r="KFN421" s="1194"/>
      <c r="KFO421" s="1198"/>
      <c r="KFP421" s="1198"/>
      <c r="KFQ421" s="1198"/>
      <c r="KFR421" s="1198"/>
      <c r="KFS421" s="1195"/>
      <c r="KFT421" s="1196"/>
      <c r="KFU421" s="1197"/>
      <c r="KFW421" s="1194"/>
      <c r="KFX421" s="1198"/>
      <c r="KFY421" s="1198"/>
      <c r="KFZ421" s="1198"/>
      <c r="KGA421" s="1198"/>
      <c r="KGB421" s="1195"/>
      <c r="KGC421" s="1196"/>
      <c r="KGD421" s="1197"/>
      <c r="KGF421" s="1194"/>
      <c r="KGG421" s="1198"/>
      <c r="KGH421" s="1198"/>
      <c r="KGI421" s="1198"/>
      <c r="KGJ421" s="1198"/>
      <c r="KGK421" s="1195"/>
      <c r="KGL421" s="1196"/>
      <c r="KGM421" s="1197"/>
      <c r="KGO421" s="1194"/>
      <c r="KGP421" s="1198"/>
      <c r="KGQ421" s="1198"/>
      <c r="KGR421" s="1198"/>
      <c r="KGS421" s="1198"/>
      <c r="KGT421" s="1195"/>
      <c r="KGU421" s="1196"/>
      <c r="KGV421" s="1197"/>
      <c r="KGX421" s="1194"/>
      <c r="KGY421" s="1198"/>
      <c r="KGZ421" s="1198"/>
      <c r="KHA421" s="1198"/>
      <c r="KHB421" s="1198"/>
      <c r="KHC421" s="1195"/>
      <c r="KHD421" s="1196"/>
      <c r="KHE421" s="1197"/>
      <c r="KHG421" s="1194"/>
      <c r="KHH421" s="1198"/>
      <c r="KHI421" s="1198"/>
      <c r="KHJ421" s="1198"/>
      <c r="KHK421" s="1198"/>
      <c r="KHL421" s="1195"/>
      <c r="KHM421" s="1196"/>
      <c r="KHN421" s="1197"/>
      <c r="KHP421" s="1194"/>
      <c r="KHQ421" s="1198"/>
      <c r="KHR421" s="1198"/>
      <c r="KHS421" s="1198"/>
      <c r="KHT421" s="1198"/>
      <c r="KHU421" s="1195"/>
      <c r="KHV421" s="1196"/>
      <c r="KHW421" s="1197"/>
      <c r="KHY421" s="1194"/>
      <c r="KHZ421" s="1198"/>
      <c r="KIA421" s="1198"/>
      <c r="KIB421" s="1198"/>
      <c r="KIC421" s="1198"/>
      <c r="KID421" s="1195"/>
      <c r="KIE421" s="1196"/>
      <c r="KIF421" s="1197"/>
      <c r="KIH421" s="1194"/>
      <c r="KII421" s="1198"/>
      <c r="KIJ421" s="1198"/>
      <c r="KIK421" s="1198"/>
      <c r="KIL421" s="1198"/>
      <c r="KIM421" s="1195"/>
      <c r="KIN421" s="1196"/>
      <c r="KIO421" s="1197"/>
      <c r="KIQ421" s="1194"/>
      <c r="KIR421" s="1198"/>
      <c r="KIS421" s="1198"/>
      <c r="KIT421" s="1198"/>
      <c r="KIU421" s="1198"/>
      <c r="KIV421" s="1195"/>
      <c r="KIW421" s="1196"/>
      <c r="KIX421" s="1197"/>
      <c r="KIZ421" s="1194"/>
      <c r="KJA421" s="1198"/>
      <c r="KJB421" s="1198"/>
      <c r="KJC421" s="1198"/>
      <c r="KJD421" s="1198"/>
      <c r="KJE421" s="1195"/>
      <c r="KJF421" s="1196"/>
      <c r="KJG421" s="1197"/>
      <c r="KJI421" s="1194"/>
      <c r="KJJ421" s="1198"/>
      <c r="KJK421" s="1198"/>
      <c r="KJL421" s="1198"/>
      <c r="KJM421" s="1198"/>
      <c r="KJN421" s="1195"/>
      <c r="KJO421" s="1196"/>
      <c r="KJP421" s="1197"/>
      <c r="KJR421" s="1194"/>
      <c r="KJS421" s="1198"/>
      <c r="KJT421" s="1198"/>
      <c r="KJU421" s="1198"/>
      <c r="KJV421" s="1198"/>
      <c r="KJW421" s="1195"/>
      <c r="KJX421" s="1196"/>
      <c r="KJY421" s="1197"/>
      <c r="KKA421" s="1194"/>
      <c r="KKB421" s="1198"/>
      <c r="KKC421" s="1198"/>
      <c r="KKD421" s="1198"/>
      <c r="KKE421" s="1198"/>
      <c r="KKF421" s="1195"/>
      <c r="KKG421" s="1196"/>
      <c r="KKH421" s="1197"/>
      <c r="KKJ421" s="1194"/>
      <c r="KKK421" s="1198"/>
      <c r="KKL421" s="1198"/>
      <c r="KKM421" s="1198"/>
      <c r="KKN421" s="1198"/>
      <c r="KKO421" s="1195"/>
      <c r="KKP421" s="1196"/>
      <c r="KKQ421" s="1197"/>
      <c r="KKS421" s="1194"/>
      <c r="KKT421" s="1198"/>
      <c r="KKU421" s="1198"/>
      <c r="KKV421" s="1198"/>
      <c r="KKW421" s="1198"/>
      <c r="KKX421" s="1195"/>
      <c r="KKY421" s="1196"/>
      <c r="KKZ421" s="1197"/>
      <c r="KLB421" s="1194"/>
      <c r="KLC421" s="1198"/>
      <c r="KLD421" s="1198"/>
      <c r="KLE421" s="1198"/>
      <c r="KLF421" s="1198"/>
      <c r="KLG421" s="1195"/>
      <c r="KLH421" s="1196"/>
      <c r="KLI421" s="1197"/>
      <c r="KLK421" s="1194"/>
      <c r="KLL421" s="1198"/>
      <c r="KLM421" s="1198"/>
      <c r="KLN421" s="1198"/>
      <c r="KLO421" s="1198"/>
      <c r="KLP421" s="1195"/>
      <c r="KLQ421" s="1196"/>
      <c r="KLR421" s="1197"/>
      <c r="KLT421" s="1194"/>
      <c r="KLU421" s="1198"/>
      <c r="KLV421" s="1198"/>
      <c r="KLW421" s="1198"/>
      <c r="KLX421" s="1198"/>
      <c r="KLY421" s="1195"/>
      <c r="KLZ421" s="1196"/>
      <c r="KMA421" s="1197"/>
      <c r="KMC421" s="1194"/>
      <c r="KMD421" s="1198"/>
      <c r="KME421" s="1198"/>
      <c r="KMF421" s="1198"/>
      <c r="KMG421" s="1198"/>
      <c r="KMH421" s="1195"/>
      <c r="KMI421" s="1196"/>
      <c r="KMJ421" s="1197"/>
      <c r="KML421" s="1194"/>
      <c r="KMM421" s="1198"/>
      <c r="KMN421" s="1198"/>
      <c r="KMO421" s="1198"/>
      <c r="KMP421" s="1198"/>
      <c r="KMQ421" s="1195"/>
      <c r="KMR421" s="1196"/>
      <c r="KMS421" s="1197"/>
      <c r="KMU421" s="1194"/>
      <c r="KMV421" s="1198"/>
      <c r="KMW421" s="1198"/>
      <c r="KMX421" s="1198"/>
      <c r="KMY421" s="1198"/>
      <c r="KMZ421" s="1195"/>
      <c r="KNA421" s="1196"/>
      <c r="KNB421" s="1197"/>
      <c r="KND421" s="1194"/>
      <c r="KNE421" s="1198"/>
      <c r="KNF421" s="1198"/>
      <c r="KNG421" s="1198"/>
      <c r="KNH421" s="1198"/>
      <c r="KNI421" s="1195"/>
      <c r="KNJ421" s="1196"/>
      <c r="KNK421" s="1197"/>
      <c r="KNM421" s="1194"/>
      <c r="KNN421" s="1198"/>
      <c r="KNO421" s="1198"/>
      <c r="KNP421" s="1198"/>
      <c r="KNQ421" s="1198"/>
      <c r="KNR421" s="1195"/>
      <c r="KNS421" s="1196"/>
      <c r="KNT421" s="1197"/>
      <c r="KNV421" s="1194"/>
      <c r="KNW421" s="1198"/>
      <c r="KNX421" s="1198"/>
      <c r="KNY421" s="1198"/>
      <c r="KNZ421" s="1198"/>
      <c r="KOA421" s="1195"/>
      <c r="KOB421" s="1196"/>
      <c r="KOC421" s="1197"/>
      <c r="KOE421" s="1194"/>
      <c r="KOF421" s="1198"/>
      <c r="KOG421" s="1198"/>
      <c r="KOH421" s="1198"/>
      <c r="KOI421" s="1198"/>
      <c r="KOJ421" s="1195"/>
      <c r="KOK421" s="1196"/>
      <c r="KOL421" s="1197"/>
      <c r="KON421" s="1194"/>
      <c r="KOO421" s="1198"/>
      <c r="KOP421" s="1198"/>
      <c r="KOQ421" s="1198"/>
      <c r="KOR421" s="1198"/>
      <c r="KOS421" s="1195"/>
      <c r="KOT421" s="1196"/>
      <c r="KOU421" s="1197"/>
      <c r="KOW421" s="1194"/>
      <c r="KOX421" s="1198"/>
      <c r="KOY421" s="1198"/>
      <c r="KOZ421" s="1198"/>
      <c r="KPA421" s="1198"/>
      <c r="KPB421" s="1195"/>
      <c r="KPC421" s="1196"/>
      <c r="KPD421" s="1197"/>
      <c r="KPF421" s="1194"/>
      <c r="KPG421" s="1198"/>
      <c r="KPH421" s="1198"/>
      <c r="KPI421" s="1198"/>
      <c r="KPJ421" s="1198"/>
      <c r="KPK421" s="1195"/>
      <c r="KPL421" s="1196"/>
      <c r="KPM421" s="1197"/>
      <c r="KPO421" s="1194"/>
      <c r="KPP421" s="1198"/>
      <c r="KPQ421" s="1198"/>
      <c r="KPR421" s="1198"/>
      <c r="KPS421" s="1198"/>
      <c r="KPT421" s="1195"/>
      <c r="KPU421" s="1196"/>
      <c r="KPV421" s="1197"/>
      <c r="KPX421" s="1194"/>
      <c r="KPY421" s="1198"/>
      <c r="KPZ421" s="1198"/>
      <c r="KQA421" s="1198"/>
      <c r="KQB421" s="1198"/>
      <c r="KQC421" s="1195"/>
      <c r="KQD421" s="1196"/>
      <c r="KQE421" s="1197"/>
      <c r="KQG421" s="1194"/>
      <c r="KQH421" s="1198"/>
      <c r="KQI421" s="1198"/>
      <c r="KQJ421" s="1198"/>
      <c r="KQK421" s="1198"/>
      <c r="KQL421" s="1195"/>
      <c r="KQM421" s="1196"/>
      <c r="KQN421" s="1197"/>
      <c r="KQP421" s="1194"/>
      <c r="KQQ421" s="1198"/>
      <c r="KQR421" s="1198"/>
      <c r="KQS421" s="1198"/>
      <c r="KQT421" s="1198"/>
      <c r="KQU421" s="1195"/>
      <c r="KQV421" s="1196"/>
      <c r="KQW421" s="1197"/>
      <c r="KQY421" s="1194"/>
      <c r="KQZ421" s="1198"/>
      <c r="KRA421" s="1198"/>
      <c r="KRB421" s="1198"/>
      <c r="KRC421" s="1198"/>
      <c r="KRD421" s="1195"/>
      <c r="KRE421" s="1196"/>
      <c r="KRF421" s="1197"/>
      <c r="KRH421" s="1194"/>
      <c r="KRI421" s="1198"/>
      <c r="KRJ421" s="1198"/>
      <c r="KRK421" s="1198"/>
      <c r="KRL421" s="1198"/>
      <c r="KRM421" s="1195"/>
      <c r="KRN421" s="1196"/>
      <c r="KRO421" s="1197"/>
      <c r="KRQ421" s="1194"/>
      <c r="KRR421" s="1198"/>
      <c r="KRS421" s="1198"/>
      <c r="KRT421" s="1198"/>
      <c r="KRU421" s="1198"/>
      <c r="KRV421" s="1195"/>
      <c r="KRW421" s="1196"/>
      <c r="KRX421" s="1197"/>
      <c r="KRZ421" s="1194"/>
      <c r="KSA421" s="1198"/>
      <c r="KSB421" s="1198"/>
      <c r="KSC421" s="1198"/>
      <c r="KSD421" s="1198"/>
      <c r="KSE421" s="1195"/>
      <c r="KSF421" s="1196"/>
      <c r="KSG421" s="1197"/>
      <c r="KSI421" s="1194"/>
      <c r="KSJ421" s="1198"/>
      <c r="KSK421" s="1198"/>
      <c r="KSL421" s="1198"/>
      <c r="KSM421" s="1198"/>
      <c r="KSN421" s="1195"/>
      <c r="KSO421" s="1196"/>
      <c r="KSP421" s="1197"/>
      <c r="KSR421" s="1194"/>
      <c r="KSS421" s="1198"/>
      <c r="KST421" s="1198"/>
      <c r="KSU421" s="1198"/>
      <c r="KSV421" s="1198"/>
      <c r="KSW421" s="1195"/>
      <c r="KSX421" s="1196"/>
      <c r="KSY421" s="1197"/>
      <c r="KTA421" s="1194"/>
      <c r="KTB421" s="1198"/>
      <c r="KTC421" s="1198"/>
      <c r="KTD421" s="1198"/>
      <c r="KTE421" s="1198"/>
      <c r="KTF421" s="1195"/>
      <c r="KTG421" s="1196"/>
      <c r="KTH421" s="1197"/>
      <c r="KTJ421" s="1194"/>
      <c r="KTK421" s="1198"/>
      <c r="KTL421" s="1198"/>
      <c r="KTM421" s="1198"/>
      <c r="KTN421" s="1198"/>
      <c r="KTO421" s="1195"/>
      <c r="KTP421" s="1196"/>
      <c r="KTQ421" s="1197"/>
      <c r="KTS421" s="1194"/>
      <c r="KTT421" s="1198"/>
      <c r="KTU421" s="1198"/>
      <c r="KTV421" s="1198"/>
      <c r="KTW421" s="1198"/>
      <c r="KTX421" s="1195"/>
      <c r="KTY421" s="1196"/>
      <c r="KTZ421" s="1197"/>
      <c r="KUB421" s="1194"/>
      <c r="KUC421" s="1198"/>
      <c r="KUD421" s="1198"/>
      <c r="KUE421" s="1198"/>
      <c r="KUF421" s="1198"/>
      <c r="KUG421" s="1195"/>
      <c r="KUH421" s="1196"/>
      <c r="KUI421" s="1197"/>
      <c r="KUK421" s="1194"/>
      <c r="KUL421" s="1198"/>
      <c r="KUM421" s="1198"/>
      <c r="KUN421" s="1198"/>
      <c r="KUO421" s="1198"/>
      <c r="KUP421" s="1195"/>
      <c r="KUQ421" s="1196"/>
      <c r="KUR421" s="1197"/>
      <c r="KUT421" s="1194"/>
      <c r="KUU421" s="1198"/>
      <c r="KUV421" s="1198"/>
      <c r="KUW421" s="1198"/>
      <c r="KUX421" s="1198"/>
      <c r="KUY421" s="1195"/>
      <c r="KUZ421" s="1196"/>
      <c r="KVA421" s="1197"/>
      <c r="KVC421" s="1194"/>
      <c r="KVD421" s="1198"/>
      <c r="KVE421" s="1198"/>
      <c r="KVF421" s="1198"/>
      <c r="KVG421" s="1198"/>
      <c r="KVH421" s="1195"/>
      <c r="KVI421" s="1196"/>
      <c r="KVJ421" s="1197"/>
      <c r="KVL421" s="1194"/>
      <c r="KVM421" s="1198"/>
      <c r="KVN421" s="1198"/>
      <c r="KVO421" s="1198"/>
      <c r="KVP421" s="1198"/>
      <c r="KVQ421" s="1195"/>
      <c r="KVR421" s="1196"/>
      <c r="KVS421" s="1197"/>
      <c r="KVU421" s="1194"/>
      <c r="KVV421" s="1198"/>
      <c r="KVW421" s="1198"/>
      <c r="KVX421" s="1198"/>
      <c r="KVY421" s="1198"/>
      <c r="KVZ421" s="1195"/>
      <c r="KWA421" s="1196"/>
      <c r="KWB421" s="1197"/>
      <c r="KWD421" s="1194"/>
      <c r="KWE421" s="1198"/>
      <c r="KWF421" s="1198"/>
      <c r="KWG421" s="1198"/>
      <c r="KWH421" s="1198"/>
      <c r="KWI421" s="1195"/>
      <c r="KWJ421" s="1196"/>
      <c r="KWK421" s="1197"/>
      <c r="KWM421" s="1194"/>
      <c r="KWN421" s="1198"/>
      <c r="KWO421" s="1198"/>
      <c r="KWP421" s="1198"/>
      <c r="KWQ421" s="1198"/>
      <c r="KWR421" s="1195"/>
      <c r="KWS421" s="1196"/>
      <c r="KWT421" s="1197"/>
      <c r="KWV421" s="1194"/>
      <c r="KWW421" s="1198"/>
      <c r="KWX421" s="1198"/>
      <c r="KWY421" s="1198"/>
      <c r="KWZ421" s="1198"/>
      <c r="KXA421" s="1195"/>
      <c r="KXB421" s="1196"/>
      <c r="KXC421" s="1197"/>
      <c r="KXE421" s="1194"/>
      <c r="KXF421" s="1198"/>
      <c r="KXG421" s="1198"/>
      <c r="KXH421" s="1198"/>
      <c r="KXI421" s="1198"/>
      <c r="KXJ421" s="1195"/>
      <c r="KXK421" s="1196"/>
      <c r="KXL421" s="1197"/>
      <c r="KXN421" s="1194"/>
      <c r="KXO421" s="1198"/>
      <c r="KXP421" s="1198"/>
      <c r="KXQ421" s="1198"/>
      <c r="KXR421" s="1198"/>
      <c r="KXS421" s="1195"/>
      <c r="KXT421" s="1196"/>
      <c r="KXU421" s="1197"/>
      <c r="KXW421" s="1194"/>
      <c r="KXX421" s="1198"/>
      <c r="KXY421" s="1198"/>
      <c r="KXZ421" s="1198"/>
      <c r="KYA421" s="1198"/>
      <c r="KYB421" s="1195"/>
      <c r="KYC421" s="1196"/>
      <c r="KYD421" s="1197"/>
      <c r="KYF421" s="1194"/>
      <c r="KYG421" s="1198"/>
      <c r="KYH421" s="1198"/>
      <c r="KYI421" s="1198"/>
      <c r="KYJ421" s="1198"/>
      <c r="KYK421" s="1195"/>
      <c r="KYL421" s="1196"/>
      <c r="KYM421" s="1197"/>
      <c r="KYO421" s="1194"/>
      <c r="KYP421" s="1198"/>
      <c r="KYQ421" s="1198"/>
      <c r="KYR421" s="1198"/>
      <c r="KYS421" s="1198"/>
      <c r="KYT421" s="1195"/>
      <c r="KYU421" s="1196"/>
      <c r="KYV421" s="1197"/>
      <c r="KYX421" s="1194"/>
      <c r="KYY421" s="1198"/>
      <c r="KYZ421" s="1198"/>
      <c r="KZA421" s="1198"/>
      <c r="KZB421" s="1198"/>
      <c r="KZC421" s="1195"/>
      <c r="KZD421" s="1196"/>
      <c r="KZE421" s="1197"/>
      <c r="KZG421" s="1194"/>
      <c r="KZH421" s="1198"/>
      <c r="KZI421" s="1198"/>
      <c r="KZJ421" s="1198"/>
      <c r="KZK421" s="1198"/>
      <c r="KZL421" s="1195"/>
      <c r="KZM421" s="1196"/>
      <c r="KZN421" s="1197"/>
      <c r="KZP421" s="1194"/>
      <c r="KZQ421" s="1198"/>
      <c r="KZR421" s="1198"/>
      <c r="KZS421" s="1198"/>
      <c r="KZT421" s="1198"/>
      <c r="KZU421" s="1195"/>
      <c r="KZV421" s="1196"/>
      <c r="KZW421" s="1197"/>
      <c r="KZY421" s="1194"/>
      <c r="KZZ421" s="1198"/>
      <c r="LAA421" s="1198"/>
      <c r="LAB421" s="1198"/>
      <c r="LAC421" s="1198"/>
      <c r="LAD421" s="1195"/>
      <c r="LAE421" s="1196"/>
      <c r="LAF421" s="1197"/>
      <c r="LAH421" s="1194"/>
      <c r="LAI421" s="1198"/>
      <c r="LAJ421" s="1198"/>
      <c r="LAK421" s="1198"/>
      <c r="LAL421" s="1198"/>
      <c r="LAM421" s="1195"/>
      <c r="LAN421" s="1196"/>
      <c r="LAO421" s="1197"/>
      <c r="LAQ421" s="1194"/>
      <c r="LAR421" s="1198"/>
      <c r="LAS421" s="1198"/>
      <c r="LAT421" s="1198"/>
      <c r="LAU421" s="1198"/>
      <c r="LAV421" s="1195"/>
      <c r="LAW421" s="1196"/>
      <c r="LAX421" s="1197"/>
      <c r="LAZ421" s="1194"/>
      <c r="LBA421" s="1198"/>
      <c r="LBB421" s="1198"/>
      <c r="LBC421" s="1198"/>
      <c r="LBD421" s="1198"/>
      <c r="LBE421" s="1195"/>
      <c r="LBF421" s="1196"/>
      <c r="LBG421" s="1197"/>
      <c r="LBI421" s="1194"/>
      <c r="LBJ421" s="1198"/>
      <c r="LBK421" s="1198"/>
      <c r="LBL421" s="1198"/>
      <c r="LBM421" s="1198"/>
      <c r="LBN421" s="1195"/>
      <c r="LBO421" s="1196"/>
      <c r="LBP421" s="1197"/>
      <c r="LBR421" s="1194"/>
      <c r="LBS421" s="1198"/>
      <c r="LBT421" s="1198"/>
      <c r="LBU421" s="1198"/>
      <c r="LBV421" s="1198"/>
      <c r="LBW421" s="1195"/>
      <c r="LBX421" s="1196"/>
      <c r="LBY421" s="1197"/>
      <c r="LCA421" s="1194"/>
      <c r="LCB421" s="1198"/>
      <c r="LCC421" s="1198"/>
      <c r="LCD421" s="1198"/>
      <c r="LCE421" s="1198"/>
      <c r="LCF421" s="1195"/>
      <c r="LCG421" s="1196"/>
      <c r="LCH421" s="1197"/>
      <c r="LCJ421" s="1194"/>
      <c r="LCK421" s="1198"/>
      <c r="LCL421" s="1198"/>
      <c r="LCM421" s="1198"/>
      <c r="LCN421" s="1198"/>
      <c r="LCO421" s="1195"/>
      <c r="LCP421" s="1196"/>
      <c r="LCQ421" s="1197"/>
      <c r="LCS421" s="1194"/>
      <c r="LCT421" s="1198"/>
      <c r="LCU421" s="1198"/>
      <c r="LCV421" s="1198"/>
      <c r="LCW421" s="1198"/>
      <c r="LCX421" s="1195"/>
      <c r="LCY421" s="1196"/>
      <c r="LCZ421" s="1197"/>
      <c r="LDB421" s="1194"/>
      <c r="LDC421" s="1198"/>
      <c r="LDD421" s="1198"/>
      <c r="LDE421" s="1198"/>
      <c r="LDF421" s="1198"/>
      <c r="LDG421" s="1195"/>
      <c r="LDH421" s="1196"/>
      <c r="LDI421" s="1197"/>
      <c r="LDK421" s="1194"/>
      <c r="LDL421" s="1198"/>
      <c r="LDM421" s="1198"/>
      <c r="LDN421" s="1198"/>
      <c r="LDO421" s="1198"/>
      <c r="LDP421" s="1195"/>
      <c r="LDQ421" s="1196"/>
      <c r="LDR421" s="1197"/>
      <c r="LDT421" s="1194"/>
      <c r="LDU421" s="1198"/>
      <c r="LDV421" s="1198"/>
      <c r="LDW421" s="1198"/>
      <c r="LDX421" s="1198"/>
      <c r="LDY421" s="1195"/>
      <c r="LDZ421" s="1196"/>
      <c r="LEA421" s="1197"/>
      <c r="LEC421" s="1194"/>
      <c r="LED421" s="1198"/>
      <c r="LEE421" s="1198"/>
      <c r="LEF421" s="1198"/>
      <c r="LEG421" s="1198"/>
      <c r="LEH421" s="1195"/>
      <c r="LEI421" s="1196"/>
      <c r="LEJ421" s="1197"/>
      <c r="LEL421" s="1194"/>
      <c r="LEM421" s="1198"/>
      <c r="LEN421" s="1198"/>
      <c r="LEO421" s="1198"/>
      <c r="LEP421" s="1198"/>
      <c r="LEQ421" s="1195"/>
      <c r="LER421" s="1196"/>
      <c r="LES421" s="1197"/>
      <c r="LEU421" s="1194"/>
      <c r="LEV421" s="1198"/>
      <c r="LEW421" s="1198"/>
      <c r="LEX421" s="1198"/>
      <c r="LEY421" s="1198"/>
      <c r="LEZ421" s="1195"/>
      <c r="LFA421" s="1196"/>
      <c r="LFB421" s="1197"/>
      <c r="LFD421" s="1194"/>
      <c r="LFE421" s="1198"/>
      <c r="LFF421" s="1198"/>
      <c r="LFG421" s="1198"/>
      <c r="LFH421" s="1198"/>
      <c r="LFI421" s="1195"/>
      <c r="LFJ421" s="1196"/>
      <c r="LFK421" s="1197"/>
      <c r="LFM421" s="1194"/>
      <c r="LFN421" s="1198"/>
      <c r="LFO421" s="1198"/>
      <c r="LFP421" s="1198"/>
      <c r="LFQ421" s="1198"/>
      <c r="LFR421" s="1195"/>
      <c r="LFS421" s="1196"/>
      <c r="LFT421" s="1197"/>
      <c r="LFV421" s="1194"/>
      <c r="LFW421" s="1198"/>
      <c r="LFX421" s="1198"/>
      <c r="LFY421" s="1198"/>
      <c r="LFZ421" s="1198"/>
      <c r="LGA421" s="1195"/>
      <c r="LGB421" s="1196"/>
      <c r="LGC421" s="1197"/>
      <c r="LGE421" s="1194"/>
      <c r="LGF421" s="1198"/>
      <c r="LGG421" s="1198"/>
      <c r="LGH421" s="1198"/>
      <c r="LGI421" s="1198"/>
      <c r="LGJ421" s="1195"/>
      <c r="LGK421" s="1196"/>
      <c r="LGL421" s="1197"/>
      <c r="LGN421" s="1194"/>
      <c r="LGO421" s="1198"/>
      <c r="LGP421" s="1198"/>
      <c r="LGQ421" s="1198"/>
      <c r="LGR421" s="1198"/>
      <c r="LGS421" s="1195"/>
      <c r="LGT421" s="1196"/>
      <c r="LGU421" s="1197"/>
      <c r="LGW421" s="1194"/>
      <c r="LGX421" s="1198"/>
      <c r="LGY421" s="1198"/>
      <c r="LGZ421" s="1198"/>
      <c r="LHA421" s="1198"/>
      <c r="LHB421" s="1195"/>
      <c r="LHC421" s="1196"/>
      <c r="LHD421" s="1197"/>
      <c r="LHF421" s="1194"/>
      <c r="LHG421" s="1198"/>
      <c r="LHH421" s="1198"/>
      <c r="LHI421" s="1198"/>
      <c r="LHJ421" s="1198"/>
      <c r="LHK421" s="1195"/>
      <c r="LHL421" s="1196"/>
      <c r="LHM421" s="1197"/>
      <c r="LHO421" s="1194"/>
      <c r="LHP421" s="1198"/>
      <c r="LHQ421" s="1198"/>
      <c r="LHR421" s="1198"/>
      <c r="LHS421" s="1198"/>
      <c r="LHT421" s="1195"/>
      <c r="LHU421" s="1196"/>
      <c r="LHV421" s="1197"/>
      <c r="LHX421" s="1194"/>
      <c r="LHY421" s="1198"/>
      <c r="LHZ421" s="1198"/>
      <c r="LIA421" s="1198"/>
      <c r="LIB421" s="1198"/>
      <c r="LIC421" s="1195"/>
      <c r="LID421" s="1196"/>
      <c r="LIE421" s="1197"/>
      <c r="LIG421" s="1194"/>
      <c r="LIH421" s="1198"/>
      <c r="LII421" s="1198"/>
      <c r="LIJ421" s="1198"/>
      <c r="LIK421" s="1198"/>
      <c r="LIL421" s="1195"/>
      <c r="LIM421" s="1196"/>
      <c r="LIN421" s="1197"/>
      <c r="LIP421" s="1194"/>
      <c r="LIQ421" s="1198"/>
      <c r="LIR421" s="1198"/>
      <c r="LIS421" s="1198"/>
      <c r="LIT421" s="1198"/>
      <c r="LIU421" s="1195"/>
      <c r="LIV421" s="1196"/>
      <c r="LIW421" s="1197"/>
      <c r="LIY421" s="1194"/>
      <c r="LIZ421" s="1198"/>
      <c r="LJA421" s="1198"/>
      <c r="LJB421" s="1198"/>
      <c r="LJC421" s="1198"/>
      <c r="LJD421" s="1195"/>
      <c r="LJE421" s="1196"/>
      <c r="LJF421" s="1197"/>
      <c r="LJH421" s="1194"/>
      <c r="LJI421" s="1198"/>
      <c r="LJJ421" s="1198"/>
      <c r="LJK421" s="1198"/>
      <c r="LJL421" s="1198"/>
      <c r="LJM421" s="1195"/>
      <c r="LJN421" s="1196"/>
      <c r="LJO421" s="1197"/>
      <c r="LJQ421" s="1194"/>
      <c r="LJR421" s="1198"/>
      <c r="LJS421" s="1198"/>
      <c r="LJT421" s="1198"/>
      <c r="LJU421" s="1198"/>
      <c r="LJV421" s="1195"/>
      <c r="LJW421" s="1196"/>
      <c r="LJX421" s="1197"/>
      <c r="LJZ421" s="1194"/>
      <c r="LKA421" s="1198"/>
      <c r="LKB421" s="1198"/>
      <c r="LKC421" s="1198"/>
      <c r="LKD421" s="1198"/>
      <c r="LKE421" s="1195"/>
      <c r="LKF421" s="1196"/>
      <c r="LKG421" s="1197"/>
      <c r="LKI421" s="1194"/>
      <c r="LKJ421" s="1198"/>
      <c r="LKK421" s="1198"/>
      <c r="LKL421" s="1198"/>
      <c r="LKM421" s="1198"/>
      <c r="LKN421" s="1195"/>
      <c r="LKO421" s="1196"/>
      <c r="LKP421" s="1197"/>
      <c r="LKR421" s="1194"/>
      <c r="LKS421" s="1198"/>
      <c r="LKT421" s="1198"/>
      <c r="LKU421" s="1198"/>
      <c r="LKV421" s="1198"/>
      <c r="LKW421" s="1195"/>
      <c r="LKX421" s="1196"/>
      <c r="LKY421" s="1197"/>
      <c r="LLA421" s="1194"/>
      <c r="LLB421" s="1198"/>
      <c r="LLC421" s="1198"/>
      <c r="LLD421" s="1198"/>
      <c r="LLE421" s="1198"/>
      <c r="LLF421" s="1195"/>
      <c r="LLG421" s="1196"/>
      <c r="LLH421" s="1197"/>
      <c r="LLJ421" s="1194"/>
      <c r="LLK421" s="1198"/>
      <c r="LLL421" s="1198"/>
      <c r="LLM421" s="1198"/>
      <c r="LLN421" s="1198"/>
      <c r="LLO421" s="1195"/>
      <c r="LLP421" s="1196"/>
      <c r="LLQ421" s="1197"/>
      <c r="LLS421" s="1194"/>
      <c r="LLT421" s="1198"/>
      <c r="LLU421" s="1198"/>
      <c r="LLV421" s="1198"/>
      <c r="LLW421" s="1198"/>
      <c r="LLX421" s="1195"/>
      <c r="LLY421" s="1196"/>
      <c r="LLZ421" s="1197"/>
      <c r="LMB421" s="1194"/>
      <c r="LMC421" s="1198"/>
      <c r="LMD421" s="1198"/>
      <c r="LME421" s="1198"/>
      <c r="LMF421" s="1198"/>
      <c r="LMG421" s="1195"/>
      <c r="LMH421" s="1196"/>
      <c r="LMI421" s="1197"/>
      <c r="LMK421" s="1194"/>
      <c r="LML421" s="1198"/>
      <c r="LMM421" s="1198"/>
      <c r="LMN421" s="1198"/>
      <c r="LMO421" s="1198"/>
      <c r="LMP421" s="1195"/>
      <c r="LMQ421" s="1196"/>
      <c r="LMR421" s="1197"/>
      <c r="LMT421" s="1194"/>
      <c r="LMU421" s="1198"/>
      <c r="LMV421" s="1198"/>
      <c r="LMW421" s="1198"/>
      <c r="LMX421" s="1198"/>
      <c r="LMY421" s="1195"/>
      <c r="LMZ421" s="1196"/>
      <c r="LNA421" s="1197"/>
      <c r="LNC421" s="1194"/>
      <c r="LND421" s="1198"/>
      <c r="LNE421" s="1198"/>
      <c r="LNF421" s="1198"/>
      <c r="LNG421" s="1198"/>
      <c r="LNH421" s="1195"/>
      <c r="LNI421" s="1196"/>
      <c r="LNJ421" s="1197"/>
      <c r="LNL421" s="1194"/>
      <c r="LNM421" s="1198"/>
      <c r="LNN421" s="1198"/>
      <c r="LNO421" s="1198"/>
      <c r="LNP421" s="1198"/>
      <c r="LNQ421" s="1195"/>
      <c r="LNR421" s="1196"/>
      <c r="LNS421" s="1197"/>
      <c r="LNU421" s="1194"/>
      <c r="LNV421" s="1198"/>
      <c r="LNW421" s="1198"/>
      <c r="LNX421" s="1198"/>
      <c r="LNY421" s="1198"/>
      <c r="LNZ421" s="1195"/>
      <c r="LOA421" s="1196"/>
      <c r="LOB421" s="1197"/>
      <c r="LOD421" s="1194"/>
      <c r="LOE421" s="1198"/>
      <c r="LOF421" s="1198"/>
      <c r="LOG421" s="1198"/>
      <c r="LOH421" s="1198"/>
      <c r="LOI421" s="1195"/>
      <c r="LOJ421" s="1196"/>
      <c r="LOK421" s="1197"/>
      <c r="LOM421" s="1194"/>
      <c r="LON421" s="1198"/>
      <c r="LOO421" s="1198"/>
      <c r="LOP421" s="1198"/>
      <c r="LOQ421" s="1198"/>
      <c r="LOR421" s="1195"/>
      <c r="LOS421" s="1196"/>
      <c r="LOT421" s="1197"/>
      <c r="LOV421" s="1194"/>
      <c r="LOW421" s="1198"/>
      <c r="LOX421" s="1198"/>
      <c r="LOY421" s="1198"/>
      <c r="LOZ421" s="1198"/>
      <c r="LPA421" s="1195"/>
      <c r="LPB421" s="1196"/>
      <c r="LPC421" s="1197"/>
      <c r="LPE421" s="1194"/>
      <c r="LPF421" s="1198"/>
      <c r="LPG421" s="1198"/>
      <c r="LPH421" s="1198"/>
      <c r="LPI421" s="1198"/>
      <c r="LPJ421" s="1195"/>
      <c r="LPK421" s="1196"/>
      <c r="LPL421" s="1197"/>
      <c r="LPN421" s="1194"/>
      <c r="LPO421" s="1198"/>
      <c r="LPP421" s="1198"/>
      <c r="LPQ421" s="1198"/>
      <c r="LPR421" s="1198"/>
      <c r="LPS421" s="1195"/>
      <c r="LPT421" s="1196"/>
      <c r="LPU421" s="1197"/>
      <c r="LPW421" s="1194"/>
      <c r="LPX421" s="1198"/>
      <c r="LPY421" s="1198"/>
      <c r="LPZ421" s="1198"/>
      <c r="LQA421" s="1198"/>
      <c r="LQB421" s="1195"/>
      <c r="LQC421" s="1196"/>
      <c r="LQD421" s="1197"/>
      <c r="LQF421" s="1194"/>
      <c r="LQG421" s="1198"/>
      <c r="LQH421" s="1198"/>
      <c r="LQI421" s="1198"/>
      <c r="LQJ421" s="1198"/>
      <c r="LQK421" s="1195"/>
      <c r="LQL421" s="1196"/>
      <c r="LQM421" s="1197"/>
      <c r="LQO421" s="1194"/>
      <c r="LQP421" s="1198"/>
      <c r="LQQ421" s="1198"/>
      <c r="LQR421" s="1198"/>
      <c r="LQS421" s="1198"/>
      <c r="LQT421" s="1195"/>
      <c r="LQU421" s="1196"/>
      <c r="LQV421" s="1197"/>
      <c r="LQX421" s="1194"/>
      <c r="LQY421" s="1198"/>
      <c r="LQZ421" s="1198"/>
      <c r="LRA421" s="1198"/>
      <c r="LRB421" s="1198"/>
      <c r="LRC421" s="1195"/>
      <c r="LRD421" s="1196"/>
      <c r="LRE421" s="1197"/>
      <c r="LRG421" s="1194"/>
      <c r="LRH421" s="1198"/>
      <c r="LRI421" s="1198"/>
      <c r="LRJ421" s="1198"/>
      <c r="LRK421" s="1198"/>
      <c r="LRL421" s="1195"/>
      <c r="LRM421" s="1196"/>
      <c r="LRN421" s="1197"/>
      <c r="LRP421" s="1194"/>
      <c r="LRQ421" s="1198"/>
      <c r="LRR421" s="1198"/>
      <c r="LRS421" s="1198"/>
      <c r="LRT421" s="1198"/>
      <c r="LRU421" s="1195"/>
      <c r="LRV421" s="1196"/>
      <c r="LRW421" s="1197"/>
      <c r="LRY421" s="1194"/>
      <c r="LRZ421" s="1198"/>
      <c r="LSA421" s="1198"/>
      <c r="LSB421" s="1198"/>
      <c r="LSC421" s="1198"/>
      <c r="LSD421" s="1195"/>
      <c r="LSE421" s="1196"/>
      <c r="LSF421" s="1197"/>
      <c r="LSH421" s="1194"/>
      <c r="LSI421" s="1198"/>
      <c r="LSJ421" s="1198"/>
      <c r="LSK421" s="1198"/>
      <c r="LSL421" s="1198"/>
      <c r="LSM421" s="1195"/>
      <c r="LSN421" s="1196"/>
      <c r="LSO421" s="1197"/>
      <c r="LSQ421" s="1194"/>
      <c r="LSR421" s="1198"/>
      <c r="LSS421" s="1198"/>
      <c r="LST421" s="1198"/>
      <c r="LSU421" s="1198"/>
      <c r="LSV421" s="1195"/>
      <c r="LSW421" s="1196"/>
      <c r="LSX421" s="1197"/>
      <c r="LSZ421" s="1194"/>
      <c r="LTA421" s="1198"/>
      <c r="LTB421" s="1198"/>
      <c r="LTC421" s="1198"/>
      <c r="LTD421" s="1198"/>
      <c r="LTE421" s="1195"/>
      <c r="LTF421" s="1196"/>
      <c r="LTG421" s="1197"/>
      <c r="LTI421" s="1194"/>
      <c r="LTJ421" s="1198"/>
      <c r="LTK421" s="1198"/>
      <c r="LTL421" s="1198"/>
      <c r="LTM421" s="1198"/>
      <c r="LTN421" s="1195"/>
      <c r="LTO421" s="1196"/>
      <c r="LTP421" s="1197"/>
      <c r="LTR421" s="1194"/>
      <c r="LTS421" s="1198"/>
      <c r="LTT421" s="1198"/>
      <c r="LTU421" s="1198"/>
      <c r="LTV421" s="1198"/>
      <c r="LTW421" s="1195"/>
      <c r="LTX421" s="1196"/>
      <c r="LTY421" s="1197"/>
      <c r="LUA421" s="1194"/>
      <c r="LUB421" s="1198"/>
      <c r="LUC421" s="1198"/>
      <c r="LUD421" s="1198"/>
      <c r="LUE421" s="1198"/>
      <c r="LUF421" s="1195"/>
      <c r="LUG421" s="1196"/>
      <c r="LUH421" s="1197"/>
      <c r="LUJ421" s="1194"/>
      <c r="LUK421" s="1198"/>
      <c r="LUL421" s="1198"/>
      <c r="LUM421" s="1198"/>
      <c r="LUN421" s="1198"/>
      <c r="LUO421" s="1195"/>
      <c r="LUP421" s="1196"/>
      <c r="LUQ421" s="1197"/>
      <c r="LUS421" s="1194"/>
      <c r="LUT421" s="1198"/>
      <c r="LUU421" s="1198"/>
      <c r="LUV421" s="1198"/>
      <c r="LUW421" s="1198"/>
      <c r="LUX421" s="1195"/>
      <c r="LUY421" s="1196"/>
      <c r="LUZ421" s="1197"/>
      <c r="LVB421" s="1194"/>
      <c r="LVC421" s="1198"/>
      <c r="LVD421" s="1198"/>
      <c r="LVE421" s="1198"/>
      <c r="LVF421" s="1198"/>
      <c r="LVG421" s="1195"/>
      <c r="LVH421" s="1196"/>
      <c r="LVI421" s="1197"/>
      <c r="LVK421" s="1194"/>
      <c r="LVL421" s="1198"/>
      <c r="LVM421" s="1198"/>
      <c r="LVN421" s="1198"/>
      <c r="LVO421" s="1198"/>
      <c r="LVP421" s="1195"/>
      <c r="LVQ421" s="1196"/>
      <c r="LVR421" s="1197"/>
      <c r="LVT421" s="1194"/>
      <c r="LVU421" s="1198"/>
      <c r="LVV421" s="1198"/>
      <c r="LVW421" s="1198"/>
      <c r="LVX421" s="1198"/>
      <c r="LVY421" s="1195"/>
      <c r="LVZ421" s="1196"/>
      <c r="LWA421" s="1197"/>
      <c r="LWC421" s="1194"/>
      <c r="LWD421" s="1198"/>
      <c r="LWE421" s="1198"/>
      <c r="LWF421" s="1198"/>
      <c r="LWG421" s="1198"/>
      <c r="LWH421" s="1195"/>
      <c r="LWI421" s="1196"/>
      <c r="LWJ421" s="1197"/>
      <c r="LWL421" s="1194"/>
      <c r="LWM421" s="1198"/>
      <c r="LWN421" s="1198"/>
      <c r="LWO421" s="1198"/>
      <c r="LWP421" s="1198"/>
      <c r="LWQ421" s="1195"/>
      <c r="LWR421" s="1196"/>
      <c r="LWS421" s="1197"/>
      <c r="LWU421" s="1194"/>
      <c r="LWV421" s="1198"/>
      <c r="LWW421" s="1198"/>
      <c r="LWX421" s="1198"/>
      <c r="LWY421" s="1198"/>
      <c r="LWZ421" s="1195"/>
      <c r="LXA421" s="1196"/>
      <c r="LXB421" s="1197"/>
      <c r="LXD421" s="1194"/>
      <c r="LXE421" s="1198"/>
      <c r="LXF421" s="1198"/>
      <c r="LXG421" s="1198"/>
      <c r="LXH421" s="1198"/>
      <c r="LXI421" s="1195"/>
      <c r="LXJ421" s="1196"/>
      <c r="LXK421" s="1197"/>
      <c r="LXM421" s="1194"/>
      <c r="LXN421" s="1198"/>
      <c r="LXO421" s="1198"/>
      <c r="LXP421" s="1198"/>
      <c r="LXQ421" s="1198"/>
      <c r="LXR421" s="1195"/>
      <c r="LXS421" s="1196"/>
      <c r="LXT421" s="1197"/>
      <c r="LXV421" s="1194"/>
      <c r="LXW421" s="1198"/>
      <c r="LXX421" s="1198"/>
      <c r="LXY421" s="1198"/>
      <c r="LXZ421" s="1198"/>
      <c r="LYA421" s="1195"/>
      <c r="LYB421" s="1196"/>
      <c r="LYC421" s="1197"/>
      <c r="LYE421" s="1194"/>
      <c r="LYF421" s="1198"/>
      <c r="LYG421" s="1198"/>
      <c r="LYH421" s="1198"/>
      <c r="LYI421" s="1198"/>
      <c r="LYJ421" s="1195"/>
      <c r="LYK421" s="1196"/>
      <c r="LYL421" s="1197"/>
      <c r="LYN421" s="1194"/>
      <c r="LYO421" s="1198"/>
      <c r="LYP421" s="1198"/>
      <c r="LYQ421" s="1198"/>
      <c r="LYR421" s="1198"/>
      <c r="LYS421" s="1195"/>
      <c r="LYT421" s="1196"/>
      <c r="LYU421" s="1197"/>
      <c r="LYW421" s="1194"/>
      <c r="LYX421" s="1198"/>
      <c r="LYY421" s="1198"/>
      <c r="LYZ421" s="1198"/>
      <c r="LZA421" s="1198"/>
      <c r="LZB421" s="1195"/>
      <c r="LZC421" s="1196"/>
      <c r="LZD421" s="1197"/>
      <c r="LZF421" s="1194"/>
      <c r="LZG421" s="1198"/>
      <c r="LZH421" s="1198"/>
      <c r="LZI421" s="1198"/>
      <c r="LZJ421" s="1198"/>
      <c r="LZK421" s="1195"/>
      <c r="LZL421" s="1196"/>
      <c r="LZM421" s="1197"/>
      <c r="LZO421" s="1194"/>
      <c r="LZP421" s="1198"/>
      <c r="LZQ421" s="1198"/>
      <c r="LZR421" s="1198"/>
      <c r="LZS421" s="1198"/>
      <c r="LZT421" s="1195"/>
      <c r="LZU421" s="1196"/>
      <c r="LZV421" s="1197"/>
      <c r="LZX421" s="1194"/>
      <c r="LZY421" s="1198"/>
      <c r="LZZ421" s="1198"/>
      <c r="MAA421" s="1198"/>
      <c r="MAB421" s="1198"/>
      <c r="MAC421" s="1195"/>
      <c r="MAD421" s="1196"/>
      <c r="MAE421" s="1197"/>
      <c r="MAG421" s="1194"/>
      <c r="MAH421" s="1198"/>
      <c r="MAI421" s="1198"/>
      <c r="MAJ421" s="1198"/>
      <c r="MAK421" s="1198"/>
      <c r="MAL421" s="1195"/>
      <c r="MAM421" s="1196"/>
      <c r="MAN421" s="1197"/>
      <c r="MAP421" s="1194"/>
      <c r="MAQ421" s="1198"/>
      <c r="MAR421" s="1198"/>
      <c r="MAS421" s="1198"/>
      <c r="MAT421" s="1198"/>
      <c r="MAU421" s="1195"/>
      <c r="MAV421" s="1196"/>
      <c r="MAW421" s="1197"/>
      <c r="MAY421" s="1194"/>
      <c r="MAZ421" s="1198"/>
      <c r="MBA421" s="1198"/>
      <c r="MBB421" s="1198"/>
      <c r="MBC421" s="1198"/>
      <c r="MBD421" s="1195"/>
      <c r="MBE421" s="1196"/>
      <c r="MBF421" s="1197"/>
      <c r="MBH421" s="1194"/>
      <c r="MBI421" s="1198"/>
      <c r="MBJ421" s="1198"/>
      <c r="MBK421" s="1198"/>
      <c r="MBL421" s="1198"/>
      <c r="MBM421" s="1195"/>
      <c r="MBN421" s="1196"/>
      <c r="MBO421" s="1197"/>
      <c r="MBQ421" s="1194"/>
      <c r="MBR421" s="1198"/>
      <c r="MBS421" s="1198"/>
      <c r="MBT421" s="1198"/>
      <c r="MBU421" s="1198"/>
      <c r="MBV421" s="1195"/>
      <c r="MBW421" s="1196"/>
      <c r="MBX421" s="1197"/>
      <c r="MBZ421" s="1194"/>
      <c r="MCA421" s="1198"/>
      <c r="MCB421" s="1198"/>
      <c r="MCC421" s="1198"/>
      <c r="MCD421" s="1198"/>
      <c r="MCE421" s="1195"/>
      <c r="MCF421" s="1196"/>
      <c r="MCG421" s="1197"/>
      <c r="MCI421" s="1194"/>
      <c r="MCJ421" s="1198"/>
      <c r="MCK421" s="1198"/>
      <c r="MCL421" s="1198"/>
      <c r="MCM421" s="1198"/>
      <c r="MCN421" s="1195"/>
      <c r="MCO421" s="1196"/>
      <c r="MCP421" s="1197"/>
      <c r="MCR421" s="1194"/>
      <c r="MCS421" s="1198"/>
      <c r="MCT421" s="1198"/>
      <c r="MCU421" s="1198"/>
      <c r="MCV421" s="1198"/>
      <c r="MCW421" s="1195"/>
      <c r="MCX421" s="1196"/>
      <c r="MCY421" s="1197"/>
      <c r="MDA421" s="1194"/>
      <c r="MDB421" s="1198"/>
      <c r="MDC421" s="1198"/>
      <c r="MDD421" s="1198"/>
      <c r="MDE421" s="1198"/>
      <c r="MDF421" s="1195"/>
      <c r="MDG421" s="1196"/>
      <c r="MDH421" s="1197"/>
      <c r="MDJ421" s="1194"/>
      <c r="MDK421" s="1198"/>
      <c r="MDL421" s="1198"/>
      <c r="MDM421" s="1198"/>
      <c r="MDN421" s="1198"/>
      <c r="MDO421" s="1195"/>
      <c r="MDP421" s="1196"/>
      <c r="MDQ421" s="1197"/>
      <c r="MDS421" s="1194"/>
      <c r="MDT421" s="1198"/>
      <c r="MDU421" s="1198"/>
      <c r="MDV421" s="1198"/>
      <c r="MDW421" s="1198"/>
      <c r="MDX421" s="1195"/>
      <c r="MDY421" s="1196"/>
      <c r="MDZ421" s="1197"/>
      <c r="MEB421" s="1194"/>
      <c r="MEC421" s="1198"/>
      <c r="MED421" s="1198"/>
      <c r="MEE421" s="1198"/>
      <c r="MEF421" s="1198"/>
      <c r="MEG421" s="1195"/>
      <c r="MEH421" s="1196"/>
      <c r="MEI421" s="1197"/>
      <c r="MEK421" s="1194"/>
      <c r="MEL421" s="1198"/>
      <c r="MEM421" s="1198"/>
      <c r="MEN421" s="1198"/>
      <c r="MEO421" s="1198"/>
      <c r="MEP421" s="1195"/>
      <c r="MEQ421" s="1196"/>
      <c r="MER421" s="1197"/>
      <c r="MET421" s="1194"/>
      <c r="MEU421" s="1198"/>
      <c r="MEV421" s="1198"/>
      <c r="MEW421" s="1198"/>
      <c r="MEX421" s="1198"/>
      <c r="MEY421" s="1195"/>
      <c r="MEZ421" s="1196"/>
      <c r="MFA421" s="1197"/>
      <c r="MFC421" s="1194"/>
      <c r="MFD421" s="1198"/>
      <c r="MFE421" s="1198"/>
      <c r="MFF421" s="1198"/>
      <c r="MFG421" s="1198"/>
      <c r="MFH421" s="1195"/>
      <c r="MFI421" s="1196"/>
      <c r="MFJ421" s="1197"/>
      <c r="MFL421" s="1194"/>
      <c r="MFM421" s="1198"/>
      <c r="MFN421" s="1198"/>
      <c r="MFO421" s="1198"/>
      <c r="MFP421" s="1198"/>
      <c r="MFQ421" s="1195"/>
      <c r="MFR421" s="1196"/>
      <c r="MFS421" s="1197"/>
      <c r="MFU421" s="1194"/>
      <c r="MFV421" s="1198"/>
      <c r="MFW421" s="1198"/>
      <c r="MFX421" s="1198"/>
      <c r="MFY421" s="1198"/>
      <c r="MFZ421" s="1195"/>
      <c r="MGA421" s="1196"/>
      <c r="MGB421" s="1197"/>
      <c r="MGD421" s="1194"/>
      <c r="MGE421" s="1198"/>
      <c r="MGF421" s="1198"/>
      <c r="MGG421" s="1198"/>
      <c r="MGH421" s="1198"/>
      <c r="MGI421" s="1195"/>
      <c r="MGJ421" s="1196"/>
      <c r="MGK421" s="1197"/>
      <c r="MGM421" s="1194"/>
      <c r="MGN421" s="1198"/>
      <c r="MGO421" s="1198"/>
      <c r="MGP421" s="1198"/>
      <c r="MGQ421" s="1198"/>
      <c r="MGR421" s="1195"/>
      <c r="MGS421" s="1196"/>
      <c r="MGT421" s="1197"/>
      <c r="MGV421" s="1194"/>
      <c r="MGW421" s="1198"/>
      <c r="MGX421" s="1198"/>
      <c r="MGY421" s="1198"/>
      <c r="MGZ421" s="1198"/>
      <c r="MHA421" s="1195"/>
      <c r="MHB421" s="1196"/>
      <c r="MHC421" s="1197"/>
      <c r="MHE421" s="1194"/>
      <c r="MHF421" s="1198"/>
      <c r="MHG421" s="1198"/>
      <c r="MHH421" s="1198"/>
      <c r="MHI421" s="1198"/>
      <c r="MHJ421" s="1195"/>
      <c r="MHK421" s="1196"/>
      <c r="MHL421" s="1197"/>
      <c r="MHN421" s="1194"/>
      <c r="MHO421" s="1198"/>
      <c r="MHP421" s="1198"/>
      <c r="MHQ421" s="1198"/>
      <c r="MHR421" s="1198"/>
      <c r="MHS421" s="1195"/>
      <c r="MHT421" s="1196"/>
      <c r="MHU421" s="1197"/>
      <c r="MHW421" s="1194"/>
      <c r="MHX421" s="1198"/>
      <c r="MHY421" s="1198"/>
      <c r="MHZ421" s="1198"/>
      <c r="MIA421" s="1198"/>
      <c r="MIB421" s="1195"/>
      <c r="MIC421" s="1196"/>
      <c r="MID421" s="1197"/>
      <c r="MIF421" s="1194"/>
      <c r="MIG421" s="1198"/>
      <c r="MIH421" s="1198"/>
      <c r="MII421" s="1198"/>
      <c r="MIJ421" s="1198"/>
      <c r="MIK421" s="1195"/>
      <c r="MIL421" s="1196"/>
      <c r="MIM421" s="1197"/>
      <c r="MIO421" s="1194"/>
      <c r="MIP421" s="1198"/>
      <c r="MIQ421" s="1198"/>
      <c r="MIR421" s="1198"/>
      <c r="MIS421" s="1198"/>
      <c r="MIT421" s="1195"/>
      <c r="MIU421" s="1196"/>
      <c r="MIV421" s="1197"/>
      <c r="MIX421" s="1194"/>
      <c r="MIY421" s="1198"/>
      <c r="MIZ421" s="1198"/>
      <c r="MJA421" s="1198"/>
      <c r="MJB421" s="1198"/>
      <c r="MJC421" s="1195"/>
      <c r="MJD421" s="1196"/>
      <c r="MJE421" s="1197"/>
      <c r="MJG421" s="1194"/>
      <c r="MJH421" s="1198"/>
      <c r="MJI421" s="1198"/>
      <c r="MJJ421" s="1198"/>
      <c r="MJK421" s="1198"/>
      <c r="MJL421" s="1195"/>
      <c r="MJM421" s="1196"/>
      <c r="MJN421" s="1197"/>
      <c r="MJP421" s="1194"/>
      <c r="MJQ421" s="1198"/>
      <c r="MJR421" s="1198"/>
      <c r="MJS421" s="1198"/>
      <c r="MJT421" s="1198"/>
      <c r="MJU421" s="1195"/>
      <c r="MJV421" s="1196"/>
      <c r="MJW421" s="1197"/>
      <c r="MJY421" s="1194"/>
      <c r="MJZ421" s="1198"/>
      <c r="MKA421" s="1198"/>
      <c r="MKB421" s="1198"/>
      <c r="MKC421" s="1198"/>
      <c r="MKD421" s="1195"/>
      <c r="MKE421" s="1196"/>
      <c r="MKF421" s="1197"/>
      <c r="MKH421" s="1194"/>
      <c r="MKI421" s="1198"/>
      <c r="MKJ421" s="1198"/>
      <c r="MKK421" s="1198"/>
      <c r="MKL421" s="1198"/>
      <c r="MKM421" s="1195"/>
      <c r="MKN421" s="1196"/>
      <c r="MKO421" s="1197"/>
      <c r="MKQ421" s="1194"/>
      <c r="MKR421" s="1198"/>
      <c r="MKS421" s="1198"/>
      <c r="MKT421" s="1198"/>
      <c r="MKU421" s="1198"/>
      <c r="MKV421" s="1195"/>
      <c r="MKW421" s="1196"/>
      <c r="MKX421" s="1197"/>
      <c r="MKZ421" s="1194"/>
      <c r="MLA421" s="1198"/>
      <c r="MLB421" s="1198"/>
      <c r="MLC421" s="1198"/>
      <c r="MLD421" s="1198"/>
      <c r="MLE421" s="1195"/>
      <c r="MLF421" s="1196"/>
      <c r="MLG421" s="1197"/>
      <c r="MLI421" s="1194"/>
      <c r="MLJ421" s="1198"/>
      <c r="MLK421" s="1198"/>
      <c r="MLL421" s="1198"/>
      <c r="MLM421" s="1198"/>
      <c r="MLN421" s="1195"/>
      <c r="MLO421" s="1196"/>
      <c r="MLP421" s="1197"/>
      <c r="MLR421" s="1194"/>
      <c r="MLS421" s="1198"/>
      <c r="MLT421" s="1198"/>
      <c r="MLU421" s="1198"/>
      <c r="MLV421" s="1198"/>
      <c r="MLW421" s="1195"/>
      <c r="MLX421" s="1196"/>
      <c r="MLY421" s="1197"/>
      <c r="MMA421" s="1194"/>
      <c r="MMB421" s="1198"/>
      <c r="MMC421" s="1198"/>
      <c r="MMD421" s="1198"/>
      <c r="MME421" s="1198"/>
      <c r="MMF421" s="1195"/>
      <c r="MMG421" s="1196"/>
      <c r="MMH421" s="1197"/>
      <c r="MMJ421" s="1194"/>
      <c r="MMK421" s="1198"/>
      <c r="MML421" s="1198"/>
      <c r="MMM421" s="1198"/>
      <c r="MMN421" s="1198"/>
      <c r="MMO421" s="1195"/>
      <c r="MMP421" s="1196"/>
      <c r="MMQ421" s="1197"/>
      <c r="MMS421" s="1194"/>
      <c r="MMT421" s="1198"/>
      <c r="MMU421" s="1198"/>
      <c r="MMV421" s="1198"/>
      <c r="MMW421" s="1198"/>
      <c r="MMX421" s="1195"/>
      <c r="MMY421" s="1196"/>
      <c r="MMZ421" s="1197"/>
      <c r="MNB421" s="1194"/>
      <c r="MNC421" s="1198"/>
      <c r="MND421" s="1198"/>
      <c r="MNE421" s="1198"/>
      <c r="MNF421" s="1198"/>
      <c r="MNG421" s="1195"/>
      <c r="MNH421" s="1196"/>
      <c r="MNI421" s="1197"/>
      <c r="MNK421" s="1194"/>
      <c r="MNL421" s="1198"/>
      <c r="MNM421" s="1198"/>
      <c r="MNN421" s="1198"/>
      <c r="MNO421" s="1198"/>
      <c r="MNP421" s="1195"/>
      <c r="MNQ421" s="1196"/>
      <c r="MNR421" s="1197"/>
      <c r="MNT421" s="1194"/>
      <c r="MNU421" s="1198"/>
      <c r="MNV421" s="1198"/>
      <c r="MNW421" s="1198"/>
      <c r="MNX421" s="1198"/>
      <c r="MNY421" s="1195"/>
      <c r="MNZ421" s="1196"/>
      <c r="MOA421" s="1197"/>
      <c r="MOC421" s="1194"/>
      <c r="MOD421" s="1198"/>
      <c r="MOE421" s="1198"/>
      <c r="MOF421" s="1198"/>
      <c r="MOG421" s="1198"/>
      <c r="MOH421" s="1195"/>
      <c r="MOI421" s="1196"/>
      <c r="MOJ421" s="1197"/>
      <c r="MOL421" s="1194"/>
      <c r="MOM421" s="1198"/>
      <c r="MON421" s="1198"/>
      <c r="MOO421" s="1198"/>
      <c r="MOP421" s="1198"/>
      <c r="MOQ421" s="1195"/>
      <c r="MOR421" s="1196"/>
      <c r="MOS421" s="1197"/>
      <c r="MOU421" s="1194"/>
      <c r="MOV421" s="1198"/>
      <c r="MOW421" s="1198"/>
      <c r="MOX421" s="1198"/>
      <c r="MOY421" s="1198"/>
      <c r="MOZ421" s="1195"/>
      <c r="MPA421" s="1196"/>
      <c r="MPB421" s="1197"/>
      <c r="MPD421" s="1194"/>
      <c r="MPE421" s="1198"/>
      <c r="MPF421" s="1198"/>
      <c r="MPG421" s="1198"/>
      <c r="MPH421" s="1198"/>
      <c r="MPI421" s="1195"/>
      <c r="MPJ421" s="1196"/>
      <c r="MPK421" s="1197"/>
      <c r="MPM421" s="1194"/>
      <c r="MPN421" s="1198"/>
      <c r="MPO421" s="1198"/>
      <c r="MPP421" s="1198"/>
      <c r="MPQ421" s="1198"/>
      <c r="MPR421" s="1195"/>
      <c r="MPS421" s="1196"/>
      <c r="MPT421" s="1197"/>
      <c r="MPV421" s="1194"/>
      <c r="MPW421" s="1198"/>
      <c r="MPX421" s="1198"/>
      <c r="MPY421" s="1198"/>
      <c r="MPZ421" s="1198"/>
      <c r="MQA421" s="1195"/>
      <c r="MQB421" s="1196"/>
      <c r="MQC421" s="1197"/>
      <c r="MQE421" s="1194"/>
      <c r="MQF421" s="1198"/>
      <c r="MQG421" s="1198"/>
      <c r="MQH421" s="1198"/>
      <c r="MQI421" s="1198"/>
      <c r="MQJ421" s="1195"/>
      <c r="MQK421" s="1196"/>
      <c r="MQL421" s="1197"/>
      <c r="MQN421" s="1194"/>
      <c r="MQO421" s="1198"/>
      <c r="MQP421" s="1198"/>
      <c r="MQQ421" s="1198"/>
      <c r="MQR421" s="1198"/>
      <c r="MQS421" s="1195"/>
      <c r="MQT421" s="1196"/>
      <c r="MQU421" s="1197"/>
      <c r="MQW421" s="1194"/>
      <c r="MQX421" s="1198"/>
      <c r="MQY421" s="1198"/>
      <c r="MQZ421" s="1198"/>
      <c r="MRA421" s="1198"/>
      <c r="MRB421" s="1195"/>
      <c r="MRC421" s="1196"/>
      <c r="MRD421" s="1197"/>
      <c r="MRF421" s="1194"/>
      <c r="MRG421" s="1198"/>
      <c r="MRH421" s="1198"/>
      <c r="MRI421" s="1198"/>
      <c r="MRJ421" s="1198"/>
      <c r="MRK421" s="1195"/>
      <c r="MRL421" s="1196"/>
      <c r="MRM421" s="1197"/>
      <c r="MRO421" s="1194"/>
      <c r="MRP421" s="1198"/>
      <c r="MRQ421" s="1198"/>
      <c r="MRR421" s="1198"/>
      <c r="MRS421" s="1198"/>
      <c r="MRT421" s="1195"/>
      <c r="MRU421" s="1196"/>
      <c r="MRV421" s="1197"/>
      <c r="MRX421" s="1194"/>
      <c r="MRY421" s="1198"/>
      <c r="MRZ421" s="1198"/>
      <c r="MSA421" s="1198"/>
      <c r="MSB421" s="1198"/>
      <c r="MSC421" s="1195"/>
      <c r="MSD421" s="1196"/>
      <c r="MSE421" s="1197"/>
      <c r="MSG421" s="1194"/>
      <c r="MSH421" s="1198"/>
      <c r="MSI421" s="1198"/>
      <c r="MSJ421" s="1198"/>
      <c r="MSK421" s="1198"/>
      <c r="MSL421" s="1195"/>
      <c r="MSM421" s="1196"/>
      <c r="MSN421" s="1197"/>
      <c r="MSP421" s="1194"/>
      <c r="MSQ421" s="1198"/>
      <c r="MSR421" s="1198"/>
      <c r="MSS421" s="1198"/>
      <c r="MST421" s="1198"/>
      <c r="MSU421" s="1195"/>
      <c r="MSV421" s="1196"/>
      <c r="MSW421" s="1197"/>
      <c r="MSY421" s="1194"/>
      <c r="MSZ421" s="1198"/>
      <c r="MTA421" s="1198"/>
      <c r="MTB421" s="1198"/>
      <c r="MTC421" s="1198"/>
      <c r="MTD421" s="1195"/>
      <c r="MTE421" s="1196"/>
      <c r="MTF421" s="1197"/>
      <c r="MTH421" s="1194"/>
      <c r="MTI421" s="1198"/>
      <c r="MTJ421" s="1198"/>
      <c r="MTK421" s="1198"/>
      <c r="MTL421" s="1198"/>
      <c r="MTM421" s="1195"/>
      <c r="MTN421" s="1196"/>
      <c r="MTO421" s="1197"/>
      <c r="MTQ421" s="1194"/>
      <c r="MTR421" s="1198"/>
      <c r="MTS421" s="1198"/>
      <c r="MTT421" s="1198"/>
      <c r="MTU421" s="1198"/>
      <c r="MTV421" s="1195"/>
      <c r="MTW421" s="1196"/>
      <c r="MTX421" s="1197"/>
      <c r="MTZ421" s="1194"/>
      <c r="MUA421" s="1198"/>
      <c r="MUB421" s="1198"/>
      <c r="MUC421" s="1198"/>
      <c r="MUD421" s="1198"/>
      <c r="MUE421" s="1195"/>
      <c r="MUF421" s="1196"/>
      <c r="MUG421" s="1197"/>
      <c r="MUI421" s="1194"/>
      <c r="MUJ421" s="1198"/>
      <c r="MUK421" s="1198"/>
      <c r="MUL421" s="1198"/>
      <c r="MUM421" s="1198"/>
      <c r="MUN421" s="1195"/>
      <c r="MUO421" s="1196"/>
      <c r="MUP421" s="1197"/>
      <c r="MUR421" s="1194"/>
      <c r="MUS421" s="1198"/>
      <c r="MUT421" s="1198"/>
      <c r="MUU421" s="1198"/>
      <c r="MUV421" s="1198"/>
      <c r="MUW421" s="1195"/>
      <c r="MUX421" s="1196"/>
      <c r="MUY421" s="1197"/>
      <c r="MVA421" s="1194"/>
      <c r="MVB421" s="1198"/>
      <c r="MVC421" s="1198"/>
      <c r="MVD421" s="1198"/>
      <c r="MVE421" s="1198"/>
      <c r="MVF421" s="1195"/>
      <c r="MVG421" s="1196"/>
      <c r="MVH421" s="1197"/>
      <c r="MVJ421" s="1194"/>
      <c r="MVK421" s="1198"/>
      <c r="MVL421" s="1198"/>
      <c r="MVM421" s="1198"/>
      <c r="MVN421" s="1198"/>
      <c r="MVO421" s="1195"/>
      <c r="MVP421" s="1196"/>
      <c r="MVQ421" s="1197"/>
      <c r="MVS421" s="1194"/>
      <c r="MVT421" s="1198"/>
      <c r="MVU421" s="1198"/>
      <c r="MVV421" s="1198"/>
      <c r="MVW421" s="1198"/>
      <c r="MVX421" s="1195"/>
      <c r="MVY421" s="1196"/>
      <c r="MVZ421" s="1197"/>
      <c r="MWB421" s="1194"/>
      <c r="MWC421" s="1198"/>
      <c r="MWD421" s="1198"/>
      <c r="MWE421" s="1198"/>
      <c r="MWF421" s="1198"/>
      <c r="MWG421" s="1195"/>
      <c r="MWH421" s="1196"/>
      <c r="MWI421" s="1197"/>
      <c r="MWK421" s="1194"/>
      <c r="MWL421" s="1198"/>
      <c r="MWM421" s="1198"/>
      <c r="MWN421" s="1198"/>
      <c r="MWO421" s="1198"/>
      <c r="MWP421" s="1195"/>
      <c r="MWQ421" s="1196"/>
      <c r="MWR421" s="1197"/>
      <c r="MWT421" s="1194"/>
      <c r="MWU421" s="1198"/>
      <c r="MWV421" s="1198"/>
      <c r="MWW421" s="1198"/>
      <c r="MWX421" s="1198"/>
      <c r="MWY421" s="1195"/>
      <c r="MWZ421" s="1196"/>
      <c r="MXA421" s="1197"/>
      <c r="MXC421" s="1194"/>
      <c r="MXD421" s="1198"/>
      <c r="MXE421" s="1198"/>
      <c r="MXF421" s="1198"/>
      <c r="MXG421" s="1198"/>
      <c r="MXH421" s="1195"/>
      <c r="MXI421" s="1196"/>
      <c r="MXJ421" s="1197"/>
      <c r="MXL421" s="1194"/>
      <c r="MXM421" s="1198"/>
      <c r="MXN421" s="1198"/>
      <c r="MXO421" s="1198"/>
      <c r="MXP421" s="1198"/>
      <c r="MXQ421" s="1195"/>
      <c r="MXR421" s="1196"/>
      <c r="MXS421" s="1197"/>
      <c r="MXU421" s="1194"/>
      <c r="MXV421" s="1198"/>
      <c r="MXW421" s="1198"/>
      <c r="MXX421" s="1198"/>
      <c r="MXY421" s="1198"/>
      <c r="MXZ421" s="1195"/>
      <c r="MYA421" s="1196"/>
      <c r="MYB421" s="1197"/>
      <c r="MYD421" s="1194"/>
      <c r="MYE421" s="1198"/>
      <c r="MYF421" s="1198"/>
      <c r="MYG421" s="1198"/>
      <c r="MYH421" s="1198"/>
      <c r="MYI421" s="1195"/>
      <c r="MYJ421" s="1196"/>
      <c r="MYK421" s="1197"/>
      <c r="MYM421" s="1194"/>
      <c r="MYN421" s="1198"/>
      <c r="MYO421" s="1198"/>
      <c r="MYP421" s="1198"/>
      <c r="MYQ421" s="1198"/>
      <c r="MYR421" s="1195"/>
      <c r="MYS421" s="1196"/>
      <c r="MYT421" s="1197"/>
      <c r="MYV421" s="1194"/>
      <c r="MYW421" s="1198"/>
      <c r="MYX421" s="1198"/>
      <c r="MYY421" s="1198"/>
      <c r="MYZ421" s="1198"/>
      <c r="MZA421" s="1195"/>
      <c r="MZB421" s="1196"/>
      <c r="MZC421" s="1197"/>
      <c r="MZE421" s="1194"/>
      <c r="MZF421" s="1198"/>
      <c r="MZG421" s="1198"/>
      <c r="MZH421" s="1198"/>
      <c r="MZI421" s="1198"/>
      <c r="MZJ421" s="1195"/>
      <c r="MZK421" s="1196"/>
      <c r="MZL421" s="1197"/>
      <c r="MZN421" s="1194"/>
      <c r="MZO421" s="1198"/>
      <c r="MZP421" s="1198"/>
      <c r="MZQ421" s="1198"/>
      <c r="MZR421" s="1198"/>
      <c r="MZS421" s="1195"/>
      <c r="MZT421" s="1196"/>
      <c r="MZU421" s="1197"/>
      <c r="MZW421" s="1194"/>
      <c r="MZX421" s="1198"/>
      <c r="MZY421" s="1198"/>
      <c r="MZZ421" s="1198"/>
      <c r="NAA421" s="1198"/>
      <c r="NAB421" s="1195"/>
      <c r="NAC421" s="1196"/>
      <c r="NAD421" s="1197"/>
      <c r="NAF421" s="1194"/>
      <c r="NAG421" s="1198"/>
      <c r="NAH421" s="1198"/>
      <c r="NAI421" s="1198"/>
      <c r="NAJ421" s="1198"/>
      <c r="NAK421" s="1195"/>
      <c r="NAL421" s="1196"/>
      <c r="NAM421" s="1197"/>
      <c r="NAO421" s="1194"/>
      <c r="NAP421" s="1198"/>
      <c r="NAQ421" s="1198"/>
      <c r="NAR421" s="1198"/>
      <c r="NAS421" s="1198"/>
      <c r="NAT421" s="1195"/>
      <c r="NAU421" s="1196"/>
      <c r="NAV421" s="1197"/>
      <c r="NAX421" s="1194"/>
      <c r="NAY421" s="1198"/>
      <c r="NAZ421" s="1198"/>
      <c r="NBA421" s="1198"/>
      <c r="NBB421" s="1198"/>
      <c r="NBC421" s="1195"/>
      <c r="NBD421" s="1196"/>
      <c r="NBE421" s="1197"/>
      <c r="NBG421" s="1194"/>
      <c r="NBH421" s="1198"/>
      <c r="NBI421" s="1198"/>
      <c r="NBJ421" s="1198"/>
      <c r="NBK421" s="1198"/>
      <c r="NBL421" s="1195"/>
      <c r="NBM421" s="1196"/>
      <c r="NBN421" s="1197"/>
      <c r="NBP421" s="1194"/>
      <c r="NBQ421" s="1198"/>
      <c r="NBR421" s="1198"/>
      <c r="NBS421" s="1198"/>
      <c r="NBT421" s="1198"/>
      <c r="NBU421" s="1195"/>
      <c r="NBV421" s="1196"/>
      <c r="NBW421" s="1197"/>
      <c r="NBY421" s="1194"/>
      <c r="NBZ421" s="1198"/>
      <c r="NCA421" s="1198"/>
      <c r="NCB421" s="1198"/>
      <c r="NCC421" s="1198"/>
      <c r="NCD421" s="1195"/>
      <c r="NCE421" s="1196"/>
      <c r="NCF421" s="1197"/>
      <c r="NCH421" s="1194"/>
      <c r="NCI421" s="1198"/>
      <c r="NCJ421" s="1198"/>
      <c r="NCK421" s="1198"/>
      <c r="NCL421" s="1198"/>
      <c r="NCM421" s="1195"/>
      <c r="NCN421" s="1196"/>
      <c r="NCO421" s="1197"/>
      <c r="NCQ421" s="1194"/>
      <c r="NCR421" s="1198"/>
      <c r="NCS421" s="1198"/>
      <c r="NCT421" s="1198"/>
      <c r="NCU421" s="1198"/>
      <c r="NCV421" s="1195"/>
      <c r="NCW421" s="1196"/>
      <c r="NCX421" s="1197"/>
      <c r="NCZ421" s="1194"/>
      <c r="NDA421" s="1198"/>
      <c r="NDB421" s="1198"/>
      <c r="NDC421" s="1198"/>
      <c r="NDD421" s="1198"/>
      <c r="NDE421" s="1195"/>
      <c r="NDF421" s="1196"/>
      <c r="NDG421" s="1197"/>
      <c r="NDI421" s="1194"/>
      <c r="NDJ421" s="1198"/>
      <c r="NDK421" s="1198"/>
      <c r="NDL421" s="1198"/>
      <c r="NDM421" s="1198"/>
      <c r="NDN421" s="1195"/>
      <c r="NDO421" s="1196"/>
      <c r="NDP421" s="1197"/>
      <c r="NDR421" s="1194"/>
      <c r="NDS421" s="1198"/>
      <c r="NDT421" s="1198"/>
      <c r="NDU421" s="1198"/>
      <c r="NDV421" s="1198"/>
      <c r="NDW421" s="1195"/>
      <c r="NDX421" s="1196"/>
      <c r="NDY421" s="1197"/>
      <c r="NEA421" s="1194"/>
      <c r="NEB421" s="1198"/>
      <c r="NEC421" s="1198"/>
      <c r="NED421" s="1198"/>
      <c r="NEE421" s="1198"/>
      <c r="NEF421" s="1195"/>
      <c r="NEG421" s="1196"/>
      <c r="NEH421" s="1197"/>
      <c r="NEJ421" s="1194"/>
      <c r="NEK421" s="1198"/>
      <c r="NEL421" s="1198"/>
      <c r="NEM421" s="1198"/>
      <c r="NEN421" s="1198"/>
      <c r="NEO421" s="1195"/>
      <c r="NEP421" s="1196"/>
      <c r="NEQ421" s="1197"/>
      <c r="NES421" s="1194"/>
      <c r="NET421" s="1198"/>
      <c r="NEU421" s="1198"/>
      <c r="NEV421" s="1198"/>
      <c r="NEW421" s="1198"/>
      <c r="NEX421" s="1195"/>
      <c r="NEY421" s="1196"/>
      <c r="NEZ421" s="1197"/>
      <c r="NFB421" s="1194"/>
      <c r="NFC421" s="1198"/>
      <c r="NFD421" s="1198"/>
      <c r="NFE421" s="1198"/>
      <c r="NFF421" s="1198"/>
      <c r="NFG421" s="1195"/>
      <c r="NFH421" s="1196"/>
      <c r="NFI421" s="1197"/>
      <c r="NFK421" s="1194"/>
      <c r="NFL421" s="1198"/>
      <c r="NFM421" s="1198"/>
      <c r="NFN421" s="1198"/>
      <c r="NFO421" s="1198"/>
      <c r="NFP421" s="1195"/>
      <c r="NFQ421" s="1196"/>
      <c r="NFR421" s="1197"/>
      <c r="NFT421" s="1194"/>
      <c r="NFU421" s="1198"/>
      <c r="NFV421" s="1198"/>
      <c r="NFW421" s="1198"/>
      <c r="NFX421" s="1198"/>
      <c r="NFY421" s="1195"/>
      <c r="NFZ421" s="1196"/>
      <c r="NGA421" s="1197"/>
      <c r="NGC421" s="1194"/>
      <c r="NGD421" s="1198"/>
      <c r="NGE421" s="1198"/>
      <c r="NGF421" s="1198"/>
      <c r="NGG421" s="1198"/>
      <c r="NGH421" s="1195"/>
      <c r="NGI421" s="1196"/>
      <c r="NGJ421" s="1197"/>
      <c r="NGL421" s="1194"/>
      <c r="NGM421" s="1198"/>
      <c r="NGN421" s="1198"/>
      <c r="NGO421" s="1198"/>
      <c r="NGP421" s="1198"/>
      <c r="NGQ421" s="1195"/>
      <c r="NGR421" s="1196"/>
      <c r="NGS421" s="1197"/>
      <c r="NGU421" s="1194"/>
      <c r="NGV421" s="1198"/>
      <c r="NGW421" s="1198"/>
      <c r="NGX421" s="1198"/>
      <c r="NGY421" s="1198"/>
      <c r="NGZ421" s="1195"/>
      <c r="NHA421" s="1196"/>
      <c r="NHB421" s="1197"/>
      <c r="NHD421" s="1194"/>
      <c r="NHE421" s="1198"/>
      <c r="NHF421" s="1198"/>
      <c r="NHG421" s="1198"/>
      <c r="NHH421" s="1198"/>
      <c r="NHI421" s="1195"/>
      <c r="NHJ421" s="1196"/>
      <c r="NHK421" s="1197"/>
      <c r="NHM421" s="1194"/>
      <c r="NHN421" s="1198"/>
      <c r="NHO421" s="1198"/>
      <c r="NHP421" s="1198"/>
      <c r="NHQ421" s="1198"/>
      <c r="NHR421" s="1195"/>
      <c r="NHS421" s="1196"/>
      <c r="NHT421" s="1197"/>
      <c r="NHV421" s="1194"/>
      <c r="NHW421" s="1198"/>
      <c r="NHX421" s="1198"/>
      <c r="NHY421" s="1198"/>
      <c r="NHZ421" s="1198"/>
      <c r="NIA421" s="1195"/>
      <c r="NIB421" s="1196"/>
      <c r="NIC421" s="1197"/>
      <c r="NIE421" s="1194"/>
      <c r="NIF421" s="1198"/>
      <c r="NIG421" s="1198"/>
      <c r="NIH421" s="1198"/>
      <c r="NII421" s="1198"/>
      <c r="NIJ421" s="1195"/>
      <c r="NIK421" s="1196"/>
      <c r="NIL421" s="1197"/>
      <c r="NIN421" s="1194"/>
      <c r="NIO421" s="1198"/>
      <c r="NIP421" s="1198"/>
      <c r="NIQ421" s="1198"/>
      <c r="NIR421" s="1198"/>
      <c r="NIS421" s="1195"/>
      <c r="NIT421" s="1196"/>
      <c r="NIU421" s="1197"/>
      <c r="NIW421" s="1194"/>
      <c r="NIX421" s="1198"/>
      <c r="NIY421" s="1198"/>
      <c r="NIZ421" s="1198"/>
      <c r="NJA421" s="1198"/>
      <c r="NJB421" s="1195"/>
      <c r="NJC421" s="1196"/>
      <c r="NJD421" s="1197"/>
      <c r="NJF421" s="1194"/>
      <c r="NJG421" s="1198"/>
      <c r="NJH421" s="1198"/>
      <c r="NJI421" s="1198"/>
      <c r="NJJ421" s="1198"/>
      <c r="NJK421" s="1195"/>
      <c r="NJL421" s="1196"/>
      <c r="NJM421" s="1197"/>
      <c r="NJO421" s="1194"/>
      <c r="NJP421" s="1198"/>
      <c r="NJQ421" s="1198"/>
      <c r="NJR421" s="1198"/>
      <c r="NJS421" s="1198"/>
      <c r="NJT421" s="1195"/>
      <c r="NJU421" s="1196"/>
      <c r="NJV421" s="1197"/>
      <c r="NJX421" s="1194"/>
      <c r="NJY421" s="1198"/>
      <c r="NJZ421" s="1198"/>
      <c r="NKA421" s="1198"/>
      <c r="NKB421" s="1198"/>
      <c r="NKC421" s="1195"/>
      <c r="NKD421" s="1196"/>
      <c r="NKE421" s="1197"/>
      <c r="NKG421" s="1194"/>
      <c r="NKH421" s="1198"/>
      <c r="NKI421" s="1198"/>
      <c r="NKJ421" s="1198"/>
      <c r="NKK421" s="1198"/>
      <c r="NKL421" s="1195"/>
      <c r="NKM421" s="1196"/>
      <c r="NKN421" s="1197"/>
      <c r="NKP421" s="1194"/>
      <c r="NKQ421" s="1198"/>
      <c r="NKR421" s="1198"/>
      <c r="NKS421" s="1198"/>
      <c r="NKT421" s="1198"/>
      <c r="NKU421" s="1195"/>
      <c r="NKV421" s="1196"/>
      <c r="NKW421" s="1197"/>
      <c r="NKY421" s="1194"/>
      <c r="NKZ421" s="1198"/>
      <c r="NLA421" s="1198"/>
      <c r="NLB421" s="1198"/>
      <c r="NLC421" s="1198"/>
      <c r="NLD421" s="1195"/>
      <c r="NLE421" s="1196"/>
      <c r="NLF421" s="1197"/>
      <c r="NLH421" s="1194"/>
      <c r="NLI421" s="1198"/>
      <c r="NLJ421" s="1198"/>
      <c r="NLK421" s="1198"/>
      <c r="NLL421" s="1198"/>
      <c r="NLM421" s="1195"/>
      <c r="NLN421" s="1196"/>
      <c r="NLO421" s="1197"/>
      <c r="NLQ421" s="1194"/>
      <c r="NLR421" s="1198"/>
      <c r="NLS421" s="1198"/>
      <c r="NLT421" s="1198"/>
      <c r="NLU421" s="1198"/>
      <c r="NLV421" s="1195"/>
      <c r="NLW421" s="1196"/>
      <c r="NLX421" s="1197"/>
      <c r="NLZ421" s="1194"/>
      <c r="NMA421" s="1198"/>
      <c r="NMB421" s="1198"/>
      <c r="NMC421" s="1198"/>
      <c r="NMD421" s="1198"/>
      <c r="NME421" s="1195"/>
      <c r="NMF421" s="1196"/>
      <c r="NMG421" s="1197"/>
      <c r="NMI421" s="1194"/>
      <c r="NMJ421" s="1198"/>
      <c r="NMK421" s="1198"/>
      <c r="NML421" s="1198"/>
      <c r="NMM421" s="1198"/>
      <c r="NMN421" s="1195"/>
      <c r="NMO421" s="1196"/>
      <c r="NMP421" s="1197"/>
      <c r="NMR421" s="1194"/>
      <c r="NMS421" s="1198"/>
      <c r="NMT421" s="1198"/>
      <c r="NMU421" s="1198"/>
      <c r="NMV421" s="1198"/>
      <c r="NMW421" s="1195"/>
      <c r="NMX421" s="1196"/>
      <c r="NMY421" s="1197"/>
      <c r="NNA421" s="1194"/>
      <c r="NNB421" s="1198"/>
      <c r="NNC421" s="1198"/>
      <c r="NND421" s="1198"/>
      <c r="NNE421" s="1198"/>
      <c r="NNF421" s="1195"/>
      <c r="NNG421" s="1196"/>
      <c r="NNH421" s="1197"/>
      <c r="NNJ421" s="1194"/>
      <c r="NNK421" s="1198"/>
      <c r="NNL421" s="1198"/>
      <c r="NNM421" s="1198"/>
      <c r="NNN421" s="1198"/>
      <c r="NNO421" s="1195"/>
      <c r="NNP421" s="1196"/>
      <c r="NNQ421" s="1197"/>
      <c r="NNS421" s="1194"/>
      <c r="NNT421" s="1198"/>
      <c r="NNU421" s="1198"/>
      <c r="NNV421" s="1198"/>
      <c r="NNW421" s="1198"/>
      <c r="NNX421" s="1195"/>
      <c r="NNY421" s="1196"/>
      <c r="NNZ421" s="1197"/>
      <c r="NOB421" s="1194"/>
      <c r="NOC421" s="1198"/>
      <c r="NOD421" s="1198"/>
      <c r="NOE421" s="1198"/>
      <c r="NOF421" s="1198"/>
      <c r="NOG421" s="1195"/>
      <c r="NOH421" s="1196"/>
      <c r="NOI421" s="1197"/>
      <c r="NOK421" s="1194"/>
      <c r="NOL421" s="1198"/>
      <c r="NOM421" s="1198"/>
      <c r="NON421" s="1198"/>
      <c r="NOO421" s="1198"/>
      <c r="NOP421" s="1195"/>
      <c r="NOQ421" s="1196"/>
      <c r="NOR421" s="1197"/>
      <c r="NOT421" s="1194"/>
      <c r="NOU421" s="1198"/>
      <c r="NOV421" s="1198"/>
      <c r="NOW421" s="1198"/>
      <c r="NOX421" s="1198"/>
      <c r="NOY421" s="1195"/>
      <c r="NOZ421" s="1196"/>
      <c r="NPA421" s="1197"/>
      <c r="NPC421" s="1194"/>
      <c r="NPD421" s="1198"/>
      <c r="NPE421" s="1198"/>
      <c r="NPF421" s="1198"/>
      <c r="NPG421" s="1198"/>
      <c r="NPH421" s="1195"/>
      <c r="NPI421" s="1196"/>
      <c r="NPJ421" s="1197"/>
      <c r="NPL421" s="1194"/>
      <c r="NPM421" s="1198"/>
      <c r="NPN421" s="1198"/>
      <c r="NPO421" s="1198"/>
      <c r="NPP421" s="1198"/>
      <c r="NPQ421" s="1195"/>
      <c r="NPR421" s="1196"/>
      <c r="NPS421" s="1197"/>
      <c r="NPU421" s="1194"/>
      <c r="NPV421" s="1198"/>
      <c r="NPW421" s="1198"/>
      <c r="NPX421" s="1198"/>
      <c r="NPY421" s="1198"/>
      <c r="NPZ421" s="1195"/>
      <c r="NQA421" s="1196"/>
      <c r="NQB421" s="1197"/>
      <c r="NQD421" s="1194"/>
      <c r="NQE421" s="1198"/>
      <c r="NQF421" s="1198"/>
      <c r="NQG421" s="1198"/>
      <c r="NQH421" s="1198"/>
      <c r="NQI421" s="1195"/>
      <c r="NQJ421" s="1196"/>
      <c r="NQK421" s="1197"/>
      <c r="NQM421" s="1194"/>
      <c r="NQN421" s="1198"/>
      <c r="NQO421" s="1198"/>
      <c r="NQP421" s="1198"/>
      <c r="NQQ421" s="1198"/>
      <c r="NQR421" s="1195"/>
      <c r="NQS421" s="1196"/>
      <c r="NQT421" s="1197"/>
      <c r="NQV421" s="1194"/>
      <c r="NQW421" s="1198"/>
      <c r="NQX421" s="1198"/>
      <c r="NQY421" s="1198"/>
      <c r="NQZ421" s="1198"/>
      <c r="NRA421" s="1195"/>
      <c r="NRB421" s="1196"/>
      <c r="NRC421" s="1197"/>
      <c r="NRE421" s="1194"/>
      <c r="NRF421" s="1198"/>
      <c r="NRG421" s="1198"/>
      <c r="NRH421" s="1198"/>
      <c r="NRI421" s="1198"/>
      <c r="NRJ421" s="1195"/>
      <c r="NRK421" s="1196"/>
      <c r="NRL421" s="1197"/>
      <c r="NRN421" s="1194"/>
      <c r="NRO421" s="1198"/>
      <c r="NRP421" s="1198"/>
      <c r="NRQ421" s="1198"/>
      <c r="NRR421" s="1198"/>
      <c r="NRS421" s="1195"/>
      <c r="NRT421" s="1196"/>
      <c r="NRU421" s="1197"/>
      <c r="NRW421" s="1194"/>
      <c r="NRX421" s="1198"/>
      <c r="NRY421" s="1198"/>
      <c r="NRZ421" s="1198"/>
      <c r="NSA421" s="1198"/>
      <c r="NSB421" s="1195"/>
      <c r="NSC421" s="1196"/>
      <c r="NSD421" s="1197"/>
      <c r="NSF421" s="1194"/>
      <c r="NSG421" s="1198"/>
      <c r="NSH421" s="1198"/>
      <c r="NSI421" s="1198"/>
      <c r="NSJ421" s="1198"/>
      <c r="NSK421" s="1195"/>
      <c r="NSL421" s="1196"/>
      <c r="NSM421" s="1197"/>
      <c r="NSO421" s="1194"/>
      <c r="NSP421" s="1198"/>
      <c r="NSQ421" s="1198"/>
      <c r="NSR421" s="1198"/>
      <c r="NSS421" s="1198"/>
      <c r="NST421" s="1195"/>
      <c r="NSU421" s="1196"/>
      <c r="NSV421" s="1197"/>
      <c r="NSX421" s="1194"/>
      <c r="NSY421" s="1198"/>
      <c r="NSZ421" s="1198"/>
      <c r="NTA421" s="1198"/>
      <c r="NTB421" s="1198"/>
      <c r="NTC421" s="1195"/>
      <c r="NTD421" s="1196"/>
      <c r="NTE421" s="1197"/>
      <c r="NTG421" s="1194"/>
      <c r="NTH421" s="1198"/>
      <c r="NTI421" s="1198"/>
      <c r="NTJ421" s="1198"/>
      <c r="NTK421" s="1198"/>
      <c r="NTL421" s="1195"/>
      <c r="NTM421" s="1196"/>
      <c r="NTN421" s="1197"/>
      <c r="NTP421" s="1194"/>
      <c r="NTQ421" s="1198"/>
      <c r="NTR421" s="1198"/>
      <c r="NTS421" s="1198"/>
      <c r="NTT421" s="1198"/>
      <c r="NTU421" s="1195"/>
      <c r="NTV421" s="1196"/>
      <c r="NTW421" s="1197"/>
      <c r="NTY421" s="1194"/>
      <c r="NTZ421" s="1198"/>
      <c r="NUA421" s="1198"/>
      <c r="NUB421" s="1198"/>
      <c r="NUC421" s="1198"/>
      <c r="NUD421" s="1195"/>
      <c r="NUE421" s="1196"/>
      <c r="NUF421" s="1197"/>
      <c r="NUH421" s="1194"/>
      <c r="NUI421" s="1198"/>
      <c r="NUJ421" s="1198"/>
      <c r="NUK421" s="1198"/>
      <c r="NUL421" s="1198"/>
      <c r="NUM421" s="1195"/>
      <c r="NUN421" s="1196"/>
      <c r="NUO421" s="1197"/>
      <c r="NUQ421" s="1194"/>
      <c r="NUR421" s="1198"/>
      <c r="NUS421" s="1198"/>
      <c r="NUT421" s="1198"/>
      <c r="NUU421" s="1198"/>
      <c r="NUV421" s="1195"/>
      <c r="NUW421" s="1196"/>
      <c r="NUX421" s="1197"/>
      <c r="NUZ421" s="1194"/>
      <c r="NVA421" s="1198"/>
      <c r="NVB421" s="1198"/>
      <c r="NVC421" s="1198"/>
      <c r="NVD421" s="1198"/>
      <c r="NVE421" s="1195"/>
      <c r="NVF421" s="1196"/>
      <c r="NVG421" s="1197"/>
      <c r="NVI421" s="1194"/>
      <c r="NVJ421" s="1198"/>
      <c r="NVK421" s="1198"/>
      <c r="NVL421" s="1198"/>
      <c r="NVM421" s="1198"/>
      <c r="NVN421" s="1195"/>
      <c r="NVO421" s="1196"/>
      <c r="NVP421" s="1197"/>
      <c r="NVR421" s="1194"/>
      <c r="NVS421" s="1198"/>
      <c r="NVT421" s="1198"/>
      <c r="NVU421" s="1198"/>
      <c r="NVV421" s="1198"/>
      <c r="NVW421" s="1195"/>
      <c r="NVX421" s="1196"/>
      <c r="NVY421" s="1197"/>
      <c r="NWA421" s="1194"/>
      <c r="NWB421" s="1198"/>
      <c r="NWC421" s="1198"/>
      <c r="NWD421" s="1198"/>
      <c r="NWE421" s="1198"/>
      <c r="NWF421" s="1195"/>
      <c r="NWG421" s="1196"/>
      <c r="NWH421" s="1197"/>
      <c r="NWJ421" s="1194"/>
      <c r="NWK421" s="1198"/>
      <c r="NWL421" s="1198"/>
      <c r="NWM421" s="1198"/>
      <c r="NWN421" s="1198"/>
      <c r="NWO421" s="1195"/>
      <c r="NWP421" s="1196"/>
      <c r="NWQ421" s="1197"/>
      <c r="NWS421" s="1194"/>
      <c r="NWT421" s="1198"/>
      <c r="NWU421" s="1198"/>
      <c r="NWV421" s="1198"/>
      <c r="NWW421" s="1198"/>
      <c r="NWX421" s="1195"/>
      <c r="NWY421" s="1196"/>
      <c r="NWZ421" s="1197"/>
      <c r="NXB421" s="1194"/>
      <c r="NXC421" s="1198"/>
      <c r="NXD421" s="1198"/>
      <c r="NXE421" s="1198"/>
      <c r="NXF421" s="1198"/>
      <c r="NXG421" s="1195"/>
      <c r="NXH421" s="1196"/>
      <c r="NXI421" s="1197"/>
      <c r="NXK421" s="1194"/>
      <c r="NXL421" s="1198"/>
      <c r="NXM421" s="1198"/>
      <c r="NXN421" s="1198"/>
      <c r="NXO421" s="1198"/>
      <c r="NXP421" s="1195"/>
      <c r="NXQ421" s="1196"/>
      <c r="NXR421" s="1197"/>
      <c r="NXT421" s="1194"/>
      <c r="NXU421" s="1198"/>
      <c r="NXV421" s="1198"/>
      <c r="NXW421" s="1198"/>
      <c r="NXX421" s="1198"/>
      <c r="NXY421" s="1195"/>
      <c r="NXZ421" s="1196"/>
      <c r="NYA421" s="1197"/>
      <c r="NYC421" s="1194"/>
      <c r="NYD421" s="1198"/>
      <c r="NYE421" s="1198"/>
      <c r="NYF421" s="1198"/>
      <c r="NYG421" s="1198"/>
      <c r="NYH421" s="1195"/>
      <c r="NYI421" s="1196"/>
      <c r="NYJ421" s="1197"/>
      <c r="NYL421" s="1194"/>
      <c r="NYM421" s="1198"/>
      <c r="NYN421" s="1198"/>
      <c r="NYO421" s="1198"/>
      <c r="NYP421" s="1198"/>
      <c r="NYQ421" s="1195"/>
      <c r="NYR421" s="1196"/>
      <c r="NYS421" s="1197"/>
      <c r="NYU421" s="1194"/>
      <c r="NYV421" s="1198"/>
      <c r="NYW421" s="1198"/>
      <c r="NYX421" s="1198"/>
      <c r="NYY421" s="1198"/>
      <c r="NYZ421" s="1195"/>
      <c r="NZA421" s="1196"/>
      <c r="NZB421" s="1197"/>
      <c r="NZD421" s="1194"/>
      <c r="NZE421" s="1198"/>
      <c r="NZF421" s="1198"/>
      <c r="NZG421" s="1198"/>
      <c r="NZH421" s="1198"/>
      <c r="NZI421" s="1195"/>
      <c r="NZJ421" s="1196"/>
      <c r="NZK421" s="1197"/>
      <c r="NZM421" s="1194"/>
      <c r="NZN421" s="1198"/>
      <c r="NZO421" s="1198"/>
      <c r="NZP421" s="1198"/>
      <c r="NZQ421" s="1198"/>
      <c r="NZR421" s="1195"/>
      <c r="NZS421" s="1196"/>
      <c r="NZT421" s="1197"/>
      <c r="NZV421" s="1194"/>
      <c r="NZW421" s="1198"/>
      <c r="NZX421" s="1198"/>
      <c r="NZY421" s="1198"/>
      <c r="NZZ421" s="1198"/>
      <c r="OAA421" s="1195"/>
      <c r="OAB421" s="1196"/>
      <c r="OAC421" s="1197"/>
      <c r="OAE421" s="1194"/>
      <c r="OAF421" s="1198"/>
      <c r="OAG421" s="1198"/>
      <c r="OAH421" s="1198"/>
      <c r="OAI421" s="1198"/>
      <c r="OAJ421" s="1195"/>
      <c r="OAK421" s="1196"/>
      <c r="OAL421" s="1197"/>
      <c r="OAN421" s="1194"/>
      <c r="OAO421" s="1198"/>
      <c r="OAP421" s="1198"/>
      <c r="OAQ421" s="1198"/>
      <c r="OAR421" s="1198"/>
      <c r="OAS421" s="1195"/>
      <c r="OAT421" s="1196"/>
      <c r="OAU421" s="1197"/>
      <c r="OAW421" s="1194"/>
      <c r="OAX421" s="1198"/>
      <c r="OAY421" s="1198"/>
      <c r="OAZ421" s="1198"/>
      <c r="OBA421" s="1198"/>
      <c r="OBB421" s="1195"/>
      <c r="OBC421" s="1196"/>
      <c r="OBD421" s="1197"/>
      <c r="OBF421" s="1194"/>
      <c r="OBG421" s="1198"/>
      <c r="OBH421" s="1198"/>
      <c r="OBI421" s="1198"/>
      <c r="OBJ421" s="1198"/>
      <c r="OBK421" s="1195"/>
      <c r="OBL421" s="1196"/>
      <c r="OBM421" s="1197"/>
      <c r="OBO421" s="1194"/>
      <c r="OBP421" s="1198"/>
      <c r="OBQ421" s="1198"/>
      <c r="OBR421" s="1198"/>
      <c r="OBS421" s="1198"/>
      <c r="OBT421" s="1195"/>
      <c r="OBU421" s="1196"/>
      <c r="OBV421" s="1197"/>
      <c r="OBX421" s="1194"/>
      <c r="OBY421" s="1198"/>
      <c r="OBZ421" s="1198"/>
      <c r="OCA421" s="1198"/>
      <c r="OCB421" s="1198"/>
      <c r="OCC421" s="1195"/>
      <c r="OCD421" s="1196"/>
      <c r="OCE421" s="1197"/>
      <c r="OCG421" s="1194"/>
      <c r="OCH421" s="1198"/>
      <c r="OCI421" s="1198"/>
      <c r="OCJ421" s="1198"/>
      <c r="OCK421" s="1198"/>
      <c r="OCL421" s="1195"/>
      <c r="OCM421" s="1196"/>
      <c r="OCN421" s="1197"/>
      <c r="OCP421" s="1194"/>
      <c r="OCQ421" s="1198"/>
      <c r="OCR421" s="1198"/>
      <c r="OCS421" s="1198"/>
      <c r="OCT421" s="1198"/>
      <c r="OCU421" s="1195"/>
      <c r="OCV421" s="1196"/>
      <c r="OCW421" s="1197"/>
      <c r="OCY421" s="1194"/>
      <c r="OCZ421" s="1198"/>
      <c r="ODA421" s="1198"/>
      <c r="ODB421" s="1198"/>
      <c r="ODC421" s="1198"/>
      <c r="ODD421" s="1195"/>
      <c r="ODE421" s="1196"/>
      <c r="ODF421" s="1197"/>
      <c r="ODH421" s="1194"/>
      <c r="ODI421" s="1198"/>
      <c r="ODJ421" s="1198"/>
      <c r="ODK421" s="1198"/>
      <c r="ODL421" s="1198"/>
      <c r="ODM421" s="1195"/>
      <c r="ODN421" s="1196"/>
      <c r="ODO421" s="1197"/>
      <c r="ODQ421" s="1194"/>
      <c r="ODR421" s="1198"/>
      <c r="ODS421" s="1198"/>
      <c r="ODT421" s="1198"/>
      <c r="ODU421" s="1198"/>
      <c r="ODV421" s="1195"/>
      <c r="ODW421" s="1196"/>
      <c r="ODX421" s="1197"/>
      <c r="ODZ421" s="1194"/>
      <c r="OEA421" s="1198"/>
      <c r="OEB421" s="1198"/>
      <c r="OEC421" s="1198"/>
      <c r="OED421" s="1198"/>
      <c r="OEE421" s="1195"/>
      <c r="OEF421" s="1196"/>
      <c r="OEG421" s="1197"/>
      <c r="OEI421" s="1194"/>
      <c r="OEJ421" s="1198"/>
      <c r="OEK421" s="1198"/>
      <c r="OEL421" s="1198"/>
      <c r="OEM421" s="1198"/>
      <c r="OEN421" s="1195"/>
      <c r="OEO421" s="1196"/>
      <c r="OEP421" s="1197"/>
      <c r="OER421" s="1194"/>
      <c r="OES421" s="1198"/>
      <c r="OET421" s="1198"/>
      <c r="OEU421" s="1198"/>
      <c r="OEV421" s="1198"/>
      <c r="OEW421" s="1195"/>
      <c r="OEX421" s="1196"/>
      <c r="OEY421" s="1197"/>
      <c r="OFA421" s="1194"/>
      <c r="OFB421" s="1198"/>
      <c r="OFC421" s="1198"/>
      <c r="OFD421" s="1198"/>
      <c r="OFE421" s="1198"/>
      <c r="OFF421" s="1195"/>
      <c r="OFG421" s="1196"/>
      <c r="OFH421" s="1197"/>
      <c r="OFJ421" s="1194"/>
      <c r="OFK421" s="1198"/>
      <c r="OFL421" s="1198"/>
      <c r="OFM421" s="1198"/>
      <c r="OFN421" s="1198"/>
      <c r="OFO421" s="1195"/>
      <c r="OFP421" s="1196"/>
      <c r="OFQ421" s="1197"/>
      <c r="OFS421" s="1194"/>
      <c r="OFT421" s="1198"/>
      <c r="OFU421" s="1198"/>
      <c r="OFV421" s="1198"/>
      <c r="OFW421" s="1198"/>
      <c r="OFX421" s="1195"/>
      <c r="OFY421" s="1196"/>
      <c r="OFZ421" s="1197"/>
      <c r="OGB421" s="1194"/>
      <c r="OGC421" s="1198"/>
      <c r="OGD421" s="1198"/>
      <c r="OGE421" s="1198"/>
      <c r="OGF421" s="1198"/>
      <c r="OGG421" s="1195"/>
      <c r="OGH421" s="1196"/>
      <c r="OGI421" s="1197"/>
      <c r="OGK421" s="1194"/>
      <c r="OGL421" s="1198"/>
      <c r="OGM421" s="1198"/>
      <c r="OGN421" s="1198"/>
      <c r="OGO421" s="1198"/>
      <c r="OGP421" s="1195"/>
      <c r="OGQ421" s="1196"/>
      <c r="OGR421" s="1197"/>
      <c r="OGT421" s="1194"/>
      <c r="OGU421" s="1198"/>
      <c r="OGV421" s="1198"/>
      <c r="OGW421" s="1198"/>
      <c r="OGX421" s="1198"/>
      <c r="OGY421" s="1195"/>
      <c r="OGZ421" s="1196"/>
      <c r="OHA421" s="1197"/>
      <c r="OHC421" s="1194"/>
      <c r="OHD421" s="1198"/>
      <c r="OHE421" s="1198"/>
      <c r="OHF421" s="1198"/>
      <c r="OHG421" s="1198"/>
      <c r="OHH421" s="1195"/>
      <c r="OHI421" s="1196"/>
      <c r="OHJ421" s="1197"/>
      <c r="OHL421" s="1194"/>
      <c r="OHM421" s="1198"/>
      <c r="OHN421" s="1198"/>
      <c r="OHO421" s="1198"/>
      <c r="OHP421" s="1198"/>
      <c r="OHQ421" s="1195"/>
      <c r="OHR421" s="1196"/>
      <c r="OHS421" s="1197"/>
      <c r="OHU421" s="1194"/>
      <c r="OHV421" s="1198"/>
      <c r="OHW421" s="1198"/>
      <c r="OHX421" s="1198"/>
      <c r="OHY421" s="1198"/>
      <c r="OHZ421" s="1195"/>
      <c r="OIA421" s="1196"/>
      <c r="OIB421" s="1197"/>
      <c r="OID421" s="1194"/>
      <c r="OIE421" s="1198"/>
      <c r="OIF421" s="1198"/>
      <c r="OIG421" s="1198"/>
      <c r="OIH421" s="1198"/>
      <c r="OII421" s="1195"/>
      <c r="OIJ421" s="1196"/>
      <c r="OIK421" s="1197"/>
      <c r="OIM421" s="1194"/>
      <c r="OIN421" s="1198"/>
      <c r="OIO421" s="1198"/>
      <c r="OIP421" s="1198"/>
      <c r="OIQ421" s="1198"/>
      <c r="OIR421" s="1195"/>
      <c r="OIS421" s="1196"/>
      <c r="OIT421" s="1197"/>
      <c r="OIV421" s="1194"/>
      <c r="OIW421" s="1198"/>
      <c r="OIX421" s="1198"/>
      <c r="OIY421" s="1198"/>
      <c r="OIZ421" s="1198"/>
      <c r="OJA421" s="1195"/>
      <c r="OJB421" s="1196"/>
      <c r="OJC421" s="1197"/>
      <c r="OJE421" s="1194"/>
      <c r="OJF421" s="1198"/>
      <c r="OJG421" s="1198"/>
      <c r="OJH421" s="1198"/>
      <c r="OJI421" s="1198"/>
      <c r="OJJ421" s="1195"/>
      <c r="OJK421" s="1196"/>
      <c r="OJL421" s="1197"/>
      <c r="OJN421" s="1194"/>
      <c r="OJO421" s="1198"/>
      <c r="OJP421" s="1198"/>
      <c r="OJQ421" s="1198"/>
      <c r="OJR421" s="1198"/>
      <c r="OJS421" s="1195"/>
      <c r="OJT421" s="1196"/>
      <c r="OJU421" s="1197"/>
      <c r="OJW421" s="1194"/>
      <c r="OJX421" s="1198"/>
      <c r="OJY421" s="1198"/>
      <c r="OJZ421" s="1198"/>
      <c r="OKA421" s="1198"/>
      <c r="OKB421" s="1195"/>
      <c r="OKC421" s="1196"/>
      <c r="OKD421" s="1197"/>
      <c r="OKF421" s="1194"/>
      <c r="OKG421" s="1198"/>
      <c r="OKH421" s="1198"/>
      <c r="OKI421" s="1198"/>
      <c r="OKJ421" s="1198"/>
      <c r="OKK421" s="1195"/>
      <c r="OKL421" s="1196"/>
      <c r="OKM421" s="1197"/>
      <c r="OKO421" s="1194"/>
      <c r="OKP421" s="1198"/>
      <c r="OKQ421" s="1198"/>
      <c r="OKR421" s="1198"/>
      <c r="OKS421" s="1198"/>
      <c r="OKT421" s="1195"/>
      <c r="OKU421" s="1196"/>
      <c r="OKV421" s="1197"/>
      <c r="OKX421" s="1194"/>
      <c r="OKY421" s="1198"/>
      <c r="OKZ421" s="1198"/>
      <c r="OLA421" s="1198"/>
      <c r="OLB421" s="1198"/>
      <c r="OLC421" s="1195"/>
      <c r="OLD421" s="1196"/>
      <c r="OLE421" s="1197"/>
      <c r="OLG421" s="1194"/>
      <c r="OLH421" s="1198"/>
      <c r="OLI421" s="1198"/>
      <c r="OLJ421" s="1198"/>
      <c r="OLK421" s="1198"/>
      <c r="OLL421" s="1195"/>
      <c r="OLM421" s="1196"/>
      <c r="OLN421" s="1197"/>
      <c r="OLP421" s="1194"/>
      <c r="OLQ421" s="1198"/>
      <c r="OLR421" s="1198"/>
      <c r="OLS421" s="1198"/>
      <c r="OLT421" s="1198"/>
      <c r="OLU421" s="1195"/>
      <c r="OLV421" s="1196"/>
      <c r="OLW421" s="1197"/>
      <c r="OLY421" s="1194"/>
      <c r="OLZ421" s="1198"/>
      <c r="OMA421" s="1198"/>
      <c r="OMB421" s="1198"/>
      <c r="OMC421" s="1198"/>
      <c r="OMD421" s="1195"/>
      <c r="OME421" s="1196"/>
      <c r="OMF421" s="1197"/>
      <c r="OMH421" s="1194"/>
      <c r="OMI421" s="1198"/>
      <c r="OMJ421" s="1198"/>
      <c r="OMK421" s="1198"/>
      <c r="OML421" s="1198"/>
      <c r="OMM421" s="1195"/>
      <c r="OMN421" s="1196"/>
      <c r="OMO421" s="1197"/>
      <c r="OMQ421" s="1194"/>
      <c r="OMR421" s="1198"/>
      <c r="OMS421" s="1198"/>
      <c r="OMT421" s="1198"/>
      <c r="OMU421" s="1198"/>
      <c r="OMV421" s="1195"/>
      <c r="OMW421" s="1196"/>
      <c r="OMX421" s="1197"/>
      <c r="OMZ421" s="1194"/>
      <c r="ONA421" s="1198"/>
      <c r="ONB421" s="1198"/>
      <c r="ONC421" s="1198"/>
      <c r="OND421" s="1198"/>
      <c r="ONE421" s="1195"/>
      <c r="ONF421" s="1196"/>
      <c r="ONG421" s="1197"/>
      <c r="ONI421" s="1194"/>
      <c r="ONJ421" s="1198"/>
      <c r="ONK421" s="1198"/>
      <c r="ONL421" s="1198"/>
      <c r="ONM421" s="1198"/>
      <c r="ONN421" s="1195"/>
      <c r="ONO421" s="1196"/>
      <c r="ONP421" s="1197"/>
      <c r="ONR421" s="1194"/>
      <c r="ONS421" s="1198"/>
      <c r="ONT421" s="1198"/>
      <c r="ONU421" s="1198"/>
      <c r="ONV421" s="1198"/>
      <c r="ONW421" s="1195"/>
      <c r="ONX421" s="1196"/>
      <c r="ONY421" s="1197"/>
      <c r="OOA421" s="1194"/>
      <c r="OOB421" s="1198"/>
      <c r="OOC421" s="1198"/>
      <c r="OOD421" s="1198"/>
      <c r="OOE421" s="1198"/>
      <c r="OOF421" s="1195"/>
      <c r="OOG421" s="1196"/>
      <c r="OOH421" s="1197"/>
      <c r="OOJ421" s="1194"/>
      <c r="OOK421" s="1198"/>
      <c r="OOL421" s="1198"/>
      <c r="OOM421" s="1198"/>
      <c r="OON421" s="1198"/>
      <c r="OOO421" s="1195"/>
      <c r="OOP421" s="1196"/>
      <c r="OOQ421" s="1197"/>
      <c r="OOS421" s="1194"/>
      <c r="OOT421" s="1198"/>
      <c r="OOU421" s="1198"/>
      <c r="OOV421" s="1198"/>
      <c r="OOW421" s="1198"/>
      <c r="OOX421" s="1195"/>
      <c r="OOY421" s="1196"/>
      <c r="OOZ421" s="1197"/>
      <c r="OPB421" s="1194"/>
      <c r="OPC421" s="1198"/>
      <c r="OPD421" s="1198"/>
      <c r="OPE421" s="1198"/>
      <c r="OPF421" s="1198"/>
      <c r="OPG421" s="1195"/>
      <c r="OPH421" s="1196"/>
      <c r="OPI421" s="1197"/>
      <c r="OPK421" s="1194"/>
      <c r="OPL421" s="1198"/>
      <c r="OPM421" s="1198"/>
      <c r="OPN421" s="1198"/>
      <c r="OPO421" s="1198"/>
      <c r="OPP421" s="1195"/>
      <c r="OPQ421" s="1196"/>
      <c r="OPR421" s="1197"/>
      <c r="OPT421" s="1194"/>
      <c r="OPU421" s="1198"/>
      <c r="OPV421" s="1198"/>
      <c r="OPW421" s="1198"/>
      <c r="OPX421" s="1198"/>
      <c r="OPY421" s="1195"/>
      <c r="OPZ421" s="1196"/>
      <c r="OQA421" s="1197"/>
      <c r="OQC421" s="1194"/>
      <c r="OQD421" s="1198"/>
      <c r="OQE421" s="1198"/>
      <c r="OQF421" s="1198"/>
      <c r="OQG421" s="1198"/>
      <c r="OQH421" s="1195"/>
      <c r="OQI421" s="1196"/>
      <c r="OQJ421" s="1197"/>
      <c r="OQL421" s="1194"/>
      <c r="OQM421" s="1198"/>
      <c r="OQN421" s="1198"/>
      <c r="OQO421" s="1198"/>
      <c r="OQP421" s="1198"/>
      <c r="OQQ421" s="1195"/>
      <c r="OQR421" s="1196"/>
      <c r="OQS421" s="1197"/>
      <c r="OQU421" s="1194"/>
      <c r="OQV421" s="1198"/>
      <c r="OQW421" s="1198"/>
      <c r="OQX421" s="1198"/>
      <c r="OQY421" s="1198"/>
      <c r="OQZ421" s="1195"/>
      <c r="ORA421" s="1196"/>
      <c r="ORB421" s="1197"/>
      <c r="ORD421" s="1194"/>
      <c r="ORE421" s="1198"/>
      <c r="ORF421" s="1198"/>
      <c r="ORG421" s="1198"/>
      <c r="ORH421" s="1198"/>
      <c r="ORI421" s="1195"/>
      <c r="ORJ421" s="1196"/>
      <c r="ORK421" s="1197"/>
      <c r="ORM421" s="1194"/>
      <c r="ORN421" s="1198"/>
      <c r="ORO421" s="1198"/>
      <c r="ORP421" s="1198"/>
      <c r="ORQ421" s="1198"/>
      <c r="ORR421" s="1195"/>
      <c r="ORS421" s="1196"/>
      <c r="ORT421" s="1197"/>
      <c r="ORV421" s="1194"/>
      <c r="ORW421" s="1198"/>
      <c r="ORX421" s="1198"/>
      <c r="ORY421" s="1198"/>
      <c r="ORZ421" s="1198"/>
      <c r="OSA421" s="1195"/>
      <c r="OSB421" s="1196"/>
      <c r="OSC421" s="1197"/>
      <c r="OSE421" s="1194"/>
      <c r="OSF421" s="1198"/>
      <c r="OSG421" s="1198"/>
      <c r="OSH421" s="1198"/>
      <c r="OSI421" s="1198"/>
      <c r="OSJ421" s="1195"/>
      <c r="OSK421" s="1196"/>
      <c r="OSL421" s="1197"/>
      <c r="OSN421" s="1194"/>
      <c r="OSO421" s="1198"/>
      <c r="OSP421" s="1198"/>
      <c r="OSQ421" s="1198"/>
      <c r="OSR421" s="1198"/>
      <c r="OSS421" s="1195"/>
      <c r="OST421" s="1196"/>
      <c r="OSU421" s="1197"/>
      <c r="OSW421" s="1194"/>
      <c r="OSX421" s="1198"/>
      <c r="OSY421" s="1198"/>
      <c r="OSZ421" s="1198"/>
      <c r="OTA421" s="1198"/>
      <c r="OTB421" s="1195"/>
      <c r="OTC421" s="1196"/>
      <c r="OTD421" s="1197"/>
      <c r="OTF421" s="1194"/>
      <c r="OTG421" s="1198"/>
      <c r="OTH421" s="1198"/>
      <c r="OTI421" s="1198"/>
      <c r="OTJ421" s="1198"/>
      <c r="OTK421" s="1195"/>
      <c r="OTL421" s="1196"/>
      <c r="OTM421" s="1197"/>
      <c r="OTO421" s="1194"/>
      <c r="OTP421" s="1198"/>
      <c r="OTQ421" s="1198"/>
      <c r="OTR421" s="1198"/>
      <c r="OTS421" s="1198"/>
      <c r="OTT421" s="1195"/>
      <c r="OTU421" s="1196"/>
      <c r="OTV421" s="1197"/>
      <c r="OTX421" s="1194"/>
      <c r="OTY421" s="1198"/>
      <c r="OTZ421" s="1198"/>
      <c r="OUA421" s="1198"/>
      <c r="OUB421" s="1198"/>
      <c r="OUC421" s="1195"/>
      <c r="OUD421" s="1196"/>
      <c r="OUE421" s="1197"/>
      <c r="OUG421" s="1194"/>
      <c r="OUH421" s="1198"/>
      <c r="OUI421" s="1198"/>
      <c r="OUJ421" s="1198"/>
      <c r="OUK421" s="1198"/>
      <c r="OUL421" s="1195"/>
      <c r="OUM421" s="1196"/>
      <c r="OUN421" s="1197"/>
      <c r="OUP421" s="1194"/>
      <c r="OUQ421" s="1198"/>
      <c r="OUR421" s="1198"/>
      <c r="OUS421" s="1198"/>
      <c r="OUT421" s="1198"/>
      <c r="OUU421" s="1195"/>
      <c r="OUV421" s="1196"/>
      <c r="OUW421" s="1197"/>
      <c r="OUY421" s="1194"/>
      <c r="OUZ421" s="1198"/>
      <c r="OVA421" s="1198"/>
      <c r="OVB421" s="1198"/>
      <c r="OVC421" s="1198"/>
      <c r="OVD421" s="1195"/>
      <c r="OVE421" s="1196"/>
      <c r="OVF421" s="1197"/>
      <c r="OVH421" s="1194"/>
      <c r="OVI421" s="1198"/>
      <c r="OVJ421" s="1198"/>
      <c r="OVK421" s="1198"/>
      <c r="OVL421" s="1198"/>
      <c r="OVM421" s="1195"/>
      <c r="OVN421" s="1196"/>
      <c r="OVO421" s="1197"/>
      <c r="OVQ421" s="1194"/>
      <c r="OVR421" s="1198"/>
      <c r="OVS421" s="1198"/>
      <c r="OVT421" s="1198"/>
      <c r="OVU421" s="1198"/>
      <c r="OVV421" s="1195"/>
      <c r="OVW421" s="1196"/>
      <c r="OVX421" s="1197"/>
      <c r="OVZ421" s="1194"/>
      <c r="OWA421" s="1198"/>
      <c r="OWB421" s="1198"/>
      <c r="OWC421" s="1198"/>
      <c r="OWD421" s="1198"/>
      <c r="OWE421" s="1195"/>
      <c r="OWF421" s="1196"/>
      <c r="OWG421" s="1197"/>
      <c r="OWI421" s="1194"/>
      <c r="OWJ421" s="1198"/>
      <c r="OWK421" s="1198"/>
      <c r="OWL421" s="1198"/>
      <c r="OWM421" s="1198"/>
      <c r="OWN421" s="1195"/>
      <c r="OWO421" s="1196"/>
      <c r="OWP421" s="1197"/>
      <c r="OWR421" s="1194"/>
      <c r="OWS421" s="1198"/>
      <c r="OWT421" s="1198"/>
      <c r="OWU421" s="1198"/>
      <c r="OWV421" s="1198"/>
      <c r="OWW421" s="1195"/>
      <c r="OWX421" s="1196"/>
      <c r="OWY421" s="1197"/>
      <c r="OXA421" s="1194"/>
      <c r="OXB421" s="1198"/>
      <c r="OXC421" s="1198"/>
      <c r="OXD421" s="1198"/>
      <c r="OXE421" s="1198"/>
      <c r="OXF421" s="1195"/>
      <c r="OXG421" s="1196"/>
      <c r="OXH421" s="1197"/>
      <c r="OXJ421" s="1194"/>
      <c r="OXK421" s="1198"/>
      <c r="OXL421" s="1198"/>
      <c r="OXM421" s="1198"/>
      <c r="OXN421" s="1198"/>
      <c r="OXO421" s="1195"/>
      <c r="OXP421" s="1196"/>
      <c r="OXQ421" s="1197"/>
      <c r="OXS421" s="1194"/>
      <c r="OXT421" s="1198"/>
      <c r="OXU421" s="1198"/>
      <c r="OXV421" s="1198"/>
      <c r="OXW421" s="1198"/>
      <c r="OXX421" s="1195"/>
      <c r="OXY421" s="1196"/>
      <c r="OXZ421" s="1197"/>
      <c r="OYB421" s="1194"/>
      <c r="OYC421" s="1198"/>
      <c r="OYD421" s="1198"/>
      <c r="OYE421" s="1198"/>
      <c r="OYF421" s="1198"/>
      <c r="OYG421" s="1195"/>
      <c r="OYH421" s="1196"/>
      <c r="OYI421" s="1197"/>
      <c r="OYK421" s="1194"/>
      <c r="OYL421" s="1198"/>
      <c r="OYM421" s="1198"/>
      <c r="OYN421" s="1198"/>
      <c r="OYO421" s="1198"/>
      <c r="OYP421" s="1195"/>
      <c r="OYQ421" s="1196"/>
      <c r="OYR421" s="1197"/>
      <c r="OYT421" s="1194"/>
      <c r="OYU421" s="1198"/>
      <c r="OYV421" s="1198"/>
      <c r="OYW421" s="1198"/>
      <c r="OYX421" s="1198"/>
      <c r="OYY421" s="1195"/>
      <c r="OYZ421" s="1196"/>
      <c r="OZA421" s="1197"/>
      <c r="OZC421" s="1194"/>
      <c r="OZD421" s="1198"/>
      <c r="OZE421" s="1198"/>
      <c r="OZF421" s="1198"/>
      <c r="OZG421" s="1198"/>
      <c r="OZH421" s="1195"/>
      <c r="OZI421" s="1196"/>
      <c r="OZJ421" s="1197"/>
      <c r="OZL421" s="1194"/>
      <c r="OZM421" s="1198"/>
      <c r="OZN421" s="1198"/>
      <c r="OZO421" s="1198"/>
      <c r="OZP421" s="1198"/>
      <c r="OZQ421" s="1195"/>
      <c r="OZR421" s="1196"/>
      <c r="OZS421" s="1197"/>
      <c r="OZU421" s="1194"/>
      <c r="OZV421" s="1198"/>
      <c r="OZW421" s="1198"/>
      <c r="OZX421" s="1198"/>
      <c r="OZY421" s="1198"/>
      <c r="OZZ421" s="1195"/>
      <c r="PAA421" s="1196"/>
      <c r="PAB421" s="1197"/>
      <c r="PAD421" s="1194"/>
      <c r="PAE421" s="1198"/>
      <c r="PAF421" s="1198"/>
      <c r="PAG421" s="1198"/>
      <c r="PAH421" s="1198"/>
      <c r="PAI421" s="1195"/>
      <c r="PAJ421" s="1196"/>
      <c r="PAK421" s="1197"/>
      <c r="PAM421" s="1194"/>
      <c r="PAN421" s="1198"/>
      <c r="PAO421" s="1198"/>
      <c r="PAP421" s="1198"/>
      <c r="PAQ421" s="1198"/>
      <c r="PAR421" s="1195"/>
      <c r="PAS421" s="1196"/>
      <c r="PAT421" s="1197"/>
      <c r="PAV421" s="1194"/>
      <c r="PAW421" s="1198"/>
      <c r="PAX421" s="1198"/>
      <c r="PAY421" s="1198"/>
      <c r="PAZ421" s="1198"/>
      <c r="PBA421" s="1195"/>
      <c r="PBB421" s="1196"/>
      <c r="PBC421" s="1197"/>
      <c r="PBE421" s="1194"/>
      <c r="PBF421" s="1198"/>
      <c r="PBG421" s="1198"/>
      <c r="PBH421" s="1198"/>
      <c r="PBI421" s="1198"/>
      <c r="PBJ421" s="1195"/>
      <c r="PBK421" s="1196"/>
      <c r="PBL421" s="1197"/>
      <c r="PBN421" s="1194"/>
      <c r="PBO421" s="1198"/>
      <c r="PBP421" s="1198"/>
      <c r="PBQ421" s="1198"/>
      <c r="PBR421" s="1198"/>
      <c r="PBS421" s="1195"/>
      <c r="PBT421" s="1196"/>
      <c r="PBU421" s="1197"/>
      <c r="PBW421" s="1194"/>
      <c r="PBX421" s="1198"/>
      <c r="PBY421" s="1198"/>
      <c r="PBZ421" s="1198"/>
      <c r="PCA421" s="1198"/>
      <c r="PCB421" s="1195"/>
      <c r="PCC421" s="1196"/>
      <c r="PCD421" s="1197"/>
      <c r="PCF421" s="1194"/>
      <c r="PCG421" s="1198"/>
      <c r="PCH421" s="1198"/>
      <c r="PCI421" s="1198"/>
      <c r="PCJ421" s="1198"/>
      <c r="PCK421" s="1195"/>
      <c r="PCL421" s="1196"/>
      <c r="PCM421" s="1197"/>
      <c r="PCO421" s="1194"/>
      <c r="PCP421" s="1198"/>
      <c r="PCQ421" s="1198"/>
      <c r="PCR421" s="1198"/>
      <c r="PCS421" s="1198"/>
      <c r="PCT421" s="1195"/>
      <c r="PCU421" s="1196"/>
      <c r="PCV421" s="1197"/>
      <c r="PCX421" s="1194"/>
      <c r="PCY421" s="1198"/>
      <c r="PCZ421" s="1198"/>
      <c r="PDA421" s="1198"/>
      <c r="PDB421" s="1198"/>
      <c r="PDC421" s="1195"/>
      <c r="PDD421" s="1196"/>
      <c r="PDE421" s="1197"/>
      <c r="PDG421" s="1194"/>
      <c r="PDH421" s="1198"/>
      <c r="PDI421" s="1198"/>
      <c r="PDJ421" s="1198"/>
      <c r="PDK421" s="1198"/>
      <c r="PDL421" s="1195"/>
      <c r="PDM421" s="1196"/>
      <c r="PDN421" s="1197"/>
      <c r="PDP421" s="1194"/>
      <c r="PDQ421" s="1198"/>
      <c r="PDR421" s="1198"/>
      <c r="PDS421" s="1198"/>
      <c r="PDT421" s="1198"/>
      <c r="PDU421" s="1195"/>
      <c r="PDV421" s="1196"/>
      <c r="PDW421" s="1197"/>
      <c r="PDY421" s="1194"/>
      <c r="PDZ421" s="1198"/>
      <c r="PEA421" s="1198"/>
      <c r="PEB421" s="1198"/>
      <c r="PEC421" s="1198"/>
      <c r="PED421" s="1195"/>
      <c r="PEE421" s="1196"/>
      <c r="PEF421" s="1197"/>
      <c r="PEH421" s="1194"/>
      <c r="PEI421" s="1198"/>
      <c r="PEJ421" s="1198"/>
      <c r="PEK421" s="1198"/>
      <c r="PEL421" s="1198"/>
      <c r="PEM421" s="1195"/>
      <c r="PEN421" s="1196"/>
      <c r="PEO421" s="1197"/>
      <c r="PEQ421" s="1194"/>
      <c r="PER421" s="1198"/>
      <c r="PES421" s="1198"/>
      <c r="PET421" s="1198"/>
      <c r="PEU421" s="1198"/>
      <c r="PEV421" s="1195"/>
      <c r="PEW421" s="1196"/>
      <c r="PEX421" s="1197"/>
      <c r="PEZ421" s="1194"/>
      <c r="PFA421" s="1198"/>
      <c r="PFB421" s="1198"/>
      <c r="PFC421" s="1198"/>
      <c r="PFD421" s="1198"/>
      <c r="PFE421" s="1195"/>
      <c r="PFF421" s="1196"/>
      <c r="PFG421" s="1197"/>
      <c r="PFI421" s="1194"/>
      <c r="PFJ421" s="1198"/>
      <c r="PFK421" s="1198"/>
      <c r="PFL421" s="1198"/>
      <c r="PFM421" s="1198"/>
      <c r="PFN421" s="1195"/>
      <c r="PFO421" s="1196"/>
      <c r="PFP421" s="1197"/>
      <c r="PFR421" s="1194"/>
      <c r="PFS421" s="1198"/>
      <c r="PFT421" s="1198"/>
      <c r="PFU421" s="1198"/>
      <c r="PFV421" s="1198"/>
      <c r="PFW421" s="1195"/>
      <c r="PFX421" s="1196"/>
      <c r="PFY421" s="1197"/>
      <c r="PGA421" s="1194"/>
      <c r="PGB421" s="1198"/>
      <c r="PGC421" s="1198"/>
      <c r="PGD421" s="1198"/>
      <c r="PGE421" s="1198"/>
      <c r="PGF421" s="1195"/>
      <c r="PGG421" s="1196"/>
      <c r="PGH421" s="1197"/>
      <c r="PGJ421" s="1194"/>
      <c r="PGK421" s="1198"/>
      <c r="PGL421" s="1198"/>
      <c r="PGM421" s="1198"/>
      <c r="PGN421" s="1198"/>
      <c r="PGO421" s="1195"/>
      <c r="PGP421" s="1196"/>
      <c r="PGQ421" s="1197"/>
      <c r="PGS421" s="1194"/>
      <c r="PGT421" s="1198"/>
      <c r="PGU421" s="1198"/>
      <c r="PGV421" s="1198"/>
      <c r="PGW421" s="1198"/>
      <c r="PGX421" s="1195"/>
      <c r="PGY421" s="1196"/>
      <c r="PGZ421" s="1197"/>
      <c r="PHB421" s="1194"/>
      <c r="PHC421" s="1198"/>
      <c r="PHD421" s="1198"/>
      <c r="PHE421" s="1198"/>
      <c r="PHF421" s="1198"/>
      <c r="PHG421" s="1195"/>
      <c r="PHH421" s="1196"/>
      <c r="PHI421" s="1197"/>
      <c r="PHK421" s="1194"/>
      <c r="PHL421" s="1198"/>
      <c r="PHM421" s="1198"/>
      <c r="PHN421" s="1198"/>
      <c r="PHO421" s="1198"/>
      <c r="PHP421" s="1195"/>
      <c r="PHQ421" s="1196"/>
      <c r="PHR421" s="1197"/>
      <c r="PHT421" s="1194"/>
      <c r="PHU421" s="1198"/>
      <c r="PHV421" s="1198"/>
      <c r="PHW421" s="1198"/>
      <c r="PHX421" s="1198"/>
      <c r="PHY421" s="1195"/>
      <c r="PHZ421" s="1196"/>
      <c r="PIA421" s="1197"/>
      <c r="PIC421" s="1194"/>
      <c r="PID421" s="1198"/>
      <c r="PIE421" s="1198"/>
      <c r="PIF421" s="1198"/>
      <c r="PIG421" s="1198"/>
      <c r="PIH421" s="1195"/>
      <c r="PII421" s="1196"/>
      <c r="PIJ421" s="1197"/>
      <c r="PIL421" s="1194"/>
      <c r="PIM421" s="1198"/>
      <c r="PIN421" s="1198"/>
      <c r="PIO421" s="1198"/>
      <c r="PIP421" s="1198"/>
      <c r="PIQ421" s="1195"/>
      <c r="PIR421" s="1196"/>
      <c r="PIS421" s="1197"/>
      <c r="PIU421" s="1194"/>
      <c r="PIV421" s="1198"/>
      <c r="PIW421" s="1198"/>
      <c r="PIX421" s="1198"/>
      <c r="PIY421" s="1198"/>
      <c r="PIZ421" s="1195"/>
      <c r="PJA421" s="1196"/>
      <c r="PJB421" s="1197"/>
      <c r="PJD421" s="1194"/>
      <c r="PJE421" s="1198"/>
      <c r="PJF421" s="1198"/>
      <c r="PJG421" s="1198"/>
      <c r="PJH421" s="1198"/>
      <c r="PJI421" s="1195"/>
      <c r="PJJ421" s="1196"/>
      <c r="PJK421" s="1197"/>
      <c r="PJM421" s="1194"/>
      <c r="PJN421" s="1198"/>
      <c r="PJO421" s="1198"/>
      <c r="PJP421" s="1198"/>
      <c r="PJQ421" s="1198"/>
      <c r="PJR421" s="1195"/>
      <c r="PJS421" s="1196"/>
      <c r="PJT421" s="1197"/>
      <c r="PJV421" s="1194"/>
      <c r="PJW421" s="1198"/>
      <c r="PJX421" s="1198"/>
      <c r="PJY421" s="1198"/>
      <c r="PJZ421" s="1198"/>
      <c r="PKA421" s="1195"/>
      <c r="PKB421" s="1196"/>
      <c r="PKC421" s="1197"/>
      <c r="PKE421" s="1194"/>
      <c r="PKF421" s="1198"/>
      <c r="PKG421" s="1198"/>
      <c r="PKH421" s="1198"/>
      <c r="PKI421" s="1198"/>
      <c r="PKJ421" s="1195"/>
      <c r="PKK421" s="1196"/>
      <c r="PKL421" s="1197"/>
      <c r="PKN421" s="1194"/>
      <c r="PKO421" s="1198"/>
      <c r="PKP421" s="1198"/>
      <c r="PKQ421" s="1198"/>
      <c r="PKR421" s="1198"/>
      <c r="PKS421" s="1195"/>
      <c r="PKT421" s="1196"/>
      <c r="PKU421" s="1197"/>
      <c r="PKW421" s="1194"/>
      <c r="PKX421" s="1198"/>
      <c r="PKY421" s="1198"/>
      <c r="PKZ421" s="1198"/>
      <c r="PLA421" s="1198"/>
      <c r="PLB421" s="1195"/>
      <c r="PLC421" s="1196"/>
      <c r="PLD421" s="1197"/>
      <c r="PLF421" s="1194"/>
      <c r="PLG421" s="1198"/>
      <c r="PLH421" s="1198"/>
      <c r="PLI421" s="1198"/>
      <c r="PLJ421" s="1198"/>
      <c r="PLK421" s="1195"/>
      <c r="PLL421" s="1196"/>
      <c r="PLM421" s="1197"/>
      <c r="PLO421" s="1194"/>
      <c r="PLP421" s="1198"/>
      <c r="PLQ421" s="1198"/>
      <c r="PLR421" s="1198"/>
      <c r="PLS421" s="1198"/>
      <c r="PLT421" s="1195"/>
      <c r="PLU421" s="1196"/>
      <c r="PLV421" s="1197"/>
      <c r="PLX421" s="1194"/>
      <c r="PLY421" s="1198"/>
      <c r="PLZ421" s="1198"/>
      <c r="PMA421" s="1198"/>
      <c r="PMB421" s="1198"/>
      <c r="PMC421" s="1195"/>
      <c r="PMD421" s="1196"/>
      <c r="PME421" s="1197"/>
      <c r="PMG421" s="1194"/>
      <c r="PMH421" s="1198"/>
      <c r="PMI421" s="1198"/>
      <c r="PMJ421" s="1198"/>
      <c r="PMK421" s="1198"/>
      <c r="PML421" s="1195"/>
      <c r="PMM421" s="1196"/>
      <c r="PMN421" s="1197"/>
      <c r="PMP421" s="1194"/>
      <c r="PMQ421" s="1198"/>
      <c r="PMR421" s="1198"/>
      <c r="PMS421" s="1198"/>
      <c r="PMT421" s="1198"/>
      <c r="PMU421" s="1195"/>
      <c r="PMV421" s="1196"/>
      <c r="PMW421" s="1197"/>
      <c r="PMY421" s="1194"/>
      <c r="PMZ421" s="1198"/>
      <c r="PNA421" s="1198"/>
      <c r="PNB421" s="1198"/>
      <c r="PNC421" s="1198"/>
      <c r="PND421" s="1195"/>
      <c r="PNE421" s="1196"/>
      <c r="PNF421" s="1197"/>
      <c r="PNH421" s="1194"/>
      <c r="PNI421" s="1198"/>
      <c r="PNJ421" s="1198"/>
      <c r="PNK421" s="1198"/>
      <c r="PNL421" s="1198"/>
      <c r="PNM421" s="1195"/>
      <c r="PNN421" s="1196"/>
      <c r="PNO421" s="1197"/>
      <c r="PNQ421" s="1194"/>
      <c r="PNR421" s="1198"/>
      <c r="PNS421" s="1198"/>
      <c r="PNT421" s="1198"/>
      <c r="PNU421" s="1198"/>
      <c r="PNV421" s="1195"/>
      <c r="PNW421" s="1196"/>
      <c r="PNX421" s="1197"/>
      <c r="PNZ421" s="1194"/>
      <c r="POA421" s="1198"/>
      <c r="POB421" s="1198"/>
      <c r="POC421" s="1198"/>
      <c r="POD421" s="1198"/>
      <c r="POE421" s="1195"/>
      <c r="POF421" s="1196"/>
      <c r="POG421" s="1197"/>
      <c r="POI421" s="1194"/>
      <c r="POJ421" s="1198"/>
      <c r="POK421" s="1198"/>
      <c r="POL421" s="1198"/>
      <c r="POM421" s="1198"/>
      <c r="PON421" s="1195"/>
      <c r="POO421" s="1196"/>
      <c r="POP421" s="1197"/>
      <c r="POR421" s="1194"/>
      <c r="POS421" s="1198"/>
      <c r="POT421" s="1198"/>
      <c r="POU421" s="1198"/>
      <c r="POV421" s="1198"/>
      <c r="POW421" s="1195"/>
      <c r="POX421" s="1196"/>
      <c r="POY421" s="1197"/>
      <c r="PPA421" s="1194"/>
      <c r="PPB421" s="1198"/>
      <c r="PPC421" s="1198"/>
      <c r="PPD421" s="1198"/>
      <c r="PPE421" s="1198"/>
      <c r="PPF421" s="1195"/>
      <c r="PPG421" s="1196"/>
      <c r="PPH421" s="1197"/>
      <c r="PPJ421" s="1194"/>
      <c r="PPK421" s="1198"/>
      <c r="PPL421" s="1198"/>
      <c r="PPM421" s="1198"/>
      <c r="PPN421" s="1198"/>
      <c r="PPO421" s="1195"/>
      <c r="PPP421" s="1196"/>
      <c r="PPQ421" s="1197"/>
      <c r="PPS421" s="1194"/>
      <c r="PPT421" s="1198"/>
      <c r="PPU421" s="1198"/>
      <c r="PPV421" s="1198"/>
      <c r="PPW421" s="1198"/>
      <c r="PPX421" s="1195"/>
      <c r="PPY421" s="1196"/>
      <c r="PPZ421" s="1197"/>
      <c r="PQB421" s="1194"/>
      <c r="PQC421" s="1198"/>
      <c r="PQD421" s="1198"/>
      <c r="PQE421" s="1198"/>
      <c r="PQF421" s="1198"/>
      <c r="PQG421" s="1195"/>
      <c r="PQH421" s="1196"/>
      <c r="PQI421" s="1197"/>
      <c r="PQK421" s="1194"/>
      <c r="PQL421" s="1198"/>
      <c r="PQM421" s="1198"/>
      <c r="PQN421" s="1198"/>
      <c r="PQO421" s="1198"/>
      <c r="PQP421" s="1195"/>
      <c r="PQQ421" s="1196"/>
      <c r="PQR421" s="1197"/>
      <c r="PQT421" s="1194"/>
      <c r="PQU421" s="1198"/>
      <c r="PQV421" s="1198"/>
      <c r="PQW421" s="1198"/>
      <c r="PQX421" s="1198"/>
      <c r="PQY421" s="1195"/>
      <c r="PQZ421" s="1196"/>
      <c r="PRA421" s="1197"/>
      <c r="PRC421" s="1194"/>
      <c r="PRD421" s="1198"/>
      <c r="PRE421" s="1198"/>
      <c r="PRF421" s="1198"/>
      <c r="PRG421" s="1198"/>
      <c r="PRH421" s="1195"/>
      <c r="PRI421" s="1196"/>
      <c r="PRJ421" s="1197"/>
      <c r="PRL421" s="1194"/>
      <c r="PRM421" s="1198"/>
      <c r="PRN421" s="1198"/>
      <c r="PRO421" s="1198"/>
      <c r="PRP421" s="1198"/>
      <c r="PRQ421" s="1195"/>
      <c r="PRR421" s="1196"/>
      <c r="PRS421" s="1197"/>
      <c r="PRU421" s="1194"/>
      <c r="PRV421" s="1198"/>
      <c r="PRW421" s="1198"/>
      <c r="PRX421" s="1198"/>
      <c r="PRY421" s="1198"/>
      <c r="PRZ421" s="1195"/>
      <c r="PSA421" s="1196"/>
      <c r="PSB421" s="1197"/>
      <c r="PSD421" s="1194"/>
      <c r="PSE421" s="1198"/>
      <c r="PSF421" s="1198"/>
      <c r="PSG421" s="1198"/>
      <c r="PSH421" s="1198"/>
      <c r="PSI421" s="1195"/>
      <c r="PSJ421" s="1196"/>
      <c r="PSK421" s="1197"/>
      <c r="PSM421" s="1194"/>
      <c r="PSN421" s="1198"/>
      <c r="PSO421" s="1198"/>
      <c r="PSP421" s="1198"/>
      <c r="PSQ421" s="1198"/>
      <c r="PSR421" s="1195"/>
      <c r="PSS421" s="1196"/>
      <c r="PST421" s="1197"/>
      <c r="PSV421" s="1194"/>
      <c r="PSW421" s="1198"/>
      <c r="PSX421" s="1198"/>
      <c r="PSY421" s="1198"/>
      <c r="PSZ421" s="1198"/>
      <c r="PTA421" s="1195"/>
      <c r="PTB421" s="1196"/>
      <c r="PTC421" s="1197"/>
      <c r="PTE421" s="1194"/>
      <c r="PTF421" s="1198"/>
      <c r="PTG421" s="1198"/>
      <c r="PTH421" s="1198"/>
      <c r="PTI421" s="1198"/>
      <c r="PTJ421" s="1195"/>
      <c r="PTK421" s="1196"/>
      <c r="PTL421" s="1197"/>
      <c r="PTN421" s="1194"/>
      <c r="PTO421" s="1198"/>
      <c r="PTP421" s="1198"/>
      <c r="PTQ421" s="1198"/>
      <c r="PTR421" s="1198"/>
      <c r="PTS421" s="1195"/>
      <c r="PTT421" s="1196"/>
      <c r="PTU421" s="1197"/>
      <c r="PTW421" s="1194"/>
      <c r="PTX421" s="1198"/>
      <c r="PTY421" s="1198"/>
      <c r="PTZ421" s="1198"/>
      <c r="PUA421" s="1198"/>
      <c r="PUB421" s="1195"/>
      <c r="PUC421" s="1196"/>
      <c r="PUD421" s="1197"/>
      <c r="PUF421" s="1194"/>
      <c r="PUG421" s="1198"/>
      <c r="PUH421" s="1198"/>
      <c r="PUI421" s="1198"/>
      <c r="PUJ421" s="1198"/>
      <c r="PUK421" s="1195"/>
      <c r="PUL421" s="1196"/>
      <c r="PUM421" s="1197"/>
      <c r="PUO421" s="1194"/>
      <c r="PUP421" s="1198"/>
      <c r="PUQ421" s="1198"/>
      <c r="PUR421" s="1198"/>
      <c r="PUS421" s="1198"/>
      <c r="PUT421" s="1195"/>
      <c r="PUU421" s="1196"/>
      <c r="PUV421" s="1197"/>
      <c r="PUX421" s="1194"/>
      <c r="PUY421" s="1198"/>
      <c r="PUZ421" s="1198"/>
      <c r="PVA421" s="1198"/>
      <c r="PVB421" s="1198"/>
      <c r="PVC421" s="1195"/>
      <c r="PVD421" s="1196"/>
      <c r="PVE421" s="1197"/>
      <c r="PVG421" s="1194"/>
      <c r="PVH421" s="1198"/>
      <c r="PVI421" s="1198"/>
      <c r="PVJ421" s="1198"/>
      <c r="PVK421" s="1198"/>
      <c r="PVL421" s="1195"/>
      <c r="PVM421" s="1196"/>
      <c r="PVN421" s="1197"/>
      <c r="PVP421" s="1194"/>
      <c r="PVQ421" s="1198"/>
      <c r="PVR421" s="1198"/>
      <c r="PVS421" s="1198"/>
      <c r="PVT421" s="1198"/>
      <c r="PVU421" s="1195"/>
      <c r="PVV421" s="1196"/>
      <c r="PVW421" s="1197"/>
      <c r="PVY421" s="1194"/>
      <c r="PVZ421" s="1198"/>
      <c r="PWA421" s="1198"/>
      <c r="PWB421" s="1198"/>
      <c r="PWC421" s="1198"/>
      <c r="PWD421" s="1195"/>
      <c r="PWE421" s="1196"/>
      <c r="PWF421" s="1197"/>
      <c r="PWH421" s="1194"/>
      <c r="PWI421" s="1198"/>
      <c r="PWJ421" s="1198"/>
      <c r="PWK421" s="1198"/>
      <c r="PWL421" s="1198"/>
      <c r="PWM421" s="1195"/>
      <c r="PWN421" s="1196"/>
      <c r="PWO421" s="1197"/>
      <c r="PWQ421" s="1194"/>
      <c r="PWR421" s="1198"/>
      <c r="PWS421" s="1198"/>
      <c r="PWT421" s="1198"/>
      <c r="PWU421" s="1198"/>
      <c r="PWV421" s="1195"/>
      <c r="PWW421" s="1196"/>
      <c r="PWX421" s="1197"/>
      <c r="PWZ421" s="1194"/>
      <c r="PXA421" s="1198"/>
      <c r="PXB421" s="1198"/>
      <c r="PXC421" s="1198"/>
      <c r="PXD421" s="1198"/>
      <c r="PXE421" s="1195"/>
      <c r="PXF421" s="1196"/>
      <c r="PXG421" s="1197"/>
      <c r="PXI421" s="1194"/>
      <c r="PXJ421" s="1198"/>
      <c r="PXK421" s="1198"/>
      <c r="PXL421" s="1198"/>
      <c r="PXM421" s="1198"/>
      <c r="PXN421" s="1195"/>
      <c r="PXO421" s="1196"/>
      <c r="PXP421" s="1197"/>
      <c r="PXR421" s="1194"/>
      <c r="PXS421" s="1198"/>
      <c r="PXT421" s="1198"/>
      <c r="PXU421" s="1198"/>
      <c r="PXV421" s="1198"/>
      <c r="PXW421" s="1195"/>
      <c r="PXX421" s="1196"/>
      <c r="PXY421" s="1197"/>
      <c r="PYA421" s="1194"/>
      <c r="PYB421" s="1198"/>
      <c r="PYC421" s="1198"/>
      <c r="PYD421" s="1198"/>
      <c r="PYE421" s="1198"/>
      <c r="PYF421" s="1195"/>
      <c r="PYG421" s="1196"/>
      <c r="PYH421" s="1197"/>
      <c r="PYJ421" s="1194"/>
      <c r="PYK421" s="1198"/>
      <c r="PYL421" s="1198"/>
      <c r="PYM421" s="1198"/>
      <c r="PYN421" s="1198"/>
      <c r="PYO421" s="1195"/>
      <c r="PYP421" s="1196"/>
      <c r="PYQ421" s="1197"/>
      <c r="PYS421" s="1194"/>
      <c r="PYT421" s="1198"/>
      <c r="PYU421" s="1198"/>
      <c r="PYV421" s="1198"/>
      <c r="PYW421" s="1198"/>
      <c r="PYX421" s="1195"/>
      <c r="PYY421" s="1196"/>
      <c r="PYZ421" s="1197"/>
      <c r="PZB421" s="1194"/>
      <c r="PZC421" s="1198"/>
      <c r="PZD421" s="1198"/>
      <c r="PZE421" s="1198"/>
      <c r="PZF421" s="1198"/>
      <c r="PZG421" s="1195"/>
      <c r="PZH421" s="1196"/>
      <c r="PZI421" s="1197"/>
      <c r="PZK421" s="1194"/>
      <c r="PZL421" s="1198"/>
      <c r="PZM421" s="1198"/>
      <c r="PZN421" s="1198"/>
      <c r="PZO421" s="1198"/>
      <c r="PZP421" s="1195"/>
      <c r="PZQ421" s="1196"/>
      <c r="PZR421" s="1197"/>
      <c r="PZT421" s="1194"/>
      <c r="PZU421" s="1198"/>
      <c r="PZV421" s="1198"/>
      <c r="PZW421" s="1198"/>
      <c r="PZX421" s="1198"/>
      <c r="PZY421" s="1195"/>
      <c r="PZZ421" s="1196"/>
      <c r="QAA421" s="1197"/>
      <c r="QAC421" s="1194"/>
      <c r="QAD421" s="1198"/>
      <c r="QAE421" s="1198"/>
      <c r="QAF421" s="1198"/>
      <c r="QAG421" s="1198"/>
      <c r="QAH421" s="1195"/>
      <c r="QAI421" s="1196"/>
      <c r="QAJ421" s="1197"/>
      <c r="QAL421" s="1194"/>
      <c r="QAM421" s="1198"/>
      <c r="QAN421" s="1198"/>
      <c r="QAO421" s="1198"/>
      <c r="QAP421" s="1198"/>
      <c r="QAQ421" s="1195"/>
      <c r="QAR421" s="1196"/>
      <c r="QAS421" s="1197"/>
      <c r="QAU421" s="1194"/>
      <c r="QAV421" s="1198"/>
      <c r="QAW421" s="1198"/>
      <c r="QAX421" s="1198"/>
      <c r="QAY421" s="1198"/>
      <c r="QAZ421" s="1195"/>
      <c r="QBA421" s="1196"/>
      <c r="QBB421" s="1197"/>
      <c r="QBD421" s="1194"/>
      <c r="QBE421" s="1198"/>
      <c r="QBF421" s="1198"/>
      <c r="QBG421" s="1198"/>
      <c r="QBH421" s="1198"/>
      <c r="QBI421" s="1195"/>
      <c r="QBJ421" s="1196"/>
      <c r="QBK421" s="1197"/>
      <c r="QBM421" s="1194"/>
      <c r="QBN421" s="1198"/>
      <c r="QBO421" s="1198"/>
      <c r="QBP421" s="1198"/>
      <c r="QBQ421" s="1198"/>
      <c r="QBR421" s="1195"/>
      <c r="QBS421" s="1196"/>
      <c r="QBT421" s="1197"/>
      <c r="QBV421" s="1194"/>
      <c r="QBW421" s="1198"/>
      <c r="QBX421" s="1198"/>
      <c r="QBY421" s="1198"/>
      <c r="QBZ421" s="1198"/>
      <c r="QCA421" s="1195"/>
      <c r="QCB421" s="1196"/>
      <c r="QCC421" s="1197"/>
      <c r="QCE421" s="1194"/>
      <c r="QCF421" s="1198"/>
      <c r="QCG421" s="1198"/>
      <c r="QCH421" s="1198"/>
      <c r="QCI421" s="1198"/>
      <c r="QCJ421" s="1195"/>
      <c r="QCK421" s="1196"/>
      <c r="QCL421" s="1197"/>
      <c r="QCN421" s="1194"/>
      <c r="QCO421" s="1198"/>
      <c r="QCP421" s="1198"/>
      <c r="QCQ421" s="1198"/>
      <c r="QCR421" s="1198"/>
      <c r="QCS421" s="1195"/>
      <c r="QCT421" s="1196"/>
      <c r="QCU421" s="1197"/>
      <c r="QCW421" s="1194"/>
      <c r="QCX421" s="1198"/>
      <c r="QCY421" s="1198"/>
      <c r="QCZ421" s="1198"/>
      <c r="QDA421" s="1198"/>
      <c r="QDB421" s="1195"/>
      <c r="QDC421" s="1196"/>
      <c r="QDD421" s="1197"/>
      <c r="QDF421" s="1194"/>
      <c r="QDG421" s="1198"/>
      <c r="QDH421" s="1198"/>
      <c r="QDI421" s="1198"/>
      <c r="QDJ421" s="1198"/>
      <c r="QDK421" s="1195"/>
      <c r="QDL421" s="1196"/>
      <c r="QDM421" s="1197"/>
      <c r="QDO421" s="1194"/>
      <c r="QDP421" s="1198"/>
      <c r="QDQ421" s="1198"/>
      <c r="QDR421" s="1198"/>
      <c r="QDS421" s="1198"/>
      <c r="QDT421" s="1195"/>
      <c r="QDU421" s="1196"/>
      <c r="QDV421" s="1197"/>
      <c r="QDX421" s="1194"/>
      <c r="QDY421" s="1198"/>
      <c r="QDZ421" s="1198"/>
      <c r="QEA421" s="1198"/>
      <c r="QEB421" s="1198"/>
      <c r="QEC421" s="1195"/>
      <c r="QED421" s="1196"/>
      <c r="QEE421" s="1197"/>
      <c r="QEG421" s="1194"/>
      <c r="QEH421" s="1198"/>
      <c r="QEI421" s="1198"/>
      <c r="QEJ421" s="1198"/>
      <c r="QEK421" s="1198"/>
      <c r="QEL421" s="1195"/>
      <c r="QEM421" s="1196"/>
      <c r="QEN421" s="1197"/>
      <c r="QEP421" s="1194"/>
      <c r="QEQ421" s="1198"/>
      <c r="QER421" s="1198"/>
      <c r="QES421" s="1198"/>
      <c r="QET421" s="1198"/>
      <c r="QEU421" s="1195"/>
      <c r="QEV421" s="1196"/>
      <c r="QEW421" s="1197"/>
      <c r="QEY421" s="1194"/>
      <c r="QEZ421" s="1198"/>
      <c r="QFA421" s="1198"/>
      <c r="QFB421" s="1198"/>
      <c r="QFC421" s="1198"/>
      <c r="QFD421" s="1195"/>
      <c r="QFE421" s="1196"/>
      <c r="QFF421" s="1197"/>
      <c r="QFH421" s="1194"/>
      <c r="QFI421" s="1198"/>
      <c r="QFJ421" s="1198"/>
      <c r="QFK421" s="1198"/>
      <c r="QFL421" s="1198"/>
      <c r="QFM421" s="1195"/>
      <c r="QFN421" s="1196"/>
      <c r="QFO421" s="1197"/>
      <c r="QFQ421" s="1194"/>
      <c r="QFR421" s="1198"/>
      <c r="QFS421" s="1198"/>
      <c r="QFT421" s="1198"/>
      <c r="QFU421" s="1198"/>
      <c r="QFV421" s="1195"/>
      <c r="QFW421" s="1196"/>
      <c r="QFX421" s="1197"/>
      <c r="QFZ421" s="1194"/>
      <c r="QGA421" s="1198"/>
      <c r="QGB421" s="1198"/>
      <c r="QGC421" s="1198"/>
      <c r="QGD421" s="1198"/>
      <c r="QGE421" s="1195"/>
      <c r="QGF421" s="1196"/>
      <c r="QGG421" s="1197"/>
      <c r="QGI421" s="1194"/>
      <c r="QGJ421" s="1198"/>
      <c r="QGK421" s="1198"/>
      <c r="QGL421" s="1198"/>
      <c r="QGM421" s="1198"/>
      <c r="QGN421" s="1195"/>
      <c r="QGO421" s="1196"/>
      <c r="QGP421" s="1197"/>
      <c r="QGR421" s="1194"/>
      <c r="QGS421" s="1198"/>
      <c r="QGT421" s="1198"/>
      <c r="QGU421" s="1198"/>
      <c r="QGV421" s="1198"/>
      <c r="QGW421" s="1195"/>
      <c r="QGX421" s="1196"/>
      <c r="QGY421" s="1197"/>
      <c r="QHA421" s="1194"/>
      <c r="QHB421" s="1198"/>
      <c r="QHC421" s="1198"/>
      <c r="QHD421" s="1198"/>
      <c r="QHE421" s="1198"/>
      <c r="QHF421" s="1195"/>
      <c r="QHG421" s="1196"/>
      <c r="QHH421" s="1197"/>
      <c r="QHJ421" s="1194"/>
      <c r="QHK421" s="1198"/>
      <c r="QHL421" s="1198"/>
      <c r="QHM421" s="1198"/>
      <c r="QHN421" s="1198"/>
      <c r="QHO421" s="1195"/>
      <c r="QHP421" s="1196"/>
      <c r="QHQ421" s="1197"/>
      <c r="QHS421" s="1194"/>
      <c r="QHT421" s="1198"/>
      <c r="QHU421" s="1198"/>
      <c r="QHV421" s="1198"/>
      <c r="QHW421" s="1198"/>
      <c r="QHX421" s="1195"/>
      <c r="QHY421" s="1196"/>
      <c r="QHZ421" s="1197"/>
      <c r="QIB421" s="1194"/>
      <c r="QIC421" s="1198"/>
      <c r="QID421" s="1198"/>
      <c r="QIE421" s="1198"/>
      <c r="QIF421" s="1198"/>
      <c r="QIG421" s="1195"/>
      <c r="QIH421" s="1196"/>
      <c r="QII421" s="1197"/>
      <c r="QIK421" s="1194"/>
      <c r="QIL421" s="1198"/>
      <c r="QIM421" s="1198"/>
      <c r="QIN421" s="1198"/>
      <c r="QIO421" s="1198"/>
      <c r="QIP421" s="1195"/>
      <c r="QIQ421" s="1196"/>
      <c r="QIR421" s="1197"/>
      <c r="QIT421" s="1194"/>
      <c r="QIU421" s="1198"/>
      <c r="QIV421" s="1198"/>
      <c r="QIW421" s="1198"/>
      <c r="QIX421" s="1198"/>
      <c r="QIY421" s="1195"/>
      <c r="QIZ421" s="1196"/>
      <c r="QJA421" s="1197"/>
      <c r="QJC421" s="1194"/>
      <c r="QJD421" s="1198"/>
      <c r="QJE421" s="1198"/>
      <c r="QJF421" s="1198"/>
      <c r="QJG421" s="1198"/>
      <c r="QJH421" s="1195"/>
      <c r="QJI421" s="1196"/>
      <c r="QJJ421" s="1197"/>
      <c r="QJL421" s="1194"/>
      <c r="QJM421" s="1198"/>
      <c r="QJN421" s="1198"/>
      <c r="QJO421" s="1198"/>
      <c r="QJP421" s="1198"/>
      <c r="QJQ421" s="1195"/>
      <c r="QJR421" s="1196"/>
      <c r="QJS421" s="1197"/>
      <c r="QJU421" s="1194"/>
      <c r="QJV421" s="1198"/>
      <c r="QJW421" s="1198"/>
      <c r="QJX421" s="1198"/>
      <c r="QJY421" s="1198"/>
      <c r="QJZ421" s="1195"/>
      <c r="QKA421" s="1196"/>
      <c r="QKB421" s="1197"/>
      <c r="QKD421" s="1194"/>
      <c r="QKE421" s="1198"/>
      <c r="QKF421" s="1198"/>
      <c r="QKG421" s="1198"/>
      <c r="QKH421" s="1198"/>
      <c r="QKI421" s="1195"/>
      <c r="QKJ421" s="1196"/>
      <c r="QKK421" s="1197"/>
      <c r="QKM421" s="1194"/>
      <c r="QKN421" s="1198"/>
      <c r="QKO421" s="1198"/>
      <c r="QKP421" s="1198"/>
      <c r="QKQ421" s="1198"/>
      <c r="QKR421" s="1195"/>
      <c r="QKS421" s="1196"/>
      <c r="QKT421" s="1197"/>
      <c r="QKV421" s="1194"/>
      <c r="QKW421" s="1198"/>
      <c r="QKX421" s="1198"/>
      <c r="QKY421" s="1198"/>
      <c r="QKZ421" s="1198"/>
      <c r="QLA421" s="1195"/>
      <c r="QLB421" s="1196"/>
      <c r="QLC421" s="1197"/>
      <c r="QLE421" s="1194"/>
      <c r="QLF421" s="1198"/>
      <c r="QLG421" s="1198"/>
      <c r="QLH421" s="1198"/>
      <c r="QLI421" s="1198"/>
      <c r="QLJ421" s="1195"/>
      <c r="QLK421" s="1196"/>
      <c r="QLL421" s="1197"/>
      <c r="QLN421" s="1194"/>
      <c r="QLO421" s="1198"/>
      <c r="QLP421" s="1198"/>
      <c r="QLQ421" s="1198"/>
      <c r="QLR421" s="1198"/>
      <c r="QLS421" s="1195"/>
      <c r="QLT421" s="1196"/>
      <c r="QLU421" s="1197"/>
      <c r="QLW421" s="1194"/>
      <c r="QLX421" s="1198"/>
      <c r="QLY421" s="1198"/>
      <c r="QLZ421" s="1198"/>
      <c r="QMA421" s="1198"/>
      <c r="QMB421" s="1195"/>
      <c r="QMC421" s="1196"/>
      <c r="QMD421" s="1197"/>
      <c r="QMF421" s="1194"/>
      <c r="QMG421" s="1198"/>
      <c r="QMH421" s="1198"/>
      <c r="QMI421" s="1198"/>
      <c r="QMJ421" s="1198"/>
      <c r="QMK421" s="1195"/>
      <c r="QML421" s="1196"/>
      <c r="QMM421" s="1197"/>
      <c r="QMO421" s="1194"/>
      <c r="QMP421" s="1198"/>
      <c r="QMQ421" s="1198"/>
      <c r="QMR421" s="1198"/>
      <c r="QMS421" s="1198"/>
      <c r="QMT421" s="1195"/>
      <c r="QMU421" s="1196"/>
      <c r="QMV421" s="1197"/>
      <c r="QMX421" s="1194"/>
      <c r="QMY421" s="1198"/>
      <c r="QMZ421" s="1198"/>
      <c r="QNA421" s="1198"/>
      <c r="QNB421" s="1198"/>
      <c r="QNC421" s="1195"/>
      <c r="QND421" s="1196"/>
      <c r="QNE421" s="1197"/>
      <c r="QNG421" s="1194"/>
      <c r="QNH421" s="1198"/>
      <c r="QNI421" s="1198"/>
      <c r="QNJ421" s="1198"/>
      <c r="QNK421" s="1198"/>
      <c r="QNL421" s="1195"/>
      <c r="QNM421" s="1196"/>
      <c r="QNN421" s="1197"/>
      <c r="QNP421" s="1194"/>
      <c r="QNQ421" s="1198"/>
      <c r="QNR421" s="1198"/>
      <c r="QNS421" s="1198"/>
      <c r="QNT421" s="1198"/>
      <c r="QNU421" s="1195"/>
      <c r="QNV421" s="1196"/>
      <c r="QNW421" s="1197"/>
      <c r="QNY421" s="1194"/>
      <c r="QNZ421" s="1198"/>
      <c r="QOA421" s="1198"/>
      <c r="QOB421" s="1198"/>
      <c r="QOC421" s="1198"/>
      <c r="QOD421" s="1195"/>
      <c r="QOE421" s="1196"/>
      <c r="QOF421" s="1197"/>
      <c r="QOH421" s="1194"/>
      <c r="QOI421" s="1198"/>
      <c r="QOJ421" s="1198"/>
      <c r="QOK421" s="1198"/>
      <c r="QOL421" s="1198"/>
      <c r="QOM421" s="1195"/>
      <c r="QON421" s="1196"/>
      <c r="QOO421" s="1197"/>
      <c r="QOQ421" s="1194"/>
      <c r="QOR421" s="1198"/>
      <c r="QOS421" s="1198"/>
      <c r="QOT421" s="1198"/>
      <c r="QOU421" s="1198"/>
      <c r="QOV421" s="1195"/>
      <c r="QOW421" s="1196"/>
      <c r="QOX421" s="1197"/>
      <c r="QOZ421" s="1194"/>
      <c r="QPA421" s="1198"/>
      <c r="QPB421" s="1198"/>
      <c r="QPC421" s="1198"/>
      <c r="QPD421" s="1198"/>
      <c r="QPE421" s="1195"/>
      <c r="QPF421" s="1196"/>
      <c r="QPG421" s="1197"/>
      <c r="QPI421" s="1194"/>
      <c r="QPJ421" s="1198"/>
      <c r="QPK421" s="1198"/>
      <c r="QPL421" s="1198"/>
      <c r="QPM421" s="1198"/>
      <c r="QPN421" s="1195"/>
      <c r="QPO421" s="1196"/>
      <c r="QPP421" s="1197"/>
      <c r="QPR421" s="1194"/>
      <c r="QPS421" s="1198"/>
      <c r="QPT421" s="1198"/>
      <c r="QPU421" s="1198"/>
      <c r="QPV421" s="1198"/>
      <c r="QPW421" s="1195"/>
      <c r="QPX421" s="1196"/>
      <c r="QPY421" s="1197"/>
      <c r="QQA421" s="1194"/>
      <c r="QQB421" s="1198"/>
      <c r="QQC421" s="1198"/>
      <c r="QQD421" s="1198"/>
      <c r="QQE421" s="1198"/>
      <c r="QQF421" s="1195"/>
      <c r="QQG421" s="1196"/>
      <c r="QQH421" s="1197"/>
      <c r="QQJ421" s="1194"/>
      <c r="QQK421" s="1198"/>
      <c r="QQL421" s="1198"/>
      <c r="QQM421" s="1198"/>
      <c r="QQN421" s="1198"/>
      <c r="QQO421" s="1195"/>
      <c r="QQP421" s="1196"/>
      <c r="QQQ421" s="1197"/>
      <c r="QQS421" s="1194"/>
      <c r="QQT421" s="1198"/>
      <c r="QQU421" s="1198"/>
      <c r="QQV421" s="1198"/>
      <c r="QQW421" s="1198"/>
      <c r="QQX421" s="1195"/>
      <c r="QQY421" s="1196"/>
      <c r="QQZ421" s="1197"/>
      <c r="QRB421" s="1194"/>
      <c r="QRC421" s="1198"/>
      <c r="QRD421" s="1198"/>
      <c r="QRE421" s="1198"/>
      <c r="QRF421" s="1198"/>
      <c r="QRG421" s="1195"/>
      <c r="QRH421" s="1196"/>
      <c r="QRI421" s="1197"/>
      <c r="QRK421" s="1194"/>
      <c r="QRL421" s="1198"/>
      <c r="QRM421" s="1198"/>
      <c r="QRN421" s="1198"/>
      <c r="QRO421" s="1198"/>
      <c r="QRP421" s="1195"/>
      <c r="QRQ421" s="1196"/>
      <c r="QRR421" s="1197"/>
      <c r="QRT421" s="1194"/>
      <c r="QRU421" s="1198"/>
      <c r="QRV421" s="1198"/>
      <c r="QRW421" s="1198"/>
      <c r="QRX421" s="1198"/>
      <c r="QRY421" s="1195"/>
      <c r="QRZ421" s="1196"/>
      <c r="QSA421" s="1197"/>
      <c r="QSC421" s="1194"/>
      <c r="QSD421" s="1198"/>
      <c r="QSE421" s="1198"/>
      <c r="QSF421" s="1198"/>
      <c r="QSG421" s="1198"/>
      <c r="QSH421" s="1195"/>
      <c r="QSI421" s="1196"/>
      <c r="QSJ421" s="1197"/>
      <c r="QSL421" s="1194"/>
      <c r="QSM421" s="1198"/>
      <c r="QSN421" s="1198"/>
      <c r="QSO421" s="1198"/>
      <c r="QSP421" s="1198"/>
      <c r="QSQ421" s="1195"/>
      <c r="QSR421" s="1196"/>
      <c r="QSS421" s="1197"/>
      <c r="QSU421" s="1194"/>
      <c r="QSV421" s="1198"/>
      <c r="QSW421" s="1198"/>
      <c r="QSX421" s="1198"/>
      <c r="QSY421" s="1198"/>
      <c r="QSZ421" s="1195"/>
      <c r="QTA421" s="1196"/>
      <c r="QTB421" s="1197"/>
      <c r="QTD421" s="1194"/>
      <c r="QTE421" s="1198"/>
      <c r="QTF421" s="1198"/>
      <c r="QTG421" s="1198"/>
      <c r="QTH421" s="1198"/>
      <c r="QTI421" s="1195"/>
      <c r="QTJ421" s="1196"/>
      <c r="QTK421" s="1197"/>
      <c r="QTM421" s="1194"/>
      <c r="QTN421" s="1198"/>
      <c r="QTO421" s="1198"/>
      <c r="QTP421" s="1198"/>
      <c r="QTQ421" s="1198"/>
      <c r="QTR421" s="1195"/>
      <c r="QTS421" s="1196"/>
      <c r="QTT421" s="1197"/>
      <c r="QTV421" s="1194"/>
      <c r="QTW421" s="1198"/>
      <c r="QTX421" s="1198"/>
      <c r="QTY421" s="1198"/>
      <c r="QTZ421" s="1198"/>
      <c r="QUA421" s="1195"/>
      <c r="QUB421" s="1196"/>
      <c r="QUC421" s="1197"/>
      <c r="QUE421" s="1194"/>
      <c r="QUF421" s="1198"/>
      <c r="QUG421" s="1198"/>
      <c r="QUH421" s="1198"/>
      <c r="QUI421" s="1198"/>
      <c r="QUJ421" s="1195"/>
      <c r="QUK421" s="1196"/>
      <c r="QUL421" s="1197"/>
      <c r="QUN421" s="1194"/>
      <c r="QUO421" s="1198"/>
      <c r="QUP421" s="1198"/>
      <c r="QUQ421" s="1198"/>
      <c r="QUR421" s="1198"/>
      <c r="QUS421" s="1195"/>
      <c r="QUT421" s="1196"/>
      <c r="QUU421" s="1197"/>
      <c r="QUW421" s="1194"/>
      <c r="QUX421" s="1198"/>
      <c r="QUY421" s="1198"/>
      <c r="QUZ421" s="1198"/>
      <c r="QVA421" s="1198"/>
      <c r="QVB421" s="1195"/>
      <c r="QVC421" s="1196"/>
      <c r="QVD421" s="1197"/>
      <c r="QVF421" s="1194"/>
      <c r="QVG421" s="1198"/>
      <c r="QVH421" s="1198"/>
      <c r="QVI421" s="1198"/>
      <c r="QVJ421" s="1198"/>
      <c r="QVK421" s="1195"/>
      <c r="QVL421" s="1196"/>
      <c r="QVM421" s="1197"/>
      <c r="QVO421" s="1194"/>
      <c r="QVP421" s="1198"/>
      <c r="QVQ421" s="1198"/>
      <c r="QVR421" s="1198"/>
      <c r="QVS421" s="1198"/>
      <c r="QVT421" s="1195"/>
      <c r="QVU421" s="1196"/>
      <c r="QVV421" s="1197"/>
      <c r="QVX421" s="1194"/>
      <c r="QVY421" s="1198"/>
      <c r="QVZ421" s="1198"/>
      <c r="QWA421" s="1198"/>
      <c r="QWB421" s="1198"/>
      <c r="QWC421" s="1195"/>
      <c r="QWD421" s="1196"/>
      <c r="QWE421" s="1197"/>
      <c r="QWG421" s="1194"/>
      <c r="QWH421" s="1198"/>
      <c r="QWI421" s="1198"/>
      <c r="QWJ421" s="1198"/>
      <c r="QWK421" s="1198"/>
      <c r="QWL421" s="1195"/>
      <c r="QWM421" s="1196"/>
      <c r="QWN421" s="1197"/>
      <c r="QWP421" s="1194"/>
      <c r="QWQ421" s="1198"/>
      <c r="QWR421" s="1198"/>
      <c r="QWS421" s="1198"/>
      <c r="QWT421" s="1198"/>
      <c r="QWU421" s="1195"/>
      <c r="QWV421" s="1196"/>
      <c r="QWW421" s="1197"/>
      <c r="QWY421" s="1194"/>
      <c r="QWZ421" s="1198"/>
      <c r="QXA421" s="1198"/>
      <c r="QXB421" s="1198"/>
      <c r="QXC421" s="1198"/>
      <c r="QXD421" s="1195"/>
      <c r="QXE421" s="1196"/>
      <c r="QXF421" s="1197"/>
      <c r="QXH421" s="1194"/>
      <c r="QXI421" s="1198"/>
      <c r="QXJ421" s="1198"/>
      <c r="QXK421" s="1198"/>
      <c r="QXL421" s="1198"/>
      <c r="QXM421" s="1195"/>
      <c r="QXN421" s="1196"/>
      <c r="QXO421" s="1197"/>
      <c r="QXQ421" s="1194"/>
      <c r="QXR421" s="1198"/>
      <c r="QXS421" s="1198"/>
      <c r="QXT421" s="1198"/>
      <c r="QXU421" s="1198"/>
      <c r="QXV421" s="1195"/>
      <c r="QXW421" s="1196"/>
      <c r="QXX421" s="1197"/>
      <c r="QXZ421" s="1194"/>
      <c r="QYA421" s="1198"/>
      <c r="QYB421" s="1198"/>
      <c r="QYC421" s="1198"/>
      <c r="QYD421" s="1198"/>
      <c r="QYE421" s="1195"/>
      <c r="QYF421" s="1196"/>
      <c r="QYG421" s="1197"/>
      <c r="QYI421" s="1194"/>
      <c r="QYJ421" s="1198"/>
      <c r="QYK421" s="1198"/>
      <c r="QYL421" s="1198"/>
      <c r="QYM421" s="1198"/>
      <c r="QYN421" s="1195"/>
      <c r="QYO421" s="1196"/>
      <c r="QYP421" s="1197"/>
      <c r="QYR421" s="1194"/>
      <c r="QYS421" s="1198"/>
      <c r="QYT421" s="1198"/>
      <c r="QYU421" s="1198"/>
      <c r="QYV421" s="1198"/>
      <c r="QYW421" s="1195"/>
      <c r="QYX421" s="1196"/>
      <c r="QYY421" s="1197"/>
      <c r="QZA421" s="1194"/>
      <c r="QZB421" s="1198"/>
      <c r="QZC421" s="1198"/>
      <c r="QZD421" s="1198"/>
      <c r="QZE421" s="1198"/>
      <c r="QZF421" s="1195"/>
      <c r="QZG421" s="1196"/>
      <c r="QZH421" s="1197"/>
      <c r="QZJ421" s="1194"/>
      <c r="QZK421" s="1198"/>
      <c r="QZL421" s="1198"/>
      <c r="QZM421" s="1198"/>
      <c r="QZN421" s="1198"/>
      <c r="QZO421" s="1195"/>
      <c r="QZP421" s="1196"/>
      <c r="QZQ421" s="1197"/>
      <c r="QZS421" s="1194"/>
      <c r="QZT421" s="1198"/>
      <c r="QZU421" s="1198"/>
      <c r="QZV421" s="1198"/>
      <c r="QZW421" s="1198"/>
      <c r="QZX421" s="1195"/>
      <c r="QZY421" s="1196"/>
      <c r="QZZ421" s="1197"/>
      <c r="RAB421" s="1194"/>
      <c r="RAC421" s="1198"/>
      <c r="RAD421" s="1198"/>
      <c r="RAE421" s="1198"/>
      <c r="RAF421" s="1198"/>
      <c r="RAG421" s="1195"/>
      <c r="RAH421" s="1196"/>
      <c r="RAI421" s="1197"/>
      <c r="RAK421" s="1194"/>
      <c r="RAL421" s="1198"/>
      <c r="RAM421" s="1198"/>
      <c r="RAN421" s="1198"/>
      <c r="RAO421" s="1198"/>
      <c r="RAP421" s="1195"/>
      <c r="RAQ421" s="1196"/>
      <c r="RAR421" s="1197"/>
      <c r="RAT421" s="1194"/>
      <c r="RAU421" s="1198"/>
      <c r="RAV421" s="1198"/>
      <c r="RAW421" s="1198"/>
      <c r="RAX421" s="1198"/>
      <c r="RAY421" s="1195"/>
      <c r="RAZ421" s="1196"/>
      <c r="RBA421" s="1197"/>
      <c r="RBC421" s="1194"/>
      <c r="RBD421" s="1198"/>
      <c r="RBE421" s="1198"/>
      <c r="RBF421" s="1198"/>
      <c r="RBG421" s="1198"/>
      <c r="RBH421" s="1195"/>
      <c r="RBI421" s="1196"/>
      <c r="RBJ421" s="1197"/>
      <c r="RBL421" s="1194"/>
      <c r="RBM421" s="1198"/>
      <c r="RBN421" s="1198"/>
      <c r="RBO421" s="1198"/>
      <c r="RBP421" s="1198"/>
      <c r="RBQ421" s="1195"/>
      <c r="RBR421" s="1196"/>
      <c r="RBS421" s="1197"/>
      <c r="RBU421" s="1194"/>
      <c r="RBV421" s="1198"/>
      <c r="RBW421" s="1198"/>
      <c r="RBX421" s="1198"/>
      <c r="RBY421" s="1198"/>
      <c r="RBZ421" s="1195"/>
      <c r="RCA421" s="1196"/>
      <c r="RCB421" s="1197"/>
      <c r="RCD421" s="1194"/>
      <c r="RCE421" s="1198"/>
      <c r="RCF421" s="1198"/>
      <c r="RCG421" s="1198"/>
      <c r="RCH421" s="1198"/>
      <c r="RCI421" s="1195"/>
      <c r="RCJ421" s="1196"/>
      <c r="RCK421" s="1197"/>
      <c r="RCM421" s="1194"/>
      <c r="RCN421" s="1198"/>
      <c r="RCO421" s="1198"/>
      <c r="RCP421" s="1198"/>
      <c r="RCQ421" s="1198"/>
      <c r="RCR421" s="1195"/>
      <c r="RCS421" s="1196"/>
      <c r="RCT421" s="1197"/>
      <c r="RCV421" s="1194"/>
      <c r="RCW421" s="1198"/>
      <c r="RCX421" s="1198"/>
      <c r="RCY421" s="1198"/>
      <c r="RCZ421" s="1198"/>
      <c r="RDA421" s="1195"/>
      <c r="RDB421" s="1196"/>
      <c r="RDC421" s="1197"/>
      <c r="RDE421" s="1194"/>
      <c r="RDF421" s="1198"/>
      <c r="RDG421" s="1198"/>
      <c r="RDH421" s="1198"/>
      <c r="RDI421" s="1198"/>
      <c r="RDJ421" s="1195"/>
      <c r="RDK421" s="1196"/>
      <c r="RDL421" s="1197"/>
      <c r="RDN421" s="1194"/>
      <c r="RDO421" s="1198"/>
      <c r="RDP421" s="1198"/>
      <c r="RDQ421" s="1198"/>
      <c r="RDR421" s="1198"/>
      <c r="RDS421" s="1195"/>
      <c r="RDT421" s="1196"/>
      <c r="RDU421" s="1197"/>
      <c r="RDW421" s="1194"/>
      <c r="RDX421" s="1198"/>
      <c r="RDY421" s="1198"/>
      <c r="RDZ421" s="1198"/>
      <c r="REA421" s="1198"/>
      <c r="REB421" s="1195"/>
      <c r="REC421" s="1196"/>
      <c r="RED421" s="1197"/>
      <c r="REF421" s="1194"/>
      <c r="REG421" s="1198"/>
      <c r="REH421" s="1198"/>
      <c r="REI421" s="1198"/>
      <c r="REJ421" s="1198"/>
      <c r="REK421" s="1195"/>
      <c r="REL421" s="1196"/>
      <c r="REM421" s="1197"/>
      <c r="REO421" s="1194"/>
      <c r="REP421" s="1198"/>
      <c r="REQ421" s="1198"/>
      <c r="RER421" s="1198"/>
      <c r="RES421" s="1198"/>
      <c r="RET421" s="1195"/>
      <c r="REU421" s="1196"/>
      <c r="REV421" s="1197"/>
      <c r="REX421" s="1194"/>
      <c r="REY421" s="1198"/>
      <c r="REZ421" s="1198"/>
      <c r="RFA421" s="1198"/>
      <c r="RFB421" s="1198"/>
      <c r="RFC421" s="1195"/>
      <c r="RFD421" s="1196"/>
      <c r="RFE421" s="1197"/>
      <c r="RFG421" s="1194"/>
      <c r="RFH421" s="1198"/>
      <c r="RFI421" s="1198"/>
      <c r="RFJ421" s="1198"/>
      <c r="RFK421" s="1198"/>
      <c r="RFL421" s="1195"/>
      <c r="RFM421" s="1196"/>
      <c r="RFN421" s="1197"/>
      <c r="RFP421" s="1194"/>
      <c r="RFQ421" s="1198"/>
      <c r="RFR421" s="1198"/>
      <c r="RFS421" s="1198"/>
      <c r="RFT421" s="1198"/>
      <c r="RFU421" s="1195"/>
      <c r="RFV421" s="1196"/>
      <c r="RFW421" s="1197"/>
      <c r="RFY421" s="1194"/>
      <c r="RFZ421" s="1198"/>
      <c r="RGA421" s="1198"/>
      <c r="RGB421" s="1198"/>
      <c r="RGC421" s="1198"/>
      <c r="RGD421" s="1195"/>
      <c r="RGE421" s="1196"/>
      <c r="RGF421" s="1197"/>
      <c r="RGH421" s="1194"/>
      <c r="RGI421" s="1198"/>
      <c r="RGJ421" s="1198"/>
      <c r="RGK421" s="1198"/>
      <c r="RGL421" s="1198"/>
      <c r="RGM421" s="1195"/>
      <c r="RGN421" s="1196"/>
      <c r="RGO421" s="1197"/>
      <c r="RGQ421" s="1194"/>
      <c r="RGR421" s="1198"/>
      <c r="RGS421" s="1198"/>
      <c r="RGT421" s="1198"/>
      <c r="RGU421" s="1198"/>
      <c r="RGV421" s="1195"/>
      <c r="RGW421" s="1196"/>
      <c r="RGX421" s="1197"/>
      <c r="RGZ421" s="1194"/>
      <c r="RHA421" s="1198"/>
      <c r="RHB421" s="1198"/>
      <c r="RHC421" s="1198"/>
      <c r="RHD421" s="1198"/>
      <c r="RHE421" s="1195"/>
      <c r="RHF421" s="1196"/>
      <c r="RHG421" s="1197"/>
      <c r="RHI421" s="1194"/>
      <c r="RHJ421" s="1198"/>
      <c r="RHK421" s="1198"/>
      <c r="RHL421" s="1198"/>
      <c r="RHM421" s="1198"/>
      <c r="RHN421" s="1195"/>
      <c r="RHO421" s="1196"/>
      <c r="RHP421" s="1197"/>
      <c r="RHR421" s="1194"/>
      <c r="RHS421" s="1198"/>
      <c r="RHT421" s="1198"/>
      <c r="RHU421" s="1198"/>
      <c r="RHV421" s="1198"/>
      <c r="RHW421" s="1195"/>
      <c r="RHX421" s="1196"/>
      <c r="RHY421" s="1197"/>
      <c r="RIA421" s="1194"/>
      <c r="RIB421" s="1198"/>
      <c r="RIC421" s="1198"/>
      <c r="RID421" s="1198"/>
      <c r="RIE421" s="1198"/>
      <c r="RIF421" s="1195"/>
      <c r="RIG421" s="1196"/>
      <c r="RIH421" s="1197"/>
      <c r="RIJ421" s="1194"/>
      <c r="RIK421" s="1198"/>
      <c r="RIL421" s="1198"/>
      <c r="RIM421" s="1198"/>
      <c r="RIN421" s="1198"/>
      <c r="RIO421" s="1195"/>
      <c r="RIP421" s="1196"/>
      <c r="RIQ421" s="1197"/>
      <c r="RIS421" s="1194"/>
      <c r="RIT421" s="1198"/>
      <c r="RIU421" s="1198"/>
      <c r="RIV421" s="1198"/>
      <c r="RIW421" s="1198"/>
      <c r="RIX421" s="1195"/>
      <c r="RIY421" s="1196"/>
      <c r="RIZ421" s="1197"/>
      <c r="RJB421" s="1194"/>
      <c r="RJC421" s="1198"/>
      <c r="RJD421" s="1198"/>
      <c r="RJE421" s="1198"/>
      <c r="RJF421" s="1198"/>
      <c r="RJG421" s="1195"/>
      <c r="RJH421" s="1196"/>
      <c r="RJI421" s="1197"/>
      <c r="RJK421" s="1194"/>
      <c r="RJL421" s="1198"/>
      <c r="RJM421" s="1198"/>
      <c r="RJN421" s="1198"/>
      <c r="RJO421" s="1198"/>
      <c r="RJP421" s="1195"/>
      <c r="RJQ421" s="1196"/>
      <c r="RJR421" s="1197"/>
      <c r="RJT421" s="1194"/>
      <c r="RJU421" s="1198"/>
      <c r="RJV421" s="1198"/>
      <c r="RJW421" s="1198"/>
      <c r="RJX421" s="1198"/>
      <c r="RJY421" s="1195"/>
      <c r="RJZ421" s="1196"/>
      <c r="RKA421" s="1197"/>
      <c r="RKC421" s="1194"/>
      <c r="RKD421" s="1198"/>
      <c r="RKE421" s="1198"/>
      <c r="RKF421" s="1198"/>
      <c r="RKG421" s="1198"/>
      <c r="RKH421" s="1195"/>
      <c r="RKI421" s="1196"/>
      <c r="RKJ421" s="1197"/>
      <c r="RKL421" s="1194"/>
      <c r="RKM421" s="1198"/>
      <c r="RKN421" s="1198"/>
      <c r="RKO421" s="1198"/>
      <c r="RKP421" s="1198"/>
      <c r="RKQ421" s="1195"/>
      <c r="RKR421" s="1196"/>
      <c r="RKS421" s="1197"/>
      <c r="RKU421" s="1194"/>
      <c r="RKV421" s="1198"/>
      <c r="RKW421" s="1198"/>
      <c r="RKX421" s="1198"/>
      <c r="RKY421" s="1198"/>
      <c r="RKZ421" s="1195"/>
      <c r="RLA421" s="1196"/>
      <c r="RLB421" s="1197"/>
      <c r="RLD421" s="1194"/>
      <c r="RLE421" s="1198"/>
      <c r="RLF421" s="1198"/>
      <c r="RLG421" s="1198"/>
      <c r="RLH421" s="1198"/>
      <c r="RLI421" s="1195"/>
      <c r="RLJ421" s="1196"/>
      <c r="RLK421" s="1197"/>
      <c r="RLM421" s="1194"/>
      <c r="RLN421" s="1198"/>
      <c r="RLO421" s="1198"/>
      <c r="RLP421" s="1198"/>
      <c r="RLQ421" s="1198"/>
      <c r="RLR421" s="1195"/>
      <c r="RLS421" s="1196"/>
      <c r="RLT421" s="1197"/>
      <c r="RLV421" s="1194"/>
      <c r="RLW421" s="1198"/>
      <c r="RLX421" s="1198"/>
      <c r="RLY421" s="1198"/>
      <c r="RLZ421" s="1198"/>
      <c r="RMA421" s="1195"/>
      <c r="RMB421" s="1196"/>
      <c r="RMC421" s="1197"/>
      <c r="RME421" s="1194"/>
      <c r="RMF421" s="1198"/>
      <c r="RMG421" s="1198"/>
      <c r="RMH421" s="1198"/>
      <c r="RMI421" s="1198"/>
      <c r="RMJ421" s="1195"/>
      <c r="RMK421" s="1196"/>
      <c r="RML421" s="1197"/>
      <c r="RMN421" s="1194"/>
      <c r="RMO421" s="1198"/>
      <c r="RMP421" s="1198"/>
      <c r="RMQ421" s="1198"/>
      <c r="RMR421" s="1198"/>
      <c r="RMS421" s="1195"/>
      <c r="RMT421" s="1196"/>
      <c r="RMU421" s="1197"/>
      <c r="RMW421" s="1194"/>
      <c r="RMX421" s="1198"/>
      <c r="RMY421" s="1198"/>
      <c r="RMZ421" s="1198"/>
      <c r="RNA421" s="1198"/>
      <c r="RNB421" s="1195"/>
      <c r="RNC421" s="1196"/>
      <c r="RND421" s="1197"/>
      <c r="RNF421" s="1194"/>
      <c r="RNG421" s="1198"/>
      <c r="RNH421" s="1198"/>
      <c r="RNI421" s="1198"/>
      <c r="RNJ421" s="1198"/>
      <c r="RNK421" s="1195"/>
      <c r="RNL421" s="1196"/>
      <c r="RNM421" s="1197"/>
      <c r="RNO421" s="1194"/>
      <c r="RNP421" s="1198"/>
      <c r="RNQ421" s="1198"/>
      <c r="RNR421" s="1198"/>
      <c r="RNS421" s="1198"/>
      <c r="RNT421" s="1195"/>
      <c r="RNU421" s="1196"/>
      <c r="RNV421" s="1197"/>
      <c r="RNX421" s="1194"/>
      <c r="RNY421" s="1198"/>
      <c r="RNZ421" s="1198"/>
      <c r="ROA421" s="1198"/>
      <c r="ROB421" s="1198"/>
      <c r="ROC421" s="1195"/>
      <c r="ROD421" s="1196"/>
      <c r="ROE421" s="1197"/>
      <c r="ROG421" s="1194"/>
      <c r="ROH421" s="1198"/>
      <c r="ROI421" s="1198"/>
      <c r="ROJ421" s="1198"/>
      <c r="ROK421" s="1198"/>
      <c r="ROL421" s="1195"/>
      <c r="ROM421" s="1196"/>
      <c r="RON421" s="1197"/>
      <c r="ROP421" s="1194"/>
      <c r="ROQ421" s="1198"/>
      <c r="ROR421" s="1198"/>
      <c r="ROS421" s="1198"/>
      <c r="ROT421" s="1198"/>
      <c r="ROU421" s="1195"/>
      <c r="ROV421" s="1196"/>
      <c r="ROW421" s="1197"/>
      <c r="ROY421" s="1194"/>
      <c r="ROZ421" s="1198"/>
      <c r="RPA421" s="1198"/>
      <c r="RPB421" s="1198"/>
      <c r="RPC421" s="1198"/>
      <c r="RPD421" s="1195"/>
      <c r="RPE421" s="1196"/>
      <c r="RPF421" s="1197"/>
      <c r="RPH421" s="1194"/>
      <c r="RPI421" s="1198"/>
      <c r="RPJ421" s="1198"/>
      <c r="RPK421" s="1198"/>
      <c r="RPL421" s="1198"/>
      <c r="RPM421" s="1195"/>
      <c r="RPN421" s="1196"/>
      <c r="RPO421" s="1197"/>
      <c r="RPQ421" s="1194"/>
      <c r="RPR421" s="1198"/>
      <c r="RPS421" s="1198"/>
      <c r="RPT421" s="1198"/>
      <c r="RPU421" s="1198"/>
      <c r="RPV421" s="1195"/>
      <c r="RPW421" s="1196"/>
      <c r="RPX421" s="1197"/>
      <c r="RPZ421" s="1194"/>
      <c r="RQA421" s="1198"/>
      <c r="RQB421" s="1198"/>
      <c r="RQC421" s="1198"/>
      <c r="RQD421" s="1198"/>
      <c r="RQE421" s="1195"/>
      <c r="RQF421" s="1196"/>
      <c r="RQG421" s="1197"/>
      <c r="RQI421" s="1194"/>
      <c r="RQJ421" s="1198"/>
      <c r="RQK421" s="1198"/>
      <c r="RQL421" s="1198"/>
      <c r="RQM421" s="1198"/>
      <c r="RQN421" s="1195"/>
      <c r="RQO421" s="1196"/>
      <c r="RQP421" s="1197"/>
      <c r="RQR421" s="1194"/>
      <c r="RQS421" s="1198"/>
      <c r="RQT421" s="1198"/>
      <c r="RQU421" s="1198"/>
      <c r="RQV421" s="1198"/>
      <c r="RQW421" s="1195"/>
      <c r="RQX421" s="1196"/>
      <c r="RQY421" s="1197"/>
      <c r="RRA421" s="1194"/>
      <c r="RRB421" s="1198"/>
      <c r="RRC421" s="1198"/>
      <c r="RRD421" s="1198"/>
      <c r="RRE421" s="1198"/>
      <c r="RRF421" s="1195"/>
      <c r="RRG421" s="1196"/>
      <c r="RRH421" s="1197"/>
      <c r="RRJ421" s="1194"/>
      <c r="RRK421" s="1198"/>
      <c r="RRL421" s="1198"/>
      <c r="RRM421" s="1198"/>
      <c r="RRN421" s="1198"/>
      <c r="RRO421" s="1195"/>
      <c r="RRP421" s="1196"/>
      <c r="RRQ421" s="1197"/>
      <c r="RRS421" s="1194"/>
      <c r="RRT421" s="1198"/>
      <c r="RRU421" s="1198"/>
      <c r="RRV421" s="1198"/>
      <c r="RRW421" s="1198"/>
      <c r="RRX421" s="1195"/>
      <c r="RRY421" s="1196"/>
      <c r="RRZ421" s="1197"/>
      <c r="RSB421" s="1194"/>
      <c r="RSC421" s="1198"/>
      <c r="RSD421" s="1198"/>
      <c r="RSE421" s="1198"/>
      <c r="RSF421" s="1198"/>
      <c r="RSG421" s="1195"/>
      <c r="RSH421" s="1196"/>
      <c r="RSI421" s="1197"/>
      <c r="RSK421" s="1194"/>
      <c r="RSL421" s="1198"/>
      <c r="RSM421" s="1198"/>
      <c r="RSN421" s="1198"/>
      <c r="RSO421" s="1198"/>
      <c r="RSP421" s="1195"/>
      <c r="RSQ421" s="1196"/>
      <c r="RSR421" s="1197"/>
      <c r="RST421" s="1194"/>
      <c r="RSU421" s="1198"/>
      <c r="RSV421" s="1198"/>
      <c r="RSW421" s="1198"/>
      <c r="RSX421" s="1198"/>
      <c r="RSY421" s="1195"/>
      <c r="RSZ421" s="1196"/>
      <c r="RTA421" s="1197"/>
      <c r="RTC421" s="1194"/>
      <c r="RTD421" s="1198"/>
      <c r="RTE421" s="1198"/>
      <c r="RTF421" s="1198"/>
      <c r="RTG421" s="1198"/>
      <c r="RTH421" s="1195"/>
      <c r="RTI421" s="1196"/>
      <c r="RTJ421" s="1197"/>
      <c r="RTL421" s="1194"/>
      <c r="RTM421" s="1198"/>
      <c r="RTN421" s="1198"/>
      <c r="RTO421" s="1198"/>
      <c r="RTP421" s="1198"/>
      <c r="RTQ421" s="1195"/>
      <c r="RTR421" s="1196"/>
      <c r="RTS421" s="1197"/>
      <c r="RTU421" s="1194"/>
      <c r="RTV421" s="1198"/>
      <c r="RTW421" s="1198"/>
      <c r="RTX421" s="1198"/>
      <c r="RTY421" s="1198"/>
      <c r="RTZ421" s="1195"/>
      <c r="RUA421" s="1196"/>
      <c r="RUB421" s="1197"/>
      <c r="RUD421" s="1194"/>
      <c r="RUE421" s="1198"/>
      <c r="RUF421" s="1198"/>
      <c r="RUG421" s="1198"/>
      <c r="RUH421" s="1198"/>
      <c r="RUI421" s="1195"/>
      <c r="RUJ421" s="1196"/>
      <c r="RUK421" s="1197"/>
      <c r="RUM421" s="1194"/>
      <c r="RUN421" s="1198"/>
      <c r="RUO421" s="1198"/>
      <c r="RUP421" s="1198"/>
      <c r="RUQ421" s="1198"/>
      <c r="RUR421" s="1195"/>
      <c r="RUS421" s="1196"/>
      <c r="RUT421" s="1197"/>
      <c r="RUV421" s="1194"/>
      <c r="RUW421" s="1198"/>
      <c r="RUX421" s="1198"/>
      <c r="RUY421" s="1198"/>
      <c r="RUZ421" s="1198"/>
      <c r="RVA421" s="1195"/>
      <c r="RVB421" s="1196"/>
      <c r="RVC421" s="1197"/>
      <c r="RVE421" s="1194"/>
      <c r="RVF421" s="1198"/>
      <c r="RVG421" s="1198"/>
      <c r="RVH421" s="1198"/>
      <c r="RVI421" s="1198"/>
      <c r="RVJ421" s="1195"/>
      <c r="RVK421" s="1196"/>
      <c r="RVL421" s="1197"/>
      <c r="RVN421" s="1194"/>
      <c r="RVO421" s="1198"/>
      <c r="RVP421" s="1198"/>
      <c r="RVQ421" s="1198"/>
      <c r="RVR421" s="1198"/>
      <c r="RVS421" s="1195"/>
      <c r="RVT421" s="1196"/>
      <c r="RVU421" s="1197"/>
      <c r="RVW421" s="1194"/>
      <c r="RVX421" s="1198"/>
      <c r="RVY421" s="1198"/>
      <c r="RVZ421" s="1198"/>
      <c r="RWA421" s="1198"/>
      <c r="RWB421" s="1195"/>
      <c r="RWC421" s="1196"/>
      <c r="RWD421" s="1197"/>
      <c r="RWF421" s="1194"/>
      <c r="RWG421" s="1198"/>
      <c r="RWH421" s="1198"/>
      <c r="RWI421" s="1198"/>
      <c r="RWJ421" s="1198"/>
      <c r="RWK421" s="1195"/>
      <c r="RWL421" s="1196"/>
      <c r="RWM421" s="1197"/>
      <c r="RWO421" s="1194"/>
      <c r="RWP421" s="1198"/>
      <c r="RWQ421" s="1198"/>
      <c r="RWR421" s="1198"/>
      <c r="RWS421" s="1198"/>
      <c r="RWT421" s="1195"/>
      <c r="RWU421" s="1196"/>
      <c r="RWV421" s="1197"/>
      <c r="RWX421" s="1194"/>
      <c r="RWY421" s="1198"/>
      <c r="RWZ421" s="1198"/>
      <c r="RXA421" s="1198"/>
      <c r="RXB421" s="1198"/>
      <c r="RXC421" s="1195"/>
      <c r="RXD421" s="1196"/>
      <c r="RXE421" s="1197"/>
      <c r="RXG421" s="1194"/>
      <c r="RXH421" s="1198"/>
      <c r="RXI421" s="1198"/>
      <c r="RXJ421" s="1198"/>
      <c r="RXK421" s="1198"/>
      <c r="RXL421" s="1195"/>
      <c r="RXM421" s="1196"/>
      <c r="RXN421" s="1197"/>
      <c r="RXP421" s="1194"/>
      <c r="RXQ421" s="1198"/>
      <c r="RXR421" s="1198"/>
      <c r="RXS421" s="1198"/>
      <c r="RXT421" s="1198"/>
      <c r="RXU421" s="1195"/>
      <c r="RXV421" s="1196"/>
      <c r="RXW421" s="1197"/>
      <c r="RXY421" s="1194"/>
      <c r="RXZ421" s="1198"/>
      <c r="RYA421" s="1198"/>
      <c r="RYB421" s="1198"/>
      <c r="RYC421" s="1198"/>
      <c r="RYD421" s="1195"/>
      <c r="RYE421" s="1196"/>
      <c r="RYF421" s="1197"/>
      <c r="RYH421" s="1194"/>
      <c r="RYI421" s="1198"/>
      <c r="RYJ421" s="1198"/>
      <c r="RYK421" s="1198"/>
      <c r="RYL421" s="1198"/>
      <c r="RYM421" s="1195"/>
      <c r="RYN421" s="1196"/>
      <c r="RYO421" s="1197"/>
      <c r="RYQ421" s="1194"/>
      <c r="RYR421" s="1198"/>
      <c r="RYS421" s="1198"/>
      <c r="RYT421" s="1198"/>
      <c r="RYU421" s="1198"/>
      <c r="RYV421" s="1195"/>
      <c r="RYW421" s="1196"/>
      <c r="RYX421" s="1197"/>
      <c r="RYZ421" s="1194"/>
      <c r="RZA421" s="1198"/>
      <c r="RZB421" s="1198"/>
      <c r="RZC421" s="1198"/>
      <c r="RZD421" s="1198"/>
      <c r="RZE421" s="1195"/>
      <c r="RZF421" s="1196"/>
      <c r="RZG421" s="1197"/>
      <c r="RZI421" s="1194"/>
      <c r="RZJ421" s="1198"/>
      <c r="RZK421" s="1198"/>
      <c r="RZL421" s="1198"/>
      <c r="RZM421" s="1198"/>
      <c r="RZN421" s="1195"/>
      <c r="RZO421" s="1196"/>
      <c r="RZP421" s="1197"/>
      <c r="RZR421" s="1194"/>
      <c r="RZS421" s="1198"/>
      <c r="RZT421" s="1198"/>
      <c r="RZU421" s="1198"/>
      <c r="RZV421" s="1198"/>
      <c r="RZW421" s="1195"/>
      <c r="RZX421" s="1196"/>
      <c r="RZY421" s="1197"/>
      <c r="SAA421" s="1194"/>
      <c r="SAB421" s="1198"/>
      <c r="SAC421" s="1198"/>
      <c r="SAD421" s="1198"/>
      <c r="SAE421" s="1198"/>
      <c r="SAF421" s="1195"/>
      <c r="SAG421" s="1196"/>
      <c r="SAH421" s="1197"/>
      <c r="SAJ421" s="1194"/>
      <c r="SAK421" s="1198"/>
      <c r="SAL421" s="1198"/>
      <c r="SAM421" s="1198"/>
      <c r="SAN421" s="1198"/>
      <c r="SAO421" s="1195"/>
      <c r="SAP421" s="1196"/>
      <c r="SAQ421" s="1197"/>
      <c r="SAS421" s="1194"/>
      <c r="SAT421" s="1198"/>
      <c r="SAU421" s="1198"/>
      <c r="SAV421" s="1198"/>
      <c r="SAW421" s="1198"/>
      <c r="SAX421" s="1195"/>
      <c r="SAY421" s="1196"/>
      <c r="SAZ421" s="1197"/>
      <c r="SBB421" s="1194"/>
      <c r="SBC421" s="1198"/>
      <c r="SBD421" s="1198"/>
      <c r="SBE421" s="1198"/>
      <c r="SBF421" s="1198"/>
      <c r="SBG421" s="1195"/>
      <c r="SBH421" s="1196"/>
      <c r="SBI421" s="1197"/>
      <c r="SBK421" s="1194"/>
      <c r="SBL421" s="1198"/>
      <c r="SBM421" s="1198"/>
      <c r="SBN421" s="1198"/>
      <c r="SBO421" s="1198"/>
      <c r="SBP421" s="1195"/>
      <c r="SBQ421" s="1196"/>
      <c r="SBR421" s="1197"/>
      <c r="SBT421" s="1194"/>
      <c r="SBU421" s="1198"/>
      <c r="SBV421" s="1198"/>
      <c r="SBW421" s="1198"/>
      <c r="SBX421" s="1198"/>
      <c r="SBY421" s="1195"/>
      <c r="SBZ421" s="1196"/>
      <c r="SCA421" s="1197"/>
      <c r="SCC421" s="1194"/>
      <c r="SCD421" s="1198"/>
      <c r="SCE421" s="1198"/>
      <c r="SCF421" s="1198"/>
      <c r="SCG421" s="1198"/>
      <c r="SCH421" s="1195"/>
      <c r="SCI421" s="1196"/>
      <c r="SCJ421" s="1197"/>
      <c r="SCL421" s="1194"/>
      <c r="SCM421" s="1198"/>
      <c r="SCN421" s="1198"/>
      <c r="SCO421" s="1198"/>
      <c r="SCP421" s="1198"/>
      <c r="SCQ421" s="1195"/>
      <c r="SCR421" s="1196"/>
      <c r="SCS421" s="1197"/>
      <c r="SCU421" s="1194"/>
      <c r="SCV421" s="1198"/>
      <c r="SCW421" s="1198"/>
      <c r="SCX421" s="1198"/>
      <c r="SCY421" s="1198"/>
      <c r="SCZ421" s="1195"/>
      <c r="SDA421" s="1196"/>
      <c r="SDB421" s="1197"/>
      <c r="SDD421" s="1194"/>
      <c r="SDE421" s="1198"/>
      <c r="SDF421" s="1198"/>
      <c r="SDG421" s="1198"/>
      <c r="SDH421" s="1198"/>
      <c r="SDI421" s="1195"/>
      <c r="SDJ421" s="1196"/>
      <c r="SDK421" s="1197"/>
      <c r="SDM421" s="1194"/>
      <c r="SDN421" s="1198"/>
      <c r="SDO421" s="1198"/>
      <c r="SDP421" s="1198"/>
      <c r="SDQ421" s="1198"/>
      <c r="SDR421" s="1195"/>
      <c r="SDS421" s="1196"/>
      <c r="SDT421" s="1197"/>
      <c r="SDV421" s="1194"/>
      <c r="SDW421" s="1198"/>
      <c r="SDX421" s="1198"/>
      <c r="SDY421" s="1198"/>
      <c r="SDZ421" s="1198"/>
      <c r="SEA421" s="1195"/>
      <c r="SEB421" s="1196"/>
      <c r="SEC421" s="1197"/>
      <c r="SEE421" s="1194"/>
      <c r="SEF421" s="1198"/>
      <c r="SEG421" s="1198"/>
      <c r="SEH421" s="1198"/>
      <c r="SEI421" s="1198"/>
      <c r="SEJ421" s="1195"/>
      <c r="SEK421" s="1196"/>
      <c r="SEL421" s="1197"/>
      <c r="SEN421" s="1194"/>
      <c r="SEO421" s="1198"/>
      <c r="SEP421" s="1198"/>
      <c r="SEQ421" s="1198"/>
      <c r="SER421" s="1198"/>
      <c r="SES421" s="1195"/>
      <c r="SET421" s="1196"/>
      <c r="SEU421" s="1197"/>
      <c r="SEW421" s="1194"/>
      <c r="SEX421" s="1198"/>
      <c r="SEY421" s="1198"/>
      <c r="SEZ421" s="1198"/>
      <c r="SFA421" s="1198"/>
      <c r="SFB421" s="1195"/>
      <c r="SFC421" s="1196"/>
      <c r="SFD421" s="1197"/>
      <c r="SFF421" s="1194"/>
      <c r="SFG421" s="1198"/>
      <c r="SFH421" s="1198"/>
      <c r="SFI421" s="1198"/>
      <c r="SFJ421" s="1198"/>
      <c r="SFK421" s="1195"/>
      <c r="SFL421" s="1196"/>
      <c r="SFM421" s="1197"/>
      <c r="SFO421" s="1194"/>
      <c r="SFP421" s="1198"/>
      <c r="SFQ421" s="1198"/>
      <c r="SFR421" s="1198"/>
      <c r="SFS421" s="1198"/>
      <c r="SFT421" s="1195"/>
      <c r="SFU421" s="1196"/>
      <c r="SFV421" s="1197"/>
      <c r="SFX421" s="1194"/>
      <c r="SFY421" s="1198"/>
      <c r="SFZ421" s="1198"/>
      <c r="SGA421" s="1198"/>
      <c r="SGB421" s="1198"/>
      <c r="SGC421" s="1195"/>
      <c r="SGD421" s="1196"/>
      <c r="SGE421" s="1197"/>
      <c r="SGG421" s="1194"/>
      <c r="SGH421" s="1198"/>
      <c r="SGI421" s="1198"/>
      <c r="SGJ421" s="1198"/>
      <c r="SGK421" s="1198"/>
      <c r="SGL421" s="1195"/>
      <c r="SGM421" s="1196"/>
      <c r="SGN421" s="1197"/>
      <c r="SGP421" s="1194"/>
      <c r="SGQ421" s="1198"/>
      <c r="SGR421" s="1198"/>
      <c r="SGS421" s="1198"/>
      <c r="SGT421" s="1198"/>
      <c r="SGU421" s="1195"/>
      <c r="SGV421" s="1196"/>
      <c r="SGW421" s="1197"/>
      <c r="SGY421" s="1194"/>
      <c r="SGZ421" s="1198"/>
      <c r="SHA421" s="1198"/>
      <c r="SHB421" s="1198"/>
      <c r="SHC421" s="1198"/>
      <c r="SHD421" s="1195"/>
      <c r="SHE421" s="1196"/>
      <c r="SHF421" s="1197"/>
      <c r="SHH421" s="1194"/>
      <c r="SHI421" s="1198"/>
      <c r="SHJ421" s="1198"/>
      <c r="SHK421" s="1198"/>
      <c r="SHL421" s="1198"/>
      <c r="SHM421" s="1195"/>
      <c r="SHN421" s="1196"/>
      <c r="SHO421" s="1197"/>
      <c r="SHQ421" s="1194"/>
      <c r="SHR421" s="1198"/>
      <c r="SHS421" s="1198"/>
      <c r="SHT421" s="1198"/>
      <c r="SHU421" s="1198"/>
      <c r="SHV421" s="1195"/>
      <c r="SHW421" s="1196"/>
      <c r="SHX421" s="1197"/>
      <c r="SHZ421" s="1194"/>
      <c r="SIA421" s="1198"/>
      <c r="SIB421" s="1198"/>
      <c r="SIC421" s="1198"/>
      <c r="SID421" s="1198"/>
      <c r="SIE421" s="1195"/>
      <c r="SIF421" s="1196"/>
      <c r="SIG421" s="1197"/>
      <c r="SII421" s="1194"/>
      <c r="SIJ421" s="1198"/>
      <c r="SIK421" s="1198"/>
      <c r="SIL421" s="1198"/>
      <c r="SIM421" s="1198"/>
      <c r="SIN421" s="1195"/>
      <c r="SIO421" s="1196"/>
      <c r="SIP421" s="1197"/>
      <c r="SIR421" s="1194"/>
      <c r="SIS421" s="1198"/>
      <c r="SIT421" s="1198"/>
      <c r="SIU421" s="1198"/>
      <c r="SIV421" s="1198"/>
      <c r="SIW421" s="1195"/>
      <c r="SIX421" s="1196"/>
      <c r="SIY421" s="1197"/>
      <c r="SJA421" s="1194"/>
      <c r="SJB421" s="1198"/>
      <c r="SJC421" s="1198"/>
      <c r="SJD421" s="1198"/>
      <c r="SJE421" s="1198"/>
      <c r="SJF421" s="1195"/>
      <c r="SJG421" s="1196"/>
      <c r="SJH421" s="1197"/>
      <c r="SJJ421" s="1194"/>
      <c r="SJK421" s="1198"/>
      <c r="SJL421" s="1198"/>
      <c r="SJM421" s="1198"/>
      <c r="SJN421" s="1198"/>
      <c r="SJO421" s="1195"/>
      <c r="SJP421" s="1196"/>
      <c r="SJQ421" s="1197"/>
      <c r="SJS421" s="1194"/>
      <c r="SJT421" s="1198"/>
      <c r="SJU421" s="1198"/>
      <c r="SJV421" s="1198"/>
      <c r="SJW421" s="1198"/>
      <c r="SJX421" s="1195"/>
      <c r="SJY421" s="1196"/>
      <c r="SJZ421" s="1197"/>
      <c r="SKB421" s="1194"/>
      <c r="SKC421" s="1198"/>
      <c r="SKD421" s="1198"/>
      <c r="SKE421" s="1198"/>
      <c r="SKF421" s="1198"/>
      <c r="SKG421" s="1195"/>
      <c r="SKH421" s="1196"/>
      <c r="SKI421" s="1197"/>
      <c r="SKK421" s="1194"/>
      <c r="SKL421" s="1198"/>
      <c r="SKM421" s="1198"/>
      <c r="SKN421" s="1198"/>
      <c r="SKO421" s="1198"/>
      <c r="SKP421" s="1195"/>
      <c r="SKQ421" s="1196"/>
      <c r="SKR421" s="1197"/>
      <c r="SKT421" s="1194"/>
      <c r="SKU421" s="1198"/>
      <c r="SKV421" s="1198"/>
      <c r="SKW421" s="1198"/>
      <c r="SKX421" s="1198"/>
      <c r="SKY421" s="1195"/>
      <c r="SKZ421" s="1196"/>
      <c r="SLA421" s="1197"/>
      <c r="SLC421" s="1194"/>
      <c r="SLD421" s="1198"/>
      <c r="SLE421" s="1198"/>
      <c r="SLF421" s="1198"/>
      <c r="SLG421" s="1198"/>
      <c r="SLH421" s="1195"/>
      <c r="SLI421" s="1196"/>
      <c r="SLJ421" s="1197"/>
      <c r="SLL421" s="1194"/>
      <c r="SLM421" s="1198"/>
      <c r="SLN421" s="1198"/>
      <c r="SLO421" s="1198"/>
      <c r="SLP421" s="1198"/>
      <c r="SLQ421" s="1195"/>
      <c r="SLR421" s="1196"/>
      <c r="SLS421" s="1197"/>
      <c r="SLU421" s="1194"/>
      <c r="SLV421" s="1198"/>
      <c r="SLW421" s="1198"/>
      <c r="SLX421" s="1198"/>
      <c r="SLY421" s="1198"/>
      <c r="SLZ421" s="1195"/>
      <c r="SMA421" s="1196"/>
      <c r="SMB421" s="1197"/>
      <c r="SMD421" s="1194"/>
      <c r="SME421" s="1198"/>
      <c r="SMF421" s="1198"/>
      <c r="SMG421" s="1198"/>
      <c r="SMH421" s="1198"/>
      <c r="SMI421" s="1195"/>
      <c r="SMJ421" s="1196"/>
      <c r="SMK421" s="1197"/>
      <c r="SMM421" s="1194"/>
      <c r="SMN421" s="1198"/>
      <c r="SMO421" s="1198"/>
      <c r="SMP421" s="1198"/>
      <c r="SMQ421" s="1198"/>
      <c r="SMR421" s="1195"/>
      <c r="SMS421" s="1196"/>
      <c r="SMT421" s="1197"/>
      <c r="SMV421" s="1194"/>
      <c r="SMW421" s="1198"/>
      <c r="SMX421" s="1198"/>
      <c r="SMY421" s="1198"/>
      <c r="SMZ421" s="1198"/>
      <c r="SNA421" s="1195"/>
      <c r="SNB421" s="1196"/>
      <c r="SNC421" s="1197"/>
      <c r="SNE421" s="1194"/>
      <c r="SNF421" s="1198"/>
      <c r="SNG421" s="1198"/>
      <c r="SNH421" s="1198"/>
      <c r="SNI421" s="1198"/>
      <c r="SNJ421" s="1195"/>
      <c r="SNK421" s="1196"/>
      <c r="SNL421" s="1197"/>
      <c r="SNN421" s="1194"/>
      <c r="SNO421" s="1198"/>
      <c r="SNP421" s="1198"/>
      <c r="SNQ421" s="1198"/>
      <c r="SNR421" s="1198"/>
      <c r="SNS421" s="1195"/>
      <c r="SNT421" s="1196"/>
      <c r="SNU421" s="1197"/>
      <c r="SNW421" s="1194"/>
      <c r="SNX421" s="1198"/>
      <c r="SNY421" s="1198"/>
      <c r="SNZ421" s="1198"/>
      <c r="SOA421" s="1198"/>
      <c r="SOB421" s="1195"/>
      <c r="SOC421" s="1196"/>
      <c r="SOD421" s="1197"/>
      <c r="SOF421" s="1194"/>
      <c r="SOG421" s="1198"/>
      <c r="SOH421" s="1198"/>
      <c r="SOI421" s="1198"/>
      <c r="SOJ421" s="1198"/>
      <c r="SOK421" s="1195"/>
      <c r="SOL421" s="1196"/>
      <c r="SOM421" s="1197"/>
      <c r="SOO421" s="1194"/>
      <c r="SOP421" s="1198"/>
      <c r="SOQ421" s="1198"/>
      <c r="SOR421" s="1198"/>
      <c r="SOS421" s="1198"/>
      <c r="SOT421" s="1195"/>
      <c r="SOU421" s="1196"/>
      <c r="SOV421" s="1197"/>
      <c r="SOX421" s="1194"/>
      <c r="SOY421" s="1198"/>
      <c r="SOZ421" s="1198"/>
      <c r="SPA421" s="1198"/>
      <c r="SPB421" s="1198"/>
      <c r="SPC421" s="1195"/>
      <c r="SPD421" s="1196"/>
      <c r="SPE421" s="1197"/>
      <c r="SPG421" s="1194"/>
      <c r="SPH421" s="1198"/>
      <c r="SPI421" s="1198"/>
      <c r="SPJ421" s="1198"/>
      <c r="SPK421" s="1198"/>
      <c r="SPL421" s="1195"/>
      <c r="SPM421" s="1196"/>
      <c r="SPN421" s="1197"/>
      <c r="SPP421" s="1194"/>
      <c r="SPQ421" s="1198"/>
      <c r="SPR421" s="1198"/>
      <c r="SPS421" s="1198"/>
      <c r="SPT421" s="1198"/>
      <c r="SPU421" s="1195"/>
      <c r="SPV421" s="1196"/>
      <c r="SPW421" s="1197"/>
      <c r="SPY421" s="1194"/>
      <c r="SPZ421" s="1198"/>
      <c r="SQA421" s="1198"/>
      <c r="SQB421" s="1198"/>
      <c r="SQC421" s="1198"/>
      <c r="SQD421" s="1195"/>
      <c r="SQE421" s="1196"/>
      <c r="SQF421" s="1197"/>
      <c r="SQH421" s="1194"/>
      <c r="SQI421" s="1198"/>
      <c r="SQJ421" s="1198"/>
      <c r="SQK421" s="1198"/>
      <c r="SQL421" s="1198"/>
      <c r="SQM421" s="1195"/>
      <c r="SQN421" s="1196"/>
      <c r="SQO421" s="1197"/>
      <c r="SQQ421" s="1194"/>
      <c r="SQR421" s="1198"/>
      <c r="SQS421" s="1198"/>
      <c r="SQT421" s="1198"/>
      <c r="SQU421" s="1198"/>
      <c r="SQV421" s="1195"/>
      <c r="SQW421" s="1196"/>
      <c r="SQX421" s="1197"/>
      <c r="SQZ421" s="1194"/>
      <c r="SRA421" s="1198"/>
      <c r="SRB421" s="1198"/>
      <c r="SRC421" s="1198"/>
      <c r="SRD421" s="1198"/>
      <c r="SRE421" s="1195"/>
      <c r="SRF421" s="1196"/>
      <c r="SRG421" s="1197"/>
      <c r="SRI421" s="1194"/>
      <c r="SRJ421" s="1198"/>
      <c r="SRK421" s="1198"/>
      <c r="SRL421" s="1198"/>
      <c r="SRM421" s="1198"/>
      <c r="SRN421" s="1195"/>
      <c r="SRO421" s="1196"/>
      <c r="SRP421" s="1197"/>
      <c r="SRR421" s="1194"/>
      <c r="SRS421" s="1198"/>
      <c r="SRT421" s="1198"/>
      <c r="SRU421" s="1198"/>
      <c r="SRV421" s="1198"/>
      <c r="SRW421" s="1195"/>
      <c r="SRX421" s="1196"/>
      <c r="SRY421" s="1197"/>
      <c r="SSA421" s="1194"/>
      <c r="SSB421" s="1198"/>
      <c r="SSC421" s="1198"/>
      <c r="SSD421" s="1198"/>
      <c r="SSE421" s="1198"/>
      <c r="SSF421" s="1195"/>
      <c r="SSG421" s="1196"/>
      <c r="SSH421" s="1197"/>
      <c r="SSJ421" s="1194"/>
      <c r="SSK421" s="1198"/>
      <c r="SSL421" s="1198"/>
      <c r="SSM421" s="1198"/>
      <c r="SSN421" s="1198"/>
      <c r="SSO421" s="1195"/>
      <c r="SSP421" s="1196"/>
      <c r="SSQ421" s="1197"/>
      <c r="SSS421" s="1194"/>
      <c r="SST421" s="1198"/>
      <c r="SSU421" s="1198"/>
      <c r="SSV421" s="1198"/>
      <c r="SSW421" s="1198"/>
      <c r="SSX421" s="1195"/>
      <c r="SSY421" s="1196"/>
      <c r="SSZ421" s="1197"/>
      <c r="STB421" s="1194"/>
      <c r="STC421" s="1198"/>
      <c r="STD421" s="1198"/>
      <c r="STE421" s="1198"/>
      <c r="STF421" s="1198"/>
      <c r="STG421" s="1195"/>
      <c r="STH421" s="1196"/>
      <c r="STI421" s="1197"/>
      <c r="STK421" s="1194"/>
      <c r="STL421" s="1198"/>
      <c r="STM421" s="1198"/>
      <c r="STN421" s="1198"/>
      <c r="STO421" s="1198"/>
      <c r="STP421" s="1195"/>
      <c r="STQ421" s="1196"/>
      <c r="STR421" s="1197"/>
      <c r="STT421" s="1194"/>
      <c r="STU421" s="1198"/>
      <c r="STV421" s="1198"/>
      <c r="STW421" s="1198"/>
      <c r="STX421" s="1198"/>
      <c r="STY421" s="1195"/>
      <c r="STZ421" s="1196"/>
      <c r="SUA421" s="1197"/>
      <c r="SUC421" s="1194"/>
      <c r="SUD421" s="1198"/>
      <c r="SUE421" s="1198"/>
      <c r="SUF421" s="1198"/>
      <c r="SUG421" s="1198"/>
      <c r="SUH421" s="1195"/>
      <c r="SUI421" s="1196"/>
      <c r="SUJ421" s="1197"/>
      <c r="SUL421" s="1194"/>
      <c r="SUM421" s="1198"/>
      <c r="SUN421" s="1198"/>
      <c r="SUO421" s="1198"/>
      <c r="SUP421" s="1198"/>
      <c r="SUQ421" s="1195"/>
      <c r="SUR421" s="1196"/>
      <c r="SUS421" s="1197"/>
      <c r="SUU421" s="1194"/>
      <c r="SUV421" s="1198"/>
      <c r="SUW421" s="1198"/>
      <c r="SUX421" s="1198"/>
      <c r="SUY421" s="1198"/>
      <c r="SUZ421" s="1195"/>
      <c r="SVA421" s="1196"/>
      <c r="SVB421" s="1197"/>
      <c r="SVD421" s="1194"/>
      <c r="SVE421" s="1198"/>
      <c r="SVF421" s="1198"/>
      <c r="SVG421" s="1198"/>
      <c r="SVH421" s="1198"/>
      <c r="SVI421" s="1195"/>
      <c r="SVJ421" s="1196"/>
      <c r="SVK421" s="1197"/>
      <c r="SVM421" s="1194"/>
      <c r="SVN421" s="1198"/>
      <c r="SVO421" s="1198"/>
      <c r="SVP421" s="1198"/>
      <c r="SVQ421" s="1198"/>
      <c r="SVR421" s="1195"/>
      <c r="SVS421" s="1196"/>
      <c r="SVT421" s="1197"/>
      <c r="SVV421" s="1194"/>
      <c r="SVW421" s="1198"/>
      <c r="SVX421" s="1198"/>
      <c r="SVY421" s="1198"/>
      <c r="SVZ421" s="1198"/>
      <c r="SWA421" s="1195"/>
      <c r="SWB421" s="1196"/>
      <c r="SWC421" s="1197"/>
      <c r="SWE421" s="1194"/>
      <c r="SWF421" s="1198"/>
      <c r="SWG421" s="1198"/>
      <c r="SWH421" s="1198"/>
      <c r="SWI421" s="1198"/>
      <c r="SWJ421" s="1195"/>
      <c r="SWK421" s="1196"/>
      <c r="SWL421" s="1197"/>
      <c r="SWN421" s="1194"/>
      <c r="SWO421" s="1198"/>
      <c r="SWP421" s="1198"/>
      <c r="SWQ421" s="1198"/>
      <c r="SWR421" s="1198"/>
      <c r="SWS421" s="1195"/>
      <c r="SWT421" s="1196"/>
      <c r="SWU421" s="1197"/>
      <c r="SWW421" s="1194"/>
      <c r="SWX421" s="1198"/>
      <c r="SWY421" s="1198"/>
      <c r="SWZ421" s="1198"/>
      <c r="SXA421" s="1198"/>
      <c r="SXB421" s="1195"/>
      <c r="SXC421" s="1196"/>
      <c r="SXD421" s="1197"/>
      <c r="SXF421" s="1194"/>
      <c r="SXG421" s="1198"/>
      <c r="SXH421" s="1198"/>
      <c r="SXI421" s="1198"/>
      <c r="SXJ421" s="1198"/>
      <c r="SXK421" s="1195"/>
      <c r="SXL421" s="1196"/>
      <c r="SXM421" s="1197"/>
      <c r="SXO421" s="1194"/>
      <c r="SXP421" s="1198"/>
      <c r="SXQ421" s="1198"/>
      <c r="SXR421" s="1198"/>
      <c r="SXS421" s="1198"/>
      <c r="SXT421" s="1195"/>
      <c r="SXU421" s="1196"/>
      <c r="SXV421" s="1197"/>
      <c r="SXX421" s="1194"/>
      <c r="SXY421" s="1198"/>
      <c r="SXZ421" s="1198"/>
      <c r="SYA421" s="1198"/>
      <c r="SYB421" s="1198"/>
      <c r="SYC421" s="1195"/>
      <c r="SYD421" s="1196"/>
      <c r="SYE421" s="1197"/>
      <c r="SYG421" s="1194"/>
      <c r="SYH421" s="1198"/>
      <c r="SYI421" s="1198"/>
      <c r="SYJ421" s="1198"/>
      <c r="SYK421" s="1198"/>
      <c r="SYL421" s="1195"/>
      <c r="SYM421" s="1196"/>
      <c r="SYN421" s="1197"/>
      <c r="SYP421" s="1194"/>
      <c r="SYQ421" s="1198"/>
      <c r="SYR421" s="1198"/>
      <c r="SYS421" s="1198"/>
      <c r="SYT421" s="1198"/>
      <c r="SYU421" s="1195"/>
      <c r="SYV421" s="1196"/>
      <c r="SYW421" s="1197"/>
      <c r="SYY421" s="1194"/>
      <c r="SYZ421" s="1198"/>
      <c r="SZA421" s="1198"/>
      <c r="SZB421" s="1198"/>
      <c r="SZC421" s="1198"/>
      <c r="SZD421" s="1195"/>
      <c r="SZE421" s="1196"/>
      <c r="SZF421" s="1197"/>
      <c r="SZH421" s="1194"/>
      <c r="SZI421" s="1198"/>
      <c r="SZJ421" s="1198"/>
      <c r="SZK421" s="1198"/>
      <c r="SZL421" s="1198"/>
      <c r="SZM421" s="1195"/>
      <c r="SZN421" s="1196"/>
      <c r="SZO421" s="1197"/>
      <c r="SZQ421" s="1194"/>
      <c r="SZR421" s="1198"/>
      <c r="SZS421" s="1198"/>
      <c r="SZT421" s="1198"/>
      <c r="SZU421" s="1198"/>
      <c r="SZV421" s="1195"/>
      <c r="SZW421" s="1196"/>
      <c r="SZX421" s="1197"/>
      <c r="SZZ421" s="1194"/>
      <c r="TAA421" s="1198"/>
      <c r="TAB421" s="1198"/>
      <c r="TAC421" s="1198"/>
      <c r="TAD421" s="1198"/>
      <c r="TAE421" s="1195"/>
      <c r="TAF421" s="1196"/>
      <c r="TAG421" s="1197"/>
      <c r="TAI421" s="1194"/>
      <c r="TAJ421" s="1198"/>
      <c r="TAK421" s="1198"/>
      <c r="TAL421" s="1198"/>
      <c r="TAM421" s="1198"/>
      <c r="TAN421" s="1195"/>
      <c r="TAO421" s="1196"/>
      <c r="TAP421" s="1197"/>
      <c r="TAR421" s="1194"/>
      <c r="TAS421" s="1198"/>
      <c r="TAT421" s="1198"/>
      <c r="TAU421" s="1198"/>
      <c r="TAV421" s="1198"/>
      <c r="TAW421" s="1195"/>
      <c r="TAX421" s="1196"/>
      <c r="TAY421" s="1197"/>
      <c r="TBA421" s="1194"/>
      <c r="TBB421" s="1198"/>
      <c r="TBC421" s="1198"/>
      <c r="TBD421" s="1198"/>
      <c r="TBE421" s="1198"/>
      <c r="TBF421" s="1195"/>
      <c r="TBG421" s="1196"/>
      <c r="TBH421" s="1197"/>
      <c r="TBJ421" s="1194"/>
      <c r="TBK421" s="1198"/>
      <c r="TBL421" s="1198"/>
      <c r="TBM421" s="1198"/>
      <c r="TBN421" s="1198"/>
      <c r="TBO421" s="1195"/>
      <c r="TBP421" s="1196"/>
      <c r="TBQ421" s="1197"/>
      <c r="TBS421" s="1194"/>
      <c r="TBT421" s="1198"/>
      <c r="TBU421" s="1198"/>
      <c r="TBV421" s="1198"/>
      <c r="TBW421" s="1198"/>
      <c r="TBX421" s="1195"/>
      <c r="TBY421" s="1196"/>
      <c r="TBZ421" s="1197"/>
      <c r="TCB421" s="1194"/>
      <c r="TCC421" s="1198"/>
      <c r="TCD421" s="1198"/>
      <c r="TCE421" s="1198"/>
      <c r="TCF421" s="1198"/>
      <c r="TCG421" s="1195"/>
      <c r="TCH421" s="1196"/>
      <c r="TCI421" s="1197"/>
      <c r="TCK421" s="1194"/>
      <c r="TCL421" s="1198"/>
      <c r="TCM421" s="1198"/>
      <c r="TCN421" s="1198"/>
      <c r="TCO421" s="1198"/>
      <c r="TCP421" s="1195"/>
      <c r="TCQ421" s="1196"/>
      <c r="TCR421" s="1197"/>
      <c r="TCT421" s="1194"/>
      <c r="TCU421" s="1198"/>
      <c r="TCV421" s="1198"/>
      <c r="TCW421" s="1198"/>
      <c r="TCX421" s="1198"/>
      <c r="TCY421" s="1195"/>
      <c r="TCZ421" s="1196"/>
      <c r="TDA421" s="1197"/>
      <c r="TDC421" s="1194"/>
      <c r="TDD421" s="1198"/>
      <c r="TDE421" s="1198"/>
      <c r="TDF421" s="1198"/>
      <c r="TDG421" s="1198"/>
      <c r="TDH421" s="1195"/>
      <c r="TDI421" s="1196"/>
      <c r="TDJ421" s="1197"/>
      <c r="TDL421" s="1194"/>
      <c r="TDM421" s="1198"/>
      <c r="TDN421" s="1198"/>
      <c r="TDO421" s="1198"/>
      <c r="TDP421" s="1198"/>
      <c r="TDQ421" s="1195"/>
      <c r="TDR421" s="1196"/>
      <c r="TDS421" s="1197"/>
      <c r="TDU421" s="1194"/>
      <c r="TDV421" s="1198"/>
      <c r="TDW421" s="1198"/>
      <c r="TDX421" s="1198"/>
      <c r="TDY421" s="1198"/>
      <c r="TDZ421" s="1195"/>
      <c r="TEA421" s="1196"/>
      <c r="TEB421" s="1197"/>
      <c r="TED421" s="1194"/>
      <c r="TEE421" s="1198"/>
      <c r="TEF421" s="1198"/>
      <c r="TEG421" s="1198"/>
      <c r="TEH421" s="1198"/>
      <c r="TEI421" s="1195"/>
      <c r="TEJ421" s="1196"/>
      <c r="TEK421" s="1197"/>
      <c r="TEM421" s="1194"/>
      <c r="TEN421" s="1198"/>
      <c r="TEO421" s="1198"/>
      <c r="TEP421" s="1198"/>
      <c r="TEQ421" s="1198"/>
      <c r="TER421" s="1195"/>
      <c r="TES421" s="1196"/>
      <c r="TET421" s="1197"/>
      <c r="TEV421" s="1194"/>
      <c r="TEW421" s="1198"/>
      <c r="TEX421" s="1198"/>
      <c r="TEY421" s="1198"/>
      <c r="TEZ421" s="1198"/>
      <c r="TFA421" s="1195"/>
      <c r="TFB421" s="1196"/>
      <c r="TFC421" s="1197"/>
      <c r="TFE421" s="1194"/>
      <c r="TFF421" s="1198"/>
      <c r="TFG421" s="1198"/>
      <c r="TFH421" s="1198"/>
      <c r="TFI421" s="1198"/>
      <c r="TFJ421" s="1195"/>
      <c r="TFK421" s="1196"/>
      <c r="TFL421" s="1197"/>
      <c r="TFN421" s="1194"/>
      <c r="TFO421" s="1198"/>
      <c r="TFP421" s="1198"/>
      <c r="TFQ421" s="1198"/>
      <c r="TFR421" s="1198"/>
      <c r="TFS421" s="1195"/>
      <c r="TFT421" s="1196"/>
      <c r="TFU421" s="1197"/>
      <c r="TFW421" s="1194"/>
      <c r="TFX421" s="1198"/>
      <c r="TFY421" s="1198"/>
      <c r="TFZ421" s="1198"/>
      <c r="TGA421" s="1198"/>
      <c r="TGB421" s="1195"/>
      <c r="TGC421" s="1196"/>
      <c r="TGD421" s="1197"/>
      <c r="TGF421" s="1194"/>
      <c r="TGG421" s="1198"/>
      <c r="TGH421" s="1198"/>
      <c r="TGI421" s="1198"/>
      <c r="TGJ421" s="1198"/>
      <c r="TGK421" s="1195"/>
      <c r="TGL421" s="1196"/>
      <c r="TGM421" s="1197"/>
      <c r="TGO421" s="1194"/>
      <c r="TGP421" s="1198"/>
      <c r="TGQ421" s="1198"/>
      <c r="TGR421" s="1198"/>
      <c r="TGS421" s="1198"/>
      <c r="TGT421" s="1195"/>
      <c r="TGU421" s="1196"/>
      <c r="TGV421" s="1197"/>
      <c r="TGX421" s="1194"/>
      <c r="TGY421" s="1198"/>
      <c r="TGZ421" s="1198"/>
      <c r="THA421" s="1198"/>
      <c r="THB421" s="1198"/>
      <c r="THC421" s="1195"/>
      <c r="THD421" s="1196"/>
      <c r="THE421" s="1197"/>
      <c r="THG421" s="1194"/>
      <c r="THH421" s="1198"/>
      <c r="THI421" s="1198"/>
      <c r="THJ421" s="1198"/>
      <c r="THK421" s="1198"/>
      <c r="THL421" s="1195"/>
      <c r="THM421" s="1196"/>
      <c r="THN421" s="1197"/>
      <c r="THP421" s="1194"/>
      <c r="THQ421" s="1198"/>
      <c r="THR421" s="1198"/>
      <c r="THS421" s="1198"/>
      <c r="THT421" s="1198"/>
      <c r="THU421" s="1195"/>
      <c r="THV421" s="1196"/>
      <c r="THW421" s="1197"/>
      <c r="THY421" s="1194"/>
      <c r="THZ421" s="1198"/>
      <c r="TIA421" s="1198"/>
      <c r="TIB421" s="1198"/>
      <c r="TIC421" s="1198"/>
      <c r="TID421" s="1195"/>
      <c r="TIE421" s="1196"/>
      <c r="TIF421" s="1197"/>
      <c r="TIH421" s="1194"/>
      <c r="TII421" s="1198"/>
      <c r="TIJ421" s="1198"/>
      <c r="TIK421" s="1198"/>
      <c r="TIL421" s="1198"/>
      <c r="TIM421" s="1195"/>
      <c r="TIN421" s="1196"/>
      <c r="TIO421" s="1197"/>
      <c r="TIQ421" s="1194"/>
      <c r="TIR421" s="1198"/>
      <c r="TIS421" s="1198"/>
      <c r="TIT421" s="1198"/>
      <c r="TIU421" s="1198"/>
      <c r="TIV421" s="1195"/>
      <c r="TIW421" s="1196"/>
      <c r="TIX421" s="1197"/>
      <c r="TIZ421" s="1194"/>
      <c r="TJA421" s="1198"/>
      <c r="TJB421" s="1198"/>
      <c r="TJC421" s="1198"/>
      <c r="TJD421" s="1198"/>
      <c r="TJE421" s="1195"/>
      <c r="TJF421" s="1196"/>
      <c r="TJG421" s="1197"/>
      <c r="TJI421" s="1194"/>
      <c r="TJJ421" s="1198"/>
      <c r="TJK421" s="1198"/>
      <c r="TJL421" s="1198"/>
      <c r="TJM421" s="1198"/>
      <c r="TJN421" s="1195"/>
      <c r="TJO421" s="1196"/>
      <c r="TJP421" s="1197"/>
      <c r="TJR421" s="1194"/>
      <c r="TJS421" s="1198"/>
      <c r="TJT421" s="1198"/>
      <c r="TJU421" s="1198"/>
      <c r="TJV421" s="1198"/>
      <c r="TJW421" s="1195"/>
      <c r="TJX421" s="1196"/>
      <c r="TJY421" s="1197"/>
      <c r="TKA421" s="1194"/>
      <c r="TKB421" s="1198"/>
      <c r="TKC421" s="1198"/>
      <c r="TKD421" s="1198"/>
      <c r="TKE421" s="1198"/>
      <c r="TKF421" s="1195"/>
      <c r="TKG421" s="1196"/>
      <c r="TKH421" s="1197"/>
      <c r="TKJ421" s="1194"/>
      <c r="TKK421" s="1198"/>
      <c r="TKL421" s="1198"/>
      <c r="TKM421" s="1198"/>
      <c r="TKN421" s="1198"/>
      <c r="TKO421" s="1195"/>
      <c r="TKP421" s="1196"/>
      <c r="TKQ421" s="1197"/>
      <c r="TKS421" s="1194"/>
      <c r="TKT421" s="1198"/>
      <c r="TKU421" s="1198"/>
      <c r="TKV421" s="1198"/>
      <c r="TKW421" s="1198"/>
      <c r="TKX421" s="1195"/>
      <c r="TKY421" s="1196"/>
      <c r="TKZ421" s="1197"/>
      <c r="TLB421" s="1194"/>
      <c r="TLC421" s="1198"/>
      <c r="TLD421" s="1198"/>
      <c r="TLE421" s="1198"/>
      <c r="TLF421" s="1198"/>
      <c r="TLG421" s="1195"/>
      <c r="TLH421" s="1196"/>
      <c r="TLI421" s="1197"/>
      <c r="TLK421" s="1194"/>
      <c r="TLL421" s="1198"/>
      <c r="TLM421" s="1198"/>
      <c r="TLN421" s="1198"/>
      <c r="TLO421" s="1198"/>
      <c r="TLP421" s="1195"/>
      <c r="TLQ421" s="1196"/>
      <c r="TLR421" s="1197"/>
      <c r="TLT421" s="1194"/>
      <c r="TLU421" s="1198"/>
      <c r="TLV421" s="1198"/>
      <c r="TLW421" s="1198"/>
      <c r="TLX421" s="1198"/>
      <c r="TLY421" s="1195"/>
      <c r="TLZ421" s="1196"/>
      <c r="TMA421" s="1197"/>
      <c r="TMC421" s="1194"/>
      <c r="TMD421" s="1198"/>
      <c r="TME421" s="1198"/>
      <c r="TMF421" s="1198"/>
      <c r="TMG421" s="1198"/>
      <c r="TMH421" s="1195"/>
      <c r="TMI421" s="1196"/>
      <c r="TMJ421" s="1197"/>
      <c r="TML421" s="1194"/>
      <c r="TMM421" s="1198"/>
      <c r="TMN421" s="1198"/>
      <c r="TMO421" s="1198"/>
      <c r="TMP421" s="1198"/>
      <c r="TMQ421" s="1195"/>
      <c r="TMR421" s="1196"/>
      <c r="TMS421" s="1197"/>
      <c r="TMU421" s="1194"/>
      <c r="TMV421" s="1198"/>
      <c r="TMW421" s="1198"/>
      <c r="TMX421" s="1198"/>
      <c r="TMY421" s="1198"/>
      <c r="TMZ421" s="1195"/>
      <c r="TNA421" s="1196"/>
      <c r="TNB421" s="1197"/>
      <c r="TND421" s="1194"/>
      <c r="TNE421" s="1198"/>
      <c r="TNF421" s="1198"/>
      <c r="TNG421" s="1198"/>
      <c r="TNH421" s="1198"/>
      <c r="TNI421" s="1195"/>
      <c r="TNJ421" s="1196"/>
      <c r="TNK421" s="1197"/>
      <c r="TNM421" s="1194"/>
      <c r="TNN421" s="1198"/>
      <c r="TNO421" s="1198"/>
      <c r="TNP421" s="1198"/>
      <c r="TNQ421" s="1198"/>
      <c r="TNR421" s="1195"/>
      <c r="TNS421" s="1196"/>
      <c r="TNT421" s="1197"/>
      <c r="TNV421" s="1194"/>
      <c r="TNW421" s="1198"/>
      <c r="TNX421" s="1198"/>
      <c r="TNY421" s="1198"/>
      <c r="TNZ421" s="1198"/>
      <c r="TOA421" s="1195"/>
      <c r="TOB421" s="1196"/>
      <c r="TOC421" s="1197"/>
      <c r="TOE421" s="1194"/>
      <c r="TOF421" s="1198"/>
      <c r="TOG421" s="1198"/>
      <c r="TOH421" s="1198"/>
      <c r="TOI421" s="1198"/>
      <c r="TOJ421" s="1195"/>
      <c r="TOK421" s="1196"/>
      <c r="TOL421" s="1197"/>
      <c r="TON421" s="1194"/>
      <c r="TOO421" s="1198"/>
      <c r="TOP421" s="1198"/>
      <c r="TOQ421" s="1198"/>
      <c r="TOR421" s="1198"/>
      <c r="TOS421" s="1195"/>
      <c r="TOT421" s="1196"/>
      <c r="TOU421" s="1197"/>
      <c r="TOW421" s="1194"/>
      <c r="TOX421" s="1198"/>
      <c r="TOY421" s="1198"/>
      <c r="TOZ421" s="1198"/>
      <c r="TPA421" s="1198"/>
      <c r="TPB421" s="1195"/>
      <c r="TPC421" s="1196"/>
      <c r="TPD421" s="1197"/>
      <c r="TPF421" s="1194"/>
      <c r="TPG421" s="1198"/>
      <c r="TPH421" s="1198"/>
      <c r="TPI421" s="1198"/>
      <c r="TPJ421" s="1198"/>
      <c r="TPK421" s="1195"/>
      <c r="TPL421" s="1196"/>
      <c r="TPM421" s="1197"/>
      <c r="TPO421" s="1194"/>
      <c r="TPP421" s="1198"/>
      <c r="TPQ421" s="1198"/>
      <c r="TPR421" s="1198"/>
      <c r="TPS421" s="1198"/>
      <c r="TPT421" s="1195"/>
      <c r="TPU421" s="1196"/>
      <c r="TPV421" s="1197"/>
      <c r="TPX421" s="1194"/>
      <c r="TPY421" s="1198"/>
      <c r="TPZ421" s="1198"/>
      <c r="TQA421" s="1198"/>
      <c r="TQB421" s="1198"/>
      <c r="TQC421" s="1195"/>
      <c r="TQD421" s="1196"/>
      <c r="TQE421" s="1197"/>
      <c r="TQG421" s="1194"/>
      <c r="TQH421" s="1198"/>
      <c r="TQI421" s="1198"/>
      <c r="TQJ421" s="1198"/>
      <c r="TQK421" s="1198"/>
      <c r="TQL421" s="1195"/>
      <c r="TQM421" s="1196"/>
      <c r="TQN421" s="1197"/>
      <c r="TQP421" s="1194"/>
      <c r="TQQ421" s="1198"/>
      <c r="TQR421" s="1198"/>
      <c r="TQS421" s="1198"/>
      <c r="TQT421" s="1198"/>
      <c r="TQU421" s="1195"/>
      <c r="TQV421" s="1196"/>
      <c r="TQW421" s="1197"/>
      <c r="TQY421" s="1194"/>
      <c r="TQZ421" s="1198"/>
      <c r="TRA421" s="1198"/>
      <c r="TRB421" s="1198"/>
      <c r="TRC421" s="1198"/>
      <c r="TRD421" s="1195"/>
      <c r="TRE421" s="1196"/>
      <c r="TRF421" s="1197"/>
      <c r="TRH421" s="1194"/>
      <c r="TRI421" s="1198"/>
      <c r="TRJ421" s="1198"/>
      <c r="TRK421" s="1198"/>
      <c r="TRL421" s="1198"/>
      <c r="TRM421" s="1195"/>
      <c r="TRN421" s="1196"/>
      <c r="TRO421" s="1197"/>
      <c r="TRQ421" s="1194"/>
      <c r="TRR421" s="1198"/>
      <c r="TRS421" s="1198"/>
      <c r="TRT421" s="1198"/>
      <c r="TRU421" s="1198"/>
      <c r="TRV421" s="1195"/>
      <c r="TRW421" s="1196"/>
      <c r="TRX421" s="1197"/>
      <c r="TRZ421" s="1194"/>
      <c r="TSA421" s="1198"/>
      <c r="TSB421" s="1198"/>
      <c r="TSC421" s="1198"/>
      <c r="TSD421" s="1198"/>
      <c r="TSE421" s="1195"/>
      <c r="TSF421" s="1196"/>
      <c r="TSG421" s="1197"/>
      <c r="TSI421" s="1194"/>
      <c r="TSJ421" s="1198"/>
      <c r="TSK421" s="1198"/>
      <c r="TSL421" s="1198"/>
      <c r="TSM421" s="1198"/>
      <c r="TSN421" s="1195"/>
      <c r="TSO421" s="1196"/>
      <c r="TSP421" s="1197"/>
      <c r="TSR421" s="1194"/>
      <c r="TSS421" s="1198"/>
      <c r="TST421" s="1198"/>
      <c r="TSU421" s="1198"/>
      <c r="TSV421" s="1198"/>
      <c r="TSW421" s="1195"/>
      <c r="TSX421" s="1196"/>
      <c r="TSY421" s="1197"/>
      <c r="TTA421" s="1194"/>
      <c r="TTB421" s="1198"/>
      <c r="TTC421" s="1198"/>
      <c r="TTD421" s="1198"/>
      <c r="TTE421" s="1198"/>
      <c r="TTF421" s="1195"/>
      <c r="TTG421" s="1196"/>
      <c r="TTH421" s="1197"/>
      <c r="TTJ421" s="1194"/>
      <c r="TTK421" s="1198"/>
      <c r="TTL421" s="1198"/>
      <c r="TTM421" s="1198"/>
      <c r="TTN421" s="1198"/>
      <c r="TTO421" s="1195"/>
      <c r="TTP421" s="1196"/>
      <c r="TTQ421" s="1197"/>
      <c r="TTS421" s="1194"/>
      <c r="TTT421" s="1198"/>
      <c r="TTU421" s="1198"/>
      <c r="TTV421" s="1198"/>
      <c r="TTW421" s="1198"/>
      <c r="TTX421" s="1195"/>
      <c r="TTY421" s="1196"/>
      <c r="TTZ421" s="1197"/>
      <c r="TUB421" s="1194"/>
      <c r="TUC421" s="1198"/>
      <c r="TUD421" s="1198"/>
      <c r="TUE421" s="1198"/>
      <c r="TUF421" s="1198"/>
      <c r="TUG421" s="1195"/>
      <c r="TUH421" s="1196"/>
      <c r="TUI421" s="1197"/>
      <c r="TUK421" s="1194"/>
      <c r="TUL421" s="1198"/>
      <c r="TUM421" s="1198"/>
      <c r="TUN421" s="1198"/>
      <c r="TUO421" s="1198"/>
      <c r="TUP421" s="1195"/>
      <c r="TUQ421" s="1196"/>
      <c r="TUR421" s="1197"/>
      <c r="TUT421" s="1194"/>
      <c r="TUU421" s="1198"/>
      <c r="TUV421" s="1198"/>
      <c r="TUW421" s="1198"/>
      <c r="TUX421" s="1198"/>
      <c r="TUY421" s="1195"/>
      <c r="TUZ421" s="1196"/>
      <c r="TVA421" s="1197"/>
      <c r="TVC421" s="1194"/>
      <c r="TVD421" s="1198"/>
      <c r="TVE421" s="1198"/>
      <c r="TVF421" s="1198"/>
      <c r="TVG421" s="1198"/>
      <c r="TVH421" s="1195"/>
      <c r="TVI421" s="1196"/>
      <c r="TVJ421" s="1197"/>
      <c r="TVL421" s="1194"/>
      <c r="TVM421" s="1198"/>
      <c r="TVN421" s="1198"/>
      <c r="TVO421" s="1198"/>
      <c r="TVP421" s="1198"/>
      <c r="TVQ421" s="1195"/>
      <c r="TVR421" s="1196"/>
      <c r="TVS421" s="1197"/>
      <c r="TVU421" s="1194"/>
      <c r="TVV421" s="1198"/>
      <c r="TVW421" s="1198"/>
      <c r="TVX421" s="1198"/>
      <c r="TVY421" s="1198"/>
      <c r="TVZ421" s="1195"/>
      <c r="TWA421" s="1196"/>
      <c r="TWB421" s="1197"/>
      <c r="TWD421" s="1194"/>
      <c r="TWE421" s="1198"/>
      <c r="TWF421" s="1198"/>
      <c r="TWG421" s="1198"/>
      <c r="TWH421" s="1198"/>
      <c r="TWI421" s="1195"/>
      <c r="TWJ421" s="1196"/>
      <c r="TWK421" s="1197"/>
      <c r="TWM421" s="1194"/>
      <c r="TWN421" s="1198"/>
      <c r="TWO421" s="1198"/>
      <c r="TWP421" s="1198"/>
      <c r="TWQ421" s="1198"/>
      <c r="TWR421" s="1195"/>
      <c r="TWS421" s="1196"/>
      <c r="TWT421" s="1197"/>
      <c r="TWV421" s="1194"/>
      <c r="TWW421" s="1198"/>
      <c r="TWX421" s="1198"/>
      <c r="TWY421" s="1198"/>
      <c r="TWZ421" s="1198"/>
      <c r="TXA421" s="1195"/>
      <c r="TXB421" s="1196"/>
      <c r="TXC421" s="1197"/>
      <c r="TXE421" s="1194"/>
      <c r="TXF421" s="1198"/>
      <c r="TXG421" s="1198"/>
      <c r="TXH421" s="1198"/>
      <c r="TXI421" s="1198"/>
      <c r="TXJ421" s="1195"/>
      <c r="TXK421" s="1196"/>
      <c r="TXL421" s="1197"/>
      <c r="TXN421" s="1194"/>
      <c r="TXO421" s="1198"/>
      <c r="TXP421" s="1198"/>
      <c r="TXQ421" s="1198"/>
      <c r="TXR421" s="1198"/>
      <c r="TXS421" s="1195"/>
      <c r="TXT421" s="1196"/>
      <c r="TXU421" s="1197"/>
      <c r="TXW421" s="1194"/>
      <c r="TXX421" s="1198"/>
      <c r="TXY421" s="1198"/>
      <c r="TXZ421" s="1198"/>
      <c r="TYA421" s="1198"/>
      <c r="TYB421" s="1195"/>
      <c r="TYC421" s="1196"/>
      <c r="TYD421" s="1197"/>
      <c r="TYF421" s="1194"/>
      <c r="TYG421" s="1198"/>
      <c r="TYH421" s="1198"/>
      <c r="TYI421" s="1198"/>
      <c r="TYJ421" s="1198"/>
      <c r="TYK421" s="1195"/>
      <c r="TYL421" s="1196"/>
      <c r="TYM421" s="1197"/>
      <c r="TYO421" s="1194"/>
      <c r="TYP421" s="1198"/>
      <c r="TYQ421" s="1198"/>
      <c r="TYR421" s="1198"/>
      <c r="TYS421" s="1198"/>
      <c r="TYT421" s="1195"/>
      <c r="TYU421" s="1196"/>
      <c r="TYV421" s="1197"/>
      <c r="TYX421" s="1194"/>
      <c r="TYY421" s="1198"/>
      <c r="TYZ421" s="1198"/>
      <c r="TZA421" s="1198"/>
      <c r="TZB421" s="1198"/>
      <c r="TZC421" s="1195"/>
      <c r="TZD421" s="1196"/>
      <c r="TZE421" s="1197"/>
      <c r="TZG421" s="1194"/>
      <c r="TZH421" s="1198"/>
      <c r="TZI421" s="1198"/>
      <c r="TZJ421" s="1198"/>
      <c r="TZK421" s="1198"/>
      <c r="TZL421" s="1195"/>
      <c r="TZM421" s="1196"/>
      <c r="TZN421" s="1197"/>
      <c r="TZP421" s="1194"/>
      <c r="TZQ421" s="1198"/>
      <c r="TZR421" s="1198"/>
      <c r="TZS421" s="1198"/>
      <c r="TZT421" s="1198"/>
      <c r="TZU421" s="1195"/>
      <c r="TZV421" s="1196"/>
      <c r="TZW421" s="1197"/>
      <c r="TZY421" s="1194"/>
      <c r="TZZ421" s="1198"/>
      <c r="UAA421" s="1198"/>
      <c r="UAB421" s="1198"/>
      <c r="UAC421" s="1198"/>
      <c r="UAD421" s="1195"/>
      <c r="UAE421" s="1196"/>
      <c r="UAF421" s="1197"/>
      <c r="UAH421" s="1194"/>
      <c r="UAI421" s="1198"/>
      <c r="UAJ421" s="1198"/>
      <c r="UAK421" s="1198"/>
      <c r="UAL421" s="1198"/>
      <c r="UAM421" s="1195"/>
      <c r="UAN421" s="1196"/>
      <c r="UAO421" s="1197"/>
      <c r="UAQ421" s="1194"/>
      <c r="UAR421" s="1198"/>
      <c r="UAS421" s="1198"/>
      <c r="UAT421" s="1198"/>
      <c r="UAU421" s="1198"/>
      <c r="UAV421" s="1195"/>
      <c r="UAW421" s="1196"/>
      <c r="UAX421" s="1197"/>
      <c r="UAZ421" s="1194"/>
      <c r="UBA421" s="1198"/>
      <c r="UBB421" s="1198"/>
      <c r="UBC421" s="1198"/>
      <c r="UBD421" s="1198"/>
      <c r="UBE421" s="1195"/>
      <c r="UBF421" s="1196"/>
      <c r="UBG421" s="1197"/>
      <c r="UBI421" s="1194"/>
      <c r="UBJ421" s="1198"/>
      <c r="UBK421" s="1198"/>
      <c r="UBL421" s="1198"/>
      <c r="UBM421" s="1198"/>
      <c r="UBN421" s="1195"/>
      <c r="UBO421" s="1196"/>
      <c r="UBP421" s="1197"/>
      <c r="UBR421" s="1194"/>
      <c r="UBS421" s="1198"/>
      <c r="UBT421" s="1198"/>
      <c r="UBU421" s="1198"/>
      <c r="UBV421" s="1198"/>
      <c r="UBW421" s="1195"/>
      <c r="UBX421" s="1196"/>
      <c r="UBY421" s="1197"/>
      <c r="UCA421" s="1194"/>
      <c r="UCB421" s="1198"/>
      <c r="UCC421" s="1198"/>
      <c r="UCD421" s="1198"/>
      <c r="UCE421" s="1198"/>
      <c r="UCF421" s="1195"/>
      <c r="UCG421" s="1196"/>
      <c r="UCH421" s="1197"/>
      <c r="UCJ421" s="1194"/>
      <c r="UCK421" s="1198"/>
      <c r="UCL421" s="1198"/>
      <c r="UCM421" s="1198"/>
      <c r="UCN421" s="1198"/>
      <c r="UCO421" s="1195"/>
      <c r="UCP421" s="1196"/>
      <c r="UCQ421" s="1197"/>
      <c r="UCS421" s="1194"/>
      <c r="UCT421" s="1198"/>
      <c r="UCU421" s="1198"/>
      <c r="UCV421" s="1198"/>
      <c r="UCW421" s="1198"/>
      <c r="UCX421" s="1195"/>
      <c r="UCY421" s="1196"/>
      <c r="UCZ421" s="1197"/>
      <c r="UDB421" s="1194"/>
      <c r="UDC421" s="1198"/>
      <c r="UDD421" s="1198"/>
      <c r="UDE421" s="1198"/>
      <c r="UDF421" s="1198"/>
      <c r="UDG421" s="1195"/>
      <c r="UDH421" s="1196"/>
      <c r="UDI421" s="1197"/>
      <c r="UDK421" s="1194"/>
      <c r="UDL421" s="1198"/>
      <c r="UDM421" s="1198"/>
      <c r="UDN421" s="1198"/>
      <c r="UDO421" s="1198"/>
      <c r="UDP421" s="1195"/>
      <c r="UDQ421" s="1196"/>
      <c r="UDR421" s="1197"/>
      <c r="UDT421" s="1194"/>
      <c r="UDU421" s="1198"/>
      <c r="UDV421" s="1198"/>
      <c r="UDW421" s="1198"/>
      <c r="UDX421" s="1198"/>
      <c r="UDY421" s="1195"/>
      <c r="UDZ421" s="1196"/>
      <c r="UEA421" s="1197"/>
      <c r="UEC421" s="1194"/>
      <c r="UED421" s="1198"/>
      <c r="UEE421" s="1198"/>
      <c r="UEF421" s="1198"/>
      <c r="UEG421" s="1198"/>
      <c r="UEH421" s="1195"/>
      <c r="UEI421" s="1196"/>
      <c r="UEJ421" s="1197"/>
      <c r="UEL421" s="1194"/>
      <c r="UEM421" s="1198"/>
      <c r="UEN421" s="1198"/>
      <c r="UEO421" s="1198"/>
      <c r="UEP421" s="1198"/>
      <c r="UEQ421" s="1195"/>
      <c r="UER421" s="1196"/>
      <c r="UES421" s="1197"/>
      <c r="UEU421" s="1194"/>
      <c r="UEV421" s="1198"/>
      <c r="UEW421" s="1198"/>
      <c r="UEX421" s="1198"/>
      <c r="UEY421" s="1198"/>
      <c r="UEZ421" s="1195"/>
      <c r="UFA421" s="1196"/>
      <c r="UFB421" s="1197"/>
      <c r="UFD421" s="1194"/>
      <c r="UFE421" s="1198"/>
      <c r="UFF421" s="1198"/>
      <c r="UFG421" s="1198"/>
      <c r="UFH421" s="1198"/>
      <c r="UFI421" s="1195"/>
      <c r="UFJ421" s="1196"/>
      <c r="UFK421" s="1197"/>
      <c r="UFM421" s="1194"/>
      <c r="UFN421" s="1198"/>
      <c r="UFO421" s="1198"/>
      <c r="UFP421" s="1198"/>
      <c r="UFQ421" s="1198"/>
      <c r="UFR421" s="1195"/>
      <c r="UFS421" s="1196"/>
      <c r="UFT421" s="1197"/>
      <c r="UFV421" s="1194"/>
      <c r="UFW421" s="1198"/>
      <c r="UFX421" s="1198"/>
      <c r="UFY421" s="1198"/>
      <c r="UFZ421" s="1198"/>
      <c r="UGA421" s="1195"/>
      <c r="UGB421" s="1196"/>
      <c r="UGC421" s="1197"/>
      <c r="UGE421" s="1194"/>
      <c r="UGF421" s="1198"/>
      <c r="UGG421" s="1198"/>
      <c r="UGH421" s="1198"/>
      <c r="UGI421" s="1198"/>
      <c r="UGJ421" s="1195"/>
      <c r="UGK421" s="1196"/>
      <c r="UGL421" s="1197"/>
      <c r="UGN421" s="1194"/>
      <c r="UGO421" s="1198"/>
      <c r="UGP421" s="1198"/>
      <c r="UGQ421" s="1198"/>
      <c r="UGR421" s="1198"/>
      <c r="UGS421" s="1195"/>
      <c r="UGT421" s="1196"/>
      <c r="UGU421" s="1197"/>
      <c r="UGW421" s="1194"/>
      <c r="UGX421" s="1198"/>
      <c r="UGY421" s="1198"/>
      <c r="UGZ421" s="1198"/>
      <c r="UHA421" s="1198"/>
      <c r="UHB421" s="1195"/>
      <c r="UHC421" s="1196"/>
      <c r="UHD421" s="1197"/>
      <c r="UHF421" s="1194"/>
      <c r="UHG421" s="1198"/>
      <c r="UHH421" s="1198"/>
      <c r="UHI421" s="1198"/>
      <c r="UHJ421" s="1198"/>
      <c r="UHK421" s="1195"/>
      <c r="UHL421" s="1196"/>
      <c r="UHM421" s="1197"/>
      <c r="UHO421" s="1194"/>
      <c r="UHP421" s="1198"/>
      <c r="UHQ421" s="1198"/>
      <c r="UHR421" s="1198"/>
      <c r="UHS421" s="1198"/>
      <c r="UHT421" s="1195"/>
      <c r="UHU421" s="1196"/>
      <c r="UHV421" s="1197"/>
      <c r="UHX421" s="1194"/>
      <c r="UHY421" s="1198"/>
      <c r="UHZ421" s="1198"/>
      <c r="UIA421" s="1198"/>
      <c r="UIB421" s="1198"/>
      <c r="UIC421" s="1195"/>
      <c r="UID421" s="1196"/>
      <c r="UIE421" s="1197"/>
      <c r="UIG421" s="1194"/>
      <c r="UIH421" s="1198"/>
      <c r="UII421" s="1198"/>
      <c r="UIJ421" s="1198"/>
      <c r="UIK421" s="1198"/>
      <c r="UIL421" s="1195"/>
      <c r="UIM421" s="1196"/>
      <c r="UIN421" s="1197"/>
      <c r="UIP421" s="1194"/>
      <c r="UIQ421" s="1198"/>
      <c r="UIR421" s="1198"/>
      <c r="UIS421" s="1198"/>
      <c r="UIT421" s="1198"/>
      <c r="UIU421" s="1195"/>
      <c r="UIV421" s="1196"/>
      <c r="UIW421" s="1197"/>
      <c r="UIY421" s="1194"/>
      <c r="UIZ421" s="1198"/>
      <c r="UJA421" s="1198"/>
      <c r="UJB421" s="1198"/>
      <c r="UJC421" s="1198"/>
      <c r="UJD421" s="1195"/>
      <c r="UJE421" s="1196"/>
      <c r="UJF421" s="1197"/>
      <c r="UJH421" s="1194"/>
      <c r="UJI421" s="1198"/>
      <c r="UJJ421" s="1198"/>
      <c r="UJK421" s="1198"/>
      <c r="UJL421" s="1198"/>
      <c r="UJM421" s="1195"/>
      <c r="UJN421" s="1196"/>
      <c r="UJO421" s="1197"/>
      <c r="UJQ421" s="1194"/>
      <c r="UJR421" s="1198"/>
      <c r="UJS421" s="1198"/>
      <c r="UJT421" s="1198"/>
      <c r="UJU421" s="1198"/>
      <c r="UJV421" s="1195"/>
      <c r="UJW421" s="1196"/>
      <c r="UJX421" s="1197"/>
      <c r="UJZ421" s="1194"/>
      <c r="UKA421" s="1198"/>
      <c r="UKB421" s="1198"/>
      <c r="UKC421" s="1198"/>
      <c r="UKD421" s="1198"/>
      <c r="UKE421" s="1195"/>
      <c r="UKF421" s="1196"/>
      <c r="UKG421" s="1197"/>
      <c r="UKI421" s="1194"/>
      <c r="UKJ421" s="1198"/>
      <c r="UKK421" s="1198"/>
      <c r="UKL421" s="1198"/>
      <c r="UKM421" s="1198"/>
      <c r="UKN421" s="1195"/>
      <c r="UKO421" s="1196"/>
      <c r="UKP421" s="1197"/>
      <c r="UKR421" s="1194"/>
      <c r="UKS421" s="1198"/>
      <c r="UKT421" s="1198"/>
      <c r="UKU421" s="1198"/>
      <c r="UKV421" s="1198"/>
      <c r="UKW421" s="1195"/>
      <c r="UKX421" s="1196"/>
      <c r="UKY421" s="1197"/>
      <c r="ULA421" s="1194"/>
      <c r="ULB421" s="1198"/>
      <c r="ULC421" s="1198"/>
      <c r="ULD421" s="1198"/>
      <c r="ULE421" s="1198"/>
      <c r="ULF421" s="1195"/>
      <c r="ULG421" s="1196"/>
      <c r="ULH421" s="1197"/>
      <c r="ULJ421" s="1194"/>
      <c r="ULK421" s="1198"/>
      <c r="ULL421" s="1198"/>
      <c r="ULM421" s="1198"/>
      <c r="ULN421" s="1198"/>
      <c r="ULO421" s="1195"/>
      <c r="ULP421" s="1196"/>
      <c r="ULQ421" s="1197"/>
      <c r="ULS421" s="1194"/>
      <c r="ULT421" s="1198"/>
      <c r="ULU421" s="1198"/>
      <c r="ULV421" s="1198"/>
      <c r="ULW421" s="1198"/>
      <c r="ULX421" s="1195"/>
      <c r="ULY421" s="1196"/>
      <c r="ULZ421" s="1197"/>
      <c r="UMB421" s="1194"/>
      <c r="UMC421" s="1198"/>
      <c r="UMD421" s="1198"/>
      <c r="UME421" s="1198"/>
      <c r="UMF421" s="1198"/>
      <c r="UMG421" s="1195"/>
      <c r="UMH421" s="1196"/>
      <c r="UMI421" s="1197"/>
      <c r="UMK421" s="1194"/>
      <c r="UML421" s="1198"/>
      <c r="UMM421" s="1198"/>
      <c r="UMN421" s="1198"/>
      <c r="UMO421" s="1198"/>
      <c r="UMP421" s="1195"/>
      <c r="UMQ421" s="1196"/>
      <c r="UMR421" s="1197"/>
      <c r="UMT421" s="1194"/>
      <c r="UMU421" s="1198"/>
      <c r="UMV421" s="1198"/>
      <c r="UMW421" s="1198"/>
      <c r="UMX421" s="1198"/>
      <c r="UMY421" s="1195"/>
      <c r="UMZ421" s="1196"/>
      <c r="UNA421" s="1197"/>
      <c r="UNC421" s="1194"/>
      <c r="UND421" s="1198"/>
      <c r="UNE421" s="1198"/>
      <c r="UNF421" s="1198"/>
      <c r="UNG421" s="1198"/>
      <c r="UNH421" s="1195"/>
      <c r="UNI421" s="1196"/>
      <c r="UNJ421" s="1197"/>
      <c r="UNL421" s="1194"/>
      <c r="UNM421" s="1198"/>
      <c r="UNN421" s="1198"/>
      <c r="UNO421" s="1198"/>
      <c r="UNP421" s="1198"/>
      <c r="UNQ421" s="1195"/>
      <c r="UNR421" s="1196"/>
      <c r="UNS421" s="1197"/>
      <c r="UNU421" s="1194"/>
      <c r="UNV421" s="1198"/>
      <c r="UNW421" s="1198"/>
      <c r="UNX421" s="1198"/>
      <c r="UNY421" s="1198"/>
      <c r="UNZ421" s="1195"/>
      <c r="UOA421" s="1196"/>
      <c r="UOB421" s="1197"/>
      <c r="UOD421" s="1194"/>
      <c r="UOE421" s="1198"/>
      <c r="UOF421" s="1198"/>
      <c r="UOG421" s="1198"/>
      <c r="UOH421" s="1198"/>
      <c r="UOI421" s="1195"/>
      <c r="UOJ421" s="1196"/>
      <c r="UOK421" s="1197"/>
      <c r="UOM421" s="1194"/>
      <c r="UON421" s="1198"/>
      <c r="UOO421" s="1198"/>
      <c r="UOP421" s="1198"/>
      <c r="UOQ421" s="1198"/>
      <c r="UOR421" s="1195"/>
      <c r="UOS421" s="1196"/>
      <c r="UOT421" s="1197"/>
      <c r="UOV421" s="1194"/>
      <c r="UOW421" s="1198"/>
      <c r="UOX421" s="1198"/>
      <c r="UOY421" s="1198"/>
      <c r="UOZ421" s="1198"/>
      <c r="UPA421" s="1195"/>
      <c r="UPB421" s="1196"/>
      <c r="UPC421" s="1197"/>
      <c r="UPE421" s="1194"/>
      <c r="UPF421" s="1198"/>
      <c r="UPG421" s="1198"/>
      <c r="UPH421" s="1198"/>
      <c r="UPI421" s="1198"/>
      <c r="UPJ421" s="1195"/>
      <c r="UPK421" s="1196"/>
      <c r="UPL421" s="1197"/>
      <c r="UPN421" s="1194"/>
      <c r="UPO421" s="1198"/>
      <c r="UPP421" s="1198"/>
      <c r="UPQ421" s="1198"/>
      <c r="UPR421" s="1198"/>
      <c r="UPS421" s="1195"/>
      <c r="UPT421" s="1196"/>
      <c r="UPU421" s="1197"/>
      <c r="UPW421" s="1194"/>
      <c r="UPX421" s="1198"/>
      <c r="UPY421" s="1198"/>
      <c r="UPZ421" s="1198"/>
      <c r="UQA421" s="1198"/>
      <c r="UQB421" s="1195"/>
      <c r="UQC421" s="1196"/>
      <c r="UQD421" s="1197"/>
      <c r="UQF421" s="1194"/>
      <c r="UQG421" s="1198"/>
      <c r="UQH421" s="1198"/>
      <c r="UQI421" s="1198"/>
      <c r="UQJ421" s="1198"/>
      <c r="UQK421" s="1195"/>
      <c r="UQL421" s="1196"/>
      <c r="UQM421" s="1197"/>
      <c r="UQO421" s="1194"/>
      <c r="UQP421" s="1198"/>
      <c r="UQQ421" s="1198"/>
      <c r="UQR421" s="1198"/>
      <c r="UQS421" s="1198"/>
      <c r="UQT421" s="1195"/>
      <c r="UQU421" s="1196"/>
      <c r="UQV421" s="1197"/>
      <c r="UQX421" s="1194"/>
      <c r="UQY421" s="1198"/>
      <c r="UQZ421" s="1198"/>
      <c r="URA421" s="1198"/>
      <c r="URB421" s="1198"/>
      <c r="URC421" s="1195"/>
      <c r="URD421" s="1196"/>
      <c r="URE421" s="1197"/>
      <c r="URG421" s="1194"/>
      <c r="URH421" s="1198"/>
      <c r="URI421" s="1198"/>
      <c r="URJ421" s="1198"/>
      <c r="URK421" s="1198"/>
      <c r="URL421" s="1195"/>
      <c r="URM421" s="1196"/>
      <c r="URN421" s="1197"/>
      <c r="URP421" s="1194"/>
      <c r="URQ421" s="1198"/>
      <c r="URR421" s="1198"/>
      <c r="URS421" s="1198"/>
      <c r="URT421" s="1198"/>
      <c r="URU421" s="1195"/>
      <c r="URV421" s="1196"/>
      <c r="URW421" s="1197"/>
      <c r="URY421" s="1194"/>
      <c r="URZ421" s="1198"/>
      <c r="USA421" s="1198"/>
      <c r="USB421" s="1198"/>
      <c r="USC421" s="1198"/>
      <c r="USD421" s="1195"/>
      <c r="USE421" s="1196"/>
      <c r="USF421" s="1197"/>
      <c r="USH421" s="1194"/>
      <c r="USI421" s="1198"/>
      <c r="USJ421" s="1198"/>
      <c r="USK421" s="1198"/>
      <c r="USL421" s="1198"/>
      <c r="USM421" s="1195"/>
      <c r="USN421" s="1196"/>
      <c r="USO421" s="1197"/>
      <c r="USQ421" s="1194"/>
      <c r="USR421" s="1198"/>
      <c r="USS421" s="1198"/>
      <c r="UST421" s="1198"/>
      <c r="USU421" s="1198"/>
      <c r="USV421" s="1195"/>
      <c r="USW421" s="1196"/>
      <c r="USX421" s="1197"/>
      <c r="USZ421" s="1194"/>
      <c r="UTA421" s="1198"/>
      <c r="UTB421" s="1198"/>
      <c r="UTC421" s="1198"/>
      <c r="UTD421" s="1198"/>
      <c r="UTE421" s="1195"/>
      <c r="UTF421" s="1196"/>
      <c r="UTG421" s="1197"/>
      <c r="UTI421" s="1194"/>
      <c r="UTJ421" s="1198"/>
      <c r="UTK421" s="1198"/>
      <c r="UTL421" s="1198"/>
      <c r="UTM421" s="1198"/>
      <c r="UTN421" s="1195"/>
      <c r="UTO421" s="1196"/>
      <c r="UTP421" s="1197"/>
      <c r="UTR421" s="1194"/>
      <c r="UTS421" s="1198"/>
      <c r="UTT421" s="1198"/>
      <c r="UTU421" s="1198"/>
      <c r="UTV421" s="1198"/>
      <c r="UTW421" s="1195"/>
      <c r="UTX421" s="1196"/>
      <c r="UTY421" s="1197"/>
      <c r="UUA421" s="1194"/>
      <c r="UUB421" s="1198"/>
      <c r="UUC421" s="1198"/>
      <c r="UUD421" s="1198"/>
      <c r="UUE421" s="1198"/>
      <c r="UUF421" s="1195"/>
      <c r="UUG421" s="1196"/>
      <c r="UUH421" s="1197"/>
      <c r="UUJ421" s="1194"/>
      <c r="UUK421" s="1198"/>
      <c r="UUL421" s="1198"/>
      <c r="UUM421" s="1198"/>
      <c r="UUN421" s="1198"/>
      <c r="UUO421" s="1195"/>
      <c r="UUP421" s="1196"/>
      <c r="UUQ421" s="1197"/>
      <c r="UUS421" s="1194"/>
      <c r="UUT421" s="1198"/>
      <c r="UUU421" s="1198"/>
      <c r="UUV421" s="1198"/>
      <c r="UUW421" s="1198"/>
      <c r="UUX421" s="1195"/>
      <c r="UUY421" s="1196"/>
      <c r="UUZ421" s="1197"/>
      <c r="UVB421" s="1194"/>
      <c r="UVC421" s="1198"/>
      <c r="UVD421" s="1198"/>
      <c r="UVE421" s="1198"/>
      <c r="UVF421" s="1198"/>
      <c r="UVG421" s="1195"/>
      <c r="UVH421" s="1196"/>
      <c r="UVI421" s="1197"/>
      <c r="UVK421" s="1194"/>
      <c r="UVL421" s="1198"/>
      <c r="UVM421" s="1198"/>
      <c r="UVN421" s="1198"/>
      <c r="UVO421" s="1198"/>
      <c r="UVP421" s="1195"/>
      <c r="UVQ421" s="1196"/>
      <c r="UVR421" s="1197"/>
      <c r="UVT421" s="1194"/>
      <c r="UVU421" s="1198"/>
      <c r="UVV421" s="1198"/>
      <c r="UVW421" s="1198"/>
      <c r="UVX421" s="1198"/>
      <c r="UVY421" s="1195"/>
      <c r="UVZ421" s="1196"/>
      <c r="UWA421" s="1197"/>
      <c r="UWC421" s="1194"/>
      <c r="UWD421" s="1198"/>
      <c r="UWE421" s="1198"/>
      <c r="UWF421" s="1198"/>
      <c r="UWG421" s="1198"/>
      <c r="UWH421" s="1195"/>
      <c r="UWI421" s="1196"/>
      <c r="UWJ421" s="1197"/>
      <c r="UWL421" s="1194"/>
      <c r="UWM421" s="1198"/>
      <c r="UWN421" s="1198"/>
      <c r="UWO421" s="1198"/>
      <c r="UWP421" s="1198"/>
      <c r="UWQ421" s="1195"/>
      <c r="UWR421" s="1196"/>
      <c r="UWS421" s="1197"/>
      <c r="UWU421" s="1194"/>
      <c r="UWV421" s="1198"/>
      <c r="UWW421" s="1198"/>
      <c r="UWX421" s="1198"/>
      <c r="UWY421" s="1198"/>
      <c r="UWZ421" s="1195"/>
      <c r="UXA421" s="1196"/>
      <c r="UXB421" s="1197"/>
      <c r="UXD421" s="1194"/>
      <c r="UXE421" s="1198"/>
      <c r="UXF421" s="1198"/>
      <c r="UXG421" s="1198"/>
      <c r="UXH421" s="1198"/>
      <c r="UXI421" s="1195"/>
      <c r="UXJ421" s="1196"/>
      <c r="UXK421" s="1197"/>
      <c r="UXM421" s="1194"/>
      <c r="UXN421" s="1198"/>
      <c r="UXO421" s="1198"/>
      <c r="UXP421" s="1198"/>
      <c r="UXQ421" s="1198"/>
      <c r="UXR421" s="1195"/>
      <c r="UXS421" s="1196"/>
      <c r="UXT421" s="1197"/>
      <c r="UXV421" s="1194"/>
      <c r="UXW421" s="1198"/>
      <c r="UXX421" s="1198"/>
      <c r="UXY421" s="1198"/>
      <c r="UXZ421" s="1198"/>
      <c r="UYA421" s="1195"/>
      <c r="UYB421" s="1196"/>
      <c r="UYC421" s="1197"/>
      <c r="UYE421" s="1194"/>
      <c r="UYF421" s="1198"/>
      <c r="UYG421" s="1198"/>
      <c r="UYH421" s="1198"/>
      <c r="UYI421" s="1198"/>
      <c r="UYJ421" s="1195"/>
      <c r="UYK421" s="1196"/>
      <c r="UYL421" s="1197"/>
      <c r="UYN421" s="1194"/>
      <c r="UYO421" s="1198"/>
      <c r="UYP421" s="1198"/>
      <c r="UYQ421" s="1198"/>
      <c r="UYR421" s="1198"/>
      <c r="UYS421" s="1195"/>
      <c r="UYT421" s="1196"/>
      <c r="UYU421" s="1197"/>
      <c r="UYW421" s="1194"/>
      <c r="UYX421" s="1198"/>
      <c r="UYY421" s="1198"/>
      <c r="UYZ421" s="1198"/>
      <c r="UZA421" s="1198"/>
      <c r="UZB421" s="1195"/>
      <c r="UZC421" s="1196"/>
      <c r="UZD421" s="1197"/>
      <c r="UZF421" s="1194"/>
      <c r="UZG421" s="1198"/>
      <c r="UZH421" s="1198"/>
      <c r="UZI421" s="1198"/>
      <c r="UZJ421" s="1198"/>
      <c r="UZK421" s="1195"/>
      <c r="UZL421" s="1196"/>
      <c r="UZM421" s="1197"/>
      <c r="UZO421" s="1194"/>
      <c r="UZP421" s="1198"/>
      <c r="UZQ421" s="1198"/>
      <c r="UZR421" s="1198"/>
      <c r="UZS421" s="1198"/>
      <c r="UZT421" s="1195"/>
      <c r="UZU421" s="1196"/>
      <c r="UZV421" s="1197"/>
      <c r="UZX421" s="1194"/>
      <c r="UZY421" s="1198"/>
      <c r="UZZ421" s="1198"/>
      <c r="VAA421" s="1198"/>
      <c r="VAB421" s="1198"/>
      <c r="VAC421" s="1195"/>
      <c r="VAD421" s="1196"/>
      <c r="VAE421" s="1197"/>
      <c r="VAG421" s="1194"/>
      <c r="VAH421" s="1198"/>
      <c r="VAI421" s="1198"/>
      <c r="VAJ421" s="1198"/>
      <c r="VAK421" s="1198"/>
      <c r="VAL421" s="1195"/>
      <c r="VAM421" s="1196"/>
      <c r="VAN421" s="1197"/>
      <c r="VAP421" s="1194"/>
      <c r="VAQ421" s="1198"/>
      <c r="VAR421" s="1198"/>
      <c r="VAS421" s="1198"/>
      <c r="VAT421" s="1198"/>
      <c r="VAU421" s="1195"/>
      <c r="VAV421" s="1196"/>
      <c r="VAW421" s="1197"/>
      <c r="VAY421" s="1194"/>
      <c r="VAZ421" s="1198"/>
      <c r="VBA421" s="1198"/>
      <c r="VBB421" s="1198"/>
      <c r="VBC421" s="1198"/>
      <c r="VBD421" s="1195"/>
      <c r="VBE421" s="1196"/>
      <c r="VBF421" s="1197"/>
      <c r="VBH421" s="1194"/>
      <c r="VBI421" s="1198"/>
      <c r="VBJ421" s="1198"/>
      <c r="VBK421" s="1198"/>
      <c r="VBL421" s="1198"/>
      <c r="VBM421" s="1195"/>
      <c r="VBN421" s="1196"/>
      <c r="VBO421" s="1197"/>
      <c r="VBQ421" s="1194"/>
      <c r="VBR421" s="1198"/>
      <c r="VBS421" s="1198"/>
      <c r="VBT421" s="1198"/>
      <c r="VBU421" s="1198"/>
      <c r="VBV421" s="1195"/>
      <c r="VBW421" s="1196"/>
      <c r="VBX421" s="1197"/>
      <c r="VBZ421" s="1194"/>
      <c r="VCA421" s="1198"/>
      <c r="VCB421" s="1198"/>
      <c r="VCC421" s="1198"/>
      <c r="VCD421" s="1198"/>
      <c r="VCE421" s="1195"/>
      <c r="VCF421" s="1196"/>
      <c r="VCG421" s="1197"/>
      <c r="VCI421" s="1194"/>
      <c r="VCJ421" s="1198"/>
      <c r="VCK421" s="1198"/>
      <c r="VCL421" s="1198"/>
      <c r="VCM421" s="1198"/>
      <c r="VCN421" s="1195"/>
      <c r="VCO421" s="1196"/>
      <c r="VCP421" s="1197"/>
      <c r="VCR421" s="1194"/>
      <c r="VCS421" s="1198"/>
      <c r="VCT421" s="1198"/>
      <c r="VCU421" s="1198"/>
      <c r="VCV421" s="1198"/>
      <c r="VCW421" s="1195"/>
      <c r="VCX421" s="1196"/>
      <c r="VCY421" s="1197"/>
      <c r="VDA421" s="1194"/>
      <c r="VDB421" s="1198"/>
      <c r="VDC421" s="1198"/>
      <c r="VDD421" s="1198"/>
      <c r="VDE421" s="1198"/>
      <c r="VDF421" s="1195"/>
      <c r="VDG421" s="1196"/>
      <c r="VDH421" s="1197"/>
      <c r="VDJ421" s="1194"/>
      <c r="VDK421" s="1198"/>
      <c r="VDL421" s="1198"/>
      <c r="VDM421" s="1198"/>
      <c r="VDN421" s="1198"/>
      <c r="VDO421" s="1195"/>
      <c r="VDP421" s="1196"/>
      <c r="VDQ421" s="1197"/>
      <c r="VDS421" s="1194"/>
      <c r="VDT421" s="1198"/>
      <c r="VDU421" s="1198"/>
      <c r="VDV421" s="1198"/>
      <c r="VDW421" s="1198"/>
      <c r="VDX421" s="1195"/>
      <c r="VDY421" s="1196"/>
      <c r="VDZ421" s="1197"/>
      <c r="VEB421" s="1194"/>
      <c r="VEC421" s="1198"/>
      <c r="VED421" s="1198"/>
      <c r="VEE421" s="1198"/>
      <c r="VEF421" s="1198"/>
      <c r="VEG421" s="1195"/>
      <c r="VEH421" s="1196"/>
      <c r="VEI421" s="1197"/>
      <c r="VEK421" s="1194"/>
      <c r="VEL421" s="1198"/>
      <c r="VEM421" s="1198"/>
      <c r="VEN421" s="1198"/>
      <c r="VEO421" s="1198"/>
      <c r="VEP421" s="1195"/>
      <c r="VEQ421" s="1196"/>
      <c r="VER421" s="1197"/>
      <c r="VET421" s="1194"/>
      <c r="VEU421" s="1198"/>
      <c r="VEV421" s="1198"/>
      <c r="VEW421" s="1198"/>
      <c r="VEX421" s="1198"/>
      <c r="VEY421" s="1195"/>
      <c r="VEZ421" s="1196"/>
      <c r="VFA421" s="1197"/>
      <c r="VFC421" s="1194"/>
      <c r="VFD421" s="1198"/>
      <c r="VFE421" s="1198"/>
      <c r="VFF421" s="1198"/>
      <c r="VFG421" s="1198"/>
      <c r="VFH421" s="1195"/>
      <c r="VFI421" s="1196"/>
      <c r="VFJ421" s="1197"/>
      <c r="VFL421" s="1194"/>
      <c r="VFM421" s="1198"/>
      <c r="VFN421" s="1198"/>
      <c r="VFO421" s="1198"/>
      <c r="VFP421" s="1198"/>
      <c r="VFQ421" s="1195"/>
      <c r="VFR421" s="1196"/>
      <c r="VFS421" s="1197"/>
      <c r="VFU421" s="1194"/>
      <c r="VFV421" s="1198"/>
      <c r="VFW421" s="1198"/>
      <c r="VFX421" s="1198"/>
      <c r="VFY421" s="1198"/>
      <c r="VFZ421" s="1195"/>
      <c r="VGA421" s="1196"/>
      <c r="VGB421" s="1197"/>
      <c r="VGD421" s="1194"/>
      <c r="VGE421" s="1198"/>
      <c r="VGF421" s="1198"/>
      <c r="VGG421" s="1198"/>
      <c r="VGH421" s="1198"/>
      <c r="VGI421" s="1195"/>
      <c r="VGJ421" s="1196"/>
      <c r="VGK421" s="1197"/>
      <c r="VGM421" s="1194"/>
      <c r="VGN421" s="1198"/>
      <c r="VGO421" s="1198"/>
      <c r="VGP421" s="1198"/>
      <c r="VGQ421" s="1198"/>
      <c r="VGR421" s="1195"/>
      <c r="VGS421" s="1196"/>
      <c r="VGT421" s="1197"/>
      <c r="VGV421" s="1194"/>
      <c r="VGW421" s="1198"/>
      <c r="VGX421" s="1198"/>
      <c r="VGY421" s="1198"/>
      <c r="VGZ421" s="1198"/>
      <c r="VHA421" s="1195"/>
      <c r="VHB421" s="1196"/>
      <c r="VHC421" s="1197"/>
      <c r="VHE421" s="1194"/>
      <c r="VHF421" s="1198"/>
      <c r="VHG421" s="1198"/>
      <c r="VHH421" s="1198"/>
      <c r="VHI421" s="1198"/>
      <c r="VHJ421" s="1195"/>
      <c r="VHK421" s="1196"/>
      <c r="VHL421" s="1197"/>
      <c r="VHN421" s="1194"/>
      <c r="VHO421" s="1198"/>
      <c r="VHP421" s="1198"/>
      <c r="VHQ421" s="1198"/>
      <c r="VHR421" s="1198"/>
      <c r="VHS421" s="1195"/>
      <c r="VHT421" s="1196"/>
      <c r="VHU421" s="1197"/>
      <c r="VHW421" s="1194"/>
      <c r="VHX421" s="1198"/>
      <c r="VHY421" s="1198"/>
      <c r="VHZ421" s="1198"/>
      <c r="VIA421" s="1198"/>
      <c r="VIB421" s="1195"/>
      <c r="VIC421" s="1196"/>
      <c r="VID421" s="1197"/>
      <c r="VIF421" s="1194"/>
      <c r="VIG421" s="1198"/>
      <c r="VIH421" s="1198"/>
      <c r="VII421" s="1198"/>
      <c r="VIJ421" s="1198"/>
      <c r="VIK421" s="1195"/>
      <c r="VIL421" s="1196"/>
      <c r="VIM421" s="1197"/>
      <c r="VIO421" s="1194"/>
      <c r="VIP421" s="1198"/>
      <c r="VIQ421" s="1198"/>
      <c r="VIR421" s="1198"/>
      <c r="VIS421" s="1198"/>
      <c r="VIT421" s="1195"/>
      <c r="VIU421" s="1196"/>
      <c r="VIV421" s="1197"/>
      <c r="VIX421" s="1194"/>
      <c r="VIY421" s="1198"/>
      <c r="VIZ421" s="1198"/>
      <c r="VJA421" s="1198"/>
      <c r="VJB421" s="1198"/>
      <c r="VJC421" s="1195"/>
      <c r="VJD421" s="1196"/>
      <c r="VJE421" s="1197"/>
      <c r="VJG421" s="1194"/>
      <c r="VJH421" s="1198"/>
      <c r="VJI421" s="1198"/>
      <c r="VJJ421" s="1198"/>
      <c r="VJK421" s="1198"/>
      <c r="VJL421" s="1195"/>
      <c r="VJM421" s="1196"/>
      <c r="VJN421" s="1197"/>
      <c r="VJP421" s="1194"/>
      <c r="VJQ421" s="1198"/>
      <c r="VJR421" s="1198"/>
      <c r="VJS421" s="1198"/>
      <c r="VJT421" s="1198"/>
      <c r="VJU421" s="1195"/>
      <c r="VJV421" s="1196"/>
      <c r="VJW421" s="1197"/>
      <c r="VJY421" s="1194"/>
      <c r="VJZ421" s="1198"/>
      <c r="VKA421" s="1198"/>
      <c r="VKB421" s="1198"/>
      <c r="VKC421" s="1198"/>
      <c r="VKD421" s="1195"/>
      <c r="VKE421" s="1196"/>
      <c r="VKF421" s="1197"/>
      <c r="VKH421" s="1194"/>
      <c r="VKI421" s="1198"/>
      <c r="VKJ421" s="1198"/>
      <c r="VKK421" s="1198"/>
      <c r="VKL421" s="1198"/>
      <c r="VKM421" s="1195"/>
      <c r="VKN421" s="1196"/>
      <c r="VKO421" s="1197"/>
      <c r="VKQ421" s="1194"/>
      <c r="VKR421" s="1198"/>
      <c r="VKS421" s="1198"/>
      <c r="VKT421" s="1198"/>
      <c r="VKU421" s="1198"/>
      <c r="VKV421" s="1195"/>
      <c r="VKW421" s="1196"/>
      <c r="VKX421" s="1197"/>
      <c r="VKZ421" s="1194"/>
      <c r="VLA421" s="1198"/>
      <c r="VLB421" s="1198"/>
      <c r="VLC421" s="1198"/>
      <c r="VLD421" s="1198"/>
      <c r="VLE421" s="1195"/>
      <c r="VLF421" s="1196"/>
      <c r="VLG421" s="1197"/>
      <c r="VLI421" s="1194"/>
      <c r="VLJ421" s="1198"/>
      <c r="VLK421" s="1198"/>
      <c r="VLL421" s="1198"/>
      <c r="VLM421" s="1198"/>
      <c r="VLN421" s="1195"/>
      <c r="VLO421" s="1196"/>
      <c r="VLP421" s="1197"/>
      <c r="VLR421" s="1194"/>
      <c r="VLS421" s="1198"/>
      <c r="VLT421" s="1198"/>
      <c r="VLU421" s="1198"/>
      <c r="VLV421" s="1198"/>
      <c r="VLW421" s="1195"/>
      <c r="VLX421" s="1196"/>
      <c r="VLY421" s="1197"/>
      <c r="VMA421" s="1194"/>
      <c r="VMB421" s="1198"/>
      <c r="VMC421" s="1198"/>
      <c r="VMD421" s="1198"/>
      <c r="VME421" s="1198"/>
      <c r="VMF421" s="1195"/>
      <c r="VMG421" s="1196"/>
      <c r="VMH421" s="1197"/>
      <c r="VMJ421" s="1194"/>
      <c r="VMK421" s="1198"/>
      <c r="VML421" s="1198"/>
      <c r="VMM421" s="1198"/>
      <c r="VMN421" s="1198"/>
      <c r="VMO421" s="1195"/>
      <c r="VMP421" s="1196"/>
      <c r="VMQ421" s="1197"/>
      <c r="VMS421" s="1194"/>
      <c r="VMT421" s="1198"/>
      <c r="VMU421" s="1198"/>
      <c r="VMV421" s="1198"/>
      <c r="VMW421" s="1198"/>
      <c r="VMX421" s="1195"/>
      <c r="VMY421" s="1196"/>
      <c r="VMZ421" s="1197"/>
      <c r="VNB421" s="1194"/>
      <c r="VNC421" s="1198"/>
      <c r="VND421" s="1198"/>
      <c r="VNE421" s="1198"/>
      <c r="VNF421" s="1198"/>
      <c r="VNG421" s="1195"/>
      <c r="VNH421" s="1196"/>
      <c r="VNI421" s="1197"/>
      <c r="VNK421" s="1194"/>
      <c r="VNL421" s="1198"/>
      <c r="VNM421" s="1198"/>
      <c r="VNN421" s="1198"/>
      <c r="VNO421" s="1198"/>
      <c r="VNP421" s="1195"/>
      <c r="VNQ421" s="1196"/>
      <c r="VNR421" s="1197"/>
      <c r="VNT421" s="1194"/>
      <c r="VNU421" s="1198"/>
      <c r="VNV421" s="1198"/>
      <c r="VNW421" s="1198"/>
      <c r="VNX421" s="1198"/>
      <c r="VNY421" s="1195"/>
      <c r="VNZ421" s="1196"/>
      <c r="VOA421" s="1197"/>
      <c r="VOC421" s="1194"/>
      <c r="VOD421" s="1198"/>
      <c r="VOE421" s="1198"/>
      <c r="VOF421" s="1198"/>
      <c r="VOG421" s="1198"/>
      <c r="VOH421" s="1195"/>
      <c r="VOI421" s="1196"/>
      <c r="VOJ421" s="1197"/>
      <c r="VOL421" s="1194"/>
      <c r="VOM421" s="1198"/>
      <c r="VON421" s="1198"/>
      <c r="VOO421" s="1198"/>
      <c r="VOP421" s="1198"/>
      <c r="VOQ421" s="1195"/>
      <c r="VOR421" s="1196"/>
      <c r="VOS421" s="1197"/>
      <c r="VOU421" s="1194"/>
      <c r="VOV421" s="1198"/>
      <c r="VOW421" s="1198"/>
      <c r="VOX421" s="1198"/>
      <c r="VOY421" s="1198"/>
      <c r="VOZ421" s="1195"/>
      <c r="VPA421" s="1196"/>
      <c r="VPB421" s="1197"/>
      <c r="VPD421" s="1194"/>
      <c r="VPE421" s="1198"/>
      <c r="VPF421" s="1198"/>
      <c r="VPG421" s="1198"/>
      <c r="VPH421" s="1198"/>
      <c r="VPI421" s="1195"/>
      <c r="VPJ421" s="1196"/>
      <c r="VPK421" s="1197"/>
      <c r="VPM421" s="1194"/>
      <c r="VPN421" s="1198"/>
      <c r="VPO421" s="1198"/>
      <c r="VPP421" s="1198"/>
      <c r="VPQ421" s="1198"/>
      <c r="VPR421" s="1195"/>
      <c r="VPS421" s="1196"/>
      <c r="VPT421" s="1197"/>
      <c r="VPV421" s="1194"/>
      <c r="VPW421" s="1198"/>
      <c r="VPX421" s="1198"/>
      <c r="VPY421" s="1198"/>
      <c r="VPZ421" s="1198"/>
      <c r="VQA421" s="1195"/>
      <c r="VQB421" s="1196"/>
      <c r="VQC421" s="1197"/>
      <c r="VQE421" s="1194"/>
      <c r="VQF421" s="1198"/>
      <c r="VQG421" s="1198"/>
      <c r="VQH421" s="1198"/>
      <c r="VQI421" s="1198"/>
      <c r="VQJ421" s="1195"/>
      <c r="VQK421" s="1196"/>
      <c r="VQL421" s="1197"/>
      <c r="VQN421" s="1194"/>
      <c r="VQO421" s="1198"/>
      <c r="VQP421" s="1198"/>
      <c r="VQQ421" s="1198"/>
      <c r="VQR421" s="1198"/>
      <c r="VQS421" s="1195"/>
      <c r="VQT421" s="1196"/>
      <c r="VQU421" s="1197"/>
      <c r="VQW421" s="1194"/>
      <c r="VQX421" s="1198"/>
      <c r="VQY421" s="1198"/>
      <c r="VQZ421" s="1198"/>
      <c r="VRA421" s="1198"/>
      <c r="VRB421" s="1195"/>
      <c r="VRC421" s="1196"/>
      <c r="VRD421" s="1197"/>
      <c r="VRF421" s="1194"/>
      <c r="VRG421" s="1198"/>
      <c r="VRH421" s="1198"/>
      <c r="VRI421" s="1198"/>
      <c r="VRJ421" s="1198"/>
      <c r="VRK421" s="1195"/>
      <c r="VRL421" s="1196"/>
      <c r="VRM421" s="1197"/>
      <c r="VRO421" s="1194"/>
      <c r="VRP421" s="1198"/>
      <c r="VRQ421" s="1198"/>
      <c r="VRR421" s="1198"/>
      <c r="VRS421" s="1198"/>
      <c r="VRT421" s="1195"/>
      <c r="VRU421" s="1196"/>
      <c r="VRV421" s="1197"/>
      <c r="VRX421" s="1194"/>
      <c r="VRY421" s="1198"/>
      <c r="VRZ421" s="1198"/>
      <c r="VSA421" s="1198"/>
      <c r="VSB421" s="1198"/>
      <c r="VSC421" s="1195"/>
      <c r="VSD421" s="1196"/>
      <c r="VSE421" s="1197"/>
      <c r="VSG421" s="1194"/>
      <c r="VSH421" s="1198"/>
      <c r="VSI421" s="1198"/>
      <c r="VSJ421" s="1198"/>
      <c r="VSK421" s="1198"/>
      <c r="VSL421" s="1195"/>
      <c r="VSM421" s="1196"/>
      <c r="VSN421" s="1197"/>
      <c r="VSP421" s="1194"/>
      <c r="VSQ421" s="1198"/>
      <c r="VSR421" s="1198"/>
      <c r="VSS421" s="1198"/>
      <c r="VST421" s="1198"/>
      <c r="VSU421" s="1195"/>
      <c r="VSV421" s="1196"/>
      <c r="VSW421" s="1197"/>
      <c r="VSY421" s="1194"/>
      <c r="VSZ421" s="1198"/>
      <c r="VTA421" s="1198"/>
      <c r="VTB421" s="1198"/>
      <c r="VTC421" s="1198"/>
      <c r="VTD421" s="1195"/>
      <c r="VTE421" s="1196"/>
      <c r="VTF421" s="1197"/>
      <c r="VTH421" s="1194"/>
      <c r="VTI421" s="1198"/>
      <c r="VTJ421" s="1198"/>
      <c r="VTK421" s="1198"/>
      <c r="VTL421" s="1198"/>
      <c r="VTM421" s="1195"/>
      <c r="VTN421" s="1196"/>
      <c r="VTO421" s="1197"/>
      <c r="VTQ421" s="1194"/>
      <c r="VTR421" s="1198"/>
      <c r="VTS421" s="1198"/>
      <c r="VTT421" s="1198"/>
      <c r="VTU421" s="1198"/>
      <c r="VTV421" s="1195"/>
      <c r="VTW421" s="1196"/>
      <c r="VTX421" s="1197"/>
      <c r="VTZ421" s="1194"/>
      <c r="VUA421" s="1198"/>
      <c r="VUB421" s="1198"/>
      <c r="VUC421" s="1198"/>
      <c r="VUD421" s="1198"/>
      <c r="VUE421" s="1195"/>
      <c r="VUF421" s="1196"/>
      <c r="VUG421" s="1197"/>
      <c r="VUI421" s="1194"/>
      <c r="VUJ421" s="1198"/>
      <c r="VUK421" s="1198"/>
      <c r="VUL421" s="1198"/>
      <c r="VUM421" s="1198"/>
      <c r="VUN421" s="1195"/>
      <c r="VUO421" s="1196"/>
      <c r="VUP421" s="1197"/>
      <c r="VUR421" s="1194"/>
      <c r="VUS421" s="1198"/>
      <c r="VUT421" s="1198"/>
      <c r="VUU421" s="1198"/>
      <c r="VUV421" s="1198"/>
      <c r="VUW421" s="1195"/>
      <c r="VUX421" s="1196"/>
      <c r="VUY421" s="1197"/>
      <c r="VVA421" s="1194"/>
      <c r="VVB421" s="1198"/>
      <c r="VVC421" s="1198"/>
      <c r="VVD421" s="1198"/>
      <c r="VVE421" s="1198"/>
      <c r="VVF421" s="1195"/>
      <c r="VVG421" s="1196"/>
      <c r="VVH421" s="1197"/>
      <c r="VVJ421" s="1194"/>
      <c r="VVK421" s="1198"/>
      <c r="VVL421" s="1198"/>
      <c r="VVM421" s="1198"/>
      <c r="VVN421" s="1198"/>
      <c r="VVO421" s="1195"/>
      <c r="VVP421" s="1196"/>
      <c r="VVQ421" s="1197"/>
      <c r="VVS421" s="1194"/>
      <c r="VVT421" s="1198"/>
      <c r="VVU421" s="1198"/>
      <c r="VVV421" s="1198"/>
      <c r="VVW421" s="1198"/>
      <c r="VVX421" s="1195"/>
      <c r="VVY421" s="1196"/>
      <c r="VVZ421" s="1197"/>
      <c r="VWB421" s="1194"/>
      <c r="VWC421" s="1198"/>
      <c r="VWD421" s="1198"/>
      <c r="VWE421" s="1198"/>
      <c r="VWF421" s="1198"/>
      <c r="VWG421" s="1195"/>
      <c r="VWH421" s="1196"/>
      <c r="VWI421" s="1197"/>
      <c r="VWK421" s="1194"/>
      <c r="VWL421" s="1198"/>
      <c r="VWM421" s="1198"/>
      <c r="VWN421" s="1198"/>
      <c r="VWO421" s="1198"/>
      <c r="VWP421" s="1195"/>
      <c r="VWQ421" s="1196"/>
      <c r="VWR421" s="1197"/>
      <c r="VWT421" s="1194"/>
      <c r="VWU421" s="1198"/>
      <c r="VWV421" s="1198"/>
      <c r="VWW421" s="1198"/>
      <c r="VWX421" s="1198"/>
      <c r="VWY421" s="1195"/>
      <c r="VWZ421" s="1196"/>
      <c r="VXA421" s="1197"/>
      <c r="VXC421" s="1194"/>
      <c r="VXD421" s="1198"/>
      <c r="VXE421" s="1198"/>
      <c r="VXF421" s="1198"/>
      <c r="VXG421" s="1198"/>
      <c r="VXH421" s="1195"/>
      <c r="VXI421" s="1196"/>
      <c r="VXJ421" s="1197"/>
      <c r="VXL421" s="1194"/>
      <c r="VXM421" s="1198"/>
      <c r="VXN421" s="1198"/>
      <c r="VXO421" s="1198"/>
      <c r="VXP421" s="1198"/>
      <c r="VXQ421" s="1195"/>
      <c r="VXR421" s="1196"/>
      <c r="VXS421" s="1197"/>
      <c r="VXU421" s="1194"/>
      <c r="VXV421" s="1198"/>
      <c r="VXW421" s="1198"/>
      <c r="VXX421" s="1198"/>
      <c r="VXY421" s="1198"/>
      <c r="VXZ421" s="1195"/>
      <c r="VYA421" s="1196"/>
      <c r="VYB421" s="1197"/>
      <c r="VYD421" s="1194"/>
      <c r="VYE421" s="1198"/>
      <c r="VYF421" s="1198"/>
      <c r="VYG421" s="1198"/>
      <c r="VYH421" s="1198"/>
      <c r="VYI421" s="1195"/>
      <c r="VYJ421" s="1196"/>
      <c r="VYK421" s="1197"/>
      <c r="VYM421" s="1194"/>
      <c r="VYN421" s="1198"/>
      <c r="VYO421" s="1198"/>
      <c r="VYP421" s="1198"/>
      <c r="VYQ421" s="1198"/>
      <c r="VYR421" s="1195"/>
      <c r="VYS421" s="1196"/>
      <c r="VYT421" s="1197"/>
      <c r="VYV421" s="1194"/>
      <c r="VYW421" s="1198"/>
      <c r="VYX421" s="1198"/>
      <c r="VYY421" s="1198"/>
      <c r="VYZ421" s="1198"/>
      <c r="VZA421" s="1195"/>
      <c r="VZB421" s="1196"/>
      <c r="VZC421" s="1197"/>
      <c r="VZE421" s="1194"/>
      <c r="VZF421" s="1198"/>
      <c r="VZG421" s="1198"/>
      <c r="VZH421" s="1198"/>
      <c r="VZI421" s="1198"/>
      <c r="VZJ421" s="1195"/>
      <c r="VZK421" s="1196"/>
      <c r="VZL421" s="1197"/>
      <c r="VZN421" s="1194"/>
      <c r="VZO421" s="1198"/>
      <c r="VZP421" s="1198"/>
      <c r="VZQ421" s="1198"/>
      <c r="VZR421" s="1198"/>
      <c r="VZS421" s="1195"/>
      <c r="VZT421" s="1196"/>
      <c r="VZU421" s="1197"/>
      <c r="VZW421" s="1194"/>
      <c r="VZX421" s="1198"/>
      <c r="VZY421" s="1198"/>
      <c r="VZZ421" s="1198"/>
      <c r="WAA421" s="1198"/>
      <c r="WAB421" s="1195"/>
      <c r="WAC421" s="1196"/>
      <c r="WAD421" s="1197"/>
      <c r="WAF421" s="1194"/>
      <c r="WAG421" s="1198"/>
      <c r="WAH421" s="1198"/>
      <c r="WAI421" s="1198"/>
      <c r="WAJ421" s="1198"/>
      <c r="WAK421" s="1195"/>
      <c r="WAL421" s="1196"/>
      <c r="WAM421" s="1197"/>
      <c r="WAO421" s="1194"/>
      <c r="WAP421" s="1198"/>
      <c r="WAQ421" s="1198"/>
      <c r="WAR421" s="1198"/>
      <c r="WAS421" s="1198"/>
      <c r="WAT421" s="1195"/>
      <c r="WAU421" s="1196"/>
      <c r="WAV421" s="1197"/>
      <c r="WAX421" s="1194"/>
      <c r="WAY421" s="1198"/>
      <c r="WAZ421" s="1198"/>
      <c r="WBA421" s="1198"/>
      <c r="WBB421" s="1198"/>
      <c r="WBC421" s="1195"/>
      <c r="WBD421" s="1196"/>
      <c r="WBE421" s="1197"/>
      <c r="WBG421" s="1194"/>
      <c r="WBH421" s="1198"/>
      <c r="WBI421" s="1198"/>
      <c r="WBJ421" s="1198"/>
      <c r="WBK421" s="1198"/>
      <c r="WBL421" s="1195"/>
      <c r="WBM421" s="1196"/>
      <c r="WBN421" s="1197"/>
      <c r="WBP421" s="1194"/>
      <c r="WBQ421" s="1198"/>
      <c r="WBR421" s="1198"/>
      <c r="WBS421" s="1198"/>
      <c r="WBT421" s="1198"/>
      <c r="WBU421" s="1195"/>
      <c r="WBV421" s="1196"/>
      <c r="WBW421" s="1197"/>
      <c r="WBY421" s="1194"/>
      <c r="WBZ421" s="1198"/>
      <c r="WCA421" s="1198"/>
      <c r="WCB421" s="1198"/>
      <c r="WCC421" s="1198"/>
      <c r="WCD421" s="1195"/>
      <c r="WCE421" s="1196"/>
      <c r="WCF421" s="1197"/>
      <c r="WCH421" s="1194"/>
      <c r="WCI421" s="1198"/>
      <c r="WCJ421" s="1198"/>
      <c r="WCK421" s="1198"/>
      <c r="WCL421" s="1198"/>
      <c r="WCM421" s="1195"/>
      <c r="WCN421" s="1196"/>
      <c r="WCO421" s="1197"/>
      <c r="WCQ421" s="1194"/>
      <c r="WCR421" s="1198"/>
      <c r="WCS421" s="1198"/>
      <c r="WCT421" s="1198"/>
      <c r="WCU421" s="1198"/>
      <c r="WCV421" s="1195"/>
      <c r="WCW421" s="1196"/>
      <c r="WCX421" s="1197"/>
      <c r="WCZ421" s="1194"/>
      <c r="WDA421" s="1198"/>
      <c r="WDB421" s="1198"/>
      <c r="WDC421" s="1198"/>
      <c r="WDD421" s="1198"/>
      <c r="WDE421" s="1195"/>
      <c r="WDF421" s="1196"/>
      <c r="WDG421" s="1197"/>
      <c r="WDI421" s="1194"/>
      <c r="WDJ421" s="1198"/>
      <c r="WDK421" s="1198"/>
      <c r="WDL421" s="1198"/>
      <c r="WDM421" s="1198"/>
      <c r="WDN421" s="1195"/>
      <c r="WDO421" s="1196"/>
      <c r="WDP421" s="1197"/>
      <c r="WDR421" s="1194"/>
      <c r="WDS421" s="1198"/>
      <c r="WDT421" s="1198"/>
      <c r="WDU421" s="1198"/>
      <c r="WDV421" s="1198"/>
      <c r="WDW421" s="1195"/>
      <c r="WDX421" s="1196"/>
      <c r="WDY421" s="1197"/>
      <c r="WEA421" s="1194"/>
      <c r="WEB421" s="1198"/>
      <c r="WEC421" s="1198"/>
      <c r="WED421" s="1198"/>
      <c r="WEE421" s="1198"/>
      <c r="WEF421" s="1195"/>
      <c r="WEG421" s="1196"/>
      <c r="WEH421" s="1197"/>
      <c r="WEJ421" s="1194"/>
      <c r="WEK421" s="1198"/>
      <c r="WEL421" s="1198"/>
      <c r="WEM421" s="1198"/>
      <c r="WEN421" s="1198"/>
      <c r="WEO421" s="1195"/>
      <c r="WEP421" s="1196"/>
      <c r="WEQ421" s="1197"/>
      <c r="WES421" s="1194"/>
      <c r="WET421" s="1198"/>
      <c r="WEU421" s="1198"/>
      <c r="WEV421" s="1198"/>
      <c r="WEW421" s="1198"/>
      <c r="WEX421" s="1195"/>
      <c r="WEY421" s="1196"/>
      <c r="WEZ421" s="1197"/>
      <c r="WFB421" s="1194"/>
      <c r="WFC421" s="1198"/>
      <c r="WFD421" s="1198"/>
      <c r="WFE421" s="1198"/>
      <c r="WFF421" s="1198"/>
      <c r="WFG421" s="1195"/>
      <c r="WFH421" s="1196"/>
      <c r="WFI421" s="1197"/>
      <c r="WFK421" s="1194"/>
      <c r="WFL421" s="1198"/>
      <c r="WFM421" s="1198"/>
      <c r="WFN421" s="1198"/>
      <c r="WFO421" s="1198"/>
      <c r="WFP421" s="1195"/>
      <c r="WFQ421" s="1196"/>
      <c r="WFR421" s="1197"/>
      <c r="WFT421" s="1194"/>
      <c r="WFU421" s="1198"/>
      <c r="WFV421" s="1198"/>
      <c r="WFW421" s="1198"/>
      <c r="WFX421" s="1198"/>
      <c r="WFY421" s="1195"/>
      <c r="WFZ421" s="1196"/>
      <c r="WGA421" s="1197"/>
      <c r="WGC421" s="1194"/>
      <c r="WGD421" s="1198"/>
      <c r="WGE421" s="1198"/>
      <c r="WGF421" s="1198"/>
      <c r="WGG421" s="1198"/>
      <c r="WGH421" s="1195"/>
      <c r="WGI421" s="1196"/>
      <c r="WGJ421" s="1197"/>
      <c r="WGL421" s="1194"/>
      <c r="WGM421" s="1198"/>
      <c r="WGN421" s="1198"/>
      <c r="WGO421" s="1198"/>
      <c r="WGP421" s="1198"/>
      <c r="WGQ421" s="1195"/>
      <c r="WGR421" s="1196"/>
      <c r="WGS421" s="1197"/>
      <c r="WGU421" s="1194"/>
      <c r="WGV421" s="1198"/>
      <c r="WGW421" s="1198"/>
      <c r="WGX421" s="1198"/>
      <c r="WGY421" s="1198"/>
      <c r="WGZ421" s="1195"/>
      <c r="WHA421" s="1196"/>
      <c r="WHB421" s="1197"/>
      <c r="WHD421" s="1194"/>
      <c r="WHE421" s="1198"/>
      <c r="WHF421" s="1198"/>
      <c r="WHG421" s="1198"/>
      <c r="WHH421" s="1198"/>
      <c r="WHI421" s="1195"/>
      <c r="WHJ421" s="1196"/>
      <c r="WHK421" s="1197"/>
      <c r="WHM421" s="1194"/>
      <c r="WHN421" s="1198"/>
      <c r="WHO421" s="1198"/>
      <c r="WHP421" s="1198"/>
      <c r="WHQ421" s="1198"/>
      <c r="WHR421" s="1195"/>
      <c r="WHS421" s="1196"/>
      <c r="WHT421" s="1197"/>
      <c r="WHV421" s="1194"/>
      <c r="WHW421" s="1198"/>
      <c r="WHX421" s="1198"/>
      <c r="WHY421" s="1198"/>
      <c r="WHZ421" s="1198"/>
      <c r="WIA421" s="1195"/>
      <c r="WIB421" s="1196"/>
      <c r="WIC421" s="1197"/>
      <c r="WIE421" s="1194"/>
      <c r="WIF421" s="1198"/>
      <c r="WIG421" s="1198"/>
      <c r="WIH421" s="1198"/>
      <c r="WII421" s="1198"/>
      <c r="WIJ421" s="1195"/>
      <c r="WIK421" s="1196"/>
      <c r="WIL421" s="1197"/>
      <c r="WIN421" s="1194"/>
      <c r="WIO421" s="1198"/>
      <c r="WIP421" s="1198"/>
      <c r="WIQ421" s="1198"/>
      <c r="WIR421" s="1198"/>
      <c r="WIS421" s="1195"/>
      <c r="WIT421" s="1196"/>
      <c r="WIU421" s="1197"/>
      <c r="WIW421" s="1194"/>
      <c r="WIX421" s="1198"/>
      <c r="WIY421" s="1198"/>
      <c r="WIZ421" s="1198"/>
      <c r="WJA421" s="1198"/>
      <c r="WJB421" s="1195"/>
      <c r="WJC421" s="1196"/>
      <c r="WJD421" s="1197"/>
      <c r="WJF421" s="1194"/>
      <c r="WJG421" s="1198"/>
      <c r="WJH421" s="1198"/>
      <c r="WJI421" s="1198"/>
      <c r="WJJ421" s="1198"/>
      <c r="WJK421" s="1195"/>
      <c r="WJL421" s="1196"/>
      <c r="WJM421" s="1197"/>
      <c r="WJO421" s="1194"/>
      <c r="WJP421" s="1198"/>
      <c r="WJQ421" s="1198"/>
      <c r="WJR421" s="1198"/>
      <c r="WJS421" s="1198"/>
      <c r="WJT421" s="1195"/>
      <c r="WJU421" s="1196"/>
      <c r="WJV421" s="1197"/>
      <c r="WJX421" s="1194"/>
      <c r="WJY421" s="1198"/>
      <c r="WJZ421" s="1198"/>
      <c r="WKA421" s="1198"/>
      <c r="WKB421" s="1198"/>
      <c r="WKC421" s="1195"/>
      <c r="WKD421" s="1196"/>
      <c r="WKE421" s="1197"/>
      <c r="WKG421" s="1194"/>
      <c r="WKH421" s="1198"/>
      <c r="WKI421" s="1198"/>
      <c r="WKJ421" s="1198"/>
      <c r="WKK421" s="1198"/>
      <c r="WKL421" s="1195"/>
      <c r="WKM421" s="1196"/>
      <c r="WKN421" s="1197"/>
      <c r="WKP421" s="1194"/>
      <c r="WKQ421" s="1198"/>
      <c r="WKR421" s="1198"/>
      <c r="WKS421" s="1198"/>
      <c r="WKT421" s="1198"/>
      <c r="WKU421" s="1195"/>
      <c r="WKV421" s="1196"/>
      <c r="WKW421" s="1197"/>
      <c r="WKY421" s="1194"/>
      <c r="WKZ421" s="1198"/>
      <c r="WLA421" s="1198"/>
      <c r="WLB421" s="1198"/>
      <c r="WLC421" s="1198"/>
      <c r="WLD421" s="1195"/>
      <c r="WLE421" s="1196"/>
      <c r="WLF421" s="1197"/>
      <c r="WLH421" s="1194"/>
      <c r="WLI421" s="1198"/>
      <c r="WLJ421" s="1198"/>
      <c r="WLK421" s="1198"/>
      <c r="WLL421" s="1198"/>
      <c r="WLM421" s="1195"/>
      <c r="WLN421" s="1196"/>
      <c r="WLO421" s="1197"/>
      <c r="WLQ421" s="1194"/>
      <c r="WLR421" s="1198"/>
      <c r="WLS421" s="1198"/>
      <c r="WLT421" s="1198"/>
      <c r="WLU421" s="1198"/>
      <c r="WLV421" s="1195"/>
      <c r="WLW421" s="1196"/>
      <c r="WLX421" s="1197"/>
      <c r="WLZ421" s="1194"/>
      <c r="WMA421" s="1198"/>
      <c r="WMB421" s="1198"/>
      <c r="WMC421" s="1198"/>
      <c r="WMD421" s="1198"/>
      <c r="WME421" s="1195"/>
      <c r="WMF421" s="1196"/>
      <c r="WMG421" s="1197"/>
      <c r="WMI421" s="1194"/>
      <c r="WMJ421" s="1198"/>
      <c r="WMK421" s="1198"/>
      <c r="WML421" s="1198"/>
      <c r="WMM421" s="1198"/>
      <c r="WMN421" s="1195"/>
      <c r="WMO421" s="1196"/>
      <c r="WMP421" s="1197"/>
      <c r="WMR421" s="1194"/>
      <c r="WMS421" s="1198"/>
      <c r="WMT421" s="1198"/>
      <c r="WMU421" s="1198"/>
      <c r="WMV421" s="1198"/>
      <c r="WMW421" s="1195"/>
      <c r="WMX421" s="1196"/>
      <c r="WMY421" s="1197"/>
      <c r="WNA421" s="1194"/>
      <c r="WNB421" s="1198"/>
      <c r="WNC421" s="1198"/>
      <c r="WND421" s="1198"/>
      <c r="WNE421" s="1198"/>
      <c r="WNF421" s="1195"/>
      <c r="WNG421" s="1196"/>
      <c r="WNH421" s="1197"/>
      <c r="WNJ421" s="1194"/>
      <c r="WNK421" s="1198"/>
      <c r="WNL421" s="1198"/>
      <c r="WNM421" s="1198"/>
      <c r="WNN421" s="1198"/>
      <c r="WNO421" s="1195"/>
      <c r="WNP421" s="1196"/>
      <c r="WNQ421" s="1197"/>
      <c r="WNS421" s="1194"/>
      <c r="WNT421" s="1198"/>
      <c r="WNU421" s="1198"/>
      <c r="WNV421" s="1198"/>
      <c r="WNW421" s="1198"/>
      <c r="WNX421" s="1195"/>
      <c r="WNY421" s="1196"/>
      <c r="WNZ421" s="1197"/>
      <c r="WOB421" s="1194"/>
      <c r="WOC421" s="1198"/>
      <c r="WOD421" s="1198"/>
      <c r="WOE421" s="1198"/>
      <c r="WOF421" s="1198"/>
      <c r="WOG421" s="1195"/>
      <c r="WOH421" s="1196"/>
      <c r="WOI421" s="1197"/>
      <c r="WOK421" s="1194"/>
      <c r="WOL421" s="1198"/>
      <c r="WOM421" s="1198"/>
      <c r="WON421" s="1198"/>
      <c r="WOO421" s="1198"/>
      <c r="WOP421" s="1195"/>
      <c r="WOQ421" s="1196"/>
      <c r="WOR421" s="1197"/>
      <c r="WOT421" s="1194"/>
      <c r="WOU421" s="1198"/>
      <c r="WOV421" s="1198"/>
      <c r="WOW421" s="1198"/>
      <c r="WOX421" s="1198"/>
      <c r="WOY421" s="1195"/>
      <c r="WOZ421" s="1196"/>
      <c r="WPA421" s="1197"/>
      <c r="WPC421" s="1194"/>
      <c r="WPD421" s="1198"/>
      <c r="WPE421" s="1198"/>
      <c r="WPF421" s="1198"/>
      <c r="WPG421" s="1198"/>
      <c r="WPH421" s="1195"/>
      <c r="WPI421" s="1196"/>
      <c r="WPJ421" s="1197"/>
      <c r="WPL421" s="1194"/>
      <c r="WPM421" s="1198"/>
      <c r="WPN421" s="1198"/>
      <c r="WPO421" s="1198"/>
      <c r="WPP421" s="1198"/>
      <c r="WPQ421" s="1195"/>
      <c r="WPR421" s="1196"/>
      <c r="WPS421" s="1197"/>
      <c r="WPU421" s="1194"/>
      <c r="WPV421" s="1198"/>
      <c r="WPW421" s="1198"/>
      <c r="WPX421" s="1198"/>
      <c r="WPY421" s="1198"/>
      <c r="WPZ421" s="1195"/>
      <c r="WQA421" s="1196"/>
      <c r="WQB421" s="1197"/>
      <c r="WQD421" s="1194"/>
      <c r="WQE421" s="1198"/>
      <c r="WQF421" s="1198"/>
      <c r="WQG421" s="1198"/>
      <c r="WQH421" s="1198"/>
      <c r="WQI421" s="1195"/>
      <c r="WQJ421" s="1196"/>
      <c r="WQK421" s="1197"/>
      <c r="WQM421" s="1194"/>
      <c r="WQN421" s="1198"/>
      <c r="WQO421" s="1198"/>
      <c r="WQP421" s="1198"/>
      <c r="WQQ421" s="1198"/>
      <c r="WQR421" s="1195"/>
      <c r="WQS421" s="1196"/>
      <c r="WQT421" s="1197"/>
      <c r="WQV421" s="1194"/>
      <c r="WQW421" s="1198"/>
      <c r="WQX421" s="1198"/>
      <c r="WQY421" s="1198"/>
      <c r="WQZ421" s="1198"/>
      <c r="WRA421" s="1195"/>
      <c r="WRB421" s="1196"/>
      <c r="WRC421" s="1197"/>
      <c r="WRE421" s="1194"/>
      <c r="WRF421" s="1198"/>
      <c r="WRG421" s="1198"/>
      <c r="WRH421" s="1198"/>
      <c r="WRI421" s="1198"/>
      <c r="WRJ421" s="1195"/>
      <c r="WRK421" s="1196"/>
      <c r="WRL421" s="1197"/>
      <c r="WRN421" s="1194"/>
      <c r="WRO421" s="1198"/>
      <c r="WRP421" s="1198"/>
      <c r="WRQ421" s="1198"/>
      <c r="WRR421" s="1198"/>
      <c r="WRS421" s="1195"/>
      <c r="WRT421" s="1196"/>
      <c r="WRU421" s="1197"/>
      <c r="WRW421" s="1194"/>
      <c r="WRX421" s="1198"/>
      <c r="WRY421" s="1198"/>
      <c r="WRZ421" s="1198"/>
      <c r="WSA421" s="1198"/>
      <c r="WSB421" s="1195"/>
      <c r="WSC421" s="1196"/>
      <c r="WSD421" s="1197"/>
      <c r="WSF421" s="1194"/>
      <c r="WSG421" s="1198"/>
      <c r="WSH421" s="1198"/>
      <c r="WSI421" s="1198"/>
      <c r="WSJ421" s="1198"/>
      <c r="WSK421" s="1195"/>
      <c r="WSL421" s="1196"/>
      <c r="WSM421" s="1197"/>
      <c r="WSO421" s="1194"/>
      <c r="WSP421" s="1198"/>
      <c r="WSQ421" s="1198"/>
      <c r="WSR421" s="1198"/>
      <c r="WSS421" s="1198"/>
      <c r="WST421" s="1195"/>
      <c r="WSU421" s="1196"/>
      <c r="WSV421" s="1197"/>
      <c r="WSX421" s="1194"/>
      <c r="WSY421" s="1198"/>
      <c r="WSZ421" s="1198"/>
      <c r="WTA421" s="1198"/>
      <c r="WTB421" s="1198"/>
      <c r="WTC421" s="1195"/>
      <c r="WTD421" s="1196"/>
      <c r="WTE421" s="1197"/>
      <c r="WTG421" s="1194"/>
      <c r="WTH421" s="1198"/>
      <c r="WTI421" s="1198"/>
      <c r="WTJ421" s="1198"/>
      <c r="WTK421" s="1198"/>
      <c r="WTL421" s="1195"/>
      <c r="WTM421" s="1196"/>
      <c r="WTN421" s="1197"/>
      <c r="WTP421" s="1194"/>
      <c r="WTQ421" s="1198"/>
      <c r="WTR421" s="1198"/>
      <c r="WTS421" s="1198"/>
      <c r="WTT421" s="1198"/>
      <c r="WTU421" s="1195"/>
      <c r="WTV421" s="1196"/>
      <c r="WTW421" s="1197"/>
      <c r="WTY421" s="1194"/>
      <c r="WTZ421" s="1198"/>
      <c r="WUA421" s="1198"/>
      <c r="WUB421" s="1198"/>
      <c r="WUC421" s="1198"/>
      <c r="WUD421" s="1195"/>
      <c r="WUE421" s="1196"/>
      <c r="WUF421" s="1197"/>
      <c r="WUH421" s="1194"/>
      <c r="WUI421" s="1198"/>
      <c r="WUJ421" s="1198"/>
      <c r="WUK421" s="1198"/>
      <c r="WUL421" s="1198"/>
      <c r="WUM421" s="1195"/>
      <c r="WUN421" s="1196"/>
      <c r="WUO421" s="1197"/>
      <c r="WUQ421" s="1194"/>
      <c r="WUR421" s="1198"/>
      <c r="WUS421" s="1198"/>
      <c r="WUT421" s="1198"/>
      <c r="WUU421" s="1198"/>
      <c r="WUV421" s="1195"/>
      <c r="WUW421" s="1196"/>
      <c r="WUX421" s="1197"/>
      <c r="WUZ421" s="1194"/>
      <c r="WVA421" s="1198"/>
      <c r="WVB421" s="1198"/>
      <c r="WVC421" s="1198"/>
      <c r="WVD421" s="1198"/>
      <c r="WVE421" s="1195"/>
      <c r="WVF421" s="1196"/>
      <c r="WVG421" s="1197"/>
      <c r="WVI421" s="1194"/>
      <c r="WVJ421" s="1198"/>
      <c r="WVK421" s="1198"/>
      <c r="WVL421" s="1198"/>
      <c r="WVM421" s="1198"/>
      <c r="WVN421" s="1195"/>
      <c r="WVO421" s="1196"/>
      <c r="WVP421" s="1197"/>
      <c r="WVR421" s="1194"/>
      <c r="WVS421" s="1198"/>
      <c r="WVT421" s="1198"/>
      <c r="WVU421" s="1198"/>
      <c r="WVV421" s="1198"/>
      <c r="WVW421" s="1195"/>
      <c r="WVX421" s="1196"/>
      <c r="WVY421" s="1197"/>
      <c r="WWA421" s="1194"/>
      <c r="WWB421" s="1198"/>
      <c r="WWC421" s="1198"/>
      <c r="WWD421" s="1198"/>
      <c r="WWE421" s="1198"/>
      <c r="WWF421" s="1195"/>
      <c r="WWG421" s="1196"/>
      <c r="WWH421" s="1197"/>
      <c r="WWJ421" s="1194"/>
      <c r="WWK421" s="1198"/>
      <c r="WWL421" s="1198"/>
      <c r="WWM421" s="1198"/>
      <c r="WWN421" s="1198"/>
      <c r="WWO421" s="1195"/>
      <c r="WWP421" s="1196"/>
      <c r="WWQ421" s="1197"/>
      <c r="WWS421" s="1194"/>
      <c r="WWT421" s="1198"/>
      <c r="WWU421" s="1198"/>
      <c r="WWV421" s="1198"/>
      <c r="WWW421" s="1198"/>
      <c r="WWX421" s="1195"/>
      <c r="WWY421" s="1196"/>
      <c r="WWZ421" s="1197"/>
      <c r="WXB421" s="1194"/>
      <c r="WXC421" s="1198"/>
      <c r="WXD421" s="1198"/>
      <c r="WXE421" s="1198"/>
      <c r="WXF421" s="1198"/>
      <c r="WXG421" s="1195"/>
      <c r="WXH421" s="1196"/>
      <c r="WXI421" s="1197"/>
      <c r="WXK421" s="1194"/>
      <c r="WXL421" s="1198"/>
      <c r="WXM421" s="1198"/>
      <c r="WXN421" s="1198"/>
      <c r="WXO421" s="1198"/>
      <c r="WXP421" s="1195"/>
      <c r="WXQ421" s="1196"/>
      <c r="WXR421" s="1197"/>
      <c r="WXT421" s="1194"/>
      <c r="WXU421" s="1198"/>
      <c r="WXV421" s="1198"/>
      <c r="WXW421" s="1198"/>
      <c r="WXX421" s="1198"/>
      <c r="WXY421" s="1195"/>
      <c r="WXZ421" s="1196"/>
      <c r="WYA421" s="1197"/>
      <c r="WYC421" s="1194"/>
      <c r="WYD421" s="1198"/>
      <c r="WYE421" s="1198"/>
      <c r="WYF421" s="1198"/>
      <c r="WYG421" s="1198"/>
      <c r="WYH421" s="1195"/>
      <c r="WYI421" s="1196"/>
      <c r="WYJ421" s="1197"/>
      <c r="WYL421" s="1194"/>
      <c r="WYM421" s="1198"/>
      <c r="WYN421" s="1198"/>
      <c r="WYO421" s="1198"/>
      <c r="WYP421" s="1198"/>
      <c r="WYQ421" s="1195"/>
      <c r="WYR421" s="1196"/>
      <c r="WYS421" s="1197"/>
      <c r="WYU421" s="1194"/>
      <c r="WYV421" s="1198"/>
      <c r="WYW421" s="1198"/>
      <c r="WYX421" s="1198"/>
      <c r="WYY421" s="1198"/>
      <c r="WYZ421" s="1195"/>
      <c r="WZA421" s="1196"/>
      <c r="WZB421" s="1197"/>
      <c r="WZD421" s="1194"/>
      <c r="WZE421" s="1198"/>
      <c r="WZF421" s="1198"/>
      <c r="WZG421" s="1198"/>
      <c r="WZH421" s="1198"/>
      <c r="WZI421" s="1195"/>
      <c r="WZJ421" s="1196"/>
      <c r="WZK421" s="1197"/>
      <c r="WZM421" s="1194"/>
      <c r="WZN421" s="1198"/>
      <c r="WZO421" s="1198"/>
      <c r="WZP421" s="1198"/>
      <c r="WZQ421" s="1198"/>
      <c r="WZR421" s="1195"/>
      <c r="WZS421" s="1196"/>
      <c r="WZT421" s="1197"/>
      <c r="WZV421" s="1194"/>
      <c r="WZW421" s="1198"/>
      <c r="WZX421" s="1198"/>
      <c r="WZY421" s="1198"/>
      <c r="WZZ421" s="1198"/>
      <c r="XAA421" s="1195"/>
      <c r="XAB421" s="1196"/>
      <c r="XAC421" s="1197"/>
      <c r="XAE421" s="1194"/>
      <c r="XAF421" s="1198"/>
      <c r="XAG421" s="1198"/>
      <c r="XAH421" s="1198"/>
      <c r="XAI421" s="1198"/>
      <c r="XAJ421" s="1195"/>
      <c r="XAK421" s="1196"/>
      <c r="XAL421" s="1197"/>
      <c r="XAN421" s="1194"/>
      <c r="XAO421" s="1198"/>
      <c r="XAP421" s="1198"/>
      <c r="XAQ421" s="1198"/>
      <c r="XAR421" s="1198"/>
      <c r="XAS421" s="1195"/>
      <c r="XAT421" s="1196"/>
      <c r="XAU421" s="1197"/>
      <c r="XAW421" s="1194"/>
      <c r="XAX421" s="1198"/>
      <c r="XAY421" s="1198"/>
      <c r="XAZ421" s="1198"/>
      <c r="XBA421" s="1198"/>
      <c r="XBB421" s="1195"/>
      <c r="XBC421" s="1196"/>
      <c r="XBD421" s="1197"/>
      <c r="XBF421" s="1194"/>
      <c r="XBG421" s="1198"/>
      <c r="XBH421" s="1198"/>
      <c r="XBI421" s="1198"/>
      <c r="XBJ421" s="1198"/>
      <c r="XBK421" s="1195"/>
      <c r="XBL421" s="1196"/>
      <c r="XBM421" s="1197"/>
      <c r="XBO421" s="1194"/>
      <c r="XBP421" s="1198"/>
      <c r="XBQ421" s="1198"/>
      <c r="XBR421" s="1198"/>
      <c r="XBS421" s="1198"/>
      <c r="XBT421" s="1195"/>
      <c r="XBU421" s="1196"/>
      <c r="XBV421" s="1197"/>
      <c r="XBX421" s="1194"/>
      <c r="XBY421" s="1198"/>
      <c r="XBZ421" s="1198"/>
      <c r="XCA421" s="1198"/>
      <c r="XCB421" s="1198"/>
      <c r="XCC421" s="1195"/>
      <c r="XCD421" s="1196"/>
      <c r="XCE421" s="1197"/>
      <c r="XCG421" s="1194"/>
      <c r="XCH421" s="1198"/>
      <c r="XCI421" s="1198"/>
      <c r="XCJ421" s="1198"/>
      <c r="XCK421" s="1198"/>
      <c r="XCL421" s="1195"/>
      <c r="XCM421" s="1196"/>
      <c r="XCN421" s="1197"/>
      <c r="XCP421" s="1194"/>
      <c r="XCQ421" s="1198"/>
      <c r="XCR421" s="1198"/>
      <c r="XCS421" s="1198"/>
      <c r="XCT421" s="1198"/>
      <c r="XCU421" s="1195"/>
      <c r="XCV421" s="1196"/>
      <c r="XCW421" s="1197"/>
      <c r="XCY421" s="1194"/>
      <c r="XCZ421" s="1198"/>
      <c r="XDA421" s="1198"/>
      <c r="XDB421" s="1198"/>
      <c r="XDC421" s="1198"/>
      <c r="XDD421" s="1195"/>
      <c r="XDE421" s="1196"/>
      <c r="XDF421" s="1197"/>
      <c r="XDH421" s="1194"/>
      <c r="XDI421" s="1198"/>
      <c r="XDJ421" s="1198"/>
      <c r="XDK421" s="1198"/>
      <c r="XDL421" s="1198"/>
      <c r="XDM421" s="1195"/>
      <c r="XDN421" s="1196"/>
      <c r="XDO421" s="1197"/>
      <c r="XDQ421" s="1194"/>
      <c r="XDR421" s="1198"/>
      <c r="XDS421" s="1198"/>
      <c r="XDT421" s="1198"/>
      <c r="XDU421" s="1198"/>
      <c r="XDV421" s="1195"/>
      <c r="XDW421" s="1196"/>
      <c r="XDX421" s="1197"/>
      <c r="XDZ421" s="1194"/>
      <c r="XEA421" s="1198"/>
      <c r="XEB421" s="1198"/>
      <c r="XEC421" s="1198"/>
      <c r="XED421" s="1198"/>
      <c r="XEE421" s="1195"/>
      <c r="XEF421" s="1196"/>
      <c r="XEG421" s="1197"/>
      <c r="XEI421" s="1194"/>
      <c r="XEJ421" s="1198"/>
      <c r="XEK421" s="1198"/>
      <c r="XEL421" s="1198"/>
      <c r="XEM421" s="1198"/>
      <c r="XEN421" s="1195"/>
      <c r="XEO421" s="1196"/>
      <c r="XEP421" s="1197"/>
      <c r="XER421" s="1194"/>
      <c r="XES421" s="1198"/>
      <c r="XET421" s="1198"/>
      <c r="XEU421" s="1198"/>
      <c r="XEV421" s="1198"/>
      <c r="XEW421" s="1195"/>
      <c r="XEX421" s="1196"/>
      <c r="XEY421" s="1197"/>
      <c r="XFA421" s="1194"/>
      <c r="XFB421" s="1198"/>
      <c r="XFC421" s="1198"/>
      <c r="XFD421" s="1198"/>
    </row>
    <row r="422" spans="1:5120 5122:9215 9217:14336 14338:16384" ht="38.25" customHeight="1">
      <c r="A422" s="1238">
        <f t="shared" si="44"/>
        <v>360</v>
      </c>
      <c r="B422" s="1671" t="s">
        <v>5420</v>
      </c>
      <c r="C422" s="1671"/>
      <c r="D422" s="1205">
        <v>119</v>
      </c>
      <c r="E422" s="1206"/>
      <c r="F422" s="1207" t="str">
        <f t="shared" si="45"/>
        <v>?=</v>
      </c>
      <c r="G422" s="1460">
        <f>'Update Descrip'!G4791</f>
        <v>3155.37</v>
      </c>
      <c r="H422" s="1460">
        <f t="shared" si="42"/>
        <v>2743.8</v>
      </c>
      <c r="I422" s="1369" t="s">
        <v>2992</v>
      </c>
      <c r="J422" s="1377">
        <v>3155.37</v>
      </c>
      <c r="K422" s="491">
        <v>2743.8</v>
      </c>
      <c r="L422" s="1194"/>
      <c r="M422" s="1198"/>
      <c r="N422" s="1421">
        <f t="shared" si="41"/>
        <v>0</v>
      </c>
      <c r="O422" s="1195"/>
      <c r="P422" s="1196"/>
      <c r="Q422" s="1197"/>
      <c r="S422" s="1194"/>
      <c r="T422" s="1198"/>
      <c r="U422" s="1198"/>
      <c r="V422" s="1198"/>
      <c r="W422" s="1198"/>
      <c r="X422" s="1195"/>
      <c r="Y422" s="1196"/>
      <c r="Z422" s="1197"/>
      <c r="AB422" s="1194"/>
      <c r="AC422" s="1198"/>
      <c r="AD422" s="1198"/>
      <c r="AE422" s="1198"/>
      <c r="AF422" s="1198"/>
      <c r="AG422" s="1195"/>
      <c r="AH422" s="1196"/>
      <c r="AI422" s="1197"/>
      <c r="AK422" s="1194"/>
      <c r="AL422" s="1198"/>
      <c r="AM422" s="1198"/>
      <c r="AN422" s="1198"/>
      <c r="AO422" s="1198"/>
      <c r="AP422" s="1195"/>
      <c r="AQ422" s="1196"/>
      <c r="AR422" s="1197"/>
      <c r="AT422" s="1194"/>
      <c r="AU422" s="1198"/>
      <c r="AV422" s="1198"/>
      <c r="AW422" s="1198"/>
      <c r="AX422" s="1198"/>
      <c r="AY422" s="1195"/>
      <c r="AZ422" s="1196"/>
      <c r="BA422" s="1197"/>
      <c r="BC422" s="1194"/>
      <c r="BD422" s="1198"/>
      <c r="BE422" s="1198"/>
      <c r="BF422" s="1198"/>
      <c r="BG422" s="1198"/>
      <c r="BH422" s="1195"/>
      <c r="BI422" s="1196"/>
      <c r="BJ422" s="1197"/>
      <c r="BL422" s="1194"/>
      <c r="BM422" s="1198"/>
      <c r="BN422" s="1198"/>
      <c r="BO422" s="1198"/>
      <c r="BP422" s="1198"/>
      <c r="BQ422" s="1195"/>
      <c r="BR422" s="1196"/>
      <c r="BS422" s="1197"/>
      <c r="BU422" s="1194"/>
      <c r="BV422" s="1198"/>
      <c r="BW422" s="1198"/>
      <c r="BX422" s="1198"/>
      <c r="BY422" s="1198"/>
      <c r="BZ422" s="1195"/>
      <c r="CA422" s="1196"/>
      <c r="CB422" s="1197"/>
      <c r="CD422" s="1194"/>
      <c r="CE422" s="1198"/>
      <c r="CF422" s="1198"/>
      <c r="CG422" s="1198"/>
      <c r="CH422" s="1198"/>
      <c r="CI422" s="1195"/>
      <c r="CJ422" s="1196"/>
      <c r="CK422" s="1197"/>
      <c r="CM422" s="1194"/>
      <c r="CN422" s="1198"/>
      <c r="CO422" s="1198"/>
      <c r="CP422" s="1198"/>
      <c r="CQ422" s="1198"/>
      <c r="CR422" s="1195"/>
      <c r="CS422" s="1196"/>
      <c r="CT422" s="1197"/>
      <c r="CV422" s="1194"/>
      <c r="CW422" s="1198"/>
      <c r="CX422" s="1198"/>
      <c r="CY422" s="1198"/>
      <c r="CZ422" s="1198"/>
      <c r="DA422" s="1195"/>
      <c r="DB422" s="1196"/>
      <c r="DC422" s="1197"/>
      <c r="DE422" s="1194"/>
      <c r="DF422" s="1198"/>
      <c r="DG422" s="1198"/>
      <c r="DH422" s="1198"/>
      <c r="DI422" s="1198"/>
      <c r="DJ422" s="1195"/>
      <c r="DK422" s="1196"/>
      <c r="DL422" s="1197"/>
      <c r="DN422" s="1194"/>
      <c r="DO422" s="1198"/>
      <c r="DP422" s="1198"/>
      <c r="DQ422" s="1198"/>
      <c r="DR422" s="1198"/>
      <c r="DS422" s="1195"/>
      <c r="DT422" s="1196"/>
      <c r="DU422" s="1197"/>
      <c r="DW422" s="1194"/>
      <c r="DX422" s="1198"/>
      <c r="DY422" s="1198"/>
      <c r="DZ422" s="1198"/>
      <c r="EA422" s="1198"/>
      <c r="EB422" s="1195"/>
      <c r="EC422" s="1196"/>
      <c r="ED422" s="1197"/>
      <c r="EF422" s="1194"/>
      <c r="EG422" s="1198"/>
      <c r="EH422" s="1198"/>
      <c r="EI422" s="1198"/>
      <c r="EJ422" s="1198"/>
      <c r="EK422" s="1195"/>
      <c r="EL422" s="1196"/>
      <c r="EM422" s="1197"/>
      <c r="EO422" s="1194"/>
      <c r="EP422" s="1198"/>
      <c r="EQ422" s="1198"/>
      <c r="ER422" s="1198"/>
      <c r="ES422" s="1198"/>
      <c r="ET422" s="1195"/>
      <c r="EU422" s="1196"/>
      <c r="EV422" s="1197"/>
      <c r="EX422" s="1194"/>
      <c r="EY422" s="1198"/>
      <c r="EZ422" s="1198"/>
      <c r="FA422" s="1198"/>
      <c r="FB422" s="1198"/>
      <c r="FC422" s="1195"/>
      <c r="FD422" s="1196"/>
      <c r="FE422" s="1197"/>
      <c r="FG422" s="1194"/>
      <c r="FH422" s="1198"/>
      <c r="FI422" s="1198"/>
      <c r="FJ422" s="1198"/>
      <c r="FK422" s="1198"/>
      <c r="FL422" s="1195"/>
      <c r="FM422" s="1196"/>
      <c r="FN422" s="1197"/>
      <c r="FP422" s="1194"/>
      <c r="FQ422" s="1198"/>
      <c r="FR422" s="1198"/>
      <c r="FS422" s="1198"/>
      <c r="FT422" s="1198"/>
      <c r="FU422" s="1195"/>
      <c r="FV422" s="1196"/>
      <c r="FW422" s="1197"/>
      <c r="FY422" s="1194"/>
      <c r="FZ422" s="1198"/>
      <c r="GA422" s="1198"/>
      <c r="GB422" s="1198"/>
      <c r="GC422" s="1198"/>
      <c r="GD422" s="1195"/>
      <c r="GE422" s="1196"/>
      <c r="GF422" s="1197"/>
      <c r="GH422" s="1194"/>
      <c r="GI422" s="1198"/>
      <c r="GJ422" s="1198"/>
      <c r="GK422" s="1198"/>
      <c r="GL422" s="1198"/>
      <c r="GM422" s="1195"/>
      <c r="GN422" s="1196"/>
      <c r="GO422" s="1197"/>
      <c r="GQ422" s="1194"/>
      <c r="GR422" s="1198"/>
      <c r="GS422" s="1198"/>
      <c r="GT422" s="1198"/>
      <c r="GU422" s="1198"/>
      <c r="GV422" s="1195"/>
      <c r="GW422" s="1196"/>
      <c r="GX422" s="1197"/>
      <c r="GZ422" s="1194"/>
      <c r="HA422" s="1198"/>
      <c r="HB422" s="1198"/>
      <c r="HC422" s="1198"/>
      <c r="HD422" s="1198"/>
      <c r="HE422" s="1195"/>
      <c r="HF422" s="1196"/>
      <c r="HG422" s="1197"/>
      <c r="HI422" s="1194"/>
      <c r="HJ422" s="1198"/>
      <c r="HK422" s="1198"/>
      <c r="HL422" s="1198"/>
      <c r="HM422" s="1198"/>
      <c r="HN422" s="1195"/>
      <c r="HO422" s="1196"/>
      <c r="HP422" s="1197"/>
      <c r="HR422" s="1194"/>
      <c r="HS422" s="1198"/>
      <c r="HT422" s="1198"/>
      <c r="HU422" s="1198"/>
      <c r="HV422" s="1198"/>
      <c r="HW422" s="1195"/>
      <c r="HX422" s="1196"/>
      <c r="HY422" s="1197"/>
      <c r="IA422" s="1194"/>
      <c r="IB422" s="1198"/>
      <c r="IC422" s="1198"/>
      <c r="ID422" s="1198"/>
      <c r="IE422" s="1198"/>
      <c r="IF422" s="1195"/>
      <c r="IG422" s="1196"/>
      <c r="IH422" s="1197"/>
      <c r="IJ422" s="1194"/>
      <c r="IK422" s="1198"/>
      <c r="IL422" s="1198"/>
      <c r="IM422" s="1198"/>
      <c r="IN422" s="1198"/>
      <c r="IO422" s="1195"/>
      <c r="IP422" s="1196"/>
      <c r="IQ422" s="1197"/>
      <c r="IS422" s="1194"/>
      <c r="IT422" s="1198"/>
      <c r="IU422" s="1198"/>
      <c r="IV422" s="1198"/>
      <c r="IW422" s="1198"/>
      <c r="IX422" s="1195"/>
      <c r="IY422" s="1196"/>
      <c r="IZ422" s="1197"/>
      <c r="JB422" s="1194"/>
      <c r="JC422" s="1198"/>
      <c r="JD422" s="1198"/>
      <c r="JE422" s="1198"/>
      <c r="JF422" s="1198"/>
      <c r="JG422" s="1195"/>
      <c r="JH422" s="1196"/>
      <c r="JI422" s="1197"/>
      <c r="JK422" s="1194"/>
      <c r="JL422" s="1198"/>
      <c r="JM422" s="1198"/>
      <c r="JN422" s="1198"/>
      <c r="JO422" s="1198"/>
      <c r="JP422" s="1195"/>
      <c r="JQ422" s="1196"/>
      <c r="JR422" s="1197"/>
      <c r="JT422" s="1194"/>
      <c r="JU422" s="1198"/>
      <c r="JV422" s="1198"/>
      <c r="JW422" s="1198"/>
      <c r="JX422" s="1198"/>
      <c r="JY422" s="1195"/>
      <c r="JZ422" s="1196"/>
      <c r="KA422" s="1197"/>
      <c r="KC422" s="1194"/>
      <c r="KD422" s="1198"/>
      <c r="KE422" s="1198"/>
      <c r="KF422" s="1198"/>
      <c r="KG422" s="1198"/>
      <c r="KH422" s="1195"/>
      <c r="KI422" s="1196"/>
      <c r="KJ422" s="1197"/>
      <c r="KL422" s="1194"/>
      <c r="KM422" s="1198"/>
      <c r="KN422" s="1198"/>
      <c r="KO422" s="1198"/>
      <c r="KP422" s="1198"/>
      <c r="KQ422" s="1195"/>
      <c r="KR422" s="1196"/>
      <c r="KS422" s="1197"/>
      <c r="KU422" s="1194"/>
      <c r="KV422" s="1198"/>
      <c r="KW422" s="1198"/>
      <c r="KX422" s="1198"/>
      <c r="KY422" s="1198"/>
      <c r="KZ422" s="1195"/>
      <c r="LA422" s="1196"/>
      <c r="LB422" s="1197"/>
      <c r="LD422" s="1194"/>
      <c r="LE422" s="1198"/>
      <c r="LF422" s="1198"/>
      <c r="LG422" s="1198"/>
      <c r="LH422" s="1198"/>
      <c r="LI422" s="1195"/>
      <c r="LJ422" s="1196"/>
      <c r="LK422" s="1197"/>
      <c r="LM422" s="1194"/>
      <c r="LN422" s="1198"/>
      <c r="LO422" s="1198"/>
      <c r="LP422" s="1198"/>
      <c r="LQ422" s="1198"/>
      <c r="LR422" s="1195"/>
      <c r="LS422" s="1196"/>
      <c r="LT422" s="1197"/>
      <c r="LV422" s="1194"/>
      <c r="LW422" s="1198"/>
      <c r="LX422" s="1198"/>
      <c r="LY422" s="1198"/>
      <c r="LZ422" s="1198"/>
      <c r="MA422" s="1195"/>
      <c r="MB422" s="1196"/>
      <c r="MC422" s="1197"/>
      <c r="ME422" s="1194"/>
      <c r="MF422" s="1198"/>
      <c r="MG422" s="1198"/>
      <c r="MH422" s="1198"/>
      <c r="MI422" s="1198"/>
      <c r="MJ422" s="1195"/>
      <c r="MK422" s="1196"/>
      <c r="ML422" s="1197"/>
      <c r="MN422" s="1194"/>
      <c r="MO422" s="1198"/>
      <c r="MP422" s="1198"/>
      <c r="MQ422" s="1198"/>
      <c r="MR422" s="1198"/>
      <c r="MS422" s="1195"/>
      <c r="MT422" s="1196"/>
      <c r="MU422" s="1197"/>
      <c r="MW422" s="1194"/>
      <c r="MX422" s="1198"/>
      <c r="MY422" s="1198"/>
      <c r="MZ422" s="1198"/>
      <c r="NA422" s="1198"/>
      <c r="NB422" s="1195"/>
      <c r="NC422" s="1196"/>
      <c r="ND422" s="1197"/>
      <c r="NF422" s="1194"/>
      <c r="NG422" s="1198"/>
      <c r="NH422" s="1198"/>
      <c r="NI422" s="1198"/>
      <c r="NJ422" s="1198"/>
      <c r="NK422" s="1195"/>
      <c r="NL422" s="1196"/>
      <c r="NM422" s="1197"/>
      <c r="NO422" s="1194"/>
      <c r="NP422" s="1198"/>
      <c r="NQ422" s="1198"/>
      <c r="NR422" s="1198"/>
      <c r="NS422" s="1198"/>
      <c r="NT422" s="1195"/>
      <c r="NU422" s="1196"/>
      <c r="NV422" s="1197"/>
      <c r="NX422" s="1194"/>
      <c r="NY422" s="1198"/>
      <c r="NZ422" s="1198"/>
      <c r="OA422" s="1198"/>
      <c r="OB422" s="1198"/>
      <c r="OC422" s="1195"/>
      <c r="OD422" s="1196"/>
      <c r="OE422" s="1197"/>
      <c r="OG422" s="1194"/>
      <c r="OH422" s="1198"/>
      <c r="OI422" s="1198"/>
      <c r="OJ422" s="1198"/>
      <c r="OK422" s="1198"/>
      <c r="OL422" s="1195"/>
      <c r="OM422" s="1196"/>
      <c r="ON422" s="1197"/>
      <c r="OP422" s="1194"/>
      <c r="OQ422" s="1198"/>
      <c r="OR422" s="1198"/>
      <c r="OS422" s="1198"/>
      <c r="OT422" s="1198"/>
      <c r="OU422" s="1195"/>
      <c r="OV422" s="1196"/>
      <c r="OW422" s="1197"/>
      <c r="OY422" s="1194"/>
      <c r="OZ422" s="1198"/>
      <c r="PA422" s="1198"/>
      <c r="PB422" s="1198"/>
      <c r="PC422" s="1198"/>
      <c r="PD422" s="1195"/>
      <c r="PE422" s="1196"/>
      <c r="PF422" s="1197"/>
      <c r="PH422" s="1194"/>
      <c r="PI422" s="1198"/>
      <c r="PJ422" s="1198"/>
      <c r="PK422" s="1198"/>
      <c r="PL422" s="1198"/>
      <c r="PM422" s="1195"/>
      <c r="PN422" s="1196"/>
      <c r="PO422" s="1197"/>
      <c r="PQ422" s="1194"/>
      <c r="PR422" s="1198"/>
      <c r="PS422" s="1198"/>
      <c r="PT422" s="1198"/>
      <c r="PU422" s="1198"/>
      <c r="PV422" s="1195"/>
      <c r="PW422" s="1196"/>
      <c r="PX422" s="1197"/>
      <c r="PZ422" s="1194"/>
      <c r="QA422" s="1198"/>
      <c r="QB422" s="1198"/>
      <c r="QC422" s="1198"/>
      <c r="QD422" s="1198"/>
      <c r="QE422" s="1195"/>
      <c r="QF422" s="1196"/>
      <c r="QG422" s="1197"/>
      <c r="QI422" s="1194"/>
      <c r="QJ422" s="1198"/>
      <c r="QK422" s="1198"/>
      <c r="QL422" s="1198"/>
      <c r="QM422" s="1198"/>
      <c r="QN422" s="1195"/>
      <c r="QO422" s="1196"/>
      <c r="QP422" s="1197"/>
      <c r="QR422" s="1194"/>
      <c r="QS422" s="1198"/>
      <c r="QT422" s="1198"/>
      <c r="QU422" s="1198"/>
      <c r="QV422" s="1198"/>
      <c r="QW422" s="1195"/>
      <c r="QX422" s="1196"/>
      <c r="QY422" s="1197"/>
      <c r="RA422" s="1194"/>
      <c r="RB422" s="1198"/>
      <c r="RC422" s="1198"/>
      <c r="RD422" s="1198"/>
      <c r="RE422" s="1198"/>
      <c r="RF422" s="1195"/>
      <c r="RG422" s="1196"/>
      <c r="RH422" s="1197"/>
      <c r="RJ422" s="1194"/>
      <c r="RK422" s="1198"/>
      <c r="RL422" s="1198"/>
      <c r="RM422" s="1198"/>
      <c r="RN422" s="1198"/>
      <c r="RO422" s="1195"/>
      <c r="RP422" s="1196"/>
      <c r="RQ422" s="1197"/>
      <c r="RS422" s="1194"/>
      <c r="RT422" s="1198"/>
      <c r="RU422" s="1198"/>
      <c r="RV422" s="1198"/>
      <c r="RW422" s="1198"/>
      <c r="RX422" s="1195"/>
      <c r="RY422" s="1196"/>
      <c r="RZ422" s="1197"/>
      <c r="SB422" s="1194"/>
      <c r="SC422" s="1198"/>
      <c r="SD422" s="1198"/>
      <c r="SE422" s="1198"/>
      <c r="SF422" s="1198"/>
      <c r="SG422" s="1195"/>
      <c r="SH422" s="1196"/>
      <c r="SI422" s="1197"/>
      <c r="SK422" s="1194"/>
      <c r="SL422" s="1198"/>
      <c r="SM422" s="1198"/>
      <c r="SN422" s="1198"/>
      <c r="SO422" s="1198"/>
      <c r="SP422" s="1195"/>
      <c r="SQ422" s="1196"/>
      <c r="SR422" s="1197"/>
      <c r="ST422" s="1194"/>
      <c r="SU422" s="1198"/>
      <c r="SV422" s="1198"/>
      <c r="SW422" s="1198"/>
      <c r="SX422" s="1198"/>
      <c r="SY422" s="1195"/>
      <c r="SZ422" s="1196"/>
      <c r="TA422" s="1197"/>
      <c r="TC422" s="1194"/>
      <c r="TD422" s="1198"/>
      <c r="TE422" s="1198"/>
      <c r="TF422" s="1198"/>
      <c r="TG422" s="1198"/>
      <c r="TH422" s="1195"/>
      <c r="TI422" s="1196"/>
      <c r="TJ422" s="1197"/>
      <c r="TL422" s="1194"/>
      <c r="TM422" s="1198"/>
      <c r="TN422" s="1198"/>
      <c r="TO422" s="1198"/>
      <c r="TP422" s="1198"/>
      <c r="TQ422" s="1195"/>
      <c r="TR422" s="1196"/>
      <c r="TS422" s="1197"/>
      <c r="TU422" s="1194"/>
      <c r="TV422" s="1198"/>
      <c r="TW422" s="1198"/>
      <c r="TX422" s="1198"/>
      <c r="TY422" s="1198"/>
      <c r="TZ422" s="1195"/>
      <c r="UA422" s="1196"/>
      <c r="UB422" s="1197"/>
      <c r="UD422" s="1194"/>
      <c r="UE422" s="1198"/>
      <c r="UF422" s="1198"/>
      <c r="UG422" s="1198"/>
      <c r="UH422" s="1198"/>
      <c r="UI422" s="1195"/>
      <c r="UJ422" s="1196"/>
      <c r="UK422" s="1197"/>
      <c r="UM422" s="1194"/>
      <c r="UN422" s="1198"/>
      <c r="UO422" s="1198"/>
      <c r="UP422" s="1198"/>
      <c r="UQ422" s="1198"/>
      <c r="UR422" s="1195"/>
      <c r="US422" s="1196"/>
      <c r="UT422" s="1197"/>
      <c r="UV422" s="1194"/>
      <c r="UW422" s="1198"/>
      <c r="UX422" s="1198"/>
      <c r="UY422" s="1198"/>
      <c r="UZ422" s="1198"/>
      <c r="VA422" s="1195"/>
      <c r="VB422" s="1196"/>
      <c r="VC422" s="1197"/>
      <c r="VE422" s="1194"/>
      <c r="VF422" s="1198"/>
      <c r="VG422" s="1198"/>
      <c r="VH422" s="1198"/>
      <c r="VI422" s="1198"/>
      <c r="VJ422" s="1195"/>
      <c r="VK422" s="1196"/>
      <c r="VL422" s="1197"/>
      <c r="VN422" s="1194"/>
      <c r="VO422" s="1198"/>
      <c r="VP422" s="1198"/>
      <c r="VQ422" s="1198"/>
      <c r="VR422" s="1198"/>
      <c r="VS422" s="1195"/>
      <c r="VT422" s="1196"/>
      <c r="VU422" s="1197"/>
      <c r="VW422" s="1194"/>
      <c r="VX422" s="1198"/>
      <c r="VY422" s="1198"/>
      <c r="VZ422" s="1198"/>
      <c r="WA422" s="1198"/>
      <c r="WB422" s="1195"/>
      <c r="WC422" s="1196"/>
      <c r="WD422" s="1197"/>
      <c r="WF422" s="1194"/>
      <c r="WG422" s="1198"/>
      <c r="WH422" s="1198"/>
      <c r="WI422" s="1198"/>
      <c r="WJ422" s="1198"/>
      <c r="WK422" s="1195"/>
      <c r="WL422" s="1196"/>
      <c r="WM422" s="1197"/>
      <c r="WO422" s="1194"/>
      <c r="WP422" s="1198"/>
      <c r="WQ422" s="1198"/>
      <c r="WR422" s="1198"/>
      <c r="WS422" s="1198"/>
      <c r="WT422" s="1195"/>
      <c r="WU422" s="1196"/>
      <c r="WV422" s="1197"/>
      <c r="WX422" s="1194"/>
      <c r="WY422" s="1198"/>
      <c r="WZ422" s="1198"/>
      <c r="XA422" s="1198"/>
      <c r="XB422" s="1198"/>
      <c r="XC422" s="1195"/>
      <c r="XD422" s="1196"/>
      <c r="XE422" s="1197"/>
      <c r="XG422" s="1194"/>
      <c r="XH422" s="1198"/>
      <c r="XI422" s="1198"/>
      <c r="XJ422" s="1198"/>
      <c r="XK422" s="1198"/>
      <c r="XL422" s="1195"/>
      <c r="XM422" s="1196"/>
      <c r="XN422" s="1197"/>
      <c r="XP422" s="1194"/>
      <c r="XQ422" s="1198"/>
      <c r="XR422" s="1198"/>
      <c r="XS422" s="1198"/>
      <c r="XT422" s="1198"/>
      <c r="XU422" s="1195"/>
      <c r="XV422" s="1196"/>
      <c r="XW422" s="1197"/>
      <c r="XY422" s="1194"/>
      <c r="XZ422" s="1198"/>
      <c r="YA422" s="1198"/>
      <c r="YB422" s="1198"/>
      <c r="YC422" s="1198"/>
      <c r="YD422" s="1195"/>
      <c r="YE422" s="1196"/>
      <c r="YF422" s="1197"/>
      <c r="YH422" s="1194"/>
      <c r="YI422" s="1198"/>
      <c r="YJ422" s="1198"/>
      <c r="YK422" s="1198"/>
      <c r="YL422" s="1198"/>
      <c r="YM422" s="1195"/>
      <c r="YN422" s="1196"/>
      <c r="YO422" s="1197"/>
      <c r="YQ422" s="1194"/>
      <c r="YR422" s="1198"/>
      <c r="YS422" s="1198"/>
      <c r="YT422" s="1198"/>
      <c r="YU422" s="1198"/>
      <c r="YV422" s="1195"/>
      <c r="YW422" s="1196"/>
      <c r="YX422" s="1197"/>
      <c r="YZ422" s="1194"/>
      <c r="ZA422" s="1198"/>
      <c r="ZB422" s="1198"/>
      <c r="ZC422" s="1198"/>
      <c r="ZD422" s="1198"/>
      <c r="ZE422" s="1195"/>
      <c r="ZF422" s="1196"/>
      <c r="ZG422" s="1197"/>
      <c r="ZI422" s="1194"/>
      <c r="ZJ422" s="1198"/>
      <c r="ZK422" s="1198"/>
      <c r="ZL422" s="1198"/>
      <c r="ZM422" s="1198"/>
      <c r="ZN422" s="1195"/>
      <c r="ZO422" s="1196"/>
      <c r="ZP422" s="1197"/>
      <c r="ZR422" s="1194"/>
      <c r="ZS422" s="1198"/>
      <c r="ZT422" s="1198"/>
      <c r="ZU422" s="1198"/>
      <c r="ZV422" s="1198"/>
      <c r="ZW422" s="1195"/>
      <c r="ZX422" s="1196"/>
      <c r="ZY422" s="1197"/>
      <c r="AAA422" s="1194"/>
      <c r="AAB422" s="1198"/>
      <c r="AAC422" s="1198"/>
      <c r="AAD422" s="1198"/>
      <c r="AAE422" s="1198"/>
      <c r="AAF422" s="1195"/>
      <c r="AAG422" s="1196"/>
      <c r="AAH422" s="1197"/>
      <c r="AAJ422" s="1194"/>
      <c r="AAK422" s="1198"/>
      <c r="AAL422" s="1198"/>
      <c r="AAM422" s="1198"/>
      <c r="AAN422" s="1198"/>
      <c r="AAO422" s="1195"/>
      <c r="AAP422" s="1196"/>
      <c r="AAQ422" s="1197"/>
      <c r="AAS422" s="1194"/>
      <c r="AAT422" s="1198"/>
      <c r="AAU422" s="1198"/>
      <c r="AAV422" s="1198"/>
      <c r="AAW422" s="1198"/>
      <c r="AAX422" s="1195"/>
      <c r="AAY422" s="1196"/>
      <c r="AAZ422" s="1197"/>
      <c r="ABB422" s="1194"/>
      <c r="ABC422" s="1198"/>
      <c r="ABD422" s="1198"/>
      <c r="ABE422" s="1198"/>
      <c r="ABF422" s="1198"/>
      <c r="ABG422" s="1195"/>
      <c r="ABH422" s="1196"/>
      <c r="ABI422" s="1197"/>
      <c r="ABK422" s="1194"/>
      <c r="ABL422" s="1198"/>
      <c r="ABM422" s="1198"/>
      <c r="ABN422" s="1198"/>
      <c r="ABO422" s="1198"/>
      <c r="ABP422" s="1195"/>
      <c r="ABQ422" s="1196"/>
      <c r="ABR422" s="1197"/>
      <c r="ABT422" s="1194"/>
      <c r="ABU422" s="1198"/>
      <c r="ABV422" s="1198"/>
      <c r="ABW422" s="1198"/>
      <c r="ABX422" s="1198"/>
      <c r="ABY422" s="1195"/>
      <c r="ABZ422" s="1196"/>
      <c r="ACA422" s="1197"/>
      <c r="ACC422" s="1194"/>
      <c r="ACD422" s="1198"/>
      <c r="ACE422" s="1198"/>
      <c r="ACF422" s="1198"/>
      <c r="ACG422" s="1198"/>
      <c r="ACH422" s="1195"/>
      <c r="ACI422" s="1196"/>
      <c r="ACJ422" s="1197"/>
      <c r="ACL422" s="1194"/>
      <c r="ACM422" s="1198"/>
      <c r="ACN422" s="1198"/>
      <c r="ACO422" s="1198"/>
      <c r="ACP422" s="1198"/>
      <c r="ACQ422" s="1195"/>
      <c r="ACR422" s="1196"/>
      <c r="ACS422" s="1197"/>
      <c r="ACU422" s="1194"/>
      <c r="ACV422" s="1198"/>
      <c r="ACW422" s="1198"/>
      <c r="ACX422" s="1198"/>
      <c r="ACY422" s="1198"/>
      <c r="ACZ422" s="1195"/>
      <c r="ADA422" s="1196"/>
      <c r="ADB422" s="1197"/>
      <c r="ADD422" s="1194"/>
      <c r="ADE422" s="1198"/>
      <c r="ADF422" s="1198"/>
      <c r="ADG422" s="1198"/>
      <c r="ADH422" s="1198"/>
      <c r="ADI422" s="1195"/>
      <c r="ADJ422" s="1196"/>
      <c r="ADK422" s="1197"/>
      <c r="ADM422" s="1194"/>
      <c r="ADN422" s="1198"/>
      <c r="ADO422" s="1198"/>
      <c r="ADP422" s="1198"/>
      <c r="ADQ422" s="1198"/>
      <c r="ADR422" s="1195"/>
      <c r="ADS422" s="1196"/>
      <c r="ADT422" s="1197"/>
      <c r="ADV422" s="1194"/>
      <c r="ADW422" s="1198"/>
      <c r="ADX422" s="1198"/>
      <c r="ADY422" s="1198"/>
      <c r="ADZ422" s="1198"/>
      <c r="AEA422" s="1195"/>
      <c r="AEB422" s="1196"/>
      <c r="AEC422" s="1197"/>
      <c r="AEE422" s="1194"/>
      <c r="AEF422" s="1198"/>
      <c r="AEG422" s="1198"/>
      <c r="AEH422" s="1198"/>
      <c r="AEI422" s="1198"/>
      <c r="AEJ422" s="1195"/>
      <c r="AEK422" s="1196"/>
      <c r="AEL422" s="1197"/>
      <c r="AEN422" s="1194"/>
      <c r="AEO422" s="1198"/>
      <c r="AEP422" s="1198"/>
      <c r="AEQ422" s="1198"/>
      <c r="AER422" s="1198"/>
      <c r="AES422" s="1195"/>
      <c r="AET422" s="1196"/>
      <c r="AEU422" s="1197"/>
      <c r="AEW422" s="1194"/>
      <c r="AEX422" s="1198"/>
      <c r="AEY422" s="1198"/>
      <c r="AEZ422" s="1198"/>
      <c r="AFA422" s="1198"/>
      <c r="AFB422" s="1195"/>
      <c r="AFC422" s="1196"/>
      <c r="AFD422" s="1197"/>
      <c r="AFF422" s="1194"/>
      <c r="AFG422" s="1198"/>
      <c r="AFH422" s="1198"/>
      <c r="AFI422" s="1198"/>
      <c r="AFJ422" s="1198"/>
      <c r="AFK422" s="1195"/>
      <c r="AFL422" s="1196"/>
      <c r="AFM422" s="1197"/>
      <c r="AFO422" s="1194"/>
      <c r="AFP422" s="1198"/>
      <c r="AFQ422" s="1198"/>
      <c r="AFR422" s="1198"/>
      <c r="AFS422" s="1198"/>
      <c r="AFT422" s="1195"/>
      <c r="AFU422" s="1196"/>
      <c r="AFV422" s="1197"/>
      <c r="AFX422" s="1194"/>
      <c r="AFY422" s="1198"/>
      <c r="AFZ422" s="1198"/>
      <c r="AGA422" s="1198"/>
      <c r="AGB422" s="1198"/>
      <c r="AGC422" s="1195"/>
      <c r="AGD422" s="1196"/>
      <c r="AGE422" s="1197"/>
      <c r="AGG422" s="1194"/>
      <c r="AGH422" s="1198"/>
      <c r="AGI422" s="1198"/>
      <c r="AGJ422" s="1198"/>
      <c r="AGK422" s="1198"/>
      <c r="AGL422" s="1195"/>
      <c r="AGM422" s="1196"/>
      <c r="AGN422" s="1197"/>
      <c r="AGP422" s="1194"/>
      <c r="AGQ422" s="1198"/>
      <c r="AGR422" s="1198"/>
      <c r="AGS422" s="1198"/>
      <c r="AGT422" s="1198"/>
      <c r="AGU422" s="1195"/>
      <c r="AGV422" s="1196"/>
      <c r="AGW422" s="1197"/>
      <c r="AGY422" s="1194"/>
      <c r="AGZ422" s="1198"/>
      <c r="AHA422" s="1198"/>
      <c r="AHB422" s="1198"/>
      <c r="AHC422" s="1198"/>
      <c r="AHD422" s="1195"/>
      <c r="AHE422" s="1196"/>
      <c r="AHF422" s="1197"/>
      <c r="AHH422" s="1194"/>
      <c r="AHI422" s="1198"/>
      <c r="AHJ422" s="1198"/>
      <c r="AHK422" s="1198"/>
      <c r="AHL422" s="1198"/>
      <c r="AHM422" s="1195"/>
      <c r="AHN422" s="1196"/>
      <c r="AHO422" s="1197"/>
      <c r="AHQ422" s="1194"/>
      <c r="AHR422" s="1198"/>
      <c r="AHS422" s="1198"/>
      <c r="AHT422" s="1198"/>
      <c r="AHU422" s="1198"/>
      <c r="AHV422" s="1195"/>
      <c r="AHW422" s="1196"/>
      <c r="AHX422" s="1197"/>
      <c r="AHZ422" s="1194"/>
      <c r="AIA422" s="1198"/>
      <c r="AIB422" s="1198"/>
      <c r="AIC422" s="1198"/>
      <c r="AID422" s="1198"/>
      <c r="AIE422" s="1195"/>
      <c r="AIF422" s="1196"/>
      <c r="AIG422" s="1197"/>
      <c r="AII422" s="1194"/>
      <c r="AIJ422" s="1198"/>
      <c r="AIK422" s="1198"/>
      <c r="AIL422" s="1198"/>
      <c r="AIM422" s="1198"/>
      <c r="AIN422" s="1195"/>
      <c r="AIO422" s="1196"/>
      <c r="AIP422" s="1197"/>
      <c r="AIR422" s="1194"/>
      <c r="AIS422" s="1198"/>
      <c r="AIT422" s="1198"/>
      <c r="AIU422" s="1198"/>
      <c r="AIV422" s="1198"/>
      <c r="AIW422" s="1195"/>
      <c r="AIX422" s="1196"/>
      <c r="AIY422" s="1197"/>
      <c r="AJA422" s="1194"/>
      <c r="AJB422" s="1198"/>
      <c r="AJC422" s="1198"/>
      <c r="AJD422" s="1198"/>
      <c r="AJE422" s="1198"/>
      <c r="AJF422" s="1195"/>
      <c r="AJG422" s="1196"/>
      <c r="AJH422" s="1197"/>
      <c r="AJJ422" s="1194"/>
      <c r="AJK422" s="1198"/>
      <c r="AJL422" s="1198"/>
      <c r="AJM422" s="1198"/>
      <c r="AJN422" s="1198"/>
      <c r="AJO422" s="1195"/>
      <c r="AJP422" s="1196"/>
      <c r="AJQ422" s="1197"/>
      <c r="AJS422" s="1194"/>
      <c r="AJT422" s="1198"/>
      <c r="AJU422" s="1198"/>
      <c r="AJV422" s="1198"/>
      <c r="AJW422" s="1198"/>
      <c r="AJX422" s="1195"/>
      <c r="AJY422" s="1196"/>
      <c r="AJZ422" s="1197"/>
      <c r="AKB422" s="1194"/>
      <c r="AKC422" s="1198"/>
      <c r="AKD422" s="1198"/>
      <c r="AKE422" s="1198"/>
      <c r="AKF422" s="1198"/>
      <c r="AKG422" s="1195"/>
      <c r="AKH422" s="1196"/>
      <c r="AKI422" s="1197"/>
      <c r="AKK422" s="1194"/>
      <c r="AKL422" s="1198"/>
      <c r="AKM422" s="1198"/>
      <c r="AKN422" s="1198"/>
      <c r="AKO422" s="1198"/>
      <c r="AKP422" s="1195"/>
      <c r="AKQ422" s="1196"/>
      <c r="AKR422" s="1197"/>
      <c r="AKT422" s="1194"/>
      <c r="AKU422" s="1198"/>
      <c r="AKV422" s="1198"/>
      <c r="AKW422" s="1198"/>
      <c r="AKX422" s="1198"/>
      <c r="AKY422" s="1195"/>
      <c r="AKZ422" s="1196"/>
      <c r="ALA422" s="1197"/>
      <c r="ALC422" s="1194"/>
      <c r="ALD422" s="1198"/>
      <c r="ALE422" s="1198"/>
      <c r="ALF422" s="1198"/>
      <c r="ALG422" s="1198"/>
      <c r="ALH422" s="1195"/>
      <c r="ALI422" s="1196"/>
      <c r="ALJ422" s="1197"/>
      <c r="ALL422" s="1194"/>
      <c r="ALM422" s="1198"/>
      <c r="ALN422" s="1198"/>
      <c r="ALO422" s="1198"/>
      <c r="ALP422" s="1198"/>
      <c r="ALQ422" s="1195"/>
      <c r="ALR422" s="1196"/>
      <c r="ALS422" s="1197"/>
      <c r="ALU422" s="1194"/>
      <c r="ALV422" s="1198"/>
      <c r="ALW422" s="1198"/>
      <c r="ALX422" s="1198"/>
      <c r="ALY422" s="1198"/>
      <c r="ALZ422" s="1195"/>
      <c r="AMA422" s="1196"/>
      <c r="AMB422" s="1197"/>
      <c r="AMD422" s="1194"/>
      <c r="AME422" s="1198"/>
      <c r="AMF422" s="1198"/>
      <c r="AMG422" s="1198"/>
      <c r="AMH422" s="1198"/>
      <c r="AMI422" s="1195"/>
      <c r="AMJ422" s="1196"/>
      <c r="AMK422" s="1197"/>
      <c r="AMM422" s="1194"/>
      <c r="AMN422" s="1198"/>
      <c r="AMO422" s="1198"/>
      <c r="AMP422" s="1198"/>
      <c r="AMQ422" s="1198"/>
      <c r="AMR422" s="1195"/>
      <c r="AMS422" s="1196"/>
      <c r="AMT422" s="1197"/>
      <c r="AMV422" s="1194"/>
      <c r="AMW422" s="1198"/>
      <c r="AMX422" s="1198"/>
      <c r="AMY422" s="1198"/>
      <c r="AMZ422" s="1198"/>
      <c r="ANA422" s="1195"/>
      <c r="ANB422" s="1196"/>
      <c r="ANC422" s="1197"/>
      <c r="ANE422" s="1194"/>
      <c r="ANF422" s="1198"/>
      <c r="ANG422" s="1198"/>
      <c r="ANH422" s="1198"/>
      <c r="ANI422" s="1198"/>
      <c r="ANJ422" s="1195"/>
      <c r="ANK422" s="1196"/>
      <c r="ANL422" s="1197"/>
      <c r="ANN422" s="1194"/>
      <c r="ANO422" s="1198"/>
      <c r="ANP422" s="1198"/>
      <c r="ANQ422" s="1198"/>
      <c r="ANR422" s="1198"/>
      <c r="ANS422" s="1195"/>
      <c r="ANT422" s="1196"/>
      <c r="ANU422" s="1197"/>
      <c r="ANW422" s="1194"/>
      <c r="ANX422" s="1198"/>
      <c r="ANY422" s="1198"/>
      <c r="ANZ422" s="1198"/>
      <c r="AOA422" s="1198"/>
      <c r="AOB422" s="1195"/>
      <c r="AOC422" s="1196"/>
      <c r="AOD422" s="1197"/>
      <c r="AOF422" s="1194"/>
      <c r="AOG422" s="1198"/>
      <c r="AOH422" s="1198"/>
      <c r="AOI422" s="1198"/>
      <c r="AOJ422" s="1198"/>
      <c r="AOK422" s="1195"/>
      <c r="AOL422" s="1196"/>
      <c r="AOM422" s="1197"/>
      <c r="AOO422" s="1194"/>
      <c r="AOP422" s="1198"/>
      <c r="AOQ422" s="1198"/>
      <c r="AOR422" s="1198"/>
      <c r="AOS422" s="1198"/>
      <c r="AOT422" s="1195"/>
      <c r="AOU422" s="1196"/>
      <c r="AOV422" s="1197"/>
      <c r="AOX422" s="1194"/>
      <c r="AOY422" s="1198"/>
      <c r="AOZ422" s="1198"/>
      <c r="APA422" s="1198"/>
      <c r="APB422" s="1198"/>
      <c r="APC422" s="1195"/>
      <c r="APD422" s="1196"/>
      <c r="APE422" s="1197"/>
      <c r="APG422" s="1194"/>
      <c r="APH422" s="1198"/>
      <c r="API422" s="1198"/>
      <c r="APJ422" s="1198"/>
      <c r="APK422" s="1198"/>
      <c r="APL422" s="1195"/>
      <c r="APM422" s="1196"/>
      <c r="APN422" s="1197"/>
      <c r="APP422" s="1194"/>
      <c r="APQ422" s="1198"/>
      <c r="APR422" s="1198"/>
      <c r="APS422" s="1198"/>
      <c r="APT422" s="1198"/>
      <c r="APU422" s="1195"/>
      <c r="APV422" s="1196"/>
      <c r="APW422" s="1197"/>
      <c r="APY422" s="1194"/>
      <c r="APZ422" s="1198"/>
      <c r="AQA422" s="1198"/>
      <c r="AQB422" s="1198"/>
      <c r="AQC422" s="1198"/>
      <c r="AQD422" s="1195"/>
      <c r="AQE422" s="1196"/>
      <c r="AQF422" s="1197"/>
      <c r="AQH422" s="1194"/>
      <c r="AQI422" s="1198"/>
      <c r="AQJ422" s="1198"/>
      <c r="AQK422" s="1198"/>
      <c r="AQL422" s="1198"/>
      <c r="AQM422" s="1195"/>
      <c r="AQN422" s="1196"/>
      <c r="AQO422" s="1197"/>
      <c r="AQQ422" s="1194"/>
      <c r="AQR422" s="1198"/>
      <c r="AQS422" s="1198"/>
      <c r="AQT422" s="1198"/>
      <c r="AQU422" s="1198"/>
      <c r="AQV422" s="1195"/>
      <c r="AQW422" s="1196"/>
      <c r="AQX422" s="1197"/>
      <c r="AQZ422" s="1194"/>
      <c r="ARA422" s="1198"/>
      <c r="ARB422" s="1198"/>
      <c r="ARC422" s="1198"/>
      <c r="ARD422" s="1198"/>
      <c r="ARE422" s="1195"/>
      <c r="ARF422" s="1196"/>
      <c r="ARG422" s="1197"/>
      <c r="ARI422" s="1194"/>
      <c r="ARJ422" s="1198"/>
      <c r="ARK422" s="1198"/>
      <c r="ARL422" s="1198"/>
      <c r="ARM422" s="1198"/>
      <c r="ARN422" s="1195"/>
      <c r="ARO422" s="1196"/>
      <c r="ARP422" s="1197"/>
      <c r="ARR422" s="1194"/>
      <c r="ARS422" s="1198"/>
      <c r="ART422" s="1198"/>
      <c r="ARU422" s="1198"/>
      <c r="ARV422" s="1198"/>
      <c r="ARW422" s="1195"/>
      <c r="ARX422" s="1196"/>
      <c r="ARY422" s="1197"/>
      <c r="ASA422" s="1194"/>
      <c r="ASB422" s="1198"/>
      <c r="ASC422" s="1198"/>
      <c r="ASD422" s="1198"/>
      <c r="ASE422" s="1198"/>
      <c r="ASF422" s="1195"/>
      <c r="ASG422" s="1196"/>
      <c r="ASH422" s="1197"/>
      <c r="ASJ422" s="1194"/>
      <c r="ASK422" s="1198"/>
      <c r="ASL422" s="1198"/>
      <c r="ASM422" s="1198"/>
      <c r="ASN422" s="1198"/>
      <c r="ASO422" s="1195"/>
      <c r="ASP422" s="1196"/>
      <c r="ASQ422" s="1197"/>
      <c r="ASS422" s="1194"/>
      <c r="AST422" s="1198"/>
      <c r="ASU422" s="1198"/>
      <c r="ASV422" s="1198"/>
      <c r="ASW422" s="1198"/>
      <c r="ASX422" s="1195"/>
      <c r="ASY422" s="1196"/>
      <c r="ASZ422" s="1197"/>
      <c r="ATB422" s="1194"/>
      <c r="ATC422" s="1198"/>
      <c r="ATD422" s="1198"/>
      <c r="ATE422" s="1198"/>
      <c r="ATF422" s="1198"/>
      <c r="ATG422" s="1195"/>
      <c r="ATH422" s="1196"/>
      <c r="ATI422" s="1197"/>
      <c r="ATK422" s="1194"/>
      <c r="ATL422" s="1198"/>
      <c r="ATM422" s="1198"/>
      <c r="ATN422" s="1198"/>
      <c r="ATO422" s="1198"/>
      <c r="ATP422" s="1195"/>
      <c r="ATQ422" s="1196"/>
      <c r="ATR422" s="1197"/>
      <c r="ATT422" s="1194"/>
      <c r="ATU422" s="1198"/>
      <c r="ATV422" s="1198"/>
      <c r="ATW422" s="1198"/>
      <c r="ATX422" s="1198"/>
      <c r="ATY422" s="1195"/>
      <c r="ATZ422" s="1196"/>
      <c r="AUA422" s="1197"/>
      <c r="AUC422" s="1194"/>
      <c r="AUD422" s="1198"/>
      <c r="AUE422" s="1198"/>
      <c r="AUF422" s="1198"/>
      <c r="AUG422" s="1198"/>
      <c r="AUH422" s="1195"/>
      <c r="AUI422" s="1196"/>
      <c r="AUJ422" s="1197"/>
      <c r="AUL422" s="1194"/>
      <c r="AUM422" s="1198"/>
      <c r="AUN422" s="1198"/>
      <c r="AUO422" s="1198"/>
      <c r="AUP422" s="1198"/>
      <c r="AUQ422" s="1195"/>
      <c r="AUR422" s="1196"/>
      <c r="AUS422" s="1197"/>
      <c r="AUU422" s="1194"/>
      <c r="AUV422" s="1198"/>
      <c r="AUW422" s="1198"/>
      <c r="AUX422" s="1198"/>
      <c r="AUY422" s="1198"/>
      <c r="AUZ422" s="1195"/>
      <c r="AVA422" s="1196"/>
      <c r="AVB422" s="1197"/>
      <c r="AVD422" s="1194"/>
      <c r="AVE422" s="1198"/>
      <c r="AVF422" s="1198"/>
      <c r="AVG422" s="1198"/>
      <c r="AVH422" s="1198"/>
      <c r="AVI422" s="1195"/>
      <c r="AVJ422" s="1196"/>
      <c r="AVK422" s="1197"/>
      <c r="AVM422" s="1194"/>
      <c r="AVN422" s="1198"/>
      <c r="AVO422" s="1198"/>
      <c r="AVP422" s="1198"/>
      <c r="AVQ422" s="1198"/>
      <c r="AVR422" s="1195"/>
      <c r="AVS422" s="1196"/>
      <c r="AVT422" s="1197"/>
      <c r="AVV422" s="1194"/>
      <c r="AVW422" s="1198"/>
      <c r="AVX422" s="1198"/>
      <c r="AVY422" s="1198"/>
      <c r="AVZ422" s="1198"/>
      <c r="AWA422" s="1195"/>
      <c r="AWB422" s="1196"/>
      <c r="AWC422" s="1197"/>
      <c r="AWE422" s="1194"/>
      <c r="AWF422" s="1198"/>
      <c r="AWG422" s="1198"/>
      <c r="AWH422" s="1198"/>
      <c r="AWI422" s="1198"/>
      <c r="AWJ422" s="1195"/>
      <c r="AWK422" s="1196"/>
      <c r="AWL422" s="1197"/>
      <c r="AWN422" s="1194"/>
      <c r="AWO422" s="1198"/>
      <c r="AWP422" s="1198"/>
      <c r="AWQ422" s="1198"/>
      <c r="AWR422" s="1198"/>
      <c r="AWS422" s="1195"/>
      <c r="AWT422" s="1196"/>
      <c r="AWU422" s="1197"/>
      <c r="AWW422" s="1194"/>
      <c r="AWX422" s="1198"/>
      <c r="AWY422" s="1198"/>
      <c r="AWZ422" s="1198"/>
      <c r="AXA422" s="1198"/>
      <c r="AXB422" s="1195"/>
      <c r="AXC422" s="1196"/>
      <c r="AXD422" s="1197"/>
      <c r="AXF422" s="1194"/>
      <c r="AXG422" s="1198"/>
      <c r="AXH422" s="1198"/>
      <c r="AXI422" s="1198"/>
      <c r="AXJ422" s="1198"/>
      <c r="AXK422" s="1195"/>
      <c r="AXL422" s="1196"/>
      <c r="AXM422" s="1197"/>
      <c r="AXO422" s="1194"/>
      <c r="AXP422" s="1198"/>
      <c r="AXQ422" s="1198"/>
      <c r="AXR422" s="1198"/>
      <c r="AXS422" s="1198"/>
      <c r="AXT422" s="1195"/>
      <c r="AXU422" s="1196"/>
      <c r="AXV422" s="1197"/>
      <c r="AXX422" s="1194"/>
      <c r="AXY422" s="1198"/>
      <c r="AXZ422" s="1198"/>
      <c r="AYA422" s="1198"/>
      <c r="AYB422" s="1198"/>
      <c r="AYC422" s="1195"/>
      <c r="AYD422" s="1196"/>
      <c r="AYE422" s="1197"/>
      <c r="AYG422" s="1194"/>
      <c r="AYH422" s="1198"/>
      <c r="AYI422" s="1198"/>
      <c r="AYJ422" s="1198"/>
      <c r="AYK422" s="1198"/>
      <c r="AYL422" s="1195"/>
      <c r="AYM422" s="1196"/>
      <c r="AYN422" s="1197"/>
      <c r="AYP422" s="1194"/>
      <c r="AYQ422" s="1198"/>
      <c r="AYR422" s="1198"/>
      <c r="AYS422" s="1198"/>
      <c r="AYT422" s="1198"/>
      <c r="AYU422" s="1195"/>
      <c r="AYV422" s="1196"/>
      <c r="AYW422" s="1197"/>
      <c r="AYY422" s="1194"/>
      <c r="AYZ422" s="1198"/>
      <c r="AZA422" s="1198"/>
      <c r="AZB422" s="1198"/>
      <c r="AZC422" s="1198"/>
      <c r="AZD422" s="1195"/>
      <c r="AZE422" s="1196"/>
      <c r="AZF422" s="1197"/>
      <c r="AZH422" s="1194"/>
      <c r="AZI422" s="1198"/>
      <c r="AZJ422" s="1198"/>
      <c r="AZK422" s="1198"/>
      <c r="AZL422" s="1198"/>
      <c r="AZM422" s="1195"/>
      <c r="AZN422" s="1196"/>
      <c r="AZO422" s="1197"/>
      <c r="AZQ422" s="1194"/>
      <c r="AZR422" s="1198"/>
      <c r="AZS422" s="1198"/>
      <c r="AZT422" s="1198"/>
      <c r="AZU422" s="1198"/>
      <c r="AZV422" s="1195"/>
      <c r="AZW422" s="1196"/>
      <c r="AZX422" s="1197"/>
      <c r="AZZ422" s="1194"/>
      <c r="BAA422" s="1198"/>
      <c r="BAB422" s="1198"/>
      <c r="BAC422" s="1198"/>
      <c r="BAD422" s="1198"/>
      <c r="BAE422" s="1195"/>
      <c r="BAF422" s="1196"/>
      <c r="BAG422" s="1197"/>
      <c r="BAI422" s="1194"/>
      <c r="BAJ422" s="1198"/>
      <c r="BAK422" s="1198"/>
      <c r="BAL422" s="1198"/>
      <c r="BAM422" s="1198"/>
      <c r="BAN422" s="1195"/>
      <c r="BAO422" s="1196"/>
      <c r="BAP422" s="1197"/>
      <c r="BAR422" s="1194"/>
      <c r="BAS422" s="1198"/>
      <c r="BAT422" s="1198"/>
      <c r="BAU422" s="1198"/>
      <c r="BAV422" s="1198"/>
      <c r="BAW422" s="1195"/>
      <c r="BAX422" s="1196"/>
      <c r="BAY422" s="1197"/>
      <c r="BBA422" s="1194"/>
      <c r="BBB422" s="1198"/>
      <c r="BBC422" s="1198"/>
      <c r="BBD422" s="1198"/>
      <c r="BBE422" s="1198"/>
      <c r="BBF422" s="1195"/>
      <c r="BBG422" s="1196"/>
      <c r="BBH422" s="1197"/>
      <c r="BBJ422" s="1194"/>
      <c r="BBK422" s="1198"/>
      <c r="BBL422" s="1198"/>
      <c r="BBM422" s="1198"/>
      <c r="BBN422" s="1198"/>
      <c r="BBO422" s="1195"/>
      <c r="BBP422" s="1196"/>
      <c r="BBQ422" s="1197"/>
      <c r="BBS422" s="1194"/>
      <c r="BBT422" s="1198"/>
      <c r="BBU422" s="1198"/>
      <c r="BBV422" s="1198"/>
      <c r="BBW422" s="1198"/>
      <c r="BBX422" s="1195"/>
      <c r="BBY422" s="1196"/>
      <c r="BBZ422" s="1197"/>
      <c r="BCB422" s="1194"/>
      <c r="BCC422" s="1198"/>
      <c r="BCD422" s="1198"/>
      <c r="BCE422" s="1198"/>
      <c r="BCF422" s="1198"/>
      <c r="BCG422" s="1195"/>
      <c r="BCH422" s="1196"/>
      <c r="BCI422" s="1197"/>
      <c r="BCK422" s="1194"/>
      <c r="BCL422" s="1198"/>
      <c r="BCM422" s="1198"/>
      <c r="BCN422" s="1198"/>
      <c r="BCO422" s="1198"/>
      <c r="BCP422" s="1195"/>
      <c r="BCQ422" s="1196"/>
      <c r="BCR422" s="1197"/>
      <c r="BCT422" s="1194"/>
      <c r="BCU422" s="1198"/>
      <c r="BCV422" s="1198"/>
      <c r="BCW422" s="1198"/>
      <c r="BCX422" s="1198"/>
      <c r="BCY422" s="1195"/>
      <c r="BCZ422" s="1196"/>
      <c r="BDA422" s="1197"/>
      <c r="BDC422" s="1194"/>
      <c r="BDD422" s="1198"/>
      <c r="BDE422" s="1198"/>
      <c r="BDF422" s="1198"/>
      <c r="BDG422" s="1198"/>
      <c r="BDH422" s="1195"/>
      <c r="BDI422" s="1196"/>
      <c r="BDJ422" s="1197"/>
      <c r="BDL422" s="1194"/>
      <c r="BDM422" s="1198"/>
      <c r="BDN422" s="1198"/>
      <c r="BDO422" s="1198"/>
      <c r="BDP422" s="1198"/>
      <c r="BDQ422" s="1195"/>
      <c r="BDR422" s="1196"/>
      <c r="BDS422" s="1197"/>
      <c r="BDU422" s="1194"/>
      <c r="BDV422" s="1198"/>
      <c r="BDW422" s="1198"/>
      <c r="BDX422" s="1198"/>
      <c r="BDY422" s="1198"/>
      <c r="BDZ422" s="1195"/>
      <c r="BEA422" s="1196"/>
      <c r="BEB422" s="1197"/>
      <c r="BED422" s="1194"/>
      <c r="BEE422" s="1198"/>
      <c r="BEF422" s="1198"/>
      <c r="BEG422" s="1198"/>
      <c r="BEH422" s="1198"/>
      <c r="BEI422" s="1195"/>
      <c r="BEJ422" s="1196"/>
      <c r="BEK422" s="1197"/>
      <c r="BEM422" s="1194"/>
      <c r="BEN422" s="1198"/>
      <c r="BEO422" s="1198"/>
      <c r="BEP422" s="1198"/>
      <c r="BEQ422" s="1198"/>
      <c r="BER422" s="1195"/>
      <c r="BES422" s="1196"/>
      <c r="BET422" s="1197"/>
      <c r="BEV422" s="1194"/>
      <c r="BEW422" s="1198"/>
      <c r="BEX422" s="1198"/>
      <c r="BEY422" s="1198"/>
      <c r="BEZ422" s="1198"/>
      <c r="BFA422" s="1195"/>
      <c r="BFB422" s="1196"/>
      <c r="BFC422" s="1197"/>
      <c r="BFE422" s="1194"/>
      <c r="BFF422" s="1198"/>
      <c r="BFG422" s="1198"/>
      <c r="BFH422" s="1198"/>
      <c r="BFI422" s="1198"/>
      <c r="BFJ422" s="1195"/>
      <c r="BFK422" s="1196"/>
      <c r="BFL422" s="1197"/>
      <c r="BFN422" s="1194"/>
      <c r="BFO422" s="1198"/>
      <c r="BFP422" s="1198"/>
      <c r="BFQ422" s="1198"/>
      <c r="BFR422" s="1198"/>
      <c r="BFS422" s="1195"/>
      <c r="BFT422" s="1196"/>
      <c r="BFU422" s="1197"/>
      <c r="BFW422" s="1194"/>
      <c r="BFX422" s="1198"/>
      <c r="BFY422" s="1198"/>
      <c r="BFZ422" s="1198"/>
      <c r="BGA422" s="1198"/>
      <c r="BGB422" s="1195"/>
      <c r="BGC422" s="1196"/>
      <c r="BGD422" s="1197"/>
      <c r="BGF422" s="1194"/>
      <c r="BGG422" s="1198"/>
      <c r="BGH422" s="1198"/>
      <c r="BGI422" s="1198"/>
      <c r="BGJ422" s="1198"/>
      <c r="BGK422" s="1195"/>
      <c r="BGL422" s="1196"/>
      <c r="BGM422" s="1197"/>
      <c r="BGO422" s="1194"/>
      <c r="BGP422" s="1198"/>
      <c r="BGQ422" s="1198"/>
      <c r="BGR422" s="1198"/>
      <c r="BGS422" s="1198"/>
      <c r="BGT422" s="1195"/>
      <c r="BGU422" s="1196"/>
      <c r="BGV422" s="1197"/>
      <c r="BGX422" s="1194"/>
      <c r="BGY422" s="1198"/>
      <c r="BGZ422" s="1198"/>
      <c r="BHA422" s="1198"/>
      <c r="BHB422" s="1198"/>
      <c r="BHC422" s="1195"/>
      <c r="BHD422" s="1196"/>
      <c r="BHE422" s="1197"/>
      <c r="BHG422" s="1194"/>
      <c r="BHH422" s="1198"/>
      <c r="BHI422" s="1198"/>
      <c r="BHJ422" s="1198"/>
      <c r="BHK422" s="1198"/>
      <c r="BHL422" s="1195"/>
      <c r="BHM422" s="1196"/>
      <c r="BHN422" s="1197"/>
      <c r="BHP422" s="1194"/>
      <c r="BHQ422" s="1198"/>
      <c r="BHR422" s="1198"/>
      <c r="BHS422" s="1198"/>
      <c r="BHT422" s="1198"/>
      <c r="BHU422" s="1195"/>
      <c r="BHV422" s="1196"/>
      <c r="BHW422" s="1197"/>
      <c r="BHY422" s="1194"/>
      <c r="BHZ422" s="1198"/>
      <c r="BIA422" s="1198"/>
      <c r="BIB422" s="1198"/>
      <c r="BIC422" s="1198"/>
      <c r="BID422" s="1195"/>
      <c r="BIE422" s="1196"/>
      <c r="BIF422" s="1197"/>
      <c r="BIH422" s="1194"/>
      <c r="BII422" s="1198"/>
      <c r="BIJ422" s="1198"/>
      <c r="BIK422" s="1198"/>
      <c r="BIL422" s="1198"/>
      <c r="BIM422" s="1195"/>
      <c r="BIN422" s="1196"/>
      <c r="BIO422" s="1197"/>
      <c r="BIQ422" s="1194"/>
      <c r="BIR422" s="1198"/>
      <c r="BIS422" s="1198"/>
      <c r="BIT422" s="1198"/>
      <c r="BIU422" s="1198"/>
      <c r="BIV422" s="1195"/>
      <c r="BIW422" s="1196"/>
      <c r="BIX422" s="1197"/>
      <c r="BIZ422" s="1194"/>
      <c r="BJA422" s="1198"/>
      <c r="BJB422" s="1198"/>
      <c r="BJC422" s="1198"/>
      <c r="BJD422" s="1198"/>
      <c r="BJE422" s="1195"/>
      <c r="BJF422" s="1196"/>
      <c r="BJG422" s="1197"/>
      <c r="BJI422" s="1194"/>
      <c r="BJJ422" s="1198"/>
      <c r="BJK422" s="1198"/>
      <c r="BJL422" s="1198"/>
      <c r="BJM422" s="1198"/>
      <c r="BJN422" s="1195"/>
      <c r="BJO422" s="1196"/>
      <c r="BJP422" s="1197"/>
      <c r="BJR422" s="1194"/>
      <c r="BJS422" s="1198"/>
      <c r="BJT422" s="1198"/>
      <c r="BJU422" s="1198"/>
      <c r="BJV422" s="1198"/>
      <c r="BJW422" s="1195"/>
      <c r="BJX422" s="1196"/>
      <c r="BJY422" s="1197"/>
      <c r="BKA422" s="1194"/>
      <c r="BKB422" s="1198"/>
      <c r="BKC422" s="1198"/>
      <c r="BKD422" s="1198"/>
      <c r="BKE422" s="1198"/>
      <c r="BKF422" s="1195"/>
      <c r="BKG422" s="1196"/>
      <c r="BKH422" s="1197"/>
      <c r="BKJ422" s="1194"/>
      <c r="BKK422" s="1198"/>
      <c r="BKL422" s="1198"/>
      <c r="BKM422" s="1198"/>
      <c r="BKN422" s="1198"/>
      <c r="BKO422" s="1195"/>
      <c r="BKP422" s="1196"/>
      <c r="BKQ422" s="1197"/>
      <c r="BKS422" s="1194"/>
      <c r="BKT422" s="1198"/>
      <c r="BKU422" s="1198"/>
      <c r="BKV422" s="1198"/>
      <c r="BKW422" s="1198"/>
      <c r="BKX422" s="1195"/>
      <c r="BKY422" s="1196"/>
      <c r="BKZ422" s="1197"/>
      <c r="BLB422" s="1194"/>
      <c r="BLC422" s="1198"/>
      <c r="BLD422" s="1198"/>
      <c r="BLE422" s="1198"/>
      <c r="BLF422" s="1198"/>
      <c r="BLG422" s="1195"/>
      <c r="BLH422" s="1196"/>
      <c r="BLI422" s="1197"/>
      <c r="BLK422" s="1194"/>
      <c r="BLL422" s="1198"/>
      <c r="BLM422" s="1198"/>
      <c r="BLN422" s="1198"/>
      <c r="BLO422" s="1198"/>
      <c r="BLP422" s="1195"/>
      <c r="BLQ422" s="1196"/>
      <c r="BLR422" s="1197"/>
      <c r="BLT422" s="1194"/>
      <c r="BLU422" s="1198"/>
      <c r="BLV422" s="1198"/>
      <c r="BLW422" s="1198"/>
      <c r="BLX422" s="1198"/>
      <c r="BLY422" s="1195"/>
      <c r="BLZ422" s="1196"/>
      <c r="BMA422" s="1197"/>
      <c r="BMC422" s="1194"/>
      <c r="BMD422" s="1198"/>
      <c r="BME422" s="1198"/>
      <c r="BMF422" s="1198"/>
      <c r="BMG422" s="1198"/>
      <c r="BMH422" s="1195"/>
      <c r="BMI422" s="1196"/>
      <c r="BMJ422" s="1197"/>
      <c r="BML422" s="1194"/>
      <c r="BMM422" s="1198"/>
      <c r="BMN422" s="1198"/>
      <c r="BMO422" s="1198"/>
      <c r="BMP422" s="1198"/>
      <c r="BMQ422" s="1195"/>
      <c r="BMR422" s="1196"/>
      <c r="BMS422" s="1197"/>
      <c r="BMU422" s="1194"/>
      <c r="BMV422" s="1198"/>
      <c r="BMW422" s="1198"/>
      <c r="BMX422" s="1198"/>
      <c r="BMY422" s="1198"/>
      <c r="BMZ422" s="1195"/>
      <c r="BNA422" s="1196"/>
      <c r="BNB422" s="1197"/>
      <c r="BND422" s="1194"/>
      <c r="BNE422" s="1198"/>
      <c r="BNF422" s="1198"/>
      <c r="BNG422" s="1198"/>
      <c r="BNH422" s="1198"/>
      <c r="BNI422" s="1195"/>
      <c r="BNJ422" s="1196"/>
      <c r="BNK422" s="1197"/>
      <c r="BNM422" s="1194"/>
      <c r="BNN422" s="1198"/>
      <c r="BNO422" s="1198"/>
      <c r="BNP422" s="1198"/>
      <c r="BNQ422" s="1198"/>
      <c r="BNR422" s="1195"/>
      <c r="BNS422" s="1196"/>
      <c r="BNT422" s="1197"/>
      <c r="BNV422" s="1194"/>
      <c r="BNW422" s="1198"/>
      <c r="BNX422" s="1198"/>
      <c r="BNY422" s="1198"/>
      <c r="BNZ422" s="1198"/>
      <c r="BOA422" s="1195"/>
      <c r="BOB422" s="1196"/>
      <c r="BOC422" s="1197"/>
      <c r="BOE422" s="1194"/>
      <c r="BOF422" s="1198"/>
      <c r="BOG422" s="1198"/>
      <c r="BOH422" s="1198"/>
      <c r="BOI422" s="1198"/>
      <c r="BOJ422" s="1195"/>
      <c r="BOK422" s="1196"/>
      <c r="BOL422" s="1197"/>
      <c r="BON422" s="1194"/>
      <c r="BOO422" s="1198"/>
      <c r="BOP422" s="1198"/>
      <c r="BOQ422" s="1198"/>
      <c r="BOR422" s="1198"/>
      <c r="BOS422" s="1195"/>
      <c r="BOT422" s="1196"/>
      <c r="BOU422" s="1197"/>
      <c r="BOW422" s="1194"/>
      <c r="BOX422" s="1198"/>
      <c r="BOY422" s="1198"/>
      <c r="BOZ422" s="1198"/>
      <c r="BPA422" s="1198"/>
      <c r="BPB422" s="1195"/>
      <c r="BPC422" s="1196"/>
      <c r="BPD422" s="1197"/>
      <c r="BPF422" s="1194"/>
      <c r="BPG422" s="1198"/>
      <c r="BPH422" s="1198"/>
      <c r="BPI422" s="1198"/>
      <c r="BPJ422" s="1198"/>
      <c r="BPK422" s="1195"/>
      <c r="BPL422" s="1196"/>
      <c r="BPM422" s="1197"/>
      <c r="BPO422" s="1194"/>
      <c r="BPP422" s="1198"/>
      <c r="BPQ422" s="1198"/>
      <c r="BPR422" s="1198"/>
      <c r="BPS422" s="1198"/>
      <c r="BPT422" s="1195"/>
      <c r="BPU422" s="1196"/>
      <c r="BPV422" s="1197"/>
      <c r="BPX422" s="1194"/>
      <c r="BPY422" s="1198"/>
      <c r="BPZ422" s="1198"/>
      <c r="BQA422" s="1198"/>
      <c r="BQB422" s="1198"/>
      <c r="BQC422" s="1195"/>
      <c r="BQD422" s="1196"/>
      <c r="BQE422" s="1197"/>
      <c r="BQG422" s="1194"/>
      <c r="BQH422" s="1198"/>
      <c r="BQI422" s="1198"/>
      <c r="BQJ422" s="1198"/>
      <c r="BQK422" s="1198"/>
      <c r="BQL422" s="1195"/>
      <c r="BQM422" s="1196"/>
      <c r="BQN422" s="1197"/>
      <c r="BQP422" s="1194"/>
      <c r="BQQ422" s="1198"/>
      <c r="BQR422" s="1198"/>
      <c r="BQS422" s="1198"/>
      <c r="BQT422" s="1198"/>
      <c r="BQU422" s="1195"/>
      <c r="BQV422" s="1196"/>
      <c r="BQW422" s="1197"/>
      <c r="BQY422" s="1194"/>
      <c r="BQZ422" s="1198"/>
      <c r="BRA422" s="1198"/>
      <c r="BRB422" s="1198"/>
      <c r="BRC422" s="1198"/>
      <c r="BRD422" s="1195"/>
      <c r="BRE422" s="1196"/>
      <c r="BRF422" s="1197"/>
      <c r="BRH422" s="1194"/>
      <c r="BRI422" s="1198"/>
      <c r="BRJ422" s="1198"/>
      <c r="BRK422" s="1198"/>
      <c r="BRL422" s="1198"/>
      <c r="BRM422" s="1195"/>
      <c r="BRN422" s="1196"/>
      <c r="BRO422" s="1197"/>
      <c r="BRQ422" s="1194"/>
      <c r="BRR422" s="1198"/>
      <c r="BRS422" s="1198"/>
      <c r="BRT422" s="1198"/>
      <c r="BRU422" s="1198"/>
      <c r="BRV422" s="1195"/>
      <c r="BRW422" s="1196"/>
      <c r="BRX422" s="1197"/>
      <c r="BRZ422" s="1194"/>
      <c r="BSA422" s="1198"/>
      <c r="BSB422" s="1198"/>
      <c r="BSC422" s="1198"/>
      <c r="BSD422" s="1198"/>
      <c r="BSE422" s="1195"/>
      <c r="BSF422" s="1196"/>
      <c r="BSG422" s="1197"/>
      <c r="BSI422" s="1194"/>
      <c r="BSJ422" s="1198"/>
      <c r="BSK422" s="1198"/>
      <c r="BSL422" s="1198"/>
      <c r="BSM422" s="1198"/>
      <c r="BSN422" s="1195"/>
      <c r="BSO422" s="1196"/>
      <c r="BSP422" s="1197"/>
      <c r="BSR422" s="1194"/>
      <c r="BSS422" s="1198"/>
      <c r="BST422" s="1198"/>
      <c r="BSU422" s="1198"/>
      <c r="BSV422" s="1198"/>
      <c r="BSW422" s="1195"/>
      <c r="BSX422" s="1196"/>
      <c r="BSY422" s="1197"/>
      <c r="BTA422" s="1194"/>
      <c r="BTB422" s="1198"/>
      <c r="BTC422" s="1198"/>
      <c r="BTD422" s="1198"/>
      <c r="BTE422" s="1198"/>
      <c r="BTF422" s="1195"/>
      <c r="BTG422" s="1196"/>
      <c r="BTH422" s="1197"/>
      <c r="BTJ422" s="1194"/>
      <c r="BTK422" s="1198"/>
      <c r="BTL422" s="1198"/>
      <c r="BTM422" s="1198"/>
      <c r="BTN422" s="1198"/>
      <c r="BTO422" s="1195"/>
      <c r="BTP422" s="1196"/>
      <c r="BTQ422" s="1197"/>
      <c r="BTS422" s="1194"/>
      <c r="BTT422" s="1198"/>
      <c r="BTU422" s="1198"/>
      <c r="BTV422" s="1198"/>
      <c r="BTW422" s="1198"/>
      <c r="BTX422" s="1195"/>
      <c r="BTY422" s="1196"/>
      <c r="BTZ422" s="1197"/>
      <c r="BUB422" s="1194"/>
      <c r="BUC422" s="1198"/>
      <c r="BUD422" s="1198"/>
      <c r="BUE422" s="1198"/>
      <c r="BUF422" s="1198"/>
      <c r="BUG422" s="1195"/>
      <c r="BUH422" s="1196"/>
      <c r="BUI422" s="1197"/>
      <c r="BUK422" s="1194"/>
      <c r="BUL422" s="1198"/>
      <c r="BUM422" s="1198"/>
      <c r="BUN422" s="1198"/>
      <c r="BUO422" s="1198"/>
      <c r="BUP422" s="1195"/>
      <c r="BUQ422" s="1196"/>
      <c r="BUR422" s="1197"/>
      <c r="BUT422" s="1194"/>
      <c r="BUU422" s="1198"/>
      <c r="BUV422" s="1198"/>
      <c r="BUW422" s="1198"/>
      <c r="BUX422" s="1198"/>
      <c r="BUY422" s="1195"/>
      <c r="BUZ422" s="1196"/>
      <c r="BVA422" s="1197"/>
      <c r="BVC422" s="1194"/>
      <c r="BVD422" s="1198"/>
      <c r="BVE422" s="1198"/>
      <c r="BVF422" s="1198"/>
      <c r="BVG422" s="1198"/>
      <c r="BVH422" s="1195"/>
      <c r="BVI422" s="1196"/>
      <c r="BVJ422" s="1197"/>
      <c r="BVL422" s="1194"/>
      <c r="BVM422" s="1198"/>
      <c r="BVN422" s="1198"/>
      <c r="BVO422" s="1198"/>
      <c r="BVP422" s="1198"/>
      <c r="BVQ422" s="1195"/>
      <c r="BVR422" s="1196"/>
      <c r="BVS422" s="1197"/>
      <c r="BVU422" s="1194"/>
      <c r="BVV422" s="1198"/>
      <c r="BVW422" s="1198"/>
      <c r="BVX422" s="1198"/>
      <c r="BVY422" s="1198"/>
      <c r="BVZ422" s="1195"/>
      <c r="BWA422" s="1196"/>
      <c r="BWB422" s="1197"/>
      <c r="BWD422" s="1194"/>
      <c r="BWE422" s="1198"/>
      <c r="BWF422" s="1198"/>
      <c r="BWG422" s="1198"/>
      <c r="BWH422" s="1198"/>
      <c r="BWI422" s="1195"/>
      <c r="BWJ422" s="1196"/>
      <c r="BWK422" s="1197"/>
      <c r="BWM422" s="1194"/>
      <c r="BWN422" s="1198"/>
      <c r="BWO422" s="1198"/>
      <c r="BWP422" s="1198"/>
      <c r="BWQ422" s="1198"/>
      <c r="BWR422" s="1195"/>
      <c r="BWS422" s="1196"/>
      <c r="BWT422" s="1197"/>
      <c r="BWV422" s="1194"/>
      <c r="BWW422" s="1198"/>
      <c r="BWX422" s="1198"/>
      <c r="BWY422" s="1198"/>
      <c r="BWZ422" s="1198"/>
      <c r="BXA422" s="1195"/>
      <c r="BXB422" s="1196"/>
      <c r="BXC422" s="1197"/>
      <c r="BXE422" s="1194"/>
      <c r="BXF422" s="1198"/>
      <c r="BXG422" s="1198"/>
      <c r="BXH422" s="1198"/>
      <c r="BXI422" s="1198"/>
      <c r="BXJ422" s="1195"/>
      <c r="BXK422" s="1196"/>
      <c r="BXL422" s="1197"/>
      <c r="BXN422" s="1194"/>
      <c r="BXO422" s="1198"/>
      <c r="BXP422" s="1198"/>
      <c r="BXQ422" s="1198"/>
      <c r="BXR422" s="1198"/>
      <c r="BXS422" s="1195"/>
      <c r="BXT422" s="1196"/>
      <c r="BXU422" s="1197"/>
      <c r="BXW422" s="1194"/>
      <c r="BXX422" s="1198"/>
      <c r="BXY422" s="1198"/>
      <c r="BXZ422" s="1198"/>
      <c r="BYA422" s="1198"/>
      <c r="BYB422" s="1195"/>
      <c r="BYC422" s="1196"/>
      <c r="BYD422" s="1197"/>
      <c r="BYF422" s="1194"/>
      <c r="BYG422" s="1198"/>
      <c r="BYH422" s="1198"/>
      <c r="BYI422" s="1198"/>
      <c r="BYJ422" s="1198"/>
      <c r="BYK422" s="1195"/>
      <c r="BYL422" s="1196"/>
      <c r="BYM422" s="1197"/>
      <c r="BYO422" s="1194"/>
      <c r="BYP422" s="1198"/>
      <c r="BYQ422" s="1198"/>
      <c r="BYR422" s="1198"/>
      <c r="BYS422" s="1198"/>
      <c r="BYT422" s="1195"/>
      <c r="BYU422" s="1196"/>
      <c r="BYV422" s="1197"/>
      <c r="BYX422" s="1194"/>
      <c r="BYY422" s="1198"/>
      <c r="BYZ422" s="1198"/>
      <c r="BZA422" s="1198"/>
      <c r="BZB422" s="1198"/>
      <c r="BZC422" s="1195"/>
      <c r="BZD422" s="1196"/>
      <c r="BZE422" s="1197"/>
      <c r="BZG422" s="1194"/>
      <c r="BZH422" s="1198"/>
      <c r="BZI422" s="1198"/>
      <c r="BZJ422" s="1198"/>
      <c r="BZK422" s="1198"/>
      <c r="BZL422" s="1195"/>
      <c r="BZM422" s="1196"/>
      <c r="BZN422" s="1197"/>
      <c r="BZP422" s="1194"/>
      <c r="BZQ422" s="1198"/>
      <c r="BZR422" s="1198"/>
      <c r="BZS422" s="1198"/>
      <c r="BZT422" s="1198"/>
      <c r="BZU422" s="1195"/>
      <c r="BZV422" s="1196"/>
      <c r="BZW422" s="1197"/>
      <c r="BZY422" s="1194"/>
      <c r="BZZ422" s="1198"/>
      <c r="CAA422" s="1198"/>
      <c r="CAB422" s="1198"/>
      <c r="CAC422" s="1198"/>
      <c r="CAD422" s="1195"/>
      <c r="CAE422" s="1196"/>
      <c r="CAF422" s="1197"/>
      <c r="CAH422" s="1194"/>
      <c r="CAI422" s="1198"/>
      <c r="CAJ422" s="1198"/>
      <c r="CAK422" s="1198"/>
      <c r="CAL422" s="1198"/>
      <c r="CAM422" s="1195"/>
      <c r="CAN422" s="1196"/>
      <c r="CAO422" s="1197"/>
      <c r="CAQ422" s="1194"/>
      <c r="CAR422" s="1198"/>
      <c r="CAS422" s="1198"/>
      <c r="CAT422" s="1198"/>
      <c r="CAU422" s="1198"/>
      <c r="CAV422" s="1195"/>
      <c r="CAW422" s="1196"/>
      <c r="CAX422" s="1197"/>
      <c r="CAZ422" s="1194"/>
      <c r="CBA422" s="1198"/>
      <c r="CBB422" s="1198"/>
      <c r="CBC422" s="1198"/>
      <c r="CBD422" s="1198"/>
      <c r="CBE422" s="1195"/>
      <c r="CBF422" s="1196"/>
      <c r="CBG422" s="1197"/>
      <c r="CBI422" s="1194"/>
      <c r="CBJ422" s="1198"/>
      <c r="CBK422" s="1198"/>
      <c r="CBL422" s="1198"/>
      <c r="CBM422" s="1198"/>
      <c r="CBN422" s="1195"/>
      <c r="CBO422" s="1196"/>
      <c r="CBP422" s="1197"/>
      <c r="CBR422" s="1194"/>
      <c r="CBS422" s="1198"/>
      <c r="CBT422" s="1198"/>
      <c r="CBU422" s="1198"/>
      <c r="CBV422" s="1198"/>
      <c r="CBW422" s="1195"/>
      <c r="CBX422" s="1196"/>
      <c r="CBY422" s="1197"/>
      <c r="CCA422" s="1194"/>
      <c r="CCB422" s="1198"/>
      <c r="CCC422" s="1198"/>
      <c r="CCD422" s="1198"/>
      <c r="CCE422" s="1198"/>
      <c r="CCF422" s="1195"/>
      <c r="CCG422" s="1196"/>
      <c r="CCH422" s="1197"/>
      <c r="CCJ422" s="1194"/>
      <c r="CCK422" s="1198"/>
      <c r="CCL422" s="1198"/>
      <c r="CCM422" s="1198"/>
      <c r="CCN422" s="1198"/>
      <c r="CCO422" s="1195"/>
      <c r="CCP422" s="1196"/>
      <c r="CCQ422" s="1197"/>
      <c r="CCS422" s="1194"/>
      <c r="CCT422" s="1198"/>
      <c r="CCU422" s="1198"/>
      <c r="CCV422" s="1198"/>
      <c r="CCW422" s="1198"/>
      <c r="CCX422" s="1195"/>
      <c r="CCY422" s="1196"/>
      <c r="CCZ422" s="1197"/>
      <c r="CDB422" s="1194"/>
      <c r="CDC422" s="1198"/>
      <c r="CDD422" s="1198"/>
      <c r="CDE422" s="1198"/>
      <c r="CDF422" s="1198"/>
      <c r="CDG422" s="1195"/>
      <c r="CDH422" s="1196"/>
      <c r="CDI422" s="1197"/>
      <c r="CDK422" s="1194"/>
      <c r="CDL422" s="1198"/>
      <c r="CDM422" s="1198"/>
      <c r="CDN422" s="1198"/>
      <c r="CDO422" s="1198"/>
      <c r="CDP422" s="1195"/>
      <c r="CDQ422" s="1196"/>
      <c r="CDR422" s="1197"/>
      <c r="CDT422" s="1194"/>
      <c r="CDU422" s="1198"/>
      <c r="CDV422" s="1198"/>
      <c r="CDW422" s="1198"/>
      <c r="CDX422" s="1198"/>
      <c r="CDY422" s="1195"/>
      <c r="CDZ422" s="1196"/>
      <c r="CEA422" s="1197"/>
      <c r="CEC422" s="1194"/>
      <c r="CED422" s="1198"/>
      <c r="CEE422" s="1198"/>
      <c r="CEF422" s="1198"/>
      <c r="CEG422" s="1198"/>
      <c r="CEH422" s="1195"/>
      <c r="CEI422" s="1196"/>
      <c r="CEJ422" s="1197"/>
      <c r="CEL422" s="1194"/>
      <c r="CEM422" s="1198"/>
      <c r="CEN422" s="1198"/>
      <c r="CEO422" s="1198"/>
      <c r="CEP422" s="1198"/>
      <c r="CEQ422" s="1195"/>
      <c r="CER422" s="1196"/>
      <c r="CES422" s="1197"/>
      <c r="CEU422" s="1194"/>
      <c r="CEV422" s="1198"/>
      <c r="CEW422" s="1198"/>
      <c r="CEX422" s="1198"/>
      <c r="CEY422" s="1198"/>
      <c r="CEZ422" s="1195"/>
      <c r="CFA422" s="1196"/>
      <c r="CFB422" s="1197"/>
      <c r="CFD422" s="1194"/>
      <c r="CFE422" s="1198"/>
      <c r="CFF422" s="1198"/>
      <c r="CFG422" s="1198"/>
      <c r="CFH422" s="1198"/>
      <c r="CFI422" s="1195"/>
      <c r="CFJ422" s="1196"/>
      <c r="CFK422" s="1197"/>
      <c r="CFM422" s="1194"/>
      <c r="CFN422" s="1198"/>
      <c r="CFO422" s="1198"/>
      <c r="CFP422" s="1198"/>
      <c r="CFQ422" s="1198"/>
      <c r="CFR422" s="1195"/>
      <c r="CFS422" s="1196"/>
      <c r="CFT422" s="1197"/>
      <c r="CFV422" s="1194"/>
      <c r="CFW422" s="1198"/>
      <c r="CFX422" s="1198"/>
      <c r="CFY422" s="1198"/>
      <c r="CFZ422" s="1198"/>
      <c r="CGA422" s="1195"/>
      <c r="CGB422" s="1196"/>
      <c r="CGC422" s="1197"/>
      <c r="CGE422" s="1194"/>
      <c r="CGF422" s="1198"/>
      <c r="CGG422" s="1198"/>
      <c r="CGH422" s="1198"/>
      <c r="CGI422" s="1198"/>
      <c r="CGJ422" s="1195"/>
      <c r="CGK422" s="1196"/>
      <c r="CGL422" s="1197"/>
      <c r="CGN422" s="1194"/>
      <c r="CGO422" s="1198"/>
      <c r="CGP422" s="1198"/>
      <c r="CGQ422" s="1198"/>
      <c r="CGR422" s="1198"/>
      <c r="CGS422" s="1195"/>
      <c r="CGT422" s="1196"/>
      <c r="CGU422" s="1197"/>
      <c r="CGW422" s="1194"/>
      <c r="CGX422" s="1198"/>
      <c r="CGY422" s="1198"/>
      <c r="CGZ422" s="1198"/>
      <c r="CHA422" s="1198"/>
      <c r="CHB422" s="1195"/>
      <c r="CHC422" s="1196"/>
      <c r="CHD422" s="1197"/>
      <c r="CHF422" s="1194"/>
      <c r="CHG422" s="1198"/>
      <c r="CHH422" s="1198"/>
      <c r="CHI422" s="1198"/>
      <c r="CHJ422" s="1198"/>
      <c r="CHK422" s="1195"/>
      <c r="CHL422" s="1196"/>
      <c r="CHM422" s="1197"/>
      <c r="CHO422" s="1194"/>
      <c r="CHP422" s="1198"/>
      <c r="CHQ422" s="1198"/>
      <c r="CHR422" s="1198"/>
      <c r="CHS422" s="1198"/>
      <c r="CHT422" s="1195"/>
      <c r="CHU422" s="1196"/>
      <c r="CHV422" s="1197"/>
      <c r="CHX422" s="1194"/>
      <c r="CHY422" s="1198"/>
      <c r="CHZ422" s="1198"/>
      <c r="CIA422" s="1198"/>
      <c r="CIB422" s="1198"/>
      <c r="CIC422" s="1195"/>
      <c r="CID422" s="1196"/>
      <c r="CIE422" s="1197"/>
      <c r="CIG422" s="1194"/>
      <c r="CIH422" s="1198"/>
      <c r="CII422" s="1198"/>
      <c r="CIJ422" s="1198"/>
      <c r="CIK422" s="1198"/>
      <c r="CIL422" s="1195"/>
      <c r="CIM422" s="1196"/>
      <c r="CIN422" s="1197"/>
      <c r="CIP422" s="1194"/>
      <c r="CIQ422" s="1198"/>
      <c r="CIR422" s="1198"/>
      <c r="CIS422" s="1198"/>
      <c r="CIT422" s="1198"/>
      <c r="CIU422" s="1195"/>
      <c r="CIV422" s="1196"/>
      <c r="CIW422" s="1197"/>
      <c r="CIY422" s="1194"/>
      <c r="CIZ422" s="1198"/>
      <c r="CJA422" s="1198"/>
      <c r="CJB422" s="1198"/>
      <c r="CJC422" s="1198"/>
      <c r="CJD422" s="1195"/>
      <c r="CJE422" s="1196"/>
      <c r="CJF422" s="1197"/>
      <c r="CJH422" s="1194"/>
      <c r="CJI422" s="1198"/>
      <c r="CJJ422" s="1198"/>
      <c r="CJK422" s="1198"/>
      <c r="CJL422" s="1198"/>
      <c r="CJM422" s="1195"/>
      <c r="CJN422" s="1196"/>
      <c r="CJO422" s="1197"/>
      <c r="CJQ422" s="1194"/>
      <c r="CJR422" s="1198"/>
      <c r="CJS422" s="1198"/>
      <c r="CJT422" s="1198"/>
      <c r="CJU422" s="1198"/>
      <c r="CJV422" s="1195"/>
      <c r="CJW422" s="1196"/>
      <c r="CJX422" s="1197"/>
      <c r="CJZ422" s="1194"/>
      <c r="CKA422" s="1198"/>
      <c r="CKB422" s="1198"/>
      <c r="CKC422" s="1198"/>
      <c r="CKD422" s="1198"/>
      <c r="CKE422" s="1195"/>
      <c r="CKF422" s="1196"/>
      <c r="CKG422" s="1197"/>
      <c r="CKI422" s="1194"/>
      <c r="CKJ422" s="1198"/>
      <c r="CKK422" s="1198"/>
      <c r="CKL422" s="1198"/>
      <c r="CKM422" s="1198"/>
      <c r="CKN422" s="1195"/>
      <c r="CKO422" s="1196"/>
      <c r="CKP422" s="1197"/>
      <c r="CKR422" s="1194"/>
      <c r="CKS422" s="1198"/>
      <c r="CKT422" s="1198"/>
      <c r="CKU422" s="1198"/>
      <c r="CKV422" s="1198"/>
      <c r="CKW422" s="1195"/>
      <c r="CKX422" s="1196"/>
      <c r="CKY422" s="1197"/>
      <c r="CLA422" s="1194"/>
      <c r="CLB422" s="1198"/>
      <c r="CLC422" s="1198"/>
      <c r="CLD422" s="1198"/>
      <c r="CLE422" s="1198"/>
      <c r="CLF422" s="1195"/>
      <c r="CLG422" s="1196"/>
      <c r="CLH422" s="1197"/>
      <c r="CLJ422" s="1194"/>
      <c r="CLK422" s="1198"/>
      <c r="CLL422" s="1198"/>
      <c r="CLM422" s="1198"/>
      <c r="CLN422" s="1198"/>
      <c r="CLO422" s="1195"/>
      <c r="CLP422" s="1196"/>
      <c r="CLQ422" s="1197"/>
      <c r="CLS422" s="1194"/>
      <c r="CLT422" s="1198"/>
      <c r="CLU422" s="1198"/>
      <c r="CLV422" s="1198"/>
      <c r="CLW422" s="1198"/>
      <c r="CLX422" s="1195"/>
      <c r="CLY422" s="1196"/>
      <c r="CLZ422" s="1197"/>
      <c r="CMB422" s="1194"/>
      <c r="CMC422" s="1198"/>
      <c r="CMD422" s="1198"/>
      <c r="CME422" s="1198"/>
      <c r="CMF422" s="1198"/>
      <c r="CMG422" s="1195"/>
      <c r="CMH422" s="1196"/>
      <c r="CMI422" s="1197"/>
      <c r="CMK422" s="1194"/>
      <c r="CML422" s="1198"/>
      <c r="CMM422" s="1198"/>
      <c r="CMN422" s="1198"/>
      <c r="CMO422" s="1198"/>
      <c r="CMP422" s="1195"/>
      <c r="CMQ422" s="1196"/>
      <c r="CMR422" s="1197"/>
      <c r="CMT422" s="1194"/>
      <c r="CMU422" s="1198"/>
      <c r="CMV422" s="1198"/>
      <c r="CMW422" s="1198"/>
      <c r="CMX422" s="1198"/>
      <c r="CMY422" s="1195"/>
      <c r="CMZ422" s="1196"/>
      <c r="CNA422" s="1197"/>
      <c r="CNC422" s="1194"/>
      <c r="CND422" s="1198"/>
      <c r="CNE422" s="1198"/>
      <c r="CNF422" s="1198"/>
      <c r="CNG422" s="1198"/>
      <c r="CNH422" s="1195"/>
      <c r="CNI422" s="1196"/>
      <c r="CNJ422" s="1197"/>
      <c r="CNL422" s="1194"/>
      <c r="CNM422" s="1198"/>
      <c r="CNN422" s="1198"/>
      <c r="CNO422" s="1198"/>
      <c r="CNP422" s="1198"/>
      <c r="CNQ422" s="1195"/>
      <c r="CNR422" s="1196"/>
      <c r="CNS422" s="1197"/>
      <c r="CNU422" s="1194"/>
      <c r="CNV422" s="1198"/>
      <c r="CNW422" s="1198"/>
      <c r="CNX422" s="1198"/>
      <c r="CNY422" s="1198"/>
      <c r="CNZ422" s="1195"/>
      <c r="COA422" s="1196"/>
      <c r="COB422" s="1197"/>
      <c r="COD422" s="1194"/>
      <c r="COE422" s="1198"/>
      <c r="COF422" s="1198"/>
      <c r="COG422" s="1198"/>
      <c r="COH422" s="1198"/>
      <c r="COI422" s="1195"/>
      <c r="COJ422" s="1196"/>
      <c r="COK422" s="1197"/>
      <c r="COM422" s="1194"/>
      <c r="CON422" s="1198"/>
      <c r="COO422" s="1198"/>
      <c r="COP422" s="1198"/>
      <c r="COQ422" s="1198"/>
      <c r="COR422" s="1195"/>
      <c r="COS422" s="1196"/>
      <c r="COT422" s="1197"/>
      <c r="COV422" s="1194"/>
      <c r="COW422" s="1198"/>
      <c r="COX422" s="1198"/>
      <c r="COY422" s="1198"/>
      <c r="COZ422" s="1198"/>
      <c r="CPA422" s="1195"/>
      <c r="CPB422" s="1196"/>
      <c r="CPC422" s="1197"/>
      <c r="CPE422" s="1194"/>
      <c r="CPF422" s="1198"/>
      <c r="CPG422" s="1198"/>
      <c r="CPH422" s="1198"/>
      <c r="CPI422" s="1198"/>
      <c r="CPJ422" s="1195"/>
      <c r="CPK422" s="1196"/>
      <c r="CPL422" s="1197"/>
      <c r="CPN422" s="1194"/>
      <c r="CPO422" s="1198"/>
      <c r="CPP422" s="1198"/>
      <c r="CPQ422" s="1198"/>
      <c r="CPR422" s="1198"/>
      <c r="CPS422" s="1195"/>
      <c r="CPT422" s="1196"/>
      <c r="CPU422" s="1197"/>
      <c r="CPW422" s="1194"/>
      <c r="CPX422" s="1198"/>
      <c r="CPY422" s="1198"/>
      <c r="CPZ422" s="1198"/>
      <c r="CQA422" s="1198"/>
      <c r="CQB422" s="1195"/>
      <c r="CQC422" s="1196"/>
      <c r="CQD422" s="1197"/>
      <c r="CQF422" s="1194"/>
      <c r="CQG422" s="1198"/>
      <c r="CQH422" s="1198"/>
      <c r="CQI422" s="1198"/>
      <c r="CQJ422" s="1198"/>
      <c r="CQK422" s="1195"/>
      <c r="CQL422" s="1196"/>
      <c r="CQM422" s="1197"/>
      <c r="CQO422" s="1194"/>
      <c r="CQP422" s="1198"/>
      <c r="CQQ422" s="1198"/>
      <c r="CQR422" s="1198"/>
      <c r="CQS422" s="1198"/>
      <c r="CQT422" s="1195"/>
      <c r="CQU422" s="1196"/>
      <c r="CQV422" s="1197"/>
      <c r="CQX422" s="1194"/>
      <c r="CQY422" s="1198"/>
      <c r="CQZ422" s="1198"/>
      <c r="CRA422" s="1198"/>
      <c r="CRB422" s="1198"/>
      <c r="CRC422" s="1195"/>
      <c r="CRD422" s="1196"/>
      <c r="CRE422" s="1197"/>
      <c r="CRG422" s="1194"/>
      <c r="CRH422" s="1198"/>
      <c r="CRI422" s="1198"/>
      <c r="CRJ422" s="1198"/>
      <c r="CRK422" s="1198"/>
      <c r="CRL422" s="1195"/>
      <c r="CRM422" s="1196"/>
      <c r="CRN422" s="1197"/>
      <c r="CRP422" s="1194"/>
      <c r="CRQ422" s="1198"/>
      <c r="CRR422" s="1198"/>
      <c r="CRS422" s="1198"/>
      <c r="CRT422" s="1198"/>
      <c r="CRU422" s="1195"/>
      <c r="CRV422" s="1196"/>
      <c r="CRW422" s="1197"/>
      <c r="CRY422" s="1194"/>
      <c r="CRZ422" s="1198"/>
      <c r="CSA422" s="1198"/>
      <c r="CSB422" s="1198"/>
      <c r="CSC422" s="1198"/>
      <c r="CSD422" s="1195"/>
      <c r="CSE422" s="1196"/>
      <c r="CSF422" s="1197"/>
      <c r="CSH422" s="1194"/>
      <c r="CSI422" s="1198"/>
      <c r="CSJ422" s="1198"/>
      <c r="CSK422" s="1198"/>
      <c r="CSL422" s="1198"/>
      <c r="CSM422" s="1195"/>
      <c r="CSN422" s="1196"/>
      <c r="CSO422" s="1197"/>
      <c r="CSQ422" s="1194"/>
      <c r="CSR422" s="1198"/>
      <c r="CSS422" s="1198"/>
      <c r="CST422" s="1198"/>
      <c r="CSU422" s="1198"/>
      <c r="CSV422" s="1195"/>
      <c r="CSW422" s="1196"/>
      <c r="CSX422" s="1197"/>
      <c r="CSZ422" s="1194"/>
      <c r="CTA422" s="1198"/>
      <c r="CTB422" s="1198"/>
      <c r="CTC422" s="1198"/>
      <c r="CTD422" s="1198"/>
      <c r="CTE422" s="1195"/>
      <c r="CTF422" s="1196"/>
      <c r="CTG422" s="1197"/>
      <c r="CTI422" s="1194"/>
      <c r="CTJ422" s="1198"/>
      <c r="CTK422" s="1198"/>
      <c r="CTL422" s="1198"/>
      <c r="CTM422" s="1198"/>
      <c r="CTN422" s="1195"/>
      <c r="CTO422" s="1196"/>
      <c r="CTP422" s="1197"/>
      <c r="CTR422" s="1194"/>
      <c r="CTS422" s="1198"/>
      <c r="CTT422" s="1198"/>
      <c r="CTU422" s="1198"/>
      <c r="CTV422" s="1198"/>
      <c r="CTW422" s="1195"/>
      <c r="CTX422" s="1196"/>
      <c r="CTY422" s="1197"/>
      <c r="CUA422" s="1194"/>
      <c r="CUB422" s="1198"/>
      <c r="CUC422" s="1198"/>
      <c r="CUD422" s="1198"/>
      <c r="CUE422" s="1198"/>
      <c r="CUF422" s="1195"/>
      <c r="CUG422" s="1196"/>
      <c r="CUH422" s="1197"/>
      <c r="CUJ422" s="1194"/>
      <c r="CUK422" s="1198"/>
      <c r="CUL422" s="1198"/>
      <c r="CUM422" s="1198"/>
      <c r="CUN422" s="1198"/>
      <c r="CUO422" s="1195"/>
      <c r="CUP422" s="1196"/>
      <c r="CUQ422" s="1197"/>
      <c r="CUS422" s="1194"/>
      <c r="CUT422" s="1198"/>
      <c r="CUU422" s="1198"/>
      <c r="CUV422" s="1198"/>
      <c r="CUW422" s="1198"/>
      <c r="CUX422" s="1195"/>
      <c r="CUY422" s="1196"/>
      <c r="CUZ422" s="1197"/>
      <c r="CVB422" s="1194"/>
      <c r="CVC422" s="1198"/>
      <c r="CVD422" s="1198"/>
      <c r="CVE422" s="1198"/>
      <c r="CVF422" s="1198"/>
      <c r="CVG422" s="1195"/>
      <c r="CVH422" s="1196"/>
      <c r="CVI422" s="1197"/>
      <c r="CVK422" s="1194"/>
      <c r="CVL422" s="1198"/>
      <c r="CVM422" s="1198"/>
      <c r="CVN422" s="1198"/>
      <c r="CVO422" s="1198"/>
      <c r="CVP422" s="1195"/>
      <c r="CVQ422" s="1196"/>
      <c r="CVR422" s="1197"/>
      <c r="CVT422" s="1194"/>
      <c r="CVU422" s="1198"/>
      <c r="CVV422" s="1198"/>
      <c r="CVW422" s="1198"/>
      <c r="CVX422" s="1198"/>
      <c r="CVY422" s="1195"/>
      <c r="CVZ422" s="1196"/>
      <c r="CWA422" s="1197"/>
      <c r="CWC422" s="1194"/>
      <c r="CWD422" s="1198"/>
      <c r="CWE422" s="1198"/>
      <c r="CWF422" s="1198"/>
      <c r="CWG422" s="1198"/>
      <c r="CWH422" s="1195"/>
      <c r="CWI422" s="1196"/>
      <c r="CWJ422" s="1197"/>
      <c r="CWL422" s="1194"/>
      <c r="CWM422" s="1198"/>
      <c r="CWN422" s="1198"/>
      <c r="CWO422" s="1198"/>
      <c r="CWP422" s="1198"/>
      <c r="CWQ422" s="1195"/>
      <c r="CWR422" s="1196"/>
      <c r="CWS422" s="1197"/>
      <c r="CWU422" s="1194"/>
      <c r="CWV422" s="1198"/>
      <c r="CWW422" s="1198"/>
      <c r="CWX422" s="1198"/>
      <c r="CWY422" s="1198"/>
      <c r="CWZ422" s="1195"/>
      <c r="CXA422" s="1196"/>
      <c r="CXB422" s="1197"/>
      <c r="CXD422" s="1194"/>
      <c r="CXE422" s="1198"/>
      <c r="CXF422" s="1198"/>
      <c r="CXG422" s="1198"/>
      <c r="CXH422" s="1198"/>
      <c r="CXI422" s="1195"/>
      <c r="CXJ422" s="1196"/>
      <c r="CXK422" s="1197"/>
      <c r="CXM422" s="1194"/>
      <c r="CXN422" s="1198"/>
      <c r="CXO422" s="1198"/>
      <c r="CXP422" s="1198"/>
      <c r="CXQ422" s="1198"/>
      <c r="CXR422" s="1195"/>
      <c r="CXS422" s="1196"/>
      <c r="CXT422" s="1197"/>
      <c r="CXV422" s="1194"/>
      <c r="CXW422" s="1198"/>
      <c r="CXX422" s="1198"/>
      <c r="CXY422" s="1198"/>
      <c r="CXZ422" s="1198"/>
      <c r="CYA422" s="1195"/>
      <c r="CYB422" s="1196"/>
      <c r="CYC422" s="1197"/>
      <c r="CYE422" s="1194"/>
      <c r="CYF422" s="1198"/>
      <c r="CYG422" s="1198"/>
      <c r="CYH422" s="1198"/>
      <c r="CYI422" s="1198"/>
      <c r="CYJ422" s="1195"/>
      <c r="CYK422" s="1196"/>
      <c r="CYL422" s="1197"/>
      <c r="CYN422" s="1194"/>
      <c r="CYO422" s="1198"/>
      <c r="CYP422" s="1198"/>
      <c r="CYQ422" s="1198"/>
      <c r="CYR422" s="1198"/>
      <c r="CYS422" s="1195"/>
      <c r="CYT422" s="1196"/>
      <c r="CYU422" s="1197"/>
      <c r="CYW422" s="1194"/>
      <c r="CYX422" s="1198"/>
      <c r="CYY422" s="1198"/>
      <c r="CYZ422" s="1198"/>
      <c r="CZA422" s="1198"/>
      <c r="CZB422" s="1195"/>
      <c r="CZC422" s="1196"/>
      <c r="CZD422" s="1197"/>
      <c r="CZF422" s="1194"/>
      <c r="CZG422" s="1198"/>
      <c r="CZH422" s="1198"/>
      <c r="CZI422" s="1198"/>
      <c r="CZJ422" s="1198"/>
      <c r="CZK422" s="1195"/>
      <c r="CZL422" s="1196"/>
      <c r="CZM422" s="1197"/>
      <c r="CZO422" s="1194"/>
      <c r="CZP422" s="1198"/>
      <c r="CZQ422" s="1198"/>
      <c r="CZR422" s="1198"/>
      <c r="CZS422" s="1198"/>
      <c r="CZT422" s="1195"/>
      <c r="CZU422" s="1196"/>
      <c r="CZV422" s="1197"/>
      <c r="CZX422" s="1194"/>
      <c r="CZY422" s="1198"/>
      <c r="CZZ422" s="1198"/>
      <c r="DAA422" s="1198"/>
      <c r="DAB422" s="1198"/>
      <c r="DAC422" s="1195"/>
      <c r="DAD422" s="1196"/>
      <c r="DAE422" s="1197"/>
      <c r="DAG422" s="1194"/>
      <c r="DAH422" s="1198"/>
      <c r="DAI422" s="1198"/>
      <c r="DAJ422" s="1198"/>
      <c r="DAK422" s="1198"/>
      <c r="DAL422" s="1195"/>
      <c r="DAM422" s="1196"/>
      <c r="DAN422" s="1197"/>
      <c r="DAP422" s="1194"/>
      <c r="DAQ422" s="1198"/>
      <c r="DAR422" s="1198"/>
      <c r="DAS422" s="1198"/>
      <c r="DAT422" s="1198"/>
      <c r="DAU422" s="1195"/>
      <c r="DAV422" s="1196"/>
      <c r="DAW422" s="1197"/>
      <c r="DAY422" s="1194"/>
      <c r="DAZ422" s="1198"/>
      <c r="DBA422" s="1198"/>
      <c r="DBB422" s="1198"/>
      <c r="DBC422" s="1198"/>
      <c r="DBD422" s="1195"/>
      <c r="DBE422" s="1196"/>
      <c r="DBF422" s="1197"/>
      <c r="DBH422" s="1194"/>
      <c r="DBI422" s="1198"/>
      <c r="DBJ422" s="1198"/>
      <c r="DBK422" s="1198"/>
      <c r="DBL422" s="1198"/>
      <c r="DBM422" s="1195"/>
      <c r="DBN422" s="1196"/>
      <c r="DBO422" s="1197"/>
      <c r="DBQ422" s="1194"/>
      <c r="DBR422" s="1198"/>
      <c r="DBS422" s="1198"/>
      <c r="DBT422" s="1198"/>
      <c r="DBU422" s="1198"/>
      <c r="DBV422" s="1195"/>
      <c r="DBW422" s="1196"/>
      <c r="DBX422" s="1197"/>
      <c r="DBZ422" s="1194"/>
      <c r="DCA422" s="1198"/>
      <c r="DCB422" s="1198"/>
      <c r="DCC422" s="1198"/>
      <c r="DCD422" s="1198"/>
      <c r="DCE422" s="1195"/>
      <c r="DCF422" s="1196"/>
      <c r="DCG422" s="1197"/>
      <c r="DCI422" s="1194"/>
      <c r="DCJ422" s="1198"/>
      <c r="DCK422" s="1198"/>
      <c r="DCL422" s="1198"/>
      <c r="DCM422" s="1198"/>
      <c r="DCN422" s="1195"/>
      <c r="DCO422" s="1196"/>
      <c r="DCP422" s="1197"/>
      <c r="DCR422" s="1194"/>
      <c r="DCS422" s="1198"/>
      <c r="DCT422" s="1198"/>
      <c r="DCU422" s="1198"/>
      <c r="DCV422" s="1198"/>
      <c r="DCW422" s="1195"/>
      <c r="DCX422" s="1196"/>
      <c r="DCY422" s="1197"/>
      <c r="DDA422" s="1194"/>
      <c r="DDB422" s="1198"/>
      <c r="DDC422" s="1198"/>
      <c r="DDD422" s="1198"/>
      <c r="DDE422" s="1198"/>
      <c r="DDF422" s="1195"/>
      <c r="DDG422" s="1196"/>
      <c r="DDH422" s="1197"/>
      <c r="DDJ422" s="1194"/>
      <c r="DDK422" s="1198"/>
      <c r="DDL422" s="1198"/>
      <c r="DDM422" s="1198"/>
      <c r="DDN422" s="1198"/>
      <c r="DDO422" s="1195"/>
      <c r="DDP422" s="1196"/>
      <c r="DDQ422" s="1197"/>
      <c r="DDS422" s="1194"/>
      <c r="DDT422" s="1198"/>
      <c r="DDU422" s="1198"/>
      <c r="DDV422" s="1198"/>
      <c r="DDW422" s="1198"/>
      <c r="DDX422" s="1195"/>
      <c r="DDY422" s="1196"/>
      <c r="DDZ422" s="1197"/>
      <c r="DEB422" s="1194"/>
      <c r="DEC422" s="1198"/>
      <c r="DED422" s="1198"/>
      <c r="DEE422" s="1198"/>
      <c r="DEF422" s="1198"/>
      <c r="DEG422" s="1195"/>
      <c r="DEH422" s="1196"/>
      <c r="DEI422" s="1197"/>
      <c r="DEK422" s="1194"/>
      <c r="DEL422" s="1198"/>
      <c r="DEM422" s="1198"/>
      <c r="DEN422" s="1198"/>
      <c r="DEO422" s="1198"/>
      <c r="DEP422" s="1195"/>
      <c r="DEQ422" s="1196"/>
      <c r="DER422" s="1197"/>
      <c r="DET422" s="1194"/>
      <c r="DEU422" s="1198"/>
      <c r="DEV422" s="1198"/>
      <c r="DEW422" s="1198"/>
      <c r="DEX422" s="1198"/>
      <c r="DEY422" s="1195"/>
      <c r="DEZ422" s="1196"/>
      <c r="DFA422" s="1197"/>
      <c r="DFC422" s="1194"/>
      <c r="DFD422" s="1198"/>
      <c r="DFE422" s="1198"/>
      <c r="DFF422" s="1198"/>
      <c r="DFG422" s="1198"/>
      <c r="DFH422" s="1195"/>
      <c r="DFI422" s="1196"/>
      <c r="DFJ422" s="1197"/>
      <c r="DFL422" s="1194"/>
      <c r="DFM422" s="1198"/>
      <c r="DFN422" s="1198"/>
      <c r="DFO422" s="1198"/>
      <c r="DFP422" s="1198"/>
      <c r="DFQ422" s="1195"/>
      <c r="DFR422" s="1196"/>
      <c r="DFS422" s="1197"/>
      <c r="DFU422" s="1194"/>
      <c r="DFV422" s="1198"/>
      <c r="DFW422" s="1198"/>
      <c r="DFX422" s="1198"/>
      <c r="DFY422" s="1198"/>
      <c r="DFZ422" s="1195"/>
      <c r="DGA422" s="1196"/>
      <c r="DGB422" s="1197"/>
      <c r="DGD422" s="1194"/>
      <c r="DGE422" s="1198"/>
      <c r="DGF422" s="1198"/>
      <c r="DGG422" s="1198"/>
      <c r="DGH422" s="1198"/>
      <c r="DGI422" s="1195"/>
      <c r="DGJ422" s="1196"/>
      <c r="DGK422" s="1197"/>
      <c r="DGM422" s="1194"/>
      <c r="DGN422" s="1198"/>
      <c r="DGO422" s="1198"/>
      <c r="DGP422" s="1198"/>
      <c r="DGQ422" s="1198"/>
      <c r="DGR422" s="1195"/>
      <c r="DGS422" s="1196"/>
      <c r="DGT422" s="1197"/>
      <c r="DGV422" s="1194"/>
      <c r="DGW422" s="1198"/>
      <c r="DGX422" s="1198"/>
      <c r="DGY422" s="1198"/>
      <c r="DGZ422" s="1198"/>
      <c r="DHA422" s="1195"/>
      <c r="DHB422" s="1196"/>
      <c r="DHC422" s="1197"/>
      <c r="DHE422" s="1194"/>
      <c r="DHF422" s="1198"/>
      <c r="DHG422" s="1198"/>
      <c r="DHH422" s="1198"/>
      <c r="DHI422" s="1198"/>
      <c r="DHJ422" s="1195"/>
      <c r="DHK422" s="1196"/>
      <c r="DHL422" s="1197"/>
      <c r="DHN422" s="1194"/>
      <c r="DHO422" s="1198"/>
      <c r="DHP422" s="1198"/>
      <c r="DHQ422" s="1198"/>
      <c r="DHR422" s="1198"/>
      <c r="DHS422" s="1195"/>
      <c r="DHT422" s="1196"/>
      <c r="DHU422" s="1197"/>
      <c r="DHW422" s="1194"/>
      <c r="DHX422" s="1198"/>
      <c r="DHY422" s="1198"/>
      <c r="DHZ422" s="1198"/>
      <c r="DIA422" s="1198"/>
      <c r="DIB422" s="1195"/>
      <c r="DIC422" s="1196"/>
      <c r="DID422" s="1197"/>
      <c r="DIF422" s="1194"/>
      <c r="DIG422" s="1198"/>
      <c r="DIH422" s="1198"/>
      <c r="DII422" s="1198"/>
      <c r="DIJ422" s="1198"/>
      <c r="DIK422" s="1195"/>
      <c r="DIL422" s="1196"/>
      <c r="DIM422" s="1197"/>
      <c r="DIO422" s="1194"/>
      <c r="DIP422" s="1198"/>
      <c r="DIQ422" s="1198"/>
      <c r="DIR422" s="1198"/>
      <c r="DIS422" s="1198"/>
      <c r="DIT422" s="1195"/>
      <c r="DIU422" s="1196"/>
      <c r="DIV422" s="1197"/>
      <c r="DIX422" s="1194"/>
      <c r="DIY422" s="1198"/>
      <c r="DIZ422" s="1198"/>
      <c r="DJA422" s="1198"/>
      <c r="DJB422" s="1198"/>
      <c r="DJC422" s="1195"/>
      <c r="DJD422" s="1196"/>
      <c r="DJE422" s="1197"/>
      <c r="DJG422" s="1194"/>
      <c r="DJH422" s="1198"/>
      <c r="DJI422" s="1198"/>
      <c r="DJJ422" s="1198"/>
      <c r="DJK422" s="1198"/>
      <c r="DJL422" s="1195"/>
      <c r="DJM422" s="1196"/>
      <c r="DJN422" s="1197"/>
      <c r="DJP422" s="1194"/>
      <c r="DJQ422" s="1198"/>
      <c r="DJR422" s="1198"/>
      <c r="DJS422" s="1198"/>
      <c r="DJT422" s="1198"/>
      <c r="DJU422" s="1195"/>
      <c r="DJV422" s="1196"/>
      <c r="DJW422" s="1197"/>
      <c r="DJY422" s="1194"/>
      <c r="DJZ422" s="1198"/>
      <c r="DKA422" s="1198"/>
      <c r="DKB422" s="1198"/>
      <c r="DKC422" s="1198"/>
      <c r="DKD422" s="1195"/>
      <c r="DKE422" s="1196"/>
      <c r="DKF422" s="1197"/>
      <c r="DKH422" s="1194"/>
      <c r="DKI422" s="1198"/>
      <c r="DKJ422" s="1198"/>
      <c r="DKK422" s="1198"/>
      <c r="DKL422" s="1198"/>
      <c r="DKM422" s="1195"/>
      <c r="DKN422" s="1196"/>
      <c r="DKO422" s="1197"/>
      <c r="DKQ422" s="1194"/>
      <c r="DKR422" s="1198"/>
      <c r="DKS422" s="1198"/>
      <c r="DKT422" s="1198"/>
      <c r="DKU422" s="1198"/>
      <c r="DKV422" s="1195"/>
      <c r="DKW422" s="1196"/>
      <c r="DKX422" s="1197"/>
      <c r="DKZ422" s="1194"/>
      <c r="DLA422" s="1198"/>
      <c r="DLB422" s="1198"/>
      <c r="DLC422" s="1198"/>
      <c r="DLD422" s="1198"/>
      <c r="DLE422" s="1195"/>
      <c r="DLF422" s="1196"/>
      <c r="DLG422" s="1197"/>
      <c r="DLI422" s="1194"/>
      <c r="DLJ422" s="1198"/>
      <c r="DLK422" s="1198"/>
      <c r="DLL422" s="1198"/>
      <c r="DLM422" s="1198"/>
      <c r="DLN422" s="1195"/>
      <c r="DLO422" s="1196"/>
      <c r="DLP422" s="1197"/>
      <c r="DLR422" s="1194"/>
      <c r="DLS422" s="1198"/>
      <c r="DLT422" s="1198"/>
      <c r="DLU422" s="1198"/>
      <c r="DLV422" s="1198"/>
      <c r="DLW422" s="1195"/>
      <c r="DLX422" s="1196"/>
      <c r="DLY422" s="1197"/>
      <c r="DMA422" s="1194"/>
      <c r="DMB422" s="1198"/>
      <c r="DMC422" s="1198"/>
      <c r="DMD422" s="1198"/>
      <c r="DME422" s="1198"/>
      <c r="DMF422" s="1195"/>
      <c r="DMG422" s="1196"/>
      <c r="DMH422" s="1197"/>
      <c r="DMJ422" s="1194"/>
      <c r="DMK422" s="1198"/>
      <c r="DML422" s="1198"/>
      <c r="DMM422" s="1198"/>
      <c r="DMN422" s="1198"/>
      <c r="DMO422" s="1195"/>
      <c r="DMP422" s="1196"/>
      <c r="DMQ422" s="1197"/>
      <c r="DMS422" s="1194"/>
      <c r="DMT422" s="1198"/>
      <c r="DMU422" s="1198"/>
      <c r="DMV422" s="1198"/>
      <c r="DMW422" s="1198"/>
      <c r="DMX422" s="1195"/>
      <c r="DMY422" s="1196"/>
      <c r="DMZ422" s="1197"/>
      <c r="DNB422" s="1194"/>
      <c r="DNC422" s="1198"/>
      <c r="DND422" s="1198"/>
      <c r="DNE422" s="1198"/>
      <c r="DNF422" s="1198"/>
      <c r="DNG422" s="1195"/>
      <c r="DNH422" s="1196"/>
      <c r="DNI422" s="1197"/>
      <c r="DNK422" s="1194"/>
      <c r="DNL422" s="1198"/>
      <c r="DNM422" s="1198"/>
      <c r="DNN422" s="1198"/>
      <c r="DNO422" s="1198"/>
      <c r="DNP422" s="1195"/>
      <c r="DNQ422" s="1196"/>
      <c r="DNR422" s="1197"/>
      <c r="DNT422" s="1194"/>
      <c r="DNU422" s="1198"/>
      <c r="DNV422" s="1198"/>
      <c r="DNW422" s="1198"/>
      <c r="DNX422" s="1198"/>
      <c r="DNY422" s="1195"/>
      <c r="DNZ422" s="1196"/>
      <c r="DOA422" s="1197"/>
      <c r="DOC422" s="1194"/>
      <c r="DOD422" s="1198"/>
      <c r="DOE422" s="1198"/>
      <c r="DOF422" s="1198"/>
      <c r="DOG422" s="1198"/>
      <c r="DOH422" s="1195"/>
      <c r="DOI422" s="1196"/>
      <c r="DOJ422" s="1197"/>
      <c r="DOL422" s="1194"/>
      <c r="DOM422" s="1198"/>
      <c r="DON422" s="1198"/>
      <c r="DOO422" s="1198"/>
      <c r="DOP422" s="1198"/>
      <c r="DOQ422" s="1195"/>
      <c r="DOR422" s="1196"/>
      <c r="DOS422" s="1197"/>
      <c r="DOU422" s="1194"/>
      <c r="DOV422" s="1198"/>
      <c r="DOW422" s="1198"/>
      <c r="DOX422" s="1198"/>
      <c r="DOY422" s="1198"/>
      <c r="DOZ422" s="1195"/>
      <c r="DPA422" s="1196"/>
      <c r="DPB422" s="1197"/>
      <c r="DPD422" s="1194"/>
      <c r="DPE422" s="1198"/>
      <c r="DPF422" s="1198"/>
      <c r="DPG422" s="1198"/>
      <c r="DPH422" s="1198"/>
      <c r="DPI422" s="1195"/>
      <c r="DPJ422" s="1196"/>
      <c r="DPK422" s="1197"/>
      <c r="DPM422" s="1194"/>
      <c r="DPN422" s="1198"/>
      <c r="DPO422" s="1198"/>
      <c r="DPP422" s="1198"/>
      <c r="DPQ422" s="1198"/>
      <c r="DPR422" s="1195"/>
      <c r="DPS422" s="1196"/>
      <c r="DPT422" s="1197"/>
      <c r="DPV422" s="1194"/>
      <c r="DPW422" s="1198"/>
      <c r="DPX422" s="1198"/>
      <c r="DPY422" s="1198"/>
      <c r="DPZ422" s="1198"/>
      <c r="DQA422" s="1195"/>
      <c r="DQB422" s="1196"/>
      <c r="DQC422" s="1197"/>
      <c r="DQE422" s="1194"/>
      <c r="DQF422" s="1198"/>
      <c r="DQG422" s="1198"/>
      <c r="DQH422" s="1198"/>
      <c r="DQI422" s="1198"/>
      <c r="DQJ422" s="1195"/>
      <c r="DQK422" s="1196"/>
      <c r="DQL422" s="1197"/>
      <c r="DQN422" s="1194"/>
      <c r="DQO422" s="1198"/>
      <c r="DQP422" s="1198"/>
      <c r="DQQ422" s="1198"/>
      <c r="DQR422" s="1198"/>
      <c r="DQS422" s="1195"/>
      <c r="DQT422" s="1196"/>
      <c r="DQU422" s="1197"/>
      <c r="DQW422" s="1194"/>
      <c r="DQX422" s="1198"/>
      <c r="DQY422" s="1198"/>
      <c r="DQZ422" s="1198"/>
      <c r="DRA422" s="1198"/>
      <c r="DRB422" s="1195"/>
      <c r="DRC422" s="1196"/>
      <c r="DRD422" s="1197"/>
      <c r="DRF422" s="1194"/>
      <c r="DRG422" s="1198"/>
      <c r="DRH422" s="1198"/>
      <c r="DRI422" s="1198"/>
      <c r="DRJ422" s="1198"/>
      <c r="DRK422" s="1195"/>
      <c r="DRL422" s="1196"/>
      <c r="DRM422" s="1197"/>
      <c r="DRO422" s="1194"/>
      <c r="DRP422" s="1198"/>
      <c r="DRQ422" s="1198"/>
      <c r="DRR422" s="1198"/>
      <c r="DRS422" s="1198"/>
      <c r="DRT422" s="1195"/>
      <c r="DRU422" s="1196"/>
      <c r="DRV422" s="1197"/>
      <c r="DRX422" s="1194"/>
      <c r="DRY422" s="1198"/>
      <c r="DRZ422" s="1198"/>
      <c r="DSA422" s="1198"/>
      <c r="DSB422" s="1198"/>
      <c r="DSC422" s="1195"/>
      <c r="DSD422" s="1196"/>
      <c r="DSE422" s="1197"/>
      <c r="DSG422" s="1194"/>
      <c r="DSH422" s="1198"/>
      <c r="DSI422" s="1198"/>
      <c r="DSJ422" s="1198"/>
      <c r="DSK422" s="1198"/>
      <c r="DSL422" s="1195"/>
      <c r="DSM422" s="1196"/>
      <c r="DSN422" s="1197"/>
      <c r="DSP422" s="1194"/>
      <c r="DSQ422" s="1198"/>
      <c r="DSR422" s="1198"/>
      <c r="DSS422" s="1198"/>
      <c r="DST422" s="1198"/>
      <c r="DSU422" s="1195"/>
      <c r="DSV422" s="1196"/>
      <c r="DSW422" s="1197"/>
      <c r="DSY422" s="1194"/>
      <c r="DSZ422" s="1198"/>
      <c r="DTA422" s="1198"/>
      <c r="DTB422" s="1198"/>
      <c r="DTC422" s="1198"/>
      <c r="DTD422" s="1195"/>
      <c r="DTE422" s="1196"/>
      <c r="DTF422" s="1197"/>
      <c r="DTH422" s="1194"/>
      <c r="DTI422" s="1198"/>
      <c r="DTJ422" s="1198"/>
      <c r="DTK422" s="1198"/>
      <c r="DTL422" s="1198"/>
      <c r="DTM422" s="1195"/>
      <c r="DTN422" s="1196"/>
      <c r="DTO422" s="1197"/>
      <c r="DTQ422" s="1194"/>
      <c r="DTR422" s="1198"/>
      <c r="DTS422" s="1198"/>
      <c r="DTT422" s="1198"/>
      <c r="DTU422" s="1198"/>
      <c r="DTV422" s="1195"/>
      <c r="DTW422" s="1196"/>
      <c r="DTX422" s="1197"/>
      <c r="DTZ422" s="1194"/>
      <c r="DUA422" s="1198"/>
      <c r="DUB422" s="1198"/>
      <c r="DUC422" s="1198"/>
      <c r="DUD422" s="1198"/>
      <c r="DUE422" s="1195"/>
      <c r="DUF422" s="1196"/>
      <c r="DUG422" s="1197"/>
      <c r="DUI422" s="1194"/>
      <c r="DUJ422" s="1198"/>
      <c r="DUK422" s="1198"/>
      <c r="DUL422" s="1198"/>
      <c r="DUM422" s="1198"/>
      <c r="DUN422" s="1195"/>
      <c r="DUO422" s="1196"/>
      <c r="DUP422" s="1197"/>
      <c r="DUR422" s="1194"/>
      <c r="DUS422" s="1198"/>
      <c r="DUT422" s="1198"/>
      <c r="DUU422" s="1198"/>
      <c r="DUV422" s="1198"/>
      <c r="DUW422" s="1195"/>
      <c r="DUX422" s="1196"/>
      <c r="DUY422" s="1197"/>
      <c r="DVA422" s="1194"/>
      <c r="DVB422" s="1198"/>
      <c r="DVC422" s="1198"/>
      <c r="DVD422" s="1198"/>
      <c r="DVE422" s="1198"/>
      <c r="DVF422" s="1195"/>
      <c r="DVG422" s="1196"/>
      <c r="DVH422" s="1197"/>
      <c r="DVJ422" s="1194"/>
      <c r="DVK422" s="1198"/>
      <c r="DVL422" s="1198"/>
      <c r="DVM422" s="1198"/>
      <c r="DVN422" s="1198"/>
      <c r="DVO422" s="1195"/>
      <c r="DVP422" s="1196"/>
      <c r="DVQ422" s="1197"/>
      <c r="DVS422" s="1194"/>
      <c r="DVT422" s="1198"/>
      <c r="DVU422" s="1198"/>
      <c r="DVV422" s="1198"/>
      <c r="DVW422" s="1198"/>
      <c r="DVX422" s="1195"/>
      <c r="DVY422" s="1196"/>
      <c r="DVZ422" s="1197"/>
      <c r="DWB422" s="1194"/>
      <c r="DWC422" s="1198"/>
      <c r="DWD422" s="1198"/>
      <c r="DWE422" s="1198"/>
      <c r="DWF422" s="1198"/>
      <c r="DWG422" s="1195"/>
      <c r="DWH422" s="1196"/>
      <c r="DWI422" s="1197"/>
      <c r="DWK422" s="1194"/>
      <c r="DWL422" s="1198"/>
      <c r="DWM422" s="1198"/>
      <c r="DWN422" s="1198"/>
      <c r="DWO422" s="1198"/>
      <c r="DWP422" s="1195"/>
      <c r="DWQ422" s="1196"/>
      <c r="DWR422" s="1197"/>
      <c r="DWT422" s="1194"/>
      <c r="DWU422" s="1198"/>
      <c r="DWV422" s="1198"/>
      <c r="DWW422" s="1198"/>
      <c r="DWX422" s="1198"/>
      <c r="DWY422" s="1195"/>
      <c r="DWZ422" s="1196"/>
      <c r="DXA422" s="1197"/>
      <c r="DXC422" s="1194"/>
      <c r="DXD422" s="1198"/>
      <c r="DXE422" s="1198"/>
      <c r="DXF422" s="1198"/>
      <c r="DXG422" s="1198"/>
      <c r="DXH422" s="1195"/>
      <c r="DXI422" s="1196"/>
      <c r="DXJ422" s="1197"/>
      <c r="DXL422" s="1194"/>
      <c r="DXM422" s="1198"/>
      <c r="DXN422" s="1198"/>
      <c r="DXO422" s="1198"/>
      <c r="DXP422" s="1198"/>
      <c r="DXQ422" s="1195"/>
      <c r="DXR422" s="1196"/>
      <c r="DXS422" s="1197"/>
      <c r="DXU422" s="1194"/>
      <c r="DXV422" s="1198"/>
      <c r="DXW422" s="1198"/>
      <c r="DXX422" s="1198"/>
      <c r="DXY422" s="1198"/>
      <c r="DXZ422" s="1195"/>
      <c r="DYA422" s="1196"/>
      <c r="DYB422" s="1197"/>
      <c r="DYD422" s="1194"/>
      <c r="DYE422" s="1198"/>
      <c r="DYF422" s="1198"/>
      <c r="DYG422" s="1198"/>
      <c r="DYH422" s="1198"/>
      <c r="DYI422" s="1195"/>
      <c r="DYJ422" s="1196"/>
      <c r="DYK422" s="1197"/>
      <c r="DYM422" s="1194"/>
      <c r="DYN422" s="1198"/>
      <c r="DYO422" s="1198"/>
      <c r="DYP422" s="1198"/>
      <c r="DYQ422" s="1198"/>
      <c r="DYR422" s="1195"/>
      <c r="DYS422" s="1196"/>
      <c r="DYT422" s="1197"/>
      <c r="DYV422" s="1194"/>
      <c r="DYW422" s="1198"/>
      <c r="DYX422" s="1198"/>
      <c r="DYY422" s="1198"/>
      <c r="DYZ422" s="1198"/>
      <c r="DZA422" s="1195"/>
      <c r="DZB422" s="1196"/>
      <c r="DZC422" s="1197"/>
      <c r="DZE422" s="1194"/>
      <c r="DZF422" s="1198"/>
      <c r="DZG422" s="1198"/>
      <c r="DZH422" s="1198"/>
      <c r="DZI422" s="1198"/>
      <c r="DZJ422" s="1195"/>
      <c r="DZK422" s="1196"/>
      <c r="DZL422" s="1197"/>
      <c r="DZN422" s="1194"/>
      <c r="DZO422" s="1198"/>
      <c r="DZP422" s="1198"/>
      <c r="DZQ422" s="1198"/>
      <c r="DZR422" s="1198"/>
      <c r="DZS422" s="1195"/>
      <c r="DZT422" s="1196"/>
      <c r="DZU422" s="1197"/>
      <c r="DZW422" s="1194"/>
      <c r="DZX422" s="1198"/>
      <c r="DZY422" s="1198"/>
      <c r="DZZ422" s="1198"/>
      <c r="EAA422" s="1198"/>
      <c r="EAB422" s="1195"/>
      <c r="EAC422" s="1196"/>
      <c r="EAD422" s="1197"/>
      <c r="EAF422" s="1194"/>
      <c r="EAG422" s="1198"/>
      <c r="EAH422" s="1198"/>
      <c r="EAI422" s="1198"/>
      <c r="EAJ422" s="1198"/>
      <c r="EAK422" s="1195"/>
      <c r="EAL422" s="1196"/>
      <c r="EAM422" s="1197"/>
      <c r="EAO422" s="1194"/>
      <c r="EAP422" s="1198"/>
      <c r="EAQ422" s="1198"/>
      <c r="EAR422" s="1198"/>
      <c r="EAS422" s="1198"/>
      <c r="EAT422" s="1195"/>
      <c r="EAU422" s="1196"/>
      <c r="EAV422" s="1197"/>
      <c r="EAX422" s="1194"/>
      <c r="EAY422" s="1198"/>
      <c r="EAZ422" s="1198"/>
      <c r="EBA422" s="1198"/>
      <c r="EBB422" s="1198"/>
      <c r="EBC422" s="1195"/>
      <c r="EBD422" s="1196"/>
      <c r="EBE422" s="1197"/>
      <c r="EBG422" s="1194"/>
      <c r="EBH422" s="1198"/>
      <c r="EBI422" s="1198"/>
      <c r="EBJ422" s="1198"/>
      <c r="EBK422" s="1198"/>
      <c r="EBL422" s="1195"/>
      <c r="EBM422" s="1196"/>
      <c r="EBN422" s="1197"/>
      <c r="EBP422" s="1194"/>
      <c r="EBQ422" s="1198"/>
      <c r="EBR422" s="1198"/>
      <c r="EBS422" s="1198"/>
      <c r="EBT422" s="1198"/>
      <c r="EBU422" s="1195"/>
      <c r="EBV422" s="1196"/>
      <c r="EBW422" s="1197"/>
      <c r="EBY422" s="1194"/>
      <c r="EBZ422" s="1198"/>
      <c r="ECA422" s="1198"/>
      <c r="ECB422" s="1198"/>
      <c r="ECC422" s="1198"/>
      <c r="ECD422" s="1195"/>
      <c r="ECE422" s="1196"/>
      <c r="ECF422" s="1197"/>
      <c r="ECH422" s="1194"/>
      <c r="ECI422" s="1198"/>
      <c r="ECJ422" s="1198"/>
      <c r="ECK422" s="1198"/>
      <c r="ECL422" s="1198"/>
      <c r="ECM422" s="1195"/>
      <c r="ECN422" s="1196"/>
      <c r="ECO422" s="1197"/>
      <c r="ECQ422" s="1194"/>
      <c r="ECR422" s="1198"/>
      <c r="ECS422" s="1198"/>
      <c r="ECT422" s="1198"/>
      <c r="ECU422" s="1198"/>
      <c r="ECV422" s="1195"/>
      <c r="ECW422" s="1196"/>
      <c r="ECX422" s="1197"/>
      <c r="ECZ422" s="1194"/>
      <c r="EDA422" s="1198"/>
      <c r="EDB422" s="1198"/>
      <c r="EDC422" s="1198"/>
      <c r="EDD422" s="1198"/>
      <c r="EDE422" s="1195"/>
      <c r="EDF422" s="1196"/>
      <c r="EDG422" s="1197"/>
      <c r="EDI422" s="1194"/>
      <c r="EDJ422" s="1198"/>
      <c r="EDK422" s="1198"/>
      <c r="EDL422" s="1198"/>
      <c r="EDM422" s="1198"/>
      <c r="EDN422" s="1195"/>
      <c r="EDO422" s="1196"/>
      <c r="EDP422" s="1197"/>
      <c r="EDR422" s="1194"/>
      <c r="EDS422" s="1198"/>
      <c r="EDT422" s="1198"/>
      <c r="EDU422" s="1198"/>
      <c r="EDV422" s="1198"/>
      <c r="EDW422" s="1195"/>
      <c r="EDX422" s="1196"/>
      <c r="EDY422" s="1197"/>
      <c r="EEA422" s="1194"/>
      <c r="EEB422" s="1198"/>
      <c r="EEC422" s="1198"/>
      <c r="EED422" s="1198"/>
      <c r="EEE422" s="1198"/>
      <c r="EEF422" s="1195"/>
      <c r="EEG422" s="1196"/>
      <c r="EEH422" s="1197"/>
      <c r="EEJ422" s="1194"/>
      <c r="EEK422" s="1198"/>
      <c r="EEL422" s="1198"/>
      <c r="EEM422" s="1198"/>
      <c r="EEN422" s="1198"/>
      <c r="EEO422" s="1195"/>
      <c r="EEP422" s="1196"/>
      <c r="EEQ422" s="1197"/>
      <c r="EES422" s="1194"/>
      <c r="EET422" s="1198"/>
      <c r="EEU422" s="1198"/>
      <c r="EEV422" s="1198"/>
      <c r="EEW422" s="1198"/>
      <c r="EEX422" s="1195"/>
      <c r="EEY422" s="1196"/>
      <c r="EEZ422" s="1197"/>
      <c r="EFB422" s="1194"/>
      <c r="EFC422" s="1198"/>
      <c r="EFD422" s="1198"/>
      <c r="EFE422" s="1198"/>
      <c r="EFF422" s="1198"/>
      <c r="EFG422" s="1195"/>
      <c r="EFH422" s="1196"/>
      <c r="EFI422" s="1197"/>
      <c r="EFK422" s="1194"/>
      <c r="EFL422" s="1198"/>
      <c r="EFM422" s="1198"/>
      <c r="EFN422" s="1198"/>
      <c r="EFO422" s="1198"/>
      <c r="EFP422" s="1195"/>
      <c r="EFQ422" s="1196"/>
      <c r="EFR422" s="1197"/>
      <c r="EFT422" s="1194"/>
      <c r="EFU422" s="1198"/>
      <c r="EFV422" s="1198"/>
      <c r="EFW422" s="1198"/>
      <c r="EFX422" s="1198"/>
      <c r="EFY422" s="1195"/>
      <c r="EFZ422" s="1196"/>
      <c r="EGA422" s="1197"/>
      <c r="EGC422" s="1194"/>
      <c r="EGD422" s="1198"/>
      <c r="EGE422" s="1198"/>
      <c r="EGF422" s="1198"/>
      <c r="EGG422" s="1198"/>
      <c r="EGH422" s="1195"/>
      <c r="EGI422" s="1196"/>
      <c r="EGJ422" s="1197"/>
      <c r="EGL422" s="1194"/>
      <c r="EGM422" s="1198"/>
      <c r="EGN422" s="1198"/>
      <c r="EGO422" s="1198"/>
      <c r="EGP422" s="1198"/>
      <c r="EGQ422" s="1195"/>
      <c r="EGR422" s="1196"/>
      <c r="EGS422" s="1197"/>
      <c r="EGU422" s="1194"/>
      <c r="EGV422" s="1198"/>
      <c r="EGW422" s="1198"/>
      <c r="EGX422" s="1198"/>
      <c r="EGY422" s="1198"/>
      <c r="EGZ422" s="1195"/>
      <c r="EHA422" s="1196"/>
      <c r="EHB422" s="1197"/>
      <c r="EHD422" s="1194"/>
      <c r="EHE422" s="1198"/>
      <c r="EHF422" s="1198"/>
      <c r="EHG422" s="1198"/>
      <c r="EHH422" s="1198"/>
      <c r="EHI422" s="1195"/>
      <c r="EHJ422" s="1196"/>
      <c r="EHK422" s="1197"/>
      <c r="EHM422" s="1194"/>
      <c r="EHN422" s="1198"/>
      <c r="EHO422" s="1198"/>
      <c r="EHP422" s="1198"/>
      <c r="EHQ422" s="1198"/>
      <c r="EHR422" s="1195"/>
      <c r="EHS422" s="1196"/>
      <c r="EHT422" s="1197"/>
      <c r="EHV422" s="1194"/>
      <c r="EHW422" s="1198"/>
      <c r="EHX422" s="1198"/>
      <c r="EHY422" s="1198"/>
      <c r="EHZ422" s="1198"/>
      <c r="EIA422" s="1195"/>
      <c r="EIB422" s="1196"/>
      <c r="EIC422" s="1197"/>
      <c r="EIE422" s="1194"/>
      <c r="EIF422" s="1198"/>
      <c r="EIG422" s="1198"/>
      <c r="EIH422" s="1198"/>
      <c r="EII422" s="1198"/>
      <c r="EIJ422" s="1195"/>
      <c r="EIK422" s="1196"/>
      <c r="EIL422" s="1197"/>
      <c r="EIN422" s="1194"/>
      <c r="EIO422" s="1198"/>
      <c r="EIP422" s="1198"/>
      <c r="EIQ422" s="1198"/>
      <c r="EIR422" s="1198"/>
      <c r="EIS422" s="1195"/>
      <c r="EIT422" s="1196"/>
      <c r="EIU422" s="1197"/>
      <c r="EIW422" s="1194"/>
      <c r="EIX422" s="1198"/>
      <c r="EIY422" s="1198"/>
      <c r="EIZ422" s="1198"/>
      <c r="EJA422" s="1198"/>
      <c r="EJB422" s="1195"/>
      <c r="EJC422" s="1196"/>
      <c r="EJD422" s="1197"/>
      <c r="EJF422" s="1194"/>
      <c r="EJG422" s="1198"/>
      <c r="EJH422" s="1198"/>
      <c r="EJI422" s="1198"/>
      <c r="EJJ422" s="1198"/>
      <c r="EJK422" s="1195"/>
      <c r="EJL422" s="1196"/>
      <c r="EJM422" s="1197"/>
      <c r="EJO422" s="1194"/>
      <c r="EJP422" s="1198"/>
      <c r="EJQ422" s="1198"/>
      <c r="EJR422" s="1198"/>
      <c r="EJS422" s="1198"/>
      <c r="EJT422" s="1195"/>
      <c r="EJU422" s="1196"/>
      <c r="EJV422" s="1197"/>
      <c r="EJX422" s="1194"/>
      <c r="EJY422" s="1198"/>
      <c r="EJZ422" s="1198"/>
      <c r="EKA422" s="1198"/>
      <c r="EKB422" s="1198"/>
      <c r="EKC422" s="1195"/>
      <c r="EKD422" s="1196"/>
      <c r="EKE422" s="1197"/>
      <c r="EKG422" s="1194"/>
      <c r="EKH422" s="1198"/>
      <c r="EKI422" s="1198"/>
      <c r="EKJ422" s="1198"/>
      <c r="EKK422" s="1198"/>
      <c r="EKL422" s="1195"/>
      <c r="EKM422" s="1196"/>
      <c r="EKN422" s="1197"/>
      <c r="EKP422" s="1194"/>
      <c r="EKQ422" s="1198"/>
      <c r="EKR422" s="1198"/>
      <c r="EKS422" s="1198"/>
      <c r="EKT422" s="1198"/>
      <c r="EKU422" s="1195"/>
      <c r="EKV422" s="1196"/>
      <c r="EKW422" s="1197"/>
      <c r="EKY422" s="1194"/>
      <c r="EKZ422" s="1198"/>
      <c r="ELA422" s="1198"/>
      <c r="ELB422" s="1198"/>
      <c r="ELC422" s="1198"/>
      <c r="ELD422" s="1195"/>
      <c r="ELE422" s="1196"/>
      <c r="ELF422" s="1197"/>
      <c r="ELH422" s="1194"/>
      <c r="ELI422" s="1198"/>
      <c r="ELJ422" s="1198"/>
      <c r="ELK422" s="1198"/>
      <c r="ELL422" s="1198"/>
      <c r="ELM422" s="1195"/>
      <c r="ELN422" s="1196"/>
      <c r="ELO422" s="1197"/>
      <c r="ELQ422" s="1194"/>
      <c r="ELR422" s="1198"/>
      <c r="ELS422" s="1198"/>
      <c r="ELT422" s="1198"/>
      <c r="ELU422" s="1198"/>
      <c r="ELV422" s="1195"/>
      <c r="ELW422" s="1196"/>
      <c r="ELX422" s="1197"/>
      <c r="ELZ422" s="1194"/>
      <c r="EMA422" s="1198"/>
      <c r="EMB422" s="1198"/>
      <c r="EMC422" s="1198"/>
      <c r="EMD422" s="1198"/>
      <c r="EME422" s="1195"/>
      <c r="EMF422" s="1196"/>
      <c r="EMG422" s="1197"/>
      <c r="EMI422" s="1194"/>
      <c r="EMJ422" s="1198"/>
      <c r="EMK422" s="1198"/>
      <c r="EML422" s="1198"/>
      <c r="EMM422" s="1198"/>
      <c r="EMN422" s="1195"/>
      <c r="EMO422" s="1196"/>
      <c r="EMP422" s="1197"/>
      <c r="EMR422" s="1194"/>
      <c r="EMS422" s="1198"/>
      <c r="EMT422" s="1198"/>
      <c r="EMU422" s="1198"/>
      <c r="EMV422" s="1198"/>
      <c r="EMW422" s="1195"/>
      <c r="EMX422" s="1196"/>
      <c r="EMY422" s="1197"/>
      <c r="ENA422" s="1194"/>
      <c r="ENB422" s="1198"/>
      <c r="ENC422" s="1198"/>
      <c r="END422" s="1198"/>
      <c r="ENE422" s="1198"/>
      <c r="ENF422" s="1195"/>
      <c r="ENG422" s="1196"/>
      <c r="ENH422" s="1197"/>
      <c r="ENJ422" s="1194"/>
      <c r="ENK422" s="1198"/>
      <c r="ENL422" s="1198"/>
      <c r="ENM422" s="1198"/>
      <c r="ENN422" s="1198"/>
      <c r="ENO422" s="1195"/>
      <c r="ENP422" s="1196"/>
      <c r="ENQ422" s="1197"/>
      <c r="ENS422" s="1194"/>
      <c r="ENT422" s="1198"/>
      <c r="ENU422" s="1198"/>
      <c r="ENV422" s="1198"/>
      <c r="ENW422" s="1198"/>
      <c r="ENX422" s="1195"/>
      <c r="ENY422" s="1196"/>
      <c r="ENZ422" s="1197"/>
      <c r="EOB422" s="1194"/>
      <c r="EOC422" s="1198"/>
      <c r="EOD422" s="1198"/>
      <c r="EOE422" s="1198"/>
      <c r="EOF422" s="1198"/>
      <c r="EOG422" s="1195"/>
      <c r="EOH422" s="1196"/>
      <c r="EOI422" s="1197"/>
      <c r="EOK422" s="1194"/>
      <c r="EOL422" s="1198"/>
      <c r="EOM422" s="1198"/>
      <c r="EON422" s="1198"/>
      <c r="EOO422" s="1198"/>
      <c r="EOP422" s="1195"/>
      <c r="EOQ422" s="1196"/>
      <c r="EOR422" s="1197"/>
      <c r="EOT422" s="1194"/>
      <c r="EOU422" s="1198"/>
      <c r="EOV422" s="1198"/>
      <c r="EOW422" s="1198"/>
      <c r="EOX422" s="1198"/>
      <c r="EOY422" s="1195"/>
      <c r="EOZ422" s="1196"/>
      <c r="EPA422" s="1197"/>
      <c r="EPC422" s="1194"/>
      <c r="EPD422" s="1198"/>
      <c r="EPE422" s="1198"/>
      <c r="EPF422" s="1198"/>
      <c r="EPG422" s="1198"/>
      <c r="EPH422" s="1195"/>
      <c r="EPI422" s="1196"/>
      <c r="EPJ422" s="1197"/>
      <c r="EPL422" s="1194"/>
      <c r="EPM422" s="1198"/>
      <c r="EPN422" s="1198"/>
      <c r="EPO422" s="1198"/>
      <c r="EPP422" s="1198"/>
      <c r="EPQ422" s="1195"/>
      <c r="EPR422" s="1196"/>
      <c r="EPS422" s="1197"/>
      <c r="EPU422" s="1194"/>
      <c r="EPV422" s="1198"/>
      <c r="EPW422" s="1198"/>
      <c r="EPX422" s="1198"/>
      <c r="EPY422" s="1198"/>
      <c r="EPZ422" s="1195"/>
      <c r="EQA422" s="1196"/>
      <c r="EQB422" s="1197"/>
      <c r="EQD422" s="1194"/>
      <c r="EQE422" s="1198"/>
      <c r="EQF422" s="1198"/>
      <c r="EQG422" s="1198"/>
      <c r="EQH422" s="1198"/>
      <c r="EQI422" s="1195"/>
      <c r="EQJ422" s="1196"/>
      <c r="EQK422" s="1197"/>
      <c r="EQM422" s="1194"/>
      <c r="EQN422" s="1198"/>
      <c r="EQO422" s="1198"/>
      <c r="EQP422" s="1198"/>
      <c r="EQQ422" s="1198"/>
      <c r="EQR422" s="1195"/>
      <c r="EQS422" s="1196"/>
      <c r="EQT422" s="1197"/>
      <c r="EQV422" s="1194"/>
      <c r="EQW422" s="1198"/>
      <c r="EQX422" s="1198"/>
      <c r="EQY422" s="1198"/>
      <c r="EQZ422" s="1198"/>
      <c r="ERA422" s="1195"/>
      <c r="ERB422" s="1196"/>
      <c r="ERC422" s="1197"/>
      <c r="ERE422" s="1194"/>
      <c r="ERF422" s="1198"/>
      <c r="ERG422" s="1198"/>
      <c r="ERH422" s="1198"/>
      <c r="ERI422" s="1198"/>
      <c r="ERJ422" s="1195"/>
      <c r="ERK422" s="1196"/>
      <c r="ERL422" s="1197"/>
      <c r="ERN422" s="1194"/>
      <c r="ERO422" s="1198"/>
      <c r="ERP422" s="1198"/>
      <c r="ERQ422" s="1198"/>
      <c r="ERR422" s="1198"/>
      <c r="ERS422" s="1195"/>
      <c r="ERT422" s="1196"/>
      <c r="ERU422" s="1197"/>
      <c r="ERW422" s="1194"/>
      <c r="ERX422" s="1198"/>
      <c r="ERY422" s="1198"/>
      <c r="ERZ422" s="1198"/>
      <c r="ESA422" s="1198"/>
      <c r="ESB422" s="1195"/>
      <c r="ESC422" s="1196"/>
      <c r="ESD422" s="1197"/>
      <c r="ESF422" s="1194"/>
      <c r="ESG422" s="1198"/>
      <c r="ESH422" s="1198"/>
      <c r="ESI422" s="1198"/>
      <c r="ESJ422" s="1198"/>
      <c r="ESK422" s="1195"/>
      <c r="ESL422" s="1196"/>
      <c r="ESM422" s="1197"/>
      <c r="ESO422" s="1194"/>
      <c r="ESP422" s="1198"/>
      <c r="ESQ422" s="1198"/>
      <c r="ESR422" s="1198"/>
      <c r="ESS422" s="1198"/>
      <c r="EST422" s="1195"/>
      <c r="ESU422" s="1196"/>
      <c r="ESV422" s="1197"/>
      <c r="ESX422" s="1194"/>
      <c r="ESY422" s="1198"/>
      <c r="ESZ422" s="1198"/>
      <c r="ETA422" s="1198"/>
      <c r="ETB422" s="1198"/>
      <c r="ETC422" s="1195"/>
      <c r="ETD422" s="1196"/>
      <c r="ETE422" s="1197"/>
      <c r="ETG422" s="1194"/>
      <c r="ETH422" s="1198"/>
      <c r="ETI422" s="1198"/>
      <c r="ETJ422" s="1198"/>
      <c r="ETK422" s="1198"/>
      <c r="ETL422" s="1195"/>
      <c r="ETM422" s="1196"/>
      <c r="ETN422" s="1197"/>
      <c r="ETP422" s="1194"/>
      <c r="ETQ422" s="1198"/>
      <c r="ETR422" s="1198"/>
      <c r="ETS422" s="1198"/>
      <c r="ETT422" s="1198"/>
      <c r="ETU422" s="1195"/>
      <c r="ETV422" s="1196"/>
      <c r="ETW422" s="1197"/>
      <c r="ETY422" s="1194"/>
      <c r="ETZ422" s="1198"/>
      <c r="EUA422" s="1198"/>
      <c r="EUB422" s="1198"/>
      <c r="EUC422" s="1198"/>
      <c r="EUD422" s="1195"/>
      <c r="EUE422" s="1196"/>
      <c r="EUF422" s="1197"/>
      <c r="EUH422" s="1194"/>
      <c r="EUI422" s="1198"/>
      <c r="EUJ422" s="1198"/>
      <c r="EUK422" s="1198"/>
      <c r="EUL422" s="1198"/>
      <c r="EUM422" s="1195"/>
      <c r="EUN422" s="1196"/>
      <c r="EUO422" s="1197"/>
      <c r="EUQ422" s="1194"/>
      <c r="EUR422" s="1198"/>
      <c r="EUS422" s="1198"/>
      <c r="EUT422" s="1198"/>
      <c r="EUU422" s="1198"/>
      <c r="EUV422" s="1195"/>
      <c r="EUW422" s="1196"/>
      <c r="EUX422" s="1197"/>
      <c r="EUZ422" s="1194"/>
      <c r="EVA422" s="1198"/>
      <c r="EVB422" s="1198"/>
      <c r="EVC422" s="1198"/>
      <c r="EVD422" s="1198"/>
      <c r="EVE422" s="1195"/>
      <c r="EVF422" s="1196"/>
      <c r="EVG422" s="1197"/>
      <c r="EVI422" s="1194"/>
      <c r="EVJ422" s="1198"/>
      <c r="EVK422" s="1198"/>
      <c r="EVL422" s="1198"/>
      <c r="EVM422" s="1198"/>
      <c r="EVN422" s="1195"/>
      <c r="EVO422" s="1196"/>
      <c r="EVP422" s="1197"/>
      <c r="EVR422" s="1194"/>
      <c r="EVS422" s="1198"/>
      <c r="EVT422" s="1198"/>
      <c r="EVU422" s="1198"/>
      <c r="EVV422" s="1198"/>
      <c r="EVW422" s="1195"/>
      <c r="EVX422" s="1196"/>
      <c r="EVY422" s="1197"/>
      <c r="EWA422" s="1194"/>
      <c r="EWB422" s="1198"/>
      <c r="EWC422" s="1198"/>
      <c r="EWD422" s="1198"/>
      <c r="EWE422" s="1198"/>
      <c r="EWF422" s="1195"/>
      <c r="EWG422" s="1196"/>
      <c r="EWH422" s="1197"/>
      <c r="EWJ422" s="1194"/>
      <c r="EWK422" s="1198"/>
      <c r="EWL422" s="1198"/>
      <c r="EWM422" s="1198"/>
      <c r="EWN422" s="1198"/>
      <c r="EWO422" s="1195"/>
      <c r="EWP422" s="1196"/>
      <c r="EWQ422" s="1197"/>
      <c r="EWS422" s="1194"/>
      <c r="EWT422" s="1198"/>
      <c r="EWU422" s="1198"/>
      <c r="EWV422" s="1198"/>
      <c r="EWW422" s="1198"/>
      <c r="EWX422" s="1195"/>
      <c r="EWY422" s="1196"/>
      <c r="EWZ422" s="1197"/>
      <c r="EXB422" s="1194"/>
      <c r="EXC422" s="1198"/>
      <c r="EXD422" s="1198"/>
      <c r="EXE422" s="1198"/>
      <c r="EXF422" s="1198"/>
      <c r="EXG422" s="1195"/>
      <c r="EXH422" s="1196"/>
      <c r="EXI422" s="1197"/>
      <c r="EXK422" s="1194"/>
      <c r="EXL422" s="1198"/>
      <c r="EXM422" s="1198"/>
      <c r="EXN422" s="1198"/>
      <c r="EXO422" s="1198"/>
      <c r="EXP422" s="1195"/>
      <c r="EXQ422" s="1196"/>
      <c r="EXR422" s="1197"/>
      <c r="EXT422" s="1194"/>
      <c r="EXU422" s="1198"/>
      <c r="EXV422" s="1198"/>
      <c r="EXW422" s="1198"/>
      <c r="EXX422" s="1198"/>
      <c r="EXY422" s="1195"/>
      <c r="EXZ422" s="1196"/>
      <c r="EYA422" s="1197"/>
      <c r="EYC422" s="1194"/>
      <c r="EYD422" s="1198"/>
      <c r="EYE422" s="1198"/>
      <c r="EYF422" s="1198"/>
      <c r="EYG422" s="1198"/>
      <c r="EYH422" s="1195"/>
      <c r="EYI422" s="1196"/>
      <c r="EYJ422" s="1197"/>
      <c r="EYL422" s="1194"/>
      <c r="EYM422" s="1198"/>
      <c r="EYN422" s="1198"/>
      <c r="EYO422" s="1198"/>
      <c r="EYP422" s="1198"/>
      <c r="EYQ422" s="1195"/>
      <c r="EYR422" s="1196"/>
      <c r="EYS422" s="1197"/>
      <c r="EYU422" s="1194"/>
      <c r="EYV422" s="1198"/>
      <c r="EYW422" s="1198"/>
      <c r="EYX422" s="1198"/>
      <c r="EYY422" s="1198"/>
      <c r="EYZ422" s="1195"/>
      <c r="EZA422" s="1196"/>
      <c r="EZB422" s="1197"/>
      <c r="EZD422" s="1194"/>
      <c r="EZE422" s="1198"/>
      <c r="EZF422" s="1198"/>
      <c r="EZG422" s="1198"/>
      <c r="EZH422" s="1198"/>
      <c r="EZI422" s="1195"/>
      <c r="EZJ422" s="1196"/>
      <c r="EZK422" s="1197"/>
      <c r="EZM422" s="1194"/>
      <c r="EZN422" s="1198"/>
      <c r="EZO422" s="1198"/>
      <c r="EZP422" s="1198"/>
      <c r="EZQ422" s="1198"/>
      <c r="EZR422" s="1195"/>
      <c r="EZS422" s="1196"/>
      <c r="EZT422" s="1197"/>
      <c r="EZV422" s="1194"/>
      <c r="EZW422" s="1198"/>
      <c r="EZX422" s="1198"/>
      <c r="EZY422" s="1198"/>
      <c r="EZZ422" s="1198"/>
      <c r="FAA422" s="1195"/>
      <c r="FAB422" s="1196"/>
      <c r="FAC422" s="1197"/>
      <c r="FAE422" s="1194"/>
      <c r="FAF422" s="1198"/>
      <c r="FAG422" s="1198"/>
      <c r="FAH422" s="1198"/>
      <c r="FAI422" s="1198"/>
      <c r="FAJ422" s="1195"/>
      <c r="FAK422" s="1196"/>
      <c r="FAL422" s="1197"/>
      <c r="FAN422" s="1194"/>
      <c r="FAO422" s="1198"/>
      <c r="FAP422" s="1198"/>
      <c r="FAQ422" s="1198"/>
      <c r="FAR422" s="1198"/>
      <c r="FAS422" s="1195"/>
      <c r="FAT422" s="1196"/>
      <c r="FAU422" s="1197"/>
      <c r="FAW422" s="1194"/>
      <c r="FAX422" s="1198"/>
      <c r="FAY422" s="1198"/>
      <c r="FAZ422" s="1198"/>
      <c r="FBA422" s="1198"/>
      <c r="FBB422" s="1195"/>
      <c r="FBC422" s="1196"/>
      <c r="FBD422" s="1197"/>
      <c r="FBF422" s="1194"/>
      <c r="FBG422" s="1198"/>
      <c r="FBH422" s="1198"/>
      <c r="FBI422" s="1198"/>
      <c r="FBJ422" s="1198"/>
      <c r="FBK422" s="1195"/>
      <c r="FBL422" s="1196"/>
      <c r="FBM422" s="1197"/>
      <c r="FBO422" s="1194"/>
      <c r="FBP422" s="1198"/>
      <c r="FBQ422" s="1198"/>
      <c r="FBR422" s="1198"/>
      <c r="FBS422" s="1198"/>
      <c r="FBT422" s="1195"/>
      <c r="FBU422" s="1196"/>
      <c r="FBV422" s="1197"/>
      <c r="FBX422" s="1194"/>
      <c r="FBY422" s="1198"/>
      <c r="FBZ422" s="1198"/>
      <c r="FCA422" s="1198"/>
      <c r="FCB422" s="1198"/>
      <c r="FCC422" s="1195"/>
      <c r="FCD422" s="1196"/>
      <c r="FCE422" s="1197"/>
      <c r="FCG422" s="1194"/>
      <c r="FCH422" s="1198"/>
      <c r="FCI422" s="1198"/>
      <c r="FCJ422" s="1198"/>
      <c r="FCK422" s="1198"/>
      <c r="FCL422" s="1195"/>
      <c r="FCM422" s="1196"/>
      <c r="FCN422" s="1197"/>
      <c r="FCP422" s="1194"/>
      <c r="FCQ422" s="1198"/>
      <c r="FCR422" s="1198"/>
      <c r="FCS422" s="1198"/>
      <c r="FCT422" s="1198"/>
      <c r="FCU422" s="1195"/>
      <c r="FCV422" s="1196"/>
      <c r="FCW422" s="1197"/>
      <c r="FCY422" s="1194"/>
      <c r="FCZ422" s="1198"/>
      <c r="FDA422" s="1198"/>
      <c r="FDB422" s="1198"/>
      <c r="FDC422" s="1198"/>
      <c r="FDD422" s="1195"/>
      <c r="FDE422" s="1196"/>
      <c r="FDF422" s="1197"/>
      <c r="FDH422" s="1194"/>
      <c r="FDI422" s="1198"/>
      <c r="FDJ422" s="1198"/>
      <c r="FDK422" s="1198"/>
      <c r="FDL422" s="1198"/>
      <c r="FDM422" s="1195"/>
      <c r="FDN422" s="1196"/>
      <c r="FDO422" s="1197"/>
      <c r="FDQ422" s="1194"/>
      <c r="FDR422" s="1198"/>
      <c r="FDS422" s="1198"/>
      <c r="FDT422" s="1198"/>
      <c r="FDU422" s="1198"/>
      <c r="FDV422" s="1195"/>
      <c r="FDW422" s="1196"/>
      <c r="FDX422" s="1197"/>
      <c r="FDZ422" s="1194"/>
      <c r="FEA422" s="1198"/>
      <c r="FEB422" s="1198"/>
      <c r="FEC422" s="1198"/>
      <c r="FED422" s="1198"/>
      <c r="FEE422" s="1195"/>
      <c r="FEF422" s="1196"/>
      <c r="FEG422" s="1197"/>
      <c r="FEI422" s="1194"/>
      <c r="FEJ422" s="1198"/>
      <c r="FEK422" s="1198"/>
      <c r="FEL422" s="1198"/>
      <c r="FEM422" s="1198"/>
      <c r="FEN422" s="1195"/>
      <c r="FEO422" s="1196"/>
      <c r="FEP422" s="1197"/>
      <c r="FER422" s="1194"/>
      <c r="FES422" s="1198"/>
      <c r="FET422" s="1198"/>
      <c r="FEU422" s="1198"/>
      <c r="FEV422" s="1198"/>
      <c r="FEW422" s="1195"/>
      <c r="FEX422" s="1196"/>
      <c r="FEY422" s="1197"/>
      <c r="FFA422" s="1194"/>
      <c r="FFB422" s="1198"/>
      <c r="FFC422" s="1198"/>
      <c r="FFD422" s="1198"/>
      <c r="FFE422" s="1198"/>
      <c r="FFF422" s="1195"/>
      <c r="FFG422" s="1196"/>
      <c r="FFH422" s="1197"/>
      <c r="FFJ422" s="1194"/>
      <c r="FFK422" s="1198"/>
      <c r="FFL422" s="1198"/>
      <c r="FFM422" s="1198"/>
      <c r="FFN422" s="1198"/>
      <c r="FFO422" s="1195"/>
      <c r="FFP422" s="1196"/>
      <c r="FFQ422" s="1197"/>
      <c r="FFS422" s="1194"/>
      <c r="FFT422" s="1198"/>
      <c r="FFU422" s="1198"/>
      <c r="FFV422" s="1198"/>
      <c r="FFW422" s="1198"/>
      <c r="FFX422" s="1195"/>
      <c r="FFY422" s="1196"/>
      <c r="FFZ422" s="1197"/>
      <c r="FGB422" s="1194"/>
      <c r="FGC422" s="1198"/>
      <c r="FGD422" s="1198"/>
      <c r="FGE422" s="1198"/>
      <c r="FGF422" s="1198"/>
      <c r="FGG422" s="1195"/>
      <c r="FGH422" s="1196"/>
      <c r="FGI422" s="1197"/>
      <c r="FGK422" s="1194"/>
      <c r="FGL422" s="1198"/>
      <c r="FGM422" s="1198"/>
      <c r="FGN422" s="1198"/>
      <c r="FGO422" s="1198"/>
      <c r="FGP422" s="1195"/>
      <c r="FGQ422" s="1196"/>
      <c r="FGR422" s="1197"/>
      <c r="FGT422" s="1194"/>
      <c r="FGU422" s="1198"/>
      <c r="FGV422" s="1198"/>
      <c r="FGW422" s="1198"/>
      <c r="FGX422" s="1198"/>
      <c r="FGY422" s="1195"/>
      <c r="FGZ422" s="1196"/>
      <c r="FHA422" s="1197"/>
      <c r="FHC422" s="1194"/>
      <c r="FHD422" s="1198"/>
      <c r="FHE422" s="1198"/>
      <c r="FHF422" s="1198"/>
      <c r="FHG422" s="1198"/>
      <c r="FHH422" s="1195"/>
      <c r="FHI422" s="1196"/>
      <c r="FHJ422" s="1197"/>
      <c r="FHL422" s="1194"/>
      <c r="FHM422" s="1198"/>
      <c r="FHN422" s="1198"/>
      <c r="FHO422" s="1198"/>
      <c r="FHP422" s="1198"/>
      <c r="FHQ422" s="1195"/>
      <c r="FHR422" s="1196"/>
      <c r="FHS422" s="1197"/>
      <c r="FHU422" s="1194"/>
      <c r="FHV422" s="1198"/>
      <c r="FHW422" s="1198"/>
      <c r="FHX422" s="1198"/>
      <c r="FHY422" s="1198"/>
      <c r="FHZ422" s="1195"/>
      <c r="FIA422" s="1196"/>
      <c r="FIB422" s="1197"/>
      <c r="FID422" s="1194"/>
      <c r="FIE422" s="1198"/>
      <c r="FIF422" s="1198"/>
      <c r="FIG422" s="1198"/>
      <c r="FIH422" s="1198"/>
      <c r="FII422" s="1195"/>
      <c r="FIJ422" s="1196"/>
      <c r="FIK422" s="1197"/>
      <c r="FIM422" s="1194"/>
      <c r="FIN422" s="1198"/>
      <c r="FIO422" s="1198"/>
      <c r="FIP422" s="1198"/>
      <c r="FIQ422" s="1198"/>
      <c r="FIR422" s="1195"/>
      <c r="FIS422" s="1196"/>
      <c r="FIT422" s="1197"/>
      <c r="FIV422" s="1194"/>
      <c r="FIW422" s="1198"/>
      <c r="FIX422" s="1198"/>
      <c r="FIY422" s="1198"/>
      <c r="FIZ422" s="1198"/>
      <c r="FJA422" s="1195"/>
      <c r="FJB422" s="1196"/>
      <c r="FJC422" s="1197"/>
      <c r="FJE422" s="1194"/>
      <c r="FJF422" s="1198"/>
      <c r="FJG422" s="1198"/>
      <c r="FJH422" s="1198"/>
      <c r="FJI422" s="1198"/>
      <c r="FJJ422" s="1195"/>
      <c r="FJK422" s="1196"/>
      <c r="FJL422" s="1197"/>
      <c r="FJN422" s="1194"/>
      <c r="FJO422" s="1198"/>
      <c r="FJP422" s="1198"/>
      <c r="FJQ422" s="1198"/>
      <c r="FJR422" s="1198"/>
      <c r="FJS422" s="1195"/>
      <c r="FJT422" s="1196"/>
      <c r="FJU422" s="1197"/>
      <c r="FJW422" s="1194"/>
      <c r="FJX422" s="1198"/>
      <c r="FJY422" s="1198"/>
      <c r="FJZ422" s="1198"/>
      <c r="FKA422" s="1198"/>
      <c r="FKB422" s="1195"/>
      <c r="FKC422" s="1196"/>
      <c r="FKD422" s="1197"/>
      <c r="FKF422" s="1194"/>
      <c r="FKG422" s="1198"/>
      <c r="FKH422" s="1198"/>
      <c r="FKI422" s="1198"/>
      <c r="FKJ422" s="1198"/>
      <c r="FKK422" s="1195"/>
      <c r="FKL422" s="1196"/>
      <c r="FKM422" s="1197"/>
      <c r="FKO422" s="1194"/>
      <c r="FKP422" s="1198"/>
      <c r="FKQ422" s="1198"/>
      <c r="FKR422" s="1198"/>
      <c r="FKS422" s="1198"/>
      <c r="FKT422" s="1195"/>
      <c r="FKU422" s="1196"/>
      <c r="FKV422" s="1197"/>
      <c r="FKX422" s="1194"/>
      <c r="FKY422" s="1198"/>
      <c r="FKZ422" s="1198"/>
      <c r="FLA422" s="1198"/>
      <c r="FLB422" s="1198"/>
      <c r="FLC422" s="1195"/>
      <c r="FLD422" s="1196"/>
      <c r="FLE422" s="1197"/>
      <c r="FLG422" s="1194"/>
      <c r="FLH422" s="1198"/>
      <c r="FLI422" s="1198"/>
      <c r="FLJ422" s="1198"/>
      <c r="FLK422" s="1198"/>
      <c r="FLL422" s="1195"/>
      <c r="FLM422" s="1196"/>
      <c r="FLN422" s="1197"/>
      <c r="FLP422" s="1194"/>
      <c r="FLQ422" s="1198"/>
      <c r="FLR422" s="1198"/>
      <c r="FLS422" s="1198"/>
      <c r="FLT422" s="1198"/>
      <c r="FLU422" s="1195"/>
      <c r="FLV422" s="1196"/>
      <c r="FLW422" s="1197"/>
      <c r="FLY422" s="1194"/>
      <c r="FLZ422" s="1198"/>
      <c r="FMA422" s="1198"/>
      <c r="FMB422" s="1198"/>
      <c r="FMC422" s="1198"/>
      <c r="FMD422" s="1195"/>
      <c r="FME422" s="1196"/>
      <c r="FMF422" s="1197"/>
      <c r="FMH422" s="1194"/>
      <c r="FMI422" s="1198"/>
      <c r="FMJ422" s="1198"/>
      <c r="FMK422" s="1198"/>
      <c r="FML422" s="1198"/>
      <c r="FMM422" s="1195"/>
      <c r="FMN422" s="1196"/>
      <c r="FMO422" s="1197"/>
      <c r="FMQ422" s="1194"/>
      <c r="FMR422" s="1198"/>
      <c r="FMS422" s="1198"/>
      <c r="FMT422" s="1198"/>
      <c r="FMU422" s="1198"/>
      <c r="FMV422" s="1195"/>
      <c r="FMW422" s="1196"/>
      <c r="FMX422" s="1197"/>
      <c r="FMZ422" s="1194"/>
      <c r="FNA422" s="1198"/>
      <c r="FNB422" s="1198"/>
      <c r="FNC422" s="1198"/>
      <c r="FND422" s="1198"/>
      <c r="FNE422" s="1195"/>
      <c r="FNF422" s="1196"/>
      <c r="FNG422" s="1197"/>
      <c r="FNI422" s="1194"/>
      <c r="FNJ422" s="1198"/>
      <c r="FNK422" s="1198"/>
      <c r="FNL422" s="1198"/>
      <c r="FNM422" s="1198"/>
      <c r="FNN422" s="1195"/>
      <c r="FNO422" s="1196"/>
      <c r="FNP422" s="1197"/>
      <c r="FNR422" s="1194"/>
      <c r="FNS422" s="1198"/>
      <c r="FNT422" s="1198"/>
      <c r="FNU422" s="1198"/>
      <c r="FNV422" s="1198"/>
      <c r="FNW422" s="1195"/>
      <c r="FNX422" s="1196"/>
      <c r="FNY422" s="1197"/>
      <c r="FOA422" s="1194"/>
      <c r="FOB422" s="1198"/>
      <c r="FOC422" s="1198"/>
      <c r="FOD422" s="1198"/>
      <c r="FOE422" s="1198"/>
      <c r="FOF422" s="1195"/>
      <c r="FOG422" s="1196"/>
      <c r="FOH422" s="1197"/>
      <c r="FOJ422" s="1194"/>
      <c r="FOK422" s="1198"/>
      <c r="FOL422" s="1198"/>
      <c r="FOM422" s="1198"/>
      <c r="FON422" s="1198"/>
      <c r="FOO422" s="1195"/>
      <c r="FOP422" s="1196"/>
      <c r="FOQ422" s="1197"/>
      <c r="FOS422" s="1194"/>
      <c r="FOT422" s="1198"/>
      <c r="FOU422" s="1198"/>
      <c r="FOV422" s="1198"/>
      <c r="FOW422" s="1198"/>
      <c r="FOX422" s="1195"/>
      <c r="FOY422" s="1196"/>
      <c r="FOZ422" s="1197"/>
      <c r="FPB422" s="1194"/>
      <c r="FPC422" s="1198"/>
      <c r="FPD422" s="1198"/>
      <c r="FPE422" s="1198"/>
      <c r="FPF422" s="1198"/>
      <c r="FPG422" s="1195"/>
      <c r="FPH422" s="1196"/>
      <c r="FPI422" s="1197"/>
      <c r="FPK422" s="1194"/>
      <c r="FPL422" s="1198"/>
      <c r="FPM422" s="1198"/>
      <c r="FPN422" s="1198"/>
      <c r="FPO422" s="1198"/>
      <c r="FPP422" s="1195"/>
      <c r="FPQ422" s="1196"/>
      <c r="FPR422" s="1197"/>
      <c r="FPT422" s="1194"/>
      <c r="FPU422" s="1198"/>
      <c r="FPV422" s="1198"/>
      <c r="FPW422" s="1198"/>
      <c r="FPX422" s="1198"/>
      <c r="FPY422" s="1195"/>
      <c r="FPZ422" s="1196"/>
      <c r="FQA422" s="1197"/>
      <c r="FQC422" s="1194"/>
      <c r="FQD422" s="1198"/>
      <c r="FQE422" s="1198"/>
      <c r="FQF422" s="1198"/>
      <c r="FQG422" s="1198"/>
      <c r="FQH422" s="1195"/>
      <c r="FQI422" s="1196"/>
      <c r="FQJ422" s="1197"/>
      <c r="FQL422" s="1194"/>
      <c r="FQM422" s="1198"/>
      <c r="FQN422" s="1198"/>
      <c r="FQO422" s="1198"/>
      <c r="FQP422" s="1198"/>
      <c r="FQQ422" s="1195"/>
      <c r="FQR422" s="1196"/>
      <c r="FQS422" s="1197"/>
      <c r="FQU422" s="1194"/>
      <c r="FQV422" s="1198"/>
      <c r="FQW422" s="1198"/>
      <c r="FQX422" s="1198"/>
      <c r="FQY422" s="1198"/>
      <c r="FQZ422" s="1195"/>
      <c r="FRA422" s="1196"/>
      <c r="FRB422" s="1197"/>
      <c r="FRD422" s="1194"/>
      <c r="FRE422" s="1198"/>
      <c r="FRF422" s="1198"/>
      <c r="FRG422" s="1198"/>
      <c r="FRH422" s="1198"/>
      <c r="FRI422" s="1195"/>
      <c r="FRJ422" s="1196"/>
      <c r="FRK422" s="1197"/>
      <c r="FRM422" s="1194"/>
      <c r="FRN422" s="1198"/>
      <c r="FRO422" s="1198"/>
      <c r="FRP422" s="1198"/>
      <c r="FRQ422" s="1198"/>
      <c r="FRR422" s="1195"/>
      <c r="FRS422" s="1196"/>
      <c r="FRT422" s="1197"/>
      <c r="FRV422" s="1194"/>
      <c r="FRW422" s="1198"/>
      <c r="FRX422" s="1198"/>
      <c r="FRY422" s="1198"/>
      <c r="FRZ422" s="1198"/>
      <c r="FSA422" s="1195"/>
      <c r="FSB422" s="1196"/>
      <c r="FSC422" s="1197"/>
      <c r="FSE422" s="1194"/>
      <c r="FSF422" s="1198"/>
      <c r="FSG422" s="1198"/>
      <c r="FSH422" s="1198"/>
      <c r="FSI422" s="1198"/>
      <c r="FSJ422" s="1195"/>
      <c r="FSK422" s="1196"/>
      <c r="FSL422" s="1197"/>
      <c r="FSN422" s="1194"/>
      <c r="FSO422" s="1198"/>
      <c r="FSP422" s="1198"/>
      <c r="FSQ422" s="1198"/>
      <c r="FSR422" s="1198"/>
      <c r="FSS422" s="1195"/>
      <c r="FST422" s="1196"/>
      <c r="FSU422" s="1197"/>
      <c r="FSW422" s="1194"/>
      <c r="FSX422" s="1198"/>
      <c r="FSY422" s="1198"/>
      <c r="FSZ422" s="1198"/>
      <c r="FTA422" s="1198"/>
      <c r="FTB422" s="1195"/>
      <c r="FTC422" s="1196"/>
      <c r="FTD422" s="1197"/>
      <c r="FTF422" s="1194"/>
      <c r="FTG422" s="1198"/>
      <c r="FTH422" s="1198"/>
      <c r="FTI422" s="1198"/>
      <c r="FTJ422" s="1198"/>
      <c r="FTK422" s="1195"/>
      <c r="FTL422" s="1196"/>
      <c r="FTM422" s="1197"/>
      <c r="FTO422" s="1194"/>
      <c r="FTP422" s="1198"/>
      <c r="FTQ422" s="1198"/>
      <c r="FTR422" s="1198"/>
      <c r="FTS422" s="1198"/>
      <c r="FTT422" s="1195"/>
      <c r="FTU422" s="1196"/>
      <c r="FTV422" s="1197"/>
      <c r="FTX422" s="1194"/>
      <c r="FTY422" s="1198"/>
      <c r="FTZ422" s="1198"/>
      <c r="FUA422" s="1198"/>
      <c r="FUB422" s="1198"/>
      <c r="FUC422" s="1195"/>
      <c r="FUD422" s="1196"/>
      <c r="FUE422" s="1197"/>
      <c r="FUG422" s="1194"/>
      <c r="FUH422" s="1198"/>
      <c r="FUI422" s="1198"/>
      <c r="FUJ422" s="1198"/>
      <c r="FUK422" s="1198"/>
      <c r="FUL422" s="1195"/>
      <c r="FUM422" s="1196"/>
      <c r="FUN422" s="1197"/>
      <c r="FUP422" s="1194"/>
      <c r="FUQ422" s="1198"/>
      <c r="FUR422" s="1198"/>
      <c r="FUS422" s="1198"/>
      <c r="FUT422" s="1198"/>
      <c r="FUU422" s="1195"/>
      <c r="FUV422" s="1196"/>
      <c r="FUW422" s="1197"/>
      <c r="FUY422" s="1194"/>
      <c r="FUZ422" s="1198"/>
      <c r="FVA422" s="1198"/>
      <c r="FVB422" s="1198"/>
      <c r="FVC422" s="1198"/>
      <c r="FVD422" s="1195"/>
      <c r="FVE422" s="1196"/>
      <c r="FVF422" s="1197"/>
      <c r="FVH422" s="1194"/>
      <c r="FVI422" s="1198"/>
      <c r="FVJ422" s="1198"/>
      <c r="FVK422" s="1198"/>
      <c r="FVL422" s="1198"/>
      <c r="FVM422" s="1195"/>
      <c r="FVN422" s="1196"/>
      <c r="FVO422" s="1197"/>
      <c r="FVQ422" s="1194"/>
      <c r="FVR422" s="1198"/>
      <c r="FVS422" s="1198"/>
      <c r="FVT422" s="1198"/>
      <c r="FVU422" s="1198"/>
      <c r="FVV422" s="1195"/>
      <c r="FVW422" s="1196"/>
      <c r="FVX422" s="1197"/>
      <c r="FVZ422" s="1194"/>
      <c r="FWA422" s="1198"/>
      <c r="FWB422" s="1198"/>
      <c r="FWC422" s="1198"/>
      <c r="FWD422" s="1198"/>
      <c r="FWE422" s="1195"/>
      <c r="FWF422" s="1196"/>
      <c r="FWG422" s="1197"/>
      <c r="FWI422" s="1194"/>
      <c r="FWJ422" s="1198"/>
      <c r="FWK422" s="1198"/>
      <c r="FWL422" s="1198"/>
      <c r="FWM422" s="1198"/>
      <c r="FWN422" s="1195"/>
      <c r="FWO422" s="1196"/>
      <c r="FWP422" s="1197"/>
      <c r="FWR422" s="1194"/>
      <c r="FWS422" s="1198"/>
      <c r="FWT422" s="1198"/>
      <c r="FWU422" s="1198"/>
      <c r="FWV422" s="1198"/>
      <c r="FWW422" s="1195"/>
      <c r="FWX422" s="1196"/>
      <c r="FWY422" s="1197"/>
      <c r="FXA422" s="1194"/>
      <c r="FXB422" s="1198"/>
      <c r="FXC422" s="1198"/>
      <c r="FXD422" s="1198"/>
      <c r="FXE422" s="1198"/>
      <c r="FXF422" s="1195"/>
      <c r="FXG422" s="1196"/>
      <c r="FXH422" s="1197"/>
      <c r="FXJ422" s="1194"/>
      <c r="FXK422" s="1198"/>
      <c r="FXL422" s="1198"/>
      <c r="FXM422" s="1198"/>
      <c r="FXN422" s="1198"/>
      <c r="FXO422" s="1195"/>
      <c r="FXP422" s="1196"/>
      <c r="FXQ422" s="1197"/>
      <c r="FXS422" s="1194"/>
      <c r="FXT422" s="1198"/>
      <c r="FXU422" s="1198"/>
      <c r="FXV422" s="1198"/>
      <c r="FXW422" s="1198"/>
      <c r="FXX422" s="1195"/>
      <c r="FXY422" s="1196"/>
      <c r="FXZ422" s="1197"/>
      <c r="FYB422" s="1194"/>
      <c r="FYC422" s="1198"/>
      <c r="FYD422" s="1198"/>
      <c r="FYE422" s="1198"/>
      <c r="FYF422" s="1198"/>
      <c r="FYG422" s="1195"/>
      <c r="FYH422" s="1196"/>
      <c r="FYI422" s="1197"/>
      <c r="FYK422" s="1194"/>
      <c r="FYL422" s="1198"/>
      <c r="FYM422" s="1198"/>
      <c r="FYN422" s="1198"/>
      <c r="FYO422" s="1198"/>
      <c r="FYP422" s="1195"/>
      <c r="FYQ422" s="1196"/>
      <c r="FYR422" s="1197"/>
      <c r="FYT422" s="1194"/>
      <c r="FYU422" s="1198"/>
      <c r="FYV422" s="1198"/>
      <c r="FYW422" s="1198"/>
      <c r="FYX422" s="1198"/>
      <c r="FYY422" s="1195"/>
      <c r="FYZ422" s="1196"/>
      <c r="FZA422" s="1197"/>
      <c r="FZC422" s="1194"/>
      <c r="FZD422" s="1198"/>
      <c r="FZE422" s="1198"/>
      <c r="FZF422" s="1198"/>
      <c r="FZG422" s="1198"/>
      <c r="FZH422" s="1195"/>
      <c r="FZI422" s="1196"/>
      <c r="FZJ422" s="1197"/>
      <c r="FZL422" s="1194"/>
      <c r="FZM422" s="1198"/>
      <c r="FZN422" s="1198"/>
      <c r="FZO422" s="1198"/>
      <c r="FZP422" s="1198"/>
      <c r="FZQ422" s="1195"/>
      <c r="FZR422" s="1196"/>
      <c r="FZS422" s="1197"/>
      <c r="FZU422" s="1194"/>
      <c r="FZV422" s="1198"/>
      <c r="FZW422" s="1198"/>
      <c r="FZX422" s="1198"/>
      <c r="FZY422" s="1198"/>
      <c r="FZZ422" s="1195"/>
      <c r="GAA422" s="1196"/>
      <c r="GAB422" s="1197"/>
      <c r="GAD422" s="1194"/>
      <c r="GAE422" s="1198"/>
      <c r="GAF422" s="1198"/>
      <c r="GAG422" s="1198"/>
      <c r="GAH422" s="1198"/>
      <c r="GAI422" s="1195"/>
      <c r="GAJ422" s="1196"/>
      <c r="GAK422" s="1197"/>
      <c r="GAM422" s="1194"/>
      <c r="GAN422" s="1198"/>
      <c r="GAO422" s="1198"/>
      <c r="GAP422" s="1198"/>
      <c r="GAQ422" s="1198"/>
      <c r="GAR422" s="1195"/>
      <c r="GAS422" s="1196"/>
      <c r="GAT422" s="1197"/>
      <c r="GAV422" s="1194"/>
      <c r="GAW422" s="1198"/>
      <c r="GAX422" s="1198"/>
      <c r="GAY422" s="1198"/>
      <c r="GAZ422" s="1198"/>
      <c r="GBA422" s="1195"/>
      <c r="GBB422" s="1196"/>
      <c r="GBC422" s="1197"/>
      <c r="GBE422" s="1194"/>
      <c r="GBF422" s="1198"/>
      <c r="GBG422" s="1198"/>
      <c r="GBH422" s="1198"/>
      <c r="GBI422" s="1198"/>
      <c r="GBJ422" s="1195"/>
      <c r="GBK422" s="1196"/>
      <c r="GBL422" s="1197"/>
      <c r="GBN422" s="1194"/>
      <c r="GBO422" s="1198"/>
      <c r="GBP422" s="1198"/>
      <c r="GBQ422" s="1198"/>
      <c r="GBR422" s="1198"/>
      <c r="GBS422" s="1195"/>
      <c r="GBT422" s="1196"/>
      <c r="GBU422" s="1197"/>
      <c r="GBW422" s="1194"/>
      <c r="GBX422" s="1198"/>
      <c r="GBY422" s="1198"/>
      <c r="GBZ422" s="1198"/>
      <c r="GCA422" s="1198"/>
      <c r="GCB422" s="1195"/>
      <c r="GCC422" s="1196"/>
      <c r="GCD422" s="1197"/>
      <c r="GCF422" s="1194"/>
      <c r="GCG422" s="1198"/>
      <c r="GCH422" s="1198"/>
      <c r="GCI422" s="1198"/>
      <c r="GCJ422" s="1198"/>
      <c r="GCK422" s="1195"/>
      <c r="GCL422" s="1196"/>
      <c r="GCM422" s="1197"/>
      <c r="GCO422" s="1194"/>
      <c r="GCP422" s="1198"/>
      <c r="GCQ422" s="1198"/>
      <c r="GCR422" s="1198"/>
      <c r="GCS422" s="1198"/>
      <c r="GCT422" s="1195"/>
      <c r="GCU422" s="1196"/>
      <c r="GCV422" s="1197"/>
      <c r="GCX422" s="1194"/>
      <c r="GCY422" s="1198"/>
      <c r="GCZ422" s="1198"/>
      <c r="GDA422" s="1198"/>
      <c r="GDB422" s="1198"/>
      <c r="GDC422" s="1195"/>
      <c r="GDD422" s="1196"/>
      <c r="GDE422" s="1197"/>
      <c r="GDG422" s="1194"/>
      <c r="GDH422" s="1198"/>
      <c r="GDI422" s="1198"/>
      <c r="GDJ422" s="1198"/>
      <c r="GDK422" s="1198"/>
      <c r="GDL422" s="1195"/>
      <c r="GDM422" s="1196"/>
      <c r="GDN422" s="1197"/>
      <c r="GDP422" s="1194"/>
      <c r="GDQ422" s="1198"/>
      <c r="GDR422" s="1198"/>
      <c r="GDS422" s="1198"/>
      <c r="GDT422" s="1198"/>
      <c r="GDU422" s="1195"/>
      <c r="GDV422" s="1196"/>
      <c r="GDW422" s="1197"/>
      <c r="GDY422" s="1194"/>
      <c r="GDZ422" s="1198"/>
      <c r="GEA422" s="1198"/>
      <c r="GEB422" s="1198"/>
      <c r="GEC422" s="1198"/>
      <c r="GED422" s="1195"/>
      <c r="GEE422" s="1196"/>
      <c r="GEF422" s="1197"/>
      <c r="GEH422" s="1194"/>
      <c r="GEI422" s="1198"/>
      <c r="GEJ422" s="1198"/>
      <c r="GEK422" s="1198"/>
      <c r="GEL422" s="1198"/>
      <c r="GEM422" s="1195"/>
      <c r="GEN422" s="1196"/>
      <c r="GEO422" s="1197"/>
      <c r="GEQ422" s="1194"/>
      <c r="GER422" s="1198"/>
      <c r="GES422" s="1198"/>
      <c r="GET422" s="1198"/>
      <c r="GEU422" s="1198"/>
      <c r="GEV422" s="1195"/>
      <c r="GEW422" s="1196"/>
      <c r="GEX422" s="1197"/>
      <c r="GEZ422" s="1194"/>
      <c r="GFA422" s="1198"/>
      <c r="GFB422" s="1198"/>
      <c r="GFC422" s="1198"/>
      <c r="GFD422" s="1198"/>
      <c r="GFE422" s="1195"/>
      <c r="GFF422" s="1196"/>
      <c r="GFG422" s="1197"/>
      <c r="GFI422" s="1194"/>
      <c r="GFJ422" s="1198"/>
      <c r="GFK422" s="1198"/>
      <c r="GFL422" s="1198"/>
      <c r="GFM422" s="1198"/>
      <c r="GFN422" s="1195"/>
      <c r="GFO422" s="1196"/>
      <c r="GFP422" s="1197"/>
      <c r="GFR422" s="1194"/>
      <c r="GFS422" s="1198"/>
      <c r="GFT422" s="1198"/>
      <c r="GFU422" s="1198"/>
      <c r="GFV422" s="1198"/>
      <c r="GFW422" s="1195"/>
      <c r="GFX422" s="1196"/>
      <c r="GFY422" s="1197"/>
      <c r="GGA422" s="1194"/>
      <c r="GGB422" s="1198"/>
      <c r="GGC422" s="1198"/>
      <c r="GGD422" s="1198"/>
      <c r="GGE422" s="1198"/>
      <c r="GGF422" s="1195"/>
      <c r="GGG422" s="1196"/>
      <c r="GGH422" s="1197"/>
      <c r="GGJ422" s="1194"/>
      <c r="GGK422" s="1198"/>
      <c r="GGL422" s="1198"/>
      <c r="GGM422" s="1198"/>
      <c r="GGN422" s="1198"/>
      <c r="GGO422" s="1195"/>
      <c r="GGP422" s="1196"/>
      <c r="GGQ422" s="1197"/>
      <c r="GGS422" s="1194"/>
      <c r="GGT422" s="1198"/>
      <c r="GGU422" s="1198"/>
      <c r="GGV422" s="1198"/>
      <c r="GGW422" s="1198"/>
      <c r="GGX422" s="1195"/>
      <c r="GGY422" s="1196"/>
      <c r="GGZ422" s="1197"/>
      <c r="GHB422" s="1194"/>
      <c r="GHC422" s="1198"/>
      <c r="GHD422" s="1198"/>
      <c r="GHE422" s="1198"/>
      <c r="GHF422" s="1198"/>
      <c r="GHG422" s="1195"/>
      <c r="GHH422" s="1196"/>
      <c r="GHI422" s="1197"/>
      <c r="GHK422" s="1194"/>
      <c r="GHL422" s="1198"/>
      <c r="GHM422" s="1198"/>
      <c r="GHN422" s="1198"/>
      <c r="GHO422" s="1198"/>
      <c r="GHP422" s="1195"/>
      <c r="GHQ422" s="1196"/>
      <c r="GHR422" s="1197"/>
      <c r="GHT422" s="1194"/>
      <c r="GHU422" s="1198"/>
      <c r="GHV422" s="1198"/>
      <c r="GHW422" s="1198"/>
      <c r="GHX422" s="1198"/>
      <c r="GHY422" s="1195"/>
      <c r="GHZ422" s="1196"/>
      <c r="GIA422" s="1197"/>
      <c r="GIC422" s="1194"/>
      <c r="GID422" s="1198"/>
      <c r="GIE422" s="1198"/>
      <c r="GIF422" s="1198"/>
      <c r="GIG422" s="1198"/>
      <c r="GIH422" s="1195"/>
      <c r="GII422" s="1196"/>
      <c r="GIJ422" s="1197"/>
      <c r="GIL422" s="1194"/>
      <c r="GIM422" s="1198"/>
      <c r="GIN422" s="1198"/>
      <c r="GIO422" s="1198"/>
      <c r="GIP422" s="1198"/>
      <c r="GIQ422" s="1195"/>
      <c r="GIR422" s="1196"/>
      <c r="GIS422" s="1197"/>
      <c r="GIU422" s="1194"/>
      <c r="GIV422" s="1198"/>
      <c r="GIW422" s="1198"/>
      <c r="GIX422" s="1198"/>
      <c r="GIY422" s="1198"/>
      <c r="GIZ422" s="1195"/>
      <c r="GJA422" s="1196"/>
      <c r="GJB422" s="1197"/>
      <c r="GJD422" s="1194"/>
      <c r="GJE422" s="1198"/>
      <c r="GJF422" s="1198"/>
      <c r="GJG422" s="1198"/>
      <c r="GJH422" s="1198"/>
      <c r="GJI422" s="1195"/>
      <c r="GJJ422" s="1196"/>
      <c r="GJK422" s="1197"/>
      <c r="GJM422" s="1194"/>
      <c r="GJN422" s="1198"/>
      <c r="GJO422" s="1198"/>
      <c r="GJP422" s="1198"/>
      <c r="GJQ422" s="1198"/>
      <c r="GJR422" s="1195"/>
      <c r="GJS422" s="1196"/>
      <c r="GJT422" s="1197"/>
      <c r="GJV422" s="1194"/>
      <c r="GJW422" s="1198"/>
      <c r="GJX422" s="1198"/>
      <c r="GJY422" s="1198"/>
      <c r="GJZ422" s="1198"/>
      <c r="GKA422" s="1195"/>
      <c r="GKB422" s="1196"/>
      <c r="GKC422" s="1197"/>
      <c r="GKE422" s="1194"/>
      <c r="GKF422" s="1198"/>
      <c r="GKG422" s="1198"/>
      <c r="GKH422" s="1198"/>
      <c r="GKI422" s="1198"/>
      <c r="GKJ422" s="1195"/>
      <c r="GKK422" s="1196"/>
      <c r="GKL422" s="1197"/>
      <c r="GKN422" s="1194"/>
      <c r="GKO422" s="1198"/>
      <c r="GKP422" s="1198"/>
      <c r="GKQ422" s="1198"/>
      <c r="GKR422" s="1198"/>
      <c r="GKS422" s="1195"/>
      <c r="GKT422" s="1196"/>
      <c r="GKU422" s="1197"/>
      <c r="GKW422" s="1194"/>
      <c r="GKX422" s="1198"/>
      <c r="GKY422" s="1198"/>
      <c r="GKZ422" s="1198"/>
      <c r="GLA422" s="1198"/>
      <c r="GLB422" s="1195"/>
      <c r="GLC422" s="1196"/>
      <c r="GLD422" s="1197"/>
      <c r="GLF422" s="1194"/>
      <c r="GLG422" s="1198"/>
      <c r="GLH422" s="1198"/>
      <c r="GLI422" s="1198"/>
      <c r="GLJ422" s="1198"/>
      <c r="GLK422" s="1195"/>
      <c r="GLL422" s="1196"/>
      <c r="GLM422" s="1197"/>
      <c r="GLO422" s="1194"/>
      <c r="GLP422" s="1198"/>
      <c r="GLQ422" s="1198"/>
      <c r="GLR422" s="1198"/>
      <c r="GLS422" s="1198"/>
      <c r="GLT422" s="1195"/>
      <c r="GLU422" s="1196"/>
      <c r="GLV422" s="1197"/>
      <c r="GLX422" s="1194"/>
      <c r="GLY422" s="1198"/>
      <c r="GLZ422" s="1198"/>
      <c r="GMA422" s="1198"/>
      <c r="GMB422" s="1198"/>
      <c r="GMC422" s="1195"/>
      <c r="GMD422" s="1196"/>
      <c r="GME422" s="1197"/>
      <c r="GMG422" s="1194"/>
      <c r="GMH422" s="1198"/>
      <c r="GMI422" s="1198"/>
      <c r="GMJ422" s="1198"/>
      <c r="GMK422" s="1198"/>
      <c r="GML422" s="1195"/>
      <c r="GMM422" s="1196"/>
      <c r="GMN422" s="1197"/>
      <c r="GMP422" s="1194"/>
      <c r="GMQ422" s="1198"/>
      <c r="GMR422" s="1198"/>
      <c r="GMS422" s="1198"/>
      <c r="GMT422" s="1198"/>
      <c r="GMU422" s="1195"/>
      <c r="GMV422" s="1196"/>
      <c r="GMW422" s="1197"/>
      <c r="GMY422" s="1194"/>
      <c r="GMZ422" s="1198"/>
      <c r="GNA422" s="1198"/>
      <c r="GNB422" s="1198"/>
      <c r="GNC422" s="1198"/>
      <c r="GND422" s="1195"/>
      <c r="GNE422" s="1196"/>
      <c r="GNF422" s="1197"/>
      <c r="GNH422" s="1194"/>
      <c r="GNI422" s="1198"/>
      <c r="GNJ422" s="1198"/>
      <c r="GNK422" s="1198"/>
      <c r="GNL422" s="1198"/>
      <c r="GNM422" s="1195"/>
      <c r="GNN422" s="1196"/>
      <c r="GNO422" s="1197"/>
      <c r="GNQ422" s="1194"/>
      <c r="GNR422" s="1198"/>
      <c r="GNS422" s="1198"/>
      <c r="GNT422" s="1198"/>
      <c r="GNU422" s="1198"/>
      <c r="GNV422" s="1195"/>
      <c r="GNW422" s="1196"/>
      <c r="GNX422" s="1197"/>
      <c r="GNZ422" s="1194"/>
      <c r="GOA422" s="1198"/>
      <c r="GOB422" s="1198"/>
      <c r="GOC422" s="1198"/>
      <c r="GOD422" s="1198"/>
      <c r="GOE422" s="1195"/>
      <c r="GOF422" s="1196"/>
      <c r="GOG422" s="1197"/>
      <c r="GOI422" s="1194"/>
      <c r="GOJ422" s="1198"/>
      <c r="GOK422" s="1198"/>
      <c r="GOL422" s="1198"/>
      <c r="GOM422" s="1198"/>
      <c r="GON422" s="1195"/>
      <c r="GOO422" s="1196"/>
      <c r="GOP422" s="1197"/>
      <c r="GOR422" s="1194"/>
      <c r="GOS422" s="1198"/>
      <c r="GOT422" s="1198"/>
      <c r="GOU422" s="1198"/>
      <c r="GOV422" s="1198"/>
      <c r="GOW422" s="1195"/>
      <c r="GOX422" s="1196"/>
      <c r="GOY422" s="1197"/>
      <c r="GPA422" s="1194"/>
      <c r="GPB422" s="1198"/>
      <c r="GPC422" s="1198"/>
      <c r="GPD422" s="1198"/>
      <c r="GPE422" s="1198"/>
      <c r="GPF422" s="1195"/>
      <c r="GPG422" s="1196"/>
      <c r="GPH422" s="1197"/>
      <c r="GPJ422" s="1194"/>
      <c r="GPK422" s="1198"/>
      <c r="GPL422" s="1198"/>
      <c r="GPM422" s="1198"/>
      <c r="GPN422" s="1198"/>
      <c r="GPO422" s="1195"/>
      <c r="GPP422" s="1196"/>
      <c r="GPQ422" s="1197"/>
      <c r="GPS422" s="1194"/>
      <c r="GPT422" s="1198"/>
      <c r="GPU422" s="1198"/>
      <c r="GPV422" s="1198"/>
      <c r="GPW422" s="1198"/>
      <c r="GPX422" s="1195"/>
      <c r="GPY422" s="1196"/>
      <c r="GPZ422" s="1197"/>
      <c r="GQB422" s="1194"/>
      <c r="GQC422" s="1198"/>
      <c r="GQD422" s="1198"/>
      <c r="GQE422" s="1198"/>
      <c r="GQF422" s="1198"/>
      <c r="GQG422" s="1195"/>
      <c r="GQH422" s="1196"/>
      <c r="GQI422" s="1197"/>
      <c r="GQK422" s="1194"/>
      <c r="GQL422" s="1198"/>
      <c r="GQM422" s="1198"/>
      <c r="GQN422" s="1198"/>
      <c r="GQO422" s="1198"/>
      <c r="GQP422" s="1195"/>
      <c r="GQQ422" s="1196"/>
      <c r="GQR422" s="1197"/>
      <c r="GQT422" s="1194"/>
      <c r="GQU422" s="1198"/>
      <c r="GQV422" s="1198"/>
      <c r="GQW422" s="1198"/>
      <c r="GQX422" s="1198"/>
      <c r="GQY422" s="1195"/>
      <c r="GQZ422" s="1196"/>
      <c r="GRA422" s="1197"/>
      <c r="GRC422" s="1194"/>
      <c r="GRD422" s="1198"/>
      <c r="GRE422" s="1198"/>
      <c r="GRF422" s="1198"/>
      <c r="GRG422" s="1198"/>
      <c r="GRH422" s="1195"/>
      <c r="GRI422" s="1196"/>
      <c r="GRJ422" s="1197"/>
      <c r="GRL422" s="1194"/>
      <c r="GRM422" s="1198"/>
      <c r="GRN422" s="1198"/>
      <c r="GRO422" s="1198"/>
      <c r="GRP422" s="1198"/>
      <c r="GRQ422" s="1195"/>
      <c r="GRR422" s="1196"/>
      <c r="GRS422" s="1197"/>
      <c r="GRU422" s="1194"/>
      <c r="GRV422" s="1198"/>
      <c r="GRW422" s="1198"/>
      <c r="GRX422" s="1198"/>
      <c r="GRY422" s="1198"/>
      <c r="GRZ422" s="1195"/>
      <c r="GSA422" s="1196"/>
      <c r="GSB422" s="1197"/>
      <c r="GSD422" s="1194"/>
      <c r="GSE422" s="1198"/>
      <c r="GSF422" s="1198"/>
      <c r="GSG422" s="1198"/>
      <c r="GSH422" s="1198"/>
      <c r="GSI422" s="1195"/>
      <c r="GSJ422" s="1196"/>
      <c r="GSK422" s="1197"/>
      <c r="GSM422" s="1194"/>
      <c r="GSN422" s="1198"/>
      <c r="GSO422" s="1198"/>
      <c r="GSP422" s="1198"/>
      <c r="GSQ422" s="1198"/>
      <c r="GSR422" s="1195"/>
      <c r="GSS422" s="1196"/>
      <c r="GST422" s="1197"/>
      <c r="GSV422" s="1194"/>
      <c r="GSW422" s="1198"/>
      <c r="GSX422" s="1198"/>
      <c r="GSY422" s="1198"/>
      <c r="GSZ422" s="1198"/>
      <c r="GTA422" s="1195"/>
      <c r="GTB422" s="1196"/>
      <c r="GTC422" s="1197"/>
      <c r="GTE422" s="1194"/>
      <c r="GTF422" s="1198"/>
      <c r="GTG422" s="1198"/>
      <c r="GTH422" s="1198"/>
      <c r="GTI422" s="1198"/>
      <c r="GTJ422" s="1195"/>
      <c r="GTK422" s="1196"/>
      <c r="GTL422" s="1197"/>
      <c r="GTN422" s="1194"/>
      <c r="GTO422" s="1198"/>
      <c r="GTP422" s="1198"/>
      <c r="GTQ422" s="1198"/>
      <c r="GTR422" s="1198"/>
      <c r="GTS422" s="1195"/>
      <c r="GTT422" s="1196"/>
      <c r="GTU422" s="1197"/>
      <c r="GTW422" s="1194"/>
      <c r="GTX422" s="1198"/>
      <c r="GTY422" s="1198"/>
      <c r="GTZ422" s="1198"/>
      <c r="GUA422" s="1198"/>
      <c r="GUB422" s="1195"/>
      <c r="GUC422" s="1196"/>
      <c r="GUD422" s="1197"/>
      <c r="GUF422" s="1194"/>
      <c r="GUG422" s="1198"/>
      <c r="GUH422" s="1198"/>
      <c r="GUI422" s="1198"/>
      <c r="GUJ422" s="1198"/>
      <c r="GUK422" s="1195"/>
      <c r="GUL422" s="1196"/>
      <c r="GUM422" s="1197"/>
      <c r="GUO422" s="1194"/>
      <c r="GUP422" s="1198"/>
      <c r="GUQ422" s="1198"/>
      <c r="GUR422" s="1198"/>
      <c r="GUS422" s="1198"/>
      <c r="GUT422" s="1195"/>
      <c r="GUU422" s="1196"/>
      <c r="GUV422" s="1197"/>
      <c r="GUX422" s="1194"/>
      <c r="GUY422" s="1198"/>
      <c r="GUZ422" s="1198"/>
      <c r="GVA422" s="1198"/>
      <c r="GVB422" s="1198"/>
      <c r="GVC422" s="1195"/>
      <c r="GVD422" s="1196"/>
      <c r="GVE422" s="1197"/>
      <c r="GVG422" s="1194"/>
      <c r="GVH422" s="1198"/>
      <c r="GVI422" s="1198"/>
      <c r="GVJ422" s="1198"/>
      <c r="GVK422" s="1198"/>
      <c r="GVL422" s="1195"/>
      <c r="GVM422" s="1196"/>
      <c r="GVN422" s="1197"/>
      <c r="GVP422" s="1194"/>
      <c r="GVQ422" s="1198"/>
      <c r="GVR422" s="1198"/>
      <c r="GVS422" s="1198"/>
      <c r="GVT422" s="1198"/>
      <c r="GVU422" s="1195"/>
      <c r="GVV422" s="1196"/>
      <c r="GVW422" s="1197"/>
      <c r="GVY422" s="1194"/>
      <c r="GVZ422" s="1198"/>
      <c r="GWA422" s="1198"/>
      <c r="GWB422" s="1198"/>
      <c r="GWC422" s="1198"/>
      <c r="GWD422" s="1195"/>
      <c r="GWE422" s="1196"/>
      <c r="GWF422" s="1197"/>
      <c r="GWH422" s="1194"/>
      <c r="GWI422" s="1198"/>
      <c r="GWJ422" s="1198"/>
      <c r="GWK422" s="1198"/>
      <c r="GWL422" s="1198"/>
      <c r="GWM422" s="1195"/>
      <c r="GWN422" s="1196"/>
      <c r="GWO422" s="1197"/>
      <c r="GWQ422" s="1194"/>
      <c r="GWR422" s="1198"/>
      <c r="GWS422" s="1198"/>
      <c r="GWT422" s="1198"/>
      <c r="GWU422" s="1198"/>
      <c r="GWV422" s="1195"/>
      <c r="GWW422" s="1196"/>
      <c r="GWX422" s="1197"/>
      <c r="GWZ422" s="1194"/>
      <c r="GXA422" s="1198"/>
      <c r="GXB422" s="1198"/>
      <c r="GXC422" s="1198"/>
      <c r="GXD422" s="1198"/>
      <c r="GXE422" s="1195"/>
      <c r="GXF422" s="1196"/>
      <c r="GXG422" s="1197"/>
      <c r="GXI422" s="1194"/>
      <c r="GXJ422" s="1198"/>
      <c r="GXK422" s="1198"/>
      <c r="GXL422" s="1198"/>
      <c r="GXM422" s="1198"/>
      <c r="GXN422" s="1195"/>
      <c r="GXO422" s="1196"/>
      <c r="GXP422" s="1197"/>
      <c r="GXR422" s="1194"/>
      <c r="GXS422" s="1198"/>
      <c r="GXT422" s="1198"/>
      <c r="GXU422" s="1198"/>
      <c r="GXV422" s="1198"/>
      <c r="GXW422" s="1195"/>
      <c r="GXX422" s="1196"/>
      <c r="GXY422" s="1197"/>
      <c r="GYA422" s="1194"/>
      <c r="GYB422" s="1198"/>
      <c r="GYC422" s="1198"/>
      <c r="GYD422" s="1198"/>
      <c r="GYE422" s="1198"/>
      <c r="GYF422" s="1195"/>
      <c r="GYG422" s="1196"/>
      <c r="GYH422" s="1197"/>
      <c r="GYJ422" s="1194"/>
      <c r="GYK422" s="1198"/>
      <c r="GYL422" s="1198"/>
      <c r="GYM422" s="1198"/>
      <c r="GYN422" s="1198"/>
      <c r="GYO422" s="1195"/>
      <c r="GYP422" s="1196"/>
      <c r="GYQ422" s="1197"/>
      <c r="GYS422" s="1194"/>
      <c r="GYT422" s="1198"/>
      <c r="GYU422" s="1198"/>
      <c r="GYV422" s="1198"/>
      <c r="GYW422" s="1198"/>
      <c r="GYX422" s="1195"/>
      <c r="GYY422" s="1196"/>
      <c r="GYZ422" s="1197"/>
      <c r="GZB422" s="1194"/>
      <c r="GZC422" s="1198"/>
      <c r="GZD422" s="1198"/>
      <c r="GZE422" s="1198"/>
      <c r="GZF422" s="1198"/>
      <c r="GZG422" s="1195"/>
      <c r="GZH422" s="1196"/>
      <c r="GZI422" s="1197"/>
      <c r="GZK422" s="1194"/>
      <c r="GZL422" s="1198"/>
      <c r="GZM422" s="1198"/>
      <c r="GZN422" s="1198"/>
      <c r="GZO422" s="1198"/>
      <c r="GZP422" s="1195"/>
      <c r="GZQ422" s="1196"/>
      <c r="GZR422" s="1197"/>
      <c r="GZT422" s="1194"/>
      <c r="GZU422" s="1198"/>
      <c r="GZV422" s="1198"/>
      <c r="GZW422" s="1198"/>
      <c r="GZX422" s="1198"/>
      <c r="GZY422" s="1195"/>
      <c r="GZZ422" s="1196"/>
      <c r="HAA422" s="1197"/>
      <c r="HAC422" s="1194"/>
      <c r="HAD422" s="1198"/>
      <c r="HAE422" s="1198"/>
      <c r="HAF422" s="1198"/>
      <c r="HAG422" s="1198"/>
      <c r="HAH422" s="1195"/>
      <c r="HAI422" s="1196"/>
      <c r="HAJ422" s="1197"/>
      <c r="HAL422" s="1194"/>
      <c r="HAM422" s="1198"/>
      <c r="HAN422" s="1198"/>
      <c r="HAO422" s="1198"/>
      <c r="HAP422" s="1198"/>
      <c r="HAQ422" s="1195"/>
      <c r="HAR422" s="1196"/>
      <c r="HAS422" s="1197"/>
      <c r="HAU422" s="1194"/>
      <c r="HAV422" s="1198"/>
      <c r="HAW422" s="1198"/>
      <c r="HAX422" s="1198"/>
      <c r="HAY422" s="1198"/>
      <c r="HAZ422" s="1195"/>
      <c r="HBA422" s="1196"/>
      <c r="HBB422" s="1197"/>
      <c r="HBD422" s="1194"/>
      <c r="HBE422" s="1198"/>
      <c r="HBF422" s="1198"/>
      <c r="HBG422" s="1198"/>
      <c r="HBH422" s="1198"/>
      <c r="HBI422" s="1195"/>
      <c r="HBJ422" s="1196"/>
      <c r="HBK422" s="1197"/>
      <c r="HBM422" s="1194"/>
      <c r="HBN422" s="1198"/>
      <c r="HBO422" s="1198"/>
      <c r="HBP422" s="1198"/>
      <c r="HBQ422" s="1198"/>
      <c r="HBR422" s="1195"/>
      <c r="HBS422" s="1196"/>
      <c r="HBT422" s="1197"/>
      <c r="HBV422" s="1194"/>
      <c r="HBW422" s="1198"/>
      <c r="HBX422" s="1198"/>
      <c r="HBY422" s="1198"/>
      <c r="HBZ422" s="1198"/>
      <c r="HCA422" s="1195"/>
      <c r="HCB422" s="1196"/>
      <c r="HCC422" s="1197"/>
      <c r="HCE422" s="1194"/>
      <c r="HCF422" s="1198"/>
      <c r="HCG422" s="1198"/>
      <c r="HCH422" s="1198"/>
      <c r="HCI422" s="1198"/>
      <c r="HCJ422" s="1195"/>
      <c r="HCK422" s="1196"/>
      <c r="HCL422" s="1197"/>
      <c r="HCN422" s="1194"/>
      <c r="HCO422" s="1198"/>
      <c r="HCP422" s="1198"/>
      <c r="HCQ422" s="1198"/>
      <c r="HCR422" s="1198"/>
      <c r="HCS422" s="1195"/>
      <c r="HCT422" s="1196"/>
      <c r="HCU422" s="1197"/>
      <c r="HCW422" s="1194"/>
      <c r="HCX422" s="1198"/>
      <c r="HCY422" s="1198"/>
      <c r="HCZ422" s="1198"/>
      <c r="HDA422" s="1198"/>
      <c r="HDB422" s="1195"/>
      <c r="HDC422" s="1196"/>
      <c r="HDD422" s="1197"/>
      <c r="HDF422" s="1194"/>
      <c r="HDG422" s="1198"/>
      <c r="HDH422" s="1198"/>
      <c r="HDI422" s="1198"/>
      <c r="HDJ422" s="1198"/>
      <c r="HDK422" s="1195"/>
      <c r="HDL422" s="1196"/>
      <c r="HDM422" s="1197"/>
      <c r="HDO422" s="1194"/>
      <c r="HDP422" s="1198"/>
      <c r="HDQ422" s="1198"/>
      <c r="HDR422" s="1198"/>
      <c r="HDS422" s="1198"/>
      <c r="HDT422" s="1195"/>
      <c r="HDU422" s="1196"/>
      <c r="HDV422" s="1197"/>
      <c r="HDX422" s="1194"/>
      <c r="HDY422" s="1198"/>
      <c r="HDZ422" s="1198"/>
      <c r="HEA422" s="1198"/>
      <c r="HEB422" s="1198"/>
      <c r="HEC422" s="1195"/>
      <c r="HED422" s="1196"/>
      <c r="HEE422" s="1197"/>
      <c r="HEG422" s="1194"/>
      <c r="HEH422" s="1198"/>
      <c r="HEI422" s="1198"/>
      <c r="HEJ422" s="1198"/>
      <c r="HEK422" s="1198"/>
      <c r="HEL422" s="1195"/>
      <c r="HEM422" s="1196"/>
      <c r="HEN422" s="1197"/>
      <c r="HEP422" s="1194"/>
      <c r="HEQ422" s="1198"/>
      <c r="HER422" s="1198"/>
      <c r="HES422" s="1198"/>
      <c r="HET422" s="1198"/>
      <c r="HEU422" s="1195"/>
      <c r="HEV422" s="1196"/>
      <c r="HEW422" s="1197"/>
      <c r="HEY422" s="1194"/>
      <c r="HEZ422" s="1198"/>
      <c r="HFA422" s="1198"/>
      <c r="HFB422" s="1198"/>
      <c r="HFC422" s="1198"/>
      <c r="HFD422" s="1195"/>
      <c r="HFE422" s="1196"/>
      <c r="HFF422" s="1197"/>
      <c r="HFH422" s="1194"/>
      <c r="HFI422" s="1198"/>
      <c r="HFJ422" s="1198"/>
      <c r="HFK422" s="1198"/>
      <c r="HFL422" s="1198"/>
      <c r="HFM422" s="1195"/>
      <c r="HFN422" s="1196"/>
      <c r="HFO422" s="1197"/>
      <c r="HFQ422" s="1194"/>
      <c r="HFR422" s="1198"/>
      <c r="HFS422" s="1198"/>
      <c r="HFT422" s="1198"/>
      <c r="HFU422" s="1198"/>
      <c r="HFV422" s="1195"/>
      <c r="HFW422" s="1196"/>
      <c r="HFX422" s="1197"/>
      <c r="HFZ422" s="1194"/>
      <c r="HGA422" s="1198"/>
      <c r="HGB422" s="1198"/>
      <c r="HGC422" s="1198"/>
      <c r="HGD422" s="1198"/>
      <c r="HGE422" s="1195"/>
      <c r="HGF422" s="1196"/>
      <c r="HGG422" s="1197"/>
      <c r="HGI422" s="1194"/>
      <c r="HGJ422" s="1198"/>
      <c r="HGK422" s="1198"/>
      <c r="HGL422" s="1198"/>
      <c r="HGM422" s="1198"/>
      <c r="HGN422" s="1195"/>
      <c r="HGO422" s="1196"/>
      <c r="HGP422" s="1197"/>
      <c r="HGR422" s="1194"/>
      <c r="HGS422" s="1198"/>
      <c r="HGT422" s="1198"/>
      <c r="HGU422" s="1198"/>
      <c r="HGV422" s="1198"/>
      <c r="HGW422" s="1195"/>
      <c r="HGX422" s="1196"/>
      <c r="HGY422" s="1197"/>
      <c r="HHA422" s="1194"/>
      <c r="HHB422" s="1198"/>
      <c r="HHC422" s="1198"/>
      <c r="HHD422" s="1198"/>
      <c r="HHE422" s="1198"/>
      <c r="HHF422" s="1195"/>
      <c r="HHG422" s="1196"/>
      <c r="HHH422" s="1197"/>
      <c r="HHJ422" s="1194"/>
      <c r="HHK422" s="1198"/>
      <c r="HHL422" s="1198"/>
      <c r="HHM422" s="1198"/>
      <c r="HHN422" s="1198"/>
      <c r="HHO422" s="1195"/>
      <c r="HHP422" s="1196"/>
      <c r="HHQ422" s="1197"/>
      <c r="HHS422" s="1194"/>
      <c r="HHT422" s="1198"/>
      <c r="HHU422" s="1198"/>
      <c r="HHV422" s="1198"/>
      <c r="HHW422" s="1198"/>
      <c r="HHX422" s="1195"/>
      <c r="HHY422" s="1196"/>
      <c r="HHZ422" s="1197"/>
      <c r="HIB422" s="1194"/>
      <c r="HIC422" s="1198"/>
      <c r="HID422" s="1198"/>
      <c r="HIE422" s="1198"/>
      <c r="HIF422" s="1198"/>
      <c r="HIG422" s="1195"/>
      <c r="HIH422" s="1196"/>
      <c r="HII422" s="1197"/>
      <c r="HIK422" s="1194"/>
      <c r="HIL422" s="1198"/>
      <c r="HIM422" s="1198"/>
      <c r="HIN422" s="1198"/>
      <c r="HIO422" s="1198"/>
      <c r="HIP422" s="1195"/>
      <c r="HIQ422" s="1196"/>
      <c r="HIR422" s="1197"/>
      <c r="HIT422" s="1194"/>
      <c r="HIU422" s="1198"/>
      <c r="HIV422" s="1198"/>
      <c r="HIW422" s="1198"/>
      <c r="HIX422" s="1198"/>
      <c r="HIY422" s="1195"/>
      <c r="HIZ422" s="1196"/>
      <c r="HJA422" s="1197"/>
      <c r="HJC422" s="1194"/>
      <c r="HJD422" s="1198"/>
      <c r="HJE422" s="1198"/>
      <c r="HJF422" s="1198"/>
      <c r="HJG422" s="1198"/>
      <c r="HJH422" s="1195"/>
      <c r="HJI422" s="1196"/>
      <c r="HJJ422" s="1197"/>
      <c r="HJL422" s="1194"/>
      <c r="HJM422" s="1198"/>
      <c r="HJN422" s="1198"/>
      <c r="HJO422" s="1198"/>
      <c r="HJP422" s="1198"/>
      <c r="HJQ422" s="1195"/>
      <c r="HJR422" s="1196"/>
      <c r="HJS422" s="1197"/>
      <c r="HJU422" s="1194"/>
      <c r="HJV422" s="1198"/>
      <c r="HJW422" s="1198"/>
      <c r="HJX422" s="1198"/>
      <c r="HJY422" s="1198"/>
      <c r="HJZ422" s="1195"/>
      <c r="HKA422" s="1196"/>
      <c r="HKB422" s="1197"/>
      <c r="HKD422" s="1194"/>
      <c r="HKE422" s="1198"/>
      <c r="HKF422" s="1198"/>
      <c r="HKG422" s="1198"/>
      <c r="HKH422" s="1198"/>
      <c r="HKI422" s="1195"/>
      <c r="HKJ422" s="1196"/>
      <c r="HKK422" s="1197"/>
      <c r="HKM422" s="1194"/>
      <c r="HKN422" s="1198"/>
      <c r="HKO422" s="1198"/>
      <c r="HKP422" s="1198"/>
      <c r="HKQ422" s="1198"/>
      <c r="HKR422" s="1195"/>
      <c r="HKS422" s="1196"/>
      <c r="HKT422" s="1197"/>
      <c r="HKV422" s="1194"/>
      <c r="HKW422" s="1198"/>
      <c r="HKX422" s="1198"/>
      <c r="HKY422" s="1198"/>
      <c r="HKZ422" s="1198"/>
      <c r="HLA422" s="1195"/>
      <c r="HLB422" s="1196"/>
      <c r="HLC422" s="1197"/>
      <c r="HLE422" s="1194"/>
      <c r="HLF422" s="1198"/>
      <c r="HLG422" s="1198"/>
      <c r="HLH422" s="1198"/>
      <c r="HLI422" s="1198"/>
      <c r="HLJ422" s="1195"/>
      <c r="HLK422" s="1196"/>
      <c r="HLL422" s="1197"/>
      <c r="HLN422" s="1194"/>
      <c r="HLO422" s="1198"/>
      <c r="HLP422" s="1198"/>
      <c r="HLQ422" s="1198"/>
      <c r="HLR422" s="1198"/>
      <c r="HLS422" s="1195"/>
      <c r="HLT422" s="1196"/>
      <c r="HLU422" s="1197"/>
      <c r="HLW422" s="1194"/>
      <c r="HLX422" s="1198"/>
      <c r="HLY422" s="1198"/>
      <c r="HLZ422" s="1198"/>
      <c r="HMA422" s="1198"/>
      <c r="HMB422" s="1195"/>
      <c r="HMC422" s="1196"/>
      <c r="HMD422" s="1197"/>
      <c r="HMF422" s="1194"/>
      <c r="HMG422" s="1198"/>
      <c r="HMH422" s="1198"/>
      <c r="HMI422" s="1198"/>
      <c r="HMJ422" s="1198"/>
      <c r="HMK422" s="1195"/>
      <c r="HML422" s="1196"/>
      <c r="HMM422" s="1197"/>
      <c r="HMO422" s="1194"/>
      <c r="HMP422" s="1198"/>
      <c r="HMQ422" s="1198"/>
      <c r="HMR422" s="1198"/>
      <c r="HMS422" s="1198"/>
      <c r="HMT422" s="1195"/>
      <c r="HMU422" s="1196"/>
      <c r="HMV422" s="1197"/>
      <c r="HMX422" s="1194"/>
      <c r="HMY422" s="1198"/>
      <c r="HMZ422" s="1198"/>
      <c r="HNA422" s="1198"/>
      <c r="HNB422" s="1198"/>
      <c r="HNC422" s="1195"/>
      <c r="HND422" s="1196"/>
      <c r="HNE422" s="1197"/>
      <c r="HNG422" s="1194"/>
      <c r="HNH422" s="1198"/>
      <c r="HNI422" s="1198"/>
      <c r="HNJ422" s="1198"/>
      <c r="HNK422" s="1198"/>
      <c r="HNL422" s="1195"/>
      <c r="HNM422" s="1196"/>
      <c r="HNN422" s="1197"/>
      <c r="HNP422" s="1194"/>
      <c r="HNQ422" s="1198"/>
      <c r="HNR422" s="1198"/>
      <c r="HNS422" s="1198"/>
      <c r="HNT422" s="1198"/>
      <c r="HNU422" s="1195"/>
      <c r="HNV422" s="1196"/>
      <c r="HNW422" s="1197"/>
      <c r="HNY422" s="1194"/>
      <c r="HNZ422" s="1198"/>
      <c r="HOA422" s="1198"/>
      <c r="HOB422" s="1198"/>
      <c r="HOC422" s="1198"/>
      <c r="HOD422" s="1195"/>
      <c r="HOE422" s="1196"/>
      <c r="HOF422" s="1197"/>
      <c r="HOH422" s="1194"/>
      <c r="HOI422" s="1198"/>
      <c r="HOJ422" s="1198"/>
      <c r="HOK422" s="1198"/>
      <c r="HOL422" s="1198"/>
      <c r="HOM422" s="1195"/>
      <c r="HON422" s="1196"/>
      <c r="HOO422" s="1197"/>
      <c r="HOQ422" s="1194"/>
      <c r="HOR422" s="1198"/>
      <c r="HOS422" s="1198"/>
      <c r="HOT422" s="1198"/>
      <c r="HOU422" s="1198"/>
      <c r="HOV422" s="1195"/>
      <c r="HOW422" s="1196"/>
      <c r="HOX422" s="1197"/>
      <c r="HOZ422" s="1194"/>
      <c r="HPA422" s="1198"/>
      <c r="HPB422" s="1198"/>
      <c r="HPC422" s="1198"/>
      <c r="HPD422" s="1198"/>
      <c r="HPE422" s="1195"/>
      <c r="HPF422" s="1196"/>
      <c r="HPG422" s="1197"/>
      <c r="HPI422" s="1194"/>
      <c r="HPJ422" s="1198"/>
      <c r="HPK422" s="1198"/>
      <c r="HPL422" s="1198"/>
      <c r="HPM422" s="1198"/>
      <c r="HPN422" s="1195"/>
      <c r="HPO422" s="1196"/>
      <c r="HPP422" s="1197"/>
      <c r="HPR422" s="1194"/>
      <c r="HPS422" s="1198"/>
      <c r="HPT422" s="1198"/>
      <c r="HPU422" s="1198"/>
      <c r="HPV422" s="1198"/>
      <c r="HPW422" s="1195"/>
      <c r="HPX422" s="1196"/>
      <c r="HPY422" s="1197"/>
      <c r="HQA422" s="1194"/>
      <c r="HQB422" s="1198"/>
      <c r="HQC422" s="1198"/>
      <c r="HQD422" s="1198"/>
      <c r="HQE422" s="1198"/>
      <c r="HQF422" s="1195"/>
      <c r="HQG422" s="1196"/>
      <c r="HQH422" s="1197"/>
      <c r="HQJ422" s="1194"/>
      <c r="HQK422" s="1198"/>
      <c r="HQL422" s="1198"/>
      <c r="HQM422" s="1198"/>
      <c r="HQN422" s="1198"/>
      <c r="HQO422" s="1195"/>
      <c r="HQP422" s="1196"/>
      <c r="HQQ422" s="1197"/>
      <c r="HQS422" s="1194"/>
      <c r="HQT422" s="1198"/>
      <c r="HQU422" s="1198"/>
      <c r="HQV422" s="1198"/>
      <c r="HQW422" s="1198"/>
      <c r="HQX422" s="1195"/>
      <c r="HQY422" s="1196"/>
      <c r="HQZ422" s="1197"/>
      <c r="HRB422" s="1194"/>
      <c r="HRC422" s="1198"/>
      <c r="HRD422" s="1198"/>
      <c r="HRE422" s="1198"/>
      <c r="HRF422" s="1198"/>
      <c r="HRG422" s="1195"/>
      <c r="HRH422" s="1196"/>
      <c r="HRI422" s="1197"/>
      <c r="HRK422" s="1194"/>
      <c r="HRL422" s="1198"/>
      <c r="HRM422" s="1198"/>
      <c r="HRN422" s="1198"/>
      <c r="HRO422" s="1198"/>
      <c r="HRP422" s="1195"/>
      <c r="HRQ422" s="1196"/>
      <c r="HRR422" s="1197"/>
      <c r="HRT422" s="1194"/>
      <c r="HRU422" s="1198"/>
      <c r="HRV422" s="1198"/>
      <c r="HRW422" s="1198"/>
      <c r="HRX422" s="1198"/>
      <c r="HRY422" s="1195"/>
      <c r="HRZ422" s="1196"/>
      <c r="HSA422" s="1197"/>
      <c r="HSC422" s="1194"/>
      <c r="HSD422" s="1198"/>
      <c r="HSE422" s="1198"/>
      <c r="HSF422" s="1198"/>
      <c r="HSG422" s="1198"/>
      <c r="HSH422" s="1195"/>
      <c r="HSI422" s="1196"/>
      <c r="HSJ422" s="1197"/>
      <c r="HSL422" s="1194"/>
      <c r="HSM422" s="1198"/>
      <c r="HSN422" s="1198"/>
      <c r="HSO422" s="1198"/>
      <c r="HSP422" s="1198"/>
      <c r="HSQ422" s="1195"/>
      <c r="HSR422" s="1196"/>
      <c r="HSS422" s="1197"/>
      <c r="HSU422" s="1194"/>
      <c r="HSV422" s="1198"/>
      <c r="HSW422" s="1198"/>
      <c r="HSX422" s="1198"/>
      <c r="HSY422" s="1198"/>
      <c r="HSZ422" s="1195"/>
      <c r="HTA422" s="1196"/>
      <c r="HTB422" s="1197"/>
      <c r="HTD422" s="1194"/>
      <c r="HTE422" s="1198"/>
      <c r="HTF422" s="1198"/>
      <c r="HTG422" s="1198"/>
      <c r="HTH422" s="1198"/>
      <c r="HTI422" s="1195"/>
      <c r="HTJ422" s="1196"/>
      <c r="HTK422" s="1197"/>
      <c r="HTM422" s="1194"/>
      <c r="HTN422" s="1198"/>
      <c r="HTO422" s="1198"/>
      <c r="HTP422" s="1198"/>
      <c r="HTQ422" s="1198"/>
      <c r="HTR422" s="1195"/>
      <c r="HTS422" s="1196"/>
      <c r="HTT422" s="1197"/>
      <c r="HTV422" s="1194"/>
      <c r="HTW422" s="1198"/>
      <c r="HTX422" s="1198"/>
      <c r="HTY422" s="1198"/>
      <c r="HTZ422" s="1198"/>
      <c r="HUA422" s="1195"/>
      <c r="HUB422" s="1196"/>
      <c r="HUC422" s="1197"/>
      <c r="HUE422" s="1194"/>
      <c r="HUF422" s="1198"/>
      <c r="HUG422" s="1198"/>
      <c r="HUH422" s="1198"/>
      <c r="HUI422" s="1198"/>
      <c r="HUJ422" s="1195"/>
      <c r="HUK422" s="1196"/>
      <c r="HUL422" s="1197"/>
      <c r="HUN422" s="1194"/>
      <c r="HUO422" s="1198"/>
      <c r="HUP422" s="1198"/>
      <c r="HUQ422" s="1198"/>
      <c r="HUR422" s="1198"/>
      <c r="HUS422" s="1195"/>
      <c r="HUT422" s="1196"/>
      <c r="HUU422" s="1197"/>
      <c r="HUW422" s="1194"/>
      <c r="HUX422" s="1198"/>
      <c r="HUY422" s="1198"/>
      <c r="HUZ422" s="1198"/>
      <c r="HVA422" s="1198"/>
      <c r="HVB422" s="1195"/>
      <c r="HVC422" s="1196"/>
      <c r="HVD422" s="1197"/>
      <c r="HVF422" s="1194"/>
      <c r="HVG422" s="1198"/>
      <c r="HVH422" s="1198"/>
      <c r="HVI422" s="1198"/>
      <c r="HVJ422" s="1198"/>
      <c r="HVK422" s="1195"/>
      <c r="HVL422" s="1196"/>
      <c r="HVM422" s="1197"/>
      <c r="HVO422" s="1194"/>
      <c r="HVP422" s="1198"/>
      <c r="HVQ422" s="1198"/>
      <c r="HVR422" s="1198"/>
      <c r="HVS422" s="1198"/>
      <c r="HVT422" s="1195"/>
      <c r="HVU422" s="1196"/>
      <c r="HVV422" s="1197"/>
      <c r="HVX422" s="1194"/>
      <c r="HVY422" s="1198"/>
      <c r="HVZ422" s="1198"/>
      <c r="HWA422" s="1198"/>
      <c r="HWB422" s="1198"/>
      <c r="HWC422" s="1195"/>
      <c r="HWD422" s="1196"/>
      <c r="HWE422" s="1197"/>
      <c r="HWG422" s="1194"/>
      <c r="HWH422" s="1198"/>
      <c r="HWI422" s="1198"/>
      <c r="HWJ422" s="1198"/>
      <c r="HWK422" s="1198"/>
      <c r="HWL422" s="1195"/>
      <c r="HWM422" s="1196"/>
      <c r="HWN422" s="1197"/>
      <c r="HWP422" s="1194"/>
      <c r="HWQ422" s="1198"/>
      <c r="HWR422" s="1198"/>
      <c r="HWS422" s="1198"/>
      <c r="HWT422" s="1198"/>
      <c r="HWU422" s="1195"/>
      <c r="HWV422" s="1196"/>
      <c r="HWW422" s="1197"/>
      <c r="HWY422" s="1194"/>
      <c r="HWZ422" s="1198"/>
      <c r="HXA422" s="1198"/>
      <c r="HXB422" s="1198"/>
      <c r="HXC422" s="1198"/>
      <c r="HXD422" s="1195"/>
      <c r="HXE422" s="1196"/>
      <c r="HXF422" s="1197"/>
      <c r="HXH422" s="1194"/>
      <c r="HXI422" s="1198"/>
      <c r="HXJ422" s="1198"/>
      <c r="HXK422" s="1198"/>
      <c r="HXL422" s="1198"/>
      <c r="HXM422" s="1195"/>
      <c r="HXN422" s="1196"/>
      <c r="HXO422" s="1197"/>
      <c r="HXQ422" s="1194"/>
      <c r="HXR422" s="1198"/>
      <c r="HXS422" s="1198"/>
      <c r="HXT422" s="1198"/>
      <c r="HXU422" s="1198"/>
      <c r="HXV422" s="1195"/>
      <c r="HXW422" s="1196"/>
      <c r="HXX422" s="1197"/>
      <c r="HXZ422" s="1194"/>
      <c r="HYA422" s="1198"/>
      <c r="HYB422" s="1198"/>
      <c r="HYC422" s="1198"/>
      <c r="HYD422" s="1198"/>
      <c r="HYE422" s="1195"/>
      <c r="HYF422" s="1196"/>
      <c r="HYG422" s="1197"/>
      <c r="HYI422" s="1194"/>
      <c r="HYJ422" s="1198"/>
      <c r="HYK422" s="1198"/>
      <c r="HYL422" s="1198"/>
      <c r="HYM422" s="1198"/>
      <c r="HYN422" s="1195"/>
      <c r="HYO422" s="1196"/>
      <c r="HYP422" s="1197"/>
      <c r="HYR422" s="1194"/>
      <c r="HYS422" s="1198"/>
      <c r="HYT422" s="1198"/>
      <c r="HYU422" s="1198"/>
      <c r="HYV422" s="1198"/>
      <c r="HYW422" s="1195"/>
      <c r="HYX422" s="1196"/>
      <c r="HYY422" s="1197"/>
      <c r="HZA422" s="1194"/>
      <c r="HZB422" s="1198"/>
      <c r="HZC422" s="1198"/>
      <c r="HZD422" s="1198"/>
      <c r="HZE422" s="1198"/>
      <c r="HZF422" s="1195"/>
      <c r="HZG422" s="1196"/>
      <c r="HZH422" s="1197"/>
      <c r="HZJ422" s="1194"/>
      <c r="HZK422" s="1198"/>
      <c r="HZL422" s="1198"/>
      <c r="HZM422" s="1198"/>
      <c r="HZN422" s="1198"/>
      <c r="HZO422" s="1195"/>
      <c r="HZP422" s="1196"/>
      <c r="HZQ422" s="1197"/>
      <c r="HZS422" s="1194"/>
      <c r="HZT422" s="1198"/>
      <c r="HZU422" s="1198"/>
      <c r="HZV422" s="1198"/>
      <c r="HZW422" s="1198"/>
      <c r="HZX422" s="1195"/>
      <c r="HZY422" s="1196"/>
      <c r="HZZ422" s="1197"/>
      <c r="IAB422" s="1194"/>
      <c r="IAC422" s="1198"/>
      <c r="IAD422" s="1198"/>
      <c r="IAE422" s="1198"/>
      <c r="IAF422" s="1198"/>
      <c r="IAG422" s="1195"/>
      <c r="IAH422" s="1196"/>
      <c r="IAI422" s="1197"/>
      <c r="IAK422" s="1194"/>
      <c r="IAL422" s="1198"/>
      <c r="IAM422" s="1198"/>
      <c r="IAN422" s="1198"/>
      <c r="IAO422" s="1198"/>
      <c r="IAP422" s="1195"/>
      <c r="IAQ422" s="1196"/>
      <c r="IAR422" s="1197"/>
      <c r="IAT422" s="1194"/>
      <c r="IAU422" s="1198"/>
      <c r="IAV422" s="1198"/>
      <c r="IAW422" s="1198"/>
      <c r="IAX422" s="1198"/>
      <c r="IAY422" s="1195"/>
      <c r="IAZ422" s="1196"/>
      <c r="IBA422" s="1197"/>
      <c r="IBC422" s="1194"/>
      <c r="IBD422" s="1198"/>
      <c r="IBE422" s="1198"/>
      <c r="IBF422" s="1198"/>
      <c r="IBG422" s="1198"/>
      <c r="IBH422" s="1195"/>
      <c r="IBI422" s="1196"/>
      <c r="IBJ422" s="1197"/>
      <c r="IBL422" s="1194"/>
      <c r="IBM422" s="1198"/>
      <c r="IBN422" s="1198"/>
      <c r="IBO422" s="1198"/>
      <c r="IBP422" s="1198"/>
      <c r="IBQ422" s="1195"/>
      <c r="IBR422" s="1196"/>
      <c r="IBS422" s="1197"/>
      <c r="IBU422" s="1194"/>
      <c r="IBV422" s="1198"/>
      <c r="IBW422" s="1198"/>
      <c r="IBX422" s="1198"/>
      <c r="IBY422" s="1198"/>
      <c r="IBZ422" s="1195"/>
      <c r="ICA422" s="1196"/>
      <c r="ICB422" s="1197"/>
      <c r="ICD422" s="1194"/>
      <c r="ICE422" s="1198"/>
      <c r="ICF422" s="1198"/>
      <c r="ICG422" s="1198"/>
      <c r="ICH422" s="1198"/>
      <c r="ICI422" s="1195"/>
      <c r="ICJ422" s="1196"/>
      <c r="ICK422" s="1197"/>
      <c r="ICM422" s="1194"/>
      <c r="ICN422" s="1198"/>
      <c r="ICO422" s="1198"/>
      <c r="ICP422" s="1198"/>
      <c r="ICQ422" s="1198"/>
      <c r="ICR422" s="1195"/>
      <c r="ICS422" s="1196"/>
      <c r="ICT422" s="1197"/>
      <c r="ICV422" s="1194"/>
      <c r="ICW422" s="1198"/>
      <c r="ICX422" s="1198"/>
      <c r="ICY422" s="1198"/>
      <c r="ICZ422" s="1198"/>
      <c r="IDA422" s="1195"/>
      <c r="IDB422" s="1196"/>
      <c r="IDC422" s="1197"/>
      <c r="IDE422" s="1194"/>
      <c r="IDF422" s="1198"/>
      <c r="IDG422" s="1198"/>
      <c r="IDH422" s="1198"/>
      <c r="IDI422" s="1198"/>
      <c r="IDJ422" s="1195"/>
      <c r="IDK422" s="1196"/>
      <c r="IDL422" s="1197"/>
      <c r="IDN422" s="1194"/>
      <c r="IDO422" s="1198"/>
      <c r="IDP422" s="1198"/>
      <c r="IDQ422" s="1198"/>
      <c r="IDR422" s="1198"/>
      <c r="IDS422" s="1195"/>
      <c r="IDT422" s="1196"/>
      <c r="IDU422" s="1197"/>
      <c r="IDW422" s="1194"/>
      <c r="IDX422" s="1198"/>
      <c r="IDY422" s="1198"/>
      <c r="IDZ422" s="1198"/>
      <c r="IEA422" s="1198"/>
      <c r="IEB422" s="1195"/>
      <c r="IEC422" s="1196"/>
      <c r="IED422" s="1197"/>
      <c r="IEF422" s="1194"/>
      <c r="IEG422" s="1198"/>
      <c r="IEH422" s="1198"/>
      <c r="IEI422" s="1198"/>
      <c r="IEJ422" s="1198"/>
      <c r="IEK422" s="1195"/>
      <c r="IEL422" s="1196"/>
      <c r="IEM422" s="1197"/>
      <c r="IEO422" s="1194"/>
      <c r="IEP422" s="1198"/>
      <c r="IEQ422" s="1198"/>
      <c r="IER422" s="1198"/>
      <c r="IES422" s="1198"/>
      <c r="IET422" s="1195"/>
      <c r="IEU422" s="1196"/>
      <c r="IEV422" s="1197"/>
      <c r="IEX422" s="1194"/>
      <c r="IEY422" s="1198"/>
      <c r="IEZ422" s="1198"/>
      <c r="IFA422" s="1198"/>
      <c r="IFB422" s="1198"/>
      <c r="IFC422" s="1195"/>
      <c r="IFD422" s="1196"/>
      <c r="IFE422" s="1197"/>
      <c r="IFG422" s="1194"/>
      <c r="IFH422" s="1198"/>
      <c r="IFI422" s="1198"/>
      <c r="IFJ422" s="1198"/>
      <c r="IFK422" s="1198"/>
      <c r="IFL422" s="1195"/>
      <c r="IFM422" s="1196"/>
      <c r="IFN422" s="1197"/>
      <c r="IFP422" s="1194"/>
      <c r="IFQ422" s="1198"/>
      <c r="IFR422" s="1198"/>
      <c r="IFS422" s="1198"/>
      <c r="IFT422" s="1198"/>
      <c r="IFU422" s="1195"/>
      <c r="IFV422" s="1196"/>
      <c r="IFW422" s="1197"/>
      <c r="IFY422" s="1194"/>
      <c r="IFZ422" s="1198"/>
      <c r="IGA422" s="1198"/>
      <c r="IGB422" s="1198"/>
      <c r="IGC422" s="1198"/>
      <c r="IGD422" s="1195"/>
      <c r="IGE422" s="1196"/>
      <c r="IGF422" s="1197"/>
      <c r="IGH422" s="1194"/>
      <c r="IGI422" s="1198"/>
      <c r="IGJ422" s="1198"/>
      <c r="IGK422" s="1198"/>
      <c r="IGL422" s="1198"/>
      <c r="IGM422" s="1195"/>
      <c r="IGN422" s="1196"/>
      <c r="IGO422" s="1197"/>
      <c r="IGQ422" s="1194"/>
      <c r="IGR422" s="1198"/>
      <c r="IGS422" s="1198"/>
      <c r="IGT422" s="1198"/>
      <c r="IGU422" s="1198"/>
      <c r="IGV422" s="1195"/>
      <c r="IGW422" s="1196"/>
      <c r="IGX422" s="1197"/>
      <c r="IGZ422" s="1194"/>
      <c r="IHA422" s="1198"/>
      <c r="IHB422" s="1198"/>
      <c r="IHC422" s="1198"/>
      <c r="IHD422" s="1198"/>
      <c r="IHE422" s="1195"/>
      <c r="IHF422" s="1196"/>
      <c r="IHG422" s="1197"/>
      <c r="IHI422" s="1194"/>
      <c r="IHJ422" s="1198"/>
      <c r="IHK422" s="1198"/>
      <c r="IHL422" s="1198"/>
      <c r="IHM422" s="1198"/>
      <c r="IHN422" s="1195"/>
      <c r="IHO422" s="1196"/>
      <c r="IHP422" s="1197"/>
      <c r="IHR422" s="1194"/>
      <c r="IHS422" s="1198"/>
      <c r="IHT422" s="1198"/>
      <c r="IHU422" s="1198"/>
      <c r="IHV422" s="1198"/>
      <c r="IHW422" s="1195"/>
      <c r="IHX422" s="1196"/>
      <c r="IHY422" s="1197"/>
      <c r="IIA422" s="1194"/>
      <c r="IIB422" s="1198"/>
      <c r="IIC422" s="1198"/>
      <c r="IID422" s="1198"/>
      <c r="IIE422" s="1198"/>
      <c r="IIF422" s="1195"/>
      <c r="IIG422" s="1196"/>
      <c r="IIH422" s="1197"/>
      <c r="IIJ422" s="1194"/>
      <c r="IIK422" s="1198"/>
      <c r="IIL422" s="1198"/>
      <c r="IIM422" s="1198"/>
      <c r="IIN422" s="1198"/>
      <c r="IIO422" s="1195"/>
      <c r="IIP422" s="1196"/>
      <c r="IIQ422" s="1197"/>
      <c r="IIS422" s="1194"/>
      <c r="IIT422" s="1198"/>
      <c r="IIU422" s="1198"/>
      <c r="IIV422" s="1198"/>
      <c r="IIW422" s="1198"/>
      <c r="IIX422" s="1195"/>
      <c r="IIY422" s="1196"/>
      <c r="IIZ422" s="1197"/>
      <c r="IJB422" s="1194"/>
      <c r="IJC422" s="1198"/>
      <c r="IJD422" s="1198"/>
      <c r="IJE422" s="1198"/>
      <c r="IJF422" s="1198"/>
      <c r="IJG422" s="1195"/>
      <c r="IJH422" s="1196"/>
      <c r="IJI422" s="1197"/>
      <c r="IJK422" s="1194"/>
      <c r="IJL422" s="1198"/>
      <c r="IJM422" s="1198"/>
      <c r="IJN422" s="1198"/>
      <c r="IJO422" s="1198"/>
      <c r="IJP422" s="1195"/>
      <c r="IJQ422" s="1196"/>
      <c r="IJR422" s="1197"/>
      <c r="IJT422" s="1194"/>
      <c r="IJU422" s="1198"/>
      <c r="IJV422" s="1198"/>
      <c r="IJW422" s="1198"/>
      <c r="IJX422" s="1198"/>
      <c r="IJY422" s="1195"/>
      <c r="IJZ422" s="1196"/>
      <c r="IKA422" s="1197"/>
      <c r="IKC422" s="1194"/>
      <c r="IKD422" s="1198"/>
      <c r="IKE422" s="1198"/>
      <c r="IKF422" s="1198"/>
      <c r="IKG422" s="1198"/>
      <c r="IKH422" s="1195"/>
      <c r="IKI422" s="1196"/>
      <c r="IKJ422" s="1197"/>
      <c r="IKL422" s="1194"/>
      <c r="IKM422" s="1198"/>
      <c r="IKN422" s="1198"/>
      <c r="IKO422" s="1198"/>
      <c r="IKP422" s="1198"/>
      <c r="IKQ422" s="1195"/>
      <c r="IKR422" s="1196"/>
      <c r="IKS422" s="1197"/>
      <c r="IKU422" s="1194"/>
      <c r="IKV422" s="1198"/>
      <c r="IKW422" s="1198"/>
      <c r="IKX422" s="1198"/>
      <c r="IKY422" s="1198"/>
      <c r="IKZ422" s="1195"/>
      <c r="ILA422" s="1196"/>
      <c r="ILB422" s="1197"/>
      <c r="ILD422" s="1194"/>
      <c r="ILE422" s="1198"/>
      <c r="ILF422" s="1198"/>
      <c r="ILG422" s="1198"/>
      <c r="ILH422" s="1198"/>
      <c r="ILI422" s="1195"/>
      <c r="ILJ422" s="1196"/>
      <c r="ILK422" s="1197"/>
      <c r="ILM422" s="1194"/>
      <c r="ILN422" s="1198"/>
      <c r="ILO422" s="1198"/>
      <c r="ILP422" s="1198"/>
      <c r="ILQ422" s="1198"/>
      <c r="ILR422" s="1195"/>
      <c r="ILS422" s="1196"/>
      <c r="ILT422" s="1197"/>
      <c r="ILV422" s="1194"/>
      <c r="ILW422" s="1198"/>
      <c r="ILX422" s="1198"/>
      <c r="ILY422" s="1198"/>
      <c r="ILZ422" s="1198"/>
      <c r="IMA422" s="1195"/>
      <c r="IMB422" s="1196"/>
      <c r="IMC422" s="1197"/>
      <c r="IME422" s="1194"/>
      <c r="IMF422" s="1198"/>
      <c r="IMG422" s="1198"/>
      <c r="IMH422" s="1198"/>
      <c r="IMI422" s="1198"/>
      <c r="IMJ422" s="1195"/>
      <c r="IMK422" s="1196"/>
      <c r="IML422" s="1197"/>
      <c r="IMN422" s="1194"/>
      <c r="IMO422" s="1198"/>
      <c r="IMP422" s="1198"/>
      <c r="IMQ422" s="1198"/>
      <c r="IMR422" s="1198"/>
      <c r="IMS422" s="1195"/>
      <c r="IMT422" s="1196"/>
      <c r="IMU422" s="1197"/>
      <c r="IMW422" s="1194"/>
      <c r="IMX422" s="1198"/>
      <c r="IMY422" s="1198"/>
      <c r="IMZ422" s="1198"/>
      <c r="INA422" s="1198"/>
      <c r="INB422" s="1195"/>
      <c r="INC422" s="1196"/>
      <c r="IND422" s="1197"/>
      <c r="INF422" s="1194"/>
      <c r="ING422" s="1198"/>
      <c r="INH422" s="1198"/>
      <c r="INI422" s="1198"/>
      <c r="INJ422" s="1198"/>
      <c r="INK422" s="1195"/>
      <c r="INL422" s="1196"/>
      <c r="INM422" s="1197"/>
      <c r="INO422" s="1194"/>
      <c r="INP422" s="1198"/>
      <c r="INQ422" s="1198"/>
      <c r="INR422" s="1198"/>
      <c r="INS422" s="1198"/>
      <c r="INT422" s="1195"/>
      <c r="INU422" s="1196"/>
      <c r="INV422" s="1197"/>
      <c r="INX422" s="1194"/>
      <c r="INY422" s="1198"/>
      <c r="INZ422" s="1198"/>
      <c r="IOA422" s="1198"/>
      <c r="IOB422" s="1198"/>
      <c r="IOC422" s="1195"/>
      <c r="IOD422" s="1196"/>
      <c r="IOE422" s="1197"/>
      <c r="IOG422" s="1194"/>
      <c r="IOH422" s="1198"/>
      <c r="IOI422" s="1198"/>
      <c r="IOJ422" s="1198"/>
      <c r="IOK422" s="1198"/>
      <c r="IOL422" s="1195"/>
      <c r="IOM422" s="1196"/>
      <c r="ION422" s="1197"/>
      <c r="IOP422" s="1194"/>
      <c r="IOQ422" s="1198"/>
      <c r="IOR422" s="1198"/>
      <c r="IOS422" s="1198"/>
      <c r="IOT422" s="1198"/>
      <c r="IOU422" s="1195"/>
      <c r="IOV422" s="1196"/>
      <c r="IOW422" s="1197"/>
      <c r="IOY422" s="1194"/>
      <c r="IOZ422" s="1198"/>
      <c r="IPA422" s="1198"/>
      <c r="IPB422" s="1198"/>
      <c r="IPC422" s="1198"/>
      <c r="IPD422" s="1195"/>
      <c r="IPE422" s="1196"/>
      <c r="IPF422" s="1197"/>
      <c r="IPH422" s="1194"/>
      <c r="IPI422" s="1198"/>
      <c r="IPJ422" s="1198"/>
      <c r="IPK422" s="1198"/>
      <c r="IPL422" s="1198"/>
      <c r="IPM422" s="1195"/>
      <c r="IPN422" s="1196"/>
      <c r="IPO422" s="1197"/>
      <c r="IPQ422" s="1194"/>
      <c r="IPR422" s="1198"/>
      <c r="IPS422" s="1198"/>
      <c r="IPT422" s="1198"/>
      <c r="IPU422" s="1198"/>
      <c r="IPV422" s="1195"/>
      <c r="IPW422" s="1196"/>
      <c r="IPX422" s="1197"/>
      <c r="IPZ422" s="1194"/>
      <c r="IQA422" s="1198"/>
      <c r="IQB422" s="1198"/>
      <c r="IQC422" s="1198"/>
      <c r="IQD422" s="1198"/>
      <c r="IQE422" s="1195"/>
      <c r="IQF422" s="1196"/>
      <c r="IQG422" s="1197"/>
      <c r="IQI422" s="1194"/>
      <c r="IQJ422" s="1198"/>
      <c r="IQK422" s="1198"/>
      <c r="IQL422" s="1198"/>
      <c r="IQM422" s="1198"/>
      <c r="IQN422" s="1195"/>
      <c r="IQO422" s="1196"/>
      <c r="IQP422" s="1197"/>
      <c r="IQR422" s="1194"/>
      <c r="IQS422" s="1198"/>
      <c r="IQT422" s="1198"/>
      <c r="IQU422" s="1198"/>
      <c r="IQV422" s="1198"/>
      <c r="IQW422" s="1195"/>
      <c r="IQX422" s="1196"/>
      <c r="IQY422" s="1197"/>
      <c r="IRA422" s="1194"/>
      <c r="IRB422" s="1198"/>
      <c r="IRC422" s="1198"/>
      <c r="IRD422" s="1198"/>
      <c r="IRE422" s="1198"/>
      <c r="IRF422" s="1195"/>
      <c r="IRG422" s="1196"/>
      <c r="IRH422" s="1197"/>
      <c r="IRJ422" s="1194"/>
      <c r="IRK422" s="1198"/>
      <c r="IRL422" s="1198"/>
      <c r="IRM422" s="1198"/>
      <c r="IRN422" s="1198"/>
      <c r="IRO422" s="1195"/>
      <c r="IRP422" s="1196"/>
      <c r="IRQ422" s="1197"/>
      <c r="IRS422" s="1194"/>
      <c r="IRT422" s="1198"/>
      <c r="IRU422" s="1198"/>
      <c r="IRV422" s="1198"/>
      <c r="IRW422" s="1198"/>
      <c r="IRX422" s="1195"/>
      <c r="IRY422" s="1196"/>
      <c r="IRZ422" s="1197"/>
      <c r="ISB422" s="1194"/>
      <c r="ISC422" s="1198"/>
      <c r="ISD422" s="1198"/>
      <c r="ISE422" s="1198"/>
      <c r="ISF422" s="1198"/>
      <c r="ISG422" s="1195"/>
      <c r="ISH422" s="1196"/>
      <c r="ISI422" s="1197"/>
      <c r="ISK422" s="1194"/>
      <c r="ISL422" s="1198"/>
      <c r="ISM422" s="1198"/>
      <c r="ISN422" s="1198"/>
      <c r="ISO422" s="1198"/>
      <c r="ISP422" s="1195"/>
      <c r="ISQ422" s="1196"/>
      <c r="ISR422" s="1197"/>
      <c r="IST422" s="1194"/>
      <c r="ISU422" s="1198"/>
      <c r="ISV422" s="1198"/>
      <c r="ISW422" s="1198"/>
      <c r="ISX422" s="1198"/>
      <c r="ISY422" s="1195"/>
      <c r="ISZ422" s="1196"/>
      <c r="ITA422" s="1197"/>
      <c r="ITC422" s="1194"/>
      <c r="ITD422" s="1198"/>
      <c r="ITE422" s="1198"/>
      <c r="ITF422" s="1198"/>
      <c r="ITG422" s="1198"/>
      <c r="ITH422" s="1195"/>
      <c r="ITI422" s="1196"/>
      <c r="ITJ422" s="1197"/>
      <c r="ITL422" s="1194"/>
      <c r="ITM422" s="1198"/>
      <c r="ITN422" s="1198"/>
      <c r="ITO422" s="1198"/>
      <c r="ITP422" s="1198"/>
      <c r="ITQ422" s="1195"/>
      <c r="ITR422" s="1196"/>
      <c r="ITS422" s="1197"/>
      <c r="ITU422" s="1194"/>
      <c r="ITV422" s="1198"/>
      <c r="ITW422" s="1198"/>
      <c r="ITX422" s="1198"/>
      <c r="ITY422" s="1198"/>
      <c r="ITZ422" s="1195"/>
      <c r="IUA422" s="1196"/>
      <c r="IUB422" s="1197"/>
      <c r="IUD422" s="1194"/>
      <c r="IUE422" s="1198"/>
      <c r="IUF422" s="1198"/>
      <c r="IUG422" s="1198"/>
      <c r="IUH422" s="1198"/>
      <c r="IUI422" s="1195"/>
      <c r="IUJ422" s="1196"/>
      <c r="IUK422" s="1197"/>
      <c r="IUM422" s="1194"/>
      <c r="IUN422" s="1198"/>
      <c r="IUO422" s="1198"/>
      <c r="IUP422" s="1198"/>
      <c r="IUQ422" s="1198"/>
      <c r="IUR422" s="1195"/>
      <c r="IUS422" s="1196"/>
      <c r="IUT422" s="1197"/>
      <c r="IUV422" s="1194"/>
      <c r="IUW422" s="1198"/>
      <c r="IUX422" s="1198"/>
      <c r="IUY422" s="1198"/>
      <c r="IUZ422" s="1198"/>
      <c r="IVA422" s="1195"/>
      <c r="IVB422" s="1196"/>
      <c r="IVC422" s="1197"/>
      <c r="IVE422" s="1194"/>
      <c r="IVF422" s="1198"/>
      <c r="IVG422" s="1198"/>
      <c r="IVH422" s="1198"/>
      <c r="IVI422" s="1198"/>
      <c r="IVJ422" s="1195"/>
      <c r="IVK422" s="1196"/>
      <c r="IVL422" s="1197"/>
      <c r="IVN422" s="1194"/>
      <c r="IVO422" s="1198"/>
      <c r="IVP422" s="1198"/>
      <c r="IVQ422" s="1198"/>
      <c r="IVR422" s="1198"/>
      <c r="IVS422" s="1195"/>
      <c r="IVT422" s="1196"/>
      <c r="IVU422" s="1197"/>
      <c r="IVW422" s="1194"/>
      <c r="IVX422" s="1198"/>
      <c r="IVY422" s="1198"/>
      <c r="IVZ422" s="1198"/>
      <c r="IWA422" s="1198"/>
      <c r="IWB422" s="1195"/>
      <c r="IWC422" s="1196"/>
      <c r="IWD422" s="1197"/>
      <c r="IWF422" s="1194"/>
      <c r="IWG422" s="1198"/>
      <c r="IWH422" s="1198"/>
      <c r="IWI422" s="1198"/>
      <c r="IWJ422" s="1198"/>
      <c r="IWK422" s="1195"/>
      <c r="IWL422" s="1196"/>
      <c r="IWM422" s="1197"/>
      <c r="IWO422" s="1194"/>
      <c r="IWP422" s="1198"/>
      <c r="IWQ422" s="1198"/>
      <c r="IWR422" s="1198"/>
      <c r="IWS422" s="1198"/>
      <c r="IWT422" s="1195"/>
      <c r="IWU422" s="1196"/>
      <c r="IWV422" s="1197"/>
      <c r="IWX422" s="1194"/>
      <c r="IWY422" s="1198"/>
      <c r="IWZ422" s="1198"/>
      <c r="IXA422" s="1198"/>
      <c r="IXB422" s="1198"/>
      <c r="IXC422" s="1195"/>
      <c r="IXD422" s="1196"/>
      <c r="IXE422" s="1197"/>
      <c r="IXG422" s="1194"/>
      <c r="IXH422" s="1198"/>
      <c r="IXI422" s="1198"/>
      <c r="IXJ422" s="1198"/>
      <c r="IXK422" s="1198"/>
      <c r="IXL422" s="1195"/>
      <c r="IXM422" s="1196"/>
      <c r="IXN422" s="1197"/>
      <c r="IXP422" s="1194"/>
      <c r="IXQ422" s="1198"/>
      <c r="IXR422" s="1198"/>
      <c r="IXS422" s="1198"/>
      <c r="IXT422" s="1198"/>
      <c r="IXU422" s="1195"/>
      <c r="IXV422" s="1196"/>
      <c r="IXW422" s="1197"/>
      <c r="IXY422" s="1194"/>
      <c r="IXZ422" s="1198"/>
      <c r="IYA422" s="1198"/>
      <c r="IYB422" s="1198"/>
      <c r="IYC422" s="1198"/>
      <c r="IYD422" s="1195"/>
      <c r="IYE422" s="1196"/>
      <c r="IYF422" s="1197"/>
      <c r="IYH422" s="1194"/>
      <c r="IYI422" s="1198"/>
      <c r="IYJ422" s="1198"/>
      <c r="IYK422" s="1198"/>
      <c r="IYL422" s="1198"/>
      <c r="IYM422" s="1195"/>
      <c r="IYN422" s="1196"/>
      <c r="IYO422" s="1197"/>
      <c r="IYQ422" s="1194"/>
      <c r="IYR422" s="1198"/>
      <c r="IYS422" s="1198"/>
      <c r="IYT422" s="1198"/>
      <c r="IYU422" s="1198"/>
      <c r="IYV422" s="1195"/>
      <c r="IYW422" s="1196"/>
      <c r="IYX422" s="1197"/>
      <c r="IYZ422" s="1194"/>
      <c r="IZA422" s="1198"/>
      <c r="IZB422" s="1198"/>
      <c r="IZC422" s="1198"/>
      <c r="IZD422" s="1198"/>
      <c r="IZE422" s="1195"/>
      <c r="IZF422" s="1196"/>
      <c r="IZG422" s="1197"/>
      <c r="IZI422" s="1194"/>
      <c r="IZJ422" s="1198"/>
      <c r="IZK422" s="1198"/>
      <c r="IZL422" s="1198"/>
      <c r="IZM422" s="1198"/>
      <c r="IZN422" s="1195"/>
      <c r="IZO422" s="1196"/>
      <c r="IZP422" s="1197"/>
      <c r="IZR422" s="1194"/>
      <c r="IZS422" s="1198"/>
      <c r="IZT422" s="1198"/>
      <c r="IZU422" s="1198"/>
      <c r="IZV422" s="1198"/>
      <c r="IZW422" s="1195"/>
      <c r="IZX422" s="1196"/>
      <c r="IZY422" s="1197"/>
      <c r="JAA422" s="1194"/>
      <c r="JAB422" s="1198"/>
      <c r="JAC422" s="1198"/>
      <c r="JAD422" s="1198"/>
      <c r="JAE422" s="1198"/>
      <c r="JAF422" s="1195"/>
      <c r="JAG422" s="1196"/>
      <c r="JAH422" s="1197"/>
      <c r="JAJ422" s="1194"/>
      <c r="JAK422" s="1198"/>
      <c r="JAL422" s="1198"/>
      <c r="JAM422" s="1198"/>
      <c r="JAN422" s="1198"/>
      <c r="JAO422" s="1195"/>
      <c r="JAP422" s="1196"/>
      <c r="JAQ422" s="1197"/>
      <c r="JAS422" s="1194"/>
      <c r="JAT422" s="1198"/>
      <c r="JAU422" s="1198"/>
      <c r="JAV422" s="1198"/>
      <c r="JAW422" s="1198"/>
      <c r="JAX422" s="1195"/>
      <c r="JAY422" s="1196"/>
      <c r="JAZ422" s="1197"/>
      <c r="JBB422" s="1194"/>
      <c r="JBC422" s="1198"/>
      <c r="JBD422" s="1198"/>
      <c r="JBE422" s="1198"/>
      <c r="JBF422" s="1198"/>
      <c r="JBG422" s="1195"/>
      <c r="JBH422" s="1196"/>
      <c r="JBI422" s="1197"/>
      <c r="JBK422" s="1194"/>
      <c r="JBL422" s="1198"/>
      <c r="JBM422" s="1198"/>
      <c r="JBN422" s="1198"/>
      <c r="JBO422" s="1198"/>
      <c r="JBP422" s="1195"/>
      <c r="JBQ422" s="1196"/>
      <c r="JBR422" s="1197"/>
      <c r="JBT422" s="1194"/>
      <c r="JBU422" s="1198"/>
      <c r="JBV422" s="1198"/>
      <c r="JBW422" s="1198"/>
      <c r="JBX422" s="1198"/>
      <c r="JBY422" s="1195"/>
      <c r="JBZ422" s="1196"/>
      <c r="JCA422" s="1197"/>
      <c r="JCC422" s="1194"/>
      <c r="JCD422" s="1198"/>
      <c r="JCE422" s="1198"/>
      <c r="JCF422" s="1198"/>
      <c r="JCG422" s="1198"/>
      <c r="JCH422" s="1195"/>
      <c r="JCI422" s="1196"/>
      <c r="JCJ422" s="1197"/>
      <c r="JCL422" s="1194"/>
      <c r="JCM422" s="1198"/>
      <c r="JCN422" s="1198"/>
      <c r="JCO422" s="1198"/>
      <c r="JCP422" s="1198"/>
      <c r="JCQ422" s="1195"/>
      <c r="JCR422" s="1196"/>
      <c r="JCS422" s="1197"/>
      <c r="JCU422" s="1194"/>
      <c r="JCV422" s="1198"/>
      <c r="JCW422" s="1198"/>
      <c r="JCX422" s="1198"/>
      <c r="JCY422" s="1198"/>
      <c r="JCZ422" s="1195"/>
      <c r="JDA422" s="1196"/>
      <c r="JDB422" s="1197"/>
      <c r="JDD422" s="1194"/>
      <c r="JDE422" s="1198"/>
      <c r="JDF422" s="1198"/>
      <c r="JDG422" s="1198"/>
      <c r="JDH422" s="1198"/>
      <c r="JDI422" s="1195"/>
      <c r="JDJ422" s="1196"/>
      <c r="JDK422" s="1197"/>
      <c r="JDM422" s="1194"/>
      <c r="JDN422" s="1198"/>
      <c r="JDO422" s="1198"/>
      <c r="JDP422" s="1198"/>
      <c r="JDQ422" s="1198"/>
      <c r="JDR422" s="1195"/>
      <c r="JDS422" s="1196"/>
      <c r="JDT422" s="1197"/>
      <c r="JDV422" s="1194"/>
      <c r="JDW422" s="1198"/>
      <c r="JDX422" s="1198"/>
      <c r="JDY422" s="1198"/>
      <c r="JDZ422" s="1198"/>
      <c r="JEA422" s="1195"/>
      <c r="JEB422" s="1196"/>
      <c r="JEC422" s="1197"/>
      <c r="JEE422" s="1194"/>
      <c r="JEF422" s="1198"/>
      <c r="JEG422" s="1198"/>
      <c r="JEH422" s="1198"/>
      <c r="JEI422" s="1198"/>
      <c r="JEJ422" s="1195"/>
      <c r="JEK422" s="1196"/>
      <c r="JEL422" s="1197"/>
      <c r="JEN422" s="1194"/>
      <c r="JEO422" s="1198"/>
      <c r="JEP422" s="1198"/>
      <c r="JEQ422" s="1198"/>
      <c r="JER422" s="1198"/>
      <c r="JES422" s="1195"/>
      <c r="JET422" s="1196"/>
      <c r="JEU422" s="1197"/>
      <c r="JEW422" s="1194"/>
      <c r="JEX422" s="1198"/>
      <c r="JEY422" s="1198"/>
      <c r="JEZ422" s="1198"/>
      <c r="JFA422" s="1198"/>
      <c r="JFB422" s="1195"/>
      <c r="JFC422" s="1196"/>
      <c r="JFD422" s="1197"/>
      <c r="JFF422" s="1194"/>
      <c r="JFG422" s="1198"/>
      <c r="JFH422" s="1198"/>
      <c r="JFI422" s="1198"/>
      <c r="JFJ422" s="1198"/>
      <c r="JFK422" s="1195"/>
      <c r="JFL422" s="1196"/>
      <c r="JFM422" s="1197"/>
      <c r="JFO422" s="1194"/>
      <c r="JFP422" s="1198"/>
      <c r="JFQ422" s="1198"/>
      <c r="JFR422" s="1198"/>
      <c r="JFS422" s="1198"/>
      <c r="JFT422" s="1195"/>
      <c r="JFU422" s="1196"/>
      <c r="JFV422" s="1197"/>
      <c r="JFX422" s="1194"/>
      <c r="JFY422" s="1198"/>
      <c r="JFZ422" s="1198"/>
      <c r="JGA422" s="1198"/>
      <c r="JGB422" s="1198"/>
      <c r="JGC422" s="1195"/>
      <c r="JGD422" s="1196"/>
      <c r="JGE422" s="1197"/>
      <c r="JGG422" s="1194"/>
      <c r="JGH422" s="1198"/>
      <c r="JGI422" s="1198"/>
      <c r="JGJ422" s="1198"/>
      <c r="JGK422" s="1198"/>
      <c r="JGL422" s="1195"/>
      <c r="JGM422" s="1196"/>
      <c r="JGN422" s="1197"/>
      <c r="JGP422" s="1194"/>
      <c r="JGQ422" s="1198"/>
      <c r="JGR422" s="1198"/>
      <c r="JGS422" s="1198"/>
      <c r="JGT422" s="1198"/>
      <c r="JGU422" s="1195"/>
      <c r="JGV422" s="1196"/>
      <c r="JGW422" s="1197"/>
      <c r="JGY422" s="1194"/>
      <c r="JGZ422" s="1198"/>
      <c r="JHA422" s="1198"/>
      <c r="JHB422" s="1198"/>
      <c r="JHC422" s="1198"/>
      <c r="JHD422" s="1195"/>
      <c r="JHE422" s="1196"/>
      <c r="JHF422" s="1197"/>
      <c r="JHH422" s="1194"/>
      <c r="JHI422" s="1198"/>
      <c r="JHJ422" s="1198"/>
      <c r="JHK422" s="1198"/>
      <c r="JHL422" s="1198"/>
      <c r="JHM422" s="1195"/>
      <c r="JHN422" s="1196"/>
      <c r="JHO422" s="1197"/>
      <c r="JHQ422" s="1194"/>
      <c r="JHR422" s="1198"/>
      <c r="JHS422" s="1198"/>
      <c r="JHT422" s="1198"/>
      <c r="JHU422" s="1198"/>
      <c r="JHV422" s="1195"/>
      <c r="JHW422" s="1196"/>
      <c r="JHX422" s="1197"/>
      <c r="JHZ422" s="1194"/>
      <c r="JIA422" s="1198"/>
      <c r="JIB422" s="1198"/>
      <c r="JIC422" s="1198"/>
      <c r="JID422" s="1198"/>
      <c r="JIE422" s="1195"/>
      <c r="JIF422" s="1196"/>
      <c r="JIG422" s="1197"/>
      <c r="JII422" s="1194"/>
      <c r="JIJ422" s="1198"/>
      <c r="JIK422" s="1198"/>
      <c r="JIL422" s="1198"/>
      <c r="JIM422" s="1198"/>
      <c r="JIN422" s="1195"/>
      <c r="JIO422" s="1196"/>
      <c r="JIP422" s="1197"/>
      <c r="JIR422" s="1194"/>
      <c r="JIS422" s="1198"/>
      <c r="JIT422" s="1198"/>
      <c r="JIU422" s="1198"/>
      <c r="JIV422" s="1198"/>
      <c r="JIW422" s="1195"/>
      <c r="JIX422" s="1196"/>
      <c r="JIY422" s="1197"/>
      <c r="JJA422" s="1194"/>
      <c r="JJB422" s="1198"/>
      <c r="JJC422" s="1198"/>
      <c r="JJD422" s="1198"/>
      <c r="JJE422" s="1198"/>
      <c r="JJF422" s="1195"/>
      <c r="JJG422" s="1196"/>
      <c r="JJH422" s="1197"/>
      <c r="JJJ422" s="1194"/>
      <c r="JJK422" s="1198"/>
      <c r="JJL422" s="1198"/>
      <c r="JJM422" s="1198"/>
      <c r="JJN422" s="1198"/>
      <c r="JJO422" s="1195"/>
      <c r="JJP422" s="1196"/>
      <c r="JJQ422" s="1197"/>
      <c r="JJS422" s="1194"/>
      <c r="JJT422" s="1198"/>
      <c r="JJU422" s="1198"/>
      <c r="JJV422" s="1198"/>
      <c r="JJW422" s="1198"/>
      <c r="JJX422" s="1195"/>
      <c r="JJY422" s="1196"/>
      <c r="JJZ422" s="1197"/>
      <c r="JKB422" s="1194"/>
      <c r="JKC422" s="1198"/>
      <c r="JKD422" s="1198"/>
      <c r="JKE422" s="1198"/>
      <c r="JKF422" s="1198"/>
      <c r="JKG422" s="1195"/>
      <c r="JKH422" s="1196"/>
      <c r="JKI422" s="1197"/>
      <c r="JKK422" s="1194"/>
      <c r="JKL422" s="1198"/>
      <c r="JKM422" s="1198"/>
      <c r="JKN422" s="1198"/>
      <c r="JKO422" s="1198"/>
      <c r="JKP422" s="1195"/>
      <c r="JKQ422" s="1196"/>
      <c r="JKR422" s="1197"/>
      <c r="JKT422" s="1194"/>
      <c r="JKU422" s="1198"/>
      <c r="JKV422" s="1198"/>
      <c r="JKW422" s="1198"/>
      <c r="JKX422" s="1198"/>
      <c r="JKY422" s="1195"/>
      <c r="JKZ422" s="1196"/>
      <c r="JLA422" s="1197"/>
      <c r="JLC422" s="1194"/>
      <c r="JLD422" s="1198"/>
      <c r="JLE422" s="1198"/>
      <c r="JLF422" s="1198"/>
      <c r="JLG422" s="1198"/>
      <c r="JLH422" s="1195"/>
      <c r="JLI422" s="1196"/>
      <c r="JLJ422" s="1197"/>
      <c r="JLL422" s="1194"/>
      <c r="JLM422" s="1198"/>
      <c r="JLN422" s="1198"/>
      <c r="JLO422" s="1198"/>
      <c r="JLP422" s="1198"/>
      <c r="JLQ422" s="1195"/>
      <c r="JLR422" s="1196"/>
      <c r="JLS422" s="1197"/>
      <c r="JLU422" s="1194"/>
      <c r="JLV422" s="1198"/>
      <c r="JLW422" s="1198"/>
      <c r="JLX422" s="1198"/>
      <c r="JLY422" s="1198"/>
      <c r="JLZ422" s="1195"/>
      <c r="JMA422" s="1196"/>
      <c r="JMB422" s="1197"/>
      <c r="JMD422" s="1194"/>
      <c r="JME422" s="1198"/>
      <c r="JMF422" s="1198"/>
      <c r="JMG422" s="1198"/>
      <c r="JMH422" s="1198"/>
      <c r="JMI422" s="1195"/>
      <c r="JMJ422" s="1196"/>
      <c r="JMK422" s="1197"/>
      <c r="JMM422" s="1194"/>
      <c r="JMN422" s="1198"/>
      <c r="JMO422" s="1198"/>
      <c r="JMP422" s="1198"/>
      <c r="JMQ422" s="1198"/>
      <c r="JMR422" s="1195"/>
      <c r="JMS422" s="1196"/>
      <c r="JMT422" s="1197"/>
      <c r="JMV422" s="1194"/>
      <c r="JMW422" s="1198"/>
      <c r="JMX422" s="1198"/>
      <c r="JMY422" s="1198"/>
      <c r="JMZ422" s="1198"/>
      <c r="JNA422" s="1195"/>
      <c r="JNB422" s="1196"/>
      <c r="JNC422" s="1197"/>
      <c r="JNE422" s="1194"/>
      <c r="JNF422" s="1198"/>
      <c r="JNG422" s="1198"/>
      <c r="JNH422" s="1198"/>
      <c r="JNI422" s="1198"/>
      <c r="JNJ422" s="1195"/>
      <c r="JNK422" s="1196"/>
      <c r="JNL422" s="1197"/>
      <c r="JNN422" s="1194"/>
      <c r="JNO422" s="1198"/>
      <c r="JNP422" s="1198"/>
      <c r="JNQ422" s="1198"/>
      <c r="JNR422" s="1198"/>
      <c r="JNS422" s="1195"/>
      <c r="JNT422" s="1196"/>
      <c r="JNU422" s="1197"/>
      <c r="JNW422" s="1194"/>
      <c r="JNX422" s="1198"/>
      <c r="JNY422" s="1198"/>
      <c r="JNZ422" s="1198"/>
      <c r="JOA422" s="1198"/>
      <c r="JOB422" s="1195"/>
      <c r="JOC422" s="1196"/>
      <c r="JOD422" s="1197"/>
      <c r="JOF422" s="1194"/>
      <c r="JOG422" s="1198"/>
      <c r="JOH422" s="1198"/>
      <c r="JOI422" s="1198"/>
      <c r="JOJ422" s="1198"/>
      <c r="JOK422" s="1195"/>
      <c r="JOL422" s="1196"/>
      <c r="JOM422" s="1197"/>
      <c r="JOO422" s="1194"/>
      <c r="JOP422" s="1198"/>
      <c r="JOQ422" s="1198"/>
      <c r="JOR422" s="1198"/>
      <c r="JOS422" s="1198"/>
      <c r="JOT422" s="1195"/>
      <c r="JOU422" s="1196"/>
      <c r="JOV422" s="1197"/>
      <c r="JOX422" s="1194"/>
      <c r="JOY422" s="1198"/>
      <c r="JOZ422" s="1198"/>
      <c r="JPA422" s="1198"/>
      <c r="JPB422" s="1198"/>
      <c r="JPC422" s="1195"/>
      <c r="JPD422" s="1196"/>
      <c r="JPE422" s="1197"/>
      <c r="JPG422" s="1194"/>
      <c r="JPH422" s="1198"/>
      <c r="JPI422" s="1198"/>
      <c r="JPJ422" s="1198"/>
      <c r="JPK422" s="1198"/>
      <c r="JPL422" s="1195"/>
      <c r="JPM422" s="1196"/>
      <c r="JPN422" s="1197"/>
      <c r="JPP422" s="1194"/>
      <c r="JPQ422" s="1198"/>
      <c r="JPR422" s="1198"/>
      <c r="JPS422" s="1198"/>
      <c r="JPT422" s="1198"/>
      <c r="JPU422" s="1195"/>
      <c r="JPV422" s="1196"/>
      <c r="JPW422" s="1197"/>
      <c r="JPY422" s="1194"/>
      <c r="JPZ422" s="1198"/>
      <c r="JQA422" s="1198"/>
      <c r="JQB422" s="1198"/>
      <c r="JQC422" s="1198"/>
      <c r="JQD422" s="1195"/>
      <c r="JQE422" s="1196"/>
      <c r="JQF422" s="1197"/>
      <c r="JQH422" s="1194"/>
      <c r="JQI422" s="1198"/>
      <c r="JQJ422" s="1198"/>
      <c r="JQK422" s="1198"/>
      <c r="JQL422" s="1198"/>
      <c r="JQM422" s="1195"/>
      <c r="JQN422" s="1196"/>
      <c r="JQO422" s="1197"/>
      <c r="JQQ422" s="1194"/>
      <c r="JQR422" s="1198"/>
      <c r="JQS422" s="1198"/>
      <c r="JQT422" s="1198"/>
      <c r="JQU422" s="1198"/>
      <c r="JQV422" s="1195"/>
      <c r="JQW422" s="1196"/>
      <c r="JQX422" s="1197"/>
      <c r="JQZ422" s="1194"/>
      <c r="JRA422" s="1198"/>
      <c r="JRB422" s="1198"/>
      <c r="JRC422" s="1198"/>
      <c r="JRD422" s="1198"/>
      <c r="JRE422" s="1195"/>
      <c r="JRF422" s="1196"/>
      <c r="JRG422" s="1197"/>
      <c r="JRI422" s="1194"/>
      <c r="JRJ422" s="1198"/>
      <c r="JRK422" s="1198"/>
      <c r="JRL422" s="1198"/>
      <c r="JRM422" s="1198"/>
      <c r="JRN422" s="1195"/>
      <c r="JRO422" s="1196"/>
      <c r="JRP422" s="1197"/>
      <c r="JRR422" s="1194"/>
      <c r="JRS422" s="1198"/>
      <c r="JRT422" s="1198"/>
      <c r="JRU422" s="1198"/>
      <c r="JRV422" s="1198"/>
      <c r="JRW422" s="1195"/>
      <c r="JRX422" s="1196"/>
      <c r="JRY422" s="1197"/>
      <c r="JSA422" s="1194"/>
      <c r="JSB422" s="1198"/>
      <c r="JSC422" s="1198"/>
      <c r="JSD422" s="1198"/>
      <c r="JSE422" s="1198"/>
      <c r="JSF422" s="1195"/>
      <c r="JSG422" s="1196"/>
      <c r="JSH422" s="1197"/>
      <c r="JSJ422" s="1194"/>
      <c r="JSK422" s="1198"/>
      <c r="JSL422" s="1198"/>
      <c r="JSM422" s="1198"/>
      <c r="JSN422" s="1198"/>
      <c r="JSO422" s="1195"/>
      <c r="JSP422" s="1196"/>
      <c r="JSQ422" s="1197"/>
      <c r="JSS422" s="1194"/>
      <c r="JST422" s="1198"/>
      <c r="JSU422" s="1198"/>
      <c r="JSV422" s="1198"/>
      <c r="JSW422" s="1198"/>
      <c r="JSX422" s="1195"/>
      <c r="JSY422" s="1196"/>
      <c r="JSZ422" s="1197"/>
      <c r="JTB422" s="1194"/>
      <c r="JTC422" s="1198"/>
      <c r="JTD422" s="1198"/>
      <c r="JTE422" s="1198"/>
      <c r="JTF422" s="1198"/>
      <c r="JTG422" s="1195"/>
      <c r="JTH422" s="1196"/>
      <c r="JTI422" s="1197"/>
      <c r="JTK422" s="1194"/>
      <c r="JTL422" s="1198"/>
      <c r="JTM422" s="1198"/>
      <c r="JTN422" s="1198"/>
      <c r="JTO422" s="1198"/>
      <c r="JTP422" s="1195"/>
      <c r="JTQ422" s="1196"/>
      <c r="JTR422" s="1197"/>
      <c r="JTT422" s="1194"/>
      <c r="JTU422" s="1198"/>
      <c r="JTV422" s="1198"/>
      <c r="JTW422" s="1198"/>
      <c r="JTX422" s="1198"/>
      <c r="JTY422" s="1195"/>
      <c r="JTZ422" s="1196"/>
      <c r="JUA422" s="1197"/>
      <c r="JUC422" s="1194"/>
      <c r="JUD422" s="1198"/>
      <c r="JUE422" s="1198"/>
      <c r="JUF422" s="1198"/>
      <c r="JUG422" s="1198"/>
      <c r="JUH422" s="1195"/>
      <c r="JUI422" s="1196"/>
      <c r="JUJ422" s="1197"/>
      <c r="JUL422" s="1194"/>
      <c r="JUM422" s="1198"/>
      <c r="JUN422" s="1198"/>
      <c r="JUO422" s="1198"/>
      <c r="JUP422" s="1198"/>
      <c r="JUQ422" s="1195"/>
      <c r="JUR422" s="1196"/>
      <c r="JUS422" s="1197"/>
      <c r="JUU422" s="1194"/>
      <c r="JUV422" s="1198"/>
      <c r="JUW422" s="1198"/>
      <c r="JUX422" s="1198"/>
      <c r="JUY422" s="1198"/>
      <c r="JUZ422" s="1195"/>
      <c r="JVA422" s="1196"/>
      <c r="JVB422" s="1197"/>
      <c r="JVD422" s="1194"/>
      <c r="JVE422" s="1198"/>
      <c r="JVF422" s="1198"/>
      <c r="JVG422" s="1198"/>
      <c r="JVH422" s="1198"/>
      <c r="JVI422" s="1195"/>
      <c r="JVJ422" s="1196"/>
      <c r="JVK422" s="1197"/>
      <c r="JVM422" s="1194"/>
      <c r="JVN422" s="1198"/>
      <c r="JVO422" s="1198"/>
      <c r="JVP422" s="1198"/>
      <c r="JVQ422" s="1198"/>
      <c r="JVR422" s="1195"/>
      <c r="JVS422" s="1196"/>
      <c r="JVT422" s="1197"/>
      <c r="JVV422" s="1194"/>
      <c r="JVW422" s="1198"/>
      <c r="JVX422" s="1198"/>
      <c r="JVY422" s="1198"/>
      <c r="JVZ422" s="1198"/>
      <c r="JWA422" s="1195"/>
      <c r="JWB422" s="1196"/>
      <c r="JWC422" s="1197"/>
      <c r="JWE422" s="1194"/>
      <c r="JWF422" s="1198"/>
      <c r="JWG422" s="1198"/>
      <c r="JWH422" s="1198"/>
      <c r="JWI422" s="1198"/>
      <c r="JWJ422" s="1195"/>
      <c r="JWK422" s="1196"/>
      <c r="JWL422" s="1197"/>
      <c r="JWN422" s="1194"/>
      <c r="JWO422" s="1198"/>
      <c r="JWP422" s="1198"/>
      <c r="JWQ422" s="1198"/>
      <c r="JWR422" s="1198"/>
      <c r="JWS422" s="1195"/>
      <c r="JWT422" s="1196"/>
      <c r="JWU422" s="1197"/>
      <c r="JWW422" s="1194"/>
      <c r="JWX422" s="1198"/>
      <c r="JWY422" s="1198"/>
      <c r="JWZ422" s="1198"/>
      <c r="JXA422" s="1198"/>
      <c r="JXB422" s="1195"/>
      <c r="JXC422" s="1196"/>
      <c r="JXD422" s="1197"/>
      <c r="JXF422" s="1194"/>
      <c r="JXG422" s="1198"/>
      <c r="JXH422" s="1198"/>
      <c r="JXI422" s="1198"/>
      <c r="JXJ422" s="1198"/>
      <c r="JXK422" s="1195"/>
      <c r="JXL422" s="1196"/>
      <c r="JXM422" s="1197"/>
      <c r="JXO422" s="1194"/>
      <c r="JXP422" s="1198"/>
      <c r="JXQ422" s="1198"/>
      <c r="JXR422" s="1198"/>
      <c r="JXS422" s="1198"/>
      <c r="JXT422" s="1195"/>
      <c r="JXU422" s="1196"/>
      <c r="JXV422" s="1197"/>
      <c r="JXX422" s="1194"/>
      <c r="JXY422" s="1198"/>
      <c r="JXZ422" s="1198"/>
      <c r="JYA422" s="1198"/>
      <c r="JYB422" s="1198"/>
      <c r="JYC422" s="1195"/>
      <c r="JYD422" s="1196"/>
      <c r="JYE422" s="1197"/>
      <c r="JYG422" s="1194"/>
      <c r="JYH422" s="1198"/>
      <c r="JYI422" s="1198"/>
      <c r="JYJ422" s="1198"/>
      <c r="JYK422" s="1198"/>
      <c r="JYL422" s="1195"/>
      <c r="JYM422" s="1196"/>
      <c r="JYN422" s="1197"/>
      <c r="JYP422" s="1194"/>
      <c r="JYQ422" s="1198"/>
      <c r="JYR422" s="1198"/>
      <c r="JYS422" s="1198"/>
      <c r="JYT422" s="1198"/>
      <c r="JYU422" s="1195"/>
      <c r="JYV422" s="1196"/>
      <c r="JYW422" s="1197"/>
      <c r="JYY422" s="1194"/>
      <c r="JYZ422" s="1198"/>
      <c r="JZA422" s="1198"/>
      <c r="JZB422" s="1198"/>
      <c r="JZC422" s="1198"/>
      <c r="JZD422" s="1195"/>
      <c r="JZE422" s="1196"/>
      <c r="JZF422" s="1197"/>
      <c r="JZH422" s="1194"/>
      <c r="JZI422" s="1198"/>
      <c r="JZJ422" s="1198"/>
      <c r="JZK422" s="1198"/>
      <c r="JZL422" s="1198"/>
      <c r="JZM422" s="1195"/>
      <c r="JZN422" s="1196"/>
      <c r="JZO422" s="1197"/>
      <c r="JZQ422" s="1194"/>
      <c r="JZR422" s="1198"/>
      <c r="JZS422" s="1198"/>
      <c r="JZT422" s="1198"/>
      <c r="JZU422" s="1198"/>
      <c r="JZV422" s="1195"/>
      <c r="JZW422" s="1196"/>
      <c r="JZX422" s="1197"/>
      <c r="JZZ422" s="1194"/>
      <c r="KAA422" s="1198"/>
      <c r="KAB422" s="1198"/>
      <c r="KAC422" s="1198"/>
      <c r="KAD422" s="1198"/>
      <c r="KAE422" s="1195"/>
      <c r="KAF422" s="1196"/>
      <c r="KAG422" s="1197"/>
      <c r="KAI422" s="1194"/>
      <c r="KAJ422" s="1198"/>
      <c r="KAK422" s="1198"/>
      <c r="KAL422" s="1198"/>
      <c r="KAM422" s="1198"/>
      <c r="KAN422" s="1195"/>
      <c r="KAO422" s="1196"/>
      <c r="KAP422" s="1197"/>
      <c r="KAR422" s="1194"/>
      <c r="KAS422" s="1198"/>
      <c r="KAT422" s="1198"/>
      <c r="KAU422" s="1198"/>
      <c r="KAV422" s="1198"/>
      <c r="KAW422" s="1195"/>
      <c r="KAX422" s="1196"/>
      <c r="KAY422" s="1197"/>
      <c r="KBA422" s="1194"/>
      <c r="KBB422" s="1198"/>
      <c r="KBC422" s="1198"/>
      <c r="KBD422" s="1198"/>
      <c r="KBE422" s="1198"/>
      <c r="KBF422" s="1195"/>
      <c r="KBG422" s="1196"/>
      <c r="KBH422" s="1197"/>
      <c r="KBJ422" s="1194"/>
      <c r="KBK422" s="1198"/>
      <c r="KBL422" s="1198"/>
      <c r="KBM422" s="1198"/>
      <c r="KBN422" s="1198"/>
      <c r="KBO422" s="1195"/>
      <c r="KBP422" s="1196"/>
      <c r="KBQ422" s="1197"/>
      <c r="KBS422" s="1194"/>
      <c r="KBT422" s="1198"/>
      <c r="KBU422" s="1198"/>
      <c r="KBV422" s="1198"/>
      <c r="KBW422" s="1198"/>
      <c r="KBX422" s="1195"/>
      <c r="KBY422" s="1196"/>
      <c r="KBZ422" s="1197"/>
      <c r="KCB422" s="1194"/>
      <c r="KCC422" s="1198"/>
      <c r="KCD422" s="1198"/>
      <c r="KCE422" s="1198"/>
      <c r="KCF422" s="1198"/>
      <c r="KCG422" s="1195"/>
      <c r="KCH422" s="1196"/>
      <c r="KCI422" s="1197"/>
      <c r="KCK422" s="1194"/>
      <c r="KCL422" s="1198"/>
      <c r="KCM422" s="1198"/>
      <c r="KCN422" s="1198"/>
      <c r="KCO422" s="1198"/>
      <c r="KCP422" s="1195"/>
      <c r="KCQ422" s="1196"/>
      <c r="KCR422" s="1197"/>
      <c r="KCT422" s="1194"/>
      <c r="KCU422" s="1198"/>
      <c r="KCV422" s="1198"/>
      <c r="KCW422" s="1198"/>
      <c r="KCX422" s="1198"/>
      <c r="KCY422" s="1195"/>
      <c r="KCZ422" s="1196"/>
      <c r="KDA422" s="1197"/>
      <c r="KDC422" s="1194"/>
      <c r="KDD422" s="1198"/>
      <c r="KDE422" s="1198"/>
      <c r="KDF422" s="1198"/>
      <c r="KDG422" s="1198"/>
      <c r="KDH422" s="1195"/>
      <c r="KDI422" s="1196"/>
      <c r="KDJ422" s="1197"/>
      <c r="KDL422" s="1194"/>
      <c r="KDM422" s="1198"/>
      <c r="KDN422" s="1198"/>
      <c r="KDO422" s="1198"/>
      <c r="KDP422" s="1198"/>
      <c r="KDQ422" s="1195"/>
      <c r="KDR422" s="1196"/>
      <c r="KDS422" s="1197"/>
      <c r="KDU422" s="1194"/>
      <c r="KDV422" s="1198"/>
      <c r="KDW422" s="1198"/>
      <c r="KDX422" s="1198"/>
      <c r="KDY422" s="1198"/>
      <c r="KDZ422" s="1195"/>
      <c r="KEA422" s="1196"/>
      <c r="KEB422" s="1197"/>
      <c r="KED422" s="1194"/>
      <c r="KEE422" s="1198"/>
      <c r="KEF422" s="1198"/>
      <c r="KEG422" s="1198"/>
      <c r="KEH422" s="1198"/>
      <c r="KEI422" s="1195"/>
      <c r="KEJ422" s="1196"/>
      <c r="KEK422" s="1197"/>
      <c r="KEM422" s="1194"/>
      <c r="KEN422" s="1198"/>
      <c r="KEO422" s="1198"/>
      <c r="KEP422" s="1198"/>
      <c r="KEQ422" s="1198"/>
      <c r="KER422" s="1195"/>
      <c r="KES422" s="1196"/>
      <c r="KET422" s="1197"/>
      <c r="KEV422" s="1194"/>
      <c r="KEW422" s="1198"/>
      <c r="KEX422" s="1198"/>
      <c r="KEY422" s="1198"/>
      <c r="KEZ422" s="1198"/>
      <c r="KFA422" s="1195"/>
      <c r="KFB422" s="1196"/>
      <c r="KFC422" s="1197"/>
      <c r="KFE422" s="1194"/>
      <c r="KFF422" s="1198"/>
      <c r="KFG422" s="1198"/>
      <c r="KFH422" s="1198"/>
      <c r="KFI422" s="1198"/>
      <c r="KFJ422" s="1195"/>
      <c r="KFK422" s="1196"/>
      <c r="KFL422" s="1197"/>
      <c r="KFN422" s="1194"/>
      <c r="KFO422" s="1198"/>
      <c r="KFP422" s="1198"/>
      <c r="KFQ422" s="1198"/>
      <c r="KFR422" s="1198"/>
      <c r="KFS422" s="1195"/>
      <c r="KFT422" s="1196"/>
      <c r="KFU422" s="1197"/>
      <c r="KFW422" s="1194"/>
      <c r="KFX422" s="1198"/>
      <c r="KFY422" s="1198"/>
      <c r="KFZ422" s="1198"/>
      <c r="KGA422" s="1198"/>
      <c r="KGB422" s="1195"/>
      <c r="KGC422" s="1196"/>
      <c r="KGD422" s="1197"/>
      <c r="KGF422" s="1194"/>
      <c r="KGG422" s="1198"/>
      <c r="KGH422" s="1198"/>
      <c r="KGI422" s="1198"/>
      <c r="KGJ422" s="1198"/>
      <c r="KGK422" s="1195"/>
      <c r="KGL422" s="1196"/>
      <c r="KGM422" s="1197"/>
      <c r="KGO422" s="1194"/>
      <c r="KGP422" s="1198"/>
      <c r="KGQ422" s="1198"/>
      <c r="KGR422" s="1198"/>
      <c r="KGS422" s="1198"/>
      <c r="KGT422" s="1195"/>
      <c r="KGU422" s="1196"/>
      <c r="KGV422" s="1197"/>
      <c r="KGX422" s="1194"/>
      <c r="KGY422" s="1198"/>
      <c r="KGZ422" s="1198"/>
      <c r="KHA422" s="1198"/>
      <c r="KHB422" s="1198"/>
      <c r="KHC422" s="1195"/>
      <c r="KHD422" s="1196"/>
      <c r="KHE422" s="1197"/>
      <c r="KHG422" s="1194"/>
      <c r="KHH422" s="1198"/>
      <c r="KHI422" s="1198"/>
      <c r="KHJ422" s="1198"/>
      <c r="KHK422" s="1198"/>
      <c r="KHL422" s="1195"/>
      <c r="KHM422" s="1196"/>
      <c r="KHN422" s="1197"/>
      <c r="KHP422" s="1194"/>
      <c r="KHQ422" s="1198"/>
      <c r="KHR422" s="1198"/>
      <c r="KHS422" s="1198"/>
      <c r="KHT422" s="1198"/>
      <c r="KHU422" s="1195"/>
      <c r="KHV422" s="1196"/>
      <c r="KHW422" s="1197"/>
      <c r="KHY422" s="1194"/>
      <c r="KHZ422" s="1198"/>
      <c r="KIA422" s="1198"/>
      <c r="KIB422" s="1198"/>
      <c r="KIC422" s="1198"/>
      <c r="KID422" s="1195"/>
      <c r="KIE422" s="1196"/>
      <c r="KIF422" s="1197"/>
      <c r="KIH422" s="1194"/>
      <c r="KII422" s="1198"/>
      <c r="KIJ422" s="1198"/>
      <c r="KIK422" s="1198"/>
      <c r="KIL422" s="1198"/>
      <c r="KIM422" s="1195"/>
      <c r="KIN422" s="1196"/>
      <c r="KIO422" s="1197"/>
      <c r="KIQ422" s="1194"/>
      <c r="KIR422" s="1198"/>
      <c r="KIS422" s="1198"/>
      <c r="KIT422" s="1198"/>
      <c r="KIU422" s="1198"/>
      <c r="KIV422" s="1195"/>
      <c r="KIW422" s="1196"/>
      <c r="KIX422" s="1197"/>
      <c r="KIZ422" s="1194"/>
      <c r="KJA422" s="1198"/>
      <c r="KJB422" s="1198"/>
      <c r="KJC422" s="1198"/>
      <c r="KJD422" s="1198"/>
      <c r="KJE422" s="1195"/>
      <c r="KJF422" s="1196"/>
      <c r="KJG422" s="1197"/>
      <c r="KJI422" s="1194"/>
      <c r="KJJ422" s="1198"/>
      <c r="KJK422" s="1198"/>
      <c r="KJL422" s="1198"/>
      <c r="KJM422" s="1198"/>
      <c r="KJN422" s="1195"/>
      <c r="KJO422" s="1196"/>
      <c r="KJP422" s="1197"/>
      <c r="KJR422" s="1194"/>
      <c r="KJS422" s="1198"/>
      <c r="KJT422" s="1198"/>
      <c r="KJU422" s="1198"/>
      <c r="KJV422" s="1198"/>
      <c r="KJW422" s="1195"/>
      <c r="KJX422" s="1196"/>
      <c r="KJY422" s="1197"/>
      <c r="KKA422" s="1194"/>
      <c r="KKB422" s="1198"/>
      <c r="KKC422" s="1198"/>
      <c r="KKD422" s="1198"/>
      <c r="KKE422" s="1198"/>
      <c r="KKF422" s="1195"/>
      <c r="KKG422" s="1196"/>
      <c r="KKH422" s="1197"/>
      <c r="KKJ422" s="1194"/>
      <c r="KKK422" s="1198"/>
      <c r="KKL422" s="1198"/>
      <c r="KKM422" s="1198"/>
      <c r="KKN422" s="1198"/>
      <c r="KKO422" s="1195"/>
      <c r="KKP422" s="1196"/>
      <c r="KKQ422" s="1197"/>
      <c r="KKS422" s="1194"/>
      <c r="KKT422" s="1198"/>
      <c r="KKU422" s="1198"/>
      <c r="KKV422" s="1198"/>
      <c r="KKW422" s="1198"/>
      <c r="KKX422" s="1195"/>
      <c r="KKY422" s="1196"/>
      <c r="KKZ422" s="1197"/>
      <c r="KLB422" s="1194"/>
      <c r="KLC422" s="1198"/>
      <c r="KLD422" s="1198"/>
      <c r="KLE422" s="1198"/>
      <c r="KLF422" s="1198"/>
      <c r="KLG422" s="1195"/>
      <c r="KLH422" s="1196"/>
      <c r="KLI422" s="1197"/>
      <c r="KLK422" s="1194"/>
      <c r="KLL422" s="1198"/>
      <c r="KLM422" s="1198"/>
      <c r="KLN422" s="1198"/>
      <c r="KLO422" s="1198"/>
      <c r="KLP422" s="1195"/>
      <c r="KLQ422" s="1196"/>
      <c r="KLR422" s="1197"/>
      <c r="KLT422" s="1194"/>
      <c r="KLU422" s="1198"/>
      <c r="KLV422" s="1198"/>
      <c r="KLW422" s="1198"/>
      <c r="KLX422" s="1198"/>
      <c r="KLY422" s="1195"/>
      <c r="KLZ422" s="1196"/>
      <c r="KMA422" s="1197"/>
      <c r="KMC422" s="1194"/>
      <c r="KMD422" s="1198"/>
      <c r="KME422" s="1198"/>
      <c r="KMF422" s="1198"/>
      <c r="KMG422" s="1198"/>
      <c r="KMH422" s="1195"/>
      <c r="KMI422" s="1196"/>
      <c r="KMJ422" s="1197"/>
      <c r="KML422" s="1194"/>
      <c r="KMM422" s="1198"/>
      <c r="KMN422" s="1198"/>
      <c r="KMO422" s="1198"/>
      <c r="KMP422" s="1198"/>
      <c r="KMQ422" s="1195"/>
      <c r="KMR422" s="1196"/>
      <c r="KMS422" s="1197"/>
      <c r="KMU422" s="1194"/>
      <c r="KMV422" s="1198"/>
      <c r="KMW422" s="1198"/>
      <c r="KMX422" s="1198"/>
      <c r="KMY422" s="1198"/>
      <c r="KMZ422" s="1195"/>
      <c r="KNA422" s="1196"/>
      <c r="KNB422" s="1197"/>
      <c r="KND422" s="1194"/>
      <c r="KNE422" s="1198"/>
      <c r="KNF422" s="1198"/>
      <c r="KNG422" s="1198"/>
      <c r="KNH422" s="1198"/>
      <c r="KNI422" s="1195"/>
      <c r="KNJ422" s="1196"/>
      <c r="KNK422" s="1197"/>
      <c r="KNM422" s="1194"/>
      <c r="KNN422" s="1198"/>
      <c r="KNO422" s="1198"/>
      <c r="KNP422" s="1198"/>
      <c r="KNQ422" s="1198"/>
      <c r="KNR422" s="1195"/>
      <c r="KNS422" s="1196"/>
      <c r="KNT422" s="1197"/>
      <c r="KNV422" s="1194"/>
      <c r="KNW422" s="1198"/>
      <c r="KNX422" s="1198"/>
      <c r="KNY422" s="1198"/>
      <c r="KNZ422" s="1198"/>
      <c r="KOA422" s="1195"/>
      <c r="KOB422" s="1196"/>
      <c r="KOC422" s="1197"/>
      <c r="KOE422" s="1194"/>
      <c r="KOF422" s="1198"/>
      <c r="KOG422" s="1198"/>
      <c r="KOH422" s="1198"/>
      <c r="KOI422" s="1198"/>
      <c r="KOJ422" s="1195"/>
      <c r="KOK422" s="1196"/>
      <c r="KOL422" s="1197"/>
      <c r="KON422" s="1194"/>
      <c r="KOO422" s="1198"/>
      <c r="KOP422" s="1198"/>
      <c r="KOQ422" s="1198"/>
      <c r="KOR422" s="1198"/>
      <c r="KOS422" s="1195"/>
      <c r="KOT422" s="1196"/>
      <c r="KOU422" s="1197"/>
      <c r="KOW422" s="1194"/>
      <c r="KOX422" s="1198"/>
      <c r="KOY422" s="1198"/>
      <c r="KOZ422" s="1198"/>
      <c r="KPA422" s="1198"/>
      <c r="KPB422" s="1195"/>
      <c r="KPC422" s="1196"/>
      <c r="KPD422" s="1197"/>
      <c r="KPF422" s="1194"/>
      <c r="KPG422" s="1198"/>
      <c r="KPH422" s="1198"/>
      <c r="KPI422" s="1198"/>
      <c r="KPJ422" s="1198"/>
      <c r="KPK422" s="1195"/>
      <c r="KPL422" s="1196"/>
      <c r="KPM422" s="1197"/>
      <c r="KPO422" s="1194"/>
      <c r="KPP422" s="1198"/>
      <c r="KPQ422" s="1198"/>
      <c r="KPR422" s="1198"/>
      <c r="KPS422" s="1198"/>
      <c r="KPT422" s="1195"/>
      <c r="KPU422" s="1196"/>
      <c r="KPV422" s="1197"/>
      <c r="KPX422" s="1194"/>
      <c r="KPY422" s="1198"/>
      <c r="KPZ422" s="1198"/>
      <c r="KQA422" s="1198"/>
      <c r="KQB422" s="1198"/>
      <c r="KQC422" s="1195"/>
      <c r="KQD422" s="1196"/>
      <c r="KQE422" s="1197"/>
      <c r="KQG422" s="1194"/>
      <c r="KQH422" s="1198"/>
      <c r="KQI422" s="1198"/>
      <c r="KQJ422" s="1198"/>
      <c r="KQK422" s="1198"/>
      <c r="KQL422" s="1195"/>
      <c r="KQM422" s="1196"/>
      <c r="KQN422" s="1197"/>
      <c r="KQP422" s="1194"/>
      <c r="KQQ422" s="1198"/>
      <c r="KQR422" s="1198"/>
      <c r="KQS422" s="1198"/>
      <c r="KQT422" s="1198"/>
      <c r="KQU422" s="1195"/>
      <c r="KQV422" s="1196"/>
      <c r="KQW422" s="1197"/>
      <c r="KQY422" s="1194"/>
      <c r="KQZ422" s="1198"/>
      <c r="KRA422" s="1198"/>
      <c r="KRB422" s="1198"/>
      <c r="KRC422" s="1198"/>
      <c r="KRD422" s="1195"/>
      <c r="KRE422" s="1196"/>
      <c r="KRF422" s="1197"/>
      <c r="KRH422" s="1194"/>
      <c r="KRI422" s="1198"/>
      <c r="KRJ422" s="1198"/>
      <c r="KRK422" s="1198"/>
      <c r="KRL422" s="1198"/>
      <c r="KRM422" s="1195"/>
      <c r="KRN422" s="1196"/>
      <c r="KRO422" s="1197"/>
      <c r="KRQ422" s="1194"/>
      <c r="KRR422" s="1198"/>
      <c r="KRS422" s="1198"/>
      <c r="KRT422" s="1198"/>
      <c r="KRU422" s="1198"/>
      <c r="KRV422" s="1195"/>
      <c r="KRW422" s="1196"/>
      <c r="KRX422" s="1197"/>
      <c r="KRZ422" s="1194"/>
      <c r="KSA422" s="1198"/>
      <c r="KSB422" s="1198"/>
      <c r="KSC422" s="1198"/>
      <c r="KSD422" s="1198"/>
      <c r="KSE422" s="1195"/>
      <c r="KSF422" s="1196"/>
      <c r="KSG422" s="1197"/>
      <c r="KSI422" s="1194"/>
      <c r="KSJ422" s="1198"/>
      <c r="KSK422" s="1198"/>
      <c r="KSL422" s="1198"/>
      <c r="KSM422" s="1198"/>
      <c r="KSN422" s="1195"/>
      <c r="KSO422" s="1196"/>
      <c r="KSP422" s="1197"/>
      <c r="KSR422" s="1194"/>
      <c r="KSS422" s="1198"/>
      <c r="KST422" s="1198"/>
      <c r="KSU422" s="1198"/>
      <c r="KSV422" s="1198"/>
      <c r="KSW422" s="1195"/>
      <c r="KSX422" s="1196"/>
      <c r="KSY422" s="1197"/>
      <c r="KTA422" s="1194"/>
      <c r="KTB422" s="1198"/>
      <c r="KTC422" s="1198"/>
      <c r="KTD422" s="1198"/>
      <c r="KTE422" s="1198"/>
      <c r="KTF422" s="1195"/>
      <c r="KTG422" s="1196"/>
      <c r="KTH422" s="1197"/>
      <c r="KTJ422" s="1194"/>
      <c r="KTK422" s="1198"/>
      <c r="KTL422" s="1198"/>
      <c r="KTM422" s="1198"/>
      <c r="KTN422" s="1198"/>
      <c r="KTO422" s="1195"/>
      <c r="KTP422" s="1196"/>
      <c r="KTQ422" s="1197"/>
      <c r="KTS422" s="1194"/>
      <c r="KTT422" s="1198"/>
      <c r="KTU422" s="1198"/>
      <c r="KTV422" s="1198"/>
      <c r="KTW422" s="1198"/>
      <c r="KTX422" s="1195"/>
      <c r="KTY422" s="1196"/>
      <c r="KTZ422" s="1197"/>
      <c r="KUB422" s="1194"/>
      <c r="KUC422" s="1198"/>
      <c r="KUD422" s="1198"/>
      <c r="KUE422" s="1198"/>
      <c r="KUF422" s="1198"/>
      <c r="KUG422" s="1195"/>
      <c r="KUH422" s="1196"/>
      <c r="KUI422" s="1197"/>
      <c r="KUK422" s="1194"/>
      <c r="KUL422" s="1198"/>
      <c r="KUM422" s="1198"/>
      <c r="KUN422" s="1198"/>
      <c r="KUO422" s="1198"/>
      <c r="KUP422" s="1195"/>
      <c r="KUQ422" s="1196"/>
      <c r="KUR422" s="1197"/>
      <c r="KUT422" s="1194"/>
      <c r="KUU422" s="1198"/>
      <c r="KUV422" s="1198"/>
      <c r="KUW422" s="1198"/>
      <c r="KUX422" s="1198"/>
      <c r="KUY422" s="1195"/>
      <c r="KUZ422" s="1196"/>
      <c r="KVA422" s="1197"/>
      <c r="KVC422" s="1194"/>
      <c r="KVD422" s="1198"/>
      <c r="KVE422" s="1198"/>
      <c r="KVF422" s="1198"/>
      <c r="KVG422" s="1198"/>
      <c r="KVH422" s="1195"/>
      <c r="KVI422" s="1196"/>
      <c r="KVJ422" s="1197"/>
      <c r="KVL422" s="1194"/>
      <c r="KVM422" s="1198"/>
      <c r="KVN422" s="1198"/>
      <c r="KVO422" s="1198"/>
      <c r="KVP422" s="1198"/>
      <c r="KVQ422" s="1195"/>
      <c r="KVR422" s="1196"/>
      <c r="KVS422" s="1197"/>
      <c r="KVU422" s="1194"/>
      <c r="KVV422" s="1198"/>
      <c r="KVW422" s="1198"/>
      <c r="KVX422" s="1198"/>
      <c r="KVY422" s="1198"/>
      <c r="KVZ422" s="1195"/>
      <c r="KWA422" s="1196"/>
      <c r="KWB422" s="1197"/>
      <c r="KWD422" s="1194"/>
      <c r="KWE422" s="1198"/>
      <c r="KWF422" s="1198"/>
      <c r="KWG422" s="1198"/>
      <c r="KWH422" s="1198"/>
      <c r="KWI422" s="1195"/>
      <c r="KWJ422" s="1196"/>
      <c r="KWK422" s="1197"/>
      <c r="KWM422" s="1194"/>
      <c r="KWN422" s="1198"/>
      <c r="KWO422" s="1198"/>
      <c r="KWP422" s="1198"/>
      <c r="KWQ422" s="1198"/>
      <c r="KWR422" s="1195"/>
      <c r="KWS422" s="1196"/>
      <c r="KWT422" s="1197"/>
      <c r="KWV422" s="1194"/>
      <c r="KWW422" s="1198"/>
      <c r="KWX422" s="1198"/>
      <c r="KWY422" s="1198"/>
      <c r="KWZ422" s="1198"/>
      <c r="KXA422" s="1195"/>
      <c r="KXB422" s="1196"/>
      <c r="KXC422" s="1197"/>
      <c r="KXE422" s="1194"/>
      <c r="KXF422" s="1198"/>
      <c r="KXG422" s="1198"/>
      <c r="KXH422" s="1198"/>
      <c r="KXI422" s="1198"/>
      <c r="KXJ422" s="1195"/>
      <c r="KXK422" s="1196"/>
      <c r="KXL422" s="1197"/>
      <c r="KXN422" s="1194"/>
      <c r="KXO422" s="1198"/>
      <c r="KXP422" s="1198"/>
      <c r="KXQ422" s="1198"/>
      <c r="KXR422" s="1198"/>
      <c r="KXS422" s="1195"/>
      <c r="KXT422" s="1196"/>
      <c r="KXU422" s="1197"/>
      <c r="KXW422" s="1194"/>
      <c r="KXX422" s="1198"/>
      <c r="KXY422" s="1198"/>
      <c r="KXZ422" s="1198"/>
      <c r="KYA422" s="1198"/>
      <c r="KYB422" s="1195"/>
      <c r="KYC422" s="1196"/>
      <c r="KYD422" s="1197"/>
      <c r="KYF422" s="1194"/>
      <c r="KYG422" s="1198"/>
      <c r="KYH422" s="1198"/>
      <c r="KYI422" s="1198"/>
      <c r="KYJ422" s="1198"/>
      <c r="KYK422" s="1195"/>
      <c r="KYL422" s="1196"/>
      <c r="KYM422" s="1197"/>
      <c r="KYO422" s="1194"/>
      <c r="KYP422" s="1198"/>
      <c r="KYQ422" s="1198"/>
      <c r="KYR422" s="1198"/>
      <c r="KYS422" s="1198"/>
      <c r="KYT422" s="1195"/>
      <c r="KYU422" s="1196"/>
      <c r="KYV422" s="1197"/>
      <c r="KYX422" s="1194"/>
      <c r="KYY422" s="1198"/>
      <c r="KYZ422" s="1198"/>
      <c r="KZA422" s="1198"/>
      <c r="KZB422" s="1198"/>
      <c r="KZC422" s="1195"/>
      <c r="KZD422" s="1196"/>
      <c r="KZE422" s="1197"/>
      <c r="KZG422" s="1194"/>
      <c r="KZH422" s="1198"/>
      <c r="KZI422" s="1198"/>
      <c r="KZJ422" s="1198"/>
      <c r="KZK422" s="1198"/>
      <c r="KZL422" s="1195"/>
      <c r="KZM422" s="1196"/>
      <c r="KZN422" s="1197"/>
      <c r="KZP422" s="1194"/>
      <c r="KZQ422" s="1198"/>
      <c r="KZR422" s="1198"/>
      <c r="KZS422" s="1198"/>
      <c r="KZT422" s="1198"/>
      <c r="KZU422" s="1195"/>
      <c r="KZV422" s="1196"/>
      <c r="KZW422" s="1197"/>
      <c r="KZY422" s="1194"/>
      <c r="KZZ422" s="1198"/>
      <c r="LAA422" s="1198"/>
      <c r="LAB422" s="1198"/>
      <c r="LAC422" s="1198"/>
      <c r="LAD422" s="1195"/>
      <c r="LAE422" s="1196"/>
      <c r="LAF422" s="1197"/>
      <c r="LAH422" s="1194"/>
      <c r="LAI422" s="1198"/>
      <c r="LAJ422" s="1198"/>
      <c r="LAK422" s="1198"/>
      <c r="LAL422" s="1198"/>
      <c r="LAM422" s="1195"/>
      <c r="LAN422" s="1196"/>
      <c r="LAO422" s="1197"/>
      <c r="LAQ422" s="1194"/>
      <c r="LAR422" s="1198"/>
      <c r="LAS422" s="1198"/>
      <c r="LAT422" s="1198"/>
      <c r="LAU422" s="1198"/>
      <c r="LAV422" s="1195"/>
      <c r="LAW422" s="1196"/>
      <c r="LAX422" s="1197"/>
      <c r="LAZ422" s="1194"/>
      <c r="LBA422" s="1198"/>
      <c r="LBB422" s="1198"/>
      <c r="LBC422" s="1198"/>
      <c r="LBD422" s="1198"/>
      <c r="LBE422" s="1195"/>
      <c r="LBF422" s="1196"/>
      <c r="LBG422" s="1197"/>
      <c r="LBI422" s="1194"/>
      <c r="LBJ422" s="1198"/>
      <c r="LBK422" s="1198"/>
      <c r="LBL422" s="1198"/>
      <c r="LBM422" s="1198"/>
      <c r="LBN422" s="1195"/>
      <c r="LBO422" s="1196"/>
      <c r="LBP422" s="1197"/>
      <c r="LBR422" s="1194"/>
      <c r="LBS422" s="1198"/>
      <c r="LBT422" s="1198"/>
      <c r="LBU422" s="1198"/>
      <c r="LBV422" s="1198"/>
      <c r="LBW422" s="1195"/>
      <c r="LBX422" s="1196"/>
      <c r="LBY422" s="1197"/>
      <c r="LCA422" s="1194"/>
      <c r="LCB422" s="1198"/>
      <c r="LCC422" s="1198"/>
      <c r="LCD422" s="1198"/>
      <c r="LCE422" s="1198"/>
      <c r="LCF422" s="1195"/>
      <c r="LCG422" s="1196"/>
      <c r="LCH422" s="1197"/>
      <c r="LCJ422" s="1194"/>
      <c r="LCK422" s="1198"/>
      <c r="LCL422" s="1198"/>
      <c r="LCM422" s="1198"/>
      <c r="LCN422" s="1198"/>
      <c r="LCO422" s="1195"/>
      <c r="LCP422" s="1196"/>
      <c r="LCQ422" s="1197"/>
      <c r="LCS422" s="1194"/>
      <c r="LCT422" s="1198"/>
      <c r="LCU422" s="1198"/>
      <c r="LCV422" s="1198"/>
      <c r="LCW422" s="1198"/>
      <c r="LCX422" s="1195"/>
      <c r="LCY422" s="1196"/>
      <c r="LCZ422" s="1197"/>
      <c r="LDB422" s="1194"/>
      <c r="LDC422" s="1198"/>
      <c r="LDD422" s="1198"/>
      <c r="LDE422" s="1198"/>
      <c r="LDF422" s="1198"/>
      <c r="LDG422" s="1195"/>
      <c r="LDH422" s="1196"/>
      <c r="LDI422" s="1197"/>
      <c r="LDK422" s="1194"/>
      <c r="LDL422" s="1198"/>
      <c r="LDM422" s="1198"/>
      <c r="LDN422" s="1198"/>
      <c r="LDO422" s="1198"/>
      <c r="LDP422" s="1195"/>
      <c r="LDQ422" s="1196"/>
      <c r="LDR422" s="1197"/>
      <c r="LDT422" s="1194"/>
      <c r="LDU422" s="1198"/>
      <c r="LDV422" s="1198"/>
      <c r="LDW422" s="1198"/>
      <c r="LDX422" s="1198"/>
      <c r="LDY422" s="1195"/>
      <c r="LDZ422" s="1196"/>
      <c r="LEA422" s="1197"/>
      <c r="LEC422" s="1194"/>
      <c r="LED422" s="1198"/>
      <c r="LEE422" s="1198"/>
      <c r="LEF422" s="1198"/>
      <c r="LEG422" s="1198"/>
      <c r="LEH422" s="1195"/>
      <c r="LEI422" s="1196"/>
      <c r="LEJ422" s="1197"/>
      <c r="LEL422" s="1194"/>
      <c r="LEM422" s="1198"/>
      <c r="LEN422" s="1198"/>
      <c r="LEO422" s="1198"/>
      <c r="LEP422" s="1198"/>
      <c r="LEQ422" s="1195"/>
      <c r="LER422" s="1196"/>
      <c r="LES422" s="1197"/>
      <c r="LEU422" s="1194"/>
      <c r="LEV422" s="1198"/>
      <c r="LEW422" s="1198"/>
      <c r="LEX422" s="1198"/>
      <c r="LEY422" s="1198"/>
      <c r="LEZ422" s="1195"/>
      <c r="LFA422" s="1196"/>
      <c r="LFB422" s="1197"/>
      <c r="LFD422" s="1194"/>
      <c r="LFE422" s="1198"/>
      <c r="LFF422" s="1198"/>
      <c r="LFG422" s="1198"/>
      <c r="LFH422" s="1198"/>
      <c r="LFI422" s="1195"/>
      <c r="LFJ422" s="1196"/>
      <c r="LFK422" s="1197"/>
      <c r="LFM422" s="1194"/>
      <c r="LFN422" s="1198"/>
      <c r="LFO422" s="1198"/>
      <c r="LFP422" s="1198"/>
      <c r="LFQ422" s="1198"/>
      <c r="LFR422" s="1195"/>
      <c r="LFS422" s="1196"/>
      <c r="LFT422" s="1197"/>
      <c r="LFV422" s="1194"/>
      <c r="LFW422" s="1198"/>
      <c r="LFX422" s="1198"/>
      <c r="LFY422" s="1198"/>
      <c r="LFZ422" s="1198"/>
      <c r="LGA422" s="1195"/>
      <c r="LGB422" s="1196"/>
      <c r="LGC422" s="1197"/>
      <c r="LGE422" s="1194"/>
      <c r="LGF422" s="1198"/>
      <c r="LGG422" s="1198"/>
      <c r="LGH422" s="1198"/>
      <c r="LGI422" s="1198"/>
      <c r="LGJ422" s="1195"/>
      <c r="LGK422" s="1196"/>
      <c r="LGL422" s="1197"/>
      <c r="LGN422" s="1194"/>
      <c r="LGO422" s="1198"/>
      <c r="LGP422" s="1198"/>
      <c r="LGQ422" s="1198"/>
      <c r="LGR422" s="1198"/>
      <c r="LGS422" s="1195"/>
      <c r="LGT422" s="1196"/>
      <c r="LGU422" s="1197"/>
      <c r="LGW422" s="1194"/>
      <c r="LGX422" s="1198"/>
      <c r="LGY422" s="1198"/>
      <c r="LGZ422" s="1198"/>
      <c r="LHA422" s="1198"/>
      <c r="LHB422" s="1195"/>
      <c r="LHC422" s="1196"/>
      <c r="LHD422" s="1197"/>
      <c r="LHF422" s="1194"/>
      <c r="LHG422" s="1198"/>
      <c r="LHH422" s="1198"/>
      <c r="LHI422" s="1198"/>
      <c r="LHJ422" s="1198"/>
      <c r="LHK422" s="1195"/>
      <c r="LHL422" s="1196"/>
      <c r="LHM422" s="1197"/>
      <c r="LHO422" s="1194"/>
      <c r="LHP422" s="1198"/>
      <c r="LHQ422" s="1198"/>
      <c r="LHR422" s="1198"/>
      <c r="LHS422" s="1198"/>
      <c r="LHT422" s="1195"/>
      <c r="LHU422" s="1196"/>
      <c r="LHV422" s="1197"/>
      <c r="LHX422" s="1194"/>
      <c r="LHY422" s="1198"/>
      <c r="LHZ422" s="1198"/>
      <c r="LIA422" s="1198"/>
      <c r="LIB422" s="1198"/>
      <c r="LIC422" s="1195"/>
      <c r="LID422" s="1196"/>
      <c r="LIE422" s="1197"/>
      <c r="LIG422" s="1194"/>
      <c r="LIH422" s="1198"/>
      <c r="LII422" s="1198"/>
      <c r="LIJ422" s="1198"/>
      <c r="LIK422" s="1198"/>
      <c r="LIL422" s="1195"/>
      <c r="LIM422" s="1196"/>
      <c r="LIN422" s="1197"/>
      <c r="LIP422" s="1194"/>
      <c r="LIQ422" s="1198"/>
      <c r="LIR422" s="1198"/>
      <c r="LIS422" s="1198"/>
      <c r="LIT422" s="1198"/>
      <c r="LIU422" s="1195"/>
      <c r="LIV422" s="1196"/>
      <c r="LIW422" s="1197"/>
      <c r="LIY422" s="1194"/>
      <c r="LIZ422" s="1198"/>
      <c r="LJA422" s="1198"/>
      <c r="LJB422" s="1198"/>
      <c r="LJC422" s="1198"/>
      <c r="LJD422" s="1195"/>
      <c r="LJE422" s="1196"/>
      <c r="LJF422" s="1197"/>
      <c r="LJH422" s="1194"/>
      <c r="LJI422" s="1198"/>
      <c r="LJJ422" s="1198"/>
      <c r="LJK422" s="1198"/>
      <c r="LJL422" s="1198"/>
      <c r="LJM422" s="1195"/>
      <c r="LJN422" s="1196"/>
      <c r="LJO422" s="1197"/>
      <c r="LJQ422" s="1194"/>
      <c r="LJR422" s="1198"/>
      <c r="LJS422" s="1198"/>
      <c r="LJT422" s="1198"/>
      <c r="LJU422" s="1198"/>
      <c r="LJV422" s="1195"/>
      <c r="LJW422" s="1196"/>
      <c r="LJX422" s="1197"/>
      <c r="LJZ422" s="1194"/>
      <c r="LKA422" s="1198"/>
      <c r="LKB422" s="1198"/>
      <c r="LKC422" s="1198"/>
      <c r="LKD422" s="1198"/>
      <c r="LKE422" s="1195"/>
      <c r="LKF422" s="1196"/>
      <c r="LKG422" s="1197"/>
      <c r="LKI422" s="1194"/>
      <c r="LKJ422" s="1198"/>
      <c r="LKK422" s="1198"/>
      <c r="LKL422" s="1198"/>
      <c r="LKM422" s="1198"/>
      <c r="LKN422" s="1195"/>
      <c r="LKO422" s="1196"/>
      <c r="LKP422" s="1197"/>
      <c r="LKR422" s="1194"/>
      <c r="LKS422" s="1198"/>
      <c r="LKT422" s="1198"/>
      <c r="LKU422" s="1198"/>
      <c r="LKV422" s="1198"/>
      <c r="LKW422" s="1195"/>
      <c r="LKX422" s="1196"/>
      <c r="LKY422" s="1197"/>
      <c r="LLA422" s="1194"/>
      <c r="LLB422" s="1198"/>
      <c r="LLC422" s="1198"/>
      <c r="LLD422" s="1198"/>
      <c r="LLE422" s="1198"/>
      <c r="LLF422" s="1195"/>
      <c r="LLG422" s="1196"/>
      <c r="LLH422" s="1197"/>
      <c r="LLJ422" s="1194"/>
      <c r="LLK422" s="1198"/>
      <c r="LLL422" s="1198"/>
      <c r="LLM422" s="1198"/>
      <c r="LLN422" s="1198"/>
      <c r="LLO422" s="1195"/>
      <c r="LLP422" s="1196"/>
      <c r="LLQ422" s="1197"/>
      <c r="LLS422" s="1194"/>
      <c r="LLT422" s="1198"/>
      <c r="LLU422" s="1198"/>
      <c r="LLV422" s="1198"/>
      <c r="LLW422" s="1198"/>
      <c r="LLX422" s="1195"/>
      <c r="LLY422" s="1196"/>
      <c r="LLZ422" s="1197"/>
      <c r="LMB422" s="1194"/>
      <c r="LMC422" s="1198"/>
      <c r="LMD422" s="1198"/>
      <c r="LME422" s="1198"/>
      <c r="LMF422" s="1198"/>
      <c r="LMG422" s="1195"/>
      <c r="LMH422" s="1196"/>
      <c r="LMI422" s="1197"/>
      <c r="LMK422" s="1194"/>
      <c r="LML422" s="1198"/>
      <c r="LMM422" s="1198"/>
      <c r="LMN422" s="1198"/>
      <c r="LMO422" s="1198"/>
      <c r="LMP422" s="1195"/>
      <c r="LMQ422" s="1196"/>
      <c r="LMR422" s="1197"/>
      <c r="LMT422" s="1194"/>
      <c r="LMU422" s="1198"/>
      <c r="LMV422" s="1198"/>
      <c r="LMW422" s="1198"/>
      <c r="LMX422" s="1198"/>
      <c r="LMY422" s="1195"/>
      <c r="LMZ422" s="1196"/>
      <c r="LNA422" s="1197"/>
      <c r="LNC422" s="1194"/>
      <c r="LND422" s="1198"/>
      <c r="LNE422" s="1198"/>
      <c r="LNF422" s="1198"/>
      <c r="LNG422" s="1198"/>
      <c r="LNH422" s="1195"/>
      <c r="LNI422" s="1196"/>
      <c r="LNJ422" s="1197"/>
      <c r="LNL422" s="1194"/>
      <c r="LNM422" s="1198"/>
      <c r="LNN422" s="1198"/>
      <c r="LNO422" s="1198"/>
      <c r="LNP422" s="1198"/>
      <c r="LNQ422" s="1195"/>
      <c r="LNR422" s="1196"/>
      <c r="LNS422" s="1197"/>
      <c r="LNU422" s="1194"/>
      <c r="LNV422" s="1198"/>
      <c r="LNW422" s="1198"/>
      <c r="LNX422" s="1198"/>
      <c r="LNY422" s="1198"/>
      <c r="LNZ422" s="1195"/>
      <c r="LOA422" s="1196"/>
      <c r="LOB422" s="1197"/>
      <c r="LOD422" s="1194"/>
      <c r="LOE422" s="1198"/>
      <c r="LOF422" s="1198"/>
      <c r="LOG422" s="1198"/>
      <c r="LOH422" s="1198"/>
      <c r="LOI422" s="1195"/>
      <c r="LOJ422" s="1196"/>
      <c r="LOK422" s="1197"/>
      <c r="LOM422" s="1194"/>
      <c r="LON422" s="1198"/>
      <c r="LOO422" s="1198"/>
      <c r="LOP422" s="1198"/>
      <c r="LOQ422" s="1198"/>
      <c r="LOR422" s="1195"/>
      <c r="LOS422" s="1196"/>
      <c r="LOT422" s="1197"/>
      <c r="LOV422" s="1194"/>
      <c r="LOW422" s="1198"/>
      <c r="LOX422" s="1198"/>
      <c r="LOY422" s="1198"/>
      <c r="LOZ422" s="1198"/>
      <c r="LPA422" s="1195"/>
      <c r="LPB422" s="1196"/>
      <c r="LPC422" s="1197"/>
      <c r="LPE422" s="1194"/>
      <c r="LPF422" s="1198"/>
      <c r="LPG422" s="1198"/>
      <c r="LPH422" s="1198"/>
      <c r="LPI422" s="1198"/>
      <c r="LPJ422" s="1195"/>
      <c r="LPK422" s="1196"/>
      <c r="LPL422" s="1197"/>
      <c r="LPN422" s="1194"/>
      <c r="LPO422" s="1198"/>
      <c r="LPP422" s="1198"/>
      <c r="LPQ422" s="1198"/>
      <c r="LPR422" s="1198"/>
      <c r="LPS422" s="1195"/>
      <c r="LPT422" s="1196"/>
      <c r="LPU422" s="1197"/>
      <c r="LPW422" s="1194"/>
      <c r="LPX422" s="1198"/>
      <c r="LPY422" s="1198"/>
      <c r="LPZ422" s="1198"/>
      <c r="LQA422" s="1198"/>
      <c r="LQB422" s="1195"/>
      <c r="LQC422" s="1196"/>
      <c r="LQD422" s="1197"/>
      <c r="LQF422" s="1194"/>
      <c r="LQG422" s="1198"/>
      <c r="LQH422" s="1198"/>
      <c r="LQI422" s="1198"/>
      <c r="LQJ422" s="1198"/>
      <c r="LQK422" s="1195"/>
      <c r="LQL422" s="1196"/>
      <c r="LQM422" s="1197"/>
      <c r="LQO422" s="1194"/>
      <c r="LQP422" s="1198"/>
      <c r="LQQ422" s="1198"/>
      <c r="LQR422" s="1198"/>
      <c r="LQS422" s="1198"/>
      <c r="LQT422" s="1195"/>
      <c r="LQU422" s="1196"/>
      <c r="LQV422" s="1197"/>
      <c r="LQX422" s="1194"/>
      <c r="LQY422" s="1198"/>
      <c r="LQZ422" s="1198"/>
      <c r="LRA422" s="1198"/>
      <c r="LRB422" s="1198"/>
      <c r="LRC422" s="1195"/>
      <c r="LRD422" s="1196"/>
      <c r="LRE422" s="1197"/>
      <c r="LRG422" s="1194"/>
      <c r="LRH422" s="1198"/>
      <c r="LRI422" s="1198"/>
      <c r="LRJ422" s="1198"/>
      <c r="LRK422" s="1198"/>
      <c r="LRL422" s="1195"/>
      <c r="LRM422" s="1196"/>
      <c r="LRN422" s="1197"/>
      <c r="LRP422" s="1194"/>
      <c r="LRQ422" s="1198"/>
      <c r="LRR422" s="1198"/>
      <c r="LRS422" s="1198"/>
      <c r="LRT422" s="1198"/>
      <c r="LRU422" s="1195"/>
      <c r="LRV422" s="1196"/>
      <c r="LRW422" s="1197"/>
      <c r="LRY422" s="1194"/>
      <c r="LRZ422" s="1198"/>
      <c r="LSA422" s="1198"/>
      <c r="LSB422" s="1198"/>
      <c r="LSC422" s="1198"/>
      <c r="LSD422" s="1195"/>
      <c r="LSE422" s="1196"/>
      <c r="LSF422" s="1197"/>
      <c r="LSH422" s="1194"/>
      <c r="LSI422" s="1198"/>
      <c r="LSJ422" s="1198"/>
      <c r="LSK422" s="1198"/>
      <c r="LSL422" s="1198"/>
      <c r="LSM422" s="1195"/>
      <c r="LSN422" s="1196"/>
      <c r="LSO422" s="1197"/>
      <c r="LSQ422" s="1194"/>
      <c r="LSR422" s="1198"/>
      <c r="LSS422" s="1198"/>
      <c r="LST422" s="1198"/>
      <c r="LSU422" s="1198"/>
      <c r="LSV422" s="1195"/>
      <c r="LSW422" s="1196"/>
      <c r="LSX422" s="1197"/>
      <c r="LSZ422" s="1194"/>
      <c r="LTA422" s="1198"/>
      <c r="LTB422" s="1198"/>
      <c r="LTC422" s="1198"/>
      <c r="LTD422" s="1198"/>
      <c r="LTE422" s="1195"/>
      <c r="LTF422" s="1196"/>
      <c r="LTG422" s="1197"/>
      <c r="LTI422" s="1194"/>
      <c r="LTJ422" s="1198"/>
      <c r="LTK422" s="1198"/>
      <c r="LTL422" s="1198"/>
      <c r="LTM422" s="1198"/>
      <c r="LTN422" s="1195"/>
      <c r="LTO422" s="1196"/>
      <c r="LTP422" s="1197"/>
      <c r="LTR422" s="1194"/>
      <c r="LTS422" s="1198"/>
      <c r="LTT422" s="1198"/>
      <c r="LTU422" s="1198"/>
      <c r="LTV422" s="1198"/>
      <c r="LTW422" s="1195"/>
      <c r="LTX422" s="1196"/>
      <c r="LTY422" s="1197"/>
      <c r="LUA422" s="1194"/>
      <c r="LUB422" s="1198"/>
      <c r="LUC422" s="1198"/>
      <c r="LUD422" s="1198"/>
      <c r="LUE422" s="1198"/>
      <c r="LUF422" s="1195"/>
      <c r="LUG422" s="1196"/>
      <c r="LUH422" s="1197"/>
      <c r="LUJ422" s="1194"/>
      <c r="LUK422" s="1198"/>
      <c r="LUL422" s="1198"/>
      <c r="LUM422" s="1198"/>
      <c r="LUN422" s="1198"/>
      <c r="LUO422" s="1195"/>
      <c r="LUP422" s="1196"/>
      <c r="LUQ422" s="1197"/>
      <c r="LUS422" s="1194"/>
      <c r="LUT422" s="1198"/>
      <c r="LUU422" s="1198"/>
      <c r="LUV422" s="1198"/>
      <c r="LUW422" s="1198"/>
      <c r="LUX422" s="1195"/>
      <c r="LUY422" s="1196"/>
      <c r="LUZ422" s="1197"/>
      <c r="LVB422" s="1194"/>
      <c r="LVC422" s="1198"/>
      <c r="LVD422" s="1198"/>
      <c r="LVE422" s="1198"/>
      <c r="LVF422" s="1198"/>
      <c r="LVG422" s="1195"/>
      <c r="LVH422" s="1196"/>
      <c r="LVI422" s="1197"/>
      <c r="LVK422" s="1194"/>
      <c r="LVL422" s="1198"/>
      <c r="LVM422" s="1198"/>
      <c r="LVN422" s="1198"/>
      <c r="LVO422" s="1198"/>
      <c r="LVP422" s="1195"/>
      <c r="LVQ422" s="1196"/>
      <c r="LVR422" s="1197"/>
      <c r="LVT422" s="1194"/>
      <c r="LVU422" s="1198"/>
      <c r="LVV422" s="1198"/>
      <c r="LVW422" s="1198"/>
      <c r="LVX422" s="1198"/>
      <c r="LVY422" s="1195"/>
      <c r="LVZ422" s="1196"/>
      <c r="LWA422" s="1197"/>
      <c r="LWC422" s="1194"/>
      <c r="LWD422" s="1198"/>
      <c r="LWE422" s="1198"/>
      <c r="LWF422" s="1198"/>
      <c r="LWG422" s="1198"/>
      <c r="LWH422" s="1195"/>
      <c r="LWI422" s="1196"/>
      <c r="LWJ422" s="1197"/>
      <c r="LWL422" s="1194"/>
      <c r="LWM422" s="1198"/>
      <c r="LWN422" s="1198"/>
      <c r="LWO422" s="1198"/>
      <c r="LWP422" s="1198"/>
      <c r="LWQ422" s="1195"/>
      <c r="LWR422" s="1196"/>
      <c r="LWS422" s="1197"/>
      <c r="LWU422" s="1194"/>
      <c r="LWV422" s="1198"/>
      <c r="LWW422" s="1198"/>
      <c r="LWX422" s="1198"/>
      <c r="LWY422" s="1198"/>
      <c r="LWZ422" s="1195"/>
      <c r="LXA422" s="1196"/>
      <c r="LXB422" s="1197"/>
      <c r="LXD422" s="1194"/>
      <c r="LXE422" s="1198"/>
      <c r="LXF422" s="1198"/>
      <c r="LXG422" s="1198"/>
      <c r="LXH422" s="1198"/>
      <c r="LXI422" s="1195"/>
      <c r="LXJ422" s="1196"/>
      <c r="LXK422" s="1197"/>
      <c r="LXM422" s="1194"/>
      <c r="LXN422" s="1198"/>
      <c r="LXO422" s="1198"/>
      <c r="LXP422" s="1198"/>
      <c r="LXQ422" s="1198"/>
      <c r="LXR422" s="1195"/>
      <c r="LXS422" s="1196"/>
      <c r="LXT422" s="1197"/>
      <c r="LXV422" s="1194"/>
      <c r="LXW422" s="1198"/>
      <c r="LXX422" s="1198"/>
      <c r="LXY422" s="1198"/>
      <c r="LXZ422" s="1198"/>
      <c r="LYA422" s="1195"/>
      <c r="LYB422" s="1196"/>
      <c r="LYC422" s="1197"/>
      <c r="LYE422" s="1194"/>
      <c r="LYF422" s="1198"/>
      <c r="LYG422" s="1198"/>
      <c r="LYH422" s="1198"/>
      <c r="LYI422" s="1198"/>
      <c r="LYJ422" s="1195"/>
      <c r="LYK422" s="1196"/>
      <c r="LYL422" s="1197"/>
      <c r="LYN422" s="1194"/>
      <c r="LYO422" s="1198"/>
      <c r="LYP422" s="1198"/>
      <c r="LYQ422" s="1198"/>
      <c r="LYR422" s="1198"/>
      <c r="LYS422" s="1195"/>
      <c r="LYT422" s="1196"/>
      <c r="LYU422" s="1197"/>
      <c r="LYW422" s="1194"/>
      <c r="LYX422" s="1198"/>
      <c r="LYY422" s="1198"/>
      <c r="LYZ422" s="1198"/>
      <c r="LZA422" s="1198"/>
      <c r="LZB422" s="1195"/>
      <c r="LZC422" s="1196"/>
      <c r="LZD422" s="1197"/>
      <c r="LZF422" s="1194"/>
      <c r="LZG422" s="1198"/>
      <c r="LZH422" s="1198"/>
      <c r="LZI422" s="1198"/>
      <c r="LZJ422" s="1198"/>
      <c r="LZK422" s="1195"/>
      <c r="LZL422" s="1196"/>
      <c r="LZM422" s="1197"/>
      <c r="LZO422" s="1194"/>
      <c r="LZP422" s="1198"/>
      <c r="LZQ422" s="1198"/>
      <c r="LZR422" s="1198"/>
      <c r="LZS422" s="1198"/>
      <c r="LZT422" s="1195"/>
      <c r="LZU422" s="1196"/>
      <c r="LZV422" s="1197"/>
      <c r="LZX422" s="1194"/>
      <c r="LZY422" s="1198"/>
      <c r="LZZ422" s="1198"/>
      <c r="MAA422" s="1198"/>
      <c r="MAB422" s="1198"/>
      <c r="MAC422" s="1195"/>
      <c r="MAD422" s="1196"/>
      <c r="MAE422" s="1197"/>
      <c r="MAG422" s="1194"/>
      <c r="MAH422" s="1198"/>
      <c r="MAI422" s="1198"/>
      <c r="MAJ422" s="1198"/>
      <c r="MAK422" s="1198"/>
      <c r="MAL422" s="1195"/>
      <c r="MAM422" s="1196"/>
      <c r="MAN422" s="1197"/>
      <c r="MAP422" s="1194"/>
      <c r="MAQ422" s="1198"/>
      <c r="MAR422" s="1198"/>
      <c r="MAS422" s="1198"/>
      <c r="MAT422" s="1198"/>
      <c r="MAU422" s="1195"/>
      <c r="MAV422" s="1196"/>
      <c r="MAW422" s="1197"/>
      <c r="MAY422" s="1194"/>
      <c r="MAZ422" s="1198"/>
      <c r="MBA422" s="1198"/>
      <c r="MBB422" s="1198"/>
      <c r="MBC422" s="1198"/>
      <c r="MBD422" s="1195"/>
      <c r="MBE422" s="1196"/>
      <c r="MBF422" s="1197"/>
      <c r="MBH422" s="1194"/>
      <c r="MBI422" s="1198"/>
      <c r="MBJ422" s="1198"/>
      <c r="MBK422" s="1198"/>
      <c r="MBL422" s="1198"/>
      <c r="MBM422" s="1195"/>
      <c r="MBN422" s="1196"/>
      <c r="MBO422" s="1197"/>
      <c r="MBQ422" s="1194"/>
      <c r="MBR422" s="1198"/>
      <c r="MBS422" s="1198"/>
      <c r="MBT422" s="1198"/>
      <c r="MBU422" s="1198"/>
      <c r="MBV422" s="1195"/>
      <c r="MBW422" s="1196"/>
      <c r="MBX422" s="1197"/>
      <c r="MBZ422" s="1194"/>
      <c r="MCA422" s="1198"/>
      <c r="MCB422" s="1198"/>
      <c r="MCC422" s="1198"/>
      <c r="MCD422" s="1198"/>
      <c r="MCE422" s="1195"/>
      <c r="MCF422" s="1196"/>
      <c r="MCG422" s="1197"/>
      <c r="MCI422" s="1194"/>
      <c r="MCJ422" s="1198"/>
      <c r="MCK422" s="1198"/>
      <c r="MCL422" s="1198"/>
      <c r="MCM422" s="1198"/>
      <c r="MCN422" s="1195"/>
      <c r="MCO422" s="1196"/>
      <c r="MCP422" s="1197"/>
      <c r="MCR422" s="1194"/>
      <c r="MCS422" s="1198"/>
      <c r="MCT422" s="1198"/>
      <c r="MCU422" s="1198"/>
      <c r="MCV422" s="1198"/>
      <c r="MCW422" s="1195"/>
      <c r="MCX422" s="1196"/>
      <c r="MCY422" s="1197"/>
      <c r="MDA422" s="1194"/>
      <c r="MDB422" s="1198"/>
      <c r="MDC422" s="1198"/>
      <c r="MDD422" s="1198"/>
      <c r="MDE422" s="1198"/>
      <c r="MDF422" s="1195"/>
      <c r="MDG422" s="1196"/>
      <c r="MDH422" s="1197"/>
      <c r="MDJ422" s="1194"/>
      <c r="MDK422" s="1198"/>
      <c r="MDL422" s="1198"/>
      <c r="MDM422" s="1198"/>
      <c r="MDN422" s="1198"/>
      <c r="MDO422" s="1195"/>
      <c r="MDP422" s="1196"/>
      <c r="MDQ422" s="1197"/>
      <c r="MDS422" s="1194"/>
      <c r="MDT422" s="1198"/>
      <c r="MDU422" s="1198"/>
      <c r="MDV422" s="1198"/>
      <c r="MDW422" s="1198"/>
      <c r="MDX422" s="1195"/>
      <c r="MDY422" s="1196"/>
      <c r="MDZ422" s="1197"/>
      <c r="MEB422" s="1194"/>
      <c r="MEC422" s="1198"/>
      <c r="MED422" s="1198"/>
      <c r="MEE422" s="1198"/>
      <c r="MEF422" s="1198"/>
      <c r="MEG422" s="1195"/>
      <c r="MEH422" s="1196"/>
      <c r="MEI422" s="1197"/>
      <c r="MEK422" s="1194"/>
      <c r="MEL422" s="1198"/>
      <c r="MEM422" s="1198"/>
      <c r="MEN422" s="1198"/>
      <c r="MEO422" s="1198"/>
      <c r="MEP422" s="1195"/>
      <c r="MEQ422" s="1196"/>
      <c r="MER422" s="1197"/>
      <c r="MET422" s="1194"/>
      <c r="MEU422" s="1198"/>
      <c r="MEV422" s="1198"/>
      <c r="MEW422" s="1198"/>
      <c r="MEX422" s="1198"/>
      <c r="MEY422" s="1195"/>
      <c r="MEZ422" s="1196"/>
      <c r="MFA422" s="1197"/>
      <c r="MFC422" s="1194"/>
      <c r="MFD422" s="1198"/>
      <c r="MFE422" s="1198"/>
      <c r="MFF422" s="1198"/>
      <c r="MFG422" s="1198"/>
      <c r="MFH422" s="1195"/>
      <c r="MFI422" s="1196"/>
      <c r="MFJ422" s="1197"/>
      <c r="MFL422" s="1194"/>
      <c r="MFM422" s="1198"/>
      <c r="MFN422" s="1198"/>
      <c r="MFO422" s="1198"/>
      <c r="MFP422" s="1198"/>
      <c r="MFQ422" s="1195"/>
      <c r="MFR422" s="1196"/>
      <c r="MFS422" s="1197"/>
      <c r="MFU422" s="1194"/>
      <c r="MFV422" s="1198"/>
      <c r="MFW422" s="1198"/>
      <c r="MFX422" s="1198"/>
      <c r="MFY422" s="1198"/>
      <c r="MFZ422" s="1195"/>
      <c r="MGA422" s="1196"/>
      <c r="MGB422" s="1197"/>
      <c r="MGD422" s="1194"/>
      <c r="MGE422" s="1198"/>
      <c r="MGF422" s="1198"/>
      <c r="MGG422" s="1198"/>
      <c r="MGH422" s="1198"/>
      <c r="MGI422" s="1195"/>
      <c r="MGJ422" s="1196"/>
      <c r="MGK422" s="1197"/>
      <c r="MGM422" s="1194"/>
      <c r="MGN422" s="1198"/>
      <c r="MGO422" s="1198"/>
      <c r="MGP422" s="1198"/>
      <c r="MGQ422" s="1198"/>
      <c r="MGR422" s="1195"/>
      <c r="MGS422" s="1196"/>
      <c r="MGT422" s="1197"/>
      <c r="MGV422" s="1194"/>
      <c r="MGW422" s="1198"/>
      <c r="MGX422" s="1198"/>
      <c r="MGY422" s="1198"/>
      <c r="MGZ422" s="1198"/>
      <c r="MHA422" s="1195"/>
      <c r="MHB422" s="1196"/>
      <c r="MHC422" s="1197"/>
      <c r="MHE422" s="1194"/>
      <c r="MHF422" s="1198"/>
      <c r="MHG422" s="1198"/>
      <c r="MHH422" s="1198"/>
      <c r="MHI422" s="1198"/>
      <c r="MHJ422" s="1195"/>
      <c r="MHK422" s="1196"/>
      <c r="MHL422" s="1197"/>
      <c r="MHN422" s="1194"/>
      <c r="MHO422" s="1198"/>
      <c r="MHP422" s="1198"/>
      <c r="MHQ422" s="1198"/>
      <c r="MHR422" s="1198"/>
      <c r="MHS422" s="1195"/>
      <c r="MHT422" s="1196"/>
      <c r="MHU422" s="1197"/>
      <c r="MHW422" s="1194"/>
      <c r="MHX422" s="1198"/>
      <c r="MHY422" s="1198"/>
      <c r="MHZ422" s="1198"/>
      <c r="MIA422" s="1198"/>
      <c r="MIB422" s="1195"/>
      <c r="MIC422" s="1196"/>
      <c r="MID422" s="1197"/>
      <c r="MIF422" s="1194"/>
      <c r="MIG422" s="1198"/>
      <c r="MIH422" s="1198"/>
      <c r="MII422" s="1198"/>
      <c r="MIJ422" s="1198"/>
      <c r="MIK422" s="1195"/>
      <c r="MIL422" s="1196"/>
      <c r="MIM422" s="1197"/>
      <c r="MIO422" s="1194"/>
      <c r="MIP422" s="1198"/>
      <c r="MIQ422" s="1198"/>
      <c r="MIR422" s="1198"/>
      <c r="MIS422" s="1198"/>
      <c r="MIT422" s="1195"/>
      <c r="MIU422" s="1196"/>
      <c r="MIV422" s="1197"/>
      <c r="MIX422" s="1194"/>
      <c r="MIY422" s="1198"/>
      <c r="MIZ422" s="1198"/>
      <c r="MJA422" s="1198"/>
      <c r="MJB422" s="1198"/>
      <c r="MJC422" s="1195"/>
      <c r="MJD422" s="1196"/>
      <c r="MJE422" s="1197"/>
      <c r="MJG422" s="1194"/>
      <c r="MJH422" s="1198"/>
      <c r="MJI422" s="1198"/>
      <c r="MJJ422" s="1198"/>
      <c r="MJK422" s="1198"/>
      <c r="MJL422" s="1195"/>
      <c r="MJM422" s="1196"/>
      <c r="MJN422" s="1197"/>
      <c r="MJP422" s="1194"/>
      <c r="MJQ422" s="1198"/>
      <c r="MJR422" s="1198"/>
      <c r="MJS422" s="1198"/>
      <c r="MJT422" s="1198"/>
      <c r="MJU422" s="1195"/>
      <c r="MJV422" s="1196"/>
      <c r="MJW422" s="1197"/>
      <c r="MJY422" s="1194"/>
      <c r="MJZ422" s="1198"/>
      <c r="MKA422" s="1198"/>
      <c r="MKB422" s="1198"/>
      <c r="MKC422" s="1198"/>
      <c r="MKD422" s="1195"/>
      <c r="MKE422" s="1196"/>
      <c r="MKF422" s="1197"/>
      <c r="MKH422" s="1194"/>
      <c r="MKI422" s="1198"/>
      <c r="MKJ422" s="1198"/>
      <c r="MKK422" s="1198"/>
      <c r="MKL422" s="1198"/>
      <c r="MKM422" s="1195"/>
      <c r="MKN422" s="1196"/>
      <c r="MKO422" s="1197"/>
      <c r="MKQ422" s="1194"/>
      <c r="MKR422" s="1198"/>
      <c r="MKS422" s="1198"/>
      <c r="MKT422" s="1198"/>
      <c r="MKU422" s="1198"/>
      <c r="MKV422" s="1195"/>
      <c r="MKW422" s="1196"/>
      <c r="MKX422" s="1197"/>
      <c r="MKZ422" s="1194"/>
      <c r="MLA422" s="1198"/>
      <c r="MLB422" s="1198"/>
      <c r="MLC422" s="1198"/>
      <c r="MLD422" s="1198"/>
      <c r="MLE422" s="1195"/>
      <c r="MLF422" s="1196"/>
      <c r="MLG422" s="1197"/>
      <c r="MLI422" s="1194"/>
      <c r="MLJ422" s="1198"/>
      <c r="MLK422" s="1198"/>
      <c r="MLL422" s="1198"/>
      <c r="MLM422" s="1198"/>
      <c r="MLN422" s="1195"/>
      <c r="MLO422" s="1196"/>
      <c r="MLP422" s="1197"/>
      <c r="MLR422" s="1194"/>
      <c r="MLS422" s="1198"/>
      <c r="MLT422" s="1198"/>
      <c r="MLU422" s="1198"/>
      <c r="MLV422" s="1198"/>
      <c r="MLW422" s="1195"/>
      <c r="MLX422" s="1196"/>
      <c r="MLY422" s="1197"/>
      <c r="MMA422" s="1194"/>
      <c r="MMB422" s="1198"/>
      <c r="MMC422" s="1198"/>
      <c r="MMD422" s="1198"/>
      <c r="MME422" s="1198"/>
      <c r="MMF422" s="1195"/>
      <c r="MMG422" s="1196"/>
      <c r="MMH422" s="1197"/>
      <c r="MMJ422" s="1194"/>
      <c r="MMK422" s="1198"/>
      <c r="MML422" s="1198"/>
      <c r="MMM422" s="1198"/>
      <c r="MMN422" s="1198"/>
      <c r="MMO422" s="1195"/>
      <c r="MMP422" s="1196"/>
      <c r="MMQ422" s="1197"/>
      <c r="MMS422" s="1194"/>
      <c r="MMT422" s="1198"/>
      <c r="MMU422" s="1198"/>
      <c r="MMV422" s="1198"/>
      <c r="MMW422" s="1198"/>
      <c r="MMX422" s="1195"/>
      <c r="MMY422" s="1196"/>
      <c r="MMZ422" s="1197"/>
      <c r="MNB422" s="1194"/>
      <c r="MNC422" s="1198"/>
      <c r="MND422" s="1198"/>
      <c r="MNE422" s="1198"/>
      <c r="MNF422" s="1198"/>
      <c r="MNG422" s="1195"/>
      <c r="MNH422" s="1196"/>
      <c r="MNI422" s="1197"/>
      <c r="MNK422" s="1194"/>
      <c r="MNL422" s="1198"/>
      <c r="MNM422" s="1198"/>
      <c r="MNN422" s="1198"/>
      <c r="MNO422" s="1198"/>
      <c r="MNP422" s="1195"/>
      <c r="MNQ422" s="1196"/>
      <c r="MNR422" s="1197"/>
      <c r="MNT422" s="1194"/>
      <c r="MNU422" s="1198"/>
      <c r="MNV422" s="1198"/>
      <c r="MNW422" s="1198"/>
      <c r="MNX422" s="1198"/>
      <c r="MNY422" s="1195"/>
      <c r="MNZ422" s="1196"/>
      <c r="MOA422" s="1197"/>
      <c r="MOC422" s="1194"/>
      <c r="MOD422" s="1198"/>
      <c r="MOE422" s="1198"/>
      <c r="MOF422" s="1198"/>
      <c r="MOG422" s="1198"/>
      <c r="MOH422" s="1195"/>
      <c r="MOI422" s="1196"/>
      <c r="MOJ422" s="1197"/>
      <c r="MOL422" s="1194"/>
      <c r="MOM422" s="1198"/>
      <c r="MON422" s="1198"/>
      <c r="MOO422" s="1198"/>
      <c r="MOP422" s="1198"/>
      <c r="MOQ422" s="1195"/>
      <c r="MOR422" s="1196"/>
      <c r="MOS422" s="1197"/>
      <c r="MOU422" s="1194"/>
      <c r="MOV422" s="1198"/>
      <c r="MOW422" s="1198"/>
      <c r="MOX422" s="1198"/>
      <c r="MOY422" s="1198"/>
      <c r="MOZ422" s="1195"/>
      <c r="MPA422" s="1196"/>
      <c r="MPB422" s="1197"/>
      <c r="MPD422" s="1194"/>
      <c r="MPE422" s="1198"/>
      <c r="MPF422" s="1198"/>
      <c r="MPG422" s="1198"/>
      <c r="MPH422" s="1198"/>
      <c r="MPI422" s="1195"/>
      <c r="MPJ422" s="1196"/>
      <c r="MPK422" s="1197"/>
      <c r="MPM422" s="1194"/>
      <c r="MPN422" s="1198"/>
      <c r="MPO422" s="1198"/>
      <c r="MPP422" s="1198"/>
      <c r="MPQ422" s="1198"/>
      <c r="MPR422" s="1195"/>
      <c r="MPS422" s="1196"/>
      <c r="MPT422" s="1197"/>
      <c r="MPV422" s="1194"/>
      <c r="MPW422" s="1198"/>
      <c r="MPX422" s="1198"/>
      <c r="MPY422" s="1198"/>
      <c r="MPZ422" s="1198"/>
      <c r="MQA422" s="1195"/>
      <c r="MQB422" s="1196"/>
      <c r="MQC422" s="1197"/>
      <c r="MQE422" s="1194"/>
      <c r="MQF422" s="1198"/>
      <c r="MQG422" s="1198"/>
      <c r="MQH422" s="1198"/>
      <c r="MQI422" s="1198"/>
      <c r="MQJ422" s="1195"/>
      <c r="MQK422" s="1196"/>
      <c r="MQL422" s="1197"/>
      <c r="MQN422" s="1194"/>
      <c r="MQO422" s="1198"/>
      <c r="MQP422" s="1198"/>
      <c r="MQQ422" s="1198"/>
      <c r="MQR422" s="1198"/>
      <c r="MQS422" s="1195"/>
      <c r="MQT422" s="1196"/>
      <c r="MQU422" s="1197"/>
      <c r="MQW422" s="1194"/>
      <c r="MQX422" s="1198"/>
      <c r="MQY422" s="1198"/>
      <c r="MQZ422" s="1198"/>
      <c r="MRA422" s="1198"/>
      <c r="MRB422" s="1195"/>
      <c r="MRC422" s="1196"/>
      <c r="MRD422" s="1197"/>
      <c r="MRF422" s="1194"/>
      <c r="MRG422" s="1198"/>
      <c r="MRH422" s="1198"/>
      <c r="MRI422" s="1198"/>
      <c r="MRJ422" s="1198"/>
      <c r="MRK422" s="1195"/>
      <c r="MRL422" s="1196"/>
      <c r="MRM422" s="1197"/>
      <c r="MRO422" s="1194"/>
      <c r="MRP422" s="1198"/>
      <c r="MRQ422" s="1198"/>
      <c r="MRR422" s="1198"/>
      <c r="MRS422" s="1198"/>
      <c r="MRT422" s="1195"/>
      <c r="MRU422" s="1196"/>
      <c r="MRV422" s="1197"/>
      <c r="MRX422" s="1194"/>
      <c r="MRY422" s="1198"/>
      <c r="MRZ422" s="1198"/>
      <c r="MSA422" s="1198"/>
      <c r="MSB422" s="1198"/>
      <c r="MSC422" s="1195"/>
      <c r="MSD422" s="1196"/>
      <c r="MSE422" s="1197"/>
      <c r="MSG422" s="1194"/>
      <c r="MSH422" s="1198"/>
      <c r="MSI422" s="1198"/>
      <c r="MSJ422" s="1198"/>
      <c r="MSK422" s="1198"/>
      <c r="MSL422" s="1195"/>
      <c r="MSM422" s="1196"/>
      <c r="MSN422" s="1197"/>
      <c r="MSP422" s="1194"/>
      <c r="MSQ422" s="1198"/>
      <c r="MSR422" s="1198"/>
      <c r="MSS422" s="1198"/>
      <c r="MST422" s="1198"/>
      <c r="MSU422" s="1195"/>
      <c r="MSV422" s="1196"/>
      <c r="MSW422" s="1197"/>
      <c r="MSY422" s="1194"/>
      <c r="MSZ422" s="1198"/>
      <c r="MTA422" s="1198"/>
      <c r="MTB422" s="1198"/>
      <c r="MTC422" s="1198"/>
      <c r="MTD422" s="1195"/>
      <c r="MTE422" s="1196"/>
      <c r="MTF422" s="1197"/>
      <c r="MTH422" s="1194"/>
      <c r="MTI422" s="1198"/>
      <c r="MTJ422" s="1198"/>
      <c r="MTK422" s="1198"/>
      <c r="MTL422" s="1198"/>
      <c r="MTM422" s="1195"/>
      <c r="MTN422" s="1196"/>
      <c r="MTO422" s="1197"/>
      <c r="MTQ422" s="1194"/>
      <c r="MTR422" s="1198"/>
      <c r="MTS422" s="1198"/>
      <c r="MTT422" s="1198"/>
      <c r="MTU422" s="1198"/>
      <c r="MTV422" s="1195"/>
      <c r="MTW422" s="1196"/>
      <c r="MTX422" s="1197"/>
      <c r="MTZ422" s="1194"/>
      <c r="MUA422" s="1198"/>
      <c r="MUB422" s="1198"/>
      <c r="MUC422" s="1198"/>
      <c r="MUD422" s="1198"/>
      <c r="MUE422" s="1195"/>
      <c r="MUF422" s="1196"/>
      <c r="MUG422" s="1197"/>
      <c r="MUI422" s="1194"/>
      <c r="MUJ422" s="1198"/>
      <c r="MUK422" s="1198"/>
      <c r="MUL422" s="1198"/>
      <c r="MUM422" s="1198"/>
      <c r="MUN422" s="1195"/>
      <c r="MUO422" s="1196"/>
      <c r="MUP422" s="1197"/>
      <c r="MUR422" s="1194"/>
      <c r="MUS422" s="1198"/>
      <c r="MUT422" s="1198"/>
      <c r="MUU422" s="1198"/>
      <c r="MUV422" s="1198"/>
      <c r="MUW422" s="1195"/>
      <c r="MUX422" s="1196"/>
      <c r="MUY422" s="1197"/>
      <c r="MVA422" s="1194"/>
      <c r="MVB422" s="1198"/>
      <c r="MVC422" s="1198"/>
      <c r="MVD422" s="1198"/>
      <c r="MVE422" s="1198"/>
      <c r="MVF422" s="1195"/>
      <c r="MVG422" s="1196"/>
      <c r="MVH422" s="1197"/>
      <c r="MVJ422" s="1194"/>
      <c r="MVK422" s="1198"/>
      <c r="MVL422" s="1198"/>
      <c r="MVM422" s="1198"/>
      <c r="MVN422" s="1198"/>
      <c r="MVO422" s="1195"/>
      <c r="MVP422" s="1196"/>
      <c r="MVQ422" s="1197"/>
      <c r="MVS422" s="1194"/>
      <c r="MVT422" s="1198"/>
      <c r="MVU422" s="1198"/>
      <c r="MVV422" s="1198"/>
      <c r="MVW422" s="1198"/>
      <c r="MVX422" s="1195"/>
      <c r="MVY422" s="1196"/>
      <c r="MVZ422" s="1197"/>
      <c r="MWB422" s="1194"/>
      <c r="MWC422" s="1198"/>
      <c r="MWD422" s="1198"/>
      <c r="MWE422" s="1198"/>
      <c r="MWF422" s="1198"/>
      <c r="MWG422" s="1195"/>
      <c r="MWH422" s="1196"/>
      <c r="MWI422" s="1197"/>
      <c r="MWK422" s="1194"/>
      <c r="MWL422" s="1198"/>
      <c r="MWM422" s="1198"/>
      <c r="MWN422" s="1198"/>
      <c r="MWO422" s="1198"/>
      <c r="MWP422" s="1195"/>
      <c r="MWQ422" s="1196"/>
      <c r="MWR422" s="1197"/>
      <c r="MWT422" s="1194"/>
      <c r="MWU422" s="1198"/>
      <c r="MWV422" s="1198"/>
      <c r="MWW422" s="1198"/>
      <c r="MWX422" s="1198"/>
      <c r="MWY422" s="1195"/>
      <c r="MWZ422" s="1196"/>
      <c r="MXA422" s="1197"/>
      <c r="MXC422" s="1194"/>
      <c r="MXD422" s="1198"/>
      <c r="MXE422" s="1198"/>
      <c r="MXF422" s="1198"/>
      <c r="MXG422" s="1198"/>
      <c r="MXH422" s="1195"/>
      <c r="MXI422" s="1196"/>
      <c r="MXJ422" s="1197"/>
      <c r="MXL422" s="1194"/>
      <c r="MXM422" s="1198"/>
      <c r="MXN422" s="1198"/>
      <c r="MXO422" s="1198"/>
      <c r="MXP422" s="1198"/>
      <c r="MXQ422" s="1195"/>
      <c r="MXR422" s="1196"/>
      <c r="MXS422" s="1197"/>
      <c r="MXU422" s="1194"/>
      <c r="MXV422" s="1198"/>
      <c r="MXW422" s="1198"/>
      <c r="MXX422" s="1198"/>
      <c r="MXY422" s="1198"/>
      <c r="MXZ422" s="1195"/>
      <c r="MYA422" s="1196"/>
      <c r="MYB422" s="1197"/>
      <c r="MYD422" s="1194"/>
      <c r="MYE422" s="1198"/>
      <c r="MYF422" s="1198"/>
      <c r="MYG422" s="1198"/>
      <c r="MYH422" s="1198"/>
      <c r="MYI422" s="1195"/>
      <c r="MYJ422" s="1196"/>
      <c r="MYK422" s="1197"/>
      <c r="MYM422" s="1194"/>
      <c r="MYN422" s="1198"/>
      <c r="MYO422" s="1198"/>
      <c r="MYP422" s="1198"/>
      <c r="MYQ422" s="1198"/>
      <c r="MYR422" s="1195"/>
      <c r="MYS422" s="1196"/>
      <c r="MYT422" s="1197"/>
      <c r="MYV422" s="1194"/>
      <c r="MYW422" s="1198"/>
      <c r="MYX422" s="1198"/>
      <c r="MYY422" s="1198"/>
      <c r="MYZ422" s="1198"/>
      <c r="MZA422" s="1195"/>
      <c r="MZB422" s="1196"/>
      <c r="MZC422" s="1197"/>
      <c r="MZE422" s="1194"/>
      <c r="MZF422" s="1198"/>
      <c r="MZG422" s="1198"/>
      <c r="MZH422" s="1198"/>
      <c r="MZI422" s="1198"/>
      <c r="MZJ422" s="1195"/>
      <c r="MZK422" s="1196"/>
      <c r="MZL422" s="1197"/>
      <c r="MZN422" s="1194"/>
      <c r="MZO422" s="1198"/>
      <c r="MZP422" s="1198"/>
      <c r="MZQ422" s="1198"/>
      <c r="MZR422" s="1198"/>
      <c r="MZS422" s="1195"/>
      <c r="MZT422" s="1196"/>
      <c r="MZU422" s="1197"/>
      <c r="MZW422" s="1194"/>
      <c r="MZX422" s="1198"/>
      <c r="MZY422" s="1198"/>
      <c r="MZZ422" s="1198"/>
      <c r="NAA422" s="1198"/>
      <c r="NAB422" s="1195"/>
      <c r="NAC422" s="1196"/>
      <c r="NAD422" s="1197"/>
      <c r="NAF422" s="1194"/>
      <c r="NAG422" s="1198"/>
      <c r="NAH422" s="1198"/>
      <c r="NAI422" s="1198"/>
      <c r="NAJ422" s="1198"/>
      <c r="NAK422" s="1195"/>
      <c r="NAL422" s="1196"/>
      <c r="NAM422" s="1197"/>
      <c r="NAO422" s="1194"/>
      <c r="NAP422" s="1198"/>
      <c r="NAQ422" s="1198"/>
      <c r="NAR422" s="1198"/>
      <c r="NAS422" s="1198"/>
      <c r="NAT422" s="1195"/>
      <c r="NAU422" s="1196"/>
      <c r="NAV422" s="1197"/>
      <c r="NAX422" s="1194"/>
      <c r="NAY422" s="1198"/>
      <c r="NAZ422" s="1198"/>
      <c r="NBA422" s="1198"/>
      <c r="NBB422" s="1198"/>
      <c r="NBC422" s="1195"/>
      <c r="NBD422" s="1196"/>
      <c r="NBE422" s="1197"/>
      <c r="NBG422" s="1194"/>
      <c r="NBH422" s="1198"/>
      <c r="NBI422" s="1198"/>
      <c r="NBJ422" s="1198"/>
      <c r="NBK422" s="1198"/>
      <c r="NBL422" s="1195"/>
      <c r="NBM422" s="1196"/>
      <c r="NBN422" s="1197"/>
      <c r="NBP422" s="1194"/>
      <c r="NBQ422" s="1198"/>
      <c r="NBR422" s="1198"/>
      <c r="NBS422" s="1198"/>
      <c r="NBT422" s="1198"/>
      <c r="NBU422" s="1195"/>
      <c r="NBV422" s="1196"/>
      <c r="NBW422" s="1197"/>
      <c r="NBY422" s="1194"/>
      <c r="NBZ422" s="1198"/>
      <c r="NCA422" s="1198"/>
      <c r="NCB422" s="1198"/>
      <c r="NCC422" s="1198"/>
      <c r="NCD422" s="1195"/>
      <c r="NCE422" s="1196"/>
      <c r="NCF422" s="1197"/>
      <c r="NCH422" s="1194"/>
      <c r="NCI422" s="1198"/>
      <c r="NCJ422" s="1198"/>
      <c r="NCK422" s="1198"/>
      <c r="NCL422" s="1198"/>
      <c r="NCM422" s="1195"/>
      <c r="NCN422" s="1196"/>
      <c r="NCO422" s="1197"/>
      <c r="NCQ422" s="1194"/>
      <c r="NCR422" s="1198"/>
      <c r="NCS422" s="1198"/>
      <c r="NCT422" s="1198"/>
      <c r="NCU422" s="1198"/>
      <c r="NCV422" s="1195"/>
      <c r="NCW422" s="1196"/>
      <c r="NCX422" s="1197"/>
      <c r="NCZ422" s="1194"/>
      <c r="NDA422" s="1198"/>
      <c r="NDB422" s="1198"/>
      <c r="NDC422" s="1198"/>
      <c r="NDD422" s="1198"/>
      <c r="NDE422" s="1195"/>
      <c r="NDF422" s="1196"/>
      <c r="NDG422" s="1197"/>
      <c r="NDI422" s="1194"/>
      <c r="NDJ422" s="1198"/>
      <c r="NDK422" s="1198"/>
      <c r="NDL422" s="1198"/>
      <c r="NDM422" s="1198"/>
      <c r="NDN422" s="1195"/>
      <c r="NDO422" s="1196"/>
      <c r="NDP422" s="1197"/>
      <c r="NDR422" s="1194"/>
      <c r="NDS422" s="1198"/>
      <c r="NDT422" s="1198"/>
      <c r="NDU422" s="1198"/>
      <c r="NDV422" s="1198"/>
      <c r="NDW422" s="1195"/>
      <c r="NDX422" s="1196"/>
      <c r="NDY422" s="1197"/>
      <c r="NEA422" s="1194"/>
      <c r="NEB422" s="1198"/>
      <c r="NEC422" s="1198"/>
      <c r="NED422" s="1198"/>
      <c r="NEE422" s="1198"/>
      <c r="NEF422" s="1195"/>
      <c r="NEG422" s="1196"/>
      <c r="NEH422" s="1197"/>
      <c r="NEJ422" s="1194"/>
      <c r="NEK422" s="1198"/>
      <c r="NEL422" s="1198"/>
      <c r="NEM422" s="1198"/>
      <c r="NEN422" s="1198"/>
      <c r="NEO422" s="1195"/>
      <c r="NEP422" s="1196"/>
      <c r="NEQ422" s="1197"/>
      <c r="NES422" s="1194"/>
      <c r="NET422" s="1198"/>
      <c r="NEU422" s="1198"/>
      <c r="NEV422" s="1198"/>
      <c r="NEW422" s="1198"/>
      <c r="NEX422" s="1195"/>
      <c r="NEY422" s="1196"/>
      <c r="NEZ422" s="1197"/>
      <c r="NFB422" s="1194"/>
      <c r="NFC422" s="1198"/>
      <c r="NFD422" s="1198"/>
      <c r="NFE422" s="1198"/>
      <c r="NFF422" s="1198"/>
      <c r="NFG422" s="1195"/>
      <c r="NFH422" s="1196"/>
      <c r="NFI422" s="1197"/>
      <c r="NFK422" s="1194"/>
      <c r="NFL422" s="1198"/>
      <c r="NFM422" s="1198"/>
      <c r="NFN422" s="1198"/>
      <c r="NFO422" s="1198"/>
      <c r="NFP422" s="1195"/>
      <c r="NFQ422" s="1196"/>
      <c r="NFR422" s="1197"/>
      <c r="NFT422" s="1194"/>
      <c r="NFU422" s="1198"/>
      <c r="NFV422" s="1198"/>
      <c r="NFW422" s="1198"/>
      <c r="NFX422" s="1198"/>
      <c r="NFY422" s="1195"/>
      <c r="NFZ422" s="1196"/>
      <c r="NGA422" s="1197"/>
      <c r="NGC422" s="1194"/>
      <c r="NGD422" s="1198"/>
      <c r="NGE422" s="1198"/>
      <c r="NGF422" s="1198"/>
      <c r="NGG422" s="1198"/>
      <c r="NGH422" s="1195"/>
      <c r="NGI422" s="1196"/>
      <c r="NGJ422" s="1197"/>
      <c r="NGL422" s="1194"/>
      <c r="NGM422" s="1198"/>
      <c r="NGN422" s="1198"/>
      <c r="NGO422" s="1198"/>
      <c r="NGP422" s="1198"/>
      <c r="NGQ422" s="1195"/>
      <c r="NGR422" s="1196"/>
      <c r="NGS422" s="1197"/>
      <c r="NGU422" s="1194"/>
      <c r="NGV422" s="1198"/>
      <c r="NGW422" s="1198"/>
      <c r="NGX422" s="1198"/>
      <c r="NGY422" s="1198"/>
      <c r="NGZ422" s="1195"/>
      <c r="NHA422" s="1196"/>
      <c r="NHB422" s="1197"/>
      <c r="NHD422" s="1194"/>
      <c r="NHE422" s="1198"/>
      <c r="NHF422" s="1198"/>
      <c r="NHG422" s="1198"/>
      <c r="NHH422" s="1198"/>
      <c r="NHI422" s="1195"/>
      <c r="NHJ422" s="1196"/>
      <c r="NHK422" s="1197"/>
      <c r="NHM422" s="1194"/>
      <c r="NHN422" s="1198"/>
      <c r="NHO422" s="1198"/>
      <c r="NHP422" s="1198"/>
      <c r="NHQ422" s="1198"/>
      <c r="NHR422" s="1195"/>
      <c r="NHS422" s="1196"/>
      <c r="NHT422" s="1197"/>
      <c r="NHV422" s="1194"/>
      <c r="NHW422" s="1198"/>
      <c r="NHX422" s="1198"/>
      <c r="NHY422" s="1198"/>
      <c r="NHZ422" s="1198"/>
      <c r="NIA422" s="1195"/>
      <c r="NIB422" s="1196"/>
      <c r="NIC422" s="1197"/>
      <c r="NIE422" s="1194"/>
      <c r="NIF422" s="1198"/>
      <c r="NIG422" s="1198"/>
      <c r="NIH422" s="1198"/>
      <c r="NII422" s="1198"/>
      <c r="NIJ422" s="1195"/>
      <c r="NIK422" s="1196"/>
      <c r="NIL422" s="1197"/>
      <c r="NIN422" s="1194"/>
      <c r="NIO422" s="1198"/>
      <c r="NIP422" s="1198"/>
      <c r="NIQ422" s="1198"/>
      <c r="NIR422" s="1198"/>
      <c r="NIS422" s="1195"/>
      <c r="NIT422" s="1196"/>
      <c r="NIU422" s="1197"/>
      <c r="NIW422" s="1194"/>
      <c r="NIX422" s="1198"/>
      <c r="NIY422" s="1198"/>
      <c r="NIZ422" s="1198"/>
      <c r="NJA422" s="1198"/>
      <c r="NJB422" s="1195"/>
      <c r="NJC422" s="1196"/>
      <c r="NJD422" s="1197"/>
      <c r="NJF422" s="1194"/>
      <c r="NJG422" s="1198"/>
      <c r="NJH422" s="1198"/>
      <c r="NJI422" s="1198"/>
      <c r="NJJ422" s="1198"/>
      <c r="NJK422" s="1195"/>
      <c r="NJL422" s="1196"/>
      <c r="NJM422" s="1197"/>
      <c r="NJO422" s="1194"/>
      <c r="NJP422" s="1198"/>
      <c r="NJQ422" s="1198"/>
      <c r="NJR422" s="1198"/>
      <c r="NJS422" s="1198"/>
      <c r="NJT422" s="1195"/>
      <c r="NJU422" s="1196"/>
      <c r="NJV422" s="1197"/>
      <c r="NJX422" s="1194"/>
      <c r="NJY422" s="1198"/>
      <c r="NJZ422" s="1198"/>
      <c r="NKA422" s="1198"/>
      <c r="NKB422" s="1198"/>
      <c r="NKC422" s="1195"/>
      <c r="NKD422" s="1196"/>
      <c r="NKE422" s="1197"/>
      <c r="NKG422" s="1194"/>
      <c r="NKH422" s="1198"/>
      <c r="NKI422" s="1198"/>
      <c r="NKJ422" s="1198"/>
      <c r="NKK422" s="1198"/>
      <c r="NKL422" s="1195"/>
      <c r="NKM422" s="1196"/>
      <c r="NKN422" s="1197"/>
      <c r="NKP422" s="1194"/>
      <c r="NKQ422" s="1198"/>
      <c r="NKR422" s="1198"/>
      <c r="NKS422" s="1198"/>
      <c r="NKT422" s="1198"/>
      <c r="NKU422" s="1195"/>
      <c r="NKV422" s="1196"/>
      <c r="NKW422" s="1197"/>
      <c r="NKY422" s="1194"/>
      <c r="NKZ422" s="1198"/>
      <c r="NLA422" s="1198"/>
      <c r="NLB422" s="1198"/>
      <c r="NLC422" s="1198"/>
      <c r="NLD422" s="1195"/>
      <c r="NLE422" s="1196"/>
      <c r="NLF422" s="1197"/>
      <c r="NLH422" s="1194"/>
      <c r="NLI422" s="1198"/>
      <c r="NLJ422" s="1198"/>
      <c r="NLK422" s="1198"/>
      <c r="NLL422" s="1198"/>
      <c r="NLM422" s="1195"/>
      <c r="NLN422" s="1196"/>
      <c r="NLO422" s="1197"/>
      <c r="NLQ422" s="1194"/>
      <c r="NLR422" s="1198"/>
      <c r="NLS422" s="1198"/>
      <c r="NLT422" s="1198"/>
      <c r="NLU422" s="1198"/>
      <c r="NLV422" s="1195"/>
      <c r="NLW422" s="1196"/>
      <c r="NLX422" s="1197"/>
      <c r="NLZ422" s="1194"/>
      <c r="NMA422" s="1198"/>
      <c r="NMB422" s="1198"/>
      <c r="NMC422" s="1198"/>
      <c r="NMD422" s="1198"/>
      <c r="NME422" s="1195"/>
      <c r="NMF422" s="1196"/>
      <c r="NMG422" s="1197"/>
      <c r="NMI422" s="1194"/>
      <c r="NMJ422" s="1198"/>
      <c r="NMK422" s="1198"/>
      <c r="NML422" s="1198"/>
      <c r="NMM422" s="1198"/>
      <c r="NMN422" s="1195"/>
      <c r="NMO422" s="1196"/>
      <c r="NMP422" s="1197"/>
      <c r="NMR422" s="1194"/>
      <c r="NMS422" s="1198"/>
      <c r="NMT422" s="1198"/>
      <c r="NMU422" s="1198"/>
      <c r="NMV422" s="1198"/>
      <c r="NMW422" s="1195"/>
      <c r="NMX422" s="1196"/>
      <c r="NMY422" s="1197"/>
      <c r="NNA422" s="1194"/>
      <c r="NNB422" s="1198"/>
      <c r="NNC422" s="1198"/>
      <c r="NND422" s="1198"/>
      <c r="NNE422" s="1198"/>
      <c r="NNF422" s="1195"/>
      <c r="NNG422" s="1196"/>
      <c r="NNH422" s="1197"/>
      <c r="NNJ422" s="1194"/>
      <c r="NNK422" s="1198"/>
      <c r="NNL422" s="1198"/>
      <c r="NNM422" s="1198"/>
      <c r="NNN422" s="1198"/>
      <c r="NNO422" s="1195"/>
      <c r="NNP422" s="1196"/>
      <c r="NNQ422" s="1197"/>
      <c r="NNS422" s="1194"/>
      <c r="NNT422" s="1198"/>
      <c r="NNU422" s="1198"/>
      <c r="NNV422" s="1198"/>
      <c r="NNW422" s="1198"/>
      <c r="NNX422" s="1195"/>
      <c r="NNY422" s="1196"/>
      <c r="NNZ422" s="1197"/>
      <c r="NOB422" s="1194"/>
      <c r="NOC422" s="1198"/>
      <c r="NOD422" s="1198"/>
      <c r="NOE422" s="1198"/>
      <c r="NOF422" s="1198"/>
      <c r="NOG422" s="1195"/>
      <c r="NOH422" s="1196"/>
      <c r="NOI422" s="1197"/>
      <c r="NOK422" s="1194"/>
      <c r="NOL422" s="1198"/>
      <c r="NOM422" s="1198"/>
      <c r="NON422" s="1198"/>
      <c r="NOO422" s="1198"/>
      <c r="NOP422" s="1195"/>
      <c r="NOQ422" s="1196"/>
      <c r="NOR422" s="1197"/>
      <c r="NOT422" s="1194"/>
      <c r="NOU422" s="1198"/>
      <c r="NOV422" s="1198"/>
      <c r="NOW422" s="1198"/>
      <c r="NOX422" s="1198"/>
      <c r="NOY422" s="1195"/>
      <c r="NOZ422" s="1196"/>
      <c r="NPA422" s="1197"/>
      <c r="NPC422" s="1194"/>
      <c r="NPD422" s="1198"/>
      <c r="NPE422" s="1198"/>
      <c r="NPF422" s="1198"/>
      <c r="NPG422" s="1198"/>
      <c r="NPH422" s="1195"/>
      <c r="NPI422" s="1196"/>
      <c r="NPJ422" s="1197"/>
      <c r="NPL422" s="1194"/>
      <c r="NPM422" s="1198"/>
      <c r="NPN422" s="1198"/>
      <c r="NPO422" s="1198"/>
      <c r="NPP422" s="1198"/>
      <c r="NPQ422" s="1195"/>
      <c r="NPR422" s="1196"/>
      <c r="NPS422" s="1197"/>
      <c r="NPU422" s="1194"/>
      <c r="NPV422" s="1198"/>
      <c r="NPW422" s="1198"/>
      <c r="NPX422" s="1198"/>
      <c r="NPY422" s="1198"/>
      <c r="NPZ422" s="1195"/>
      <c r="NQA422" s="1196"/>
      <c r="NQB422" s="1197"/>
      <c r="NQD422" s="1194"/>
      <c r="NQE422" s="1198"/>
      <c r="NQF422" s="1198"/>
      <c r="NQG422" s="1198"/>
      <c r="NQH422" s="1198"/>
      <c r="NQI422" s="1195"/>
      <c r="NQJ422" s="1196"/>
      <c r="NQK422" s="1197"/>
      <c r="NQM422" s="1194"/>
      <c r="NQN422" s="1198"/>
      <c r="NQO422" s="1198"/>
      <c r="NQP422" s="1198"/>
      <c r="NQQ422" s="1198"/>
      <c r="NQR422" s="1195"/>
      <c r="NQS422" s="1196"/>
      <c r="NQT422" s="1197"/>
      <c r="NQV422" s="1194"/>
      <c r="NQW422" s="1198"/>
      <c r="NQX422" s="1198"/>
      <c r="NQY422" s="1198"/>
      <c r="NQZ422" s="1198"/>
      <c r="NRA422" s="1195"/>
      <c r="NRB422" s="1196"/>
      <c r="NRC422" s="1197"/>
      <c r="NRE422" s="1194"/>
      <c r="NRF422" s="1198"/>
      <c r="NRG422" s="1198"/>
      <c r="NRH422" s="1198"/>
      <c r="NRI422" s="1198"/>
      <c r="NRJ422" s="1195"/>
      <c r="NRK422" s="1196"/>
      <c r="NRL422" s="1197"/>
      <c r="NRN422" s="1194"/>
      <c r="NRO422" s="1198"/>
      <c r="NRP422" s="1198"/>
      <c r="NRQ422" s="1198"/>
      <c r="NRR422" s="1198"/>
      <c r="NRS422" s="1195"/>
      <c r="NRT422" s="1196"/>
      <c r="NRU422" s="1197"/>
      <c r="NRW422" s="1194"/>
      <c r="NRX422" s="1198"/>
      <c r="NRY422" s="1198"/>
      <c r="NRZ422" s="1198"/>
      <c r="NSA422" s="1198"/>
      <c r="NSB422" s="1195"/>
      <c r="NSC422" s="1196"/>
      <c r="NSD422" s="1197"/>
      <c r="NSF422" s="1194"/>
      <c r="NSG422" s="1198"/>
      <c r="NSH422" s="1198"/>
      <c r="NSI422" s="1198"/>
      <c r="NSJ422" s="1198"/>
      <c r="NSK422" s="1195"/>
      <c r="NSL422" s="1196"/>
      <c r="NSM422" s="1197"/>
      <c r="NSO422" s="1194"/>
      <c r="NSP422" s="1198"/>
      <c r="NSQ422" s="1198"/>
      <c r="NSR422" s="1198"/>
      <c r="NSS422" s="1198"/>
      <c r="NST422" s="1195"/>
      <c r="NSU422" s="1196"/>
      <c r="NSV422" s="1197"/>
      <c r="NSX422" s="1194"/>
      <c r="NSY422" s="1198"/>
      <c r="NSZ422" s="1198"/>
      <c r="NTA422" s="1198"/>
      <c r="NTB422" s="1198"/>
      <c r="NTC422" s="1195"/>
      <c r="NTD422" s="1196"/>
      <c r="NTE422" s="1197"/>
      <c r="NTG422" s="1194"/>
      <c r="NTH422" s="1198"/>
      <c r="NTI422" s="1198"/>
      <c r="NTJ422" s="1198"/>
      <c r="NTK422" s="1198"/>
      <c r="NTL422" s="1195"/>
      <c r="NTM422" s="1196"/>
      <c r="NTN422" s="1197"/>
      <c r="NTP422" s="1194"/>
      <c r="NTQ422" s="1198"/>
      <c r="NTR422" s="1198"/>
      <c r="NTS422" s="1198"/>
      <c r="NTT422" s="1198"/>
      <c r="NTU422" s="1195"/>
      <c r="NTV422" s="1196"/>
      <c r="NTW422" s="1197"/>
      <c r="NTY422" s="1194"/>
      <c r="NTZ422" s="1198"/>
      <c r="NUA422" s="1198"/>
      <c r="NUB422" s="1198"/>
      <c r="NUC422" s="1198"/>
      <c r="NUD422" s="1195"/>
      <c r="NUE422" s="1196"/>
      <c r="NUF422" s="1197"/>
      <c r="NUH422" s="1194"/>
      <c r="NUI422" s="1198"/>
      <c r="NUJ422" s="1198"/>
      <c r="NUK422" s="1198"/>
      <c r="NUL422" s="1198"/>
      <c r="NUM422" s="1195"/>
      <c r="NUN422" s="1196"/>
      <c r="NUO422" s="1197"/>
      <c r="NUQ422" s="1194"/>
      <c r="NUR422" s="1198"/>
      <c r="NUS422" s="1198"/>
      <c r="NUT422" s="1198"/>
      <c r="NUU422" s="1198"/>
      <c r="NUV422" s="1195"/>
      <c r="NUW422" s="1196"/>
      <c r="NUX422" s="1197"/>
      <c r="NUZ422" s="1194"/>
      <c r="NVA422" s="1198"/>
      <c r="NVB422" s="1198"/>
      <c r="NVC422" s="1198"/>
      <c r="NVD422" s="1198"/>
      <c r="NVE422" s="1195"/>
      <c r="NVF422" s="1196"/>
      <c r="NVG422" s="1197"/>
      <c r="NVI422" s="1194"/>
      <c r="NVJ422" s="1198"/>
      <c r="NVK422" s="1198"/>
      <c r="NVL422" s="1198"/>
      <c r="NVM422" s="1198"/>
      <c r="NVN422" s="1195"/>
      <c r="NVO422" s="1196"/>
      <c r="NVP422" s="1197"/>
      <c r="NVR422" s="1194"/>
      <c r="NVS422" s="1198"/>
      <c r="NVT422" s="1198"/>
      <c r="NVU422" s="1198"/>
      <c r="NVV422" s="1198"/>
      <c r="NVW422" s="1195"/>
      <c r="NVX422" s="1196"/>
      <c r="NVY422" s="1197"/>
      <c r="NWA422" s="1194"/>
      <c r="NWB422" s="1198"/>
      <c r="NWC422" s="1198"/>
      <c r="NWD422" s="1198"/>
      <c r="NWE422" s="1198"/>
      <c r="NWF422" s="1195"/>
      <c r="NWG422" s="1196"/>
      <c r="NWH422" s="1197"/>
      <c r="NWJ422" s="1194"/>
      <c r="NWK422" s="1198"/>
      <c r="NWL422" s="1198"/>
      <c r="NWM422" s="1198"/>
      <c r="NWN422" s="1198"/>
      <c r="NWO422" s="1195"/>
      <c r="NWP422" s="1196"/>
      <c r="NWQ422" s="1197"/>
      <c r="NWS422" s="1194"/>
      <c r="NWT422" s="1198"/>
      <c r="NWU422" s="1198"/>
      <c r="NWV422" s="1198"/>
      <c r="NWW422" s="1198"/>
      <c r="NWX422" s="1195"/>
      <c r="NWY422" s="1196"/>
      <c r="NWZ422" s="1197"/>
      <c r="NXB422" s="1194"/>
      <c r="NXC422" s="1198"/>
      <c r="NXD422" s="1198"/>
      <c r="NXE422" s="1198"/>
      <c r="NXF422" s="1198"/>
      <c r="NXG422" s="1195"/>
      <c r="NXH422" s="1196"/>
      <c r="NXI422" s="1197"/>
      <c r="NXK422" s="1194"/>
      <c r="NXL422" s="1198"/>
      <c r="NXM422" s="1198"/>
      <c r="NXN422" s="1198"/>
      <c r="NXO422" s="1198"/>
      <c r="NXP422" s="1195"/>
      <c r="NXQ422" s="1196"/>
      <c r="NXR422" s="1197"/>
      <c r="NXT422" s="1194"/>
      <c r="NXU422" s="1198"/>
      <c r="NXV422" s="1198"/>
      <c r="NXW422" s="1198"/>
      <c r="NXX422" s="1198"/>
      <c r="NXY422" s="1195"/>
      <c r="NXZ422" s="1196"/>
      <c r="NYA422" s="1197"/>
      <c r="NYC422" s="1194"/>
      <c r="NYD422" s="1198"/>
      <c r="NYE422" s="1198"/>
      <c r="NYF422" s="1198"/>
      <c r="NYG422" s="1198"/>
      <c r="NYH422" s="1195"/>
      <c r="NYI422" s="1196"/>
      <c r="NYJ422" s="1197"/>
      <c r="NYL422" s="1194"/>
      <c r="NYM422" s="1198"/>
      <c r="NYN422" s="1198"/>
      <c r="NYO422" s="1198"/>
      <c r="NYP422" s="1198"/>
      <c r="NYQ422" s="1195"/>
      <c r="NYR422" s="1196"/>
      <c r="NYS422" s="1197"/>
      <c r="NYU422" s="1194"/>
      <c r="NYV422" s="1198"/>
      <c r="NYW422" s="1198"/>
      <c r="NYX422" s="1198"/>
      <c r="NYY422" s="1198"/>
      <c r="NYZ422" s="1195"/>
      <c r="NZA422" s="1196"/>
      <c r="NZB422" s="1197"/>
      <c r="NZD422" s="1194"/>
      <c r="NZE422" s="1198"/>
      <c r="NZF422" s="1198"/>
      <c r="NZG422" s="1198"/>
      <c r="NZH422" s="1198"/>
      <c r="NZI422" s="1195"/>
      <c r="NZJ422" s="1196"/>
      <c r="NZK422" s="1197"/>
      <c r="NZM422" s="1194"/>
      <c r="NZN422" s="1198"/>
      <c r="NZO422" s="1198"/>
      <c r="NZP422" s="1198"/>
      <c r="NZQ422" s="1198"/>
      <c r="NZR422" s="1195"/>
      <c r="NZS422" s="1196"/>
      <c r="NZT422" s="1197"/>
      <c r="NZV422" s="1194"/>
      <c r="NZW422" s="1198"/>
      <c r="NZX422" s="1198"/>
      <c r="NZY422" s="1198"/>
      <c r="NZZ422" s="1198"/>
      <c r="OAA422" s="1195"/>
      <c r="OAB422" s="1196"/>
      <c r="OAC422" s="1197"/>
      <c r="OAE422" s="1194"/>
      <c r="OAF422" s="1198"/>
      <c r="OAG422" s="1198"/>
      <c r="OAH422" s="1198"/>
      <c r="OAI422" s="1198"/>
      <c r="OAJ422" s="1195"/>
      <c r="OAK422" s="1196"/>
      <c r="OAL422" s="1197"/>
      <c r="OAN422" s="1194"/>
      <c r="OAO422" s="1198"/>
      <c r="OAP422" s="1198"/>
      <c r="OAQ422" s="1198"/>
      <c r="OAR422" s="1198"/>
      <c r="OAS422" s="1195"/>
      <c r="OAT422" s="1196"/>
      <c r="OAU422" s="1197"/>
      <c r="OAW422" s="1194"/>
      <c r="OAX422" s="1198"/>
      <c r="OAY422" s="1198"/>
      <c r="OAZ422" s="1198"/>
      <c r="OBA422" s="1198"/>
      <c r="OBB422" s="1195"/>
      <c r="OBC422" s="1196"/>
      <c r="OBD422" s="1197"/>
      <c r="OBF422" s="1194"/>
      <c r="OBG422" s="1198"/>
      <c r="OBH422" s="1198"/>
      <c r="OBI422" s="1198"/>
      <c r="OBJ422" s="1198"/>
      <c r="OBK422" s="1195"/>
      <c r="OBL422" s="1196"/>
      <c r="OBM422" s="1197"/>
      <c r="OBO422" s="1194"/>
      <c r="OBP422" s="1198"/>
      <c r="OBQ422" s="1198"/>
      <c r="OBR422" s="1198"/>
      <c r="OBS422" s="1198"/>
      <c r="OBT422" s="1195"/>
      <c r="OBU422" s="1196"/>
      <c r="OBV422" s="1197"/>
      <c r="OBX422" s="1194"/>
      <c r="OBY422" s="1198"/>
      <c r="OBZ422" s="1198"/>
      <c r="OCA422" s="1198"/>
      <c r="OCB422" s="1198"/>
      <c r="OCC422" s="1195"/>
      <c r="OCD422" s="1196"/>
      <c r="OCE422" s="1197"/>
      <c r="OCG422" s="1194"/>
      <c r="OCH422" s="1198"/>
      <c r="OCI422" s="1198"/>
      <c r="OCJ422" s="1198"/>
      <c r="OCK422" s="1198"/>
      <c r="OCL422" s="1195"/>
      <c r="OCM422" s="1196"/>
      <c r="OCN422" s="1197"/>
      <c r="OCP422" s="1194"/>
      <c r="OCQ422" s="1198"/>
      <c r="OCR422" s="1198"/>
      <c r="OCS422" s="1198"/>
      <c r="OCT422" s="1198"/>
      <c r="OCU422" s="1195"/>
      <c r="OCV422" s="1196"/>
      <c r="OCW422" s="1197"/>
      <c r="OCY422" s="1194"/>
      <c r="OCZ422" s="1198"/>
      <c r="ODA422" s="1198"/>
      <c r="ODB422" s="1198"/>
      <c r="ODC422" s="1198"/>
      <c r="ODD422" s="1195"/>
      <c r="ODE422" s="1196"/>
      <c r="ODF422" s="1197"/>
      <c r="ODH422" s="1194"/>
      <c r="ODI422" s="1198"/>
      <c r="ODJ422" s="1198"/>
      <c r="ODK422" s="1198"/>
      <c r="ODL422" s="1198"/>
      <c r="ODM422" s="1195"/>
      <c r="ODN422" s="1196"/>
      <c r="ODO422" s="1197"/>
      <c r="ODQ422" s="1194"/>
      <c r="ODR422" s="1198"/>
      <c r="ODS422" s="1198"/>
      <c r="ODT422" s="1198"/>
      <c r="ODU422" s="1198"/>
      <c r="ODV422" s="1195"/>
      <c r="ODW422" s="1196"/>
      <c r="ODX422" s="1197"/>
      <c r="ODZ422" s="1194"/>
      <c r="OEA422" s="1198"/>
      <c r="OEB422" s="1198"/>
      <c r="OEC422" s="1198"/>
      <c r="OED422" s="1198"/>
      <c r="OEE422" s="1195"/>
      <c r="OEF422" s="1196"/>
      <c r="OEG422" s="1197"/>
      <c r="OEI422" s="1194"/>
      <c r="OEJ422" s="1198"/>
      <c r="OEK422" s="1198"/>
      <c r="OEL422" s="1198"/>
      <c r="OEM422" s="1198"/>
      <c r="OEN422" s="1195"/>
      <c r="OEO422" s="1196"/>
      <c r="OEP422" s="1197"/>
      <c r="OER422" s="1194"/>
      <c r="OES422" s="1198"/>
      <c r="OET422" s="1198"/>
      <c r="OEU422" s="1198"/>
      <c r="OEV422" s="1198"/>
      <c r="OEW422" s="1195"/>
      <c r="OEX422" s="1196"/>
      <c r="OEY422" s="1197"/>
      <c r="OFA422" s="1194"/>
      <c r="OFB422" s="1198"/>
      <c r="OFC422" s="1198"/>
      <c r="OFD422" s="1198"/>
      <c r="OFE422" s="1198"/>
      <c r="OFF422" s="1195"/>
      <c r="OFG422" s="1196"/>
      <c r="OFH422" s="1197"/>
      <c r="OFJ422" s="1194"/>
      <c r="OFK422" s="1198"/>
      <c r="OFL422" s="1198"/>
      <c r="OFM422" s="1198"/>
      <c r="OFN422" s="1198"/>
      <c r="OFO422" s="1195"/>
      <c r="OFP422" s="1196"/>
      <c r="OFQ422" s="1197"/>
      <c r="OFS422" s="1194"/>
      <c r="OFT422" s="1198"/>
      <c r="OFU422" s="1198"/>
      <c r="OFV422" s="1198"/>
      <c r="OFW422" s="1198"/>
      <c r="OFX422" s="1195"/>
      <c r="OFY422" s="1196"/>
      <c r="OFZ422" s="1197"/>
      <c r="OGB422" s="1194"/>
      <c r="OGC422" s="1198"/>
      <c r="OGD422" s="1198"/>
      <c r="OGE422" s="1198"/>
      <c r="OGF422" s="1198"/>
      <c r="OGG422" s="1195"/>
      <c r="OGH422" s="1196"/>
      <c r="OGI422" s="1197"/>
      <c r="OGK422" s="1194"/>
      <c r="OGL422" s="1198"/>
      <c r="OGM422" s="1198"/>
      <c r="OGN422" s="1198"/>
      <c r="OGO422" s="1198"/>
      <c r="OGP422" s="1195"/>
      <c r="OGQ422" s="1196"/>
      <c r="OGR422" s="1197"/>
      <c r="OGT422" s="1194"/>
      <c r="OGU422" s="1198"/>
      <c r="OGV422" s="1198"/>
      <c r="OGW422" s="1198"/>
      <c r="OGX422" s="1198"/>
      <c r="OGY422" s="1195"/>
      <c r="OGZ422" s="1196"/>
      <c r="OHA422" s="1197"/>
      <c r="OHC422" s="1194"/>
      <c r="OHD422" s="1198"/>
      <c r="OHE422" s="1198"/>
      <c r="OHF422" s="1198"/>
      <c r="OHG422" s="1198"/>
      <c r="OHH422" s="1195"/>
      <c r="OHI422" s="1196"/>
      <c r="OHJ422" s="1197"/>
      <c r="OHL422" s="1194"/>
      <c r="OHM422" s="1198"/>
      <c r="OHN422" s="1198"/>
      <c r="OHO422" s="1198"/>
      <c r="OHP422" s="1198"/>
      <c r="OHQ422" s="1195"/>
      <c r="OHR422" s="1196"/>
      <c r="OHS422" s="1197"/>
      <c r="OHU422" s="1194"/>
      <c r="OHV422" s="1198"/>
      <c r="OHW422" s="1198"/>
      <c r="OHX422" s="1198"/>
      <c r="OHY422" s="1198"/>
      <c r="OHZ422" s="1195"/>
      <c r="OIA422" s="1196"/>
      <c r="OIB422" s="1197"/>
      <c r="OID422" s="1194"/>
      <c r="OIE422" s="1198"/>
      <c r="OIF422" s="1198"/>
      <c r="OIG422" s="1198"/>
      <c r="OIH422" s="1198"/>
      <c r="OII422" s="1195"/>
      <c r="OIJ422" s="1196"/>
      <c r="OIK422" s="1197"/>
      <c r="OIM422" s="1194"/>
      <c r="OIN422" s="1198"/>
      <c r="OIO422" s="1198"/>
      <c r="OIP422" s="1198"/>
      <c r="OIQ422" s="1198"/>
      <c r="OIR422" s="1195"/>
      <c r="OIS422" s="1196"/>
      <c r="OIT422" s="1197"/>
      <c r="OIV422" s="1194"/>
      <c r="OIW422" s="1198"/>
      <c r="OIX422" s="1198"/>
      <c r="OIY422" s="1198"/>
      <c r="OIZ422" s="1198"/>
      <c r="OJA422" s="1195"/>
      <c r="OJB422" s="1196"/>
      <c r="OJC422" s="1197"/>
      <c r="OJE422" s="1194"/>
      <c r="OJF422" s="1198"/>
      <c r="OJG422" s="1198"/>
      <c r="OJH422" s="1198"/>
      <c r="OJI422" s="1198"/>
      <c r="OJJ422" s="1195"/>
      <c r="OJK422" s="1196"/>
      <c r="OJL422" s="1197"/>
      <c r="OJN422" s="1194"/>
      <c r="OJO422" s="1198"/>
      <c r="OJP422" s="1198"/>
      <c r="OJQ422" s="1198"/>
      <c r="OJR422" s="1198"/>
      <c r="OJS422" s="1195"/>
      <c r="OJT422" s="1196"/>
      <c r="OJU422" s="1197"/>
      <c r="OJW422" s="1194"/>
      <c r="OJX422" s="1198"/>
      <c r="OJY422" s="1198"/>
      <c r="OJZ422" s="1198"/>
      <c r="OKA422" s="1198"/>
      <c r="OKB422" s="1195"/>
      <c r="OKC422" s="1196"/>
      <c r="OKD422" s="1197"/>
      <c r="OKF422" s="1194"/>
      <c r="OKG422" s="1198"/>
      <c r="OKH422" s="1198"/>
      <c r="OKI422" s="1198"/>
      <c r="OKJ422" s="1198"/>
      <c r="OKK422" s="1195"/>
      <c r="OKL422" s="1196"/>
      <c r="OKM422" s="1197"/>
      <c r="OKO422" s="1194"/>
      <c r="OKP422" s="1198"/>
      <c r="OKQ422" s="1198"/>
      <c r="OKR422" s="1198"/>
      <c r="OKS422" s="1198"/>
      <c r="OKT422" s="1195"/>
      <c r="OKU422" s="1196"/>
      <c r="OKV422" s="1197"/>
      <c r="OKX422" s="1194"/>
      <c r="OKY422" s="1198"/>
      <c r="OKZ422" s="1198"/>
      <c r="OLA422" s="1198"/>
      <c r="OLB422" s="1198"/>
      <c r="OLC422" s="1195"/>
      <c r="OLD422" s="1196"/>
      <c r="OLE422" s="1197"/>
      <c r="OLG422" s="1194"/>
      <c r="OLH422" s="1198"/>
      <c r="OLI422" s="1198"/>
      <c r="OLJ422" s="1198"/>
      <c r="OLK422" s="1198"/>
      <c r="OLL422" s="1195"/>
      <c r="OLM422" s="1196"/>
      <c r="OLN422" s="1197"/>
      <c r="OLP422" s="1194"/>
      <c r="OLQ422" s="1198"/>
      <c r="OLR422" s="1198"/>
      <c r="OLS422" s="1198"/>
      <c r="OLT422" s="1198"/>
      <c r="OLU422" s="1195"/>
      <c r="OLV422" s="1196"/>
      <c r="OLW422" s="1197"/>
      <c r="OLY422" s="1194"/>
      <c r="OLZ422" s="1198"/>
      <c r="OMA422" s="1198"/>
      <c r="OMB422" s="1198"/>
      <c r="OMC422" s="1198"/>
      <c r="OMD422" s="1195"/>
      <c r="OME422" s="1196"/>
      <c r="OMF422" s="1197"/>
      <c r="OMH422" s="1194"/>
      <c r="OMI422" s="1198"/>
      <c r="OMJ422" s="1198"/>
      <c r="OMK422" s="1198"/>
      <c r="OML422" s="1198"/>
      <c r="OMM422" s="1195"/>
      <c r="OMN422" s="1196"/>
      <c r="OMO422" s="1197"/>
      <c r="OMQ422" s="1194"/>
      <c r="OMR422" s="1198"/>
      <c r="OMS422" s="1198"/>
      <c r="OMT422" s="1198"/>
      <c r="OMU422" s="1198"/>
      <c r="OMV422" s="1195"/>
      <c r="OMW422" s="1196"/>
      <c r="OMX422" s="1197"/>
      <c r="OMZ422" s="1194"/>
      <c r="ONA422" s="1198"/>
      <c r="ONB422" s="1198"/>
      <c r="ONC422" s="1198"/>
      <c r="OND422" s="1198"/>
      <c r="ONE422" s="1195"/>
      <c r="ONF422" s="1196"/>
      <c r="ONG422" s="1197"/>
      <c r="ONI422" s="1194"/>
      <c r="ONJ422" s="1198"/>
      <c r="ONK422" s="1198"/>
      <c r="ONL422" s="1198"/>
      <c r="ONM422" s="1198"/>
      <c r="ONN422" s="1195"/>
      <c r="ONO422" s="1196"/>
      <c r="ONP422" s="1197"/>
      <c r="ONR422" s="1194"/>
      <c r="ONS422" s="1198"/>
      <c r="ONT422" s="1198"/>
      <c r="ONU422" s="1198"/>
      <c r="ONV422" s="1198"/>
      <c r="ONW422" s="1195"/>
      <c r="ONX422" s="1196"/>
      <c r="ONY422" s="1197"/>
      <c r="OOA422" s="1194"/>
      <c r="OOB422" s="1198"/>
      <c r="OOC422" s="1198"/>
      <c r="OOD422" s="1198"/>
      <c r="OOE422" s="1198"/>
      <c r="OOF422" s="1195"/>
      <c r="OOG422" s="1196"/>
      <c r="OOH422" s="1197"/>
      <c r="OOJ422" s="1194"/>
      <c r="OOK422" s="1198"/>
      <c r="OOL422" s="1198"/>
      <c r="OOM422" s="1198"/>
      <c r="OON422" s="1198"/>
      <c r="OOO422" s="1195"/>
      <c r="OOP422" s="1196"/>
      <c r="OOQ422" s="1197"/>
      <c r="OOS422" s="1194"/>
      <c r="OOT422" s="1198"/>
      <c r="OOU422" s="1198"/>
      <c r="OOV422" s="1198"/>
      <c r="OOW422" s="1198"/>
      <c r="OOX422" s="1195"/>
      <c r="OOY422" s="1196"/>
      <c r="OOZ422" s="1197"/>
      <c r="OPB422" s="1194"/>
      <c r="OPC422" s="1198"/>
      <c r="OPD422" s="1198"/>
      <c r="OPE422" s="1198"/>
      <c r="OPF422" s="1198"/>
      <c r="OPG422" s="1195"/>
      <c r="OPH422" s="1196"/>
      <c r="OPI422" s="1197"/>
      <c r="OPK422" s="1194"/>
      <c r="OPL422" s="1198"/>
      <c r="OPM422" s="1198"/>
      <c r="OPN422" s="1198"/>
      <c r="OPO422" s="1198"/>
      <c r="OPP422" s="1195"/>
      <c r="OPQ422" s="1196"/>
      <c r="OPR422" s="1197"/>
      <c r="OPT422" s="1194"/>
      <c r="OPU422" s="1198"/>
      <c r="OPV422" s="1198"/>
      <c r="OPW422" s="1198"/>
      <c r="OPX422" s="1198"/>
      <c r="OPY422" s="1195"/>
      <c r="OPZ422" s="1196"/>
      <c r="OQA422" s="1197"/>
      <c r="OQC422" s="1194"/>
      <c r="OQD422" s="1198"/>
      <c r="OQE422" s="1198"/>
      <c r="OQF422" s="1198"/>
      <c r="OQG422" s="1198"/>
      <c r="OQH422" s="1195"/>
      <c r="OQI422" s="1196"/>
      <c r="OQJ422" s="1197"/>
      <c r="OQL422" s="1194"/>
      <c r="OQM422" s="1198"/>
      <c r="OQN422" s="1198"/>
      <c r="OQO422" s="1198"/>
      <c r="OQP422" s="1198"/>
      <c r="OQQ422" s="1195"/>
      <c r="OQR422" s="1196"/>
      <c r="OQS422" s="1197"/>
      <c r="OQU422" s="1194"/>
      <c r="OQV422" s="1198"/>
      <c r="OQW422" s="1198"/>
      <c r="OQX422" s="1198"/>
      <c r="OQY422" s="1198"/>
      <c r="OQZ422" s="1195"/>
      <c r="ORA422" s="1196"/>
      <c r="ORB422" s="1197"/>
      <c r="ORD422" s="1194"/>
      <c r="ORE422" s="1198"/>
      <c r="ORF422" s="1198"/>
      <c r="ORG422" s="1198"/>
      <c r="ORH422" s="1198"/>
      <c r="ORI422" s="1195"/>
      <c r="ORJ422" s="1196"/>
      <c r="ORK422" s="1197"/>
      <c r="ORM422" s="1194"/>
      <c r="ORN422" s="1198"/>
      <c r="ORO422" s="1198"/>
      <c r="ORP422" s="1198"/>
      <c r="ORQ422" s="1198"/>
      <c r="ORR422" s="1195"/>
      <c r="ORS422" s="1196"/>
      <c r="ORT422" s="1197"/>
      <c r="ORV422" s="1194"/>
      <c r="ORW422" s="1198"/>
      <c r="ORX422" s="1198"/>
      <c r="ORY422" s="1198"/>
      <c r="ORZ422" s="1198"/>
      <c r="OSA422" s="1195"/>
      <c r="OSB422" s="1196"/>
      <c r="OSC422" s="1197"/>
      <c r="OSE422" s="1194"/>
      <c r="OSF422" s="1198"/>
      <c r="OSG422" s="1198"/>
      <c r="OSH422" s="1198"/>
      <c r="OSI422" s="1198"/>
      <c r="OSJ422" s="1195"/>
      <c r="OSK422" s="1196"/>
      <c r="OSL422" s="1197"/>
      <c r="OSN422" s="1194"/>
      <c r="OSO422" s="1198"/>
      <c r="OSP422" s="1198"/>
      <c r="OSQ422" s="1198"/>
      <c r="OSR422" s="1198"/>
      <c r="OSS422" s="1195"/>
      <c r="OST422" s="1196"/>
      <c r="OSU422" s="1197"/>
      <c r="OSW422" s="1194"/>
      <c r="OSX422" s="1198"/>
      <c r="OSY422" s="1198"/>
      <c r="OSZ422" s="1198"/>
      <c r="OTA422" s="1198"/>
      <c r="OTB422" s="1195"/>
      <c r="OTC422" s="1196"/>
      <c r="OTD422" s="1197"/>
      <c r="OTF422" s="1194"/>
      <c r="OTG422" s="1198"/>
      <c r="OTH422" s="1198"/>
      <c r="OTI422" s="1198"/>
      <c r="OTJ422" s="1198"/>
      <c r="OTK422" s="1195"/>
      <c r="OTL422" s="1196"/>
      <c r="OTM422" s="1197"/>
      <c r="OTO422" s="1194"/>
      <c r="OTP422" s="1198"/>
      <c r="OTQ422" s="1198"/>
      <c r="OTR422" s="1198"/>
      <c r="OTS422" s="1198"/>
      <c r="OTT422" s="1195"/>
      <c r="OTU422" s="1196"/>
      <c r="OTV422" s="1197"/>
      <c r="OTX422" s="1194"/>
      <c r="OTY422" s="1198"/>
      <c r="OTZ422" s="1198"/>
      <c r="OUA422" s="1198"/>
      <c r="OUB422" s="1198"/>
      <c r="OUC422" s="1195"/>
      <c r="OUD422" s="1196"/>
      <c r="OUE422" s="1197"/>
      <c r="OUG422" s="1194"/>
      <c r="OUH422" s="1198"/>
      <c r="OUI422" s="1198"/>
      <c r="OUJ422" s="1198"/>
      <c r="OUK422" s="1198"/>
      <c r="OUL422" s="1195"/>
      <c r="OUM422" s="1196"/>
      <c r="OUN422" s="1197"/>
      <c r="OUP422" s="1194"/>
      <c r="OUQ422" s="1198"/>
      <c r="OUR422" s="1198"/>
      <c r="OUS422" s="1198"/>
      <c r="OUT422" s="1198"/>
      <c r="OUU422" s="1195"/>
      <c r="OUV422" s="1196"/>
      <c r="OUW422" s="1197"/>
      <c r="OUY422" s="1194"/>
      <c r="OUZ422" s="1198"/>
      <c r="OVA422" s="1198"/>
      <c r="OVB422" s="1198"/>
      <c r="OVC422" s="1198"/>
      <c r="OVD422" s="1195"/>
      <c r="OVE422" s="1196"/>
      <c r="OVF422" s="1197"/>
      <c r="OVH422" s="1194"/>
      <c r="OVI422" s="1198"/>
      <c r="OVJ422" s="1198"/>
      <c r="OVK422" s="1198"/>
      <c r="OVL422" s="1198"/>
      <c r="OVM422" s="1195"/>
      <c r="OVN422" s="1196"/>
      <c r="OVO422" s="1197"/>
      <c r="OVQ422" s="1194"/>
      <c r="OVR422" s="1198"/>
      <c r="OVS422" s="1198"/>
      <c r="OVT422" s="1198"/>
      <c r="OVU422" s="1198"/>
      <c r="OVV422" s="1195"/>
      <c r="OVW422" s="1196"/>
      <c r="OVX422" s="1197"/>
      <c r="OVZ422" s="1194"/>
      <c r="OWA422" s="1198"/>
      <c r="OWB422" s="1198"/>
      <c r="OWC422" s="1198"/>
      <c r="OWD422" s="1198"/>
      <c r="OWE422" s="1195"/>
      <c r="OWF422" s="1196"/>
      <c r="OWG422" s="1197"/>
      <c r="OWI422" s="1194"/>
      <c r="OWJ422" s="1198"/>
      <c r="OWK422" s="1198"/>
      <c r="OWL422" s="1198"/>
      <c r="OWM422" s="1198"/>
      <c r="OWN422" s="1195"/>
      <c r="OWO422" s="1196"/>
      <c r="OWP422" s="1197"/>
      <c r="OWR422" s="1194"/>
      <c r="OWS422" s="1198"/>
      <c r="OWT422" s="1198"/>
      <c r="OWU422" s="1198"/>
      <c r="OWV422" s="1198"/>
      <c r="OWW422" s="1195"/>
      <c r="OWX422" s="1196"/>
      <c r="OWY422" s="1197"/>
      <c r="OXA422" s="1194"/>
      <c r="OXB422" s="1198"/>
      <c r="OXC422" s="1198"/>
      <c r="OXD422" s="1198"/>
      <c r="OXE422" s="1198"/>
      <c r="OXF422" s="1195"/>
      <c r="OXG422" s="1196"/>
      <c r="OXH422" s="1197"/>
      <c r="OXJ422" s="1194"/>
      <c r="OXK422" s="1198"/>
      <c r="OXL422" s="1198"/>
      <c r="OXM422" s="1198"/>
      <c r="OXN422" s="1198"/>
      <c r="OXO422" s="1195"/>
      <c r="OXP422" s="1196"/>
      <c r="OXQ422" s="1197"/>
      <c r="OXS422" s="1194"/>
      <c r="OXT422" s="1198"/>
      <c r="OXU422" s="1198"/>
      <c r="OXV422" s="1198"/>
      <c r="OXW422" s="1198"/>
      <c r="OXX422" s="1195"/>
      <c r="OXY422" s="1196"/>
      <c r="OXZ422" s="1197"/>
      <c r="OYB422" s="1194"/>
      <c r="OYC422" s="1198"/>
      <c r="OYD422" s="1198"/>
      <c r="OYE422" s="1198"/>
      <c r="OYF422" s="1198"/>
      <c r="OYG422" s="1195"/>
      <c r="OYH422" s="1196"/>
      <c r="OYI422" s="1197"/>
      <c r="OYK422" s="1194"/>
      <c r="OYL422" s="1198"/>
      <c r="OYM422" s="1198"/>
      <c r="OYN422" s="1198"/>
      <c r="OYO422" s="1198"/>
      <c r="OYP422" s="1195"/>
      <c r="OYQ422" s="1196"/>
      <c r="OYR422" s="1197"/>
      <c r="OYT422" s="1194"/>
      <c r="OYU422" s="1198"/>
      <c r="OYV422" s="1198"/>
      <c r="OYW422" s="1198"/>
      <c r="OYX422" s="1198"/>
      <c r="OYY422" s="1195"/>
      <c r="OYZ422" s="1196"/>
      <c r="OZA422" s="1197"/>
      <c r="OZC422" s="1194"/>
      <c r="OZD422" s="1198"/>
      <c r="OZE422" s="1198"/>
      <c r="OZF422" s="1198"/>
      <c r="OZG422" s="1198"/>
      <c r="OZH422" s="1195"/>
      <c r="OZI422" s="1196"/>
      <c r="OZJ422" s="1197"/>
      <c r="OZL422" s="1194"/>
      <c r="OZM422" s="1198"/>
      <c r="OZN422" s="1198"/>
      <c r="OZO422" s="1198"/>
      <c r="OZP422" s="1198"/>
      <c r="OZQ422" s="1195"/>
      <c r="OZR422" s="1196"/>
      <c r="OZS422" s="1197"/>
      <c r="OZU422" s="1194"/>
      <c r="OZV422" s="1198"/>
      <c r="OZW422" s="1198"/>
      <c r="OZX422" s="1198"/>
      <c r="OZY422" s="1198"/>
      <c r="OZZ422" s="1195"/>
      <c r="PAA422" s="1196"/>
      <c r="PAB422" s="1197"/>
      <c r="PAD422" s="1194"/>
      <c r="PAE422" s="1198"/>
      <c r="PAF422" s="1198"/>
      <c r="PAG422" s="1198"/>
      <c r="PAH422" s="1198"/>
      <c r="PAI422" s="1195"/>
      <c r="PAJ422" s="1196"/>
      <c r="PAK422" s="1197"/>
      <c r="PAM422" s="1194"/>
      <c r="PAN422" s="1198"/>
      <c r="PAO422" s="1198"/>
      <c r="PAP422" s="1198"/>
      <c r="PAQ422" s="1198"/>
      <c r="PAR422" s="1195"/>
      <c r="PAS422" s="1196"/>
      <c r="PAT422" s="1197"/>
      <c r="PAV422" s="1194"/>
      <c r="PAW422" s="1198"/>
      <c r="PAX422" s="1198"/>
      <c r="PAY422" s="1198"/>
      <c r="PAZ422" s="1198"/>
      <c r="PBA422" s="1195"/>
      <c r="PBB422" s="1196"/>
      <c r="PBC422" s="1197"/>
      <c r="PBE422" s="1194"/>
      <c r="PBF422" s="1198"/>
      <c r="PBG422" s="1198"/>
      <c r="PBH422" s="1198"/>
      <c r="PBI422" s="1198"/>
      <c r="PBJ422" s="1195"/>
      <c r="PBK422" s="1196"/>
      <c r="PBL422" s="1197"/>
      <c r="PBN422" s="1194"/>
      <c r="PBO422" s="1198"/>
      <c r="PBP422" s="1198"/>
      <c r="PBQ422" s="1198"/>
      <c r="PBR422" s="1198"/>
      <c r="PBS422" s="1195"/>
      <c r="PBT422" s="1196"/>
      <c r="PBU422" s="1197"/>
      <c r="PBW422" s="1194"/>
      <c r="PBX422" s="1198"/>
      <c r="PBY422" s="1198"/>
      <c r="PBZ422" s="1198"/>
      <c r="PCA422" s="1198"/>
      <c r="PCB422" s="1195"/>
      <c r="PCC422" s="1196"/>
      <c r="PCD422" s="1197"/>
      <c r="PCF422" s="1194"/>
      <c r="PCG422" s="1198"/>
      <c r="PCH422" s="1198"/>
      <c r="PCI422" s="1198"/>
      <c r="PCJ422" s="1198"/>
      <c r="PCK422" s="1195"/>
      <c r="PCL422" s="1196"/>
      <c r="PCM422" s="1197"/>
      <c r="PCO422" s="1194"/>
      <c r="PCP422" s="1198"/>
      <c r="PCQ422" s="1198"/>
      <c r="PCR422" s="1198"/>
      <c r="PCS422" s="1198"/>
      <c r="PCT422" s="1195"/>
      <c r="PCU422" s="1196"/>
      <c r="PCV422" s="1197"/>
      <c r="PCX422" s="1194"/>
      <c r="PCY422" s="1198"/>
      <c r="PCZ422" s="1198"/>
      <c r="PDA422" s="1198"/>
      <c r="PDB422" s="1198"/>
      <c r="PDC422" s="1195"/>
      <c r="PDD422" s="1196"/>
      <c r="PDE422" s="1197"/>
      <c r="PDG422" s="1194"/>
      <c r="PDH422" s="1198"/>
      <c r="PDI422" s="1198"/>
      <c r="PDJ422" s="1198"/>
      <c r="PDK422" s="1198"/>
      <c r="PDL422" s="1195"/>
      <c r="PDM422" s="1196"/>
      <c r="PDN422" s="1197"/>
      <c r="PDP422" s="1194"/>
      <c r="PDQ422" s="1198"/>
      <c r="PDR422" s="1198"/>
      <c r="PDS422" s="1198"/>
      <c r="PDT422" s="1198"/>
      <c r="PDU422" s="1195"/>
      <c r="PDV422" s="1196"/>
      <c r="PDW422" s="1197"/>
      <c r="PDY422" s="1194"/>
      <c r="PDZ422" s="1198"/>
      <c r="PEA422" s="1198"/>
      <c r="PEB422" s="1198"/>
      <c r="PEC422" s="1198"/>
      <c r="PED422" s="1195"/>
      <c r="PEE422" s="1196"/>
      <c r="PEF422" s="1197"/>
      <c r="PEH422" s="1194"/>
      <c r="PEI422" s="1198"/>
      <c r="PEJ422" s="1198"/>
      <c r="PEK422" s="1198"/>
      <c r="PEL422" s="1198"/>
      <c r="PEM422" s="1195"/>
      <c r="PEN422" s="1196"/>
      <c r="PEO422" s="1197"/>
      <c r="PEQ422" s="1194"/>
      <c r="PER422" s="1198"/>
      <c r="PES422" s="1198"/>
      <c r="PET422" s="1198"/>
      <c r="PEU422" s="1198"/>
      <c r="PEV422" s="1195"/>
      <c r="PEW422" s="1196"/>
      <c r="PEX422" s="1197"/>
      <c r="PEZ422" s="1194"/>
      <c r="PFA422" s="1198"/>
      <c r="PFB422" s="1198"/>
      <c r="PFC422" s="1198"/>
      <c r="PFD422" s="1198"/>
      <c r="PFE422" s="1195"/>
      <c r="PFF422" s="1196"/>
      <c r="PFG422" s="1197"/>
      <c r="PFI422" s="1194"/>
      <c r="PFJ422" s="1198"/>
      <c r="PFK422" s="1198"/>
      <c r="PFL422" s="1198"/>
      <c r="PFM422" s="1198"/>
      <c r="PFN422" s="1195"/>
      <c r="PFO422" s="1196"/>
      <c r="PFP422" s="1197"/>
      <c r="PFR422" s="1194"/>
      <c r="PFS422" s="1198"/>
      <c r="PFT422" s="1198"/>
      <c r="PFU422" s="1198"/>
      <c r="PFV422" s="1198"/>
      <c r="PFW422" s="1195"/>
      <c r="PFX422" s="1196"/>
      <c r="PFY422" s="1197"/>
      <c r="PGA422" s="1194"/>
      <c r="PGB422" s="1198"/>
      <c r="PGC422" s="1198"/>
      <c r="PGD422" s="1198"/>
      <c r="PGE422" s="1198"/>
      <c r="PGF422" s="1195"/>
      <c r="PGG422" s="1196"/>
      <c r="PGH422" s="1197"/>
      <c r="PGJ422" s="1194"/>
      <c r="PGK422" s="1198"/>
      <c r="PGL422" s="1198"/>
      <c r="PGM422" s="1198"/>
      <c r="PGN422" s="1198"/>
      <c r="PGO422" s="1195"/>
      <c r="PGP422" s="1196"/>
      <c r="PGQ422" s="1197"/>
      <c r="PGS422" s="1194"/>
      <c r="PGT422" s="1198"/>
      <c r="PGU422" s="1198"/>
      <c r="PGV422" s="1198"/>
      <c r="PGW422" s="1198"/>
      <c r="PGX422" s="1195"/>
      <c r="PGY422" s="1196"/>
      <c r="PGZ422" s="1197"/>
      <c r="PHB422" s="1194"/>
      <c r="PHC422" s="1198"/>
      <c r="PHD422" s="1198"/>
      <c r="PHE422" s="1198"/>
      <c r="PHF422" s="1198"/>
      <c r="PHG422" s="1195"/>
      <c r="PHH422" s="1196"/>
      <c r="PHI422" s="1197"/>
      <c r="PHK422" s="1194"/>
      <c r="PHL422" s="1198"/>
      <c r="PHM422" s="1198"/>
      <c r="PHN422" s="1198"/>
      <c r="PHO422" s="1198"/>
      <c r="PHP422" s="1195"/>
      <c r="PHQ422" s="1196"/>
      <c r="PHR422" s="1197"/>
      <c r="PHT422" s="1194"/>
      <c r="PHU422" s="1198"/>
      <c r="PHV422" s="1198"/>
      <c r="PHW422" s="1198"/>
      <c r="PHX422" s="1198"/>
      <c r="PHY422" s="1195"/>
      <c r="PHZ422" s="1196"/>
      <c r="PIA422" s="1197"/>
      <c r="PIC422" s="1194"/>
      <c r="PID422" s="1198"/>
      <c r="PIE422" s="1198"/>
      <c r="PIF422" s="1198"/>
      <c r="PIG422" s="1198"/>
      <c r="PIH422" s="1195"/>
      <c r="PII422" s="1196"/>
      <c r="PIJ422" s="1197"/>
      <c r="PIL422" s="1194"/>
      <c r="PIM422" s="1198"/>
      <c r="PIN422" s="1198"/>
      <c r="PIO422" s="1198"/>
      <c r="PIP422" s="1198"/>
      <c r="PIQ422" s="1195"/>
      <c r="PIR422" s="1196"/>
      <c r="PIS422" s="1197"/>
      <c r="PIU422" s="1194"/>
      <c r="PIV422" s="1198"/>
      <c r="PIW422" s="1198"/>
      <c r="PIX422" s="1198"/>
      <c r="PIY422" s="1198"/>
      <c r="PIZ422" s="1195"/>
      <c r="PJA422" s="1196"/>
      <c r="PJB422" s="1197"/>
      <c r="PJD422" s="1194"/>
      <c r="PJE422" s="1198"/>
      <c r="PJF422" s="1198"/>
      <c r="PJG422" s="1198"/>
      <c r="PJH422" s="1198"/>
      <c r="PJI422" s="1195"/>
      <c r="PJJ422" s="1196"/>
      <c r="PJK422" s="1197"/>
      <c r="PJM422" s="1194"/>
      <c r="PJN422" s="1198"/>
      <c r="PJO422" s="1198"/>
      <c r="PJP422" s="1198"/>
      <c r="PJQ422" s="1198"/>
      <c r="PJR422" s="1195"/>
      <c r="PJS422" s="1196"/>
      <c r="PJT422" s="1197"/>
      <c r="PJV422" s="1194"/>
      <c r="PJW422" s="1198"/>
      <c r="PJX422" s="1198"/>
      <c r="PJY422" s="1198"/>
      <c r="PJZ422" s="1198"/>
      <c r="PKA422" s="1195"/>
      <c r="PKB422" s="1196"/>
      <c r="PKC422" s="1197"/>
      <c r="PKE422" s="1194"/>
      <c r="PKF422" s="1198"/>
      <c r="PKG422" s="1198"/>
      <c r="PKH422" s="1198"/>
      <c r="PKI422" s="1198"/>
      <c r="PKJ422" s="1195"/>
      <c r="PKK422" s="1196"/>
      <c r="PKL422" s="1197"/>
      <c r="PKN422" s="1194"/>
      <c r="PKO422" s="1198"/>
      <c r="PKP422" s="1198"/>
      <c r="PKQ422" s="1198"/>
      <c r="PKR422" s="1198"/>
      <c r="PKS422" s="1195"/>
      <c r="PKT422" s="1196"/>
      <c r="PKU422" s="1197"/>
      <c r="PKW422" s="1194"/>
      <c r="PKX422" s="1198"/>
      <c r="PKY422" s="1198"/>
      <c r="PKZ422" s="1198"/>
      <c r="PLA422" s="1198"/>
      <c r="PLB422" s="1195"/>
      <c r="PLC422" s="1196"/>
      <c r="PLD422" s="1197"/>
      <c r="PLF422" s="1194"/>
      <c r="PLG422" s="1198"/>
      <c r="PLH422" s="1198"/>
      <c r="PLI422" s="1198"/>
      <c r="PLJ422" s="1198"/>
      <c r="PLK422" s="1195"/>
      <c r="PLL422" s="1196"/>
      <c r="PLM422" s="1197"/>
      <c r="PLO422" s="1194"/>
      <c r="PLP422" s="1198"/>
      <c r="PLQ422" s="1198"/>
      <c r="PLR422" s="1198"/>
      <c r="PLS422" s="1198"/>
      <c r="PLT422" s="1195"/>
      <c r="PLU422" s="1196"/>
      <c r="PLV422" s="1197"/>
      <c r="PLX422" s="1194"/>
      <c r="PLY422" s="1198"/>
      <c r="PLZ422" s="1198"/>
      <c r="PMA422" s="1198"/>
      <c r="PMB422" s="1198"/>
      <c r="PMC422" s="1195"/>
      <c r="PMD422" s="1196"/>
      <c r="PME422" s="1197"/>
      <c r="PMG422" s="1194"/>
      <c r="PMH422" s="1198"/>
      <c r="PMI422" s="1198"/>
      <c r="PMJ422" s="1198"/>
      <c r="PMK422" s="1198"/>
      <c r="PML422" s="1195"/>
      <c r="PMM422" s="1196"/>
      <c r="PMN422" s="1197"/>
      <c r="PMP422" s="1194"/>
      <c r="PMQ422" s="1198"/>
      <c r="PMR422" s="1198"/>
      <c r="PMS422" s="1198"/>
      <c r="PMT422" s="1198"/>
      <c r="PMU422" s="1195"/>
      <c r="PMV422" s="1196"/>
      <c r="PMW422" s="1197"/>
      <c r="PMY422" s="1194"/>
      <c r="PMZ422" s="1198"/>
      <c r="PNA422" s="1198"/>
      <c r="PNB422" s="1198"/>
      <c r="PNC422" s="1198"/>
      <c r="PND422" s="1195"/>
      <c r="PNE422" s="1196"/>
      <c r="PNF422" s="1197"/>
      <c r="PNH422" s="1194"/>
      <c r="PNI422" s="1198"/>
      <c r="PNJ422" s="1198"/>
      <c r="PNK422" s="1198"/>
      <c r="PNL422" s="1198"/>
      <c r="PNM422" s="1195"/>
      <c r="PNN422" s="1196"/>
      <c r="PNO422" s="1197"/>
      <c r="PNQ422" s="1194"/>
      <c r="PNR422" s="1198"/>
      <c r="PNS422" s="1198"/>
      <c r="PNT422" s="1198"/>
      <c r="PNU422" s="1198"/>
      <c r="PNV422" s="1195"/>
      <c r="PNW422" s="1196"/>
      <c r="PNX422" s="1197"/>
      <c r="PNZ422" s="1194"/>
      <c r="POA422" s="1198"/>
      <c r="POB422" s="1198"/>
      <c r="POC422" s="1198"/>
      <c r="POD422" s="1198"/>
      <c r="POE422" s="1195"/>
      <c r="POF422" s="1196"/>
      <c r="POG422" s="1197"/>
      <c r="POI422" s="1194"/>
      <c r="POJ422" s="1198"/>
      <c r="POK422" s="1198"/>
      <c r="POL422" s="1198"/>
      <c r="POM422" s="1198"/>
      <c r="PON422" s="1195"/>
      <c r="POO422" s="1196"/>
      <c r="POP422" s="1197"/>
      <c r="POR422" s="1194"/>
      <c r="POS422" s="1198"/>
      <c r="POT422" s="1198"/>
      <c r="POU422" s="1198"/>
      <c r="POV422" s="1198"/>
      <c r="POW422" s="1195"/>
      <c r="POX422" s="1196"/>
      <c r="POY422" s="1197"/>
      <c r="PPA422" s="1194"/>
      <c r="PPB422" s="1198"/>
      <c r="PPC422" s="1198"/>
      <c r="PPD422" s="1198"/>
      <c r="PPE422" s="1198"/>
      <c r="PPF422" s="1195"/>
      <c r="PPG422" s="1196"/>
      <c r="PPH422" s="1197"/>
      <c r="PPJ422" s="1194"/>
      <c r="PPK422" s="1198"/>
      <c r="PPL422" s="1198"/>
      <c r="PPM422" s="1198"/>
      <c r="PPN422" s="1198"/>
      <c r="PPO422" s="1195"/>
      <c r="PPP422" s="1196"/>
      <c r="PPQ422" s="1197"/>
      <c r="PPS422" s="1194"/>
      <c r="PPT422" s="1198"/>
      <c r="PPU422" s="1198"/>
      <c r="PPV422" s="1198"/>
      <c r="PPW422" s="1198"/>
      <c r="PPX422" s="1195"/>
      <c r="PPY422" s="1196"/>
      <c r="PPZ422" s="1197"/>
      <c r="PQB422" s="1194"/>
      <c r="PQC422" s="1198"/>
      <c r="PQD422" s="1198"/>
      <c r="PQE422" s="1198"/>
      <c r="PQF422" s="1198"/>
      <c r="PQG422" s="1195"/>
      <c r="PQH422" s="1196"/>
      <c r="PQI422" s="1197"/>
      <c r="PQK422" s="1194"/>
      <c r="PQL422" s="1198"/>
      <c r="PQM422" s="1198"/>
      <c r="PQN422" s="1198"/>
      <c r="PQO422" s="1198"/>
      <c r="PQP422" s="1195"/>
      <c r="PQQ422" s="1196"/>
      <c r="PQR422" s="1197"/>
      <c r="PQT422" s="1194"/>
      <c r="PQU422" s="1198"/>
      <c r="PQV422" s="1198"/>
      <c r="PQW422" s="1198"/>
      <c r="PQX422" s="1198"/>
      <c r="PQY422" s="1195"/>
      <c r="PQZ422" s="1196"/>
      <c r="PRA422" s="1197"/>
      <c r="PRC422" s="1194"/>
      <c r="PRD422" s="1198"/>
      <c r="PRE422" s="1198"/>
      <c r="PRF422" s="1198"/>
      <c r="PRG422" s="1198"/>
      <c r="PRH422" s="1195"/>
      <c r="PRI422" s="1196"/>
      <c r="PRJ422" s="1197"/>
      <c r="PRL422" s="1194"/>
      <c r="PRM422" s="1198"/>
      <c r="PRN422" s="1198"/>
      <c r="PRO422" s="1198"/>
      <c r="PRP422" s="1198"/>
      <c r="PRQ422" s="1195"/>
      <c r="PRR422" s="1196"/>
      <c r="PRS422" s="1197"/>
      <c r="PRU422" s="1194"/>
      <c r="PRV422" s="1198"/>
      <c r="PRW422" s="1198"/>
      <c r="PRX422" s="1198"/>
      <c r="PRY422" s="1198"/>
      <c r="PRZ422" s="1195"/>
      <c r="PSA422" s="1196"/>
      <c r="PSB422" s="1197"/>
      <c r="PSD422" s="1194"/>
      <c r="PSE422" s="1198"/>
      <c r="PSF422" s="1198"/>
      <c r="PSG422" s="1198"/>
      <c r="PSH422" s="1198"/>
      <c r="PSI422" s="1195"/>
      <c r="PSJ422" s="1196"/>
      <c r="PSK422" s="1197"/>
      <c r="PSM422" s="1194"/>
      <c r="PSN422" s="1198"/>
      <c r="PSO422" s="1198"/>
      <c r="PSP422" s="1198"/>
      <c r="PSQ422" s="1198"/>
      <c r="PSR422" s="1195"/>
      <c r="PSS422" s="1196"/>
      <c r="PST422" s="1197"/>
      <c r="PSV422" s="1194"/>
      <c r="PSW422" s="1198"/>
      <c r="PSX422" s="1198"/>
      <c r="PSY422" s="1198"/>
      <c r="PSZ422" s="1198"/>
      <c r="PTA422" s="1195"/>
      <c r="PTB422" s="1196"/>
      <c r="PTC422" s="1197"/>
      <c r="PTE422" s="1194"/>
      <c r="PTF422" s="1198"/>
      <c r="PTG422" s="1198"/>
      <c r="PTH422" s="1198"/>
      <c r="PTI422" s="1198"/>
      <c r="PTJ422" s="1195"/>
      <c r="PTK422" s="1196"/>
      <c r="PTL422" s="1197"/>
      <c r="PTN422" s="1194"/>
      <c r="PTO422" s="1198"/>
      <c r="PTP422" s="1198"/>
      <c r="PTQ422" s="1198"/>
      <c r="PTR422" s="1198"/>
      <c r="PTS422" s="1195"/>
      <c r="PTT422" s="1196"/>
      <c r="PTU422" s="1197"/>
      <c r="PTW422" s="1194"/>
      <c r="PTX422" s="1198"/>
      <c r="PTY422" s="1198"/>
      <c r="PTZ422" s="1198"/>
      <c r="PUA422" s="1198"/>
      <c r="PUB422" s="1195"/>
      <c r="PUC422" s="1196"/>
      <c r="PUD422" s="1197"/>
      <c r="PUF422" s="1194"/>
      <c r="PUG422" s="1198"/>
      <c r="PUH422" s="1198"/>
      <c r="PUI422" s="1198"/>
      <c r="PUJ422" s="1198"/>
      <c r="PUK422" s="1195"/>
      <c r="PUL422" s="1196"/>
      <c r="PUM422" s="1197"/>
      <c r="PUO422" s="1194"/>
      <c r="PUP422" s="1198"/>
      <c r="PUQ422" s="1198"/>
      <c r="PUR422" s="1198"/>
      <c r="PUS422" s="1198"/>
      <c r="PUT422" s="1195"/>
      <c r="PUU422" s="1196"/>
      <c r="PUV422" s="1197"/>
      <c r="PUX422" s="1194"/>
      <c r="PUY422" s="1198"/>
      <c r="PUZ422" s="1198"/>
      <c r="PVA422" s="1198"/>
      <c r="PVB422" s="1198"/>
      <c r="PVC422" s="1195"/>
      <c r="PVD422" s="1196"/>
      <c r="PVE422" s="1197"/>
      <c r="PVG422" s="1194"/>
      <c r="PVH422" s="1198"/>
      <c r="PVI422" s="1198"/>
      <c r="PVJ422" s="1198"/>
      <c r="PVK422" s="1198"/>
      <c r="PVL422" s="1195"/>
      <c r="PVM422" s="1196"/>
      <c r="PVN422" s="1197"/>
      <c r="PVP422" s="1194"/>
      <c r="PVQ422" s="1198"/>
      <c r="PVR422" s="1198"/>
      <c r="PVS422" s="1198"/>
      <c r="PVT422" s="1198"/>
      <c r="PVU422" s="1195"/>
      <c r="PVV422" s="1196"/>
      <c r="PVW422" s="1197"/>
      <c r="PVY422" s="1194"/>
      <c r="PVZ422" s="1198"/>
      <c r="PWA422" s="1198"/>
      <c r="PWB422" s="1198"/>
      <c r="PWC422" s="1198"/>
      <c r="PWD422" s="1195"/>
      <c r="PWE422" s="1196"/>
      <c r="PWF422" s="1197"/>
      <c r="PWH422" s="1194"/>
      <c r="PWI422" s="1198"/>
      <c r="PWJ422" s="1198"/>
      <c r="PWK422" s="1198"/>
      <c r="PWL422" s="1198"/>
      <c r="PWM422" s="1195"/>
      <c r="PWN422" s="1196"/>
      <c r="PWO422" s="1197"/>
      <c r="PWQ422" s="1194"/>
      <c r="PWR422" s="1198"/>
      <c r="PWS422" s="1198"/>
      <c r="PWT422" s="1198"/>
      <c r="PWU422" s="1198"/>
      <c r="PWV422" s="1195"/>
      <c r="PWW422" s="1196"/>
      <c r="PWX422" s="1197"/>
      <c r="PWZ422" s="1194"/>
      <c r="PXA422" s="1198"/>
      <c r="PXB422" s="1198"/>
      <c r="PXC422" s="1198"/>
      <c r="PXD422" s="1198"/>
      <c r="PXE422" s="1195"/>
      <c r="PXF422" s="1196"/>
      <c r="PXG422" s="1197"/>
      <c r="PXI422" s="1194"/>
      <c r="PXJ422" s="1198"/>
      <c r="PXK422" s="1198"/>
      <c r="PXL422" s="1198"/>
      <c r="PXM422" s="1198"/>
      <c r="PXN422" s="1195"/>
      <c r="PXO422" s="1196"/>
      <c r="PXP422" s="1197"/>
      <c r="PXR422" s="1194"/>
      <c r="PXS422" s="1198"/>
      <c r="PXT422" s="1198"/>
      <c r="PXU422" s="1198"/>
      <c r="PXV422" s="1198"/>
      <c r="PXW422" s="1195"/>
      <c r="PXX422" s="1196"/>
      <c r="PXY422" s="1197"/>
      <c r="PYA422" s="1194"/>
      <c r="PYB422" s="1198"/>
      <c r="PYC422" s="1198"/>
      <c r="PYD422" s="1198"/>
      <c r="PYE422" s="1198"/>
      <c r="PYF422" s="1195"/>
      <c r="PYG422" s="1196"/>
      <c r="PYH422" s="1197"/>
      <c r="PYJ422" s="1194"/>
      <c r="PYK422" s="1198"/>
      <c r="PYL422" s="1198"/>
      <c r="PYM422" s="1198"/>
      <c r="PYN422" s="1198"/>
      <c r="PYO422" s="1195"/>
      <c r="PYP422" s="1196"/>
      <c r="PYQ422" s="1197"/>
      <c r="PYS422" s="1194"/>
      <c r="PYT422" s="1198"/>
      <c r="PYU422" s="1198"/>
      <c r="PYV422" s="1198"/>
      <c r="PYW422" s="1198"/>
      <c r="PYX422" s="1195"/>
      <c r="PYY422" s="1196"/>
      <c r="PYZ422" s="1197"/>
      <c r="PZB422" s="1194"/>
      <c r="PZC422" s="1198"/>
      <c r="PZD422" s="1198"/>
      <c r="PZE422" s="1198"/>
      <c r="PZF422" s="1198"/>
      <c r="PZG422" s="1195"/>
      <c r="PZH422" s="1196"/>
      <c r="PZI422" s="1197"/>
      <c r="PZK422" s="1194"/>
      <c r="PZL422" s="1198"/>
      <c r="PZM422" s="1198"/>
      <c r="PZN422" s="1198"/>
      <c r="PZO422" s="1198"/>
      <c r="PZP422" s="1195"/>
      <c r="PZQ422" s="1196"/>
      <c r="PZR422" s="1197"/>
      <c r="PZT422" s="1194"/>
      <c r="PZU422" s="1198"/>
      <c r="PZV422" s="1198"/>
      <c r="PZW422" s="1198"/>
      <c r="PZX422" s="1198"/>
      <c r="PZY422" s="1195"/>
      <c r="PZZ422" s="1196"/>
      <c r="QAA422" s="1197"/>
      <c r="QAC422" s="1194"/>
      <c r="QAD422" s="1198"/>
      <c r="QAE422" s="1198"/>
      <c r="QAF422" s="1198"/>
      <c r="QAG422" s="1198"/>
      <c r="QAH422" s="1195"/>
      <c r="QAI422" s="1196"/>
      <c r="QAJ422" s="1197"/>
      <c r="QAL422" s="1194"/>
      <c r="QAM422" s="1198"/>
      <c r="QAN422" s="1198"/>
      <c r="QAO422" s="1198"/>
      <c r="QAP422" s="1198"/>
      <c r="QAQ422" s="1195"/>
      <c r="QAR422" s="1196"/>
      <c r="QAS422" s="1197"/>
      <c r="QAU422" s="1194"/>
      <c r="QAV422" s="1198"/>
      <c r="QAW422" s="1198"/>
      <c r="QAX422" s="1198"/>
      <c r="QAY422" s="1198"/>
      <c r="QAZ422" s="1195"/>
      <c r="QBA422" s="1196"/>
      <c r="QBB422" s="1197"/>
      <c r="QBD422" s="1194"/>
      <c r="QBE422" s="1198"/>
      <c r="QBF422" s="1198"/>
      <c r="QBG422" s="1198"/>
      <c r="QBH422" s="1198"/>
      <c r="QBI422" s="1195"/>
      <c r="QBJ422" s="1196"/>
      <c r="QBK422" s="1197"/>
      <c r="QBM422" s="1194"/>
      <c r="QBN422" s="1198"/>
      <c r="QBO422" s="1198"/>
      <c r="QBP422" s="1198"/>
      <c r="QBQ422" s="1198"/>
      <c r="QBR422" s="1195"/>
      <c r="QBS422" s="1196"/>
      <c r="QBT422" s="1197"/>
      <c r="QBV422" s="1194"/>
      <c r="QBW422" s="1198"/>
      <c r="QBX422" s="1198"/>
      <c r="QBY422" s="1198"/>
      <c r="QBZ422" s="1198"/>
      <c r="QCA422" s="1195"/>
      <c r="QCB422" s="1196"/>
      <c r="QCC422" s="1197"/>
      <c r="QCE422" s="1194"/>
      <c r="QCF422" s="1198"/>
      <c r="QCG422" s="1198"/>
      <c r="QCH422" s="1198"/>
      <c r="QCI422" s="1198"/>
      <c r="QCJ422" s="1195"/>
      <c r="QCK422" s="1196"/>
      <c r="QCL422" s="1197"/>
      <c r="QCN422" s="1194"/>
      <c r="QCO422" s="1198"/>
      <c r="QCP422" s="1198"/>
      <c r="QCQ422" s="1198"/>
      <c r="QCR422" s="1198"/>
      <c r="QCS422" s="1195"/>
      <c r="QCT422" s="1196"/>
      <c r="QCU422" s="1197"/>
      <c r="QCW422" s="1194"/>
      <c r="QCX422" s="1198"/>
      <c r="QCY422" s="1198"/>
      <c r="QCZ422" s="1198"/>
      <c r="QDA422" s="1198"/>
      <c r="QDB422" s="1195"/>
      <c r="QDC422" s="1196"/>
      <c r="QDD422" s="1197"/>
      <c r="QDF422" s="1194"/>
      <c r="QDG422" s="1198"/>
      <c r="QDH422" s="1198"/>
      <c r="QDI422" s="1198"/>
      <c r="QDJ422" s="1198"/>
      <c r="QDK422" s="1195"/>
      <c r="QDL422" s="1196"/>
      <c r="QDM422" s="1197"/>
      <c r="QDO422" s="1194"/>
      <c r="QDP422" s="1198"/>
      <c r="QDQ422" s="1198"/>
      <c r="QDR422" s="1198"/>
      <c r="QDS422" s="1198"/>
      <c r="QDT422" s="1195"/>
      <c r="QDU422" s="1196"/>
      <c r="QDV422" s="1197"/>
      <c r="QDX422" s="1194"/>
      <c r="QDY422" s="1198"/>
      <c r="QDZ422" s="1198"/>
      <c r="QEA422" s="1198"/>
      <c r="QEB422" s="1198"/>
      <c r="QEC422" s="1195"/>
      <c r="QED422" s="1196"/>
      <c r="QEE422" s="1197"/>
      <c r="QEG422" s="1194"/>
      <c r="QEH422" s="1198"/>
      <c r="QEI422" s="1198"/>
      <c r="QEJ422" s="1198"/>
      <c r="QEK422" s="1198"/>
      <c r="QEL422" s="1195"/>
      <c r="QEM422" s="1196"/>
      <c r="QEN422" s="1197"/>
      <c r="QEP422" s="1194"/>
      <c r="QEQ422" s="1198"/>
      <c r="QER422" s="1198"/>
      <c r="QES422" s="1198"/>
      <c r="QET422" s="1198"/>
      <c r="QEU422" s="1195"/>
      <c r="QEV422" s="1196"/>
      <c r="QEW422" s="1197"/>
      <c r="QEY422" s="1194"/>
      <c r="QEZ422" s="1198"/>
      <c r="QFA422" s="1198"/>
      <c r="QFB422" s="1198"/>
      <c r="QFC422" s="1198"/>
      <c r="QFD422" s="1195"/>
      <c r="QFE422" s="1196"/>
      <c r="QFF422" s="1197"/>
      <c r="QFH422" s="1194"/>
      <c r="QFI422" s="1198"/>
      <c r="QFJ422" s="1198"/>
      <c r="QFK422" s="1198"/>
      <c r="QFL422" s="1198"/>
      <c r="QFM422" s="1195"/>
      <c r="QFN422" s="1196"/>
      <c r="QFO422" s="1197"/>
      <c r="QFQ422" s="1194"/>
      <c r="QFR422" s="1198"/>
      <c r="QFS422" s="1198"/>
      <c r="QFT422" s="1198"/>
      <c r="QFU422" s="1198"/>
      <c r="QFV422" s="1195"/>
      <c r="QFW422" s="1196"/>
      <c r="QFX422" s="1197"/>
      <c r="QFZ422" s="1194"/>
      <c r="QGA422" s="1198"/>
      <c r="QGB422" s="1198"/>
      <c r="QGC422" s="1198"/>
      <c r="QGD422" s="1198"/>
      <c r="QGE422" s="1195"/>
      <c r="QGF422" s="1196"/>
      <c r="QGG422" s="1197"/>
      <c r="QGI422" s="1194"/>
      <c r="QGJ422" s="1198"/>
      <c r="QGK422" s="1198"/>
      <c r="QGL422" s="1198"/>
      <c r="QGM422" s="1198"/>
      <c r="QGN422" s="1195"/>
      <c r="QGO422" s="1196"/>
      <c r="QGP422" s="1197"/>
      <c r="QGR422" s="1194"/>
      <c r="QGS422" s="1198"/>
      <c r="QGT422" s="1198"/>
      <c r="QGU422" s="1198"/>
      <c r="QGV422" s="1198"/>
      <c r="QGW422" s="1195"/>
      <c r="QGX422" s="1196"/>
      <c r="QGY422" s="1197"/>
      <c r="QHA422" s="1194"/>
      <c r="QHB422" s="1198"/>
      <c r="QHC422" s="1198"/>
      <c r="QHD422" s="1198"/>
      <c r="QHE422" s="1198"/>
      <c r="QHF422" s="1195"/>
      <c r="QHG422" s="1196"/>
      <c r="QHH422" s="1197"/>
      <c r="QHJ422" s="1194"/>
      <c r="QHK422" s="1198"/>
      <c r="QHL422" s="1198"/>
      <c r="QHM422" s="1198"/>
      <c r="QHN422" s="1198"/>
      <c r="QHO422" s="1195"/>
      <c r="QHP422" s="1196"/>
      <c r="QHQ422" s="1197"/>
      <c r="QHS422" s="1194"/>
      <c r="QHT422" s="1198"/>
      <c r="QHU422" s="1198"/>
      <c r="QHV422" s="1198"/>
      <c r="QHW422" s="1198"/>
      <c r="QHX422" s="1195"/>
      <c r="QHY422" s="1196"/>
      <c r="QHZ422" s="1197"/>
      <c r="QIB422" s="1194"/>
      <c r="QIC422" s="1198"/>
      <c r="QID422" s="1198"/>
      <c r="QIE422" s="1198"/>
      <c r="QIF422" s="1198"/>
      <c r="QIG422" s="1195"/>
      <c r="QIH422" s="1196"/>
      <c r="QII422" s="1197"/>
      <c r="QIK422" s="1194"/>
      <c r="QIL422" s="1198"/>
      <c r="QIM422" s="1198"/>
      <c r="QIN422" s="1198"/>
      <c r="QIO422" s="1198"/>
      <c r="QIP422" s="1195"/>
      <c r="QIQ422" s="1196"/>
      <c r="QIR422" s="1197"/>
      <c r="QIT422" s="1194"/>
      <c r="QIU422" s="1198"/>
      <c r="QIV422" s="1198"/>
      <c r="QIW422" s="1198"/>
      <c r="QIX422" s="1198"/>
      <c r="QIY422" s="1195"/>
      <c r="QIZ422" s="1196"/>
      <c r="QJA422" s="1197"/>
      <c r="QJC422" s="1194"/>
      <c r="QJD422" s="1198"/>
      <c r="QJE422" s="1198"/>
      <c r="QJF422" s="1198"/>
      <c r="QJG422" s="1198"/>
      <c r="QJH422" s="1195"/>
      <c r="QJI422" s="1196"/>
      <c r="QJJ422" s="1197"/>
      <c r="QJL422" s="1194"/>
      <c r="QJM422" s="1198"/>
      <c r="QJN422" s="1198"/>
      <c r="QJO422" s="1198"/>
      <c r="QJP422" s="1198"/>
      <c r="QJQ422" s="1195"/>
      <c r="QJR422" s="1196"/>
      <c r="QJS422" s="1197"/>
      <c r="QJU422" s="1194"/>
      <c r="QJV422" s="1198"/>
      <c r="QJW422" s="1198"/>
      <c r="QJX422" s="1198"/>
      <c r="QJY422" s="1198"/>
      <c r="QJZ422" s="1195"/>
      <c r="QKA422" s="1196"/>
      <c r="QKB422" s="1197"/>
      <c r="QKD422" s="1194"/>
      <c r="QKE422" s="1198"/>
      <c r="QKF422" s="1198"/>
      <c r="QKG422" s="1198"/>
      <c r="QKH422" s="1198"/>
      <c r="QKI422" s="1195"/>
      <c r="QKJ422" s="1196"/>
      <c r="QKK422" s="1197"/>
      <c r="QKM422" s="1194"/>
      <c r="QKN422" s="1198"/>
      <c r="QKO422" s="1198"/>
      <c r="QKP422" s="1198"/>
      <c r="QKQ422" s="1198"/>
      <c r="QKR422" s="1195"/>
      <c r="QKS422" s="1196"/>
      <c r="QKT422" s="1197"/>
      <c r="QKV422" s="1194"/>
      <c r="QKW422" s="1198"/>
      <c r="QKX422" s="1198"/>
      <c r="QKY422" s="1198"/>
      <c r="QKZ422" s="1198"/>
      <c r="QLA422" s="1195"/>
      <c r="QLB422" s="1196"/>
      <c r="QLC422" s="1197"/>
      <c r="QLE422" s="1194"/>
      <c r="QLF422" s="1198"/>
      <c r="QLG422" s="1198"/>
      <c r="QLH422" s="1198"/>
      <c r="QLI422" s="1198"/>
      <c r="QLJ422" s="1195"/>
      <c r="QLK422" s="1196"/>
      <c r="QLL422" s="1197"/>
      <c r="QLN422" s="1194"/>
      <c r="QLO422" s="1198"/>
      <c r="QLP422" s="1198"/>
      <c r="QLQ422" s="1198"/>
      <c r="QLR422" s="1198"/>
      <c r="QLS422" s="1195"/>
      <c r="QLT422" s="1196"/>
      <c r="QLU422" s="1197"/>
      <c r="QLW422" s="1194"/>
      <c r="QLX422" s="1198"/>
      <c r="QLY422" s="1198"/>
      <c r="QLZ422" s="1198"/>
      <c r="QMA422" s="1198"/>
      <c r="QMB422" s="1195"/>
      <c r="QMC422" s="1196"/>
      <c r="QMD422" s="1197"/>
      <c r="QMF422" s="1194"/>
      <c r="QMG422" s="1198"/>
      <c r="QMH422" s="1198"/>
      <c r="QMI422" s="1198"/>
      <c r="QMJ422" s="1198"/>
      <c r="QMK422" s="1195"/>
      <c r="QML422" s="1196"/>
      <c r="QMM422" s="1197"/>
      <c r="QMO422" s="1194"/>
      <c r="QMP422" s="1198"/>
      <c r="QMQ422" s="1198"/>
      <c r="QMR422" s="1198"/>
      <c r="QMS422" s="1198"/>
      <c r="QMT422" s="1195"/>
      <c r="QMU422" s="1196"/>
      <c r="QMV422" s="1197"/>
      <c r="QMX422" s="1194"/>
      <c r="QMY422" s="1198"/>
      <c r="QMZ422" s="1198"/>
      <c r="QNA422" s="1198"/>
      <c r="QNB422" s="1198"/>
      <c r="QNC422" s="1195"/>
      <c r="QND422" s="1196"/>
      <c r="QNE422" s="1197"/>
      <c r="QNG422" s="1194"/>
      <c r="QNH422" s="1198"/>
      <c r="QNI422" s="1198"/>
      <c r="QNJ422" s="1198"/>
      <c r="QNK422" s="1198"/>
      <c r="QNL422" s="1195"/>
      <c r="QNM422" s="1196"/>
      <c r="QNN422" s="1197"/>
      <c r="QNP422" s="1194"/>
      <c r="QNQ422" s="1198"/>
      <c r="QNR422" s="1198"/>
      <c r="QNS422" s="1198"/>
      <c r="QNT422" s="1198"/>
      <c r="QNU422" s="1195"/>
      <c r="QNV422" s="1196"/>
      <c r="QNW422" s="1197"/>
      <c r="QNY422" s="1194"/>
      <c r="QNZ422" s="1198"/>
      <c r="QOA422" s="1198"/>
      <c r="QOB422" s="1198"/>
      <c r="QOC422" s="1198"/>
      <c r="QOD422" s="1195"/>
      <c r="QOE422" s="1196"/>
      <c r="QOF422" s="1197"/>
      <c r="QOH422" s="1194"/>
      <c r="QOI422" s="1198"/>
      <c r="QOJ422" s="1198"/>
      <c r="QOK422" s="1198"/>
      <c r="QOL422" s="1198"/>
      <c r="QOM422" s="1195"/>
      <c r="QON422" s="1196"/>
      <c r="QOO422" s="1197"/>
      <c r="QOQ422" s="1194"/>
      <c r="QOR422" s="1198"/>
      <c r="QOS422" s="1198"/>
      <c r="QOT422" s="1198"/>
      <c r="QOU422" s="1198"/>
      <c r="QOV422" s="1195"/>
      <c r="QOW422" s="1196"/>
      <c r="QOX422" s="1197"/>
      <c r="QOZ422" s="1194"/>
      <c r="QPA422" s="1198"/>
      <c r="QPB422" s="1198"/>
      <c r="QPC422" s="1198"/>
      <c r="QPD422" s="1198"/>
      <c r="QPE422" s="1195"/>
      <c r="QPF422" s="1196"/>
      <c r="QPG422" s="1197"/>
      <c r="QPI422" s="1194"/>
      <c r="QPJ422" s="1198"/>
      <c r="QPK422" s="1198"/>
      <c r="QPL422" s="1198"/>
      <c r="QPM422" s="1198"/>
      <c r="QPN422" s="1195"/>
      <c r="QPO422" s="1196"/>
      <c r="QPP422" s="1197"/>
      <c r="QPR422" s="1194"/>
      <c r="QPS422" s="1198"/>
      <c r="QPT422" s="1198"/>
      <c r="QPU422" s="1198"/>
      <c r="QPV422" s="1198"/>
      <c r="QPW422" s="1195"/>
      <c r="QPX422" s="1196"/>
      <c r="QPY422" s="1197"/>
      <c r="QQA422" s="1194"/>
      <c r="QQB422" s="1198"/>
      <c r="QQC422" s="1198"/>
      <c r="QQD422" s="1198"/>
      <c r="QQE422" s="1198"/>
      <c r="QQF422" s="1195"/>
      <c r="QQG422" s="1196"/>
      <c r="QQH422" s="1197"/>
      <c r="QQJ422" s="1194"/>
      <c r="QQK422" s="1198"/>
      <c r="QQL422" s="1198"/>
      <c r="QQM422" s="1198"/>
      <c r="QQN422" s="1198"/>
      <c r="QQO422" s="1195"/>
      <c r="QQP422" s="1196"/>
      <c r="QQQ422" s="1197"/>
      <c r="QQS422" s="1194"/>
      <c r="QQT422" s="1198"/>
      <c r="QQU422" s="1198"/>
      <c r="QQV422" s="1198"/>
      <c r="QQW422" s="1198"/>
      <c r="QQX422" s="1195"/>
      <c r="QQY422" s="1196"/>
      <c r="QQZ422" s="1197"/>
      <c r="QRB422" s="1194"/>
      <c r="QRC422" s="1198"/>
      <c r="QRD422" s="1198"/>
      <c r="QRE422" s="1198"/>
      <c r="QRF422" s="1198"/>
      <c r="QRG422" s="1195"/>
      <c r="QRH422" s="1196"/>
      <c r="QRI422" s="1197"/>
      <c r="QRK422" s="1194"/>
      <c r="QRL422" s="1198"/>
      <c r="QRM422" s="1198"/>
      <c r="QRN422" s="1198"/>
      <c r="QRO422" s="1198"/>
      <c r="QRP422" s="1195"/>
      <c r="QRQ422" s="1196"/>
      <c r="QRR422" s="1197"/>
      <c r="QRT422" s="1194"/>
      <c r="QRU422" s="1198"/>
      <c r="QRV422" s="1198"/>
      <c r="QRW422" s="1198"/>
      <c r="QRX422" s="1198"/>
      <c r="QRY422" s="1195"/>
      <c r="QRZ422" s="1196"/>
      <c r="QSA422" s="1197"/>
      <c r="QSC422" s="1194"/>
      <c r="QSD422" s="1198"/>
      <c r="QSE422" s="1198"/>
      <c r="QSF422" s="1198"/>
      <c r="QSG422" s="1198"/>
      <c r="QSH422" s="1195"/>
      <c r="QSI422" s="1196"/>
      <c r="QSJ422" s="1197"/>
      <c r="QSL422" s="1194"/>
      <c r="QSM422" s="1198"/>
      <c r="QSN422" s="1198"/>
      <c r="QSO422" s="1198"/>
      <c r="QSP422" s="1198"/>
      <c r="QSQ422" s="1195"/>
      <c r="QSR422" s="1196"/>
      <c r="QSS422" s="1197"/>
      <c r="QSU422" s="1194"/>
      <c r="QSV422" s="1198"/>
      <c r="QSW422" s="1198"/>
      <c r="QSX422" s="1198"/>
      <c r="QSY422" s="1198"/>
      <c r="QSZ422" s="1195"/>
      <c r="QTA422" s="1196"/>
      <c r="QTB422" s="1197"/>
      <c r="QTD422" s="1194"/>
      <c r="QTE422" s="1198"/>
      <c r="QTF422" s="1198"/>
      <c r="QTG422" s="1198"/>
      <c r="QTH422" s="1198"/>
      <c r="QTI422" s="1195"/>
      <c r="QTJ422" s="1196"/>
      <c r="QTK422" s="1197"/>
      <c r="QTM422" s="1194"/>
      <c r="QTN422" s="1198"/>
      <c r="QTO422" s="1198"/>
      <c r="QTP422" s="1198"/>
      <c r="QTQ422" s="1198"/>
      <c r="QTR422" s="1195"/>
      <c r="QTS422" s="1196"/>
      <c r="QTT422" s="1197"/>
      <c r="QTV422" s="1194"/>
      <c r="QTW422" s="1198"/>
      <c r="QTX422" s="1198"/>
      <c r="QTY422" s="1198"/>
      <c r="QTZ422" s="1198"/>
      <c r="QUA422" s="1195"/>
      <c r="QUB422" s="1196"/>
      <c r="QUC422" s="1197"/>
      <c r="QUE422" s="1194"/>
      <c r="QUF422" s="1198"/>
      <c r="QUG422" s="1198"/>
      <c r="QUH422" s="1198"/>
      <c r="QUI422" s="1198"/>
      <c r="QUJ422" s="1195"/>
      <c r="QUK422" s="1196"/>
      <c r="QUL422" s="1197"/>
      <c r="QUN422" s="1194"/>
      <c r="QUO422" s="1198"/>
      <c r="QUP422" s="1198"/>
      <c r="QUQ422" s="1198"/>
      <c r="QUR422" s="1198"/>
      <c r="QUS422" s="1195"/>
      <c r="QUT422" s="1196"/>
      <c r="QUU422" s="1197"/>
      <c r="QUW422" s="1194"/>
      <c r="QUX422" s="1198"/>
      <c r="QUY422" s="1198"/>
      <c r="QUZ422" s="1198"/>
      <c r="QVA422" s="1198"/>
      <c r="QVB422" s="1195"/>
      <c r="QVC422" s="1196"/>
      <c r="QVD422" s="1197"/>
      <c r="QVF422" s="1194"/>
      <c r="QVG422" s="1198"/>
      <c r="QVH422" s="1198"/>
      <c r="QVI422" s="1198"/>
      <c r="QVJ422" s="1198"/>
      <c r="QVK422" s="1195"/>
      <c r="QVL422" s="1196"/>
      <c r="QVM422" s="1197"/>
      <c r="QVO422" s="1194"/>
      <c r="QVP422" s="1198"/>
      <c r="QVQ422" s="1198"/>
      <c r="QVR422" s="1198"/>
      <c r="QVS422" s="1198"/>
      <c r="QVT422" s="1195"/>
      <c r="QVU422" s="1196"/>
      <c r="QVV422" s="1197"/>
      <c r="QVX422" s="1194"/>
      <c r="QVY422" s="1198"/>
      <c r="QVZ422" s="1198"/>
      <c r="QWA422" s="1198"/>
      <c r="QWB422" s="1198"/>
      <c r="QWC422" s="1195"/>
      <c r="QWD422" s="1196"/>
      <c r="QWE422" s="1197"/>
      <c r="QWG422" s="1194"/>
      <c r="QWH422" s="1198"/>
      <c r="QWI422" s="1198"/>
      <c r="QWJ422" s="1198"/>
      <c r="QWK422" s="1198"/>
      <c r="QWL422" s="1195"/>
      <c r="QWM422" s="1196"/>
      <c r="QWN422" s="1197"/>
      <c r="QWP422" s="1194"/>
      <c r="QWQ422" s="1198"/>
      <c r="QWR422" s="1198"/>
      <c r="QWS422" s="1198"/>
      <c r="QWT422" s="1198"/>
      <c r="QWU422" s="1195"/>
      <c r="QWV422" s="1196"/>
      <c r="QWW422" s="1197"/>
      <c r="QWY422" s="1194"/>
      <c r="QWZ422" s="1198"/>
      <c r="QXA422" s="1198"/>
      <c r="QXB422" s="1198"/>
      <c r="QXC422" s="1198"/>
      <c r="QXD422" s="1195"/>
      <c r="QXE422" s="1196"/>
      <c r="QXF422" s="1197"/>
      <c r="QXH422" s="1194"/>
      <c r="QXI422" s="1198"/>
      <c r="QXJ422" s="1198"/>
      <c r="QXK422" s="1198"/>
      <c r="QXL422" s="1198"/>
      <c r="QXM422" s="1195"/>
      <c r="QXN422" s="1196"/>
      <c r="QXO422" s="1197"/>
      <c r="QXQ422" s="1194"/>
      <c r="QXR422" s="1198"/>
      <c r="QXS422" s="1198"/>
      <c r="QXT422" s="1198"/>
      <c r="QXU422" s="1198"/>
      <c r="QXV422" s="1195"/>
      <c r="QXW422" s="1196"/>
      <c r="QXX422" s="1197"/>
      <c r="QXZ422" s="1194"/>
      <c r="QYA422" s="1198"/>
      <c r="QYB422" s="1198"/>
      <c r="QYC422" s="1198"/>
      <c r="QYD422" s="1198"/>
      <c r="QYE422" s="1195"/>
      <c r="QYF422" s="1196"/>
      <c r="QYG422" s="1197"/>
      <c r="QYI422" s="1194"/>
      <c r="QYJ422" s="1198"/>
      <c r="QYK422" s="1198"/>
      <c r="QYL422" s="1198"/>
      <c r="QYM422" s="1198"/>
      <c r="QYN422" s="1195"/>
      <c r="QYO422" s="1196"/>
      <c r="QYP422" s="1197"/>
      <c r="QYR422" s="1194"/>
      <c r="QYS422" s="1198"/>
      <c r="QYT422" s="1198"/>
      <c r="QYU422" s="1198"/>
      <c r="QYV422" s="1198"/>
      <c r="QYW422" s="1195"/>
      <c r="QYX422" s="1196"/>
      <c r="QYY422" s="1197"/>
      <c r="QZA422" s="1194"/>
      <c r="QZB422" s="1198"/>
      <c r="QZC422" s="1198"/>
      <c r="QZD422" s="1198"/>
      <c r="QZE422" s="1198"/>
      <c r="QZF422" s="1195"/>
      <c r="QZG422" s="1196"/>
      <c r="QZH422" s="1197"/>
      <c r="QZJ422" s="1194"/>
      <c r="QZK422" s="1198"/>
      <c r="QZL422" s="1198"/>
      <c r="QZM422" s="1198"/>
      <c r="QZN422" s="1198"/>
      <c r="QZO422" s="1195"/>
      <c r="QZP422" s="1196"/>
      <c r="QZQ422" s="1197"/>
      <c r="QZS422" s="1194"/>
      <c r="QZT422" s="1198"/>
      <c r="QZU422" s="1198"/>
      <c r="QZV422" s="1198"/>
      <c r="QZW422" s="1198"/>
      <c r="QZX422" s="1195"/>
      <c r="QZY422" s="1196"/>
      <c r="QZZ422" s="1197"/>
      <c r="RAB422" s="1194"/>
      <c r="RAC422" s="1198"/>
      <c r="RAD422" s="1198"/>
      <c r="RAE422" s="1198"/>
      <c r="RAF422" s="1198"/>
      <c r="RAG422" s="1195"/>
      <c r="RAH422" s="1196"/>
      <c r="RAI422" s="1197"/>
      <c r="RAK422" s="1194"/>
      <c r="RAL422" s="1198"/>
      <c r="RAM422" s="1198"/>
      <c r="RAN422" s="1198"/>
      <c r="RAO422" s="1198"/>
      <c r="RAP422" s="1195"/>
      <c r="RAQ422" s="1196"/>
      <c r="RAR422" s="1197"/>
      <c r="RAT422" s="1194"/>
      <c r="RAU422" s="1198"/>
      <c r="RAV422" s="1198"/>
      <c r="RAW422" s="1198"/>
      <c r="RAX422" s="1198"/>
      <c r="RAY422" s="1195"/>
      <c r="RAZ422" s="1196"/>
      <c r="RBA422" s="1197"/>
      <c r="RBC422" s="1194"/>
      <c r="RBD422" s="1198"/>
      <c r="RBE422" s="1198"/>
      <c r="RBF422" s="1198"/>
      <c r="RBG422" s="1198"/>
      <c r="RBH422" s="1195"/>
      <c r="RBI422" s="1196"/>
      <c r="RBJ422" s="1197"/>
      <c r="RBL422" s="1194"/>
      <c r="RBM422" s="1198"/>
      <c r="RBN422" s="1198"/>
      <c r="RBO422" s="1198"/>
      <c r="RBP422" s="1198"/>
      <c r="RBQ422" s="1195"/>
      <c r="RBR422" s="1196"/>
      <c r="RBS422" s="1197"/>
      <c r="RBU422" s="1194"/>
      <c r="RBV422" s="1198"/>
      <c r="RBW422" s="1198"/>
      <c r="RBX422" s="1198"/>
      <c r="RBY422" s="1198"/>
      <c r="RBZ422" s="1195"/>
      <c r="RCA422" s="1196"/>
      <c r="RCB422" s="1197"/>
      <c r="RCD422" s="1194"/>
      <c r="RCE422" s="1198"/>
      <c r="RCF422" s="1198"/>
      <c r="RCG422" s="1198"/>
      <c r="RCH422" s="1198"/>
      <c r="RCI422" s="1195"/>
      <c r="RCJ422" s="1196"/>
      <c r="RCK422" s="1197"/>
      <c r="RCM422" s="1194"/>
      <c r="RCN422" s="1198"/>
      <c r="RCO422" s="1198"/>
      <c r="RCP422" s="1198"/>
      <c r="RCQ422" s="1198"/>
      <c r="RCR422" s="1195"/>
      <c r="RCS422" s="1196"/>
      <c r="RCT422" s="1197"/>
      <c r="RCV422" s="1194"/>
      <c r="RCW422" s="1198"/>
      <c r="RCX422" s="1198"/>
      <c r="RCY422" s="1198"/>
      <c r="RCZ422" s="1198"/>
      <c r="RDA422" s="1195"/>
      <c r="RDB422" s="1196"/>
      <c r="RDC422" s="1197"/>
      <c r="RDE422" s="1194"/>
      <c r="RDF422" s="1198"/>
      <c r="RDG422" s="1198"/>
      <c r="RDH422" s="1198"/>
      <c r="RDI422" s="1198"/>
      <c r="RDJ422" s="1195"/>
      <c r="RDK422" s="1196"/>
      <c r="RDL422" s="1197"/>
      <c r="RDN422" s="1194"/>
      <c r="RDO422" s="1198"/>
      <c r="RDP422" s="1198"/>
      <c r="RDQ422" s="1198"/>
      <c r="RDR422" s="1198"/>
      <c r="RDS422" s="1195"/>
      <c r="RDT422" s="1196"/>
      <c r="RDU422" s="1197"/>
      <c r="RDW422" s="1194"/>
      <c r="RDX422" s="1198"/>
      <c r="RDY422" s="1198"/>
      <c r="RDZ422" s="1198"/>
      <c r="REA422" s="1198"/>
      <c r="REB422" s="1195"/>
      <c r="REC422" s="1196"/>
      <c r="RED422" s="1197"/>
      <c r="REF422" s="1194"/>
      <c r="REG422" s="1198"/>
      <c r="REH422" s="1198"/>
      <c r="REI422" s="1198"/>
      <c r="REJ422" s="1198"/>
      <c r="REK422" s="1195"/>
      <c r="REL422" s="1196"/>
      <c r="REM422" s="1197"/>
      <c r="REO422" s="1194"/>
      <c r="REP422" s="1198"/>
      <c r="REQ422" s="1198"/>
      <c r="RER422" s="1198"/>
      <c r="RES422" s="1198"/>
      <c r="RET422" s="1195"/>
      <c r="REU422" s="1196"/>
      <c r="REV422" s="1197"/>
      <c r="REX422" s="1194"/>
      <c r="REY422" s="1198"/>
      <c r="REZ422" s="1198"/>
      <c r="RFA422" s="1198"/>
      <c r="RFB422" s="1198"/>
      <c r="RFC422" s="1195"/>
      <c r="RFD422" s="1196"/>
      <c r="RFE422" s="1197"/>
      <c r="RFG422" s="1194"/>
      <c r="RFH422" s="1198"/>
      <c r="RFI422" s="1198"/>
      <c r="RFJ422" s="1198"/>
      <c r="RFK422" s="1198"/>
      <c r="RFL422" s="1195"/>
      <c r="RFM422" s="1196"/>
      <c r="RFN422" s="1197"/>
      <c r="RFP422" s="1194"/>
      <c r="RFQ422" s="1198"/>
      <c r="RFR422" s="1198"/>
      <c r="RFS422" s="1198"/>
      <c r="RFT422" s="1198"/>
      <c r="RFU422" s="1195"/>
      <c r="RFV422" s="1196"/>
      <c r="RFW422" s="1197"/>
      <c r="RFY422" s="1194"/>
      <c r="RFZ422" s="1198"/>
      <c r="RGA422" s="1198"/>
      <c r="RGB422" s="1198"/>
      <c r="RGC422" s="1198"/>
      <c r="RGD422" s="1195"/>
      <c r="RGE422" s="1196"/>
      <c r="RGF422" s="1197"/>
      <c r="RGH422" s="1194"/>
      <c r="RGI422" s="1198"/>
      <c r="RGJ422" s="1198"/>
      <c r="RGK422" s="1198"/>
      <c r="RGL422" s="1198"/>
      <c r="RGM422" s="1195"/>
      <c r="RGN422" s="1196"/>
      <c r="RGO422" s="1197"/>
      <c r="RGQ422" s="1194"/>
      <c r="RGR422" s="1198"/>
      <c r="RGS422" s="1198"/>
      <c r="RGT422" s="1198"/>
      <c r="RGU422" s="1198"/>
      <c r="RGV422" s="1195"/>
      <c r="RGW422" s="1196"/>
      <c r="RGX422" s="1197"/>
      <c r="RGZ422" s="1194"/>
      <c r="RHA422" s="1198"/>
      <c r="RHB422" s="1198"/>
      <c r="RHC422" s="1198"/>
      <c r="RHD422" s="1198"/>
      <c r="RHE422" s="1195"/>
      <c r="RHF422" s="1196"/>
      <c r="RHG422" s="1197"/>
      <c r="RHI422" s="1194"/>
      <c r="RHJ422" s="1198"/>
      <c r="RHK422" s="1198"/>
      <c r="RHL422" s="1198"/>
      <c r="RHM422" s="1198"/>
      <c r="RHN422" s="1195"/>
      <c r="RHO422" s="1196"/>
      <c r="RHP422" s="1197"/>
      <c r="RHR422" s="1194"/>
      <c r="RHS422" s="1198"/>
      <c r="RHT422" s="1198"/>
      <c r="RHU422" s="1198"/>
      <c r="RHV422" s="1198"/>
      <c r="RHW422" s="1195"/>
      <c r="RHX422" s="1196"/>
      <c r="RHY422" s="1197"/>
      <c r="RIA422" s="1194"/>
      <c r="RIB422" s="1198"/>
      <c r="RIC422" s="1198"/>
      <c r="RID422" s="1198"/>
      <c r="RIE422" s="1198"/>
      <c r="RIF422" s="1195"/>
      <c r="RIG422" s="1196"/>
      <c r="RIH422" s="1197"/>
      <c r="RIJ422" s="1194"/>
      <c r="RIK422" s="1198"/>
      <c r="RIL422" s="1198"/>
      <c r="RIM422" s="1198"/>
      <c r="RIN422" s="1198"/>
      <c r="RIO422" s="1195"/>
      <c r="RIP422" s="1196"/>
      <c r="RIQ422" s="1197"/>
      <c r="RIS422" s="1194"/>
      <c r="RIT422" s="1198"/>
      <c r="RIU422" s="1198"/>
      <c r="RIV422" s="1198"/>
      <c r="RIW422" s="1198"/>
      <c r="RIX422" s="1195"/>
      <c r="RIY422" s="1196"/>
      <c r="RIZ422" s="1197"/>
      <c r="RJB422" s="1194"/>
      <c r="RJC422" s="1198"/>
      <c r="RJD422" s="1198"/>
      <c r="RJE422" s="1198"/>
      <c r="RJF422" s="1198"/>
      <c r="RJG422" s="1195"/>
      <c r="RJH422" s="1196"/>
      <c r="RJI422" s="1197"/>
      <c r="RJK422" s="1194"/>
      <c r="RJL422" s="1198"/>
      <c r="RJM422" s="1198"/>
      <c r="RJN422" s="1198"/>
      <c r="RJO422" s="1198"/>
      <c r="RJP422" s="1195"/>
      <c r="RJQ422" s="1196"/>
      <c r="RJR422" s="1197"/>
      <c r="RJT422" s="1194"/>
      <c r="RJU422" s="1198"/>
      <c r="RJV422" s="1198"/>
      <c r="RJW422" s="1198"/>
      <c r="RJX422" s="1198"/>
      <c r="RJY422" s="1195"/>
      <c r="RJZ422" s="1196"/>
      <c r="RKA422" s="1197"/>
      <c r="RKC422" s="1194"/>
      <c r="RKD422" s="1198"/>
      <c r="RKE422" s="1198"/>
      <c r="RKF422" s="1198"/>
      <c r="RKG422" s="1198"/>
      <c r="RKH422" s="1195"/>
      <c r="RKI422" s="1196"/>
      <c r="RKJ422" s="1197"/>
      <c r="RKL422" s="1194"/>
      <c r="RKM422" s="1198"/>
      <c r="RKN422" s="1198"/>
      <c r="RKO422" s="1198"/>
      <c r="RKP422" s="1198"/>
      <c r="RKQ422" s="1195"/>
      <c r="RKR422" s="1196"/>
      <c r="RKS422" s="1197"/>
      <c r="RKU422" s="1194"/>
      <c r="RKV422" s="1198"/>
      <c r="RKW422" s="1198"/>
      <c r="RKX422" s="1198"/>
      <c r="RKY422" s="1198"/>
      <c r="RKZ422" s="1195"/>
      <c r="RLA422" s="1196"/>
      <c r="RLB422" s="1197"/>
      <c r="RLD422" s="1194"/>
      <c r="RLE422" s="1198"/>
      <c r="RLF422" s="1198"/>
      <c r="RLG422" s="1198"/>
      <c r="RLH422" s="1198"/>
      <c r="RLI422" s="1195"/>
      <c r="RLJ422" s="1196"/>
      <c r="RLK422" s="1197"/>
      <c r="RLM422" s="1194"/>
      <c r="RLN422" s="1198"/>
      <c r="RLO422" s="1198"/>
      <c r="RLP422" s="1198"/>
      <c r="RLQ422" s="1198"/>
      <c r="RLR422" s="1195"/>
      <c r="RLS422" s="1196"/>
      <c r="RLT422" s="1197"/>
      <c r="RLV422" s="1194"/>
      <c r="RLW422" s="1198"/>
      <c r="RLX422" s="1198"/>
      <c r="RLY422" s="1198"/>
      <c r="RLZ422" s="1198"/>
      <c r="RMA422" s="1195"/>
      <c r="RMB422" s="1196"/>
      <c r="RMC422" s="1197"/>
      <c r="RME422" s="1194"/>
      <c r="RMF422" s="1198"/>
      <c r="RMG422" s="1198"/>
      <c r="RMH422" s="1198"/>
      <c r="RMI422" s="1198"/>
      <c r="RMJ422" s="1195"/>
      <c r="RMK422" s="1196"/>
      <c r="RML422" s="1197"/>
      <c r="RMN422" s="1194"/>
      <c r="RMO422" s="1198"/>
      <c r="RMP422" s="1198"/>
      <c r="RMQ422" s="1198"/>
      <c r="RMR422" s="1198"/>
      <c r="RMS422" s="1195"/>
      <c r="RMT422" s="1196"/>
      <c r="RMU422" s="1197"/>
      <c r="RMW422" s="1194"/>
      <c r="RMX422" s="1198"/>
      <c r="RMY422" s="1198"/>
      <c r="RMZ422" s="1198"/>
      <c r="RNA422" s="1198"/>
      <c r="RNB422" s="1195"/>
      <c r="RNC422" s="1196"/>
      <c r="RND422" s="1197"/>
      <c r="RNF422" s="1194"/>
      <c r="RNG422" s="1198"/>
      <c r="RNH422" s="1198"/>
      <c r="RNI422" s="1198"/>
      <c r="RNJ422" s="1198"/>
      <c r="RNK422" s="1195"/>
      <c r="RNL422" s="1196"/>
      <c r="RNM422" s="1197"/>
      <c r="RNO422" s="1194"/>
      <c r="RNP422" s="1198"/>
      <c r="RNQ422" s="1198"/>
      <c r="RNR422" s="1198"/>
      <c r="RNS422" s="1198"/>
      <c r="RNT422" s="1195"/>
      <c r="RNU422" s="1196"/>
      <c r="RNV422" s="1197"/>
      <c r="RNX422" s="1194"/>
      <c r="RNY422" s="1198"/>
      <c r="RNZ422" s="1198"/>
      <c r="ROA422" s="1198"/>
      <c r="ROB422" s="1198"/>
      <c r="ROC422" s="1195"/>
      <c r="ROD422" s="1196"/>
      <c r="ROE422" s="1197"/>
      <c r="ROG422" s="1194"/>
      <c r="ROH422" s="1198"/>
      <c r="ROI422" s="1198"/>
      <c r="ROJ422" s="1198"/>
      <c r="ROK422" s="1198"/>
      <c r="ROL422" s="1195"/>
      <c r="ROM422" s="1196"/>
      <c r="RON422" s="1197"/>
      <c r="ROP422" s="1194"/>
      <c r="ROQ422" s="1198"/>
      <c r="ROR422" s="1198"/>
      <c r="ROS422" s="1198"/>
      <c r="ROT422" s="1198"/>
      <c r="ROU422" s="1195"/>
      <c r="ROV422" s="1196"/>
      <c r="ROW422" s="1197"/>
      <c r="ROY422" s="1194"/>
      <c r="ROZ422" s="1198"/>
      <c r="RPA422" s="1198"/>
      <c r="RPB422" s="1198"/>
      <c r="RPC422" s="1198"/>
      <c r="RPD422" s="1195"/>
      <c r="RPE422" s="1196"/>
      <c r="RPF422" s="1197"/>
      <c r="RPH422" s="1194"/>
      <c r="RPI422" s="1198"/>
      <c r="RPJ422" s="1198"/>
      <c r="RPK422" s="1198"/>
      <c r="RPL422" s="1198"/>
      <c r="RPM422" s="1195"/>
      <c r="RPN422" s="1196"/>
      <c r="RPO422" s="1197"/>
      <c r="RPQ422" s="1194"/>
      <c r="RPR422" s="1198"/>
      <c r="RPS422" s="1198"/>
      <c r="RPT422" s="1198"/>
      <c r="RPU422" s="1198"/>
      <c r="RPV422" s="1195"/>
      <c r="RPW422" s="1196"/>
      <c r="RPX422" s="1197"/>
      <c r="RPZ422" s="1194"/>
      <c r="RQA422" s="1198"/>
      <c r="RQB422" s="1198"/>
      <c r="RQC422" s="1198"/>
      <c r="RQD422" s="1198"/>
      <c r="RQE422" s="1195"/>
      <c r="RQF422" s="1196"/>
      <c r="RQG422" s="1197"/>
      <c r="RQI422" s="1194"/>
      <c r="RQJ422" s="1198"/>
      <c r="RQK422" s="1198"/>
      <c r="RQL422" s="1198"/>
      <c r="RQM422" s="1198"/>
      <c r="RQN422" s="1195"/>
      <c r="RQO422" s="1196"/>
      <c r="RQP422" s="1197"/>
      <c r="RQR422" s="1194"/>
      <c r="RQS422" s="1198"/>
      <c r="RQT422" s="1198"/>
      <c r="RQU422" s="1198"/>
      <c r="RQV422" s="1198"/>
      <c r="RQW422" s="1195"/>
      <c r="RQX422" s="1196"/>
      <c r="RQY422" s="1197"/>
      <c r="RRA422" s="1194"/>
      <c r="RRB422" s="1198"/>
      <c r="RRC422" s="1198"/>
      <c r="RRD422" s="1198"/>
      <c r="RRE422" s="1198"/>
      <c r="RRF422" s="1195"/>
      <c r="RRG422" s="1196"/>
      <c r="RRH422" s="1197"/>
      <c r="RRJ422" s="1194"/>
      <c r="RRK422" s="1198"/>
      <c r="RRL422" s="1198"/>
      <c r="RRM422" s="1198"/>
      <c r="RRN422" s="1198"/>
      <c r="RRO422" s="1195"/>
      <c r="RRP422" s="1196"/>
      <c r="RRQ422" s="1197"/>
      <c r="RRS422" s="1194"/>
      <c r="RRT422" s="1198"/>
      <c r="RRU422" s="1198"/>
      <c r="RRV422" s="1198"/>
      <c r="RRW422" s="1198"/>
      <c r="RRX422" s="1195"/>
      <c r="RRY422" s="1196"/>
      <c r="RRZ422" s="1197"/>
      <c r="RSB422" s="1194"/>
      <c r="RSC422" s="1198"/>
      <c r="RSD422" s="1198"/>
      <c r="RSE422" s="1198"/>
      <c r="RSF422" s="1198"/>
      <c r="RSG422" s="1195"/>
      <c r="RSH422" s="1196"/>
      <c r="RSI422" s="1197"/>
      <c r="RSK422" s="1194"/>
      <c r="RSL422" s="1198"/>
      <c r="RSM422" s="1198"/>
      <c r="RSN422" s="1198"/>
      <c r="RSO422" s="1198"/>
      <c r="RSP422" s="1195"/>
      <c r="RSQ422" s="1196"/>
      <c r="RSR422" s="1197"/>
      <c r="RST422" s="1194"/>
      <c r="RSU422" s="1198"/>
      <c r="RSV422" s="1198"/>
      <c r="RSW422" s="1198"/>
      <c r="RSX422" s="1198"/>
      <c r="RSY422" s="1195"/>
      <c r="RSZ422" s="1196"/>
      <c r="RTA422" s="1197"/>
      <c r="RTC422" s="1194"/>
      <c r="RTD422" s="1198"/>
      <c r="RTE422" s="1198"/>
      <c r="RTF422" s="1198"/>
      <c r="RTG422" s="1198"/>
      <c r="RTH422" s="1195"/>
      <c r="RTI422" s="1196"/>
      <c r="RTJ422" s="1197"/>
      <c r="RTL422" s="1194"/>
      <c r="RTM422" s="1198"/>
      <c r="RTN422" s="1198"/>
      <c r="RTO422" s="1198"/>
      <c r="RTP422" s="1198"/>
      <c r="RTQ422" s="1195"/>
      <c r="RTR422" s="1196"/>
      <c r="RTS422" s="1197"/>
      <c r="RTU422" s="1194"/>
      <c r="RTV422" s="1198"/>
      <c r="RTW422" s="1198"/>
      <c r="RTX422" s="1198"/>
      <c r="RTY422" s="1198"/>
      <c r="RTZ422" s="1195"/>
      <c r="RUA422" s="1196"/>
      <c r="RUB422" s="1197"/>
      <c r="RUD422" s="1194"/>
      <c r="RUE422" s="1198"/>
      <c r="RUF422" s="1198"/>
      <c r="RUG422" s="1198"/>
      <c r="RUH422" s="1198"/>
      <c r="RUI422" s="1195"/>
      <c r="RUJ422" s="1196"/>
      <c r="RUK422" s="1197"/>
      <c r="RUM422" s="1194"/>
      <c r="RUN422" s="1198"/>
      <c r="RUO422" s="1198"/>
      <c r="RUP422" s="1198"/>
      <c r="RUQ422" s="1198"/>
      <c r="RUR422" s="1195"/>
      <c r="RUS422" s="1196"/>
      <c r="RUT422" s="1197"/>
      <c r="RUV422" s="1194"/>
      <c r="RUW422" s="1198"/>
      <c r="RUX422" s="1198"/>
      <c r="RUY422" s="1198"/>
      <c r="RUZ422" s="1198"/>
      <c r="RVA422" s="1195"/>
      <c r="RVB422" s="1196"/>
      <c r="RVC422" s="1197"/>
      <c r="RVE422" s="1194"/>
      <c r="RVF422" s="1198"/>
      <c r="RVG422" s="1198"/>
      <c r="RVH422" s="1198"/>
      <c r="RVI422" s="1198"/>
      <c r="RVJ422" s="1195"/>
      <c r="RVK422" s="1196"/>
      <c r="RVL422" s="1197"/>
      <c r="RVN422" s="1194"/>
      <c r="RVO422" s="1198"/>
      <c r="RVP422" s="1198"/>
      <c r="RVQ422" s="1198"/>
      <c r="RVR422" s="1198"/>
      <c r="RVS422" s="1195"/>
      <c r="RVT422" s="1196"/>
      <c r="RVU422" s="1197"/>
      <c r="RVW422" s="1194"/>
      <c r="RVX422" s="1198"/>
      <c r="RVY422" s="1198"/>
      <c r="RVZ422" s="1198"/>
      <c r="RWA422" s="1198"/>
      <c r="RWB422" s="1195"/>
      <c r="RWC422" s="1196"/>
      <c r="RWD422" s="1197"/>
      <c r="RWF422" s="1194"/>
      <c r="RWG422" s="1198"/>
      <c r="RWH422" s="1198"/>
      <c r="RWI422" s="1198"/>
      <c r="RWJ422" s="1198"/>
      <c r="RWK422" s="1195"/>
      <c r="RWL422" s="1196"/>
      <c r="RWM422" s="1197"/>
      <c r="RWO422" s="1194"/>
      <c r="RWP422" s="1198"/>
      <c r="RWQ422" s="1198"/>
      <c r="RWR422" s="1198"/>
      <c r="RWS422" s="1198"/>
      <c r="RWT422" s="1195"/>
      <c r="RWU422" s="1196"/>
      <c r="RWV422" s="1197"/>
      <c r="RWX422" s="1194"/>
      <c r="RWY422" s="1198"/>
      <c r="RWZ422" s="1198"/>
      <c r="RXA422" s="1198"/>
      <c r="RXB422" s="1198"/>
      <c r="RXC422" s="1195"/>
      <c r="RXD422" s="1196"/>
      <c r="RXE422" s="1197"/>
      <c r="RXG422" s="1194"/>
      <c r="RXH422" s="1198"/>
      <c r="RXI422" s="1198"/>
      <c r="RXJ422" s="1198"/>
      <c r="RXK422" s="1198"/>
      <c r="RXL422" s="1195"/>
      <c r="RXM422" s="1196"/>
      <c r="RXN422" s="1197"/>
      <c r="RXP422" s="1194"/>
      <c r="RXQ422" s="1198"/>
      <c r="RXR422" s="1198"/>
      <c r="RXS422" s="1198"/>
      <c r="RXT422" s="1198"/>
      <c r="RXU422" s="1195"/>
      <c r="RXV422" s="1196"/>
      <c r="RXW422" s="1197"/>
      <c r="RXY422" s="1194"/>
      <c r="RXZ422" s="1198"/>
      <c r="RYA422" s="1198"/>
      <c r="RYB422" s="1198"/>
      <c r="RYC422" s="1198"/>
      <c r="RYD422" s="1195"/>
      <c r="RYE422" s="1196"/>
      <c r="RYF422" s="1197"/>
      <c r="RYH422" s="1194"/>
      <c r="RYI422" s="1198"/>
      <c r="RYJ422" s="1198"/>
      <c r="RYK422" s="1198"/>
      <c r="RYL422" s="1198"/>
      <c r="RYM422" s="1195"/>
      <c r="RYN422" s="1196"/>
      <c r="RYO422" s="1197"/>
      <c r="RYQ422" s="1194"/>
      <c r="RYR422" s="1198"/>
      <c r="RYS422" s="1198"/>
      <c r="RYT422" s="1198"/>
      <c r="RYU422" s="1198"/>
      <c r="RYV422" s="1195"/>
      <c r="RYW422" s="1196"/>
      <c r="RYX422" s="1197"/>
      <c r="RYZ422" s="1194"/>
      <c r="RZA422" s="1198"/>
      <c r="RZB422" s="1198"/>
      <c r="RZC422" s="1198"/>
      <c r="RZD422" s="1198"/>
      <c r="RZE422" s="1195"/>
      <c r="RZF422" s="1196"/>
      <c r="RZG422" s="1197"/>
      <c r="RZI422" s="1194"/>
      <c r="RZJ422" s="1198"/>
      <c r="RZK422" s="1198"/>
      <c r="RZL422" s="1198"/>
      <c r="RZM422" s="1198"/>
      <c r="RZN422" s="1195"/>
      <c r="RZO422" s="1196"/>
      <c r="RZP422" s="1197"/>
      <c r="RZR422" s="1194"/>
      <c r="RZS422" s="1198"/>
      <c r="RZT422" s="1198"/>
      <c r="RZU422" s="1198"/>
      <c r="RZV422" s="1198"/>
      <c r="RZW422" s="1195"/>
      <c r="RZX422" s="1196"/>
      <c r="RZY422" s="1197"/>
      <c r="SAA422" s="1194"/>
      <c r="SAB422" s="1198"/>
      <c r="SAC422" s="1198"/>
      <c r="SAD422" s="1198"/>
      <c r="SAE422" s="1198"/>
      <c r="SAF422" s="1195"/>
      <c r="SAG422" s="1196"/>
      <c r="SAH422" s="1197"/>
      <c r="SAJ422" s="1194"/>
      <c r="SAK422" s="1198"/>
      <c r="SAL422" s="1198"/>
      <c r="SAM422" s="1198"/>
      <c r="SAN422" s="1198"/>
      <c r="SAO422" s="1195"/>
      <c r="SAP422" s="1196"/>
      <c r="SAQ422" s="1197"/>
      <c r="SAS422" s="1194"/>
      <c r="SAT422" s="1198"/>
      <c r="SAU422" s="1198"/>
      <c r="SAV422" s="1198"/>
      <c r="SAW422" s="1198"/>
      <c r="SAX422" s="1195"/>
      <c r="SAY422" s="1196"/>
      <c r="SAZ422" s="1197"/>
      <c r="SBB422" s="1194"/>
      <c r="SBC422" s="1198"/>
      <c r="SBD422" s="1198"/>
      <c r="SBE422" s="1198"/>
      <c r="SBF422" s="1198"/>
      <c r="SBG422" s="1195"/>
      <c r="SBH422" s="1196"/>
      <c r="SBI422" s="1197"/>
      <c r="SBK422" s="1194"/>
      <c r="SBL422" s="1198"/>
      <c r="SBM422" s="1198"/>
      <c r="SBN422" s="1198"/>
      <c r="SBO422" s="1198"/>
      <c r="SBP422" s="1195"/>
      <c r="SBQ422" s="1196"/>
      <c r="SBR422" s="1197"/>
      <c r="SBT422" s="1194"/>
      <c r="SBU422" s="1198"/>
      <c r="SBV422" s="1198"/>
      <c r="SBW422" s="1198"/>
      <c r="SBX422" s="1198"/>
      <c r="SBY422" s="1195"/>
      <c r="SBZ422" s="1196"/>
      <c r="SCA422" s="1197"/>
      <c r="SCC422" s="1194"/>
      <c r="SCD422" s="1198"/>
      <c r="SCE422" s="1198"/>
      <c r="SCF422" s="1198"/>
      <c r="SCG422" s="1198"/>
      <c r="SCH422" s="1195"/>
      <c r="SCI422" s="1196"/>
      <c r="SCJ422" s="1197"/>
      <c r="SCL422" s="1194"/>
      <c r="SCM422" s="1198"/>
      <c r="SCN422" s="1198"/>
      <c r="SCO422" s="1198"/>
      <c r="SCP422" s="1198"/>
      <c r="SCQ422" s="1195"/>
      <c r="SCR422" s="1196"/>
      <c r="SCS422" s="1197"/>
      <c r="SCU422" s="1194"/>
      <c r="SCV422" s="1198"/>
      <c r="SCW422" s="1198"/>
      <c r="SCX422" s="1198"/>
      <c r="SCY422" s="1198"/>
      <c r="SCZ422" s="1195"/>
      <c r="SDA422" s="1196"/>
      <c r="SDB422" s="1197"/>
      <c r="SDD422" s="1194"/>
      <c r="SDE422" s="1198"/>
      <c r="SDF422" s="1198"/>
      <c r="SDG422" s="1198"/>
      <c r="SDH422" s="1198"/>
      <c r="SDI422" s="1195"/>
      <c r="SDJ422" s="1196"/>
      <c r="SDK422" s="1197"/>
      <c r="SDM422" s="1194"/>
      <c r="SDN422" s="1198"/>
      <c r="SDO422" s="1198"/>
      <c r="SDP422" s="1198"/>
      <c r="SDQ422" s="1198"/>
      <c r="SDR422" s="1195"/>
      <c r="SDS422" s="1196"/>
      <c r="SDT422" s="1197"/>
      <c r="SDV422" s="1194"/>
      <c r="SDW422" s="1198"/>
      <c r="SDX422" s="1198"/>
      <c r="SDY422" s="1198"/>
      <c r="SDZ422" s="1198"/>
      <c r="SEA422" s="1195"/>
      <c r="SEB422" s="1196"/>
      <c r="SEC422" s="1197"/>
      <c r="SEE422" s="1194"/>
      <c r="SEF422" s="1198"/>
      <c r="SEG422" s="1198"/>
      <c r="SEH422" s="1198"/>
      <c r="SEI422" s="1198"/>
      <c r="SEJ422" s="1195"/>
      <c r="SEK422" s="1196"/>
      <c r="SEL422" s="1197"/>
      <c r="SEN422" s="1194"/>
      <c r="SEO422" s="1198"/>
      <c r="SEP422" s="1198"/>
      <c r="SEQ422" s="1198"/>
      <c r="SER422" s="1198"/>
      <c r="SES422" s="1195"/>
      <c r="SET422" s="1196"/>
      <c r="SEU422" s="1197"/>
      <c r="SEW422" s="1194"/>
      <c r="SEX422" s="1198"/>
      <c r="SEY422" s="1198"/>
      <c r="SEZ422" s="1198"/>
      <c r="SFA422" s="1198"/>
      <c r="SFB422" s="1195"/>
      <c r="SFC422" s="1196"/>
      <c r="SFD422" s="1197"/>
      <c r="SFF422" s="1194"/>
      <c r="SFG422" s="1198"/>
      <c r="SFH422" s="1198"/>
      <c r="SFI422" s="1198"/>
      <c r="SFJ422" s="1198"/>
      <c r="SFK422" s="1195"/>
      <c r="SFL422" s="1196"/>
      <c r="SFM422" s="1197"/>
      <c r="SFO422" s="1194"/>
      <c r="SFP422" s="1198"/>
      <c r="SFQ422" s="1198"/>
      <c r="SFR422" s="1198"/>
      <c r="SFS422" s="1198"/>
      <c r="SFT422" s="1195"/>
      <c r="SFU422" s="1196"/>
      <c r="SFV422" s="1197"/>
      <c r="SFX422" s="1194"/>
      <c r="SFY422" s="1198"/>
      <c r="SFZ422" s="1198"/>
      <c r="SGA422" s="1198"/>
      <c r="SGB422" s="1198"/>
      <c r="SGC422" s="1195"/>
      <c r="SGD422" s="1196"/>
      <c r="SGE422" s="1197"/>
      <c r="SGG422" s="1194"/>
      <c r="SGH422" s="1198"/>
      <c r="SGI422" s="1198"/>
      <c r="SGJ422" s="1198"/>
      <c r="SGK422" s="1198"/>
      <c r="SGL422" s="1195"/>
      <c r="SGM422" s="1196"/>
      <c r="SGN422" s="1197"/>
      <c r="SGP422" s="1194"/>
      <c r="SGQ422" s="1198"/>
      <c r="SGR422" s="1198"/>
      <c r="SGS422" s="1198"/>
      <c r="SGT422" s="1198"/>
      <c r="SGU422" s="1195"/>
      <c r="SGV422" s="1196"/>
      <c r="SGW422" s="1197"/>
      <c r="SGY422" s="1194"/>
      <c r="SGZ422" s="1198"/>
      <c r="SHA422" s="1198"/>
      <c r="SHB422" s="1198"/>
      <c r="SHC422" s="1198"/>
      <c r="SHD422" s="1195"/>
      <c r="SHE422" s="1196"/>
      <c r="SHF422" s="1197"/>
      <c r="SHH422" s="1194"/>
      <c r="SHI422" s="1198"/>
      <c r="SHJ422" s="1198"/>
      <c r="SHK422" s="1198"/>
      <c r="SHL422" s="1198"/>
      <c r="SHM422" s="1195"/>
      <c r="SHN422" s="1196"/>
      <c r="SHO422" s="1197"/>
      <c r="SHQ422" s="1194"/>
      <c r="SHR422" s="1198"/>
      <c r="SHS422" s="1198"/>
      <c r="SHT422" s="1198"/>
      <c r="SHU422" s="1198"/>
      <c r="SHV422" s="1195"/>
      <c r="SHW422" s="1196"/>
      <c r="SHX422" s="1197"/>
      <c r="SHZ422" s="1194"/>
      <c r="SIA422" s="1198"/>
      <c r="SIB422" s="1198"/>
      <c r="SIC422" s="1198"/>
      <c r="SID422" s="1198"/>
      <c r="SIE422" s="1195"/>
      <c r="SIF422" s="1196"/>
      <c r="SIG422" s="1197"/>
      <c r="SII422" s="1194"/>
      <c r="SIJ422" s="1198"/>
      <c r="SIK422" s="1198"/>
      <c r="SIL422" s="1198"/>
      <c r="SIM422" s="1198"/>
      <c r="SIN422" s="1195"/>
      <c r="SIO422" s="1196"/>
      <c r="SIP422" s="1197"/>
      <c r="SIR422" s="1194"/>
      <c r="SIS422" s="1198"/>
      <c r="SIT422" s="1198"/>
      <c r="SIU422" s="1198"/>
      <c r="SIV422" s="1198"/>
      <c r="SIW422" s="1195"/>
      <c r="SIX422" s="1196"/>
      <c r="SIY422" s="1197"/>
      <c r="SJA422" s="1194"/>
      <c r="SJB422" s="1198"/>
      <c r="SJC422" s="1198"/>
      <c r="SJD422" s="1198"/>
      <c r="SJE422" s="1198"/>
      <c r="SJF422" s="1195"/>
      <c r="SJG422" s="1196"/>
      <c r="SJH422" s="1197"/>
      <c r="SJJ422" s="1194"/>
      <c r="SJK422" s="1198"/>
      <c r="SJL422" s="1198"/>
      <c r="SJM422" s="1198"/>
      <c r="SJN422" s="1198"/>
      <c r="SJO422" s="1195"/>
      <c r="SJP422" s="1196"/>
      <c r="SJQ422" s="1197"/>
      <c r="SJS422" s="1194"/>
      <c r="SJT422" s="1198"/>
      <c r="SJU422" s="1198"/>
      <c r="SJV422" s="1198"/>
      <c r="SJW422" s="1198"/>
      <c r="SJX422" s="1195"/>
      <c r="SJY422" s="1196"/>
      <c r="SJZ422" s="1197"/>
      <c r="SKB422" s="1194"/>
      <c r="SKC422" s="1198"/>
      <c r="SKD422" s="1198"/>
      <c r="SKE422" s="1198"/>
      <c r="SKF422" s="1198"/>
      <c r="SKG422" s="1195"/>
      <c r="SKH422" s="1196"/>
      <c r="SKI422" s="1197"/>
      <c r="SKK422" s="1194"/>
      <c r="SKL422" s="1198"/>
      <c r="SKM422" s="1198"/>
      <c r="SKN422" s="1198"/>
      <c r="SKO422" s="1198"/>
      <c r="SKP422" s="1195"/>
      <c r="SKQ422" s="1196"/>
      <c r="SKR422" s="1197"/>
      <c r="SKT422" s="1194"/>
      <c r="SKU422" s="1198"/>
      <c r="SKV422" s="1198"/>
      <c r="SKW422" s="1198"/>
      <c r="SKX422" s="1198"/>
      <c r="SKY422" s="1195"/>
      <c r="SKZ422" s="1196"/>
      <c r="SLA422" s="1197"/>
      <c r="SLC422" s="1194"/>
      <c r="SLD422" s="1198"/>
      <c r="SLE422" s="1198"/>
      <c r="SLF422" s="1198"/>
      <c r="SLG422" s="1198"/>
      <c r="SLH422" s="1195"/>
      <c r="SLI422" s="1196"/>
      <c r="SLJ422" s="1197"/>
      <c r="SLL422" s="1194"/>
      <c r="SLM422" s="1198"/>
      <c r="SLN422" s="1198"/>
      <c r="SLO422" s="1198"/>
      <c r="SLP422" s="1198"/>
      <c r="SLQ422" s="1195"/>
      <c r="SLR422" s="1196"/>
      <c r="SLS422" s="1197"/>
      <c r="SLU422" s="1194"/>
      <c r="SLV422" s="1198"/>
      <c r="SLW422" s="1198"/>
      <c r="SLX422" s="1198"/>
      <c r="SLY422" s="1198"/>
      <c r="SLZ422" s="1195"/>
      <c r="SMA422" s="1196"/>
      <c r="SMB422" s="1197"/>
      <c r="SMD422" s="1194"/>
      <c r="SME422" s="1198"/>
      <c r="SMF422" s="1198"/>
      <c r="SMG422" s="1198"/>
      <c r="SMH422" s="1198"/>
      <c r="SMI422" s="1195"/>
      <c r="SMJ422" s="1196"/>
      <c r="SMK422" s="1197"/>
      <c r="SMM422" s="1194"/>
      <c r="SMN422" s="1198"/>
      <c r="SMO422" s="1198"/>
      <c r="SMP422" s="1198"/>
      <c r="SMQ422" s="1198"/>
      <c r="SMR422" s="1195"/>
      <c r="SMS422" s="1196"/>
      <c r="SMT422" s="1197"/>
      <c r="SMV422" s="1194"/>
      <c r="SMW422" s="1198"/>
      <c r="SMX422" s="1198"/>
      <c r="SMY422" s="1198"/>
      <c r="SMZ422" s="1198"/>
      <c r="SNA422" s="1195"/>
      <c r="SNB422" s="1196"/>
      <c r="SNC422" s="1197"/>
      <c r="SNE422" s="1194"/>
      <c r="SNF422" s="1198"/>
      <c r="SNG422" s="1198"/>
      <c r="SNH422" s="1198"/>
      <c r="SNI422" s="1198"/>
      <c r="SNJ422" s="1195"/>
      <c r="SNK422" s="1196"/>
      <c r="SNL422" s="1197"/>
      <c r="SNN422" s="1194"/>
      <c r="SNO422" s="1198"/>
      <c r="SNP422" s="1198"/>
      <c r="SNQ422" s="1198"/>
      <c r="SNR422" s="1198"/>
      <c r="SNS422" s="1195"/>
      <c r="SNT422" s="1196"/>
      <c r="SNU422" s="1197"/>
      <c r="SNW422" s="1194"/>
      <c r="SNX422" s="1198"/>
      <c r="SNY422" s="1198"/>
      <c r="SNZ422" s="1198"/>
      <c r="SOA422" s="1198"/>
      <c r="SOB422" s="1195"/>
      <c r="SOC422" s="1196"/>
      <c r="SOD422" s="1197"/>
      <c r="SOF422" s="1194"/>
      <c r="SOG422" s="1198"/>
      <c r="SOH422" s="1198"/>
      <c r="SOI422" s="1198"/>
      <c r="SOJ422" s="1198"/>
      <c r="SOK422" s="1195"/>
      <c r="SOL422" s="1196"/>
      <c r="SOM422" s="1197"/>
      <c r="SOO422" s="1194"/>
      <c r="SOP422" s="1198"/>
      <c r="SOQ422" s="1198"/>
      <c r="SOR422" s="1198"/>
      <c r="SOS422" s="1198"/>
      <c r="SOT422" s="1195"/>
      <c r="SOU422" s="1196"/>
      <c r="SOV422" s="1197"/>
      <c r="SOX422" s="1194"/>
      <c r="SOY422" s="1198"/>
      <c r="SOZ422" s="1198"/>
      <c r="SPA422" s="1198"/>
      <c r="SPB422" s="1198"/>
      <c r="SPC422" s="1195"/>
      <c r="SPD422" s="1196"/>
      <c r="SPE422" s="1197"/>
      <c r="SPG422" s="1194"/>
      <c r="SPH422" s="1198"/>
      <c r="SPI422" s="1198"/>
      <c r="SPJ422" s="1198"/>
      <c r="SPK422" s="1198"/>
      <c r="SPL422" s="1195"/>
      <c r="SPM422" s="1196"/>
      <c r="SPN422" s="1197"/>
      <c r="SPP422" s="1194"/>
      <c r="SPQ422" s="1198"/>
      <c r="SPR422" s="1198"/>
      <c r="SPS422" s="1198"/>
      <c r="SPT422" s="1198"/>
      <c r="SPU422" s="1195"/>
      <c r="SPV422" s="1196"/>
      <c r="SPW422" s="1197"/>
      <c r="SPY422" s="1194"/>
      <c r="SPZ422" s="1198"/>
      <c r="SQA422" s="1198"/>
      <c r="SQB422" s="1198"/>
      <c r="SQC422" s="1198"/>
      <c r="SQD422" s="1195"/>
      <c r="SQE422" s="1196"/>
      <c r="SQF422" s="1197"/>
      <c r="SQH422" s="1194"/>
      <c r="SQI422" s="1198"/>
      <c r="SQJ422" s="1198"/>
      <c r="SQK422" s="1198"/>
      <c r="SQL422" s="1198"/>
      <c r="SQM422" s="1195"/>
      <c r="SQN422" s="1196"/>
      <c r="SQO422" s="1197"/>
      <c r="SQQ422" s="1194"/>
      <c r="SQR422" s="1198"/>
      <c r="SQS422" s="1198"/>
      <c r="SQT422" s="1198"/>
      <c r="SQU422" s="1198"/>
      <c r="SQV422" s="1195"/>
      <c r="SQW422" s="1196"/>
      <c r="SQX422" s="1197"/>
      <c r="SQZ422" s="1194"/>
      <c r="SRA422" s="1198"/>
      <c r="SRB422" s="1198"/>
      <c r="SRC422" s="1198"/>
      <c r="SRD422" s="1198"/>
      <c r="SRE422" s="1195"/>
      <c r="SRF422" s="1196"/>
      <c r="SRG422" s="1197"/>
      <c r="SRI422" s="1194"/>
      <c r="SRJ422" s="1198"/>
      <c r="SRK422" s="1198"/>
      <c r="SRL422" s="1198"/>
      <c r="SRM422" s="1198"/>
      <c r="SRN422" s="1195"/>
      <c r="SRO422" s="1196"/>
      <c r="SRP422" s="1197"/>
      <c r="SRR422" s="1194"/>
      <c r="SRS422" s="1198"/>
      <c r="SRT422" s="1198"/>
      <c r="SRU422" s="1198"/>
      <c r="SRV422" s="1198"/>
      <c r="SRW422" s="1195"/>
      <c r="SRX422" s="1196"/>
      <c r="SRY422" s="1197"/>
      <c r="SSA422" s="1194"/>
      <c r="SSB422" s="1198"/>
      <c r="SSC422" s="1198"/>
      <c r="SSD422" s="1198"/>
      <c r="SSE422" s="1198"/>
      <c r="SSF422" s="1195"/>
      <c r="SSG422" s="1196"/>
      <c r="SSH422" s="1197"/>
      <c r="SSJ422" s="1194"/>
      <c r="SSK422" s="1198"/>
      <c r="SSL422" s="1198"/>
      <c r="SSM422" s="1198"/>
      <c r="SSN422" s="1198"/>
      <c r="SSO422" s="1195"/>
      <c r="SSP422" s="1196"/>
      <c r="SSQ422" s="1197"/>
      <c r="SSS422" s="1194"/>
      <c r="SST422" s="1198"/>
      <c r="SSU422" s="1198"/>
      <c r="SSV422" s="1198"/>
      <c r="SSW422" s="1198"/>
      <c r="SSX422" s="1195"/>
      <c r="SSY422" s="1196"/>
      <c r="SSZ422" s="1197"/>
      <c r="STB422" s="1194"/>
      <c r="STC422" s="1198"/>
      <c r="STD422" s="1198"/>
      <c r="STE422" s="1198"/>
      <c r="STF422" s="1198"/>
      <c r="STG422" s="1195"/>
      <c r="STH422" s="1196"/>
      <c r="STI422" s="1197"/>
      <c r="STK422" s="1194"/>
      <c r="STL422" s="1198"/>
      <c r="STM422" s="1198"/>
      <c r="STN422" s="1198"/>
      <c r="STO422" s="1198"/>
      <c r="STP422" s="1195"/>
      <c r="STQ422" s="1196"/>
      <c r="STR422" s="1197"/>
      <c r="STT422" s="1194"/>
      <c r="STU422" s="1198"/>
      <c r="STV422" s="1198"/>
      <c r="STW422" s="1198"/>
      <c r="STX422" s="1198"/>
      <c r="STY422" s="1195"/>
      <c r="STZ422" s="1196"/>
      <c r="SUA422" s="1197"/>
      <c r="SUC422" s="1194"/>
      <c r="SUD422" s="1198"/>
      <c r="SUE422" s="1198"/>
      <c r="SUF422" s="1198"/>
      <c r="SUG422" s="1198"/>
      <c r="SUH422" s="1195"/>
      <c r="SUI422" s="1196"/>
      <c r="SUJ422" s="1197"/>
      <c r="SUL422" s="1194"/>
      <c r="SUM422" s="1198"/>
      <c r="SUN422" s="1198"/>
      <c r="SUO422" s="1198"/>
      <c r="SUP422" s="1198"/>
      <c r="SUQ422" s="1195"/>
      <c r="SUR422" s="1196"/>
      <c r="SUS422" s="1197"/>
      <c r="SUU422" s="1194"/>
      <c r="SUV422" s="1198"/>
      <c r="SUW422" s="1198"/>
      <c r="SUX422" s="1198"/>
      <c r="SUY422" s="1198"/>
      <c r="SUZ422" s="1195"/>
      <c r="SVA422" s="1196"/>
      <c r="SVB422" s="1197"/>
      <c r="SVD422" s="1194"/>
      <c r="SVE422" s="1198"/>
      <c r="SVF422" s="1198"/>
      <c r="SVG422" s="1198"/>
      <c r="SVH422" s="1198"/>
      <c r="SVI422" s="1195"/>
      <c r="SVJ422" s="1196"/>
      <c r="SVK422" s="1197"/>
      <c r="SVM422" s="1194"/>
      <c r="SVN422" s="1198"/>
      <c r="SVO422" s="1198"/>
      <c r="SVP422" s="1198"/>
      <c r="SVQ422" s="1198"/>
      <c r="SVR422" s="1195"/>
      <c r="SVS422" s="1196"/>
      <c r="SVT422" s="1197"/>
      <c r="SVV422" s="1194"/>
      <c r="SVW422" s="1198"/>
      <c r="SVX422" s="1198"/>
      <c r="SVY422" s="1198"/>
      <c r="SVZ422" s="1198"/>
      <c r="SWA422" s="1195"/>
      <c r="SWB422" s="1196"/>
      <c r="SWC422" s="1197"/>
      <c r="SWE422" s="1194"/>
      <c r="SWF422" s="1198"/>
      <c r="SWG422" s="1198"/>
      <c r="SWH422" s="1198"/>
      <c r="SWI422" s="1198"/>
      <c r="SWJ422" s="1195"/>
      <c r="SWK422" s="1196"/>
      <c r="SWL422" s="1197"/>
      <c r="SWN422" s="1194"/>
      <c r="SWO422" s="1198"/>
      <c r="SWP422" s="1198"/>
      <c r="SWQ422" s="1198"/>
      <c r="SWR422" s="1198"/>
      <c r="SWS422" s="1195"/>
      <c r="SWT422" s="1196"/>
      <c r="SWU422" s="1197"/>
      <c r="SWW422" s="1194"/>
      <c r="SWX422" s="1198"/>
      <c r="SWY422" s="1198"/>
      <c r="SWZ422" s="1198"/>
      <c r="SXA422" s="1198"/>
      <c r="SXB422" s="1195"/>
      <c r="SXC422" s="1196"/>
      <c r="SXD422" s="1197"/>
      <c r="SXF422" s="1194"/>
      <c r="SXG422" s="1198"/>
      <c r="SXH422" s="1198"/>
      <c r="SXI422" s="1198"/>
      <c r="SXJ422" s="1198"/>
      <c r="SXK422" s="1195"/>
      <c r="SXL422" s="1196"/>
      <c r="SXM422" s="1197"/>
      <c r="SXO422" s="1194"/>
      <c r="SXP422" s="1198"/>
      <c r="SXQ422" s="1198"/>
      <c r="SXR422" s="1198"/>
      <c r="SXS422" s="1198"/>
      <c r="SXT422" s="1195"/>
      <c r="SXU422" s="1196"/>
      <c r="SXV422" s="1197"/>
      <c r="SXX422" s="1194"/>
      <c r="SXY422" s="1198"/>
      <c r="SXZ422" s="1198"/>
      <c r="SYA422" s="1198"/>
      <c r="SYB422" s="1198"/>
      <c r="SYC422" s="1195"/>
      <c r="SYD422" s="1196"/>
      <c r="SYE422" s="1197"/>
      <c r="SYG422" s="1194"/>
      <c r="SYH422" s="1198"/>
      <c r="SYI422" s="1198"/>
      <c r="SYJ422" s="1198"/>
      <c r="SYK422" s="1198"/>
      <c r="SYL422" s="1195"/>
      <c r="SYM422" s="1196"/>
      <c r="SYN422" s="1197"/>
      <c r="SYP422" s="1194"/>
      <c r="SYQ422" s="1198"/>
      <c r="SYR422" s="1198"/>
      <c r="SYS422" s="1198"/>
      <c r="SYT422" s="1198"/>
      <c r="SYU422" s="1195"/>
      <c r="SYV422" s="1196"/>
      <c r="SYW422" s="1197"/>
      <c r="SYY422" s="1194"/>
      <c r="SYZ422" s="1198"/>
      <c r="SZA422" s="1198"/>
      <c r="SZB422" s="1198"/>
      <c r="SZC422" s="1198"/>
      <c r="SZD422" s="1195"/>
      <c r="SZE422" s="1196"/>
      <c r="SZF422" s="1197"/>
      <c r="SZH422" s="1194"/>
      <c r="SZI422" s="1198"/>
      <c r="SZJ422" s="1198"/>
      <c r="SZK422" s="1198"/>
      <c r="SZL422" s="1198"/>
      <c r="SZM422" s="1195"/>
      <c r="SZN422" s="1196"/>
      <c r="SZO422" s="1197"/>
      <c r="SZQ422" s="1194"/>
      <c r="SZR422" s="1198"/>
      <c r="SZS422" s="1198"/>
      <c r="SZT422" s="1198"/>
      <c r="SZU422" s="1198"/>
      <c r="SZV422" s="1195"/>
      <c r="SZW422" s="1196"/>
      <c r="SZX422" s="1197"/>
      <c r="SZZ422" s="1194"/>
      <c r="TAA422" s="1198"/>
      <c r="TAB422" s="1198"/>
      <c r="TAC422" s="1198"/>
      <c r="TAD422" s="1198"/>
      <c r="TAE422" s="1195"/>
      <c r="TAF422" s="1196"/>
      <c r="TAG422" s="1197"/>
      <c r="TAI422" s="1194"/>
      <c r="TAJ422" s="1198"/>
      <c r="TAK422" s="1198"/>
      <c r="TAL422" s="1198"/>
      <c r="TAM422" s="1198"/>
      <c r="TAN422" s="1195"/>
      <c r="TAO422" s="1196"/>
      <c r="TAP422" s="1197"/>
      <c r="TAR422" s="1194"/>
      <c r="TAS422" s="1198"/>
      <c r="TAT422" s="1198"/>
      <c r="TAU422" s="1198"/>
      <c r="TAV422" s="1198"/>
      <c r="TAW422" s="1195"/>
      <c r="TAX422" s="1196"/>
      <c r="TAY422" s="1197"/>
      <c r="TBA422" s="1194"/>
      <c r="TBB422" s="1198"/>
      <c r="TBC422" s="1198"/>
      <c r="TBD422" s="1198"/>
      <c r="TBE422" s="1198"/>
      <c r="TBF422" s="1195"/>
      <c r="TBG422" s="1196"/>
      <c r="TBH422" s="1197"/>
      <c r="TBJ422" s="1194"/>
      <c r="TBK422" s="1198"/>
      <c r="TBL422" s="1198"/>
      <c r="TBM422" s="1198"/>
      <c r="TBN422" s="1198"/>
      <c r="TBO422" s="1195"/>
      <c r="TBP422" s="1196"/>
      <c r="TBQ422" s="1197"/>
      <c r="TBS422" s="1194"/>
      <c r="TBT422" s="1198"/>
      <c r="TBU422" s="1198"/>
      <c r="TBV422" s="1198"/>
      <c r="TBW422" s="1198"/>
      <c r="TBX422" s="1195"/>
      <c r="TBY422" s="1196"/>
      <c r="TBZ422" s="1197"/>
      <c r="TCB422" s="1194"/>
      <c r="TCC422" s="1198"/>
      <c r="TCD422" s="1198"/>
      <c r="TCE422" s="1198"/>
      <c r="TCF422" s="1198"/>
      <c r="TCG422" s="1195"/>
      <c r="TCH422" s="1196"/>
      <c r="TCI422" s="1197"/>
      <c r="TCK422" s="1194"/>
      <c r="TCL422" s="1198"/>
      <c r="TCM422" s="1198"/>
      <c r="TCN422" s="1198"/>
      <c r="TCO422" s="1198"/>
      <c r="TCP422" s="1195"/>
      <c r="TCQ422" s="1196"/>
      <c r="TCR422" s="1197"/>
      <c r="TCT422" s="1194"/>
      <c r="TCU422" s="1198"/>
      <c r="TCV422" s="1198"/>
      <c r="TCW422" s="1198"/>
      <c r="TCX422" s="1198"/>
      <c r="TCY422" s="1195"/>
      <c r="TCZ422" s="1196"/>
      <c r="TDA422" s="1197"/>
      <c r="TDC422" s="1194"/>
      <c r="TDD422" s="1198"/>
      <c r="TDE422" s="1198"/>
      <c r="TDF422" s="1198"/>
      <c r="TDG422" s="1198"/>
      <c r="TDH422" s="1195"/>
      <c r="TDI422" s="1196"/>
      <c r="TDJ422" s="1197"/>
      <c r="TDL422" s="1194"/>
      <c r="TDM422" s="1198"/>
      <c r="TDN422" s="1198"/>
      <c r="TDO422" s="1198"/>
      <c r="TDP422" s="1198"/>
      <c r="TDQ422" s="1195"/>
      <c r="TDR422" s="1196"/>
      <c r="TDS422" s="1197"/>
      <c r="TDU422" s="1194"/>
      <c r="TDV422" s="1198"/>
      <c r="TDW422" s="1198"/>
      <c r="TDX422" s="1198"/>
      <c r="TDY422" s="1198"/>
      <c r="TDZ422" s="1195"/>
      <c r="TEA422" s="1196"/>
      <c r="TEB422" s="1197"/>
      <c r="TED422" s="1194"/>
      <c r="TEE422" s="1198"/>
      <c r="TEF422" s="1198"/>
      <c r="TEG422" s="1198"/>
      <c r="TEH422" s="1198"/>
      <c r="TEI422" s="1195"/>
      <c r="TEJ422" s="1196"/>
      <c r="TEK422" s="1197"/>
      <c r="TEM422" s="1194"/>
      <c r="TEN422" s="1198"/>
      <c r="TEO422" s="1198"/>
      <c r="TEP422" s="1198"/>
      <c r="TEQ422" s="1198"/>
      <c r="TER422" s="1195"/>
      <c r="TES422" s="1196"/>
      <c r="TET422" s="1197"/>
      <c r="TEV422" s="1194"/>
      <c r="TEW422" s="1198"/>
      <c r="TEX422" s="1198"/>
      <c r="TEY422" s="1198"/>
      <c r="TEZ422" s="1198"/>
      <c r="TFA422" s="1195"/>
      <c r="TFB422" s="1196"/>
      <c r="TFC422" s="1197"/>
      <c r="TFE422" s="1194"/>
      <c r="TFF422" s="1198"/>
      <c r="TFG422" s="1198"/>
      <c r="TFH422" s="1198"/>
      <c r="TFI422" s="1198"/>
      <c r="TFJ422" s="1195"/>
      <c r="TFK422" s="1196"/>
      <c r="TFL422" s="1197"/>
      <c r="TFN422" s="1194"/>
      <c r="TFO422" s="1198"/>
      <c r="TFP422" s="1198"/>
      <c r="TFQ422" s="1198"/>
      <c r="TFR422" s="1198"/>
      <c r="TFS422" s="1195"/>
      <c r="TFT422" s="1196"/>
      <c r="TFU422" s="1197"/>
      <c r="TFW422" s="1194"/>
      <c r="TFX422" s="1198"/>
      <c r="TFY422" s="1198"/>
      <c r="TFZ422" s="1198"/>
      <c r="TGA422" s="1198"/>
      <c r="TGB422" s="1195"/>
      <c r="TGC422" s="1196"/>
      <c r="TGD422" s="1197"/>
      <c r="TGF422" s="1194"/>
      <c r="TGG422" s="1198"/>
      <c r="TGH422" s="1198"/>
      <c r="TGI422" s="1198"/>
      <c r="TGJ422" s="1198"/>
      <c r="TGK422" s="1195"/>
      <c r="TGL422" s="1196"/>
      <c r="TGM422" s="1197"/>
      <c r="TGO422" s="1194"/>
      <c r="TGP422" s="1198"/>
      <c r="TGQ422" s="1198"/>
      <c r="TGR422" s="1198"/>
      <c r="TGS422" s="1198"/>
      <c r="TGT422" s="1195"/>
      <c r="TGU422" s="1196"/>
      <c r="TGV422" s="1197"/>
      <c r="TGX422" s="1194"/>
      <c r="TGY422" s="1198"/>
      <c r="TGZ422" s="1198"/>
      <c r="THA422" s="1198"/>
      <c r="THB422" s="1198"/>
      <c r="THC422" s="1195"/>
      <c r="THD422" s="1196"/>
      <c r="THE422" s="1197"/>
      <c r="THG422" s="1194"/>
      <c r="THH422" s="1198"/>
      <c r="THI422" s="1198"/>
      <c r="THJ422" s="1198"/>
      <c r="THK422" s="1198"/>
      <c r="THL422" s="1195"/>
      <c r="THM422" s="1196"/>
      <c r="THN422" s="1197"/>
      <c r="THP422" s="1194"/>
      <c r="THQ422" s="1198"/>
      <c r="THR422" s="1198"/>
      <c r="THS422" s="1198"/>
      <c r="THT422" s="1198"/>
      <c r="THU422" s="1195"/>
      <c r="THV422" s="1196"/>
      <c r="THW422" s="1197"/>
      <c r="THY422" s="1194"/>
      <c r="THZ422" s="1198"/>
      <c r="TIA422" s="1198"/>
      <c r="TIB422" s="1198"/>
      <c r="TIC422" s="1198"/>
      <c r="TID422" s="1195"/>
      <c r="TIE422" s="1196"/>
      <c r="TIF422" s="1197"/>
      <c r="TIH422" s="1194"/>
      <c r="TII422" s="1198"/>
      <c r="TIJ422" s="1198"/>
      <c r="TIK422" s="1198"/>
      <c r="TIL422" s="1198"/>
      <c r="TIM422" s="1195"/>
      <c r="TIN422" s="1196"/>
      <c r="TIO422" s="1197"/>
      <c r="TIQ422" s="1194"/>
      <c r="TIR422" s="1198"/>
      <c r="TIS422" s="1198"/>
      <c r="TIT422" s="1198"/>
      <c r="TIU422" s="1198"/>
      <c r="TIV422" s="1195"/>
      <c r="TIW422" s="1196"/>
      <c r="TIX422" s="1197"/>
      <c r="TIZ422" s="1194"/>
      <c r="TJA422" s="1198"/>
      <c r="TJB422" s="1198"/>
      <c r="TJC422" s="1198"/>
      <c r="TJD422" s="1198"/>
      <c r="TJE422" s="1195"/>
      <c r="TJF422" s="1196"/>
      <c r="TJG422" s="1197"/>
      <c r="TJI422" s="1194"/>
      <c r="TJJ422" s="1198"/>
      <c r="TJK422" s="1198"/>
      <c r="TJL422" s="1198"/>
      <c r="TJM422" s="1198"/>
      <c r="TJN422" s="1195"/>
      <c r="TJO422" s="1196"/>
      <c r="TJP422" s="1197"/>
      <c r="TJR422" s="1194"/>
      <c r="TJS422" s="1198"/>
      <c r="TJT422" s="1198"/>
      <c r="TJU422" s="1198"/>
      <c r="TJV422" s="1198"/>
      <c r="TJW422" s="1195"/>
      <c r="TJX422" s="1196"/>
      <c r="TJY422" s="1197"/>
      <c r="TKA422" s="1194"/>
      <c r="TKB422" s="1198"/>
      <c r="TKC422" s="1198"/>
      <c r="TKD422" s="1198"/>
      <c r="TKE422" s="1198"/>
      <c r="TKF422" s="1195"/>
      <c r="TKG422" s="1196"/>
      <c r="TKH422" s="1197"/>
      <c r="TKJ422" s="1194"/>
      <c r="TKK422" s="1198"/>
      <c r="TKL422" s="1198"/>
      <c r="TKM422" s="1198"/>
      <c r="TKN422" s="1198"/>
      <c r="TKO422" s="1195"/>
      <c r="TKP422" s="1196"/>
      <c r="TKQ422" s="1197"/>
      <c r="TKS422" s="1194"/>
      <c r="TKT422" s="1198"/>
      <c r="TKU422" s="1198"/>
      <c r="TKV422" s="1198"/>
      <c r="TKW422" s="1198"/>
      <c r="TKX422" s="1195"/>
      <c r="TKY422" s="1196"/>
      <c r="TKZ422" s="1197"/>
      <c r="TLB422" s="1194"/>
      <c r="TLC422" s="1198"/>
      <c r="TLD422" s="1198"/>
      <c r="TLE422" s="1198"/>
      <c r="TLF422" s="1198"/>
      <c r="TLG422" s="1195"/>
      <c r="TLH422" s="1196"/>
      <c r="TLI422" s="1197"/>
      <c r="TLK422" s="1194"/>
      <c r="TLL422" s="1198"/>
      <c r="TLM422" s="1198"/>
      <c r="TLN422" s="1198"/>
      <c r="TLO422" s="1198"/>
      <c r="TLP422" s="1195"/>
      <c r="TLQ422" s="1196"/>
      <c r="TLR422" s="1197"/>
      <c r="TLT422" s="1194"/>
      <c r="TLU422" s="1198"/>
      <c r="TLV422" s="1198"/>
      <c r="TLW422" s="1198"/>
      <c r="TLX422" s="1198"/>
      <c r="TLY422" s="1195"/>
      <c r="TLZ422" s="1196"/>
      <c r="TMA422" s="1197"/>
      <c r="TMC422" s="1194"/>
      <c r="TMD422" s="1198"/>
      <c r="TME422" s="1198"/>
      <c r="TMF422" s="1198"/>
      <c r="TMG422" s="1198"/>
      <c r="TMH422" s="1195"/>
      <c r="TMI422" s="1196"/>
      <c r="TMJ422" s="1197"/>
      <c r="TML422" s="1194"/>
      <c r="TMM422" s="1198"/>
      <c r="TMN422" s="1198"/>
      <c r="TMO422" s="1198"/>
      <c r="TMP422" s="1198"/>
      <c r="TMQ422" s="1195"/>
      <c r="TMR422" s="1196"/>
      <c r="TMS422" s="1197"/>
      <c r="TMU422" s="1194"/>
      <c r="TMV422" s="1198"/>
      <c r="TMW422" s="1198"/>
      <c r="TMX422" s="1198"/>
      <c r="TMY422" s="1198"/>
      <c r="TMZ422" s="1195"/>
      <c r="TNA422" s="1196"/>
      <c r="TNB422" s="1197"/>
      <c r="TND422" s="1194"/>
      <c r="TNE422" s="1198"/>
      <c r="TNF422" s="1198"/>
      <c r="TNG422" s="1198"/>
      <c r="TNH422" s="1198"/>
      <c r="TNI422" s="1195"/>
      <c r="TNJ422" s="1196"/>
      <c r="TNK422" s="1197"/>
      <c r="TNM422" s="1194"/>
      <c r="TNN422" s="1198"/>
      <c r="TNO422" s="1198"/>
      <c r="TNP422" s="1198"/>
      <c r="TNQ422" s="1198"/>
      <c r="TNR422" s="1195"/>
      <c r="TNS422" s="1196"/>
      <c r="TNT422" s="1197"/>
      <c r="TNV422" s="1194"/>
      <c r="TNW422" s="1198"/>
      <c r="TNX422" s="1198"/>
      <c r="TNY422" s="1198"/>
      <c r="TNZ422" s="1198"/>
      <c r="TOA422" s="1195"/>
      <c r="TOB422" s="1196"/>
      <c r="TOC422" s="1197"/>
      <c r="TOE422" s="1194"/>
      <c r="TOF422" s="1198"/>
      <c r="TOG422" s="1198"/>
      <c r="TOH422" s="1198"/>
      <c r="TOI422" s="1198"/>
      <c r="TOJ422" s="1195"/>
      <c r="TOK422" s="1196"/>
      <c r="TOL422" s="1197"/>
      <c r="TON422" s="1194"/>
      <c r="TOO422" s="1198"/>
      <c r="TOP422" s="1198"/>
      <c r="TOQ422" s="1198"/>
      <c r="TOR422" s="1198"/>
      <c r="TOS422" s="1195"/>
      <c r="TOT422" s="1196"/>
      <c r="TOU422" s="1197"/>
      <c r="TOW422" s="1194"/>
      <c r="TOX422" s="1198"/>
      <c r="TOY422" s="1198"/>
      <c r="TOZ422" s="1198"/>
      <c r="TPA422" s="1198"/>
      <c r="TPB422" s="1195"/>
      <c r="TPC422" s="1196"/>
      <c r="TPD422" s="1197"/>
      <c r="TPF422" s="1194"/>
      <c r="TPG422" s="1198"/>
      <c r="TPH422" s="1198"/>
      <c r="TPI422" s="1198"/>
      <c r="TPJ422" s="1198"/>
      <c r="TPK422" s="1195"/>
      <c r="TPL422" s="1196"/>
      <c r="TPM422" s="1197"/>
      <c r="TPO422" s="1194"/>
      <c r="TPP422" s="1198"/>
      <c r="TPQ422" s="1198"/>
      <c r="TPR422" s="1198"/>
      <c r="TPS422" s="1198"/>
      <c r="TPT422" s="1195"/>
      <c r="TPU422" s="1196"/>
      <c r="TPV422" s="1197"/>
      <c r="TPX422" s="1194"/>
      <c r="TPY422" s="1198"/>
      <c r="TPZ422" s="1198"/>
      <c r="TQA422" s="1198"/>
      <c r="TQB422" s="1198"/>
      <c r="TQC422" s="1195"/>
      <c r="TQD422" s="1196"/>
      <c r="TQE422" s="1197"/>
      <c r="TQG422" s="1194"/>
      <c r="TQH422" s="1198"/>
      <c r="TQI422" s="1198"/>
      <c r="TQJ422" s="1198"/>
      <c r="TQK422" s="1198"/>
      <c r="TQL422" s="1195"/>
      <c r="TQM422" s="1196"/>
      <c r="TQN422" s="1197"/>
      <c r="TQP422" s="1194"/>
      <c r="TQQ422" s="1198"/>
      <c r="TQR422" s="1198"/>
      <c r="TQS422" s="1198"/>
      <c r="TQT422" s="1198"/>
      <c r="TQU422" s="1195"/>
      <c r="TQV422" s="1196"/>
      <c r="TQW422" s="1197"/>
      <c r="TQY422" s="1194"/>
      <c r="TQZ422" s="1198"/>
      <c r="TRA422" s="1198"/>
      <c r="TRB422" s="1198"/>
      <c r="TRC422" s="1198"/>
      <c r="TRD422" s="1195"/>
      <c r="TRE422" s="1196"/>
      <c r="TRF422" s="1197"/>
      <c r="TRH422" s="1194"/>
      <c r="TRI422" s="1198"/>
      <c r="TRJ422" s="1198"/>
      <c r="TRK422" s="1198"/>
      <c r="TRL422" s="1198"/>
      <c r="TRM422" s="1195"/>
      <c r="TRN422" s="1196"/>
      <c r="TRO422" s="1197"/>
      <c r="TRQ422" s="1194"/>
      <c r="TRR422" s="1198"/>
      <c r="TRS422" s="1198"/>
      <c r="TRT422" s="1198"/>
      <c r="TRU422" s="1198"/>
      <c r="TRV422" s="1195"/>
      <c r="TRW422" s="1196"/>
      <c r="TRX422" s="1197"/>
      <c r="TRZ422" s="1194"/>
      <c r="TSA422" s="1198"/>
      <c r="TSB422" s="1198"/>
      <c r="TSC422" s="1198"/>
      <c r="TSD422" s="1198"/>
      <c r="TSE422" s="1195"/>
      <c r="TSF422" s="1196"/>
      <c r="TSG422" s="1197"/>
      <c r="TSI422" s="1194"/>
      <c r="TSJ422" s="1198"/>
      <c r="TSK422" s="1198"/>
      <c r="TSL422" s="1198"/>
      <c r="TSM422" s="1198"/>
      <c r="TSN422" s="1195"/>
      <c r="TSO422" s="1196"/>
      <c r="TSP422" s="1197"/>
      <c r="TSR422" s="1194"/>
      <c r="TSS422" s="1198"/>
      <c r="TST422" s="1198"/>
      <c r="TSU422" s="1198"/>
      <c r="TSV422" s="1198"/>
      <c r="TSW422" s="1195"/>
      <c r="TSX422" s="1196"/>
      <c r="TSY422" s="1197"/>
      <c r="TTA422" s="1194"/>
      <c r="TTB422" s="1198"/>
      <c r="TTC422" s="1198"/>
      <c r="TTD422" s="1198"/>
      <c r="TTE422" s="1198"/>
      <c r="TTF422" s="1195"/>
      <c r="TTG422" s="1196"/>
      <c r="TTH422" s="1197"/>
      <c r="TTJ422" s="1194"/>
      <c r="TTK422" s="1198"/>
      <c r="TTL422" s="1198"/>
      <c r="TTM422" s="1198"/>
      <c r="TTN422" s="1198"/>
      <c r="TTO422" s="1195"/>
      <c r="TTP422" s="1196"/>
      <c r="TTQ422" s="1197"/>
      <c r="TTS422" s="1194"/>
      <c r="TTT422" s="1198"/>
      <c r="TTU422" s="1198"/>
      <c r="TTV422" s="1198"/>
      <c r="TTW422" s="1198"/>
      <c r="TTX422" s="1195"/>
      <c r="TTY422" s="1196"/>
      <c r="TTZ422" s="1197"/>
      <c r="TUB422" s="1194"/>
      <c r="TUC422" s="1198"/>
      <c r="TUD422" s="1198"/>
      <c r="TUE422" s="1198"/>
      <c r="TUF422" s="1198"/>
      <c r="TUG422" s="1195"/>
      <c r="TUH422" s="1196"/>
      <c r="TUI422" s="1197"/>
      <c r="TUK422" s="1194"/>
      <c r="TUL422" s="1198"/>
      <c r="TUM422" s="1198"/>
      <c r="TUN422" s="1198"/>
      <c r="TUO422" s="1198"/>
      <c r="TUP422" s="1195"/>
      <c r="TUQ422" s="1196"/>
      <c r="TUR422" s="1197"/>
      <c r="TUT422" s="1194"/>
      <c r="TUU422" s="1198"/>
      <c r="TUV422" s="1198"/>
      <c r="TUW422" s="1198"/>
      <c r="TUX422" s="1198"/>
      <c r="TUY422" s="1195"/>
      <c r="TUZ422" s="1196"/>
      <c r="TVA422" s="1197"/>
      <c r="TVC422" s="1194"/>
      <c r="TVD422" s="1198"/>
      <c r="TVE422" s="1198"/>
      <c r="TVF422" s="1198"/>
      <c r="TVG422" s="1198"/>
      <c r="TVH422" s="1195"/>
      <c r="TVI422" s="1196"/>
      <c r="TVJ422" s="1197"/>
      <c r="TVL422" s="1194"/>
      <c r="TVM422" s="1198"/>
      <c r="TVN422" s="1198"/>
      <c r="TVO422" s="1198"/>
      <c r="TVP422" s="1198"/>
      <c r="TVQ422" s="1195"/>
      <c r="TVR422" s="1196"/>
      <c r="TVS422" s="1197"/>
      <c r="TVU422" s="1194"/>
      <c r="TVV422" s="1198"/>
      <c r="TVW422" s="1198"/>
      <c r="TVX422" s="1198"/>
      <c r="TVY422" s="1198"/>
      <c r="TVZ422" s="1195"/>
      <c r="TWA422" s="1196"/>
      <c r="TWB422" s="1197"/>
      <c r="TWD422" s="1194"/>
      <c r="TWE422" s="1198"/>
      <c r="TWF422" s="1198"/>
      <c r="TWG422" s="1198"/>
      <c r="TWH422" s="1198"/>
      <c r="TWI422" s="1195"/>
      <c r="TWJ422" s="1196"/>
      <c r="TWK422" s="1197"/>
      <c r="TWM422" s="1194"/>
      <c r="TWN422" s="1198"/>
      <c r="TWO422" s="1198"/>
      <c r="TWP422" s="1198"/>
      <c r="TWQ422" s="1198"/>
      <c r="TWR422" s="1195"/>
      <c r="TWS422" s="1196"/>
      <c r="TWT422" s="1197"/>
      <c r="TWV422" s="1194"/>
      <c r="TWW422" s="1198"/>
      <c r="TWX422" s="1198"/>
      <c r="TWY422" s="1198"/>
      <c r="TWZ422" s="1198"/>
      <c r="TXA422" s="1195"/>
      <c r="TXB422" s="1196"/>
      <c r="TXC422" s="1197"/>
      <c r="TXE422" s="1194"/>
      <c r="TXF422" s="1198"/>
      <c r="TXG422" s="1198"/>
      <c r="TXH422" s="1198"/>
      <c r="TXI422" s="1198"/>
      <c r="TXJ422" s="1195"/>
      <c r="TXK422" s="1196"/>
      <c r="TXL422" s="1197"/>
      <c r="TXN422" s="1194"/>
      <c r="TXO422" s="1198"/>
      <c r="TXP422" s="1198"/>
      <c r="TXQ422" s="1198"/>
      <c r="TXR422" s="1198"/>
      <c r="TXS422" s="1195"/>
      <c r="TXT422" s="1196"/>
      <c r="TXU422" s="1197"/>
      <c r="TXW422" s="1194"/>
      <c r="TXX422" s="1198"/>
      <c r="TXY422" s="1198"/>
      <c r="TXZ422" s="1198"/>
      <c r="TYA422" s="1198"/>
      <c r="TYB422" s="1195"/>
      <c r="TYC422" s="1196"/>
      <c r="TYD422" s="1197"/>
      <c r="TYF422" s="1194"/>
      <c r="TYG422" s="1198"/>
      <c r="TYH422" s="1198"/>
      <c r="TYI422" s="1198"/>
      <c r="TYJ422" s="1198"/>
      <c r="TYK422" s="1195"/>
      <c r="TYL422" s="1196"/>
      <c r="TYM422" s="1197"/>
      <c r="TYO422" s="1194"/>
      <c r="TYP422" s="1198"/>
      <c r="TYQ422" s="1198"/>
      <c r="TYR422" s="1198"/>
      <c r="TYS422" s="1198"/>
      <c r="TYT422" s="1195"/>
      <c r="TYU422" s="1196"/>
      <c r="TYV422" s="1197"/>
      <c r="TYX422" s="1194"/>
      <c r="TYY422" s="1198"/>
      <c r="TYZ422" s="1198"/>
      <c r="TZA422" s="1198"/>
      <c r="TZB422" s="1198"/>
      <c r="TZC422" s="1195"/>
      <c r="TZD422" s="1196"/>
      <c r="TZE422" s="1197"/>
      <c r="TZG422" s="1194"/>
      <c r="TZH422" s="1198"/>
      <c r="TZI422" s="1198"/>
      <c r="TZJ422" s="1198"/>
      <c r="TZK422" s="1198"/>
      <c r="TZL422" s="1195"/>
      <c r="TZM422" s="1196"/>
      <c r="TZN422" s="1197"/>
      <c r="TZP422" s="1194"/>
      <c r="TZQ422" s="1198"/>
      <c r="TZR422" s="1198"/>
      <c r="TZS422" s="1198"/>
      <c r="TZT422" s="1198"/>
      <c r="TZU422" s="1195"/>
      <c r="TZV422" s="1196"/>
      <c r="TZW422" s="1197"/>
      <c r="TZY422" s="1194"/>
      <c r="TZZ422" s="1198"/>
      <c r="UAA422" s="1198"/>
      <c r="UAB422" s="1198"/>
      <c r="UAC422" s="1198"/>
      <c r="UAD422" s="1195"/>
      <c r="UAE422" s="1196"/>
      <c r="UAF422" s="1197"/>
      <c r="UAH422" s="1194"/>
      <c r="UAI422" s="1198"/>
      <c r="UAJ422" s="1198"/>
      <c r="UAK422" s="1198"/>
      <c r="UAL422" s="1198"/>
      <c r="UAM422" s="1195"/>
      <c r="UAN422" s="1196"/>
      <c r="UAO422" s="1197"/>
      <c r="UAQ422" s="1194"/>
      <c r="UAR422" s="1198"/>
      <c r="UAS422" s="1198"/>
      <c r="UAT422" s="1198"/>
      <c r="UAU422" s="1198"/>
      <c r="UAV422" s="1195"/>
      <c r="UAW422" s="1196"/>
      <c r="UAX422" s="1197"/>
      <c r="UAZ422" s="1194"/>
      <c r="UBA422" s="1198"/>
      <c r="UBB422" s="1198"/>
      <c r="UBC422" s="1198"/>
      <c r="UBD422" s="1198"/>
      <c r="UBE422" s="1195"/>
      <c r="UBF422" s="1196"/>
      <c r="UBG422" s="1197"/>
      <c r="UBI422" s="1194"/>
      <c r="UBJ422" s="1198"/>
      <c r="UBK422" s="1198"/>
      <c r="UBL422" s="1198"/>
      <c r="UBM422" s="1198"/>
      <c r="UBN422" s="1195"/>
      <c r="UBO422" s="1196"/>
      <c r="UBP422" s="1197"/>
      <c r="UBR422" s="1194"/>
      <c r="UBS422" s="1198"/>
      <c r="UBT422" s="1198"/>
      <c r="UBU422" s="1198"/>
      <c r="UBV422" s="1198"/>
      <c r="UBW422" s="1195"/>
      <c r="UBX422" s="1196"/>
      <c r="UBY422" s="1197"/>
      <c r="UCA422" s="1194"/>
      <c r="UCB422" s="1198"/>
      <c r="UCC422" s="1198"/>
      <c r="UCD422" s="1198"/>
      <c r="UCE422" s="1198"/>
      <c r="UCF422" s="1195"/>
      <c r="UCG422" s="1196"/>
      <c r="UCH422" s="1197"/>
      <c r="UCJ422" s="1194"/>
      <c r="UCK422" s="1198"/>
      <c r="UCL422" s="1198"/>
      <c r="UCM422" s="1198"/>
      <c r="UCN422" s="1198"/>
      <c r="UCO422" s="1195"/>
      <c r="UCP422" s="1196"/>
      <c r="UCQ422" s="1197"/>
      <c r="UCS422" s="1194"/>
      <c r="UCT422" s="1198"/>
      <c r="UCU422" s="1198"/>
      <c r="UCV422" s="1198"/>
      <c r="UCW422" s="1198"/>
      <c r="UCX422" s="1195"/>
      <c r="UCY422" s="1196"/>
      <c r="UCZ422" s="1197"/>
      <c r="UDB422" s="1194"/>
      <c r="UDC422" s="1198"/>
      <c r="UDD422" s="1198"/>
      <c r="UDE422" s="1198"/>
      <c r="UDF422" s="1198"/>
      <c r="UDG422" s="1195"/>
      <c r="UDH422" s="1196"/>
      <c r="UDI422" s="1197"/>
      <c r="UDK422" s="1194"/>
      <c r="UDL422" s="1198"/>
      <c r="UDM422" s="1198"/>
      <c r="UDN422" s="1198"/>
      <c r="UDO422" s="1198"/>
      <c r="UDP422" s="1195"/>
      <c r="UDQ422" s="1196"/>
      <c r="UDR422" s="1197"/>
      <c r="UDT422" s="1194"/>
      <c r="UDU422" s="1198"/>
      <c r="UDV422" s="1198"/>
      <c r="UDW422" s="1198"/>
      <c r="UDX422" s="1198"/>
      <c r="UDY422" s="1195"/>
      <c r="UDZ422" s="1196"/>
      <c r="UEA422" s="1197"/>
      <c r="UEC422" s="1194"/>
      <c r="UED422" s="1198"/>
      <c r="UEE422" s="1198"/>
      <c r="UEF422" s="1198"/>
      <c r="UEG422" s="1198"/>
      <c r="UEH422" s="1195"/>
      <c r="UEI422" s="1196"/>
      <c r="UEJ422" s="1197"/>
      <c r="UEL422" s="1194"/>
      <c r="UEM422" s="1198"/>
      <c r="UEN422" s="1198"/>
      <c r="UEO422" s="1198"/>
      <c r="UEP422" s="1198"/>
      <c r="UEQ422" s="1195"/>
      <c r="UER422" s="1196"/>
      <c r="UES422" s="1197"/>
      <c r="UEU422" s="1194"/>
      <c r="UEV422" s="1198"/>
      <c r="UEW422" s="1198"/>
      <c r="UEX422" s="1198"/>
      <c r="UEY422" s="1198"/>
      <c r="UEZ422" s="1195"/>
      <c r="UFA422" s="1196"/>
      <c r="UFB422" s="1197"/>
      <c r="UFD422" s="1194"/>
      <c r="UFE422" s="1198"/>
      <c r="UFF422" s="1198"/>
      <c r="UFG422" s="1198"/>
      <c r="UFH422" s="1198"/>
      <c r="UFI422" s="1195"/>
      <c r="UFJ422" s="1196"/>
      <c r="UFK422" s="1197"/>
      <c r="UFM422" s="1194"/>
      <c r="UFN422" s="1198"/>
      <c r="UFO422" s="1198"/>
      <c r="UFP422" s="1198"/>
      <c r="UFQ422" s="1198"/>
      <c r="UFR422" s="1195"/>
      <c r="UFS422" s="1196"/>
      <c r="UFT422" s="1197"/>
      <c r="UFV422" s="1194"/>
      <c r="UFW422" s="1198"/>
      <c r="UFX422" s="1198"/>
      <c r="UFY422" s="1198"/>
      <c r="UFZ422" s="1198"/>
      <c r="UGA422" s="1195"/>
      <c r="UGB422" s="1196"/>
      <c r="UGC422" s="1197"/>
      <c r="UGE422" s="1194"/>
      <c r="UGF422" s="1198"/>
      <c r="UGG422" s="1198"/>
      <c r="UGH422" s="1198"/>
      <c r="UGI422" s="1198"/>
      <c r="UGJ422" s="1195"/>
      <c r="UGK422" s="1196"/>
      <c r="UGL422" s="1197"/>
      <c r="UGN422" s="1194"/>
      <c r="UGO422" s="1198"/>
      <c r="UGP422" s="1198"/>
      <c r="UGQ422" s="1198"/>
      <c r="UGR422" s="1198"/>
      <c r="UGS422" s="1195"/>
      <c r="UGT422" s="1196"/>
      <c r="UGU422" s="1197"/>
      <c r="UGW422" s="1194"/>
      <c r="UGX422" s="1198"/>
      <c r="UGY422" s="1198"/>
      <c r="UGZ422" s="1198"/>
      <c r="UHA422" s="1198"/>
      <c r="UHB422" s="1195"/>
      <c r="UHC422" s="1196"/>
      <c r="UHD422" s="1197"/>
      <c r="UHF422" s="1194"/>
      <c r="UHG422" s="1198"/>
      <c r="UHH422" s="1198"/>
      <c r="UHI422" s="1198"/>
      <c r="UHJ422" s="1198"/>
      <c r="UHK422" s="1195"/>
      <c r="UHL422" s="1196"/>
      <c r="UHM422" s="1197"/>
      <c r="UHO422" s="1194"/>
      <c r="UHP422" s="1198"/>
      <c r="UHQ422" s="1198"/>
      <c r="UHR422" s="1198"/>
      <c r="UHS422" s="1198"/>
      <c r="UHT422" s="1195"/>
      <c r="UHU422" s="1196"/>
      <c r="UHV422" s="1197"/>
      <c r="UHX422" s="1194"/>
      <c r="UHY422" s="1198"/>
      <c r="UHZ422" s="1198"/>
      <c r="UIA422" s="1198"/>
      <c r="UIB422" s="1198"/>
      <c r="UIC422" s="1195"/>
      <c r="UID422" s="1196"/>
      <c r="UIE422" s="1197"/>
      <c r="UIG422" s="1194"/>
      <c r="UIH422" s="1198"/>
      <c r="UII422" s="1198"/>
      <c r="UIJ422" s="1198"/>
      <c r="UIK422" s="1198"/>
      <c r="UIL422" s="1195"/>
      <c r="UIM422" s="1196"/>
      <c r="UIN422" s="1197"/>
      <c r="UIP422" s="1194"/>
      <c r="UIQ422" s="1198"/>
      <c r="UIR422" s="1198"/>
      <c r="UIS422" s="1198"/>
      <c r="UIT422" s="1198"/>
      <c r="UIU422" s="1195"/>
      <c r="UIV422" s="1196"/>
      <c r="UIW422" s="1197"/>
      <c r="UIY422" s="1194"/>
      <c r="UIZ422" s="1198"/>
      <c r="UJA422" s="1198"/>
      <c r="UJB422" s="1198"/>
      <c r="UJC422" s="1198"/>
      <c r="UJD422" s="1195"/>
      <c r="UJE422" s="1196"/>
      <c r="UJF422" s="1197"/>
      <c r="UJH422" s="1194"/>
      <c r="UJI422" s="1198"/>
      <c r="UJJ422" s="1198"/>
      <c r="UJK422" s="1198"/>
      <c r="UJL422" s="1198"/>
      <c r="UJM422" s="1195"/>
      <c r="UJN422" s="1196"/>
      <c r="UJO422" s="1197"/>
      <c r="UJQ422" s="1194"/>
      <c r="UJR422" s="1198"/>
      <c r="UJS422" s="1198"/>
      <c r="UJT422" s="1198"/>
      <c r="UJU422" s="1198"/>
      <c r="UJV422" s="1195"/>
      <c r="UJW422" s="1196"/>
      <c r="UJX422" s="1197"/>
      <c r="UJZ422" s="1194"/>
      <c r="UKA422" s="1198"/>
      <c r="UKB422" s="1198"/>
      <c r="UKC422" s="1198"/>
      <c r="UKD422" s="1198"/>
      <c r="UKE422" s="1195"/>
      <c r="UKF422" s="1196"/>
      <c r="UKG422" s="1197"/>
      <c r="UKI422" s="1194"/>
      <c r="UKJ422" s="1198"/>
      <c r="UKK422" s="1198"/>
      <c r="UKL422" s="1198"/>
      <c r="UKM422" s="1198"/>
      <c r="UKN422" s="1195"/>
      <c r="UKO422" s="1196"/>
      <c r="UKP422" s="1197"/>
      <c r="UKR422" s="1194"/>
      <c r="UKS422" s="1198"/>
      <c r="UKT422" s="1198"/>
      <c r="UKU422" s="1198"/>
      <c r="UKV422" s="1198"/>
      <c r="UKW422" s="1195"/>
      <c r="UKX422" s="1196"/>
      <c r="UKY422" s="1197"/>
      <c r="ULA422" s="1194"/>
      <c r="ULB422" s="1198"/>
      <c r="ULC422" s="1198"/>
      <c r="ULD422" s="1198"/>
      <c r="ULE422" s="1198"/>
      <c r="ULF422" s="1195"/>
      <c r="ULG422" s="1196"/>
      <c r="ULH422" s="1197"/>
      <c r="ULJ422" s="1194"/>
      <c r="ULK422" s="1198"/>
      <c r="ULL422" s="1198"/>
      <c r="ULM422" s="1198"/>
      <c r="ULN422" s="1198"/>
      <c r="ULO422" s="1195"/>
      <c r="ULP422" s="1196"/>
      <c r="ULQ422" s="1197"/>
      <c r="ULS422" s="1194"/>
      <c r="ULT422" s="1198"/>
      <c r="ULU422" s="1198"/>
      <c r="ULV422" s="1198"/>
      <c r="ULW422" s="1198"/>
      <c r="ULX422" s="1195"/>
      <c r="ULY422" s="1196"/>
      <c r="ULZ422" s="1197"/>
      <c r="UMB422" s="1194"/>
      <c r="UMC422" s="1198"/>
      <c r="UMD422" s="1198"/>
      <c r="UME422" s="1198"/>
      <c r="UMF422" s="1198"/>
      <c r="UMG422" s="1195"/>
      <c r="UMH422" s="1196"/>
      <c r="UMI422" s="1197"/>
      <c r="UMK422" s="1194"/>
      <c r="UML422" s="1198"/>
      <c r="UMM422" s="1198"/>
      <c r="UMN422" s="1198"/>
      <c r="UMO422" s="1198"/>
      <c r="UMP422" s="1195"/>
      <c r="UMQ422" s="1196"/>
      <c r="UMR422" s="1197"/>
      <c r="UMT422" s="1194"/>
      <c r="UMU422" s="1198"/>
      <c r="UMV422" s="1198"/>
      <c r="UMW422" s="1198"/>
      <c r="UMX422" s="1198"/>
      <c r="UMY422" s="1195"/>
      <c r="UMZ422" s="1196"/>
      <c r="UNA422" s="1197"/>
      <c r="UNC422" s="1194"/>
      <c r="UND422" s="1198"/>
      <c r="UNE422" s="1198"/>
      <c r="UNF422" s="1198"/>
      <c r="UNG422" s="1198"/>
      <c r="UNH422" s="1195"/>
      <c r="UNI422" s="1196"/>
      <c r="UNJ422" s="1197"/>
      <c r="UNL422" s="1194"/>
      <c r="UNM422" s="1198"/>
      <c r="UNN422" s="1198"/>
      <c r="UNO422" s="1198"/>
      <c r="UNP422" s="1198"/>
      <c r="UNQ422" s="1195"/>
      <c r="UNR422" s="1196"/>
      <c r="UNS422" s="1197"/>
      <c r="UNU422" s="1194"/>
      <c r="UNV422" s="1198"/>
      <c r="UNW422" s="1198"/>
      <c r="UNX422" s="1198"/>
      <c r="UNY422" s="1198"/>
      <c r="UNZ422" s="1195"/>
      <c r="UOA422" s="1196"/>
      <c r="UOB422" s="1197"/>
      <c r="UOD422" s="1194"/>
      <c r="UOE422" s="1198"/>
      <c r="UOF422" s="1198"/>
      <c r="UOG422" s="1198"/>
      <c r="UOH422" s="1198"/>
      <c r="UOI422" s="1195"/>
      <c r="UOJ422" s="1196"/>
      <c r="UOK422" s="1197"/>
      <c r="UOM422" s="1194"/>
      <c r="UON422" s="1198"/>
      <c r="UOO422" s="1198"/>
      <c r="UOP422" s="1198"/>
      <c r="UOQ422" s="1198"/>
      <c r="UOR422" s="1195"/>
      <c r="UOS422" s="1196"/>
      <c r="UOT422" s="1197"/>
      <c r="UOV422" s="1194"/>
      <c r="UOW422" s="1198"/>
      <c r="UOX422" s="1198"/>
      <c r="UOY422" s="1198"/>
      <c r="UOZ422" s="1198"/>
      <c r="UPA422" s="1195"/>
      <c r="UPB422" s="1196"/>
      <c r="UPC422" s="1197"/>
      <c r="UPE422" s="1194"/>
      <c r="UPF422" s="1198"/>
      <c r="UPG422" s="1198"/>
      <c r="UPH422" s="1198"/>
      <c r="UPI422" s="1198"/>
      <c r="UPJ422" s="1195"/>
      <c r="UPK422" s="1196"/>
      <c r="UPL422" s="1197"/>
      <c r="UPN422" s="1194"/>
      <c r="UPO422" s="1198"/>
      <c r="UPP422" s="1198"/>
      <c r="UPQ422" s="1198"/>
      <c r="UPR422" s="1198"/>
      <c r="UPS422" s="1195"/>
      <c r="UPT422" s="1196"/>
      <c r="UPU422" s="1197"/>
      <c r="UPW422" s="1194"/>
      <c r="UPX422" s="1198"/>
      <c r="UPY422" s="1198"/>
      <c r="UPZ422" s="1198"/>
      <c r="UQA422" s="1198"/>
      <c r="UQB422" s="1195"/>
      <c r="UQC422" s="1196"/>
      <c r="UQD422" s="1197"/>
      <c r="UQF422" s="1194"/>
      <c r="UQG422" s="1198"/>
      <c r="UQH422" s="1198"/>
      <c r="UQI422" s="1198"/>
      <c r="UQJ422" s="1198"/>
      <c r="UQK422" s="1195"/>
      <c r="UQL422" s="1196"/>
      <c r="UQM422" s="1197"/>
      <c r="UQO422" s="1194"/>
      <c r="UQP422" s="1198"/>
      <c r="UQQ422" s="1198"/>
      <c r="UQR422" s="1198"/>
      <c r="UQS422" s="1198"/>
      <c r="UQT422" s="1195"/>
      <c r="UQU422" s="1196"/>
      <c r="UQV422" s="1197"/>
      <c r="UQX422" s="1194"/>
      <c r="UQY422" s="1198"/>
      <c r="UQZ422" s="1198"/>
      <c r="URA422" s="1198"/>
      <c r="URB422" s="1198"/>
      <c r="URC422" s="1195"/>
      <c r="URD422" s="1196"/>
      <c r="URE422" s="1197"/>
      <c r="URG422" s="1194"/>
      <c r="URH422" s="1198"/>
      <c r="URI422" s="1198"/>
      <c r="URJ422" s="1198"/>
      <c r="URK422" s="1198"/>
      <c r="URL422" s="1195"/>
      <c r="URM422" s="1196"/>
      <c r="URN422" s="1197"/>
      <c r="URP422" s="1194"/>
      <c r="URQ422" s="1198"/>
      <c r="URR422" s="1198"/>
      <c r="URS422" s="1198"/>
      <c r="URT422" s="1198"/>
      <c r="URU422" s="1195"/>
      <c r="URV422" s="1196"/>
      <c r="URW422" s="1197"/>
      <c r="URY422" s="1194"/>
      <c r="URZ422" s="1198"/>
      <c r="USA422" s="1198"/>
      <c r="USB422" s="1198"/>
      <c r="USC422" s="1198"/>
      <c r="USD422" s="1195"/>
      <c r="USE422" s="1196"/>
      <c r="USF422" s="1197"/>
      <c r="USH422" s="1194"/>
      <c r="USI422" s="1198"/>
      <c r="USJ422" s="1198"/>
      <c r="USK422" s="1198"/>
      <c r="USL422" s="1198"/>
      <c r="USM422" s="1195"/>
      <c r="USN422" s="1196"/>
      <c r="USO422" s="1197"/>
      <c r="USQ422" s="1194"/>
      <c r="USR422" s="1198"/>
      <c r="USS422" s="1198"/>
      <c r="UST422" s="1198"/>
      <c r="USU422" s="1198"/>
      <c r="USV422" s="1195"/>
      <c r="USW422" s="1196"/>
      <c r="USX422" s="1197"/>
      <c r="USZ422" s="1194"/>
      <c r="UTA422" s="1198"/>
      <c r="UTB422" s="1198"/>
      <c r="UTC422" s="1198"/>
      <c r="UTD422" s="1198"/>
      <c r="UTE422" s="1195"/>
      <c r="UTF422" s="1196"/>
      <c r="UTG422" s="1197"/>
      <c r="UTI422" s="1194"/>
      <c r="UTJ422" s="1198"/>
      <c r="UTK422" s="1198"/>
      <c r="UTL422" s="1198"/>
      <c r="UTM422" s="1198"/>
      <c r="UTN422" s="1195"/>
      <c r="UTO422" s="1196"/>
      <c r="UTP422" s="1197"/>
      <c r="UTR422" s="1194"/>
      <c r="UTS422" s="1198"/>
      <c r="UTT422" s="1198"/>
      <c r="UTU422" s="1198"/>
      <c r="UTV422" s="1198"/>
      <c r="UTW422" s="1195"/>
      <c r="UTX422" s="1196"/>
      <c r="UTY422" s="1197"/>
      <c r="UUA422" s="1194"/>
      <c r="UUB422" s="1198"/>
      <c r="UUC422" s="1198"/>
      <c r="UUD422" s="1198"/>
      <c r="UUE422" s="1198"/>
      <c r="UUF422" s="1195"/>
      <c r="UUG422" s="1196"/>
      <c r="UUH422" s="1197"/>
      <c r="UUJ422" s="1194"/>
      <c r="UUK422" s="1198"/>
      <c r="UUL422" s="1198"/>
      <c r="UUM422" s="1198"/>
      <c r="UUN422" s="1198"/>
      <c r="UUO422" s="1195"/>
      <c r="UUP422" s="1196"/>
      <c r="UUQ422" s="1197"/>
      <c r="UUS422" s="1194"/>
      <c r="UUT422" s="1198"/>
      <c r="UUU422" s="1198"/>
      <c r="UUV422" s="1198"/>
      <c r="UUW422" s="1198"/>
      <c r="UUX422" s="1195"/>
      <c r="UUY422" s="1196"/>
      <c r="UUZ422" s="1197"/>
      <c r="UVB422" s="1194"/>
      <c r="UVC422" s="1198"/>
      <c r="UVD422" s="1198"/>
      <c r="UVE422" s="1198"/>
      <c r="UVF422" s="1198"/>
      <c r="UVG422" s="1195"/>
      <c r="UVH422" s="1196"/>
      <c r="UVI422" s="1197"/>
      <c r="UVK422" s="1194"/>
      <c r="UVL422" s="1198"/>
      <c r="UVM422" s="1198"/>
      <c r="UVN422" s="1198"/>
      <c r="UVO422" s="1198"/>
      <c r="UVP422" s="1195"/>
      <c r="UVQ422" s="1196"/>
      <c r="UVR422" s="1197"/>
      <c r="UVT422" s="1194"/>
      <c r="UVU422" s="1198"/>
      <c r="UVV422" s="1198"/>
      <c r="UVW422" s="1198"/>
      <c r="UVX422" s="1198"/>
      <c r="UVY422" s="1195"/>
      <c r="UVZ422" s="1196"/>
      <c r="UWA422" s="1197"/>
      <c r="UWC422" s="1194"/>
      <c r="UWD422" s="1198"/>
      <c r="UWE422" s="1198"/>
      <c r="UWF422" s="1198"/>
      <c r="UWG422" s="1198"/>
      <c r="UWH422" s="1195"/>
      <c r="UWI422" s="1196"/>
      <c r="UWJ422" s="1197"/>
      <c r="UWL422" s="1194"/>
      <c r="UWM422" s="1198"/>
      <c r="UWN422" s="1198"/>
      <c r="UWO422" s="1198"/>
      <c r="UWP422" s="1198"/>
      <c r="UWQ422" s="1195"/>
      <c r="UWR422" s="1196"/>
      <c r="UWS422" s="1197"/>
      <c r="UWU422" s="1194"/>
      <c r="UWV422" s="1198"/>
      <c r="UWW422" s="1198"/>
      <c r="UWX422" s="1198"/>
      <c r="UWY422" s="1198"/>
      <c r="UWZ422" s="1195"/>
      <c r="UXA422" s="1196"/>
      <c r="UXB422" s="1197"/>
      <c r="UXD422" s="1194"/>
      <c r="UXE422" s="1198"/>
      <c r="UXF422" s="1198"/>
      <c r="UXG422" s="1198"/>
      <c r="UXH422" s="1198"/>
      <c r="UXI422" s="1195"/>
      <c r="UXJ422" s="1196"/>
      <c r="UXK422" s="1197"/>
      <c r="UXM422" s="1194"/>
      <c r="UXN422" s="1198"/>
      <c r="UXO422" s="1198"/>
      <c r="UXP422" s="1198"/>
      <c r="UXQ422" s="1198"/>
      <c r="UXR422" s="1195"/>
      <c r="UXS422" s="1196"/>
      <c r="UXT422" s="1197"/>
      <c r="UXV422" s="1194"/>
      <c r="UXW422" s="1198"/>
      <c r="UXX422" s="1198"/>
      <c r="UXY422" s="1198"/>
      <c r="UXZ422" s="1198"/>
      <c r="UYA422" s="1195"/>
      <c r="UYB422" s="1196"/>
      <c r="UYC422" s="1197"/>
      <c r="UYE422" s="1194"/>
      <c r="UYF422" s="1198"/>
      <c r="UYG422" s="1198"/>
      <c r="UYH422" s="1198"/>
      <c r="UYI422" s="1198"/>
      <c r="UYJ422" s="1195"/>
      <c r="UYK422" s="1196"/>
      <c r="UYL422" s="1197"/>
      <c r="UYN422" s="1194"/>
      <c r="UYO422" s="1198"/>
      <c r="UYP422" s="1198"/>
      <c r="UYQ422" s="1198"/>
      <c r="UYR422" s="1198"/>
      <c r="UYS422" s="1195"/>
      <c r="UYT422" s="1196"/>
      <c r="UYU422" s="1197"/>
      <c r="UYW422" s="1194"/>
      <c r="UYX422" s="1198"/>
      <c r="UYY422" s="1198"/>
      <c r="UYZ422" s="1198"/>
      <c r="UZA422" s="1198"/>
      <c r="UZB422" s="1195"/>
      <c r="UZC422" s="1196"/>
      <c r="UZD422" s="1197"/>
      <c r="UZF422" s="1194"/>
      <c r="UZG422" s="1198"/>
      <c r="UZH422" s="1198"/>
      <c r="UZI422" s="1198"/>
      <c r="UZJ422" s="1198"/>
      <c r="UZK422" s="1195"/>
      <c r="UZL422" s="1196"/>
      <c r="UZM422" s="1197"/>
      <c r="UZO422" s="1194"/>
      <c r="UZP422" s="1198"/>
      <c r="UZQ422" s="1198"/>
      <c r="UZR422" s="1198"/>
      <c r="UZS422" s="1198"/>
      <c r="UZT422" s="1195"/>
      <c r="UZU422" s="1196"/>
      <c r="UZV422" s="1197"/>
      <c r="UZX422" s="1194"/>
      <c r="UZY422" s="1198"/>
      <c r="UZZ422" s="1198"/>
      <c r="VAA422" s="1198"/>
      <c r="VAB422" s="1198"/>
      <c r="VAC422" s="1195"/>
      <c r="VAD422" s="1196"/>
      <c r="VAE422" s="1197"/>
      <c r="VAG422" s="1194"/>
      <c r="VAH422" s="1198"/>
      <c r="VAI422" s="1198"/>
      <c r="VAJ422" s="1198"/>
      <c r="VAK422" s="1198"/>
      <c r="VAL422" s="1195"/>
      <c r="VAM422" s="1196"/>
      <c r="VAN422" s="1197"/>
      <c r="VAP422" s="1194"/>
      <c r="VAQ422" s="1198"/>
      <c r="VAR422" s="1198"/>
      <c r="VAS422" s="1198"/>
      <c r="VAT422" s="1198"/>
      <c r="VAU422" s="1195"/>
      <c r="VAV422" s="1196"/>
      <c r="VAW422" s="1197"/>
      <c r="VAY422" s="1194"/>
      <c r="VAZ422" s="1198"/>
      <c r="VBA422" s="1198"/>
      <c r="VBB422" s="1198"/>
      <c r="VBC422" s="1198"/>
      <c r="VBD422" s="1195"/>
      <c r="VBE422" s="1196"/>
      <c r="VBF422" s="1197"/>
      <c r="VBH422" s="1194"/>
      <c r="VBI422" s="1198"/>
      <c r="VBJ422" s="1198"/>
      <c r="VBK422" s="1198"/>
      <c r="VBL422" s="1198"/>
      <c r="VBM422" s="1195"/>
      <c r="VBN422" s="1196"/>
      <c r="VBO422" s="1197"/>
      <c r="VBQ422" s="1194"/>
      <c r="VBR422" s="1198"/>
      <c r="VBS422" s="1198"/>
      <c r="VBT422" s="1198"/>
      <c r="VBU422" s="1198"/>
      <c r="VBV422" s="1195"/>
      <c r="VBW422" s="1196"/>
      <c r="VBX422" s="1197"/>
      <c r="VBZ422" s="1194"/>
      <c r="VCA422" s="1198"/>
      <c r="VCB422" s="1198"/>
      <c r="VCC422" s="1198"/>
      <c r="VCD422" s="1198"/>
      <c r="VCE422" s="1195"/>
      <c r="VCF422" s="1196"/>
      <c r="VCG422" s="1197"/>
      <c r="VCI422" s="1194"/>
      <c r="VCJ422" s="1198"/>
      <c r="VCK422" s="1198"/>
      <c r="VCL422" s="1198"/>
      <c r="VCM422" s="1198"/>
      <c r="VCN422" s="1195"/>
      <c r="VCO422" s="1196"/>
      <c r="VCP422" s="1197"/>
      <c r="VCR422" s="1194"/>
      <c r="VCS422" s="1198"/>
      <c r="VCT422" s="1198"/>
      <c r="VCU422" s="1198"/>
      <c r="VCV422" s="1198"/>
      <c r="VCW422" s="1195"/>
      <c r="VCX422" s="1196"/>
      <c r="VCY422" s="1197"/>
      <c r="VDA422" s="1194"/>
      <c r="VDB422" s="1198"/>
      <c r="VDC422" s="1198"/>
      <c r="VDD422" s="1198"/>
      <c r="VDE422" s="1198"/>
      <c r="VDF422" s="1195"/>
      <c r="VDG422" s="1196"/>
      <c r="VDH422" s="1197"/>
      <c r="VDJ422" s="1194"/>
      <c r="VDK422" s="1198"/>
      <c r="VDL422" s="1198"/>
      <c r="VDM422" s="1198"/>
      <c r="VDN422" s="1198"/>
      <c r="VDO422" s="1195"/>
      <c r="VDP422" s="1196"/>
      <c r="VDQ422" s="1197"/>
      <c r="VDS422" s="1194"/>
      <c r="VDT422" s="1198"/>
      <c r="VDU422" s="1198"/>
      <c r="VDV422" s="1198"/>
      <c r="VDW422" s="1198"/>
      <c r="VDX422" s="1195"/>
      <c r="VDY422" s="1196"/>
      <c r="VDZ422" s="1197"/>
      <c r="VEB422" s="1194"/>
      <c r="VEC422" s="1198"/>
      <c r="VED422" s="1198"/>
      <c r="VEE422" s="1198"/>
      <c r="VEF422" s="1198"/>
      <c r="VEG422" s="1195"/>
      <c r="VEH422" s="1196"/>
      <c r="VEI422" s="1197"/>
      <c r="VEK422" s="1194"/>
      <c r="VEL422" s="1198"/>
      <c r="VEM422" s="1198"/>
      <c r="VEN422" s="1198"/>
      <c r="VEO422" s="1198"/>
      <c r="VEP422" s="1195"/>
      <c r="VEQ422" s="1196"/>
      <c r="VER422" s="1197"/>
      <c r="VET422" s="1194"/>
      <c r="VEU422" s="1198"/>
      <c r="VEV422" s="1198"/>
      <c r="VEW422" s="1198"/>
      <c r="VEX422" s="1198"/>
      <c r="VEY422" s="1195"/>
      <c r="VEZ422" s="1196"/>
      <c r="VFA422" s="1197"/>
      <c r="VFC422" s="1194"/>
      <c r="VFD422" s="1198"/>
      <c r="VFE422" s="1198"/>
      <c r="VFF422" s="1198"/>
      <c r="VFG422" s="1198"/>
      <c r="VFH422" s="1195"/>
      <c r="VFI422" s="1196"/>
      <c r="VFJ422" s="1197"/>
      <c r="VFL422" s="1194"/>
      <c r="VFM422" s="1198"/>
      <c r="VFN422" s="1198"/>
      <c r="VFO422" s="1198"/>
      <c r="VFP422" s="1198"/>
      <c r="VFQ422" s="1195"/>
      <c r="VFR422" s="1196"/>
      <c r="VFS422" s="1197"/>
      <c r="VFU422" s="1194"/>
      <c r="VFV422" s="1198"/>
      <c r="VFW422" s="1198"/>
      <c r="VFX422" s="1198"/>
      <c r="VFY422" s="1198"/>
      <c r="VFZ422" s="1195"/>
      <c r="VGA422" s="1196"/>
      <c r="VGB422" s="1197"/>
      <c r="VGD422" s="1194"/>
      <c r="VGE422" s="1198"/>
      <c r="VGF422" s="1198"/>
      <c r="VGG422" s="1198"/>
      <c r="VGH422" s="1198"/>
      <c r="VGI422" s="1195"/>
      <c r="VGJ422" s="1196"/>
      <c r="VGK422" s="1197"/>
      <c r="VGM422" s="1194"/>
      <c r="VGN422" s="1198"/>
      <c r="VGO422" s="1198"/>
      <c r="VGP422" s="1198"/>
      <c r="VGQ422" s="1198"/>
      <c r="VGR422" s="1195"/>
      <c r="VGS422" s="1196"/>
      <c r="VGT422" s="1197"/>
      <c r="VGV422" s="1194"/>
      <c r="VGW422" s="1198"/>
      <c r="VGX422" s="1198"/>
      <c r="VGY422" s="1198"/>
      <c r="VGZ422" s="1198"/>
      <c r="VHA422" s="1195"/>
      <c r="VHB422" s="1196"/>
      <c r="VHC422" s="1197"/>
      <c r="VHE422" s="1194"/>
      <c r="VHF422" s="1198"/>
      <c r="VHG422" s="1198"/>
      <c r="VHH422" s="1198"/>
      <c r="VHI422" s="1198"/>
      <c r="VHJ422" s="1195"/>
      <c r="VHK422" s="1196"/>
      <c r="VHL422" s="1197"/>
      <c r="VHN422" s="1194"/>
      <c r="VHO422" s="1198"/>
      <c r="VHP422" s="1198"/>
      <c r="VHQ422" s="1198"/>
      <c r="VHR422" s="1198"/>
      <c r="VHS422" s="1195"/>
      <c r="VHT422" s="1196"/>
      <c r="VHU422" s="1197"/>
      <c r="VHW422" s="1194"/>
      <c r="VHX422" s="1198"/>
      <c r="VHY422" s="1198"/>
      <c r="VHZ422" s="1198"/>
      <c r="VIA422" s="1198"/>
      <c r="VIB422" s="1195"/>
      <c r="VIC422" s="1196"/>
      <c r="VID422" s="1197"/>
      <c r="VIF422" s="1194"/>
      <c r="VIG422" s="1198"/>
      <c r="VIH422" s="1198"/>
      <c r="VII422" s="1198"/>
      <c r="VIJ422" s="1198"/>
      <c r="VIK422" s="1195"/>
      <c r="VIL422" s="1196"/>
      <c r="VIM422" s="1197"/>
      <c r="VIO422" s="1194"/>
      <c r="VIP422" s="1198"/>
      <c r="VIQ422" s="1198"/>
      <c r="VIR422" s="1198"/>
      <c r="VIS422" s="1198"/>
      <c r="VIT422" s="1195"/>
      <c r="VIU422" s="1196"/>
      <c r="VIV422" s="1197"/>
      <c r="VIX422" s="1194"/>
      <c r="VIY422" s="1198"/>
      <c r="VIZ422" s="1198"/>
      <c r="VJA422" s="1198"/>
      <c r="VJB422" s="1198"/>
      <c r="VJC422" s="1195"/>
      <c r="VJD422" s="1196"/>
      <c r="VJE422" s="1197"/>
      <c r="VJG422" s="1194"/>
      <c r="VJH422" s="1198"/>
      <c r="VJI422" s="1198"/>
      <c r="VJJ422" s="1198"/>
      <c r="VJK422" s="1198"/>
      <c r="VJL422" s="1195"/>
      <c r="VJM422" s="1196"/>
      <c r="VJN422" s="1197"/>
      <c r="VJP422" s="1194"/>
      <c r="VJQ422" s="1198"/>
      <c r="VJR422" s="1198"/>
      <c r="VJS422" s="1198"/>
      <c r="VJT422" s="1198"/>
      <c r="VJU422" s="1195"/>
      <c r="VJV422" s="1196"/>
      <c r="VJW422" s="1197"/>
      <c r="VJY422" s="1194"/>
      <c r="VJZ422" s="1198"/>
      <c r="VKA422" s="1198"/>
      <c r="VKB422" s="1198"/>
      <c r="VKC422" s="1198"/>
      <c r="VKD422" s="1195"/>
      <c r="VKE422" s="1196"/>
      <c r="VKF422" s="1197"/>
      <c r="VKH422" s="1194"/>
      <c r="VKI422" s="1198"/>
      <c r="VKJ422" s="1198"/>
      <c r="VKK422" s="1198"/>
      <c r="VKL422" s="1198"/>
      <c r="VKM422" s="1195"/>
      <c r="VKN422" s="1196"/>
      <c r="VKO422" s="1197"/>
      <c r="VKQ422" s="1194"/>
      <c r="VKR422" s="1198"/>
      <c r="VKS422" s="1198"/>
      <c r="VKT422" s="1198"/>
      <c r="VKU422" s="1198"/>
      <c r="VKV422" s="1195"/>
      <c r="VKW422" s="1196"/>
      <c r="VKX422" s="1197"/>
      <c r="VKZ422" s="1194"/>
      <c r="VLA422" s="1198"/>
      <c r="VLB422" s="1198"/>
      <c r="VLC422" s="1198"/>
      <c r="VLD422" s="1198"/>
      <c r="VLE422" s="1195"/>
      <c r="VLF422" s="1196"/>
      <c r="VLG422" s="1197"/>
      <c r="VLI422" s="1194"/>
      <c r="VLJ422" s="1198"/>
      <c r="VLK422" s="1198"/>
      <c r="VLL422" s="1198"/>
      <c r="VLM422" s="1198"/>
      <c r="VLN422" s="1195"/>
      <c r="VLO422" s="1196"/>
      <c r="VLP422" s="1197"/>
      <c r="VLR422" s="1194"/>
      <c r="VLS422" s="1198"/>
      <c r="VLT422" s="1198"/>
      <c r="VLU422" s="1198"/>
      <c r="VLV422" s="1198"/>
      <c r="VLW422" s="1195"/>
      <c r="VLX422" s="1196"/>
      <c r="VLY422" s="1197"/>
      <c r="VMA422" s="1194"/>
      <c r="VMB422" s="1198"/>
      <c r="VMC422" s="1198"/>
      <c r="VMD422" s="1198"/>
      <c r="VME422" s="1198"/>
      <c r="VMF422" s="1195"/>
      <c r="VMG422" s="1196"/>
      <c r="VMH422" s="1197"/>
      <c r="VMJ422" s="1194"/>
      <c r="VMK422" s="1198"/>
      <c r="VML422" s="1198"/>
      <c r="VMM422" s="1198"/>
      <c r="VMN422" s="1198"/>
      <c r="VMO422" s="1195"/>
      <c r="VMP422" s="1196"/>
      <c r="VMQ422" s="1197"/>
      <c r="VMS422" s="1194"/>
      <c r="VMT422" s="1198"/>
      <c r="VMU422" s="1198"/>
      <c r="VMV422" s="1198"/>
      <c r="VMW422" s="1198"/>
      <c r="VMX422" s="1195"/>
      <c r="VMY422" s="1196"/>
      <c r="VMZ422" s="1197"/>
      <c r="VNB422" s="1194"/>
      <c r="VNC422" s="1198"/>
      <c r="VND422" s="1198"/>
      <c r="VNE422" s="1198"/>
      <c r="VNF422" s="1198"/>
      <c r="VNG422" s="1195"/>
      <c r="VNH422" s="1196"/>
      <c r="VNI422" s="1197"/>
      <c r="VNK422" s="1194"/>
      <c r="VNL422" s="1198"/>
      <c r="VNM422" s="1198"/>
      <c r="VNN422" s="1198"/>
      <c r="VNO422" s="1198"/>
      <c r="VNP422" s="1195"/>
      <c r="VNQ422" s="1196"/>
      <c r="VNR422" s="1197"/>
      <c r="VNT422" s="1194"/>
      <c r="VNU422" s="1198"/>
      <c r="VNV422" s="1198"/>
      <c r="VNW422" s="1198"/>
      <c r="VNX422" s="1198"/>
      <c r="VNY422" s="1195"/>
      <c r="VNZ422" s="1196"/>
      <c r="VOA422" s="1197"/>
      <c r="VOC422" s="1194"/>
      <c r="VOD422" s="1198"/>
      <c r="VOE422" s="1198"/>
      <c r="VOF422" s="1198"/>
      <c r="VOG422" s="1198"/>
      <c r="VOH422" s="1195"/>
      <c r="VOI422" s="1196"/>
      <c r="VOJ422" s="1197"/>
      <c r="VOL422" s="1194"/>
      <c r="VOM422" s="1198"/>
      <c r="VON422" s="1198"/>
      <c r="VOO422" s="1198"/>
      <c r="VOP422" s="1198"/>
      <c r="VOQ422" s="1195"/>
      <c r="VOR422" s="1196"/>
      <c r="VOS422" s="1197"/>
      <c r="VOU422" s="1194"/>
      <c r="VOV422" s="1198"/>
      <c r="VOW422" s="1198"/>
      <c r="VOX422" s="1198"/>
      <c r="VOY422" s="1198"/>
      <c r="VOZ422" s="1195"/>
      <c r="VPA422" s="1196"/>
      <c r="VPB422" s="1197"/>
      <c r="VPD422" s="1194"/>
      <c r="VPE422" s="1198"/>
      <c r="VPF422" s="1198"/>
      <c r="VPG422" s="1198"/>
      <c r="VPH422" s="1198"/>
      <c r="VPI422" s="1195"/>
      <c r="VPJ422" s="1196"/>
      <c r="VPK422" s="1197"/>
      <c r="VPM422" s="1194"/>
      <c r="VPN422" s="1198"/>
      <c r="VPO422" s="1198"/>
      <c r="VPP422" s="1198"/>
      <c r="VPQ422" s="1198"/>
      <c r="VPR422" s="1195"/>
      <c r="VPS422" s="1196"/>
      <c r="VPT422" s="1197"/>
      <c r="VPV422" s="1194"/>
      <c r="VPW422" s="1198"/>
      <c r="VPX422" s="1198"/>
      <c r="VPY422" s="1198"/>
      <c r="VPZ422" s="1198"/>
      <c r="VQA422" s="1195"/>
      <c r="VQB422" s="1196"/>
      <c r="VQC422" s="1197"/>
      <c r="VQE422" s="1194"/>
      <c r="VQF422" s="1198"/>
      <c r="VQG422" s="1198"/>
      <c r="VQH422" s="1198"/>
      <c r="VQI422" s="1198"/>
      <c r="VQJ422" s="1195"/>
      <c r="VQK422" s="1196"/>
      <c r="VQL422" s="1197"/>
      <c r="VQN422" s="1194"/>
      <c r="VQO422" s="1198"/>
      <c r="VQP422" s="1198"/>
      <c r="VQQ422" s="1198"/>
      <c r="VQR422" s="1198"/>
      <c r="VQS422" s="1195"/>
      <c r="VQT422" s="1196"/>
      <c r="VQU422" s="1197"/>
      <c r="VQW422" s="1194"/>
      <c r="VQX422" s="1198"/>
      <c r="VQY422" s="1198"/>
      <c r="VQZ422" s="1198"/>
      <c r="VRA422" s="1198"/>
      <c r="VRB422" s="1195"/>
      <c r="VRC422" s="1196"/>
      <c r="VRD422" s="1197"/>
      <c r="VRF422" s="1194"/>
      <c r="VRG422" s="1198"/>
      <c r="VRH422" s="1198"/>
      <c r="VRI422" s="1198"/>
      <c r="VRJ422" s="1198"/>
      <c r="VRK422" s="1195"/>
      <c r="VRL422" s="1196"/>
      <c r="VRM422" s="1197"/>
      <c r="VRO422" s="1194"/>
      <c r="VRP422" s="1198"/>
      <c r="VRQ422" s="1198"/>
      <c r="VRR422" s="1198"/>
      <c r="VRS422" s="1198"/>
      <c r="VRT422" s="1195"/>
      <c r="VRU422" s="1196"/>
      <c r="VRV422" s="1197"/>
      <c r="VRX422" s="1194"/>
      <c r="VRY422" s="1198"/>
      <c r="VRZ422" s="1198"/>
      <c r="VSA422" s="1198"/>
      <c r="VSB422" s="1198"/>
      <c r="VSC422" s="1195"/>
      <c r="VSD422" s="1196"/>
      <c r="VSE422" s="1197"/>
      <c r="VSG422" s="1194"/>
      <c r="VSH422" s="1198"/>
      <c r="VSI422" s="1198"/>
      <c r="VSJ422" s="1198"/>
      <c r="VSK422" s="1198"/>
      <c r="VSL422" s="1195"/>
      <c r="VSM422" s="1196"/>
      <c r="VSN422" s="1197"/>
      <c r="VSP422" s="1194"/>
      <c r="VSQ422" s="1198"/>
      <c r="VSR422" s="1198"/>
      <c r="VSS422" s="1198"/>
      <c r="VST422" s="1198"/>
      <c r="VSU422" s="1195"/>
      <c r="VSV422" s="1196"/>
      <c r="VSW422" s="1197"/>
      <c r="VSY422" s="1194"/>
      <c r="VSZ422" s="1198"/>
      <c r="VTA422" s="1198"/>
      <c r="VTB422" s="1198"/>
      <c r="VTC422" s="1198"/>
      <c r="VTD422" s="1195"/>
      <c r="VTE422" s="1196"/>
      <c r="VTF422" s="1197"/>
      <c r="VTH422" s="1194"/>
      <c r="VTI422" s="1198"/>
      <c r="VTJ422" s="1198"/>
      <c r="VTK422" s="1198"/>
      <c r="VTL422" s="1198"/>
      <c r="VTM422" s="1195"/>
      <c r="VTN422" s="1196"/>
      <c r="VTO422" s="1197"/>
      <c r="VTQ422" s="1194"/>
      <c r="VTR422" s="1198"/>
      <c r="VTS422" s="1198"/>
      <c r="VTT422" s="1198"/>
      <c r="VTU422" s="1198"/>
      <c r="VTV422" s="1195"/>
      <c r="VTW422" s="1196"/>
      <c r="VTX422" s="1197"/>
      <c r="VTZ422" s="1194"/>
      <c r="VUA422" s="1198"/>
      <c r="VUB422" s="1198"/>
      <c r="VUC422" s="1198"/>
      <c r="VUD422" s="1198"/>
      <c r="VUE422" s="1195"/>
      <c r="VUF422" s="1196"/>
      <c r="VUG422" s="1197"/>
      <c r="VUI422" s="1194"/>
      <c r="VUJ422" s="1198"/>
      <c r="VUK422" s="1198"/>
      <c r="VUL422" s="1198"/>
      <c r="VUM422" s="1198"/>
      <c r="VUN422" s="1195"/>
      <c r="VUO422" s="1196"/>
      <c r="VUP422" s="1197"/>
      <c r="VUR422" s="1194"/>
      <c r="VUS422" s="1198"/>
      <c r="VUT422" s="1198"/>
      <c r="VUU422" s="1198"/>
      <c r="VUV422" s="1198"/>
      <c r="VUW422" s="1195"/>
      <c r="VUX422" s="1196"/>
      <c r="VUY422" s="1197"/>
      <c r="VVA422" s="1194"/>
      <c r="VVB422" s="1198"/>
      <c r="VVC422" s="1198"/>
      <c r="VVD422" s="1198"/>
      <c r="VVE422" s="1198"/>
      <c r="VVF422" s="1195"/>
      <c r="VVG422" s="1196"/>
      <c r="VVH422" s="1197"/>
      <c r="VVJ422" s="1194"/>
      <c r="VVK422" s="1198"/>
      <c r="VVL422" s="1198"/>
      <c r="VVM422" s="1198"/>
      <c r="VVN422" s="1198"/>
      <c r="VVO422" s="1195"/>
      <c r="VVP422" s="1196"/>
      <c r="VVQ422" s="1197"/>
      <c r="VVS422" s="1194"/>
      <c r="VVT422" s="1198"/>
      <c r="VVU422" s="1198"/>
      <c r="VVV422" s="1198"/>
      <c r="VVW422" s="1198"/>
      <c r="VVX422" s="1195"/>
      <c r="VVY422" s="1196"/>
      <c r="VVZ422" s="1197"/>
      <c r="VWB422" s="1194"/>
      <c r="VWC422" s="1198"/>
      <c r="VWD422" s="1198"/>
      <c r="VWE422" s="1198"/>
      <c r="VWF422" s="1198"/>
      <c r="VWG422" s="1195"/>
      <c r="VWH422" s="1196"/>
      <c r="VWI422" s="1197"/>
      <c r="VWK422" s="1194"/>
      <c r="VWL422" s="1198"/>
      <c r="VWM422" s="1198"/>
      <c r="VWN422" s="1198"/>
      <c r="VWO422" s="1198"/>
      <c r="VWP422" s="1195"/>
      <c r="VWQ422" s="1196"/>
      <c r="VWR422" s="1197"/>
      <c r="VWT422" s="1194"/>
      <c r="VWU422" s="1198"/>
      <c r="VWV422" s="1198"/>
      <c r="VWW422" s="1198"/>
      <c r="VWX422" s="1198"/>
      <c r="VWY422" s="1195"/>
      <c r="VWZ422" s="1196"/>
      <c r="VXA422" s="1197"/>
      <c r="VXC422" s="1194"/>
      <c r="VXD422" s="1198"/>
      <c r="VXE422" s="1198"/>
      <c r="VXF422" s="1198"/>
      <c r="VXG422" s="1198"/>
      <c r="VXH422" s="1195"/>
      <c r="VXI422" s="1196"/>
      <c r="VXJ422" s="1197"/>
      <c r="VXL422" s="1194"/>
      <c r="VXM422" s="1198"/>
      <c r="VXN422" s="1198"/>
      <c r="VXO422" s="1198"/>
      <c r="VXP422" s="1198"/>
      <c r="VXQ422" s="1195"/>
      <c r="VXR422" s="1196"/>
      <c r="VXS422" s="1197"/>
      <c r="VXU422" s="1194"/>
      <c r="VXV422" s="1198"/>
      <c r="VXW422" s="1198"/>
      <c r="VXX422" s="1198"/>
      <c r="VXY422" s="1198"/>
      <c r="VXZ422" s="1195"/>
      <c r="VYA422" s="1196"/>
      <c r="VYB422" s="1197"/>
      <c r="VYD422" s="1194"/>
      <c r="VYE422" s="1198"/>
      <c r="VYF422" s="1198"/>
      <c r="VYG422" s="1198"/>
      <c r="VYH422" s="1198"/>
      <c r="VYI422" s="1195"/>
      <c r="VYJ422" s="1196"/>
      <c r="VYK422" s="1197"/>
      <c r="VYM422" s="1194"/>
      <c r="VYN422" s="1198"/>
      <c r="VYO422" s="1198"/>
      <c r="VYP422" s="1198"/>
      <c r="VYQ422" s="1198"/>
      <c r="VYR422" s="1195"/>
      <c r="VYS422" s="1196"/>
      <c r="VYT422" s="1197"/>
      <c r="VYV422" s="1194"/>
      <c r="VYW422" s="1198"/>
      <c r="VYX422" s="1198"/>
      <c r="VYY422" s="1198"/>
      <c r="VYZ422" s="1198"/>
      <c r="VZA422" s="1195"/>
      <c r="VZB422" s="1196"/>
      <c r="VZC422" s="1197"/>
      <c r="VZE422" s="1194"/>
      <c r="VZF422" s="1198"/>
      <c r="VZG422" s="1198"/>
      <c r="VZH422" s="1198"/>
      <c r="VZI422" s="1198"/>
      <c r="VZJ422" s="1195"/>
      <c r="VZK422" s="1196"/>
      <c r="VZL422" s="1197"/>
      <c r="VZN422" s="1194"/>
      <c r="VZO422" s="1198"/>
      <c r="VZP422" s="1198"/>
      <c r="VZQ422" s="1198"/>
      <c r="VZR422" s="1198"/>
      <c r="VZS422" s="1195"/>
      <c r="VZT422" s="1196"/>
      <c r="VZU422" s="1197"/>
      <c r="VZW422" s="1194"/>
      <c r="VZX422" s="1198"/>
      <c r="VZY422" s="1198"/>
      <c r="VZZ422" s="1198"/>
      <c r="WAA422" s="1198"/>
      <c r="WAB422" s="1195"/>
      <c r="WAC422" s="1196"/>
      <c r="WAD422" s="1197"/>
      <c r="WAF422" s="1194"/>
      <c r="WAG422" s="1198"/>
      <c r="WAH422" s="1198"/>
      <c r="WAI422" s="1198"/>
      <c r="WAJ422" s="1198"/>
      <c r="WAK422" s="1195"/>
      <c r="WAL422" s="1196"/>
      <c r="WAM422" s="1197"/>
      <c r="WAO422" s="1194"/>
      <c r="WAP422" s="1198"/>
      <c r="WAQ422" s="1198"/>
      <c r="WAR422" s="1198"/>
      <c r="WAS422" s="1198"/>
      <c r="WAT422" s="1195"/>
      <c r="WAU422" s="1196"/>
      <c r="WAV422" s="1197"/>
      <c r="WAX422" s="1194"/>
      <c r="WAY422" s="1198"/>
      <c r="WAZ422" s="1198"/>
      <c r="WBA422" s="1198"/>
      <c r="WBB422" s="1198"/>
      <c r="WBC422" s="1195"/>
      <c r="WBD422" s="1196"/>
      <c r="WBE422" s="1197"/>
      <c r="WBG422" s="1194"/>
      <c r="WBH422" s="1198"/>
      <c r="WBI422" s="1198"/>
      <c r="WBJ422" s="1198"/>
      <c r="WBK422" s="1198"/>
      <c r="WBL422" s="1195"/>
      <c r="WBM422" s="1196"/>
      <c r="WBN422" s="1197"/>
      <c r="WBP422" s="1194"/>
      <c r="WBQ422" s="1198"/>
      <c r="WBR422" s="1198"/>
      <c r="WBS422" s="1198"/>
      <c r="WBT422" s="1198"/>
      <c r="WBU422" s="1195"/>
      <c r="WBV422" s="1196"/>
      <c r="WBW422" s="1197"/>
      <c r="WBY422" s="1194"/>
      <c r="WBZ422" s="1198"/>
      <c r="WCA422" s="1198"/>
      <c r="WCB422" s="1198"/>
      <c r="WCC422" s="1198"/>
      <c r="WCD422" s="1195"/>
      <c r="WCE422" s="1196"/>
      <c r="WCF422" s="1197"/>
      <c r="WCH422" s="1194"/>
      <c r="WCI422" s="1198"/>
      <c r="WCJ422" s="1198"/>
      <c r="WCK422" s="1198"/>
      <c r="WCL422" s="1198"/>
      <c r="WCM422" s="1195"/>
      <c r="WCN422" s="1196"/>
      <c r="WCO422" s="1197"/>
      <c r="WCQ422" s="1194"/>
      <c r="WCR422" s="1198"/>
      <c r="WCS422" s="1198"/>
      <c r="WCT422" s="1198"/>
      <c r="WCU422" s="1198"/>
      <c r="WCV422" s="1195"/>
      <c r="WCW422" s="1196"/>
      <c r="WCX422" s="1197"/>
      <c r="WCZ422" s="1194"/>
      <c r="WDA422" s="1198"/>
      <c r="WDB422" s="1198"/>
      <c r="WDC422" s="1198"/>
      <c r="WDD422" s="1198"/>
      <c r="WDE422" s="1195"/>
      <c r="WDF422" s="1196"/>
      <c r="WDG422" s="1197"/>
      <c r="WDI422" s="1194"/>
      <c r="WDJ422" s="1198"/>
      <c r="WDK422" s="1198"/>
      <c r="WDL422" s="1198"/>
      <c r="WDM422" s="1198"/>
      <c r="WDN422" s="1195"/>
      <c r="WDO422" s="1196"/>
      <c r="WDP422" s="1197"/>
      <c r="WDR422" s="1194"/>
      <c r="WDS422" s="1198"/>
      <c r="WDT422" s="1198"/>
      <c r="WDU422" s="1198"/>
      <c r="WDV422" s="1198"/>
      <c r="WDW422" s="1195"/>
      <c r="WDX422" s="1196"/>
      <c r="WDY422" s="1197"/>
      <c r="WEA422" s="1194"/>
      <c r="WEB422" s="1198"/>
      <c r="WEC422" s="1198"/>
      <c r="WED422" s="1198"/>
      <c r="WEE422" s="1198"/>
      <c r="WEF422" s="1195"/>
      <c r="WEG422" s="1196"/>
      <c r="WEH422" s="1197"/>
      <c r="WEJ422" s="1194"/>
      <c r="WEK422" s="1198"/>
      <c r="WEL422" s="1198"/>
      <c r="WEM422" s="1198"/>
      <c r="WEN422" s="1198"/>
      <c r="WEO422" s="1195"/>
      <c r="WEP422" s="1196"/>
      <c r="WEQ422" s="1197"/>
      <c r="WES422" s="1194"/>
      <c r="WET422" s="1198"/>
      <c r="WEU422" s="1198"/>
      <c r="WEV422" s="1198"/>
      <c r="WEW422" s="1198"/>
      <c r="WEX422" s="1195"/>
      <c r="WEY422" s="1196"/>
      <c r="WEZ422" s="1197"/>
      <c r="WFB422" s="1194"/>
      <c r="WFC422" s="1198"/>
      <c r="WFD422" s="1198"/>
      <c r="WFE422" s="1198"/>
      <c r="WFF422" s="1198"/>
      <c r="WFG422" s="1195"/>
      <c r="WFH422" s="1196"/>
      <c r="WFI422" s="1197"/>
      <c r="WFK422" s="1194"/>
      <c r="WFL422" s="1198"/>
      <c r="WFM422" s="1198"/>
      <c r="WFN422" s="1198"/>
      <c r="WFO422" s="1198"/>
      <c r="WFP422" s="1195"/>
      <c r="WFQ422" s="1196"/>
      <c r="WFR422" s="1197"/>
      <c r="WFT422" s="1194"/>
      <c r="WFU422" s="1198"/>
      <c r="WFV422" s="1198"/>
      <c r="WFW422" s="1198"/>
      <c r="WFX422" s="1198"/>
      <c r="WFY422" s="1195"/>
      <c r="WFZ422" s="1196"/>
      <c r="WGA422" s="1197"/>
      <c r="WGC422" s="1194"/>
      <c r="WGD422" s="1198"/>
      <c r="WGE422" s="1198"/>
      <c r="WGF422" s="1198"/>
      <c r="WGG422" s="1198"/>
      <c r="WGH422" s="1195"/>
      <c r="WGI422" s="1196"/>
      <c r="WGJ422" s="1197"/>
      <c r="WGL422" s="1194"/>
      <c r="WGM422" s="1198"/>
      <c r="WGN422" s="1198"/>
      <c r="WGO422" s="1198"/>
      <c r="WGP422" s="1198"/>
      <c r="WGQ422" s="1195"/>
      <c r="WGR422" s="1196"/>
      <c r="WGS422" s="1197"/>
      <c r="WGU422" s="1194"/>
      <c r="WGV422" s="1198"/>
      <c r="WGW422" s="1198"/>
      <c r="WGX422" s="1198"/>
      <c r="WGY422" s="1198"/>
      <c r="WGZ422" s="1195"/>
      <c r="WHA422" s="1196"/>
      <c r="WHB422" s="1197"/>
      <c r="WHD422" s="1194"/>
      <c r="WHE422" s="1198"/>
      <c r="WHF422" s="1198"/>
      <c r="WHG422" s="1198"/>
      <c r="WHH422" s="1198"/>
      <c r="WHI422" s="1195"/>
      <c r="WHJ422" s="1196"/>
      <c r="WHK422" s="1197"/>
      <c r="WHM422" s="1194"/>
      <c r="WHN422" s="1198"/>
      <c r="WHO422" s="1198"/>
      <c r="WHP422" s="1198"/>
      <c r="WHQ422" s="1198"/>
      <c r="WHR422" s="1195"/>
      <c r="WHS422" s="1196"/>
      <c r="WHT422" s="1197"/>
      <c r="WHV422" s="1194"/>
      <c r="WHW422" s="1198"/>
      <c r="WHX422" s="1198"/>
      <c r="WHY422" s="1198"/>
      <c r="WHZ422" s="1198"/>
      <c r="WIA422" s="1195"/>
      <c r="WIB422" s="1196"/>
      <c r="WIC422" s="1197"/>
      <c r="WIE422" s="1194"/>
      <c r="WIF422" s="1198"/>
      <c r="WIG422" s="1198"/>
      <c r="WIH422" s="1198"/>
      <c r="WII422" s="1198"/>
      <c r="WIJ422" s="1195"/>
      <c r="WIK422" s="1196"/>
      <c r="WIL422" s="1197"/>
      <c r="WIN422" s="1194"/>
      <c r="WIO422" s="1198"/>
      <c r="WIP422" s="1198"/>
      <c r="WIQ422" s="1198"/>
      <c r="WIR422" s="1198"/>
      <c r="WIS422" s="1195"/>
      <c r="WIT422" s="1196"/>
      <c r="WIU422" s="1197"/>
      <c r="WIW422" s="1194"/>
      <c r="WIX422" s="1198"/>
      <c r="WIY422" s="1198"/>
      <c r="WIZ422" s="1198"/>
      <c r="WJA422" s="1198"/>
      <c r="WJB422" s="1195"/>
      <c r="WJC422" s="1196"/>
      <c r="WJD422" s="1197"/>
      <c r="WJF422" s="1194"/>
      <c r="WJG422" s="1198"/>
      <c r="WJH422" s="1198"/>
      <c r="WJI422" s="1198"/>
      <c r="WJJ422" s="1198"/>
      <c r="WJK422" s="1195"/>
      <c r="WJL422" s="1196"/>
      <c r="WJM422" s="1197"/>
      <c r="WJO422" s="1194"/>
      <c r="WJP422" s="1198"/>
      <c r="WJQ422" s="1198"/>
      <c r="WJR422" s="1198"/>
      <c r="WJS422" s="1198"/>
      <c r="WJT422" s="1195"/>
      <c r="WJU422" s="1196"/>
      <c r="WJV422" s="1197"/>
      <c r="WJX422" s="1194"/>
      <c r="WJY422" s="1198"/>
      <c r="WJZ422" s="1198"/>
      <c r="WKA422" s="1198"/>
      <c r="WKB422" s="1198"/>
      <c r="WKC422" s="1195"/>
      <c r="WKD422" s="1196"/>
      <c r="WKE422" s="1197"/>
      <c r="WKG422" s="1194"/>
      <c r="WKH422" s="1198"/>
      <c r="WKI422" s="1198"/>
      <c r="WKJ422" s="1198"/>
      <c r="WKK422" s="1198"/>
      <c r="WKL422" s="1195"/>
      <c r="WKM422" s="1196"/>
      <c r="WKN422" s="1197"/>
      <c r="WKP422" s="1194"/>
      <c r="WKQ422" s="1198"/>
      <c r="WKR422" s="1198"/>
      <c r="WKS422" s="1198"/>
      <c r="WKT422" s="1198"/>
      <c r="WKU422" s="1195"/>
      <c r="WKV422" s="1196"/>
      <c r="WKW422" s="1197"/>
      <c r="WKY422" s="1194"/>
      <c r="WKZ422" s="1198"/>
      <c r="WLA422" s="1198"/>
      <c r="WLB422" s="1198"/>
      <c r="WLC422" s="1198"/>
      <c r="WLD422" s="1195"/>
      <c r="WLE422" s="1196"/>
      <c r="WLF422" s="1197"/>
      <c r="WLH422" s="1194"/>
      <c r="WLI422" s="1198"/>
      <c r="WLJ422" s="1198"/>
      <c r="WLK422" s="1198"/>
      <c r="WLL422" s="1198"/>
      <c r="WLM422" s="1195"/>
      <c r="WLN422" s="1196"/>
      <c r="WLO422" s="1197"/>
      <c r="WLQ422" s="1194"/>
      <c r="WLR422" s="1198"/>
      <c r="WLS422" s="1198"/>
      <c r="WLT422" s="1198"/>
      <c r="WLU422" s="1198"/>
      <c r="WLV422" s="1195"/>
      <c r="WLW422" s="1196"/>
      <c r="WLX422" s="1197"/>
      <c r="WLZ422" s="1194"/>
      <c r="WMA422" s="1198"/>
      <c r="WMB422" s="1198"/>
      <c r="WMC422" s="1198"/>
      <c r="WMD422" s="1198"/>
      <c r="WME422" s="1195"/>
      <c r="WMF422" s="1196"/>
      <c r="WMG422" s="1197"/>
      <c r="WMI422" s="1194"/>
      <c r="WMJ422" s="1198"/>
      <c r="WMK422" s="1198"/>
      <c r="WML422" s="1198"/>
      <c r="WMM422" s="1198"/>
      <c r="WMN422" s="1195"/>
      <c r="WMO422" s="1196"/>
      <c r="WMP422" s="1197"/>
      <c r="WMR422" s="1194"/>
      <c r="WMS422" s="1198"/>
      <c r="WMT422" s="1198"/>
      <c r="WMU422" s="1198"/>
      <c r="WMV422" s="1198"/>
      <c r="WMW422" s="1195"/>
      <c r="WMX422" s="1196"/>
      <c r="WMY422" s="1197"/>
      <c r="WNA422" s="1194"/>
      <c r="WNB422" s="1198"/>
      <c r="WNC422" s="1198"/>
      <c r="WND422" s="1198"/>
      <c r="WNE422" s="1198"/>
      <c r="WNF422" s="1195"/>
      <c r="WNG422" s="1196"/>
      <c r="WNH422" s="1197"/>
      <c r="WNJ422" s="1194"/>
      <c r="WNK422" s="1198"/>
      <c r="WNL422" s="1198"/>
      <c r="WNM422" s="1198"/>
      <c r="WNN422" s="1198"/>
      <c r="WNO422" s="1195"/>
      <c r="WNP422" s="1196"/>
      <c r="WNQ422" s="1197"/>
      <c r="WNS422" s="1194"/>
      <c r="WNT422" s="1198"/>
      <c r="WNU422" s="1198"/>
      <c r="WNV422" s="1198"/>
      <c r="WNW422" s="1198"/>
      <c r="WNX422" s="1195"/>
      <c r="WNY422" s="1196"/>
      <c r="WNZ422" s="1197"/>
      <c r="WOB422" s="1194"/>
      <c r="WOC422" s="1198"/>
      <c r="WOD422" s="1198"/>
      <c r="WOE422" s="1198"/>
      <c r="WOF422" s="1198"/>
      <c r="WOG422" s="1195"/>
      <c r="WOH422" s="1196"/>
      <c r="WOI422" s="1197"/>
      <c r="WOK422" s="1194"/>
      <c r="WOL422" s="1198"/>
      <c r="WOM422" s="1198"/>
      <c r="WON422" s="1198"/>
      <c r="WOO422" s="1198"/>
      <c r="WOP422" s="1195"/>
      <c r="WOQ422" s="1196"/>
      <c r="WOR422" s="1197"/>
      <c r="WOT422" s="1194"/>
      <c r="WOU422" s="1198"/>
      <c r="WOV422" s="1198"/>
      <c r="WOW422" s="1198"/>
      <c r="WOX422" s="1198"/>
      <c r="WOY422" s="1195"/>
      <c r="WOZ422" s="1196"/>
      <c r="WPA422" s="1197"/>
      <c r="WPC422" s="1194"/>
      <c r="WPD422" s="1198"/>
      <c r="WPE422" s="1198"/>
      <c r="WPF422" s="1198"/>
      <c r="WPG422" s="1198"/>
      <c r="WPH422" s="1195"/>
      <c r="WPI422" s="1196"/>
      <c r="WPJ422" s="1197"/>
      <c r="WPL422" s="1194"/>
      <c r="WPM422" s="1198"/>
      <c r="WPN422" s="1198"/>
      <c r="WPO422" s="1198"/>
      <c r="WPP422" s="1198"/>
      <c r="WPQ422" s="1195"/>
      <c r="WPR422" s="1196"/>
      <c r="WPS422" s="1197"/>
      <c r="WPU422" s="1194"/>
      <c r="WPV422" s="1198"/>
      <c r="WPW422" s="1198"/>
      <c r="WPX422" s="1198"/>
      <c r="WPY422" s="1198"/>
      <c r="WPZ422" s="1195"/>
      <c r="WQA422" s="1196"/>
      <c r="WQB422" s="1197"/>
      <c r="WQD422" s="1194"/>
      <c r="WQE422" s="1198"/>
      <c r="WQF422" s="1198"/>
      <c r="WQG422" s="1198"/>
      <c r="WQH422" s="1198"/>
      <c r="WQI422" s="1195"/>
      <c r="WQJ422" s="1196"/>
      <c r="WQK422" s="1197"/>
      <c r="WQM422" s="1194"/>
      <c r="WQN422" s="1198"/>
      <c r="WQO422" s="1198"/>
      <c r="WQP422" s="1198"/>
      <c r="WQQ422" s="1198"/>
      <c r="WQR422" s="1195"/>
      <c r="WQS422" s="1196"/>
      <c r="WQT422" s="1197"/>
      <c r="WQV422" s="1194"/>
      <c r="WQW422" s="1198"/>
      <c r="WQX422" s="1198"/>
      <c r="WQY422" s="1198"/>
      <c r="WQZ422" s="1198"/>
      <c r="WRA422" s="1195"/>
      <c r="WRB422" s="1196"/>
      <c r="WRC422" s="1197"/>
      <c r="WRE422" s="1194"/>
      <c r="WRF422" s="1198"/>
      <c r="WRG422" s="1198"/>
      <c r="WRH422" s="1198"/>
      <c r="WRI422" s="1198"/>
      <c r="WRJ422" s="1195"/>
      <c r="WRK422" s="1196"/>
      <c r="WRL422" s="1197"/>
      <c r="WRN422" s="1194"/>
      <c r="WRO422" s="1198"/>
      <c r="WRP422" s="1198"/>
      <c r="WRQ422" s="1198"/>
      <c r="WRR422" s="1198"/>
      <c r="WRS422" s="1195"/>
      <c r="WRT422" s="1196"/>
      <c r="WRU422" s="1197"/>
      <c r="WRW422" s="1194"/>
      <c r="WRX422" s="1198"/>
      <c r="WRY422" s="1198"/>
      <c r="WRZ422" s="1198"/>
      <c r="WSA422" s="1198"/>
      <c r="WSB422" s="1195"/>
      <c r="WSC422" s="1196"/>
      <c r="WSD422" s="1197"/>
      <c r="WSF422" s="1194"/>
      <c r="WSG422" s="1198"/>
      <c r="WSH422" s="1198"/>
      <c r="WSI422" s="1198"/>
      <c r="WSJ422" s="1198"/>
      <c r="WSK422" s="1195"/>
      <c r="WSL422" s="1196"/>
      <c r="WSM422" s="1197"/>
      <c r="WSO422" s="1194"/>
      <c r="WSP422" s="1198"/>
      <c r="WSQ422" s="1198"/>
      <c r="WSR422" s="1198"/>
      <c r="WSS422" s="1198"/>
      <c r="WST422" s="1195"/>
      <c r="WSU422" s="1196"/>
      <c r="WSV422" s="1197"/>
      <c r="WSX422" s="1194"/>
      <c r="WSY422" s="1198"/>
      <c r="WSZ422" s="1198"/>
      <c r="WTA422" s="1198"/>
      <c r="WTB422" s="1198"/>
      <c r="WTC422" s="1195"/>
      <c r="WTD422" s="1196"/>
      <c r="WTE422" s="1197"/>
      <c r="WTG422" s="1194"/>
      <c r="WTH422" s="1198"/>
      <c r="WTI422" s="1198"/>
      <c r="WTJ422" s="1198"/>
      <c r="WTK422" s="1198"/>
      <c r="WTL422" s="1195"/>
      <c r="WTM422" s="1196"/>
      <c r="WTN422" s="1197"/>
      <c r="WTP422" s="1194"/>
      <c r="WTQ422" s="1198"/>
      <c r="WTR422" s="1198"/>
      <c r="WTS422" s="1198"/>
      <c r="WTT422" s="1198"/>
      <c r="WTU422" s="1195"/>
      <c r="WTV422" s="1196"/>
      <c r="WTW422" s="1197"/>
      <c r="WTY422" s="1194"/>
      <c r="WTZ422" s="1198"/>
      <c r="WUA422" s="1198"/>
      <c r="WUB422" s="1198"/>
      <c r="WUC422" s="1198"/>
      <c r="WUD422" s="1195"/>
      <c r="WUE422" s="1196"/>
      <c r="WUF422" s="1197"/>
      <c r="WUH422" s="1194"/>
      <c r="WUI422" s="1198"/>
      <c r="WUJ422" s="1198"/>
      <c r="WUK422" s="1198"/>
      <c r="WUL422" s="1198"/>
      <c r="WUM422" s="1195"/>
      <c r="WUN422" s="1196"/>
      <c r="WUO422" s="1197"/>
      <c r="WUQ422" s="1194"/>
      <c r="WUR422" s="1198"/>
      <c r="WUS422" s="1198"/>
      <c r="WUT422" s="1198"/>
      <c r="WUU422" s="1198"/>
      <c r="WUV422" s="1195"/>
      <c r="WUW422" s="1196"/>
      <c r="WUX422" s="1197"/>
      <c r="WUZ422" s="1194"/>
      <c r="WVA422" s="1198"/>
      <c r="WVB422" s="1198"/>
      <c r="WVC422" s="1198"/>
      <c r="WVD422" s="1198"/>
      <c r="WVE422" s="1195"/>
      <c r="WVF422" s="1196"/>
      <c r="WVG422" s="1197"/>
      <c r="WVI422" s="1194"/>
      <c r="WVJ422" s="1198"/>
      <c r="WVK422" s="1198"/>
      <c r="WVL422" s="1198"/>
      <c r="WVM422" s="1198"/>
      <c r="WVN422" s="1195"/>
      <c r="WVO422" s="1196"/>
      <c r="WVP422" s="1197"/>
      <c r="WVR422" s="1194"/>
      <c r="WVS422" s="1198"/>
      <c r="WVT422" s="1198"/>
      <c r="WVU422" s="1198"/>
      <c r="WVV422" s="1198"/>
      <c r="WVW422" s="1195"/>
      <c r="WVX422" s="1196"/>
      <c r="WVY422" s="1197"/>
      <c r="WWA422" s="1194"/>
      <c r="WWB422" s="1198"/>
      <c r="WWC422" s="1198"/>
      <c r="WWD422" s="1198"/>
      <c r="WWE422" s="1198"/>
      <c r="WWF422" s="1195"/>
      <c r="WWG422" s="1196"/>
      <c r="WWH422" s="1197"/>
      <c r="WWJ422" s="1194"/>
      <c r="WWK422" s="1198"/>
      <c r="WWL422" s="1198"/>
      <c r="WWM422" s="1198"/>
      <c r="WWN422" s="1198"/>
      <c r="WWO422" s="1195"/>
      <c r="WWP422" s="1196"/>
      <c r="WWQ422" s="1197"/>
      <c r="WWS422" s="1194"/>
      <c r="WWT422" s="1198"/>
      <c r="WWU422" s="1198"/>
      <c r="WWV422" s="1198"/>
      <c r="WWW422" s="1198"/>
      <c r="WWX422" s="1195"/>
      <c r="WWY422" s="1196"/>
      <c r="WWZ422" s="1197"/>
      <c r="WXB422" s="1194"/>
      <c r="WXC422" s="1198"/>
      <c r="WXD422" s="1198"/>
      <c r="WXE422" s="1198"/>
      <c r="WXF422" s="1198"/>
      <c r="WXG422" s="1195"/>
      <c r="WXH422" s="1196"/>
      <c r="WXI422" s="1197"/>
      <c r="WXK422" s="1194"/>
      <c r="WXL422" s="1198"/>
      <c r="WXM422" s="1198"/>
      <c r="WXN422" s="1198"/>
      <c r="WXO422" s="1198"/>
      <c r="WXP422" s="1195"/>
      <c r="WXQ422" s="1196"/>
      <c r="WXR422" s="1197"/>
      <c r="WXT422" s="1194"/>
      <c r="WXU422" s="1198"/>
      <c r="WXV422" s="1198"/>
      <c r="WXW422" s="1198"/>
      <c r="WXX422" s="1198"/>
      <c r="WXY422" s="1195"/>
      <c r="WXZ422" s="1196"/>
      <c r="WYA422" s="1197"/>
      <c r="WYC422" s="1194"/>
      <c r="WYD422" s="1198"/>
      <c r="WYE422" s="1198"/>
      <c r="WYF422" s="1198"/>
      <c r="WYG422" s="1198"/>
      <c r="WYH422" s="1195"/>
      <c r="WYI422" s="1196"/>
      <c r="WYJ422" s="1197"/>
      <c r="WYL422" s="1194"/>
      <c r="WYM422" s="1198"/>
      <c r="WYN422" s="1198"/>
      <c r="WYO422" s="1198"/>
      <c r="WYP422" s="1198"/>
      <c r="WYQ422" s="1195"/>
      <c r="WYR422" s="1196"/>
      <c r="WYS422" s="1197"/>
      <c r="WYU422" s="1194"/>
      <c r="WYV422" s="1198"/>
      <c r="WYW422" s="1198"/>
      <c r="WYX422" s="1198"/>
      <c r="WYY422" s="1198"/>
      <c r="WYZ422" s="1195"/>
      <c r="WZA422" s="1196"/>
      <c r="WZB422" s="1197"/>
      <c r="WZD422" s="1194"/>
      <c r="WZE422" s="1198"/>
      <c r="WZF422" s="1198"/>
      <c r="WZG422" s="1198"/>
      <c r="WZH422" s="1198"/>
      <c r="WZI422" s="1195"/>
      <c r="WZJ422" s="1196"/>
      <c r="WZK422" s="1197"/>
      <c r="WZM422" s="1194"/>
      <c r="WZN422" s="1198"/>
      <c r="WZO422" s="1198"/>
      <c r="WZP422" s="1198"/>
      <c r="WZQ422" s="1198"/>
      <c r="WZR422" s="1195"/>
      <c r="WZS422" s="1196"/>
      <c r="WZT422" s="1197"/>
      <c r="WZV422" s="1194"/>
      <c r="WZW422" s="1198"/>
      <c r="WZX422" s="1198"/>
      <c r="WZY422" s="1198"/>
      <c r="WZZ422" s="1198"/>
      <c r="XAA422" s="1195"/>
      <c r="XAB422" s="1196"/>
      <c r="XAC422" s="1197"/>
      <c r="XAE422" s="1194"/>
      <c r="XAF422" s="1198"/>
      <c r="XAG422" s="1198"/>
      <c r="XAH422" s="1198"/>
      <c r="XAI422" s="1198"/>
      <c r="XAJ422" s="1195"/>
      <c r="XAK422" s="1196"/>
      <c r="XAL422" s="1197"/>
      <c r="XAN422" s="1194"/>
      <c r="XAO422" s="1198"/>
      <c r="XAP422" s="1198"/>
      <c r="XAQ422" s="1198"/>
      <c r="XAR422" s="1198"/>
      <c r="XAS422" s="1195"/>
      <c r="XAT422" s="1196"/>
      <c r="XAU422" s="1197"/>
      <c r="XAW422" s="1194"/>
      <c r="XAX422" s="1198"/>
      <c r="XAY422" s="1198"/>
      <c r="XAZ422" s="1198"/>
      <c r="XBA422" s="1198"/>
      <c r="XBB422" s="1195"/>
      <c r="XBC422" s="1196"/>
      <c r="XBD422" s="1197"/>
      <c r="XBF422" s="1194"/>
      <c r="XBG422" s="1198"/>
      <c r="XBH422" s="1198"/>
      <c r="XBI422" s="1198"/>
      <c r="XBJ422" s="1198"/>
      <c r="XBK422" s="1195"/>
      <c r="XBL422" s="1196"/>
      <c r="XBM422" s="1197"/>
      <c r="XBO422" s="1194"/>
      <c r="XBP422" s="1198"/>
      <c r="XBQ422" s="1198"/>
      <c r="XBR422" s="1198"/>
      <c r="XBS422" s="1198"/>
      <c r="XBT422" s="1195"/>
      <c r="XBU422" s="1196"/>
      <c r="XBV422" s="1197"/>
      <c r="XBX422" s="1194"/>
      <c r="XBY422" s="1198"/>
      <c r="XBZ422" s="1198"/>
      <c r="XCA422" s="1198"/>
      <c r="XCB422" s="1198"/>
      <c r="XCC422" s="1195"/>
      <c r="XCD422" s="1196"/>
      <c r="XCE422" s="1197"/>
      <c r="XCG422" s="1194"/>
      <c r="XCH422" s="1198"/>
      <c r="XCI422" s="1198"/>
      <c r="XCJ422" s="1198"/>
      <c r="XCK422" s="1198"/>
      <c r="XCL422" s="1195"/>
      <c r="XCM422" s="1196"/>
      <c r="XCN422" s="1197"/>
      <c r="XCP422" s="1194"/>
      <c r="XCQ422" s="1198"/>
      <c r="XCR422" s="1198"/>
      <c r="XCS422" s="1198"/>
      <c r="XCT422" s="1198"/>
      <c r="XCU422" s="1195"/>
      <c r="XCV422" s="1196"/>
      <c r="XCW422" s="1197"/>
      <c r="XCY422" s="1194"/>
      <c r="XCZ422" s="1198"/>
      <c r="XDA422" s="1198"/>
      <c r="XDB422" s="1198"/>
      <c r="XDC422" s="1198"/>
      <c r="XDD422" s="1195"/>
      <c r="XDE422" s="1196"/>
      <c r="XDF422" s="1197"/>
      <c r="XDH422" s="1194"/>
      <c r="XDI422" s="1198"/>
      <c r="XDJ422" s="1198"/>
      <c r="XDK422" s="1198"/>
      <c r="XDL422" s="1198"/>
      <c r="XDM422" s="1195"/>
      <c r="XDN422" s="1196"/>
      <c r="XDO422" s="1197"/>
      <c r="XDQ422" s="1194"/>
      <c r="XDR422" s="1198"/>
      <c r="XDS422" s="1198"/>
      <c r="XDT422" s="1198"/>
      <c r="XDU422" s="1198"/>
      <c r="XDV422" s="1195"/>
      <c r="XDW422" s="1196"/>
      <c r="XDX422" s="1197"/>
      <c r="XDZ422" s="1194"/>
      <c r="XEA422" s="1198"/>
      <c r="XEB422" s="1198"/>
      <c r="XEC422" s="1198"/>
      <c r="XED422" s="1198"/>
      <c r="XEE422" s="1195"/>
      <c r="XEF422" s="1196"/>
      <c r="XEG422" s="1197"/>
      <c r="XEI422" s="1194"/>
      <c r="XEJ422" s="1198"/>
      <c r="XEK422" s="1198"/>
      <c r="XEL422" s="1198"/>
      <c r="XEM422" s="1198"/>
      <c r="XEN422" s="1195"/>
      <c r="XEO422" s="1196"/>
      <c r="XEP422" s="1197"/>
      <c r="XER422" s="1194"/>
      <c r="XES422" s="1198"/>
      <c r="XET422" s="1198"/>
      <c r="XEU422" s="1198"/>
      <c r="XEV422" s="1198"/>
      <c r="XEW422" s="1195"/>
      <c r="XEX422" s="1196"/>
      <c r="XEY422" s="1197"/>
      <c r="XFA422" s="1194"/>
      <c r="XFB422" s="1198"/>
      <c r="XFC422" s="1198"/>
      <c r="XFD422" s="1198"/>
    </row>
    <row r="423" spans="1:5120 5122:9215 9217:14336 14338:16384" ht="38.25" customHeight="1">
      <c r="A423" s="1238">
        <f t="shared" si="44"/>
        <v>361</v>
      </c>
      <c r="B423" s="1671" t="s">
        <v>5442</v>
      </c>
      <c r="C423" s="1671"/>
      <c r="D423" s="1205">
        <v>120</v>
      </c>
      <c r="E423" s="1206"/>
      <c r="F423" s="1207" t="str">
        <f t="shared" si="45"/>
        <v>?=</v>
      </c>
      <c r="G423" s="1460">
        <f>'Update Descrip'!G4797</f>
        <v>5246.576</v>
      </c>
      <c r="H423" s="1460">
        <f t="shared" si="42"/>
        <v>4562.24</v>
      </c>
      <c r="I423" s="1369" t="s">
        <v>2992</v>
      </c>
      <c r="J423" s="1377">
        <v>5246.576</v>
      </c>
      <c r="K423" s="491">
        <v>4562.24</v>
      </c>
      <c r="L423" s="1194"/>
      <c r="M423" s="1198"/>
      <c r="N423" s="1421">
        <f t="shared" si="41"/>
        <v>0</v>
      </c>
      <c r="O423" s="1195"/>
      <c r="P423" s="1196"/>
      <c r="Q423" s="1197"/>
      <c r="S423" s="1194"/>
      <c r="T423" s="1198"/>
      <c r="U423" s="1198"/>
      <c r="V423" s="1198"/>
      <c r="W423" s="1198"/>
      <c r="X423" s="1195"/>
      <c r="Y423" s="1196"/>
      <c r="Z423" s="1197"/>
      <c r="AB423" s="1194"/>
      <c r="AC423" s="1198"/>
      <c r="AD423" s="1198"/>
      <c r="AE423" s="1198"/>
      <c r="AF423" s="1198"/>
      <c r="AG423" s="1195"/>
      <c r="AH423" s="1196"/>
      <c r="AI423" s="1197"/>
      <c r="AK423" s="1194"/>
      <c r="AL423" s="1198"/>
      <c r="AM423" s="1198"/>
      <c r="AN423" s="1198"/>
      <c r="AO423" s="1198"/>
      <c r="AP423" s="1195"/>
      <c r="AQ423" s="1196"/>
      <c r="AR423" s="1197"/>
      <c r="AT423" s="1194"/>
      <c r="AU423" s="1198"/>
      <c r="AV423" s="1198"/>
      <c r="AW423" s="1198"/>
      <c r="AX423" s="1198"/>
      <c r="AY423" s="1195"/>
      <c r="AZ423" s="1196"/>
      <c r="BA423" s="1197"/>
      <c r="BC423" s="1194"/>
      <c r="BD423" s="1198"/>
      <c r="BE423" s="1198"/>
      <c r="BF423" s="1198"/>
      <c r="BG423" s="1198"/>
      <c r="BH423" s="1195"/>
      <c r="BI423" s="1196"/>
      <c r="BJ423" s="1197"/>
      <c r="BL423" s="1194"/>
      <c r="BM423" s="1198"/>
      <c r="BN423" s="1198"/>
      <c r="BO423" s="1198"/>
      <c r="BP423" s="1198"/>
      <c r="BQ423" s="1195"/>
      <c r="BR423" s="1196"/>
      <c r="BS423" s="1197"/>
      <c r="BU423" s="1194"/>
      <c r="BV423" s="1198"/>
      <c r="BW423" s="1198"/>
      <c r="BX423" s="1198"/>
      <c r="BY423" s="1198"/>
      <c r="BZ423" s="1195"/>
      <c r="CA423" s="1196"/>
      <c r="CB423" s="1197"/>
      <c r="CD423" s="1194"/>
      <c r="CE423" s="1198"/>
      <c r="CF423" s="1198"/>
      <c r="CG423" s="1198"/>
      <c r="CH423" s="1198"/>
      <c r="CI423" s="1195"/>
      <c r="CJ423" s="1196"/>
      <c r="CK423" s="1197"/>
      <c r="CM423" s="1194"/>
      <c r="CN423" s="1198"/>
      <c r="CO423" s="1198"/>
      <c r="CP423" s="1198"/>
      <c r="CQ423" s="1198"/>
      <c r="CR423" s="1195"/>
      <c r="CS423" s="1196"/>
      <c r="CT423" s="1197"/>
      <c r="CV423" s="1194"/>
      <c r="CW423" s="1198"/>
      <c r="CX423" s="1198"/>
      <c r="CY423" s="1198"/>
      <c r="CZ423" s="1198"/>
      <c r="DA423" s="1195"/>
      <c r="DB423" s="1196"/>
      <c r="DC423" s="1197"/>
      <c r="DE423" s="1194"/>
      <c r="DF423" s="1198"/>
      <c r="DG423" s="1198"/>
      <c r="DH423" s="1198"/>
      <c r="DI423" s="1198"/>
      <c r="DJ423" s="1195"/>
      <c r="DK423" s="1196"/>
      <c r="DL423" s="1197"/>
      <c r="DN423" s="1194"/>
      <c r="DO423" s="1198"/>
      <c r="DP423" s="1198"/>
      <c r="DQ423" s="1198"/>
      <c r="DR423" s="1198"/>
      <c r="DS423" s="1195"/>
      <c r="DT423" s="1196"/>
      <c r="DU423" s="1197"/>
      <c r="DW423" s="1194"/>
      <c r="DX423" s="1198"/>
      <c r="DY423" s="1198"/>
      <c r="DZ423" s="1198"/>
      <c r="EA423" s="1198"/>
      <c r="EB423" s="1195"/>
      <c r="EC423" s="1196"/>
      <c r="ED423" s="1197"/>
      <c r="EF423" s="1194"/>
      <c r="EG423" s="1198"/>
      <c r="EH423" s="1198"/>
      <c r="EI423" s="1198"/>
      <c r="EJ423" s="1198"/>
      <c r="EK423" s="1195"/>
      <c r="EL423" s="1196"/>
      <c r="EM423" s="1197"/>
      <c r="EO423" s="1194"/>
      <c r="EP423" s="1198"/>
      <c r="EQ423" s="1198"/>
      <c r="ER423" s="1198"/>
      <c r="ES423" s="1198"/>
      <c r="ET423" s="1195"/>
      <c r="EU423" s="1196"/>
      <c r="EV423" s="1197"/>
      <c r="EX423" s="1194"/>
      <c r="EY423" s="1198"/>
      <c r="EZ423" s="1198"/>
      <c r="FA423" s="1198"/>
      <c r="FB423" s="1198"/>
      <c r="FC423" s="1195"/>
      <c r="FD423" s="1196"/>
      <c r="FE423" s="1197"/>
      <c r="FG423" s="1194"/>
      <c r="FH423" s="1198"/>
      <c r="FI423" s="1198"/>
      <c r="FJ423" s="1198"/>
      <c r="FK423" s="1198"/>
      <c r="FL423" s="1195"/>
      <c r="FM423" s="1196"/>
      <c r="FN423" s="1197"/>
      <c r="FP423" s="1194"/>
      <c r="FQ423" s="1198"/>
      <c r="FR423" s="1198"/>
      <c r="FS423" s="1198"/>
      <c r="FT423" s="1198"/>
      <c r="FU423" s="1195"/>
      <c r="FV423" s="1196"/>
      <c r="FW423" s="1197"/>
      <c r="FY423" s="1194"/>
      <c r="FZ423" s="1198"/>
      <c r="GA423" s="1198"/>
      <c r="GB423" s="1198"/>
      <c r="GC423" s="1198"/>
      <c r="GD423" s="1195"/>
      <c r="GE423" s="1196"/>
      <c r="GF423" s="1197"/>
      <c r="GH423" s="1194"/>
      <c r="GI423" s="1198"/>
      <c r="GJ423" s="1198"/>
      <c r="GK423" s="1198"/>
      <c r="GL423" s="1198"/>
      <c r="GM423" s="1195"/>
      <c r="GN423" s="1196"/>
      <c r="GO423" s="1197"/>
      <c r="GQ423" s="1194"/>
      <c r="GR423" s="1198"/>
      <c r="GS423" s="1198"/>
      <c r="GT423" s="1198"/>
      <c r="GU423" s="1198"/>
      <c r="GV423" s="1195"/>
      <c r="GW423" s="1196"/>
      <c r="GX423" s="1197"/>
      <c r="GZ423" s="1194"/>
      <c r="HA423" s="1198"/>
      <c r="HB423" s="1198"/>
      <c r="HC423" s="1198"/>
      <c r="HD423" s="1198"/>
      <c r="HE423" s="1195"/>
      <c r="HF423" s="1196"/>
      <c r="HG423" s="1197"/>
      <c r="HI423" s="1194"/>
      <c r="HJ423" s="1198"/>
      <c r="HK423" s="1198"/>
      <c r="HL423" s="1198"/>
      <c r="HM423" s="1198"/>
      <c r="HN423" s="1195"/>
      <c r="HO423" s="1196"/>
      <c r="HP423" s="1197"/>
      <c r="HR423" s="1194"/>
      <c r="HS423" s="1198"/>
      <c r="HT423" s="1198"/>
      <c r="HU423" s="1198"/>
      <c r="HV423" s="1198"/>
      <c r="HW423" s="1195"/>
      <c r="HX423" s="1196"/>
      <c r="HY423" s="1197"/>
      <c r="IA423" s="1194"/>
      <c r="IB423" s="1198"/>
      <c r="IC423" s="1198"/>
      <c r="ID423" s="1198"/>
      <c r="IE423" s="1198"/>
      <c r="IF423" s="1195"/>
      <c r="IG423" s="1196"/>
      <c r="IH423" s="1197"/>
      <c r="IJ423" s="1194"/>
      <c r="IK423" s="1198"/>
      <c r="IL423" s="1198"/>
      <c r="IM423" s="1198"/>
      <c r="IN423" s="1198"/>
      <c r="IO423" s="1195"/>
      <c r="IP423" s="1196"/>
      <c r="IQ423" s="1197"/>
      <c r="IS423" s="1194"/>
      <c r="IT423" s="1198"/>
      <c r="IU423" s="1198"/>
      <c r="IV423" s="1198"/>
      <c r="IW423" s="1198"/>
      <c r="IX423" s="1195"/>
      <c r="IY423" s="1196"/>
      <c r="IZ423" s="1197"/>
      <c r="JB423" s="1194"/>
      <c r="JC423" s="1198"/>
      <c r="JD423" s="1198"/>
      <c r="JE423" s="1198"/>
      <c r="JF423" s="1198"/>
      <c r="JG423" s="1195"/>
      <c r="JH423" s="1196"/>
      <c r="JI423" s="1197"/>
      <c r="JK423" s="1194"/>
      <c r="JL423" s="1198"/>
      <c r="JM423" s="1198"/>
      <c r="JN423" s="1198"/>
      <c r="JO423" s="1198"/>
      <c r="JP423" s="1195"/>
      <c r="JQ423" s="1196"/>
      <c r="JR423" s="1197"/>
      <c r="JT423" s="1194"/>
      <c r="JU423" s="1198"/>
      <c r="JV423" s="1198"/>
      <c r="JW423" s="1198"/>
      <c r="JX423" s="1198"/>
      <c r="JY423" s="1195"/>
      <c r="JZ423" s="1196"/>
      <c r="KA423" s="1197"/>
      <c r="KC423" s="1194"/>
      <c r="KD423" s="1198"/>
      <c r="KE423" s="1198"/>
      <c r="KF423" s="1198"/>
      <c r="KG423" s="1198"/>
      <c r="KH423" s="1195"/>
      <c r="KI423" s="1196"/>
      <c r="KJ423" s="1197"/>
      <c r="KL423" s="1194"/>
      <c r="KM423" s="1198"/>
      <c r="KN423" s="1198"/>
      <c r="KO423" s="1198"/>
      <c r="KP423" s="1198"/>
      <c r="KQ423" s="1195"/>
      <c r="KR423" s="1196"/>
      <c r="KS423" s="1197"/>
      <c r="KU423" s="1194"/>
      <c r="KV423" s="1198"/>
      <c r="KW423" s="1198"/>
      <c r="KX423" s="1198"/>
      <c r="KY423" s="1198"/>
      <c r="KZ423" s="1195"/>
      <c r="LA423" s="1196"/>
      <c r="LB423" s="1197"/>
      <c r="LD423" s="1194"/>
      <c r="LE423" s="1198"/>
      <c r="LF423" s="1198"/>
      <c r="LG423" s="1198"/>
      <c r="LH423" s="1198"/>
      <c r="LI423" s="1195"/>
      <c r="LJ423" s="1196"/>
      <c r="LK423" s="1197"/>
      <c r="LM423" s="1194"/>
      <c r="LN423" s="1198"/>
      <c r="LO423" s="1198"/>
      <c r="LP423" s="1198"/>
      <c r="LQ423" s="1198"/>
      <c r="LR423" s="1195"/>
      <c r="LS423" s="1196"/>
      <c r="LT423" s="1197"/>
      <c r="LV423" s="1194"/>
      <c r="LW423" s="1198"/>
      <c r="LX423" s="1198"/>
      <c r="LY423" s="1198"/>
      <c r="LZ423" s="1198"/>
      <c r="MA423" s="1195"/>
      <c r="MB423" s="1196"/>
      <c r="MC423" s="1197"/>
      <c r="ME423" s="1194"/>
      <c r="MF423" s="1198"/>
      <c r="MG423" s="1198"/>
      <c r="MH423" s="1198"/>
      <c r="MI423" s="1198"/>
      <c r="MJ423" s="1195"/>
      <c r="MK423" s="1196"/>
      <c r="ML423" s="1197"/>
      <c r="MN423" s="1194"/>
      <c r="MO423" s="1198"/>
      <c r="MP423" s="1198"/>
      <c r="MQ423" s="1198"/>
      <c r="MR423" s="1198"/>
      <c r="MS423" s="1195"/>
      <c r="MT423" s="1196"/>
      <c r="MU423" s="1197"/>
      <c r="MW423" s="1194"/>
      <c r="MX423" s="1198"/>
      <c r="MY423" s="1198"/>
      <c r="MZ423" s="1198"/>
      <c r="NA423" s="1198"/>
      <c r="NB423" s="1195"/>
      <c r="NC423" s="1196"/>
      <c r="ND423" s="1197"/>
      <c r="NF423" s="1194"/>
      <c r="NG423" s="1198"/>
      <c r="NH423" s="1198"/>
      <c r="NI423" s="1198"/>
      <c r="NJ423" s="1198"/>
      <c r="NK423" s="1195"/>
      <c r="NL423" s="1196"/>
      <c r="NM423" s="1197"/>
      <c r="NO423" s="1194"/>
      <c r="NP423" s="1198"/>
      <c r="NQ423" s="1198"/>
      <c r="NR423" s="1198"/>
      <c r="NS423" s="1198"/>
      <c r="NT423" s="1195"/>
      <c r="NU423" s="1196"/>
      <c r="NV423" s="1197"/>
      <c r="NX423" s="1194"/>
      <c r="NY423" s="1198"/>
      <c r="NZ423" s="1198"/>
      <c r="OA423" s="1198"/>
      <c r="OB423" s="1198"/>
      <c r="OC423" s="1195"/>
      <c r="OD423" s="1196"/>
      <c r="OE423" s="1197"/>
      <c r="OG423" s="1194"/>
      <c r="OH423" s="1198"/>
      <c r="OI423" s="1198"/>
      <c r="OJ423" s="1198"/>
      <c r="OK423" s="1198"/>
      <c r="OL423" s="1195"/>
      <c r="OM423" s="1196"/>
      <c r="ON423" s="1197"/>
      <c r="OP423" s="1194"/>
      <c r="OQ423" s="1198"/>
      <c r="OR423" s="1198"/>
      <c r="OS423" s="1198"/>
      <c r="OT423" s="1198"/>
      <c r="OU423" s="1195"/>
      <c r="OV423" s="1196"/>
      <c r="OW423" s="1197"/>
      <c r="OY423" s="1194"/>
      <c r="OZ423" s="1198"/>
      <c r="PA423" s="1198"/>
      <c r="PB423" s="1198"/>
      <c r="PC423" s="1198"/>
      <c r="PD423" s="1195"/>
      <c r="PE423" s="1196"/>
      <c r="PF423" s="1197"/>
      <c r="PH423" s="1194"/>
      <c r="PI423" s="1198"/>
      <c r="PJ423" s="1198"/>
      <c r="PK423" s="1198"/>
      <c r="PL423" s="1198"/>
      <c r="PM423" s="1195"/>
      <c r="PN423" s="1196"/>
      <c r="PO423" s="1197"/>
      <c r="PQ423" s="1194"/>
      <c r="PR423" s="1198"/>
      <c r="PS423" s="1198"/>
      <c r="PT423" s="1198"/>
      <c r="PU423" s="1198"/>
      <c r="PV423" s="1195"/>
      <c r="PW423" s="1196"/>
      <c r="PX423" s="1197"/>
      <c r="PZ423" s="1194"/>
      <c r="QA423" s="1198"/>
      <c r="QB423" s="1198"/>
      <c r="QC423" s="1198"/>
      <c r="QD423" s="1198"/>
      <c r="QE423" s="1195"/>
      <c r="QF423" s="1196"/>
      <c r="QG423" s="1197"/>
      <c r="QI423" s="1194"/>
      <c r="QJ423" s="1198"/>
      <c r="QK423" s="1198"/>
      <c r="QL423" s="1198"/>
      <c r="QM423" s="1198"/>
      <c r="QN423" s="1195"/>
      <c r="QO423" s="1196"/>
      <c r="QP423" s="1197"/>
      <c r="QR423" s="1194"/>
      <c r="QS423" s="1198"/>
      <c r="QT423" s="1198"/>
      <c r="QU423" s="1198"/>
      <c r="QV423" s="1198"/>
      <c r="QW423" s="1195"/>
      <c r="QX423" s="1196"/>
      <c r="QY423" s="1197"/>
      <c r="RA423" s="1194"/>
      <c r="RB423" s="1198"/>
      <c r="RC423" s="1198"/>
      <c r="RD423" s="1198"/>
      <c r="RE423" s="1198"/>
      <c r="RF423" s="1195"/>
      <c r="RG423" s="1196"/>
      <c r="RH423" s="1197"/>
      <c r="RJ423" s="1194"/>
      <c r="RK423" s="1198"/>
      <c r="RL423" s="1198"/>
      <c r="RM423" s="1198"/>
      <c r="RN423" s="1198"/>
      <c r="RO423" s="1195"/>
      <c r="RP423" s="1196"/>
      <c r="RQ423" s="1197"/>
      <c r="RS423" s="1194"/>
      <c r="RT423" s="1198"/>
      <c r="RU423" s="1198"/>
      <c r="RV423" s="1198"/>
      <c r="RW423" s="1198"/>
      <c r="RX423" s="1195"/>
      <c r="RY423" s="1196"/>
      <c r="RZ423" s="1197"/>
      <c r="SB423" s="1194"/>
      <c r="SC423" s="1198"/>
      <c r="SD423" s="1198"/>
      <c r="SE423" s="1198"/>
      <c r="SF423" s="1198"/>
      <c r="SG423" s="1195"/>
      <c r="SH423" s="1196"/>
      <c r="SI423" s="1197"/>
      <c r="SK423" s="1194"/>
      <c r="SL423" s="1198"/>
      <c r="SM423" s="1198"/>
      <c r="SN423" s="1198"/>
      <c r="SO423" s="1198"/>
      <c r="SP423" s="1195"/>
      <c r="SQ423" s="1196"/>
      <c r="SR423" s="1197"/>
      <c r="ST423" s="1194"/>
      <c r="SU423" s="1198"/>
      <c r="SV423" s="1198"/>
      <c r="SW423" s="1198"/>
      <c r="SX423" s="1198"/>
      <c r="SY423" s="1195"/>
      <c r="SZ423" s="1196"/>
      <c r="TA423" s="1197"/>
      <c r="TC423" s="1194"/>
      <c r="TD423" s="1198"/>
      <c r="TE423" s="1198"/>
      <c r="TF423" s="1198"/>
      <c r="TG423" s="1198"/>
      <c r="TH423" s="1195"/>
      <c r="TI423" s="1196"/>
      <c r="TJ423" s="1197"/>
      <c r="TL423" s="1194"/>
      <c r="TM423" s="1198"/>
      <c r="TN423" s="1198"/>
      <c r="TO423" s="1198"/>
      <c r="TP423" s="1198"/>
      <c r="TQ423" s="1195"/>
      <c r="TR423" s="1196"/>
      <c r="TS423" s="1197"/>
      <c r="TU423" s="1194"/>
      <c r="TV423" s="1198"/>
      <c r="TW423" s="1198"/>
      <c r="TX423" s="1198"/>
      <c r="TY423" s="1198"/>
      <c r="TZ423" s="1195"/>
      <c r="UA423" s="1196"/>
      <c r="UB423" s="1197"/>
      <c r="UD423" s="1194"/>
      <c r="UE423" s="1198"/>
      <c r="UF423" s="1198"/>
      <c r="UG423" s="1198"/>
      <c r="UH423" s="1198"/>
      <c r="UI423" s="1195"/>
      <c r="UJ423" s="1196"/>
      <c r="UK423" s="1197"/>
      <c r="UM423" s="1194"/>
      <c r="UN423" s="1198"/>
      <c r="UO423" s="1198"/>
      <c r="UP423" s="1198"/>
      <c r="UQ423" s="1198"/>
      <c r="UR423" s="1195"/>
      <c r="US423" s="1196"/>
      <c r="UT423" s="1197"/>
      <c r="UV423" s="1194"/>
      <c r="UW423" s="1198"/>
      <c r="UX423" s="1198"/>
      <c r="UY423" s="1198"/>
      <c r="UZ423" s="1198"/>
      <c r="VA423" s="1195"/>
      <c r="VB423" s="1196"/>
      <c r="VC423" s="1197"/>
      <c r="VE423" s="1194"/>
      <c r="VF423" s="1198"/>
      <c r="VG423" s="1198"/>
      <c r="VH423" s="1198"/>
      <c r="VI423" s="1198"/>
      <c r="VJ423" s="1195"/>
      <c r="VK423" s="1196"/>
      <c r="VL423" s="1197"/>
      <c r="VN423" s="1194"/>
      <c r="VO423" s="1198"/>
      <c r="VP423" s="1198"/>
      <c r="VQ423" s="1198"/>
      <c r="VR423" s="1198"/>
      <c r="VS423" s="1195"/>
      <c r="VT423" s="1196"/>
      <c r="VU423" s="1197"/>
      <c r="VW423" s="1194"/>
      <c r="VX423" s="1198"/>
      <c r="VY423" s="1198"/>
      <c r="VZ423" s="1198"/>
      <c r="WA423" s="1198"/>
      <c r="WB423" s="1195"/>
      <c r="WC423" s="1196"/>
      <c r="WD423" s="1197"/>
      <c r="WF423" s="1194"/>
      <c r="WG423" s="1198"/>
      <c r="WH423" s="1198"/>
      <c r="WI423" s="1198"/>
      <c r="WJ423" s="1198"/>
      <c r="WK423" s="1195"/>
      <c r="WL423" s="1196"/>
      <c r="WM423" s="1197"/>
      <c r="WO423" s="1194"/>
      <c r="WP423" s="1198"/>
      <c r="WQ423" s="1198"/>
      <c r="WR423" s="1198"/>
      <c r="WS423" s="1198"/>
      <c r="WT423" s="1195"/>
      <c r="WU423" s="1196"/>
      <c r="WV423" s="1197"/>
      <c r="WX423" s="1194"/>
      <c r="WY423" s="1198"/>
      <c r="WZ423" s="1198"/>
      <c r="XA423" s="1198"/>
      <c r="XB423" s="1198"/>
      <c r="XC423" s="1195"/>
      <c r="XD423" s="1196"/>
      <c r="XE423" s="1197"/>
      <c r="XG423" s="1194"/>
      <c r="XH423" s="1198"/>
      <c r="XI423" s="1198"/>
      <c r="XJ423" s="1198"/>
      <c r="XK423" s="1198"/>
      <c r="XL423" s="1195"/>
      <c r="XM423" s="1196"/>
      <c r="XN423" s="1197"/>
      <c r="XP423" s="1194"/>
      <c r="XQ423" s="1198"/>
      <c r="XR423" s="1198"/>
      <c r="XS423" s="1198"/>
      <c r="XT423" s="1198"/>
      <c r="XU423" s="1195"/>
      <c r="XV423" s="1196"/>
      <c r="XW423" s="1197"/>
      <c r="XY423" s="1194"/>
      <c r="XZ423" s="1198"/>
      <c r="YA423" s="1198"/>
      <c r="YB423" s="1198"/>
      <c r="YC423" s="1198"/>
      <c r="YD423" s="1195"/>
      <c r="YE423" s="1196"/>
      <c r="YF423" s="1197"/>
      <c r="YH423" s="1194"/>
      <c r="YI423" s="1198"/>
      <c r="YJ423" s="1198"/>
      <c r="YK423" s="1198"/>
      <c r="YL423" s="1198"/>
      <c r="YM423" s="1195"/>
      <c r="YN423" s="1196"/>
      <c r="YO423" s="1197"/>
      <c r="YQ423" s="1194"/>
      <c r="YR423" s="1198"/>
      <c r="YS423" s="1198"/>
      <c r="YT423" s="1198"/>
      <c r="YU423" s="1198"/>
      <c r="YV423" s="1195"/>
      <c r="YW423" s="1196"/>
      <c r="YX423" s="1197"/>
      <c r="YZ423" s="1194"/>
      <c r="ZA423" s="1198"/>
      <c r="ZB423" s="1198"/>
      <c r="ZC423" s="1198"/>
      <c r="ZD423" s="1198"/>
      <c r="ZE423" s="1195"/>
      <c r="ZF423" s="1196"/>
      <c r="ZG423" s="1197"/>
      <c r="ZI423" s="1194"/>
      <c r="ZJ423" s="1198"/>
      <c r="ZK423" s="1198"/>
      <c r="ZL423" s="1198"/>
      <c r="ZM423" s="1198"/>
      <c r="ZN423" s="1195"/>
      <c r="ZO423" s="1196"/>
      <c r="ZP423" s="1197"/>
      <c r="ZR423" s="1194"/>
      <c r="ZS423" s="1198"/>
      <c r="ZT423" s="1198"/>
      <c r="ZU423" s="1198"/>
      <c r="ZV423" s="1198"/>
      <c r="ZW423" s="1195"/>
      <c r="ZX423" s="1196"/>
      <c r="ZY423" s="1197"/>
      <c r="AAA423" s="1194"/>
      <c r="AAB423" s="1198"/>
      <c r="AAC423" s="1198"/>
      <c r="AAD423" s="1198"/>
      <c r="AAE423" s="1198"/>
      <c r="AAF423" s="1195"/>
      <c r="AAG423" s="1196"/>
      <c r="AAH423" s="1197"/>
      <c r="AAJ423" s="1194"/>
      <c r="AAK423" s="1198"/>
      <c r="AAL423" s="1198"/>
      <c r="AAM423" s="1198"/>
      <c r="AAN423" s="1198"/>
      <c r="AAO423" s="1195"/>
      <c r="AAP423" s="1196"/>
      <c r="AAQ423" s="1197"/>
      <c r="AAS423" s="1194"/>
      <c r="AAT423" s="1198"/>
      <c r="AAU423" s="1198"/>
      <c r="AAV423" s="1198"/>
      <c r="AAW423" s="1198"/>
      <c r="AAX423" s="1195"/>
      <c r="AAY423" s="1196"/>
      <c r="AAZ423" s="1197"/>
      <c r="ABB423" s="1194"/>
      <c r="ABC423" s="1198"/>
      <c r="ABD423" s="1198"/>
      <c r="ABE423" s="1198"/>
      <c r="ABF423" s="1198"/>
      <c r="ABG423" s="1195"/>
      <c r="ABH423" s="1196"/>
      <c r="ABI423" s="1197"/>
      <c r="ABK423" s="1194"/>
      <c r="ABL423" s="1198"/>
      <c r="ABM423" s="1198"/>
      <c r="ABN423" s="1198"/>
      <c r="ABO423" s="1198"/>
      <c r="ABP423" s="1195"/>
      <c r="ABQ423" s="1196"/>
      <c r="ABR423" s="1197"/>
      <c r="ABT423" s="1194"/>
      <c r="ABU423" s="1198"/>
      <c r="ABV423" s="1198"/>
      <c r="ABW423" s="1198"/>
      <c r="ABX423" s="1198"/>
      <c r="ABY423" s="1195"/>
      <c r="ABZ423" s="1196"/>
      <c r="ACA423" s="1197"/>
      <c r="ACC423" s="1194"/>
      <c r="ACD423" s="1198"/>
      <c r="ACE423" s="1198"/>
      <c r="ACF423" s="1198"/>
      <c r="ACG423" s="1198"/>
      <c r="ACH423" s="1195"/>
      <c r="ACI423" s="1196"/>
      <c r="ACJ423" s="1197"/>
      <c r="ACL423" s="1194"/>
      <c r="ACM423" s="1198"/>
      <c r="ACN423" s="1198"/>
      <c r="ACO423" s="1198"/>
      <c r="ACP423" s="1198"/>
      <c r="ACQ423" s="1195"/>
      <c r="ACR423" s="1196"/>
      <c r="ACS423" s="1197"/>
      <c r="ACU423" s="1194"/>
      <c r="ACV423" s="1198"/>
      <c r="ACW423" s="1198"/>
      <c r="ACX423" s="1198"/>
      <c r="ACY423" s="1198"/>
      <c r="ACZ423" s="1195"/>
      <c r="ADA423" s="1196"/>
      <c r="ADB423" s="1197"/>
      <c r="ADD423" s="1194"/>
      <c r="ADE423" s="1198"/>
      <c r="ADF423" s="1198"/>
      <c r="ADG423" s="1198"/>
      <c r="ADH423" s="1198"/>
      <c r="ADI423" s="1195"/>
      <c r="ADJ423" s="1196"/>
      <c r="ADK423" s="1197"/>
      <c r="ADM423" s="1194"/>
      <c r="ADN423" s="1198"/>
      <c r="ADO423" s="1198"/>
      <c r="ADP423" s="1198"/>
      <c r="ADQ423" s="1198"/>
      <c r="ADR423" s="1195"/>
      <c r="ADS423" s="1196"/>
      <c r="ADT423" s="1197"/>
      <c r="ADV423" s="1194"/>
      <c r="ADW423" s="1198"/>
      <c r="ADX423" s="1198"/>
      <c r="ADY423" s="1198"/>
      <c r="ADZ423" s="1198"/>
      <c r="AEA423" s="1195"/>
      <c r="AEB423" s="1196"/>
      <c r="AEC423" s="1197"/>
      <c r="AEE423" s="1194"/>
      <c r="AEF423" s="1198"/>
      <c r="AEG423" s="1198"/>
      <c r="AEH423" s="1198"/>
      <c r="AEI423" s="1198"/>
      <c r="AEJ423" s="1195"/>
      <c r="AEK423" s="1196"/>
      <c r="AEL423" s="1197"/>
      <c r="AEN423" s="1194"/>
      <c r="AEO423" s="1198"/>
      <c r="AEP423" s="1198"/>
      <c r="AEQ423" s="1198"/>
      <c r="AER423" s="1198"/>
      <c r="AES423" s="1195"/>
      <c r="AET423" s="1196"/>
      <c r="AEU423" s="1197"/>
      <c r="AEW423" s="1194"/>
      <c r="AEX423" s="1198"/>
      <c r="AEY423" s="1198"/>
      <c r="AEZ423" s="1198"/>
      <c r="AFA423" s="1198"/>
      <c r="AFB423" s="1195"/>
      <c r="AFC423" s="1196"/>
      <c r="AFD423" s="1197"/>
      <c r="AFF423" s="1194"/>
      <c r="AFG423" s="1198"/>
      <c r="AFH423" s="1198"/>
      <c r="AFI423" s="1198"/>
      <c r="AFJ423" s="1198"/>
      <c r="AFK423" s="1195"/>
      <c r="AFL423" s="1196"/>
      <c r="AFM423" s="1197"/>
      <c r="AFO423" s="1194"/>
      <c r="AFP423" s="1198"/>
      <c r="AFQ423" s="1198"/>
      <c r="AFR423" s="1198"/>
      <c r="AFS423" s="1198"/>
      <c r="AFT423" s="1195"/>
      <c r="AFU423" s="1196"/>
      <c r="AFV423" s="1197"/>
      <c r="AFX423" s="1194"/>
      <c r="AFY423" s="1198"/>
      <c r="AFZ423" s="1198"/>
      <c r="AGA423" s="1198"/>
      <c r="AGB423" s="1198"/>
      <c r="AGC423" s="1195"/>
      <c r="AGD423" s="1196"/>
      <c r="AGE423" s="1197"/>
      <c r="AGG423" s="1194"/>
      <c r="AGH423" s="1198"/>
      <c r="AGI423" s="1198"/>
      <c r="AGJ423" s="1198"/>
      <c r="AGK423" s="1198"/>
      <c r="AGL423" s="1195"/>
      <c r="AGM423" s="1196"/>
      <c r="AGN423" s="1197"/>
      <c r="AGP423" s="1194"/>
      <c r="AGQ423" s="1198"/>
      <c r="AGR423" s="1198"/>
      <c r="AGS423" s="1198"/>
      <c r="AGT423" s="1198"/>
      <c r="AGU423" s="1195"/>
      <c r="AGV423" s="1196"/>
      <c r="AGW423" s="1197"/>
      <c r="AGY423" s="1194"/>
      <c r="AGZ423" s="1198"/>
      <c r="AHA423" s="1198"/>
      <c r="AHB423" s="1198"/>
      <c r="AHC423" s="1198"/>
      <c r="AHD423" s="1195"/>
      <c r="AHE423" s="1196"/>
      <c r="AHF423" s="1197"/>
      <c r="AHH423" s="1194"/>
      <c r="AHI423" s="1198"/>
      <c r="AHJ423" s="1198"/>
      <c r="AHK423" s="1198"/>
      <c r="AHL423" s="1198"/>
      <c r="AHM423" s="1195"/>
      <c r="AHN423" s="1196"/>
      <c r="AHO423" s="1197"/>
      <c r="AHQ423" s="1194"/>
      <c r="AHR423" s="1198"/>
      <c r="AHS423" s="1198"/>
      <c r="AHT423" s="1198"/>
      <c r="AHU423" s="1198"/>
      <c r="AHV423" s="1195"/>
      <c r="AHW423" s="1196"/>
      <c r="AHX423" s="1197"/>
      <c r="AHZ423" s="1194"/>
      <c r="AIA423" s="1198"/>
      <c r="AIB423" s="1198"/>
      <c r="AIC423" s="1198"/>
      <c r="AID423" s="1198"/>
      <c r="AIE423" s="1195"/>
      <c r="AIF423" s="1196"/>
      <c r="AIG423" s="1197"/>
      <c r="AII423" s="1194"/>
      <c r="AIJ423" s="1198"/>
      <c r="AIK423" s="1198"/>
      <c r="AIL423" s="1198"/>
      <c r="AIM423" s="1198"/>
      <c r="AIN423" s="1195"/>
      <c r="AIO423" s="1196"/>
      <c r="AIP423" s="1197"/>
      <c r="AIR423" s="1194"/>
      <c r="AIS423" s="1198"/>
      <c r="AIT423" s="1198"/>
      <c r="AIU423" s="1198"/>
      <c r="AIV423" s="1198"/>
      <c r="AIW423" s="1195"/>
      <c r="AIX423" s="1196"/>
      <c r="AIY423" s="1197"/>
      <c r="AJA423" s="1194"/>
      <c r="AJB423" s="1198"/>
      <c r="AJC423" s="1198"/>
      <c r="AJD423" s="1198"/>
      <c r="AJE423" s="1198"/>
      <c r="AJF423" s="1195"/>
      <c r="AJG423" s="1196"/>
      <c r="AJH423" s="1197"/>
      <c r="AJJ423" s="1194"/>
      <c r="AJK423" s="1198"/>
      <c r="AJL423" s="1198"/>
      <c r="AJM423" s="1198"/>
      <c r="AJN423" s="1198"/>
      <c r="AJO423" s="1195"/>
      <c r="AJP423" s="1196"/>
      <c r="AJQ423" s="1197"/>
      <c r="AJS423" s="1194"/>
      <c r="AJT423" s="1198"/>
      <c r="AJU423" s="1198"/>
      <c r="AJV423" s="1198"/>
      <c r="AJW423" s="1198"/>
      <c r="AJX423" s="1195"/>
      <c r="AJY423" s="1196"/>
      <c r="AJZ423" s="1197"/>
      <c r="AKB423" s="1194"/>
      <c r="AKC423" s="1198"/>
      <c r="AKD423" s="1198"/>
      <c r="AKE423" s="1198"/>
      <c r="AKF423" s="1198"/>
      <c r="AKG423" s="1195"/>
      <c r="AKH423" s="1196"/>
      <c r="AKI423" s="1197"/>
      <c r="AKK423" s="1194"/>
      <c r="AKL423" s="1198"/>
      <c r="AKM423" s="1198"/>
      <c r="AKN423" s="1198"/>
      <c r="AKO423" s="1198"/>
      <c r="AKP423" s="1195"/>
      <c r="AKQ423" s="1196"/>
      <c r="AKR423" s="1197"/>
      <c r="AKT423" s="1194"/>
      <c r="AKU423" s="1198"/>
      <c r="AKV423" s="1198"/>
      <c r="AKW423" s="1198"/>
      <c r="AKX423" s="1198"/>
      <c r="AKY423" s="1195"/>
      <c r="AKZ423" s="1196"/>
      <c r="ALA423" s="1197"/>
      <c r="ALC423" s="1194"/>
      <c r="ALD423" s="1198"/>
      <c r="ALE423" s="1198"/>
      <c r="ALF423" s="1198"/>
      <c r="ALG423" s="1198"/>
      <c r="ALH423" s="1195"/>
      <c r="ALI423" s="1196"/>
      <c r="ALJ423" s="1197"/>
      <c r="ALL423" s="1194"/>
      <c r="ALM423" s="1198"/>
      <c r="ALN423" s="1198"/>
      <c r="ALO423" s="1198"/>
      <c r="ALP423" s="1198"/>
      <c r="ALQ423" s="1195"/>
      <c r="ALR423" s="1196"/>
      <c r="ALS423" s="1197"/>
      <c r="ALU423" s="1194"/>
      <c r="ALV423" s="1198"/>
      <c r="ALW423" s="1198"/>
      <c r="ALX423" s="1198"/>
      <c r="ALY423" s="1198"/>
      <c r="ALZ423" s="1195"/>
      <c r="AMA423" s="1196"/>
      <c r="AMB423" s="1197"/>
      <c r="AMD423" s="1194"/>
      <c r="AME423" s="1198"/>
      <c r="AMF423" s="1198"/>
      <c r="AMG423" s="1198"/>
      <c r="AMH423" s="1198"/>
      <c r="AMI423" s="1195"/>
      <c r="AMJ423" s="1196"/>
      <c r="AMK423" s="1197"/>
      <c r="AMM423" s="1194"/>
      <c r="AMN423" s="1198"/>
      <c r="AMO423" s="1198"/>
      <c r="AMP423" s="1198"/>
      <c r="AMQ423" s="1198"/>
      <c r="AMR423" s="1195"/>
      <c r="AMS423" s="1196"/>
      <c r="AMT423" s="1197"/>
      <c r="AMV423" s="1194"/>
      <c r="AMW423" s="1198"/>
      <c r="AMX423" s="1198"/>
      <c r="AMY423" s="1198"/>
      <c r="AMZ423" s="1198"/>
      <c r="ANA423" s="1195"/>
      <c r="ANB423" s="1196"/>
      <c r="ANC423" s="1197"/>
      <c r="ANE423" s="1194"/>
      <c r="ANF423" s="1198"/>
      <c r="ANG423" s="1198"/>
      <c r="ANH423" s="1198"/>
      <c r="ANI423" s="1198"/>
      <c r="ANJ423" s="1195"/>
      <c r="ANK423" s="1196"/>
      <c r="ANL423" s="1197"/>
      <c r="ANN423" s="1194"/>
      <c r="ANO423" s="1198"/>
      <c r="ANP423" s="1198"/>
      <c r="ANQ423" s="1198"/>
      <c r="ANR423" s="1198"/>
      <c r="ANS423" s="1195"/>
      <c r="ANT423" s="1196"/>
      <c r="ANU423" s="1197"/>
      <c r="ANW423" s="1194"/>
      <c r="ANX423" s="1198"/>
      <c r="ANY423" s="1198"/>
      <c r="ANZ423" s="1198"/>
      <c r="AOA423" s="1198"/>
      <c r="AOB423" s="1195"/>
      <c r="AOC423" s="1196"/>
      <c r="AOD423" s="1197"/>
      <c r="AOF423" s="1194"/>
      <c r="AOG423" s="1198"/>
      <c r="AOH423" s="1198"/>
      <c r="AOI423" s="1198"/>
      <c r="AOJ423" s="1198"/>
      <c r="AOK423" s="1195"/>
      <c r="AOL423" s="1196"/>
      <c r="AOM423" s="1197"/>
      <c r="AOO423" s="1194"/>
      <c r="AOP423" s="1198"/>
      <c r="AOQ423" s="1198"/>
      <c r="AOR423" s="1198"/>
      <c r="AOS423" s="1198"/>
      <c r="AOT423" s="1195"/>
      <c r="AOU423" s="1196"/>
      <c r="AOV423" s="1197"/>
      <c r="AOX423" s="1194"/>
      <c r="AOY423" s="1198"/>
      <c r="AOZ423" s="1198"/>
      <c r="APA423" s="1198"/>
      <c r="APB423" s="1198"/>
      <c r="APC423" s="1195"/>
      <c r="APD423" s="1196"/>
      <c r="APE423" s="1197"/>
      <c r="APG423" s="1194"/>
      <c r="APH423" s="1198"/>
      <c r="API423" s="1198"/>
      <c r="APJ423" s="1198"/>
      <c r="APK423" s="1198"/>
      <c r="APL423" s="1195"/>
      <c r="APM423" s="1196"/>
      <c r="APN423" s="1197"/>
      <c r="APP423" s="1194"/>
      <c r="APQ423" s="1198"/>
      <c r="APR423" s="1198"/>
      <c r="APS423" s="1198"/>
      <c r="APT423" s="1198"/>
      <c r="APU423" s="1195"/>
      <c r="APV423" s="1196"/>
      <c r="APW423" s="1197"/>
      <c r="APY423" s="1194"/>
      <c r="APZ423" s="1198"/>
      <c r="AQA423" s="1198"/>
      <c r="AQB423" s="1198"/>
      <c r="AQC423" s="1198"/>
      <c r="AQD423" s="1195"/>
      <c r="AQE423" s="1196"/>
      <c r="AQF423" s="1197"/>
      <c r="AQH423" s="1194"/>
      <c r="AQI423" s="1198"/>
      <c r="AQJ423" s="1198"/>
      <c r="AQK423" s="1198"/>
      <c r="AQL423" s="1198"/>
      <c r="AQM423" s="1195"/>
      <c r="AQN423" s="1196"/>
      <c r="AQO423" s="1197"/>
      <c r="AQQ423" s="1194"/>
      <c r="AQR423" s="1198"/>
      <c r="AQS423" s="1198"/>
      <c r="AQT423" s="1198"/>
      <c r="AQU423" s="1198"/>
      <c r="AQV423" s="1195"/>
      <c r="AQW423" s="1196"/>
      <c r="AQX423" s="1197"/>
      <c r="AQZ423" s="1194"/>
      <c r="ARA423" s="1198"/>
      <c r="ARB423" s="1198"/>
      <c r="ARC423" s="1198"/>
      <c r="ARD423" s="1198"/>
      <c r="ARE423" s="1195"/>
      <c r="ARF423" s="1196"/>
      <c r="ARG423" s="1197"/>
      <c r="ARI423" s="1194"/>
      <c r="ARJ423" s="1198"/>
      <c r="ARK423" s="1198"/>
      <c r="ARL423" s="1198"/>
      <c r="ARM423" s="1198"/>
      <c r="ARN423" s="1195"/>
      <c r="ARO423" s="1196"/>
      <c r="ARP423" s="1197"/>
      <c r="ARR423" s="1194"/>
      <c r="ARS423" s="1198"/>
      <c r="ART423" s="1198"/>
      <c r="ARU423" s="1198"/>
      <c r="ARV423" s="1198"/>
      <c r="ARW423" s="1195"/>
      <c r="ARX423" s="1196"/>
      <c r="ARY423" s="1197"/>
      <c r="ASA423" s="1194"/>
      <c r="ASB423" s="1198"/>
      <c r="ASC423" s="1198"/>
      <c r="ASD423" s="1198"/>
      <c r="ASE423" s="1198"/>
      <c r="ASF423" s="1195"/>
      <c r="ASG423" s="1196"/>
      <c r="ASH423" s="1197"/>
      <c r="ASJ423" s="1194"/>
      <c r="ASK423" s="1198"/>
      <c r="ASL423" s="1198"/>
      <c r="ASM423" s="1198"/>
      <c r="ASN423" s="1198"/>
      <c r="ASO423" s="1195"/>
      <c r="ASP423" s="1196"/>
      <c r="ASQ423" s="1197"/>
      <c r="ASS423" s="1194"/>
      <c r="AST423" s="1198"/>
      <c r="ASU423" s="1198"/>
      <c r="ASV423" s="1198"/>
      <c r="ASW423" s="1198"/>
      <c r="ASX423" s="1195"/>
      <c r="ASY423" s="1196"/>
      <c r="ASZ423" s="1197"/>
      <c r="ATB423" s="1194"/>
      <c r="ATC423" s="1198"/>
      <c r="ATD423" s="1198"/>
      <c r="ATE423" s="1198"/>
      <c r="ATF423" s="1198"/>
      <c r="ATG423" s="1195"/>
      <c r="ATH423" s="1196"/>
      <c r="ATI423" s="1197"/>
      <c r="ATK423" s="1194"/>
      <c r="ATL423" s="1198"/>
      <c r="ATM423" s="1198"/>
      <c r="ATN423" s="1198"/>
      <c r="ATO423" s="1198"/>
      <c r="ATP423" s="1195"/>
      <c r="ATQ423" s="1196"/>
      <c r="ATR423" s="1197"/>
      <c r="ATT423" s="1194"/>
      <c r="ATU423" s="1198"/>
      <c r="ATV423" s="1198"/>
      <c r="ATW423" s="1198"/>
      <c r="ATX423" s="1198"/>
      <c r="ATY423" s="1195"/>
      <c r="ATZ423" s="1196"/>
      <c r="AUA423" s="1197"/>
      <c r="AUC423" s="1194"/>
      <c r="AUD423" s="1198"/>
      <c r="AUE423" s="1198"/>
      <c r="AUF423" s="1198"/>
      <c r="AUG423" s="1198"/>
      <c r="AUH423" s="1195"/>
      <c r="AUI423" s="1196"/>
      <c r="AUJ423" s="1197"/>
      <c r="AUL423" s="1194"/>
      <c r="AUM423" s="1198"/>
      <c r="AUN423" s="1198"/>
      <c r="AUO423" s="1198"/>
      <c r="AUP423" s="1198"/>
      <c r="AUQ423" s="1195"/>
      <c r="AUR423" s="1196"/>
      <c r="AUS423" s="1197"/>
      <c r="AUU423" s="1194"/>
      <c r="AUV423" s="1198"/>
      <c r="AUW423" s="1198"/>
      <c r="AUX423" s="1198"/>
      <c r="AUY423" s="1198"/>
      <c r="AUZ423" s="1195"/>
      <c r="AVA423" s="1196"/>
      <c r="AVB423" s="1197"/>
      <c r="AVD423" s="1194"/>
      <c r="AVE423" s="1198"/>
      <c r="AVF423" s="1198"/>
      <c r="AVG423" s="1198"/>
      <c r="AVH423" s="1198"/>
      <c r="AVI423" s="1195"/>
      <c r="AVJ423" s="1196"/>
      <c r="AVK423" s="1197"/>
      <c r="AVM423" s="1194"/>
      <c r="AVN423" s="1198"/>
      <c r="AVO423" s="1198"/>
      <c r="AVP423" s="1198"/>
      <c r="AVQ423" s="1198"/>
      <c r="AVR423" s="1195"/>
      <c r="AVS423" s="1196"/>
      <c r="AVT423" s="1197"/>
      <c r="AVV423" s="1194"/>
      <c r="AVW423" s="1198"/>
      <c r="AVX423" s="1198"/>
      <c r="AVY423" s="1198"/>
      <c r="AVZ423" s="1198"/>
      <c r="AWA423" s="1195"/>
      <c r="AWB423" s="1196"/>
      <c r="AWC423" s="1197"/>
      <c r="AWE423" s="1194"/>
      <c r="AWF423" s="1198"/>
      <c r="AWG423" s="1198"/>
      <c r="AWH423" s="1198"/>
      <c r="AWI423" s="1198"/>
      <c r="AWJ423" s="1195"/>
      <c r="AWK423" s="1196"/>
      <c r="AWL423" s="1197"/>
      <c r="AWN423" s="1194"/>
      <c r="AWO423" s="1198"/>
      <c r="AWP423" s="1198"/>
      <c r="AWQ423" s="1198"/>
      <c r="AWR423" s="1198"/>
      <c r="AWS423" s="1195"/>
      <c r="AWT423" s="1196"/>
      <c r="AWU423" s="1197"/>
      <c r="AWW423" s="1194"/>
      <c r="AWX423" s="1198"/>
      <c r="AWY423" s="1198"/>
      <c r="AWZ423" s="1198"/>
      <c r="AXA423" s="1198"/>
      <c r="AXB423" s="1195"/>
      <c r="AXC423" s="1196"/>
      <c r="AXD423" s="1197"/>
      <c r="AXF423" s="1194"/>
      <c r="AXG423" s="1198"/>
      <c r="AXH423" s="1198"/>
      <c r="AXI423" s="1198"/>
      <c r="AXJ423" s="1198"/>
      <c r="AXK423" s="1195"/>
      <c r="AXL423" s="1196"/>
      <c r="AXM423" s="1197"/>
      <c r="AXO423" s="1194"/>
      <c r="AXP423" s="1198"/>
      <c r="AXQ423" s="1198"/>
      <c r="AXR423" s="1198"/>
      <c r="AXS423" s="1198"/>
      <c r="AXT423" s="1195"/>
      <c r="AXU423" s="1196"/>
      <c r="AXV423" s="1197"/>
      <c r="AXX423" s="1194"/>
      <c r="AXY423" s="1198"/>
      <c r="AXZ423" s="1198"/>
      <c r="AYA423" s="1198"/>
      <c r="AYB423" s="1198"/>
      <c r="AYC423" s="1195"/>
      <c r="AYD423" s="1196"/>
      <c r="AYE423" s="1197"/>
      <c r="AYG423" s="1194"/>
      <c r="AYH423" s="1198"/>
      <c r="AYI423" s="1198"/>
      <c r="AYJ423" s="1198"/>
      <c r="AYK423" s="1198"/>
      <c r="AYL423" s="1195"/>
      <c r="AYM423" s="1196"/>
      <c r="AYN423" s="1197"/>
      <c r="AYP423" s="1194"/>
      <c r="AYQ423" s="1198"/>
      <c r="AYR423" s="1198"/>
      <c r="AYS423" s="1198"/>
      <c r="AYT423" s="1198"/>
      <c r="AYU423" s="1195"/>
      <c r="AYV423" s="1196"/>
      <c r="AYW423" s="1197"/>
      <c r="AYY423" s="1194"/>
      <c r="AYZ423" s="1198"/>
      <c r="AZA423" s="1198"/>
      <c r="AZB423" s="1198"/>
      <c r="AZC423" s="1198"/>
      <c r="AZD423" s="1195"/>
      <c r="AZE423" s="1196"/>
      <c r="AZF423" s="1197"/>
      <c r="AZH423" s="1194"/>
      <c r="AZI423" s="1198"/>
      <c r="AZJ423" s="1198"/>
      <c r="AZK423" s="1198"/>
      <c r="AZL423" s="1198"/>
      <c r="AZM423" s="1195"/>
      <c r="AZN423" s="1196"/>
      <c r="AZO423" s="1197"/>
      <c r="AZQ423" s="1194"/>
      <c r="AZR423" s="1198"/>
      <c r="AZS423" s="1198"/>
      <c r="AZT423" s="1198"/>
      <c r="AZU423" s="1198"/>
      <c r="AZV423" s="1195"/>
      <c r="AZW423" s="1196"/>
      <c r="AZX423" s="1197"/>
      <c r="AZZ423" s="1194"/>
      <c r="BAA423" s="1198"/>
      <c r="BAB423" s="1198"/>
      <c r="BAC423" s="1198"/>
      <c r="BAD423" s="1198"/>
      <c r="BAE423" s="1195"/>
      <c r="BAF423" s="1196"/>
      <c r="BAG423" s="1197"/>
      <c r="BAI423" s="1194"/>
      <c r="BAJ423" s="1198"/>
      <c r="BAK423" s="1198"/>
      <c r="BAL423" s="1198"/>
      <c r="BAM423" s="1198"/>
      <c r="BAN423" s="1195"/>
      <c r="BAO423" s="1196"/>
      <c r="BAP423" s="1197"/>
      <c r="BAR423" s="1194"/>
      <c r="BAS423" s="1198"/>
      <c r="BAT423" s="1198"/>
      <c r="BAU423" s="1198"/>
      <c r="BAV423" s="1198"/>
      <c r="BAW423" s="1195"/>
      <c r="BAX423" s="1196"/>
      <c r="BAY423" s="1197"/>
      <c r="BBA423" s="1194"/>
      <c r="BBB423" s="1198"/>
      <c r="BBC423" s="1198"/>
      <c r="BBD423" s="1198"/>
      <c r="BBE423" s="1198"/>
      <c r="BBF423" s="1195"/>
      <c r="BBG423" s="1196"/>
      <c r="BBH423" s="1197"/>
      <c r="BBJ423" s="1194"/>
      <c r="BBK423" s="1198"/>
      <c r="BBL423" s="1198"/>
      <c r="BBM423" s="1198"/>
      <c r="BBN423" s="1198"/>
      <c r="BBO423" s="1195"/>
      <c r="BBP423" s="1196"/>
      <c r="BBQ423" s="1197"/>
      <c r="BBS423" s="1194"/>
      <c r="BBT423" s="1198"/>
      <c r="BBU423" s="1198"/>
      <c r="BBV423" s="1198"/>
      <c r="BBW423" s="1198"/>
      <c r="BBX423" s="1195"/>
      <c r="BBY423" s="1196"/>
      <c r="BBZ423" s="1197"/>
      <c r="BCB423" s="1194"/>
      <c r="BCC423" s="1198"/>
      <c r="BCD423" s="1198"/>
      <c r="BCE423" s="1198"/>
      <c r="BCF423" s="1198"/>
      <c r="BCG423" s="1195"/>
      <c r="BCH423" s="1196"/>
      <c r="BCI423" s="1197"/>
      <c r="BCK423" s="1194"/>
      <c r="BCL423" s="1198"/>
      <c r="BCM423" s="1198"/>
      <c r="BCN423" s="1198"/>
      <c r="BCO423" s="1198"/>
      <c r="BCP423" s="1195"/>
      <c r="BCQ423" s="1196"/>
      <c r="BCR423" s="1197"/>
      <c r="BCT423" s="1194"/>
      <c r="BCU423" s="1198"/>
      <c r="BCV423" s="1198"/>
      <c r="BCW423" s="1198"/>
      <c r="BCX423" s="1198"/>
      <c r="BCY423" s="1195"/>
      <c r="BCZ423" s="1196"/>
      <c r="BDA423" s="1197"/>
      <c r="BDC423" s="1194"/>
      <c r="BDD423" s="1198"/>
      <c r="BDE423" s="1198"/>
      <c r="BDF423" s="1198"/>
      <c r="BDG423" s="1198"/>
      <c r="BDH423" s="1195"/>
      <c r="BDI423" s="1196"/>
      <c r="BDJ423" s="1197"/>
      <c r="BDL423" s="1194"/>
      <c r="BDM423" s="1198"/>
      <c r="BDN423" s="1198"/>
      <c r="BDO423" s="1198"/>
      <c r="BDP423" s="1198"/>
      <c r="BDQ423" s="1195"/>
      <c r="BDR423" s="1196"/>
      <c r="BDS423" s="1197"/>
      <c r="BDU423" s="1194"/>
      <c r="BDV423" s="1198"/>
      <c r="BDW423" s="1198"/>
      <c r="BDX423" s="1198"/>
      <c r="BDY423" s="1198"/>
      <c r="BDZ423" s="1195"/>
      <c r="BEA423" s="1196"/>
      <c r="BEB423" s="1197"/>
      <c r="BED423" s="1194"/>
      <c r="BEE423" s="1198"/>
      <c r="BEF423" s="1198"/>
      <c r="BEG423" s="1198"/>
      <c r="BEH423" s="1198"/>
      <c r="BEI423" s="1195"/>
      <c r="BEJ423" s="1196"/>
      <c r="BEK423" s="1197"/>
      <c r="BEM423" s="1194"/>
      <c r="BEN423" s="1198"/>
      <c r="BEO423" s="1198"/>
      <c r="BEP423" s="1198"/>
      <c r="BEQ423" s="1198"/>
      <c r="BER423" s="1195"/>
      <c r="BES423" s="1196"/>
      <c r="BET423" s="1197"/>
      <c r="BEV423" s="1194"/>
      <c r="BEW423" s="1198"/>
      <c r="BEX423" s="1198"/>
      <c r="BEY423" s="1198"/>
      <c r="BEZ423" s="1198"/>
      <c r="BFA423" s="1195"/>
      <c r="BFB423" s="1196"/>
      <c r="BFC423" s="1197"/>
      <c r="BFE423" s="1194"/>
      <c r="BFF423" s="1198"/>
      <c r="BFG423" s="1198"/>
      <c r="BFH423" s="1198"/>
      <c r="BFI423" s="1198"/>
      <c r="BFJ423" s="1195"/>
      <c r="BFK423" s="1196"/>
      <c r="BFL423" s="1197"/>
      <c r="BFN423" s="1194"/>
      <c r="BFO423" s="1198"/>
      <c r="BFP423" s="1198"/>
      <c r="BFQ423" s="1198"/>
      <c r="BFR423" s="1198"/>
      <c r="BFS423" s="1195"/>
      <c r="BFT423" s="1196"/>
      <c r="BFU423" s="1197"/>
      <c r="BFW423" s="1194"/>
      <c r="BFX423" s="1198"/>
      <c r="BFY423" s="1198"/>
      <c r="BFZ423" s="1198"/>
      <c r="BGA423" s="1198"/>
      <c r="BGB423" s="1195"/>
      <c r="BGC423" s="1196"/>
      <c r="BGD423" s="1197"/>
      <c r="BGF423" s="1194"/>
      <c r="BGG423" s="1198"/>
      <c r="BGH423" s="1198"/>
      <c r="BGI423" s="1198"/>
      <c r="BGJ423" s="1198"/>
      <c r="BGK423" s="1195"/>
      <c r="BGL423" s="1196"/>
      <c r="BGM423" s="1197"/>
      <c r="BGO423" s="1194"/>
      <c r="BGP423" s="1198"/>
      <c r="BGQ423" s="1198"/>
      <c r="BGR423" s="1198"/>
      <c r="BGS423" s="1198"/>
      <c r="BGT423" s="1195"/>
      <c r="BGU423" s="1196"/>
      <c r="BGV423" s="1197"/>
      <c r="BGX423" s="1194"/>
      <c r="BGY423" s="1198"/>
      <c r="BGZ423" s="1198"/>
      <c r="BHA423" s="1198"/>
      <c r="BHB423" s="1198"/>
      <c r="BHC423" s="1195"/>
      <c r="BHD423" s="1196"/>
      <c r="BHE423" s="1197"/>
      <c r="BHG423" s="1194"/>
      <c r="BHH423" s="1198"/>
      <c r="BHI423" s="1198"/>
      <c r="BHJ423" s="1198"/>
      <c r="BHK423" s="1198"/>
      <c r="BHL423" s="1195"/>
      <c r="BHM423" s="1196"/>
      <c r="BHN423" s="1197"/>
      <c r="BHP423" s="1194"/>
      <c r="BHQ423" s="1198"/>
      <c r="BHR423" s="1198"/>
      <c r="BHS423" s="1198"/>
      <c r="BHT423" s="1198"/>
      <c r="BHU423" s="1195"/>
      <c r="BHV423" s="1196"/>
      <c r="BHW423" s="1197"/>
      <c r="BHY423" s="1194"/>
      <c r="BHZ423" s="1198"/>
      <c r="BIA423" s="1198"/>
      <c r="BIB423" s="1198"/>
      <c r="BIC423" s="1198"/>
      <c r="BID423" s="1195"/>
      <c r="BIE423" s="1196"/>
      <c r="BIF423" s="1197"/>
      <c r="BIH423" s="1194"/>
      <c r="BII423" s="1198"/>
      <c r="BIJ423" s="1198"/>
      <c r="BIK423" s="1198"/>
      <c r="BIL423" s="1198"/>
      <c r="BIM423" s="1195"/>
      <c r="BIN423" s="1196"/>
      <c r="BIO423" s="1197"/>
      <c r="BIQ423" s="1194"/>
      <c r="BIR423" s="1198"/>
      <c r="BIS423" s="1198"/>
      <c r="BIT423" s="1198"/>
      <c r="BIU423" s="1198"/>
      <c r="BIV423" s="1195"/>
      <c r="BIW423" s="1196"/>
      <c r="BIX423" s="1197"/>
      <c r="BIZ423" s="1194"/>
      <c r="BJA423" s="1198"/>
      <c r="BJB423" s="1198"/>
      <c r="BJC423" s="1198"/>
      <c r="BJD423" s="1198"/>
      <c r="BJE423" s="1195"/>
      <c r="BJF423" s="1196"/>
      <c r="BJG423" s="1197"/>
      <c r="BJI423" s="1194"/>
      <c r="BJJ423" s="1198"/>
      <c r="BJK423" s="1198"/>
      <c r="BJL423" s="1198"/>
      <c r="BJM423" s="1198"/>
      <c r="BJN423" s="1195"/>
      <c r="BJO423" s="1196"/>
      <c r="BJP423" s="1197"/>
      <c r="BJR423" s="1194"/>
      <c r="BJS423" s="1198"/>
      <c r="BJT423" s="1198"/>
      <c r="BJU423" s="1198"/>
      <c r="BJV423" s="1198"/>
      <c r="BJW423" s="1195"/>
      <c r="BJX423" s="1196"/>
      <c r="BJY423" s="1197"/>
      <c r="BKA423" s="1194"/>
      <c r="BKB423" s="1198"/>
      <c r="BKC423" s="1198"/>
      <c r="BKD423" s="1198"/>
      <c r="BKE423" s="1198"/>
      <c r="BKF423" s="1195"/>
      <c r="BKG423" s="1196"/>
      <c r="BKH423" s="1197"/>
      <c r="BKJ423" s="1194"/>
      <c r="BKK423" s="1198"/>
      <c r="BKL423" s="1198"/>
      <c r="BKM423" s="1198"/>
      <c r="BKN423" s="1198"/>
      <c r="BKO423" s="1195"/>
      <c r="BKP423" s="1196"/>
      <c r="BKQ423" s="1197"/>
      <c r="BKS423" s="1194"/>
      <c r="BKT423" s="1198"/>
      <c r="BKU423" s="1198"/>
      <c r="BKV423" s="1198"/>
      <c r="BKW423" s="1198"/>
      <c r="BKX423" s="1195"/>
      <c r="BKY423" s="1196"/>
      <c r="BKZ423" s="1197"/>
      <c r="BLB423" s="1194"/>
      <c r="BLC423" s="1198"/>
      <c r="BLD423" s="1198"/>
      <c r="BLE423" s="1198"/>
      <c r="BLF423" s="1198"/>
      <c r="BLG423" s="1195"/>
      <c r="BLH423" s="1196"/>
      <c r="BLI423" s="1197"/>
      <c r="BLK423" s="1194"/>
      <c r="BLL423" s="1198"/>
      <c r="BLM423" s="1198"/>
      <c r="BLN423" s="1198"/>
      <c r="BLO423" s="1198"/>
      <c r="BLP423" s="1195"/>
      <c r="BLQ423" s="1196"/>
      <c r="BLR423" s="1197"/>
      <c r="BLT423" s="1194"/>
      <c r="BLU423" s="1198"/>
      <c r="BLV423" s="1198"/>
      <c r="BLW423" s="1198"/>
      <c r="BLX423" s="1198"/>
      <c r="BLY423" s="1195"/>
      <c r="BLZ423" s="1196"/>
      <c r="BMA423" s="1197"/>
      <c r="BMC423" s="1194"/>
      <c r="BMD423" s="1198"/>
      <c r="BME423" s="1198"/>
      <c r="BMF423" s="1198"/>
      <c r="BMG423" s="1198"/>
      <c r="BMH423" s="1195"/>
      <c r="BMI423" s="1196"/>
      <c r="BMJ423" s="1197"/>
      <c r="BML423" s="1194"/>
      <c r="BMM423" s="1198"/>
      <c r="BMN423" s="1198"/>
      <c r="BMO423" s="1198"/>
      <c r="BMP423" s="1198"/>
      <c r="BMQ423" s="1195"/>
      <c r="BMR423" s="1196"/>
      <c r="BMS423" s="1197"/>
      <c r="BMU423" s="1194"/>
      <c r="BMV423" s="1198"/>
      <c r="BMW423" s="1198"/>
      <c r="BMX423" s="1198"/>
      <c r="BMY423" s="1198"/>
      <c r="BMZ423" s="1195"/>
      <c r="BNA423" s="1196"/>
      <c r="BNB423" s="1197"/>
      <c r="BND423" s="1194"/>
      <c r="BNE423" s="1198"/>
      <c r="BNF423" s="1198"/>
      <c r="BNG423" s="1198"/>
      <c r="BNH423" s="1198"/>
      <c r="BNI423" s="1195"/>
      <c r="BNJ423" s="1196"/>
      <c r="BNK423" s="1197"/>
      <c r="BNM423" s="1194"/>
      <c r="BNN423" s="1198"/>
      <c r="BNO423" s="1198"/>
      <c r="BNP423" s="1198"/>
      <c r="BNQ423" s="1198"/>
      <c r="BNR423" s="1195"/>
      <c r="BNS423" s="1196"/>
      <c r="BNT423" s="1197"/>
      <c r="BNV423" s="1194"/>
      <c r="BNW423" s="1198"/>
      <c r="BNX423" s="1198"/>
      <c r="BNY423" s="1198"/>
      <c r="BNZ423" s="1198"/>
      <c r="BOA423" s="1195"/>
      <c r="BOB423" s="1196"/>
      <c r="BOC423" s="1197"/>
      <c r="BOE423" s="1194"/>
      <c r="BOF423" s="1198"/>
      <c r="BOG423" s="1198"/>
      <c r="BOH423" s="1198"/>
      <c r="BOI423" s="1198"/>
      <c r="BOJ423" s="1195"/>
      <c r="BOK423" s="1196"/>
      <c r="BOL423" s="1197"/>
      <c r="BON423" s="1194"/>
      <c r="BOO423" s="1198"/>
      <c r="BOP423" s="1198"/>
      <c r="BOQ423" s="1198"/>
      <c r="BOR423" s="1198"/>
      <c r="BOS423" s="1195"/>
      <c r="BOT423" s="1196"/>
      <c r="BOU423" s="1197"/>
      <c r="BOW423" s="1194"/>
      <c r="BOX423" s="1198"/>
      <c r="BOY423" s="1198"/>
      <c r="BOZ423" s="1198"/>
      <c r="BPA423" s="1198"/>
      <c r="BPB423" s="1195"/>
      <c r="BPC423" s="1196"/>
      <c r="BPD423" s="1197"/>
      <c r="BPF423" s="1194"/>
      <c r="BPG423" s="1198"/>
      <c r="BPH423" s="1198"/>
      <c r="BPI423" s="1198"/>
      <c r="BPJ423" s="1198"/>
      <c r="BPK423" s="1195"/>
      <c r="BPL423" s="1196"/>
      <c r="BPM423" s="1197"/>
      <c r="BPO423" s="1194"/>
      <c r="BPP423" s="1198"/>
      <c r="BPQ423" s="1198"/>
      <c r="BPR423" s="1198"/>
      <c r="BPS423" s="1198"/>
      <c r="BPT423" s="1195"/>
      <c r="BPU423" s="1196"/>
      <c r="BPV423" s="1197"/>
      <c r="BPX423" s="1194"/>
      <c r="BPY423" s="1198"/>
      <c r="BPZ423" s="1198"/>
      <c r="BQA423" s="1198"/>
      <c r="BQB423" s="1198"/>
      <c r="BQC423" s="1195"/>
      <c r="BQD423" s="1196"/>
      <c r="BQE423" s="1197"/>
      <c r="BQG423" s="1194"/>
      <c r="BQH423" s="1198"/>
      <c r="BQI423" s="1198"/>
      <c r="BQJ423" s="1198"/>
      <c r="BQK423" s="1198"/>
      <c r="BQL423" s="1195"/>
      <c r="BQM423" s="1196"/>
      <c r="BQN423" s="1197"/>
      <c r="BQP423" s="1194"/>
      <c r="BQQ423" s="1198"/>
      <c r="BQR423" s="1198"/>
      <c r="BQS423" s="1198"/>
      <c r="BQT423" s="1198"/>
      <c r="BQU423" s="1195"/>
      <c r="BQV423" s="1196"/>
      <c r="BQW423" s="1197"/>
      <c r="BQY423" s="1194"/>
      <c r="BQZ423" s="1198"/>
      <c r="BRA423" s="1198"/>
      <c r="BRB423" s="1198"/>
      <c r="BRC423" s="1198"/>
      <c r="BRD423" s="1195"/>
      <c r="BRE423" s="1196"/>
      <c r="BRF423" s="1197"/>
      <c r="BRH423" s="1194"/>
      <c r="BRI423" s="1198"/>
      <c r="BRJ423" s="1198"/>
      <c r="BRK423" s="1198"/>
      <c r="BRL423" s="1198"/>
      <c r="BRM423" s="1195"/>
      <c r="BRN423" s="1196"/>
      <c r="BRO423" s="1197"/>
      <c r="BRQ423" s="1194"/>
      <c r="BRR423" s="1198"/>
      <c r="BRS423" s="1198"/>
      <c r="BRT423" s="1198"/>
      <c r="BRU423" s="1198"/>
      <c r="BRV423" s="1195"/>
      <c r="BRW423" s="1196"/>
      <c r="BRX423" s="1197"/>
      <c r="BRZ423" s="1194"/>
      <c r="BSA423" s="1198"/>
      <c r="BSB423" s="1198"/>
      <c r="BSC423" s="1198"/>
      <c r="BSD423" s="1198"/>
      <c r="BSE423" s="1195"/>
      <c r="BSF423" s="1196"/>
      <c r="BSG423" s="1197"/>
      <c r="BSI423" s="1194"/>
      <c r="BSJ423" s="1198"/>
      <c r="BSK423" s="1198"/>
      <c r="BSL423" s="1198"/>
      <c r="BSM423" s="1198"/>
      <c r="BSN423" s="1195"/>
      <c r="BSO423" s="1196"/>
      <c r="BSP423" s="1197"/>
      <c r="BSR423" s="1194"/>
      <c r="BSS423" s="1198"/>
      <c r="BST423" s="1198"/>
      <c r="BSU423" s="1198"/>
      <c r="BSV423" s="1198"/>
      <c r="BSW423" s="1195"/>
      <c r="BSX423" s="1196"/>
      <c r="BSY423" s="1197"/>
      <c r="BTA423" s="1194"/>
      <c r="BTB423" s="1198"/>
      <c r="BTC423" s="1198"/>
      <c r="BTD423" s="1198"/>
      <c r="BTE423" s="1198"/>
      <c r="BTF423" s="1195"/>
      <c r="BTG423" s="1196"/>
      <c r="BTH423" s="1197"/>
      <c r="BTJ423" s="1194"/>
      <c r="BTK423" s="1198"/>
      <c r="BTL423" s="1198"/>
      <c r="BTM423" s="1198"/>
      <c r="BTN423" s="1198"/>
      <c r="BTO423" s="1195"/>
      <c r="BTP423" s="1196"/>
      <c r="BTQ423" s="1197"/>
      <c r="BTS423" s="1194"/>
      <c r="BTT423" s="1198"/>
      <c r="BTU423" s="1198"/>
      <c r="BTV423" s="1198"/>
      <c r="BTW423" s="1198"/>
      <c r="BTX423" s="1195"/>
      <c r="BTY423" s="1196"/>
      <c r="BTZ423" s="1197"/>
      <c r="BUB423" s="1194"/>
      <c r="BUC423" s="1198"/>
      <c r="BUD423" s="1198"/>
      <c r="BUE423" s="1198"/>
      <c r="BUF423" s="1198"/>
      <c r="BUG423" s="1195"/>
      <c r="BUH423" s="1196"/>
      <c r="BUI423" s="1197"/>
      <c r="BUK423" s="1194"/>
      <c r="BUL423" s="1198"/>
      <c r="BUM423" s="1198"/>
      <c r="BUN423" s="1198"/>
      <c r="BUO423" s="1198"/>
      <c r="BUP423" s="1195"/>
      <c r="BUQ423" s="1196"/>
      <c r="BUR423" s="1197"/>
      <c r="BUT423" s="1194"/>
      <c r="BUU423" s="1198"/>
      <c r="BUV423" s="1198"/>
      <c r="BUW423" s="1198"/>
      <c r="BUX423" s="1198"/>
      <c r="BUY423" s="1195"/>
      <c r="BUZ423" s="1196"/>
      <c r="BVA423" s="1197"/>
      <c r="BVC423" s="1194"/>
      <c r="BVD423" s="1198"/>
      <c r="BVE423" s="1198"/>
      <c r="BVF423" s="1198"/>
      <c r="BVG423" s="1198"/>
      <c r="BVH423" s="1195"/>
      <c r="BVI423" s="1196"/>
      <c r="BVJ423" s="1197"/>
      <c r="BVL423" s="1194"/>
      <c r="BVM423" s="1198"/>
      <c r="BVN423" s="1198"/>
      <c r="BVO423" s="1198"/>
      <c r="BVP423" s="1198"/>
      <c r="BVQ423" s="1195"/>
      <c r="BVR423" s="1196"/>
      <c r="BVS423" s="1197"/>
      <c r="BVU423" s="1194"/>
      <c r="BVV423" s="1198"/>
      <c r="BVW423" s="1198"/>
      <c r="BVX423" s="1198"/>
      <c r="BVY423" s="1198"/>
      <c r="BVZ423" s="1195"/>
      <c r="BWA423" s="1196"/>
      <c r="BWB423" s="1197"/>
      <c r="BWD423" s="1194"/>
      <c r="BWE423" s="1198"/>
      <c r="BWF423" s="1198"/>
      <c r="BWG423" s="1198"/>
      <c r="BWH423" s="1198"/>
      <c r="BWI423" s="1195"/>
      <c r="BWJ423" s="1196"/>
      <c r="BWK423" s="1197"/>
      <c r="BWM423" s="1194"/>
      <c r="BWN423" s="1198"/>
      <c r="BWO423" s="1198"/>
      <c r="BWP423" s="1198"/>
      <c r="BWQ423" s="1198"/>
      <c r="BWR423" s="1195"/>
      <c r="BWS423" s="1196"/>
      <c r="BWT423" s="1197"/>
      <c r="BWV423" s="1194"/>
      <c r="BWW423" s="1198"/>
      <c r="BWX423" s="1198"/>
      <c r="BWY423" s="1198"/>
      <c r="BWZ423" s="1198"/>
      <c r="BXA423" s="1195"/>
      <c r="BXB423" s="1196"/>
      <c r="BXC423" s="1197"/>
      <c r="BXE423" s="1194"/>
      <c r="BXF423" s="1198"/>
      <c r="BXG423" s="1198"/>
      <c r="BXH423" s="1198"/>
      <c r="BXI423" s="1198"/>
      <c r="BXJ423" s="1195"/>
      <c r="BXK423" s="1196"/>
      <c r="BXL423" s="1197"/>
      <c r="BXN423" s="1194"/>
      <c r="BXO423" s="1198"/>
      <c r="BXP423" s="1198"/>
      <c r="BXQ423" s="1198"/>
      <c r="BXR423" s="1198"/>
      <c r="BXS423" s="1195"/>
      <c r="BXT423" s="1196"/>
      <c r="BXU423" s="1197"/>
      <c r="BXW423" s="1194"/>
      <c r="BXX423" s="1198"/>
      <c r="BXY423" s="1198"/>
      <c r="BXZ423" s="1198"/>
      <c r="BYA423" s="1198"/>
      <c r="BYB423" s="1195"/>
      <c r="BYC423" s="1196"/>
      <c r="BYD423" s="1197"/>
      <c r="BYF423" s="1194"/>
      <c r="BYG423" s="1198"/>
      <c r="BYH423" s="1198"/>
      <c r="BYI423" s="1198"/>
      <c r="BYJ423" s="1198"/>
      <c r="BYK423" s="1195"/>
      <c r="BYL423" s="1196"/>
      <c r="BYM423" s="1197"/>
      <c r="BYO423" s="1194"/>
      <c r="BYP423" s="1198"/>
      <c r="BYQ423" s="1198"/>
      <c r="BYR423" s="1198"/>
      <c r="BYS423" s="1198"/>
      <c r="BYT423" s="1195"/>
      <c r="BYU423" s="1196"/>
      <c r="BYV423" s="1197"/>
      <c r="BYX423" s="1194"/>
      <c r="BYY423" s="1198"/>
      <c r="BYZ423" s="1198"/>
      <c r="BZA423" s="1198"/>
      <c r="BZB423" s="1198"/>
      <c r="BZC423" s="1195"/>
      <c r="BZD423" s="1196"/>
      <c r="BZE423" s="1197"/>
      <c r="BZG423" s="1194"/>
      <c r="BZH423" s="1198"/>
      <c r="BZI423" s="1198"/>
      <c r="BZJ423" s="1198"/>
      <c r="BZK423" s="1198"/>
      <c r="BZL423" s="1195"/>
      <c r="BZM423" s="1196"/>
      <c r="BZN423" s="1197"/>
      <c r="BZP423" s="1194"/>
      <c r="BZQ423" s="1198"/>
      <c r="BZR423" s="1198"/>
      <c r="BZS423" s="1198"/>
      <c r="BZT423" s="1198"/>
      <c r="BZU423" s="1195"/>
      <c r="BZV423" s="1196"/>
      <c r="BZW423" s="1197"/>
      <c r="BZY423" s="1194"/>
      <c r="BZZ423" s="1198"/>
      <c r="CAA423" s="1198"/>
      <c r="CAB423" s="1198"/>
      <c r="CAC423" s="1198"/>
      <c r="CAD423" s="1195"/>
      <c r="CAE423" s="1196"/>
      <c r="CAF423" s="1197"/>
      <c r="CAH423" s="1194"/>
      <c r="CAI423" s="1198"/>
      <c r="CAJ423" s="1198"/>
      <c r="CAK423" s="1198"/>
      <c r="CAL423" s="1198"/>
      <c r="CAM423" s="1195"/>
      <c r="CAN423" s="1196"/>
      <c r="CAO423" s="1197"/>
      <c r="CAQ423" s="1194"/>
      <c r="CAR423" s="1198"/>
      <c r="CAS423" s="1198"/>
      <c r="CAT423" s="1198"/>
      <c r="CAU423" s="1198"/>
      <c r="CAV423" s="1195"/>
      <c r="CAW423" s="1196"/>
      <c r="CAX423" s="1197"/>
      <c r="CAZ423" s="1194"/>
      <c r="CBA423" s="1198"/>
      <c r="CBB423" s="1198"/>
      <c r="CBC423" s="1198"/>
      <c r="CBD423" s="1198"/>
      <c r="CBE423" s="1195"/>
      <c r="CBF423" s="1196"/>
      <c r="CBG423" s="1197"/>
      <c r="CBI423" s="1194"/>
      <c r="CBJ423" s="1198"/>
      <c r="CBK423" s="1198"/>
      <c r="CBL423" s="1198"/>
      <c r="CBM423" s="1198"/>
      <c r="CBN423" s="1195"/>
      <c r="CBO423" s="1196"/>
      <c r="CBP423" s="1197"/>
      <c r="CBR423" s="1194"/>
      <c r="CBS423" s="1198"/>
      <c r="CBT423" s="1198"/>
      <c r="CBU423" s="1198"/>
      <c r="CBV423" s="1198"/>
      <c r="CBW423" s="1195"/>
      <c r="CBX423" s="1196"/>
      <c r="CBY423" s="1197"/>
      <c r="CCA423" s="1194"/>
      <c r="CCB423" s="1198"/>
      <c r="CCC423" s="1198"/>
      <c r="CCD423" s="1198"/>
      <c r="CCE423" s="1198"/>
      <c r="CCF423" s="1195"/>
      <c r="CCG423" s="1196"/>
      <c r="CCH423" s="1197"/>
      <c r="CCJ423" s="1194"/>
      <c r="CCK423" s="1198"/>
      <c r="CCL423" s="1198"/>
      <c r="CCM423" s="1198"/>
      <c r="CCN423" s="1198"/>
      <c r="CCO423" s="1195"/>
      <c r="CCP423" s="1196"/>
      <c r="CCQ423" s="1197"/>
      <c r="CCS423" s="1194"/>
      <c r="CCT423" s="1198"/>
      <c r="CCU423" s="1198"/>
      <c r="CCV423" s="1198"/>
      <c r="CCW423" s="1198"/>
      <c r="CCX423" s="1195"/>
      <c r="CCY423" s="1196"/>
      <c r="CCZ423" s="1197"/>
      <c r="CDB423" s="1194"/>
      <c r="CDC423" s="1198"/>
      <c r="CDD423" s="1198"/>
      <c r="CDE423" s="1198"/>
      <c r="CDF423" s="1198"/>
      <c r="CDG423" s="1195"/>
      <c r="CDH423" s="1196"/>
      <c r="CDI423" s="1197"/>
      <c r="CDK423" s="1194"/>
      <c r="CDL423" s="1198"/>
      <c r="CDM423" s="1198"/>
      <c r="CDN423" s="1198"/>
      <c r="CDO423" s="1198"/>
      <c r="CDP423" s="1195"/>
      <c r="CDQ423" s="1196"/>
      <c r="CDR423" s="1197"/>
      <c r="CDT423" s="1194"/>
      <c r="CDU423" s="1198"/>
      <c r="CDV423" s="1198"/>
      <c r="CDW423" s="1198"/>
      <c r="CDX423" s="1198"/>
      <c r="CDY423" s="1195"/>
      <c r="CDZ423" s="1196"/>
      <c r="CEA423" s="1197"/>
      <c r="CEC423" s="1194"/>
      <c r="CED423" s="1198"/>
      <c r="CEE423" s="1198"/>
      <c r="CEF423" s="1198"/>
      <c r="CEG423" s="1198"/>
      <c r="CEH423" s="1195"/>
      <c r="CEI423" s="1196"/>
      <c r="CEJ423" s="1197"/>
      <c r="CEL423" s="1194"/>
      <c r="CEM423" s="1198"/>
      <c r="CEN423" s="1198"/>
      <c r="CEO423" s="1198"/>
      <c r="CEP423" s="1198"/>
      <c r="CEQ423" s="1195"/>
      <c r="CER423" s="1196"/>
      <c r="CES423" s="1197"/>
      <c r="CEU423" s="1194"/>
      <c r="CEV423" s="1198"/>
      <c r="CEW423" s="1198"/>
      <c r="CEX423" s="1198"/>
      <c r="CEY423" s="1198"/>
      <c r="CEZ423" s="1195"/>
      <c r="CFA423" s="1196"/>
      <c r="CFB423" s="1197"/>
      <c r="CFD423" s="1194"/>
      <c r="CFE423" s="1198"/>
      <c r="CFF423" s="1198"/>
      <c r="CFG423" s="1198"/>
      <c r="CFH423" s="1198"/>
      <c r="CFI423" s="1195"/>
      <c r="CFJ423" s="1196"/>
      <c r="CFK423" s="1197"/>
      <c r="CFM423" s="1194"/>
      <c r="CFN423" s="1198"/>
      <c r="CFO423" s="1198"/>
      <c r="CFP423" s="1198"/>
      <c r="CFQ423" s="1198"/>
      <c r="CFR423" s="1195"/>
      <c r="CFS423" s="1196"/>
      <c r="CFT423" s="1197"/>
      <c r="CFV423" s="1194"/>
      <c r="CFW423" s="1198"/>
      <c r="CFX423" s="1198"/>
      <c r="CFY423" s="1198"/>
      <c r="CFZ423" s="1198"/>
      <c r="CGA423" s="1195"/>
      <c r="CGB423" s="1196"/>
      <c r="CGC423" s="1197"/>
      <c r="CGE423" s="1194"/>
      <c r="CGF423" s="1198"/>
      <c r="CGG423" s="1198"/>
      <c r="CGH423" s="1198"/>
      <c r="CGI423" s="1198"/>
      <c r="CGJ423" s="1195"/>
      <c r="CGK423" s="1196"/>
      <c r="CGL423" s="1197"/>
      <c r="CGN423" s="1194"/>
      <c r="CGO423" s="1198"/>
      <c r="CGP423" s="1198"/>
      <c r="CGQ423" s="1198"/>
      <c r="CGR423" s="1198"/>
      <c r="CGS423" s="1195"/>
      <c r="CGT423" s="1196"/>
      <c r="CGU423" s="1197"/>
      <c r="CGW423" s="1194"/>
      <c r="CGX423" s="1198"/>
      <c r="CGY423" s="1198"/>
      <c r="CGZ423" s="1198"/>
      <c r="CHA423" s="1198"/>
      <c r="CHB423" s="1195"/>
      <c r="CHC423" s="1196"/>
      <c r="CHD423" s="1197"/>
      <c r="CHF423" s="1194"/>
      <c r="CHG423" s="1198"/>
      <c r="CHH423" s="1198"/>
      <c r="CHI423" s="1198"/>
      <c r="CHJ423" s="1198"/>
      <c r="CHK423" s="1195"/>
      <c r="CHL423" s="1196"/>
      <c r="CHM423" s="1197"/>
      <c r="CHO423" s="1194"/>
      <c r="CHP423" s="1198"/>
      <c r="CHQ423" s="1198"/>
      <c r="CHR423" s="1198"/>
      <c r="CHS423" s="1198"/>
      <c r="CHT423" s="1195"/>
      <c r="CHU423" s="1196"/>
      <c r="CHV423" s="1197"/>
      <c r="CHX423" s="1194"/>
      <c r="CHY423" s="1198"/>
      <c r="CHZ423" s="1198"/>
      <c r="CIA423" s="1198"/>
      <c r="CIB423" s="1198"/>
      <c r="CIC423" s="1195"/>
      <c r="CID423" s="1196"/>
      <c r="CIE423" s="1197"/>
      <c r="CIG423" s="1194"/>
      <c r="CIH423" s="1198"/>
      <c r="CII423" s="1198"/>
      <c r="CIJ423" s="1198"/>
      <c r="CIK423" s="1198"/>
      <c r="CIL423" s="1195"/>
      <c r="CIM423" s="1196"/>
      <c r="CIN423" s="1197"/>
      <c r="CIP423" s="1194"/>
      <c r="CIQ423" s="1198"/>
      <c r="CIR423" s="1198"/>
      <c r="CIS423" s="1198"/>
      <c r="CIT423" s="1198"/>
      <c r="CIU423" s="1195"/>
      <c r="CIV423" s="1196"/>
      <c r="CIW423" s="1197"/>
      <c r="CIY423" s="1194"/>
      <c r="CIZ423" s="1198"/>
      <c r="CJA423" s="1198"/>
      <c r="CJB423" s="1198"/>
      <c r="CJC423" s="1198"/>
      <c r="CJD423" s="1195"/>
      <c r="CJE423" s="1196"/>
      <c r="CJF423" s="1197"/>
      <c r="CJH423" s="1194"/>
      <c r="CJI423" s="1198"/>
      <c r="CJJ423" s="1198"/>
      <c r="CJK423" s="1198"/>
      <c r="CJL423" s="1198"/>
      <c r="CJM423" s="1195"/>
      <c r="CJN423" s="1196"/>
      <c r="CJO423" s="1197"/>
      <c r="CJQ423" s="1194"/>
      <c r="CJR423" s="1198"/>
      <c r="CJS423" s="1198"/>
      <c r="CJT423" s="1198"/>
      <c r="CJU423" s="1198"/>
      <c r="CJV423" s="1195"/>
      <c r="CJW423" s="1196"/>
      <c r="CJX423" s="1197"/>
      <c r="CJZ423" s="1194"/>
      <c r="CKA423" s="1198"/>
      <c r="CKB423" s="1198"/>
      <c r="CKC423" s="1198"/>
      <c r="CKD423" s="1198"/>
      <c r="CKE423" s="1195"/>
      <c r="CKF423" s="1196"/>
      <c r="CKG423" s="1197"/>
      <c r="CKI423" s="1194"/>
      <c r="CKJ423" s="1198"/>
      <c r="CKK423" s="1198"/>
      <c r="CKL423" s="1198"/>
      <c r="CKM423" s="1198"/>
      <c r="CKN423" s="1195"/>
      <c r="CKO423" s="1196"/>
      <c r="CKP423" s="1197"/>
      <c r="CKR423" s="1194"/>
      <c r="CKS423" s="1198"/>
      <c r="CKT423" s="1198"/>
      <c r="CKU423" s="1198"/>
      <c r="CKV423" s="1198"/>
      <c r="CKW423" s="1195"/>
      <c r="CKX423" s="1196"/>
      <c r="CKY423" s="1197"/>
      <c r="CLA423" s="1194"/>
      <c r="CLB423" s="1198"/>
      <c r="CLC423" s="1198"/>
      <c r="CLD423" s="1198"/>
      <c r="CLE423" s="1198"/>
      <c r="CLF423" s="1195"/>
      <c r="CLG423" s="1196"/>
      <c r="CLH423" s="1197"/>
      <c r="CLJ423" s="1194"/>
      <c r="CLK423" s="1198"/>
      <c r="CLL423" s="1198"/>
      <c r="CLM423" s="1198"/>
      <c r="CLN423" s="1198"/>
      <c r="CLO423" s="1195"/>
      <c r="CLP423" s="1196"/>
      <c r="CLQ423" s="1197"/>
      <c r="CLS423" s="1194"/>
      <c r="CLT423" s="1198"/>
      <c r="CLU423" s="1198"/>
      <c r="CLV423" s="1198"/>
      <c r="CLW423" s="1198"/>
      <c r="CLX423" s="1195"/>
      <c r="CLY423" s="1196"/>
      <c r="CLZ423" s="1197"/>
      <c r="CMB423" s="1194"/>
      <c r="CMC423" s="1198"/>
      <c r="CMD423" s="1198"/>
      <c r="CME423" s="1198"/>
      <c r="CMF423" s="1198"/>
      <c r="CMG423" s="1195"/>
      <c r="CMH423" s="1196"/>
      <c r="CMI423" s="1197"/>
      <c r="CMK423" s="1194"/>
      <c r="CML423" s="1198"/>
      <c r="CMM423" s="1198"/>
      <c r="CMN423" s="1198"/>
      <c r="CMO423" s="1198"/>
      <c r="CMP423" s="1195"/>
      <c r="CMQ423" s="1196"/>
      <c r="CMR423" s="1197"/>
      <c r="CMT423" s="1194"/>
      <c r="CMU423" s="1198"/>
      <c r="CMV423" s="1198"/>
      <c r="CMW423" s="1198"/>
      <c r="CMX423" s="1198"/>
      <c r="CMY423" s="1195"/>
      <c r="CMZ423" s="1196"/>
      <c r="CNA423" s="1197"/>
      <c r="CNC423" s="1194"/>
      <c r="CND423" s="1198"/>
      <c r="CNE423" s="1198"/>
      <c r="CNF423" s="1198"/>
      <c r="CNG423" s="1198"/>
      <c r="CNH423" s="1195"/>
      <c r="CNI423" s="1196"/>
      <c r="CNJ423" s="1197"/>
      <c r="CNL423" s="1194"/>
      <c r="CNM423" s="1198"/>
      <c r="CNN423" s="1198"/>
      <c r="CNO423" s="1198"/>
      <c r="CNP423" s="1198"/>
      <c r="CNQ423" s="1195"/>
      <c r="CNR423" s="1196"/>
      <c r="CNS423" s="1197"/>
      <c r="CNU423" s="1194"/>
      <c r="CNV423" s="1198"/>
      <c r="CNW423" s="1198"/>
      <c r="CNX423" s="1198"/>
      <c r="CNY423" s="1198"/>
      <c r="CNZ423" s="1195"/>
      <c r="COA423" s="1196"/>
      <c r="COB423" s="1197"/>
      <c r="COD423" s="1194"/>
      <c r="COE423" s="1198"/>
      <c r="COF423" s="1198"/>
      <c r="COG423" s="1198"/>
      <c r="COH423" s="1198"/>
      <c r="COI423" s="1195"/>
      <c r="COJ423" s="1196"/>
      <c r="COK423" s="1197"/>
      <c r="COM423" s="1194"/>
      <c r="CON423" s="1198"/>
      <c r="COO423" s="1198"/>
      <c r="COP423" s="1198"/>
      <c r="COQ423" s="1198"/>
      <c r="COR423" s="1195"/>
      <c r="COS423" s="1196"/>
      <c r="COT423" s="1197"/>
      <c r="COV423" s="1194"/>
      <c r="COW423" s="1198"/>
      <c r="COX423" s="1198"/>
      <c r="COY423" s="1198"/>
      <c r="COZ423" s="1198"/>
      <c r="CPA423" s="1195"/>
      <c r="CPB423" s="1196"/>
      <c r="CPC423" s="1197"/>
      <c r="CPE423" s="1194"/>
      <c r="CPF423" s="1198"/>
      <c r="CPG423" s="1198"/>
      <c r="CPH423" s="1198"/>
      <c r="CPI423" s="1198"/>
      <c r="CPJ423" s="1195"/>
      <c r="CPK423" s="1196"/>
      <c r="CPL423" s="1197"/>
      <c r="CPN423" s="1194"/>
      <c r="CPO423" s="1198"/>
      <c r="CPP423" s="1198"/>
      <c r="CPQ423" s="1198"/>
      <c r="CPR423" s="1198"/>
      <c r="CPS423" s="1195"/>
      <c r="CPT423" s="1196"/>
      <c r="CPU423" s="1197"/>
      <c r="CPW423" s="1194"/>
      <c r="CPX423" s="1198"/>
      <c r="CPY423" s="1198"/>
      <c r="CPZ423" s="1198"/>
      <c r="CQA423" s="1198"/>
      <c r="CQB423" s="1195"/>
      <c r="CQC423" s="1196"/>
      <c r="CQD423" s="1197"/>
      <c r="CQF423" s="1194"/>
      <c r="CQG423" s="1198"/>
      <c r="CQH423" s="1198"/>
      <c r="CQI423" s="1198"/>
      <c r="CQJ423" s="1198"/>
      <c r="CQK423" s="1195"/>
      <c r="CQL423" s="1196"/>
      <c r="CQM423" s="1197"/>
      <c r="CQO423" s="1194"/>
      <c r="CQP423" s="1198"/>
      <c r="CQQ423" s="1198"/>
      <c r="CQR423" s="1198"/>
      <c r="CQS423" s="1198"/>
      <c r="CQT423" s="1195"/>
      <c r="CQU423" s="1196"/>
      <c r="CQV423" s="1197"/>
      <c r="CQX423" s="1194"/>
      <c r="CQY423" s="1198"/>
      <c r="CQZ423" s="1198"/>
      <c r="CRA423" s="1198"/>
      <c r="CRB423" s="1198"/>
      <c r="CRC423" s="1195"/>
      <c r="CRD423" s="1196"/>
      <c r="CRE423" s="1197"/>
      <c r="CRG423" s="1194"/>
      <c r="CRH423" s="1198"/>
      <c r="CRI423" s="1198"/>
      <c r="CRJ423" s="1198"/>
      <c r="CRK423" s="1198"/>
      <c r="CRL423" s="1195"/>
      <c r="CRM423" s="1196"/>
      <c r="CRN423" s="1197"/>
      <c r="CRP423" s="1194"/>
      <c r="CRQ423" s="1198"/>
      <c r="CRR423" s="1198"/>
      <c r="CRS423" s="1198"/>
      <c r="CRT423" s="1198"/>
      <c r="CRU423" s="1195"/>
      <c r="CRV423" s="1196"/>
      <c r="CRW423" s="1197"/>
      <c r="CRY423" s="1194"/>
      <c r="CRZ423" s="1198"/>
      <c r="CSA423" s="1198"/>
      <c r="CSB423" s="1198"/>
      <c r="CSC423" s="1198"/>
      <c r="CSD423" s="1195"/>
      <c r="CSE423" s="1196"/>
      <c r="CSF423" s="1197"/>
      <c r="CSH423" s="1194"/>
      <c r="CSI423" s="1198"/>
      <c r="CSJ423" s="1198"/>
      <c r="CSK423" s="1198"/>
      <c r="CSL423" s="1198"/>
      <c r="CSM423" s="1195"/>
      <c r="CSN423" s="1196"/>
      <c r="CSO423" s="1197"/>
      <c r="CSQ423" s="1194"/>
      <c r="CSR423" s="1198"/>
      <c r="CSS423" s="1198"/>
      <c r="CST423" s="1198"/>
      <c r="CSU423" s="1198"/>
      <c r="CSV423" s="1195"/>
      <c r="CSW423" s="1196"/>
      <c r="CSX423" s="1197"/>
      <c r="CSZ423" s="1194"/>
      <c r="CTA423" s="1198"/>
      <c r="CTB423" s="1198"/>
      <c r="CTC423" s="1198"/>
      <c r="CTD423" s="1198"/>
      <c r="CTE423" s="1195"/>
      <c r="CTF423" s="1196"/>
      <c r="CTG423" s="1197"/>
      <c r="CTI423" s="1194"/>
      <c r="CTJ423" s="1198"/>
      <c r="CTK423" s="1198"/>
      <c r="CTL423" s="1198"/>
      <c r="CTM423" s="1198"/>
      <c r="CTN423" s="1195"/>
      <c r="CTO423" s="1196"/>
      <c r="CTP423" s="1197"/>
      <c r="CTR423" s="1194"/>
      <c r="CTS423" s="1198"/>
      <c r="CTT423" s="1198"/>
      <c r="CTU423" s="1198"/>
      <c r="CTV423" s="1198"/>
      <c r="CTW423" s="1195"/>
      <c r="CTX423" s="1196"/>
      <c r="CTY423" s="1197"/>
      <c r="CUA423" s="1194"/>
      <c r="CUB423" s="1198"/>
      <c r="CUC423" s="1198"/>
      <c r="CUD423" s="1198"/>
      <c r="CUE423" s="1198"/>
      <c r="CUF423" s="1195"/>
      <c r="CUG423" s="1196"/>
      <c r="CUH423" s="1197"/>
      <c r="CUJ423" s="1194"/>
      <c r="CUK423" s="1198"/>
      <c r="CUL423" s="1198"/>
      <c r="CUM423" s="1198"/>
      <c r="CUN423" s="1198"/>
      <c r="CUO423" s="1195"/>
      <c r="CUP423" s="1196"/>
      <c r="CUQ423" s="1197"/>
      <c r="CUS423" s="1194"/>
      <c r="CUT423" s="1198"/>
      <c r="CUU423" s="1198"/>
      <c r="CUV423" s="1198"/>
      <c r="CUW423" s="1198"/>
      <c r="CUX423" s="1195"/>
      <c r="CUY423" s="1196"/>
      <c r="CUZ423" s="1197"/>
      <c r="CVB423" s="1194"/>
      <c r="CVC423" s="1198"/>
      <c r="CVD423" s="1198"/>
      <c r="CVE423" s="1198"/>
      <c r="CVF423" s="1198"/>
      <c r="CVG423" s="1195"/>
      <c r="CVH423" s="1196"/>
      <c r="CVI423" s="1197"/>
      <c r="CVK423" s="1194"/>
      <c r="CVL423" s="1198"/>
      <c r="CVM423" s="1198"/>
      <c r="CVN423" s="1198"/>
      <c r="CVO423" s="1198"/>
      <c r="CVP423" s="1195"/>
      <c r="CVQ423" s="1196"/>
      <c r="CVR423" s="1197"/>
      <c r="CVT423" s="1194"/>
      <c r="CVU423" s="1198"/>
      <c r="CVV423" s="1198"/>
      <c r="CVW423" s="1198"/>
      <c r="CVX423" s="1198"/>
      <c r="CVY423" s="1195"/>
      <c r="CVZ423" s="1196"/>
      <c r="CWA423" s="1197"/>
      <c r="CWC423" s="1194"/>
      <c r="CWD423" s="1198"/>
      <c r="CWE423" s="1198"/>
      <c r="CWF423" s="1198"/>
      <c r="CWG423" s="1198"/>
      <c r="CWH423" s="1195"/>
      <c r="CWI423" s="1196"/>
      <c r="CWJ423" s="1197"/>
      <c r="CWL423" s="1194"/>
      <c r="CWM423" s="1198"/>
      <c r="CWN423" s="1198"/>
      <c r="CWO423" s="1198"/>
      <c r="CWP423" s="1198"/>
      <c r="CWQ423" s="1195"/>
      <c r="CWR423" s="1196"/>
      <c r="CWS423" s="1197"/>
      <c r="CWU423" s="1194"/>
      <c r="CWV423" s="1198"/>
      <c r="CWW423" s="1198"/>
      <c r="CWX423" s="1198"/>
      <c r="CWY423" s="1198"/>
      <c r="CWZ423" s="1195"/>
      <c r="CXA423" s="1196"/>
      <c r="CXB423" s="1197"/>
      <c r="CXD423" s="1194"/>
      <c r="CXE423" s="1198"/>
      <c r="CXF423" s="1198"/>
      <c r="CXG423" s="1198"/>
      <c r="CXH423" s="1198"/>
      <c r="CXI423" s="1195"/>
      <c r="CXJ423" s="1196"/>
      <c r="CXK423" s="1197"/>
      <c r="CXM423" s="1194"/>
      <c r="CXN423" s="1198"/>
      <c r="CXO423" s="1198"/>
      <c r="CXP423" s="1198"/>
      <c r="CXQ423" s="1198"/>
      <c r="CXR423" s="1195"/>
      <c r="CXS423" s="1196"/>
      <c r="CXT423" s="1197"/>
      <c r="CXV423" s="1194"/>
      <c r="CXW423" s="1198"/>
      <c r="CXX423" s="1198"/>
      <c r="CXY423" s="1198"/>
      <c r="CXZ423" s="1198"/>
      <c r="CYA423" s="1195"/>
      <c r="CYB423" s="1196"/>
      <c r="CYC423" s="1197"/>
      <c r="CYE423" s="1194"/>
      <c r="CYF423" s="1198"/>
      <c r="CYG423" s="1198"/>
      <c r="CYH423" s="1198"/>
      <c r="CYI423" s="1198"/>
      <c r="CYJ423" s="1195"/>
      <c r="CYK423" s="1196"/>
      <c r="CYL423" s="1197"/>
      <c r="CYN423" s="1194"/>
      <c r="CYO423" s="1198"/>
      <c r="CYP423" s="1198"/>
      <c r="CYQ423" s="1198"/>
      <c r="CYR423" s="1198"/>
      <c r="CYS423" s="1195"/>
      <c r="CYT423" s="1196"/>
      <c r="CYU423" s="1197"/>
      <c r="CYW423" s="1194"/>
      <c r="CYX423" s="1198"/>
      <c r="CYY423" s="1198"/>
      <c r="CYZ423" s="1198"/>
      <c r="CZA423" s="1198"/>
      <c r="CZB423" s="1195"/>
      <c r="CZC423" s="1196"/>
      <c r="CZD423" s="1197"/>
      <c r="CZF423" s="1194"/>
      <c r="CZG423" s="1198"/>
      <c r="CZH423" s="1198"/>
      <c r="CZI423" s="1198"/>
      <c r="CZJ423" s="1198"/>
      <c r="CZK423" s="1195"/>
      <c r="CZL423" s="1196"/>
      <c r="CZM423" s="1197"/>
      <c r="CZO423" s="1194"/>
      <c r="CZP423" s="1198"/>
      <c r="CZQ423" s="1198"/>
      <c r="CZR423" s="1198"/>
      <c r="CZS423" s="1198"/>
      <c r="CZT423" s="1195"/>
      <c r="CZU423" s="1196"/>
      <c r="CZV423" s="1197"/>
      <c r="CZX423" s="1194"/>
      <c r="CZY423" s="1198"/>
      <c r="CZZ423" s="1198"/>
      <c r="DAA423" s="1198"/>
      <c r="DAB423" s="1198"/>
      <c r="DAC423" s="1195"/>
      <c r="DAD423" s="1196"/>
      <c r="DAE423" s="1197"/>
      <c r="DAG423" s="1194"/>
      <c r="DAH423" s="1198"/>
      <c r="DAI423" s="1198"/>
      <c r="DAJ423" s="1198"/>
      <c r="DAK423" s="1198"/>
      <c r="DAL423" s="1195"/>
      <c r="DAM423" s="1196"/>
      <c r="DAN423" s="1197"/>
      <c r="DAP423" s="1194"/>
      <c r="DAQ423" s="1198"/>
      <c r="DAR423" s="1198"/>
      <c r="DAS423" s="1198"/>
      <c r="DAT423" s="1198"/>
      <c r="DAU423" s="1195"/>
      <c r="DAV423" s="1196"/>
      <c r="DAW423" s="1197"/>
      <c r="DAY423" s="1194"/>
      <c r="DAZ423" s="1198"/>
      <c r="DBA423" s="1198"/>
      <c r="DBB423" s="1198"/>
      <c r="DBC423" s="1198"/>
      <c r="DBD423" s="1195"/>
      <c r="DBE423" s="1196"/>
      <c r="DBF423" s="1197"/>
      <c r="DBH423" s="1194"/>
      <c r="DBI423" s="1198"/>
      <c r="DBJ423" s="1198"/>
      <c r="DBK423" s="1198"/>
      <c r="DBL423" s="1198"/>
      <c r="DBM423" s="1195"/>
      <c r="DBN423" s="1196"/>
      <c r="DBO423" s="1197"/>
      <c r="DBQ423" s="1194"/>
      <c r="DBR423" s="1198"/>
      <c r="DBS423" s="1198"/>
      <c r="DBT423" s="1198"/>
      <c r="DBU423" s="1198"/>
      <c r="DBV423" s="1195"/>
      <c r="DBW423" s="1196"/>
      <c r="DBX423" s="1197"/>
      <c r="DBZ423" s="1194"/>
      <c r="DCA423" s="1198"/>
      <c r="DCB423" s="1198"/>
      <c r="DCC423" s="1198"/>
      <c r="DCD423" s="1198"/>
      <c r="DCE423" s="1195"/>
      <c r="DCF423" s="1196"/>
      <c r="DCG423" s="1197"/>
      <c r="DCI423" s="1194"/>
      <c r="DCJ423" s="1198"/>
      <c r="DCK423" s="1198"/>
      <c r="DCL423" s="1198"/>
      <c r="DCM423" s="1198"/>
      <c r="DCN423" s="1195"/>
      <c r="DCO423" s="1196"/>
      <c r="DCP423" s="1197"/>
      <c r="DCR423" s="1194"/>
      <c r="DCS423" s="1198"/>
      <c r="DCT423" s="1198"/>
      <c r="DCU423" s="1198"/>
      <c r="DCV423" s="1198"/>
      <c r="DCW423" s="1195"/>
      <c r="DCX423" s="1196"/>
      <c r="DCY423" s="1197"/>
      <c r="DDA423" s="1194"/>
      <c r="DDB423" s="1198"/>
      <c r="DDC423" s="1198"/>
      <c r="DDD423" s="1198"/>
      <c r="DDE423" s="1198"/>
      <c r="DDF423" s="1195"/>
      <c r="DDG423" s="1196"/>
      <c r="DDH423" s="1197"/>
      <c r="DDJ423" s="1194"/>
      <c r="DDK423" s="1198"/>
      <c r="DDL423" s="1198"/>
      <c r="DDM423" s="1198"/>
      <c r="DDN423" s="1198"/>
      <c r="DDO423" s="1195"/>
      <c r="DDP423" s="1196"/>
      <c r="DDQ423" s="1197"/>
      <c r="DDS423" s="1194"/>
      <c r="DDT423" s="1198"/>
      <c r="DDU423" s="1198"/>
      <c r="DDV423" s="1198"/>
      <c r="DDW423" s="1198"/>
      <c r="DDX423" s="1195"/>
      <c r="DDY423" s="1196"/>
      <c r="DDZ423" s="1197"/>
      <c r="DEB423" s="1194"/>
      <c r="DEC423" s="1198"/>
      <c r="DED423" s="1198"/>
      <c r="DEE423" s="1198"/>
      <c r="DEF423" s="1198"/>
      <c r="DEG423" s="1195"/>
      <c r="DEH423" s="1196"/>
      <c r="DEI423" s="1197"/>
      <c r="DEK423" s="1194"/>
      <c r="DEL423" s="1198"/>
      <c r="DEM423" s="1198"/>
      <c r="DEN423" s="1198"/>
      <c r="DEO423" s="1198"/>
      <c r="DEP423" s="1195"/>
      <c r="DEQ423" s="1196"/>
      <c r="DER423" s="1197"/>
      <c r="DET423" s="1194"/>
      <c r="DEU423" s="1198"/>
      <c r="DEV423" s="1198"/>
      <c r="DEW423" s="1198"/>
      <c r="DEX423" s="1198"/>
      <c r="DEY423" s="1195"/>
      <c r="DEZ423" s="1196"/>
      <c r="DFA423" s="1197"/>
      <c r="DFC423" s="1194"/>
      <c r="DFD423" s="1198"/>
      <c r="DFE423" s="1198"/>
      <c r="DFF423" s="1198"/>
      <c r="DFG423" s="1198"/>
      <c r="DFH423" s="1195"/>
      <c r="DFI423" s="1196"/>
      <c r="DFJ423" s="1197"/>
      <c r="DFL423" s="1194"/>
      <c r="DFM423" s="1198"/>
      <c r="DFN423" s="1198"/>
      <c r="DFO423" s="1198"/>
      <c r="DFP423" s="1198"/>
      <c r="DFQ423" s="1195"/>
      <c r="DFR423" s="1196"/>
      <c r="DFS423" s="1197"/>
      <c r="DFU423" s="1194"/>
      <c r="DFV423" s="1198"/>
      <c r="DFW423" s="1198"/>
      <c r="DFX423" s="1198"/>
      <c r="DFY423" s="1198"/>
      <c r="DFZ423" s="1195"/>
      <c r="DGA423" s="1196"/>
      <c r="DGB423" s="1197"/>
      <c r="DGD423" s="1194"/>
      <c r="DGE423" s="1198"/>
      <c r="DGF423" s="1198"/>
      <c r="DGG423" s="1198"/>
      <c r="DGH423" s="1198"/>
      <c r="DGI423" s="1195"/>
      <c r="DGJ423" s="1196"/>
      <c r="DGK423" s="1197"/>
      <c r="DGM423" s="1194"/>
      <c r="DGN423" s="1198"/>
      <c r="DGO423" s="1198"/>
      <c r="DGP423" s="1198"/>
      <c r="DGQ423" s="1198"/>
      <c r="DGR423" s="1195"/>
      <c r="DGS423" s="1196"/>
      <c r="DGT423" s="1197"/>
      <c r="DGV423" s="1194"/>
      <c r="DGW423" s="1198"/>
      <c r="DGX423" s="1198"/>
      <c r="DGY423" s="1198"/>
      <c r="DGZ423" s="1198"/>
      <c r="DHA423" s="1195"/>
      <c r="DHB423" s="1196"/>
      <c r="DHC423" s="1197"/>
      <c r="DHE423" s="1194"/>
      <c r="DHF423" s="1198"/>
      <c r="DHG423" s="1198"/>
      <c r="DHH423" s="1198"/>
      <c r="DHI423" s="1198"/>
      <c r="DHJ423" s="1195"/>
      <c r="DHK423" s="1196"/>
      <c r="DHL423" s="1197"/>
      <c r="DHN423" s="1194"/>
      <c r="DHO423" s="1198"/>
      <c r="DHP423" s="1198"/>
      <c r="DHQ423" s="1198"/>
      <c r="DHR423" s="1198"/>
      <c r="DHS423" s="1195"/>
      <c r="DHT423" s="1196"/>
      <c r="DHU423" s="1197"/>
      <c r="DHW423" s="1194"/>
      <c r="DHX423" s="1198"/>
      <c r="DHY423" s="1198"/>
      <c r="DHZ423" s="1198"/>
      <c r="DIA423" s="1198"/>
      <c r="DIB423" s="1195"/>
      <c r="DIC423" s="1196"/>
      <c r="DID423" s="1197"/>
      <c r="DIF423" s="1194"/>
      <c r="DIG423" s="1198"/>
      <c r="DIH423" s="1198"/>
      <c r="DII423" s="1198"/>
      <c r="DIJ423" s="1198"/>
      <c r="DIK423" s="1195"/>
      <c r="DIL423" s="1196"/>
      <c r="DIM423" s="1197"/>
      <c r="DIO423" s="1194"/>
      <c r="DIP423" s="1198"/>
      <c r="DIQ423" s="1198"/>
      <c r="DIR423" s="1198"/>
      <c r="DIS423" s="1198"/>
      <c r="DIT423" s="1195"/>
      <c r="DIU423" s="1196"/>
      <c r="DIV423" s="1197"/>
      <c r="DIX423" s="1194"/>
      <c r="DIY423" s="1198"/>
      <c r="DIZ423" s="1198"/>
      <c r="DJA423" s="1198"/>
      <c r="DJB423" s="1198"/>
      <c r="DJC423" s="1195"/>
      <c r="DJD423" s="1196"/>
      <c r="DJE423" s="1197"/>
      <c r="DJG423" s="1194"/>
      <c r="DJH423" s="1198"/>
      <c r="DJI423" s="1198"/>
      <c r="DJJ423" s="1198"/>
      <c r="DJK423" s="1198"/>
      <c r="DJL423" s="1195"/>
      <c r="DJM423" s="1196"/>
      <c r="DJN423" s="1197"/>
      <c r="DJP423" s="1194"/>
      <c r="DJQ423" s="1198"/>
      <c r="DJR423" s="1198"/>
      <c r="DJS423" s="1198"/>
      <c r="DJT423" s="1198"/>
      <c r="DJU423" s="1195"/>
      <c r="DJV423" s="1196"/>
      <c r="DJW423" s="1197"/>
      <c r="DJY423" s="1194"/>
      <c r="DJZ423" s="1198"/>
      <c r="DKA423" s="1198"/>
      <c r="DKB423" s="1198"/>
      <c r="DKC423" s="1198"/>
      <c r="DKD423" s="1195"/>
      <c r="DKE423" s="1196"/>
      <c r="DKF423" s="1197"/>
      <c r="DKH423" s="1194"/>
      <c r="DKI423" s="1198"/>
      <c r="DKJ423" s="1198"/>
      <c r="DKK423" s="1198"/>
      <c r="DKL423" s="1198"/>
      <c r="DKM423" s="1195"/>
      <c r="DKN423" s="1196"/>
      <c r="DKO423" s="1197"/>
      <c r="DKQ423" s="1194"/>
      <c r="DKR423" s="1198"/>
      <c r="DKS423" s="1198"/>
      <c r="DKT423" s="1198"/>
      <c r="DKU423" s="1198"/>
      <c r="DKV423" s="1195"/>
      <c r="DKW423" s="1196"/>
      <c r="DKX423" s="1197"/>
      <c r="DKZ423" s="1194"/>
      <c r="DLA423" s="1198"/>
      <c r="DLB423" s="1198"/>
      <c r="DLC423" s="1198"/>
      <c r="DLD423" s="1198"/>
      <c r="DLE423" s="1195"/>
      <c r="DLF423" s="1196"/>
      <c r="DLG423" s="1197"/>
      <c r="DLI423" s="1194"/>
      <c r="DLJ423" s="1198"/>
      <c r="DLK423" s="1198"/>
      <c r="DLL423" s="1198"/>
      <c r="DLM423" s="1198"/>
      <c r="DLN423" s="1195"/>
      <c r="DLO423" s="1196"/>
      <c r="DLP423" s="1197"/>
      <c r="DLR423" s="1194"/>
      <c r="DLS423" s="1198"/>
      <c r="DLT423" s="1198"/>
      <c r="DLU423" s="1198"/>
      <c r="DLV423" s="1198"/>
      <c r="DLW423" s="1195"/>
      <c r="DLX423" s="1196"/>
      <c r="DLY423" s="1197"/>
      <c r="DMA423" s="1194"/>
      <c r="DMB423" s="1198"/>
      <c r="DMC423" s="1198"/>
      <c r="DMD423" s="1198"/>
      <c r="DME423" s="1198"/>
      <c r="DMF423" s="1195"/>
      <c r="DMG423" s="1196"/>
      <c r="DMH423" s="1197"/>
      <c r="DMJ423" s="1194"/>
      <c r="DMK423" s="1198"/>
      <c r="DML423" s="1198"/>
      <c r="DMM423" s="1198"/>
      <c r="DMN423" s="1198"/>
      <c r="DMO423" s="1195"/>
      <c r="DMP423" s="1196"/>
      <c r="DMQ423" s="1197"/>
      <c r="DMS423" s="1194"/>
      <c r="DMT423" s="1198"/>
      <c r="DMU423" s="1198"/>
      <c r="DMV423" s="1198"/>
      <c r="DMW423" s="1198"/>
      <c r="DMX423" s="1195"/>
      <c r="DMY423" s="1196"/>
      <c r="DMZ423" s="1197"/>
      <c r="DNB423" s="1194"/>
      <c r="DNC423" s="1198"/>
      <c r="DND423" s="1198"/>
      <c r="DNE423" s="1198"/>
      <c r="DNF423" s="1198"/>
      <c r="DNG423" s="1195"/>
      <c r="DNH423" s="1196"/>
      <c r="DNI423" s="1197"/>
      <c r="DNK423" s="1194"/>
      <c r="DNL423" s="1198"/>
      <c r="DNM423" s="1198"/>
      <c r="DNN423" s="1198"/>
      <c r="DNO423" s="1198"/>
      <c r="DNP423" s="1195"/>
      <c r="DNQ423" s="1196"/>
      <c r="DNR423" s="1197"/>
      <c r="DNT423" s="1194"/>
      <c r="DNU423" s="1198"/>
      <c r="DNV423" s="1198"/>
      <c r="DNW423" s="1198"/>
      <c r="DNX423" s="1198"/>
      <c r="DNY423" s="1195"/>
      <c r="DNZ423" s="1196"/>
      <c r="DOA423" s="1197"/>
      <c r="DOC423" s="1194"/>
      <c r="DOD423" s="1198"/>
      <c r="DOE423" s="1198"/>
      <c r="DOF423" s="1198"/>
      <c r="DOG423" s="1198"/>
      <c r="DOH423" s="1195"/>
      <c r="DOI423" s="1196"/>
      <c r="DOJ423" s="1197"/>
      <c r="DOL423" s="1194"/>
      <c r="DOM423" s="1198"/>
      <c r="DON423" s="1198"/>
      <c r="DOO423" s="1198"/>
      <c r="DOP423" s="1198"/>
      <c r="DOQ423" s="1195"/>
      <c r="DOR423" s="1196"/>
      <c r="DOS423" s="1197"/>
      <c r="DOU423" s="1194"/>
      <c r="DOV423" s="1198"/>
      <c r="DOW423" s="1198"/>
      <c r="DOX423" s="1198"/>
      <c r="DOY423" s="1198"/>
      <c r="DOZ423" s="1195"/>
      <c r="DPA423" s="1196"/>
      <c r="DPB423" s="1197"/>
      <c r="DPD423" s="1194"/>
      <c r="DPE423" s="1198"/>
      <c r="DPF423" s="1198"/>
      <c r="DPG423" s="1198"/>
      <c r="DPH423" s="1198"/>
      <c r="DPI423" s="1195"/>
      <c r="DPJ423" s="1196"/>
      <c r="DPK423" s="1197"/>
      <c r="DPM423" s="1194"/>
      <c r="DPN423" s="1198"/>
      <c r="DPO423" s="1198"/>
      <c r="DPP423" s="1198"/>
      <c r="DPQ423" s="1198"/>
      <c r="DPR423" s="1195"/>
      <c r="DPS423" s="1196"/>
      <c r="DPT423" s="1197"/>
      <c r="DPV423" s="1194"/>
      <c r="DPW423" s="1198"/>
      <c r="DPX423" s="1198"/>
      <c r="DPY423" s="1198"/>
      <c r="DPZ423" s="1198"/>
      <c r="DQA423" s="1195"/>
      <c r="DQB423" s="1196"/>
      <c r="DQC423" s="1197"/>
      <c r="DQE423" s="1194"/>
      <c r="DQF423" s="1198"/>
      <c r="DQG423" s="1198"/>
      <c r="DQH423" s="1198"/>
      <c r="DQI423" s="1198"/>
      <c r="DQJ423" s="1195"/>
      <c r="DQK423" s="1196"/>
      <c r="DQL423" s="1197"/>
      <c r="DQN423" s="1194"/>
      <c r="DQO423" s="1198"/>
      <c r="DQP423" s="1198"/>
      <c r="DQQ423" s="1198"/>
      <c r="DQR423" s="1198"/>
      <c r="DQS423" s="1195"/>
      <c r="DQT423" s="1196"/>
      <c r="DQU423" s="1197"/>
      <c r="DQW423" s="1194"/>
      <c r="DQX423" s="1198"/>
      <c r="DQY423" s="1198"/>
      <c r="DQZ423" s="1198"/>
      <c r="DRA423" s="1198"/>
      <c r="DRB423" s="1195"/>
      <c r="DRC423" s="1196"/>
      <c r="DRD423" s="1197"/>
      <c r="DRF423" s="1194"/>
      <c r="DRG423" s="1198"/>
      <c r="DRH423" s="1198"/>
      <c r="DRI423" s="1198"/>
      <c r="DRJ423" s="1198"/>
      <c r="DRK423" s="1195"/>
      <c r="DRL423" s="1196"/>
      <c r="DRM423" s="1197"/>
      <c r="DRO423" s="1194"/>
      <c r="DRP423" s="1198"/>
      <c r="DRQ423" s="1198"/>
      <c r="DRR423" s="1198"/>
      <c r="DRS423" s="1198"/>
      <c r="DRT423" s="1195"/>
      <c r="DRU423" s="1196"/>
      <c r="DRV423" s="1197"/>
      <c r="DRX423" s="1194"/>
      <c r="DRY423" s="1198"/>
      <c r="DRZ423" s="1198"/>
      <c r="DSA423" s="1198"/>
      <c r="DSB423" s="1198"/>
      <c r="DSC423" s="1195"/>
      <c r="DSD423" s="1196"/>
      <c r="DSE423" s="1197"/>
      <c r="DSG423" s="1194"/>
      <c r="DSH423" s="1198"/>
      <c r="DSI423" s="1198"/>
      <c r="DSJ423" s="1198"/>
      <c r="DSK423" s="1198"/>
      <c r="DSL423" s="1195"/>
      <c r="DSM423" s="1196"/>
      <c r="DSN423" s="1197"/>
      <c r="DSP423" s="1194"/>
      <c r="DSQ423" s="1198"/>
      <c r="DSR423" s="1198"/>
      <c r="DSS423" s="1198"/>
      <c r="DST423" s="1198"/>
      <c r="DSU423" s="1195"/>
      <c r="DSV423" s="1196"/>
      <c r="DSW423" s="1197"/>
      <c r="DSY423" s="1194"/>
      <c r="DSZ423" s="1198"/>
      <c r="DTA423" s="1198"/>
      <c r="DTB423" s="1198"/>
      <c r="DTC423" s="1198"/>
      <c r="DTD423" s="1195"/>
      <c r="DTE423" s="1196"/>
      <c r="DTF423" s="1197"/>
      <c r="DTH423" s="1194"/>
      <c r="DTI423" s="1198"/>
      <c r="DTJ423" s="1198"/>
      <c r="DTK423" s="1198"/>
      <c r="DTL423" s="1198"/>
      <c r="DTM423" s="1195"/>
      <c r="DTN423" s="1196"/>
      <c r="DTO423" s="1197"/>
      <c r="DTQ423" s="1194"/>
      <c r="DTR423" s="1198"/>
      <c r="DTS423" s="1198"/>
      <c r="DTT423" s="1198"/>
      <c r="DTU423" s="1198"/>
      <c r="DTV423" s="1195"/>
      <c r="DTW423" s="1196"/>
      <c r="DTX423" s="1197"/>
      <c r="DTZ423" s="1194"/>
      <c r="DUA423" s="1198"/>
      <c r="DUB423" s="1198"/>
      <c r="DUC423" s="1198"/>
      <c r="DUD423" s="1198"/>
      <c r="DUE423" s="1195"/>
      <c r="DUF423" s="1196"/>
      <c r="DUG423" s="1197"/>
      <c r="DUI423" s="1194"/>
      <c r="DUJ423" s="1198"/>
      <c r="DUK423" s="1198"/>
      <c r="DUL423" s="1198"/>
      <c r="DUM423" s="1198"/>
      <c r="DUN423" s="1195"/>
      <c r="DUO423" s="1196"/>
      <c r="DUP423" s="1197"/>
      <c r="DUR423" s="1194"/>
      <c r="DUS423" s="1198"/>
      <c r="DUT423" s="1198"/>
      <c r="DUU423" s="1198"/>
      <c r="DUV423" s="1198"/>
      <c r="DUW423" s="1195"/>
      <c r="DUX423" s="1196"/>
      <c r="DUY423" s="1197"/>
      <c r="DVA423" s="1194"/>
      <c r="DVB423" s="1198"/>
      <c r="DVC423" s="1198"/>
      <c r="DVD423" s="1198"/>
      <c r="DVE423" s="1198"/>
      <c r="DVF423" s="1195"/>
      <c r="DVG423" s="1196"/>
      <c r="DVH423" s="1197"/>
      <c r="DVJ423" s="1194"/>
      <c r="DVK423" s="1198"/>
      <c r="DVL423" s="1198"/>
      <c r="DVM423" s="1198"/>
      <c r="DVN423" s="1198"/>
      <c r="DVO423" s="1195"/>
      <c r="DVP423" s="1196"/>
      <c r="DVQ423" s="1197"/>
      <c r="DVS423" s="1194"/>
      <c r="DVT423" s="1198"/>
      <c r="DVU423" s="1198"/>
      <c r="DVV423" s="1198"/>
      <c r="DVW423" s="1198"/>
      <c r="DVX423" s="1195"/>
      <c r="DVY423" s="1196"/>
      <c r="DVZ423" s="1197"/>
      <c r="DWB423" s="1194"/>
      <c r="DWC423" s="1198"/>
      <c r="DWD423" s="1198"/>
      <c r="DWE423" s="1198"/>
      <c r="DWF423" s="1198"/>
      <c r="DWG423" s="1195"/>
      <c r="DWH423" s="1196"/>
      <c r="DWI423" s="1197"/>
      <c r="DWK423" s="1194"/>
      <c r="DWL423" s="1198"/>
      <c r="DWM423" s="1198"/>
      <c r="DWN423" s="1198"/>
      <c r="DWO423" s="1198"/>
      <c r="DWP423" s="1195"/>
      <c r="DWQ423" s="1196"/>
      <c r="DWR423" s="1197"/>
      <c r="DWT423" s="1194"/>
      <c r="DWU423" s="1198"/>
      <c r="DWV423" s="1198"/>
      <c r="DWW423" s="1198"/>
      <c r="DWX423" s="1198"/>
      <c r="DWY423" s="1195"/>
      <c r="DWZ423" s="1196"/>
      <c r="DXA423" s="1197"/>
      <c r="DXC423" s="1194"/>
      <c r="DXD423" s="1198"/>
      <c r="DXE423" s="1198"/>
      <c r="DXF423" s="1198"/>
      <c r="DXG423" s="1198"/>
      <c r="DXH423" s="1195"/>
      <c r="DXI423" s="1196"/>
      <c r="DXJ423" s="1197"/>
      <c r="DXL423" s="1194"/>
      <c r="DXM423" s="1198"/>
      <c r="DXN423" s="1198"/>
      <c r="DXO423" s="1198"/>
      <c r="DXP423" s="1198"/>
      <c r="DXQ423" s="1195"/>
      <c r="DXR423" s="1196"/>
      <c r="DXS423" s="1197"/>
      <c r="DXU423" s="1194"/>
      <c r="DXV423" s="1198"/>
      <c r="DXW423" s="1198"/>
      <c r="DXX423" s="1198"/>
      <c r="DXY423" s="1198"/>
      <c r="DXZ423" s="1195"/>
      <c r="DYA423" s="1196"/>
      <c r="DYB423" s="1197"/>
      <c r="DYD423" s="1194"/>
      <c r="DYE423" s="1198"/>
      <c r="DYF423" s="1198"/>
      <c r="DYG423" s="1198"/>
      <c r="DYH423" s="1198"/>
      <c r="DYI423" s="1195"/>
      <c r="DYJ423" s="1196"/>
      <c r="DYK423" s="1197"/>
      <c r="DYM423" s="1194"/>
      <c r="DYN423" s="1198"/>
      <c r="DYO423" s="1198"/>
      <c r="DYP423" s="1198"/>
      <c r="DYQ423" s="1198"/>
      <c r="DYR423" s="1195"/>
      <c r="DYS423" s="1196"/>
      <c r="DYT423" s="1197"/>
      <c r="DYV423" s="1194"/>
      <c r="DYW423" s="1198"/>
      <c r="DYX423" s="1198"/>
      <c r="DYY423" s="1198"/>
      <c r="DYZ423" s="1198"/>
      <c r="DZA423" s="1195"/>
      <c r="DZB423" s="1196"/>
      <c r="DZC423" s="1197"/>
      <c r="DZE423" s="1194"/>
      <c r="DZF423" s="1198"/>
      <c r="DZG423" s="1198"/>
      <c r="DZH423" s="1198"/>
      <c r="DZI423" s="1198"/>
      <c r="DZJ423" s="1195"/>
      <c r="DZK423" s="1196"/>
      <c r="DZL423" s="1197"/>
      <c r="DZN423" s="1194"/>
      <c r="DZO423" s="1198"/>
      <c r="DZP423" s="1198"/>
      <c r="DZQ423" s="1198"/>
      <c r="DZR423" s="1198"/>
      <c r="DZS423" s="1195"/>
      <c r="DZT423" s="1196"/>
      <c r="DZU423" s="1197"/>
      <c r="DZW423" s="1194"/>
      <c r="DZX423" s="1198"/>
      <c r="DZY423" s="1198"/>
      <c r="DZZ423" s="1198"/>
      <c r="EAA423" s="1198"/>
      <c r="EAB423" s="1195"/>
      <c r="EAC423" s="1196"/>
      <c r="EAD423" s="1197"/>
      <c r="EAF423" s="1194"/>
      <c r="EAG423" s="1198"/>
      <c r="EAH423" s="1198"/>
      <c r="EAI423" s="1198"/>
      <c r="EAJ423" s="1198"/>
      <c r="EAK423" s="1195"/>
      <c r="EAL423" s="1196"/>
      <c r="EAM423" s="1197"/>
      <c r="EAO423" s="1194"/>
      <c r="EAP423" s="1198"/>
      <c r="EAQ423" s="1198"/>
      <c r="EAR423" s="1198"/>
      <c r="EAS423" s="1198"/>
      <c r="EAT423" s="1195"/>
      <c r="EAU423" s="1196"/>
      <c r="EAV423" s="1197"/>
      <c r="EAX423" s="1194"/>
      <c r="EAY423" s="1198"/>
      <c r="EAZ423" s="1198"/>
      <c r="EBA423" s="1198"/>
      <c r="EBB423" s="1198"/>
      <c r="EBC423" s="1195"/>
      <c r="EBD423" s="1196"/>
      <c r="EBE423" s="1197"/>
      <c r="EBG423" s="1194"/>
      <c r="EBH423" s="1198"/>
      <c r="EBI423" s="1198"/>
      <c r="EBJ423" s="1198"/>
      <c r="EBK423" s="1198"/>
      <c r="EBL423" s="1195"/>
      <c r="EBM423" s="1196"/>
      <c r="EBN423" s="1197"/>
      <c r="EBP423" s="1194"/>
      <c r="EBQ423" s="1198"/>
      <c r="EBR423" s="1198"/>
      <c r="EBS423" s="1198"/>
      <c r="EBT423" s="1198"/>
      <c r="EBU423" s="1195"/>
      <c r="EBV423" s="1196"/>
      <c r="EBW423" s="1197"/>
      <c r="EBY423" s="1194"/>
      <c r="EBZ423" s="1198"/>
      <c r="ECA423" s="1198"/>
      <c r="ECB423" s="1198"/>
      <c r="ECC423" s="1198"/>
      <c r="ECD423" s="1195"/>
      <c r="ECE423" s="1196"/>
      <c r="ECF423" s="1197"/>
      <c r="ECH423" s="1194"/>
      <c r="ECI423" s="1198"/>
      <c r="ECJ423" s="1198"/>
      <c r="ECK423" s="1198"/>
      <c r="ECL423" s="1198"/>
      <c r="ECM423" s="1195"/>
      <c r="ECN423" s="1196"/>
      <c r="ECO423" s="1197"/>
      <c r="ECQ423" s="1194"/>
      <c r="ECR423" s="1198"/>
      <c r="ECS423" s="1198"/>
      <c r="ECT423" s="1198"/>
      <c r="ECU423" s="1198"/>
      <c r="ECV423" s="1195"/>
      <c r="ECW423" s="1196"/>
      <c r="ECX423" s="1197"/>
      <c r="ECZ423" s="1194"/>
      <c r="EDA423" s="1198"/>
      <c r="EDB423" s="1198"/>
      <c r="EDC423" s="1198"/>
      <c r="EDD423" s="1198"/>
      <c r="EDE423" s="1195"/>
      <c r="EDF423" s="1196"/>
      <c r="EDG423" s="1197"/>
      <c r="EDI423" s="1194"/>
      <c r="EDJ423" s="1198"/>
      <c r="EDK423" s="1198"/>
      <c r="EDL423" s="1198"/>
      <c r="EDM423" s="1198"/>
      <c r="EDN423" s="1195"/>
      <c r="EDO423" s="1196"/>
      <c r="EDP423" s="1197"/>
      <c r="EDR423" s="1194"/>
      <c r="EDS423" s="1198"/>
      <c r="EDT423" s="1198"/>
      <c r="EDU423" s="1198"/>
      <c r="EDV423" s="1198"/>
      <c r="EDW423" s="1195"/>
      <c r="EDX423" s="1196"/>
      <c r="EDY423" s="1197"/>
      <c r="EEA423" s="1194"/>
      <c r="EEB423" s="1198"/>
      <c r="EEC423" s="1198"/>
      <c r="EED423" s="1198"/>
      <c r="EEE423" s="1198"/>
      <c r="EEF423" s="1195"/>
      <c r="EEG423" s="1196"/>
      <c r="EEH423" s="1197"/>
      <c r="EEJ423" s="1194"/>
      <c r="EEK423" s="1198"/>
      <c r="EEL423" s="1198"/>
      <c r="EEM423" s="1198"/>
      <c r="EEN423" s="1198"/>
      <c r="EEO423" s="1195"/>
      <c r="EEP423" s="1196"/>
      <c r="EEQ423" s="1197"/>
      <c r="EES423" s="1194"/>
      <c r="EET423" s="1198"/>
      <c r="EEU423" s="1198"/>
      <c r="EEV423" s="1198"/>
      <c r="EEW423" s="1198"/>
      <c r="EEX423" s="1195"/>
      <c r="EEY423" s="1196"/>
      <c r="EEZ423" s="1197"/>
      <c r="EFB423" s="1194"/>
      <c r="EFC423" s="1198"/>
      <c r="EFD423" s="1198"/>
      <c r="EFE423" s="1198"/>
      <c r="EFF423" s="1198"/>
      <c r="EFG423" s="1195"/>
      <c r="EFH423" s="1196"/>
      <c r="EFI423" s="1197"/>
      <c r="EFK423" s="1194"/>
      <c r="EFL423" s="1198"/>
      <c r="EFM423" s="1198"/>
      <c r="EFN423" s="1198"/>
      <c r="EFO423" s="1198"/>
      <c r="EFP423" s="1195"/>
      <c r="EFQ423" s="1196"/>
      <c r="EFR423" s="1197"/>
      <c r="EFT423" s="1194"/>
      <c r="EFU423" s="1198"/>
      <c r="EFV423" s="1198"/>
      <c r="EFW423" s="1198"/>
      <c r="EFX423" s="1198"/>
      <c r="EFY423" s="1195"/>
      <c r="EFZ423" s="1196"/>
      <c r="EGA423" s="1197"/>
      <c r="EGC423" s="1194"/>
      <c r="EGD423" s="1198"/>
      <c r="EGE423" s="1198"/>
      <c r="EGF423" s="1198"/>
      <c r="EGG423" s="1198"/>
      <c r="EGH423" s="1195"/>
      <c r="EGI423" s="1196"/>
      <c r="EGJ423" s="1197"/>
      <c r="EGL423" s="1194"/>
      <c r="EGM423" s="1198"/>
      <c r="EGN423" s="1198"/>
      <c r="EGO423" s="1198"/>
      <c r="EGP423" s="1198"/>
      <c r="EGQ423" s="1195"/>
      <c r="EGR423" s="1196"/>
      <c r="EGS423" s="1197"/>
      <c r="EGU423" s="1194"/>
      <c r="EGV423" s="1198"/>
      <c r="EGW423" s="1198"/>
      <c r="EGX423" s="1198"/>
      <c r="EGY423" s="1198"/>
      <c r="EGZ423" s="1195"/>
      <c r="EHA423" s="1196"/>
      <c r="EHB423" s="1197"/>
      <c r="EHD423" s="1194"/>
      <c r="EHE423" s="1198"/>
      <c r="EHF423" s="1198"/>
      <c r="EHG423" s="1198"/>
      <c r="EHH423" s="1198"/>
      <c r="EHI423" s="1195"/>
      <c r="EHJ423" s="1196"/>
      <c r="EHK423" s="1197"/>
      <c r="EHM423" s="1194"/>
      <c r="EHN423" s="1198"/>
      <c r="EHO423" s="1198"/>
      <c r="EHP423" s="1198"/>
      <c r="EHQ423" s="1198"/>
      <c r="EHR423" s="1195"/>
      <c r="EHS423" s="1196"/>
      <c r="EHT423" s="1197"/>
      <c r="EHV423" s="1194"/>
      <c r="EHW423" s="1198"/>
      <c r="EHX423" s="1198"/>
      <c r="EHY423" s="1198"/>
      <c r="EHZ423" s="1198"/>
      <c r="EIA423" s="1195"/>
      <c r="EIB423" s="1196"/>
      <c r="EIC423" s="1197"/>
      <c r="EIE423" s="1194"/>
      <c r="EIF423" s="1198"/>
      <c r="EIG423" s="1198"/>
      <c r="EIH423" s="1198"/>
      <c r="EII423" s="1198"/>
      <c r="EIJ423" s="1195"/>
      <c r="EIK423" s="1196"/>
      <c r="EIL423" s="1197"/>
      <c r="EIN423" s="1194"/>
      <c r="EIO423" s="1198"/>
      <c r="EIP423" s="1198"/>
      <c r="EIQ423" s="1198"/>
      <c r="EIR423" s="1198"/>
      <c r="EIS423" s="1195"/>
      <c r="EIT423" s="1196"/>
      <c r="EIU423" s="1197"/>
      <c r="EIW423" s="1194"/>
      <c r="EIX423" s="1198"/>
      <c r="EIY423" s="1198"/>
      <c r="EIZ423" s="1198"/>
      <c r="EJA423" s="1198"/>
      <c r="EJB423" s="1195"/>
      <c r="EJC423" s="1196"/>
      <c r="EJD423" s="1197"/>
      <c r="EJF423" s="1194"/>
      <c r="EJG423" s="1198"/>
      <c r="EJH423" s="1198"/>
      <c r="EJI423" s="1198"/>
      <c r="EJJ423" s="1198"/>
      <c r="EJK423" s="1195"/>
      <c r="EJL423" s="1196"/>
      <c r="EJM423" s="1197"/>
      <c r="EJO423" s="1194"/>
      <c r="EJP423" s="1198"/>
      <c r="EJQ423" s="1198"/>
      <c r="EJR423" s="1198"/>
      <c r="EJS423" s="1198"/>
      <c r="EJT423" s="1195"/>
      <c r="EJU423" s="1196"/>
      <c r="EJV423" s="1197"/>
      <c r="EJX423" s="1194"/>
      <c r="EJY423" s="1198"/>
      <c r="EJZ423" s="1198"/>
      <c r="EKA423" s="1198"/>
      <c r="EKB423" s="1198"/>
      <c r="EKC423" s="1195"/>
      <c r="EKD423" s="1196"/>
      <c r="EKE423" s="1197"/>
      <c r="EKG423" s="1194"/>
      <c r="EKH423" s="1198"/>
      <c r="EKI423" s="1198"/>
      <c r="EKJ423" s="1198"/>
      <c r="EKK423" s="1198"/>
      <c r="EKL423" s="1195"/>
      <c r="EKM423" s="1196"/>
      <c r="EKN423" s="1197"/>
      <c r="EKP423" s="1194"/>
      <c r="EKQ423" s="1198"/>
      <c r="EKR423" s="1198"/>
      <c r="EKS423" s="1198"/>
      <c r="EKT423" s="1198"/>
      <c r="EKU423" s="1195"/>
      <c r="EKV423" s="1196"/>
      <c r="EKW423" s="1197"/>
      <c r="EKY423" s="1194"/>
      <c r="EKZ423" s="1198"/>
      <c r="ELA423" s="1198"/>
      <c r="ELB423" s="1198"/>
      <c r="ELC423" s="1198"/>
      <c r="ELD423" s="1195"/>
      <c r="ELE423" s="1196"/>
      <c r="ELF423" s="1197"/>
      <c r="ELH423" s="1194"/>
      <c r="ELI423" s="1198"/>
      <c r="ELJ423" s="1198"/>
      <c r="ELK423" s="1198"/>
      <c r="ELL423" s="1198"/>
      <c r="ELM423" s="1195"/>
      <c r="ELN423" s="1196"/>
      <c r="ELO423" s="1197"/>
      <c r="ELQ423" s="1194"/>
      <c r="ELR423" s="1198"/>
      <c r="ELS423" s="1198"/>
      <c r="ELT423" s="1198"/>
      <c r="ELU423" s="1198"/>
      <c r="ELV423" s="1195"/>
      <c r="ELW423" s="1196"/>
      <c r="ELX423" s="1197"/>
      <c r="ELZ423" s="1194"/>
      <c r="EMA423" s="1198"/>
      <c r="EMB423" s="1198"/>
      <c r="EMC423" s="1198"/>
      <c r="EMD423" s="1198"/>
      <c r="EME423" s="1195"/>
      <c r="EMF423" s="1196"/>
      <c r="EMG423" s="1197"/>
      <c r="EMI423" s="1194"/>
      <c r="EMJ423" s="1198"/>
      <c r="EMK423" s="1198"/>
      <c r="EML423" s="1198"/>
      <c r="EMM423" s="1198"/>
      <c r="EMN423" s="1195"/>
      <c r="EMO423" s="1196"/>
      <c r="EMP423" s="1197"/>
      <c r="EMR423" s="1194"/>
      <c r="EMS423" s="1198"/>
      <c r="EMT423" s="1198"/>
      <c r="EMU423" s="1198"/>
      <c r="EMV423" s="1198"/>
      <c r="EMW423" s="1195"/>
      <c r="EMX423" s="1196"/>
      <c r="EMY423" s="1197"/>
      <c r="ENA423" s="1194"/>
      <c r="ENB423" s="1198"/>
      <c r="ENC423" s="1198"/>
      <c r="END423" s="1198"/>
      <c r="ENE423" s="1198"/>
      <c r="ENF423" s="1195"/>
      <c r="ENG423" s="1196"/>
      <c r="ENH423" s="1197"/>
      <c r="ENJ423" s="1194"/>
      <c r="ENK423" s="1198"/>
      <c r="ENL423" s="1198"/>
      <c r="ENM423" s="1198"/>
      <c r="ENN423" s="1198"/>
      <c r="ENO423" s="1195"/>
      <c r="ENP423" s="1196"/>
      <c r="ENQ423" s="1197"/>
      <c r="ENS423" s="1194"/>
      <c r="ENT423" s="1198"/>
      <c r="ENU423" s="1198"/>
      <c r="ENV423" s="1198"/>
      <c r="ENW423" s="1198"/>
      <c r="ENX423" s="1195"/>
      <c r="ENY423" s="1196"/>
      <c r="ENZ423" s="1197"/>
      <c r="EOB423" s="1194"/>
      <c r="EOC423" s="1198"/>
      <c r="EOD423" s="1198"/>
      <c r="EOE423" s="1198"/>
      <c r="EOF423" s="1198"/>
      <c r="EOG423" s="1195"/>
      <c r="EOH423" s="1196"/>
      <c r="EOI423" s="1197"/>
      <c r="EOK423" s="1194"/>
      <c r="EOL423" s="1198"/>
      <c r="EOM423" s="1198"/>
      <c r="EON423" s="1198"/>
      <c r="EOO423" s="1198"/>
      <c r="EOP423" s="1195"/>
      <c r="EOQ423" s="1196"/>
      <c r="EOR423" s="1197"/>
      <c r="EOT423" s="1194"/>
      <c r="EOU423" s="1198"/>
      <c r="EOV423" s="1198"/>
      <c r="EOW423" s="1198"/>
      <c r="EOX423" s="1198"/>
      <c r="EOY423" s="1195"/>
      <c r="EOZ423" s="1196"/>
      <c r="EPA423" s="1197"/>
      <c r="EPC423" s="1194"/>
      <c r="EPD423" s="1198"/>
      <c r="EPE423" s="1198"/>
      <c r="EPF423" s="1198"/>
      <c r="EPG423" s="1198"/>
      <c r="EPH423" s="1195"/>
      <c r="EPI423" s="1196"/>
      <c r="EPJ423" s="1197"/>
      <c r="EPL423" s="1194"/>
      <c r="EPM423" s="1198"/>
      <c r="EPN423" s="1198"/>
      <c r="EPO423" s="1198"/>
      <c r="EPP423" s="1198"/>
      <c r="EPQ423" s="1195"/>
      <c r="EPR423" s="1196"/>
      <c r="EPS423" s="1197"/>
      <c r="EPU423" s="1194"/>
      <c r="EPV423" s="1198"/>
      <c r="EPW423" s="1198"/>
      <c r="EPX423" s="1198"/>
      <c r="EPY423" s="1198"/>
      <c r="EPZ423" s="1195"/>
      <c r="EQA423" s="1196"/>
      <c r="EQB423" s="1197"/>
      <c r="EQD423" s="1194"/>
      <c r="EQE423" s="1198"/>
      <c r="EQF423" s="1198"/>
      <c r="EQG423" s="1198"/>
      <c r="EQH423" s="1198"/>
      <c r="EQI423" s="1195"/>
      <c r="EQJ423" s="1196"/>
      <c r="EQK423" s="1197"/>
      <c r="EQM423" s="1194"/>
      <c r="EQN423" s="1198"/>
      <c r="EQO423" s="1198"/>
      <c r="EQP423" s="1198"/>
      <c r="EQQ423" s="1198"/>
      <c r="EQR423" s="1195"/>
      <c r="EQS423" s="1196"/>
      <c r="EQT423" s="1197"/>
      <c r="EQV423" s="1194"/>
      <c r="EQW423" s="1198"/>
      <c r="EQX423" s="1198"/>
      <c r="EQY423" s="1198"/>
      <c r="EQZ423" s="1198"/>
      <c r="ERA423" s="1195"/>
      <c r="ERB423" s="1196"/>
      <c r="ERC423" s="1197"/>
      <c r="ERE423" s="1194"/>
      <c r="ERF423" s="1198"/>
      <c r="ERG423" s="1198"/>
      <c r="ERH423" s="1198"/>
      <c r="ERI423" s="1198"/>
      <c r="ERJ423" s="1195"/>
      <c r="ERK423" s="1196"/>
      <c r="ERL423" s="1197"/>
      <c r="ERN423" s="1194"/>
      <c r="ERO423" s="1198"/>
      <c r="ERP423" s="1198"/>
      <c r="ERQ423" s="1198"/>
      <c r="ERR423" s="1198"/>
      <c r="ERS423" s="1195"/>
      <c r="ERT423" s="1196"/>
      <c r="ERU423" s="1197"/>
      <c r="ERW423" s="1194"/>
      <c r="ERX423" s="1198"/>
      <c r="ERY423" s="1198"/>
      <c r="ERZ423" s="1198"/>
      <c r="ESA423" s="1198"/>
      <c r="ESB423" s="1195"/>
      <c r="ESC423" s="1196"/>
      <c r="ESD423" s="1197"/>
      <c r="ESF423" s="1194"/>
      <c r="ESG423" s="1198"/>
      <c r="ESH423" s="1198"/>
      <c r="ESI423" s="1198"/>
      <c r="ESJ423" s="1198"/>
      <c r="ESK423" s="1195"/>
      <c r="ESL423" s="1196"/>
      <c r="ESM423" s="1197"/>
      <c r="ESO423" s="1194"/>
      <c r="ESP423" s="1198"/>
      <c r="ESQ423" s="1198"/>
      <c r="ESR423" s="1198"/>
      <c r="ESS423" s="1198"/>
      <c r="EST423" s="1195"/>
      <c r="ESU423" s="1196"/>
      <c r="ESV423" s="1197"/>
      <c r="ESX423" s="1194"/>
      <c r="ESY423" s="1198"/>
      <c r="ESZ423" s="1198"/>
      <c r="ETA423" s="1198"/>
      <c r="ETB423" s="1198"/>
      <c r="ETC423" s="1195"/>
      <c r="ETD423" s="1196"/>
      <c r="ETE423" s="1197"/>
      <c r="ETG423" s="1194"/>
      <c r="ETH423" s="1198"/>
      <c r="ETI423" s="1198"/>
      <c r="ETJ423" s="1198"/>
      <c r="ETK423" s="1198"/>
      <c r="ETL423" s="1195"/>
      <c r="ETM423" s="1196"/>
      <c r="ETN423" s="1197"/>
      <c r="ETP423" s="1194"/>
      <c r="ETQ423" s="1198"/>
      <c r="ETR423" s="1198"/>
      <c r="ETS423" s="1198"/>
      <c r="ETT423" s="1198"/>
      <c r="ETU423" s="1195"/>
      <c r="ETV423" s="1196"/>
      <c r="ETW423" s="1197"/>
      <c r="ETY423" s="1194"/>
      <c r="ETZ423" s="1198"/>
      <c r="EUA423" s="1198"/>
      <c r="EUB423" s="1198"/>
      <c r="EUC423" s="1198"/>
      <c r="EUD423" s="1195"/>
      <c r="EUE423" s="1196"/>
      <c r="EUF423" s="1197"/>
      <c r="EUH423" s="1194"/>
      <c r="EUI423" s="1198"/>
      <c r="EUJ423" s="1198"/>
      <c r="EUK423" s="1198"/>
      <c r="EUL423" s="1198"/>
      <c r="EUM423" s="1195"/>
      <c r="EUN423" s="1196"/>
      <c r="EUO423" s="1197"/>
      <c r="EUQ423" s="1194"/>
      <c r="EUR423" s="1198"/>
      <c r="EUS423" s="1198"/>
      <c r="EUT423" s="1198"/>
      <c r="EUU423" s="1198"/>
      <c r="EUV423" s="1195"/>
      <c r="EUW423" s="1196"/>
      <c r="EUX423" s="1197"/>
      <c r="EUZ423" s="1194"/>
      <c r="EVA423" s="1198"/>
      <c r="EVB423" s="1198"/>
      <c r="EVC423" s="1198"/>
      <c r="EVD423" s="1198"/>
      <c r="EVE423" s="1195"/>
      <c r="EVF423" s="1196"/>
      <c r="EVG423" s="1197"/>
      <c r="EVI423" s="1194"/>
      <c r="EVJ423" s="1198"/>
      <c r="EVK423" s="1198"/>
      <c r="EVL423" s="1198"/>
      <c r="EVM423" s="1198"/>
      <c r="EVN423" s="1195"/>
      <c r="EVO423" s="1196"/>
      <c r="EVP423" s="1197"/>
      <c r="EVR423" s="1194"/>
      <c r="EVS423" s="1198"/>
      <c r="EVT423" s="1198"/>
      <c r="EVU423" s="1198"/>
      <c r="EVV423" s="1198"/>
      <c r="EVW423" s="1195"/>
      <c r="EVX423" s="1196"/>
      <c r="EVY423" s="1197"/>
      <c r="EWA423" s="1194"/>
      <c r="EWB423" s="1198"/>
      <c r="EWC423" s="1198"/>
      <c r="EWD423" s="1198"/>
      <c r="EWE423" s="1198"/>
      <c r="EWF423" s="1195"/>
      <c r="EWG423" s="1196"/>
      <c r="EWH423" s="1197"/>
      <c r="EWJ423" s="1194"/>
      <c r="EWK423" s="1198"/>
      <c r="EWL423" s="1198"/>
      <c r="EWM423" s="1198"/>
      <c r="EWN423" s="1198"/>
      <c r="EWO423" s="1195"/>
      <c r="EWP423" s="1196"/>
      <c r="EWQ423" s="1197"/>
      <c r="EWS423" s="1194"/>
      <c r="EWT423" s="1198"/>
      <c r="EWU423" s="1198"/>
      <c r="EWV423" s="1198"/>
      <c r="EWW423" s="1198"/>
      <c r="EWX423" s="1195"/>
      <c r="EWY423" s="1196"/>
      <c r="EWZ423" s="1197"/>
      <c r="EXB423" s="1194"/>
      <c r="EXC423" s="1198"/>
      <c r="EXD423" s="1198"/>
      <c r="EXE423" s="1198"/>
      <c r="EXF423" s="1198"/>
      <c r="EXG423" s="1195"/>
      <c r="EXH423" s="1196"/>
      <c r="EXI423" s="1197"/>
      <c r="EXK423" s="1194"/>
      <c r="EXL423" s="1198"/>
      <c r="EXM423" s="1198"/>
      <c r="EXN423" s="1198"/>
      <c r="EXO423" s="1198"/>
      <c r="EXP423" s="1195"/>
      <c r="EXQ423" s="1196"/>
      <c r="EXR423" s="1197"/>
      <c r="EXT423" s="1194"/>
      <c r="EXU423" s="1198"/>
      <c r="EXV423" s="1198"/>
      <c r="EXW423" s="1198"/>
      <c r="EXX423" s="1198"/>
      <c r="EXY423" s="1195"/>
      <c r="EXZ423" s="1196"/>
      <c r="EYA423" s="1197"/>
      <c r="EYC423" s="1194"/>
      <c r="EYD423" s="1198"/>
      <c r="EYE423" s="1198"/>
      <c r="EYF423" s="1198"/>
      <c r="EYG423" s="1198"/>
      <c r="EYH423" s="1195"/>
      <c r="EYI423" s="1196"/>
      <c r="EYJ423" s="1197"/>
      <c r="EYL423" s="1194"/>
      <c r="EYM423" s="1198"/>
      <c r="EYN423" s="1198"/>
      <c r="EYO423" s="1198"/>
      <c r="EYP423" s="1198"/>
      <c r="EYQ423" s="1195"/>
      <c r="EYR423" s="1196"/>
      <c r="EYS423" s="1197"/>
      <c r="EYU423" s="1194"/>
      <c r="EYV423" s="1198"/>
      <c r="EYW423" s="1198"/>
      <c r="EYX423" s="1198"/>
      <c r="EYY423" s="1198"/>
      <c r="EYZ423" s="1195"/>
      <c r="EZA423" s="1196"/>
      <c r="EZB423" s="1197"/>
      <c r="EZD423" s="1194"/>
      <c r="EZE423" s="1198"/>
      <c r="EZF423" s="1198"/>
      <c r="EZG423" s="1198"/>
      <c r="EZH423" s="1198"/>
      <c r="EZI423" s="1195"/>
      <c r="EZJ423" s="1196"/>
      <c r="EZK423" s="1197"/>
      <c r="EZM423" s="1194"/>
      <c r="EZN423" s="1198"/>
      <c r="EZO423" s="1198"/>
      <c r="EZP423" s="1198"/>
      <c r="EZQ423" s="1198"/>
      <c r="EZR423" s="1195"/>
      <c r="EZS423" s="1196"/>
      <c r="EZT423" s="1197"/>
      <c r="EZV423" s="1194"/>
      <c r="EZW423" s="1198"/>
      <c r="EZX423" s="1198"/>
      <c r="EZY423" s="1198"/>
      <c r="EZZ423" s="1198"/>
      <c r="FAA423" s="1195"/>
      <c r="FAB423" s="1196"/>
      <c r="FAC423" s="1197"/>
      <c r="FAE423" s="1194"/>
      <c r="FAF423" s="1198"/>
      <c r="FAG423" s="1198"/>
      <c r="FAH423" s="1198"/>
      <c r="FAI423" s="1198"/>
      <c r="FAJ423" s="1195"/>
      <c r="FAK423" s="1196"/>
      <c r="FAL423" s="1197"/>
      <c r="FAN423" s="1194"/>
      <c r="FAO423" s="1198"/>
      <c r="FAP423" s="1198"/>
      <c r="FAQ423" s="1198"/>
      <c r="FAR423" s="1198"/>
      <c r="FAS423" s="1195"/>
      <c r="FAT423" s="1196"/>
      <c r="FAU423" s="1197"/>
      <c r="FAW423" s="1194"/>
      <c r="FAX423" s="1198"/>
      <c r="FAY423" s="1198"/>
      <c r="FAZ423" s="1198"/>
      <c r="FBA423" s="1198"/>
      <c r="FBB423" s="1195"/>
      <c r="FBC423" s="1196"/>
      <c r="FBD423" s="1197"/>
      <c r="FBF423" s="1194"/>
      <c r="FBG423" s="1198"/>
      <c r="FBH423" s="1198"/>
      <c r="FBI423" s="1198"/>
      <c r="FBJ423" s="1198"/>
      <c r="FBK423" s="1195"/>
      <c r="FBL423" s="1196"/>
      <c r="FBM423" s="1197"/>
      <c r="FBO423" s="1194"/>
      <c r="FBP423" s="1198"/>
      <c r="FBQ423" s="1198"/>
      <c r="FBR423" s="1198"/>
      <c r="FBS423" s="1198"/>
      <c r="FBT423" s="1195"/>
      <c r="FBU423" s="1196"/>
      <c r="FBV423" s="1197"/>
      <c r="FBX423" s="1194"/>
      <c r="FBY423" s="1198"/>
      <c r="FBZ423" s="1198"/>
      <c r="FCA423" s="1198"/>
      <c r="FCB423" s="1198"/>
      <c r="FCC423" s="1195"/>
      <c r="FCD423" s="1196"/>
      <c r="FCE423" s="1197"/>
      <c r="FCG423" s="1194"/>
      <c r="FCH423" s="1198"/>
      <c r="FCI423" s="1198"/>
      <c r="FCJ423" s="1198"/>
      <c r="FCK423" s="1198"/>
      <c r="FCL423" s="1195"/>
      <c r="FCM423" s="1196"/>
      <c r="FCN423" s="1197"/>
      <c r="FCP423" s="1194"/>
      <c r="FCQ423" s="1198"/>
      <c r="FCR423" s="1198"/>
      <c r="FCS423" s="1198"/>
      <c r="FCT423" s="1198"/>
      <c r="FCU423" s="1195"/>
      <c r="FCV423" s="1196"/>
      <c r="FCW423" s="1197"/>
      <c r="FCY423" s="1194"/>
      <c r="FCZ423" s="1198"/>
      <c r="FDA423" s="1198"/>
      <c r="FDB423" s="1198"/>
      <c r="FDC423" s="1198"/>
      <c r="FDD423" s="1195"/>
      <c r="FDE423" s="1196"/>
      <c r="FDF423" s="1197"/>
      <c r="FDH423" s="1194"/>
      <c r="FDI423" s="1198"/>
      <c r="FDJ423" s="1198"/>
      <c r="FDK423" s="1198"/>
      <c r="FDL423" s="1198"/>
      <c r="FDM423" s="1195"/>
      <c r="FDN423" s="1196"/>
      <c r="FDO423" s="1197"/>
      <c r="FDQ423" s="1194"/>
      <c r="FDR423" s="1198"/>
      <c r="FDS423" s="1198"/>
      <c r="FDT423" s="1198"/>
      <c r="FDU423" s="1198"/>
      <c r="FDV423" s="1195"/>
      <c r="FDW423" s="1196"/>
      <c r="FDX423" s="1197"/>
      <c r="FDZ423" s="1194"/>
      <c r="FEA423" s="1198"/>
      <c r="FEB423" s="1198"/>
      <c r="FEC423" s="1198"/>
      <c r="FED423" s="1198"/>
      <c r="FEE423" s="1195"/>
      <c r="FEF423" s="1196"/>
      <c r="FEG423" s="1197"/>
      <c r="FEI423" s="1194"/>
      <c r="FEJ423" s="1198"/>
      <c r="FEK423" s="1198"/>
      <c r="FEL423" s="1198"/>
      <c r="FEM423" s="1198"/>
      <c r="FEN423" s="1195"/>
      <c r="FEO423" s="1196"/>
      <c r="FEP423" s="1197"/>
      <c r="FER423" s="1194"/>
      <c r="FES423" s="1198"/>
      <c r="FET423" s="1198"/>
      <c r="FEU423" s="1198"/>
      <c r="FEV423" s="1198"/>
      <c r="FEW423" s="1195"/>
      <c r="FEX423" s="1196"/>
      <c r="FEY423" s="1197"/>
      <c r="FFA423" s="1194"/>
      <c r="FFB423" s="1198"/>
      <c r="FFC423" s="1198"/>
      <c r="FFD423" s="1198"/>
      <c r="FFE423" s="1198"/>
      <c r="FFF423" s="1195"/>
      <c r="FFG423" s="1196"/>
      <c r="FFH423" s="1197"/>
      <c r="FFJ423" s="1194"/>
      <c r="FFK423" s="1198"/>
      <c r="FFL423" s="1198"/>
      <c r="FFM423" s="1198"/>
      <c r="FFN423" s="1198"/>
      <c r="FFO423" s="1195"/>
      <c r="FFP423" s="1196"/>
      <c r="FFQ423" s="1197"/>
      <c r="FFS423" s="1194"/>
      <c r="FFT423" s="1198"/>
      <c r="FFU423" s="1198"/>
      <c r="FFV423" s="1198"/>
      <c r="FFW423" s="1198"/>
      <c r="FFX423" s="1195"/>
      <c r="FFY423" s="1196"/>
      <c r="FFZ423" s="1197"/>
      <c r="FGB423" s="1194"/>
      <c r="FGC423" s="1198"/>
      <c r="FGD423" s="1198"/>
      <c r="FGE423" s="1198"/>
      <c r="FGF423" s="1198"/>
      <c r="FGG423" s="1195"/>
      <c r="FGH423" s="1196"/>
      <c r="FGI423" s="1197"/>
      <c r="FGK423" s="1194"/>
      <c r="FGL423" s="1198"/>
      <c r="FGM423" s="1198"/>
      <c r="FGN423" s="1198"/>
      <c r="FGO423" s="1198"/>
      <c r="FGP423" s="1195"/>
      <c r="FGQ423" s="1196"/>
      <c r="FGR423" s="1197"/>
      <c r="FGT423" s="1194"/>
      <c r="FGU423" s="1198"/>
      <c r="FGV423" s="1198"/>
      <c r="FGW423" s="1198"/>
      <c r="FGX423" s="1198"/>
      <c r="FGY423" s="1195"/>
      <c r="FGZ423" s="1196"/>
      <c r="FHA423" s="1197"/>
      <c r="FHC423" s="1194"/>
      <c r="FHD423" s="1198"/>
      <c r="FHE423" s="1198"/>
      <c r="FHF423" s="1198"/>
      <c r="FHG423" s="1198"/>
      <c r="FHH423" s="1195"/>
      <c r="FHI423" s="1196"/>
      <c r="FHJ423" s="1197"/>
      <c r="FHL423" s="1194"/>
      <c r="FHM423" s="1198"/>
      <c r="FHN423" s="1198"/>
      <c r="FHO423" s="1198"/>
      <c r="FHP423" s="1198"/>
      <c r="FHQ423" s="1195"/>
      <c r="FHR423" s="1196"/>
      <c r="FHS423" s="1197"/>
      <c r="FHU423" s="1194"/>
      <c r="FHV423" s="1198"/>
      <c r="FHW423" s="1198"/>
      <c r="FHX423" s="1198"/>
      <c r="FHY423" s="1198"/>
      <c r="FHZ423" s="1195"/>
      <c r="FIA423" s="1196"/>
      <c r="FIB423" s="1197"/>
      <c r="FID423" s="1194"/>
      <c r="FIE423" s="1198"/>
      <c r="FIF423" s="1198"/>
      <c r="FIG423" s="1198"/>
      <c r="FIH423" s="1198"/>
      <c r="FII423" s="1195"/>
      <c r="FIJ423" s="1196"/>
      <c r="FIK423" s="1197"/>
      <c r="FIM423" s="1194"/>
      <c r="FIN423" s="1198"/>
      <c r="FIO423" s="1198"/>
      <c r="FIP423" s="1198"/>
      <c r="FIQ423" s="1198"/>
      <c r="FIR423" s="1195"/>
      <c r="FIS423" s="1196"/>
      <c r="FIT423" s="1197"/>
      <c r="FIV423" s="1194"/>
      <c r="FIW423" s="1198"/>
      <c r="FIX423" s="1198"/>
      <c r="FIY423" s="1198"/>
      <c r="FIZ423" s="1198"/>
      <c r="FJA423" s="1195"/>
      <c r="FJB423" s="1196"/>
      <c r="FJC423" s="1197"/>
      <c r="FJE423" s="1194"/>
      <c r="FJF423" s="1198"/>
      <c r="FJG423" s="1198"/>
      <c r="FJH423" s="1198"/>
      <c r="FJI423" s="1198"/>
      <c r="FJJ423" s="1195"/>
      <c r="FJK423" s="1196"/>
      <c r="FJL423" s="1197"/>
      <c r="FJN423" s="1194"/>
      <c r="FJO423" s="1198"/>
      <c r="FJP423" s="1198"/>
      <c r="FJQ423" s="1198"/>
      <c r="FJR423" s="1198"/>
      <c r="FJS423" s="1195"/>
      <c r="FJT423" s="1196"/>
      <c r="FJU423" s="1197"/>
      <c r="FJW423" s="1194"/>
      <c r="FJX423" s="1198"/>
      <c r="FJY423" s="1198"/>
      <c r="FJZ423" s="1198"/>
      <c r="FKA423" s="1198"/>
      <c r="FKB423" s="1195"/>
      <c r="FKC423" s="1196"/>
      <c r="FKD423" s="1197"/>
      <c r="FKF423" s="1194"/>
      <c r="FKG423" s="1198"/>
      <c r="FKH423" s="1198"/>
      <c r="FKI423" s="1198"/>
      <c r="FKJ423" s="1198"/>
      <c r="FKK423" s="1195"/>
      <c r="FKL423" s="1196"/>
      <c r="FKM423" s="1197"/>
      <c r="FKO423" s="1194"/>
      <c r="FKP423" s="1198"/>
      <c r="FKQ423" s="1198"/>
      <c r="FKR423" s="1198"/>
      <c r="FKS423" s="1198"/>
      <c r="FKT423" s="1195"/>
      <c r="FKU423" s="1196"/>
      <c r="FKV423" s="1197"/>
      <c r="FKX423" s="1194"/>
      <c r="FKY423" s="1198"/>
      <c r="FKZ423" s="1198"/>
      <c r="FLA423" s="1198"/>
      <c r="FLB423" s="1198"/>
      <c r="FLC423" s="1195"/>
      <c r="FLD423" s="1196"/>
      <c r="FLE423" s="1197"/>
      <c r="FLG423" s="1194"/>
      <c r="FLH423" s="1198"/>
      <c r="FLI423" s="1198"/>
      <c r="FLJ423" s="1198"/>
      <c r="FLK423" s="1198"/>
      <c r="FLL423" s="1195"/>
      <c r="FLM423" s="1196"/>
      <c r="FLN423" s="1197"/>
      <c r="FLP423" s="1194"/>
      <c r="FLQ423" s="1198"/>
      <c r="FLR423" s="1198"/>
      <c r="FLS423" s="1198"/>
      <c r="FLT423" s="1198"/>
      <c r="FLU423" s="1195"/>
      <c r="FLV423" s="1196"/>
      <c r="FLW423" s="1197"/>
      <c r="FLY423" s="1194"/>
      <c r="FLZ423" s="1198"/>
      <c r="FMA423" s="1198"/>
      <c r="FMB423" s="1198"/>
      <c r="FMC423" s="1198"/>
      <c r="FMD423" s="1195"/>
      <c r="FME423" s="1196"/>
      <c r="FMF423" s="1197"/>
      <c r="FMH423" s="1194"/>
      <c r="FMI423" s="1198"/>
      <c r="FMJ423" s="1198"/>
      <c r="FMK423" s="1198"/>
      <c r="FML423" s="1198"/>
      <c r="FMM423" s="1195"/>
      <c r="FMN423" s="1196"/>
      <c r="FMO423" s="1197"/>
      <c r="FMQ423" s="1194"/>
      <c r="FMR423" s="1198"/>
      <c r="FMS423" s="1198"/>
      <c r="FMT423" s="1198"/>
      <c r="FMU423" s="1198"/>
      <c r="FMV423" s="1195"/>
      <c r="FMW423" s="1196"/>
      <c r="FMX423" s="1197"/>
      <c r="FMZ423" s="1194"/>
      <c r="FNA423" s="1198"/>
      <c r="FNB423" s="1198"/>
      <c r="FNC423" s="1198"/>
      <c r="FND423" s="1198"/>
      <c r="FNE423" s="1195"/>
      <c r="FNF423" s="1196"/>
      <c r="FNG423" s="1197"/>
      <c r="FNI423" s="1194"/>
      <c r="FNJ423" s="1198"/>
      <c r="FNK423" s="1198"/>
      <c r="FNL423" s="1198"/>
      <c r="FNM423" s="1198"/>
      <c r="FNN423" s="1195"/>
      <c r="FNO423" s="1196"/>
      <c r="FNP423" s="1197"/>
      <c r="FNR423" s="1194"/>
      <c r="FNS423" s="1198"/>
      <c r="FNT423" s="1198"/>
      <c r="FNU423" s="1198"/>
      <c r="FNV423" s="1198"/>
      <c r="FNW423" s="1195"/>
      <c r="FNX423" s="1196"/>
      <c r="FNY423" s="1197"/>
      <c r="FOA423" s="1194"/>
      <c r="FOB423" s="1198"/>
      <c r="FOC423" s="1198"/>
      <c r="FOD423" s="1198"/>
      <c r="FOE423" s="1198"/>
      <c r="FOF423" s="1195"/>
      <c r="FOG423" s="1196"/>
      <c r="FOH423" s="1197"/>
      <c r="FOJ423" s="1194"/>
      <c r="FOK423" s="1198"/>
      <c r="FOL423" s="1198"/>
      <c r="FOM423" s="1198"/>
      <c r="FON423" s="1198"/>
      <c r="FOO423" s="1195"/>
      <c r="FOP423" s="1196"/>
      <c r="FOQ423" s="1197"/>
      <c r="FOS423" s="1194"/>
      <c r="FOT423" s="1198"/>
      <c r="FOU423" s="1198"/>
      <c r="FOV423" s="1198"/>
      <c r="FOW423" s="1198"/>
      <c r="FOX423" s="1195"/>
      <c r="FOY423" s="1196"/>
      <c r="FOZ423" s="1197"/>
      <c r="FPB423" s="1194"/>
      <c r="FPC423" s="1198"/>
      <c r="FPD423" s="1198"/>
      <c r="FPE423" s="1198"/>
      <c r="FPF423" s="1198"/>
      <c r="FPG423" s="1195"/>
      <c r="FPH423" s="1196"/>
      <c r="FPI423" s="1197"/>
      <c r="FPK423" s="1194"/>
      <c r="FPL423" s="1198"/>
      <c r="FPM423" s="1198"/>
      <c r="FPN423" s="1198"/>
      <c r="FPO423" s="1198"/>
      <c r="FPP423" s="1195"/>
      <c r="FPQ423" s="1196"/>
      <c r="FPR423" s="1197"/>
      <c r="FPT423" s="1194"/>
      <c r="FPU423" s="1198"/>
      <c r="FPV423" s="1198"/>
      <c r="FPW423" s="1198"/>
      <c r="FPX423" s="1198"/>
      <c r="FPY423" s="1195"/>
      <c r="FPZ423" s="1196"/>
      <c r="FQA423" s="1197"/>
      <c r="FQC423" s="1194"/>
      <c r="FQD423" s="1198"/>
      <c r="FQE423" s="1198"/>
      <c r="FQF423" s="1198"/>
      <c r="FQG423" s="1198"/>
      <c r="FQH423" s="1195"/>
      <c r="FQI423" s="1196"/>
      <c r="FQJ423" s="1197"/>
      <c r="FQL423" s="1194"/>
      <c r="FQM423" s="1198"/>
      <c r="FQN423" s="1198"/>
      <c r="FQO423" s="1198"/>
      <c r="FQP423" s="1198"/>
      <c r="FQQ423" s="1195"/>
      <c r="FQR423" s="1196"/>
      <c r="FQS423" s="1197"/>
      <c r="FQU423" s="1194"/>
      <c r="FQV423" s="1198"/>
      <c r="FQW423" s="1198"/>
      <c r="FQX423" s="1198"/>
      <c r="FQY423" s="1198"/>
      <c r="FQZ423" s="1195"/>
      <c r="FRA423" s="1196"/>
      <c r="FRB423" s="1197"/>
      <c r="FRD423" s="1194"/>
      <c r="FRE423" s="1198"/>
      <c r="FRF423" s="1198"/>
      <c r="FRG423" s="1198"/>
      <c r="FRH423" s="1198"/>
      <c r="FRI423" s="1195"/>
      <c r="FRJ423" s="1196"/>
      <c r="FRK423" s="1197"/>
      <c r="FRM423" s="1194"/>
      <c r="FRN423" s="1198"/>
      <c r="FRO423" s="1198"/>
      <c r="FRP423" s="1198"/>
      <c r="FRQ423" s="1198"/>
      <c r="FRR423" s="1195"/>
      <c r="FRS423" s="1196"/>
      <c r="FRT423" s="1197"/>
      <c r="FRV423" s="1194"/>
      <c r="FRW423" s="1198"/>
      <c r="FRX423" s="1198"/>
      <c r="FRY423" s="1198"/>
      <c r="FRZ423" s="1198"/>
      <c r="FSA423" s="1195"/>
      <c r="FSB423" s="1196"/>
      <c r="FSC423" s="1197"/>
      <c r="FSE423" s="1194"/>
      <c r="FSF423" s="1198"/>
      <c r="FSG423" s="1198"/>
      <c r="FSH423" s="1198"/>
      <c r="FSI423" s="1198"/>
      <c r="FSJ423" s="1195"/>
      <c r="FSK423" s="1196"/>
      <c r="FSL423" s="1197"/>
      <c r="FSN423" s="1194"/>
      <c r="FSO423" s="1198"/>
      <c r="FSP423" s="1198"/>
      <c r="FSQ423" s="1198"/>
      <c r="FSR423" s="1198"/>
      <c r="FSS423" s="1195"/>
      <c r="FST423" s="1196"/>
      <c r="FSU423" s="1197"/>
      <c r="FSW423" s="1194"/>
      <c r="FSX423" s="1198"/>
      <c r="FSY423" s="1198"/>
      <c r="FSZ423" s="1198"/>
      <c r="FTA423" s="1198"/>
      <c r="FTB423" s="1195"/>
      <c r="FTC423" s="1196"/>
      <c r="FTD423" s="1197"/>
      <c r="FTF423" s="1194"/>
      <c r="FTG423" s="1198"/>
      <c r="FTH423" s="1198"/>
      <c r="FTI423" s="1198"/>
      <c r="FTJ423" s="1198"/>
      <c r="FTK423" s="1195"/>
      <c r="FTL423" s="1196"/>
      <c r="FTM423" s="1197"/>
      <c r="FTO423" s="1194"/>
      <c r="FTP423" s="1198"/>
      <c r="FTQ423" s="1198"/>
      <c r="FTR423" s="1198"/>
      <c r="FTS423" s="1198"/>
      <c r="FTT423" s="1195"/>
      <c r="FTU423" s="1196"/>
      <c r="FTV423" s="1197"/>
      <c r="FTX423" s="1194"/>
      <c r="FTY423" s="1198"/>
      <c r="FTZ423" s="1198"/>
      <c r="FUA423" s="1198"/>
      <c r="FUB423" s="1198"/>
      <c r="FUC423" s="1195"/>
      <c r="FUD423" s="1196"/>
      <c r="FUE423" s="1197"/>
      <c r="FUG423" s="1194"/>
      <c r="FUH423" s="1198"/>
      <c r="FUI423" s="1198"/>
      <c r="FUJ423" s="1198"/>
      <c r="FUK423" s="1198"/>
      <c r="FUL423" s="1195"/>
      <c r="FUM423" s="1196"/>
      <c r="FUN423" s="1197"/>
      <c r="FUP423" s="1194"/>
      <c r="FUQ423" s="1198"/>
      <c r="FUR423" s="1198"/>
      <c r="FUS423" s="1198"/>
      <c r="FUT423" s="1198"/>
      <c r="FUU423" s="1195"/>
      <c r="FUV423" s="1196"/>
      <c r="FUW423" s="1197"/>
      <c r="FUY423" s="1194"/>
      <c r="FUZ423" s="1198"/>
      <c r="FVA423" s="1198"/>
      <c r="FVB423" s="1198"/>
      <c r="FVC423" s="1198"/>
      <c r="FVD423" s="1195"/>
      <c r="FVE423" s="1196"/>
      <c r="FVF423" s="1197"/>
      <c r="FVH423" s="1194"/>
      <c r="FVI423" s="1198"/>
      <c r="FVJ423" s="1198"/>
      <c r="FVK423" s="1198"/>
      <c r="FVL423" s="1198"/>
      <c r="FVM423" s="1195"/>
      <c r="FVN423" s="1196"/>
      <c r="FVO423" s="1197"/>
      <c r="FVQ423" s="1194"/>
      <c r="FVR423" s="1198"/>
      <c r="FVS423" s="1198"/>
      <c r="FVT423" s="1198"/>
      <c r="FVU423" s="1198"/>
      <c r="FVV423" s="1195"/>
      <c r="FVW423" s="1196"/>
      <c r="FVX423" s="1197"/>
      <c r="FVZ423" s="1194"/>
      <c r="FWA423" s="1198"/>
      <c r="FWB423" s="1198"/>
      <c r="FWC423" s="1198"/>
      <c r="FWD423" s="1198"/>
      <c r="FWE423" s="1195"/>
      <c r="FWF423" s="1196"/>
      <c r="FWG423" s="1197"/>
      <c r="FWI423" s="1194"/>
      <c r="FWJ423" s="1198"/>
      <c r="FWK423" s="1198"/>
      <c r="FWL423" s="1198"/>
      <c r="FWM423" s="1198"/>
      <c r="FWN423" s="1195"/>
      <c r="FWO423" s="1196"/>
      <c r="FWP423" s="1197"/>
      <c r="FWR423" s="1194"/>
      <c r="FWS423" s="1198"/>
      <c r="FWT423" s="1198"/>
      <c r="FWU423" s="1198"/>
      <c r="FWV423" s="1198"/>
      <c r="FWW423" s="1195"/>
      <c r="FWX423" s="1196"/>
      <c r="FWY423" s="1197"/>
      <c r="FXA423" s="1194"/>
      <c r="FXB423" s="1198"/>
      <c r="FXC423" s="1198"/>
      <c r="FXD423" s="1198"/>
      <c r="FXE423" s="1198"/>
      <c r="FXF423" s="1195"/>
      <c r="FXG423" s="1196"/>
      <c r="FXH423" s="1197"/>
      <c r="FXJ423" s="1194"/>
      <c r="FXK423" s="1198"/>
      <c r="FXL423" s="1198"/>
      <c r="FXM423" s="1198"/>
      <c r="FXN423" s="1198"/>
      <c r="FXO423" s="1195"/>
      <c r="FXP423" s="1196"/>
      <c r="FXQ423" s="1197"/>
      <c r="FXS423" s="1194"/>
      <c r="FXT423" s="1198"/>
      <c r="FXU423" s="1198"/>
      <c r="FXV423" s="1198"/>
      <c r="FXW423" s="1198"/>
      <c r="FXX423" s="1195"/>
      <c r="FXY423" s="1196"/>
      <c r="FXZ423" s="1197"/>
      <c r="FYB423" s="1194"/>
      <c r="FYC423" s="1198"/>
      <c r="FYD423" s="1198"/>
      <c r="FYE423" s="1198"/>
      <c r="FYF423" s="1198"/>
      <c r="FYG423" s="1195"/>
      <c r="FYH423" s="1196"/>
      <c r="FYI423" s="1197"/>
      <c r="FYK423" s="1194"/>
      <c r="FYL423" s="1198"/>
      <c r="FYM423" s="1198"/>
      <c r="FYN423" s="1198"/>
      <c r="FYO423" s="1198"/>
      <c r="FYP423" s="1195"/>
      <c r="FYQ423" s="1196"/>
      <c r="FYR423" s="1197"/>
      <c r="FYT423" s="1194"/>
      <c r="FYU423" s="1198"/>
      <c r="FYV423" s="1198"/>
      <c r="FYW423" s="1198"/>
      <c r="FYX423" s="1198"/>
      <c r="FYY423" s="1195"/>
      <c r="FYZ423" s="1196"/>
      <c r="FZA423" s="1197"/>
      <c r="FZC423" s="1194"/>
      <c r="FZD423" s="1198"/>
      <c r="FZE423" s="1198"/>
      <c r="FZF423" s="1198"/>
      <c r="FZG423" s="1198"/>
      <c r="FZH423" s="1195"/>
      <c r="FZI423" s="1196"/>
      <c r="FZJ423" s="1197"/>
      <c r="FZL423" s="1194"/>
      <c r="FZM423" s="1198"/>
      <c r="FZN423" s="1198"/>
      <c r="FZO423" s="1198"/>
      <c r="FZP423" s="1198"/>
      <c r="FZQ423" s="1195"/>
      <c r="FZR423" s="1196"/>
      <c r="FZS423" s="1197"/>
      <c r="FZU423" s="1194"/>
      <c r="FZV423" s="1198"/>
      <c r="FZW423" s="1198"/>
      <c r="FZX423" s="1198"/>
      <c r="FZY423" s="1198"/>
      <c r="FZZ423" s="1195"/>
      <c r="GAA423" s="1196"/>
      <c r="GAB423" s="1197"/>
      <c r="GAD423" s="1194"/>
      <c r="GAE423" s="1198"/>
      <c r="GAF423" s="1198"/>
      <c r="GAG423" s="1198"/>
      <c r="GAH423" s="1198"/>
      <c r="GAI423" s="1195"/>
      <c r="GAJ423" s="1196"/>
      <c r="GAK423" s="1197"/>
      <c r="GAM423" s="1194"/>
      <c r="GAN423" s="1198"/>
      <c r="GAO423" s="1198"/>
      <c r="GAP423" s="1198"/>
      <c r="GAQ423" s="1198"/>
      <c r="GAR423" s="1195"/>
      <c r="GAS423" s="1196"/>
      <c r="GAT423" s="1197"/>
      <c r="GAV423" s="1194"/>
      <c r="GAW423" s="1198"/>
      <c r="GAX423" s="1198"/>
      <c r="GAY423" s="1198"/>
      <c r="GAZ423" s="1198"/>
      <c r="GBA423" s="1195"/>
      <c r="GBB423" s="1196"/>
      <c r="GBC423" s="1197"/>
      <c r="GBE423" s="1194"/>
      <c r="GBF423" s="1198"/>
      <c r="GBG423" s="1198"/>
      <c r="GBH423" s="1198"/>
      <c r="GBI423" s="1198"/>
      <c r="GBJ423" s="1195"/>
      <c r="GBK423" s="1196"/>
      <c r="GBL423" s="1197"/>
      <c r="GBN423" s="1194"/>
      <c r="GBO423" s="1198"/>
      <c r="GBP423" s="1198"/>
      <c r="GBQ423" s="1198"/>
      <c r="GBR423" s="1198"/>
      <c r="GBS423" s="1195"/>
      <c r="GBT423" s="1196"/>
      <c r="GBU423" s="1197"/>
      <c r="GBW423" s="1194"/>
      <c r="GBX423" s="1198"/>
      <c r="GBY423" s="1198"/>
      <c r="GBZ423" s="1198"/>
      <c r="GCA423" s="1198"/>
      <c r="GCB423" s="1195"/>
      <c r="GCC423" s="1196"/>
      <c r="GCD423" s="1197"/>
      <c r="GCF423" s="1194"/>
      <c r="GCG423" s="1198"/>
      <c r="GCH423" s="1198"/>
      <c r="GCI423" s="1198"/>
      <c r="GCJ423" s="1198"/>
      <c r="GCK423" s="1195"/>
      <c r="GCL423" s="1196"/>
      <c r="GCM423" s="1197"/>
      <c r="GCO423" s="1194"/>
      <c r="GCP423" s="1198"/>
      <c r="GCQ423" s="1198"/>
      <c r="GCR423" s="1198"/>
      <c r="GCS423" s="1198"/>
      <c r="GCT423" s="1195"/>
      <c r="GCU423" s="1196"/>
      <c r="GCV423" s="1197"/>
      <c r="GCX423" s="1194"/>
      <c r="GCY423" s="1198"/>
      <c r="GCZ423" s="1198"/>
      <c r="GDA423" s="1198"/>
      <c r="GDB423" s="1198"/>
      <c r="GDC423" s="1195"/>
      <c r="GDD423" s="1196"/>
      <c r="GDE423" s="1197"/>
      <c r="GDG423" s="1194"/>
      <c r="GDH423" s="1198"/>
      <c r="GDI423" s="1198"/>
      <c r="GDJ423" s="1198"/>
      <c r="GDK423" s="1198"/>
      <c r="GDL423" s="1195"/>
      <c r="GDM423" s="1196"/>
      <c r="GDN423" s="1197"/>
      <c r="GDP423" s="1194"/>
      <c r="GDQ423" s="1198"/>
      <c r="GDR423" s="1198"/>
      <c r="GDS423" s="1198"/>
      <c r="GDT423" s="1198"/>
      <c r="GDU423" s="1195"/>
      <c r="GDV423" s="1196"/>
      <c r="GDW423" s="1197"/>
      <c r="GDY423" s="1194"/>
      <c r="GDZ423" s="1198"/>
      <c r="GEA423" s="1198"/>
      <c r="GEB423" s="1198"/>
      <c r="GEC423" s="1198"/>
      <c r="GED423" s="1195"/>
      <c r="GEE423" s="1196"/>
      <c r="GEF423" s="1197"/>
      <c r="GEH423" s="1194"/>
      <c r="GEI423" s="1198"/>
      <c r="GEJ423" s="1198"/>
      <c r="GEK423" s="1198"/>
      <c r="GEL423" s="1198"/>
      <c r="GEM423" s="1195"/>
      <c r="GEN423" s="1196"/>
      <c r="GEO423" s="1197"/>
      <c r="GEQ423" s="1194"/>
      <c r="GER423" s="1198"/>
      <c r="GES423" s="1198"/>
      <c r="GET423" s="1198"/>
      <c r="GEU423" s="1198"/>
      <c r="GEV423" s="1195"/>
      <c r="GEW423" s="1196"/>
      <c r="GEX423" s="1197"/>
      <c r="GEZ423" s="1194"/>
      <c r="GFA423" s="1198"/>
      <c r="GFB423" s="1198"/>
      <c r="GFC423" s="1198"/>
      <c r="GFD423" s="1198"/>
      <c r="GFE423" s="1195"/>
      <c r="GFF423" s="1196"/>
      <c r="GFG423" s="1197"/>
      <c r="GFI423" s="1194"/>
      <c r="GFJ423" s="1198"/>
      <c r="GFK423" s="1198"/>
      <c r="GFL423" s="1198"/>
      <c r="GFM423" s="1198"/>
      <c r="GFN423" s="1195"/>
      <c r="GFO423" s="1196"/>
      <c r="GFP423" s="1197"/>
      <c r="GFR423" s="1194"/>
      <c r="GFS423" s="1198"/>
      <c r="GFT423" s="1198"/>
      <c r="GFU423" s="1198"/>
      <c r="GFV423" s="1198"/>
      <c r="GFW423" s="1195"/>
      <c r="GFX423" s="1196"/>
      <c r="GFY423" s="1197"/>
      <c r="GGA423" s="1194"/>
      <c r="GGB423" s="1198"/>
      <c r="GGC423" s="1198"/>
      <c r="GGD423" s="1198"/>
      <c r="GGE423" s="1198"/>
      <c r="GGF423" s="1195"/>
      <c r="GGG423" s="1196"/>
      <c r="GGH423" s="1197"/>
      <c r="GGJ423" s="1194"/>
      <c r="GGK423" s="1198"/>
      <c r="GGL423" s="1198"/>
      <c r="GGM423" s="1198"/>
      <c r="GGN423" s="1198"/>
      <c r="GGO423" s="1195"/>
      <c r="GGP423" s="1196"/>
      <c r="GGQ423" s="1197"/>
      <c r="GGS423" s="1194"/>
      <c r="GGT423" s="1198"/>
      <c r="GGU423" s="1198"/>
      <c r="GGV423" s="1198"/>
      <c r="GGW423" s="1198"/>
      <c r="GGX423" s="1195"/>
      <c r="GGY423" s="1196"/>
      <c r="GGZ423" s="1197"/>
      <c r="GHB423" s="1194"/>
      <c r="GHC423" s="1198"/>
      <c r="GHD423" s="1198"/>
      <c r="GHE423" s="1198"/>
      <c r="GHF423" s="1198"/>
      <c r="GHG423" s="1195"/>
      <c r="GHH423" s="1196"/>
      <c r="GHI423" s="1197"/>
      <c r="GHK423" s="1194"/>
      <c r="GHL423" s="1198"/>
      <c r="GHM423" s="1198"/>
      <c r="GHN423" s="1198"/>
      <c r="GHO423" s="1198"/>
      <c r="GHP423" s="1195"/>
      <c r="GHQ423" s="1196"/>
      <c r="GHR423" s="1197"/>
      <c r="GHT423" s="1194"/>
      <c r="GHU423" s="1198"/>
      <c r="GHV423" s="1198"/>
      <c r="GHW423" s="1198"/>
      <c r="GHX423" s="1198"/>
      <c r="GHY423" s="1195"/>
      <c r="GHZ423" s="1196"/>
      <c r="GIA423" s="1197"/>
      <c r="GIC423" s="1194"/>
      <c r="GID423" s="1198"/>
      <c r="GIE423" s="1198"/>
      <c r="GIF423" s="1198"/>
      <c r="GIG423" s="1198"/>
      <c r="GIH423" s="1195"/>
      <c r="GII423" s="1196"/>
      <c r="GIJ423" s="1197"/>
      <c r="GIL423" s="1194"/>
      <c r="GIM423" s="1198"/>
      <c r="GIN423" s="1198"/>
      <c r="GIO423" s="1198"/>
      <c r="GIP423" s="1198"/>
      <c r="GIQ423" s="1195"/>
      <c r="GIR423" s="1196"/>
      <c r="GIS423" s="1197"/>
      <c r="GIU423" s="1194"/>
      <c r="GIV423" s="1198"/>
      <c r="GIW423" s="1198"/>
      <c r="GIX423" s="1198"/>
      <c r="GIY423" s="1198"/>
      <c r="GIZ423" s="1195"/>
      <c r="GJA423" s="1196"/>
      <c r="GJB423" s="1197"/>
      <c r="GJD423" s="1194"/>
      <c r="GJE423" s="1198"/>
      <c r="GJF423" s="1198"/>
      <c r="GJG423" s="1198"/>
      <c r="GJH423" s="1198"/>
      <c r="GJI423" s="1195"/>
      <c r="GJJ423" s="1196"/>
      <c r="GJK423" s="1197"/>
      <c r="GJM423" s="1194"/>
      <c r="GJN423" s="1198"/>
      <c r="GJO423" s="1198"/>
      <c r="GJP423" s="1198"/>
      <c r="GJQ423" s="1198"/>
      <c r="GJR423" s="1195"/>
      <c r="GJS423" s="1196"/>
      <c r="GJT423" s="1197"/>
      <c r="GJV423" s="1194"/>
      <c r="GJW423" s="1198"/>
      <c r="GJX423" s="1198"/>
      <c r="GJY423" s="1198"/>
      <c r="GJZ423" s="1198"/>
      <c r="GKA423" s="1195"/>
      <c r="GKB423" s="1196"/>
      <c r="GKC423" s="1197"/>
      <c r="GKE423" s="1194"/>
      <c r="GKF423" s="1198"/>
      <c r="GKG423" s="1198"/>
      <c r="GKH423" s="1198"/>
      <c r="GKI423" s="1198"/>
      <c r="GKJ423" s="1195"/>
      <c r="GKK423" s="1196"/>
      <c r="GKL423" s="1197"/>
      <c r="GKN423" s="1194"/>
      <c r="GKO423" s="1198"/>
      <c r="GKP423" s="1198"/>
      <c r="GKQ423" s="1198"/>
      <c r="GKR423" s="1198"/>
      <c r="GKS423" s="1195"/>
      <c r="GKT423" s="1196"/>
      <c r="GKU423" s="1197"/>
      <c r="GKW423" s="1194"/>
      <c r="GKX423" s="1198"/>
      <c r="GKY423" s="1198"/>
      <c r="GKZ423" s="1198"/>
      <c r="GLA423" s="1198"/>
      <c r="GLB423" s="1195"/>
      <c r="GLC423" s="1196"/>
      <c r="GLD423" s="1197"/>
      <c r="GLF423" s="1194"/>
      <c r="GLG423" s="1198"/>
      <c r="GLH423" s="1198"/>
      <c r="GLI423" s="1198"/>
      <c r="GLJ423" s="1198"/>
      <c r="GLK423" s="1195"/>
      <c r="GLL423" s="1196"/>
      <c r="GLM423" s="1197"/>
      <c r="GLO423" s="1194"/>
      <c r="GLP423" s="1198"/>
      <c r="GLQ423" s="1198"/>
      <c r="GLR423" s="1198"/>
      <c r="GLS423" s="1198"/>
      <c r="GLT423" s="1195"/>
      <c r="GLU423" s="1196"/>
      <c r="GLV423" s="1197"/>
      <c r="GLX423" s="1194"/>
      <c r="GLY423" s="1198"/>
      <c r="GLZ423" s="1198"/>
      <c r="GMA423" s="1198"/>
      <c r="GMB423" s="1198"/>
      <c r="GMC423" s="1195"/>
      <c r="GMD423" s="1196"/>
      <c r="GME423" s="1197"/>
      <c r="GMG423" s="1194"/>
      <c r="GMH423" s="1198"/>
      <c r="GMI423" s="1198"/>
      <c r="GMJ423" s="1198"/>
      <c r="GMK423" s="1198"/>
      <c r="GML423" s="1195"/>
      <c r="GMM423" s="1196"/>
      <c r="GMN423" s="1197"/>
      <c r="GMP423" s="1194"/>
      <c r="GMQ423" s="1198"/>
      <c r="GMR423" s="1198"/>
      <c r="GMS423" s="1198"/>
      <c r="GMT423" s="1198"/>
      <c r="GMU423" s="1195"/>
      <c r="GMV423" s="1196"/>
      <c r="GMW423" s="1197"/>
      <c r="GMY423" s="1194"/>
      <c r="GMZ423" s="1198"/>
      <c r="GNA423" s="1198"/>
      <c r="GNB423" s="1198"/>
      <c r="GNC423" s="1198"/>
      <c r="GND423" s="1195"/>
      <c r="GNE423" s="1196"/>
      <c r="GNF423" s="1197"/>
      <c r="GNH423" s="1194"/>
      <c r="GNI423" s="1198"/>
      <c r="GNJ423" s="1198"/>
      <c r="GNK423" s="1198"/>
      <c r="GNL423" s="1198"/>
      <c r="GNM423" s="1195"/>
      <c r="GNN423" s="1196"/>
      <c r="GNO423" s="1197"/>
      <c r="GNQ423" s="1194"/>
      <c r="GNR423" s="1198"/>
      <c r="GNS423" s="1198"/>
      <c r="GNT423" s="1198"/>
      <c r="GNU423" s="1198"/>
      <c r="GNV423" s="1195"/>
      <c r="GNW423" s="1196"/>
      <c r="GNX423" s="1197"/>
      <c r="GNZ423" s="1194"/>
      <c r="GOA423" s="1198"/>
      <c r="GOB423" s="1198"/>
      <c r="GOC423" s="1198"/>
      <c r="GOD423" s="1198"/>
      <c r="GOE423" s="1195"/>
      <c r="GOF423" s="1196"/>
      <c r="GOG423" s="1197"/>
      <c r="GOI423" s="1194"/>
      <c r="GOJ423" s="1198"/>
      <c r="GOK423" s="1198"/>
      <c r="GOL423" s="1198"/>
      <c r="GOM423" s="1198"/>
      <c r="GON423" s="1195"/>
      <c r="GOO423" s="1196"/>
      <c r="GOP423" s="1197"/>
      <c r="GOR423" s="1194"/>
      <c r="GOS423" s="1198"/>
      <c r="GOT423" s="1198"/>
      <c r="GOU423" s="1198"/>
      <c r="GOV423" s="1198"/>
      <c r="GOW423" s="1195"/>
      <c r="GOX423" s="1196"/>
      <c r="GOY423" s="1197"/>
      <c r="GPA423" s="1194"/>
      <c r="GPB423" s="1198"/>
      <c r="GPC423" s="1198"/>
      <c r="GPD423" s="1198"/>
      <c r="GPE423" s="1198"/>
      <c r="GPF423" s="1195"/>
      <c r="GPG423" s="1196"/>
      <c r="GPH423" s="1197"/>
      <c r="GPJ423" s="1194"/>
      <c r="GPK423" s="1198"/>
      <c r="GPL423" s="1198"/>
      <c r="GPM423" s="1198"/>
      <c r="GPN423" s="1198"/>
      <c r="GPO423" s="1195"/>
      <c r="GPP423" s="1196"/>
      <c r="GPQ423" s="1197"/>
      <c r="GPS423" s="1194"/>
      <c r="GPT423" s="1198"/>
      <c r="GPU423" s="1198"/>
      <c r="GPV423" s="1198"/>
      <c r="GPW423" s="1198"/>
      <c r="GPX423" s="1195"/>
      <c r="GPY423" s="1196"/>
      <c r="GPZ423" s="1197"/>
      <c r="GQB423" s="1194"/>
      <c r="GQC423" s="1198"/>
      <c r="GQD423" s="1198"/>
      <c r="GQE423" s="1198"/>
      <c r="GQF423" s="1198"/>
      <c r="GQG423" s="1195"/>
      <c r="GQH423" s="1196"/>
      <c r="GQI423" s="1197"/>
      <c r="GQK423" s="1194"/>
      <c r="GQL423" s="1198"/>
      <c r="GQM423" s="1198"/>
      <c r="GQN423" s="1198"/>
      <c r="GQO423" s="1198"/>
      <c r="GQP423" s="1195"/>
      <c r="GQQ423" s="1196"/>
      <c r="GQR423" s="1197"/>
      <c r="GQT423" s="1194"/>
      <c r="GQU423" s="1198"/>
      <c r="GQV423" s="1198"/>
      <c r="GQW423" s="1198"/>
      <c r="GQX423" s="1198"/>
      <c r="GQY423" s="1195"/>
      <c r="GQZ423" s="1196"/>
      <c r="GRA423" s="1197"/>
      <c r="GRC423" s="1194"/>
      <c r="GRD423" s="1198"/>
      <c r="GRE423" s="1198"/>
      <c r="GRF423" s="1198"/>
      <c r="GRG423" s="1198"/>
      <c r="GRH423" s="1195"/>
      <c r="GRI423" s="1196"/>
      <c r="GRJ423" s="1197"/>
      <c r="GRL423" s="1194"/>
      <c r="GRM423" s="1198"/>
      <c r="GRN423" s="1198"/>
      <c r="GRO423" s="1198"/>
      <c r="GRP423" s="1198"/>
      <c r="GRQ423" s="1195"/>
      <c r="GRR423" s="1196"/>
      <c r="GRS423" s="1197"/>
      <c r="GRU423" s="1194"/>
      <c r="GRV423" s="1198"/>
      <c r="GRW423" s="1198"/>
      <c r="GRX423" s="1198"/>
      <c r="GRY423" s="1198"/>
      <c r="GRZ423" s="1195"/>
      <c r="GSA423" s="1196"/>
      <c r="GSB423" s="1197"/>
      <c r="GSD423" s="1194"/>
      <c r="GSE423" s="1198"/>
      <c r="GSF423" s="1198"/>
      <c r="GSG423" s="1198"/>
      <c r="GSH423" s="1198"/>
      <c r="GSI423" s="1195"/>
      <c r="GSJ423" s="1196"/>
      <c r="GSK423" s="1197"/>
      <c r="GSM423" s="1194"/>
      <c r="GSN423" s="1198"/>
      <c r="GSO423" s="1198"/>
      <c r="GSP423" s="1198"/>
      <c r="GSQ423" s="1198"/>
      <c r="GSR423" s="1195"/>
      <c r="GSS423" s="1196"/>
      <c r="GST423" s="1197"/>
      <c r="GSV423" s="1194"/>
      <c r="GSW423" s="1198"/>
      <c r="GSX423" s="1198"/>
      <c r="GSY423" s="1198"/>
      <c r="GSZ423" s="1198"/>
      <c r="GTA423" s="1195"/>
      <c r="GTB423" s="1196"/>
      <c r="GTC423" s="1197"/>
      <c r="GTE423" s="1194"/>
      <c r="GTF423" s="1198"/>
      <c r="GTG423" s="1198"/>
      <c r="GTH423" s="1198"/>
      <c r="GTI423" s="1198"/>
      <c r="GTJ423" s="1195"/>
      <c r="GTK423" s="1196"/>
      <c r="GTL423" s="1197"/>
      <c r="GTN423" s="1194"/>
      <c r="GTO423" s="1198"/>
      <c r="GTP423" s="1198"/>
      <c r="GTQ423" s="1198"/>
      <c r="GTR423" s="1198"/>
      <c r="GTS423" s="1195"/>
      <c r="GTT423" s="1196"/>
      <c r="GTU423" s="1197"/>
      <c r="GTW423" s="1194"/>
      <c r="GTX423" s="1198"/>
      <c r="GTY423" s="1198"/>
      <c r="GTZ423" s="1198"/>
      <c r="GUA423" s="1198"/>
      <c r="GUB423" s="1195"/>
      <c r="GUC423" s="1196"/>
      <c r="GUD423" s="1197"/>
      <c r="GUF423" s="1194"/>
      <c r="GUG423" s="1198"/>
      <c r="GUH423" s="1198"/>
      <c r="GUI423" s="1198"/>
      <c r="GUJ423" s="1198"/>
      <c r="GUK423" s="1195"/>
      <c r="GUL423" s="1196"/>
      <c r="GUM423" s="1197"/>
      <c r="GUO423" s="1194"/>
      <c r="GUP423" s="1198"/>
      <c r="GUQ423" s="1198"/>
      <c r="GUR423" s="1198"/>
      <c r="GUS423" s="1198"/>
      <c r="GUT423" s="1195"/>
      <c r="GUU423" s="1196"/>
      <c r="GUV423" s="1197"/>
      <c r="GUX423" s="1194"/>
      <c r="GUY423" s="1198"/>
      <c r="GUZ423" s="1198"/>
      <c r="GVA423" s="1198"/>
      <c r="GVB423" s="1198"/>
      <c r="GVC423" s="1195"/>
      <c r="GVD423" s="1196"/>
      <c r="GVE423" s="1197"/>
      <c r="GVG423" s="1194"/>
      <c r="GVH423" s="1198"/>
      <c r="GVI423" s="1198"/>
      <c r="GVJ423" s="1198"/>
      <c r="GVK423" s="1198"/>
      <c r="GVL423" s="1195"/>
      <c r="GVM423" s="1196"/>
      <c r="GVN423" s="1197"/>
      <c r="GVP423" s="1194"/>
      <c r="GVQ423" s="1198"/>
      <c r="GVR423" s="1198"/>
      <c r="GVS423" s="1198"/>
      <c r="GVT423" s="1198"/>
      <c r="GVU423" s="1195"/>
      <c r="GVV423" s="1196"/>
      <c r="GVW423" s="1197"/>
      <c r="GVY423" s="1194"/>
      <c r="GVZ423" s="1198"/>
      <c r="GWA423" s="1198"/>
      <c r="GWB423" s="1198"/>
      <c r="GWC423" s="1198"/>
      <c r="GWD423" s="1195"/>
      <c r="GWE423" s="1196"/>
      <c r="GWF423" s="1197"/>
      <c r="GWH423" s="1194"/>
      <c r="GWI423" s="1198"/>
      <c r="GWJ423" s="1198"/>
      <c r="GWK423" s="1198"/>
      <c r="GWL423" s="1198"/>
      <c r="GWM423" s="1195"/>
      <c r="GWN423" s="1196"/>
      <c r="GWO423" s="1197"/>
      <c r="GWQ423" s="1194"/>
      <c r="GWR423" s="1198"/>
      <c r="GWS423" s="1198"/>
      <c r="GWT423" s="1198"/>
      <c r="GWU423" s="1198"/>
      <c r="GWV423" s="1195"/>
      <c r="GWW423" s="1196"/>
      <c r="GWX423" s="1197"/>
      <c r="GWZ423" s="1194"/>
      <c r="GXA423" s="1198"/>
      <c r="GXB423" s="1198"/>
      <c r="GXC423" s="1198"/>
      <c r="GXD423" s="1198"/>
      <c r="GXE423" s="1195"/>
      <c r="GXF423" s="1196"/>
      <c r="GXG423" s="1197"/>
      <c r="GXI423" s="1194"/>
      <c r="GXJ423" s="1198"/>
      <c r="GXK423" s="1198"/>
      <c r="GXL423" s="1198"/>
      <c r="GXM423" s="1198"/>
      <c r="GXN423" s="1195"/>
      <c r="GXO423" s="1196"/>
      <c r="GXP423" s="1197"/>
      <c r="GXR423" s="1194"/>
      <c r="GXS423" s="1198"/>
      <c r="GXT423" s="1198"/>
      <c r="GXU423" s="1198"/>
      <c r="GXV423" s="1198"/>
      <c r="GXW423" s="1195"/>
      <c r="GXX423" s="1196"/>
      <c r="GXY423" s="1197"/>
      <c r="GYA423" s="1194"/>
      <c r="GYB423" s="1198"/>
      <c r="GYC423" s="1198"/>
      <c r="GYD423" s="1198"/>
      <c r="GYE423" s="1198"/>
      <c r="GYF423" s="1195"/>
      <c r="GYG423" s="1196"/>
      <c r="GYH423" s="1197"/>
      <c r="GYJ423" s="1194"/>
      <c r="GYK423" s="1198"/>
      <c r="GYL423" s="1198"/>
      <c r="GYM423" s="1198"/>
      <c r="GYN423" s="1198"/>
      <c r="GYO423" s="1195"/>
      <c r="GYP423" s="1196"/>
      <c r="GYQ423" s="1197"/>
      <c r="GYS423" s="1194"/>
      <c r="GYT423" s="1198"/>
      <c r="GYU423" s="1198"/>
      <c r="GYV423" s="1198"/>
      <c r="GYW423" s="1198"/>
      <c r="GYX423" s="1195"/>
      <c r="GYY423" s="1196"/>
      <c r="GYZ423" s="1197"/>
      <c r="GZB423" s="1194"/>
      <c r="GZC423" s="1198"/>
      <c r="GZD423" s="1198"/>
      <c r="GZE423" s="1198"/>
      <c r="GZF423" s="1198"/>
      <c r="GZG423" s="1195"/>
      <c r="GZH423" s="1196"/>
      <c r="GZI423" s="1197"/>
      <c r="GZK423" s="1194"/>
      <c r="GZL423" s="1198"/>
      <c r="GZM423" s="1198"/>
      <c r="GZN423" s="1198"/>
      <c r="GZO423" s="1198"/>
      <c r="GZP423" s="1195"/>
      <c r="GZQ423" s="1196"/>
      <c r="GZR423" s="1197"/>
      <c r="GZT423" s="1194"/>
      <c r="GZU423" s="1198"/>
      <c r="GZV423" s="1198"/>
      <c r="GZW423" s="1198"/>
      <c r="GZX423" s="1198"/>
      <c r="GZY423" s="1195"/>
      <c r="GZZ423" s="1196"/>
      <c r="HAA423" s="1197"/>
      <c r="HAC423" s="1194"/>
      <c r="HAD423" s="1198"/>
      <c r="HAE423" s="1198"/>
      <c r="HAF423" s="1198"/>
      <c r="HAG423" s="1198"/>
      <c r="HAH423" s="1195"/>
      <c r="HAI423" s="1196"/>
      <c r="HAJ423" s="1197"/>
      <c r="HAL423" s="1194"/>
      <c r="HAM423" s="1198"/>
      <c r="HAN423" s="1198"/>
      <c r="HAO423" s="1198"/>
      <c r="HAP423" s="1198"/>
      <c r="HAQ423" s="1195"/>
      <c r="HAR423" s="1196"/>
      <c r="HAS423" s="1197"/>
      <c r="HAU423" s="1194"/>
      <c r="HAV423" s="1198"/>
      <c r="HAW423" s="1198"/>
      <c r="HAX423" s="1198"/>
      <c r="HAY423" s="1198"/>
      <c r="HAZ423" s="1195"/>
      <c r="HBA423" s="1196"/>
      <c r="HBB423" s="1197"/>
      <c r="HBD423" s="1194"/>
      <c r="HBE423" s="1198"/>
      <c r="HBF423" s="1198"/>
      <c r="HBG423" s="1198"/>
      <c r="HBH423" s="1198"/>
      <c r="HBI423" s="1195"/>
      <c r="HBJ423" s="1196"/>
      <c r="HBK423" s="1197"/>
      <c r="HBM423" s="1194"/>
      <c r="HBN423" s="1198"/>
      <c r="HBO423" s="1198"/>
      <c r="HBP423" s="1198"/>
      <c r="HBQ423" s="1198"/>
      <c r="HBR423" s="1195"/>
      <c r="HBS423" s="1196"/>
      <c r="HBT423" s="1197"/>
      <c r="HBV423" s="1194"/>
      <c r="HBW423" s="1198"/>
      <c r="HBX423" s="1198"/>
      <c r="HBY423" s="1198"/>
      <c r="HBZ423" s="1198"/>
      <c r="HCA423" s="1195"/>
      <c r="HCB423" s="1196"/>
      <c r="HCC423" s="1197"/>
      <c r="HCE423" s="1194"/>
      <c r="HCF423" s="1198"/>
      <c r="HCG423" s="1198"/>
      <c r="HCH423" s="1198"/>
      <c r="HCI423" s="1198"/>
      <c r="HCJ423" s="1195"/>
      <c r="HCK423" s="1196"/>
      <c r="HCL423" s="1197"/>
      <c r="HCN423" s="1194"/>
      <c r="HCO423" s="1198"/>
      <c r="HCP423" s="1198"/>
      <c r="HCQ423" s="1198"/>
      <c r="HCR423" s="1198"/>
      <c r="HCS423" s="1195"/>
      <c r="HCT423" s="1196"/>
      <c r="HCU423" s="1197"/>
      <c r="HCW423" s="1194"/>
      <c r="HCX423" s="1198"/>
      <c r="HCY423" s="1198"/>
      <c r="HCZ423" s="1198"/>
      <c r="HDA423" s="1198"/>
      <c r="HDB423" s="1195"/>
      <c r="HDC423" s="1196"/>
      <c r="HDD423" s="1197"/>
      <c r="HDF423" s="1194"/>
      <c r="HDG423" s="1198"/>
      <c r="HDH423" s="1198"/>
      <c r="HDI423" s="1198"/>
      <c r="HDJ423" s="1198"/>
      <c r="HDK423" s="1195"/>
      <c r="HDL423" s="1196"/>
      <c r="HDM423" s="1197"/>
      <c r="HDO423" s="1194"/>
      <c r="HDP423" s="1198"/>
      <c r="HDQ423" s="1198"/>
      <c r="HDR423" s="1198"/>
      <c r="HDS423" s="1198"/>
      <c r="HDT423" s="1195"/>
      <c r="HDU423" s="1196"/>
      <c r="HDV423" s="1197"/>
      <c r="HDX423" s="1194"/>
      <c r="HDY423" s="1198"/>
      <c r="HDZ423" s="1198"/>
      <c r="HEA423" s="1198"/>
      <c r="HEB423" s="1198"/>
      <c r="HEC423" s="1195"/>
      <c r="HED423" s="1196"/>
      <c r="HEE423" s="1197"/>
      <c r="HEG423" s="1194"/>
      <c r="HEH423" s="1198"/>
      <c r="HEI423" s="1198"/>
      <c r="HEJ423" s="1198"/>
      <c r="HEK423" s="1198"/>
      <c r="HEL423" s="1195"/>
      <c r="HEM423" s="1196"/>
      <c r="HEN423" s="1197"/>
      <c r="HEP423" s="1194"/>
      <c r="HEQ423" s="1198"/>
      <c r="HER423" s="1198"/>
      <c r="HES423" s="1198"/>
      <c r="HET423" s="1198"/>
      <c r="HEU423" s="1195"/>
      <c r="HEV423" s="1196"/>
      <c r="HEW423" s="1197"/>
      <c r="HEY423" s="1194"/>
      <c r="HEZ423" s="1198"/>
      <c r="HFA423" s="1198"/>
      <c r="HFB423" s="1198"/>
      <c r="HFC423" s="1198"/>
      <c r="HFD423" s="1195"/>
      <c r="HFE423" s="1196"/>
      <c r="HFF423" s="1197"/>
      <c r="HFH423" s="1194"/>
      <c r="HFI423" s="1198"/>
      <c r="HFJ423" s="1198"/>
      <c r="HFK423" s="1198"/>
      <c r="HFL423" s="1198"/>
      <c r="HFM423" s="1195"/>
      <c r="HFN423" s="1196"/>
      <c r="HFO423" s="1197"/>
      <c r="HFQ423" s="1194"/>
      <c r="HFR423" s="1198"/>
      <c r="HFS423" s="1198"/>
      <c r="HFT423" s="1198"/>
      <c r="HFU423" s="1198"/>
      <c r="HFV423" s="1195"/>
      <c r="HFW423" s="1196"/>
      <c r="HFX423" s="1197"/>
      <c r="HFZ423" s="1194"/>
      <c r="HGA423" s="1198"/>
      <c r="HGB423" s="1198"/>
      <c r="HGC423" s="1198"/>
      <c r="HGD423" s="1198"/>
      <c r="HGE423" s="1195"/>
      <c r="HGF423" s="1196"/>
      <c r="HGG423" s="1197"/>
      <c r="HGI423" s="1194"/>
      <c r="HGJ423" s="1198"/>
      <c r="HGK423" s="1198"/>
      <c r="HGL423" s="1198"/>
      <c r="HGM423" s="1198"/>
      <c r="HGN423" s="1195"/>
      <c r="HGO423" s="1196"/>
      <c r="HGP423" s="1197"/>
      <c r="HGR423" s="1194"/>
      <c r="HGS423" s="1198"/>
      <c r="HGT423" s="1198"/>
      <c r="HGU423" s="1198"/>
      <c r="HGV423" s="1198"/>
      <c r="HGW423" s="1195"/>
      <c r="HGX423" s="1196"/>
      <c r="HGY423" s="1197"/>
      <c r="HHA423" s="1194"/>
      <c r="HHB423" s="1198"/>
      <c r="HHC423" s="1198"/>
      <c r="HHD423" s="1198"/>
      <c r="HHE423" s="1198"/>
      <c r="HHF423" s="1195"/>
      <c r="HHG423" s="1196"/>
      <c r="HHH423" s="1197"/>
      <c r="HHJ423" s="1194"/>
      <c r="HHK423" s="1198"/>
      <c r="HHL423" s="1198"/>
      <c r="HHM423" s="1198"/>
      <c r="HHN423" s="1198"/>
      <c r="HHO423" s="1195"/>
      <c r="HHP423" s="1196"/>
      <c r="HHQ423" s="1197"/>
      <c r="HHS423" s="1194"/>
      <c r="HHT423" s="1198"/>
      <c r="HHU423" s="1198"/>
      <c r="HHV423" s="1198"/>
      <c r="HHW423" s="1198"/>
      <c r="HHX423" s="1195"/>
      <c r="HHY423" s="1196"/>
      <c r="HHZ423" s="1197"/>
      <c r="HIB423" s="1194"/>
      <c r="HIC423" s="1198"/>
      <c r="HID423" s="1198"/>
      <c r="HIE423" s="1198"/>
      <c r="HIF423" s="1198"/>
      <c r="HIG423" s="1195"/>
      <c r="HIH423" s="1196"/>
      <c r="HII423" s="1197"/>
      <c r="HIK423" s="1194"/>
      <c r="HIL423" s="1198"/>
      <c r="HIM423" s="1198"/>
      <c r="HIN423" s="1198"/>
      <c r="HIO423" s="1198"/>
      <c r="HIP423" s="1195"/>
      <c r="HIQ423" s="1196"/>
      <c r="HIR423" s="1197"/>
      <c r="HIT423" s="1194"/>
      <c r="HIU423" s="1198"/>
      <c r="HIV423" s="1198"/>
      <c r="HIW423" s="1198"/>
      <c r="HIX423" s="1198"/>
      <c r="HIY423" s="1195"/>
      <c r="HIZ423" s="1196"/>
      <c r="HJA423" s="1197"/>
      <c r="HJC423" s="1194"/>
      <c r="HJD423" s="1198"/>
      <c r="HJE423" s="1198"/>
      <c r="HJF423" s="1198"/>
      <c r="HJG423" s="1198"/>
      <c r="HJH423" s="1195"/>
      <c r="HJI423" s="1196"/>
      <c r="HJJ423" s="1197"/>
      <c r="HJL423" s="1194"/>
      <c r="HJM423" s="1198"/>
      <c r="HJN423" s="1198"/>
      <c r="HJO423" s="1198"/>
      <c r="HJP423" s="1198"/>
      <c r="HJQ423" s="1195"/>
      <c r="HJR423" s="1196"/>
      <c r="HJS423" s="1197"/>
      <c r="HJU423" s="1194"/>
      <c r="HJV423" s="1198"/>
      <c r="HJW423" s="1198"/>
      <c r="HJX423" s="1198"/>
      <c r="HJY423" s="1198"/>
      <c r="HJZ423" s="1195"/>
      <c r="HKA423" s="1196"/>
      <c r="HKB423" s="1197"/>
      <c r="HKD423" s="1194"/>
      <c r="HKE423" s="1198"/>
      <c r="HKF423" s="1198"/>
      <c r="HKG423" s="1198"/>
      <c r="HKH423" s="1198"/>
      <c r="HKI423" s="1195"/>
      <c r="HKJ423" s="1196"/>
      <c r="HKK423" s="1197"/>
      <c r="HKM423" s="1194"/>
      <c r="HKN423" s="1198"/>
      <c r="HKO423" s="1198"/>
      <c r="HKP423" s="1198"/>
      <c r="HKQ423" s="1198"/>
      <c r="HKR423" s="1195"/>
      <c r="HKS423" s="1196"/>
      <c r="HKT423" s="1197"/>
      <c r="HKV423" s="1194"/>
      <c r="HKW423" s="1198"/>
      <c r="HKX423" s="1198"/>
      <c r="HKY423" s="1198"/>
      <c r="HKZ423" s="1198"/>
      <c r="HLA423" s="1195"/>
      <c r="HLB423" s="1196"/>
      <c r="HLC423" s="1197"/>
      <c r="HLE423" s="1194"/>
      <c r="HLF423" s="1198"/>
      <c r="HLG423" s="1198"/>
      <c r="HLH423" s="1198"/>
      <c r="HLI423" s="1198"/>
      <c r="HLJ423" s="1195"/>
      <c r="HLK423" s="1196"/>
      <c r="HLL423" s="1197"/>
      <c r="HLN423" s="1194"/>
      <c r="HLO423" s="1198"/>
      <c r="HLP423" s="1198"/>
      <c r="HLQ423" s="1198"/>
      <c r="HLR423" s="1198"/>
      <c r="HLS423" s="1195"/>
      <c r="HLT423" s="1196"/>
      <c r="HLU423" s="1197"/>
      <c r="HLW423" s="1194"/>
      <c r="HLX423" s="1198"/>
      <c r="HLY423" s="1198"/>
      <c r="HLZ423" s="1198"/>
      <c r="HMA423" s="1198"/>
      <c r="HMB423" s="1195"/>
      <c r="HMC423" s="1196"/>
      <c r="HMD423" s="1197"/>
      <c r="HMF423" s="1194"/>
      <c r="HMG423" s="1198"/>
      <c r="HMH423" s="1198"/>
      <c r="HMI423" s="1198"/>
      <c r="HMJ423" s="1198"/>
      <c r="HMK423" s="1195"/>
      <c r="HML423" s="1196"/>
      <c r="HMM423" s="1197"/>
      <c r="HMO423" s="1194"/>
      <c r="HMP423" s="1198"/>
      <c r="HMQ423" s="1198"/>
      <c r="HMR423" s="1198"/>
      <c r="HMS423" s="1198"/>
      <c r="HMT423" s="1195"/>
      <c r="HMU423" s="1196"/>
      <c r="HMV423" s="1197"/>
      <c r="HMX423" s="1194"/>
      <c r="HMY423" s="1198"/>
      <c r="HMZ423" s="1198"/>
      <c r="HNA423" s="1198"/>
      <c r="HNB423" s="1198"/>
      <c r="HNC423" s="1195"/>
      <c r="HND423" s="1196"/>
      <c r="HNE423" s="1197"/>
      <c r="HNG423" s="1194"/>
      <c r="HNH423" s="1198"/>
      <c r="HNI423" s="1198"/>
      <c r="HNJ423" s="1198"/>
      <c r="HNK423" s="1198"/>
      <c r="HNL423" s="1195"/>
      <c r="HNM423" s="1196"/>
      <c r="HNN423" s="1197"/>
      <c r="HNP423" s="1194"/>
      <c r="HNQ423" s="1198"/>
      <c r="HNR423" s="1198"/>
      <c r="HNS423" s="1198"/>
      <c r="HNT423" s="1198"/>
      <c r="HNU423" s="1195"/>
      <c r="HNV423" s="1196"/>
      <c r="HNW423" s="1197"/>
      <c r="HNY423" s="1194"/>
      <c r="HNZ423" s="1198"/>
      <c r="HOA423" s="1198"/>
      <c r="HOB423" s="1198"/>
      <c r="HOC423" s="1198"/>
      <c r="HOD423" s="1195"/>
      <c r="HOE423" s="1196"/>
      <c r="HOF423" s="1197"/>
      <c r="HOH423" s="1194"/>
      <c r="HOI423" s="1198"/>
      <c r="HOJ423" s="1198"/>
      <c r="HOK423" s="1198"/>
      <c r="HOL423" s="1198"/>
      <c r="HOM423" s="1195"/>
      <c r="HON423" s="1196"/>
      <c r="HOO423" s="1197"/>
      <c r="HOQ423" s="1194"/>
      <c r="HOR423" s="1198"/>
      <c r="HOS423" s="1198"/>
      <c r="HOT423" s="1198"/>
      <c r="HOU423" s="1198"/>
      <c r="HOV423" s="1195"/>
      <c r="HOW423" s="1196"/>
      <c r="HOX423" s="1197"/>
      <c r="HOZ423" s="1194"/>
      <c r="HPA423" s="1198"/>
      <c r="HPB423" s="1198"/>
      <c r="HPC423" s="1198"/>
      <c r="HPD423" s="1198"/>
      <c r="HPE423" s="1195"/>
      <c r="HPF423" s="1196"/>
      <c r="HPG423" s="1197"/>
      <c r="HPI423" s="1194"/>
      <c r="HPJ423" s="1198"/>
      <c r="HPK423" s="1198"/>
      <c r="HPL423" s="1198"/>
      <c r="HPM423" s="1198"/>
      <c r="HPN423" s="1195"/>
      <c r="HPO423" s="1196"/>
      <c r="HPP423" s="1197"/>
      <c r="HPR423" s="1194"/>
      <c r="HPS423" s="1198"/>
      <c r="HPT423" s="1198"/>
      <c r="HPU423" s="1198"/>
      <c r="HPV423" s="1198"/>
      <c r="HPW423" s="1195"/>
      <c r="HPX423" s="1196"/>
      <c r="HPY423" s="1197"/>
      <c r="HQA423" s="1194"/>
      <c r="HQB423" s="1198"/>
      <c r="HQC423" s="1198"/>
      <c r="HQD423" s="1198"/>
      <c r="HQE423" s="1198"/>
      <c r="HQF423" s="1195"/>
      <c r="HQG423" s="1196"/>
      <c r="HQH423" s="1197"/>
      <c r="HQJ423" s="1194"/>
      <c r="HQK423" s="1198"/>
      <c r="HQL423" s="1198"/>
      <c r="HQM423" s="1198"/>
      <c r="HQN423" s="1198"/>
      <c r="HQO423" s="1195"/>
      <c r="HQP423" s="1196"/>
      <c r="HQQ423" s="1197"/>
      <c r="HQS423" s="1194"/>
      <c r="HQT423" s="1198"/>
      <c r="HQU423" s="1198"/>
      <c r="HQV423" s="1198"/>
      <c r="HQW423" s="1198"/>
      <c r="HQX423" s="1195"/>
      <c r="HQY423" s="1196"/>
      <c r="HQZ423" s="1197"/>
      <c r="HRB423" s="1194"/>
      <c r="HRC423" s="1198"/>
      <c r="HRD423" s="1198"/>
      <c r="HRE423" s="1198"/>
      <c r="HRF423" s="1198"/>
      <c r="HRG423" s="1195"/>
      <c r="HRH423" s="1196"/>
      <c r="HRI423" s="1197"/>
      <c r="HRK423" s="1194"/>
      <c r="HRL423" s="1198"/>
      <c r="HRM423" s="1198"/>
      <c r="HRN423" s="1198"/>
      <c r="HRO423" s="1198"/>
      <c r="HRP423" s="1195"/>
      <c r="HRQ423" s="1196"/>
      <c r="HRR423" s="1197"/>
      <c r="HRT423" s="1194"/>
      <c r="HRU423" s="1198"/>
      <c r="HRV423" s="1198"/>
      <c r="HRW423" s="1198"/>
      <c r="HRX423" s="1198"/>
      <c r="HRY423" s="1195"/>
      <c r="HRZ423" s="1196"/>
      <c r="HSA423" s="1197"/>
      <c r="HSC423" s="1194"/>
      <c r="HSD423" s="1198"/>
      <c r="HSE423" s="1198"/>
      <c r="HSF423" s="1198"/>
      <c r="HSG423" s="1198"/>
      <c r="HSH423" s="1195"/>
      <c r="HSI423" s="1196"/>
      <c r="HSJ423" s="1197"/>
      <c r="HSL423" s="1194"/>
      <c r="HSM423" s="1198"/>
      <c r="HSN423" s="1198"/>
      <c r="HSO423" s="1198"/>
      <c r="HSP423" s="1198"/>
      <c r="HSQ423" s="1195"/>
      <c r="HSR423" s="1196"/>
      <c r="HSS423" s="1197"/>
      <c r="HSU423" s="1194"/>
      <c r="HSV423" s="1198"/>
      <c r="HSW423" s="1198"/>
      <c r="HSX423" s="1198"/>
      <c r="HSY423" s="1198"/>
      <c r="HSZ423" s="1195"/>
      <c r="HTA423" s="1196"/>
      <c r="HTB423" s="1197"/>
      <c r="HTD423" s="1194"/>
      <c r="HTE423" s="1198"/>
      <c r="HTF423" s="1198"/>
      <c r="HTG423" s="1198"/>
      <c r="HTH423" s="1198"/>
      <c r="HTI423" s="1195"/>
      <c r="HTJ423" s="1196"/>
      <c r="HTK423" s="1197"/>
      <c r="HTM423" s="1194"/>
      <c r="HTN423" s="1198"/>
      <c r="HTO423" s="1198"/>
      <c r="HTP423" s="1198"/>
      <c r="HTQ423" s="1198"/>
      <c r="HTR423" s="1195"/>
      <c r="HTS423" s="1196"/>
      <c r="HTT423" s="1197"/>
      <c r="HTV423" s="1194"/>
      <c r="HTW423" s="1198"/>
      <c r="HTX423" s="1198"/>
      <c r="HTY423" s="1198"/>
      <c r="HTZ423" s="1198"/>
      <c r="HUA423" s="1195"/>
      <c r="HUB423" s="1196"/>
      <c r="HUC423" s="1197"/>
      <c r="HUE423" s="1194"/>
      <c r="HUF423" s="1198"/>
      <c r="HUG423" s="1198"/>
      <c r="HUH423" s="1198"/>
      <c r="HUI423" s="1198"/>
      <c r="HUJ423" s="1195"/>
      <c r="HUK423" s="1196"/>
      <c r="HUL423" s="1197"/>
      <c r="HUN423" s="1194"/>
      <c r="HUO423" s="1198"/>
      <c r="HUP423" s="1198"/>
      <c r="HUQ423" s="1198"/>
      <c r="HUR423" s="1198"/>
      <c r="HUS423" s="1195"/>
      <c r="HUT423" s="1196"/>
      <c r="HUU423" s="1197"/>
      <c r="HUW423" s="1194"/>
      <c r="HUX423" s="1198"/>
      <c r="HUY423" s="1198"/>
      <c r="HUZ423" s="1198"/>
      <c r="HVA423" s="1198"/>
      <c r="HVB423" s="1195"/>
      <c r="HVC423" s="1196"/>
      <c r="HVD423" s="1197"/>
      <c r="HVF423" s="1194"/>
      <c r="HVG423" s="1198"/>
      <c r="HVH423" s="1198"/>
      <c r="HVI423" s="1198"/>
      <c r="HVJ423" s="1198"/>
      <c r="HVK423" s="1195"/>
      <c r="HVL423" s="1196"/>
      <c r="HVM423" s="1197"/>
      <c r="HVO423" s="1194"/>
      <c r="HVP423" s="1198"/>
      <c r="HVQ423" s="1198"/>
      <c r="HVR423" s="1198"/>
      <c r="HVS423" s="1198"/>
      <c r="HVT423" s="1195"/>
      <c r="HVU423" s="1196"/>
      <c r="HVV423" s="1197"/>
      <c r="HVX423" s="1194"/>
      <c r="HVY423" s="1198"/>
      <c r="HVZ423" s="1198"/>
      <c r="HWA423" s="1198"/>
      <c r="HWB423" s="1198"/>
      <c r="HWC423" s="1195"/>
      <c r="HWD423" s="1196"/>
      <c r="HWE423" s="1197"/>
      <c r="HWG423" s="1194"/>
      <c r="HWH423" s="1198"/>
      <c r="HWI423" s="1198"/>
      <c r="HWJ423" s="1198"/>
      <c r="HWK423" s="1198"/>
      <c r="HWL423" s="1195"/>
      <c r="HWM423" s="1196"/>
      <c r="HWN423" s="1197"/>
      <c r="HWP423" s="1194"/>
      <c r="HWQ423" s="1198"/>
      <c r="HWR423" s="1198"/>
      <c r="HWS423" s="1198"/>
      <c r="HWT423" s="1198"/>
      <c r="HWU423" s="1195"/>
      <c r="HWV423" s="1196"/>
      <c r="HWW423" s="1197"/>
      <c r="HWY423" s="1194"/>
      <c r="HWZ423" s="1198"/>
      <c r="HXA423" s="1198"/>
      <c r="HXB423" s="1198"/>
      <c r="HXC423" s="1198"/>
      <c r="HXD423" s="1195"/>
      <c r="HXE423" s="1196"/>
      <c r="HXF423" s="1197"/>
      <c r="HXH423" s="1194"/>
      <c r="HXI423" s="1198"/>
      <c r="HXJ423" s="1198"/>
      <c r="HXK423" s="1198"/>
      <c r="HXL423" s="1198"/>
      <c r="HXM423" s="1195"/>
      <c r="HXN423" s="1196"/>
      <c r="HXO423" s="1197"/>
      <c r="HXQ423" s="1194"/>
      <c r="HXR423" s="1198"/>
      <c r="HXS423" s="1198"/>
      <c r="HXT423" s="1198"/>
      <c r="HXU423" s="1198"/>
      <c r="HXV423" s="1195"/>
      <c r="HXW423" s="1196"/>
      <c r="HXX423" s="1197"/>
      <c r="HXZ423" s="1194"/>
      <c r="HYA423" s="1198"/>
      <c r="HYB423" s="1198"/>
      <c r="HYC423" s="1198"/>
      <c r="HYD423" s="1198"/>
      <c r="HYE423" s="1195"/>
      <c r="HYF423" s="1196"/>
      <c r="HYG423" s="1197"/>
      <c r="HYI423" s="1194"/>
      <c r="HYJ423" s="1198"/>
      <c r="HYK423" s="1198"/>
      <c r="HYL423" s="1198"/>
      <c r="HYM423" s="1198"/>
      <c r="HYN423" s="1195"/>
      <c r="HYO423" s="1196"/>
      <c r="HYP423" s="1197"/>
      <c r="HYR423" s="1194"/>
      <c r="HYS423" s="1198"/>
      <c r="HYT423" s="1198"/>
      <c r="HYU423" s="1198"/>
      <c r="HYV423" s="1198"/>
      <c r="HYW423" s="1195"/>
      <c r="HYX423" s="1196"/>
      <c r="HYY423" s="1197"/>
      <c r="HZA423" s="1194"/>
      <c r="HZB423" s="1198"/>
      <c r="HZC423" s="1198"/>
      <c r="HZD423" s="1198"/>
      <c r="HZE423" s="1198"/>
      <c r="HZF423" s="1195"/>
      <c r="HZG423" s="1196"/>
      <c r="HZH423" s="1197"/>
      <c r="HZJ423" s="1194"/>
      <c r="HZK423" s="1198"/>
      <c r="HZL423" s="1198"/>
      <c r="HZM423" s="1198"/>
      <c r="HZN423" s="1198"/>
      <c r="HZO423" s="1195"/>
      <c r="HZP423" s="1196"/>
      <c r="HZQ423" s="1197"/>
      <c r="HZS423" s="1194"/>
      <c r="HZT423" s="1198"/>
      <c r="HZU423" s="1198"/>
      <c r="HZV423" s="1198"/>
      <c r="HZW423" s="1198"/>
      <c r="HZX423" s="1195"/>
      <c r="HZY423" s="1196"/>
      <c r="HZZ423" s="1197"/>
      <c r="IAB423" s="1194"/>
      <c r="IAC423" s="1198"/>
      <c r="IAD423" s="1198"/>
      <c r="IAE423" s="1198"/>
      <c r="IAF423" s="1198"/>
      <c r="IAG423" s="1195"/>
      <c r="IAH423" s="1196"/>
      <c r="IAI423" s="1197"/>
      <c r="IAK423" s="1194"/>
      <c r="IAL423" s="1198"/>
      <c r="IAM423" s="1198"/>
      <c r="IAN423" s="1198"/>
      <c r="IAO423" s="1198"/>
      <c r="IAP423" s="1195"/>
      <c r="IAQ423" s="1196"/>
      <c r="IAR423" s="1197"/>
      <c r="IAT423" s="1194"/>
      <c r="IAU423" s="1198"/>
      <c r="IAV423" s="1198"/>
      <c r="IAW423" s="1198"/>
      <c r="IAX423" s="1198"/>
      <c r="IAY423" s="1195"/>
      <c r="IAZ423" s="1196"/>
      <c r="IBA423" s="1197"/>
      <c r="IBC423" s="1194"/>
      <c r="IBD423" s="1198"/>
      <c r="IBE423" s="1198"/>
      <c r="IBF423" s="1198"/>
      <c r="IBG423" s="1198"/>
      <c r="IBH423" s="1195"/>
      <c r="IBI423" s="1196"/>
      <c r="IBJ423" s="1197"/>
      <c r="IBL423" s="1194"/>
      <c r="IBM423" s="1198"/>
      <c r="IBN423" s="1198"/>
      <c r="IBO423" s="1198"/>
      <c r="IBP423" s="1198"/>
      <c r="IBQ423" s="1195"/>
      <c r="IBR423" s="1196"/>
      <c r="IBS423" s="1197"/>
      <c r="IBU423" s="1194"/>
      <c r="IBV423" s="1198"/>
      <c r="IBW423" s="1198"/>
      <c r="IBX423" s="1198"/>
      <c r="IBY423" s="1198"/>
      <c r="IBZ423" s="1195"/>
      <c r="ICA423" s="1196"/>
      <c r="ICB423" s="1197"/>
      <c r="ICD423" s="1194"/>
      <c r="ICE423" s="1198"/>
      <c r="ICF423" s="1198"/>
      <c r="ICG423" s="1198"/>
      <c r="ICH423" s="1198"/>
      <c r="ICI423" s="1195"/>
      <c r="ICJ423" s="1196"/>
      <c r="ICK423" s="1197"/>
      <c r="ICM423" s="1194"/>
      <c r="ICN423" s="1198"/>
      <c r="ICO423" s="1198"/>
      <c r="ICP423" s="1198"/>
      <c r="ICQ423" s="1198"/>
      <c r="ICR423" s="1195"/>
      <c r="ICS423" s="1196"/>
      <c r="ICT423" s="1197"/>
      <c r="ICV423" s="1194"/>
      <c r="ICW423" s="1198"/>
      <c r="ICX423" s="1198"/>
      <c r="ICY423" s="1198"/>
      <c r="ICZ423" s="1198"/>
      <c r="IDA423" s="1195"/>
      <c r="IDB423" s="1196"/>
      <c r="IDC423" s="1197"/>
      <c r="IDE423" s="1194"/>
      <c r="IDF423" s="1198"/>
      <c r="IDG423" s="1198"/>
      <c r="IDH423" s="1198"/>
      <c r="IDI423" s="1198"/>
      <c r="IDJ423" s="1195"/>
      <c r="IDK423" s="1196"/>
      <c r="IDL423" s="1197"/>
      <c r="IDN423" s="1194"/>
      <c r="IDO423" s="1198"/>
      <c r="IDP423" s="1198"/>
      <c r="IDQ423" s="1198"/>
      <c r="IDR423" s="1198"/>
      <c r="IDS423" s="1195"/>
      <c r="IDT423" s="1196"/>
      <c r="IDU423" s="1197"/>
      <c r="IDW423" s="1194"/>
      <c r="IDX423" s="1198"/>
      <c r="IDY423" s="1198"/>
      <c r="IDZ423" s="1198"/>
      <c r="IEA423" s="1198"/>
      <c r="IEB423" s="1195"/>
      <c r="IEC423" s="1196"/>
      <c r="IED423" s="1197"/>
      <c r="IEF423" s="1194"/>
      <c r="IEG423" s="1198"/>
      <c r="IEH423" s="1198"/>
      <c r="IEI423" s="1198"/>
      <c r="IEJ423" s="1198"/>
      <c r="IEK423" s="1195"/>
      <c r="IEL423" s="1196"/>
      <c r="IEM423" s="1197"/>
      <c r="IEO423" s="1194"/>
      <c r="IEP423" s="1198"/>
      <c r="IEQ423" s="1198"/>
      <c r="IER423" s="1198"/>
      <c r="IES423" s="1198"/>
      <c r="IET423" s="1195"/>
      <c r="IEU423" s="1196"/>
      <c r="IEV423" s="1197"/>
      <c r="IEX423" s="1194"/>
      <c r="IEY423" s="1198"/>
      <c r="IEZ423" s="1198"/>
      <c r="IFA423" s="1198"/>
      <c r="IFB423" s="1198"/>
      <c r="IFC423" s="1195"/>
      <c r="IFD423" s="1196"/>
      <c r="IFE423" s="1197"/>
      <c r="IFG423" s="1194"/>
      <c r="IFH423" s="1198"/>
      <c r="IFI423" s="1198"/>
      <c r="IFJ423" s="1198"/>
      <c r="IFK423" s="1198"/>
      <c r="IFL423" s="1195"/>
      <c r="IFM423" s="1196"/>
      <c r="IFN423" s="1197"/>
      <c r="IFP423" s="1194"/>
      <c r="IFQ423" s="1198"/>
      <c r="IFR423" s="1198"/>
      <c r="IFS423" s="1198"/>
      <c r="IFT423" s="1198"/>
      <c r="IFU423" s="1195"/>
      <c r="IFV423" s="1196"/>
      <c r="IFW423" s="1197"/>
      <c r="IFY423" s="1194"/>
      <c r="IFZ423" s="1198"/>
      <c r="IGA423" s="1198"/>
      <c r="IGB423" s="1198"/>
      <c r="IGC423" s="1198"/>
      <c r="IGD423" s="1195"/>
      <c r="IGE423" s="1196"/>
      <c r="IGF423" s="1197"/>
      <c r="IGH423" s="1194"/>
      <c r="IGI423" s="1198"/>
      <c r="IGJ423" s="1198"/>
      <c r="IGK423" s="1198"/>
      <c r="IGL423" s="1198"/>
      <c r="IGM423" s="1195"/>
      <c r="IGN423" s="1196"/>
      <c r="IGO423" s="1197"/>
      <c r="IGQ423" s="1194"/>
      <c r="IGR423" s="1198"/>
      <c r="IGS423" s="1198"/>
      <c r="IGT423" s="1198"/>
      <c r="IGU423" s="1198"/>
      <c r="IGV423" s="1195"/>
      <c r="IGW423" s="1196"/>
      <c r="IGX423" s="1197"/>
      <c r="IGZ423" s="1194"/>
      <c r="IHA423" s="1198"/>
      <c r="IHB423" s="1198"/>
      <c r="IHC423" s="1198"/>
      <c r="IHD423" s="1198"/>
      <c r="IHE423" s="1195"/>
      <c r="IHF423" s="1196"/>
      <c r="IHG423" s="1197"/>
      <c r="IHI423" s="1194"/>
      <c r="IHJ423" s="1198"/>
      <c r="IHK423" s="1198"/>
      <c r="IHL423" s="1198"/>
      <c r="IHM423" s="1198"/>
      <c r="IHN423" s="1195"/>
      <c r="IHO423" s="1196"/>
      <c r="IHP423" s="1197"/>
      <c r="IHR423" s="1194"/>
      <c r="IHS423" s="1198"/>
      <c r="IHT423" s="1198"/>
      <c r="IHU423" s="1198"/>
      <c r="IHV423" s="1198"/>
      <c r="IHW423" s="1195"/>
      <c r="IHX423" s="1196"/>
      <c r="IHY423" s="1197"/>
      <c r="IIA423" s="1194"/>
      <c r="IIB423" s="1198"/>
      <c r="IIC423" s="1198"/>
      <c r="IID423" s="1198"/>
      <c r="IIE423" s="1198"/>
      <c r="IIF423" s="1195"/>
      <c r="IIG423" s="1196"/>
      <c r="IIH423" s="1197"/>
      <c r="IIJ423" s="1194"/>
      <c r="IIK423" s="1198"/>
      <c r="IIL423" s="1198"/>
      <c r="IIM423" s="1198"/>
      <c r="IIN423" s="1198"/>
      <c r="IIO423" s="1195"/>
      <c r="IIP423" s="1196"/>
      <c r="IIQ423" s="1197"/>
      <c r="IIS423" s="1194"/>
      <c r="IIT423" s="1198"/>
      <c r="IIU423" s="1198"/>
      <c r="IIV423" s="1198"/>
      <c r="IIW423" s="1198"/>
      <c r="IIX423" s="1195"/>
      <c r="IIY423" s="1196"/>
      <c r="IIZ423" s="1197"/>
      <c r="IJB423" s="1194"/>
      <c r="IJC423" s="1198"/>
      <c r="IJD423" s="1198"/>
      <c r="IJE423" s="1198"/>
      <c r="IJF423" s="1198"/>
      <c r="IJG423" s="1195"/>
      <c r="IJH423" s="1196"/>
      <c r="IJI423" s="1197"/>
      <c r="IJK423" s="1194"/>
      <c r="IJL423" s="1198"/>
      <c r="IJM423" s="1198"/>
      <c r="IJN423" s="1198"/>
      <c r="IJO423" s="1198"/>
      <c r="IJP423" s="1195"/>
      <c r="IJQ423" s="1196"/>
      <c r="IJR423" s="1197"/>
      <c r="IJT423" s="1194"/>
      <c r="IJU423" s="1198"/>
      <c r="IJV423" s="1198"/>
      <c r="IJW423" s="1198"/>
      <c r="IJX423" s="1198"/>
      <c r="IJY423" s="1195"/>
      <c r="IJZ423" s="1196"/>
      <c r="IKA423" s="1197"/>
      <c r="IKC423" s="1194"/>
      <c r="IKD423" s="1198"/>
      <c r="IKE423" s="1198"/>
      <c r="IKF423" s="1198"/>
      <c r="IKG423" s="1198"/>
      <c r="IKH423" s="1195"/>
      <c r="IKI423" s="1196"/>
      <c r="IKJ423" s="1197"/>
      <c r="IKL423" s="1194"/>
      <c r="IKM423" s="1198"/>
      <c r="IKN423" s="1198"/>
      <c r="IKO423" s="1198"/>
      <c r="IKP423" s="1198"/>
      <c r="IKQ423" s="1195"/>
      <c r="IKR423" s="1196"/>
      <c r="IKS423" s="1197"/>
      <c r="IKU423" s="1194"/>
      <c r="IKV423" s="1198"/>
      <c r="IKW423" s="1198"/>
      <c r="IKX423" s="1198"/>
      <c r="IKY423" s="1198"/>
      <c r="IKZ423" s="1195"/>
      <c r="ILA423" s="1196"/>
      <c r="ILB423" s="1197"/>
      <c r="ILD423" s="1194"/>
      <c r="ILE423" s="1198"/>
      <c r="ILF423" s="1198"/>
      <c r="ILG423" s="1198"/>
      <c r="ILH423" s="1198"/>
      <c r="ILI423" s="1195"/>
      <c r="ILJ423" s="1196"/>
      <c r="ILK423" s="1197"/>
      <c r="ILM423" s="1194"/>
      <c r="ILN423" s="1198"/>
      <c r="ILO423" s="1198"/>
      <c r="ILP423" s="1198"/>
      <c r="ILQ423" s="1198"/>
      <c r="ILR423" s="1195"/>
      <c r="ILS423" s="1196"/>
      <c r="ILT423" s="1197"/>
      <c r="ILV423" s="1194"/>
      <c r="ILW423" s="1198"/>
      <c r="ILX423" s="1198"/>
      <c r="ILY423" s="1198"/>
      <c r="ILZ423" s="1198"/>
      <c r="IMA423" s="1195"/>
      <c r="IMB423" s="1196"/>
      <c r="IMC423" s="1197"/>
      <c r="IME423" s="1194"/>
      <c r="IMF423" s="1198"/>
      <c r="IMG423" s="1198"/>
      <c r="IMH423" s="1198"/>
      <c r="IMI423" s="1198"/>
      <c r="IMJ423" s="1195"/>
      <c r="IMK423" s="1196"/>
      <c r="IML423" s="1197"/>
      <c r="IMN423" s="1194"/>
      <c r="IMO423" s="1198"/>
      <c r="IMP423" s="1198"/>
      <c r="IMQ423" s="1198"/>
      <c r="IMR423" s="1198"/>
      <c r="IMS423" s="1195"/>
      <c r="IMT423" s="1196"/>
      <c r="IMU423" s="1197"/>
      <c r="IMW423" s="1194"/>
      <c r="IMX423" s="1198"/>
      <c r="IMY423" s="1198"/>
      <c r="IMZ423" s="1198"/>
      <c r="INA423" s="1198"/>
      <c r="INB423" s="1195"/>
      <c r="INC423" s="1196"/>
      <c r="IND423" s="1197"/>
      <c r="INF423" s="1194"/>
      <c r="ING423" s="1198"/>
      <c r="INH423" s="1198"/>
      <c r="INI423" s="1198"/>
      <c r="INJ423" s="1198"/>
      <c r="INK423" s="1195"/>
      <c r="INL423" s="1196"/>
      <c r="INM423" s="1197"/>
      <c r="INO423" s="1194"/>
      <c r="INP423" s="1198"/>
      <c r="INQ423" s="1198"/>
      <c r="INR423" s="1198"/>
      <c r="INS423" s="1198"/>
      <c r="INT423" s="1195"/>
      <c r="INU423" s="1196"/>
      <c r="INV423" s="1197"/>
      <c r="INX423" s="1194"/>
      <c r="INY423" s="1198"/>
      <c r="INZ423" s="1198"/>
      <c r="IOA423" s="1198"/>
      <c r="IOB423" s="1198"/>
      <c r="IOC423" s="1195"/>
      <c r="IOD423" s="1196"/>
      <c r="IOE423" s="1197"/>
      <c r="IOG423" s="1194"/>
      <c r="IOH423" s="1198"/>
      <c r="IOI423" s="1198"/>
      <c r="IOJ423" s="1198"/>
      <c r="IOK423" s="1198"/>
      <c r="IOL423" s="1195"/>
      <c r="IOM423" s="1196"/>
      <c r="ION423" s="1197"/>
      <c r="IOP423" s="1194"/>
      <c r="IOQ423" s="1198"/>
      <c r="IOR423" s="1198"/>
      <c r="IOS423" s="1198"/>
      <c r="IOT423" s="1198"/>
      <c r="IOU423" s="1195"/>
      <c r="IOV423" s="1196"/>
      <c r="IOW423" s="1197"/>
      <c r="IOY423" s="1194"/>
      <c r="IOZ423" s="1198"/>
      <c r="IPA423" s="1198"/>
      <c r="IPB423" s="1198"/>
      <c r="IPC423" s="1198"/>
      <c r="IPD423" s="1195"/>
      <c r="IPE423" s="1196"/>
      <c r="IPF423" s="1197"/>
      <c r="IPH423" s="1194"/>
      <c r="IPI423" s="1198"/>
      <c r="IPJ423" s="1198"/>
      <c r="IPK423" s="1198"/>
      <c r="IPL423" s="1198"/>
      <c r="IPM423" s="1195"/>
      <c r="IPN423" s="1196"/>
      <c r="IPO423" s="1197"/>
      <c r="IPQ423" s="1194"/>
      <c r="IPR423" s="1198"/>
      <c r="IPS423" s="1198"/>
      <c r="IPT423" s="1198"/>
      <c r="IPU423" s="1198"/>
      <c r="IPV423" s="1195"/>
      <c r="IPW423" s="1196"/>
      <c r="IPX423" s="1197"/>
      <c r="IPZ423" s="1194"/>
      <c r="IQA423" s="1198"/>
      <c r="IQB423" s="1198"/>
      <c r="IQC423" s="1198"/>
      <c r="IQD423" s="1198"/>
      <c r="IQE423" s="1195"/>
      <c r="IQF423" s="1196"/>
      <c r="IQG423" s="1197"/>
      <c r="IQI423" s="1194"/>
      <c r="IQJ423" s="1198"/>
      <c r="IQK423" s="1198"/>
      <c r="IQL423" s="1198"/>
      <c r="IQM423" s="1198"/>
      <c r="IQN423" s="1195"/>
      <c r="IQO423" s="1196"/>
      <c r="IQP423" s="1197"/>
      <c r="IQR423" s="1194"/>
      <c r="IQS423" s="1198"/>
      <c r="IQT423" s="1198"/>
      <c r="IQU423" s="1198"/>
      <c r="IQV423" s="1198"/>
      <c r="IQW423" s="1195"/>
      <c r="IQX423" s="1196"/>
      <c r="IQY423" s="1197"/>
      <c r="IRA423" s="1194"/>
      <c r="IRB423" s="1198"/>
      <c r="IRC423" s="1198"/>
      <c r="IRD423" s="1198"/>
      <c r="IRE423" s="1198"/>
      <c r="IRF423" s="1195"/>
      <c r="IRG423" s="1196"/>
      <c r="IRH423" s="1197"/>
      <c r="IRJ423" s="1194"/>
      <c r="IRK423" s="1198"/>
      <c r="IRL423" s="1198"/>
      <c r="IRM423" s="1198"/>
      <c r="IRN423" s="1198"/>
      <c r="IRO423" s="1195"/>
      <c r="IRP423" s="1196"/>
      <c r="IRQ423" s="1197"/>
      <c r="IRS423" s="1194"/>
      <c r="IRT423" s="1198"/>
      <c r="IRU423" s="1198"/>
      <c r="IRV423" s="1198"/>
      <c r="IRW423" s="1198"/>
      <c r="IRX423" s="1195"/>
      <c r="IRY423" s="1196"/>
      <c r="IRZ423" s="1197"/>
      <c r="ISB423" s="1194"/>
      <c r="ISC423" s="1198"/>
      <c r="ISD423" s="1198"/>
      <c r="ISE423" s="1198"/>
      <c r="ISF423" s="1198"/>
      <c r="ISG423" s="1195"/>
      <c r="ISH423" s="1196"/>
      <c r="ISI423" s="1197"/>
      <c r="ISK423" s="1194"/>
      <c r="ISL423" s="1198"/>
      <c r="ISM423" s="1198"/>
      <c r="ISN423" s="1198"/>
      <c r="ISO423" s="1198"/>
      <c r="ISP423" s="1195"/>
      <c r="ISQ423" s="1196"/>
      <c r="ISR423" s="1197"/>
      <c r="IST423" s="1194"/>
      <c r="ISU423" s="1198"/>
      <c r="ISV423" s="1198"/>
      <c r="ISW423" s="1198"/>
      <c r="ISX423" s="1198"/>
      <c r="ISY423" s="1195"/>
      <c r="ISZ423" s="1196"/>
      <c r="ITA423" s="1197"/>
      <c r="ITC423" s="1194"/>
      <c r="ITD423" s="1198"/>
      <c r="ITE423" s="1198"/>
      <c r="ITF423" s="1198"/>
      <c r="ITG423" s="1198"/>
      <c r="ITH423" s="1195"/>
      <c r="ITI423" s="1196"/>
      <c r="ITJ423" s="1197"/>
      <c r="ITL423" s="1194"/>
      <c r="ITM423" s="1198"/>
      <c r="ITN423" s="1198"/>
      <c r="ITO423" s="1198"/>
      <c r="ITP423" s="1198"/>
      <c r="ITQ423" s="1195"/>
      <c r="ITR423" s="1196"/>
      <c r="ITS423" s="1197"/>
      <c r="ITU423" s="1194"/>
      <c r="ITV423" s="1198"/>
      <c r="ITW423" s="1198"/>
      <c r="ITX423" s="1198"/>
      <c r="ITY423" s="1198"/>
      <c r="ITZ423" s="1195"/>
      <c r="IUA423" s="1196"/>
      <c r="IUB423" s="1197"/>
      <c r="IUD423" s="1194"/>
      <c r="IUE423" s="1198"/>
      <c r="IUF423" s="1198"/>
      <c r="IUG423" s="1198"/>
      <c r="IUH423" s="1198"/>
      <c r="IUI423" s="1195"/>
      <c r="IUJ423" s="1196"/>
      <c r="IUK423" s="1197"/>
      <c r="IUM423" s="1194"/>
      <c r="IUN423" s="1198"/>
      <c r="IUO423" s="1198"/>
      <c r="IUP423" s="1198"/>
      <c r="IUQ423" s="1198"/>
      <c r="IUR423" s="1195"/>
      <c r="IUS423" s="1196"/>
      <c r="IUT423" s="1197"/>
      <c r="IUV423" s="1194"/>
      <c r="IUW423" s="1198"/>
      <c r="IUX423" s="1198"/>
      <c r="IUY423" s="1198"/>
      <c r="IUZ423" s="1198"/>
      <c r="IVA423" s="1195"/>
      <c r="IVB423" s="1196"/>
      <c r="IVC423" s="1197"/>
      <c r="IVE423" s="1194"/>
      <c r="IVF423" s="1198"/>
      <c r="IVG423" s="1198"/>
      <c r="IVH423" s="1198"/>
      <c r="IVI423" s="1198"/>
      <c r="IVJ423" s="1195"/>
      <c r="IVK423" s="1196"/>
      <c r="IVL423" s="1197"/>
      <c r="IVN423" s="1194"/>
      <c r="IVO423" s="1198"/>
      <c r="IVP423" s="1198"/>
      <c r="IVQ423" s="1198"/>
      <c r="IVR423" s="1198"/>
      <c r="IVS423" s="1195"/>
      <c r="IVT423" s="1196"/>
      <c r="IVU423" s="1197"/>
      <c r="IVW423" s="1194"/>
      <c r="IVX423" s="1198"/>
      <c r="IVY423" s="1198"/>
      <c r="IVZ423" s="1198"/>
      <c r="IWA423" s="1198"/>
      <c r="IWB423" s="1195"/>
      <c r="IWC423" s="1196"/>
      <c r="IWD423" s="1197"/>
      <c r="IWF423" s="1194"/>
      <c r="IWG423" s="1198"/>
      <c r="IWH423" s="1198"/>
      <c r="IWI423" s="1198"/>
      <c r="IWJ423" s="1198"/>
      <c r="IWK423" s="1195"/>
      <c r="IWL423" s="1196"/>
      <c r="IWM423" s="1197"/>
      <c r="IWO423" s="1194"/>
      <c r="IWP423" s="1198"/>
      <c r="IWQ423" s="1198"/>
      <c r="IWR423" s="1198"/>
      <c r="IWS423" s="1198"/>
      <c r="IWT423" s="1195"/>
      <c r="IWU423" s="1196"/>
      <c r="IWV423" s="1197"/>
      <c r="IWX423" s="1194"/>
      <c r="IWY423" s="1198"/>
      <c r="IWZ423" s="1198"/>
      <c r="IXA423" s="1198"/>
      <c r="IXB423" s="1198"/>
      <c r="IXC423" s="1195"/>
      <c r="IXD423" s="1196"/>
      <c r="IXE423" s="1197"/>
      <c r="IXG423" s="1194"/>
      <c r="IXH423" s="1198"/>
      <c r="IXI423" s="1198"/>
      <c r="IXJ423" s="1198"/>
      <c r="IXK423" s="1198"/>
      <c r="IXL423" s="1195"/>
      <c r="IXM423" s="1196"/>
      <c r="IXN423" s="1197"/>
      <c r="IXP423" s="1194"/>
      <c r="IXQ423" s="1198"/>
      <c r="IXR423" s="1198"/>
      <c r="IXS423" s="1198"/>
      <c r="IXT423" s="1198"/>
      <c r="IXU423" s="1195"/>
      <c r="IXV423" s="1196"/>
      <c r="IXW423" s="1197"/>
      <c r="IXY423" s="1194"/>
      <c r="IXZ423" s="1198"/>
      <c r="IYA423" s="1198"/>
      <c r="IYB423" s="1198"/>
      <c r="IYC423" s="1198"/>
      <c r="IYD423" s="1195"/>
      <c r="IYE423" s="1196"/>
      <c r="IYF423" s="1197"/>
      <c r="IYH423" s="1194"/>
      <c r="IYI423" s="1198"/>
      <c r="IYJ423" s="1198"/>
      <c r="IYK423" s="1198"/>
      <c r="IYL423" s="1198"/>
      <c r="IYM423" s="1195"/>
      <c r="IYN423" s="1196"/>
      <c r="IYO423" s="1197"/>
      <c r="IYQ423" s="1194"/>
      <c r="IYR423" s="1198"/>
      <c r="IYS423" s="1198"/>
      <c r="IYT423" s="1198"/>
      <c r="IYU423" s="1198"/>
      <c r="IYV423" s="1195"/>
      <c r="IYW423" s="1196"/>
      <c r="IYX423" s="1197"/>
      <c r="IYZ423" s="1194"/>
      <c r="IZA423" s="1198"/>
      <c r="IZB423" s="1198"/>
      <c r="IZC423" s="1198"/>
      <c r="IZD423" s="1198"/>
      <c r="IZE423" s="1195"/>
      <c r="IZF423" s="1196"/>
      <c r="IZG423" s="1197"/>
      <c r="IZI423" s="1194"/>
      <c r="IZJ423" s="1198"/>
      <c r="IZK423" s="1198"/>
      <c r="IZL423" s="1198"/>
      <c r="IZM423" s="1198"/>
      <c r="IZN423" s="1195"/>
      <c r="IZO423" s="1196"/>
      <c r="IZP423" s="1197"/>
      <c r="IZR423" s="1194"/>
      <c r="IZS423" s="1198"/>
      <c r="IZT423" s="1198"/>
      <c r="IZU423" s="1198"/>
      <c r="IZV423" s="1198"/>
      <c r="IZW423" s="1195"/>
      <c r="IZX423" s="1196"/>
      <c r="IZY423" s="1197"/>
      <c r="JAA423" s="1194"/>
      <c r="JAB423" s="1198"/>
      <c r="JAC423" s="1198"/>
      <c r="JAD423" s="1198"/>
      <c r="JAE423" s="1198"/>
      <c r="JAF423" s="1195"/>
      <c r="JAG423" s="1196"/>
      <c r="JAH423" s="1197"/>
      <c r="JAJ423" s="1194"/>
      <c r="JAK423" s="1198"/>
      <c r="JAL423" s="1198"/>
      <c r="JAM423" s="1198"/>
      <c r="JAN423" s="1198"/>
      <c r="JAO423" s="1195"/>
      <c r="JAP423" s="1196"/>
      <c r="JAQ423" s="1197"/>
      <c r="JAS423" s="1194"/>
      <c r="JAT423" s="1198"/>
      <c r="JAU423" s="1198"/>
      <c r="JAV423" s="1198"/>
      <c r="JAW423" s="1198"/>
      <c r="JAX423" s="1195"/>
      <c r="JAY423" s="1196"/>
      <c r="JAZ423" s="1197"/>
      <c r="JBB423" s="1194"/>
      <c r="JBC423" s="1198"/>
      <c r="JBD423" s="1198"/>
      <c r="JBE423" s="1198"/>
      <c r="JBF423" s="1198"/>
      <c r="JBG423" s="1195"/>
      <c r="JBH423" s="1196"/>
      <c r="JBI423" s="1197"/>
      <c r="JBK423" s="1194"/>
      <c r="JBL423" s="1198"/>
      <c r="JBM423" s="1198"/>
      <c r="JBN423" s="1198"/>
      <c r="JBO423" s="1198"/>
      <c r="JBP423" s="1195"/>
      <c r="JBQ423" s="1196"/>
      <c r="JBR423" s="1197"/>
      <c r="JBT423" s="1194"/>
      <c r="JBU423" s="1198"/>
      <c r="JBV423" s="1198"/>
      <c r="JBW423" s="1198"/>
      <c r="JBX423" s="1198"/>
      <c r="JBY423" s="1195"/>
      <c r="JBZ423" s="1196"/>
      <c r="JCA423" s="1197"/>
      <c r="JCC423" s="1194"/>
      <c r="JCD423" s="1198"/>
      <c r="JCE423" s="1198"/>
      <c r="JCF423" s="1198"/>
      <c r="JCG423" s="1198"/>
      <c r="JCH423" s="1195"/>
      <c r="JCI423" s="1196"/>
      <c r="JCJ423" s="1197"/>
      <c r="JCL423" s="1194"/>
      <c r="JCM423" s="1198"/>
      <c r="JCN423" s="1198"/>
      <c r="JCO423" s="1198"/>
      <c r="JCP423" s="1198"/>
      <c r="JCQ423" s="1195"/>
      <c r="JCR423" s="1196"/>
      <c r="JCS423" s="1197"/>
      <c r="JCU423" s="1194"/>
      <c r="JCV423" s="1198"/>
      <c r="JCW423" s="1198"/>
      <c r="JCX423" s="1198"/>
      <c r="JCY423" s="1198"/>
      <c r="JCZ423" s="1195"/>
      <c r="JDA423" s="1196"/>
      <c r="JDB423" s="1197"/>
      <c r="JDD423" s="1194"/>
      <c r="JDE423" s="1198"/>
      <c r="JDF423" s="1198"/>
      <c r="JDG423" s="1198"/>
      <c r="JDH423" s="1198"/>
      <c r="JDI423" s="1195"/>
      <c r="JDJ423" s="1196"/>
      <c r="JDK423" s="1197"/>
      <c r="JDM423" s="1194"/>
      <c r="JDN423" s="1198"/>
      <c r="JDO423" s="1198"/>
      <c r="JDP423" s="1198"/>
      <c r="JDQ423" s="1198"/>
      <c r="JDR423" s="1195"/>
      <c r="JDS423" s="1196"/>
      <c r="JDT423" s="1197"/>
      <c r="JDV423" s="1194"/>
      <c r="JDW423" s="1198"/>
      <c r="JDX423" s="1198"/>
      <c r="JDY423" s="1198"/>
      <c r="JDZ423" s="1198"/>
      <c r="JEA423" s="1195"/>
      <c r="JEB423" s="1196"/>
      <c r="JEC423" s="1197"/>
      <c r="JEE423" s="1194"/>
      <c r="JEF423" s="1198"/>
      <c r="JEG423" s="1198"/>
      <c r="JEH423" s="1198"/>
      <c r="JEI423" s="1198"/>
      <c r="JEJ423" s="1195"/>
      <c r="JEK423" s="1196"/>
      <c r="JEL423" s="1197"/>
      <c r="JEN423" s="1194"/>
      <c r="JEO423" s="1198"/>
      <c r="JEP423" s="1198"/>
      <c r="JEQ423" s="1198"/>
      <c r="JER423" s="1198"/>
      <c r="JES423" s="1195"/>
      <c r="JET423" s="1196"/>
      <c r="JEU423" s="1197"/>
      <c r="JEW423" s="1194"/>
      <c r="JEX423" s="1198"/>
      <c r="JEY423" s="1198"/>
      <c r="JEZ423" s="1198"/>
      <c r="JFA423" s="1198"/>
      <c r="JFB423" s="1195"/>
      <c r="JFC423" s="1196"/>
      <c r="JFD423" s="1197"/>
      <c r="JFF423" s="1194"/>
      <c r="JFG423" s="1198"/>
      <c r="JFH423" s="1198"/>
      <c r="JFI423" s="1198"/>
      <c r="JFJ423" s="1198"/>
      <c r="JFK423" s="1195"/>
      <c r="JFL423" s="1196"/>
      <c r="JFM423" s="1197"/>
      <c r="JFO423" s="1194"/>
      <c r="JFP423" s="1198"/>
      <c r="JFQ423" s="1198"/>
      <c r="JFR423" s="1198"/>
      <c r="JFS423" s="1198"/>
      <c r="JFT423" s="1195"/>
      <c r="JFU423" s="1196"/>
      <c r="JFV423" s="1197"/>
      <c r="JFX423" s="1194"/>
      <c r="JFY423" s="1198"/>
      <c r="JFZ423" s="1198"/>
      <c r="JGA423" s="1198"/>
      <c r="JGB423" s="1198"/>
      <c r="JGC423" s="1195"/>
      <c r="JGD423" s="1196"/>
      <c r="JGE423" s="1197"/>
      <c r="JGG423" s="1194"/>
      <c r="JGH423" s="1198"/>
      <c r="JGI423" s="1198"/>
      <c r="JGJ423" s="1198"/>
      <c r="JGK423" s="1198"/>
      <c r="JGL423" s="1195"/>
      <c r="JGM423" s="1196"/>
      <c r="JGN423" s="1197"/>
      <c r="JGP423" s="1194"/>
      <c r="JGQ423" s="1198"/>
      <c r="JGR423" s="1198"/>
      <c r="JGS423" s="1198"/>
      <c r="JGT423" s="1198"/>
      <c r="JGU423" s="1195"/>
      <c r="JGV423" s="1196"/>
      <c r="JGW423" s="1197"/>
      <c r="JGY423" s="1194"/>
      <c r="JGZ423" s="1198"/>
      <c r="JHA423" s="1198"/>
      <c r="JHB423" s="1198"/>
      <c r="JHC423" s="1198"/>
      <c r="JHD423" s="1195"/>
      <c r="JHE423" s="1196"/>
      <c r="JHF423" s="1197"/>
      <c r="JHH423" s="1194"/>
      <c r="JHI423" s="1198"/>
      <c r="JHJ423" s="1198"/>
      <c r="JHK423" s="1198"/>
      <c r="JHL423" s="1198"/>
      <c r="JHM423" s="1195"/>
      <c r="JHN423" s="1196"/>
      <c r="JHO423" s="1197"/>
      <c r="JHQ423" s="1194"/>
      <c r="JHR423" s="1198"/>
      <c r="JHS423" s="1198"/>
      <c r="JHT423" s="1198"/>
      <c r="JHU423" s="1198"/>
      <c r="JHV423" s="1195"/>
      <c r="JHW423" s="1196"/>
      <c r="JHX423" s="1197"/>
      <c r="JHZ423" s="1194"/>
      <c r="JIA423" s="1198"/>
      <c r="JIB423" s="1198"/>
      <c r="JIC423" s="1198"/>
      <c r="JID423" s="1198"/>
      <c r="JIE423" s="1195"/>
      <c r="JIF423" s="1196"/>
      <c r="JIG423" s="1197"/>
      <c r="JII423" s="1194"/>
      <c r="JIJ423" s="1198"/>
      <c r="JIK423" s="1198"/>
      <c r="JIL423" s="1198"/>
      <c r="JIM423" s="1198"/>
      <c r="JIN423" s="1195"/>
      <c r="JIO423" s="1196"/>
      <c r="JIP423" s="1197"/>
      <c r="JIR423" s="1194"/>
      <c r="JIS423" s="1198"/>
      <c r="JIT423" s="1198"/>
      <c r="JIU423" s="1198"/>
      <c r="JIV423" s="1198"/>
      <c r="JIW423" s="1195"/>
      <c r="JIX423" s="1196"/>
      <c r="JIY423" s="1197"/>
      <c r="JJA423" s="1194"/>
      <c r="JJB423" s="1198"/>
      <c r="JJC423" s="1198"/>
      <c r="JJD423" s="1198"/>
      <c r="JJE423" s="1198"/>
      <c r="JJF423" s="1195"/>
      <c r="JJG423" s="1196"/>
      <c r="JJH423" s="1197"/>
      <c r="JJJ423" s="1194"/>
      <c r="JJK423" s="1198"/>
      <c r="JJL423" s="1198"/>
      <c r="JJM423" s="1198"/>
      <c r="JJN423" s="1198"/>
      <c r="JJO423" s="1195"/>
      <c r="JJP423" s="1196"/>
      <c r="JJQ423" s="1197"/>
      <c r="JJS423" s="1194"/>
      <c r="JJT423" s="1198"/>
      <c r="JJU423" s="1198"/>
      <c r="JJV423" s="1198"/>
      <c r="JJW423" s="1198"/>
      <c r="JJX423" s="1195"/>
      <c r="JJY423" s="1196"/>
      <c r="JJZ423" s="1197"/>
      <c r="JKB423" s="1194"/>
      <c r="JKC423" s="1198"/>
      <c r="JKD423" s="1198"/>
      <c r="JKE423" s="1198"/>
      <c r="JKF423" s="1198"/>
      <c r="JKG423" s="1195"/>
      <c r="JKH423" s="1196"/>
      <c r="JKI423" s="1197"/>
      <c r="JKK423" s="1194"/>
      <c r="JKL423" s="1198"/>
      <c r="JKM423" s="1198"/>
      <c r="JKN423" s="1198"/>
      <c r="JKO423" s="1198"/>
      <c r="JKP423" s="1195"/>
      <c r="JKQ423" s="1196"/>
      <c r="JKR423" s="1197"/>
      <c r="JKT423" s="1194"/>
      <c r="JKU423" s="1198"/>
      <c r="JKV423" s="1198"/>
      <c r="JKW423" s="1198"/>
      <c r="JKX423" s="1198"/>
      <c r="JKY423" s="1195"/>
      <c r="JKZ423" s="1196"/>
      <c r="JLA423" s="1197"/>
      <c r="JLC423" s="1194"/>
      <c r="JLD423" s="1198"/>
      <c r="JLE423" s="1198"/>
      <c r="JLF423" s="1198"/>
      <c r="JLG423" s="1198"/>
      <c r="JLH423" s="1195"/>
      <c r="JLI423" s="1196"/>
      <c r="JLJ423" s="1197"/>
      <c r="JLL423" s="1194"/>
      <c r="JLM423" s="1198"/>
      <c r="JLN423" s="1198"/>
      <c r="JLO423" s="1198"/>
      <c r="JLP423" s="1198"/>
      <c r="JLQ423" s="1195"/>
      <c r="JLR423" s="1196"/>
      <c r="JLS423" s="1197"/>
      <c r="JLU423" s="1194"/>
      <c r="JLV423" s="1198"/>
      <c r="JLW423" s="1198"/>
      <c r="JLX423" s="1198"/>
      <c r="JLY423" s="1198"/>
      <c r="JLZ423" s="1195"/>
      <c r="JMA423" s="1196"/>
      <c r="JMB423" s="1197"/>
      <c r="JMD423" s="1194"/>
      <c r="JME423" s="1198"/>
      <c r="JMF423" s="1198"/>
      <c r="JMG423" s="1198"/>
      <c r="JMH423" s="1198"/>
      <c r="JMI423" s="1195"/>
      <c r="JMJ423" s="1196"/>
      <c r="JMK423" s="1197"/>
      <c r="JMM423" s="1194"/>
      <c r="JMN423" s="1198"/>
      <c r="JMO423" s="1198"/>
      <c r="JMP423" s="1198"/>
      <c r="JMQ423" s="1198"/>
      <c r="JMR423" s="1195"/>
      <c r="JMS423" s="1196"/>
      <c r="JMT423" s="1197"/>
      <c r="JMV423" s="1194"/>
      <c r="JMW423" s="1198"/>
      <c r="JMX423" s="1198"/>
      <c r="JMY423" s="1198"/>
      <c r="JMZ423" s="1198"/>
      <c r="JNA423" s="1195"/>
      <c r="JNB423" s="1196"/>
      <c r="JNC423" s="1197"/>
      <c r="JNE423" s="1194"/>
      <c r="JNF423" s="1198"/>
      <c r="JNG423" s="1198"/>
      <c r="JNH423" s="1198"/>
      <c r="JNI423" s="1198"/>
      <c r="JNJ423" s="1195"/>
      <c r="JNK423" s="1196"/>
      <c r="JNL423" s="1197"/>
      <c r="JNN423" s="1194"/>
      <c r="JNO423" s="1198"/>
      <c r="JNP423" s="1198"/>
      <c r="JNQ423" s="1198"/>
      <c r="JNR423" s="1198"/>
      <c r="JNS423" s="1195"/>
      <c r="JNT423" s="1196"/>
      <c r="JNU423" s="1197"/>
      <c r="JNW423" s="1194"/>
      <c r="JNX423" s="1198"/>
      <c r="JNY423" s="1198"/>
      <c r="JNZ423" s="1198"/>
      <c r="JOA423" s="1198"/>
      <c r="JOB423" s="1195"/>
      <c r="JOC423" s="1196"/>
      <c r="JOD423" s="1197"/>
      <c r="JOF423" s="1194"/>
      <c r="JOG423" s="1198"/>
      <c r="JOH423" s="1198"/>
      <c r="JOI423" s="1198"/>
      <c r="JOJ423" s="1198"/>
      <c r="JOK423" s="1195"/>
      <c r="JOL423" s="1196"/>
      <c r="JOM423" s="1197"/>
      <c r="JOO423" s="1194"/>
      <c r="JOP423" s="1198"/>
      <c r="JOQ423" s="1198"/>
      <c r="JOR423" s="1198"/>
      <c r="JOS423" s="1198"/>
      <c r="JOT423" s="1195"/>
      <c r="JOU423" s="1196"/>
      <c r="JOV423" s="1197"/>
      <c r="JOX423" s="1194"/>
      <c r="JOY423" s="1198"/>
      <c r="JOZ423" s="1198"/>
      <c r="JPA423" s="1198"/>
      <c r="JPB423" s="1198"/>
      <c r="JPC423" s="1195"/>
      <c r="JPD423" s="1196"/>
      <c r="JPE423" s="1197"/>
      <c r="JPG423" s="1194"/>
      <c r="JPH423" s="1198"/>
      <c r="JPI423" s="1198"/>
      <c r="JPJ423" s="1198"/>
      <c r="JPK423" s="1198"/>
      <c r="JPL423" s="1195"/>
      <c r="JPM423" s="1196"/>
      <c r="JPN423" s="1197"/>
      <c r="JPP423" s="1194"/>
      <c r="JPQ423" s="1198"/>
      <c r="JPR423" s="1198"/>
      <c r="JPS423" s="1198"/>
      <c r="JPT423" s="1198"/>
      <c r="JPU423" s="1195"/>
      <c r="JPV423" s="1196"/>
      <c r="JPW423" s="1197"/>
      <c r="JPY423" s="1194"/>
      <c r="JPZ423" s="1198"/>
      <c r="JQA423" s="1198"/>
      <c r="JQB423" s="1198"/>
      <c r="JQC423" s="1198"/>
      <c r="JQD423" s="1195"/>
      <c r="JQE423" s="1196"/>
      <c r="JQF423" s="1197"/>
      <c r="JQH423" s="1194"/>
      <c r="JQI423" s="1198"/>
      <c r="JQJ423" s="1198"/>
      <c r="JQK423" s="1198"/>
      <c r="JQL423" s="1198"/>
      <c r="JQM423" s="1195"/>
      <c r="JQN423" s="1196"/>
      <c r="JQO423" s="1197"/>
      <c r="JQQ423" s="1194"/>
      <c r="JQR423" s="1198"/>
      <c r="JQS423" s="1198"/>
      <c r="JQT423" s="1198"/>
      <c r="JQU423" s="1198"/>
      <c r="JQV423" s="1195"/>
      <c r="JQW423" s="1196"/>
      <c r="JQX423" s="1197"/>
      <c r="JQZ423" s="1194"/>
      <c r="JRA423" s="1198"/>
      <c r="JRB423" s="1198"/>
      <c r="JRC423" s="1198"/>
      <c r="JRD423" s="1198"/>
      <c r="JRE423" s="1195"/>
      <c r="JRF423" s="1196"/>
      <c r="JRG423" s="1197"/>
      <c r="JRI423" s="1194"/>
      <c r="JRJ423" s="1198"/>
      <c r="JRK423" s="1198"/>
      <c r="JRL423" s="1198"/>
      <c r="JRM423" s="1198"/>
      <c r="JRN423" s="1195"/>
      <c r="JRO423" s="1196"/>
      <c r="JRP423" s="1197"/>
      <c r="JRR423" s="1194"/>
      <c r="JRS423" s="1198"/>
      <c r="JRT423" s="1198"/>
      <c r="JRU423" s="1198"/>
      <c r="JRV423" s="1198"/>
      <c r="JRW423" s="1195"/>
      <c r="JRX423" s="1196"/>
      <c r="JRY423" s="1197"/>
      <c r="JSA423" s="1194"/>
      <c r="JSB423" s="1198"/>
      <c r="JSC423" s="1198"/>
      <c r="JSD423" s="1198"/>
      <c r="JSE423" s="1198"/>
      <c r="JSF423" s="1195"/>
      <c r="JSG423" s="1196"/>
      <c r="JSH423" s="1197"/>
      <c r="JSJ423" s="1194"/>
      <c r="JSK423" s="1198"/>
      <c r="JSL423" s="1198"/>
      <c r="JSM423" s="1198"/>
      <c r="JSN423" s="1198"/>
      <c r="JSO423" s="1195"/>
      <c r="JSP423" s="1196"/>
      <c r="JSQ423" s="1197"/>
      <c r="JSS423" s="1194"/>
      <c r="JST423" s="1198"/>
      <c r="JSU423" s="1198"/>
      <c r="JSV423" s="1198"/>
      <c r="JSW423" s="1198"/>
      <c r="JSX423" s="1195"/>
      <c r="JSY423" s="1196"/>
      <c r="JSZ423" s="1197"/>
      <c r="JTB423" s="1194"/>
      <c r="JTC423" s="1198"/>
      <c r="JTD423" s="1198"/>
      <c r="JTE423" s="1198"/>
      <c r="JTF423" s="1198"/>
      <c r="JTG423" s="1195"/>
      <c r="JTH423" s="1196"/>
      <c r="JTI423" s="1197"/>
      <c r="JTK423" s="1194"/>
      <c r="JTL423" s="1198"/>
      <c r="JTM423" s="1198"/>
      <c r="JTN423" s="1198"/>
      <c r="JTO423" s="1198"/>
      <c r="JTP423" s="1195"/>
      <c r="JTQ423" s="1196"/>
      <c r="JTR423" s="1197"/>
      <c r="JTT423" s="1194"/>
      <c r="JTU423" s="1198"/>
      <c r="JTV423" s="1198"/>
      <c r="JTW423" s="1198"/>
      <c r="JTX423" s="1198"/>
      <c r="JTY423" s="1195"/>
      <c r="JTZ423" s="1196"/>
      <c r="JUA423" s="1197"/>
      <c r="JUC423" s="1194"/>
      <c r="JUD423" s="1198"/>
      <c r="JUE423" s="1198"/>
      <c r="JUF423" s="1198"/>
      <c r="JUG423" s="1198"/>
      <c r="JUH423" s="1195"/>
      <c r="JUI423" s="1196"/>
      <c r="JUJ423" s="1197"/>
      <c r="JUL423" s="1194"/>
      <c r="JUM423" s="1198"/>
      <c r="JUN423" s="1198"/>
      <c r="JUO423" s="1198"/>
      <c r="JUP423" s="1198"/>
      <c r="JUQ423" s="1195"/>
      <c r="JUR423" s="1196"/>
      <c r="JUS423" s="1197"/>
      <c r="JUU423" s="1194"/>
      <c r="JUV423" s="1198"/>
      <c r="JUW423" s="1198"/>
      <c r="JUX423" s="1198"/>
      <c r="JUY423" s="1198"/>
      <c r="JUZ423" s="1195"/>
      <c r="JVA423" s="1196"/>
      <c r="JVB423" s="1197"/>
      <c r="JVD423" s="1194"/>
      <c r="JVE423" s="1198"/>
      <c r="JVF423" s="1198"/>
      <c r="JVG423" s="1198"/>
      <c r="JVH423" s="1198"/>
      <c r="JVI423" s="1195"/>
      <c r="JVJ423" s="1196"/>
      <c r="JVK423" s="1197"/>
      <c r="JVM423" s="1194"/>
      <c r="JVN423" s="1198"/>
      <c r="JVO423" s="1198"/>
      <c r="JVP423" s="1198"/>
      <c r="JVQ423" s="1198"/>
      <c r="JVR423" s="1195"/>
      <c r="JVS423" s="1196"/>
      <c r="JVT423" s="1197"/>
      <c r="JVV423" s="1194"/>
      <c r="JVW423" s="1198"/>
      <c r="JVX423" s="1198"/>
      <c r="JVY423" s="1198"/>
      <c r="JVZ423" s="1198"/>
      <c r="JWA423" s="1195"/>
      <c r="JWB423" s="1196"/>
      <c r="JWC423" s="1197"/>
      <c r="JWE423" s="1194"/>
      <c r="JWF423" s="1198"/>
      <c r="JWG423" s="1198"/>
      <c r="JWH423" s="1198"/>
      <c r="JWI423" s="1198"/>
      <c r="JWJ423" s="1195"/>
      <c r="JWK423" s="1196"/>
      <c r="JWL423" s="1197"/>
      <c r="JWN423" s="1194"/>
      <c r="JWO423" s="1198"/>
      <c r="JWP423" s="1198"/>
      <c r="JWQ423" s="1198"/>
      <c r="JWR423" s="1198"/>
      <c r="JWS423" s="1195"/>
      <c r="JWT423" s="1196"/>
      <c r="JWU423" s="1197"/>
      <c r="JWW423" s="1194"/>
      <c r="JWX423" s="1198"/>
      <c r="JWY423" s="1198"/>
      <c r="JWZ423" s="1198"/>
      <c r="JXA423" s="1198"/>
      <c r="JXB423" s="1195"/>
      <c r="JXC423" s="1196"/>
      <c r="JXD423" s="1197"/>
      <c r="JXF423" s="1194"/>
      <c r="JXG423" s="1198"/>
      <c r="JXH423" s="1198"/>
      <c r="JXI423" s="1198"/>
      <c r="JXJ423" s="1198"/>
      <c r="JXK423" s="1195"/>
      <c r="JXL423" s="1196"/>
      <c r="JXM423" s="1197"/>
      <c r="JXO423" s="1194"/>
      <c r="JXP423" s="1198"/>
      <c r="JXQ423" s="1198"/>
      <c r="JXR423" s="1198"/>
      <c r="JXS423" s="1198"/>
      <c r="JXT423" s="1195"/>
      <c r="JXU423" s="1196"/>
      <c r="JXV423" s="1197"/>
      <c r="JXX423" s="1194"/>
      <c r="JXY423" s="1198"/>
      <c r="JXZ423" s="1198"/>
      <c r="JYA423" s="1198"/>
      <c r="JYB423" s="1198"/>
      <c r="JYC423" s="1195"/>
      <c r="JYD423" s="1196"/>
      <c r="JYE423" s="1197"/>
      <c r="JYG423" s="1194"/>
      <c r="JYH423" s="1198"/>
      <c r="JYI423" s="1198"/>
      <c r="JYJ423" s="1198"/>
      <c r="JYK423" s="1198"/>
      <c r="JYL423" s="1195"/>
      <c r="JYM423" s="1196"/>
      <c r="JYN423" s="1197"/>
      <c r="JYP423" s="1194"/>
      <c r="JYQ423" s="1198"/>
      <c r="JYR423" s="1198"/>
      <c r="JYS423" s="1198"/>
      <c r="JYT423" s="1198"/>
      <c r="JYU423" s="1195"/>
      <c r="JYV423" s="1196"/>
      <c r="JYW423" s="1197"/>
      <c r="JYY423" s="1194"/>
      <c r="JYZ423" s="1198"/>
      <c r="JZA423" s="1198"/>
      <c r="JZB423" s="1198"/>
      <c r="JZC423" s="1198"/>
      <c r="JZD423" s="1195"/>
      <c r="JZE423" s="1196"/>
      <c r="JZF423" s="1197"/>
      <c r="JZH423" s="1194"/>
      <c r="JZI423" s="1198"/>
      <c r="JZJ423" s="1198"/>
      <c r="JZK423" s="1198"/>
      <c r="JZL423" s="1198"/>
      <c r="JZM423" s="1195"/>
      <c r="JZN423" s="1196"/>
      <c r="JZO423" s="1197"/>
      <c r="JZQ423" s="1194"/>
      <c r="JZR423" s="1198"/>
      <c r="JZS423" s="1198"/>
      <c r="JZT423" s="1198"/>
      <c r="JZU423" s="1198"/>
      <c r="JZV423" s="1195"/>
      <c r="JZW423" s="1196"/>
      <c r="JZX423" s="1197"/>
      <c r="JZZ423" s="1194"/>
      <c r="KAA423" s="1198"/>
      <c r="KAB423" s="1198"/>
      <c r="KAC423" s="1198"/>
      <c r="KAD423" s="1198"/>
      <c r="KAE423" s="1195"/>
      <c r="KAF423" s="1196"/>
      <c r="KAG423" s="1197"/>
      <c r="KAI423" s="1194"/>
      <c r="KAJ423" s="1198"/>
      <c r="KAK423" s="1198"/>
      <c r="KAL423" s="1198"/>
      <c r="KAM423" s="1198"/>
      <c r="KAN423" s="1195"/>
      <c r="KAO423" s="1196"/>
      <c r="KAP423" s="1197"/>
      <c r="KAR423" s="1194"/>
      <c r="KAS423" s="1198"/>
      <c r="KAT423" s="1198"/>
      <c r="KAU423" s="1198"/>
      <c r="KAV423" s="1198"/>
      <c r="KAW423" s="1195"/>
      <c r="KAX423" s="1196"/>
      <c r="KAY423" s="1197"/>
      <c r="KBA423" s="1194"/>
      <c r="KBB423" s="1198"/>
      <c r="KBC423" s="1198"/>
      <c r="KBD423" s="1198"/>
      <c r="KBE423" s="1198"/>
      <c r="KBF423" s="1195"/>
      <c r="KBG423" s="1196"/>
      <c r="KBH423" s="1197"/>
      <c r="KBJ423" s="1194"/>
      <c r="KBK423" s="1198"/>
      <c r="KBL423" s="1198"/>
      <c r="KBM423" s="1198"/>
      <c r="KBN423" s="1198"/>
      <c r="KBO423" s="1195"/>
      <c r="KBP423" s="1196"/>
      <c r="KBQ423" s="1197"/>
      <c r="KBS423" s="1194"/>
      <c r="KBT423" s="1198"/>
      <c r="KBU423" s="1198"/>
      <c r="KBV423" s="1198"/>
      <c r="KBW423" s="1198"/>
      <c r="KBX423" s="1195"/>
      <c r="KBY423" s="1196"/>
      <c r="KBZ423" s="1197"/>
      <c r="KCB423" s="1194"/>
      <c r="KCC423" s="1198"/>
      <c r="KCD423" s="1198"/>
      <c r="KCE423" s="1198"/>
      <c r="KCF423" s="1198"/>
      <c r="KCG423" s="1195"/>
      <c r="KCH423" s="1196"/>
      <c r="KCI423" s="1197"/>
      <c r="KCK423" s="1194"/>
      <c r="KCL423" s="1198"/>
      <c r="KCM423" s="1198"/>
      <c r="KCN423" s="1198"/>
      <c r="KCO423" s="1198"/>
      <c r="KCP423" s="1195"/>
      <c r="KCQ423" s="1196"/>
      <c r="KCR423" s="1197"/>
      <c r="KCT423" s="1194"/>
      <c r="KCU423" s="1198"/>
      <c r="KCV423" s="1198"/>
      <c r="KCW423" s="1198"/>
      <c r="KCX423" s="1198"/>
      <c r="KCY423" s="1195"/>
      <c r="KCZ423" s="1196"/>
      <c r="KDA423" s="1197"/>
      <c r="KDC423" s="1194"/>
      <c r="KDD423" s="1198"/>
      <c r="KDE423" s="1198"/>
      <c r="KDF423" s="1198"/>
      <c r="KDG423" s="1198"/>
      <c r="KDH423" s="1195"/>
      <c r="KDI423" s="1196"/>
      <c r="KDJ423" s="1197"/>
      <c r="KDL423" s="1194"/>
      <c r="KDM423" s="1198"/>
      <c r="KDN423" s="1198"/>
      <c r="KDO423" s="1198"/>
      <c r="KDP423" s="1198"/>
      <c r="KDQ423" s="1195"/>
      <c r="KDR423" s="1196"/>
      <c r="KDS423" s="1197"/>
      <c r="KDU423" s="1194"/>
      <c r="KDV423" s="1198"/>
      <c r="KDW423" s="1198"/>
      <c r="KDX423" s="1198"/>
      <c r="KDY423" s="1198"/>
      <c r="KDZ423" s="1195"/>
      <c r="KEA423" s="1196"/>
      <c r="KEB423" s="1197"/>
      <c r="KED423" s="1194"/>
      <c r="KEE423" s="1198"/>
      <c r="KEF423" s="1198"/>
      <c r="KEG423" s="1198"/>
      <c r="KEH423" s="1198"/>
      <c r="KEI423" s="1195"/>
      <c r="KEJ423" s="1196"/>
      <c r="KEK423" s="1197"/>
      <c r="KEM423" s="1194"/>
      <c r="KEN423" s="1198"/>
      <c r="KEO423" s="1198"/>
      <c r="KEP423" s="1198"/>
      <c r="KEQ423" s="1198"/>
      <c r="KER423" s="1195"/>
      <c r="KES423" s="1196"/>
      <c r="KET423" s="1197"/>
      <c r="KEV423" s="1194"/>
      <c r="KEW423" s="1198"/>
      <c r="KEX423" s="1198"/>
      <c r="KEY423" s="1198"/>
      <c r="KEZ423" s="1198"/>
      <c r="KFA423" s="1195"/>
      <c r="KFB423" s="1196"/>
      <c r="KFC423" s="1197"/>
      <c r="KFE423" s="1194"/>
      <c r="KFF423" s="1198"/>
      <c r="KFG423" s="1198"/>
      <c r="KFH423" s="1198"/>
      <c r="KFI423" s="1198"/>
      <c r="KFJ423" s="1195"/>
      <c r="KFK423" s="1196"/>
      <c r="KFL423" s="1197"/>
      <c r="KFN423" s="1194"/>
      <c r="KFO423" s="1198"/>
      <c r="KFP423" s="1198"/>
      <c r="KFQ423" s="1198"/>
      <c r="KFR423" s="1198"/>
      <c r="KFS423" s="1195"/>
      <c r="KFT423" s="1196"/>
      <c r="KFU423" s="1197"/>
      <c r="KFW423" s="1194"/>
      <c r="KFX423" s="1198"/>
      <c r="KFY423" s="1198"/>
      <c r="KFZ423" s="1198"/>
      <c r="KGA423" s="1198"/>
      <c r="KGB423" s="1195"/>
      <c r="KGC423" s="1196"/>
      <c r="KGD423" s="1197"/>
      <c r="KGF423" s="1194"/>
      <c r="KGG423" s="1198"/>
      <c r="KGH423" s="1198"/>
      <c r="KGI423" s="1198"/>
      <c r="KGJ423" s="1198"/>
      <c r="KGK423" s="1195"/>
      <c r="KGL423" s="1196"/>
      <c r="KGM423" s="1197"/>
      <c r="KGO423" s="1194"/>
      <c r="KGP423" s="1198"/>
      <c r="KGQ423" s="1198"/>
      <c r="KGR423" s="1198"/>
      <c r="KGS423" s="1198"/>
      <c r="KGT423" s="1195"/>
      <c r="KGU423" s="1196"/>
      <c r="KGV423" s="1197"/>
      <c r="KGX423" s="1194"/>
      <c r="KGY423" s="1198"/>
      <c r="KGZ423" s="1198"/>
      <c r="KHA423" s="1198"/>
      <c r="KHB423" s="1198"/>
      <c r="KHC423" s="1195"/>
      <c r="KHD423" s="1196"/>
      <c r="KHE423" s="1197"/>
      <c r="KHG423" s="1194"/>
      <c r="KHH423" s="1198"/>
      <c r="KHI423" s="1198"/>
      <c r="KHJ423" s="1198"/>
      <c r="KHK423" s="1198"/>
      <c r="KHL423" s="1195"/>
      <c r="KHM423" s="1196"/>
      <c r="KHN423" s="1197"/>
      <c r="KHP423" s="1194"/>
      <c r="KHQ423" s="1198"/>
      <c r="KHR423" s="1198"/>
      <c r="KHS423" s="1198"/>
      <c r="KHT423" s="1198"/>
      <c r="KHU423" s="1195"/>
      <c r="KHV423" s="1196"/>
      <c r="KHW423" s="1197"/>
      <c r="KHY423" s="1194"/>
      <c r="KHZ423" s="1198"/>
      <c r="KIA423" s="1198"/>
      <c r="KIB423" s="1198"/>
      <c r="KIC423" s="1198"/>
      <c r="KID423" s="1195"/>
      <c r="KIE423" s="1196"/>
      <c r="KIF423" s="1197"/>
      <c r="KIH423" s="1194"/>
      <c r="KII423" s="1198"/>
      <c r="KIJ423" s="1198"/>
      <c r="KIK423" s="1198"/>
      <c r="KIL423" s="1198"/>
      <c r="KIM423" s="1195"/>
      <c r="KIN423" s="1196"/>
      <c r="KIO423" s="1197"/>
      <c r="KIQ423" s="1194"/>
      <c r="KIR423" s="1198"/>
      <c r="KIS423" s="1198"/>
      <c r="KIT423" s="1198"/>
      <c r="KIU423" s="1198"/>
      <c r="KIV423" s="1195"/>
      <c r="KIW423" s="1196"/>
      <c r="KIX423" s="1197"/>
      <c r="KIZ423" s="1194"/>
      <c r="KJA423" s="1198"/>
      <c r="KJB423" s="1198"/>
      <c r="KJC423" s="1198"/>
      <c r="KJD423" s="1198"/>
      <c r="KJE423" s="1195"/>
      <c r="KJF423" s="1196"/>
      <c r="KJG423" s="1197"/>
      <c r="KJI423" s="1194"/>
      <c r="KJJ423" s="1198"/>
      <c r="KJK423" s="1198"/>
      <c r="KJL423" s="1198"/>
      <c r="KJM423" s="1198"/>
      <c r="KJN423" s="1195"/>
      <c r="KJO423" s="1196"/>
      <c r="KJP423" s="1197"/>
      <c r="KJR423" s="1194"/>
      <c r="KJS423" s="1198"/>
      <c r="KJT423" s="1198"/>
      <c r="KJU423" s="1198"/>
      <c r="KJV423" s="1198"/>
      <c r="KJW423" s="1195"/>
      <c r="KJX423" s="1196"/>
      <c r="KJY423" s="1197"/>
      <c r="KKA423" s="1194"/>
      <c r="KKB423" s="1198"/>
      <c r="KKC423" s="1198"/>
      <c r="KKD423" s="1198"/>
      <c r="KKE423" s="1198"/>
      <c r="KKF423" s="1195"/>
      <c r="KKG423" s="1196"/>
      <c r="KKH423" s="1197"/>
      <c r="KKJ423" s="1194"/>
      <c r="KKK423" s="1198"/>
      <c r="KKL423" s="1198"/>
      <c r="KKM423" s="1198"/>
      <c r="KKN423" s="1198"/>
      <c r="KKO423" s="1195"/>
      <c r="KKP423" s="1196"/>
      <c r="KKQ423" s="1197"/>
      <c r="KKS423" s="1194"/>
      <c r="KKT423" s="1198"/>
      <c r="KKU423" s="1198"/>
      <c r="KKV423" s="1198"/>
      <c r="KKW423" s="1198"/>
      <c r="KKX423" s="1195"/>
      <c r="KKY423" s="1196"/>
      <c r="KKZ423" s="1197"/>
      <c r="KLB423" s="1194"/>
      <c r="KLC423" s="1198"/>
      <c r="KLD423" s="1198"/>
      <c r="KLE423" s="1198"/>
      <c r="KLF423" s="1198"/>
      <c r="KLG423" s="1195"/>
      <c r="KLH423" s="1196"/>
      <c r="KLI423" s="1197"/>
      <c r="KLK423" s="1194"/>
      <c r="KLL423" s="1198"/>
      <c r="KLM423" s="1198"/>
      <c r="KLN423" s="1198"/>
      <c r="KLO423" s="1198"/>
      <c r="KLP423" s="1195"/>
      <c r="KLQ423" s="1196"/>
      <c r="KLR423" s="1197"/>
      <c r="KLT423" s="1194"/>
      <c r="KLU423" s="1198"/>
      <c r="KLV423" s="1198"/>
      <c r="KLW423" s="1198"/>
      <c r="KLX423" s="1198"/>
      <c r="KLY423" s="1195"/>
      <c r="KLZ423" s="1196"/>
      <c r="KMA423" s="1197"/>
      <c r="KMC423" s="1194"/>
      <c r="KMD423" s="1198"/>
      <c r="KME423" s="1198"/>
      <c r="KMF423" s="1198"/>
      <c r="KMG423" s="1198"/>
      <c r="KMH423" s="1195"/>
      <c r="KMI423" s="1196"/>
      <c r="KMJ423" s="1197"/>
      <c r="KML423" s="1194"/>
      <c r="KMM423" s="1198"/>
      <c r="KMN423" s="1198"/>
      <c r="KMO423" s="1198"/>
      <c r="KMP423" s="1198"/>
      <c r="KMQ423" s="1195"/>
      <c r="KMR423" s="1196"/>
      <c r="KMS423" s="1197"/>
      <c r="KMU423" s="1194"/>
      <c r="KMV423" s="1198"/>
      <c r="KMW423" s="1198"/>
      <c r="KMX423" s="1198"/>
      <c r="KMY423" s="1198"/>
      <c r="KMZ423" s="1195"/>
      <c r="KNA423" s="1196"/>
      <c r="KNB423" s="1197"/>
      <c r="KND423" s="1194"/>
      <c r="KNE423" s="1198"/>
      <c r="KNF423" s="1198"/>
      <c r="KNG423" s="1198"/>
      <c r="KNH423" s="1198"/>
      <c r="KNI423" s="1195"/>
      <c r="KNJ423" s="1196"/>
      <c r="KNK423" s="1197"/>
      <c r="KNM423" s="1194"/>
      <c r="KNN423" s="1198"/>
      <c r="KNO423" s="1198"/>
      <c r="KNP423" s="1198"/>
      <c r="KNQ423" s="1198"/>
      <c r="KNR423" s="1195"/>
      <c r="KNS423" s="1196"/>
      <c r="KNT423" s="1197"/>
      <c r="KNV423" s="1194"/>
      <c r="KNW423" s="1198"/>
      <c r="KNX423" s="1198"/>
      <c r="KNY423" s="1198"/>
      <c r="KNZ423" s="1198"/>
      <c r="KOA423" s="1195"/>
      <c r="KOB423" s="1196"/>
      <c r="KOC423" s="1197"/>
      <c r="KOE423" s="1194"/>
      <c r="KOF423" s="1198"/>
      <c r="KOG423" s="1198"/>
      <c r="KOH423" s="1198"/>
      <c r="KOI423" s="1198"/>
      <c r="KOJ423" s="1195"/>
      <c r="KOK423" s="1196"/>
      <c r="KOL423" s="1197"/>
      <c r="KON423" s="1194"/>
      <c r="KOO423" s="1198"/>
      <c r="KOP423" s="1198"/>
      <c r="KOQ423" s="1198"/>
      <c r="KOR423" s="1198"/>
      <c r="KOS423" s="1195"/>
      <c r="KOT423" s="1196"/>
      <c r="KOU423" s="1197"/>
      <c r="KOW423" s="1194"/>
      <c r="KOX423" s="1198"/>
      <c r="KOY423" s="1198"/>
      <c r="KOZ423" s="1198"/>
      <c r="KPA423" s="1198"/>
      <c r="KPB423" s="1195"/>
      <c r="KPC423" s="1196"/>
      <c r="KPD423" s="1197"/>
      <c r="KPF423" s="1194"/>
      <c r="KPG423" s="1198"/>
      <c r="KPH423" s="1198"/>
      <c r="KPI423" s="1198"/>
      <c r="KPJ423" s="1198"/>
      <c r="KPK423" s="1195"/>
      <c r="KPL423" s="1196"/>
      <c r="KPM423" s="1197"/>
      <c r="KPO423" s="1194"/>
      <c r="KPP423" s="1198"/>
      <c r="KPQ423" s="1198"/>
      <c r="KPR423" s="1198"/>
      <c r="KPS423" s="1198"/>
      <c r="KPT423" s="1195"/>
      <c r="KPU423" s="1196"/>
      <c r="KPV423" s="1197"/>
      <c r="KPX423" s="1194"/>
      <c r="KPY423" s="1198"/>
      <c r="KPZ423" s="1198"/>
      <c r="KQA423" s="1198"/>
      <c r="KQB423" s="1198"/>
      <c r="KQC423" s="1195"/>
      <c r="KQD423" s="1196"/>
      <c r="KQE423" s="1197"/>
      <c r="KQG423" s="1194"/>
      <c r="KQH423" s="1198"/>
      <c r="KQI423" s="1198"/>
      <c r="KQJ423" s="1198"/>
      <c r="KQK423" s="1198"/>
      <c r="KQL423" s="1195"/>
      <c r="KQM423" s="1196"/>
      <c r="KQN423" s="1197"/>
      <c r="KQP423" s="1194"/>
      <c r="KQQ423" s="1198"/>
      <c r="KQR423" s="1198"/>
      <c r="KQS423" s="1198"/>
      <c r="KQT423" s="1198"/>
      <c r="KQU423" s="1195"/>
      <c r="KQV423" s="1196"/>
      <c r="KQW423" s="1197"/>
      <c r="KQY423" s="1194"/>
      <c r="KQZ423" s="1198"/>
      <c r="KRA423" s="1198"/>
      <c r="KRB423" s="1198"/>
      <c r="KRC423" s="1198"/>
      <c r="KRD423" s="1195"/>
      <c r="KRE423" s="1196"/>
      <c r="KRF423" s="1197"/>
      <c r="KRH423" s="1194"/>
      <c r="KRI423" s="1198"/>
      <c r="KRJ423" s="1198"/>
      <c r="KRK423" s="1198"/>
      <c r="KRL423" s="1198"/>
      <c r="KRM423" s="1195"/>
      <c r="KRN423" s="1196"/>
      <c r="KRO423" s="1197"/>
      <c r="KRQ423" s="1194"/>
      <c r="KRR423" s="1198"/>
      <c r="KRS423" s="1198"/>
      <c r="KRT423" s="1198"/>
      <c r="KRU423" s="1198"/>
      <c r="KRV423" s="1195"/>
      <c r="KRW423" s="1196"/>
      <c r="KRX423" s="1197"/>
      <c r="KRZ423" s="1194"/>
      <c r="KSA423" s="1198"/>
      <c r="KSB423" s="1198"/>
      <c r="KSC423" s="1198"/>
      <c r="KSD423" s="1198"/>
      <c r="KSE423" s="1195"/>
      <c r="KSF423" s="1196"/>
      <c r="KSG423" s="1197"/>
      <c r="KSI423" s="1194"/>
      <c r="KSJ423" s="1198"/>
      <c r="KSK423" s="1198"/>
      <c r="KSL423" s="1198"/>
      <c r="KSM423" s="1198"/>
      <c r="KSN423" s="1195"/>
      <c r="KSO423" s="1196"/>
      <c r="KSP423" s="1197"/>
      <c r="KSR423" s="1194"/>
      <c r="KSS423" s="1198"/>
      <c r="KST423" s="1198"/>
      <c r="KSU423" s="1198"/>
      <c r="KSV423" s="1198"/>
      <c r="KSW423" s="1195"/>
      <c r="KSX423" s="1196"/>
      <c r="KSY423" s="1197"/>
      <c r="KTA423" s="1194"/>
      <c r="KTB423" s="1198"/>
      <c r="KTC423" s="1198"/>
      <c r="KTD423" s="1198"/>
      <c r="KTE423" s="1198"/>
      <c r="KTF423" s="1195"/>
      <c r="KTG423" s="1196"/>
      <c r="KTH423" s="1197"/>
      <c r="KTJ423" s="1194"/>
      <c r="KTK423" s="1198"/>
      <c r="KTL423" s="1198"/>
      <c r="KTM423" s="1198"/>
      <c r="KTN423" s="1198"/>
      <c r="KTO423" s="1195"/>
      <c r="KTP423" s="1196"/>
      <c r="KTQ423" s="1197"/>
      <c r="KTS423" s="1194"/>
      <c r="KTT423" s="1198"/>
      <c r="KTU423" s="1198"/>
      <c r="KTV423" s="1198"/>
      <c r="KTW423" s="1198"/>
      <c r="KTX423" s="1195"/>
      <c r="KTY423" s="1196"/>
      <c r="KTZ423" s="1197"/>
      <c r="KUB423" s="1194"/>
      <c r="KUC423" s="1198"/>
      <c r="KUD423" s="1198"/>
      <c r="KUE423" s="1198"/>
      <c r="KUF423" s="1198"/>
      <c r="KUG423" s="1195"/>
      <c r="KUH423" s="1196"/>
      <c r="KUI423" s="1197"/>
      <c r="KUK423" s="1194"/>
      <c r="KUL423" s="1198"/>
      <c r="KUM423" s="1198"/>
      <c r="KUN423" s="1198"/>
      <c r="KUO423" s="1198"/>
      <c r="KUP423" s="1195"/>
      <c r="KUQ423" s="1196"/>
      <c r="KUR423" s="1197"/>
      <c r="KUT423" s="1194"/>
      <c r="KUU423" s="1198"/>
      <c r="KUV423" s="1198"/>
      <c r="KUW423" s="1198"/>
      <c r="KUX423" s="1198"/>
      <c r="KUY423" s="1195"/>
      <c r="KUZ423" s="1196"/>
      <c r="KVA423" s="1197"/>
      <c r="KVC423" s="1194"/>
      <c r="KVD423" s="1198"/>
      <c r="KVE423" s="1198"/>
      <c r="KVF423" s="1198"/>
      <c r="KVG423" s="1198"/>
      <c r="KVH423" s="1195"/>
      <c r="KVI423" s="1196"/>
      <c r="KVJ423" s="1197"/>
      <c r="KVL423" s="1194"/>
      <c r="KVM423" s="1198"/>
      <c r="KVN423" s="1198"/>
      <c r="KVO423" s="1198"/>
      <c r="KVP423" s="1198"/>
      <c r="KVQ423" s="1195"/>
      <c r="KVR423" s="1196"/>
      <c r="KVS423" s="1197"/>
      <c r="KVU423" s="1194"/>
      <c r="KVV423" s="1198"/>
      <c r="KVW423" s="1198"/>
      <c r="KVX423" s="1198"/>
      <c r="KVY423" s="1198"/>
      <c r="KVZ423" s="1195"/>
      <c r="KWA423" s="1196"/>
      <c r="KWB423" s="1197"/>
      <c r="KWD423" s="1194"/>
      <c r="KWE423" s="1198"/>
      <c r="KWF423" s="1198"/>
      <c r="KWG423" s="1198"/>
      <c r="KWH423" s="1198"/>
      <c r="KWI423" s="1195"/>
      <c r="KWJ423" s="1196"/>
      <c r="KWK423" s="1197"/>
      <c r="KWM423" s="1194"/>
      <c r="KWN423" s="1198"/>
      <c r="KWO423" s="1198"/>
      <c r="KWP423" s="1198"/>
      <c r="KWQ423" s="1198"/>
      <c r="KWR423" s="1195"/>
      <c r="KWS423" s="1196"/>
      <c r="KWT423" s="1197"/>
      <c r="KWV423" s="1194"/>
      <c r="KWW423" s="1198"/>
      <c r="KWX423" s="1198"/>
      <c r="KWY423" s="1198"/>
      <c r="KWZ423" s="1198"/>
      <c r="KXA423" s="1195"/>
      <c r="KXB423" s="1196"/>
      <c r="KXC423" s="1197"/>
      <c r="KXE423" s="1194"/>
      <c r="KXF423" s="1198"/>
      <c r="KXG423" s="1198"/>
      <c r="KXH423" s="1198"/>
      <c r="KXI423" s="1198"/>
      <c r="KXJ423" s="1195"/>
      <c r="KXK423" s="1196"/>
      <c r="KXL423" s="1197"/>
      <c r="KXN423" s="1194"/>
      <c r="KXO423" s="1198"/>
      <c r="KXP423" s="1198"/>
      <c r="KXQ423" s="1198"/>
      <c r="KXR423" s="1198"/>
      <c r="KXS423" s="1195"/>
      <c r="KXT423" s="1196"/>
      <c r="KXU423" s="1197"/>
      <c r="KXW423" s="1194"/>
      <c r="KXX423" s="1198"/>
      <c r="KXY423" s="1198"/>
      <c r="KXZ423" s="1198"/>
      <c r="KYA423" s="1198"/>
      <c r="KYB423" s="1195"/>
      <c r="KYC423" s="1196"/>
      <c r="KYD423" s="1197"/>
      <c r="KYF423" s="1194"/>
      <c r="KYG423" s="1198"/>
      <c r="KYH423" s="1198"/>
      <c r="KYI423" s="1198"/>
      <c r="KYJ423" s="1198"/>
      <c r="KYK423" s="1195"/>
      <c r="KYL423" s="1196"/>
      <c r="KYM423" s="1197"/>
      <c r="KYO423" s="1194"/>
      <c r="KYP423" s="1198"/>
      <c r="KYQ423" s="1198"/>
      <c r="KYR423" s="1198"/>
      <c r="KYS423" s="1198"/>
      <c r="KYT423" s="1195"/>
      <c r="KYU423" s="1196"/>
      <c r="KYV423" s="1197"/>
      <c r="KYX423" s="1194"/>
      <c r="KYY423" s="1198"/>
      <c r="KYZ423" s="1198"/>
      <c r="KZA423" s="1198"/>
      <c r="KZB423" s="1198"/>
      <c r="KZC423" s="1195"/>
      <c r="KZD423" s="1196"/>
      <c r="KZE423" s="1197"/>
      <c r="KZG423" s="1194"/>
      <c r="KZH423" s="1198"/>
      <c r="KZI423" s="1198"/>
      <c r="KZJ423" s="1198"/>
      <c r="KZK423" s="1198"/>
      <c r="KZL423" s="1195"/>
      <c r="KZM423" s="1196"/>
      <c r="KZN423" s="1197"/>
      <c r="KZP423" s="1194"/>
      <c r="KZQ423" s="1198"/>
      <c r="KZR423" s="1198"/>
      <c r="KZS423" s="1198"/>
      <c r="KZT423" s="1198"/>
      <c r="KZU423" s="1195"/>
      <c r="KZV423" s="1196"/>
      <c r="KZW423" s="1197"/>
      <c r="KZY423" s="1194"/>
      <c r="KZZ423" s="1198"/>
      <c r="LAA423" s="1198"/>
      <c r="LAB423" s="1198"/>
      <c r="LAC423" s="1198"/>
      <c r="LAD423" s="1195"/>
      <c r="LAE423" s="1196"/>
      <c r="LAF423" s="1197"/>
      <c r="LAH423" s="1194"/>
      <c r="LAI423" s="1198"/>
      <c r="LAJ423" s="1198"/>
      <c r="LAK423" s="1198"/>
      <c r="LAL423" s="1198"/>
      <c r="LAM423" s="1195"/>
      <c r="LAN423" s="1196"/>
      <c r="LAO423" s="1197"/>
      <c r="LAQ423" s="1194"/>
      <c r="LAR423" s="1198"/>
      <c r="LAS423" s="1198"/>
      <c r="LAT423" s="1198"/>
      <c r="LAU423" s="1198"/>
      <c r="LAV423" s="1195"/>
      <c r="LAW423" s="1196"/>
      <c r="LAX423" s="1197"/>
      <c r="LAZ423" s="1194"/>
      <c r="LBA423" s="1198"/>
      <c r="LBB423" s="1198"/>
      <c r="LBC423" s="1198"/>
      <c r="LBD423" s="1198"/>
      <c r="LBE423" s="1195"/>
      <c r="LBF423" s="1196"/>
      <c r="LBG423" s="1197"/>
      <c r="LBI423" s="1194"/>
      <c r="LBJ423" s="1198"/>
      <c r="LBK423" s="1198"/>
      <c r="LBL423" s="1198"/>
      <c r="LBM423" s="1198"/>
      <c r="LBN423" s="1195"/>
      <c r="LBO423" s="1196"/>
      <c r="LBP423" s="1197"/>
      <c r="LBR423" s="1194"/>
      <c r="LBS423" s="1198"/>
      <c r="LBT423" s="1198"/>
      <c r="LBU423" s="1198"/>
      <c r="LBV423" s="1198"/>
      <c r="LBW423" s="1195"/>
      <c r="LBX423" s="1196"/>
      <c r="LBY423" s="1197"/>
      <c r="LCA423" s="1194"/>
      <c r="LCB423" s="1198"/>
      <c r="LCC423" s="1198"/>
      <c r="LCD423" s="1198"/>
      <c r="LCE423" s="1198"/>
      <c r="LCF423" s="1195"/>
      <c r="LCG423" s="1196"/>
      <c r="LCH423" s="1197"/>
      <c r="LCJ423" s="1194"/>
      <c r="LCK423" s="1198"/>
      <c r="LCL423" s="1198"/>
      <c r="LCM423" s="1198"/>
      <c r="LCN423" s="1198"/>
      <c r="LCO423" s="1195"/>
      <c r="LCP423" s="1196"/>
      <c r="LCQ423" s="1197"/>
      <c r="LCS423" s="1194"/>
      <c r="LCT423" s="1198"/>
      <c r="LCU423" s="1198"/>
      <c r="LCV423" s="1198"/>
      <c r="LCW423" s="1198"/>
      <c r="LCX423" s="1195"/>
      <c r="LCY423" s="1196"/>
      <c r="LCZ423" s="1197"/>
      <c r="LDB423" s="1194"/>
      <c r="LDC423" s="1198"/>
      <c r="LDD423" s="1198"/>
      <c r="LDE423" s="1198"/>
      <c r="LDF423" s="1198"/>
      <c r="LDG423" s="1195"/>
      <c r="LDH423" s="1196"/>
      <c r="LDI423" s="1197"/>
      <c r="LDK423" s="1194"/>
      <c r="LDL423" s="1198"/>
      <c r="LDM423" s="1198"/>
      <c r="LDN423" s="1198"/>
      <c r="LDO423" s="1198"/>
      <c r="LDP423" s="1195"/>
      <c r="LDQ423" s="1196"/>
      <c r="LDR423" s="1197"/>
      <c r="LDT423" s="1194"/>
      <c r="LDU423" s="1198"/>
      <c r="LDV423" s="1198"/>
      <c r="LDW423" s="1198"/>
      <c r="LDX423" s="1198"/>
      <c r="LDY423" s="1195"/>
      <c r="LDZ423" s="1196"/>
      <c r="LEA423" s="1197"/>
      <c r="LEC423" s="1194"/>
      <c r="LED423" s="1198"/>
      <c r="LEE423" s="1198"/>
      <c r="LEF423" s="1198"/>
      <c r="LEG423" s="1198"/>
      <c r="LEH423" s="1195"/>
      <c r="LEI423" s="1196"/>
      <c r="LEJ423" s="1197"/>
      <c r="LEL423" s="1194"/>
      <c r="LEM423" s="1198"/>
      <c r="LEN423" s="1198"/>
      <c r="LEO423" s="1198"/>
      <c r="LEP423" s="1198"/>
      <c r="LEQ423" s="1195"/>
      <c r="LER423" s="1196"/>
      <c r="LES423" s="1197"/>
      <c r="LEU423" s="1194"/>
      <c r="LEV423" s="1198"/>
      <c r="LEW423" s="1198"/>
      <c r="LEX423" s="1198"/>
      <c r="LEY423" s="1198"/>
      <c r="LEZ423" s="1195"/>
      <c r="LFA423" s="1196"/>
      <c r="LFB423" s="1197"/>
      <c r="LFD423" s="1194"/>
      <c r="LFE423" s="1198"/>
      <c r="LFF423" s="1198"/>
      <c r="LFG423" s="1198"/>
      <c r="LFH423" s="1198"/>
      <c r="LFI423" s="1195"/>
      <c r="LFJ423" s="1196"/>
      <c r="LFK423" s="1197"/>
      <c r="LFM423" s="1194"/>
      <c r="LFN423" s="1198"/>
      <c r="LFO423" s="1198"/>
      <c r="LFP423" s="1198"/>
      <c r="LFQ423" s="1198"/>
      <c r="LFR423" s="1195"/>
      <c r="LFS423" s="1196"/>
      <c r="LFT423" s="1197"/>
      <c r="LFV423" s="1194"/>
      <c r="LFW423" s="1198"/>
      <c r="LFX423" s="1198"/>
      <c r="LFY423" s="1198"/>
      <c r="LFZ423" s="1198"/>
      <c r="LGA423" s="1195"/>
      <c r="LGB423" s="1196"/>
      <c r="LGC423" s="1197"/>
      <c r="LGE423" s="1194"/>
      <c r="LGF423" s="1198"/>
      <c r="LGG423" s="1198"/>
      <c r="LGH423" s="1198"/>
      <c r="LGI423" s="1198"/>
      <c r="LGJ423" s="1195"/>
      <c r="LGK423" s="1196"/>
      <c r="LGL423" s="1197"/>
      <c r="LGN423" s="1194"/>
      <c r="LGO423" s="1198"/>
      <c r="LGP423" s="1198"/>
      <c r="LGQ423" s="1198"/>
      <c r="LGR423" s="1198"/>
      <c r="LGS423" s="1195"/>
      <c r="LGT423" s="1196"/>
      <c r="LGU423" s="1197"/>
      <c r="LGW423" s="1194"/>
      <c r="LGX423" s="1198"/>
      <c r="LGY423" s="1198"/>
      <c r="LGZ423" s="1198"/>
      <c r="LHA423" s="1198"/>
      <c r="LHB423" s="1195"/>
      <c r="LHC423" s="1196"/>
      <c r="LHD423" s="1197"/>
      <c r="LHF423" s="1194"/>
      <c r="LHG423" s="1198"/>
      <c r="LHH423" s="1198"/>
      <c r="LHI423" s="1198"/>
      <c r="LHJ423" s="1198"/>
      <c r="LHK423" s="1195"/>
      <c r="LHL423" s="1196"/>
      <c r="LHM423" s="1197"/>
      <c r="LHO423" s="1194"/>
      <c r="LHP423" s="1198"/>
      <c r="LHQ423" s="1198"/>
      <c r="LHR423" s="1198"/>
      <c r="LHS423" s="1198"/>
      <c r="LHT423" s="1195"/>
      <c r="LHU423" s="1196"/>
      <c r="LHV423" s="1197"/>
      <c r="LHX423" s="1194"/>
      <c r="LHY423" s="1198"/>
      <c r="LHZ423" s="1198"/>
      <c r="LIA423" s="1198"/>
      <c r="LIB423" s="1198"/>
      <c r="LIC423" s="1195"/>
      <c r="LID423" s="1196"/>
      <c r="LIE423" s="1197"/>
      <c r="LIG423" s="1194"/>
      <c r="LIH423" s="1198"/>
      <c r="LII423" s="1198"/>
      <c r="LIJ423" s="1198"/>
      <c r="LIK423" s="1198"/>
      <c r="LIL423" s="1195"/>
      <c r="LIM423" s="1196"/>
      <c r="LIN423" s="1197"/>
      <c r="LIP423" s="1194"/>
      <c r="LIQ423" s="1198"/>
      <c r="LIR423" s="1198"/>
      <c r="LIS423" s="1198"/>
      <c r="LIT423" s="1198"/>
      <c r="LIU423" s="1195"/>
      <c r="LIV423" s="1196"/>
      <c r="LIW423" s="1197"/>
      <c r="LIY423" s="1194"/>
      <c r="LIZ423" s="1198"/>
      <c r="LJA423" s="1198"/>
      <c r="LJB423" s="1198"/>
      <c r="LJC423" s="1198"/>
      <c r="LJD423" s="1195"/>
      <c r="LJE423" s="1196"/>
      <c r="LJF423" s="1197"/>
      <c r="LJH423" s="1194"/>
      <c r="LJI423" s="1198"/>
      <c r="LJJ423" s="1198"/>
      <c r="LJK423" s="1198"/>
      <c r="LJL423" s="1198"/>
      <c r="LJM423" s="1195"/>
      <c r="LJN423" s="1196"/>
      <c r="LJO423" s="1197"/>
      <c r="LJQ423" s="1194"/>
      <c r="LJR423" s="1198"/>
      <c r="LJS423" s="1198"/>
      <c r="LJT423" s="1198"/>
      <c r="LJU423" s="1198"/>
      <c r="LJV423" s="1195"/>
      <c r="LJW423" s="1196"/>
      <c r="LJX423" s="1197"/>
      <c r="LJZ423" s="1194"/>
      <c r="LKA423" s="1198"/>
      <c r="LKB423" s="1198"/>
      <c r="LKC423" s="1198"/>
      <c r="LKD423" s="1198"/>
      <c r="LKE423" s="1195"/>
      <c r="LKF423" s="1196"/>
      <c r="LKG423" s="1197"/>
      <c r="LKI423" s="1194"/>
      <c r="LKJ423" s="1198"/>
      <c r="LKK423" s="1198"/>
      <c r="LKL423" s="1198"/>
      <c r="LKM423" s="1198"/>
      <c r="LKN423" s="1195"/>
      <c r="LKO423" s="1196"/>
      <c r="LKP423" s="1197"/>
      <c r="LKR423" s="1194"/>
      <c r="LKS423" s="1198"/>
      <c r="LKT423" s="1198"/>
      <c r="LKU423" s="1198"/>
      <c r="LKV423" s="1198"/>
      <c r="LKW423" s="1195"/>
      <c r="LKX423" s="1196"/>
      <c r="LKY423" s="1197"/>
      <c r="LLA423" s="1194"/>
      <c r="LLB423" s="1198"/>
      <c r="LLC423" s="1198"/>
      <c r="LLD423" s="1198"/>
      <c r="LLE423" s="1198"/>
      <c r="LLF423" s="1195"/>
      <c r="LLG423" s="1196"/>
      <c r="LLH423" s="1197"/>
      <c r="LLJ423" s="1194"/>
      <c r="LLK423" s="1198"/>
      <c r="LLL423" s="1198"/>
      <c r="LLM423" s="1198"/>
      <c r="LLN423" s="1198"/>
      <c r="LLO423" s="1195"/>
      <c r="LLP423" s="1196"/>
      <c r="LLQ423" s="1197"/>
      <c r="LLS423" s="1194"/>
      <c r="LLT423" s="1198"/>
      <c r="LLU423" s="1198"/>
      <c r="LLV423" s="1198"/>
      <c r="LLW423" s="1198"/>
      <c r="LLX423" s="1195"/>
      <c r="LLY423" s="1196"/>
      <c r="LLZ423" s="1197"/>
      <c r="LMB423" s="1194"/>
      <c r="LMC423" s="1198"/>
      <c r="LMD423" s="1198"/>
      <c r="LME423" s="1198"/>
      <c r="LMF423" s="1198"/>
      <c r="LMG423" s="1195"/>
      <c r="LMH423" s="1196"/>
      <c r="LMI423" s="1197"/>
      <c r="LMK423" s="1194"/>
      <c r="LML423" s="1198"/>
      <c r="LMM423" s="1198"/>
      <c r="LMN423" s="1198"/>
      <c r="LMO423" s="1198"/>
      <c r="LMP423" s="1195"/>
      <c r="LMQ423" s="1196"/>
      <c r="LMR423" s="1197"/>
      <c r="LMT423" s="1194"/>
      <c r="LMU423" s="1198"/>
      <c r="LMV423" s="1198"/>
      <c r="LMW423" s="1198"/>
      <c r="LMX423" s="1198"/>
      <c r="LMY423" s="1195"/>
      <c r="LMZ423" s="1196"/>
      <c r="LNA423" s="1197"/>
      <c r="LNC423" s="1194"/>
      <c r="LND423" s="1198"/>
      <c r="LNE423" s="1198"/>
      <c r="LNF423" s="1198"/>
      <c r="LNG423" s="1198"/>
      <c r="LNH423" s="1195"/>
      <c r="LNI423" s="1196"/>
      <c r="LNJ423" s="1197"/>
      <c r="LNL423" s="1194"/>
      <c r="LNM423" s="1198"/>
      <c r="LNN423" s="1198"/>
      <c r="LNO423" s="1198"/>
      <c r="LNP423" s="1198"/>
      <c r="LNQ423" s="1195"/>
      <c r="LNR423" s="1196"/>
      <c r="LNS423" s="1197"/>
      <c r="LNU423" s="1194"/>
      <c r="LNV423" s="1198"/>
      <c r="LNW423" s="1198"/>
      <c r="LNX423" s="1198"/>
      <c r="LNY423" s="1198"/>
      <c r="LNZ423" s="1195"/>
      <c r="LOA423" s="1196"/>
      <c r="LOB423" s="1197"/>
      <c r="LOD423" s="1194"/>
      <c r="LOE423" s="1198"/>
      <c r="LOF423" s="1198"/>
      <c r="LOG423" s="1198"/>
      <c r="LOH423" s="1198"/>
      <c r="LOI423" s="1195"/>
      <c r="LOJ423" s="1196"/>
      <c r="LOK423" s="1197"/>
      <c r="LOM423" s="1194"/>
      <c r="LON423" s="1198"/>
      <c r="LOO423" s="1198"/>
      <c r="LOP423" s="1198"/>
      <c r="LOQ423" s="1198"/>
      <c r="LOR423" s="1195"/>
      <c r="LOS423" s="1196"/>
      <c r="LOT423" s="1197"/>
      <c r="LOV423" s="1194"/>
      <c r="LOW423" s="1198"/>
      <c r="LOX423" s="1198"/>
      <c r="LOY423" s="1198"/>
      <c r="LOZ423" s="1198"/>
      <c r="LPA423" s="1195"/>
      <c r="LPB423" s="1196"/>
      <c r="LPC423" s="1197"/>
      <c r="LPE423" s="1194"/>
      <c r="LPF423" s="1198"/>
      <c r="LPG423" s="1198"/>
      <c r="LPH423" s="1198"/>
      <c r="LPI423" s="1198"/>
      <c r="LPJ423" s="1195"/>
      <c r="LPK423" s="1196"/>
      <c r="LPL423" s="1197"/>
      <c r="LPN423" s="1194"/>
      <c r="LPO423" s="1198"/>
      <c r="LPP423" s="1198"/>
      <c r="LPQ423" s="1198"/>
      <c r="LPR423" s="1198"/>
      <c r="LPS423" s="1195"/>
      <c r="LPT423" s="1196"/>
      <c r="LPU423" s="1197"/>
      <c r="LPW423" s="1194"/>
      <c r="LPX423" s="1198"/>
      <c r="LPY423" s="1198"/>
      <c r="LPZ423" s="1198"/>
      <c r="LQA423" s="1198"/>
      <c r="LQB423" s="1195"/>
      <c r="LQC423" s="1196"/>
      <c r="LQD423" s="1197"/>
      <c r="LQF423" s="1194"/>
      <c r="LQG423" s="1198"/>
      <c r="LQH423" s="1198"/>
      <c r="LQI423" s="1198"/>
      <c r="LQJ423" s="1198"/>
      <c r="LQK423" s="1195"/>
      <c r="LQL423" s="1196"/>
      <c r="LQM423" s="1197"/>
      <c r="LQO423" s="1194"/>
      <c r="LQP423" s="1198"/>
      <c r="LQQ423" s="1198"/>
      <c r="LQR423" s="1198"/>
      <c r="LQS423" s="1198"/>
      <c r="LQT423" s="1195"/>
      <c r="LQU423" s="1196"/>
      <c r="LQV423" s="1197"/>
      <c r="LQX423" s="1194"/>
      <c r="LQY423" s="1198"/>
      <c r="LQZ423" s="1198"/>
      <c r="LRA423" s="1198"/>
      <c r="LRB423" s="1198"/>
      <c r="LRC423" s="1195"/>
      <c r="LRD423" s="1196"/>
      <c r="LRE423" s="1197"/>
      <c r="LRG423" s="1194"/>
      <c r="LRH423" s="1198"/>
      <c r="LRI423" s="1198"/>
      <c r="LRJ423" s="1198"/>
      <c r="LRK423" s="1198"/>
      <c r="LRL423" s="1195"/>
      <c r="LRM423" s="1196"/>
      <c r="LRN423" s="1197"/>
      <c r="LRP423" s="1194"/>
      <c r="LRQ423" s="1198"/>
      <c r="LRR423" s="1198"/>
      <c r="LRS423" s="1198"/>
      <c r="LRT423" s="1198"/>
      <c r="LRU423" s="1195"/>
      <c r="LRV423" s="1196"/>
      <c r="LRW423" s="1197"/>
      <c r="LRY423" s="1194"/>
      <c r="LRZ423" s="1198"/>
      <c r="LSA423" s="1198"/>
      <c r="LSB423" s="1198"/>
      <c r="LSC423" s="1198"/>
      <c r="LSD423" s="1195"/>
      <c r="LSE423" s="1196"/>
      <c r="LSF423" s="1197"/>
      <c r="LSH423" s="1194"/>
      <c r="LSI423" s="1198"/>
      <c r="LSJ423" s="1198"/>
      <c r="LSK423" s="1198"/>
      <c r="LSL423" s="1198"/>
      <c r="LSM423" s="1195"/>
      <c r="LSN423" s="1196"/>
      <c r="LSO423" s="1197"/>
      <c r="LSQ423" s="1194"/>
      <c r="LSR423" s="1198"/>
      <c r="LSS423" s="1198"/>
      <c r="LST423" s="1198"/>
      <c r="LSU423" s="1198"/>
      <c r="LSV423" s="1195"/>
      <c r="LSW423" s="1196"/>
      <c r="LSX423" s="1197"/>
      <c r="LSZ423" s="1194"/>
      <c r="LTA423" s="1198"/>
      <c r="LTB423" s="1198"/>
      <c r="LTC423" s="1198"/>
      <c r="LTD423" s="1198"/>
      <c r="LTE423" s="1195"/>
      <c r="LTF423" s="1196"/>
      <c r="LTG423" s="1197"/>
      <c r="LTI423" s="1194"/>
      <c r="LTJ423" s="1198"/>
      <c r="LTK423" s="1198"/>
      <c r="LTL423" s="1198"/>
      <c r="LTM423" s="1198"/>
      <c r="LTN423" s="1195"/>
      <c r="LTO423" s="1196"/>
      <c r="LTP423" s="1197"/>
      <c r="LTR423" s="1194"/>
      <c r="LTS423" s="1198"/>
      <c r="LTT423" s="1198"/>
      <c r="LTU423" s="1198"/>
      <c r="LTV423" s="1198"/>
      <c r="LTW423" s="1195"/>
      <c r="LTX423" s="1196"/>
      <c r="LTY423" s="1197"/>
      <c r="LUA423" s="1194"/>
      <c r="LUB423" s="1198"/>
      <c r="LUC423" s="1198"/>
      <c r="LUD423" s="1198"/>
      <c r="LUE423" s="1198"/>
      <c r="LUF423" s="1195"/>
      <c r="LUG423" s="1196"/>
      <c r="LUH423" s="1197"/>
      <c r="LUJ423" s="1194"/>
      <c r="LUK423" s="1198"/>
      <c r="LUL423" s="1198"/>
      <c r="LUM423" s="1198"/>
      <c r="LUN423" s="1198"/>
      <c r="LUO423" s="1195"/>
      <c r="LUP423" s="1196"/>
      <c r="LUQ423" s="1197"/>
      <c r="LUS423" s="1194"/>
      <c r="LUT423" s="1198"/>
      <c r="LUU423" s="1198"/>
      <c r="LUV423" s="1198"/>
      <c r="LUW423" s="1198"/>
      <c r="LUX423" s="1195"/>
      <c r="LUY423" s="1196"/>
      <c r="LUZ423" s="1197"/>
      <c r="LVB423" s="1194"/>
      <c r="LVC423" s="1198"/>
      <c r="LVD423" s="1198"/>
      <c r="LVE423" s="1198"/>
      <c r="LVF423" s="1198"/>
      <c r="LVG423" s="1195"/>
      <c r="LVH423" s="1196"/>
      <c r="LVI423" s="1197"/>
      <c r="LVK423" s="1194"/>
      <c r="LVL423" s="1198"/>
      <c r="LVM423" s="1198"/>
      <c r="LVN423" s="1198"/>
      <c r="LVO423" s="1198"/>
      <c r="LVP423" s="1195"/>
      <c r="LVQ423" s="1196"/>
      <c r="LVR423" s="1197"/>
      <c r="LVT423" s="1194"/>
      <c r="LVU423" s="1198"/>
      <c r="LVV423" s="1198"/>
      <c r="LVW423" s="1198"/>
      <c r="LVX423" s="1198"/>
      <c r="LVY423" s="1195"/>
      <c r="LVZ423" s="1196"/>
      <c r="LWA423" s="1197"/>
      <c r="LWC423" s="1194"/>
      <c r="LWD423" s="1198"/>
      <c r="LWE423" s="1198"/>
      <c r="LWF423" s="1198"/>
      <c r="LWG423" s="1198"/>
      <c r="LWH423" s="1195"/>
      <c r="LWI423" s="1196"/>
      <c r="LWJ423" s="1197"/>
      <c r="LWL423" s="1194"/>
      <c r="LWM423" s="1198"/>
      <c r="LWN423" s="1198"/>
      <c r="LWO423" s="1198"/>
      <c r="LWP423" s="1198"/>
      <c r="LWQ423" s="1195"/>
      <c r="LWR423" s="1196"/>
      <c r="LWS423" s="1197"/>
      <c r="LWU423" s="1194"/>
      <c r="LWV423" s="1198"/>
      <c r="LWW423" s="1198"/>
      <c r="LWX423" s="1198"/>
      <c r="LWY423" s="1198"/>
      <c r="LWZ423" s="1195"/>
      <c r="LXA423" s="1196"/>
      <c r="LXB423" s="1197"/>
      <c r="LXD423" s="1194"/>
      <c r="LXE423" s="1198"/>
      <c r="LXF423" s="1198"/>
      <c r="LXG423" s="1198"/>
      <c r="LXH423" s="1198"/>
      <c r="LXI423" s="1195"/>
      <c r="LXJ423" s="1196"/>
      <c r="LXK423" s="1197"/>
      <c r="LXM423" s="1194"/>
      <c r="LXN423" s="1198"/>
      <c r="LXO423" s="1198"/>
      <c r="LXP423" s="1198"/>
      <c r="LXQ423" s="1198"/>
      <c r="LXR423" s="1195"/>
      <c r="LXS423" s="1196"/>
      <c r="LXT423" s="1197"/>
      <c r="LXV423" s="1194"/>
      <c r="LXW423" s="1198"/>
      <c r="LXX423" s="1198"/>
      <c r="LXY423" s="1198"/>
      <c r="LXZ423" s="1198"/>
      <c r="LYA423" s="1195"/>
      <c r="LYB423" s="1196"/>
      <c r="LYC423" s="1197"/>
      <c r="LYE423" s="1194"/>
      <c r="LYF423" s="1198"/>
      <c r="LYG423" s="1198"/>
      <c r="LYH423" s="1198"/>
      <c r="LYI423" s="1198"/>
      <c r="LYJ423" s="1195"/>
      <c r="LYK423" s="1196"/>
      <c r="LYL423" s="1197"/>
      <c r="LYN423" s="1194"/>
      <c r="LYO423" s="1198"/>
      <c r="LYP423" s="1198"/>
      <c r="LYQ423" s="1198"/>
      <c r="LYR423" s="1198"/>
      <c r="LYS423" s="1195"/>
      <c r="LYT423" s="1196"/>
      <c r="LYU423" s="1197"/>
      <c r="LYW423" s="1194"/>
      <c r="LYX423" s="1198"/>
      <c r="LYY423" s="1198"/>
      <c r="LYZ423" s="1198"/>
      <c r="LZA423" s="1198"/>
      <c r="LZB423" s="1195"/>
      <c r="LZC423" s="1196"/>
      <c r="LZD423" s="1197"/>
      <c r="LZF423" s="1194"/>
      <c r="LZG423" s="1198"/>
      <c r="LZH423" s="1198"/>
      <c r="LZI423" s="1198"/>
      <c r="LZJ423" s="1198"/>
      <c r="LZK423" s="1195"/>
      <c r="LZL423" s="1196"/>
      <c r="LZM423" s="1197"/>
      <c r="LZO423" s="1194"/>
      <c r="LZP423" s="1198"/>
      <c r="LZQ423" s="1198"/>
      <c r="LZR423" s="1198"/>
      <c r="LZS423" s="1198"/>
      <c r="LZT423" s="1195"/>
      <c r="LZU423" s="1196"/>
      <c r="LZV423" s="1197"/>
      <c r="LZX423" s="1194"/>
      <c r="LZY423" s="1198"/>
      <c r="LZZ423" s="1198"/>
      <c r="MAA423" s="1198"/>
      <c r="MAB423" s="1198"/>
      <c r="MAC423" s="1195"/>
      <c r="MAD423" s="1196"/>
      <c r="MAE423" s="1197"/>
      <c r="MAG423" s="1194"/>
      <c r="MAH423" s="1198"/>
      <c r="MAI423" s="1198"/>
      <c r="MAJ423" s="1198"/>
      <c r="MAK423" s="1198"/>
      <c r="MAL423" s="1195"/>
      <c r="MAM423" s="1196"/>
      <c r="MAN423" s="1197"/>
      <c r="MAP423" s="1194"/>
      <c r="MAQ423" s="1198"/>
      <c r="MAR423" s="1198"/>
      <c r="MAS423" s="1198"/>
      <c r="MAT423" s="1198"/>
      <c r="MAU423" s="1195"/>
      <c r="MAV423" s="1196"/>
      <c r="MAW423" s="1197"/>
      <c r="MAY423" s="1194"/>
      <c r="MAZ423" s="1198"/>
      <c r="MBA423" s="1198"/>
      <c r="MBB423" s="1198"/>
      <c r="MBC423" s="1198"/>
      <c r="MBD423" s="1195"/>
      <c r="MBE423" s="1196"/>
      <c r="MBF423" s="1197"/>
      <c r="MBH423" s="1194"/>
      <c r="MBI423" s="1198"/>
      <c r="MBJ423" s="1198"/>
      <c r="MBK423" s="1198"/>
      <c r="MBL423" s="1198"/>
      <c r="MBM423" s="1195"/>
      <c r="MBN423" s="1196"/>
      <c r="MBO423" s="1197"/>
      <c r="MBQ423" s="1194"/>
      <c r="MBR423" s="1198"/>
      <c r="MBS423" s="1198"/>
      <c r="MBT423" s="1198"/>
      <c r="MBU423" s="1198"/>
      <c r="MBV423" s="1195"/>
      <c r="MBW423" s="1196"/>
      <c r="MBX423" s="1197"/>
      <c r="MBZ423" s="1194"/>
      <c r="MCA423" s="1198"/>
      <c r="MCB423" s="1198"/>
      <c r="MCC423" s="1198"/>
      <c r="MCD423" s="1198"/>
      <c r="MCE423" s="1195"/>
      <c r="MCF423" s="1196"/>
      <c r="MCG423" s="1197"/>
      <c r="MCI423" s="1194"/>
      <c r="MCJ423" s="1198"/>
      <c r="MCK423" s="1198"/>
      <c r="MCL423" s="1198"/>
      <c r="MCM423" s="1198"/>
      <c r="MCN423" s="1195"/>
      <c r="MCO423" s="1196"/>
      <c r="MCP423" s="1197"/>
      <c r="MCR423" s="1194"/>
      <c r="MCS423" s="1198"/>
      <c r="MCT423" s="1198"/>
      <c r="MCU423" s="1198"/>
      <c r="MCV423" s="1198"/>
      <c r="MCW423" s="1195"/>
      <c r="MCX423" s="1196"/>
      <c r="MCY423" s="1197"/>
      <c r="MDA423" s="1194"/>
      <c r="MDB423" s="1198"/>
      <c r="MDC423" s="1198"/>
      <c r="MDD423" s="1198"/>
      <c r="MDE423" s="1198"/>
      <c r="MDF423" s="1195"/>
      <c r="MDG423" s="1196"/>
      <c r="MDH423" s="1197"/>
      <c r="MDJ423" s="1194"/>
      <c r="MDK423" s="1198"/>
      <c r="MDL423" s="1198"/>
      <c r="MDM423" s="1198"/>
      <c r="MDN423" s="1198"/>
      <c r="MDO423" s="1195"/>
      <c r="MDP423" s="1196"/>
      <c r="MDQ423" s="1197"/>
      <c r="MDS423" s="1194"/>
      <c r="MDT423" s="1198"/>
      <c r="MDU423" s="1198"/>
      <c r="MDV423" s="1198"/>
      <c r="MDW423" s="1198"/>
      <c r="MDX423" s="1195"/>
      <c r="MDY423" s="1196"/>
      <c r="MDZ423" s="1197"/>
      <c r="MEB423" s="1194"/>
      <c r="MEC423" s="1198"/>
      <c r="MED423" s="1198"/>
      <c r="MEE423" s="1198"/>
      <c r="MEF423" s="1198"/>
      <c r="MEG423" s="1195"/>
      <c r="MEH423" s="1196"/>
      <c r="MEI423" s="1197"/>
      <c r="MEK423" s="1194"/>
      <c r="MEL423" s="1198"/>
      <c r="MEM423" s="1198"/>
      <c r="MEN423" s="1198"/>
      <c r="MEO423" s="1198"/>
      <c r="MEP423" s="1195"/>
      <c r="MEQ423" s="1196"/>
      <c r="MER423" s="1197"/>
      <c r="MET423" s="1194"/>
      <c r="MEU423" s="1198"/>
      <c r="MEV423" s="1198"/>
      <c r="MEW423" s="1198"/>
      <c r="MEX423" s="1198"/>
      <c r="MEY423" s="1195"/>
      <c r="MEZ423" s="1196"/>
      <c r="MFA423" s="1197"/>
      <c r="MFC423" s="1194"/>
      <c r="MFD423" s="1198"/>
      <c r="MFE423" s="1198"/>
      <c r="MFF423" s="1198"/>
      <c r="MFG423" s="1198"/>
      <c r="MFH423" s="1195"/>
      <c r="MFI423" s="1196"/>
      <c r="MFJ423" s="1197"/>
      <c r="MFL423" s="1194"/>
      <c r="MFM423" s="1198"/>
      <c r="MFN423" s="1198"/>
      <c r="MFO423" s="1198"/>
      <c r="MFP423" s="1198"/>
      <c r="MFQ423" s="1195"/>
      <c r="MFR423" s="1196"/>
      <c r="MFS423" s="1197"/>
      <c r="MFU423" s="1194"/>
      <c r="MFV423" s="1198"/>
      <c r="MFW423" s="1198"/>
      <c r="MFX423" s="1198"/>
      <c r="MFY423" s="1198"/>
      <c r="MFZ423" s="1195"/>
      <c r="MGA423" s="1196"/>
      <c r="MGB423" s="1197"/>
      <c r="MGD423" s="1194"/>
      <c r="MGE423" s="1198"/>
      <c r="MGF423" s="1198"/>
      <c r="MGG423" s="1198"/>
      <c r="MGH423" s="1198"/>
      <c r="MGI423" s="1195"/>
      <c r="MGJ423" s="1196"/>
      <c r="MGK423" s="1197"/>
      <c r="MGM423" s="1194"/>
      <c r="MGN423" s="1198"/>
      <c r="MGO423" s="1198"/>
      <c r="MGP423" s="1198"/>
      <c r="MGQ423" s="1198"/>
      <c r="MGR423" s="1195"/>
      <c r="MGS423" s="1196"/>
      <c r="MGT423" s="1197"/>
      <c r="MGV423" s="1194"/>
      <c r="MGW423" s="1198"/>
      <c r="MGX423" s="1198"/>
      <c r="MGY423" s="1198"/>
      <c r="MGZ423" s="1198"/>
      <c r="MHA423" s="1195"/>
      <c r="MHB423" s="1196"/>
      <c r="MHC423" s="1197"/>
      <c r="MHE423" s="1194"/>
      <c r="MHF423" s="1198"/>
      <c r="MHG423" s="1198"/>
      <c r="MHH423" s="1198"/>
      <c r="MHI423" s="1198"/>
      <c r="MHJ423" s="1195"/>
      <c r="MHK423" s="1196"/>
      <c r="MHL423" s="1197"/>
      <c r="MHN423" s="1194"/>
      <c r="MHO423" s="1198"/>
      <c r="MHP423" s="1198"/>
      <c r="MHQ423" s="1198"/>
      <c r="MHR423" s="1198"/>
      <c r="MHS423" s="1195"/>
      <c r="MHT423" s="1196"/>
      <c r="MHU423" s="1197"/>
      <c r="MHW423" s="1194"/>
      <c r="MHX423" s="1198"/>
      <c r="MHY423" s="1198"/>
      <c r="MHZ423" s="1198"/>
      <c r="MIA423" s="1198"/>
      <c r="MIB423" s="1195"/>
      <c r="MIC423" s="1196"/>
      <c r="MID423" s="1197"/>
      <c r="MIF423" s="1194"/>
      <c r="MIG423" s="1198"/>
      <c r="MIH423" s="1198"/>
      <c r="MII423" s="1198"/>
      <c r="MIJ423" s="1198"/>
      <c r="MIK423" s="1195"/>
      <c r="MIL423" s="1196"/>
      <c r="MIM423" s="1197"/>
      <c r="MIO423" s="1194"/>
      <c r="MIP423" s="1198"/>
      <c r="MIQ423" s="1198"/>
      <c r="MIR423" s="1198"/>
      <c r="MIS423" s="1198"/>
      <c r="MIT423" s="1195"/>
      <c r="MIU423" s="1196"/>
      <c r="MIV423" s="1197"/>
      <c r="MIX423" s="1194"/>
      <c r="MIY423" s="1198"/>
      <c r="MIZ423" s="1198"/>
      <c r="MJA423" s="1198"/>
      <c r="MJB423" s="1198"/>
      <c r="MJC423" s="1195"/>
      <c r="MJD423" s="1196"/>
      <c r="MJE423" s="1197"/>
      <c r="MJG423" s="1194"/>
      <c r="MJH423" s="1198"/>
      <c r="MJI423" s="1198"/>
      <c r="MJJ423" s="1198"/>
      <c r="MJK423" s="1198"/>
      <c r="MJL423" s="1195"/>
      <c r="MJM423" s="1196"/>
      <c r="MJN423" s="1197"/>
      <c r="MJP423" s="1194"/>
      <c r="MJQ423" s="1198"/>
      <c r="MJR423" s="1198"/>
      <c r="MJS423" s="1198"/>
      <c r="MJT423" s="1198"/>
      <c r="MJU423" s="1195"/>
      <c r="MJV423" s="1196"/>
      <c r="MJW423" s="1197"/>
      <c r="MJY423" s="1194"/>
      <c r="MJZ423" s="1198"/>
      <c r="MKA423" s="1198"/>
      <c r="MKB423" s="1198"/>
      <c r="MKC423" s="1198"/>
      <c r="MKD423" s="1195"/>
      <c r="MKE423" s="1196"/>
      <c r="MKF423" s="1197"/>
      <c r="MKH423" s="1194"/>
      <c r="MKI423" s="1198"/>
      <c r="MKJ423" s="1198"/>
      <c r="MKK423" s="1198"/>
      <c r="MKL423" s="1198"/>
      <c r="MKM423" s="1195"/>
      <c r="MKN423" s="1196"/>
      <c r="MKO423" s="1197"/>
      <c r="MKQ423" s="1194"/>
      <c r="MKR423" s="1198"/>
      <c r="MKS423" s="1198"/>
      <c r="MKT423" s="1198"/>
      <c r="MKU423" s="1198"/>
      <c r="MKV423" s="1195"/>
      <c r="MKW423" s="1196"/>
      <c r="MKX423" s="1197"/>
      <c r="MKZ423" s="1194"/>
      <c r="MLA423" s="1198"/>
      <c r="MLB423" s="1198"/>
      <c r="MLC423" s="1198"/>
      <c r="MLD423" s="1198"/>
      <c r="MLE423" s="1195"/>
      <c r="MLF423" s="1196"/>
      <c r="MLG423" s="1197"/>
      <c r="MLI423" s="1194"/>
      <c r="MLJ423" s="1198"/>
      <c r="MLK423" s="1198"/>
      <c r="MLL423" s="1198"/>
      <c r="MLM423" s="1198"/>
      <c r="MLN423" s="1195"/>
      <c r="MLO423" s="1196"/>
      <c r="MLP423" s="1197"/>
      <c r="MLR423" s="1194"/>
      <c r="MLS423" s="1198"/>
      <c r="MLT423" s="1198"/>
      <c r="MLU423" s="1198"/>
      <c r="MLV423" s="1198"/>
      <c r="MLW423" s="1195"/>
      <c r="MLX423" s="1196"/>
      <c r="MLY423" s="1197"/>
      <c r="MMA423" s="1194"/>
      <c r="MMB423" s="1198"/>
      <c r="MMC423" s="1198"/>
      <c r="MMD423" s="1198"/>
      <c r="MME423" s="1198"/>
      <c r="MMF423" s="1195"/>
      <c r="MMG423" s="1196"/>
      <c r="MMH423" s="1197"/>
      <c r="MMJ423" s="1194"/>
      <c r="MMK423" s="1198"/>
      <c r="MML423" s="1198"/>
      <c r="MMM423" s="1198"/>
      <c r="MMN423" s="1198"/>
      <c r="MMO423" s="1195"/>
      <c r="MMP423" s="1196"/>
      <c r="MMQ423" s="1197"/>
      <c r="MMS423" s="1194"/>
      <c r="MMT423" s="1198"/>
      <c r="MMU423" s="1198"/>
      <c r="MMV423" s="1198"/>
      <c r="MMW423" s="1198"/>
      <c r="MMX423" s="1195"/>
      <c r="MMY423" s="1196"/>
      <c r="MMZ423" s="1197"/>
      <c r="MNB423" s="1194"/>
      <c r="MNC423" s="1198"/>
      <c r="MND423" s="1198"/>
      <c r="MNE423" s="1198"/>
      <c r="MNF423" s="1198"/>
      <c r="MNG423" s="1195"/>
      <c r="MNH423" s="1196"/>
      <c r="MNI423" s="1197"/>
      <c r="MNK423" s="1194"/>
      <c r="MNL423" s="1198"/>
      <c r="MNM423" s="1198"/>
      <c r="MNN423" s="1198"/>
      <c r="MNO423" s="1198"/>
      <c r="MNP423" s="1195"/>
      <c r="MNQ423" s="1196"/>
      <c r="MNR423" s="1197"/>
      <c r="MNT423" s="1194"/>
      <c r="MNU423" s="1198"/>
      <c r="MNV423" s="1198"/>
      <c r="MNW423" s="1198"/>
      <c r="MNX423" s="1198"/>
      <c r="MNY423" s="1195"/>
      <c r="MNZ423" s="1196"/>
      <c r="MOA423" s="1197"/>
      <c r="MOC423" s="1194"/>
      <c r="MOD423" s="1198"/>
      <c r="MOE423" s="1198"/>
      <c r="MOF423" s="1198"/>
      <c r="MOG423" s="1198"/>
      <c r="MOH423" s="1195"/>
      <c r="MOI423" s="1196"/>
      <c r="MOJ423" s="1197"/>
      <c r="MOL423" s="1194"/>
      <c r="MOM423" s="1198"/>
      <c r="MON423" s="1198"/>
      <c r="MOO423" s="1198"/>
      <c r="MOP423" s="1198"/>
      <c r="MOQ423" s="1195"/>
      <c r="MOR423" s="1196"/>
      <c r="MOS423" s="1197"/>
      <c r="MOU423" s="1194"/>
      <c r="MOV423" s="1198"/>
      <c r="MOW423" s="1198"/>
      <c r="MOX423" s="1198"/>
      <c r="MOY423" s="1198"/>
      <c r="MOZ423" s="1195"/>
      <c r="MPA423" s="1196"/>
      <c r="MPB423" s="1197"/>
      <c r="MPD423" s="1194"/>
      <c r="MPE423" s="1198"/>
      <c r="MPF423" s="1198"/>
      <c r="MPG423" s="1198"/>
      <c r="MPH423" s="1198"/>
      <c r="MPI423" s="1195"/>
      <c r="MPJ423" s="1196"/>
      <c r="MPK423" s="1197"/>
      <c r="MPM423" s="1194"/>
      <c r="MPN423" s="1198"/>
      <c r="MPO423" s="1198"/>
      <c r="MPP423" s="1198"/>
      <c r="MPQ423" s="1198"/>
      <c r="MPR423" s="1195"/>
      <c r="MPS423" s="1196"/>
      <c r="MPT423" s="1197"/>
      <c r="MPV423" s="1194"/>
      <c r="MPW423" s="1198"/>
      <c r="MPX423" s="1198"/>
      <c r="MPY423" s="1198"/>
      <c r="MPZ423" s="1198"/>
      <c r="MQA423" s="1195"/>
      <c r="MQB423" s="1196"/>
      <c r="MQC423" s="1197"/>
      <c r="MQE423" s="1194"/>
      <c r="MQF423" s="1198"/>
      <c r="MQG423" s="1198"/>
      <c r="MQH423" s="1198"/>
      <c r="MQI423" s="1198"/>
      <c r="MQJ423" s="1195"/>
      <c r="MQK423" s="1196"/>
      <c r="MQL423" s="1197"/>
      <c r="MQN423" s="1194"/>
      <c r="MQO423" s="1198"/>
      <c r="MQP423" s="1198"/>
      <c r="MQQ423" s="1198"/>
      <c r="MQR423" s="1198"/>
      <c r="MQS423" s="1195"/>
      <c r="MQT423" s="1196"/>
      <c r="MQU423" s="1197"/>
      <c r="MQW423" s="1194"/>
      <c r="MQX423" s="1198"/>
      <c r="MQY423" s="1198"/>
      <c r="MQZ423" s="1198"/>
      <c r="MRA423" s="1198"/>
      <c r="MRB423" s="1195"/>
      <c r="MRC423" s="1196"/>
      <c r="MRD423" s="1197"/>
      <c r="MRF423" s="1194"/>
      <c r="MRG423" s="1198"/>
      <c r="MRH423" s="1198"/>
      <c r="MRI423" s="1198"/>
      <c r="MRJ423" s="1198"/>
      <c r="MRK423" s="1195"/>
      <c r="MRL423" s="1196"/>
      <c r="MRM423" s="1197"/>
      <c r="MRO423" s="1194"/>
      <c r="MRP423" s="1198"/>
      <c r="MRQ423" s="1198"/>
      <c r="MRR423" s="1198"/>
      <c r="MRS423" s="1198"/>
      <c r="MRT423" s="1195"/>
      <c r="MRU423" s="1196"/>
      <c r="MRV423" s="1197"/>
      <c r="MRX423" s="1194"/>
      <c r="MRY423" s="1198"/>
      <c r="MRZ423" s="1198"/>
      <c r="MSA423" s="1198"/>
      <c r="MSB423" s="1198"/>
      <c r="MSC423" s="1195"/>
      <c r="MSD423" s="1196"/>
      <c r="MSE423" s="1197"/>
      <c r="MSG423" s="1194"/>
      <c r="MSH423" s="1198"/>
      <c r="MSI423" s="1198"/>
      <c r="MSJ423" s="1198"/>
      <c r="MSK423" s="1198"/>
      <c r="MSL423" s="1195"/>
      <c r="MSM423" s="1196"/>
      <c r="MSN423" s="1197"/>
      <c r="MSP423" s="1194"/>
      <c r="MSQ423" s="1198"/>
      <c r="MSR423" s="1198"/>
      <c r="MSS423" s="1198"/>
      <c r="MST423" s="1198"/>
      <c r="MSU423" s="1195"/>
      <c r="MSV423" s="1196"/>
      <c r="MSW423" s="1197"/>
      <c r="MSY423" s="1194"/>
      <c r="MSZ423" s="1198"/>
      <c r="MTA423" s="1198"/>
      <c r="MTB423" s="1198"/>
      <c r="MTC423" s="1198"/>
      <c r="MTD423" s="1195"/>
      <c r="MTE423" s="1196"/>
      <c r="MTF423" s="1197"/>
      <c r="MTH423" s="1194"/>
      <c r="MTI423" s="1198"/>
      <c r="MTJ423" s="1198"/>
      <c r="MTK423" s="1198"/>
      <c r="MTL423" s="1198"/>
      <c r="MTM423" s="1195"/>
      <c r="MTN423" s="1196"/>
      <c r="MTO423" s="1197"/>
      <c r="MTQ423" s="1194"/>
      <c r="MTR423" s="1198"/>
      <c r="MTS423" s="1198"/>
      <c r="MTT423" s="1198"/>
      <c r="MTU423" s="1198"/>
      <c r="MTV423" s="1195"/>
      <c r="MTW423" s="1196"/>
      <c r="MTX423" s="1197"/>
      <c r="MTZ423" s="1194"/>
      <c r="MUA423" s="1198"/>
      <c r="MUB423" s="1198"/>
      <c r="MUC423" s="1198"/>
      <c r="MUD423" s="1198"/>
      <c r="MUE423" s="1195"/>
      <c r="MUF423" s="1196"/>
      <c r="MUG423" s="1197"/>
      <c r="MUI423" s="1194"/>
      <c r="MUJ423" s="1198"/>
      <c r="MUK423" s="1198"/>
      <c r="MUL423" s="1198"/>
      <c r="MUM423" s="1198"/>
      <c r="MUN423" s="1195"/>
      <c r="MUO423" s="1196"/>
      <c r="MUP423" s="1197"/>
      <c r="MUR423" s="1194"/>
      <c r="MUS423" s="1198"/>
      <c r="MUT423" s="1198"/>
      <c r="MUU423" s="1198"/>
      <c r="MUV423" s="1198"/>
      <c r="MUW423" s="1195"/>
      <c r="MUX423" s="1196"/>
      <c r="MUY423" s="1197"/>
      <c r="MVA423" s="1194"/>
      <c r="MVB423" s="1198"/>
      <c r="MVC423" s="1198"/>
      <c r="MVD423" s="1198"/>
      <c r="MVE423" s="1198"/>
      <c r="MVF423" s="1195"/>
      <c r="MVG423" s="1196"/>
      <c r="MVH423" s="1197"/>
      <c r="MVJ423" s="1194"/>
      <c r="MVK423" s="1198"/>
      <c r="MVL423" s="1198"/>
      <c r="MVM423" s="1198"/>
      <c r="MVN423" s="1198"/>
      <c r="MVO423" s="1195"/>
      <c r="MVP423" s="1196"/>
      <c r="MVQ423" s="1197"/>
      <c r="MVS423" s="1194"/>
      <c r="MVT423" s="1198"/>
      <c r="MVU423" s="1198"/>
      <c r="MVV423" s="1198"/>
      <c r="MVW423" s="1198"/>
      <c r="MVX423" s="1195"/>
      <c r="MVY423" s="1196"/>
      <c r="MVZ423" s="1197"/>
      <c r="MWB423" s="1194"/>
      <c r="MWC423" s="1198"/>
      <c r="MWD423" s="1198"/>
      <c r="MWE423" s="1198"/>
      <c r="MWF423" s="1198"/>
      <c r="MWG423" s="1195"/>
      <c r="MWH423" s="1196"/>
      <c r="MWI423" s="1197"/>
      <c r="MWK423" s="1194"/>
      <c r="MWL423" s="1198"/>
      <c r="MWM423" s="1198"/>
      <c r="MWN423" s="1198"/>
      <c r="MWO423" s="1198"/>
      <c r="MWP423" s="1195"/>
      <c r="MWQ423" s="1196"/>
      <c r="MWR423" s="1197"/>
      <c r="MWT423" s="1194"/>
      <c r="MWU423" s="1198"/>
      <c r="MWV423" s="1198"/>
      <c r="MWW423" s="1198"/>
      <c r="MWX423" s="1198"/>
      <c r="MWY423" s="1195"/>
      <c r="MWZ423" s="1196"/>
      <c r="MXA423" s="1197"/>
      <c r="MXC423" s="1194"/>
      <c r="MXD423" s="1198"/>
      <c r="MXE423" s="1198"/>
      <c r="MXF423" s="1198"/>
      <c r="MXG423" s="1198"/>
      <c r="MXH423" s="1195"/>
      <c r="MXI423" s="1196"/>
      <c r="MXJ423" s="1197"/>
      <c r="MXL423" s="1194"/>
      <c r="MXM423" s="1198"/>
      <c r="MXN423" s="1198"/>
      <c r="MXO423" s="1198"/>
      <c r="MXP423" s="1198"/>
      <c r="MXQ423" s="1195"/>
      <c r="MXR423" s="1196"/>
      <c r="MXS423" s="1197"/>
      <c r="MXU423" s="1194"/>
      <c r="MXV423" s="1198"/>
      <c r="MXW423" s="1198"/>
      <c r="MXX423" s="1198"/>
      <c r="MXY423" s="1198"/>
      <c r="MXZ423" s="1195"/>
      <c r="MYA423" s="1196"/>
      <c r="MYB423" s="1197"/>
      <c r="MYD423" s="1194"/>
      <c r="MYE423" s="1198"/>
      <c r="MYF423" s="1198"/>
      <c r="MYG423" s="1198"/>
      <c r="MYH423" s="1198"/>
      <c r="MYI423" s="1195"/>
      <c r="MYJ423" s="1196"/>
      <c r="MYK423" s="1197"/>
      <c r="MYM423" s="1194"/>
      <c r="MYN423" s="1198"/>
      <c r="MYO423" s="1198"/>
      <c r="MYP423" s="1198"/>
      <c r="MYQ423" s="1198"/>
      <c r="MYR423" s="1195"/>
      <c r="MYS423" s="1196"/>
      <c r="MYT423" s="1197"/>
      <c r="MYV423" s="1194"/>
      <c r="MYW423" s="1198"/>
      <c r="MYX423" s="1198"/>
      <c r="MYY423" s="1198"/>
      <c r="MYZ423" s="1198"/>
      <c r="MZA423" s="1195"/>
      <c r="MZB423" s="1196"/>
      <c r="MZC423" s="1197"/>
      <c r="MZE423" s="1194"/>
      <c r="MZF423" s="1198"/>
      <c r="MZG423" s="1198"/>
      <c r="MZH423" s="1198"/>
      <c r="MZI423" s="1198"/>
      <c r="MZJ423" s="1195"/>
      <c r="MZK423" s="1196"/>
      <c r="MZL423" s="1197"/>
      <c r="MZN423" s="1194"/>
      <c r="MZO423" s="1198"/>
      <c r="MZP423" s="1198"/>
      <c r="MZQ423" s="1198"/>
      <c r="MZR423" s="1198"/>
      <c r="MZS423" s="1195"/>
      <c r="MZT423" s="1196"/>
      <c r="MZU423" s="1197"/>
      <c r="MZW423" s="1194"/>
      <c r="MZX423" s="1198"/>
      <c r="MZY423" s="1198"/>
      <c r="MZZ423" s="1198"/>
      <c r="NAA423" s="1198"/>
      <c r="NAB423" s="1195"/>
      <c r="NAC423" s="1196"/>
      <c r="NAD423" s="1197"/>
      <c r="NAF423" s="1194"/>
      <c r="NAG423" s="1198"/>
      <c r="NAH423" s="1198"/>
      <c r="NAI423" s="1198"/>
      <c r="NAJ423" s="1198"/>
      <c r="NAK423" s="1195"/>
      <c r="NAL423" s="1196"/>
      <c r="NAM423" s="1197"/>
      <c r="NAO423" s="1194"/>
      <c r="NAP423" s="1198"/>
      <c r="NAQ423" s="1198"/>
      <c r="NAR423" s="1198"/>
      <c r="NAS423" s="1198"/>
      <c r="NAT423" s="1195"/>
      <c r="NAU423" s="1196"/>
      <c r="NAV423" s="1197"/>
      <c r="NAX423" s="1194"/>
      <c r="NAY423" s="1198"/>
      <c r="NAZ423" s="1198"/>
      <c r="NBA423" s="1198"/>
      <c r="NBB423" s="1198"/>
      <c r="NBC423" s="1195"/>
      <c r="NBD423" s="1196"/>
      <c r="NBE423" s="1197"/>
      <c r="NBG423" s="1194"/>
      <c r="NBH423" s="1198"/>
      <c r="NBI423" s="1198"/>
      <c r="NBJ423" s="1198"/>
      <c r="NBK423" s="1198"/>
      <c r="NBL423" s="1195"/>
      <c r="NBM423" s="1196"/>
      <c r="NBN423" s="1197"/>
      <c r="NBP423" s="1194"/>
      <c r="NBQ423" s="1198"/>
      <c r="NBR423" s="1198"/>
      <c r="NBS423" s="1198"/>
      <c r="NBT423" s="1198"/>
      <c r="NBU423" s="1195"/>
      <c r="NBV423" s="1196"/>
      <c r="NBW423" s="1197"/>
      <c r="NBY423" s="1194"/>
      <c r="NBZ423" s="1198"/>
      <c r="NCA423" s="1198"/>
      <c r="NCB423" s="1198"/>
      <c r="NCC423" s="1198"/>
      <c r="NCD423" s="1195"/>
      <c r="NCE423" s="1196"/>
      <c r="NCF423" s="1197"/>
      <c r="NCH423" s="1194"/>
      <c r="NCI423" s="1198"/>
      <c r="NCJ423" s="1198"/>
      <c r="NCK423" s="1198"/>
      <c r="NCL423" s="1198"/>
      <c r="NCM423" s="1195"/>
      <c r="NCN423" s="1196"/>
      <c r="NCO423" s="1197"/>
      <c r="NCQ423" s="1194"/>
      <c r="NCR423" s="1198"/>
      <c r="NCS423" s="1198"/>
      <c r="NCT423" s="1198"/>
      <c r="NCU423" s="1198"/>
      <c r="NCV423" s="1195"/>
      <c r="NCW423" s="1196"/>
      <c r="NCX423" s="1197"/>
      <c r="NCZ423" s="1194"/>
      <c r="NDA423" s="1198"/>
      <c r="NDB423" s="1198"/>
      <c r="NDC423" s="1198"/>
      <c r="NDD423" s="1198"/>
      <c r="NDE423" s="1195"/>
      <c r="NDF423" s="1196"/>
      <c r="NDG423" s="1197"/>
      <c r="NDI423" s="1194"/>
      <c r="NDJ423" s="1198"/>
      <c r="NDK423" s="1198"/>
      <c r="NDL423" s="1198"/>
      <c r="NDM423" s="1198"/>
      <c r="NDN423" s="1195"/>
      <c r="NDO423" s="1196"/>
      <c r="NDP423" s="1197"/>
      <c r="NDR423" s="1194"/>
      <c r="NDS423" s="1198"/>
      <c r="NDT423" s="1198"/>
      <c r="NDU423" s="1198"/>
      <c r="NDV423" s="1198"/>
      <c r="NDW423" s="1195"/>
      <c r="NDX423" s="1196"/>
      <c r="NDY423" s="1197"/>
      <c r="NEA423" s="1194"/>
      <c r="NEB423" s="1198"/>
      <c r="NEC423" s="1198"/>
      <c r="NED423" s="1198"/>
      <c r="NEE423" s="1198"/>
      <c r="NEF423" s="1195"/>
      <c r="NEG423" s="1196"/>
      <c r="NEH423" s="1197"/>
      <c r="NEJ423" s="1194"/>
      <c r="NEK423" s="1198"/>
      <c r="NEL423" s="1198"/>
      <c r="NEM423" s="1198"/>
      <c r="NEN423" s="1198"/>
      <c r="NEO423" s="1195"/>
      <c r="NEP423" s="1196"/>
      <c r="NEQ423" s="1197"/>
      <c r="NES423" s="1194"/>
      <c r="NET423" s="1198"/>
      <c r="NEU423" s="1198"/>
      <c r="NEV423" s="1198"/>
      <c r="NEW423" s="1198"/>
      <c r="NEX423" s="1195"/>
      <c r="NEY423" s="1196"/>
      <c r="NEZ423" s="1197"/>
      <c r="NFB423" s="1194"/>
      <c r="NFC423" s="1198"/>
      <c r="NFD423" s="1198"/>
      <c r="NFE423" s="1198"/>
      <c r="NFF423" s="1198"/>
      <c r="NFG423" s="1195"/>
      <c r="NFH423" s="1196"/>
      <c r="NFI423" s="1197"/>
      <c r="NFK423" s="1194"/>
      <c r="NFL423" s="1198"/>
      <c r="NFM423" s="1198"/>
      <c r="NFN423" s="1198"/>
      <c r="NFO423" s="1198"/>
      <c r="NFP423" s="1195"/>
      <c r="NFQ423" s="1196"/>
      <c r="NFR423" s="1197"/>
      <c r="NFT423" s="1194"/>
      <c r="NFU423" s="1198"/>
      <c r="NFV423" s="1198"/>
      <c r="NFW423" s="1198"/>
      <c r="NFX423" s="1198"/>
      <c r="NFY423" s="1195"/>
      <c r="NFZ423" s="1196"/>
      <c r="NGA423" s="1197"/>
      <c r="NGC423" s="1194"/>
      <c r="NGD423" s="1198"/>
      <c r="NGE423" s="1198"/>
      <c r="NGF423" s="1198"/>
      <c r="NGG423" s="1198"/>
      <c r="NGH423" s="1195"/>
      <c r="NGI423" s="1196"/>
      <c r="NGJ423" s="1197"/>
      <c r="NGL423" s="1194"/>
      <c r="NGM423" s="1198"/>
      <c r="NGN423" s="1198"/>
      <c r="NGO423" s="1198"/>
      <c r="NGP423" s="1198"/>
      <c r="NGQ423" s="1195"/>
      <c r="NGR423" s="1196"/>
      <c r="NGS423" s="1197"/>
      <c r="NGU423" s="1194"/>
      <c r="NGV423" s="1198"/>
      <c r="NGW423" s="1198"/>
      <c r="NGX423" s="1198"/>
      <c r="NGY423" s="1198"/>
      <c r="NGZ423" s="1195"/>
      <c r="NHA423" s="1196"/>
      <c r="NHB423" s="1197"/>
      <c r="NHD423" s="1194"/>
      <c r="NHE423" s="1198"/>
      <c r="NHF423" s="1198"/>
      <c r="NHG423" s="1198"/>
      <c r="NHH423" s="1198"/>
      <c r="NHI423" s="1195"/>
      <c r="NHJ423" s="1196"/>
      <c r="NHK423" s="1197"/>
      <c r="NHM423" s="1194"/>
      <c r="NHN423" s="1198"/>
      <c r="NHO423" s="1198"/>
      <c r="NHP423" s="1198"/>
      <c r="NHQ423" s="1198"/>
      <c r="NHR423" s="1195"/>
      <c r="NHS423" s="1196"/>
      <c r="NHT423" s="1197"/>
      <c r="NHV423" s="1194"/>
      <c r="NHW423" s="1198"/>
      <c r="NHX423" s="1198"/>
      <c r="NHY423" s="1198"/>
      <c r="NHZ423" s="1198"/>
      <c r="NIA423" s="1195"/>
      <c r="NIB423" s="1196"/>
      <c r="NIC423" s="1197"/>
      <c r="NIE423" s="1194"/>
      <c r="NIF423" s="1198"/>
      <c r="NIG423" s="1198"/>
      <c r="NIH423" s="1198"/>
      <c r="NII423" s="1198"/>
      <c r="NIJ423" s="1195"/>
      <c r="NIK423" s="1196"/>
      <c r="NIL423" s="1197"/>
      <c r="NIN423" s="1194"/>
      <c r="NIO423" s="1198"/>
      <c r="NIP423" s="1198"/>
      <c r="NIQ423" s="1198"/>
      <c r="NIR423" s="1198"/>
      <c r="NIS423" s="1195"/>
      <c r="NIT423" s="1196"/>
      <c r="NIU423" s="1197"/>
      <c r="NIW423" s="1194"/>
      <c r="NIX423" s="1198"/>
      <c r="NIY423" s="1198"/>
      <c r="NIZ423" s="1198"/>
      <c r="NJA423" s="1198"/>
      <c r="NJB423" s="1195"/>
      <c r="NJC423" s="1196"/>
      <c r="NJD423" s="1197"/>
      <c r="NJF423" s="1194"/>
      <c r="NJG423" s="1198"/>
      <c r="NJH423" s="1198"/>
      <c r="NJI423" s="1198"/>
      <c r="NJJ423" s="1198"/>
      <c r="NJK423" s="1195"/>
      <c r="NJL423" s="1196"/>
      <c r="NJM423" s="1197"/>
      <c r="NJO423" s="1194"/>
      <c r="NJP423" s="1198"/>
      <c r="NJQ423" s="1198"/>
      <c r="NJR423" s="1198"/>
      <c r="NJS423" s="1198"/>
      <c r="NJT423" s="1195"/>
      <c r="NJU423" s="1196"/>
      <c r="NJV423" s="1197"/>
      <c r="NJX423" s="1194"/>
      <c r="NJY423" s="1198"/>
      <c r="NJZ423" s="1198"/>
      <c r="NKA423" s="1198"/>
      <c r="NKB423" s="1198"/>
      <c r="NKC423" s="1195"/>
      <c r="NKD423" s="1196"/>
      <c r="NKE423" s="1197"/>
      <c r="NKG423" s="1194"/>
      <c r="NKH423" s="1198"/>
      <c r="NKI423" s="1198"/>
      <c r="NKJ423" s="1198"/>
      <c r="NKK423" s="1198"/>
      <c r="NKL423" s="1195"/>
      <c r="NKM423" s="1196"/>
      <c r="NKN423" s="1197"/>
      <c r="NKP423" s="1194"/>
      <c r="NKQ423" s="1198"/>
      <c r="NKR423" s="1198"/>
      <c r="NKS423" s="1198"/>
      <c r="NKT423" s="1198"/>
      <c r="NKU423" s="1195"/>
      <c r="NKV423" s="1196"/>
      <c r="NKW423" s="1197"/>
      <c r="NKY423" s="1194"/>
      <c r="NKZ423" s="1198"/>
      <c r="NLA423" s="1198"/>
      <c r="NLB423" s="1198"/>
      <c r="NLC423" s="1198"/>
      <c r="NLD423" s="1195"/>
      <c r="NLE423" s="1196"/>
      <c r="NLF423" s="1197"/>
      <c r="NLH423" s="1194"/>
      <c r="NLI423" s="1198"/>
      <c r="NLJ423" s="1198"/>
      <c r="NLK423" s="1198"/>
      <c r="NLL423" s="1198"/>
      <c r="NLM423" s="1195"/>
      <c r="NLN423" s="1196"/>
      <c r="NLO423" s="1197"/>
      <c r="NLQ423" s="1194"/>
      <c r="NLR423" s="1198"/>
      <c r="NLS423" s="1198"/>
      <c r="NLT423" s="1198"/>
      <c r="NLU423" s="1198"/>
      <c r="NLV423" s="1195"/>
      <c r="NLW423" s="1196"/>
      <c r="NLX423" s="1197"/>
      <c r="NLZ423" s="1194"/>
      <c r="NMA423" s="1198"/>
      <c r="NMB423" s="1198"/>
      <c r="NMC423" s="1198"/>
      <c r="NMD423" s="1198"/>
      <c r="NME423" s="1195"/>
      <c r="NMF423" s="1196"/>
      <c r="NMG423" s="1197"/>
      <c r="NMI423" s="1194"/>
      <c r="NMJ423" s="1198"/>
      <c r="NMK423" s="1198"/>
      <c r="NML423" s="1198"/>
      <c r="NMM423" s="1198"/>
      <c r="NMN423" s="1195"/>
      <c r="NMO423" s="1196"/>
      <c r="NMP423" s="1197"/>
      <c r="NMR423" s="1194"/>
      <c r="NMS423" s="1198"/>
      <c r="NMT423" s="1198"/>
      <c r="NMU423" s="1198"/>
      <c r="NMV423" s="1198"/>
      <c r="NMW423" s="1195"/>
      <c r="NMX423" s="1196"/>
      <c r="NMY423" s="1197"/>
      <c r="NNA423" s="1194"/>
      <c r="NNB423" s="1198"/>
      <c r="NNC423" s="1198"/>
      <c r="NND423" s="1198"/>
      <c r="NNE423" s="1198"/>
      <c r="NNF423" s="1195"/>
      <c r="NNG423" s="1196"/>
      <c r="NNH423" s="1197"/>
      <c r="NNJ423" s="1194"/>
      <c r="NNK423" s="1198"/>
      <c r="NNL423" s="1198"/>
      <c r="NNM423" s="1198"/>
      <c r="NNN423" s="1198"/>
      <c r="NNO423" s="1195"/>
      <c r="NNP423" s="1196"/>
      <c r="NNQ423" s="1197"/>
      <c r="NNS423" s="1194"/>
      <c r="NNT423" s="1198"/>
      <c r="NNU423" s="1198"/>
      <c r="NNV423" s="1198"/>
      <c r="NNW423" s="1198"/>
      <c r="NNX423" s="1195"/>
      <c r="NNY423" s="1196"/>
      <c r="NNZ423" s="1197"/>
      <c r="NOB423" s="1194"/>
      <c r="NOC423" s="1198"/>
      <c r="NOD423" s="1198"/>
      <c r="NOE423" s="1198"/>
      <c r="NOF423" s="1198"/>
      <c r="NOG423" s="1195"/>
      <c r="NOH423" s="1196"/>
      <c r="NOI423" s="1197"/>
      <c r="NOK423" s="1194"/>
      <c r="NOL423" s="1198"/>
      <c r="NOM423" s="1198"/>
      <c r="NON423" s="1198"/>
      <c r="NOO423" s="1198"/>
      <c r="NOP423" s="1195"/>
      <c r="NOQ423" s="1196"/>
      <c r="NOR423" s="1197"/>
      <c r="NOT423" s="1194"/>
      <c r="NOU423" s="1198"/>
      <c r="NOV423" s="1198"/>
      <c r="NOW423" s="1198"/>
      <c r="NOX423" s="1198"/>
      <c r="NOY423" s="1195"/>
      <c r="NOZ423" s="1196"/>
      <c r="NPA423" s="1197"/>
      <c r="NPC423" s="1194"/>
      <c r="NPD423" s="1198"/>
      <c r="NPE423" s="1198"/>
      <c r="NPF423" s="1198"/>
      <c r="NPG423" s="1198"/>
      <c r="NPH423" s="1195"/>
      <c r="NPI423" s="1196"/>
      <c r="NPJ423" s="1197"/>
      <c r="NPL423" s="1194"/>
      <c r="NPM423" s="1198"/>
      <c r="NPN423" s="1198"/>
      <c r="NPO423" s="1198"/>
      <c r="NPP423" s="1198"/>
      <c r="NPQ423" s="1195"/>
      <c r="NPR423" s="1196"/>
      <c r="NPS423" s="1197"/>
      <c r="NPU423" s="1194"/>
      <c r="NPV423" s="1198"/>
      <c r="NPW423" s="1198"/>
      <c r="NPX423" s="1198"/>
      <c r="NPY423" s="1198"/>
      <c r="NPZ423" s="1195"/>
      <c r="NQA423" s="1196"/>
      <c r="NQB423" s="1197"/>
      <c r="NQD423" s="1194"/>
      <c r="NQE423" s="1198"/>
      <c r="NQF423" s="1198"/>
      <c r="NQG423" s="1198"/>
      <c r="NQH423" s="1198"/>
      <c r="NQI423" s="1195"/>
      <c r="NQJ423" s="1196"/>
      <c r="NQK423" s="1197"/>
      <c r="NQM423" s="1194"/>
      <c r="NQN423" s="1198"/>
      <c r="NQO423" s="1198"/>
      <c r="NQP423" s="1198"/>
      <c r="NQQ423" s="1198"/>
      <c r="NQR423" s="1195"/>
      <c r="NQS423" s="1196"/>
      <c r="NQT423" s="1197"/>
      <c r="NQV423" s="1194"/>
      <c r="NQW423" s="1198"/>
      <c r="NQX423" s="1198"/>
      <c r="NQY423" s="1198"/>
      <c r="NQZ423" s="1198"/>
      <c r="NRA423" s="1195"/>
      <c r="NRB423" s="1196"/>
      <c r="NRC423" s="1197"/>
      <c r="NRE423" s="1194"/>
      <c r="NRF423" s="1198"/>
      <c r="NRG423" s="1198"/>
      <c r="NRH423" s="1198"/>
      <c r="NRI423" s="1198"/>
      <c r="NRJ423" s="1195"/>
      <c r="NRK423" s="1196"/>
      <c r="NRL423" s="1197"/>
      <c r="NRN423" s="1194"/>
      <c r="NRO423" s="1198"/>
      <c r="NRP423" s="1198"/>
      <c r="NRQ423" s="1198"/>
      <c r="NRR423" s="1198"/>
      <c r="NRS423" s="1195"/>
      <c r="NRT423" s="1196"/>
      <c r="NRU423" s="1197"/>
      <c r="NRW423" s="1194"/>
      <c r="NRX423" s="1198"/>
      <c r="NRY423" s="1198"/>
      <c r="NRZ423" s="1198"/>
      <c r="NSA423" s="1198"/>
      <c r="NSB423" s="1195"/>
      <c r="NSC423" s="1196"/>
      <c r="NSD423" s="1197"/>
      <c r="NSF423" s="1194"/>
      <c r="NSG423" s="1198"/>
      <c r="NSH423" s="1198"/>
      <c r="NSI423" s="1198"/>
      <c r="NSJ423" s="1198"/>
      <c r="NSK423" s="1195"/>
      <c r="NSL423" s="1196"/>
      <c r="NSM423" s="1197"/>
      <c r="NSO423" s="1194"/>
      <c r="NSP423" s="1198"/>
      <c r="NSQ423" s="1198"/>
      <c r="NSR423" s="1198"/>
      <c r="NSS423" s="1198"/>
      <c r="NST423" s="1195"/>
      <c r="NSU423" s="1196"/>
      <c r="NSV423" s="1197"/>
      <c r="NSX423" s="1194"/>
      <c r="NSY423" s="1198"/>
      <c r="NSZ423" s="1198"/>
      <c r="NTA423" s="1198"/>
      <c r="NTB423" s="1198"/>
      <c r="NTC423" s="1195"/>
      <c r="NTD423" s="1196"/>
      <c r="NTE423" s="1197"/>
      <c r="NTG423" s="1194"/>
      <c r="NTH423" s="1198"/>
      <c r="NTI423" s="1198"/>
      <c r="NTJ423" s="1198"/>
      <c r="NTK423" s="1198"/>
      <c r="NTL423" s="1195"/>
      <c r="NTM423" s="1196"/>
      <c r="NTN423" s="1197"/>
      <c r="NTP423" s="1194"/>
      <c r="NTQ423" s="1198"/>
      <c r="NTR423" s="1198"/>
      <c r="NTS423" s="1198"/>
      <c r="NTT423" s="1198"/>
      <c r="NTU423" s="1195"/>
      <c r="NTV423" s="1196"/>
      <c r="NTW423" s="1197"/>
      <c r="NTY423" s="1194"/>
      <c r="NTZ423" s="1198"/>
      <c r="NUA423" s="1198"/>
      <c r="NUB423" s="1198"/>
      <c r="NUC423" s="1198"/>
      <c r="NUD423" s="1195"/>
      <c r="NUE423" s="1196"/>
      <c r="NUF423" s="1197"/>
      <c r="NUH423" s="1194"/>
      <c r="NUI423" s="1198"/>
      <c r="NUJ423" s="1198"/>
      <c r="NUK423" s="1198"/>
      <c r="NUL423" s="1198"/>
      <c r="NUM423" s="1195"/>
      <c r="NUN423" s="1196"/>
      <c r="NUO423" s="1197"/>
      <c r="NUQ423" s="1194"/>
      <c r="NUR423" s="1198"/>
      <c r="NUS423" s="1198"/>
      <c r="NUT423" s="1198"/>
      <c r="NUU423" s="1198"/>
      <c r="NUV423" s="1195"/>
      <c r="NUW423" s="1196"/>
      <c r="NUX423" s="1197"/>
      <c r="NUZ423" s="1194"/>
      <c r="NVA423" s="1198"/>
      <c r="NVB423" s="1198"/>
      <c r="NVC423" s="1198"/>
      <c r="NVD423" s="1198"/>
      <c r="NVE423" s="1195"/>
      <c r="NVF423" s="1196"/>
      <c r="NVG423" s="1197"/>
      <c r="NVI423" s="1194"/>
      <c r="NVJ423" s="1198"/>
      <c r="NVK423" s="1198"/>
      <c r="NVL423" s="1198"/>
      <c r="NVM423" s="1198"/>
      <c r="NVN423" s="1195"/>
      <c r="NVO423" s="1196"/>
      <c r="NVP423" s="1197"/>
      <c r="NVR423" s="1194"/>
      <c r="NVS423" s="1198"/>
      <c r="NVT423" s="1198"/>
      <c r="NVU423" s="1198"/>
      <c r="NVV423" s="1198"/>
      <c r="NVW423" s="1195"/>
      <c r="NVX423" s="1196"/>
      <c r="NVY423" s="1197"/>
      <c r="NWA423" s="1194"/>
      <c r="NWB423" s="1198"/>
      <c r="NWC423" s="1198"/>
      <c r="NWD423" s="1198"/>
      <c r="NWE423" s="1198"/>
      <c r="NWF423" s="1195"/>
      <c r="NWG423" s="1196"/>
      <c r="NWH423" s="1197"/>
      <c r="NWJ423" s="1194"/>
      <c r="NWK423" s="1198"/>
      <c r="NWL423" s="1198"/>
      <c r="NWM423" s="1198"/>
      <c r="NWN423" s="1198"/>
      <c r="NWO423" s="1195"/>
      <c r="NWP423" s="1196"/>
      <c r="NWQ423" s="1197"/>
      <c r="NWS423" s="1194"/>
      <c r="NWT423" s="1198"/>
      <c r="NWU423" s="1198"/>
      <c r="NWV423" s="1198"/>
      <c r="NWW423" s="1198"/>
      <c r="NWX423" s="1195"/>
      <c r="NWY423" s="1196"/>
      <c r="NWZ423" s="1197"/>
      <c r="NXB423" s="1194"/>
      <c r="NXC423" s="1198"/>
      <c r="NXD423" s="1198"/>
      <c r="NXE423" s="1198"/>
      <c r="NXF423" s="1198"/>
      <c r="NXG423" s="1195"/>
      <c r="NXH423" s="1196"/>
      <c r="NXI423" s="1197"/>
      <c r="NXK423" s="1194"/>
      <c r="NXL423" s="1198"/>
      <c r="NXM423" s="1198"/>
      <c r="NXN423" s="1198"/>
      <c r="NXO423" s="1198"/>
      <c r="NXP423" s="1195"/>
      <c r="NXQ423" s="1196"/>
      <c r="NXR423" s="1197"/>
      <c r="NXT423" s="1194"/>
      <c r="NXU423" s="1198"/>
      <c r="NXV423" s="1198"/>
      <c r="NXW423" s="1198"/>
      <c r="NXX423" s="1198"/>
      <c r="NXY423" s="1195"/>
      <c r="NXZ423" s="1196"/>
      <c r="NYA423" s="1197"/>
      <c r="NYC423" s="1194"/>
      <c r="NYD423" s="1198"/>
      <c r="NYE423" s="1198"/>
      <c r="NYF423" s="1198"/>
      <c r="NYG423" s="1198"/>
      <c r="NYH423" s="1195"/>
      <c r="NYI423" s="1196"/>
      <c r="NYJ423" s="1197"/>
      <c r="NYL423" s="1194"/>
      <c r="NYM423" s="1198"/>
      <c r="NYN423" s="1198"/>
      <c r="NYO423" s="1198"/>
      <c r="NYP423" s="1198"/>
      <c r="NYQ423" s="1195"/>
      <c r="NYR423" s="1196"/>
      <c r="NYS423" s="1197"/>
      <c r="NYU423" s="1194"/>
      <c r="NYV423" s="1198"/>
      <c r="NYW423" s="1198"/>
      <c r="NYX423" s="1198"/>
      <c r="NYY423" s="1198"/>
      <c r="NYZ423" s="1195"/>
      <c r="NZA423" s="1196"/>
      <c r="NZB423" s="1197"/>
      <c r="NZD423" s="1194"/>
      <c r="NZE423" s="1198"/>
      <c r="NZF423" s="1198"/>
      <c r="NZG423" s="1198"/>
      <c r="NZH423" s="1198"/>
      <c r="NZI423" s="1195"/>
      <c r="NZJ423" s="1196"/>
      <c r="NZK423" s="1197"/>
      <c r="NZM423" s="1194"/>
      <c r="NZN423" s="1198"/>
      <c r="NZO423" s="1198"/>
      <c r="NZP423" s="1198"/>
      <c r="NZQ423" s="1198"/>
      <c r="NZR423" s="1195"/>
      <c r="NZS423" s="1196"/>
      <c r="NZT423" s="1197"/>
      <c r="NZV423" s="1194"/>
      <c r="NZW423" s="1198"/>
      <c r="NZX423" s="1198"/>
      <c r="NZY423" s="1198"/>
      <c r="NZZ423" s="1198"/>
      <c r="OAA423" s="1195"/>
      <c r="OAB423" s="1196"/>
      <c r="OAC423" s="1197"/>
      <c r="OAE423" s="1194"/>
      <c r="OAF423" s="1198"/>
      <c r="OAG423" s="1198"/>
      <c r="OAH423" s="1198"/>
      <c r="OAI423" s="1198"/>
      <c r="OAJ423" s="1195"/>
      <c r="OAK423" s="1196"/>
      <c r="OAL423" s="1197"/>
      <c r="OAN423" s="1194"/>
      <c r="OAO423" s="1198"/>
      <c r="OAP423" s="1198"/>
      <c r="OAQ423" s="1198"/>
      <c r="OAR423" s="1198"/>
      <c r="OAS423" s="1195"/>
      <c r="OAT423" s="1196"/>
      <c r="OAU423" s="1197"/>
      <c r="OAW423" s="1194"/>
      <c r="OAX423" s="1198"/>
      <c r="OAY423" s="1198"/>
      <c r="OAZ423" s="1198"/>
      <c r="OBA423" s="1198"/>
      <c r="OBB423" s="1195"/>
      <c r="OBC423" s="1196"/>
      <c r="OBD423" s="1197"/>
      <c r="OBF423" s="1194"/>
      <c r="OBG423" s="1198"/>
      <c r="OBH423" s="1198"/>
      <c r="OBI423" s="1198"/>
      <c r="OBJ423" s="1198"/>
      <c r="OBK423" s="1195"/>
      <c r="OBL423" s="1196"/>
      <c r="OBM423" s="1197"/>
      <c r="OBO423" s="1194"/>
      <c r="OBP423" s="1198"/>
      <c r="OBQ423" s="1198"/>
      <c r="OBR423" s="1198"/>
      <c r="OBS423" s="1198"/>
      <c r="OBT423" s="1195"/>
      <c r="OBU423" s="1196"/>
      <c r="OBV423" s="1197"/>
      <c r="OBX423" s="1194"/>
      <c r="OBY423" s="1198"/>
      <c r="OBZ423" s="1198"/>
      <c r="OCA423" s="1198"/>
      <c r="OCB423" s="1198"/>
      <c r="OCC423" s="1195"/>
      <c r="OCD423" s="1196"/>
      <c r="OCE423" s="1197"/>
      <c r="OCG423" s="1194"/>
      <c r="OCH423" s="1198"/>
      <c r="OCI423" s="1198"/>
      <c r="OCJ423" s="1198"/>
      <c r="OCK423" s="1198"/>
      <c r="OCL423" s="1195"/>
      <c r="OCM423" s="1196"/>
      <c r="OCN423" s="1197"/>
      <c r="OCP423" s="1194"/>
      <c r="OCQ423" s="1198"/>
      <c r="OCR423" s="1198"/>
      <c r="OCS423" s="1198"/>
      <c r="OCT423" s="1198"/>
      <c r="OCU423" s="1195"/>
      <c r="OCV423" s="1196"/>
      <c r="OCW423" s="1197"/>
      <c r="OCY423" s="1194"/>
      <c r="OCZ423" s="1198"/>
      <c r="ODA423" s="1198"/>
      <c r="ODB423" s="1198"/>
      <c r="ODC423" s="1198"/>
      <c r="ODD423" s="1195"/>
      <c r="ODE423" s="1196"/>
      <c r="ODF423" s="1197"/>
      <c r="ODH423" s="1194"/>
      <c r="ODI423" s="1198"/>
      <c r="ODJ423" s="1198"/>
      <c r="ODK423" s="1198"/>
      <c r="ODL423" s="1198"/>
      <c r="ODM423" s="1195"/>
      <c r="ODN423" s="1196"/>
      <c r="ODO423" s="1197"/>
      <c r="ODQ423" s="1194"/>
      <c r="ODR423" s="1198"/>
      <c r="ODS423" s="1198"/>
      <c r="ODT423" s="1198"/>
      <c r="ODU423" s="1198"/>
      <c r="ODV423" s="1195"/>
      <c r="ODW423" s="1196"/>
      <c r="ODX423" s="1197"/>
      <c r="ODZ423" s="1194"/>
      <c r="OEA423" s="1198"/>
      <c r="OEB423" s="1198"/>
      <c r="OEC423" s="1198"/>
      <c r="OED423" s="1198"/>
      <c r="OEE423" s="1195"/>
      <c r="OEF423" s="1196"/>
      <c r="OEG423" s="1197"/>
      <c r="OEI423" s="1194"/>
      <c r="OEJ423" s="1198"/>
      <c r="OEK423" s="1198"/>
      <c r="OEL423" s="1198"/>
      <c r="OEM423" s="1198"/>
      <c r="OEN423" s="1195"/>
      <c r="OEO423" s="1196"/>
      <c r="OEP423" s="1197"/>
      <c r="OER423" s="1194"/>
      <c r="OES423" s="1198"/>
      <c r="OET423" s="1198"/>
      <c r="OEU423" s="1198"/>
      <c r="OEV423" s="1198"/>
      <c r="OEW423" s="1195"/>
      <c r="OEX423" s="1196"/>
      <c r="OEY423" s="1197"/>
      <c r="OFA423" s="1194"/>
      <c r="OFB423" s="1198"/>
      <c r="OFC423" s="1198"/>
      <c r="OFD423" s="1198"/>
      <c r="OFE423" s="1198"/>
      <c r="OFF423" s="1195"/>
      <c r="OFG423" s="1196"/>
      <c r="OFH423" s="1197"/>
      <c r="OFJ423" s="1194"/>
      <c r="OFK423" s="1198"/>
      <c r="OFL423" s="1198"/>
      <c r="OFM423" s="1198"/>
      <c r="OFN423" s="1198"/>
      <c r="OFO423" s="1195"/>
      <c r="OFP423" s="1196"/>
      <c r="OFQ423" s="1197"/>
      <c r="OFS423" s="1194"/>
      <c r="OFT423" s="1198"/>
      <c r="OFU423" s="1198"/>
      <c r="OFV423" s="1198"/>
      <c r="OFW423" s="1198"/>
      <c r="OFX423" s="1195"/>
      <c r="OFY423" s="1196"/>
      <c r="OFZ423" s="1197"/>
      <c r="OGB423" s="1194"/>
      <c r="OGC423" s="1198"/>
      <c r="OGD423" s="1198"/>
      <c r="OGE423" s="1198"/>
      <c r="OGF423" s="1198"/>
      <c r="OGG423" s="1195"/>
      <c r="OGH423" s="1196"/>
      <c r="OGI423" s="1197"/>
      <c r="OGK423" s="1194"/>
      <c r="OGL423" s="1198"/>
      <c r="OGM423" s="1198"/>
      <c r="OGN423" s="1198"/>
      <c r="OGO423" s="1198"/>
      <c r="OGP423" s="1195"/>
      <c r="OGQ423" s="1196"/>
      <c r="OGR423" s="1197"/>
      <c r="OGT423" s="1194"/>
      <c r="OGU423" s="1198"/>
      <c r="OGV423" s="1198"/>
      <c r="OGW423" s="1198"/>
      <c r="OGX423" s="1198"/>
      <c r="OGY423" s="1195"/>
      <c r="OGZ423" s="1196"/>
      <c r="OHA423" s="1197"/>
      <c r="OHC423" s="1194"/>
      <c r="OHD423" s="1198"/>
      <c r="OHE423" s="1198"/>
      <c r="OHF423" s="1198"/>
      <c r="OHG423" s="1198"/>
      <c r="OHH423" s="1195"/>
      <c r="OHI423" s="1196"/>
      <c r="OHJ423" s="1197"/>
      <c r="OHL423" s="1194"/>
      <c r="OHM423" s="1198"/>
      <c r="OHN423" s="1198"/>
      <c r="OHO423" s="1198"/>
      <c r="OHP423" s="1198"/>
      <c r="OHQ423" s="1195"/>
      <c r="OHR423" s="1196"/>
      <c r="OHS423" s="1197"/>
      <c r="OHU423" s="1194"/>
      <c r="OHV423" s="1198"/>
      <c r="OHW423" s="1198"/>
      <c r="OHX423" s="1198"/>
      <c r="OHY423" s="1198"/>
      <c r="OHZ423" s="1195"/>
      <c r="OIA423" s="1196"/>
      <c r="OIB423" s="1197"/>
      <c r="OID423" s="1194"/>
      <c r="OIE423" s="1198"/>
      <c r="OIF423" s="1198"/>
      <c r="OIG423" s="1198"/>
      <c r="OIH423" s="1198"/>
      <c r="OII423" s="1195"/>
      <c r="OIJ423" s="1196"/>
      <c r="OIK423" s="1197"/>
      <c r="OIM423" s="1194"/>
      <c r="OIN423" s="1198"/>
      <c r="OIO423" s="1198"/>
      <c r="OIP423" s="1198"/>
      <c r="OIQ423" s="1198"/>
      <c r="OIR423" s="1195"/>
      <c r="OIS423" s="1196"/>
      <c r="OIT423" s="1197"/>
      <c r="OIV423" s="1194"/>
      <c r="OIW423" s="1198"/>
      <c r="OIX423" s="1198"/>
      <c r="OIY423" s="1198"/>
      <c r="OIZ423" s="1198"/>
      <c r="OJA423" s="1195"/>
      <c r="OJB423" s="1196"/>
      <c r="OJC423" s="1197"/>
      <c r="OJE423" s="1194"/>
      <c r="OJF423" s="1198"/>
      <c r="OJG423" s="1198"/>
      <c r="OJH423" s="1198"/>
      <c r="OJI423" s="1198"/>
      <c r="OJJ423" s="1195"/>
      <c r="OJK423" s="1196"/>
      <c r="OJL423" s="1197"/>
      <c r="OJN423" s="1194"/>
      <c r="OJO423" s="1198"/>
      <c r="OJP423" s="1198"/>
      <c r="OJQ423" s="1198"/>
      <c r="OJR423" s="1198"/>
      <c r="OJS423" s="1195"/>
      <c r="OJT423" s="1196"/>
      <c r="OJU423" s="1197"/>
      <c r="OJW423" s="1194"/>
      <c r="OJX423" s="1198"/>
      <c r="OJY423" s="1198"/>
      <c r="OJZ423" s="1198"/>
      <c r="OKA423" s="1198"/>
      <c r="OKB423" s="1195"/>
      <c r="OKC423" s="1196"/>
      <c r="OKD423" s="1197"/>
      <c r="OKF423" s="1194"/>
      <c r="OKG423" s="1198"/>
      <c r="OKH423" s="1198"/>
      <c r="OKI423" s="1198"/>
      <c r="OKJ423" s="1198"/>
      <c r="OKK423" s="1195"/>
      <c r="OKL423" s="1196"/>
      <c r="OKM423" s="1197"/>
      <c r="OKO423" s="1194"/>
      <c r="OKP423" s="1198"/>
      <c r="OKQ423" s="1198"/>
      <c r="OKR423" s="1198"/>
      <c r="OKS423" s="1198"/>
      <c r="OKT423" s="1195"/>
      <c r="OKU423" s="1196"/>
      <c r="OKV423" s="1197"/>
      <c r="OKX423" s="1194"/>
      <c r="OKY423" s="1198"/>
      <c r="OKZ423" s="1198"/>
      <c r="OLA423" s="1198"/>
      <c r="OLB423" s="1198"/>
      <c r="OLC423" s="1195"/>
      <c r="OLD423" s="1196"/>
      <c r="OLE423" s="1197"/>
      <c r="OLG423" s="1194"/>
      <c r="OLH423" s="1198"/>
      <c r="OLI423" s="1198"/>
      <c r="OLJ423" s="1198"/>
      <c r="OLK423" s="1198"/>
      <c r="OLL423" s="1195"/>
      <c r="OLM423" s="1196"/>
      <c r="OLN423" s="1197"/>
      <c r="OLP423" s="1194"/>
      <c r="OLQ423" s="1198"/>
      <c r="OLR423" s="1198"/>
      <c r="OLS423" s="1198"/>
      <c r="OLT423" s="1198"/>
      <c r="OLU423" s="1195"/>
      <c r="OLV423" s="1196"/>
      <c r="OLW423" s="1197"/>
      <c r="OLY423" s="1194"/>
      <c r="OLZ423" s="1198"/>
      <c r="OMA423" s="1198"/>
      <c r="OMB423" s="1198"/>
      <c r="OMC423" s="1198"/>
      <c r="OMD423" s="1195"/>
      <c r="OME423" s="1196"/>
      <c r="OMF423" s="1197"/>
      <c r="OMH423" s="1194"/>
      <c r="OMI423" s="1198"/>
      <c r="OMJ423" s="1198"/>
      <c r="OMK423" s="1198"/>
      <c r="OML423" s="1198"/>
      <c r="OMM423" s="1195"/>
      <c r="OMN423" s="1196"/>
      <c r="OMO423" s="1197"/>
      <c r="OMQ423" s="1194"/>
      <c r="OMR423" s="1198"/>
      <c r="OMS423" s="1198"/>
      <c r="OMT423" s="1198"/>
      <c r="OMU423" s="1198"/>
      <c r="OMV423" s="1195"/>
      <c r="OMW423" s="1196"/>
      <c r="OMX423" s="1197"/>
      <c r="OMZ423" s="1194"/>
      <c r="ONA423" s="1198"/>
      <c r="ONB423" s="1198"/>
      <c r="ONC423" s="1198"/>
      <c r="OND423" s="1198"/>
      <c r="ONE423" s="1195"/>
      <c r="ONF423" s="1196"/>
      <c r="ONG423" s="1197"/>
      <c r="ONI423" s="1194"/>
      <c r="ONJ423" s="1198"/>
      <c r="ONK423" s="1198"/>
      <c r="ONL423" s="1198"/>
      <c r="ONM423" s="1198"/>
      <c r="ONN423" s="1195"/>
      <c r="ONO423" s="1196"/>
      <c r="ONP423" s="1197"/>
      <c r="ONR423" s="1194"/>
      <c r="ONS423" s="1198"/>
      <c r="ONT423" s="1198"/>
      <c r="ONU423" s="1198"/>
      <c r="ONV423" s="1198"/>
      <c r="ONW423" s="1195"/>
      <c r="ONX423" s="1196"/>
      <c r="ONY423" s="1197"/>
      <c r="OOA423" s="1194"/>
      <c r="OOB423" s="1198"/>
      <c r="OOC423" s="1198"/>
      <c r="OOD423" s="1198"/>
      <c r="OOE423" s="1198"/>
      <c r="OOF423" s="1195"/>
      <c r="OOG423" s="1196"/>
      <c r="OOH423" s="1197"/>
      <c r="OOJ423" s="1194"/>
      <c r="OOK423" s="1198"/>
      <c r="OOL423" s="1198"/>
      <c r="OOM423" s="1198"/>
      <c r="OON423" s="1198"/>
      <c r="OOO423" s="1195"/>
      <c r="OOP423" s="1196"/>
      <c r="OOQ423" s="1197"/>
      <c r="OOS423" s="1194"/>
      <c r="OOT423" s="1198"/>
      <c r="OOU423" s="1198"/>
      <c r="OOV423" s="1198"/>
      <c r="OOW423" s="1198"/>
      <c r="OOX423" s="1195"/>
      <c r="OOY423" s="1196"/>
      <c r="OOZ423" s="1197"/>
      <c r="OPB423" s="1194"/>
      <c r="OPC423" s="1198"/>
      <c r="OPD423" s="1198"/>
      <c r="OPE423" s="1198"/>
      <c r="OPF423" s="1198"/>
      <c r="OPG423" s="1195"/>
      <c r="OPH423" s="1196"/>
      <c r="OPI423" s="1197"/>
      <c r="OPK423" s="1194"/>
      <c r="OPL423" s="1198"/>
      <c r="OPM423" s="1198"/>
      <c r="OPN423" s="1198"/>
      <c r="OPO423" s="1198"/>
      <c r="OPP423" s="1195"/>
      <c r="OPQ423" s="1196"/>
      <c r="OPR423" s="1197"/>
      <c r="OPT423" s="1194"/>
      <c r="OPU423" s="1198"/>
      <c r="OPV423" s="1198"/>
      <c r="OPW423" s="1198"/>
      <c r="OPX423" s="1198"/>
      <c r="OPY423" s="1195"/>
      <c r="OPZ423" s="1196"/>
      <c r="OQA423" s="1197"/>
      <c r="OQC423" s="1194"/>
      <c r="OQD423" s="1198"/>
      <c r="OQE423" s="1198"/>
      <c r="OQF423" s="1198"/>
      <c r="OQG423" s="1198"/>
      <c r="OQH423" s="1195"/>
      <c r="OQI423" s="1196"/>
      <c r="OQJ423" s="1197"/>
      <c r="OQL423" s="1194"/>
      <c r="OQM423" s="1198"/>
      <c r="OQN423" s="1198"/>
      <c r="OQO423" s="1198"/>
      <c r="OQP423" s="1198"/>
      <c r="OQQ423" s="1195"/>
      <c r="OQR423" s="1196"/>
      <c r="OQS423" s="1197"/>
      <c r="OQU423" s="1194"/>
      <c r="OQV423" s="1198"/>
      <c r="OQW423" s="1198"/>
      <c r="OQX423" s="1198"/>
      <c r="OQY423" s="1198"/>
      <c r="OQZ423" s="1195"/>
      <c r="ORA423" s="1196"/>
      <c r="ORB423" s="1197"/>
      <c r="ORD423" s="1194"/>
      <c r="ORE423" s="1198"/>
      <c r="ORF423" s="1198"/>
      <c r="ORG423" s="1198"/>
      <c r="ORH423" s="1198"/>
      <c r="ORI423" s="1195"/>
      <c r="ORJ423" s="1196"/>
      <c r="ORK423" s="1197"/>
      <c r="ORM423" s="1194"/>
      <c r="ORN423" s="1198"/>
      <c r="ORO423" s="1198"/>
      <c r="ORP423" s="1198"/>
      <c r="ORQ423" s="1198"/>
      <c r="ORR423" s="1195"/>
      <c r="ORS423" s="1196"/>
      <c r="ORT423" s="1197"/>
      <c r="ORV423" s="1194"/>
      <c r="ORW423" s="1198"/>
      <c r="ORX423" s="1198"/>
      <c r="ORY423" s="1198"/>
      <c r="ORZ423" s="1198"/>
      <c r="OSA423" s="1195"/>
      <c r="OSB423" s="1196"/>
      <c r="OSC423" s="1197"/>
      <c r="OSE423" s="1194"/>
      <c r="OSF423" s="1198"/>
      <c r="OSG423" s="1198"/>
      <c r="OSH423" s="1198"/>
      <c r="OSI423" s="1198"/>
      <c r="OSJ423" s="1195"/>
      <c r="OSK423" s="1196"/>
      <c r="OSL423" s="1197"/>
      <c r="OSN423" s="1194"/>
      <c r="OSO423" s="1198"/>
      <c r="OSP423" s="1198"/>
      <c r="OSQ423" s="1198"/>
      <c r="OSR423" s="1198"/>
      <c r="OSS423" s="1195"/>
      <c r="OST423" s="1196"/>
      <c r="OSU423" s="1197"/>
      <c r="OSW423" s="1194"/>
      <c r="OSX423" s="1198"/>
      <c r="OSY423" s="1198"/>
      <c r="OSZ423" s="1198"/>
      <c r="OTA423" s="1198"/>
      <c r="OTB423" s="1195"/>
      <c r="OTC423" s="1196"/>
      <c r="OTD423" s="1197"/>
      <c r="OTF423" s="1194"/>
      <c r="OTG423" s="1198"/>
      <c r="OTH423" s="1198"/>
      <c r="OTI423" s="1198"/>
      <c r="OTJ423" s="1198"/>
      <c r="OTK423" s="1195"/>
      <c r="OTL423" s="1196"/>
      <c r="OTM423" s="1197"/>
      <c r="OTO423" s="1194"/>
      <c r="OTP423" s="1198"/>
      <c r="OTQ423" s="1198"/>
      <c r="OTR423" s="1198"/>
      <c r="OTS423" s="1198"/>
      <c r="OTT423" s="1195"/>
      <c r="OTU423" s="1196"/>
      <c r="OTV423" s="1197"/>
      <c r="OTX423" s="1194"/>
      <c r="OTY423" s="1198"/>
      <c r="OTZ423" s="1198"/>
      <c r="OUA423" s="1198"/>
      <c r="OUB423" s="1198"/>
      <c r="OUC423" s="1195"/>
      <c r="OUD423" s="1196"/>
      <c r="OUE423" s="1197"/>
      <c r="OUG423" s="1194"/>
      <c r="OUH423" s="1198"/>
      <c r="OUI423" s="1198"/>
      <c r="OUJ423" s="1198"/>
      <c r="OUK423" s="1198"/>
      <c r="OUL423" s="1195"/>
      <c r="OUM423" s="1196"/>
      <c r="OUN423" s="1197"/>
      <c r="OUP423" s="1194"/>
      <c r="OUQ423" s="1198"/>
      <c r="OUR423" s="1198"/>
      <c r="OUS423" s="1198"/>
      <c r="OUT423" s="1198"/>
      <c r="OUU423" s="1195"/>
      <c r="OUV423" s="1196"/>
      <c r="OUW423" s="1197"/>
      <c r="OUY423" s="1194"/>
      <c r="OUZ423" s="1198"/>
      <c r="OVA423" s="1198"/>
      <c r="OVB423" s="1198"/>
      <c r="OVC423" s="1198"/>
      <c r="OVD423" s="1195"/>
      <c r="OVE423" s="1196"/>
      <c r="OVF423" s="1197"/>
      <c r="OVH423" s="1194"/>
      <c r="OVI423" s="1198"/>
      <c r="OVJ423" s="1198"/>
      <c r="OVK423" s="1198"/>
      <c r="OVL423" s="1198"/>
      <c r="OVM423" s="1195"/>
      <c r="OVN423" s="1196"/>
      <c r="OVO423" s="1197"/>
      <c r="OVQ423" s="1194"/>
      <c r="OVR423" s="1198"/>
      <c r="OVS423" s="1198"/>
      <c r="OVT423" s="1198"/>
      <c r="OVU423" s="1198"/>
      <c r="OVV423" s="1195"/>
      <c r="OVW423" s="1196"/>
      <c r="OVX423" s="1197"/>
      <c r="OVZ423" s="1194"/>
      <c r="OWA423" s="1198"/>
      <c r="OWB423" s="1198"/>
      <c r="OWC423" s="1198"/>
      <c r="OWD423" s="1198"/>
      <c r="OWE423" s="1195"/>
      <c r="OWF423" s="1196"/>
      <c r="OWG423" s="1197"/>
      <c r="OWI423" s="1194"/>
      <c r="OWJ423" s="1198"/>
      <c r="OWK423" s="1198"/>
      <c r="OWL423" s="1198"/>
      <c r="OWM423" s="1198"/>
      <c r="OWN423" s="1195"/>
      <c r="OWO423" s="1196"/>
      <c r="OWP423" s="1197"/>
      <c r="OWR423" s="1194"/>
      <c r="OWS423" s="1198"/>
      <c r="OWT423" s="1198"/>
      <c r="OWU423" s="1198"/>
      <c r="OWV423" s="1198"/>
      <c r="OWW423" s="1195"/>
      <c r="OWX423" s="1196"/>
      <c r="OWY423" s="1197"/>
      <c r="OXA423" s="1194"/>
      <c r="OXB423" s="1198"/>
      <c r="OXC423" s="1198"/>
      <c r="OXD423" s="1198"/>
      <c r="OXE423" s="1198"/>
      <c r="OXF423" s="1195"/>
      <c r="OXG423" s="1196"/>
      <c r="OXH423" s="1197"/>
      <c r="OXJ423" s="1194"/>
      <c r="OXK423" s="1198"/>
      <c r="OXL423" s="1198"/>
      <c r="OXM423" s="1198"/>
      <c r="OXN423" s="1198"/>
      <c r="OXO423" s="1195"/>
      <c r="OXP423" s="1196"/>
      <c r="OXQ423" s="1197"/>
      <c r="OXS423" s="1194"/>
      <c r="OXT423" s="1198"/>
      <c r="OXU423" s="1198"/>
      <c r="OXV423" s="1198"/>
      <c r="OXW423" s="1198"/>
      <c r="OXX423" s="1195"/>
      <c r="OXY423" s="1196"/>
      <c r="OXZ423" s="1197"/>
      <c r="OYB423" s="1194"/>
      <c r="OYC423" s="1198"/>
      <c r="OYD423" s="1198"/>
      <c r="OYE423" s="1198"/>
      <c r="OYF423" s="1198"/>
      <c r="OYG423" s="1195"/>
      <c r="OYH423" s="1196"/>
      <c r="OYI423" s="1197"/>
      <c r="OYK423" s="1194"/>
      <c r="OYL423" s="1198"/>
      <c r="OYM423" s="1198"/>
      <c r="OYN423" s="1198"/>
      <c r="OYO423" s="1198"/>
      <c r="OYP423" s="1195"/>
      <c r="OYQ423" s="1196"/>
      <c r="OYR423" s="1197"/>
      <c r="OYT423" s="1194"/>
      <c r="OYU423" s="1198"/>
      <c r="OYV423" s="1198"/>
      <c r="OYW423" s="1198"/>
      <c r="OYX423" s="1198"/>
      <c r="OYY423" s="1195"/>
      <c r="OYZ423" s="1196"/>
      <c r="OZA423" s="1197"/>
      <c r="OZC423" s="1194"/>
      <c r="OZD423" s="1198"/>
      <c r="OZE423" s="1198"/>
      <c r="OZF423" s="1198"/>
      <c r="OZG423" s="1198"/>
      <c r="OZH423" s="1195"/>
      <c r="OZI423" s="1196"/>
      <c r="OZJ423" s="1197"/>
      <c r="OZL423" s="1194"/>
      <c r="OZM423" s="1198"/>
      <c r="OZN423" s="1198"/>
      <c r="OZO423" s="1198"/>
      <c r="OZP423" s="1198"/>
      <c r="OZQ423" s="1195"/>
      <c r="OZR423" s="1196"/>
      <c r="OZS423" s="1197"/>
      <c r="OZU423" s="1194"/>
      <c r="OZV423" s="1198"/>
      <c r="OZW423" s="1198"/>
      <c r="OZX423" s="1198"/>
      <c r="OZY423" s="1198"/>
      <c r="OZZ423" s="1195"/>
      <c r="PAA423" s="1196"/>
      <c r="PAB423" s="1197"/>
      <c r="PAD423" s="1194"/>
      <c r="PAE423" s="1198"/>
      <c r="PAF423" s="1198"/>
      <c r="PAG423" s="1198"/>
      <c r="PAH423" s="1198"/>
      <c r="PAI423" s="1195"/>
      <c r="PAJ423" s="1196"/>
      <c r="PAK423" s="1197"/>
      <c r="PAM423" s="1194"/>
      <c r="PAN423" s="1198"/>
      <c r="PAO423" s="1198"/>
      <c r="PAP423" s="1198"/>
      <c r="PAQ423" s="1198"/>
      <c r="PAR423" s="1195"/>
      <c r="PAS423" s="1196"/>
      <c r="PAT423" s="1197"/>
      <c r="PAV423" s="1194"/>
      <c r="PAW423" s="1198"/>
      <c r="PAX423" s="1198"/>
      <c r="PAY423" s="1198"/>
      <c r="PAZ423" s="1198"/>
      <c r="PBA423" s="1195"/>
      <c r="PBB423" s="1196"/>
      <c r="PBC423" s="1197"/>
      <c r="PBE423" s="1194"/>
      <c r="PBF423" s="1198"/>
      <c r="PBG423" s="1198"/>
      <c r="PBH423" s="1198"/>
      <c r="PBI423" s="1198"/>
      <c r="PBJ423" s="1195"/>
      <c r="PBK423" s="1196"/>
      <c r="PBL423" s="1197"/>
      <c r="PBN423" s="1194"/>
      <c r="PBO423" s="1198"/>
      <c r="PBP423" s="1198"/>
      <c r="PBQ423" s="1198"/>
      <c r="PBR423" s="1198"/>
      <c r="PBS423" s="1195"/>
      <c r="PBT423" s="1196"/>
      <c r="PBU423" s="1197"/>
      <c r="PBW423" s="1194"/>
      <c r="PBX423" s="1198"/>
      <c r="PBY423" s="1198"/>
      <c r="PBZ423" s="1198"/>
      <c r="PCA423" s="1198"/>
      <c r="PCB423" s="1195"/>
      <c r="PCC423" s="1196"/>
      <c r="PCD423" s="1197"/>
      <c r="PCF423" s="1194"/>
      <c r="PCG423" s="1198"/>
      <c r="PCH423" s="1198"/>
      <c r="PCI423" s="1198"/>
      <c r="PCJ423" s="1198"/>
      <c r="PCK423" s="1195"/>
      <c r="PCL423" s="1196"/>
      <c r="PCM423" s="1197"/>
      <c r="PCO423" s="1194"/>
      <c r="PCP423" s="1198"/>
      <c r="PCQ423" s="1198"/>
      <c r="PCR423" s="1198"/>
      <c r="PCS423" s="1198"/>
      <c r="PCT423" s="1195"/>
      <c r="PCU423" s="1196"/>
      <c r="PCV423" s="1197"/>
      <c r="PCX423" s="1194"/>
      <c r="PCY423" s="1198"/>
      <c r="PCZ423" s="1198"/>
      <c r="PDA423" s="1198"/>
      <c r="PDB423" s="1198"/>
      <c r="PDC423" s="1195"/>
      <c r="PDD423" s="1196"/>
      <c r="PDE423" s="1197"/>
      <c r="PDG423" s="1194"/>
      <c r="PDH423" s="1198"/>
      <c r="PDI423" s="1198"/>
      <c r="PDJ423" s="1198"/>
      <c r="PDK423" s="1198"/>
      <c r="PDL423" s="1195"/>
      <c r="PDM423" s="1196"/>
      <c r="PDN423" s="1197"/>
      <c r="PDP423" s="1194"/>
      <c r="PDQ423" s="1198"/>
      <c r="PDR423" s="1198"/>
      <c r="PDS423" s="1198"/>
      <c r="PDT423" s="1198"/>
      <c r="PDU423" s="1195"/>
      <c r="PDV423" s="1196"/>
      <c r="PDW423" s="1197"/>
      <c r="PDY423" s="1194"/>
      <c r="PDZ423" s="1198"/>
      <c r="PEA423" s="1198"/>
      <c r="PEB423" s="1198"/>
      <c r="PEC423" s="1198"/>
      <c r="PED423" s="1195"/>
      <c r="PEE423" s="1196"/>
      <c r="PEF423" s="1197"/>
      <c r="PEH423" s="1194"/>
      <c r="PEI423" s="1198"/>
      <c r="PEJ423" s="1198"/>
      <c r="PEK423" s="1198"/>
      <c r="PEL423" s="1198"/>
      <c r="PEM423" s="1195"/>
      <c r="PEN423" s="1196"/>
      <c r="PEO423" s="1197"/>
      <c r="PEQ423" s="1194"/>
      <c r="PER423" s="1198"/>
      <c r="PES423" s="1198"/>
      <c r="PET423" s="1198"/>
      <c r="PEU423" s="1198"/>
      <c r="PEV423" s="1195"/>
      <c r="PEW423" s="1196"/>
      <c r="PEX423" s="1197"/>
      <c r="PEZ423" s="1194"/>
      <c r="PFA423" s="1198"/>
      <c r="PFB423" s="1198"/>
      <c r="PFC423" s="1198"/>
      <c r="PFD423" s="1198"/>
      <c r="PFE423" s="1195"/>
      <c r="PFF423" s="1196"/>
      <c r="PFG423" s="1197"/>
      <c r="PFI423" s="1194"/>
      <c r="PFJ423" s="1198"/>
      <c r="PFK423" s="1198"/>
      <c r="PFL423" s="1198"/>
      <c r="PFM423" s="1198"/>
      <c r="PFN423" s="1195"/>
      <c r="PFO423" s="1196"/>
      <c r="PFP423" s="1197"/>
      <c r="PFR423" s="1194"/>
      <c r="PFS423" s="1198"/>
      <c r="PFT423" s="1198"/>
      <c r="PFU423" s="1198"/>
      <c r="PFV423" s="1198"/>
      <c r="PFW423" s="1195"/>
      <c r="PFX423" s="1196"/>
      <c r="PFY423" s="1197"/>
      <c r="PGA423" s="1194"/>
      <c r="PGB423" s="1198"/>
      <c r="PGC423" s="1198"/>
      <c r="PGD423" s="1198"/>
      <c r="PGE423" s="1198"/>
      <c r="PGF423" s="1195"/>
      <c r="PGG423" s="1196"/>
      <c r="PGH423" s="1197"/>
      <c r="PGJ423" s="1194"/>
      <c r="PGK423" s="1198"/>
      <c r="PGL423" s="1198"/>
      <c r="PGM423" s="1198"/>
      <c r="PGN423" s="1198"/>
      <c r="PGO423" s="1195"/>
      <c r="PGP423" s="1196"/>
      <c r="PGQ423" s="1197"/>
      <c r="PGS423" s="1194"/>
      <c r="PGT423" s="1198"/>
      <c r="PGU423" s="1198"/>
      <c r="PGV423" s="1198"/>
      <c r="PGW423" s="1198"/>
      <c r="PGX423" s="1195"/>
      <c r="PGY423" s="1196"/>
      <c r="PGZ423" s="1197"/>
      <c r="PHB423" s="1194"/>
      <c r="PHC423" s="1198"/>
      <c r="PHD423" s="1198"/>
      <c r="PHE423" s="1198"/>
      <c r="PHF423" s="1198"/>
      <c r="PHG423" s="1195"/>
      <c r="PHH423" s="1196"/>
      <c r="PHI423" s="1197"/>
      <c r="PHK423" s="1194"/>
      <c r="PHL423" s="1198"/>
      <c r="PHM423" s="1198"/>
      <c r="PHN423" s="1198"/>
      <c r="PHO423" s="1198"/>
      <c r="PHP423" s="1195"/>
      <c r="PHQ423" s="1196"/>
      <c r="PHR423" s="1197"/>
      <c r="PHT423" s="1194"/>
      <c r="PHU423" s="1198"/>
      <c r="PHV423" s="1198"/>
      <c r="PHW423" s="1198"/>
      <c r="PHX423" s="1198"/>
      <c r="PHY423" s="1195"/>
      <c r="PHZ423" s="1196"/>
      <c r="PIA423" s="1197"/>
      <c r="PIC423" s="1194"/>
      <c r="PID423" s="1198"/>
      <c r="PIE423" s="1198"/>
      <c r="PIF423" s="1198"/>
      <c r="PIG423" s="1198"/>
      <c r="PIH423" s="1195"/>
      <c r="PII423" s="1196"/>
      <c r="PIJ423" s="1197"/>
      <c r="PIL423" s="1194"/>
      <c r="PIM423" s="1198"/>
      <c r="PIN423" s="1198"/>
      <c r="PIO423" s="1198"/>
      <c r="PIP423" s="1198"/>
      <c r="PIQ423" s="1195"/>
      <c r="PIR423" s="1196"/>
      <c r="PIS423" s="1197"/>
      <c r="PIU423" s="1194"/>
      <c r="PIV423" s="1198"/>
      <c r="PIW423" s="1198"/>
      <c r="PIX423" s="1198"/>
      <c r="PIY423" s="1198"/>
      <c r="PIZ423" s="1195"/>
      <c r="PJA423" s="1196"/>
      <c r="PJB423" s="1197"/>
      <c r="PJD423" s="1194"/>
      <c r="PJE423" s="1198"/>
      <c r="PJF423" s="1198"/>
      <c r="PJG423" s="1198"/>
      <c r="PJH423" s="1198"/>
      <c r="PJI423" s="1195"/>
      <c r="PJJ423" s="1196"/>
      <c r="PJK423" s="1197"/>
      <c r="PJM423" s="1194"/>
      <c r="PJN423" s="1198"/>
      <c r="PJO423" s="1198"/>
      <c r="PJP423" s="1198"/>
      <c r="PJQ423" s="1198"/>
      <c r="PJR423" s="1195"/>
      <c r="PJS423" s="1196"/>
      <c r="PJT423" s="1197"/>
      <c r="PJV423" s="1194"/>
      <c r="PJW423" s="1198"/>
      <c r="PJX423" s="1198"/>
      <c r="PJY423" s="1198"/>
      <c r="PJZ423" s="1198"/>
      <c r="PKA423" s="1195"/>
      <c r="PKB423" s="1196"/>
      <c r="PKC423" s="1197"/>
      <c r="PKE423" s="1194"/>
      <c r="PKF423" s="1198"/>
      <c r="PKG423" s="1198"/>
      <c r="PKH423" s="1198"/>
      <c r="PKI423" s="1198"/>
      <c r="PKJ423" s="1195"/>
      <c r="PKK423" s="1196"/>
      <c r="PKL423" s="1197"/>
      <c r="PKN423" s="1194"/>
      <c r="PKO423" s="1198"/>
      <c r="PKP423" s="1198"/>
      <c r="PKQ423" s="1198"/>
      <c r="PKR423" s="1198"/>
      <c r="PKS423" s="1195"/>
      <c r="PKT423" s="1196"/>
      <c r="PKU423" s="1197"/>
      <c r="PKW423" s="1194"/>
      <c r="PKX423" s="1198"/>
      <c r="PKY423" s="1198"/>
      <c r="PKZ423" s="1198"/>
      <c r="PLA423" s="1198"/>
      <c r="PLB423" s="1195"/>
      <c r="PLC423" s="1196"/>
      <c r="PLD423" s="1197"/>
      <c r="PLF423" s="1194"/>
      <c r="PLG423" s="1198"/>
      <c r="PLH423" s="1198"/>
      <c r="PLI423" s="1198"/>
      <c r="PLJ423" s="1198"/>
      <c r="PLK423" s="1195"/>
      <c r="PLL423" s="1196"/>
      <c r="PLM423" s="1197"/>
      <c r="PLO423" s="1194"/>
      <c r="PLP423" s="1198"/>
      <c r="PLQ423" s="1198"/>
      <c r="PLR423" s="1198"/>
      <c r="PLS423" s="1198"/>
      <c r="PLT423" s="1195"/>
      <c r="PLU423" s="1196"/>
      <c r="PLV423" s="1197"/>
      <c r="PLX423" s="1194"/>
      <c r="PLY423" s="1198"/>
      <c r="PLZ423" s="1198"/>
      <c r="PMA423" s="1198"/>
      <c r="PMB423" s="1198"/>
      <c r="PMC423" s="1195"/>
      <c r="PMD423" s="1196"/>
      <c r="PME423" s="1197"/>
      <c r="PMG423" s="1194"/>
      <c r="PMH423" s="1198"/>
      <c r="PMI423" s="1198"/>
      <c r="PMJ423" s="1198"/>
      <c r="PMK423" s="1198"/>
      <c r="PML423" s="1195"/>
      <c r="PMM423" s="1196"/>
      <c r="PMN423" s="1197"/>
      <c r="PMP423" s="1194"/>
      <c r="PMQ423" s="1198"/>
      <c r="PMR423" s="1198"/>
      <c r="PMS423" s="1198"/>
      <c r="PMT423" s="1198"/>
      <c r="PMU423" s="1195"/>
      <c r="PMV423" s="1196"/>
      <c r="PMW423" s="1197"/>
      <c r="PMY423" s="1194"/>
      <c r="PMZ423" s="1198"/>
      <c r="PNA423" s="1198"/>
      <c r="PNB423" s="1198"/>
      <c r="PNC423" s="1198"/>
      <c r="PND423" s="1195"/>
      <c r="PNE423" s="1196"/>
      <c r="PNF423" s="1197"/>
      <c r="PNH423" s="1194"/>
      <c r="PNI423" s="1198"/>
      <c r="PNJ423" s="1198"/>
      <c r="PNK423" s="1198"/>
      <c r="PNL423" s="1198"/>
      <c r="PNM423" s="1195"/>
      <c r="PNN423" s="1196"/>
      <c r="PNO423" s="1197"/>
      <c r="PNQ423" s="1194"/>
      <c r="PNR423" s="1198"/>
      <c r="PNS423" s="1198"/>
      <c r="PNT423" s="1198"/>
      <c r="PNU423" s="1198"/>
      <c r="PNV423" s="1195"/>
      <c r="PNW423" s="1196"/>
      <c r="PNX423" s="1197"/>
      <c r="PNZ423" s="1194"/>
      <c r="POA423" s="1198"/>
      <c r="POB423" s="1198"/>
      <c r="POC423" s="1198"/>
      <c r="POD423" s="1198"/>
      <c r="POE423" s="1195"/>
      <c r="POF423" s="1196"/>
      <c r="POG423" s="1197"/>
      <c r="POI423" s="1194"/>
      <c r="POJ423" s="1198"/>
      <c r="POK423" s="1198"/>
      <c r="POL423" s="1198"/>
      <c r="POM423" s="1198"/>
      <c r="PON423" s="1195"/>
      <c r="POO423" s="1196"/>
      <c r="POP423" s="1197"/>
      <c r="POR423" s="1194"/>
      <c r="POS423" s="1198"/>
      <c r="POT423" s="1198"/>
      <c r="POU423" s="1198"/>
      <c r="POV423" s="1198"/>
      <c r="POW423" s="1195"/>
      <c r="POX423" s="1196"/>
      <c r="POY423" s="1197"/>
      <c r="PPA423" s="1194"/>
      <c r="PPB423" s="1198"/>
      <c r="PPC423" s="1198"/>
      <c r="PPD423" s="1198"/>
      <c r="PPE423" s="1198"/>
      <c r="PPF423" s="1195"/>
      <c r="PPG423" s="1196"/>
      <c r="PPH423" s="1197"/>
      <c r="PPJ423" s="1194"/>
      <c r="PPK423" s="1198"/>
      <c r="PPL423" s="1198"/>
      <c r="PPM423" s="1198"/>
      <c r="PPN423" s="1198"/>
      <c r="PPO423" s="1195"/>
      <c r="PPP423" s="1196"/>
      <c r="PPQ423" s="1197"/>
      <c r="PPS423" s="1194"/>
      <c r="PPT423" s="1198"/>
      <c r="PPU423" s="1198"/>
      <c r="PPV423" s="1198"/>
      <c r="PPW423" s="1198"/>
      <c r="PPX423" s="1195"/>
      <c r="PPY423" s="1196"/>
      <c r="PPZ423" s="1197"/>
      <c r="PQB423" s="1194"/>
      <c r="PQC423" s="1198"/>
      <c r="PQD423" s="1198"/>
      <c r="PQE423" s="1198"/>
      <c r="PQF423" s="1198"/>
      <c r="PQG423" s="1195"/>
      <c r="PQH423" s="1196"/>
      <c r="PQI423" s="1197"/>
      <c r="PQK423" s="1194"/>
      <c r="PQL423" s="1198"/>
      <c r="PQM423" s="1198"/>
      <c r="PQN423" s="1198"/>
      <c r="PQO423" s="1198"/>
      <c r="PQP423" s="1195"/>
      <c r="PQQ423" s="1196"/>
      <c r="PQR423" s="1197"/>
      <c r="PQT423" s="1194"/>
      <c r="PQU423" s="1198"/>
      <c r="PQV423" s="1198"/>
      <c r="PQW423" s="1198"/>
      <c r="PQX423" s="1198"/>
      <c r="PQY423" s="1195"/>
      <c r="PQZ423" s="1196"/>
      <c r="PRA423" s="1197"/>
      <c r="PRC423" s="1194"/>
      <c r="PRD423" s="1198"/>
      <c r="PRE423" s="1198"/>
      <c r="PRF423" s="1198"/>
      <c r="PRG423" s="1198"/>
      <c r="PRH423" s="1195"/>
      <c r="PRI423" s="1196"/>
      <c r="PRJ423" s="1197"/>
      <c r="PRL423" s="1194"/>
      <c r="PRM423" s="1198"/>
      <c r="PRN423" s="1198"/>
      <c r="PRO423" s="1198"/>
      <c r="PRP423" s="1198"/>
      <c r="PRQ423" s="1195"/>
      <c r="PRR423" s="1196"/>
      <c r="PRS423" s="1197"/>
      <c r="PRU423" s="1194"/>
      <c r="PRV423" s="1198"/>
      <c r="PRW423" s="1198"/>
      <c r="PRX423" s="1198"/>
      <c r="PRY423" s="1198"/>
      <c r="PRZ423" s="1195"/>
      <c r="PSA423" s="1196"/>
      <c r="PSB423" s="1197"/>
      <c r="PSD423" s="1194"/>
      <c r="PSE423" s="1198"/>
      <c r="PSF423" s="1198"/>
      <c r="PSG423" s="1198"/>
      <c r="PSH423" s="1198"/>
      <c r="PSI423" s="1195"/>
      <c r="PSJ423" s="1196"/>
      <c r="PSK423" s="1197"/>
      <c r="PSM423" s="1194"/>
      <c r="PSN423" s="1198"/>
      <c r="PSO423" s="1198"/>
      <c r="PSP423" s="1198"/>
      <c r="PSQ423" s="1198"/>
      <c r="PSR423" s="1195"/>
      <c r="PSS423" s="1196"/>
      <c r="PST423" s="1197"/>
      <c r="PSV423" s="1194"/>
      <c r="PSW423" s="1198"/>
      <c r="PSX423" s="1198"/>
      <c r="PSY423" s="1198"/>
      <c r="PSZ423" s="1198"/>
      <c r="PTA423" s="1195"/>
      <c r="PTB423" s="1196"/>
      <c r="PTC423" s="1197"/>
      <c r="PTE423" s="1194"/>
      <c r="PTF423" s="1198"/>
      <c r="PTG423" s="1198"/>
      <c r="PTH423" s="1198"/>
      <c r="PTI423" s="1198"/>
      <c r="PTJ423" s="1195"/>
      <c r="PTK423" s="1196"/>
      <c r="PTL423" s="1197"/>
      <c r="PTN423" s="1194"/>
      <c r="PTO423" s="1198"/>
      <c r="PTP423" s="1198"/>
      <c r="PTQ423" s="1198"/>
      <c r="PTR423" s="1198"/>
      <c r="PTS423" s="1195"/>
      <c r="PTT423" s="1196"/>
      <c r="PTU423" s="1197"/>
      <c r="PTW423" s="1194"/>
      <c r="PTX423" s="1198"/>
      <c r="PTY423" s="1198"/>
      <c r="PTZ423" s="1198"/>
      <c r="PUA423" s="1198"/>
      <c r="PUB423" s="1195"/>
      <c r="PUC423" s="1196"/>
      <c r="PUD423" s="1197"/>
      <c r="PUF423" s="1194"/>
      <c r="PUG423" s="1198"/>
      <c r="PUH423" s="1198"/>
      <c r="PUI423" s="1198"/>
      <c r="PUJ423" s="1198"/>
      <c r="PUK423" s="1195"/>
      <c r="PUL423" s="1196"/>
      <c r="PUM423" s="1197"/>
      <c r="PUO423" s="1194"/>
      <c r="PUP423" s="1198"/>
      <c r="PUQ423" s="1198"/>
      <c r="PUR423" s="1198"/>
      <c r="PUS423" s="1198"/>
      <c r="PUT423" s="1195"/>
      <c r="PUU423" s="1196"/>
      <c r="PUV423" s="1197"/>
      <c r="PUX423" s="1194"/>
      <c r="PUY423" s="1198"/>
      <c r="PUZ423" s="1198"/>
      <c r="PVA423" s="1198"/>
      <c r="PVB423" s="1198"/>
      <c r="PVC423" s="1195"/>
      <c r="PVD423" s="1196"/>
      <c r="PVE423" s="1197"/>
      <c r="PVG423" s="1194"/>
      <c r="PVH423" s="1198"/>
      <c r="PVI423" s="1198"/>
      <c r="PVJ423" s="1198"/>
      <c r="PVK423" s="1198"/>
      <c r="PVL423" s="1195"/>
      <c r="PVM423" s="1196"/>
      <c r="PVN423" s="1197"/>
      <c r="PVP423" s="1194"/>
      <c r="PVQ423" s="1198"/>
      <c r="PVR423" s="1198"/>
      <c r="PVS423" s="1198"/>
      <c r="PVT423" s="1198"/>
      <c r="PVU423" s="1195"/>
      <c r="PVV423" s="1196"/>
      <c r="PVW423" s="1197"/>
      <c r="PVY423" s="1194"/>
      <c r="PVZ423" s="1198"/>
      <c r="PWA423" s="1198"/>
      <c r="PWB423" s="1198"/>
      <c r="PWC423" s="1198"/>
      <c r="PWD423" s="1195"/>
      <c r="PWE423" s="1196"/>
      <c r="PWF423" s="1197"/>
      <c r="PWH423" s="1194"/>
      <c r="PWI423" s="1198"/>
      <c r="PWJ423" s="1198"/>
      <c r="PWK423" s="1198"/>
      <c r="PWL423" s="1198"/>
      <c r="PWM423" s="1195"/>
      <c r="PWN423" s="1196"/>
      <c r="PWO423" s="1197"/>
      <c r="PWQ423" s="1194"/>
      <c r="PWR423" s="1198"/>
      <c r="PWS423" s="1198"/>
      <c r="PWT423" s="1198"/>
      <c r="PWU423" s="1198"/>
      <c r="PWV423" s="1195"/>
      <c r="PWW423" s="1196"/>
      <c r="PWX423" s="1197"/>
      <c r="PWZ423" s="1194"/>
      <c r="PXA423" s="1198"/>
      <c r="PXB423" s="1198"/>
      <c r="PXC423" s="1198"/>
      <c r="PXD423" s="1198"/>
      <c r="PXE423" s="1195"/>
      <c r="PXF423" s="1196"/>
      <c r="PXG423" s="1197"/>
      <c r="PXI423" s="1194"/>
      <c r="PXJ423" s="1198"/>
      <c r="PXK423" s="1198"/>
      <c r="PXL423" s="1198"/>
      <c r="PXM423" s="1198"/>
      <c r="PXN423" s="1195"/>
      <c r="PXO423" s="1196"/>
      <c r="PXP423" s="1197"/>
      <c r="PXR423" s="1194"/>
      <c r="PXS423" s="1198"/>
      <c r="PXT423" s="1198"/>
      <c r="PXU423" s="1198"/>
      <c r="PXV423" s="1198"/>
      <c r="PXW423" s="1195"/>
      <c r="PXX423" s="1196"/>
      <c r="PXY423" s="1197"/>
      <c r="PYA423" s="1194"/>
      <c r="PYB423" s="1198"/>
      <c r="PYC423" s="1198"/>
      <c r="PYD423" s="1198"/>
      <c r="PYE423" s="1198"/>
      <c r="PYF423" s="1195"/>
      <c r="PYG423" s="1196"/>
      <c r="PYH423" s="1197"/>
      <c r="PYJ423" s="1194"/>
      <c r="PYK423" s="1198"/>
      <c r="PYL423" s="1198"/>
      <c r="PYM423" s="1198"/>
      <c r="PYN423" s="1198"/>
      <c r="PYO423" s="1195"/>
      <c r="PYP423" s="1196"/>
      <c r="PYQ423" s="1197"/>
      <c r="PYS423" s="1194"/>
      <c r="PYT423" s="1198"/>
      <c r="PYU423" s="1198"/>
      <c r="PYV423" s="1198"/>
      <c r="PYW423" s="1198"/>
      <c r="PYX423" s="1195"/>
      <c r="PYY423" s="1196"/>
      <c r="PYZ423" s="1197"/>
      <c r="PZB423" s="1194"/>
      <c r="PZC423" s="1198"/>
      <c r="PZD423" s="1198"/>
      <c r="PZE423" s="1198"/>
      <c r="PZF423" s="1198"/>
      <c r="PZG423" s="1195"/>
      <c r="PZH423" s="1196"/>
      <c r="PZI423" s="1197"/>
      <c r="PZK423" s="1194"/>
      <c r="PZL423" s="1198"/>
      <c r="PZM423" s="1198"/>
      <c r="PZN423" s="1198"/>
      <c r="PZO423" s="1198"/>
      <c r="PZP423" s="1195"/>
      <c r="PZQ423" s="1196"/>
      <c r="PZR423" s="1197"/>
      <c r="PZT423" s="1194"/>
      <c r="PZU423" s="1198"/>
      <c r="PZV423" s="1198"/>
      <c r="PZW423" s="1198"/>
      <c r="PZX423" s="1198"/>
      <c r="PZY423" s="1195"/>
      <c r="PZZ423" s="1196"/>
      <c r="QAA423" s="1197"/>
      <c r="QAC423" s="1194"/>
      <c r="QAD423" s="1198"/>
      <c r="QAE423" s="1198"/>
      <c r="QAF423" s="1198"/>
      <c r="QAG423" s="1198"/>
      <c r="QAH423" s="1195"/>
      <c r="QAI423" s="1196"/>
      <c r="QAJ423" s="1197"/>
      <c r="QAL423" s="1194"/>
      <c r="QAM423" s="1198"/>
      <c r="QAN423" s="1198"/>
      <c r="QAO423" s="1198"/>
      <c r="QAP423" s="1198"/>
      <c r="QAQ423" s="1195"/>
      <c r="QAR423" s="1196"/>
      <c r="QAS423" s="1197"/>
      <c r="QAU423" s="1194"/>
      <c r="QAV423" s="1198"/>
      <c r="QAW423" s="1198"/>
      <c r="QAX423" s="1198"/>
      <c r="QAY423" s="1198"/>
      <c r="QAZ423" s="1195"/>
      <c r="QBA423" s="1196"/>
      <c r="QBB423" s="1197"/>
      <c r="QBD423" s="1194"/>
      <c r="QBE423" s="1198"/>
      <c r="QBF423" s="1198"/>
      <c r="QBG423" s="1198"/>
      <c r="QBH423" s="1198"/>
      <c r="QBI423" s="1195"/>
      <c r="QBJ423" s="1196"/>
      <c r="QBK423" s="1197"/>
      <c r="QBM423" s="1194"/>
      <c r="QBN423" s="1198"/>
      <c r="QBO423" s="1198"/>
      <c r="QBP423" s="1198"/>
      <c r="QBQ423" s="1198"/>
      <c r="QBR423" s="1195"/>
      <c r="QBS423" s="1196"/>
      <c r="QBT423" s="1197"/>
      <c r="QBV423" s="1194"/>
      <c r="QBW423" s="1198"/>
      <c r="QBX423" s="1198"/>
      <c r="QBY423" s="1198"/>
      <c r="QBZ423" s="1198"/>
      <c r="QCA423" s="1195"/>
      <c r="QCB423" s="1196"/>
      <c r="QCC423" s="1197"/>
      <c r="QCE423" s="1194"/>
      <c r="QCF423" s="1198"/>
      <c r="QCG423" s="1198"/>
      <c r="QCH423" s="1198"/>
      <c r="QCI423" s="1198"/>
      <c r="QCJ423" s="1195"/>
      <c r="QCK423" s="1196"/>
      <c r="QCL423" s="1197"/>
      <c r="QCN423" s="1194"/>
      <c r="QCO423" s="1198"/>
      <c r="QCP423" s="1198"/>
      <c r="QCQ423" s="1198"/>
      <c r="QCR423" s="1198"/>
      <c r="QCS423" s="1195"/>
      <c r="QCT423" s="1196"/>
      <c r="QCU423" s="1197"/>
      <c r="QCW423" s="1194"/>
      <c r="QCX423" s="1198"/>
      <c r="QCY423" s="1198"/>
      <c r="QCZ423" s="1198"/>
      <c r="QDA423" s="1198"/>
      <c r="QDB423" s="1195"/>
      <c r="QDC423" s="1196"/>
      <c r="QDD423" s="1197"/>
      <c r="QDF423" s="1194"/>
      <c r="QDG423" s="1198"/>
      <c r="QDH423" s="1198"/>
      <c r="QDI423" s="1198"/>
      <c r="QDJ423" s="1198"/>
      <c r="QDK423" s="1195"/>
      <c r="QDL423" s="1196"/>
      <c r="QDM423" s="1197"/>
      <c r="QDO423" s="1194"/>
      <c r="QDP423" s="1198"/>
      <c r="QDQ423" s="1198"/>
      <c r="QDR423" s="1198"/>
      <c r="QDS423" s="1198"/>
      <c r="QDT423" s="1195"/>
      <c r="QDU423" s="1196"/>
      <c r="QDV423" s="1197"/>
      <c r="QDX423" s="1194"/>
      <c r="QDY423" s="1198"/>
      <c r="QDZ423" s="1198"/>
      <c r="QEA423" s="1198"/>
      <c r="QEB423" s="1198"/>
      <c r="QEC423" s="1195"/>
      <c r="QED423" s="1196"/>
      <c r="QEE423" s="1197"/>
      <c r="QEG423" s="1194"/>
      <c r="QEH423" s="1198"/>
      <c r="QEI423" s="1198"/>
      <c r="QEJ423" s="1198"/>
      <c r="QEK423" s="1198"/>
      <c r="QEL423" s="1195"/>
      <c r="QEM423" s="1196"/>
      <c r="QEN423" s="1197"/>
      <c r="QEP423" s="1194"/>
      <c r="QEQ423" s="1198"/>
      <c r="QER423" s="1198"/>
      <c r="QES423" s="1198"/>
      <c r="QET423" s="1198"/>
      <c r="QEU423" s="1195"/>
      <c r="QEV423" s="1196"/>
      <c r="QEW423" s="1197"/>
      <c r="QEY423" s="1194"/>
      <c r="QEZ423" s="1198"/>
      <c r="QFA423" s="1198"/>
      <c r="QFB423" s="1198"/>
      <c r="QFC423" s="1198"/>
      <c r="QFD423" s="1195"/>
      <c r="QFE423" s="1196"/>
      <c r="QFF423" s="1197"/>
      <c r="QFH423" s="1194"/>
      <c r="QFI423" s="1198"/>
      <c r="QFJ423" s="1198"/>
      <c r="QFK423" s="1198"/>
      <c r="QFL423" s="1198"/>
      <c r="QFM423" s="1195"/>
      <c r="QFN423" s="1196"/>
      <c r="QFO423" s="1197"/>
      <c r="QFQ423" s="1194"/>
      <c r="QFR423" s="1198"/>
      <c r="QFS423" s="1198"/>
      <c r="QFT423" s="1198"/>
      <c r="QFU423" s="1198"/>
      <c r="QFV423" s="1195"/>
      <c r="QFW423" s="1196"/>
      <c r="QFX423" s="1197"/>
      <c r="QFZ423" s="1194"/>
      <c r="QGA423" s="1198"/>
      <c r="QGB423" s="1198"/>
      <c r="QGC423" s="1198"/>
      <c r="QGD423" s="1198"/>
      <c r="QGE423" s="1195"/>
      <c r="QGF423" s="1196"/>
      <c r="QGG423" s="1197"/>
      <c r="QGI423" s="1194"/>
      <c r="QGJ423" s="1198"/>
      <c r="QGK423" s="1198"/>
      <c r="QGL423" s="1198"/>
      <c r="QGM423" s="1198"/>
      <c r="QGN423" s="1195"/>
      <c r="QGO423" s="1196"/>
      <c r="QGP423" s="1197"/>
      <c r="QGR423" s="1194"/>
      <c r="QGS423" s="1198"/>
      <c r="QGT423" s="1198"/>
      <c r="QGU423" s="1198"/>
      <c r="QGV423" s="1198"/>
      <c r="QGW423" s="1195"/>
      <c r="QGX423" s="1196"/>
      <c r="QGY423" s="1197"/>
      <c r="QHA423" s="1194"/>
      <c r="QHB423" s="1198"/>
      <c r="QHC423" s="1198"/>
      <c r="QHD423" s="1198"/>
      <c r="QHE423" s="1198"/>
      <c r="QHF423" s="1195"/>
      <c r="QHG423" s="1196"/>
      <c r="QHH423" s="1197"/>
      <c r="QHJ423" s="1194"/>
      <c r="QHK423" s="1198"/>
      <c r="QHL423" s="1198"/>
      <c r="QHM423" s="1198"/>
      <c r="QHN423" s="1198"/>
      <c r="QHO423" s="1195"/>
      <c r="QHP423" s="1196"/>
      <c r="QHQ423" s="1197"/>
      <c r="QHS423" s="1194"/>
      <c r="QHT423" s="1198"/>
      <c r="QHU423" s="1198"/>
      <c r="QHV423" s="1198"/>
      <c r="QHW423" s="1198"/>
      <c r="QHX423" s="1195"/>
      <c r="QHY423" s="1196"/>
      <c r="QHZ423" s="1197"/>
      <c r="QIB423" s="1194"/>
      <c r="QIC423" s="1198"/>
      <c r="QID423" s="1198"/>
      <c r="QIE423" s="1198"/>
      <c r="QIF423" s="1198"/>
      <c r="QIG423" s="1195"/>
      <c r="QIH423" s="1196"/>
      <c r="QII423" s="1197"/>
      <c r="QIK423" s="1194"/>
      <c r="QIL423" s="1198"/>
      <c r="QIM423" s="1198"/>
      <c r="QIN423" s="1198"/>
      <c r="QIO423" s="1198"/>
      <c r="QIP423" s="1195"/>
      <c r="QIQ423" s="1196"/>
      <c r="QIR423" s="1197"/>
      <c r="QIT423" s="1194"/>
      <c r="QIU423" s="1198"/>
      <c r="QIV423" s="1198"/>
      <c r="QIW423" s="1198"/>
      <c r="QIX423" s="1198"/>
      <c r="QIY423" s="1195"/>
      <c r="QIZ423" s="1196"/>
      <c r="QJA423" s="1197"/>
      <c r="QJC423" s="1194"/>
      <c r="QJD423" s="1198"/>
      <c r="QJE423" s="1198"/>
      <c r="QJF423" s="1198"/>
      <c r="QJG423" s="1198"/>
      <c r="QJH423" s="1195"/>
      <c r="QJI423" s="1196"/>
      <c r="QJJ423" s="1197"/>
      <c r="QJL423" s="1194"/>
      <c r="QJM423" s="1198"/>
      <c r="QJN423" s="1198"/>
      <c r="QJO423" s="1198"/>
      <c r="QJP423" s="1198"/>
      <c r="QJQ423" s="1195"/>
      <c r="QJR423" s="1196"/>
      <c r="QJS423" s="1197"/>
      <c r="QJU423" s="1194"/>
      <c r="QJV423" s="1198"/>
      <c r="QJW423" s="1198"/>
      <c r="QJX423" s="1198"/>
      <c r="QJY423" s="1198"/>
      <c r="QJZ423" s="1195"/>
      <c r="QKA423" s="1196"/>
      <c r="QKB423" s="1197"/>
      <c r="QKD423" s="1194"/>
      <c r="QKE423" s="1198"/>
      <c r="QKF423" s="1198"/>
      <c r="QKG423" s="1198"/>
      <c r="QKH423" s="1198"/>
      <c r="QKI423" s="1195"/>
      <c r="QKJ423" s="1196"/>
      <c r="QKK423" s="1197"/>
      <c r="QKM423" s="1194"/>
      <c r="QKN423" s="1198"/>
      <c r="QKO423" s="1198"/>
      <c r="QKP423" s="1198"/>
      <c r="QKQ423" s="1198"/>
      <c r="QKR423" s="1195"/>
      <c r="QKS423" s="1196"/>
      <c r="QKT423" s="1197"/>
      <c r="QKV423" s="1194"/>
      <c r="QKW423" s="1198"/>
      <c r="QKX423" s="1198"/>
      <c r="QKY423" s="1198"/>
      <c r="QKZ423" s="1198"/>
      <c r="QLA423" s="1195"/>
      <c r="QLB423" s="1196"/>
      <c r="QLC423" s="1197"/>
      <c r="QLE423" s="1194"/>
      <c r="QLF423" s="1198"/>
      <c r="QLG423" s="1198"/>
      <c r="QLH423" s="1198"/>
      <c r="QLI423" s="1198"/>
      <c r="QLJ423" s="1195"/>
      <c r="QLK423" s="1196"/>
      <c r="QLL423" s="1197"/>
      <c r="QLN423" s="1194"/>
      <c r="QLO423" s="1198"/>
      <c r="QLP423" s="1198"/>
      <c r="QLQ423" s="1198"/>
      <c r="QLR423" s="1198"/>
      <c r="QLS423" s="1195"/>
      <c r="QLT423" s="1196"/>
      <c r="QLU423" s="1197"/>
      <c r="QLW423" s="1194"/>
      <c r="QLX423" s="1198"/>
      <c r="QLY423" s="1198"/>
      <c r="QLZ423" s="1198"/>
      <c r="QMA423" s="1198"/>
      <c r="QMB423" s="1195"/>
      <c r="QMC423" s="1196"/>
      <c r="QMD423" s="1197"/>
      <c r="QMF423" s="1194"/>
      <c r="QMG423" s="1198"/>
      <c r="QMH423" s="1198"/>
      <c r="QMI423" s="1198"/>
      <c r="QMJ423" s="1198"/>
      <c r="QMK423" s="1195"/>
      <c r="QML423" s="1196"/>
      <c r="QMM423" s="1197"/>
      <c r="QMO423" s="1194"/>
      <c r="QMP423" s="1198"/>
      <c r="QMQ423" s="1198"/>
      <c r="QMR423" s="1198"/>
      <c r="QMS423" s="1198"/>
      <c r="QMT423" s="1195"/>
      <c r="QMU423" s="1196"/>
      <c r="QMV423" s="1197"/>
      <c r="QMX423" s="1194"/>
      <c r="QMY423" s="1198"/>
      <c r="QMZ423" s="1198"/>
      <c r="QNA423" s="1198"/>
      <c r="QNB423" s="1198"/>
      <c r="QNC423" s="1195"/>
      <c r="QND423" s="1196"/>
      <c r="QNE423" s="1197"/>
      <c r="QNG423" s="1194"/>
      <c r="QNH423" s="1198"/>
      <c r="QNI423" s="1198"/>
      <c r="QNJ423" s="1198"/>
      <c r="QNK423" s="1198"/>
      <c r="QNL423" s="1195"/>
      <c r="QNM423" s="1196"/>
      <c r="QNN423" s="1197"/>
      <c r="QNP423" s="1194"/>
      <c r="QNQ423" s="1198"/>
      <c r="QNR423" s="1198"/>
      <c r="QNS423" s="1198"/>
      <c r="QNT423" s="1198"/>
      <c r="QNU423" s="1195"/>
      <c r="QNV423" s="1196"/>
      <c r="QNW423" s="1197"/>
      <c r="QNY423" s="1194"/>
      <c r="QNZ423" s="1198"/>
      <c r="QOA423" s="1198"/>
      <c r="QOB423" s="1198"/>
      <c r="QOC423" s="1198"/>
      <c r="QOD423" s="1195"/>
      <c r="QOE423" s="1196"/>
      <c r="QOF423" s="1197"/>
      <c r="QOH423" s="1194"/>
      <c r="QOI423" s="1198"/>
      <c r="QOJ423" s="1198"/>
      <c r="QOK423" s="1198"/>
      <c r="QOL423" s="1198"/>
      <c r="QOM423" s="1195"/>
      <c r="QON423" s="1196"/>
      <c r="QOO423" s="1197"/>
      <c r="QOQ423" s="1194"/>
      <c r="QOR423" s="1198"/>
      <c r="QOS423" s="1198"/>
      <c r="QOT423" s="1198"/>
      <c r="QOU423" s="1198"/>
      <c r="QOV423" s="1195"/>
      <c r="QOW423" s="1196"/>
      <c r="QOX423" s="1197"/>
      <c r="QOZ423" s="1194"/>
      <c r="QPA423" s="1198"/>
      <c r="QPB423" s="1198"/>
      <c r="QPC423" s="1198"/>
      <c r="QPD423" s="1198"/>
      <c r="QPE423" s="1195"/>
      <c r="QPF423" s="1196"/>
      <c r="QPG423" s="1197"/>
      <c r="QPI423" s="1194"/>
      <c r="QPJ423" s="1198"/>
      <c r="QPK423" s="1198"/>
      <c r="QPL423" s="1198"/>
      <c r="QPM423" s="1198"/>
      <c r="QPN423" s="1195"/>
      <c r="QPO423" s="1196"/>
      <c r="QPP423" s="1197"/>
      <c r="QPR423" s="1194"/>
      <c r="QPS423" s="1198"/>
      <c r="QPT423" s="1198"/>
      <c r="QPU423" s="1198"/>
      <c r="QPV423" s="1198"/>
      <c r="QPW423" s="1195"/>
      <c r="QPX423" s="1196"/>
      <c r="QPY423" s="1197"/>
      <c r="QQA423" s="1194"/>
      <c r="QQB423" s="1198"/>
      <c r="QQC423" s="1198"/>
      <c r="QQD423" s="1198"/>
      <c r="QQE423" s="1198"/>
      <c r="QQF423" s="1195"/>
      <c r="QQG423" s="1196"/>
      <c r="QQH423" s="1197"/>
      <c r="QQJ423" s="1194"/>
      <c r="QQK423" s="1198"/>
      <c r="QQL423" s="1198"/>
      <c r="QQM423" s="1198"/>
      <c r="QQN423" s="1198"/>
      <c r="QQO423" s="1195"/>
      <c r="QQP423" s="1196"/>
      <c r="QQQ423" s="1197"/>
      <c r="QQS423" s="1194"/>
      <c r="QQT423" s="1198"/>
      <c r="QQU423" s="1198"/>
      <c r="QQV423" s="1198"/>
      <c r="QQW423" s="1198"/>
      <c r="QQX423" s="1195"/>
      <c r="QQY423" s="1196"/>
      <c r="QQZ423" s="1197"/>
      <c r="QRB423" s="1194"/>
      <c r="QRC423" s="1198"/>
      <c r="QRD423" s="1198"/>
      <c r="QRE423" s="1198"/>
      <c r="QRF423" s="1198"/>
      <c r="QRG423" s="1195"/>
      <c r="QRH423" s="1196"/>
      <c r="QRI423" s="1197"/>
      <c r="QRK423" s="1194"/>
      <c r="QRL423" s="1198"/>
      <c r="QRM423" s="1198"/>
      <c r="QRN423" s="1198"/>
      <c r="QRO423" s="1198"/>
      <c r="QRP423" s="1195"/>
      <c r="QRQ423" s="1196"/>
      <c r="QRR423" s="1197"/>
      <c r="QRT423" s="1194"/>
      <c r="QRU423" s="1198"/>
      <c r="QRV423" s="1198"/>
      <c r="QRW423" s="1198"/>
      <c r="QRX423" s="1198"/>
      <c r="QRY423" s="1195"/>
      <c r="QRZ423" s="1196"/>
      <c r="QSA423" s="1197"/>
      <c r="QSC423" s="1194"/>
      <c r="QSD423" s="1198"/>
      <c r="QSE423" s="1198"/>
      <c r="QSF423" s="1198"/>
      <c r="QSG423" s="1198"/>
      <c r="QSH423" s="1195"/>
      <c r="QSI423" s="1196"/>
      <c r="QSJ423" s="1197"/>
      <c r="QSL423" s="1194"/>
      <c r="QSM423" s="1198"/>
      <c r="QSN423" s="1198"/>
      <c r="QSO423" s="1198"/>
      <c r="QSP423" s="1198"/>
      <c r="QSQ423" s="1195"/>
      <c r="QSR423" s="1196"/>
      <c r="QSS423" s="1197"/>
      <c r="QSU423" s="1194"/>
      <c r="QSV423" s="1198"/>
      <c r="QSW423" s="1198"/>
      <c r="QSX423" s="1198"/>
      <c r="QSY423" s="1198"/>
      <c r="QSZ423" s="1195"/>
      <c r="QTA423" s="1196"/>
      <c r="QTB423" s="1197"/>
      <c r="QTD423" s="1194"/>
      <c r="QTE423" s="1198"/>
      <c r="QTF423" s="1198"/>
      <c r="QTG423" s="1198"/>
      <c r="QTH423" s="1198"/>
      <c r="QTI423" s="1195"/>
      <c r="QTJ423" s="1196"/>
      <c r="QTK423" s="1197"/>
      <c r="QTM423" s="1194"/>
      <c r="QTN423" s="1198"/>
      <c r="QTO423" s="1198"/>
      <c r="QTP423" s="1198"/>
      <c r="QTQ423" s="1198"/>
      <c r="QTR423" s="1195"/>
      <c r="QTS423" s="1196"/>
      <c r="QTT423" s="1197"/>
      <c r="QTV423" s="1194"/>
      <c r="QTW423" s="1198"/>
      <c r="QTX423" s="1198"/>
      <c r="QTY423" s="1198"/>
      <c r="QTZ423" s="1198"/>
      <c r="QUA423" s="1195"/>
      <c r="QUB423" s="1196"/>
      <c r="QUC423" s="1197"/>
      <c r="QUE423" s="1194"/>
      <c r="QUF423" s="1198"/>
      <c r="QUG423" s="1198"/>
      <c r="QUH423" s="1198"/>
      <c r="QUI423" s="1198"/>
      <c r="QUJ423" s="1195"/>
      <c r="QUK423" s="1196"/>
      <c r="QUL423" s="1197"/>
      <c r="QUN423" s="1194"/>
      <c r="QUO423" s="1198"/>
      <c r="QUP423" s="1198"/>
      <c r="QUQ423" s="1198"/>
      <c r="QUR423" s="1198"/>
      <c r="QUS423" s="1195"/>
      <c r="QUT423" s="1196"/>
      <c r="QUU423" s="1197"/>
      <c r="QUW423" s="1194"/>
      <c r="QUX423" s="1198"/>
      <c r="QUY423" s="1198"/>
      <c r="QUZ423" s="1198"/>
      <c r="QVA423" s="1198"/>
      <c r="QVB423" s="1195"/>
      <c r="QVC423" s="1196"/>
      <c r="QVD423" s="1197"/>
      <c r="QVF423" s="1194"/>
      <c r="QVG423" s="1198"/>
      <c r="QVH423" s="1198"/>
      <c r="QVI423" s="1198"/>
      <c r="QVJ423" s="1198"/>
      <c r="QVK423" s="1195"/>
      <c r="QVL423" s="1196"/>
      <c r="QVM423" s="1197"/>
      <c r="QVO423" s="1194"/>
      <c r="QVP423" s="1198"/>
      <c r="QVQ423" s="1198"/>
      <c r="QVR423" s="1198"/>
      <c r="QVS423" s="1198"/>
      <c r="QVT423" s="1195"/>
      <c r="QVU423" s="1196"/>
      <c r="QVV423" s="1197"/>
      <c r="QVX423" s="1194"/>
      <c r="QVY423" s="1198"/>
      <c r="QVZ423" s="1198"/>
      <c r="QWA423" s="1198"/>
      <c r="QWB423" s="1198"/>
      <c r="QWC423" s="1195"/>
      <c r="QWD423" s="1196"/>
      <c r="QWE423" s="1197"/>
      <c r="QWG423" s="1194"/>
      <c r="QWH423" s="1198"/>
      <c r="QWI423" s="1198"/>
      <c r="QWJ423" s="1198"/>
      <c r="QWK423" s="1198"/>
      <c r="QWL423" s="1195"/>
      <c r="QWM423" s="1196"/>
      <c r="QWN423" s="1197"/>
      <c r="QWP423" s="1194"/>
      <c r="QWQ423" s="1198"/>
      <c r="QWR423" s="1198"/>
      <c r="QWS423" s="1198"/>
      <c r="QWT423" s="1198"/>
      <c r="QWU423" s="1195"/>
      <c r="QWV423" s="1196"/>
      <c r="QWW423" s="1197"/>
      <c r="QWY423" s="1194"/>
      <c r="QWZ423" s="1198"/>
      <c r="QXA423" s="1198"/>
      <c r="QXB423" s="1198"/>
      <c r="QXC423" s="1198"/>
      <c r="QXD423" s="1195"/>
      <c r="QXE423" s="1196"/>
      <c r="QXF423" s="1197"/>
      <c r="QXH423" s="1194"/>
      <c r="QXI423" s="1198"/>
      <c r="QXJ423" s="1198"/>
      <c r="QXK423" s="1198"/>
      <c r="QXL423" s="1198"/>
      <c r="QXM423" s="1195"/>
      <c r="QXN423" s="1196"/>
      <c r="QXO423" s="1197"/>
      <c r="QXQ423" s="1194"/>
      <c r="QXR423" s="1198"/>
      <c r="QXS423" s="1198"/>
      <c r="QXT423" s="1198"/>
      <c r="QXU423" s="1198"/>
      <c r="QXV423" s="1195"/>
      <c r="QXW423" s="1196"/>
      <c r="QXX423" s="1197"/>
      <c r="QXZ423" s="1194"/>
      <c r="QYA423" s="1198"/>
      <c r="QYB423" s="1198"/>
      <c r="QYC423" s="1198"/>
      <c r="QYD423" s="1198"/>
      <c r="QYE423" s="1195"/>
      <c r="QYF423" s="1196"/>
      <c r="QYG423" s="1197"/>
      <c r="QYI423" s="1194"/>
      <c r="QYJ423" s="1198"/>
      <c r="QYK423" s="1198"/>
      <c r="QYL423" s="1198"/>
      <c r="QYM423" s="1198"/>
      <c r="QYN423" s="1195"/>
      <c r="QYO423" s="1196"/>
      <c r="QYP423" s="1197"/>
      <c r="QYR423" s="1194"/>
      <c r="QYS423" s="1198"/>
      <c r="QYT423" s="1198"/>
      <c r="QYU423" s="1198"/>
      <c r="QYV423" s="1198"/>
      <c r="QYW423" s="1195"/>
      <c r="QYX423" s="1196"/>
      <c r="QYY423" s="1197"/>
      <c r="QZA423" s="1194"/>
      <c r="QZB423" s="1198"/>
      <c r="QZC423" s="1198"/>
      <c r="QZD423" s="1198"/>
      <c r="QZE423" s="1198"/>
      <c r="QZF423" s="1195"/>
      <c r="QZG423" s="1196"/>
      <c r="QZH423" s="1197"/>
      <c r="QZJ423" s="1194"/>
      <c r="QZK423" s="1198"/>
      <c r="QZL423" s="1198"/>
      <c r="QZM423" s="1198"/>
      <c r="QZN423" s="1198"/>
      <c r="QZO423" s="1195"/>
      <c r="QZP423" s="1196"/>
      <c r="QZQ423" s="1197"/>
      <c r="QZS423" s="1194"/>
      <c r="QZT423" s="1198"/>
      <c r="QZU423" s="1198"/>
      <c r="QZV423" s="1198"/>
      <c r="QZW423" s="1198"/>
      <c r="QZX423" s="1195"/>
      <c r="QZY423" s="1196"/>
      <c r="QZZ423" s="1197"/>
      <c r="RAB423" s="1194"/>
      <c r="RAC423" s="1198"/>
      <c r="RAD423" s="1198"/>
      <c r="RAE423" s="1198"/>
      <c r="RAF423" s="1198"/>
      <c r="RAG423" s="1195"/>
      <c r="RAH423" s="1196"/>
      <c r="RAI423" s="1197"/>
      <c r="RAK423" s="1194"/>
      <c r="RAL423" s="1198"/>
      <c r="RAM423" s="1198"/>
      <c r="RAN423" s="1198"/>
      <c r="RAO423" s="1198"/>
      <c r="RAP423" s="1195"/>
      <c r="RAQ423" s="1196"/>
      <c r="RAR423" s="1197"/>
      <c r="RAT423" s="1194"/>
      <c r="RAU423" s="1198"/>
      <c r="RAV423" s="1198"/>
      <c r="RAW423" s="1198"/>
      <c r="RAX423" s="1198"/>
      <c r="RAY423" s="1195"/>
      <c r="RAZ423" s="1196"/>
      <c r="RBA423" s="1197"/>
      <c r="RBC423" s="1194"/>
      <c r="RBD423" s="1198"/>
      <c r="RBE423" s="1198"/>
      <c r="RBF423" s="1198"/>
      <c r="RBG423" s="1198"/>
      <c r="RBH423" s="1195"/>
      <c r="RBI423" s="1196"/>
      <c r="RBJ423" s="1197"/>
      <c r="RBL423" s="1194"/>
      <c r="RBM423" s="1198"/>
      <c r="RBN423" s="1198"/>
      <c r="RBO423" s="1198"/>
      <c r="RBP423" s="1198"/>
      <c r="RBQ423" s="1195"/>
      <c r="RBR423" s="1196"/>
      <c r="RBS423" s="1197"/>
      <c r="RBU423" s="1194"/>
      <c r="RBV423" s="1198"/>
      <c r="RBW423" s="1198"/>
      <c r="RBX423" s="1198"/>
      <c r="RBY423" s="1198"/>
      <c r="RBZ423" s="1195"/>
      <c r="RCA423" s="1196"/>
      <c r="RCB423" s="1197"/>
      <c r="RCD423" s="1194"/>
      <c r="RCE423" s="1198"/>
      <c r="RCF423" s="1198"/>
      <c r="RCG423" s="1198"/>
      <c r="RCH423" s="1198"/>
      <c r="RCI423" s="1195"/>
      <c r="RCJ423" s="1196"/>
      <c r="RCK423" s="1197"/>
      <c r="RCM423" s="1194"/>
      <c r="RCN423" s="1198"/>
      <c r="RCO423" s="1198"/>
      <c r="RCP423" s="1198"/>
      <c r="RCQ423" s="1198"/>
      <c r="RCR423" s="1195"/>
      <c r="RCS423" s="1196"/>
      <c r="RCT423" s="1197"/>
      <c r="RCV423" s="1194"/>
      <c r="RCW423" s="1198"/>
      <c r="RCX423" s="1198"/>
      <c r="RCY423" s="1198"/>
      <c r="RCZ423" s="1198"/>
      <c r="RDA423" s="1195"/>
      <c r="RDB423" s="1196"/>
      <c r="RDC423" s="1197"/>
      <c r="RDE423" s="1194"/>
      <c r="RDF423" s="1198"/>
      <c r="RDG423" s="1198"/>
      <c r="RDH423" s="1198"/>
      <c r="RDI423" s="1198"/>
      <c r="RDJ423" s="1195"/>
      <c r="RDK423" s="1196"/>
      <c r="RDL423" s="1197"/>
      <c r="RDN423" s="1194"/>
      <c r="RDO423" s="1198"/>
      <c r="RDP423" s="1198"/>
      <c r="RDQ423" s="1198"/>
      <c r="RDR423" s="1198"/>
      <c r="RDS423" s="1195"/>
      <c r="RDT423" s="1196"/>
      <c r="RDU423" s="1197"/>
      <c r="RDW423" s="1194"/>
      <c r="RDX423" s="1198"/>
      <c r="RDY423" s="1198"/>
      <c r="RDZ423" s="1198"/>
      <c r="REA423" s="1198"/>
      <c r="REB423" s="1195"/>
      <c r="REC423" s="1196"/>
      <c r="RED423" s="1197"/>
      <c r="REF423" s="1194"/>
      <c r="REG423" s="1198"/>
      <c r="REH423" s="1198"/>
      <c r="REI423" s="1198"/>
      <c r="REJ423" s="1198"/>
      <c r="REK423" s="1195"/>
      <c r="REL423" s="1196"/>
      <c r="REM423" s="1197"/>
      <c r="REO423" s="1194"/>
      <c r="REP423" s="1198"/>
      <c r="REQ423" s="1198"/>
      <c r="RER423" s="1198"/>
      <c r="RES423" s="1198"/>
      <c r="RET423" s="1195"/>
      <c r="REU423" s="1196"/>
      <c r="REV423" s="1197"/>
      <c r="REX423" s="1194"/>
      <c r="REY423" s="1198"/>
      <c r="REZ423" s="1198"/>
      <c r="RFA423" s="1198"/>
      <c r="RFB423" s="1198"/>
      <c r="RFC423" s="1195"/>
      <c r="RFD423" s="1196"/>
      <c r="RFE423" s="1197"/>
      <c r="RFG423" s="1194"/>
      <c r="RFH423" s="1198"/>
      <c r="RFI423" s="1198"/>
      <c r="RFJ423" s="1198"/>
      <c r="RFK423" s="1198"/>
      <c r="RFL423" s="1195"/>
      <c r="RFM423" s="1196"/>
      <c r="RFN423" s="1197"/>
      <c r="RFP423" s="1194"/>
      <c r="RFQ423" s="1198"/>
      <c r="RFR423" s="1198"/>
      <c r="RFS423" s="1198"/>
      <c r="RFT423" s="1198"/>
      <c r="RFU423" s="1195"/>
      <c r="RFV423" s="1196"/>
      <c r="RFW423" s="1197"/>
      <c r="RFY423" s="1194"/>
      <c r="RFZ423" s="1198"/>
      <c r="RGA423" s="1198"/>
      <c r="RGB423" s="1198"/>
      <c r="RGC423" s="1198"/>
      <c r="RGD423" s="1195"/>
      <c r="RGE423" s="1196"/>
      <c r="RGF423" s="1197"/>
      <c r="RGH423" s="1194"/>
      <c r="RGI423" s="1198"/>
      <c r="RGJ423" s="1198"/>
      <c r="RGK423" s="1198"/>
      <c r="RGL423" s="1198"/>
      <c r="RGM423" s="1195"/>
      <c r="RGN423" s="1196"/>
      <c r="RGO423" s="1197"/>
      <c r="RGQ423" s="1194"/>
      <c r="RGR423" s="1198"/>
      <c r="RGS423" s="1198"/>
      <c r="RGT423" s="1198"/>
      <c r="RGU423" s="1198"/>
      <c r="RGV423" s="1195"/>
      <c r="RGW423" s="1196"/>
      <c r="RGX423" s="1197"/>
      <c r="RGZ423" s="1194"/>
      <c r="RHA423" s="1198"/>
      <c r="RHB423" s="1198"/>
      <c r="RHC423" s="1198"/>
      <c r="RHD423" s="1198"/>
      <c r="RHE423" s="1195"/>
      <c r="RHF423" s="1196"/>
      <c r="RHG423" s="1197"/>
      <c r="RHI423" s="1194"/>
      <c r="RHJ423" s="1198"/>
      <c r="RHK423" s="1198"/>
      <c r="RHL423" s="1198"/>
      <c r="RHM423" s="1198"/>
      <c r="RHN423" s="1195"/>
      <c r="RHO423" s="1196"/>
      <c r="RHP423" s="1197"/>
      <c r="RHR423" s="1194"/>
      <c r="RHS423" s="1198"/>
      <c r="RHT423" s="1198"/>
      <c r="RHU423" s="1198"/>
      <c r="RHV423" s="1198"/>
      <c r="RHW423" s="1195"/>
      <c r="RHX423" s="1196"/>
      <c r="RHY423" s="1197"/>
      <c r="RIA423" s="1194"/>
      <c r="RIB423" s="1198"/>
      <c r="RIC423" s="1198"/>
      <c r="RID423" s="1198"/>
      <c r="RIE423" s="1198"/>
      <c r="RIF423" s="1195"/>
      <c r="RIG423" s="1196"/>
      <c r="RIH423" s="1197"/>
      <c r="RIJ423" s="1194"/>
      <c r="RIK423" s="1198"/>
      <c r="RIL423" s="1198"/>
      <c r="RIM423" s="1198"/>
      <c r="RIN423" s="1198"/>
      <c r="RIO423" s="1195"/>
      <c r="RIP423" s="1196"/>
      <c r="RIQ423" s="1197"/>
      <c r="RIS423" s="1194"/>
      <c r="RIT423" s="1198"/>
      <c r="RIU423" s="1198"/>
      <c r="RIV423" s="1198"/>
      <c r="RIW423" s="1198"/>
      <c r="RIX423" s="1195"/>
      <c r="RIY423" s="1196"/>
      <c r="RIZ423" s="1197"/>
      <c r="RJB423" s="1194"/>
      <c r="RJC423" s="1198"/>
      <c r="RJD423" s="1198"/>
      <c r="RJE423" s="1198"/>
      <c r="RJF423" s="1198"/>
      <c r="RJG423" s="1195"/>
      <c r="RJH423" s="1196"/>
      <c r="RJI423" s="1197"/>
      <c r="RJK423" s="1194"/>
      <c r="RJL423" s="1198"/>
      <c r="RJM423" s="1198"/>
      <c r="RJN423" s="1198"/>
      <c r="RJO423" s="1198"/>
      <c r="RJP423" s="1195"/>
      <c r="RJQ423" s="1196"/>
      <c r="RJR423" s="1197"/>
      <c r="RJT423" s="1194"/>
      <c r="RJU423" s="1198"/>
      <c r="RJV423" s="1198"/>
      <c r="RJW423" s="1198"/>
      <c r="RJX423" s="1198"/>
      <c r="RJY423" s="1195"/>
      <c r="RJZ423" s="1196"/>
      <c r="RKA423" s="1197"/>
      <c r="RKC423" s="1194"/>
      <c r="RKD423" s="1198"/>
      <c r="RKE423" s="1198"/>
      <c r="RKF423" s="1198"/>
      <c r="RKG423" s="1198"/>
      <c r="RKH423" s="1195"/>
      <c r="RKI423" s="1196"/>
      <c r="RKJ423" s="1197"/>
      <c r="RKL423" s="1194"/>
      <c r="RKM423" s="1198"/>
      <c r="RKN423" s="1198"/>
      <c r="RKO423" s="1198"/>
      <c r="RKP423" s="1198"/>
      <c r="RKQ423" s="1195"/>
      <c r="RKR423" s="1196"/>
      <c r="RKS423" s="1197"/>
      <c r="RKU423" s="1194"/>
      <c r="RKV423" s="1198"/>
      <c r="RKW423" s="1198"/>
      <c r="RKX423" s="1198"/>
      <c r="RKY423" s="1198"/>
      <c r="RKZ423" s="1195"/>
      <c r="RLA423" s="1196"/>
      <c r="RLB423" s="1197"/>
      <c r="RLD423" s="1194"/>
      <c r="RLE423" s="1198"/>
      <c r="RLF423" s="1198"/>
      <c r="RLG423" s="1198"/>
      <c r="RLH423" s="1198"/>
      <c r="RLI423" s="1195"/>
      <c r="RLJ423" s="1196"/>
      <c r="RLK423" s="1197"/>
      <c r="RLM423" s="1194"/>
      <c r="RLN423" s="1198"/>
      <c r="RLO423" s="1198"/>
      <c r="RLP423" s="1198"/>
      <c r="RLQ423" s="1198"/>
      <c r="RLR423" s="1195"/>
      <c r="RLS423" s="1196"/>
      <c r="RLT423" s="1197"/>
      <c r="RLV423" s="1194"/>
      <c r="RLW423" s="1198"/>
      <c r="RLX423" s="1198"/>
      <c r="RLY423" s="1198"/>
      <c r="RLZ423" s="1198"/>
      <c r="RMA423" s="1195"/>
      <c r="RMB423" s="1196"/>
      <c r="RMC423" s="1197"/>
      <c r="RME423" s="1194"/>
      <c r="RMF423" s="1198"/>
      <c r="RMG423" s="1198"/>
      <c r="RMH423" s="1198"/>
      <c r="RMI423" s="1198"/>
      <c r="RMJ423" s="1195"/>
      <c r="RMK423" s="1196"/>
      <c r="RML423" s="1197"/>
      <c r="RMN423" s="1194"/>
      <c r="RMO423" s="1198"/>
      <c r="RMP423" s="1198"/>
      <c r="RMQ423" s="1198"/>
      <c r="RMR423" s="1198"/>
      <c r="RMS423" s="1195"/>
      <c r="RMT423" s="1196"/>
      <c r="RMU423" s="1197"/>
      <c r="RMW423" s="1194"/>
      <c r="RMX423" s="1198"/>
      <c r="RMY423" s="1198"/>
      <c r="RMZ423" s="1198"/>
      <c r="RNA423" s="1198"/>
      <c r="RNB423" s="1195"/>
      <c r="RNC423" s="1196"/>
      <c r="RND423" s="1197"/>
      <c r="RNF423" s="1194"/>
      <c r="RNG423" s="1198"/>
      <c r="RNH423" s="1198"/>
      <c r="RNI423" s="1198"/>
      <c r="RNJ423" s="1198"/>
      <c r="RNK423" s="1195"/>
      <c r="RNL423" s="1196"/>
      <c r="RNM423" s="1197"/>
      <c r="RNO423" s="1194"/>
      <c r="RNP423" s="1198"/>
      <c r="RNQ423" s="1198"/>
      <c r="RNR423" s="1198"/>
      <c r="RNS423" s="1198"/>
      <c r="RNT423" s="1195"/>
      <c r="RNU423" s="1196"/>
      <c r="RNV423" s="1197"/>
      <c r="RNX423" s="1194"/>
      <c r="RNY423" s="1198"/>
      <c r="RNZ423" s="1198"/>
      <c r="ROA423" s="1198"/>
      <c r="ROB423" s="1198"/>
      <c r="ROC423" s="1195"/>
      <c r="ROD423" s="1196"/>
      <c r="ROE423" s="1197"/>
      <c r="ROG423" s="1194"/>
      <c r="ROH423" s="1198"/>
      <c r="ROI423" s="1198"/>
      <c r="ROJ423" s="1198"/>
      <c r="ROK423" s="1198"/>
      <c r="ROL423" s="1195"/>
      <c r="ROM423" s="1196"/>
      <c r="RON423" s="1197"/>
      <c r="ROP423" s="1194"/>
      <c r="ROQ423" s="1198"/>
      <c r="ROR423" s="1198"/>
      <c r="ROS423" s="1198"/>
      <c r="ROT423" s="1198"/>
      <c r="ROU423" s="1195"/>
      <c r="ROV423" s="1196"/>
      <c r="ROW423" s="1197"/>
      <c r="ROY423" s="1194"/>
      <c r="ROZ423" s="1198"/>
      <c r="RPA423" s="1198"/>
      <c r="RPB423" s="1198"/>
      <c r="RPC423" s="1198"/>
      <c r="RPD423" s="1195"/>
      <c r="RPE423" s="1196"/>
      <c r="RPF423" s="1197"/>
      <c r="RPH423" s="1194"/>
      <c r="RPI423" s="1198"/>
      <c r="RPJ423" s="1198"/>
      <c r="RPK423" s="1198"/>
      <c r="RPL423" s="1198"/>
      <c r="RPM423" s="1195"/>
      <c r="RPN423" s="1196"/>
      <c r="RPO423" s="1197"/>
      <c r="RPQ423" s="1194"/>
      <c r="RPR423" s="1198"/>
      <c r="RPS423" s="1198"/>
      <c r="RPT423" s="1198"/>
      <c r="RPU423" s="1198"/>
      <c r="RPV423" s="1195"/>
      <c r="RPW423" s="1196"/>
      <c r="RPX423" s="1197"/>
      <c r="RPZ423" s="1194"/>
      <c r="RQA423" s="1198"/>
      <c r="RQB423" s="1198"/>
      <c r="RQC423" s="1198"/>
      <c r="RQD423" s="1198"/>
      <c r="RQE423" s="1195"/>
      <c r="RQF423" s="1196"/>
      <c r="RQG423" s="1197"/>
      <c r="RQI423" s="1194"/>
      <c r="RQJ423" s="1198"/>
      <c r="RQK423" s="1198"/>
      <c r="RQL423" s="1198"/>
      <c r="RQM423" s="1198"/>
      <c r="RQN423" s="1195"/>
      <c r="RQO423" s="1196"/>
      <c r="RQP423" s="1197"/>
      <c r="RQR423" s="1194"/>
      <c r="RQS423" s="1198"/>
      <c r="RQT423" s="1198"/>
      <c r="RQU423" s="1198"/>
      <c r="RQV423" s="1198"/>
      <c r="RQW423" s="1195"/>
      <c r="RQX423" s="1196"/>
      <c r="RQY423" s="1197"/>
      <c r="RRA423" s="1194"/>
      <c r="RRB423" s="1198"/>
      <c r="RRC423" s="1198"/>
      <c r="RRD423" s="1198"/>
      <c r="RRE423" s="1198"/>
      <c r="RRF423" s="1195"/>
      <c r="RRG423" s="1196"/>
      <c r="RRH423" s="1197"/>
      <c r="RRJ423" s="1194"/>
      <c r="RRK423" s="1198"/>
      <c r="RRL423" s="1198"/>
      <c r="RRM423" s="1198"/>
      <c r="RRN423" s="1198"/>
      <c r="RRO423" s="1195"/>
      <c r="RRP423" s="1196"/>
      <c r="RRQ423" s="1197"/>
      <c r="RRS423" s="1194"/>
      <c r="RRT423" s="1198"/>
      <c r="RRU423" s="1198"/>
      <c r="RRV423" s="1198"/>
      <c r="RRW423" s="1198"/>
      <c r="RRX423" s="1195"/>
      <c r="RRY423" s="1196"/>
      <c r="RRZ423" s="1197"/>
      <c r="RSB423" s="1194"/>
      <c r="RSC423" s="1198"/>
      <c r="RSD423" s="1198"/>
      <c r="RSE423" s="1198"/>
      <c r="RSF423" s="1198"/>
      <c r="RSG423" s="1195"/>
      <c r="RSH423" s="1196"/>
      <c r="RSI423" s="1197"/>
      <c r="RSK423" s="1194"/>
      <c r="RSL423" s="1198"/>
      <c r="RSM423" s="1198"/>
      <c r="RSN423" s="1198"/>
      <c r="RSO423" s="1198"/>
      <c r="RSP423" s="1195"/>
      <c r="RSQ423" s="1196"/>
      <c r="RSR423" s="1197"/>
      <c r="RST423" s="1194"/>
      <c r="RSU423" s="1198"/>
      <c r="RSV423" s="1198"/>
      <c r="RSW423" s="1198"/>
      <c r="RSX423" s="1198"/>
      <c r="RSY423" s="1195"/>
      <c r="RSZ423" s="1196"/>
      <c r="RTA423" s="1197"/>
      <c r="RTC423" s="1194"/>
      <c r="RTD423" s="1198"/>
      <c r="RTE423" s="1198"/>
      <c r="RTF423" s="1198"/>
      <c r="RTG423" s="1198"/>
      <c r="RTH423" s="1195"/>
      <c r="RTI423" s="1196"/>
      <c r="RTJ423" s="1197"/>
      <c r="RTL423" s="1194"/>
      <c r="RTM423" s="1198"/>
      <c r="RTN423" s="1198"/>
      <c r="RTO423" s="1198"/>
      <c r="RTP423" s="1198"/>
      <c r="RTQ423" s="1195"/>
      <c r="RTR423" s="1196"/>
      <c r="RTS423" s="1197"/>
      <c r="RTU423" s="1194"/>
      <c r="RTV423" s="1198"/>
      <c r="RTW423" s="1198"/>
      <c r="RTX423" s="1198"/>
      <c r="RTY423" s="1198"/>
      <c r="RTZ423" s="1195"/>
      <c r="RUA423" s="1196"/>
      <c r="RUB423" s="1197"/>
      <c r="RUD423" s="1194"/>
      <c r="RUE423" s="1198"/>
      <c r="RUF423" s="1198"/>
      <c r="RUG423" s="1198"/>
      <c r="RUH423" s="1198"/>
      <c r="RUI423" s="1195"/>
      <c r="RUJ423" s="1196"/>
      <c r="RUK423" s="1197"/>
      <c r="RUM423" s="1194"/>
      <c r="RUN423" s="1198"/>
      <c r="RUO423" s="1198"/>
      <c r="RUP423" s="1198"/>
      <c r="RUQ423" s="1198"/>
      <c r="RUR423" s="1195"/>
      <c r="RUS423" s="1196"/>
      <c r="RUT423" s="1197"/>
      <c r="RUV423" s="1194"/>
      <c r="RUW423" s="1198"/>
      <c r="RUX423" s="1198"/>
      <c r="RUY423" s="1198"/>
      <c r="RUZ423" s="1198"/>
      <c r="RVA423" s="1195"/>
      <c r="RVB423" s="1196"/>
      <c r="RVC423" s="1197"/>
      <c r="RVE423" s="1194"/>
      <c r="RVF423" s="1198"/>
      <c r="RVG423" s="1198"/>
      <c r="RVH423" s="1198"/>
      <c r="RVI423" s="1198"/>
      <c r="RVJ423" s="1195"/>
      <c r="RVK423" s="1196"/>
      <c r="RVL423" s="1197"/>
      <c r="RVN423" s="1194"/>
      <c r="RVO423" s="1198"/>
      <c r="RVP423" s="1198"/>
      <c r="RVQ423" s="1198"/>
      <c r="RVR423" s="1198"/>
      <c r="RVS423" s="1195"/>
      <c r="RVT423" s="1196"/>
      <c r="RVU423" s="1197"/>
      <c r="RVW423" s="1194"/>
      <c r="RVX423" s="1198"/>
      <c r="RVY423" s="1198"/>
      <c r="RVZ423" s="1198"/>
      <c r="RWA423" s="1198"/>
      <c r="RWB423" s="1195"/>
      <c r="RWC423" s="1196"/>
      <c r="RWD423" s="1197"/>
      <c r="RWF423" s="1194"/>
      <c r="RWG423" s="1198"/>
      <c r="RWH423" s="1198"/>
      <c r="RWI423" s="1198"/>
      <c r="RWJ423" s="1198"/>
      <c r="RWK423" s="1195"/>
      <c r="RWL423" s="1196"/>
      <c r="RWM423" s="1197"/>
      <c r="RWO423" s="1194"/>
      <c r="RWP423" s="1198"/>
      <c r="RWQ423" s="1198"/>
      <c r="RWR423" s="1198"/>
      <c r="RWS423" s="1198"/>
      <c r="RWT423" s="1195"/>
      <c r="RWU423" s="1196"/>
      <c r="RWV423" s="1197"/>
      <c r="RWX423" s="1194"/>
      <c r="RWY423" s="1198"/>
      <c r="RWZ423" s="1198"/>
      <c r="RXA423" s="1198"/>
      <c r="RXB423" s="1198"/>
      <c r="RXC423" s="1195"/>
      <c r="RXD423" s="1196"/>
      <c r="RXE423" s="1197"/>
      <c r="RXG423" s="1194"/>
      <c r="RXH423" s="1198"/>
      <c r="RXI423" s="1198"/>
      <c r="RXJ423" s="1198"/>
      <c r="RXK423" s="1198"/>
      <c r="RXL423" s="1195"/>
      <c r="RXM423" s="1196"/>
      <c r="RXN423" s="1197"/>
      <c r="RXP423" s="1194"/>
      <c r="RXQ423" s="1198"/>
      <c r="RXR423" s="1198"/>
      <c r="RXS423" s="1198"/>
      <c r="RXT423" s="1198"/>
      <c r="RXU423" s="1195"/>
      <c r="RXV423" s="1196"/>
      <c r="RXW423" s="1197"/>
      <c r="RXY423" s="1194"/>
      <c r="RXZ423" s="1198"/>
      <c r="RYA423" s="1198"/>
      <c r="RYB423" s="1198"/>
      <c r="RYC423" s="1198"/>
      <c r="RYD423" s="1195"/>
      <c r="RYE423" s="1196"/>
      <c r="RYF423" s="1197"/>
      <c r="RYH423" s="1194"/>
      <c r="RYI423" s="1198"/>
      <c r="RYJ423" s="1198"/>
      <c r="RYK423" s="1198"/>
      <c r="RYL423" s="1198"/>
      <c r="RYM423" s="1195"/>
      <c r="RYN423" s="1196"/>
      <c r="RYO423" s="1197"/>
      <c r="RYQ423" s="1194"/>
      <c r="RYR423" s="1198"/>
      <c r="RYS423" s="1198"/>
      <c r="RYT423" s="1198"/>
      <c r="RYU423" s="1198"/>
      <c r="RYV423" s="1195"/>
      <c r="RYW423" s="1196"/>
      <c r="RYX423" s="1197"/>
      <c r="RYZ423" s="1194"/>
      <c r="RZA423" s="1198"/>
      <c r="RZB423" s="1198"/>
      <c r="RZC423" s="1198"/>
      <c r="RZD423" s="1198"/>
      <c r="RZE423" s="1195"/>
      <c r="RZF423" s="1196"/>
      <c r="RZG423" s="1197"/>
      <c r="RZI423" s="1194"/>
      <c r="RZJ423" s="1198"/>
      <c r="RZK423" s="1198"/>
      <c r="RZL423" s="1198"/>
      <c r="RZM423" s="1198"/>
      <c r="RZN423" s="1195"/>
      <c r="RZO423" s="1196"/>
      <c r="RZP423" s="1197"/>
      <c r="RZR423" s="1194"/>
      <c r="RZS423" s="1198"/>
      <c r="RZT423" s="1198"/>
      <c r="RZU423" s="1198"/>
      <c r="RZV423" s="1198"/>
      <c r="RZW423" s="1195"/>
      <c r="RZX423" s="1196"/>
      <c r="RZY423" s="1197"/>
      <c r="SAA423" s="1194"/>
      <c r="SAB423" s="1198"/>
      <c r="SAC423" s="1198"/>
      <c r="SAD423" s="1198"/>
      <c r="SAE423" s="1198"/>
      <c r="SAF423" s="1195"/>
      <c r="SAG423" s="1196"/>
      <c r="SAH423" s="1197"/>
      <c r="SAJ423" s="1194"/>
      <c r="SAK423" s="1198"/>
      <c r="SAL423" s="1198"/>
      <c r="SAM423" s="1198"/>
      <c r="SAN423" s="1198"/>
      <c r="SAO423" s="1195"/>
      <c r="SAP423" s="1196"/>
      <c r="SAQ423" s="1197"/>
      <c r="SAS423" s="1194"/>
      <c r="SAT423" s="1198"/>
      <c r="SAU423" s="1198"/>
      <c r="SAV423" s="1198"/>
      <c r="SAW423" s="1198"/>
      <c r="SAX423" s="1195"/>
      <c r="SAY423" s="1196"/>
      <c r="SAZ423" s="1197"/>
      <c r="SBB423" s="1194"/>
      <c r="SBC423" s="1198"/>
      <c r="SBD423" s="1198"/>
      <c r="SBE423" s="1198"/>
      <c r="SBF423" s="1198"/>
      <c r="SBG423" s="1195"/>
      <c r="SBH423" s="1196"/>
      <c r="SBI423" s="1197"/>
      <c r="SBK423" s="1194"/>
      <c r="SBL423" s="1198"/>
      <c r="SBM423" s="1198"/>
      <c r="SBN423" s="1198"/>
      <c r="SBO423" s="1198"/>
      <c r="SBP423" s="1195"/>
      <c r="SBQ423" s="1196"/>
      <c r="SBR423" s="1197"/>
      <c r="SBT423" s="1194"/>
      <c r="SBU423" s="1198"/>
      <c r="SBV423" s="1198"/>
      <c r="SBW423" s="1198"/>
      <c r="SBX423" s="1198"/>
      <c r="SBY423" s="1195"/>
      <c r="SBZ423" s="1196"/>
      <c r="SCA423" s="1197"/>
      <c r="SCC423" s="1194"/>
      <c r="SCD423" s="1198"/>
      <c r="SCE423" s="1198"/>
      <c r="SCF423" s="1198"/>
      <c r="SCG423" s="1198"/>
      <c r="SCH423" s="1195"/>
      <c r="SCI423" s="1196"/>
      <c r="SCJ423" s="1197"/>
      <c r="SCL423" s="1194"/>
      <c r="SCM423" s="1198"/>
      <c r="SCN423" s="1198"/>
      <c r="SCO423" s="1198"/>
      <c r="SCP423" s="1198"/>
      <c r="SCQ423" s="1195"/>
      <c r="SCR423" s="1196"/>
      <c r="SCS423" s="1197"/>
      <c r="SCU423" s="1194"/>
      <c r="SCV423" s="1198"/>
      <c r="SCW423" s="1198"/>
      <c r="SCX423" s="1198"/>
      <c r="SCY423" s="1198"/>
      <c r="SCZ423" s="1195"/>
      <c r="SDA423" s="1196"/>
      <c r="SDB423" s="1197"/>
      <c r="SDD423" s="1194"/>
      <c r="SDE423" s="1198"/>
      <c r="SDF423" s="1198"/>
      <c r="SDG423" s="1198"/>
      <c r="SDH423" s="1198"/>
      <c r="SDI423" s="1195"/>
      <c r="SDJ423" s="1196"/>
      <c r="SDK423" s="1197"/>
      <c r="SDM423" s="1194"/>
      <c r="SDN423" s="1198"/>
      <c r="SDO423" s="1198"/>
      <c r="SDP423" s="1198"/>
      <c r="SDQ423" s="1198"/>
      <c r="SDR423" s="1195"/>
      <c r="SDS423" s="1196"/>
      <c r="SDT423" s="1197"/>
      <c r="SDV423" s="1194"/>
      <c r="SDW423" s="1198"/>
      <c r="SDX423" s="1198"/>
      <c r="SDY423" s="1198"/>
      <c r="SDZ423" s="1198"/>
      <c r="SEA423" s="1195"/>
      <c r="SEB423" s="1196"/>
      <c r="SEC423" s="1197"/>
      <c r="SEE423" s="1194"/>
      <c r="SEF423" s="1198"/>
      <c r="SEG423" s="1198"/>
      <c r="SEH423" s="1198"/>
      <c r="SEI423" s="1198"/>
      <c r="SEJ423" s="1195"/>
      <c r="SEK423" s="1196"/>
      <c r="SEL423" s="1197"/>
      <c r="SEN423" s="1194"/>
      <c r="SEO423" s="1198"/>
      <c r="SEP423" s="1198"/>
      <c r="SEQ423" s="1198"/>
      <c r="SER423" s="1198"/>
      <c r="SES423" s="1195"/>
      <c r="SET423" s="1196"/>
      <c r="SEU423" s="1197"/>
      <c r="SEW423" s="1194"/>
      <c r="SEX423" s="1198"/>
      <c r="SEY423" s="1198"/>
      <c r="SEZ423" s="1198"/>
      <c r="SFA423" s="1198"/>
      <c r="SFB423" s="1195"/>
      <c r="SFC423" s="1196"/>
      <c r="SFD423" s="1197"/>
      <c r="SFF423" s="1194"/>
      <c r="SFG423" s="1198"/>
      <c r="SFH423" s="1198"/>
      <c r="SFI423" s="1198"/>
      <c r="SFJ423" s="1198"/>
      <c r="SFK423" s="1195"/>
      <c r="SFL423" s="1196"/>
      <c r="SFM423" s="1197"/>
      <c r="SFO423" s="1194"/>
      <c r="SFP423" s="1198"/>
      <c r="SFQ423" s="1198"/>
      <c r="SFR423" s="1198"/>
      <c r="SFS423" s="1198"/>
      <c r="SFT423" s="1195"/>
      <c r="SFU423" s="1196"/>
      <c r="SFV423" s="1197"/>
      <c r="SFX423" s="1194"/>
      <c r="SFY423" s="1198"/>
      <c r="SFZ423" s="1198"/>
      <c r="SGA423" s="1198"/>
      <c r="SGB423" s="1198"/>
      <c r="SGC423" s="1195"/>
      <c r="SGD423" s="1196"/>
      <c r="SGE423" s="1197"/>
      <c r="SGG423" s="1194"/>
      <c r="SGH423" s="1198"/>
      <c r="SGI423" s="1198"/>
      <c r="SGJ423" s="1198"/>
      <c r="SGK423" s="1198"/>
      <c r="SGL423" s="1195"/>
      <c r="SGM423" s="1196"/>
      <c r="SGN423" s="1197"/>
      <c r="SGP423" s="1194"/>
      <c r="SGQ423" s="1198"/>
      <c r="SGR423" s="1198"/>
      <c r="SGS423" s="1198"/>
      <c r="SGT423" s="1198"/>
      <c r="SGU423" s="1195"/>
      <c r="SGV423" s="1196"/>
      <c r="SGW423" s="1197"/>
      <c r="SGY423" s="1194"/>
      <c r="SGZ423" s="1198"/>
      <c r="SHA423" s="1198"/>
      <c r="SHB423" s="1198"/>
      <c r="SHC423" s="1198"/>
      <c r="SHD423" s="1195"/>
      <c r="SHE423" s="1196"/>
      <c r="SHF423" s="1197"/>
      <c r="SHH423" s="1194"/>
      <c r="SHI423" s="1198"/>
      <c r="SHJ423" s="1198"/>
      <c r="SHK423" s="1198"/>
      <c r="SHL423" s="1198"/>
      <c r="SHM423" s="1195"/>
      <c r="SHN423" s="1196"/>
      <c r="SHO423" s="1197"/>
      <c r="SHQ423" s="1194"/>
      <c r="SHR423" s="1198"/>
      <c r="SHS423" s="1198"/>
      <c r="SHT423" s="1198"/>
      <c r="SHU423" s="1198"/>
      <c r="SHV423" s="1195"/>
      <c r="SHW423" s="1196"/>
      <c r="SHX423" s="1197"/>
      <c r="SHZ423" s="1194"/>
      <c r="SIA423" s="1198"/>
      <c r="SIB423" s="1198"/>
      <c r="SIC423" s="1198"/>
      <c r="SID423" s="1198"/>
      <c r="SIE423" s="1195"/>
      <c r="SIF423" s="1196"/>
      <c r="SIG423" s="1197"/>
      <c r="SII423" s="1194"/>
      <c r="SIJ423" s="1198"/>
      <c r="SIK423" s="1198"/>
      <c r="SIL423" s="1198"/>
      <c r="SIM423" s="1198"/>
      <c r="SIN423" s="1195"/>
      <c r="SIO423" s="1196"/>
      <c r="SIP423" s="1197"/>
      <c r="SIR423" s="1194"/>
      <c r="SIS423" s="1198"/>
      <c r="SIT423" s="1198"/>
      <c r="SIU423" s="1198"/>
      <c r="SIV423" s="1198"/>
      <c r="SIW423" s="1195"/>
      <c r="SIX423" s="1196"/>
      <c r="SIY423" s="1197"/>
      <c r="SJA423" s="1194"/>
      <c r="SJB423" s="1198"/>
      <c r="SJC423" s="1198"/>
      <c r="SJD423" s="1198"/>
      <c r="SJE423" s="1198"/>
      <c r="SJF423" s="1195"/>
      <c r="SJG423" s="1196"/>
      <c r="SJH423" s="1197"/>
      <c r="SJJ423" s="1194"/>
      <c r="SJK423" s="1198"/>
      <c r="SJL423" s="1198"/>
      <c r="SJM423" s="1198"/>
      <c r="SJN423" s="1198"/>
      <c r="SJO423" s="1195"/>
      <c r="SJP423" s="1196"/>
      <c r="SJQ423" s="1197"/>
      <c r="SJS423" s="1194"/>
      <c r="SJT423" s="1198"/>
      <c r="SJU423" s="1198"/>
      <c r="SJV423" s="1198"/>
      <c r="SJW423" s="1198"/>
      <c r="SJX423" s="1195"/>
      <c r="SJY423" s="1196"/>
      <c r="SJZ423" s="1197"/>
      <c r="SKB423" s="1194"/>
      <c r="SKC423" s="1198"/>
      <c r="SKD423" s="1198"/>
      <c r="SKE423" s="1198"/>
      <c r="SKF423" s="1198"/>
      <c r="SKG423" s="1195"/>
      <c r="SKH423" s="1196"/>
      <c r="SKI423" s="1197"/>
      <c r="SKK423" s="1194"/>
      <c r="SKL423" s="1198"/>
      <c r="SKM423" s="1198"/>
      <c r="SKN423" s="1198"/>
      <c r="SKO423" s="1198"/>
      <c r="SKP423" s="1195"/>
      <c r="SKQ423" s="1196"/>
      <c r="SKR423" s="1197"/>
      <c r="SKT423" s="1194"/>
      <c r="SKU423" s="1198"/>
      <c r="SKV423" s="1198"/>
      <c r="SKW423" s="1198"/>
      <c r="SKX423" s="1198"/>
      <c r="SKY423" s="1195"/>
      <c r="SKZ423" s="1196"/>
      <c r="SLA423" s="1197"/>
      <c r="SLC423" s="1194"/>
      <c r="SLD423" s="1198"/>
      <c r="SLE423" s="1198"/>
      <c r="SLF423" s="1198"/>
      <c r="SLG423" s="1198"/>
      <c r="SLH423" s="1195"/>
      <c r="SLI423" s="1196"/>
      <c r="SLJ423" s="1197"/>
      <c r="SLL423" s="1194"/>
      <c r="SLM423" s="1198"/>
      <c r="SLN423" s="1198"/>
      <c r="SLO423" s="1198"/>
      <c r="SLP423" s="1198"/>
      <c r="SLQ423" s="1195"/>
      <c r="SLR423" s="1196"/>
      <c r="SLS423" s="1197"/>
      <c r="SLU423" s="1194"/>
      <c r="SLV423" s="1198"/>
      <c r="SLW423" s="1198"/>
      <c r="SLX423" s="1198"/>
      <c r="SLY423" s="1198"/>
      <c r="SLZ423" s="1195"/>
      <c r="SMA423" s="1196"/>
      <c r="SMB423" s="1197"/>
      <c r="SMD423" s="1194"/>
      <c r="SME423" s="1198"/>
      <c r="SMF423" s="1198"/>
      <c r="SMG423" s="1198"/>
      <c r="SMH423" s="1198"/>
      <c r="SMI423" s="1195"/>
      <c r="SMJ423" s="1196"/>
      <c r="SMK423" s="1197"/>
      <c r="SMM423" s="1194"/>
      <c r="SMN423" s="1198"/>
      <c r="SMO423" s="1198"/>
      <c r="SMP423" s="1198"/>
      <c r="SMQ423" s="1198"/>
      <c r="SMR423" s="1195"/>
      <c r="SMS423" s="1196"/>
      <c r="SMT423" s="1197"/>
      <c r="SMV423" s="1194"/>
      <c r="SMW423" s="1198"/>
      <c r="SMX423" s="1198"/>
      <c r="SMY423" s="1198"/>
      <c r="SMZ423" s="1198"/>
      <c r="SNA423" s="1195"/>
      <c r="SNB423" s="1196"/>
      <c r="SNC423" s="1197"/>
      <c r="SNE423" s="1194"/>
      <c r="SNF423" s="1198"/>
      <c r="SNG423" s="1198"/>
      <c r="SNH423" s="1198"/>
      <c r="SNI423" s="1198"/>
      <c r="SNJ423" s="1195"/>
      <c r="SNK423" s="1196"/>
      <c r="SNL423" s="1197"/>
      <c r="SNN423" s="1194"/>
      <c r="SNO423" s="1198"/>
      <c r="SNP423" s="1198"/>
      <c r="SNQ423" s="1198"/>
      <c r="SNR423" s="1198"/>
      <c r="SNS423" s="1195"/>
      <c r="SNT423" s="1196"/>
      <c r="SNU423" s="1197"/>
      <c r="SNW423" s="1194"/>
      <c r="SNX423" s="1198"/>
      <c r="SNY423" s="1198"/>
      <c r="SNZ423" s="1198"/>
      <c r="SOA423" s="1198"/>
      <c r="SOB423" s="1195"/>
      <c r="SOC423" s="1196"/>
      <c r="SOD423" s="1197"/>
      <c r="SOF423" s="1194"/>
      <c r="SOG423" s="1198"/>
      <c r="SOH423" s="1198"/>
      <c r="SOI423" s="1198"/>
      <c r="SOJ423" s="1198"/>
      <c r="SOK423" s="1195"/>
      <c r="SOL423" s="1196"/>
      <c r="SOM423" s="1197"/>
      <c r="SOO423" s="1194"/>
      <c r="SOP423" s="1198"/>
      <c r="SOQ423" s="1198"/>
      <c r="SOR423" s="1198"/>
      <c r="SOS423" s="1198"/>
      <c r="SOT423" s="1195"/>
      <c r="SOU423" s="1196"/>
      <c r="SOV423" s="1197"/>
      <c r="SOX423" s="1194"/>
      <c r="SOY423" s="1198"/>
      <c r="SOZ423" s="1198"/>
      <c r="SPA423" s="1198"/>
      <c r="SPB423" s="1198"/>
      <c r="SPC423" s="1195"/>
      <c r="SPD423" s="1196"/>
      <c r="SPE423" s="1197"/>
      <c r="SPG423" s="1194"/>
      <c r="SPH423" s="1198"/>
      <c r="SPI423" s="1198"/>
      <c r="SPJ423" s="1198"/>
      <c r="SPK423" s="1198"/>
      <c r="SPL423" s="1195"/>
      <c r="SPM423" s="1196"/>
      <c r="SPN423" s="1197"/>
      <c r="SPP423" s="1194"/>
      <c r="SPQ423" s="1198"/>
      <c r="SPR423" s="1198"/>
      <c r="SPS423" s="1198"/>
      <c r="SPT423" s="1198"/>
      <c r="SPU423" s="1195"/>
      <c r="SPV423" s="1196"/>
      <c r="SPW423" s="1197"/>
      <c r="SPY423" s="1194"/>
      <c r="SPZ423" s="1198"/>
      <c r="SQA423" s="1198"/>
      <c r="SQB423" s="1198"/>
      <c r="SQC423" s="1198"/>
      <c r="SQD423" s="1195"/>
      <c r="SQE423" s="1196"/>
      <c r="SQF423" s="1197"/>
      <c r="SQH423" s="1194"/>
      <c r="SQI423" s="1198"/>
      <c r="SQJ423" s="1198"/>
      <c r="SQK423" s="1198"/>
      <c r="SQL423" s="1198"/>
      <c r="SQM423" s="1195"/>
      <c r="SQN423" s="1196"/>
      <c r="SQO423" s="1197"/>
      <c r="SQQ423" s="1194"/>
      <c r="SQR423" s="1198"/>
      <c r="SQS423" s="1198"/>
      <c r="SQT423" s="1198"/>
      <c r="SQU423" s="1198"/>
      <c r="SQV423" s="1195"/>
      <c r="SQW423" s="1196"/>
      <c r="SQX423" s="1197"/>
      <c r="SQZ423" s="1194"/>
      <c r="SRA423" s="1198"/>
      <c r="SRB423" s="1198"/>
      <c r="SRC423" s="1198"/>
      <c r="SRD423" s="1198"/>
      <c r="SRE423" s="1195"/>
      <c r="SRF423" s="1196"/>
      <c r="SRG423" s="1197"/>
      <c r="SRI423" s="1194"/>
      <c r="SRJ423" s="1198"/>
      <c r="SRK423" s="1198"/>
      <c r="SRL423" s="1198"/>
      <c r="SRM423" s="1198"/>
      <c r="SRN423" s="1195"/>
      <c r="SRO423" s="1196"/>
      <c r="SRP423" s="1197"/>
      <c r="SRR423" s="1194"/>
      <c r="SRS423" s="1198"/>
      <c r="SRT423" s="1198"/>
      <c r="SRU423" s="1198"/>
      <c r="SRV423" s="1198"/>
      <c r="SRW423" s="1195"/>
      <c r="SRX423" s="1196"/>
      <c r="SRY423" s="1197"/>
      <c r="SSA423" s="1194"/>
      <c r="SSB423" s="1198"/>
      <c r="SSC423" s="1198"/>
      <c r="SSD423" s="1198"/>
      <c r="SSE423" s="1198"/>
      <c r="SSF423" s="1195"/>
      <c r="SSG423" s="1196"/>
      <c r="SSH423" s="1197"/>
      <c r="SSJ423" s="1194"/>
      <c r="SSK423" s="1198"/>
      <c r="SSL423" s="1198"/>
      <c r="SSM423" s="1198"/>
      <c r="SSN423" s="1198"/>
      <c r="SSO423" s="1195"/>
      <c r="SSP423" s="1196"/>
      <c r="SSQ423" s="1197"/>
      <c r="SSS423" s="1194"/>
      <c r="SST423" s="1198"/>
      <c r="SSU423" s="1198"/>
      <c r="SSV423" s="1198"/>
      <c r="SSW423" s="1198"/>
      <c r="SSX423" s="1195"/>
      <c r="SSY423" s="1196"/>
      <c r="SSZ423" s="1197"/>
      <c r="STB423" s="1194"/>
      <c r="STC423" s="1198"/>
      <c r="STD423" s="1198"/>
      <c r="STE423" s="1198"/>
      <c r="STF423" s="1198"/>
      <c r="STG423" s="1195"/>
      <c r="STH423" s="1196"/>
      <c r="STI423" s="1197"/>
      <c r="STK423" s="1194"/>
      <c r="STL423" s="1198"/>
      <c r="STM423" s="1198"/>
      <c r="STN423" s="1198"/>
      <c r="STO423" s="1198"/>
      <c r="STP423" s="1195"/>
      <c r="STQ423" s="1196"/>
      <c r="STR423" s="1197"/>
      <c r="STT423" s="1194"/>
      <c r="STU423" s="1198"/>
      <c r="STV423" s="1198"/>
      <c r="STW423" s="1198"/>
      <c r="STX423" s="1198"/>
      <c r="STY423" s="1195"/>
      <c r="STZ423" s="1196"/>
      <c r="SUA423" s="1197"/>
      <c r="SUC423" s="1194"/>
      <c r="SUD423" s="1198"/>
      <c r="SUE423" s="1198"/>
      <c r="SUF423" s="1198"/>
      <c r="SUG423" s="1198"/>
      <c r="SUH423" s="1195"/>
      <c r="SUI423" s="1196"/>
      <c r="SUJ423" s="1197"/>
      <c r="SUL423" s="1194"/>
      <c r="SUM423" s="1198"/>
      <c r="SUN423" s="1198"/>
      <c r="SUO423" s="1198"/>
      <c r="SUP423" s="1198"/>
      <c r="SUQ423" s="1195"/>
      <c r="SUR423" s="1196"/>
      <c r="SUS423" s="1197"/>
      <c r="SUU423" s="1194"/>
      <c r="SUV423" s="1198"/>
      <c r="SUW423" s="1198"/>
      <c r="SUX423" s="1198"/>
      <c r="SUY423" s="1198"/>
      <c r="SUZ423" s="1195"/>
      <c r="SVA423" s="1196"/>
      <c r="SVB423" s="1197"/>
      <c r="SVD423" s="1194"/>
      <c r="SVE423" s="1198"/>
      <c r="SVF423" s="1198"/>
      <c r="SVG423" s="1198"/>
      <c r="SVH423" s="1198"/>
      <c r="SVI423" s="1195"/>
      <c r="SVJ423" s="1196"/>
      <c r="SVK423" s="1197"/>
      <c r="SVM423" s="1194"/>
      <c r="SVN423" s="1198"/>
      <c r="SVO423" s="1198"/>
      <c r="SVP423" s="1198"/>
      <c r="SVQ423" s="1198"/>
      <c r="SVR423" s="1195"/>
      <c r="SVS423" s="1196"/>
      <c r="SVT423" s="1197"/>
      <c r="SVV423" s="1194"/>
      <c r="SVW423" s="1198"/>
      <c r="SVX423" s="1198"/>
      <c r="SVY423" s="1198"/>
      <c r="SVZ423" s="1198"/>
      <c r="SWA423" s="1195"/>
      <c r="SWB423" s="1196"/>
      <c r="SWC423" s="1197"/>
      <c r="SWE423" s="1194"/>
      <c r="SWF423" s="1198"/>
      <c r="SWG423" s="1198"/>
      <c r="SWH423" s="1198"/>
      <c r="SWI423" s="1198"/>
      <c r="SWJ423" s="1195"/>
      <c r="SWK423" s="1196"/>
      <c r="SWL423" s="1197"/>
      <c r="SWN423" s="1194"/>
      <c r="SWO423" s="1198"/>
      <c r="SWP423" s="1198"/>
      <c r="SWQ423" s="1198"/>
      <c r="SWR423" s="1198"/>
      <c r="SWS423" s="1195"/>
      <c r="SWT423" s="1196"/>
      <c r="SWU423" s="1197"/>
      <c r="SWW423" s="1194"/>
      <c r="SWX423" s="1198"/>
      <c r="SWY423" s="1198"/>
      <c r="SWZ423" s="1198"/>
      <c r="SXA423" s="1198"/>
      <c r="SXB423" s="1195"/>
      <c r="SXC423" s="1196"/>
      <c r="SXD423" s="1197"/>
      <c r="SXF423" s="1194"/>
      <c r="SXG423" s="1198"/>
      <c r="SXH423" s="1198"/>
      <c r="SXI423" s="1198"/>
      <c r="SXJ423" s="1198"/>
      <c r="SXK423" s="1195"/>
      <c r="SXL423" s="1196"/>
      <c r="SXM423" s="1197"/>
      <c r="SXO423" s="1194"/>
      <c r="SXP423" s="1198"/>
      <c r="SXQ423" s="1198"/>
      <c r="SXR423" s="1198"/>
      <c r="SXS423" s="1198"/>
      <c r="SXT423" s="1195"/>
      <c r="SXU423" s="1196"/>
      <c r="SXV423" s="1197"/>
      <c r="SXX423" s="1194"/>
      <c r="SXY423" s="1198"/>
      <c r="SXZ423" s="1198"/>
      <c r="SYA423" s="1198"/>
      <c r="SYB423" s="1198"/>
      <c r="SYC423" s="1195"/>
      <c r="SYD423" s="1196"/>
      <c r="SYE423" s="1197"/>
      <c r="SYG423" s="1194"/>
      <c r="SYH423" s="1198"/>
      <c r="SYI423" s="1198"/>
      <c r="SYJ423" s="1198"/>
      <c r="SYK423" s="1198"/>
      <c r="SYL423" s="1195"/>
      <c r="SYM423" s="1196"/>
      <c r="SYN423" s="1197"/>
      <c r="SYP423" s="1194"/>
      <c r="SYQ423" s="1198"/>
      <c r="SYR423" s="1198"/>
      <c r="SYS423" s="1198"/>
      <c r="SYT423" s="1198"/>
      <c r="SYU423" s="1195"/>
      <c r="SYV423" s="1196"/>
      <c r="SYW423" s="1197"/>
      <c r="SYY423" s="1194"/>
      <c r="SYZ423" s="1198"/>
      <c r="SZA423" s="1198"/>
      <c r="SZB423" s="1198"/>
      <c r="SZC423" s="1198"/>
      <c r="SZD423" s="1195"/>
      <c r="SZE423" s="1196"/>
      <c r="SZF423" s="1197"/>
      <c r="SZH423" s="1194"/>
      <c r="SZI423" s="1198"/>
      <c r="SZJ423" s="1198"/>
      <c r="SZK423" s="1198"/>
      <c r="SZL423" s="1198"/>
      <c r="SZM423" s="1195"/>
      <c r="SZN423" s="1196"/>
      <c r="SZO423" s="1197"/>
      <c r="SZQ423" s="1194"/>
      <c r="SZR423" s="1198"/>
      <c r="SZS423" s="1198"/>
      <c r="SZT423" s="1198"/>
      <c r="SZU423" s="1198"/>
      <c r="SZV423" s="1195"/>
      <c r="SZW423" s="1196"/>
      <c r="SZX423" s="1197"/>
      <c r="SZZ423" s="1194"/>
      <c r="TAA423" s="1198"/>
      <c r="TAB423" s="1198"/>
      <c r="TAC423" s="1198"/>
      <c r="TAD423" s="1198"/>
      <c r="TAE423" s="1195"/>
      <c r="TAF423" s="1196"/>
      <c r="TAG423" s="1197"/>
      <c r="TAI423" s="1194"/>
      <c r="TAJ423" s="1198"/>
      <c r="TAK423" s="1198"/>
      <c r="TAL423" s="1198"/>
      <c r="TAM423" s="1198"/>
      <c r="TAN423" s="1195"/>
      <c r="TAO423" s="1196"/>
      <c r="TAP423" s="1197"/>
      <c r="TAR423" s="1194"/>
      <c r="TAS423" s="1198"/>
      <c r="TAT423" s="1198"/>
      <c r="TAU423" s="1198"/>
      <c r="TAV423" s="1198"/>
      <c r="TAW423" s="1195"/>
      <c r="TAX423" s="1196"/>
      <c r="TAY423" s="1197"/>
      <c r="TBA423" s="1194"/>
      <c r="TBB423" s="1198"/>
      <c r="TBC423" s="1198"/>
      <c r="TBD423" s="1198"/>
      <c r="TBE423" s="1198"/>
      <c r="TBF423" s="1195"/>
      <c r="TBG423" s="1196"/>
      <c r="TBH423" s="1197"/>
      <c r="TBJ423" s="1194"/>
      <c r="TBK423" s="1198"/>
      <c r="TBL423" s="1198"/>
      <c r="TBM423" s="1198"/>
      <c r="TBN423" s="1198"/>
      <c r="TBO423" s="1195"/>
      <c r="TBP423" s="1196"/>
      <c r="TBQ423" s="1197"/>
      <c r="TBS423" s="1194"/>
      <c r="TBT423" s="1198"/>
      <c r="TBU423" s="1198"/>
      <c r="TBV423" s="1198"/>
      <c r="TBW423" s="1198"/>
      <c r="TBX423" s="1195"/>
      <c r="TBY423" s="1196"/>
      <c r="TBZ423" s="1197"/>
      <c r="TCB423" s="1194"/>
      <c r="TCC423" s="1198"/>
      <c r="TCD423" s="1198"/>
      <c r="TCE423" s="1198"/>
      <c r="TCF423" s="1198"/>
      <c r="TCG423" s="1195"/>
      <c r="TCH423" s="1196"/>
      <c r="TCI423" s="1197"/>
      <c r="TCK423" s="1194"/>
      <c r="TCL423" s="1198"/>
      <c r="TCM423" s="1198"/>
      <c r="TCN423" s="1198"/>
      <c r="TCO423" s="1198"/>
      <c r="TCP423" s="1195"/>
      <c r="TCQ423" s="1196"/>
      <c r="TCR423" s="1197"/>
      <c r="TCT423" s="1194"/>
      <c r="TCU423" s="1198"/>
      <c r="TCV423" s="1198"/>
      <c r="TCW423" s="1198"/>
      <c r="TCX423" s="1198"/>
      <c r="TCY423" s="1195"/>
      <c r="TCZ423" s="1196"/>
      <c r="TDA423" s="1197"/>
      <c r="TDC423" s="1194"/>
      <c r="TDD423" s="1198"/>
      <c r="TDE423" s="1198"/>
      <c r="TDF423" s="1198"/>
      <c r="TDG423" s="1198"/>
      <c r="TDH423" s="1195"/>
      <c r="TDI423" s="1196"/>
      <c r="TDJ423" s="1197"/>
      <c r="TDL423" s="1194"/>
      <c r="TDM423" s="1198"/>
      <c r="TDN423" s="1198"/>
      <c r="TDO423" s="1198"/>
      <c r="TDP423" s="1198"/>
      <c r="TDQ423" s="1195"/>
      <c r="TDR423" s="1196"/>
      <c r="TDS423" s="1197"/>
      <c r="TDU423" s="1194"/>
      <c r="TDV423" s="1198"/>
      <c r="TDW423" s="1198"/>
      <c r="TDX423" s="1198"/>
      <c r="TDY423" s="1198"/>
      <c r="TDZ423" s="1195"/>
      <c r="TEA423" s="1196"/>
      <c r="TEB423" s="1197"/>
      <c r="TED423" s="1194"/>
      <c r="TEE423" s="1198"/>
      <c r="TEF423" s="1198"/>
      <c r="TEG423" s="1198"/>
      <c r="TEH423" s="1198"/>
      <c r="TEI423" s="1195"/>
      <c r="TEJ423" s="1196"/>
      <c r="TEK423" s="1197"/>
      <c r="TEM423" s="1194"/>
      <c r="TEN423" s="1198"/>
      <c r="TEO423" s="1198"/>
      <c r="TEP423" s="1198"/>
      <c r="TEQ423" s="1198"/>
      <c r="TER423" s="1195"/>
      <c r="TES423" s="1196"/>
      <c r="TET423" s="1197"/>
      <c r="TEV423" s="1194"/>
      <c r="TEW423" s="1198"/>
      <c r="TEX423" s="1198"/>
      <c r="TEY423" s="1198"/>
      <c r="TEZ423" s="1198"/>
      <c r="TFA423" s="1195"/>
      <c r="TFB423" s="1196"/>
      <c r="TFC423" s="1197"/>
      <c r="TFE423" s="1194"/>
      <c r="TFF423" s="1198"/>
      <c r="TFG423" s="1198"/>
      <c r="TFH423" s="1198"/>
      <c r="TFI423" s="1198"/>
      <c r="TFJ423" s="1195"/>
      <c r="TFK423" s="1196"/>
      <c r="TFL423" s="1197"/>
      <c r="TFN423" s="1194"/>
      <c r="TFO423" s="1198"/>
      <c r="TFP423" s="1198"/>
      <c r="TFQ423" s="1198"/>
      <c r="TFR423" s="1198"/>
      <c r="TFS423" s="1195"/>
      <c r="TFT423" s="1196"/>
      <c r="TFU423" s="1197"/>
      <c r="TFW423" s="1194"/>
      <c r="TFX423" s="1198"/>
      <c r="TFY423" s="1198"/>
      <c r="TFZ423" s="1198"/>
      <c r="TGA423" s="1198"/>
      <c r="TGB423" s="1195"/>
      <c r="TGC423" s="1196"/>
      <c r="TGD423" s="1197"/>
      <c r="TGF423" s="1194"/>
      <c r="TGG423" s="1198"/>
      <c r="TGH423" s="1198"/>
      <c r="TGI423" s="1198"/>
      <c r="TGJ423" s="1198"/>
      <c r="TGK423" s="1195"/>
      <c r="TGL423" s="1196"/>
      <c r="TGM423" s="1197"/>
      <c r="TGO423" s="1194"/>
      <c r="TGP423" s="1198"/>
      <c r="TGQ423" s="1198"/>
      <c r="TGR423" s="1198"/>
      <c r="TGS423" s="1198"/>
      <c r="TGT423" s="1195"/>
      <c r="TGU423" s="1196"/>
      <c r="TGV423" s="1197"/>
      <c r="TGX423" s="1194"/>
      <c r="TGY423" s="1198"/>
      <c r="TGZ423" s="1198"/>
      <c r="THA423" s="1198"/>
      <c r="THB423" s="1198"/>
      <c r="THC423" s="1195"/>
      <c r="THD423" s="1196"/>
      <c r="THE423" s="1197"/>
      <c r="THG423" s="1194"/>
      <c r="THH423" s="1198"/>
      <c r="THI423" s="1198"/>
      <c r="THJ423" s="1198"/>
      <c r="THK423" s="1198"/>
      <c r="THL423" s="1195"/>
      <c r="THM423" s="1196"/>
      <c r="THN423" s="1197"/>
      <c r="THP423" s="1194"/>
      <c r="THQ423" s="1198"/>
      <c r="THR423" s="1198"/>
      <c r="THS423" s="1198"/>
      <c r="THT423" s="1198"/>
      <c r="THU423" s="1195"/>
      <c r="THV423" s="1196"/>
      <c r="THW423" s="1197"/>
      <c r="THY423" s="1194"/>
      <c r="THZ423" s="1198"/>
      <c r="TIA423" s="1198"/>
      <c r="TIB423" s="1198"/>
      <c r="TIC423" s="1198"/>
      <c r="TID423" s="1195"/>
      <c r="TIE423" s="1196"/>
      <c r="TIF423" s="1197"/>
      <c r="TIH423" s="1194"/>
      <c r="TII423" s="1198"/>
      <c r="TIJ423" s="1198"/>
      <c r="TIK423" s="1198"/>
      <c r="TIL423" s="1198"/>
      <c r="TIM423" s="1195"/>
      <c r="TIN423" s="1196"/>
      <c r="TIO423" s="1197"/>
      <c r="TIQ423" s="1194"/>
      <c r="TIR423" s="1198"/>
      <c r="TIS423" s="1198"/>
      <c r="TIT423" s="1198"/>
      <c r="TIU423" s="1198"/>
      <c r="TIV423" s="1195"/>
      <c r="TIW423" s="1196"/>
      <c r="TIX423" s="1197"/>
      <c r="TIZ423" s="1194"/>
      <c r="TJA423" s="1198"/>
      <c r="TJB423" s="1198"/>
      <c r="TJC423" s="1198"/>
      <c r="TJD423" s="1198"/>
      <c r="TJE423" s="1195"/>
      <c r="TJF423" s="1196"/>
      <c r="TJG423" s="1197"/>
      <c r="TJI423" s="1194"/>
      <c r="TJJ423" s="1198"/>
      <c r="TJK423" s="1198"/>
      <c r="TJL423" s="1198"/>
      <c r="TJM423" s="1198"/>
      <c r="TJN423" s="1195"/>
      <c r="TJO423" s="1196"/>
      <c r="TJP423" s="1197"/>
      <c r="TJR423" s="1194"/>
      <c r="TJS423" s="1198"/>
      <c r="TJT423" s="1198"/>
      <c r="TJU423" s="1198"/>
      <c r="TJV423" s="1198"/>
      <c r="TJW423" s="1195"/>
      <c r="TJX423" s="1196"/>
      <c r="TJY423" s="1197"/>
      <c r="TKA423" s="1194"/>
      <c r="TKB423" s="1198"/>
      <c r="TKC423" s="1198"/>
      <c r="TKD423" s="1198"/>
      <c r="TKE423" s="1198"/>
      <c r="TKF423" s="1195"/>
      <c r="TKG423" s="1196"/>
      <c r="TKH423" s="1197"/>
      <c r="TKJ423" s="1194"/>
      <c r="TKK423" s="1198"/>
      <c r="TKL423" s="1198"/>
      <c r="TKM423" s="1198"/>
      <c r="TKN423" s="1198"/>
      <c r="TKO423" s="1195"/>
      <c r="TKP423" s="1196"/>
      <c r="TKQ423" s="1197"/>
      <c r="TKS423" s="1194"/>
      <c r="TKT423" s="1198"/>
      <c r="TKU423" s="1198"/>
      <c r="TKV423" s="1198"/>
      <c r="TKW423" s="1198"/>
      <c r="TKX423" s="1195"/>
      <c r="TKY423" s="1196"/>
      <c r="TKZ423" s="1197"/>
      <c r="TLB423" s="1194"/>
      <c r="TLC423" s="1198"/>
      <c r="TLD423" s="1198"/>
      <c r="TLE423" s="1198"/>
      <c r="TLF423" s="1198"/>
      <c r="TLG423" s="1195"/>
      <c r="TLH423" s="1196"/>
      <c r="TLI423" s="1197"/>
      <c r="TLK423" s="1194"/>
      <c r="TLL423" s="1198"/>
      <c r="TLM423" s="1198"/>
      <c r="TLN423" s="1198"/>
      <c r="TLO423" s="1198"/>
      <c r="TLP423" s="1195"/>
      <c r="TLQ423" s="1196"/>
      <c r="TLR423" s="1197"/>
      <c r="TLT423" s="1194"/>
      <c r="TLU423" s="1198"/>
      <c r="TLV423" s="1198"/>
      <c r="TLW423" s="1198"/>
      <c r="TLX423" s="1198"/>
      <c r="TLY423" s="1195"/>
      <c r="TLZ423" s="1196"/>
      <c r="TMA423" s="1197"/>
      <c r="TMC423" s="1194"/>
      <c r="TMD423" s="1198"/>
      <c r="TME423" s="1198"/>
      <c r="TMF423" s="1198"/>
      <c r="TMG423" s="1198"/>
      <c r="TMH423" s="1195"/>
      <c r="TMI423" s="1196"/>
      <c r="TMJ423" s="1197"/>
      <c r="TML423" s="1194"/>
      <c r="TMM423" s="1198"/>
      <c r="TMN423" s="1198"/>
      <c r="TMO423" s="1198"/>
      <c r="TMP423" s="1198"/>
      <c r="TMQ423" s="1195"/>
      <c r="TMR423" s="1196"/>
      <c r="TMS423" s="1197"/>
      <c r="TMU423" s="1194"/>
      <c r="TMV423" s="1198"/>
      <c r="TMW423" s="1198"/>
      <c r="TMX423" s="1198"/>
      <c r="TMY423" s="1198"/>
      <c r="TMZ423" s="1195"/>
      <c r="TNA423" s="1196"/>
      <c r="TNB423" s="1197"/>
      <c r="TND423" s="1194"/>
      <c r="TNE423" s="1198"/>
      <c r="TNF423" s="1198"/>
      <c r="TNG423" s="1198"/>
      <c r="TNH423" s="1198"/>
      <c r="TNI423" s="1195"/>
      <c r="TNJ423" s="1196"/>
      <c r="TNK423" s="1197"/>
      <c r="TNM423" s="1194"/>
      <c r="TNN423" s="1198"/>
      <c r="TNO423" s="1198"/>
      <c r="TNP423" s="1198"/>
      <c r="TNQ423" s="1198"/>
      <c r="TNR423" s="1195"/>
      <c r="TNS423" s="1196"/>
      <c r="TNT423" s="1197"/>
      <c r="TNV423" s="1194"/>
      <c r="TNW423" s="1198"/>
      <c r="TNX423" s="1198"/>
      <c r="TNY423" s="1198"/>
      <c r="TNZ423" s="1198"/>
      <c r="TOA423" s="1195"/>
      <c r="TOB423" s="1196"/>
      <c r="TOC423" s="1197"/>
      <c r="TOE423" s="1194"/>
      <c r="TOF423" s="1198"/>
      <c r="TOG423" s="1198"/>
      <c r="TOH423" s="1198"/>
      <c r="TOI423" s="1198"/>
      <c r="TOJ423" s="1195"/>
      <c r="TOK423" s="1196"/>
      <c r="TOL423" s="1197"/>
      <c r="TON423" s="1194"/>
      <c r="TOO423" s="1198"/>
      <c r="TOP423" s="1198"/>
      <c r="TOQ423" s="1198"/>
      <c r="TOR423" s="1198"/>
      <c r="TOS423" s="1195"/>
      <c r="TOT423" s="1196"/>
      <c r="TOU423" s="1197"/>
      <c r="TOW423" s="1194"/>
      <c r="TOX423" s="1198"/>
      <c r="TOY423" s="1198"/>
      <c r="TOZ423" s="1198"/>
      <c r="TPA423" s="1198"/>
      <c r="TPB423" s="1195"/>
      <c r="TPC423" s="1196"/>
      <c r="TPD423" s="1197"/>
      <c r="TPF423" s="1194"/>
      <c r="TPG423" s="1198"/>
      <c r="TPH423" s="1198"/>
      <c r="TPI423" s="1198"/>
      <c r="TPJ423" s="1198"/>
      <c r="TPK423" s="1195"/>
      <c r="TPL423" s="1196"/>
      <c r="TPM423" s="1197"/>
      <c r="TPO423" s="1194"/>
      <c r="TPP423" s="1198"/>
      <c r="TPQ423" s="1198"/>
      <c r="TPR423" s="1198"/>
      <c r="TPS423" s="1198"/>
      <c r="TPT423" s="1195"/>
      <c r="TPU423" s="1196"/>
      <c r="TPV423" s="1197"/>
      <c r="TPX423" s="1194"/>
      <c r="TPY423" s="1198"/>
      <c r="TPZ423" s="1198"/>
      <c r="TQA423" s="1198"/>
      <c r="TQB423" s="1198"/>
      <c r="TQC423" s="1195"/>
      <c r="TQD423" s="1196"/>
      <c r="TQE423" s="1197"/>
      <c r="TQG423" s="1194"/>
      <c r="TQH423" s="1198"/>
      <c r="TQI423" s="1198"/>
      <c r="TQJ423" s="1198"/>
      <c r="TQK423" s="1198"/>
      <c r="TQL423" s="1195"/>
      <c r="TQM423" s="1196"/>
      <c r="TQN423" s="1197"/>
      <c r="TQP423" s="1194"/>
      <c r="TQQ423" s="1198"/>
      <c r="TQR423" s="1198"/>
      <c r="TQS423" s="1198"/>
      <c r="TQT423" s="1198"/>
      <c r="TQU423" s="1195"/>
      <c r="TQV423" s="1196"/>
      <c r="TQW423" s="1197"/>
      <c r="TQY423" s="1194"/>
      <c r="TQZ423" s="1198"/>
      <c r="TRA423" s="1198"/>
      <c r="TRB423" s="1198"/>
      <c r="TRC423" s="1198"/>
      <c r="TRD423" s="1195"/>
      <c r="TRE423" s="1196"/>
      <c r="TRF423" s="1197"/>
      <c r="TRH423" s="1194"/>
      <c r="TRI423" s="1198"/>
      <c r="TRJ423" s="1198"/>
      <c r="TRK423" s="1198"/>
      <c r="TRL423" s="1198"/>
      <c r="TRM423" s="1195"/>
      <c r="TRN423" s="1196"/>
      <c r="TRO423" s="1197"/>
      <c r="TRQ423" s="1194"/>
      <c r="TRR423" s="1198"/>
      <c r="TRS423" s="1198"/>
      <c r="TRT423" s="1198"/>
      <c r="TRU423" s="1198"/>
      <c r="TRV423" s="1195"/>
      <c r="TRW423" s="1196"/>
      <c r="TRX423" s="1197"/>
      <c r="TRZ423" s="1194"/>
      <c r="TSA423" s="1198"/>
      <c r="TSB423" s="1198"/>
      <c r="TSC423" s="1198"/>
      <c r="TSD423" s="1198"/>
      <c r="TSE423" s="1195"/>
      <c r="TSF423" s="1196"/>
      <c r="TSG423" s="1197"/>
      <c r="TSI423" s="1194"/>
      <c r="TSJ423" s="1198"/>
      <c r="TSK423" s="1198"/>
      <c r="TSL423" s="1198"/>
      <c r="TSM423" s="1198"/>
      <c r="TSN423" s="1195"/>
      <c r="TSO423" s="1196"/>
      <c r="TSP423" s="1197"/>
      <c r="TSR423" s="1194"/>
      <c r="TSS423" s="1198"/>
      <c r="TST423" s="1198"/>
      <c r="TSU423" s="1198"/>
      <c r="TSV423" s="1198"/>
      <c r="TSW423" s="1195"/>
      <c r="TSX423" s="1196"/>
      <c r="TSY423" s="1197"/>
      <c r="TTA423" s="1194"/>
      <c r="TTB423" s="1198"/>
      <c r="TTC423" s="1198"/>
      <c r="TTD423" s="1198"/>
      <c r="TTE423" s="1198"/>
      <c r="TTF423" s="1195"/>
      <c r="TTG423" s="1196"/>
      <c r="TTH423" s="1197"/>
      <c r="TTJ423" s="1194"/>
      <c r="TTK423" s="1198"/>
      <c r="TTL423" s="1198"/>
      <c r="TTM423" s="1198"/>
      <c r="TTN423" s="1198"/>
      <c r="TTO423" s="1195"/>
      <c r="TTP423" s="1196"/>
      <c r="TTQ423" s="1197"/>
      <c r="TTS423" s="1194"/>
      <c r="TTT423" s="1198"/>
      <c r="TTU423" s="1198"/>
      <c r="TTV423" s="1198"/>
      <c r="TTW423" s="1198"/>
      <c r="TTX423" s="1195"/>
      <c r="TTY423" s="1196"/>
      <c r="TTZ423" s="1197"/>
      <c r="TUB423" s="1194"/>
      <c r="TUC423" s="1198"/>
      <c r="TUD423" s="1198"/>
      <c r="TUE423" s="1198"/>
      <c r="TUF423" s="1198"/>
      <c r="TUG423" s="1195"/>
      <c r="TUH423" s="1196"/>
      <c r="TUI423" s="1197"/>
      <c r="TUK423" s="1194"/>
      <c r="TUL423" s="1198"/>
      <c r="TUM423" s="1198"/>
      <c r="TUN423" s="1198"/>
      <c r="TUO423" s="1198"/>
      <c r="TUP423" s="1195"/>
      <c r="TUQ423" s="1196"/>
      <c r="TUR423" s="1197"/>
      <c r="TUT423" s="1194"/>
      <c r="TUU423" s="1198"/>
      <c r="TUV423" s="1198"/>
      <c r="TUW423" s="1198"/>
      <c r="TUX423" s="1198"/>
      <c r="TUY423" s="1195"/>
      <c r="TUZ423" s="1196"/>
      <c r="TVA423" s="1197"/>
      <c r="TVC423" s="1194"/>
      <c r="TVD423" s="1198"/>
      <c r="TVE423" s="1198"/>
      <c r="TVF423" s="1198"/>
      <c r="TVG423" s="1198"/>
      <c r="TVH423" s="1195"/>
      <c r="TVI423" s="1196"/>
      <c r="TVJ423" s="1197"/>
      <c r="TVL423" s="1194"/>
      <c r="TVM423" s="1198"/>
      <c r="TVN423" s="1198"/>
      <c r="TVO423" s="1198"/>
      <c r="TVP423" s="1198"/>
      <c r="TVQ423" s="1195"/>
      <c r="TVR423" s="1196"/>
      <c r="TVS423" s="1197"/>
      <c r="TVU423" s="1194"/>
      <c r="TVV423" s="1198"/>
      <c r="TVW423" s="1198"/>
      <c r="TVX423" s="1198"/>
      <c r="TVY423" s="1198"/>
      <c r="TVZ423" s="1195"/>
      <c r="TWA423" s="1196"/>
      <c r="TWB423" s="1197"/>
      <c r="TWD423" s="1194"/>
      <c r="TWE423" s="1198"/>
      <c r="TWF423" s="1198"/>
      <c r="TWG423" s="1198"/>
      <c r="TWH423" s="1198"/>
      <c r="TWI423" s="1195"/>
      <c r="TWJ423" s="1196"/>
      <c r="TWK423" s="1197"/>
      <c r="TWM423" s="1194"/>
      <c r="TWN423" s="1198"/>
      <c r="TWO423" s="1198"/>
      <c r="TWP423" s="1198"/>
      <c r="TWQ423" s="1198"/>
      <c r="TWR423" s="1195"/>
      <c r="TWS423" s="1196"/>
      <c r="TWT423" s="1197"/>
      <c r="TWV423" s="1194"/>
      <c r="TWW423" s="1198"/>
      <c r="TWX423" s="1198"/>
      <c r="TWY423" s="1198"/>
      <c r="TWZ423" s="1198"/>
      <c r="TXA423" s="1195"/>
      <c r="TXB423" s="1196"/>
      <c r="TXC423" s="1197"/>
      <c r="TXE423" s="1194"/>
      <c r="TXF423" s="1198"/>
      <c r="TXG423" s="1198"/>
      <c r="TXH423" s="1198"/>
      <c r="TXI423" s="1198"/>
      <c r="TXJ423" s="1195"/>
      <c r="TXK423" s="1196"/>
      <c r="TXL423" s="1197"/>
      <c r="TXN423" s="1194"/>
      <c r="TXO423" s="1198"/>
      <c r="TXP423" s="1198"/>
      <c r="TXQ423" s="1198"/>
      <c r="TXR423" s="1198"/>
      <c r="TXS423" s="1195"/>
      <c r="TXT423" s="1196"/>
      <c r="TXU423" s="1197"/>
      <c r="TXW423" s="1194"/>
      <c r="TXX423" s="1198"/>
      <c r="TXY423" s="1198"/>
      <c r="TXZ423" s="1198"/>
      <c r="TYA423" s="1198"/>
      <c r="TYB423" s="1195"/>
      <c r="TYC423" s="1196"/>
      <c r="TYD423" s="1197"/>
      <c r="TYF423" s="1194"/>
      <c r="TYG423" s="1198"/>
      <c r="TYH423" s="1198"/>
      <c r="TYI423" s="1198"/>
      <c r="TYJ423" s="1198"/>
      <c r="TYK423" s="1195"/>
      <c r="TYL423" s="1196"/>
      <c r="TYM423" s="1197"/>
      <c r="TYO423" s="1194"/>
      <c r="TYP423" s="1198"/>
      <c r="TYQ423" s="1198"/>
      <c r="TYR423" s="1198"/>
      <c r="TYS423" s="1198"/>
      <c r="TYT423" s="1195"/>
      <c r="TYU423" s="1196"/>
      <c r="TYV423" s="1197"/>
      <c r="TYX423" s="1194"/>
      <c r="TYY423" s="1198"/>
      <c r="TYZ423" s="1198"/>
      <c r="TZA423" s="1198"/>
      <c r="TZB423" s="1198"/>
      <c r="TZC423" s="1195"/>
      <c r="TZD423" s="1196"/>
      <c r="TZE423" s="1197"/>
      <c r="TZG423" s="1194"/>
      <c r="TZH423" s="1198"/>
      <c r="TZI423" s="1198"/>
      <c r="TZJ423" s="1198"/>
      <c r="TZK423" s="1198"/>
      <c r="TZL423" s="1195"/>
      <c r="TZM423" s="1196"/>
      <c r="TZN423" s="1197"/>
      <c r="TZP423" s="1194"/>
      <c r="TZQ423" s="1198"/>
      <c r="TZR423" s="1198"/>
      <c r="TZS423" s="1198"/>
      <c r="TZT423" s="1198"/>
      <c r="TZU423" s="1195"/>
      <c r="TZV423" s="1196"/>
      <c r="TZW423" s="1197"/>
      <c r="TZY423" s="1194"/>
      <c r="TZZ423" s="1198"/>
      <c r="UAA423" s="1198"/>
      <c r="UAB423" s="1198"/>
      <c r="UAC423" s="1198"/>
      <c r="UAD423" s="1195"/>
      <c r="UAE423" s="1196"/>
      <c r="UAF423" s="1197"/>
      <c r="UAH423" s="1194"/>
      <c r="UAI423" s="1198"/>
      <c r="UAJ423" s="1198"/>
      <c r="UAK423" s="1198"/>
      <c r="UAL423" s="1198"/>
      <c r="UAM423" s="1195"/>
      <c r="UAN423" s="1196"/>
      <c r="UAO423" s="1197"/>
      <c r="UAQ423" s="1194"/>
      <c r="UAR423" s="1198"/>
      <c r="UAS423" s="1198"/>
      <c r="UAT423" s="1198"/>
      <c r="UAU423" s="1198"/>
      <c r="UAV423" s="1195"/>
      <c r="UAW423" s="1196"/>
      <c r="UAX423" s="1197"/>
      <c r="UAZ423" s="1194"/>
      <c r="UBA423" s="1198"/>
      <c r="UBB423" s="1198"/>
      <c r="UBC423" s="1198"/>
      <c r="UBD423" s="1198"/>
      <c r="UBE423" s="1195"/>
      <c r="UBF423" s="1196"/>
      <c r="UBG423" s="1197"/>
      <c r="UBI423" s="1194"/>
      <c r="UBJ423" s="1198"/>
      <c r="UBK423" s="1198"/>
      <c r="UBL423" s="1198"/>
      <c r="UBM423" s="1198"/>
      <c r="UBN423" s="1195"/>
      <c r="UBO423" s="1196"/>
      <c r="UBP423" s="1197"/>
      <c r="UBR423" s="1194"/>
      <c r="UBS423" s="1198"/>
      <c r="UBT423" s="1198"/>
      <c r="UBU423" s="1198"/>
      <c r="UBV423" s="1198"/>
      <c r="UBW423" s="1195"/>
      <c r="UBX423" s="1196"/>
      <c r="UBY423" s="1197"/>
      <c r="UCA423" s="1194"/>
      <c r="UCB423" s="1198"/>
      <c r="UCC423" s="1198"/>
      <c r="UCD423" s="1198"/>
      <c r="UCE423" s="1198"/>
      <c r="UCF423" s="1195"/>
      <c r="UCG423" s="1196"/>
      <c r="UCH423" s="1197"/>
      <c r="UCJ423" s="1194"/>
      <c r="UCK423" s="1198"/>
      <c r="UCL423" s="1198"/>
      <c r="UCM423" s="1198"/>
      <c r="UCN423" s="1198"/>
      <c r="UCO423" s="1195"/>
      <c r="UCP423" s="1196"/>
      <c r="UCQ423" s="1197"/>
      <c r="UCS423" s="1194"/>
      <c r="UCT423" s="1198"/>
      <c r="UCU423" s="1198"/>
      <c r="UCV423" s="1198"/>
      <c r="UCW423" s="1198"/>
      <c r="UCX423" s="1195"/>
      <c r="UCY423" s="1196"/>
      <c r="UCZ423" s="1197"/>
      <c r="UDB423" s="1194"/>
      <c r="UDC423" s="1198"/>
      <c r="UDD423" s="1198"/>
      <c r="UDE423" s="1198"/>
      <c r="UDF423" s="1198"/>
      <c r="UDG423" s="1195"/>
      <c r="UDH423" s="1196"/>
      <c r="UDI423" s="1197"/>
      <c r="UDK423" s="1194"/>
      <c r="UDL423" s="1198"/>
      <c r="UDM423" s="1198"/>
      <c r="UDN423" s="1198"/>
      <c r="UDO423" s="1198"/>
      <c r="UDP423" s="1195"/>
      <c r="UDQ423" s="1196"/>
      <c r="UDR423" s="1197"/>
      <c r="UDT423" s="1194"/>
      <c r="UDU423" s="1198"/>
      <c r="UDV423" s="1198"/>
      <c r="UDW423" s="1198"/>
      <c r="UDX423" s="1198"/>
      <c r="UDY423" s="1195"/>
      <c r="UDZ423" s="1196"/>
      <c r="UEA423" s="1197"/>
      <c r="UEC423" s="1194"/>
      <c r="UED423" s="1198"/>
      <c r="UEE423" s="1198"/>
      <c r="UEF423" s="1198"/>
      <c r="UEG423" s="1198"/>
      <c r="UEH423" s="1195"/>
      <c r="UEI423" s="1196"/>
      <c r="UEJ423" s="1197"/>
      <c r="UEL423" s="1194"/>
      <c r="UEM423" s="1198"/>
      <c r="UEN423" s="1198"/>
      <c r="UEO423" s="1198"/>
      <c r="UEP423" s="1198"/>
      <c r="UEQ423" s="1195"/>
      <c r="UER423" s="1196"/>
      <c r="UES423" s="1197"/>
      <c r="UEU423" s="1194"/>
      <c r="UEV423" s="1198"/>
      <c r="UEW423" s="1198"/>
      <c r="UEX423" s="1198"/>
      <c r="UEY423" s="1198"/>
      <c r="UEZ423" s="1195"/>
      <c r="UFA423" s="1196"/>
      <c r="UFB423" s="1197"/>
      <c r="UFD423" s="1194"/>
      <c r="UFE423" s="1198"/>
      <c r="UFF423" s="1198"/>
      <c r="UFG423" s="1198"/>
      <c r="UFH423" s="1198"/>
      <c r="UFI423" s="1195"/>
      <c r="UFJ423" s="1196"/>
      <c r="UFK423" s="1197"/>
      <c r="UFM423" s="1194"/>
      <c r="UFN423" s="1198"/>
      <c r="UFO423" s="1198"/>
      <c r="UFP423" s="1198"/>
      <c r="UFQ423" s="1198"/>
      <c r="UFR423" s="1195"/>
      <c r="UFS423" s="1196"/>
      <c r="UFT423" s="1197"/>
      <c r="UFV423" s="1194"/>
      <c r="UFW423" s="1198"/>
      <c r="UFX423" s="1198"/>
      <c r="UFY423" s="1198"/>
      <c r="UFZ423" s="1198"/>
      <c r="UGA423" s="1195"/>
      <c r="UGB423" s="1196"/>
      <c r="UGC423" s="1197"/>
      <c r="UGE423" s="1194"/>
      <c r="UGF423" s="1198"/>
      <c r="UGG423" s="1198"/>
      <c r="UGH423" s="1198"/>
      <c r="UGI423" s="1198"/>
      <c r="UGJ423" s="1195"/>
      <c r="UGK423" s="1196"/>
      <c r="UGL423" s="1197"/>
      <c r="UGN423" s="1194"/>
      <c r="UGO423" s="1198"/>
      <c r="UGP423" s="1198"/>
      <c r="UGQ423" s="1198"/>
      <c r="UGR423" s="1198"/>
      <c r="UGS423" s="1195"/>
      <c r="UGT423" s="1196"/>
      <c r="UGU423" s="1197"/>
      <c r="UGW423" s="1194"/>
      <c r="UGX423" s="1198"/>
      <c r="UGY423" s="1198"/>
      <c r="UGZ423" s="1198"/>
      <c r="UHA423" s="1198"/>
      <c r="UHB423" s="1195"/>
      <c r="UHC423" s="1196"/>
      <c r="UHD423" s="1197"/>
      <c r="UHF423" s="1194"/>
      <c r="UHG423" s="1198"/>
      <c r="UHH423" s="1198"/>
      <c r="UHI423" s="1198"/>
      <c r="UHJ423" s="1198"/>
      <c r="UHK423" s="1195"/>
      <c r="UHL423" s="1196"/>
      <c r="UHM423" s="1197"/>
      <c r="UHO423" s="1194"/>
      <c r="UHP423" s="1198"/>
      <c r="UHQ423" s="1198"/>
      <c r="UHR423" s="1198"/>
      <c r="UHS423" s="1198"/>
      <c r="UHT423" s="1195"/>
      <c r="UHU423" s="1196"/>
      <c r="UHV423" s="1197"/>
      <c r="UHX423" s="1194"/>
      <c r="UHY423" s="1198"/>
      <c r="UHZ423" s="1198"/>
      <c r="UIA423" s="1198"/>
      <c r="UIB423" s="1198"/>
      <c r="UIC423" s="1195"/>
      <c r="UID423" s="1196"/>
      <c r="UIE423" s="1197"/>
      <c r="UIG423" s="1194"/>
      <c r="UIH423" s="1198"/>
      <c r="UII423" s="1198"/>
      <c r="UIJ423" s="1198"/>
      <c r="UIK423" s="1198"/>
      <c r="UIL423" s="1195"/>
      <c r="UIM423" s="1196"/>
      <c r="UIN423" s="1197"/>
      <c r="UIP423" s="1194"/>
      <c r="UIQ423" s="1198"/>
      <c r="UIR423" s="1198"/>
      <c r="UIS423" s="1198"/>
      <c r="UIT423" s="1198"/>
      <c r="UIU423" s="1195"/>
      <c r="UIV423" s="1196"/>
      <c r="UIW423" s="1197"/>
      <c r="UIY423" s="1194"/>
      <c r="UIZ423" s="1198"/>
      <c r="UJA423" s="1198"/>
      <c r="UJB423" s="1198"/>
      <c r="UJC423" s="1198"/>
      <c r="UJD423" s="1195"/>
      <c r="UJE423" s="1196"/>
      <c r="UJF423" s="1197"/>
      <c r="UJH423" s="1194"/>
      <c r="UJI423" s="1198"/>
      <c r="UJJ423" s="1198"/>
      <c r="UJK423" s="1198"/>
      <c r="UJL423" s="1198"/>
      <c r="UJM423" s="1195"/>
      <c r="UJN423" s="1196"/>
      <c r="UJO423" s="1197"/>
      <c r="UJQ423" s="1194"/>
      <c r="UJR423" s="1198"/>
      <c r="UJS423" s="1198"/>
      <c r="UJT423" s="1198"/>
      <c r="UJU423" s="1198"/>
      <c r="UJV423" s="1195"/>
      <c r="UJW423" s="1196"/>
      <c r="UJX423" s="1197"/>
      <c r="UJZ423" s="1194"/>
      <c r="UKA423" s="1198"/>
      <c r="UKB423" s="1198"/>
      <c r="UKC423" s="1198"/>
      <c r="UKD423" s="1198"/>
      <c r="UKE423" s="1195"/>
      <c r="UKF423" s="1196"/>
      <c r="UKG423" s="1197"/>
      <c r="UKI423" s="1194"/>
      <c r="UKJ423" s="1198"/>
      <c r="UKK423" s="1198"/>
      <c r="UKL423" s="1198"/>
      <c r="UKM423" s="1198"/>
      <c r="UKN423" s="1195"/>
      <c r="UKO423" s="1196"/>
      <c r="UKP423" s="1197"/>
      <c r="UKR423" s="1194"/>
      <c r="UKS423" s="1198"/>
      <c r="UKT423" s="1198"/>
      <c r="UKU423" s="1198"/>
      <c r="UKV423" s="1198"/>
      <c r="UKW423" s="1195"/>
      <c r="UKX423" s="1196"/>
      <c r="UKY423" s="1197"/>
      <c r="ULA423" s="1194"/>
      <c r="ULB423" s="1198"/>
      <c r="ULC423" s="1198"/>
      <c r="ULD423" s="1198"/>
      <c r="ULE423" s="1198"/>
      <c r="ULF423" s="1195"/>
      <c r="ULG423" s="1196"/>
      <c r="ULH423" s="1197"/>
      <c r="ULJ423" s="1194"/>
      <c r="ULK423" s="1198"/>
      <c r="ULL423" s="1198"/>
      <c r="ULM423" s="1198"/>
      <c r="ULN423" s="1198"/>
      <c r="ULO423" s="1195"/>
      <c r="ULP423" s="1196"/>
      <c r="ULQ423" s="1197"/>
      <c r="ULS423" s="1194"/>
      <c r="ULT423" s="1198"/>
      <c r="ULU423" s="1198"/>
      <c r="ULV423" s="1198"/>
      <c r="ULW423" s="1198"/>
      <c r="ULX423" s="1195"/>
      <c r="ULY423" s="1196"/>
      <c r="ULZ423" s="1197"/>
      <c r="UMB423" s="1194"/>
      <c r="UMC423" s="1198"/>
      <c r="UMD423" s="1198"/>
      <c r="UME423" s="1198"/>
      <c r="UMF423" s="1198"/>
      <c r="UMG423" s="1195"/>
      <c r="UMH423" s="1196"/>
      <c r="UMI423" s="1197"/>
      <c r="UMK423" s="1194"/>
      <c r="UML423" s="1198"/>
      <c r="UMM423" s="1198"/>
      <c r="UMN423" s="1198"/>
      <c r="UMO423" s="1198"/>
      <c r="UMP423" s="1195"/>
      <c r="UMQ423" s="1196"/>
      <c r="UMR423" s="1197"/>
      <c r="UMT423" s="1194"/>
      <c r="UMU423" s="1198"/>
      <c r="UMV423" s="1198"/>
      <c r="UMW423" s="1198"/>
      <c r="UMX423" s="1198"/>
      <c r="UMY423" s="1195"/>
      <c r="UMZ423" s="1196"/>
      <c r="UNA423" s="1197"/>
      <c r="UNC423" s="1194"/>
      <c r="UND423" s="1198"/>
      <c r="UNE423" s="1198"/>
      <c r="UNF423" s="1198"/>
      <c r="UNG423" s="1198"/>
      <c r="UNH423" s="1195"/>
      <c r="UNI423" s="1196"/>
      <c r="UNJ423" s="1197"/>
      <c r="UNL423" s="1194"/>
      <c r="UNM423" s="1198"/>
      <c r="UNN423" s="1198"/>
      <c r="UNO423" s="1198"/>
      <c r="UNP423" s="1198"/>
      <c r="UNQ423" s="1195"/>
      <c r="UNR423" s="1196"/>
      <c r="UNS423" s="1197"/>
      <c r="UNU423" s="1194"/>
      <c r="UNV423" s="1198"/>
      <c r="UNW423" s="1198"/>
      <c r="UNX423" s="1198"/>
      <c r="UNY423" s="1198"/>
      <c r="UNZ423" s="1195"/>
      <c r="UOA423" s="1196"/>
      <c r="UOB423" s="1197"/>
      <c r="UOD423" s="1194"/>
      <c r="UOE423" s="1198"/>
      <c r="UOF423" s="1198"/>
      <c r="UOG423" s="1198"/>
      <c r="UOH423" s="1198"/>
      <c r="UOI423" s="1195"/>
      <c r="UOJ423" s="1196"/>
      <c r="UOK423" s="1197"/>
      <c r="UOM423" s="1194"/>
      <c r="UON423" s="1198"/>
      <c r="UOO423" s="1198"/>
      <c r="UOP423" s="1198"/>
      <c r="UOQ423" s="1198"/>
      <c r="UOR423" s="1195"/>
      <c r="UOS423" s="1196"/>
      <c r="UOT423" s="1197"/>
      <c r="UOV423" s="1194"/>
      <c r="UOW423" s="1198"/>
      <c r="UOX423" s="1198"/>
      <c r="UOY423" s="1198"/>
      <c r="UOZ423" s="1198"/>
      <c r="UPA423" s="1195"/>
      <c r="UPB423" s="1196"/>
      <c r="UPC423" s="1197"/>
      <c r="UPE423" s="1194"/>
      <c r="UPF423" s="1198"/>
      <c r="UPG423" s="1198"/>
      <c r="UPH423" s="1198"/>
      <c r="UPI423" s="1198"/>
      <c r="UPJ423" s="1195"/>
      <c r="UPK423" s="1196"/>
      <c r="UPL423" s="1197"/>
      <c r="UPN423" s="1194"/>
      <c r="UPO423" s="1198"/>
      <c r="UPP423" s="1198"/>
      <c r="UPQ423" s="1198"/>
      <c r="UPR423" s="1198"/>
      <c r="UPS423" s="1195"/>
      <c r="UPT423" s="1196"/>
      <c r="UPU423" s="1197"/>
      <c r="UPW423" s="1194"/>
      <c r="UPX423" s="1198"/>
      <c r="UPY423" s="1198"/>
      <c r="UPZ423" s="1198"/>
      <c r="UQA423" s="1198"/>
      <c r="UQB423" s="1195"/>
      <c r="UQC423" s="1196"/>
      <c r="UQD423" s="1197"/>
      <c r="UQF423" s="1194"/>
      <c r="UQG423" s="1198"/>
      <c r="UQH423" s="1198"/>
      <c r="UQI423" s="1198"/>
      <c r="UQJ423" s="1198"/>
      <c r="UQK423" s="1195"/>
      <c r="UQL423" s="1196"/>
      <c r="UQM423" s="1197"/>
      <c r="UQO423" s="1194"/>
      <c r="UQP423" s="1198"/>
      <c r="UQQ423" s="1198"/>
      <c r="UQR423" s="1198"/>
      <c r="UQS423" s="1198"/>
      <c r="UQT423" s="1195"/>
      <c r="UQU423" s="1196"/>
      <c r="UQV423" s="1197"/>
      <c r="UQX423" s="1194"/>
      <c r="UQY423" s="1198"/>
      <c r="UQZ423" s="1198"/>
      <c r="URA423" s="1198"/>
      <c r="URB423" s="1198"/>
      <c r="URC423" s="1195"/>
      <c r="URD423" s="1196"/>
      <c r="URE423" s="1197"/>
      <c r="URG423" s="1194"/>
      <c r="URH423" s="1198"/>
      <c r="URI423" s="1198"/>
      <c r="URJ423" s="1198"/>
      <c r="URK423" s="1198"/>
      <c r="URL423" s="1195"/>
      <c r="URM423" s="1196"/>
      <c r="URN423" s="1197"/>
      <c r="URP423" s="1194"/>
      <c r="URQ423" s="1198"/>
      <c r="URR423" s="1198"/>
      <c r="URS423" s="1198"/>
      <c r="URT423" s="1198"/>
      <c r="URU423" s="1195"/>
      <c r="URV423" s="1196"/>
      <c r="URW423" s="1197"/>
      <c r="URY423" s="1194"/>
      <c r="URZ423" s="1198"/>
      <c r="USA423" s="1198"/>
      <c r="USB423" s="1198"/>
      <c r="USC423" s="1198"/>
      <c r="USD423" s="1195"/>
      <c r="USE423" s="1196"/>
      <c r="USF423" s="1197"/>
      <c r="USH423" s="1194"/>
      <c r="USI423" s="1198"/>
      <c r="USJ423" s="1198"/>
      <c r="USK423" s="1198"/>
      <c r="USL423" s="1198"/>
      <c r="USM423" s="1195"/>
      <c r="USN423" s="1196"/>
      <c r="USO423" s="1197"/>
      <c r="USQ423" s="1194"/>
      <c r="USR423" s="1198"/>
      <c r="USS423" s="1198"/>
      <c r="UST423" s="1198"/>
      <c r="USU423" s="1198"/>
      <c r="USV423" s="1195"/>
      <c r="USW423" s="1196"/>
      <c r="USX423" s="1197"/>
      <c r="USZ423" s="1194"/>
      <c r="UTA423" s="1198"/>
      <c r="UTB423" s="1198"/>
      <c r="UTC423" s="1198"/>
      <c r="UTD423" s="1198"/>
      <c r="UTE423" s="1195"/>
      <c r="UTF423" s="1196"/>
      <c r="UTG423" s="1197"/>
      <c r="UTI423" s="1194"/>
      <c r="UTJ423" s="1198"/>
      <c r="UTK423" s="1198"/>
      <c r="UTL423" s="1198"/>
      <c r="UTM423" s="1198"/>
      <c r="UTN423" s="1195"/>
      <c r="UTO423" s="1196"/>
      <c r="UTP423" s="1197"/>
      <c r="UTR423" s="1194"/>
      <c r="UTS423" s="1198"/>
      <c r="UTT423" s="1198"/>
      <c r="UTU423" s="1198"/>
      <c r="UTV423" s="1198"/>
      <c r="UTW423" s="1195"/>
      <c r="UTX423" s="1196"/>
      <c r="UTY423" s="1197"/>
      <c r="UUA423" s="1194"/>
      <c r="UUB423" s="1198"/>
      <c r="UUC423" s="1198"/>
      <c r="UUD423" s="1198"/>
      <c r="UUE423" s="1198"/>
      <c r="UUF423" s="1195"/>
      <c r="UUG423" s="1196"/>
      <c r="UUH423" s="1197"/>
      <c r="UUJ423" s="1194"/>
      <c r="UUK423" s="1198"/>
      <c r="UUL423" s="1198"/>
      <c r="UUM423" s="1198"/>
      <c r="UUN423" s="1198"/>
      <c r="UUO423" s="1195"/>
      <c r="UUP423" s="1196"/>
      <c r="UUQ423" s="1197"/>
      <c r="UUS423" s="1194"/>
      <c r="UUT423" s="1198"/>
      <c r="UUU423" s="1198"/>
      <c r="UUV423" s="1198"/>
      <c r="UUW423" s="1198"/>
      <c r="UUX423" s="1195"/>
      <c r="UUY423" s="1196"/>
      <c r="UUZ423" s="1197"/>
      <c r="UVB423" s="1194"/>
      <c r="UVC423" s="1198"/>
      <c r="UVD423" s="1198"/>
      <c r="UVE423" s="1198"/>
      <c r="UVF423" s="1198"/>
      <c r="UVG423" s="1195"/>
      <c r="UVH423" s="1196"/>
      <c r="UVI423" s="1197"/>
      <c r="UVK423" s="1194"/>
      <c r="UVL423" s="1198"/>
      <c r="UVM423" s="1198"/>
      <c r="UVN423" s="1198"/>
      <c r="UVO423" s="1198"/>
      <c r="UVP423" s="1195"/>
      <c r="UVQ423" s="1196"/>
      <c r="UVR423" s="1197"/>
      <c r="UVT423" s="1194"/>
      <c r="UVU423" s="1198"/>
      <c r="UVV423" s="1198"/>
      <c r="UVW423" s="1198"/>
      <c r="UVX423" s="1198"/>
      <c r="UVY423" s="1195"/>
      <c r="UVZ423" s="1196"/>
      <c r="UWA423" s="1197"/>
      <c r="UWC423" s="1194"/>
      <c r="UWD423" s="1198"/>
      <c r="UWE423" s="1198"/>
      <c r="UWF423" s="1198"/>
      <c r="UWG423" s="1198"/>
      <c r="UWH423" s="1195"/>
      <c r="UWI423" s="1196"/>
      <c r="UWJ423" s="1197"/>
      <c r="UWL423" s="1194"/>
      <c r="UWM423" s="1198"/>
      <c r="UWN423" s="1198"/>
      <c r="UWO423" s="1198"/>
      <c r="UWP423" s="1198"/>
      <c r="UWQ423" s="1195"/>
      <c r="UWR423" s="1196"/>
      <c r="UWS423" s="1197"/>
      <c r="UWU423" s="1194"/>
      <c r="UWV423" s="1198"/>
      <c r="UWW423" s="1198"/>
      <c r="UWX423" s="1198"/>
      <c r="UWY423" s="1198"/>
      <c r="UWZ423" s="1195"/>
      <c r="UXA423" s="1196"/>
      <c r="UXB423" s="1197"/>
      <c r="UXD423" s="1194"/>
      <c r="UXE423" s="1198"/>
      <c r="UXF423" s="1198"/>
      <c r="UXG423" s="1198"/>
      <c r="UXH423" s="1198"/>
      <c r="UXI423" s="1195"/>
      <c r="UXJ423" s="1196"/>
      <c r="UXK423" s="1197"/>
      <c r="UXM423" s="1194"/>
      <c r="UXN423" s="1198"/>
      <c r="UXO423" s="1198"/>
      <c r="UXP423" s="1198"/>
      <c r="UXQ423" s="1198"/>
      <c r="UXR423" s="1195"/>
      <c r="UXS423" s="1196"/>
      <c r="UXT423" s="1197"/>
      <c r="UXV423" s="1194"/>
      <c r="UXW423" s="1198"/>
      <c r="UXX423" s="1198"/>
      <c r="UXY423" s="1198"/>
      <c r="UXZ423" s="1198"/>
      <c r="UYA423" s="1195"/>
      <c r="UYB423" s="1196"/>
      <c r="UYC423" s="1197"/>
      <c r="UYE423" s="1194"/>
      <c r="UYF423" s="1198"/>
      <c r="UYG423" s="1198"/>
      <c r="UYH423" s="1198"/>
      <c r="UYI423" s="1198"/>
      <c r="UYJ423" s="1195"/>
      <c r="UYK423" s="1196"/>
      <c r="UYL423" s="1197"/>
      <c r="UYN423" s="1194"/>
      <c r="UYO423" s="1198"/>
      <c r="UYP423" s="1198"/>
      <c r="UYQ423" s="1198"/>
      <c r="UYR423" s="1198"/>
      <c r="UYS423" s="1195"/>
      <c r="UYT423" s="1196"/>
      <c r="UYU423" s="1197"/>
      <c r="UYW423" s="1194"/>
      <c r="UYX423" s="1198"/>
      <c r="UYY423" s="1198"/>
      <c r="UYZ423" s="1198"/>
      <c r="UZA423" s="1198"/>
      <c r="UZB423" s="1195"/>
      <c r="UZC423" s="1196"/>
      <c r="UZD423" s="1197"/>
      <c r="UZF423" s="1194"/>
      <c r="UZG423" s="1198"/>
      <c r="UZH423" s="1198"/>
      <c r="UZI423" s="1198"/>
      <c r="UZJ423" s="1198"/>
      <c r="UZK423" s="1195"/>
      <c r="UZL423" s="1196"/>
      <c r="UZM423" s="1197"/>
      <c r="UZO423" s="1194"/>
      <c r="UZP423" s="1198"/>
      <c r="UZQ423" s="1198"/>
      <c r="UZR423" s="1198"/>
      <c r="UZS423" s="1198"/>
      <c r="UZT423" s="1195"/>
      <c r="UZU423" s="1196"/>
      <c r="UZV423" s="1197"/>
      <c r="UZX423" s="1194"/>
      <c r="UZY423" s="1198"/>
      <c r="UZZ423" s="1198"/>
      <c r="VAA423" s="1198"/>
      <c r="VAB423" s="1198"/>
      <c r="VAC423" s="1195"/>
      <c r="VAD423" s="1196"/>
      <c r="VAE423" s="1197"/>
      <c r="VAG423" s="1194"/>
      <c r="VAH423" s="1198"/>
      <c r="VAI423" s="1198"/>
      <c r="VAJ423" s="1198"/>
      <c r="VAK423" s="1198"/>
      <c r="VAL423" s="1195"/>
      <c r="VAM423" s="1196"/>
      <c r="VAN423" s="1197"/>
      <c r="VAP423" s="1194"/>
      <c r="VAQ423" s="1198"/>
      <c r="VAR423" s="1198"/>
      <c r="VAS423" s="1198"/>
      <c r="VAT423" s="1198"/>
      <c r="VAU423" s="1195"/>
      <c r="VAV423" s="1196"/>
      <c r="VAW423" s="1197"/>
      <c r="VAY423" s="1194"/>
      <c r="VAZ423" s="1198"/>
      <c r="VBA423" s="1198"/>
      <c r="VBB423" s="1198"/>
      <c r="VBC423" s="1198"/>
      <c r="VBD423" s="1195"/>
      <c r="VBE423" s="1196"/>
      <c r="VBF423" s="1197"/>
      <c r="VBH423" s="1194"/>
      <c r="VBI423" s="1198"/>
      <c r="VBJ423" s="1198"/>
      <c r="VBK423" s="1198"/>
      <c r="VBL423" s="1198"/>
      <c r="VBM423" s="1195"/>
      <c r="VBN423" s="1196"/>
      <c r="VBO423" s="1197"/>
      <c r="VBQ423" s="1194"/>
      <c r="VBR423" s="1198"/>
      <c r="VBS423" s="1198"/>
      <c r="VBT423" s="1198"/>
      <c r="VBU423" s="1198"/>
      <c r="VBV423" s="1195"/>
      <c r="VBW423" s="1196"/>
      <c r="VBX423" s="1197"/>
      <c r="VBZ423" s="1194"/>
      <c r="VCA423" s="1198"/>
      <c r="VCB423" s="1198"/>
      <c r="VCC423" s="1198"/>
      <c r="VCD423" s="1198"/>
      <c r="VCE423" s="1195"/>
      <c r="VCF423" s="1196"/>
      <c r="VCG423" s="1197"/>
      <c r="VCI423" s="1194"/>
      <c r="VCJ423" s="1198"/>
      <c r="VCK423" s="1198"/>
      <c r="VCL423" s="1198"/>
      <c r="VCM423" s="1198"/>
      <c r="VCN423" s="1195"/>
      <c r="VCO423" s="1196"/>
      <c r="VCP423" s="1197"/>
      <c r="VCR423" s="1194"/>
      <c r="VCS423" s="1198"/>
      <c r="VCT423" s="1198"/>
      <c r="VCU423" s="1198"/>
      <c r="VCV423" s="1198"/>
      <c r="VCW423" s="1195"/>
      <c r="VCX423" s="1196"/>
      <c r="VCY423" s="1197"/>
      <c r="VDA423" s="1194"/>
      <c r="VDB423" s="1198"/>
      <c r="VDC423" s="1198"/>
      <c r="VDD423" s="1198"/>
      <c r="VDE423" s="1198"/>
      <c r="VDF423" s="1195"/>
      <c r="VDG423" s="1196"/>
      <c r="VDH423" s="1197"/>
      <c r="VDJ423" s="1194"/>
      <c r="VDK423" s="1198"/>
      <c r="VDL423" s="1198"/>
      <c r="VDM423" s="1198"/>
      <c r="VDN423" s="1198"/>
      <c r="VDO423" s="1195"/>
      <c r="VDP423" s="1196"/>
      <c r="VDQ423" s="1197"/>
      <c r="VDS423" s="1194"/>
      <c r="VDT423" s="1198"/>
      <c r="VDU423" s="1198"/>
      <c r="VDV423" s="1198"/>
      <c r="VDW423" s="1198"/>
      <c r="VDX423" s="1195"/>
      <c r="VDY423" s="1196"/>
      <c r="VDZ423" s="1197"/>
      <c r="VEB423" s="1194"/>
      <c r="VEC423" s="1198"/>
      <c r="VED423" s="1198"/>
      <c r="VEE423" s="1198"/>
      <c r="VEF423" s="1198"/>
      <c r="VEG423" s="1195"/>
      <c r="VEH423" s="1196"/>
      <c r="VEI423" s="1197"/>
      <c r="VEK423" s="1194"/>
      <c r="VEL423" s="1198"/>
      <c r="VEM423" s="1198"/>
      <c r="VEN423" s="1198"/>
      <c r="VEO423" s="1198"/>
      <c r="VEP423" s="1195"/>
      <c r="VEQ423" s="1196"/>
      <c r="VER423" s="1197"/>
      <c r="VET423" s="1194"/>
      <c r="VEU423" s="1198"/>
      <c r="VEV423" s="1198"/>
      <c r="VEW423" s="1198"/>
      <c r="VEX423" s="1198"/>
      <c r="VEY423" s="1195"/>
      <c r="VEZ423" s="1196"/>
      <c r="VFA423" s="1197"/>
      <c r="VFC423" s="1194"/>
      <c r="VFD423" s="1198"/>
      <c r="VFE423" s="1198"/>
      <c r="VFF423" s="1198"/>
      <c r="VFG423" s="1198"/>
      <c r="VFH423" s="1195"/>
      <c r="VFI423" s="1196"/>
      <c r="VFJ423" s="1197"/>
      <c r="VFL423" s="1194"/>
      <c r="VFM423" s="1198"/>
      <c r="VFN423" s="1198"/>
      <c r="VFO423" s="1198"/>
      <c r="VFP423" s="1198"/>
      <c r="VFQ423" s="1195"/>
      <c r="VFR423" s="1196"/>
      <c r="VFS423" s="1197"/>
      <c r="VFU423" s="1194"/>
      <c r="VFV423" s="1198"/>
      <c r="VFW423" s="1198"/>
      <c r="VFX423" s="1198"/>
      <c r="VFY423" s="1198"/>
      <c r="VFZ423" s="1195"/>
      <c r="VGA423" s="1196"/>
      <c r="VGB423" s="1197"/>
      <c r="VGD423" s="1194"/>
      <c r="VGE423" s="1198"/>
      <c r="VGF423" s="1198"/>
      <c r="VGG423" s="1198"/>
      <c r="VGH423" s="1198"/>
      <c r="VGI423" s="1195"/>
      <c r="VGJ423" s="1196"/>
      <c r="VGK423" s="1197"/>
      <c r="VGM423" s="1194"/>
      <c r="VGN423" s="1198"/>
      <c r="VGO423" s="1198"/>
      <c r="VGP423" s="1198"/>
      <c r="VGQ423" s="1198"/>
      <c r="VGR423" s="1195"/>
      <c r="VGS423" s="1196"/>
      <c r="VGT423" s="1197"/>
      <c r="VGV423" s="1194"/>
      <c r="VGW423" s="1198"/>
      <c r="VGX423" s="1198"/>
      <c r="VGY423" s="1198"/>
      <c r="VGZ423" s="1198"/>
      <c r="VHA423" s="1195"/>
      <c r="VHB423" s="1196"/>
      <c r="VHC423" s="1197"/>
      <c r="VHE423" s="1194"/>
      <c r="VHF423" s="1198"/>
      <c r="VHG423" s="1198"/>
      <c r="VHH423" s="1198"/>
      <c r="VHI423" s="1198"/>
      <c r="VHJ423" s="1195"/>
      <c r="VHK423" s="1196"/>
      <c r="VHL423" s="1197"/>
      <c r="VHN423" s="1194"/>
      <c r="VHO423" s="1198"/>
      <c r="VHP423" s="1198"/>
      <c r="VHQ423" s="1198"/>
      <c r="VHR423" s="1198"/>
      <c r="VHS423" s="1195"/>
      <c r="VHT423" s="1196"/>
      <c r="VHU423" s="1197"/>
      <c r="VHW423" s="1194"/>
      <c r="VHX423" s="1198"/>
      <c r="VHY423" s="1198"/>
      <c r="VHZ423" s="1198"/>
      <c r="VIA423" s="1198"/>
      <c r="VIB423" s="1195"/>
      <c r="VIC423" s="1196"/>
      <c r="VID423" s="1197"/>
      <c r="VIF423" s="1194"/>
      <c r="VIG423" s="1198"/>
      <c r="VIH423" s="1198"/>
      <c r="VII423" s="1198"/>
      <c r="VIJ423" s="1198"/>
      <c r="VIK423" s="1195"/>
      <c r="VIL423" s="1196"/>
      <c r="VIM423" s="1197"/>
      <c r="VIO423" s="1194"/>
      <c r="VIP423" s="1198"/>
      <c r="VIQ423" s="1198"/>
      <c r="VIR423" s="1198"/>
      <c r="VIS423" s="1198"/>
      <c r="VIT423" s="1195"/>
      <c r="VIU423" s="1196"/>
      <c r="VIV423" s="1197"/>
      <c r="VIX423" s="1194"/>
      <c r="VIY423" s="1198"/>
      <c r="VIZ423" s="1198"/>
      <c r="VJA423" s="1198"/>
      <c r="VJB423" s="1198"/>
      <c r="VJC423" s="1195"/>
      <c r="VJD423" s="1196"/>
      <c r="VJE423" s="1197"/>
      <c r="VJG423" s="1194"/>
      <c r="VJH423" s="1198"/>
      <c r="VJI423" s="1198"/>
      <c r="VJJ423" s="1198"/>
      <c r="VJK423" s="1198"/>
      <c r="VJL423" s="1195"/>
      <c r="VJM423" s="1196"/>
      <c r="VJN423" s="1197"/>
      <c r="VJP423" s="1194"/>
      <c r="VJQ423" s="1198"/>
      <c r="VJR423" s="1198"/>
      <c r="VJS423" s="1198"/>
      <c r="VJT423" s="1198"/>
      <c r="VJU423" s="1195"/>
      <c r="VJV423" s="1196"/>
      <c r="VJW423" s="1197"/>
      <c r="VJY423" s="1194"/>
      <c r="VJZ423" s="1198"/>
      <c r="VKA423" s="1198"/>
      <c r="VKB423" s="1198"/>
      <c r="VKC423" s="1198"/>
      <c r="VKD423" s="1195"/>
      <c r="VKE423" s="1196"/>
      <c r="VKF423" s="1197"/>
      <c r="VKH423" s="1194"/>
      <c r="VKI423" s="1198"/>
      <c r="VKJ423" s="1198"/>
      <c r="VKK423" s="1198"/>
      <c r="VKL423" s="1198"/>
      <c r="VKM423" s="1195"/>
      <c r="VKN423" s="1196"/>
      <c r="VKO423" s="1197"/>
      <c r="VKQ423" s="1194"/>
      <c r="VKR423" s="1198"/>
      <c r="VKS423" s="1198"/>
      <c r="VKT423" s="1198"/>
      <c r="VKU423" s="1198"/>
      <c r="VKV423" s="1195"/>
      <c r="VKW423" s="1196"/>
      <c r="VKX423" s="1197"/>
      <c r="VKZ423" s="1194"/>
      <c r="VLA423" s="1198"/>
      <c r="VLB423" s="1198"/>
      <c r="VLC423" s="1198"/>
      <c r="VLD423" s="1198"/>
      <c r="VLE423" s="1195"/>
      <c r="VLF423" s="1196"/>
      <c r="VLG423" s="1197"/>
      <c r="VLI423" s="1194"/>
      <c r="VLJ423" s="1198"/>
      <c r="VLK423" s="1198"/>
      <c r="VLL423" s="1198"/>
      <c r="VLM423" s="1198"/>
      <c r="VLN423" s="1195"/>
      <c r="VLO423" s="1196"/>
      <c r="VLP423" s="1197"/>
      <c r="VLR423" s="1194"/>
      <c r="VLS423" s="1198"/>
      <c r="VLT423" s="1198"/>
      <c r="VLU423" s="1198"/>
      <c r="VLV423" s="1198"/>
      <c r="VLW423" s="1195"/>
      <c r="VLX423" s="1196"/>
      <c r="VLY423" s="1197"/>
      <c r="VMA423" s="1194"/>
      <c r="VMB423" s="1198"/>
      <c r="VMC423" s="1198"/>
      <c r="VMD423" s="1198"/>
      <c r="VME423" s="1198"/>
      <c r="VMF423" s="1195"/>
      <c r="VMG423" s="1196"/>
      <c r="VMH423" s="1197"/>
      <c r="VMJ423" s="1194"/>
      <c r="VMK423" s="1198"/>
      <c r="VML423" s="1198"/>
      <c r="VMM423" s="1198"/>
      <c r="VMN423" s="1198"/>
      <c r="VMO423" s="1195"/>
      <c r="VMP423" s="1196"/>
      <c r="VMQ423" s="1197"/>
      <c r="VMS423" s="1194"/>
      <c r="VMT423" s="1198"/>
      <c r="VMU423" s="1198"/>
      <c r="VMV423" s="1198"/>
      <c r="VMW423" s="1198"/>
      <c r="VMX423" s="1195"/>
      <c r="VMY423" s="1196"/>
      <c r="VMZ423" s="1197"/>
      <c r="VNB423" s="1194"/>
      <c r="VNC423" s="1198"/>
      <c r="VND423" s="1198"/>
      <c r="VNE423" s="1198"/>
      <c r="VNF423" s="1198"/>
      <c r="VNG423" s="1195"/>
      <c r="VNH423" s="1196"/>
      <c r="VNI423" s="1197"/>
      <c r="VNK423" s="1194"/>
      <c r="VNL423" s="1198"/>
      <c r="VNM423" s="1198"/>
      <c r="VNN423" s="1198"/>
      <c r="VNO423" s="1198"/>
      <c r="VNP423" s="1195"/>
      <c r="VNQ423" s="1196"/>
      <c r="VNR423" s="1197"/>
      <c r="VNT423" s="1194"/>
      <c r="VNU423" s="1198"/>
      <c r="VNV423" s="1198"/>
      <c r="VNW423" s="1198"/>
      <c r="VNX423" s="1198"/>
      <c r="VNY423" s="1195"/>
      <c r="VNZ423" s="1196"/>
      <c r="VOA423" s="1197"/>
      <c r="VOC423" s="1194"/>
      <c r="VOD423" s="1198"/>
      <c r="VOE423" s="1198"/>
      <c r="VOF423" s="1198"/>
      <c r="VOG423" s="1198"/>
      <c r="VOH423" s="1195"/>
      <c r="VOI423" s="1196"/>
      <c r="VOJ423" s="1197"/>
      <c r="VOL423" s="1194"/>
      <c r="VOM423" s="1198"/>
      <c r="VON423" s="1198"/>
      <c r="VOO423" s="1198"/>
      <c r="VOP423" s="1198"/>
      <c r="VOQ423" s="1195"/>
      <c r="VOR423" s="1196"/>
      <c r="VOS423" s="1197"/>
      <c r="VOU423" s="1194"/>
      <c r="VOV423" s="1198"/>
      <c r="VOW423" s="1198"/>
      <c r="VOX423" s="1198"/>
      <c r="VOY423" s="1198"/>
      <c r="VOZ423" s="1195"/>
      <c r="VPA423" s="1196"/>
      <c r="VPB423" s="1197"/>
      <c r="VPD423" s="1194"/>
      <c r="VPE423" s="1198"/>
      <c r="VPF423" s="1198"/>
      <c r="VPG423" s="1198"/>
      <c r="VPH423" s="1198"/>
      <c r="VPI423" s="1195"/>
      <c r="VPJ423" s="1196"/>
      <c r="VPK423" s="1197"/>
      <c r="VPM423" s="1194"/>
      <c r="VPN423" s="1198"/>
      <c r="VPO423" s="1198"/>
      <c r="VPP423" s="1198"/>
      <c r="VPQ423" s="1198"/>
      <c r="VPR423" s="1195"/>
      <c r="VPS423" s="1196"/>
      <c r="VPT423" s="1197"/>
      <c r="VPV423" s="1194"/>
      <c r="VPW423" s="1198"/>
      <c r="VPX423" s="1198"/>
      <c r="VPY423" s="1198"/>
      <c r="VPZ423" s="1198"/>
      <c r="VQA423" s="1195"/>
      <c r="VQB423" s="1196"/>
      <c r="VQC423" s="1197"/>
      <c r="VQE423" s="1194"/>
      <c r="VQF423" s="1198"/>
      <c r="VQG423" s="1198"/>
      <c r="VQH423" s="1198"/>
      <c r="VQI423" s="1198"/>
      <c r="VQJ423" s="1195"/>
      <c r="VQK423" s="1196"/>
      <c r="VQL423" s="1197"/>
      <c r="VQN423" s="1194"/>
      <c r="VQO423" s="1198"/>
      <c r="VQP423" s="1198"/>
      <c r="VQQ423" s="1198"/>
      <c r="VQR423" s="1198"/>
      <c r="VQS423" s="1195"/>
      <c r="VQT423" s="1196"/>
      <c r="VQU423" s="1197"/>
      <c r="VQW423" s="1194"/>
      <c r="VQX423" s="1198"/>
      <c r="VQY423" s="1198"/>
      <c r="VQZ423" s="1198"/>
      <c r="VRA423" s="1198"/>
      <c r="VRB423" s="1195"/>
      <c r="VRC423" s="1196"/>
      <c r="VRD423" s="1197"/>
      <c r="VRF423" s="1194"/>
      <c r="VRG423" s="1198"/>
      <c r="VRH423" s="1198"/>
      <c r="VRI423" s="1198"/>
      <c r="VRJ423" s="1198"/>
      <c r="VRK423" s="1195"/>
      <c r="VRL423" s="1196"/>
      <c r="VRM423" s="1197"/>
      <c r="VRO423" s="1194"/>
      <c r="VRP423" s="1198"/>
      <c r="VRQ423" s="1198"/>
      <c r="VRR423" s="1198"/>
      <c r="VRS423" s="1198"/>
      <c r="VRT423" s="1195"/>
      <c r="VRU423" s="1196"/>
      <c r="VRV423" s="1197"/>
      <c r="VRX423" s="1194"/>
      <c r="VRY423" s="1198"/>
      <c r="VRZ423" s="1198"/>
      <c r="VSA423" s="1198"/>
      <c r="VSB423" s="1198"/>
      <c r="VSC423" s="1195"/>
      <c r="VSD423" s="1196"/>
      <c r="VSE423" s="1197"/>
      <c r="VSG423" s="1194"/>
      <c r="VSH423" s="1198"/>
      <c r="VSI423" s="1198"/>
      <c r="VSJ423" s="1198"/>
      <c r="VSK423" s="1198"/>
      <c r="VSL423" s="1195"/>
      <c r="VSM423" s="1196"/>
      <c r="VSN423" s="1197"/>
      <c r="VSP423" s="1194"/>
      <c r="VSQ423" s="1198"/>
      <c r="VSR423" s="1198"/>
      <c r="VSS423" s="1198"/>
      <c r="VST423" s="1198"/>
      <c r="VSU423" s="1195"/>
      <c r="VSV423" s="1196"/>
      <c r="VSW423" s="1197"/>
      <c r="VSY423" s="1194"/>
      <c r="VSZ423" s="1198"/>
      <c r="VTA423" s="1198"/>
      <c r="VTB423" s="1198"/>
      <c r="VTC423" s="1198"/>
      <c r="VTD423" s="1195"/>
      <c r="VTE423" s="1196"/>
      <c r="VTF423" s="1197"/>
      <c r="VTH423" s="1194"/>
      <c r="VTI423" s="1198"/>
      <c r="VTJ423" s="1198"/>
      <c r="VTK423" s="1198"/>
      <c r="VTL423" s="1198"/>
      <c r="VTM423" s="1195"/>
      <c r="VTN423" s="1196"/>
      <c r="VTO423" s="1197"/>
      <c r="VTQ423" s="1194"/>
      <c r="VTR423" s="1198"/>
      <c r="VTS423" s="1198"/>
      <c r="VTT423" s="1198"/>
      <c r="VTU423" s="1198"/>
      <c r="VTV423" s="1195"/>
      <c r="VTW423" s="1196"/>
      <c r="VTX423" s="1197"/>
      <c r="VTZ423" s="1194"/>
      <c r="VUA423" s="1198"/>
      <c r="VUB423" s="1198"/>
      <c r="VUC423" s="1198"/>
      <c r="VUD423" s="1198"/>
      <c r="VUE423" s="1195"/>
      <c r="VUF423" s="1196"/>
      <c r="VUG423" s="1197"/>
      <c r="VUI423" s="1194"/>
      <c r="VUJ423" s="1198"/>
      <c r="VUK423" s="1198"/>
      <c r="VUL423" s="1198"/>
      <c r="VUM423" s="1198"/>
      <c r="VUN423" s="1195"/>
      <c r="VUO423" s="1196"/>
      <c r="VUP423" s="1197"/>
      <c r="VUR423" s="1194"/>
      <c r="VUS423" s="1198"/>
      <c r="VUT423" s="1198"/>
      <c r="VUU423" s="1198"/>
      <c r="VUV423" s="1198"/>
      <c r="VUW423" s="1195"/>
      <c r="VUX423" s="1196"/>
      <c r="VUY423" s="1197"/>
      <c r="VVA423" s="1194"/>
      <c r="VVB423" s="1198"/>
      <c r="VVC423" s="1198"/>
      <c r="VVD423" s="1198"/>
      <c r="VVE423" s="1198"/>
      <c r="VVF423" s="1195"/>
      <c r="VVG423" s="1196"/>
      <c r="VVH423" s="1197"/>
      <c r="VVJ423" s="1194"/>
      <c r="VVK423" s="1198"/>
      <c r="VVL423" s="1198"/>
      <c r="VVM423" s="1198"/>
      <c r="VVN423" s="1198"/>
      <c r="VVO423" s="1195"/>
      <c r="VVP423" s="1196"/>
      <c r="VVQ423" s="1197"/>
      <c r="VVS423" s="1194"/>
      <c r="VVT423" s="1198"/>
      <c r="VVU423" s="1198"/>
      <c r="VVV423" s="1198"/>
      <c r="VVW423" s="1198"/>
      <c r="VVX423" s="1195"/>
      <c r="VVY423" s="1196"/>
      <c r="VVZ423" s="1197"/>
      <c r="VWB423" s="1194"/>
      <c r="VWC423" s="1198"/>
      <c r="VWD423" s="1198"/>
      <c r="VWE423" s="1198"/>
      <c r="VWF423" s="1198"/>
      <c r="VWG423" s="1195"/>
      <c r="VWH423" s="1196"/>
      <c r="VWI423" s="1197"/>
      <c r="VWK423" s="1194"/>
      <c r="VWL423" s="1198"/>
      <c r="VWM423" s="1198"/>
      <c r="VWN423" s="1198"/>
      <c r="VWO423" s="1198"/>
      <c r="VWP423" s="1195"/>
      <c r="VWQ423" s="1196"/>
      <c r="VWR423" s="1197"/>
      <c r="VWT423" s="1194"/>
      <c r="VWU423" s="1198"/>
      <c r="VWV423" s="1198"/>
      <c r="VWW423" s="1198"/>
      <c r="VWX423" s="1198"/>
      <c r="VWY423" s="1195"/>
      <c r="VWZ423" s="1196"/>
      <c r="VXA423" s="1197"/>
      <c r="VXC423" s="1194"/>
      <c r="VXD423" s="1198"/>
      <c r="VXE423" s="1198"/>
      <c r="VXF423" s="1198"/>
      <c r="VXG423" s="1198"/>
      <c r="VXH423" s="1195"/>
      <c r="VXI423" s="1196"/>
      <c r="VXJ423" s="1197"/>
      <c r="VXL423" s="1194"/>
      <c r="VXM423" s="1198"/>
      <c r="VXN423" s="1198"/>
      <c r="VXO423" s="1198"/>
      <c r="VXP423" s="1198"/>
      <c r="VXQ423" s="1195"/>
      <c r="VXR423" s="1196"/>
      <c r="VXS423" s="1197"/>
      <c r="VXU423" s="1194"/>
      <c r="VXV423" s="1198"/>
      <c r="VXW423" s="1198"/>
      <c r="VXX423" s="1198"/>
      <c r="VXY423" s="1198"/>
      <c r="VXZ423" s="1195"/>
      <c r="VYA423" s="1196"/>
      <c r="VYB423" s="1197"/>
      <c r="VYD423" s="1194"/>
      <c r="VYE423" s="1198"/>
      <c r="VYF423" s="1198"/>
      <c r="VYG423" s="1198"/>
      <c r="VYH423" s="1198"/>
      <c r="VYI423" s="1195"/>
      <c r="VYJ423" s="1196"/>
      <c r="VYK423" s="1197"/>
      <c r="VYM423" s="1194"/>
      <c r="VYN423" s="1198"/>
      <c r="VYO423" s="1198"/>
      <c r="VYP423" s="1198"/>
      <c r="VYQ423" s="1198"/>
      <c r="VYR423" s="1195"/>
      <c r="VYS423" s="1196"/>
      <c r="VYT423" s="1197"/>
      <c r="VYV423" s="1194"/>
      <c r="VYW423" s="1198"/>
      <c r="VYX423" s="1198"/>
      <c r="VYY423" s="1198"/>
      <c r="VYZ423" s="1198"/>
      <c r="VZA423" s="1195"/>
      <c r="VZB423" s="1196"/>
      <c r="VZC423" s="1197"/>
      <c r="VZE423" s="1194"/>
      <c r="VZF423" s="1198"/>
      <c r="VZG423" s="1198"/>
      <c r="VZH423" s="1198"/>
      <c r="VZI423" s="1198"/>
      <c r="VZJ423" s="1195"/>
      <c r="VZK423" s="1196"/>
      <c r="VZL423" s="1197"/>
      <c r="VZN423" s="1194"/>
      <c r="VZO423" s="1198"/>
      <c r="VZP423" s="1198"/>
      <c r="VZQ423" s="1198"/>
      <c r="VZR423" s="1198"/>
      <c r="VZS423" s="1195"/>
      <c r="VZT423" s="1196"/>
      <c r="VZU423" s="1197"/>
      <c r="VZW423" s="1194"/>
      <c r="VZX423" s="1198"/>
      <c r="VZY423" s="1198"/>
      <c r="VZZ423" s="1198"/>
      <c r="WAA423" s="1198"/>
      <c r="WAB423" s="1195"/>
      <c r="WAC423" s="1196"/>
      <c r="WAD423" s="1197"/>
      <c r="WAF423" s="1194"/>
      <c r="WAG423" s="1198"/>
      <c r="WAH423" s="1198"/>
      <c r="WAI423" s="1198"/>
      <c r="WAJ423" s="1198"/>
      <c r="WAK423" s="1195"/>
      <c r="WAL423" s="1196"/>
      <c r="WAM423" s="1197"/>
      <c r="WAO423" s="1194"/>
      <c r="WAP423" s="1198"/>
      <c r="WAQ423" s="1198"/>
      <c r="WAR423" s="1198"/>
      <c r="WAS423" s="1198"/>
      <c r="WAT423" s="1195"/>
      <c r="WAU423" s="1196"/>
      <c r="WAV423" s="1197"/>
      <c r="WAX423" s="1194"/>
      <c r="WAY423" s="1198"/>
      <c r="WAZ423" s="1198"/>
      <c r="WBA423" s="1198"/>
      <c r="WBB423" s="1198"/>
      <c r="WBC423" s="1195"/>
      <c r="WBD423" s="1196"/>
      <c r="WBE423" s="1197"/>
      <c r="WBG423" s="1194"/>
      <c r="WBH423" s="1198"/>
      <c r="WBI423" s="1198"/>
      <c r="WBJ423" s="1198"/>
      <c r="WBK423" s="1198"/>
      <c r="WBL423" s="1195"/>
      <c r="WBM423" s="1196"/>
      <c r="WBN423" s="1197"/>
      <c r="WBP423" s="1194"/>
      <c r="WBQ423" s="1198"/>
      <c r="WBR423" s="1198"/>
      <c r="WBS423" s="1198"/>
      <c r="WBT423" s="1198"/>
      <c r="WBU423" s="1195"/>
      <c r="WBV423" s="1196"/>
      <c r="WBW423" s="1197"/>
      <c r="WBY423" s="1194"/>
      <c r="WBZ423" s="1198"/>
      <c r="WCA423" s="1198"/>
      <c r="WCB423" s="1198"/>
      <c r="WCC423" s="1198"/>
      <c r="WCD423" s="1195"/>
      <c r="WCE423" s="1196"/>
      <c r="WCF423" s="1197"/>
      <c r="WCH423" s="1194"/>
      <c r="WCI423" s="1198"/>
      <c r="WCJ423" s="1198"/>
      <c r="WCK423" s="1198"/>
      <c r="WCL423" s="1198"/>
      <c r="WCM423" s="1195"/>
      <c r="WCN423" s="1196"/>
      <c r="WCO423" s="1197"/>
      <c r="WCQ423" s="1194"/>
      <c r="WCR423" s="1198"/>
      <c r="WCS423" s="1198"/>
      <c r="WCT423" s="1198"/>
      <c r="WCU423" s="1198"/>
      <c r="WCV423" s="1195"/>
      <c r="WCW423" s="1196"/>
      <c r="WCX423" s="1197"/>
      <c r="WCZ423" s="1194"/>
      <c r="WDA423" s="1198"/>
      <c r="WDB423" s="1198"/>
      <c r="WDC423" s="1198"/>
      <c r="WDD423" s="1198"/>
      <c r="WDE423" s="1195"/>
      <c r="WDF423" s="1196"/>
      <c r="WDG423" s="1197"/>
      <c r="WDI423" s="1194"/>
      <c r="WDJ423" s="1198"/>
      <c r="WDK423" s="1198"/>
      <c r="WDL423" s="1198"/>
      <c r="WDM423" s="1198"/>
      <c r="WDN423" s="1195"/>
      <c r="WDO423" s="1196"/>
      <c r="WDP423" s="1197"/>
      <c r="WDR423" s="1194"/>
      <c r="WDS423" s="1198"/>
      <c r="WDT423" s="1198"/>
      <c r="WDU423" s="1198"/>
      <c r="WDV423" s="1198"/>
      <c r="WDW423" s="1195"/>
      <c r="WDX423" s="1196"/>
      <c r="WDY423" s="1197"/>
      <c r="WEA423" s="1194"/>
      <c r="WEB423" s="1198"/>
      <c r="WEC423" s="1198"/>
      <c r="WED423" s="1198"/>
      <c r="WEE423" s="1198"/>
      <c r="WEF423" s="1195"/>
      <c r="WEG423" s="1196"/>
      <c r="WEH423" s="1197"/>
      <c r="WEJ423" s="1194"/>
      <c r="WEK423" s="1198"/>
      <c r="WEL423" s="1198"/>
      <c r="WEM423" s="1198"/>
      <c r="WEN423" s="1198"/>
      <c r="WEO423" s="1195"/>
      <c r="WEP423" s="1196"/>
      <c r="WEQ423" s="1197"/>
      <c r="WES423" s="1194"/>
      <c r="WET423" s="1198"/>
      <c r="WEU423" s="1198"/>
      <c r="WEV423" s="1198"/>
      <c r="WEW423" s="1198"/>
      <c r="WEX423" s="1195"/>
      <c r="WEY423" s="1196"/>
      <c r="WEZ423" s="1197"/>
      <c r="WFB423" s="1194"/>
      <c r="WFC423" s="1198"/>
      <c r="WFD423" s="1198"/>
      <c r="WFE423" s="1198"/>
      <c r="WFF423" s="1198"/>
      <c r="WFG423" s="1195"/>
      <c r="WFH423" s="1196"/>
      <c r="WFI423" s="1197"/>
      <c r="WFK423" s="1194"/>
      <c r="WFL423" s="1198"/>
      <c r="WFM423" s="1198"/>
      <c r="WFN423" s="1198"/>
      <c r="WFO423" s="1198"/>
      <c r="WFP423" s="1195"/>
      <c r="WFQ423" s="1196"/>
      <c r="WFR423" s="1197"/>
      <c r="WFT423" s="1194"/>
      <c r="WFU423" s="1198"/>
      <c r="WFV423" s="1198"/>
      <c r="WFW423" s="1198"/>
      <c r="WFX423" s="1198"/>
      <c r="WFY423" s="1195"/>
      <c r="WFZ423" s="1196"/>
      <c r="WGA423" s="1197"/>
      <c r="WGC423" s="1194"/>
      <c r="WGD423" s="1198"/>
      <c r="WGE423" s="1198"/>
      <c r="WGF423" s="1198"/>
      <c r="WGG423" s="1198"/>
      <c r="WGH423" s="1195"/>
      <c r="WGI423" s="1196"/>
      <c r="WGJ423" s="1197"/>
      <c r="WGL423" s="1194"/>
      <c r="WGM423" s="1198"/>
      <c r="WGN423" s="1198"/>
      <c r="WGO423" s="1198"/>
      <c r="WGP423" s="1198"/>
      <c r="WGQ423" s="1195"/>
      <c r="WGR423" s="1196"/>
      <c r="WGS423" s="1197"/>
      <c r="WGU423" s="1194"/>
      <c r="WGV423" s="1198"/>
      <c r="WGW423" s="1198"/>
      <c r="WGX423" s="1198"/>
      <c r="WGY423" s="1198"/>
      <c r="WGZ423" s="1195"/>
      <c r="WHA423" s="1196"/>
      <c r="WHB423" s="1197"/>
      <c r="WHD423" s="1194"/>
      <c r="WHE423" s="1198"/>
      <c r="WHF423" s="1198"/>
      <c r="WHG423" s="1198"/>
      <c r="WHH423" s="1198"/>
      <c r="WHI423" s="1195"/>
      <c r="WHJ423" s="1196"/>
      <c r="WHK423" s="1197"/>
      <c r="WHM423" s="1194"/>
      <c r="WHN423" s="1198"/>
      <c r="WHO423" s="1198"/>
      <c r="WHP423" s="1198"/>
      <c r="WHQ423" s="1198"/>
      <c r="WHR423" s="1195"/>
      <c r="WHS423" s="1196"/>
      <c r="WHT423" s="1197"/>
      <c r="WHV423" s="1194"/>
      <c r="WHW423" s="1198"/>
      <c r="WHX423" s="1198"/>
      <c r="WHY423" s="1198"/>
      <c r="WHZ423" s="1198"/>
      <c r="WIA423" s="1195"/>
      <c r="WIB423" s="1196"/>
      <c r="WIC423" s="1197"/>
      <c r="WIE423" s="1194"/>
      <c r="WIF423" s="1198"/>
      <c r="WIG423" s="1198"/>
      <c r="WIH423" s="1198"/>
      <c r="WII423" s="1198"/>
      <c r="WIJ423" s="1195"/>
      <c r="WIK423" s="1196"/>
      <c r="WIL423" s="1197"/>
      <c r="WIN423" s="1194"/>
      <c r="WIO423" s="1198"/>
      <c r="WIP423" s="1198"/>
      <c r="WIQ423" s="1198"/>
      <c r="WIR423" s="1198"/>
      <c r="WIS423" s="1195"/>
      <c r="WIT423" s="1196"/>
      <c r="WIU423" s="1197"/>
      <c r="WIW423" s="1194"/>
      <c r="WIX423" s="1198"/>
      <c r="WIY423" s="1198"/>
      <c r="WIZ423" s="1198"/>
      <c r="WJA423" s="1198"/>
      <c r="WJB423" s="1195"/>
      <c r="WJC423" s="1196"/>
      <c r="WJD423" s="1197"/>
      <c r="WJF423" s="1194"/>
      <c r="WJG423" s="1198"/>
      <c r="WJH423" s="1198"/>
      <c r="WJI423" s="1198"/>
      <c r="WJJ423" s="1198"/>
      <c r="WJK423" s="1195"/>
      <c r="WJL423" s="1196"/>
      <c r="WJM423" s="1197"/>
      <c r="WJO423" s="1194"/>
      <c r="WJP423" s="1198"/>
      <c r="WJQ423" s="1198"/>
      <c r="WJR423" s="1198"/>
      <c r="WJS423" s="1198"/>
      <c r="WJT423" s="1195"/>
      <c r="WJU423" s="1196"/>
      <c r="WJV423" s="1197"/>
      <c r="WJX423" s="1194"/>
      <c r="WJY423" s="1198"/>
      <c r="WJZ423" s="1198"/>
      <c r="WKA423" s="1198"/>
      <c r="WKB423" s="1198"/>
      <c r="WKC423" s="1195"/>
      <c r="WKD423" s="1196"/>
      <c r="WKE423" s="1197"/>
      <c r="WKG423" s="1194"/>
      <c r="WKH423" s="1198"/>
      <c r="WKI423" s="1198"/>
      <c r="WKJ423" s="1198"/>
      <c r="WKK423" s="1198"/>
      <c r="WKL423" s="1195"/>
      <c r="WKM423" s="1196"/>
      <c r="WKN423" s="1197"/>
      <c r="WKP423" s="1194"/>
      <c r="WKQ423" s="1198"/>
      <c r="WKR423" s="1198"/>
      <c r="WKS423" s="1198"/>
      <c r="WKT423" s="1198"/>
      <c r="WKU423" s="1195"/>
      <c r="WKV423" s="1196"/>
      <c r="WKW423" s="1197"/>
      <c r="WKY423" s="1194"/>
      <c r="WKZ423" s="1198"/>
      <c r="WLA423" s="1198"/>
      <c r="WLB423" s="1198"/>
      <c r="WLC423" s="1198"/>
      <c r="WLD423" s="1195"/>
      <c r="WLE423" s="1196"/>
      <c r="WLF423" s="1197"/>
      <c r="WLH423" s="1194"/>
      <c r="WLI423" s="1198"/>
      <c r="WLJ423" s="1198"/>
      <c r="WLK423" s="1198"/>
      <c r="WLL423" s="1198"/>
      <c r="WLM423" s="1195"/>
      <c r="WLN423" s="1196"/>
      <c r="WLO423" s="1197"/>
      <c r="WLQ423" s="1194"/>
      <c r="WLR423" s="1198"/>
      <c r="WLS423" s="1198"/>
      <c r="WLT423" s="1198"/>
      <c r="WLU423" s="1198"/>
      <c r="WLV423" s="1195"/>
      <c r="WLW423" s="1196"/>
      <c r="WLX423" s="1197"/>
      <c r="WLZ423" s="1194"/>
      <c r="WMA423" s="1198"/>
      <c r="WMB423" s="1198"/>
      <c r="WMC423" s="1198"/>
      <c r="WMD423" s="1198"/>
      <c r="WME423" s="1195"/>
      <c r="WMF423" s="1196"/>
      <c r="WMG423" s="1197"/>
      <c r="WMI423" s="1194"/>
      <c r="WMJ423" s="1198"/>
      <c r="WMK423" s="1198"/>
      <c r="WML423" s="1198"/>
      <c r="WMM423" s="1198"/>
      <c r="WMN423" s="1195"/>
      <c r="WMO423" s="1196"/>
      <c r="WMP423" s="1197"/>
      <c r="WMR423" s="1194"/>
      <c r="WMS423" s="1198"/>
      <c r="WMT423" s="1198"/>
      <c r="WMU423" s="1198"/>
      <c r="WMV423" s="1198"/>
      <c r="WMW423" s="1195"/>
      <c r="WMX423" s="1196"/>
      <c r="WMY423" s="1197"/>
      <c r="WNA423" s="1194"/>
      <c r="WNB423" s="1198"/>
      <c r="WNC423" s="1198"/>
      <c r="WND423" s="1198"/>
      <c r="WNE423" s="1198"/>
      <c r="WNF423" s="1195"/>
      <c r="WNG423" s="1196"/>
      <c r="WNH423" s="1197"/>
      <c r="WNJ423" s="1194"/>
      <c r="WNK423" s="1198"/>
      <c r="WNL423" s="1198"/>
      <c r="WNM423" s="1198"/>
      <c r="WNN423" s="1198"/>
      <c r="WNO423" s="1195"/>
      <c r="WNP423" s="1196"/>
      <c r="WNQ423" s="1197"/>
      <c r="WNS423" s="1194"/>
      <c r="WNT423" s="1198"/>
      <c r="WNU423" s="1198"/>
      <c r="WNV423" s="1198"/>
      <c r="WNW423" s="1198"/>
      <c r="WNX423" s="1195"/>
      <c r="WNY423" s="1196"/>
      <c r="WNZ423" s="1197"/>
      <c r="WOB423" s="1194"/>
      <c r="WOC423" s="1198"/>
      <c r="WOD423" s="1198"/>
      <c r="WOE423" s="1198"/>
      <c r="WOF423" s="1198"/>
      <c r="WOG423" s="1195"/>
      <c r="WOH423" s="1196"/>
      <c r="WOI423" s="1197"/>
      <c r="WOK423" s="1194"/>
      <c r="WOL423" s="1198"/>
      <c r="WOM423" s="1198"/>
      <c r="WON423" s="1198"/>
      <c r="WOO423" s="1198"/>
      <c r="WOP423" s="1195"/>
      <c r="WOQ423" s="1196"/>
      <c r="WOR423" s="1197"/>
      <c r="WOT423" s="1194"/>
      <c r="WOU423" s="1198"/>
      <c r="WOV423" s="1198"/>
      <c r="WOW423" s="1198"/>
      <c r="WOX423" s="1198"/>
      <c r="WOY423" s="1195"/>
      <c r="WOZ423" s="1196"/>
      <c r="WPA423" s="1197"/>
      <c r="WPC423" s="1194"/>
      <c r="WPD423" s="1198"/>
      <c r="WPE423" s="1198"/>
      <c r="WPF423" s="1198"/>
      <c r="WPG423" s="1198"/>
      <c r="WPH423" s="1195"/>
      <c r="WPI423" s="1196"/>
      <c r="WPJ423" s="1197"/>
      <c r="WPL423" s="1194"/>
      <c r="WPM423" s="1198"/>
      <c r="WPN423" s="1198"/>
      <c r="WPO423" s="1198"/>
      <c r="WPP423" s="1198"/>
      <c r="WPQ423" s="1195"/>
      <c r="WPR423" s="1196"/>
      <c r="WPS423" s="1197"/>
      <c r="WPU423" s="1194"/>
      <c r="WPV423" s="1198"/>
      <c r="WPW423" s="1198"/>
      <c r="WPX423" s="1198"/>
      <c r="WPY423" s="1198"/>
      <c r="WPZ423" s="1195"/>
      <c r="WQA423" s="1196"/>
      <c r="WQB423" s="1197"/>
      <c r="WQD423" s="1194"/>
      <c r="WQE423" s="1198"/>
      <c r="WQF423" s="1198"/>
      <c r="WQG423" s="1198"/>
      <c r="WQH423" s="1198"/>
      <c r="WQI423" s="1195"/>
      <c r="WQJ423" s="1196"/>
      <c r="WQK423" s="1197"/>
      <c r="WQM423" s="1194"/>
      <c r="WQN423" s="1198"/>
      <c r="WQO423" s="1198"/>
      <c r="WQP423" s="1198"/>
      <c r="WQQ423" s="1198"/>
      <c r="WQR423" s="1195"/>
      <c r="WQS423" s="1196"/>
      <c r="WQT423" s="1197"/>
      <c r="WQV423" s="1194"/>
      <c r="WQW423" s="1198"/>
      <c r="WQX423" s="1198"/>
      <c r="WQY423" s="1198"/>
      <c r="WQZ423" s="1198"/>
      <c r="WRA423" s="1195"/>
      <c r="WRB423" s="1196"/>
      <c r="WRC423" s="1197"/>
      <c r="WRE423" s="1194"/>
      <c r="WRF423" s="1198"/>
      <c r="WRG423" s="1198"/>
      <c r="WRH423" s="1198"/>
      <c r="WRI423" s="1198"/>
      <c r="WRJ423" s="1195"/>
      <c r="WRK423" s="1196"/>
      <c r="WRL423" s="1197"/>
      <c r="WRN423" s="1194"/>
      <c r="WRO423" s="1198"/>
      <c r="WRP423" s="1198"/>
      <c r="WRQ423" s="1198"/>
      <c r="WRR423" s="1198"/>
      <c r="WRS423" s="1195"/>
      <c r="WRT423" s="1196"/>
      <c r="WRU423" s="1197"/>
      <c r="WRW423" s="1194"/>
      <c r="WRX423" s="1198"/>
      <c r="WRY423" s="1198"/>
      <c r="WRZ423" s="1198"/>
      <c r="WSA423" s="1198"/>
      <c r="WSB423" s="1195"/>
      <c r="WSC423" s="1196"/>
      <c r="WSD423" s="1197"/>
      <c r="WSF423" s="1194"/>
      <c r="WSG423" s="1198"/>
      <c r="WSH423" s="1198"/>
      <c r="WSI423" s="1198"/>
      <c r="WSJ423" s="1198"/>
      <c r="WSK423" s="1195"/>
      <c r="WSL423" s="1196"/>
      <c r="WSM423" s="1197"/>
      <c r="WSO423" s="1194"/>
      <c r="WSP423" s="1198"/>
      <c r="WSQ423" s="1198"/>
      <c r="WSR423" s="1198"/>
      <c r="WSS423" s="1198"/>
      <c r="WST423" s="1195"/>
      <c r="WSU423" s="1196"/>
      <c r="WSV423" s="1197"/>
      <c r="WSX423" s="1194"/>
      <c r="WSY423" s="1198"/>
      <c r="WSZ423" s="1198"/>
      <c r="WTA423" s="1198"/>
      <c r="WTB423" s="1198"/>
      <c r="WTC423" s="1195"/>
      <c r="WTD423" s="1196"/>
      <c r="WTE423" s="1197"/>
      <c r="WTG423" s="1194"/>
      <c r="WTH423" s="1198"/>
      <c r="WTI423" s="1198"/>
      <c r="WTJ423" s="1198"/>
      <c r="WTK423" s="1198"/>
      <c r="WTL423" s="1195"/>
      <c r="WTM423" s="1196"/>
      <c r="WTN423" s="1197"/>
      <c r="WTP423" s="1194"/>
      <c r="WTQ423" s="1198"/>
      <c r="WTR423" s="1198"/>
      <c r="WTS423" s="1198"/>
      <c r="WTT423" s="1198"/>
      <c r="WTU423" s="1195"/>
      <c r="WTV423" s="1196"/>
      <c r="WTW423" s="1197"/>
      <c r="WTY423" s="1194"/>
      <c r="WTZ423" s="1198"/>
      <c r="WUA423" s="1198"/>
      <c r="WUB423" s="1198"/>
      <c r="WUC423" s="1198"/>
      <c r="WUD423" s="1195"/>
      <c r="WUE423" s="1196"/>
      <c r="WUF423" s="1197"/>
      <c r="WUH423" s="1194"/>
      <c r="WUI423" s="1198"/>
      <c r="WUJ423" s="1198"/>
      <c r="WUK423" s="1198"/>
      <c r="WUL423" s="1198"/>
      <c r="WUM423" s="1195"/>
      <c r="WUN423" s="1196"/>
      <c r="WUO423" s="1197"/>
      <c r="WUQ423" s="1194"/>
      <c r="WUR423" s="1198"/>
      <c r="WUS423" s="1198"/>
      <c r="WUT423" s="1198"/>
      <c r="WUU423" s="1198"/>
      <c r="WUV423" s="1195"/>
      <c r="WUW423" s="1196"/>
      <c r="WUX423" s="1197"/>
      <c r="WUZ423" s="1194"/>
      <c r="WVA423" s="1198"/>
      <c r="WVB423" s="1198"/>
      <c r="WVC423" s="1198"/>
      <c r="WVD423" s="1198"/>
      <c r="WVE423" s="1195"/>
      <c r="WVF423" s="1196"/>
      <c r="WVG423" s="1197"/>
      <c r="WVI423" s="1194"/>
      <c r="WVJ423" s="1198"/>
      <c r="WVK423" s="1198"/>
      <c r="WVL423" s="1198"/>
      <c r="WVM423" s="1198"/>
      <c r="WVN423" s="1195"/>
      <c r="WVO423" s="1196"/>
      <c r="WVP423" s="1197"/>
      <c r="WVR423" s="1194"/>
      <c r="WVS423" s="1198"/>
      <c r="WVT423" s="1198"/>
      <c r="WVU423" s="1198"/>
      <c r="WVV423" s="1198"/>
      <c r="WVW423" s="1195"/>
      <c r="WVX423" s="1196"/>
      <c r="WVY423" s="1197"/>
      <c r="WWA423" s="1194"/>
      <c r="WWB423" s="1198"/>
      <c r="WWC423" s="1198"/>
      <c r="WWD423" s="1198"/>
      <c r="WWE423" s="1198"/>
      <c r="WWF423" s="1195"/>
      <c r="WWG423" s="1196"/>
      <c r="WWH423" s="1197"/>
      <c r="WWJ423" s="1194"/>
      <c r="WWK423" s="1198"/>
      <c r="WWL423" s="1198"/>
      <c r="WWM423" s="1198"/>
      <c r="WWN423" s="1198"/>
      <c r="WWO423" s="1195"/>
      <c r="WWP423" s="1196"/>
      <c r="WWQ423" s="1197"/>
      <c r="WWS423" s="1194"/>
      <c r="WWT423" s="1198"/>
      <c r="WWU423" s="1198"/>
      <c r="WWV423" s="1198"/>
      <c r="WWW423" s="1198"/>
      <c r="WWX423" s="1195"/>
      <c r="WWY423" s="1196"/>
      <c r="WWZ423" s="1197"/>
      <c r="WXB423" s="1194"/>
      <c r="WXC423" s="1198"/>
      <c r="WXD423" s="1198"/>
      <c r="WXE423" s="1198"/>
      <c r="WXF423" s="1198"/>
      <c r="WXG423" s="1195"/>
      <c r="WXH423" s="1196"/>
      <c r="WXI423" s="1197"/>
      <c r="WXK423" s="1194"/>
      <c r="WXL423" s="1198"/>
      <c r="WXM423" s="1198"/>
      <c r="WXN423" s="1198"/>
      <c r="WXO423" s="1198"/>
      <c r="WXP423" s="1195"/>
      <c r="WXQ423" s="1196"/>
      <c r="WXR423" s="1197"/>
      <c r="WXT423" s="1194"/>
      <c r="WXU423" s="1198"/>
      <c r="WXV423" s="1198"/>
      <c r="WXW423" s="1198"/>
      <c r="WXX423" s="1198"/>
      <c r="WXY423" s="1195"/>
      <c r="WXZ423" s="1196"/>
      <c r="WYA423" s="1197"/>
      <c r="WYC423" s="1194"/>
      <c r="WYD423" s="1198"/>
      <c r="WYE423" s="1198"/>
      <c r="WYF423" s="1198"/>
      <c r="WYG423" s="1198"/>
      <c r="WYH423" s="1195"/>
      <c r="WYI423" s="1196"/>
      <c r="WYJ423" s="1197"/>
      <c r="WYL423" s="1194"/>
      <c r="WYM423" s="1198"/>
      <c r="WYN423" s="1198"/>
      <c r="WYO423" s="1198"/>
      <c r="WYP423" s="1198"/>
      <c r="WYQ423" s="1195"/>
      <c r="WYR423" s="1196"/>
      <c r="WYS423" s="1197"/>
      <c r="WYU423" s="1194"/>
      <c r="WYV423" s="1198"/>
      <c r="WYW423" s="1198"/>
      <c r="WYX423" s="1198"/>
      <c r="WYY423" s="1198"/>
      <c r="WYZ423" s="1195"/>
      <c r="WZA423" s="1196"/>
      <c r="WZB423" s="1197"/>
      <c r="WZD423" s="1194"/>
      <c r="WZE423" s="1198"/>
      <c r="WZF423" s="1198"/>
      <c r="WZG423" s="1198"/>
      <c r="WZH423" s="1198"/>
      <c r="WZI423" s="1195"/>
      <c r="WZJ423" s="1196"/>
      <c r="WZK423" s="1197"/>
      <c r="WZM423" s="1194"/>
      <c r="WZN423" s="1198"/>
      <c r="WZO423" s="1198"/>
      <c r="WZP423" s="1198"/>
      <c r="WZQ423" s="1198"/>
      <c r="WZR423" s="1195"/>
      <c r="WZS423" s="1196"/>
      <c r="WZT423" s="1197"/>
      <c r="WZV423" s="1194"/>
      <c r="WZW423" s="1198"/>
      <c r="WZX423" s="1198"/>
      <c r="WZY423" s="1198"/>
      <c r="WZZ423" s="1198"/>
      <c r="XAA423" s="1195"/>
      <c r="XAB423" s="1196"/>
      <c r="XAC423" s="1197"/>
      <c r="XAE423" s="1194"/>
      <c r="XAF423" s="1198"/>
      <c r="XAG423" s="1198"/>
      <c r="XAH423" s="1198"/>
      <c r="XAI423" s="1198"/>
      <c r="XAJ423" s="1195"/>
      <c r="XAK423" s="1196"/>
      <c r="XAL423" s="1197"/>
      <c r="XAN423" s="1194"/>
      <c r="XAO423" s="1198"/>
      <c r="XAP423" s="1198"/>
      <c r="XAQ423" s="1198"/>
      <c r="XAR423" s="1198"/>
      <c r="XAS423" s="1195"/>
      <c r="XAT423" s="1196"/>
      <c r="XAU423" s="1197"/>
      <c r="XAW423" s="1194"/>
      <c r="XAX423" s="1198"/>
      <c r="XAY423" s="1198"/>
      <c r="XAZ423" s="1198"/>
      <c r="XBA423" s="1198"/>
      <c r="XBB423" s="1195"/>
      <c r="XBC423" s="1196"/>
      <c r="XBD423" s="1197"/>
      <c r="XBF423" s="1194"/>
      <c r="XBG423" s="1198"/>
      <c r="XBH423" s="1198"/>
      <c r="XBI423" s="1198"/>
      <c r="XBJ423" s="1198"/>
      <c r="XBK423" s="1195"/>
      <c r="XBL423" s="1196"/>
      <c r="XBM423" s="1197"/>
      <c r="XBO423" s="1194"/>
      <c r="XBP423" s="1198"/>
      <c r="XBQ423" s="1198"/>
      <c r="XBR423" s="1198"/>
      <c r="XBS423" s="1198"/>
      <c r="XBT423" s="1195"/>
      <c r="XBU423" s="1196"/>
      <c r="XBV423" s="1197"/>
      <c r="XBX423" s="1194"/>
      <c r="XBY423" s="1198"/>
      <c r="XBZ423" s="1198"/>
      <c r="XCA423" s="1198"/>
      <c r="XCB423" s="1198"/>
      <c r="XCC423" s="1195"/>
      <c r="XCD423" s="1196"/>
      <c r="XCE423" s="1197"/>
      <c r="XCG423" s="1194"/>
      <c r="XCH423" s="1198"/>
      <c r="XCI423" s="1198"/>
      <c r="XCJ423" s="1198"/>
      <c r="XCK423" s="1198"/>
      <c r="XCL423" s="1195"/>
      <c r="XCM423" s="1196"/>
      <c r="XCN423" s="1197"/>
      <c r="XCP423" s="1194"/>
      <c r="XCQ423" s="1198"/>
      <c r="XCR423" s="1198"/>
      <c r="XCS423" s="1198"/>
      <c r="XCT423" s="1198"/>
      <c r="XCU423" s="1195"/>
      <c r="XCV423" s="1196"/>
      <c r="XCW423" s="1197"/>
      <c r="XCY423" s="1194"/>
      <c r="XCZ423" s="1198"/>
      <c r="XDA423" s="1198"/>
      <c r="XDB423" s="1198"/>
      <c r="XDC423" s="1198"/>
      <c r="XDD423" s="1195"/>
      <c r="XDE423" s="1196"/>
      <c r="XDF423" s="1197"/>
      <c r="XDH423" s="1194"/>
      <c r="XDI423" s="1198"/>
      <c r="XDJ423" s="1198"/>
      <c r="XDK423" s="1198"/>
      <c r="XDL423" s="1198"/>
      <c r="XDM423" s="1195"/>
      <c r="XDN423" s="1196"/>
      <c r="XDO423" s="1197"/>
      <c r="XDQ423" s="1194"/>
      <c r="XDR423" s="1198"/>
      <c r="XDS423" s="1198"/>
      <c r="XDT423" s="1198"/>
      <c r="XDU423" s="1198"/>
      <c r="XDV423" s="1195"/>
      <c r="XDW423" s="1196"/>
      <c r="XDX423" s="1197"/>
      <c r="XDZ423" s="1194"/>
      <c r="XEA423" s="1198"/>
      <c r="XEB423" s="1198"/>
      <c r="XEC423" s="1198"/>
      <c r="XED423" s="1198"/>
      <c r="XEE423" s="1195"/>
      <c r="XEF423" s="1196"/>
      <c r="XEG423" s="1197"/>
      <c r="XEI423" s="1194"/>
      <c r="XEJ423" s="1198"/>
      <c r="XEK423" s="1198"/>
      <c r="XEL423" s="1198"/>
      <c r="XEM423" s="1198"/>
      <c r="XEN423" s="1195"/>
      <c r="XEO423" s="1196"/>
      <c r="XEP423" s="1197"/>
      <c r="XER423" s="1194"/>
      <c r="XES423" s="1198"/>
      <c r="XET423" s="1198"/>
      <c r="XEU423" s="1198"/>
      <c r="XEV423" s="1198"/>
      <c r="XEW423" s="1195"/>
      <c r="XEX423" s="1196"/>
      <c r="XEY423" s="1197"/>
      <c r="XFA423" s="1194"/>
      <c r="XFB423" s="1198"/>
      <c r="XFC423" s="1198"/>
      <c r="XFD423" s="1198"/>
    </row>
    <row r="424" spans="1:5120 5122:9215 9217:14336 14338:16384" ht="24.75" customHeight="1">
      <c r="A424" s="1238">
        <f t="shared" si="44"/>
        <v>362</v>
      </c>
      <c r="B424" s="1671" t="s">
        <v>5560</v>
      </c>
      <c r="C424" s="1671"/>
      <c r="D424" s="1205">
        <v>120</v>
      </c>
      <c r="E424" s="1206"/>
      <c r="F424" s="1207" t="str">
        <f t="shared" si="45"/>
        <v>?=</v>
      </c>
      <c r="G424" s="1460">
        <f>'Update Descrip'!G4803</f>
        <v>2474.8000000000002</v>
      </c>
      <c r="H424" s="1460">
        <f t="shared" si="42"/>
        <v>2152</v>
      </c>
      <c r="I424" s="1369" t="s">
        <v>2992</v>
      </c>
      <c r="J424" s="1377">
        <v>2474.8000000000002</v>
      </c>
      <c r="K424" s="491">
        <v>2152</v>
      </c>
      <c r="L424" s="1208"/>
      <c r="M424" s="1209"/>
      <c r="N424" s="1421">
        <f t="shared" si="41"/>
        <v>0</v>
      </c>
      <c r="O424" s="1210"/>
      <c r="P424" s="1211"/>
      <c r="Q424" s="1210"/>
      <c r="S424" s="1208"/>
      <c r="T424" s="1209"/>
      <c r="U424" s="1209"/>
      <c r="V424" s="1209"/>
      <c r="W424" s="1209"/>
      <c r="X424" s="1210"/>
      <c r="Y424" s="1211"/>
      <c r="Z424" s="1210"/>
      <c r="AB424" s="1208"/>
      <c r="AC424" s="1209"/>
      <c r="AD424" s="1209"/>
      <c r="AE424" s="1209"/>
      <c r="AF424" s="1209"/>
      <c r="AG424" s="1210"/>
      <c r="AH424" s="1211"/>
      <c r="AI424" s="1210"/>
      <c r="AK424" s="1208"/>
      <c r="AL424" s="1209"/>
      <c r="AM424" s="1209"/>
      <c r="AN424" s="1209"/>
      <c r="AO424" s="1209"/>
      <c r="AP424" s="1210"/>
      <c r="AQ424" s="1211"/>
      <c r="AR424" s="1210"/>
      <c r="AT424" s="1208"/>
      <c r="AU424" s="1209"/>
      <c r="AV424" s="1209"/>
      <c r="AW424" s="1209"/>
      <c r="AX424" s="1209"/>
      <c r="AY424" s="1210"/>
      <c r="AZ424" s="1211"/>
      <c r="BA424" s="1210"/>
      <c r="BC424" s="1208"/>
      <c r="BD424" s="1209"/>
      <c r="BE424" s="1209"/>
      <c r="BF424" s="1209"/>
      <c r="BG424" s="1209"/>
      <c r="BH424" s="1210"/>
      <c r="BI424" s="1211"/>
      <c r="BJ424" s="1210"/>
      <c r="BL424" s="1208"/>
      <c r="BM424" s="1209"/>
      <c r="BN424" s="1209"/>
      <c r="BO424" s="1209"/>
      <c r="BP424" s="1209"/>
      <c r="BQ424" s="1210"/>
      <c r="BR424" s="1211"/>
      <c r="BS424" s="1210"/>
      <c r="BU424" s="1208"/>
      <c r="BV424" s="1209"/>
      <c r="BW424" s="1209"/>
      <c r="BX424" s="1209"/>
      <c r="BY424" s="1209"/>
      <c r="BZ424" s="1210"/>
      <c r="CA424" s="1211"/>
      <c r="CB424" s="1210"/>
      <c r="CD424" s="1208"/>
      <c r="CE424" s="1209"/>
      <c r="CF424" s="1209"/>
      <c r="CG424" s="1209"/>
      <c r="CH424" s="1209"/>
      <c r="CI424" s="1210"/>
      <c r="CJ424" s="1211"/>
      <c r="CK424" s="1210"/>
      <c r="CM424" s="1208"/>
      <c r="CN424" s="1209"/>
      <c r="CO424" s="1209"/>
      <c r="CP424" s="1209"/>
      <c r="CQ424" s="1209"/>
      <c r="CR424" s="1210"/>
      <c r="CS424" s="1211"/>
      <c r="CT424" s="1210"/>
      <c r="CV424" s="1208"/>
      <c r="CW424" s="1209"/>
      <c r="CX424" s="1209"/>
      <c r="CY424" s="1209"/>
      <c r="CZ424" s="1209"/>
      <c r="DA424" s="1210"/>
      <c r="DB424" s="1211"/>
      <c r="DC424" s="1210"/>
      <c r="DE424" s="1208"/>
      <c r="DF424" s="1209"/>
      <c r="DG424" s="1209"/>
      <c r="DH424" s="1209"/>
      <c r="DI424" s="1209"/>
      <c r="DJ424" s="1210"/>
      <c r="DK424" s="1211"/>
      <c r="DL424" s="1210"/>
      <c r="DN424" s="1208"/>
      <c r="DO424" s="1209"/>
      <c r="DP424" s="1209"/>
      <c r="DQ424" s="1209"/>
      <c r="DR424" s="1209"/>
      <c r="DS424" s="1210"/>
      <c r="DT424" s="1211"/>
      <c r="DU424" s="1210"/>
      <c r="DW424" s="1208"/>
      <c r="DX424" s="1209"/>
      <c r="DY424" s="1209"/>
      <c r="DZ424" s="1209"/>
      <c r="EA424" s="1209"/>
      <c r="EB424" s="1210"/>
      <c r="EC424" s="1211"/>
      <c r="ED424" s="1210"/>
      <c r="EF424" s="1208"/>
      <c r="EG424" s="1209"/>
      <c r="EH424" s="1209"/>
      <c r="EI424" s="1209"/>
      <c r="EJ424" s="1209"/>
      <c r="EK424" s="1210"/>
      <c r="EL424" s="1211"/>
      <c r="EM424" s="1210"/>
      <c r="EO424" s="1208"/>
      <c r="EP424" s="1209"/>
      <c r="EQ424" s="1209"/>
      <c r="ER424" s="1209"/>
      <c r="ES424" s="1209"/>
      <c r="ET424" s="1210"/>
      <c r="EU424" s="1211"/>
      <c r="EV424" s="1210"/>
      <c r="EX424" s="1208"/>
      <c r="EY424" s="1209"/>
      <c r="EZ424" s="1209"/>
      <c r="FA424" s="1209"/>
      <c r="FB424" s="1209"/>
      <c r="FC424" s="1210"/>
      <c r="FD424" s="1211"/>
      <c r="FE424" s="1210"/>
      <c r="FG424" s="1208"/>
      <c r="FH424" s="1209"/>
      <c r="FI424" s="1209"/>
      <c r="FJ424" s="1209"/>
      <c r="FK424" s="1209"/>
      <c r="FL424" s="1210"/>
      <c r="FM424" s="1211"/>
      <c r="FN424" s="1210"/>
      <c r="FP424" s="1208"/>
      <c r="FQ424" s="1209"/>
      <c r="FR424" s="1209"/>
      <c r="FS424" s="1209"/>
      <c r="FT424" s="1209"/>
      <c r="FU424" s="1210"/>
      <c r="FV424" s="1211"/>
      <c r="FW424" s="1210"/>
      <c r="FY424" s="1208"/>
      <c r="FZ424" s="1209"/>
      <c r="GA424" s="1209"/>
      <c r="GB424" s="1209"/>
      <c r="GC424" s="1209"/>
      <c r="GD424" s="1210"/>
      <c r="GE424" s="1211"/>
      <c r="GF424" s="1210"/>
      <c r="GH424" s="1208"/>
      <c r="GI424" s="1209"/>
      <c r="GJ424" s="1209"/>
      <c r="GK424" s="1209"/>
      <c r="GL424" s="1209"/>
      <c r="GM424" s="1210"/>
      <c r="GN424" s="1211"/>
      <c r="GO424" s="1210"/>
      <c r="GQ424" s="1208"/>
      <c r="GR424" s="1209"/>
      <c r="GS424" s="1209"/>
      <c r="GT424" s="1209"/>
      <c r="GU424" s="1209"/>
      <c r="GV424" s="1210"/>
      <c r="GW424" s="1211"/>
      <c r="GX424" s="1210"/>
      <c r="GZ424" s="1208"/>
      <c r="HA424" s="1209"/>
      <c r="HB424" s="1209"/>
      <c r="HC424" s="1209"/>
      <c r="HD424" s="1209"/>
      <c r="HE424" s="1210"/>
      <c r="HF424" s="1211"/>
      <c r="HG424" s="1210"/>
      <c r="HI424" s="1208"/>
      <c r="HJ424" s="1209"/>
      <c r="HK424" s="1209"/>
      <c r="HL424" s="1209"/>
      <c r="HM424" s="1209"/>
      <c r="HN424" s="1210"/>
      <c r="HO424" s="1211"/>
      <c r="HP424" s="1210"/>
      <c r="HR424" s="1208"/>
      <c r="HS424" s="1209"/>
      <c r="HT424" s="1209"/>
      <c r="HU424" s="1209"/>
      <c r="HV424" s="1209"/>
      <c r="HW424" s="1210"/>
      <c r="HX424" s="1211"/>
      <c r="HY424" s="1210"/>
      <c r="IA424" s="1208"/>
      <c r="IB424" s="1209"/>
      <c r="IC424" s="1209"/>
      <c r="ID424" s="1209"/>
      <c r="IE424" s="1209"/>
      <c r="IF424" s="1210"/>
      <c r="IG424" s="1211"/>
      <c r="IH424" s="1210"/>
      <c r="IJ424" s="1208"/>
      <c r="IK424" s="1209"/>
      <c r="IL424" s="1209"/>
      <c r="IM424" s="1209"/>
      <c r="IN424" s="1209"/>
      <c r="IO424" s="1210"/>
      <c r="IP424" s="1211"/>
      <c r="IQ424" s="1210"/>
      <c r="IS424" s="1208"/>
      <c r="IT424" s="1209"/>
      <c r="IU424" s="1209"/>
      <c r="IV424" s="1209"/>
      <c r="IW424" s="1209"/>
      <c r="IX424" s="1210"/>
      <c r="IY424" s="1211"/>
      <c r="IZ424" s="1210"/>
      <c r="JB424" s="1208"/>
      <c r="JC424" s="1209"/>
      <c r="JD424" s="1209"/>
      <c r="JE424" s="1209"/>
      <c r="JF424" s="1209"/>
      <c r="JG424" s="1210"/>
      <c r="JH424" s="1211"/>
      <c r="JI424" s="1210"/>
      <c r="JK424" s="1208"/>
      <c r="JL424" s="1209"/>
      <c r="JM424" s="1209"/>
      <c r="JN424" s="1209"/>
      <c r="JO424" s="1209"/>
      <c r="JP424" s="1210"/>
      <c r="JQ424" s="1211"/>
      <c r="JR424" s="1210"/>
      <c r="JT424" s="1208"/>
      <c r="JU424" s="1209"/>
      <c r="JV424" s="1209"/>
      <c r="JW424" s="1209"/>
      <c r="JX424" s="1209"/>
      <c r="JY424" s="1210"/>
      <c r="JZ424" s="1211"/>
      <c r="KA424" s="1210"/>
      <c r="KC424" s="1208"/>
      <c r="KD424" s="1209"/>
      <c r="KE424" s="1209"/>
      <c r="KF424" s="1209"/>
      <c r="KG424" s="1209"/>
      <c r="KH424" s="1210"/>
      <c r="KI424" s="1211"/>
      <c r="KJ424" s="1210"/>
      <c r="KL424" s="1208"/>
      <c r="KM424" s="1209"/>
      <c r="KN424" s="1209"/>
      <c r="KO424" s="1209"/>
      <c r="KP424" s="1209"/>
      <c r="KQ424" s="1210"/>
      <c r="KR424" s="1211"/>
      <c r="KS424" s="1210"/>
      <c r="KU424" s="1208"/>
      <c r="KV424" s="1209"/>
      <c r="KW424" s="1209"/>
      <c r="KX424" s="1209"/>
      <c r="KY424" s="1209"/>
      <c r="KZ424" s="1210"/>
      <c r="LA424" s="1211"/>
      <c r="LB424" s="1210"/>
      <c r="LD424" s="1208"/>
      <c r="LE424" s="1209"/>
      <c r="LF424" s="1209"/>
      <c r="LG424" s="1209"/>
      <c r="LH424" s="1209"/>
      <c r="LI424" s="1210"/>
      <c r="LJ424" s="1211"/>
      <c r="LK424" s="1210"/>
      <c r="LM424" s="1208"/>
      <c r="LN424" s="1209"/>
      <c r="LO424" s="1209"/>
      <c r="LP424" s="1209"/>
      <c r="LQ424" s="1209"/>
      <c r="LR424" s="1210"/>
      <c r="LS424" s="1211"/>
      <c r="LT424" s="1210"/>
      <c r="LV424" s="1208"/>
      <c r="LW424" s="1209"/>
      <c r="LX424" s="1209"/>
      <c r="LY424" s="1209"/>
      <c r="LZ424" s="1209"/>
      <c r="MA424" s="1210"/>
      <c r="MB424" s="1211"/>
      <c r="MC424" s="1210"/>
      <c r="ME424" s="1208"/>
      <c r="MF424" s="1209"/>
      <c r="MG424" s="1209"/>
      <c r="MH424" s="1209"/>
      <c r="MI424" s="1209"/>
      <c r="MJ424" s="1210"/>
      <c r="MK424" s="1211"/>
      <c r="ML424" s="1210"/>
      <c r="MN424" s="1208"/>
      <c r="MO424" s="1209"/>
      <c r="MP424" s="1209"/>
      <c r="MQ424" s="1209"/>
      <c r="MR424" s="1209"/>
      <c r="MS424" s="1210"/>
      <c r="MT424" s="1211"/>
      <c r="MU424" s="1210"/>
      <c r="MW424" s="1208"/>
      <c r="MX424" s="1209"/>
      <c r="MY424" s="1209"/>
      <c r="MZ424" s="1209"/>
      <c r="NA424" s="1209"/>
      <c r="NB424" s="1210"/>
      <c r="NC424" s="1211"/>
      <c r="ND424" s="1210"/>
      <c r="NF424" s="1208"/>
      <c r="NG424" s="1209"/>
      <c r="NH424" s="1209"/>
      <c r="NI424" s="1209"/>
      <c r="NJ424" s="1209"/>
      <c r="NK424" s="1210"/>
      <c r="NL424" s="1211"/>
      <c r="NM424" s="1210"/>
      <c r="NO424" s="1208"/>
      <c r="NP424" s="1209"/>
      <c r="NQ424" s="1209"/>
      <c r="NR424" s="1209"/>
      <c r="NS424" s="1209"/>
      <c r="NT424" s="1210"/>
      <c r="NU424" s="1211"/>
      <c r="NV424" s="1210"/>
      <c r="NX424" s="1208"/>
      <c r="NY424" s="1209"/>
      <c r="NZ424" s="1209"/>
      <c r="OA424" s="1209"/>
      <c r="OB424" s="1209"/>
      <c r="OC424" s="1210"/>
      <c r="OD424" s="1211"/>
      <c r="OE424" s="1210"/>
      <c r="OG424" s="1208"/>
      <c r="OH424" s="1209"/>
      <c r="OI424" s="1209"/>
      <c r="OJ424" s="1209"/>
      <c r="OK424" s="1209"/>
      <c r="OL424" s="1210"/>
      <c r="OM424" s="1211"/>
      <c r="ON424" s="1210"/>
      <c r="OP424" s="1208"/>
      <c r="OQ424" s="1209"/>
      <c r="OR424" s="1209"/>
      <c r="OS424" s="1209"/>
      <c r="OT424" s="1209"/>
      <c r="OU424" s="1210"/>
      <c r="OV424" s="1211"/>
      <c r="OW424" s="1210"/>
      <c r="OY424" s="1208"/>
      <c r="OZ424" s="1209"/>
      <c r="PA424" s="1209"/>
      <c r="PB424" s="1209"/>
      <c r="PC424" s="1209"/>
      <c r="PD424" s="1210"/>
      <c r="PE424" s="1211"/>
      <c r="PF424" s="1210"/>
      <c r="PH424" s="1208"/>
      <c r="PI424" s="1209"/>
      <c r="PJ424" s="1209"/>
      <c r="PK424" s="1209"/>
      <c r="PL424" s="1209"/>
      <c r="PM424" s="1210"/>
      <c r="PN424" s="1211"/>
      <c r="PO424" s="1210"/>
      <c r="PQ424" s="1208"/>
      <c r="PR424" s="1209"/>
      <c r="PS424" s="1209"/>
      <c r="PT424" s="1209"/>
      <c r="PU424" s="1209"/>
      <c r="PV424" s="1210"/>
      <c r="PW424" s="1211"/>
      <c r="PX424" s="1210"/>
      <c r="PZ424" s="1208"/>
      <c r="QA424" s="1209"/>
      <c r="QB424" s="1209"/>
      <c r="QC424" s="1209"/>
      <c r="QD424" s="1209"/>
      <c r="QE424" s="1210"/>
      <c r="QF424" s="1211"/>
      <c r="QG424" s="1210"/>
      <c r="QI424" s="1208"/>
      <c r="QJ424" s="1209"/>
      <c r="QK424" s="1209"/>
      <c r="QL424" s="1209"/>
      <c r="QM424" s="1209"/>
      <c r="QN424" s="1210"/>
      <c r="QO424" s="1211"/>
      <c r="QP424" s="1210"/>
      <c r="QR424" s="1208"/>
      <c r="QS424" s="1209"/>
      <c r="QT424" s="1209"/>
      <c r="QU424" s="1209"/>
      <c r="QV424" s="1209"/>
      <c r="QW424" s="1210"/>
      <c r="QX424" s="1211"/>
      <c r="QY424" s="1210"/>
      <c r="RA424" s="1208"/>
      <c r="RB424" s="1209"/>
      <c r="RC424" s="1209"/>
      <c r="RD424" s="1209"/>
      <c r="RE424" s="1209"/>
      <c r="RF424" s="1210"/>
      <c r="RG424" s="1211"/>
      <c r="RH424" s="1210"/>
      <c r="RJ424" s="1208"/>
      <c r="RK424" s="1209"/>
      <c r="RL424" s="1209"/>
      <c r="RM424" s="1209"/>
      <c r="RN424" s="1209"/>
      <c r="RO424" s="1210"/>
      <c r="RP424" s="1211"/>
      <c r="RQ424" s="1210"/>
      <c r="RS424" s="1208"/>
      <c r="RT424" s="1209"/>
      <c r="RU424" s="1209"/>
      <c r="RV424" s="1209"/>
      <c r="RW424" s="1209"/>
      <c r="RX424" s="1210"/>
      <c r="RY424" s="1211"/>
      <c r="RZ424" s="1210"/>
      <c r="SB424" s="1208"/>
      <c r="SC424" s="1209"/>
      <c r="SD424" s="1209"/>
      <c r="SE424" s="1209"/>
      <c r="SF424" s="1209"/>
      <c r="SG424" s="1210"/>
      <c r="SH424" s="1211"/>
      <c r="SI424" s="1210"/>
      <c r="SK424" s="1208"/>
      <c r="SL424" s="1209"/>
      <c r="SM424" s="1209"/>
      <c r="SN424" s="1209"/>
      <c r="SO424" s="1209"/>
      <c r="SP424" s="1210"/>
      <c r="SQ424" s="1211"/>
      <c r="SR424" s="1210"/>
      <c r="ST424" s="1208"/>
      <c r="SU424" s="1209"/>
      <c r="SV424" s="1209"/>
      <c r="SW424" s="1209"/>
      <c r="SX424" s="1209"/>
      <c r="SY424" s="1210"/>
      <c r="SZ424" s="1211"/>
      <c r="TA424" s="1210"/>
      <c r="TC424" s="1208"/>
      <c r="TD424" s="1209"/>
      <c r="TE424" s="1209"/>
      <c r="TF424" s="1209"/>
      <c r="TG424" s="1209"/>
      <c r="TH424" s="1210"/>
      <c r="TI424" s="1211"/>
      <c r="TJ424" s="1210"/>
      <c r="TL424" s="1208"/>
      <c r="TM424" s="1209"/>
      <c r="TN424" s="1209"/>
      <c r="TO424" s="1209"/>
      <c r="TP424" s="1209"/>
      <c r="TQ424" s="1210"/>
      <c r="TR424" s="1211"/>
      <c r="TS424" s="1210"/>
      <c r="TU424" s="1208"/>
      <c r="TV424" s="1209"/>
      <c r="TW424" s="1209"/>
      <c r="TX424" s="1209"/>
      <c r="TY424" s="1209"/>
      <c r="TZ424" s="1210"/>
      <c r="UA424" s="1211"/>
      <c r="UB424" s="1210"/>
      <c r="UD424" s="1208"/>
      <c r="UE424" s="1209"/>
      <c r="UF424" s="1209"/>
      <c r="UG424" s="1209"/>
      <c r="UH424" s="1209"/>
      <c r="UI424" s="1210"/>
      <c r="UJ424" s="1211"/>
      <c r="UK424" s="1210"/>
      <c r="UM424" s="1208"/>
      <c r="UN424" s="1209"/>
      <c r="UO424" s="1209"/>
      <c r="UP424" s="1209"/>
      <c r="UQ424" s="1209"/>
      <c r="UR424" s="1210"/>
      <c r="US424" s="1211"/>
      <c r="UT424" s="1210"/>
      <c r="UV424" s="1208"/>
      <c r="UW424" s="1209"/>
      <c r="UX424" s="1209"/>
      <c r="UY424" s="1209"/>
      <c r="UZ424" s="1209"/>
      <c r="VA424" s="1210"/>
      <c r="VB424" s="1211"/>
      <c r="VC424" s="1210"/>
      <c r="VE424" s="1208"/>
      <c r="VF424" s="1209"/>
      <c r="VG424" s="1209"/>
      <c r="VH424" s="1209"/>
      <c r="VI424" s="1209"/>
      <c r="VJ424" s="1210"/>
      <c r="VK424" s="1211"/>
      <c r="VL424" s="1210"/>
      <c r="VN424" s="1208"/>
      <c r="VO424" s="1209"/>
      <c r="VP424" s="1209"/>
      <c r="VQ424" s="1209"/>
      <c r="VR424" s="1209"/>
      <c r="VS424" s="1210"/>
      <c r="VT424" s="1211"/>
      <c r="VU424" s="1210"/>
      <c r="VW424" s="1208"/>
      <c r="VX424" s="1209"/>
      <c r="VY424" s="1209"/>
      <c r="VZ424" s="1209"/>
      <c r="WA424" s="1209"/>
      <c r="WB424" s="1210"/>
      <c r="WC424" s="1211"/>
      <c r="WD424" s="1210"/>
      <c r="WF424" s="1208"/>
      <c r="WG424" s="1209"/>
      <c r="WH424" s="1209"/>
      <c r="WI424" s="1209"/>
      <c r="WJ424" s="1209"/>
      <c r="WK424" s="1210"/>
      <c r="WL424" s="1211"/>
      <c r="WM424" s="1210"/>
      <c r="WO424" s="1208"/>
      <c r="WP424" s="1209"/>
      <c r="WQ424" s="1209"/>
      <c r="WR424" s="1209"/>
      <c r="WS424" s="1209"/>
      <c r="WT424" s="1210"/>
      <c r="WU424" s="1211"/>
      <c r="WV424" s="1210"/>
      <c r="WX424" s="1208"/>
      <c r="WY424" s="1209"/>
      <c r="WZ424" s="1209"/>
      <c r="XA424" s="1209"/>
      <c r="XB424" s="1209"/>
      <c r="XC424" s="1210"/>
      <c r="XD424" s="1211"/>
      <c r="XE424" s="1210"/>
      <c r="XG424" s="1208"/>
      <c r="XH424" s="1209"/>
      <c r="XI424" s="1209"/>
      <c r="XJ424" s="1209"/>
      <c r="XK424" s="1209"/>
      <c r="XL424" s="1210"/>
      <c r="XM424" s="1211"/>
      <c r="XN424" s="1210"/>
      <c r="XP424" s="1208"/>
      <c r="XQ424" s="1209"/>
      <c r="XR424" s="1209"/>
      <c r="XS424" s="1209"/>
      <c r="XT424" s="1209"/>
      <c r="XU424" s="1210"/>
      <c r="XV424" s="1211"/>
      <c r="XW424" s="1210"/>
      <c r="XY424" s="1208"/>
      <c r="XZ424" s="1209"/>
      <c r="YA424" s="1209"/>
      <c r="YB424" s="1209"/>
      <c r="YC424" s="1209"/>
      <c r="YD424" s="1210"/>
      <c r="YE424" s="1211"/>
      <c r="YF424" s="1210"/>
      <c r="YH424" s="1208"/>
      <c r="YI424" s="1209"/>
      <c r="YJ424" s="1209"/>
      <c r="YK424" s="1209"/>
      <c r="YL424" s="1209"/>
      <c r="YM424" s="1210"/>
      <c r="YN424" s="1211"/>
      <c r="YO424" s="1210"/>
      <c r="YQ424" s="1208"/>
      <c r="YR424" s="1209"/>
      <c r="YS424" s="1209"/>
      <c r="YT424" s="1209"/>
      <c r="YU424" s="1209"/>
      <c r="YV424" s="1210"/>
      <c r="YW424" s="1211"/>
      <c r="YX424" s="1210"/>
      <c r="YZ424" s="1208"/>
      <c r="ZA424" s="1209"/>
      <c r="ZB424" s="1209"/>
      <c r="ZC424" s="1209"/>
      <c r="ZD424" s="1209"/>
      <c r="ZE424" s="1210"/>
      <c r="ZF424" s="1211"/>
      <c r="ZG424" s="1210"/>
      <c r="ZI424" s="1208"/>
      <c r="ZJ424" s="1209"/>
      <c r="ZK424" s="1209"/>
      <c r="ZL424" s="1209"/>
      <c r="ZM424" s="1209"/>
      <c r="ZN424" s="1210"/>
      <c r="ZO424" s="1211"/>
      <c r="ZP424" s="1210"/>
      <c r="ZR424" s="1208"/>
      <c r="ZS424" s="1209"/>
      <c r="ZT424" s="1209"/>
      <c r="ZU424" s="1209"/>
      <c r="ZV424" s="1209"/>
      <c r="ZW424" s="1210"/>
      <c r="ZX424" s="1211"/>
      <c r="ZY424" s="1210"/>
      <c r="AAA424" s="1208"/>
      <c r="AAB424" s="1209"/>
      <c r="AAC424" s="1209"/>
      <c r="AAD424" s="1209"/>
      <c r="AAE424" s="1209"/>
      <c r="AAF424" s="1210"/>
      <c r="AAG424" s="1211"/>
      <c r="AAH424" s="1210"/>
      <c r="AAJ424" s="1208"/>
      <c r="AAK424" s="1209"/>
      <c r="AAL424" s="1209"/>
      <c r="AAM424" s="1209"/>
      <c r="AAN424" s="1209"/>
      <c r="AAO424" s="1210"/>
      <c r="AAP424" s="1211"/>
      <c r="AAQ424" s="1210"/>
      <c r="AAS424" s="1208"/>
      <c r="AAT424" s="1209"/>
      <c r="AAU424" s="1209"/>
      <c r="AAV424" s="1209"/>
      <c r="AAW424" s="1209"/>
      <c r="AAX424" s="1210"/>
      <c r="AAY424" s="1211"/>
      <c r="AAZ424" s="1210"/>
      <c r="ABB424" s="1208"/>
      <c r="ABC424" s="1209"/>
      <c r="ABD424" s="1209"/>
      <c r="ABE424" s="1209"/>
      <c r="ABF424" s="1209"/>
      <c r="ABG424" s="1210"/>
      <c r="ABH424" s="1211"/>
      <c r="ABI424" s="1210"/>
      <c r="ABK424" s="1208"/>
      <c r="ABL424" s="1209"/>
      <c r="ABM424" s="1209"/>
      <c r="ABN424" s="1209"/>
      <c r="ABO424" s="1209"/>
      <c r="ABP424" s="1210"/>
      <c r="ABQ424" s="1211"/>
      <c r="ABR424" s="1210"/>
      <c r="ABT424" s="1208"/>
      <c r="ABU424" s="1209"/>
      <c r="ABV424" s="1209"/>
      <c r="ABW424" s="1209"/>
      <c r="ABX424" s="1209"/>
      <c r="ABY424" s="1210"/>
      <c r="ABZ424" s="1211"/>
      <c r="ACA424" s="1210"/>
      <c r="ACC424" s="1208"/>
      <c r="ACD424" s="1209"/>
      <c r="ACE424" s="1209"/>
      <c r="ACF424" s="1209"/>
      <c r="ACG424" s="1209"/>
      <c r="ACH424" s="1210"/>
      <c r="ACI424" s="1211"/>
      <c r="ACJ424" s="1210"/>
      <c r="ACL424" s="1208"/>
      <c r="ACM424" s="1209"/>
      <c r="ACN424" s="1209"/>
      <c r="ACO424" s="1209"/>
      <c r="ACP424" s="1209"/>
      <c r="ACQ424" s="1210"/>
      <c r="ACR424" s="1211"/>
      <c r="ACS424" s="1210"/>
      <c r="ACU424" s="1208"/>
      <c r="ACV424" s="1209"/>
      <c r="ACW424" s="1209"/>
      <c r="ACX424" s="1209"/>
      <c r="ACY424" s="1209"/>
      <c r="ACZ424" s="1210"/>
      <c r="ADA424" s="1211"/>
      <c r="ADB424" s="1210"/>
      <c r="ADD424" s="1208"/>
      <c r="ADE424" s="1209"/>
      <c r="ADF424" s="1209"/>
      <c r="ADG424" s="1209"/>
      <c r="ADH424" s="1209"/>
      <c r="ADI424" s="1210"/>
      <c r="ADJ424" s="1211"/>
      <c r="ADK424" s="1210"/>
      <c r="ADM424" s="1208"/>
      <c r="ADN424" s="1209"/>
      <c r="ADO424" s="1209"/>
      <c r="ADP424" s="1209"/>
      <c r="ADQ424" s="1209"/>
      <c r="ADR424" s="1210"/>
      <c r="ADS424" s="1211"/>
      <c r="ADT424" s="1210"/>
      <c r="ADV424" s="1208"/>
      <c r="ADW424" s="1209"/>
      <c r="ADX424" s="1209"/>
      <c r="ADY424" s="1209"/>
      <c r="ADZ424" s="1209"/>
      <c r="AEA424" s="1210"/>
      <c r="AEB424" s="1211"/>
      <c r="AEC424" s="1210"/>
      <c r="AEE424" s="1208"/>
      <c r="AEF424" s="1209"/>
      <c r="AEG424" s="1209"/>
      <c r="AEH424" s="1209"/>
      <c r="AEI424" s="1209"/>
      <c r="AEJ424" s="1210"/>
      <c r="AEK424" s="1211"/>
      <c r="AEL424" s="1210"/>
      <c r="AEN424" s="1208"/>
      <c r="AEO424" s="1209"/>
      <c r="AEP424" s="1209"/>
      <c r="AEQ424" s="1209"/>
      <c r="AER424" s="1209"/>
      <c r="AES424" s="1210"/>
      <c r="AET424" s="1211"/>
      <c r="AEU424" s="1210"/>
      <c r="AEW424" s="1208"/>
      <c r="AEX424" s="1209"/>
      <c r="AEY424" s="1209"/>
      <c r="AEZ424" s="1209"/>
      <c r="AFA424" s="1209"/>
      <c r="AFB424" s="1210"/>
      <c r="AFC424" s="1211"/>
      <c r="AFD424" s="1210"/>
      <c r="AFF424" s="1208"/>
      <c r="AFG424" s="1209"/>
      <c r="AFH424" s="1209"/>
      <c r="AFI424" s="1209"/>
      <c r="AFJ424" s="1209"/>
      <c r="AFK424" s="1210"/>
      <c r="AFL424" s="1211"/>
      <c r="AFM424" s="1210"/>
      <c r="AFO424" s="1208"/>
      <c r="AFP424" s="1209"/>
      <c r="AFQ424" s="1209"/>
      <c r="AFR424" s="1209"/>
      <c r="AFS424" s="1209"/>
      <c r="AFT424" s="1210"/>
      <c r="AFU424" s="1211"/>
      <c r="AFV424" s="1210"/>
      <c r="AFX424" s="1208"/>
      <c r="AFY424" s="1209"/>
      <c r="AFZ424" s="1209"/>
      <c r="AGA424" s="1209"/>
      <c r="AGB424" s="1209"/>
      <c r="AGC424" s="1210"/>
      <c r="AGD424" s="1211"/>
      <c r="AGE424" s="1210"/>
      <c r="AGG424" s="1208"/>
      <c r="AGH424" s="1209"/>
      <c r="AGI424" s="1209"/>
      <c r="AGJ424" s="1209"/>
      <c r="AGK424" s="1209"/>
      <c r="AGL424" s="1210"/>
      <c r="AGM424" s="1211"/>
      <c r="AGN424" s="1210"/>
      <c r="AGP424" s="1208"/>
      <c r="AGQ424" s="1209"/>
      <c r="AGR424" s="1209"/>
      <c r="AGS424" s="1209"/>
      <c r="AGT424" s="1209"/>
      <c r="AGU424" s="1210"/>
      <c r="AGV424" s="1211"/>
      <c r="AGW424" s="1210"/>
      <c r="AGY424" s="1208"/>
      <c r="AGZ424" s="1209"/>
      <c r="AHA424" s="1209"/>
      <c r="AHB424" s="1209"/>
      <c r="AHC424" s="1209"/>
      <c r="AHD424" s="1210"/>
      <c r="AHE424" s="1211"/>
      <c r="AHF424" s="1210"/>
      <c r="AHH424" s="1208"/>
      <c r="AHI424" s="1209"/>
      <c r="AHJ424" s="1209"/>
      <c r="AHK424" s="1209"/>
      <c r="AHL424" s="1209"/>
      <c r="AHM424" s="1210"/>
      <c r="AHN424" s="1211"/>
      <c r="AHO424" s="1210"/>
      <c r="AHQ424" s="1208"/>
      <c r="AHR424" s="1209"/>
      <c r="AHS424" s="1209"/>
      <c r="AHT424" s="1209"/>
      <c r="AHU424" s="1209"/>
      <c r="AHV424" s="1210"/>
      <c r="AHW424" s="1211"/>
      <c r="AHX424" s="1210"/>
      <c r="AHZ424" s="1208"/>
      <c r="AIA424" s="1209"/>
      <c r="AIB424" s="1209"/>
      <c r="AIC424" s="1209"/>
      <c r="AID424" s="1209"/>
      <c r="AIE424" s="1210"/>
      <c r="AIF424" s="1211"/>
      <c r="AIG424" s="1210"/>
      <c r="AII424" s="1208"/>
      <c r="AIJ424" s="1209"/>
      <c r="AIK424" s="1209"/>
      <c r="AIL424" s="1209"/>
      <c r="AIM424" s="1209"/>
      <c r="AIN424" s="1210"/>
      <c r="AIO424" s="1211"/>
      <c r="AIP424" s="1210"/>
      <c r="AIR424" s="1208"/>
      <c r="AIS424" s="1209"/>
      <c r="AIT424" s="1209"/>
      <c r="AIU424" s="1209"/>
      <c r="AIV424" s="1209"/>
      <c r="AIW424" s="1210"/>
      <c r="AIX424" s="1211"/>
      <c r="AIY424" s="1210"/>
      <c r="AJA424" s="1208"/>
      <c r="AJB424" s="1209"/>
      <c r="AJC424" s="1209"/>
      <c r="AJD424" s="1209"/>
      <c r="AJE424" s="1209"/>
      <c r="AJF424" s="1210"/>
      <c r="AJG424" s="1211"/>
      <c r="AJH424" s="1210"/>
      <c r="AJJ424" s="1208"/>
      <c r="AJK424" s="1209"/>
      <c r="AJL424" s="1209"/>
      <c r="AJM424" s="1209"/>
      <c r="AJN424" s="1209"/>
      <c r="AJO424" s="1210"/>
      <c r="AJP424" s="1211"/>
      <c r="AJQ424" s="1210"/>
      <c r="AJS424" s="1208"/>
      <c r="AJT424" s="1209"/>
      <c r="AJU424" s="1209"/>
      <c r="AJV424" s="1209"/>
      <c r="AJW424" s="1209"/>
      <c r="AJX424" s="1210"/>
      <c r="AJY424" s="1211"/>
      <c r="AJZ424" s="1210"/>
      <c r="AKB424" s="1208"/>
      <c r="AKC424" s="1209"/>
      <c r="AKD424" s="1209"/>
      <c r="AKE424" s="1209"/>
      <c r="AKF424" s="1209"/>
      <c r="AKG424" s="1210"/>
      <c r="AKH424" s="1211"/>
      <c r="AKI424" s="1210"/>
      <c r="AKK424" s="1208"/>
      <c r="AKL424" s="1209"/>
      <c r="AKM424" s="1209"/>
      <c r="AKN424" s="1209"/>
      <c r="AKO424" s="1209"/>
      <c r="AKP424" s="1210"/>
      <c r="AKQ424" s="1211"/>
      <c r="AKR424" s="1210"/>
      <c r="AKT424" s="1208"/>
      <c r="AKU424" s="1209"/>
      <c r="AKV424" s="1209"/>
      <c r="AKW424" s="1209"/>
      <c r="AKX424" s="1209"/>
      <c r="AKY424" s="1210"/>
      <c r="AKZ424" s="1211"/>
      <c r="ALA424" s="1210"/>
      <c r="ALC424" s="1208"/>
      <c r="ALD424" s="1209"/>
      <c r="ALE424" s="1209"/>
      <c r="ALF424" s="1209"/>
      <c r="ALG424" s="1209"/>
      <c r="ALH424" s="1210"/>
      <c r="ALI424" s="1211"/>
      <c r="ALJ424" s="1210"/>
      <c r="ALL424" s="1208"/>
      <c r="ALM424" s="1209"/>
      <c r="ALN424" s="1209"/>
      <c r="ALO424" s="1209"/>
      <c r="ALP424" s="1209"/>
      <c r="ALQ424" s="1210"/>
      <c r="ALR424" s="1211"/>
      <c r="ALS424" s="1210"/>
      <c r="ALU424" s="1208"/>
      <c r="ALV424" s="1209"/>
      <c r="ALW424" s="1209"/>
      <c r="ALX424" s="1209"/>
      <c r="ALY424" s="1209"/>
      <c r="ALZ424" s="1210"/>
      <c r="AMA424" s="1211"/>
      <c r="AMB424" s="1210"/>
      <c r="AMD424" s="1208"/>
      <c r="AME424" s="1209"/>
      <c r="AMF424" s="1209"/>
      <c r="AMG424" s="1209"/>
      <c r="AMH424" s="1209"/>
      <c r="AMI424" s="1210"/>
      <c r="AMJ424" s="1211"/>
      <c r="AMK424" s="1210"/>
      <c r="AMM424" s="1208"/>
      <c r="AMN424" s="1209"/>
      <c r="AMO424" s="1209"/>
      <c r="AMP424" s="1209"/>
      <c r="AMQ424" s="1209"/>
      <c r="AMR424" s="1210"/>
      <c r="AMS424" s="1211"/>
      <c r="AMT424" s="1210"/>
      <c r="AMV424" s="1208"/>
      <c r="AMW424" s="1209"/>
      <c r="AMX424" s="1209"/>
      <c r="AMY424" s="1209"/>
      <c r="AMZ424" s="1209"/>
      <c r="ANA424" s="1210"/>
      <c r="ANB424" s="1211"/>
      <c r="ANC424" s="1210"/>
      <c r="ANE424" s="1208"/>
      <c r="ANF424" s="1209"/>
      <c r="ANG424" s="1209"/>
      <c r="ANH424" s="1209"/>
      <c r="ANI424" s="1209"/>
      <c r="ANJ424" s="1210"/>
      <c r="ANK424" s="1211"/>
      <c r="ANL424" s="1210"/>
      <c r="ANN424" s="1208"/>
      <c r="ANO424" s="1209"/>
      <c r="ANP424" s="1209"/>
      <c r="ANQ424" s="1209"/>
      <c r="ANR424" s="1209"/>
      <c r="ANS424" s="1210"/>
      <c r="ANT424" s="1211"/>
      <c r="ANU424" s="1210"/>
      <c r="ANW424" s="1208"/>
      <c r="ANX424" s="1209"/>
      <c r="ANY424" s="1209"/>
      <c r="ANZ424" s="1209"/>
      <c r="AOA424" s="1209"/>
      <c r="AOB424" s="1210"/>
      <c r="AOC424" s="1211"/>
      <c r="AOD424" s="1210"/>
      <c r="AOF424" s="1208"/>
      <c r="AOG424" s="1209"/>
      <c r="AOH424" s="1209"/>
      <c r="AOI424" s="1209"/>
      <c r="AOJ424" s="1209"/>
      <c r="AOK424" s="1210"/>
      <c r="AOL424" s="1211"/>
      <c r="AOM424" s="1210"/>
      <c r="AOO424" s="1208"/>
      <c r="AOP424" s="1209"/>
      <c r="AOQ424" s="1209"/>
      <c r="AOR424" s="1209"/>
      <c r="AOS424" s="1209"/>
      <c r="AOT424" s="1210"/>
      <c r="AOU424" s="1211"/>
      <c r="AOV424" s="1210"/>
      <c r="AOX424" s="1208"/>
      <c r="AOY424" s="1209"/>
      <c r="AOZ424" s="1209"/>
      <c r="APA424" s="1209"/>
      <c r="APB424" s="1209"/>
      <c r="APC424" s="1210"/>
      <c r="APD424" s="1211"/>
      <c r="APE424" s="1210"/>
      <c r="APG424" s="1208"/>
      <c r="APH424" s="1209"/>
      <c r="API424" s="1209"/>
      <c r="APJ424" s="1209"/>
      <c r="APK424" s="1209"/>
      <c r="APL424" s="1210"/>
      <c r="APM424" s="1211"/>
      <c r="APN424" s="1210"/>
      <c r="APP424" s="1208"/>
      <c r="APQ424" s="1209"/>
      <c r="APR424" s="1209"/>
      <c r="APS424" s="1209"/>
      <c r="APT424" s="1209"/>
      <c r="APU424" s="1210"/>
      <c r="APV424" s="1211"/>
      <c r="APW424" s="1210"/>
      <c r="APY424" s="1208"/>
      <c r="APZ424" s="1209"/>
      <c r="AQA424" s="1209"/>
      <c r="AQB424" s="1209"/>
      <c r="AQC424" s="1209"/>
      <c r="AQD424" s="1210"/>
      <c r="AQE424" s="1211"/>
      <c r="AQF424" s="1210"/>
      <c r="AQH424" s="1208"/>
      <c r="AQI424" s="1209"/>
      <c r="AQJ424" s="1209"/>
      <c r="AQK424" s="1209"/>
      <c r="AQL424" s="1209"/>
      <c r="AQM424" s="1210"/>
      <c r="AQN424" s="1211"/>
      <c r="AQO424" s="1210"/>
      <c r="AQQ424" s="1208"/>
      <c r="AQR424" s="1209"/>
      <c r="AQS424" s="1209"/>
      <c r="AQT424" s="1209"/>
      <c r="AQU424" s="1209"/>
      <c r="AQV424" s="1210"/>
      <c r="AQW424" s="1211"/>
      <c r="AQX424" s="1210"/>
      <c r="AQZ424" s="1208"/>
      <c r="ARA424" s="1209"/>
      <c r="ARB424" s="1209"/>
      <c r="ARC424" s="1209"/>
      <c r="ARD424" s="1209"/>
      <c r="ARE424" s="1210"/>
      <c r="ARF424" s="1211"/>
      <c r="ARG424" s="1210"/>
      <c r="ARI424" s="1208"/>
      <c r="ARJ424" s="1209"/>
      <c r="ARK424" s="1209"/>
      <c r="ARL424" s="1209"/>
      <c r="ARM424" s="1209"/>
      <c r="ARN424" s="1210"/>
      <c r="ARO424" s="1211"/>
      <c r="ARP424" s="1210"/>
      <c r="ARR424" s="1208"/>
      <c r="ARS424" s="1209"/>
      <c r="ART424" s="1209"/>
      <c r="ARU424" s="1209"/>
      <c r="ARV424" s="1209"/>
      <c r="ARW424" s="1210"/>
      <c r="ARX424" s="1211"/>
      <c r="ARY424" s="1210"/>
      <c r="ASA424" s="1208"/>
      <c r="ASB424" s="1209"/>
      <c r="ASC424" s="1209"/>
      <c r="ASD424" s="1209"/>
      <c r="ASE424" s="1209"/>
      <c r="ASF424" s="1210"/>
      <c r="ASG424" s="1211"/>
      <c r="ASH424" s="1210"/>
      <c r="ASJ424" s="1208"/>
      <c r="ASK424" s="1209"/>
      <c r="ASL424" s="1209"/>
      <c r="ASM424" s="1209"/>
      <c r="ASN424" s="1209"/>
      <c r="ASO424" s="1210"/>
      <c r="ASP424" s="1211"/>
      <c r="ASQ424" s="1210"/>
      <c r="ASS424" s="1208"/>
      <c r="AST424" s="1209"/>
      <c r="ASU424" s="1209"/>
      <c r="ASV424" s="1209"/>
      <c r="ASW424" s="1209"/>
      <c r="ASX424" s="1210"/>
      <c r="ASY424" s="1211"/>
      <c r="ASZ424" s="1210"/>
      <c r="ATB424" s="1208"/>
      <c r="ATC424" s="1209"/>
      <c r="ATD424" s="1209"/>
      <c r="ATE424" s="1209"/>
      <c r="ATF424" s="1209"/>
      <c r="ATG424" s="1210"/>
      <c r="ATH424" s="1211"/>
      <c r="ATI424" s="1210"/>
      <c r="ATK424" s="1208"/>
      <c r="ATL424" s="1209"/>
      <c r="ATM424" s="1209"/>
      <c r="ATN424" s="1209"/>
      <c r="ATO424" s="1209"/>
      <c r="ATP424" s="1210"/>
      <c r="ATQ424" s="1211"/>
      <c r="ATR424" s="1210"/>
      <c r="ATT424" s="1208"/>
      <c r="ATU424" s="1209"/>
      <c r="ATV424" s="1209"/>
      <c r="ATW424" s="1209"/>
      <c r="ATX424" s="1209"/>
      <c r="ATY424" s="1210"/>
      <c r="ATZ424" s="1211"/>
      <c r="AUA424" s="1210"/>
      <c r="AUC424" s="1208"/>
      <c r="AUD424" s="1209"/>
      <c r="AUE424" s="1209"/>
      <c r="AUF424" s="1209"/>
      <c r="AUG424" s="1209"/>
      <c r="AUH424" s="1210"/>
      <c r="AUI424" s="1211"/>
      <c r="AUJ424" s="1210"/>
      <c r="AUL424" s="1208"/>
      <c r="AUM424" s="1209"/>
      <c r="AUN424" s="1209"/>
      <c r="AUO424" s="1209"/>
      <c r="AUP424" s="1209"/>
      <c r="AUQ424" s="1210"/>
      <c r="AUR424" s="1211"/>
      <c r="AUS424" s="1210"/>
      <c r="AUU424" s="1208"/>
      <c r="AUV424" s="1209"/>
      <c r="AUW424" s="1209"/>
      <c r="AUX424" s="1209"/>
      <c r="AUY424" s="1209"/>
      <c r="AUZ424" s="1210"/>
      <c r="AVA424" s="1211"/>
      <c r="AVB424" s="1210"/>
      <c r="AVD424" s="1208"/>
      <c r="AVE424" s="1209"/>
      <c r="AVF424" s="1209"/>
      <c r="AVG424" s="1209"/>
      <c r="AVH424" s="1209"/>
      <c r="AVI424" s="1210"/>
      <c r="AVJ424" s="1211"/>
      <c r="AVK424" s="1210"/>
      <c r="AVM424" s="1208"/>
      <c r="AVN424" s="1209"/>
      <c r="AVO424" s="1209"/>
      <c r="AVP424" s="1209"/>
      <c r="AVQ424" s="1209"/>
      <c r="AVR424" s="1210"/>
      <c r="AVS424" s="1211"/>
      <c r="AVT424" s="1210"/>
      <c r="AVV424" s="1208"/>
      <c r="AVW424" s="1209"/>
      <c r="AVX424" s="1209"/>
      <c r="AVY424" s="1209"/>
      <c r="AVZ424" s="1209"/>
      <c r="AWA424" s="1210"/>
      <c r="AWB424" s="1211"/>
      <c r="AWC424" s="1210"/>
      <c r="AWE424" s="1208"/>
      <c r="AWF424" s="1209"/>
      <c r="AWG424" s="1209"/>
      <c r="AWH424" s="1209"/>
      <c r="AWI424" s="1209"/>
      <c r="AWJ424" s="1210"/>
      <c r="AWK424" s="1211"/>
      <c r="AWL424" s="1210"/>
      <c r="AWN424" s="1208"/>
      <c r="AWO424" s="1209"/>
      <c r="AWP424" s="1209"/>
      <c r="AWQ424" s="1209"/>
      <c r="AWR424" s="1209"/>
      <c r="AWS424" s="1210"/>
      <c r="AWT424" s="1211"/>
      <c r="AWU424" s="1210"/>
      <c r="AWW424" s="1208"/>
      <c r="AWX424" s="1209"/>
      <c r="AWY424" s="1209"/>
      <c r="AWZ424" s="1209"/>
      <c r="AXA424" s="1209"/>
      <c r="AXB424" s="1210"/>
      <c r="AXC424" s="1211"/>
      <c r="AXD424" s="1210"/>
      <c r="AXF424" s="1208"/>
      <c r="AXG424" s="1209"/>
      <c r="AXH424" s="1209"/>
      <c r="AXI424" s="1209"/>
      <c r="AXJ424" s="1209"/>
      <c r="AXK424" s="1210"/>
      <c r="AXL424" s="1211"/>
      <c r="AXM424" s="1210"/>
      <c r="AXO424" s="1208"/>
      <c r="AXP424" s="1209"/>
      <c r="AXQ424" s="1209"/>
      <c r="AXR424" s="1209"/>
      <c r="AXS424" s="1209"/>
      <c r="AXT424" s="1210"/>
      <c r="AXU424" s="1211"/>
      <c r="AXV424" s="1210"/>
      <c r="AXX424" s="1208"/>
      <c r="AXY424" s="1209"/>
      <c r="AXZ424" s="1209"/>
      <c r="AYA424" s="1209"/>
      <c r="AYB424" s="1209"/>
      <c r="AYC424" s="1210"/>
      <c r="AYD424" s="1211"/>
      <c r="AYE424" s="1210"/>
      <c r="AYG424" s="1208"/>
      <c r="AYH424" s="1209"/>
      <c r="AYI424" s="1209"/>
      <c r="AYJ424" s="1209"/>
      <c r="AYK424" s="1209"/>
      <c r="AYL424" s="1210"/>
      <c r="AYM424" s="1211"/>
      <c r="AYN424" s="1210"/>
      <c r="AYP424" s="1208"/>
      <c r="AYQ424" s="1209"/>
      <c r="AYR424" s="1209"/>
      <c r="AYS424" s="1209"/>
      <c r="AYT424" s="1209"/>
      <c r="AYU424" s="1210"/>
      <c r="AYV424" s="1211"/>
      <c r="AYW424" s="1210"/>
      <c r="AYY424" s="1208"/>
      <c r="AYZ424" s="1209"/>
      <c r="AZA424" s="1209"/>
      <c r="AZB424" s="1209"/>
      <c r="AZC424" s="1209"/>
      <c r="AZD424" s="1210"/>
      <c r="AZE424" s="1211"/>
      <c r="AZF424" s="1210"/>
      <c r="AZH424" s="1208"/>
      <c r="AZI424" s="1209"/>
      <c r="AZJ424" s="1209"/>
      <c r="AZK424" s="1209"/>
      <c r="AZL424" s="1209"/>
      <c r="AZM424" s="1210"/>
      <c r="AZN424" s="1211"/>
      <c r="AZO424" s="1210"/>
      <c r="AZQ424" s="1208"/>
      <c r="AZR424" s="1209"/>
      <c r="AZS424" s="1209"/>
      <c r="AZT424" s="1209"/>
      <c r="AZU424" s="1209"/>
      <c r="AZV424" s="1210"/>
      <c r="AZW424" s="1211"/>
      <c r="AZX424" s="1210"/>
      <c r="AZZ424" s="1208"/>
      <c r="BAA424" s="1209"/>
      <c r="BAB424" s="1209"/>
      <c r="BAC424" s="1209"/>
      <c r="BAD424" s="1209"/>
      <c r="BAE424" s="1210"/>
      <c r="BAF424" s="1211"/>
      <c r="BAG424" s="1210"/>
      <c r="BAI424" s="1208"/>
      <c r="BAJ424" s="1209"/>
      <c r="BAK424" s="1209"/>
      <c r="BAL424" s="1209"/>
      <c r="BAM424" s="1209"/>
      <c r="BAN424" s="1210"/>
      <c r="BAO424" s="1211"/>
      <c r="BAP424" s="1210"/>
      <c r="BAR424" s="1208"/>
      <c r="BAS424" s="1209"/>
      <c r="BAT424" s="1209"/>
      <c r="BAU424" s="1209"/>
      <c r="BAV424" s="1209"/>
      <c r="BAW424" s="1210"/>
      <c r="BAX424" s="1211"/>
      <c r="BAY424" s="1210"/>
      <c r="BBA424" s="1208"/>
      <c r="BBB424" s="1209"/>
      <c r="BBC424" s="1209"/>
      <c r="BBD424" s="1209"/>
      <c r="BBE424" s="1209"/>
      <c r="BBF424" s="1210"/>
      <c r="BBG424" s="1211"/>
      <c r="BBH424" s="1210"/>
      <c r="BBJ424" s="1208"/>
      <c r="BBK424" s="1209"/>
      <c r="BBL424" s="1209"/>
      <c r="BBM424" s="1209"/>
      <c r="BBN424" s="1209"/>
      <c r="BBO424" s="1210"/>
      <c r="BBP424" s="1211"/>
      <c r="BBQ424" s="1210"/>
      <c r="BBS424" s="1208"/>
      <c r="BBT424" s="1209"/>
      <c r="BBU424" s="1209"/>
      <c r="BBV424" s="1209"/>
      <c r="BBW424" s="1209"/>
      <c r="BBX424" s="1210"/>
      <c r="BBY424" s="1211"/>
      <c r="BBZ424" s="1210"/>
      <c r="BCB424" s="1208"/>
      <c r="BCC424" s="1209"/>
      <c r="BCD424" s="1209"/>
      <c r="BCE424" s="1209"/>
      <c r="BCF424" s="1209"/>
      <c r="BCG424" s="1210"/>
      <c r="BCH424" s="1211"/>
      <c r="BCI424" s="1210"/>
      <c r="BCK424" s="1208"/>
      <c r="BCL424" s="1209"/>
      <c r="BCM424" s="1209"/>
      <c r="BCN424" s="1209"/>
      <c r="BCO424" s="1209"/>
      <c r="BCP424" s="1210"/>
      <c r="BCQ424" s="1211"/>
      <c r="BCR424" s="1210"/>
      <c r="BCT424" s="1208"/>
      <c r="BCU424" s="1209"/>
      <c r="BCV424" s="1209"/>
      <c r="BCW424" s="1209"/>
      <c r="BCX424" s="1209"/>
      <c r="BCY424" s="1210"/>
      <c r="BCZ424" s="1211"/>
      <c r="BDA424" s="1210"/>
      <c r="BDC424" s="1208"/>
      <c r="BDD424" s="1209"/>
      <c r="BDE424" s="1209"/>
      <c r="BDF424" s="1209"/>
      <c r="BDG424" s="1209"/>
      <c r="BDH424" s="1210"/>
      <c r="BDI424" s="1211"/>
      <c r="BDJ424" s="1210"/>
      <c r="BDL424" s="1208"/>
      <c r="BDM424" s="1209"/>
      <c r="BDN424" s="1209"/>
      <c r="BDO424" s="1209"/>
      <c r="BDP424" s="1209"/>
      <c r="BDQ424" s="1210"/>
      <c r="BDR424" s="1211"/>
      <c r="BDS424" s="1210"/>
      <c r="BDU424" s="1208"/>
      <c r="BDV424" s="1209"/>
      <c r="BDW424" s="1209"/>
      <c r="BDX424" s="1209"/>
      <c r="BDY424" s="1209"/>
      <c r="BDZ424" s="1210"/>
      <c r="BEA424" s="1211"/>
      <c r="BEB424" s="1210"/>
      <c r="BED424" s="1208"/>
      <c r="BEE424" s="1209"/>
      <c r="BEF424" s="1209"/>
      <c r="BEG424" s="1209"/>
      <c r="BEH424" s="1209"/>
      <c r="BEI424" s="1210"/>
      <c r="BEJ424" s="1211"/>
      <c r="BEK424" s="1210"/>
      <c r="BEM424" s="1208"/>
      <c r="BEN424" s="1209"/>
      <c r="BEO424" s="1209"/>
      <c r="BEP424" s="1209"/>
      <c r="BEQ424" s="1209"/>
      <c r="BER424" s="1210"/>
      <c r="BES424" s="1211"/>
      <c r="BET424" s="1210"/>
      <c r="BEV424" s="1208"/>
      <c r="BEW424" s="1209"/>
      <c r="BEX424" s="1209"/>
      <c r="BEY424" s="1209"/>
      <c r="BEZ424" s="1209"/>
      <c r="BFA424" s="1210"/>
      <c r="BFB424" s="1211"/>
      <c r="BFC424" s="1210"/>
      <c r="BFE424" s="1208"/>
      <c r="BFF424" s="1209"/>
      <c r="BFG424" s="1209"/>
      <c r="BFH424" s="1209"/>
      <c r="BFI424" s="1209"/>
      <c r="BFJ424" s="1210"/>
      <c r="BFK424" s="1211"/>
      <c r="BFL424" s="1210"/>
      <c r="BFN424" s="1208"/>
      <c r="BFO424" s="1209"/>
      <c r="BFP424" s="1209"/>
      <c r="BFQ424" s="1209"/>
      <c r="BFR424" s="1209"/>
      <c r="BFS424" s="1210"/>
      <c r="BFT424" s="1211"/>
      <c r="BFU424" s="1210"/>
      <c r="BFW424" s="1208"/>
      <c r="BFX424" s="1209"/>
      <c r="BFY424" s="1209"/>
      <c r="BFZ424" s="1209"/>
      <c r="BGA424" s="1209"/>
      <c r="BGB424" s="1210"/>
      <c r="BGC424" s="1211"/>
      <c r="BGD424" s="1210"/>
      <c r="BGF424" s="1208"/>
      <c r="BGG424" s="1209"/>
      <c r="BGH424" s="1209"/>
      <c r="BGI424" s="1209"/>
      <c r="BGJ424" s="1209"/>
      <c r="BGK424" s="1210"/>
      <c r="BGL424" s="1211"/>
      <c r="BGM424" s="1210"/>
      <c r="BGO424" s="1208"/>
      <c r="BGP424" s="1209"/>
      <c r="BGQ424" s="1209"/>
      <c r="BGR424" s="1209"/>
      <c r="BGS424" s="1209"/>
      <c r="BGT424" s="1210"/>
      <c r="BGU424" s="1211"/>
      <c r="BGV424" s="1210"/>
      <c r="BGX424" s="1208"/>
      <c r="BGY424" s="1209"/>
      <c r="BGZ424" s="1209"/>
      <c r="BHA424" s="1209"/>
      <c r="BHB424" s="1209"/>
      <c r="BHC424" s="1210"/>
      <c r="BHD424" s="1211"/>
      <c r="BHE424" s="1210"/>
      <c r="BHG424" s="1208"/>
      <c r="BHH424" s="1209"/>
      <c r="BHI424" s="1209"/>
      <c r="BHJ424" s="1209"/>
      <c r="BHK424" s="1209"/>
      <c r="BHL424" s="1210"/>
      <c r="BHM424" s="1211"/>
      <c r="BHN424" s="1210"/>
      <c r="BHP424" s="1208"/>
      <c r="BHQ424" s="1209"/>
      <c r="BHR424" s="1209"/>
      <c r="BHS424" s="1209"/>
      <c r="BHT424" s="1209"/>
      <c r="BHU424" s="1210"/>
      <c r="BHV424" s="1211"/>
      <c r="BHW424" s="1210"/>
      <c r="BHY424" s="1208"/>
      <c r="BHZ424" s="1209"/>
      <c r="BIA424" s="1209"/>
      <c r="BIB424" s="1209"/>
      <c r="BIC424" s="1209"/>
      <c r="BID424" s="1210"/>
      <c r="BIE424" s="1211"/>
      <c r="BIF424" s="1210"/>
      <c r="BIH424" s="1208"/>
      <c r="BII424" s="1209"/>
      <c r="BIJ424" s="1209"/>
      <c r="BIK424" s="1209"/>
      <c r="BIL424" s="1209"/>
      <c r="BIM424" s="1210"/>
      <c r="BIN424" s="1211"/>
      <c r="BIO424" s="1210"/>
      <c r="BIQ424" s="1208"/>
      <c r="BIR424" s="1209"/>
      <c r="BIS424" s="1209"/>
      <c r="BIT424" s="1209"/>
      <c r="BIU424" s="1209"/>
      <c r="BIV424" s="1210"/>
      <c r="BIW424" s="1211"/>
      <c r="BIX424" s="1210"/>
      <c r="BIZ424" s="1208"/>
      <c r="BJA424" s="1209"/>
      <c r="BJB424" s="1209"/>
      <c r="BJC424" s="1209"/>
      <c r="BJD424" s="1209"/>
      <c r="BJE424" s="1210"/>
      <c r="BJF424" s="1211"/>
      <c r="BJG424" s="1210"/>
      <c r="BJI424" s="1208"/>
      <c r="BJJ424" s="1209"/>
      <c r="BJK424" s="1209"/>
      <c r="BJL424" s="1209"/>
      <c r="BJM424" s="1209"/>
      <c r="BJN424" s="1210"/>
      <c r="BJO424" s="1211"/>
      <c r="BJP424" s="1210"/>
      <c r="BJR424" s="1208"/>
      <c r="BJS424" s="1209"/>
      <c r="BJT424" s="1209"/>
      <c r="BJU424" s="1209"/>
      <c r="BJV424" s="1209"/>
      <c r="BJW424" s="1210"/>
      <c r="BJX424" s="1211"/>
      <c r="BJY424" s="1210"/>
      <c r="BKA424" s="1208"/>
      <c r="BKB424" s="1209"/>
      <c r="BKC424" s="1209"/>
      <c r="BKD424" s="1209"/>
      <c r="BKE424" s="1209"/>
      <c r="BKF424" s="1210"/>
      <c r="BKG424" s="1211"/>
      <c r="BKH424" s="1210"/>
      <c r="BKJ424" s="1208"/>
      <c r="BKK424" s="1209"/>
      <c r="BKL424" s="1209"/>
      <c r="BKM424" s="1209"/>
      <c r="BKN424" s="1209"/>
      <c r="BKO424" s="1210"/>
      <c r="BKP424" s="1211"/>
      <c r="BKQ424" s="1210"/>
      <c r="BKS424" s="1208"/>
      <c r="BKT424" s="1209"/>
      <c r="BKU424" s="1209"/>
      <c r="BKV424" s="1209"/>
      <c r="BKW424" s="1209"/>
      <c r="BKX424" s="1210"/>
      <c r="BKY424" s="1211"/>
      <c r="BKZ424" s="1210"/>
      <c r="BLB424" s="1208"/>
      <c r="BLC424" s="1209"/>
      <c r="BLD424" s="1209"/>
      <c r="BLE424" s="1209"/>
      <c r="BLF424" s="1209"/>
      <c r="BLG424" s="1210"/>
      <c r="BLH424" s="1211"/>
      <c r="BLI424" s="1210"/>
      <c r="BLK424" s="1208"/>
      <c r="BLL424" s="1209"/>
      <c r="BLM424" s="1209"/>
      <c r="BLN424" s="1209"/>
      <c r="BLO424" s="1209"/>
      <c r="BLP424" s="1210"/>
      <c r="BLQ424" s="1211"/>
      <c r="BLR424" s="1210"/>
      <c r="BLT424" s="1208"/>
      <c r="BLU424" s="1209"/>
      <c r="BLV424" s="1209"/>
      <c r="BLW424" s="1209"/>
      <c r="BLX424" s="1209"/>
      <c r="BLY424" s="1210"/>
      <c r="BLZ424" s="1211"/>
      <c r="BMA424" s="1210"/>
      <c r="BMC424" s="1208"/>
      <c r="BMD424" s="1209"/>
      <c r="BME424" s="1209"/>
      <c r="BMF424" s="1209"/>
      <c r="BMG424" s="1209"/>
      <c r="BMH424" s="1210"/>
      <c r="BMI424" s="1211"/>
      <c r="BMJ424" s="1210"/>
      <c r="BML424" s="1208"/>
      <c r="BMM424" s="1209"/>
      <c r="BMN424" s="1209"/>
      <c r="BMO424" s="1209"/>
      <c r="BMP424" s="1209"/>
      <c r="BMQ424" s="1210"/>
      <c r="BMR424" s="1211"/>
      <c r="BMS424" s="1210"/>
      <c r="BMU424" s="1208"/>
      <c r="BMV424" s="1209"/>
      <c r="BMW424" s="1209"/>
      <c r="BMX424" s="1209"/>
      <c r="BMY424" s="1209"/>
      <c r="BMZ424" s="1210"/>
      <c r="BNA424" s="1211"/>
      <c r="BNB424" s="1210"/>
      <c r="BND424" s="1208"/>
      <c r="BNE424" s="1209"/>
      <c r="BNF424" s="1209"/>
      <c r="BNG424" s="1209"/>
      <c r="BNH424" s="1209"/>
      <c r="BNI424" s="1210"/>
      <c r="BNJ424" s="1211"/>
      <c r="BNK424" s="1210"/>
      <c r="BNM424" s="1208"/>
      <c r="BNN424" s="1209"/>
      <c r="BNO424" s="1209"/>
      <c r="BNP424" s="1209"/>
      <c r="BNQ424" s="1209"/>
      <c r="BNR424" s="1210"/>
      <c r="BNS424" s="1211"/>
      <c r="BNT424" s="1210"/>
      <c r="BNV424" s="1208"/>
      <c r="BNW424" s="1209"/>
      <c r="BNX424" s="1209"/>
      <c r="BNY424" s="1209"/>
      <c r="BNZ424" s="1209"/>
      <c r="BOA424" s="1210"/>
      <c r="BOB424" s="1211"/>
      <c r="BOC424" s="1210"/>
      <c r="BOE424" s="1208"/>
      <c r="BOF424" s="1209"/>
      <c r="BOG424" s="1209"/>
      <c r="BOH424" s="1209"/>
      <c r="BOI424" s="1209"/>
      <c r="BOJ424" s="1210"/>
      <c r="BOK424" s="1211"/>
      <c r="BOL424" s="1210"/>
      <c r="BON424" s="1208"/>
      <c r="BOO424" s="1209"/>
      <c r="BOP424" s="1209"/>
      <c r="BOQ424" s="1209"/>
      <c r="BOR424" s="1209"/>
      <c r="BOS424" s="1210"/>
      <c r="BOT424" s="1211"/>
      <c r="BOU424" s="1210"/>
      <c r="BOW424" s="1208"/>
      <c r="BOX424" s="1209"/>
      <c r="BOY424" s="1209"/>
      <c r="BOZ424" s="1209"/>
      <c r="BPA424" s="1209"/>
      <c r="BPB424" s="1210"/>
      <c r="BPC424" s="1211"/>
      <c r="BPD424" s="1210"/>
      <c r="BPF424" s="1208"/>
      <c r="BPG424" s="1209"/>
      <c r="BPH424" s="1209"/>
      <c r="BPI424" s="1209"/>
      <c r="BPJ424" s="1209"/>
      <c r="BPK424" s="1210"/>
      <c r="BPL424" s="1211"/>
      <c r="BPM424" s="1210"/>
      <c r="BPO424" s="1208"/>
      <c r="BPP424" s="1209"/>
      <c r="BPQ424" s="1209"/>
      <c r="BPR424" s="1209"/>
      <c r="BPS424" s="1209"/>
      <c r="BPT424" s="1210"/>
      <c r="BPU424" s="1211"/>
      <c r="BPV424" s="1210"/>
      <c r="BPX424" s="1208"/>
      <c r="BPY424" s="1209"/>
      <c r="BPZ424" s="1209"/>
      <c r="BQA424" s="1209"/>
      <c r="BQB424" s="1209"/>
      <c r="BQC424" s="1210"/>
      <c r="BQD424" s="1211"/>
      <c r="BQE424" s="1210"/>
      <c r="BQG424" s="1208"/>
      <c r="BQH424" s="1209"/>
      <c r="BQI424" s="1209"/>
      <c r="BQJ424" s="1209"/>
      <c r="BQK424" s="1209"/>
      <c r="BQL424" s="1210"/>
      <c r="BQM424" s="1211"/>
      <c r="BQN424" s="1210"/>
      <c r="BQP424" s="1208"/>
      <c r="BQQ424" s="1209"/>
      <c r="BQR424" s="1209"/>
      <c r="BQS424" s="1209"/>
      <c r="BQT424" s="1209"/>
      <c r="BQU424" s="1210"/>
      <c r="BQV424" s="1211"/>
      <c r="BQW424" s="1210"/>
      <c r="BQY424" s="1208"/>
      <c r="BQZ424" s="1209"/>
      <c r="BRA424" s="1209"/>
      <c r="BRB424" s="1209"/>
      <c r="BRC424" s="1209"/>
      <c r="BRD424" s="1210"/>
      <c r="BRE424" s="1211"/>
      <c r="BRF424" s="1210"/>
      <c r="BRH424" s="1208"/>
      <c r="BRI424" s="1209"/>
      <c r="BRJ424" s="1209"/>
      <c r="BRK424" s="1209"/>
      <c r="BRL424" s="1209"/>
      <c r="BRM424" s="1210"/>
      <c r="BRN424" s="1211"/>
      <c r="BRO424" s="1210"/>
      <c r="BRQ424" s="1208"/>
      <c r="BRR424" s="1209"/>
      <c r="BRS424" s="1209"/>
      <c r="BRT424" s="1209"/>
      <c r="BRU424" s="1209"/>
      <c r="BRV424" s="1210"/>
      <c r="BRW424" s="1211"/>
      <c r="BRX424" s="1210"/>
      <c r="BRZ424" s="1208"/>
      <c r="BSA424" s="1209"/>
      <c r="BSB424" s="1209"/>
      <c r="BSC424" s="1209"/>
      <c r="BSD424" s="1209"/>
      <c r="BSE424" s="1210"/>
      <c r="BSF424" s="1211"/>
      <c r="BSG424" s="1210"/>
      <c r="BSI424" s="1208"/>
      <c r="BSJ424" s="1209"/>
      <c r="BSK424" s="1209"/>
      <c r="BSL424" s="1209"/>
      <c r="BSM424" s="1209"/>
      <c r="BSN424" s="1210"/>
      <c r="BSO424" s="1211"/>
      <c r="BSP424" s="1210"/>
      <c r="BSR424" s="1208"/>
      <c r="BSS424" s="1209"/>
      <c r="BST424" s="1209"/>
      <c r="BSU424" s="1209"/>
      <c r="BSV424" s="1209"/>
      <c r="BSW424" s="1210"/>
      <c r="BSX424" s="1211"/>
      <c r="BSY424" s="1210"/>
      <c r="BTA424" s="1208"/>
      <c r="BTB424" s="1209"/>
      <c r="BTC424" s="1209"/>
      <c r="BTD424" s="1209"/>
      <c r="BTE424" s="1209"/>
      <c r="BTF424" s="1210"/>
      <c r="BTG424" s="1211"/>
      <c r="BTH424" s="1210"/>
      <c r="BTJ424" s="1208"/>
      <c r="BTK424" s="1209"/>
      <c r="BTL424" s="1209"/>
      <c r="BTM424" s="1209"/>
      <c r="BTN424" s="1209"/>
      <c r="BTO424" s="1210"/>
      <c r="BTP424" s="1211"/>
      <c r="BTQ424" s="1210"/>
      <c r="BTS424" s="1208"/>
      <c r="BTT424" s="1209"/>
      <c r="BTU424" s="1209"/>
      <c r="BTV424" s="1209"/>
      <c r="BTW424" s="1209"/>
      <c r="BTX424" s="1210"/>
      <c r="BTY424" s="1211"/>
      <c r="BTZ424" s="1210"/>
      <c r="BUB424" s="1208"/>
      <c r="BUC424" s="1209"/>
      <c r="BUD424" s="1209"/>
      <c r="BUE424" s="1209"/>
      <c r="BUF424" s="1209"/>
      <c r="BUG424" s="1210"/>
      <c r="BUH424" s="1211"/>
      <c r="BUI424" s="1210"/>
      <c r="BUK424" s="1208"/>
      <c r="BUL424" s="1209"/>
      <c r="BUM424" s="1209"/>
      <c r="BUN424" s="1209"/>
      <c r="BUO424" s="1209"/>
      <c r="BUP424" s="1210"/>
      <c r="BUQ424" s="1211"/>
      <c r="BUR424" s="1210"/>
      <c r="BUT424" s="1208"/>
      <c r="BUU424" s="1209"/>
      <c r="BUV424" s="1209"/>
      <c r="BUW424" s="1209"/>
      <c r="BUX424" s="1209"/>
      <c r="BUY424" s="1210"/>
      <c r="BUZ424" s="1211"/>
      <c r="BVA424" s="1210"/>
      <c r="BVC424" s="1208"/>
      <c r="BVD424" s="1209"/>
      <c r="BVE424" s="1209"/>
      <c r="BVF424" s="1209"/>
      <c r="BVG424" s="1209"/>
      <c r="BVH424" s="1210"/>
      <c r="BVI424" s="1211"/>
      <c r="BVJ424" s="1210"/>
      <c r="BVL424" s="1208"/>
      <c r="BVM424" s="1209"/>
      <c r="BVN424" s="1209"/>
      <c r="BVO424" s="1209"/>
      <c r="BVP424" s="1209"/>
      <c r="BVQ424" s="1210"/>
      <c r="BVR424" s="1211"/>
      <c r="BVS424" s="1210"/>
      <c r="BVU424" s="1208"/>
      <c r="BVV424" s="1209"/>
      <c r="BVW424" s="1209"/>
      <c r="BVX424" s="1209"/>
      <c r="BVY424" s="1209"/>
      <c r="BVZ424" s="1210"/>
      <c r="BWA424" s="1211"/>
      <c r="BWB424" s="1210"/>
      <c r="BWD424" s="1208"/>
      <c r="BWE424" s="1209"/>
      <c r="BWF424" s="1209"/>
      <c r="BWG424" s="1209"/>
      <c r="BWH424" s="1209"/>
      <c r="BWI424" s="1210"/>
      <c r="BWJ424" s="1211"/>
      <c r="BWK424" s="1210"/>
      <c r="BWM424" s="1208"/>
      <c r="BWN424" s="1209"/>
      <c r="BWO424" s="1209"/>
      <c r="BWP424" s="1209"/>
      <c r="BWQ424" s="1209"/>
      <c r="BWR424" s="1210"/>
      <c r="BWS424" s="1211"/>
      <c r="BWT424" s="1210"/>
      <c r="BWV424" s="1208"/>
      <c r="BWW424" s="1209"/>
      <c r="BWX424" s="1209"/>
      <c r="BWY424" s="1209"/>
      <c r="BWZ424" s="1209"/>
      <c r="BXA424" s="1210"/>
      <c r="BXB424" s="1211"/>
      <c r="BXC424" s="1210"/>
      <c r="BXE424" s="1208"/>
      <c r="BXF424" s="1209"/>
      <c r="BXG424" s="1209"/>
      <c r="BXH424" s="1209"/>
      <c r="BXI424" s="1209"/>
      <c r="BXJ424" s="1210"/>
      <c r="BXK424" s="1211"/>
      <c r="BXL424" s="1210"/>
      <c r="BXN424" s="1208"/>
      <c r="BXO424" s="1209"/>
      <c r="BXP424" s="1209"/>
      <c r="BXQ424" s="1209"/>
      <c r="BXR424" s="1209"/>
      <c r="BXS424" s="1210"/>
      <c r="BXT424" s="1211"/>
      <c r="BXU424" s="1210"/>
      <c r="BXW424" s="1208"/>
      <c r="BXX424" s="1209"/>
      <c r="BXY424" s="1209"/>
      <c r="BXZ424" s="1209"/>
      <c r="BYA424" s="1209"/>
      <c r="BYB424" s="1210"/>
      <c r="BYC424" s="1211"/>
      <c r="BYD424" s="1210"/>
      <c r="BYF424" s="1208"/>
      <c r="BYG424" s="1209"/>
      <c r="BYH424" s="1209"/>
      <c r="BYI424" s="1209"/>
      <c r="BYJ424" s="1209"/>
      <c r="BYK424" s="1210"/>
      <c r="BYL424" s="1211"/>
      <c r="BYM424" s="1210"/>
      <c r="BYO424" s="1208"/>
      <c r="BYP424" s="1209"/>
      <c r="BYQ424" s="1209"/>
      <c r="BYR424" s="1209"/>
      <c r="BYS424" s="1209"/>
      <c r="BYT424" s="1210"/>
      <c r="BYU424" s="1211"/>
      <c r="BYV424" s="1210"/>
      <c r="BYX424" s="1208"/>
      <c r="BYY424" s="1209"/>
      <c r="BYZ424" s="1209"/>
      <c r="BZA424" s="1209"/>
      <c r="BZB424" s="1209"/>
      <c r="BZC424" s="1210"/>
      <c r="BZD424" s="1211"/>
      <c r="BZE424" s="1210"/>
      <c r="BZG424" s="1208"/>
      <c r="BZH424" s="1209"/>
      <c r="BZI424" s="1209"/>
      <c r="BZJ424" s="1209"/>
      <c r="BZK424" s="1209"/>
      <c r="BZL424" s="1210"/>
      <c r="BZM424" s="1211"/>
      <c r="BZN424" s="1210"/>
      <c r="BZP424" s="1208"/>
      <c r="BZQ424" s="1209"/>
      <c r="BZR424" s="1209"/>
      <c r="BZS424" s="1209"/>
      <c r="BZT424" s="1209"/>
      <c r="BZU424" s="1210"/>
      <c r="BZV424" s="1211"/>
      <c r="BZW424" s="1210"/>
      <c r="BZY424" s="1208"/>
      <c r="BZZ424" s="1209"/>
      <c r="CAA424" s="1209"/>
      <c r="CAB424" s="1209"/>
      <c r="CAC424" s="1209"/>
      <c r="CAD424" s="1210"/>
      <c r="CAE424" s="1211"/>
      <c r="CAF424" s="1210"/>
      <c r="CAH424" s="1208"/>
      <c r="CAI424" s="1209"/>
      <c r="CAJ424" s="1209"/>
      <c r="CAK424" s="1209"/>
      <c r="CAL424" s="1209"/>
      <c r="CAM424" s="1210"/>
      <c r="CAN424" s="1211"/>
      <c r="CAO424" s="1210"/>
      <c r="CAQ424" s="1208"/>
      <c r="CAR424" s="1209"/>
      <c r="CAS424" s="1209"/>
      <c r="CAT424" s="1209"/>
      <c r="CAU424" s="1209"/>
      <c r="CAV424" s="1210"/>
      <c r="CAW424" s="1211"/>
      <c r="CAX424" s="1210"/>
      <c r="CAZ424" s="1208"/>
      <c r="CBA424" s="1209"/>
      <c r="CBB424" s="1209"/>
      <c r="CBC424" s="1209"/>
      <c r="CBD424" s="1209"/>
      <c r="CBE424" s="1210"/>
      <c r="CBF424" s="1211"/>
      <c r="CBG424" s="1210"/>
      <c r="CBI424" s="1208"/>
      <c r="CBJ424" s="1209"/>
      <c r="CBK424" s="1209"/>
      <c r="CBL424" s="1209"/>
      <c r="CBM424" s="1209"/>
      <c r="CBN424" s="1210"/>
      <c r="CBO424" s="1211"/>
      <c r="CBP424" s="1210"/>
      <c r="CBR424" s="1208"/>
      <c r="CBS424" s="1209"/>
      <c r="CBT424" s="1209"/>
      <c r="CBU424" s="1209"/>
      <c r="CBV424" s="1209"/>
      <c r="CBW424" s="1210"/>
      <c r="CBX424" s="1211"/>
      <c r="CBY424" s="1210"/>
      <c r="CCA424" s="1208"/>
      <c r="CCB424" s="1209"/>
      <c r="CCC424" s="1209"/>
      <c r="CCD424" s="1209"/>
      <c r="CCE424" s="1209"/>
      <c r="CCF424" s="1210"/>
      <c r="CCG424" s="1211"/>
      <c r="CCH424" s="1210"/>
      <c r="CCJ424" s="1208"/>
      <c r="CCK424" s="1209"/>
      <c r="CCL424" s="1209"/>
      <c r="CCM424" s="1209"/>
      <c r="CCN424" s="1209"/>
      <c r="CCO424" s="1210"/>
      <c r="CCP424" s="1211"/>
      <c r="CCQ424" s="1210"/>
      <c r="CCS424" s="1208"/>
      <c r="CCT424" s="1209"/>
      <c r="CCU424" s="1209"/>
      <c r="CCV424" s="1209"/>
      <c r="CCW424" s="1209"/>
      <c r="CCX424" s="1210"/>
      <c r="CCY424" s="1211"/>
      <c r="CCZ424" s="1210"/>
      <c r="CDB424" s="1208"/>
      <c r="CDC424" s="1209"/>
      <c r="CDD424" s="1209"/>
      <c r="CDE424" s="1209"/>
      <c r="CDF424" s="1209"/>
      <c r="CDG424" s="1210"/>
      <c r="CDH424" s="1211"/>
      <c r="CDI424" s="1210"/>
      <c r="CDK424" s="1208"/>
      <c r="CDL424" s="1209"/>
      <c r="CDM424" s="1209"/>
      <c r="CDN424" s="1209"/>
      <c r="CDO424" s="1209"/>
      <c r="CDP424" s="1210"/>
      <c r="CDQ424" s="1211"/>
      <c r="CDR424" s="1210"/>
      <c r="CDT424" s="1208"/>
      <c r="CDU424" s="1209"/>
      <c r="CDV424" s="1209"/>
      <c r="CDW424" s="1209"/>
      <c r="CDX424" s="1209"/>
      <c r="CDY424" s="1210"/>
      <c r="CDZ424" s="1211"/>
      <c r="CEA424" s="1210"/>
      <c r="CEC424" s="1208"/>
      <c r="CED424" s="1209"/>
      <c r="CEE424" s="1209"/>
      <c r="CEF424" s="1209"/>
      <c r="CEG424" s="1209"/>
      <c r="CEH424" s="1210"/>
      <c r="CEI424" s="1211"/>
      <c r="CEJ424" s="1210"/>
      <c r="CEL424" s="1208"/>
      <c r="CEM424" s="1209"/>
      <c r="CEN424" s="1209"/>
      <c r="CEO424" s="1209"/>
      <c r="CEP424" s="1209"/>
      <c r="CEQ424" s="1210"/>
      <c r="CER424" s="1211"/>
      <c r="CES424" s="1210"/>
      <c r="CEU424" s="1208"/>
      <c r="CEV424" s="1209"/>
      <c r="CEW424" s="1209"/>
      <c r="CEX424" s="1209"/>
      <c r="CEY424" s="1209"/>
      <c r="CEZ424" s="1210"/>
      <c r="CFA424" s="1211"/>
      <c r="CFB424" s="1210"/>
      <c r="CFD424" s="1208"/>
      <c r="CFE424" s="1209"/>
      <c r="CFF424" s="1209"/>
      <c r="CFG424" s="1209"/>
      <c r="CFH424" s="1209"/>
      <c r="CFI424" s="1210"/>
      <c r="CFJ424" s="1211"/>
      <c r="CFK424" s="1210"/>
      <c r="CFM424" s="1208"/>
      <c r="CFN424" s="1209"/>
      <c r="CFO424" s="1209"/>
      <c r="CFP424" s="1209"/>
      <c r="CFQ424" s="1209"/>
      <c r="CFR424" s="1210"/>
      <c r="CFS424" s="1211"/>
      <c r="CFT424" s="1210"/>
      <c r="CFV424" s="1208"/>
      <c r="CFW424" s="1209"/>
      <c r="CFX424" s="1209"/>
      <c r="CFY424" s="1209"/>
      <c r="CFZ424" s="1209"/>
      <c r="CGA424" s="1210"/>
      <c r="CGB424" s="1211"/>
      <c r="CGC424" s="1210"/>
      <c r="CGE424" s="1208"/>
      <c r="CGF424" s="1209"/>
      <c r="CGG424" s="1209"/>
      <c r="CGH424" s="1209"/>
      <c r="CGI424" s="1209"/>
      <c r="CGJ424" s="1210"/>
      <c r="CGK424" s="1211"/>
      <c r="CGL424" s="1210"/>
      <c r="CGN424" s="1208"/>
      <c r="CGO424" s="1209"/>
      <c r="CGP424" s="1209"/>
      <c r="CGQ424" s="1209"/>
      <c r="CGR424" s="1209"/>
      <c r="CGS424" s="1210"/>
      <c r="CGT424" s="1211"/>
      <c r="CGU424" s="1210"/>
      <c r="CGW424" s="1208"/>
      <c r="CGX424" s="1209"/>
      <c r="CGY424" s="1209"/>
      <c r="CGZ424" s="1209"/>
      <c r="CHA424" s="1209"/>
      <c r="CHB424" s="1210"/>
      <c r="CHC424" s="1211"/>
      <c r="CHD424" s="1210"/>
      <c r="CHF424" s="1208"/>
      <c r="CHG424" s="1209"/>
      <c r="CHH424" s="1209"/>
      <c r="CHI424" s="1209"/>
      <c r="CHJ424" s="1209"/>
      <c r="CHK424" s="1210"/>
      <c r="CHL424" s="1211"/>
      <c r="CHM424" s="1210"/>
      <c r="CHO424" s="1208"/>
      <c r="CHP424" s="1209"/>
      <c r="CHQ424" s="1209"/>
      <c r="CHR424" s="1209"/>
      <c r="CHS424" s="1209"/>
      <c r="CHT424" s="1210"/>
      <c r="CHU424" s="1211"/>
      <c r="CHV424" s="1210"/>
      <c r="CHX424" s="1208"/>
      <c r="CHY424" s="1209"/>
      <c r="CHZ424" s="1209"/>
      <c r="CIA424" s="1209"/>
      <c r="CIB424" s="1209"/>
      <c r="CIC424" s="1210"/>
      <c r="CID424" s="1211"/>
      <c r="CIE424" s="1210"/>
      <c r="CIG424" s="1208"/>
      <c r="CIH424" s="1209"/>
      <c r="CII424" s="1209"/>
      <c r="CIJ424" s="1209"/>
      <c r="CIK424" s="1209"/>
      <c r="CIL424" s="1210"/>
      <c r="CIM424" s="1211"/>
      <c r="CIN424" s="1210"/>
      <c r="CIP424" s="1208"/>
      <c r="CIQ424" s="1209"/>
      <c r="CIR424" s="1209"/>
      <c r="CIS424" s="1209"/>
      <c r="CIT424" s="1209"/>
      <c r="CIU424" s="1210"/>
      <c r="CIV424" s="1211"/>
      <c r="CIW424" s="1210"/>
      <c r="CIY424" s="1208"/>
      <c r="CIZ424" s="1209"/>
      <c r="CJA424" s="1209"/>
      <c r="CJB424" s="1209"/>
      <c r="CJC424" s="1209"/>
      <c r="CJD424" s="1210"/>
      <c r="CJE424" s="1211"/>
      <c r="CJF424" s="1210"/>
      <c r="CJH424" s="1208"/>
      <c r="CJI424" s="1209"/>
      <c r="CJJ424" s="1209"/>
      <c r="CJK424" s="1209"/>
      <c r="CJL424" s="1209"/>
      <c r="CJM424" s="1210"/>
      <c r="CJN424" s="1211"/>
      <c r="CJO424" s="1210"/>
      <c r="CJQ424" s="1208"/>
      <c r="CJR424" s="1209"/>
      <c r="CJS424" s="1209"/>
      <c r="CJT424" s="1209"/>
      <c r="CJU424" s="1209"/>
      <c r="CJV424" s="1210"/>
      <c r="CJW424" s="1211"/>
      <c r="CJX424" s="1210"/>
      <c r="CJZ424" s="1208"/>
      <c r="CKA424" s="1209"/>
      <c r="CKB424" s="1209"/>
      <c r="CKC424" s="1209"/>
      <c r="CKD424" s="1209"/>
      <c r="CKE424" s="1210"/>
      <c r="CKF424" s="1211"/>
      <c r="CKG424" s="1210"/>
      <c r="CKI424" s="1208"/>
      <c r="CKJ424" s="1209"/>
      <c r="CKK424" s="1209"/>
      <c r="CKL424" s="1209"/>
      <c r="CKM424" s="1209"/>
      <c r="CKN424" s="1210"/>
      <c r="CKO424" s="1211"/>
      <c r="CKP424" s="1210"/>
      <c r="CKR424" s="1208"/>
      <c r="CKS424" s="1209"/>
      <c r="CKT424" s="1209"/>
      <c r="CKU424" s="1209"/>
      <c r="CKV424" s="1209"/>
      <c r="CKW424" s="1210"/>
      <c r="CKX424" s="1211"/>
      <c r="CKY424" s="1210"/>
      <c r="CLA424" s="1208"/>
      <c r="CLB424" s="1209"/>
      <c r="CLC424" s="1209"/>
      <c r="CLD424" s="1209"/>
      <c r="CLE424" s="1209"/>
      <c r="CLF424" s="1210"/>
      <c r="CLG424" s="1211"/>
      <c r="CLH424" s="1210"/>
      <c r="CLJ424" s="1208"/>
      <c r="CLK424" s="1209"/>
      <c r="CLL424" s="1209"/>
      <c r="CLM424" s="1209"/>
      <c r="CLN424" s="1209"/>
      <c r="CLO424" s="1210"/>
      <c r="CLP424" s="1211"/>
      <c r="CLQ424" s="1210"/>
      <c r="CLS424" s="1208"/>
      <c r="CLT424" s="1209"/>
      <c r="CLU424" s="1209"/>
      <c r="CLV424" s="1209"/>
      <c r="CLW424" s="1209"/>
      <c r="CLX424" s="1210"/>
      <c r="CLY424" s="1211"/>
      <c r="CLZ424" s="1210"/>
      <c r="CMB424" s="1208"/>
      <c r="CMC424" s="1209"/>
      <c r="CMD424" s="1209"/>
      <c r="CME424" s="1209"/>
      <c r="CMF424" s="1209"/>
      <c r="CMG424" s="1210"/>
      <c r="CMH424" s="1211"/>
      <c r="CMI424" s="1210"/>
      <c r="CMK424" s="1208"/>
      <c r="CML424" s="1209"/>
      <c r="CMM424" s="1209"/>
      <c r="CMN424" s="1209"/>
      <c r="CMO424" s="1209"/>
      <c r="CMP424" s="1210"/>
      <c r="CMQ424" s="1211"/>
      <c r="CMR424" s="1210"/>
      <c r="CMT424" s="1208"/>
      <c r="CMU424" s="1209"/>
      <c r="CMV424" s="1209"/>
      <c r="CMW424" s="1209"/>
      <c r="CMX424" s="1209"/>
      <c r="CMY424" s="1210"/>
      <c r="CMZ424" s="1211"/>
      <c r="CNA424" s="1210"/>
      <c r="CNC424" s="1208"/>
      <c r="CND424" s="1209"/>
      <c r="CNE424" s="1209"/>
      <c r="CNF424" s="1209"/>
      <c r="CNG424" s="1209"/>
      <c r="CNH424" s="1210"/>
      <c r="CNI424" s="1211"/>
      <c r="CNJ424" s="1210"/>
      <c r="CNL424" s="1208"/>
      <c r="CNM424" s="1209"/>
      <c r="CNN424" s="1209"/>
      <c r="CNO424" s="1209"/>
      <c r="CNP424" s="1209"/>
      <c r="CNQ424" s="1210"/>
      <c r="CNR424" s="1211"/>
      <c r="CNS424" s="1210"/>
      <c r="CNU424" s="1208"/>
      <c r="CNV424" s="1209"/>
      <c r="CNW424" s="1209"/>
      <c r="CNX424" s="1209"/>
      <c r="CNY424" s="1209"/>
      <c r="CNZ424" s="1210"/>
      <c r="COA424" s="1211"/>
      <c r="COB424" s="1210"/>
      <c r="COD424" s="1208"/>
      <c r="COE424" s="1209"/>
      <c r="COF424" s="1209"/>
      <c r="COG424" s="1209"/>
      <c r="COH424" s="1209"/>
      <c r="COI424" s="1210"/>
      <c r="COJ424" s="1211"/>
      <c r="COK424" s="1210"/>
      <c r="COM424" s="1208"/>
      <c r="CON424" s="1209"/>
      <c r="COO424" s="1209"/>
      <c r="COP424" s="1209"/>
      <c r="COQ424" s="1209"/>
      <c r="COR424" s="1210"/>
      <c r="COS424" s="1211"/>
      <c r="COT424" s="1210"/>
      <c r="COV424" s="1208"/>
      <c r="COW424" s="1209"/>
      <c r="COX424" s="1209"/>
      <c r="COY424" s="1209"/>
      <c r="COZ424" s="1209"/>
      <c r="CPA424" s="1210"/>
      <c r="CPB424" s="1211"/>
      <c r="CPC424" s="1210"/>
      <c r="CPE424" s="1208"/>
      <c r="CPF424" s="1209"/>
      <c r="CPG424" s="1209"/>
      <c r="CPH424" s="1209"/>
      <c r="CPI424" s="1209"/>
      <c r="CPJ424" s="1210"/>
      <c r="CPK424" s="1211"/>
      <c r="CPL424" s="1210"/>
      <c r="CPN424" s="1208"/>
      <c r="CPO424" s="1209"/>
      <c r="CPP424" s="1209"/>
      <c r="CPQ424" s="1209"/>
      <c r="CPR424" s="1209"/>
      <c r="CPS424" s="1210"/>
      <c r="CPT424" s="1211"/>
      <c r="CPU424" s="1210"/>
      <c r="CPW424" s="1208"/>
      <c r="CPX424" s="1209"/>
      <c r="CPY424" s="1209"/>
      <c r="CPZ424" s="1209"/>
      <c r="CQA424" s="1209"/>
      <c r="CQB424" s="1210"/>
      <c r="CQC424" s="1211"/>
      <c r="CQD424" s="1210"/>
      <c r="CQF424" s="1208"/>
      <c r="CQG424" s="1209"/>
      <c r="CQH424" s="1209"/>
      <c r="CQI424" s="1209"/>
      <c r="CQJ424" s="1209"/>
      <c r="CQK424" s="1210"/>
      <c r="CQL424" s="1211"/>
      <c r="CQM424" s="1210"/>
      <c r="CQO424" s="1208"/>
      <c r="CQP424" s="1209"/>
      <c r="CQQ424" s="1209"/>
      <c r="CQR424" s="1209"/>
      <c r="CQS424" s="1209"/>
      <c r="CQT424" s="1210"/>
      <c r="CQU424" s="1211"/>
      <c r="CQV424" s="1210"/>
      <c r="CQX424" s="1208"/>
      <c r="CQY424" s="1209"/>
      <c r="CQZ424" s="1209"/>
      <c r="CRA424" s="1209"/>
      <c r="CRB424" s="1209"/>
      <c r="CRC424" s="1210"/>
      <c r="CRD424" s="1211"/>
      <c r="CRE424" s="1210"/>
      <c r="CRG424" s="1208"/>
      <c r="CRH424" s="1209"/>
      <c r="CRI424" s="1209"/>
      <c r="CRJ424" s="1209"/>
      <c r="CRK424" s="1209"/>
      <c r="CRL424" s="1210"/>
      <c r="CRM424" s="1211"/>
      <c r="CRN424" s="1210"/>
      <c r="CRP424" s="1208"/>
      <c r="CRQ424" s="1209"/>
      <c r="CRR424" s="1209"/>
      <c r="CRS424" s="1209"/>
      <c r="CRT424" s="1209"/>
      <c r="CRU424" s="1210"/>
      <c r="CRV424" s="1211"/>
      <c r="CRW424" s="1210"/>
      <c r="CRY424" s="1208"/>
      <c r="CRZ424" s="1209"/>
      <c r="CSA424" s="1209"/>
      <c r="CSB424" s="1209"/>
      <c r="CSC424" s="1209"/>
      <c r="CSD424" s="1210"/>
      <c r="CSE424" s="1211"/>
      <c r="CSF424" s="1210"/>
      <c r="CSH424" s="1208"/>
      <c r="CSI424" s="1209"/>
      <c r="CSJ424" s="1209"/>
      <c r="CSK424" s="1209"/>
      <c r="CSL424" s="1209"/>
      <c r="CSM424" s="1210"/>
      <c r="CSN424" s="1211"/>
      <c r="CSO424" s="1210"/>
      <c r="CSQ424" s="1208"/>
      <c r="CSR424" s="1209"/>
      <c r="CSS424" s="1209"/>
      <c r="CST424" s="1209"/>
      <c r="CSU424" s="1209"/>
      <c r="CSV424" s="1210"/>
      <c r="CSW424" s="1211"/>
      <c r="CSX424" s="1210"/>
      <c r="CSZ424" s="1208"/>
      <c r="CTA424" s="1209"/>
      <c r="CTB424" s="1209"/>
      <c r="CTC424" s="1209"/>
      <c r="CTD424" s="1209"/>
      <c r="CTE424" s="1210"/>
      <c r="CTF424" s="1211"/>
      <c r="CTG424" s="1210"/>
      <c r="CTI424" s="1208"/>
      <c r="CTJ424" s="1209"/>
      <c r="CTK424" s="1209"/>
      <c r="CTL424" s="1209"/>
      <c r="CTM424" s="1209"/>
      <c r="CTN424" s="1210"/>
      <c r="CTO424" s="1211"/>
      <c r="CTP424" s="1210"/>
      <c r="CTR424" s="1208"/>
      <c r="CTS424" s="1209"/>
      <c r="CTT424" s="1209"/>
      <c r="CTU424" s="1209"/>
      <c r="CTV424" s="1209"/>
      <c r="CTW424" s="1210"/>
      <c r="CTX424" s="1211"/>
      <c r="CTY424" s="1210"/>
      <c r="CUA424" s="1208"/>
      <c r="CUB424" s="1209"/>
      <c r="CUC424" s="1209"/>
      <c r="CUD424" s="1209"/>
      <c r="CUE424" s="1209"/>
      <c r="CUF424" s="1210"/>
      <c r="CUG424" s="1211"/>
      <c r="CUH424" s="1210"/>
      <c r="CUJ424" s="1208"/>
      <c r="CUK424" s="1209"/>
      <c r="CUL424" s="1209"/>
      <c r="CUM424" s="1209"/>
      <c r="CUN424" s="1209"/>
      <c r="CUO424" s="1210"/>
      <c r="CUP424" s="1211"/>
      <c r="CUQ424" s="1210"/>
      <c r="CUS424" s="1208"/>
      <c r="CUT424" s="1209"/>
      <c r="CUU424" s="1209"/>
      <c r="CUV424" s="1209"/>
      <c r="CUW424" s="1209"/>
      <c r="CUX424" s="1210"/>
      <c r="CUY424" s="1211"/>
      <c r="CUZ424" s="1210"/>
      <c r="CVB424" s="1208"/>
      <c r="CVC424" s="1209"/>
      <c r="CVD424" s="1209"/>
      <c r="CVE424" s="1209"/>
      <c r="CVF424" s="1209"/>
      <c r="CVG424" s="1210"/>
      <c r="CVH424" s="1211"/>
      <c r="CVI424" s="1210"/>
      <c r="CVK424" s="1208"/>
      <c r="CVL424" s="1209"/>
      <c r="CVM424" s="1209"/>
      <c r="CVN424" s="1209"/>
      <c r="CVO424" s="1209"/>
      <c r="CVP424" s="1210"/>
      <c r="CVQ424" s="1211"/>
      <c r="CVR424" s="1210"/>
      <c r="CVT424" s="1208"/>
      <c r="CVU424" s="1209"/>
      <c r="CVV424" s="1209"/>
      <c r="CVW424" s="1209"/>
      <c r="CVX424" s="1209"/>
      <c r="CVY424" s="1210"/>
      <c r="CVZ424" s="1211"/>
      <c r="CWA424" s="1210"/>
      <c r="CWC424" s="1208"/>
      <c r="CWD424" s="1209"/>
      <c r="CWE424" s="1209"/>
      <c r="CWF424" s="1209"/>
      <c r="CWG424" s="1209"/>
      <c r="CWH424" s="1210"/>
      <c r="CWI424" s="1211"/>
      <c r="CWJ424" s="1210"/>
      <c r="CWL424" s="1208"/>
      <c r="CWM424" s="1209"/>
      <c r="CWN424" s="1209"/>
      <c r="CWO424" s="1209"/>
      <c r="CWP424" s="1209"/>
      <c r="CWQ424" s="1210"/>
      <c r="CWR424" s="1211"/>
      <c r="CWS424" s="1210"/>
      <c r="CWU424" s="1208"/>
      <c r="CWV424" s="1209"/>
      <c r="CWW424" s="1209"/>
      <c r="CWX424" s="1209"/>
      <c r="CWY424" s="1209"/>
      <c r="CWZ424" s="1210"/>
      <c r="CXA424" s="1211"/>
      <c r="CXB424" s="1210"/>
      <c r="CXD424" s="1208"/>
      <c r="CXE424" s="1209"/>
      <c r="CXF424" s="1209"/>
      <c r="CXG424" s="1209"/>
      <c r="CXH424" s="1209"/>
      <c r="CXI424" s="1210"/>
      <c r="CXJ424" s="1211"/>
      <c r="CXK424" s="1210"/>
      <c r="CXM424" s="1208"/>
      <c r="CXN424" s="1209"/>
      <c r="CXO424" s="1209"/>
      <c r="CXP424" s="1209"/>
      <c r="CXQ424" s="1209"/>
      <c r="CXR424" s="1210"/>
      <c r="CXS424" s="1211"/>
      <c r="CXT424" s="1210"/>
      <c r="CXV424" s="1208"/>
      <c r="CXW424" s="1209"/>
      <c r="CXX424" s="1209"/>
      <c r="CXY424" s="1209"/>
      <c r="CXZ424" s="1209"/>
      <c r="CYA424" s="1210"/>
      <c r="CYB424" s="1211"/>
      <c r="CYC424" s="1210"/>
      <c r="CYE424" s="1208"/>
      <c r="CYF424" s="1209"/>
      <c r="CYG424" s="1209"/>
      <c r="CYH424" s="1209"/>
      <c r="CYI424" s="1209"/>
      <c r="CYJ424" s="1210"/>
      <c r="CYK424" s="1211"/>
      <c r="CYL424" s="1210"/>
      <c r="CYN424" s="1208"/>
      <c r="CYO424" s="1209"/>
      <c r="CYP424" s="1209"/>
      <c r="CYQ424" s="1209"/>
      <c r="CYR424" s="1209"/>
      <c r="CYS424" s="1210"/>
      <c r="CYT424" s="1211"/>
      <c r="CYU424" s="1210"/>
      <c r="CYW424" s="1208"/>
      <c r="CYX424" s="1209"/>
      <c r="CYY424" s="1209"/>
      <c r="CYZ424" s="1209"/>
      <c r="CZA424" s="1209"/>
      <c r="CZB424" s="1210"/>
      <c r="CZC424" s="1211"/>
      <c r="CZD424" s="1210"/>
      <c r="CZF424" s="1208"/>
      <c r="CZG424" s="1209"/>
      <c r="CZH424" s="1209"/>
      <c r="CZI424" s="1209"/>
      <c r="CZJ424" s="1209"/>
      <c r="CZK424" s="1210"/>
      <c r="CZL424" s="1211"/>
      <c r="CZM424" s="1210"/>
      <c r="CZO424" s="1208"/>
      <c r="CZP424" s="1209"/>
      <c r="CZQ424" s="1209"/>
      <c r="CZR424" s="1209"/>
      <c r="CZS424" s="1209"/>
      <c r="CZT424" s="1210"/>
      <c r="CZU424" s="1211"/>
      <c r="CZV424" s="1210"/>
      <c r="CZX424" s="1208"/>
      <c r="CZY424" s="1209"/>
      <c r="CZZ424" s="1209"/>
      <c r="DAA424" s="1209"/>
      <c r="DAB424" s="1209"/>
      <c r="DAC424" s="1210"/>
      <c r="DAD424" s="1211"/>
      <c r="DAE424" s="1210"/>
      <c r="DAG424" s="1208"/>
      <c r="DAH424" s="1209"/>
      <c r="DAI424" s="1209"/>
      <c r="DAJ424" s="1209"/>
      <c r="DAK424" s="1209"/>
      <c r="DAL424" s="1210"/>
      <c r="DAM424" s="1211"/>
      <c r="DAN424" s="1210"/>
      <c r="DAP424" s="1208"/>
      <c r="DAQ424" s="1209"/>
      <c r="DAR424" s="1209"/>
      <c r="DAS424" s="1209"/>
      <c r="DAT424" s="1209"/>
      <c r="DAU424" s="1210"/>
      <c r="DAV424" s="1211"/>
      <c r="DAW424" s="1210"/>
      <c r="DAY424" s="1208"/>
      <c r="DAZ424" s="1209"/>
      <c r="DBA424" s="1209"/>
      <c r="DBB424" s="1209"/>
      <c r="DBC424" s="1209"/>
      <c r="DBD424" s="1210"/>
      <c r="DBE424" s="1211"/>
      <c r="DBF424" s="1210"/>
      <c r="DBH424" s="1208"/>
      <c r="DBI424" s="1209"/>
      <c r="DBJ424" s="1209"/>
      <c r="DBK424" s="1209"/>
      <c r="DBL424" s="1209"/>
      <c r="DBM424" s="1210"/>
      <c r="DBN424" s="1211"/>
      <c r="DBO424" s="1210"/>
      <c r="DBQ424" s="1208"/>
      <c r="DBR424" s="1209"/>
      <c r="DBS424" s="1209"/>
      <c r="DBT424" s="1209"/>
      <c r="DBU424" s="1209"/>
      <c r="DBV424" s="1210"/>
      <c r="DBW424" s="1211"/>
      <c r="DBX424" s="1210"/>
      <c r="DBZ424" s="1208"/>
      <c r="DCA424" s="1209"/>
      <c r="DCB424" s="1209"/>
      <c r="DCC424" s="1209"/>
      <c r="DCD424" s="1209"/>
      <c r="DCE424" s="1210"/>
      <c r="DCF424" s="1211"/>
      <c r="DCG424" s="1210"/>
      <c r="DCI424" s="1208"/>
      <c r="DCJ424" s="1209"/>
      <c r="DCK424" s="1209"/>
      <c r="DCL424" s="1209"/>
      <c r="DCM424" s="1209"/>
      <c r="DCN424" s="1210"/>
      <c r="DCO424" s="1211"/>
      <c r="DCP424" s="1210"/>
      <c r="DCR424" s="1208"/>
      <c r="DCS424" s="1209"/>
      <c r="DCT424" s="1209"/>
      <c r="DCU424" s="1209"/>
      <c r="DCV424" s="1209"/>
      <c r="DCW424" s="1210"/>
      <c r="DCX424" s="1211"/>
      <c r="DCY424" s="1210"/>
      <c r="DDA424" s="1208"/>
      <c r="DDB424" s="1209"/>
      <c r="DDC424" s="1209"/>
      <c r="DDD424" s="1209"/>
      <c r="DDE424" s="1209"/>
      <c r="DDF424" s="1210"/>
      <c r="DDG424" s="1211"/>
      <c r="DDH424" s="1210"/>
      <c r="DDJ424" s="1208"/>
      <c r="DDK424" s="1209"/>
      <c r="DDL424" s="1209"/>
      <c r="DDM424" s="1209"/>
      <c r="DDN424" s="1209"/>
      <c r="DDO424" s="1210"/>
      <c r="DDP424" s="1211"/>
      <c r="DDQ424" s="1210"/>
      <c r="DDS424" s="1208"/>
      <c r="DDT424" s="1209"/>
      <c r="DDU424" s="1209"/>
      <c r="DDV424" s="1209"/>
      <c r="DDW424" s="1209"/>
      <c r="DDX424" s="1210"/>
      <c r="DDY424" s="1211"/>
      <c r="DDZ424" s="1210"/>
      <c r="DEB424" s="1208"/>
      <c r="DEC424" s="1209"/>
      <c r="DED424" s="1209"/>
      <c r="DEE424" s="1209"/>
      <c r="DEF424" s="1209"/>
      <c r="DEG424" s="1210"/>
      <c r="DEH424" s="1211"/>
      <c r="DEI424" s="1210"/>
      <c r="DEK424" s="1208"/>
      <c r="DEL424" s="1209"/>
      <c r="DEM424" s="1209"/>
      <c r="DEN424" s="1209"/>
      <c r="DEO424" s="1209"/>
      <c r="DEP424" s="1210"/>
      <c r="DEQ424" s="1211"/>
      <c r="DER424" s="1210"/>
      <c r="DET424" s="1208"/>
      <c r="DEU424" s="1209"/>
      <c r="DEV424" s="1209"/>
      <c r="DEW424" s="1209"/>
      <c r="DEX424" s="1209"/>
      <c r="DEY424" s="1210"/>
      <c r="DEZ424" s="1211"/>
      <c r="DFA424" s="1210"/>
      <c r="DFC424" s="1208"/>
      <c r="DFD424" s="1209"/>
      <c r="DFE424" s="1209"/>
      <c r="DFF424" s="1209"/>
      <c r="DFG424" s="1209"/>
      <c r="DFH424" s="1210"/>
      <c r="DFI424" s="1211"/>
      <c r="DFJ424" s="1210"/>
      <c r="DFL424" s="1208"/>
      <c r="DFM424" s="1209"/>
      <c r="DFN424" s="1209"/>
      <c r="DFO424" s="1209"/>
      <c r="DFP424" s="1209"/>
      <c r="DFQ424" s="1210"/>
      <c r="DFR424" s="1211"/>
      <c r="DFS424" s="1210"/>
      <c r="DFU424" s="1208"/>
      <c r="DFV424" s="1209"/>
      <c r="DFW424" s="1209"/>
      <c r="DFX424" s="1209"/>
      <c r="DFY424" s="1209"/>
      <c r="DFZ424" s="1210"/>
      <c r="DGA424" s="1211"/>
      <c r="DGB424" s="1210"/>
      <c r="DGD424" s="1208"/>
      <c r="DGE424" s="1209"/>
      <c r="DGF424" s="1209"/>
      <c r="DGG424" s="1209"/>
      <c r="DGH424" s="1209"/>
      <c r="DGI424" s="1210"/>
      <c r="DGJ424" s="1211"/>
      <c r="DGK424" s="1210"/>
      <c r="DGM424" s="1208"/>
      <c r="DGN424" s="1209"/>
      <c r="DGO424" s="1209"/>
      <c r="DGP424" s="1209"/>
      <c r="DGQ424" s="1209"/>
      <c r="DGR424" s="1210"/>
      <c r="DGS424" s="1211"/>
      <c r="DGT424" s="1210"/>
      <c r="DGV424" s="1208"/>
      <c r="DGW424" s="1209"/>
      <c r="DGX424" s="1209"/>
      <c r="DGY424" s="1209"/>
      <c r="DGZ424" s="1209"/>
      <c r="DHA424" s="1210"/>
      <c r="DHB424" s="1211"/>
      <c r="DHC424" s="1210"/>
      <c r="DHE424" s="1208"/>
      <c r="DHF424" s="1209"/>
      <c r="DHG424" s="1209"/>
      <c r="DHH424" s="1209"/>
      <c r="DHI424" s="1209"/>
      <c r="DHJ424" s="1210"/>
      <c r="DHK424" s="1211"/>
      <c r="DHL424" s="1210"/>
      <c r="DHN424" s="1208"/>
      <c r="DHO424" s="1209"/>
      <c r="DHP424" s="1209"/>
      <c r="DHQ424" s="1209"/>
      <c r="DHR424" s="1209"/>
      <c r="DHS424" s="1210"/>
      <c r="DHT424" s="1211"/>
      <c r="DHU424" s="1210"/>
      <c r="DHW424" s="1208"/>
      <c r="DHX424" s="1209"/>
      <c r="DHY424" s="1209"/>
      <c r="DHZ424" s="1209"/>
      <c r="DIA424" s="1209"/>
      <c r="DIB424" s="1210"/>
      <c r="DIC424" s="1211"/>
      <c r="DID424" s="1210"/>
      <c r="DIF424" s="1208"/>
      <c r="DIG424" s="1209"/>
      <c r="DIH424" s="1209"/>
      <c r="DII424" s="1209"/>
      <c r="DIJ424" s="1209"/>
      <c r="DIK424" s="1210"/>
      <c r="DIL424" s="1211"/>
      <c r="DIM424" s="1210"/>
      <c r="DIO424" s="1208"/>
      <c r="DIP424" s="1209"/>
      <c r="DIQ424" s="1209"/>
      <c r="DIR424" s="1209"/>
      <c r="DIS424" s="1209"/>
      <c r="DIT424" s="1210"/>
      <c r="DIU424" s="1211"/>
      <c r="DIV424" s="1210"/>
      <c r="DIX424" s="1208"/>
      <c r="DIY424" s="1209"/>
      <c r="DIZ424" s="1209"/>
      <c r="DJA424" s="1209"/>
      <c r="DJB424" s="1209"/>
      <c r="DJC424" s="1210"/>
      <c r="DJD424" s="1211"/>
      <c r="DJE424" s="1210"/>
      <c r="DJG424" s="1208"/>
      <c r="DJH424" s="1209"/>
      <c r="DJI424" s="1209"/>
      <c r="DJJ424" s="1209"/>
      <c r="DJK424" s="1209"/>
      <c r="DJL424" s="1210"/>
      <c r="DJM424" s="1211"/>
      <c r="DJN424" s="1210"/>
      <c r="DJP424" s="1208"/>
      <c r="DJQ424" s="1209"/>
      <c r="DJR424" s="1209"/>
      <c r="DJS424" s="1209"/>
      <c r="DJT424" s="1209"/>
      <c r="DJU424" s="1210"/>
      <c r="DJV424" s="1211"/>
      <c r="DJW424" s="1210"/>
      <c r="DJY424" s="1208"/>
      <c r="DJZ424" s="1209"/>
      <c r="DKA424" s="1209"/>
      <c r="DKB424" s="1209"/>
      <c r="DKC424" s="1209"/>
      <c r="DKD424" s="1210"/>
      <c r="DKE424" s="1211"/>
      <c r="DKF424" s="1210"/>
      <c r="DKH424" s="1208"/>
      <c r="DKI424" s="1209"/>
      <c r="DKJ424" s="1209"/>
      <c r="DKK424" s="1209"/>
      <c r="DKL424" s="1209"/>
      <c r="DKM424" s="1210"/>
      <c r="DKN424" s="1211"/>
      <c r="DKO424" s="1210"/>
      <c r="DKQ424" s="1208"/>
      <c r="DKR424" s="1209"/>
      <c r="DKS424" s="1209"/>
      <c r="DKT424" s="1209"/>
      <c r="DKU424" s="1209"/>
      <c r="DKV424" s="1210"/>
      <c r="DKW424" s="1211"/>
      <c r="DKX424" s="1210"/>
      <c r="DKZ424" s="1208"/>
      <c r="DLA424" s="1209"/>
      <c r="DLB424" s="1209"/>
      <c r="DLC424" s="1209"/>
      <c r="DLD424" s="1209"/>
      <c r="DLE424" s="1210"/>
      <c r="DLF424" s="1211"/>
      <c r="DLG424" s="1210"/>
      <c r="DLI424" s="1208"/>
      <c r="DLJ424" s="1209"/>
      <c r="DLK424" s="1209"/>
      <c r="DLL424" s="1209"/>
      <c r="DLM424" s="1209"/>
      <c r="DLN424" s="1210"/>
      <c r="DLO424" s="1211"/>
      <c r="DLP424" s="1210"/>
      <c r="DLR424" s="1208"/>
      <c r="DLS424" s="1209"/>
      <c r="DLT424" s="1209"/>
      <c r="DLU424" s="1209"/>
      <c r="DLV424" s="1209"/>
      <c r="DLW424" s="1210"/>
      <c r="DLX424" s="1211"/>
      <c r="DLY424" s="1210"/>
      <c r="DMA424" s="1208"/>
      <c r="DMB424" s="1209"/>
      <c r="DMC424" s="1209"/>
      <c r="DMD424" s="1209"/>
      <c r="DME424" s="1209"/>
      <c r="DMF424" s="1210"/>
      <c r="DMG424" s="1211"/>
      <c r="DMH424" s="1210"/>
      <c r="DMJ424" s="1208"/>
      <c r="DMK424" s="1209"/>
      <c r="DML424" s="1209"/>
      <c r="DMM424" s="1209"/>
      <c r="DMN424" s="1209"/>
      <c r="DMO424" s="1210"/>
      <c r="DMP424" s="1211"/>
      <c r="DMQ424" s="1210"/>
      <c r="DMS424" s="1208"/>
      <c r="DMT424" s="1209"/>
      <c r="DMU424" s="1209"/>
      <c r="DMV424" s="1209"/>
      <c r="DMW424" s="1209"/>
      <c r="DMX424" s="1210"/>
      <c r="DMY424" s="1211"/>
      <c r="DMZ424" s="1210"/>
      <c r="DNB424" s="1208"/>
      <c r="DNC424" s="1209"/>
      <c r="DND424" s="1209"/>
      <c r="DNE424" s="1209"/>
      <c r="DNF424" s="1209"/>
      <c r="DNG424" s="1210"/>
      <c r="DNH424" s="1211"/>
      <c r="DNI424" s="1210"/>
      <c r="DNK424" s="1208"/>
      <c r="DNL424" s="1209"/>
      <c r="DNM424" s="1209"/>
      <c r="DNN424" s="1209"/>
      <c r="DNO424" s="1209"/>
      <c r="DNP424" s="1210"/>
      <c r="DNQ424" s="1211"/>
      <c r="DNR424" s="1210"/>
      <c r="DNT424" s="1208"/>
      <c r="DNU424" s="1209"/>
      <c r="DNV424" s="1209"/>
      <c r="DNW424" s="1209"/>
      <c r="DNX424" s="1209"/>
      <c r="DNY424" s="1210"/>
      <c r="DNZ424" s="1211"/>
      <c r="DOA424" s="1210"/>
      <c r="DOC424" s="1208"/>
      <c r="DOD424" s="1209"/>
      <c r="DOE424" s="1209"/>
      <c r="DOF424" s="1209"/>
      <c r="DOG424" s="1209"/>
      <c r="DOH424" s="1210"/>
      <c r="DOI424" s="1211"/>
      <c r="DOJ424" s="1210"/>
      <c r="DOL424" s="1208"/>
      <c r="DOM424" s="1209"/>
      <c r="DON424" s="1209"/>
      <c r="DOO424" s="1209"/>
      <c r="DOP424" s="1209"/>
      <c r="DOQ424" s="1210"/>
      <c r="DOR424" s="1211"/>
      <c r="DOS424" s="1210"/>
      <c r="DOU424" s="1208"/>
      <c r="DOV424" s="1209"/>
      <c r="DOW424" s="1209"/>
      <c r="DOX424" s="1209"/>
      <c r="DOY424" s="1209"/>
      <c r="DOZ424" s="1210"/>
      <c r="DPA424" s="1211"/>
      <c r="DPB424" s="1210"/>
      <c r="DPD424" s="1208"/>
      <c r="DPE424" s="1209"/>
      <c r="DPF424" s="1209"/>
      <c r="DPG424" s="1209"/>
      <c r="DPH424" s="1209"/>
      <c r="DPI424" s="1210"/>
      <c r="DPJ424" s="1211"/>
      <c r="DPK424" s="1210"/>
      <c r="DPM424" s="1208"/>
      <c r="DPN424" s="1209"/>
      <c r="DPO424" s="1209"/>
      <c r="DPP424" s="1209"/>
      <c r="DPQ424" s="1209"/>
      <c r="DPR424" s="1210"/>
      <c r="DPS424" s="1211"/>
      <c r="DPT424" s="1210"/>
      <c r="DPV424" s="1208"/>
      <c r="DPW424" s="1209"/>
      <c r="DPX424" s="1209"/>
      <c r="DPY424" s="1209"/>
      <c r="DPZ424" s="1209"/>
      <c r="DQA424" s="1210"/>
      <c r="DQB424" s="1211"/>
      <c r="DQC424" s="1210"/>
      <c r="DQE424" s="1208"/>
      <c r="DQF424" s="1209"/>
      <c r="DQG424" s="1209"/>
      <c r="DQH424" s="1209"/>
      <c r="DQI424" s="1209"/>
      <c r="DQJ424" s="1210"/>
      <c r="DQK424" s="1211"/>
      <c r="DQL424" s="1210"/>
      <c r="DQN424" s="1208"/>
      <c r="DQO424" s="1209"/>
      <c r="DQP424" s="1209"/>
      <c r="DQQ424" s="1209"/>
      <c r="DQR424" s="1209"/>
      <c r="DQS424" s="1210"/>
      <c r="DQT424" s="1211"/>
      <c r="DQU424" s="1210"/>
      <c r="DQW424" s="1208"/>
      <c r="DQX424" s="1209"/>
      <c r="DQY424" s="1209"/>
      <c r="DQZ424" s="1209"/>
      <c r="DRA424" s="1209"/>
      <c r="DRB424" s="1210"/>
      <c r="DRC424" s="1211"/>
      <c r="DRD424" s="1210"/>
      <c r="DRF424" s="1208"/>
      <c r="DRG424" s="1209"/>
      <c r="DRH424" s="1209"/>
      <c r="DRI424" s="1209"/>
      <c r="DRJ424" s="1209"/>
      <c r="DRK424" s="1210"/>
      <c r="DRL424" s="1211"/>
      <c r="DRM424" s="1210"/>
      <c r="DRO424" s="1208"/>
      <c r="DRP424" s="1209"/>
      <c r="DRQ424" s="1209"/>
      <c r="DRR424" s="1209"/>
      <c r="DRS424" s="1209"/>
      <c r="DRT424" s="1210"/>
      <c r="DRU424" s="1211"/>
      <c r="DRV424" s="1210"/>
      <c r="DRX424" s="1208"/>
      <c r="DRY424" s="1209"/>
      <c r="DRZ424" s="1209"/>
      <c r="DSA424" s="1209"/>
      <c r="DSB424" s="1209"/>
      <c r="DSC424" s="1210"/>
      <c r="DSD424" s="1211"/>
      <c r="DSE424" s="1210"/>
      <c r="DSG424" s="1208"/>
      <c r="DSH424" s="1209"/>
      <c r="DSI424" s="1209"/>
      <c r="DSJ424" s="1209"/>
      <c r="DSK424" s="1209"/>
      <c r="DSL424" s="1210"/>
      <c r="DSM424" s="1211"/>
      <c r="DSN424" s="1210"/>
      <c r="DSP424" s="1208"/>
      <c r="DSQ424" s="1209"/>
      <c r="DSR424" s="1209"/>
      <c r="DSS424" s="1209"/>
      <c r="DST424" s="1209"/>
      <c r="DSU424" s="1210"/>
      <c r="DSV424" s="1211"/>
      <c r="DSW424" s="1210"/>
      <c r="DSY424" s="1208"/>
      <c r="DSZ424" s="1209"/>
      <c r="DTA424" s="1209"/>
      <c r="DTB424" s="1209"/>
      <c r="DTC424" s="1209"/>
      <c r="DTD424" s="1210"/>
      <c r="DTE424" s="1211"/>
      <c r="DTF424" s="1210"/>
      <c r="DTH424" s="1208"/>
      <c r="DTI424" s="1209"/>
      <c r="DTJ424" s="1209"/>
      <c r="DTK424" s="1209"/>
      <c r="DTL424" s="1209"/>
      <c r="DTM424" s="1210"/>
      <c r="DTN424" s="1211"/>
      <c r="DTO424" s="1210"/>
      <c r="DTQ424" s="1208"/>
      <c r="DTR424" s="1209"/>
      <c r="DTS424" s="1209"/>
      <c r="DTT424" s="1209"/>
      <c r="DTU424" s="1209"/>
      <c r="DTV424" s="1210"/>
      <c r="DTW424" s="1211"/>
      <c r="DTX424" s="1210"/>
      <c r="DTZ424" s="1208"/>
      <c r="DUA424" s="1209"/>
      <c r="DUB424" s="1209"/>
      <c r="DUC424" s="1209"/>
      <c r="DUD424" s="1209"/>
      <c r="DUE424" s="1210"/>
      <c r="DUF424" s="1211"/>
      <c r="DUG424" s="1210"/>
      <c r="DUI424" s="1208"/>
      <c r="DUJ424" s="1209"/>
      <c r="DUK424" s="1209"/>
      <c r="DUL424" s="1209"/>
      <c r="DUM424" s="1209"/>
      <c r="DUN424" s="1210"/>
      <c r="DUO424" s="1211"/>
      <c r="DUP424" s="1210"/>
      <c r="DUR424" s="1208"/>
      <c r="DUS424" s="1209"/>
      <c r="DUT424" s="1209"/>
      <c r="DUU424" s="1209"/>
      <c r="DUV424" s="1209"/>
      <c r="DUW424" s="1210"/>
      <c r="DUX424" s="1211"/>
      <c r="DUY424" s="1210"/>
      <c r="DVA424" s="1208"/>
      <c r="DVB424" s="1209"/>
      <c r="DVC424" s="1209"/>
      <c r="DVD424" s="1209"/>
      <c r="DVE424" s="1209"/>
      <c r="DVF424" s="1210"/>
      <c r="DVG424" s="1211"/>
      <c r="DVH424" s="1210"/>
      <c r="DVJ424" s="1208"/>
      <c r="DVK424" s="1209"/>
      <c r="DVL424" s="1209"/>
      <c r="DVM424" s="1209"/>
      <c r="DVN424" s="1209"/>
      <c r="DVO424" s="1210"/>
      <c r="DVP424" s="1211"/>
      <c r="DVQ424" s="1210"/>
      <c r="DVS424" s="1208"/>
      <c r="DVT424" s="1209"/>
      <c r="DVU424" s="1209"/>
      <c r="DVV424" s="1209"/>
      <c r="DVW424" s="1209"/>
      <c r="DVX424" s="1210"/>
      <c r="DVY424" s="1211"/>
      <c r="DVZ424" s="1210"/>
      <c r="DWB424" s="1208"/>
      <c r="DWC424" s="1209"/>
      <c r="DWD424" s="1209"/>
      <c r="DWE424" s="1209"/>
      <c r="DWF424" s="1209"/>
      <c r="DWG424" s="1210"/>
      <c r="DWH424" s="1211"/>
      <c r="DWI424" s="1210"/>
      <c r="DWK424" s="1208"/>
      <c r="DWL424" s="1209"/>
      <c r="DWM424" s="1209"/>
      <c r="DWN424" s="1209"/>
      <c r="DWO424" s="1209"/>
      <c r="DWP424" s="1210"/>
      <c r="DWQ424" s="1211"/>
      <c r="DWR424" s="1210"/>
      <c r="DWT424" s="1208"/>
      <c r="DWU424" s="1209"/>
      <c r="DWV424" s="1209"/>
      <c r="DWW424" s="1209"/>
      <c r="DWX424" s="1209"/>
      <c r="DWY424" s="1210"/>
      <c r="DWZ424" s="1211"/>
      <c r="DXA424" s="1210"/>
      <c r="DXC424" s="1208"/>
      <c r="DXD424" s="1209"/>
      <c r="DXE424" s="1209"/>
      <c r="DXF424" s="1209"/>
      <c r="DXG424" s="1209"/>
      <c r="DXH424" s="1210"/>
      <c r="DXI424" s="1211"/>
      <c r="DXJ424" s="1210"/>
      <c r="DXL424" s="1208"/>
      <c r="DXM424" s="1209"/>
      <c r="DXN424" s="1209"/>
      <c r="DXO424" s="1209"/>
      <c r="DXP424" s="1209"/>
      <c r="DXQ424" s="1210"/>
      <c r="DXR424" s="1211"/>
      <c r="DXS424" s="1210"/>
      <c r="DXU424" s="1208"/>
      <c r="DXV424" s="1209"/>
      <c r="DXW424" s="1209"/>
      <c r="DXX424" s="1209"/>
      <c r="DXY424" s="1209"/>
      <c r="DXZ424" s="1210"/>
      <c r="DYA424" s="1211"/>
      <c r="DYB424" s="1210"/>
      <c r="DYD424" s="1208"/>
      <c r="DYE424" s="1209"/>
      <c r="DYF424" s="1209"/>
      <c r="DYG424" s="1209"/>
      <c r="DYH424" s="1209"/>
      <c r="DYI424" s="1210"/>
      <c r="DYJ424" s="1211"/>
      <c r="DYK424" s="1210"/>
      <c r="DYM424" s="1208"/>
      <c r="DYN424" s="1209"/>
      <c r="DYO424" s="1209"/>
      <c r="DYP424" s="1209"/>
      <c r="DYQ424" s="1209"/>
      <c r="DYR424" s="1210"/>
      <c r="DYS424" s="1211"/>
      <c r="DYT424" s="1210"/>
      <c r="DYV424" s="1208"/>
      <c r="DYW424" s="1209"/>
      <c r="DYX424" s="1209"/>
      <c r="DYY424" s="1209"/>
      <c r="DYZ424" s="1209"/>
      <c r="DZA424" s="1210"/>
      <c r="DZB424" s="1211"/>
      <c r="DZC424" s="1210"/>
      <c r="DZE424" s="1208"/>
      <c r="DZF424" s="1209"/>
      <c r="DZG424" s="1209"/>
      <c r="DZH424" s="1209"/>
      <c r="DZI424" s="1209"/>
      <c r="DZJ424" s="1210"/>
      <c r="DZK424" s="1211"/>
      <c r="DZL424" s="1210"/>
      <c r="DZN424" s="1208"/>
      <c r="DZO424" s="1209"/>
      <c r="DZP424" s="1209"/>
      <c r="DZQ424" s="1209"/>
      <c r="DZR424" s="1209"/>
      <c r="DZS424" s="1210"/>
      <c r="DZT424" s="1211"/>
      <c r="DZU424" s="1210"/>
      <c r="DZW424" s="1208"/>
      <c r="DZX424" s="1209"/>
      <c r="DZY424" s="1209"/>
      <c r="DZZ424" s="1209"/>
      <c r="EAA424" s="1209"/>
      <c r="EAB424" s="1210"/>
      <c r="EAC424" s="1211"/>
      <c r="EAD424" s="1210"/>
      <c r="EAF424" s="1208"/>
      <c r="EAG424" s="1209"/>
      <c r="EAH424" s="1209"/>
      <c r="EAI424" s="1209"/>
      <c r="EAJ424" s="1209"/>
      <c r="EAK424" s="1210"/>
      <c r="EAL424" s="1211"/>
      <c r="EAM424" s="1210"/>
      <c r="EAO424" s="1208"/>
      <c r="EAP424" s="1209"/>
      <c r="EAQ424" s="1209"/>
      <c r="EAR424" s="1209"/>
      <c r="EAS424" s="1209"/>
      <c r="EAT424" s="1210"/>
      <c r="EAU424" s="1211"/>
      <c r="EAV424" s="1210"/>
      <c r="EAX424" s="1208"/>
      <c r="EAY424" s="1209"/>
      <c r="EAZ424" s="1209"/>
      <c r="EBA424" s="1209"/>
      <c r="EBB424" s="1209"/>
      <c r="EBC424" s="1210"/>
      <c r="EBD424" s="1211"/>
      <c r="EBE424" s="1210"/>
      <c r="EBG424" s="1208"/>
      <c r="EBH424" s="1209"/>
      <c r="EBI424" s="1209"/>
      <c r="EBJ424" s="1209"/>
      <c r="EBK424" s="1209"/>
      <c r="EBL424" s="1210"/>
      <c r="EBM424" s="1211"/>
      <c r="EBN424" s="1210"/>
      <c r="EBP424" s="1208"/>
      <c r="EBQ424" s="1209"/>
      <c r="EBR424" s="1209"/>
      <c r="EBS424" s="1209"/>
      <c r="EBT424" s="1209"/>
      <c r="EBU424" s="1210"/>
      <c r="EBV424" s="1211"/>
      <c r="EBW424" s="1210"/>
      <c r="EBY424" s="1208"/>
      <c r="EBZ424" s="1209"/>
      <c r="ECA424" s="1209"/>
      <c r="ECB424" s="1209"/>
      <c r="ECC424" s="1209"/>
      <c r="ECD424" s="1210"/>
      <c r="ECE424" s="1211"/>
      <c r="ECF424" s="1210"/>
      <c r="ECH424" s="1208"/>
      <c r="ECI424" s="1209"/>
      <c r="ECJ424" s="1209"/>
      <c r="ECK424" s="1209"/>
      <c r="ECL424" s="1209"/>
      <c r="ECM424" s="1210"/>
      <c r="ECN424" s="1211"/>
      <c r="ECO424" s="1210"/>
      <c r="ECQ424" s="1208"/>
      <c r="ECR424" s="1209"/>
      <c r="ECS424" s="1209"/>
      <c r="ECT424" s="1209"/>
      <c r="ECU424" s="1209"/>
      <c r="ECV424" s="1210"/>
      <c r="ECW424" s="1211"/>
      <c r="ECX424" s="1210"/>
      <c r="ECZ424" s="1208"/>
      <c r="EDA424" s="1209"/>
      <c r="EDB424" s="1209"/>
      <c r="EDC424" s="1209"/>
      <c r="EDD424" s="1209"/>
      <c r="EDE424" s="1210"/>
      <c r="EDF424" s="1211"/>
      <c r="EDG424" s="1210"/>
      <c r="EDI424" s="1208"/>
      <c r="EDJ424" s="1209"/>
      <c r="EDK424" s="1209"/>
      <c r="EDL424" s="1209"/>
      <c r="EDM424" s="1209"/>
      <c r="EDN424" s="1210"/>
      <c r="EDO424" s="1211"/>
      <c r="EDP424" s="1210"/>
      <c r="EDR424" s="1208"/>
      <c r="EDS424" s="1209"/>
      <c r="EDT424" s="1209"/>
      <c r="EDU424" s="1209"/>
      <c r="EDV424" s="1209"/>
      <c r="EDW424" s="1210"/>
      <c r="EDX424" s="1211"/>
      <c r="EDY424" s="1210"/>
      <c r="EEA424" s="1208"/>
      <c r="EEB424" s="1209"/>
      <c r="EEC424" s="1209"/>
      <c r="EED424" s="1209"/>
      <c r="EEE424" s="1209"/>
      <c r="EEF424" s="1210"/>
      <c r="EEG424" s="1211"/>
      <c r="EEH424" s="1210"/>
      <c r="EEJ424" s="1208"/>
      <c r="EEK424" s="1209"/>
      <c r="EEL424" s="1209"/>
      <c r="EEM424" s="1209"/>
      <c r="EEN424" s="1209"/>
      <c r="EEO424" s="1210"/>
      <c r="EEP424" s="1211"/>
      <c r="EEQ424" s="1210"/>
      <c r="EES424" s="1208"/>
      <c r="EET424" s="1209"/>
      <c r="EEU424" s="1209"/>
      <c r="EEV424" s="1209"/>
      <c r="EEW424" s="1209"/>
      <c r="EEX424" s="1210"/>
      <c r="EEY424" s="1211"/>
      <c r="EEZ424" s="1210"/>
      <c r="EFB424" s="1208"/>
      <c r="EFC424" s="1209"/>
      <c r="EFD424" s="1209"/>
      <c r="EFE424" s="1209"/>
      <c r="EFF424" s="1209"/>
      <c r="EFG424" s="1210"/>
      <c r="EFH424" s="1211"/>
      <c r="EFI424" s="1210"/>
      <c r="EFK424" s="1208"/>
      <c r="EFL424" s="1209"/>
      <c r="EFM424" s="1209"/>
      <c r="EFN424" s="1209"/>
      <c r="EFO424" s="1209"/>
      <c r="EFP424" s="1210"/>
      <c r="EFQ424" s="1211"/>
      <c r="EFR424" s="1210"/>
      <c r="EFT424" s="1208"/>
      <c r="EFU424" s="1209"/>
      <c r="EFV424" s="1209"/>
      <c r="EFW424" s="1209"/>
      <c r="EFX424" s="1209"/>
      <c r="EFY424" s="1210"/>
      <c r="EFZ424" s="1211"/>
      <c r="EGA424" s="1210"/>
      <c r="EGC424" s="1208"/>
      <c r="EGD424" s="1209"/>
      <c r="EGE424" s="1209"/>
      <c r="EGF424" s="1209"/>
      <c r="EGG424" s="1209"/>
      <c r="EGH424" s="1210"/>
      <c r="EGI424" s="1211"/>
      <c r="EGJ424" s="1210"/>
      <c r="EGL424" s="1208"/>
      <c r="EGM424" s="1209"/>
      <c r="EGN424" s="1209"/>
      <c r="EGO424" s="1209"/>
      <c r="EGP424" s="1209"/>
      <c r="EGQ424" s="1210"/>
      <c r="EGR424" s="1211"/>
      <c r="EGS424" s="1210"/>
      <c r="EGU424" s="1208"/>
      <c r="EGV424" s="1209"/>
      <c r="EGW424" s="1209"/>
      <c r="EGX424" s="1209"/>
      <c r="EGY424" s="1209"/>
      <c r="EGZ424" s="1210"/>
      <c r="EHA424" s="1211"/>
      <c r="EHB424" s="1210"/>
      <c r="EHD424" s="1208"/>
      <c r="EHE424" s="1209"/>
      <c r="EHF424" s="1209"/>
      <c r="EHG424" s="1209"/>
      <c r="EHH424" s="1209"/>
      <c r="EHI424" s="1210"/>
      <c r="EHJ424" s="1211"/>
      <c r="EHK424" s="1210"/>
      <c r="EHM424" s="1208"/>
      <c r="EHN424" s="1209"/>
      <c r="EHO424" s="1209"/>
      <c r="EHP424" s="1209"/>
      <c r="EHQ424" s="1209"/>
      <c r="EHR424" s="1210"/>
      <c r="EHS424" s="1211"/>
      <c r="EHT424" s="1210"/>
      <c r="EHV424" s="1208"/>
      <c r="EHW424" s="1209"/>
      <c r="EHX424" s="1209"/>
      <c r="EHY424" s="1209"/>
      <c r="EHZ424" s="1209"/>
      <c r="EIA424" s="1210"/>
      <c r="EIB424" s="1211"/>
      <c r="EIC424" s="1210"/>
      <c r="EIE424" s="1208"/>
      <c r="EIF424" s="1209"/>
      <c r="EIG424" s="1209"/>
      <c r="EIH424" s="1209"/>
      <c r="EII424" s="1209"/>
      <c r="EIJ424" s="1210"/>
      <c r="EIK424" s="1211"/>
      <c r="EIL424" s="1210"/>
      <c r="EIN424" s="1208"/>
      <c r="EIO424" s="1209"/>
      <c r="EIP424" s="1209"/>
      <c r="EIQ424" s="1209"/>
      <c r="EIR424" s="1209"/>
      <c r="EIS424" s="1210"/>
      <c r="EIT424" s="1211"/>
      <c r="EIU424" s="1210"/>
      <c r="EIW424" s="1208"/>
      <c r="EIX424" s="1209"/>
      <c r="EIY424" s="1209"/>
      <c r="EIZ424" s="1209"/>
      <c r="EJA424" s="1209"/>
      <c r="EJB424" s="1210"/>
      <c r="EJC424" s="1211"/>
      <c r="EJD424" s="1210"/>
      <c r="EJF424" s="1208"/>
      <c r="EJG424" s="1209"/>
      <c r="EJH424" s="1209"/>
      <c r="EJI424" s="1209"/>
      <c r="EJJ424" s="1209"/>
      <c r="EJK424" s="1210"/>
      <c r="EJL424" s="1211"/>
      <c r="EJM424" s="1210"/>
      <c r="EJO424" s="1208"/>
      <c r="EJP424" s="1209"/>
      <c r="EJQ424" s="1209"/>
      <c r="EJR424" s="1209"/>
      <c r="EJS424" s="1209"/>
      <c r="EJT424" s="1210"/>
      <c r="EJU424" s="1211"/>
      <c r="EJV424" s="1210"/>
      <c r="EJX424" s="1208"/>
      <c r="EJY424" s="1209"/>
      <c r="EJZ424" s="1209"/>
      <c r="EKA424" s="1209"/>
      <c r="EKB424" s="1209"/>
      <c r="EKC424" s="1210"/>
      <c r="EKD424" s="1211"/>
      <c r="EKE424" s="1210"/>
      <c r="EKG424" s="1208"/>
      <c r="EKH424" s="1209"/>
      <c r="EKI424" s="1209"/>
      <c r="EKJ424" s="1209"/>
      <c r="EKK424" s="1209"/>
      <c r="EKL424" s="1210"/>
      <c r="EKM424" s="1211"/>
      <c r="EKN424" s="1210"/>
      <c r="EKP424" s="1208"/>
      <c r="EKQ424" s="1209"/>
      <c r="EKR424" s="1209"/>
      <c r="EKS424" s="1209"/>
      <c r="EKT424" s="1209"/>
      <c r="EKU424" s="1210"/>
      <c r="EKV424" s="1211"/>
      <c r="EKW424" s="1210"/>
      <c r="EKY424" s="1208"/>
      <c r="EKZ424" s="1209"/>
      <c r="ELA424" s="1209"/>
      <c r="ELB424" s="1209"/>
      <c r="ELC424" s="1209"/>
      <c r="ELD424" s="1210"/>
      <c r="ELE424" s="1211"/>
      <c r="ELF424" s="1210"/>
      <c r="ELH424" s="1208"/>
      <c r="ELI424" s="1209"/>
      <c r="ELJ424" s="1209"/>
      <c r="ELK424" s="1209"/>
      <c r="ELL424" s="1209"/>
      <c r="ELM424" s="1210"/>
      <c r="ELN424" s="1211"/>
      <c r="ELO424" s="1210"/>
      <c r="ELQ424" s="1208"/>
      <c r="ELR424" s="1209"/>
      <c r="ELS424" s="1209"/>
      <c r="ELT424" s="1209"/>
      <c r="ELU424" s="1209"/>
      <c r="ELV424" s="1210"/>
      <c r="ELW424" s="1211"/>
      <c r="ELX424" s="1210"/>
      <c r="ELZ424" s="1208"/>
      <c r="EMA424" s="1209"/>
      <c r="EMB424" s="1209"/>
      <c r="EMC424" s="1209"/>
      <c r="EMD424" s="1209"/>
      <c r="EME424" s="1210"/>
      <c r="EMF424" s="1211"/>
      <c r="EMG424" s="1210"/>
      <c r="EMI424" s="1208"/>
      <c r="EMJ424" s="1209"/>
      <c r="EMK424" s="1209"/>
      <c r="EML424" s="1209"/>
      <c r="EMM424" s="1209"/>
      <c r="EMN424" s="1210"/>
      <c r="EMO424" s="1211"/>
      <c r="EMP424" s="1210"/>
      <c r="EMR424" s="1208"/>
      <c r="EMS424" s="1209"/>
      <c r="EMT424" s="1209"/>
      <c r="EMU424" s="1209"/>
      <c r="EMV424" s="1209"/>
      <c r="EMW424" s="1210"/>
      <c r="EMX424" s="1211"/>
      <c r="EMY424" s="1210"/>
      <c r="ENA424" s="1208"/>
      <c r="ENB424" s="1209"/>
      <c r="ENC424" s="1209"/>
      <c r="END424" s="1209"/>
      <c r="ENE424" s="1209"/>
      <c r="ENF424" s="1210"/>
      <c r="ENG424" s="1211"/>
      <c r="ENH424" s="1210"/>
      <c r="ENJ424" s="1208"/>
      <c r="ENK424" s="1209"/>
      <c r="ENL424" s="1209"/>
      <c r="ENM424" s="1209"/>
      <c r="ENN424" s="1209"/>
      <c r="ENO424" s="1210"/>
      <c r="ENP424" s="1211"/>
      <c r="ENQ424" s="1210"/>
      <c r="ENS424" s="1208"/>
      <c r="ENT424" s="1209"/>
      <c r="ENU424" s="1209"/>
      <c r="ENV424" s="1209"/>
      <c r="ENW424" s="1209"/>
      <c r="ENX424" s="1210"/>
      <c r="ENY424" s="1211"/>
      <c r="ENZ424" s="1210"/>
      <c r="EOB424" s="1208"/>
      <c r="EOC424" s="1209"/>
      <c r="EOD424" s="1209"/>
      <c r="EOE424" s="1209"/>
      <c r="EOF424" s="1209"/>
      <c r="EOG424" s="1210"/>
      <c r="EOH424" s="1211"/>
      <c r="EOI424" s="1210"/>
      <c r="EOK424" s="1208"/>
      <c r="EOL424" s="1209"/>
      <c r="EOM424" s="1209"/>
      <c r="EON424" s="1209"/>
      <c r="EOO424" s="1209"/>
      <c r="EOP424" s="1210"/>
      <c r="EOQ424" s="1211"/>
      <c r="EOR424" s="1210"/>
      <c r="EOT424" s="1208"/>
      <c r="EOU424" s="1209"/>
      <c r="EOV424" s="1209"/>
      <c r="EOW424" s="1209"/>
      <c r="EOX424" s="1209"/>
      <c r="EOY424" s="1210"/>
      <c r="EOZ424" s="1211"/>
      <c r="EPA424" s="1210"/>
      <c r="EPC424" s="1208"/>
      <c r="EPD424" s="1209"/>
      <c r="EPE424" s="1209"/>
      <c r="EPF424" s="1209"/>
      <c r="EPG424" s="1209"/>
      <c r="EPH424" s="1210"/>
      <c r="EPI424" s="1211"/>
      <c r="EPJ424" s="1210"/>
      <c r="EPL424" s="1208"/>
      <c r="EPM424" s="1209"/>
      <c r="EPN424" s="1209"/>
      <c r="EPO424" s="1209"/>
      <c r="EPP424" s="1209"/>
      <c r="EPQ424" s="1210"/>
      <c r="EPR424" s="1211"/>
      <c r="EPS424" s="1210"/>
      <c r="EPU424" s="1208"/>
      <c r="EPV424" s="1209"/>
      <c r="EPW424" s="1209"/>
      <c r="EPX424" s="1209"/>
      <c r="EPY424" s="1209"/>
      <c r="EPZ424" s="1210"/>
      <c r="EQA424" s="1211"/>
      <c r="EQB424" s="1210"/>
      <c r="EQD424" s="1208"/>
      <c r="EQE424" s="1209"/>
      <c r="EQF424" s="1209"/>
      <c r="EQG424" s="1209"/>
      <c r="EQH424" s="1209"/>
      <c r="EQI424" s="1210"/>
      <c r="EQJ424" s="1211"/>
      <c r="EQK424" s="1210"/>
      <c r="EQM424" s="1208"/>
      <c r="EQN424" s="1209"/>
      <c r="EQO424" s="1209"/>
      <c r="EQP424" s="1209"/>
      <c r="EQQ424" s="1209"/>
      <c r="EQR424" s="1210"/>
      <c r="EQS424" s="1211"/>
      <c r="EQT424" s="1210"/>
      <c r="EQV424" s="1208"/>
      <c r="EQW424" s="1209"/>
      <c r="EQX424" s="1209"/>
      <c r="EQY424" s="1209"/>
      <c r="EQZ424" s="1209"/>
      <c r="ERA424" s="1210"/>
      <c r="ERB424" s="1211"/>
      <c r="ERC424" s="1210"/>
      <c r="ERE424" s="1208"/>
      <c r="ERF424" s="1209"/>
      <c r="ERG424" s="1209"/>
      <c r="ERH424" s="1209"/>
      <c r="ERI424" s="1209"/>
      <c r="ERJ424" s="1210"/>
      <c r="ERK424" s="1211"/>
      <c r="ERL424" s="1210"/>
      <c r="ERN424" s="1208"/>
      <c r="ERO424" s="1209"/>
      <c r="ERP424" s="1209"/>
      <c r="ERQ424" s="1209"/>
      <c r="ERR424" s="1209"/>
      <c r="ERS424" s="1210"/>
      <c r="ERT424" s="1211"/>
      <c r="ERU424" s="1210"/>
      <c r="ERW424" s="1208"/>
      <c r="ERX424" s="1209"/>
      <c r="ERY424" s="1209"/>
      <c r="ERZ424" s="1209"/>
      <c r="ESA424" s="1209"/>
      <c r="ESB424" s="1210"/>
      <c r="ESC424" s="1211"/>
      <c r="ESD424" s="1210"/>
      <c r="ESF424" s="1208"/>
      <c r="ESG424" s="1209"/>
      <c r="ESH424" s="1209"/>
      <c r="ESI424" s="1209"/>
      <c r="ESJ424" s="1209"/>
      <c r="ESK424" s="1210"/>
      <c r="ESL424" s="1211"/>
      <c r="ESM424" s="1210"/>
      <c r="ESO424" s="1208"/>
      <c r="ESP424" s="1209"/>
      <c r="ESQ424" s="1209"/>
      <c r="ESR424" s="1209"/>
      <c r="ESS424" s="1209"/>
      <c r="EST424" s="1210"/>
      <c r="ESU424" s="1211"/>
      <c r="ESV424" s="1210"/>
      <c r="ESX424" s="1208"/>
      <c r="ESY424" s="1209"/>
      <c r="ESZ424" s="1209"/>
      <c r="ETA424" s="1209"/>
      <c r="ETB424" s="1209"/>
      <c r="ETC424" s="1210"/>
      <c r="ETD424" s="1211"/>
      <c r="ETE424" s="1210"/>
      <c r="ETG424" s="1208"/>
      <c r="ETH424" s="1209"/>
      <c r="ETI424" s="1209"/>
      <c r="ETJ424" s="1209"/>
      <c r="ETK424" s="1209"/>
      <c r="ETL424" s="1210"/>
      <c r="ETM424" s="1211"/>
      <c r="ETN424" s="1210"/>
      <c r="ETP424" s="1208"/>
      <c r="ETQ424" s="1209"/>
      <c r="ETR424" s="1209"/>
      <c r="ETS424" s="1209"/>
      <c r="ETT424" s="1209"/>
      <c r="ETU424" s="1210"/>
      <c r="ETV424" s="1211"/>
      <c r="ETW424" s="1210"/>
      <c r="ETY424" s="1208"/>
      <c r="ETZ424" s="1209"/>
      <c r="EUA424" s="1209"/>
      <c r="EUB424" s="1209"/>
      <c r="EUC424" s="1209"/>
      <c r="EUD424" s="1210"/>
      <c r="EUE424" s="1211"/>
      <c r="EUF424" s="1210"/>
      <c r="EUH424" s="1208"/>
      <c r="EUI424" s="1209"/>
      <c r="EUJ424" s="1209"/>
      <c r="EUK424" s="1209"/>
      <c r="EUL424" s="1209"/>
      <c r="EUM424" s="1210"/>
      <c r="EUN424" s="1211"/>
      <c r="EUO424" s="1210"/>
      <c r="EUQ424" s="1208"/>
      <c r="EUR424" s="1209"/>
      <c r="EUS424" s="1209"/>
      <c r="EUT424" s="1209"/>
      <c r="EUU424" s="1209"/>
      <c r="EUV424" s="1210"/>
      <c r="EUW424" s="1211"/>
      <c r="EUX424" s="1210"/>
      <c r="EUZ424" s="1208"/>
      <c r="EVA424" s="1209"/>
      <c r="EVB424" s="1209"/>
      <c r="EVC424" s="1209"/>
      <c r="EVD424" s="1209"/>
      <c r="EVE424" s="1210"/>
      <c r="EVF424" s="1211"/>
      <c r="EVG424" s="1210"/>
      <c r="EVI424" s="1208"/>
      <c r="EVJ424" s="1209"/>
      <c r="EVK424" s="1209"/>
      <c r="EVL424" s="1209"/>
      <c r="EVM424" s="1209"/>
      <c r="EVN424" s="1210"/>
      <c r="EVO424" s="1211"/>
      <c r="EVP424" s="1210"/>
      <c r="EVR424" s="1208"/>
      <c r="EVS424" s="1209"/>
      <c r="EVT424" s="1209"/>
      <c r="EVU424" s="1209"/>
      <c r="EVV424" s="1209"/>
      <c r="EVW424" s="1210"/>
      <c r="EVX424" s="1211"/>
      <c r="EVY424" s="1210"/>
      <c r="EWA424" s="1208"/>
      <c r="EWB424" s="1209"/>
      <c r="EWC424" s="1209"/>
      <c r="EWD424" s="1209"/>
      <c r="EWE424" s="1209"/>
      <c r="EWF424" s="1210"/>
      <c r="EWG424" s="1211"/>
      <c r="EWH424" s="1210"/>
      <c r="EWJ424" s="1208"/>
      <c r="EWK424" s="1209"/>
      <c r="EWL424" s="1209"/>
      <c r="EWM424" s="1209"/>
      <c r="EWN424" s="1209"/>
      <c r="EWO424" s="1210"/>
      <c r="EWP424" s="1211"/>
      <c r="EWQ424" s="1210"/>
      <c r="EWS424" s="1208"/>
      <c r="EWT424" s="1209"/>
      <c r="EWU424" s="1209"/>
      <c r="EWV424" s="1209"/>
      <c r="EWW424" s="1209"/>
      <c r="EWX424" s="1210"/>
      <c r="EWY424" s="1211"/>
      <c r="EWZ424" s="1210"/>
      <c r="EXB424" s="1208"/>
      <c r="EXC424" s="1209"/>
      <c r="EXD424" s="1209"/>
      <c r="EXE424" s="1209"/>
      <c r="EXF424" s="1209"/>
      <c r="EXG424" s="1210"/>
      <c r="EXH424" s="1211"/>
      <c r="EXI424" s="1210"/>
      <c r="EXK424" s="1208"/>
      <c r="EXL424" s="1209"/>
      <c r="EXM424" s="1209"/>
      <c r="EXN424" s="1209"/>
      <c r="EXO424" s="1209"/>
      <c r="EXP424" s="1210"/>
      <c r="EXQ424" s="1211"/>
      <c r="EXR424" s="1210"/>
      <c r="EXT424" s="1208"/>
      <c r="EXU424" s="1209"/>
      <c r="EXV424" s="1209"/>
      <c r="EXW424" s="1209"/>
      <c r="EXX424" s="1209"/>
      <c r="EXY424" s="1210"/>
      <c r="EXZ424" s="1211"/>
      <c r="EYA424" s="1210"/>
      <c r="EYC424" s="1208"/>
      <c r="EYD424" s="1209"/>
      <c r="EYE424" s="1209"/>
      <c r="EYF424" s="1209"/>
      <c r="EYG424" s="1209"/>
      <c r="EYH424" s="1210"/>
      <c r="EYI424" s="1211"/>
      <c r="EYJ424" s="1210"/>
      <c r="EYL424" s="1208"/>
      <c r="EYM424" s="1209"/>
      <c r="EYN424" s="1209"/>
      <c r="EYO424" s="1209"/>
      <c r="EYP424" s="1209"/>
      <c r="EYQ424" s="1210"/>
      <c r="EYR424" s="1211"/>
      <c r="EYS424" s="1210"/>
      <c r="EYU424" s="1208"/>
      <c r="EYV424" s="1209"/>
      <c r="EYW424" s="1209"/>
      <c r="EYX424" s="1209"/>
      <c r="EYY424" s="1209"/>
      <c r="EYZ424" s="1210"/>
      <c r="EZA424" s="1211"/>
      <c r="EZB424" s="1210"/>
      <c r="EZD424" s="1208"/>
      <c r="EZE424" s="1209"/>
      <c r="EZF424" s="1209"/>
      <c r="EZG424" s="1209"/>
      <c r="EZH424" s="1209"/>
      <c r="EZI424" s="1210"/>
      <c r="EZJ424" s="1211"/>
      <c r="EZK424" s="1210"/>
      <c r="EZM424" s="1208"/>
      <c r="EZN424" s="1209"/>
      <c r="EZO424" s="1209"/>
      <c r="EZP424" s="1209"/>
      <c r="EZQ424" s="1209"/>
      <c r="EZR424" s="1210"/>
      <c r="EZS424" s="1211"/>
      <c r="EZT424" s="1210"/>
      <c r="EZV424" s="1208"/>
      <c r="EZW424" s="1209"/>
      <c r="EZX424" s="1209"/>
      <c r="EZY424" s="1209"/>
      <c r="EZZ424" s="1209"/>
      <c r="FAA424" s="1210"/>
      <c r="FAB424" s="1211"/>
      <c r="FAC424" s="1210"/>
      <c r="FAE424" s="1208"/>
      <c r="FAF424" s="1209"/>
      <c r="FAG424" s="1209"/>
      <c r="FAH424" s="1209"/>
      <c r="FAI424" s="1209"/>
      <c r="FAJ424" s="1210"/>
      <c r="FAK424" s="1211"/>
      <c r="FAL424" s="1210"/>
      <c r="FAN424" s="1208"/>
      <c r="FAO424" s="1209"/>
      <c r="FAP424" s="1209"/>
      <c r="FAQ424" s="1209"/>
      <c r="FAR424" s="1209"/>
      <c r="FAS424" s="1210"/>
      <c r="FAT424" s="1211"/>
      <c r="FAU424" s="1210"/>
      <c r="FAW424" s="1208"/>
      <c r="FAX424" s="1209"/>
      <c r="FAY424" s="1209"/>
      <c r="FAZ424" s="1209"/>
      <c r="FBA424" s="1209"/>
      <c r="FBB424" s="1210"/>
      <c r="FBC424" s="1211"/>
      <c r="FBD424" s="1210"/>
      <c r="FBF424" s="1208"/>
      <c r="FBG424" s="1209"/>
      <c r="FBH424" s="1209"/>
      <c r="FBI424" s="1209"/>
      <c r="FBJ424" s="1209"/>
      <c r="FBK424" s="1210"/>
      <c r="FBL424" s="1211"/>
      <c r="FBM424" s="1210"/>
      <c r="FBO424" s="1208"/>
      <c r="FBP424" s="1209"/>
      <c r="FBQ424" s="1209"/>
      <c r="FBR424" s="1209"/>
      <c r="FBS424" s="1209"/>
      <c r="FBT424" s="1210"/>
      <c r="FBU424" s="1211"/>
      <c r="FBV424" s="1210"/>
      <c r="FBX424" s="1208"/>
      <c r="FBY424" s="1209"/>
      <c r="FBZ424" s="1209"/>
      <c r="FCA424" s="1209"/>
      <c r="FCB424" s="1209"/>
      <c r="FCC424" s="1210"/>
      <c r="FCD424" s="1211"/>
      <c r="FCE424" s="1210"/>
      <c r="FCG424" s="1208"/>
      <c r="FCH424" s="1209"/>
      <c r="FCI424" s="1209"/>
      <c r="FCJ424" s="1209"/>
      <c r="FCK424" s="1209"/>
      <c r="FCL424" s="1210"/>
      <c r="FCM424" s="1211"/>
      <c r="FCN424" s="1210"/>
      <c r="FCP424" s="1208"/>
      <c r="FCQ424" s="1209"/>
      <c r="FCR424" s="1209"/>
      <c r="FCS424" s="1209"/>
      <c r="FCT424" s="1209"/>
      <c r="FCU424" s="1210"/>
      <c r="FCV424" s="1211"/>
      <c r="FCW424" s="1210"/>
      <c r="FCY424" s="1208"/>
      <c r="FCZ424" s="1209"/>
      <c r="FDA424" s="1209"/>
      <c r="FDB424" s="1209"/>
      <c r="FDC424" s="1209"/>
      <c r="FDD424" s="1210"/>
      <c r="FDE424" s="1211"/>
      <c r="FDF424" s="1210"/>
      <c r="FDH424" s="1208"/>
      <c r="FDI424" s="1209"/>
      <c r="FDJ424" s="1209"/>
      <c r="FDK424" s="1209"/>
      <c r="FDL424" s="1209"/>
      <c r="FDM424" s="1210"/>
      <c r="FDN424" s="1211"/>
      <c r="FDO424" s="1210"/>
      <c r="FDQ424" s="1208"/>
      <c r="FDR424" s="1209"/>
      <c r="FDS424" s="1209"/>
      <c r="FDT424" s="1209"/>
      <c r="FDU424" s="1209"/>
      <c r="FDV424" s="1210"/>
      <c r="FDW424" s="1211"/>
      <c r="FDX424" s="1210"/>
      <c r="FDZ424" s="1208"/>
      <c r="FEA424" s="1209"/>
      <c r="FEB424" s="1209"/>
      <c r="FEC424" s="1209"/>
      <c r="FED424" s="1209"/>
      <c r="FEE424" s="1210"/>
      <c r="FEF424" s="1211"/>
      <c r="FEG424" s="1210"/>
      <c r="FEI424" s="1208"/>
      <c r="FEJ424" s="1209"/>
      <c r="FEK424" s="1209"/>
      <c r="FEL424" s="1209"/>
      <c r="FEM424" s="1209"/>
      <c r="FEN424" s="1210"/>
      <c r="FEO424" s="1211"/>
      <c r="FEP424" s="1210"/>
      <c r="FER424" s="1208"/>
      <c r="FES424" s="1209"/>
      <c r="FET424" s="1209"/>
      <c r="FEU424" s="1209"/>
      <c r="FEV424" s="1209"/>
      <c r="FEW424" s="1210"/>
      <c r="FEX424" s="1211"/>
      <c r="FEY424" s="1210"/>
      <c r="FFA424" s="1208"/>
      <c r="FFB424" s="1209"/>
      <c r="FFC424" s="1209"/>
      <c r="FFD424" s="1209"/>
      <c r="FFE424" s="1209"/>
      <c r="FFF424" s="1210"/>
      <c r="FFG424" s="1211"/>
      <c r="FFH424" s="1210"/>
      <c r="FFJ424" s="1208"/>
      <c r="FFK424" s="1209"/>
      <c r="FFL424" s="1209"/>
      <c r="FFM424" s="1209"/>
      <c r="FFN424" s="1209"/>
      <c r="FFO424" s="1210"/>
      <c r="FFP424" s="1211"/>
      <c r="FFQ424" s="1210"/>
      <c r="FFS424" s="1208"/>
      <c r="FFT424" s="1209"/>
      <c r="FFU424" s="1209"/>
      <c r="FFV424" s="1209"/>
      <c r="FFW424" s="1209"/>
      <c r="FFX424" s="1210"/>
      <c r="FFY424" s="1211"/>
      <c r="FFZ424" s="1210"/>
      <c r="FGB424" s="1208"/>
      <c r="FGC424" s="1209"/>
      <c r="FGD424" s="1209"/>
      <c r="FGE424" s="1209"/>
      <c r="FGF424" s="1209"/>
      <c r="FGG424" s="1210"/>
      <c r="FGH424" s="1211"/>
      <c r="FGI424" s="1210"/>
      <c r="FGK424" s="1208"/>
      <c r="FGL424" s="1209"/>
      <c r="FGM424" s="1209"/>
      <c r="FGN424" s="1209"/>
      <c r="FGO424" s="1209"/>
      <c r="FGP424" s="1210"/>
      <c r="FGQ424" s="1211"/>
      <c r="FGR424" s="1210"/>
      <c r="FGT424" s="1208"/>
      <c r="FGU424" s="1209"/>
      <c r="FGV424" s="1209"/>
      <c r="FGW424" s="1209"/>
      <c r="FGX424" s="1209"/>
      <c r="FGY424" s="1210"/>
      <c r="FGZ424" s="1211"/>
      <c r="FHA424" s="1210"/>
      <c r="FHC424" s="1208"/>
      <c r="FHD424" s="1209"/>
      <c r="FHE424" s="1209"/>
      <c r="FHF424" s="1209"/>
      <c r="FHG424" s="1209"/>
      <c r="FHH424" s="1210"/>
      <c r="FHI424" s="1211"/>
      <c r="FHJ424" s="1210"/>
      <c r="FHL424" s="1208"/>
      <c r="FHM424" s="1209"/>
      <c r="FHN424" s="1209"/>
      <c r="FHO424" s="1209"/>
      <c r="FHP424" s="1209"/>
      <c r="FHQ424" s="1210"/>
      <c r="FHR424" s="1211"/>
      <c r="FHS424" s="1210"/>
      <c r="FHU424" s="1208"/>
      <c r="FHV424" s="1209"/>
      <c r="FHW424" s="1209"/>
      <c r="FHX424" s="1209"/>
      <c r="FHY424" s="1209"/>
      <c r="FHZ424" s="1210"/>
      <c r="FIA424" s="1211"/>
      <c r="FIB424" s="1210"/>
      <c r="FID424" s="1208"/>
      <c r="FIE424" s="1209"/>
      <c r="FIF424" s="1209"/>
      <c r="FIG424" s="1209"/>
      <c r="FIH424" s="1209"/>
      <c r="FII424" s="1210"/>
      <c r="FIJ424" s="1211"/>
      <c r="FIK424" s="1210"/>
      <c r="FIM424" s="1208"/>
      <c r="FIN424" s="1209"/>
      <c r="FIO424" s="1209"/>
      <c r="FIP424" s="1209"/>
      <c r="FIQ424" s="1209"/>
      <c r="FIR424" s="1210"/>
      <c r="FIS424" s="1211"/>
      <c r="FIT424" s="1210"/>
      <c r="FIV424" s="1208"/>
      <c r="FIW424" s="1209"/>
      <c r="FIX424" s="1209"/>
      <c r="FIY424" s="1209"/>
      <c r="FIZ424" s="1209"/>
      <c r="FJA424" s="1210"/>
      <c r="FJB424" s="1211"/>
      <c r="FJC424" s="1210"/>
      <c r="FJE424" s="1208"/>
      <c r="FJF424" s="1209"/>
      <c r="FJG424" s="1209"/>
      <c r="FJH424" s="1209"/>
      <c r="FJI424" s="1209"/>
      <c r="FJJ424" s="1210"/>
      <c r="FJK424" s="1211"/>
      <c r="FJL424" s="1210"/>
      <c r="FJN424" s="1208"/>
      <c r="FJO424" s="1209"/>
      <c r="FJP424" s="1209"/>
      <c r="FJQ424" s="1209"/>
      <c r="FJR424" s="1209"/>
      <c r="FJS424" s="1210"/>
      <c r="FJT424" s="1211"/>
      <c r="FJU424" s="1210"/>
      <c r="FJW424" s="1208"/>
      <c r="FJX424" s="1209"/>
      <c r="FJY424" s="1209"/>
      <c r="FJZ424" s="1209"/>
      <c r="FKA424" s="1209"/>
      <c r="FKB424" s="1210"/>
      <c r="FKC424" s="1211"/>
      <c r="FKD424" s="1210"/>
      <c r="FKF424" s="1208"/>
      <c r="FKG424" s="1209"/>
      <c r="FKH424" s="1209"/>
      <c r="FKI424" s="1209"/>
      <c r="FKJ424" s="1209"/>
      <c r="FKK424" s="1210"/>
      <c r="FKL424" s="1211"/>
      <c r="FKM424" s="1210"/>
      <c r="FKO424" s="1208"/>
      <c r="FKP424" s="1209"/>
      <c r="FKQ424" s="1209"/>
      <c r="FKR424" s="1209"/>
      <c r="FKS424" s="1209"/>
      <c r="FKT424" s="1210"/>
      <c r="FKU424" s="1211"/>
      <c r="FKV424" s="1210"/>
      <c r="FKX424" s="1208"/>
      <c r="FKY424" s="1209"/>
      <c r="FKZ424" s="1209"/>
      <c r="FLA424" s="1209"/>
      <c r="FLB424" s="1209"/>
      <c r="FLC424" s="1210"/>
      <c r="FLD424" s="1211"/>
      <c r="FLE424" s="1210"/>
      <c r="FLG424" s="1208"/>
      <c r="FLH424" s="1209"/>
      <c r="FLI424" s="1209"/>
      <c r="FLJ424" s="1209"/>
      <c r="FLK424" s="1209"/>
      <c r="FLL424" s="1210"/>
      <c r="FLM424" s="1211"/>
      <c r="FLN424" s="1210"/>
      <c r="FLP424" s="1208"/>
      <c r="FLQ424" s="1209"/>
      <c r="FLR424" s="1209"/>
      <c r="FLS424" s="1209"/>
      <c r="FLT424" s="1209"/>
      <c r="FLU424" s="1210"/>
      <c r="FLV424" s="1211"/>
      <c r="FLW424" s="1210"/>
      <c r="FLY424" s="1208"/>
      <c r="FLZ424" s="1209"/>
      <c r="FMA424" s="1209"/>
      <c r="FMB424" s="1209"/>
      <c r="FMC424" s="1209"/>
      <c r="FMD424" s="1210"/>
      <c r="FME424" s="1211"/>
      <c r="FMF424" s="1210"/>
      <c r="FMH424" s="1208"/>
      <c r="FMI424" s="1209"/>
      <c r="FMJ424" s="1209"/>
      <c r="FMK424" s="1209"/>
      <c r="FML424" s="1209"/>
      <c r="FMM424" s="1210"/>
      <c r="FMN424" s="1211"/>
      <c r="FMO424" s="1210"/>
      <c r="FMQ424" s="1208"/>
      <c r="FMR424" s="1209"/>
      <c r="FMS424" s="1209"/>
      <c r="FMT424" s="1209"/>
      <c r="FMU424" s="1209"/>
      <c r="FMV424" s="1210"/>
      <c r="FMW424" s="1211"/>
      <c r="FMX424" s="1210"/>
      <c r="FMZ424" s="1208"/>
      <c r="FNA424" s="1209"/>
      <c r="FNB424" s="1209"/>
      <c r="FNC424" s="1209"/>
      <c r="FND424" s="1209"/>
      <c r="FNE424" s="1210"/>
      <c r="FNF424" s="1211"/>
      <c r="FNG424" s="1210"/>
      <c r="FNI424" s="1208"/>
      <c r="FNJ424" s="1209"/>
      <c r="FNK424" s="1209"/>
      <c r="FNL424" s="1209"/>
      <c r="FNM424" s="1209"/>
      <c r="FNN424" s="1210"/>
      <c r="FNO424" s="1211"/>
      <c r="FNP424" s="1210"/>
      <c r="FNR424" s="1208"/>
      <c r="FNS424" s="1209"/>
      <c r="FNT424" s="1209"/>
      <c r="FNU424" s="1209"/>
      <c r="FNV424" s="1209"/>
      <c r="FNW424" s="1210"/>
      <c r="FNX424" s="1211"/>
      <c r="FNY424" s="1210"/>
      <c r="FOA424" s="1208"/>
      <c r="FOB424" s="1209"/>
      <c r="FOC424" s="1209"/>
      <c r="FOD424" s="1209"/>
      <c r="FOE424" s="1209"/>
      <c r="FOF424" s="1210"/>
      <c r="FOG424" s="1211"/>
      <c r="FOH424" s="1210"/>
      <c r="FOJ424" s="1208"/>
      <c r="FOK424" s="1209"/>
      <c r="FOL424" s="1209"/>
      <c r="FOM424" s="1209"/>
      <c r="FON424" s="1209"/>
      <c r="FOO424" s="1210"/>
      <c r="FOP424" s="1211"/>
      <c r="FOQ424" s="1210"/>
      <c r="FOS424" s="1208"/>
      <c r="FOT424" s="1209"/>
      <c r="FOU424" s="1209"/>
      <c r="FOV424" s="1209"/>
      <c r="FOW424" s="1209"/>
      <c r="FOX424" s="1210"/>
      <c r="FOY424" s="1211"/>
      <c r="FOZ424" s="1210"/>
      <c r="FPB424" s="1208"/>
      <c r="FPC424" s="1209"/>
      <c r="FPD424" s="1209"/>
      <c r="FPE424" s="1209"/>
      <c r="FPF424" s="1209"/>
      <c r="FPG424" s="1210"/>
      <c r="FPH424" s="1211"/>
      <c r="FPI424" s="1210"/>
      <c r="FPK424" s="1208"/>
      <c r="FPL424" s="1209"/>
      <c r="FPM424" s="1209"/>
      <c r="FPN424" s="1209"/>
      <c r="FPO424" s="1209"/>
      <c r="FPP424" s="1210"/>
      <c r="FPQ424" s="1211"/>
      <c r="FPR424" s="1210"/>
      <c r="FPT424" s="1208"/>
      <c r="FPU424" s="1209"/>
      <c r="FPV424" s="1209"/>
      <c r="FPW424" s="1209"/>
      <c r="FPX424" s="1209"/>
      <c r="FPY424" s="1210"/>
      <c r="FPZ424" s="1211"/>
      <c r="FQA424" s="1210"/>
      <c r="FQC424" s="1208"/>
      <c r="FQD424" s="1209"/>
      <c r="FQE424" s="1209"/>
      <c r="FQF424" s="1209"/>
      <c r="FQG424" s="1209"/>
      <c r="FQH424" s="1210"/>
      <c r="FQI424" s="1211"/>
      <c r="FQJ424" s="1210"/>
      <c r="FQL424" s="1208"/>
      <c r="FQM424" s="1209"/>
      <c r="FQN424" s="1209"/>
      <c r="FQO424" s="1209"/>
      <c r="FQP424" s="1209"/>
      <c r="FQQ424" s="1210"/>
      <c r="FQR424" s="1211"/>
      <c r="FQS424" s="1210"/>
      <c r="FQU424" s="1208"/>
      <c r="FQV424" s="1209"/>
      <c r="FQW424" s="1209"/>
      <c r="FQX424" s="1209"/>
      <c r="FQY424" s="1209"/>
      <c r="FQZ424" s="1210"/>
      <c r="FRA424" s="1211"/>
      <c r="FRB424" s="1210"/>
      <c r="FRD424" s="1208"/>
      <c r="FRE424" s="1209"/>
      <c r="FRF424" s="1209"/>
      <c r="FRG424" s="1209"/>
      <c r="FRH424" s="1209"/>
      <c r="FRI424" s="1210"/>
      <c r="FRJ424" s="1211"/>
      <c r="FRK424" s="1210"/>
      <c r="FRM424" s="1208"/>
      <c r="FRN424" s="1209"/>
      <c r="FRO424" s="1209"/>
      <c r="FRP424" s="1209"/>
      <c r="FRQ424" s="1209"/>
      <c r="FRR424" s="1210"/>
      <c r="FRS424" s="1211"/>
      <c r="FRT424" s="1210"/>
      <c r="FRV424" s="1208"/>
      <c r="FRW424" s="1209"/>
      <c r="FRX424" s="1209"/>
      <c r="FRY424" s="1209"/>
      <c r="FRZ424" s="1209"/>
      <c r="FSA424" s="1210"/>
      <c r="FSB424" s="1211"/>
      <c r="FSC424" s="1210"/>
      <c r="FSE424" s="1208"/>
      <c r="FSF424" s="1209"/>
      <c r="FSG424" s="1209"/>
      <c r="FSH424" s="1209"/>
      <c r="FSI424" s="1209"/>
      <c r="FSJ424" s="1210"/>
      <c r="FSK424" s="1211"/>
      <c r="FSL424" s="1210"/>
      <c r="FSN424" s="1208"/>
      <c r="FSO424" s="1209"/>
      <c r="FSP424" s="1209"/>
      <c r="FSQ424" s="1209"/>
      <c r="FSR424" s="1209"/>
      <c r="FSS424" s="1210"/>
      <c r="FST424" s="1211"/>
      <c r="FSU424" s="1210"/>
      <c r="FSW424" s="1208"/>
      <c r="FSX424" s="1209"/>
      <c r="FSY424" s="1209"/>
      <c r="FSZ424" s="1209"/>
      <c r="FTA424" s="1209"/>
      <c r="FTB424" s="1210"/>
      <c r="FTC424" s="1211"/>
      <c r="FTD424" s="1210"/>
      <c r="FTF424" s="1208"/>
      <c r="FTG424" s="1209"/>
      <c r="FTH424" s="1209"/>
      <c r="FTI424" s="1209"/>
      <c r="FTJ424" s="1209"/>
      <c r="FTK424" s="1210"/>
      <c r="FTL424" s="1211"/>
      <c r="FTM424" s="1210"/>
      <c r="FTO424" s="1208"/>
      <c r="FTP424" s="1209"/>
      <c r="FTQ424" s="1209"/>
      <c r="FTR424" s="1209"/>
      <c r="FTS424" s="1209"/>
      <c r="FTT424" s="1210"/>
      <c r="FTU424" s="1211"/>
      <c r="FTV424" s="1210"/>
      <c r="FTX424" s="1208"/>
      <c r="FTY424" s="1209"/>
      <c r="FTZ424" s="1209"/>
      <c r="FUA424" s="1209"/>
      <c r="FUB424" s="1209"/>
      <c r="FUC424" s="1210"/>
      <c r="FUD424" s="1211"/>
      <c r="FUE424" s="1210"/>
      <c r="FUG424" s="1208"/>
      <c r="FUH424" s="1209"/>
      <c r="FUI424" s="1209"/>
      <c r="FUJ424" s="1209"/>
      <c r="FUK424" s="1209"/>
      <c r="FUL424" s="1210"/>
      <c r="FUM424" s="1211"/>
      <c r="FUN424" s="1210"/>
      <c r="FUP424" s="1208"/>
      <c r="FUQ424" s="1209"/>
      <c r="FUR424" s="1209"/>
      <c r="FUS424" s="1209"/>
      <c r="FUT424" s="1209"/>
      <c r="FUU424" s="1210"/>
      <c r="FUV424" s="1211"/>
      <c r="FUW424" s="1210"/>
      <c r="FUY424" s="1208"/>
      <c r="FUZ424" s="1209"/>
      <c r="FVA424" s="1209"/>
      <c r="FVB424" s="1209"/>
      <c r="FVC424" s="1209"/>
      <c r="FVD424" s="1210"/>
      <c r="FVE424" s="1211"/>
      <c r="FVF424" s="1210"/>
      <c r="FVH424" s="1208"/>
      <c r="FVI424" s="1209"/>
      <c r="FVJ424" s="1209"/>
      <c r="FVK424" s="1209"/>
      <c r="FVL424" s="1209"/>
      <c r="FVM424" s="1210"/>
      <c r="FVN424" s="1211"/>
      <c r="FVO424" s="1210"/>
      <c r="FVQ424" s="1208"/>
      <c r="FVR424" s="1209"/>
      <c r="FVS424" s="1209"/>
      <c r="FVT424" s="1209"/>
      <c r="FVU424" s="1209"/>
      <c r="FVV424" s="1210"/>
      <c r="FVW424" s="1211"/>
      <c r="FVX424" s="1210"/>
      <c r="FVZ424" s="1208"/>
      <c r="FWA424" s="1209"/>
      <c r="FWB424" s="1209"/>
      <c r="FWC424" s="1209"/>
      <c r="FWD424" s="1209"/>
      <c r="FWE424" s="1210"/>
      <c r="FWF424" s="1211"/>
      <c r="FWG424" s="1210"/>
      <c r="FWI424" s="1208"/>
      <c r="FWJ424" s="1209"/>
      <c r="FWK424" s="1209"/>
      <c r="FWL424" s="1209"/>
      <c r="FWM424" s="1209"/>
      <c r="FWN424" s="1210"/>
      <c r="FWO424" s="1211"/>
      <c r="FWP424" s="1210"/>
      <c r="FWR424" s="1208"/>
      <c r="FWS424" s="1209"/>
      <c r="FWT424" s="1209"/>
      <c r="FWU424" s="1209"/>
      <c r="FWV424" s="1209"/>
      <c r="FWW424" s="1210"/>
      <c r="FWX424" s="1211"/>
      <c r="FWY424" s="1210"/>
      <c r="FXA424" s="1208"/>
      <c r="FXB424" s="1209"/>
      <c r="FXC424" s="1209"/>
      <c r="FXD424" s="1209"/>
      <c r="FXE424" s="1209"/>
      <c r="FXF424" s="1210"/>
      <c r="FXG424" s="1211"/>
      <c r="FXH424" s="1210"/>
      <c r="FXJ424" s="1208"/>
      <c r="FXK424" s="1209"/>
      <c r="FXL424" s="1209"/>
      <c r="FXM424" s="1209"/>
      <c r="FXN424" s="1209"/>
      <c r="FXO424" s="1210"/>
      <c r="FXP424" s="1211"/>
      <c r="FXQ424" s="1210"/>
      <c r="FXS424" s="1208"/>
      <c r="FXT424" s="1209"/>
      <c r="FXU424" s="1209"/>
      <c r="FXV424" s="1209"/>
      <c r="FXW424" s="1209"/>
      <c r="FXX424" s="1210"/>
      <c r="FXY424" s="1211"/>
      <c r="FXZ424" s="1210"/>
      <c r="FYB424" s="1208"/>
      <c r="FYC424" s="1209"/>
      <c r="FYD424" s="1209"/>
      <c r="FYE424" s="1209"/>
      <c r="FYF424" s="1209"/>
      <c r="FYG424" s="1210"/>
      <c r="FYH424" s="1211"/>
      <c r="FYI424" s="1210"/>
      <c r="FYK424" s="1208"/>
      <c r="FYL424" s="1209"/>
      <c r="FYM424" s="1209"/>
      <c r="FYN424" s="1209"/>
      <c r="FYO424" s="1209"/>
      <c r="FYP424" s="1210"/>
      <c r="FYQ424" s="1211"/>
      <c r="FYR424" s="1210"/>
      <c r="FYT424" s="1208"/>
      <c r="FYU424" s="1209"/>
      <c r="FYV424" s="1209"/>
      <c r="FYW424" s="1209"/>
      <c r="FYX424" s="1209"/>
      <c r="FYY424" s="1210"/>
      <c r="FYZ424" s="1211"/>
      <c r="FZA424" s="1210"/>
      <c r="FZC424" s="1208"/>
      <c r="FZD424" s="1209"/>
      <c r="FZE424" s="1209"/>
      <c r="FZF424" s="1209"/>
      <c r="FZG424" s="1209"/>
      <c r="FZH424" s="1210"/>
      <c r="FZI424" s="1211"/>
      <c r="FZJ424" s="1210"/>
      <c r="FZL424" s="1208"/>
      <c r="FZM424" s="1209"/>
      <c r="FZN424" s="1209"/>
      <c r="FZO424" s="1209"/>
      <c r="FZP424" s="1209"/>
      <c r="FZQ424" s="1210"/>
      <c r="FZR424" s="1211"/>
      <c r="FZS424" s="1210"/>
      <c r="FZU424" s="1208"/>
      <c r="FZV424" s="1209"/>
      <c r="FZW424" s="1209"/>
      <c r="FZX424" s="1209"/>
      <c r="FZY424" s="1209"/>
      <c r="FZZ424" s="1210"/>
      <c r="GAA424" s="1211"/>
      <c r="GAB424" s="1210"/>
      <c r="GAD424" s="1208"/>
      <c r="GAE424" s="1209"/>
      <c r="GAF424" s="1209"/>
      <c r="GAG424" s="1209"/>
      <c r="GAH424" s="1209"/>
      <c r="GAI424" s="1210"/>
      <c r="GAJ424" s="1211"/>
      <c r="GAK424" s="1210"/>
      <c r="GAM424" s="1208"/>
      <c r="GAN424" s="1209"/>
      <c r="GAO424" s="1209"/>
      <c r="GAP424" s="1209"/>
      <c r="GAQ424" s="1209"/>
      <c r="GAR424" s="1210"/>
      <c r="GAS424" s="1211"/>
      <c r="GAT424" s="1210"/>
      <c r="GAV424" s="1208"/>
      <c r="GAW424" s="1209"/>
      <c r="GAX424" s="1209"/>
      <c r="GAY424" s="1209"/>
      <c r="GAZ424" s="1209"/>
      <c r="GBA424" s="1210"/>
      <c r="GBB424" s="1211"/>
      <c r="GBC424" s="1210"/>
      <c r="GBE424" s="1208"/>
      <c r="GBF424" s="1209"/>
      <c r="GBG424" s="1209"/>
      <c r="GBH424" s="1209"/>
      <c r="GBI424" s="1209"/>
      <c r="GBJ424" s="1210"/>
      <c r="GBK424" s="1211"/>
      <c r="GBL424" s="1210"/>
      <c r="GBN424" s="1208"/>
      <c r="GBO424" s="1209"/>
      <c r="GBP424" s="1209"/>
      <c r="GBQ424" s="1209"/>
      <c r="GBR424" s="1209"/>
      <c r="GBS424" s="1210"/>
      <c r="GBT424" s="1211"/>
      <c r="GBU424" s="1210"/>
      <c r="GBW424" s="1208"/>
      <c r="GBX424" s="1209"/>
      <c r="GBY424" s="1209"/>
      <c r="GBZ424" s="1209"/>
      <c r="GCA424" s="1209"/>
      <c r="GCB424" s="1210"/>
      <c r="GCC424" s="1211"/>
      <c r="GCD424" s="1210"/>
      <c r="GCF424" s="1208"/>
      <c r="GCG424" s="1209"/>
      <c r="GCH424" s="1209"/>
      <c r="GCI424" s="1209"/>
      <c r="GCJ424" s="1209"/>
      <c r="GCK424" s="1210"/>
      <c r="GCL424" s="1211"/>
      <c r="GCM424" s="1210"/>
      <c r="GCO424" s="1208"/>
      <c r="GCP424" s="1209"/>
      <c r="GCQ424" s="1209"/>
      <c r="GCR424" s="1209"/>
      <c r="GCS424" s="1209"/>
      <c r="GCT424" s="1210"/>
      <c r="GCU424" s="1211"/>
      <c r="GCV424" s="1210"/>
      <c r="GCX424" s="1208"/>
      <c r="GCY424" s="1209"/>
      <c r="GCZ424" s="1209"/>
      <c r="GDA424" s="1209"/>
      <c r="GDB424" s="1209"/>
      <c r="GDC424" s="1210"/>
      <c r="GDD424" s="1211"/>
      <c r="GDE424" s="1210"/>
      <c r="GDG424" s="1208"/>
      <c r="GDH424" s="1209"/>
      <c r="GDI424" s="1209"/>
      <c r="GDJ424" s="1209"/>
      <c r="GDK424" s="1209"/>
      <c r="GDL424" s="1210"/>
      <c r="GDM424" s="1211"/>
      <c r="GDN424" s="1210"/>
      <c r="GDP424" s="1208"/>
      <c r="GDQ424" s="1209"/>
      <c r="GDR424" s="1209"/>
      <c r="GDS424" s="1209"/>
      <c r="GDT424" s="1209"/>
      <c r="GDU424" s="1210"/>
      <c r="GDV424" s="1211"/>
      <c r="GDW424" s="1210"/>
      <c r="GDY424" s="1208"/>
      <c r="GDZ424" s="1209"/>
      <c r="GEA424" s="1209"/>
      <c r="GEB424" s="1209"/>
      <c r="GEC424" s="1209"/>
      <c r="GED424" s="1210"/>
      <c r="GEE424" s="1211"/>
      <c r="GEF424" s="1210"/>
      <c r="GEH424" s="1208"/>
      <c r="GEI424" s="1209"/>
      <c r="GEJ424" s="1209"/>
      <c r="GEK424" s="1209"/>
      <c r="GEL424" s="1209"/>
      <c r="GEM424" s="1210"/>
      <c r="GEN424" s="1211"/>
      <c r="GEO424" s="1210"/>
      <c r="GEQ424" s="1208"/>
      <c r="GER424" s="1209"/>
      <c r="GES424" s="1209"/>
      <c r="GET424" s="1209"/>
      <c r="GEU424" s="1209"/>
      <c r="GEV424" s="1210"/>
      <c r="GEW424" s="1211"/>
      <c r="GEX424" s="1210"/>
      <c r="GEZ424" s="1208"/>
      <c r="GFA424" s="1209"/>
      <c r="GFB424" s="1209"/>
      <c r="GFC424" s="1209"/>
      <c r="GFD424" s="1209"/>
      <c r="GFE424" s="1210"/>
      <c r="GFF424" s="1211"/>
      <c r="GFG424" s="1210"/>
      <c r="GFI424" s="1208"/>
      <c r="GFJ424" s="1209"/>
      <c r="GFK424" s="1209"/>
      <c r="GFL424" s="1209"/>
      <c r="GFM424" s="1209"/>
      <c r="GFN424" s="1210"/>
      <c r="GFO424" s="1211"/>
      <c r="GFP424" s="1210"/>
      <c r="GFR424" s="1208"/>
      <c r="GFS424" s="1209"/>
      <c r="GFT424" s="1209"/>
      <c r="GFU424" s="1209"/>
      <c r="GFV424" s="1209"/>
      <c r="GFW424" s="1210"/>
      <c r="GFX424" s="1211"/>
      <c r="GFY424" s="1210"/>
      <c r="GGA424" s="1208"/>
      <c r="GGB424" s="1209"/>
      <c r="GGC424" s="1209"/>
      <c r="GGD424" s="1209"/>
      <c r="GGE424" s="1209"/>
      <c r="GGF424" s="1210"/>
      <c r="GGG424" s="1211"/>
      <c r="GGH424" s="1210"/>
      <c r="GGJ424" s="1208"/>
      <c r="GGK424" s="1209"/>
      <c r="GGL424" s="1209"/>
      <c r="GGM424" s="1209"/>
      <c r="GGN424" s="1209"/>
      <c r="GGO424" s="1210"/>
      <c r="GGP424" s="1211"/>
      <c r="GGQ424" s="1210"/>
      <c r="GGS424" s="1208"/>
      <c r="GGT424" s="1209"/>
      <c r="GGU424" s="1209"/>
      <c r="GGV424" s="1209"/>
      <c r="GGW424" s="1209"/>
      <c r="GGX424" s="1210"/>
      <c r="GGY424" s="1211"/>
      <c r="GGZ424" s="1210"/>
      <c r="GHB424" s="1208"/>
      <c r="GHC424" s="1209"/>
      <c r="GHD424" s="1209"/>
      <c r="GHE424" s="1209"/>
      <c r="GHF424" s="1209"/>
      <c r="GHG424" s="1210"/>
      <c r="GHH424" s="1211"/>
      <c r="GHI424" s="1210"/>
      <c r="GHK424" s="1208"/>
      <c r="GHL424" s="1209"/>
      <c r="GHM424" s="1209"/>
      <c r="GHN424" s="1209"/>
      <c r="GHO424" s="1209"/>
      <c r="GHP424" s="1210"/>
      <c r="GHQ424" s="1211"/>
      <c r="GHR424" s="1210"/>
      <c r="GHT424" s="1208"/>
      <c r="GHU424" s="1209"/>
      <c r="GHV424" s="1209"/>
      <c r="GHW424" s="1209"/>
      <c r="GHX424" s="1209"/>
      <c r="GHY424" s="1210"/>
      <c r="GHZ424" s="1211"/>
      <c r="GIA424" s="1210"/>
      <c r="GIC424" s="1208"/>
      <c r="GID424" s="1209"/>
      <c r="GIE424" s="1209"/>
      <c r="GIF424" s="1209"/>
      <c r="GIG424" s="1209"/>
      <c r="GIH424" s="1210"/>
      <c r="GII424" s="1211"/>
      <c r="GIJ424" s="1210"/>
      <c r="GIL424" s="1208"/>
      <c r="GIM424" s="1209"/>
      <c r="GIN424" s="1209"/>
      <c r="GIO424" s="1209"/>
      <c r="GIP424" s="1209"/>
      <c r="GIQ424" s="1210"/>
      <c r="GIR424" s="1211"/>
      <c r="GIS424" s="1210"/>
      <c r="GIU424" s="1208"/>
      <c r="GIV424" s="1209"/>
      <c r="GIW424" s="1209"/>
      <c r="GIX424" s="1209"/>
      <c r="GIY424" s="1209"/>
      <c r="GIZ424" s="1210"/>
      <c r="GJA424" s="1211"/>
      <c r="GJB424" s="1210"/>
      <c r="GJD424" s="1208"/>
      <c r="GJE424" s="1209"/>
      <c r="GJF424" s="1209"/>
      <c r="GJG424" s="1209"/>
      <c r="GJH424" s="1209"/>
      <c r="GJI424" s="1210"/>
      <c r="GJJ424" s="1211"/>
      <c r="GJK424" s="1210"/>
      <c r="GJM424" s="1208"/>
      <c r="GJN424" s="1209"/>
      <c r="GJO424" s="1209"/>
      <c r="GJP424" s="1209"/>
      <c r="GJQ424" s="1209"/>
      <c r="GJR424" s="1210"/>
      <c r="GJS424" s="1211"/>
      <c r="GJT424" s="1210"/>
      <c r="GJV424" s="1208"/>
      <c r="GJW424" s="1209"/>
      <c r="GJX424" s="1209"/>
      <c r="GJY424" s="1209"/>
      <c r="GJZ424" s="1209"/>
      <c r="GKA424" s="1210"/>
      <c r="GKB424" s="1211"/>
      <c r="GKC424" s="1210"/>
      <c r="GKE424" s="1208"/>
      <c r="GKF424" s="1209"/>
      <c r="GKG424" s="1209"/>
      <c r="GKH424" s="1209"/>
      <c r="GKI424" s="1209"/>
      <c r="GKJ424" s="1210"/>
      <c r="GKK424" s="1211"/>
      <c r="GKL424" s="1210"/>
      <c r="GKN424" s="1208"/>
      <c r="GKO424" s="1209"/>
      <c r="GKP424" s="1209"/>
      <c r="GKQ424" s="1209"/>
      <c r="GKR424" s="1209"/>
      <c r="GKS424" s="1210"/>
      <c r="GKT424" s="1211"/>
      <c r="GKU424" s="1210"/>
      <c r="GKW424" s="1208"/>
      <c r="GKX424" s="1209"/>
      <c r="GKY424" s="1209"/>
      <c r="GKZ424" s="1209"/>
      <c r="GLA424" s="1209"/>
      <c r="GLB424" s="1210"/>
      <c r="GLC424" s="1211"/>
      <c r="GLD424" s="1210"/>
      <c r="GLF424" s="1208"/>
      <c r="GLG424" s="1209"/>
      <c r="GLH424" s="1209"/>
      <c r="GLI424" s="1209"/>
      <c r="GLJ424" s="1209"/>
      <c r="GLK424" s="1210"/>
      <c r="GLL424" s="1211"/>
      <c r="GLM424" s="1210"/>
      <c r="GLO424" s="1208"/>
      <c r="GLP424" s="1209"/>
      <c r="GLQ424" s="1209"/>
      <c r="GLR424" s="1209"/>
      <c r="GLS424" s="1209"/>
      <c r="GLT424" s="1210"/>
      <c r="GLU424" s="1211"/>
      <c r="GLV424" s="1210"/>
      <c r="GLX424" s="1208"/>
      <c r="GLY424" s="1209"/>
      <c r="GLZ424" s="1209"/>
      <c r="GMA424" s="1209"/>
      <c r="GMB424" s="1209"/>
      <c r="GMC424" s="1210"/>
      <c r="GMD424" s="1211"/>
      <c r="GME424" s="1210"/>
      <c r="GMG424" s="1208"/>
      <c r="GMH424" s="1209"/>
      <c r="GMI424" s="1209"/>
      <c r="GMJ424" s="1209"/>
      <c r="GMK424" s="1209"/>
      <c r="GML424" s="1210"/>
      <c r="GMM424" s="1211"/>
      <c r="GMN424" s="1210"/>
      <c r="GMP424" s="1208"/>
      <c r="GMQ424" s="1209"/>
      <c r="GMR424" s="1209"/>
      <c r="GMS424" s="1209"/>
      <c r="GMT424" s="1209"/>
      <c r="GMU424" s="1210"/>
      <c r="GMV424" s="1211"/>
      <c r="GMW424" s="1210"/>
      <c r="GMY424" s="1208"/>
      <c r="GMZ424" s="1209"/>
      <c r="GNA424" s="1209"/>
      <c r="GNB424" s="1209"/>
      <c r="GNC424" s="1209"/>
      <c r="GND424" s="1210"/>
      <c r="GNE424" s="1211"/>
      <c r="GNF424" s="1210"/>
      <c r="GNH424" s="1208"/>
      <c r="GNI424" s="1209"/>
      <c r="GNJ424" s="1209"/>
      <c r="GNK424" s="1209"/>
      <c r="GNL424" s="1209"/>
      <c r="GNM424" s="1210"/>
      <c r="GNN424" s="1211"/>
      <c r="GNO424" s="1210"/>
      <c r="GNQ424" s="1208"/>
      <c r="GNR424" s="1209"/>
      <c r="GNS424" s="1209"/>
      <c r="GNT424" s="1209"/>
      <c r="GNU424" s="1209"/>
      <c r="GNV424" s="1210"/>
      <c r="GNW424" s="1211"/>
      <c r="GNX424" s="1210"/>
      <c r="GNZ424" s="1208"/>
      <c r="GOA424" s="1209"/>
      <c r="GOB424" s="1209"/>
      <c r="GOC424" s="1209"/>
      <c r="GOD424" s="1209"/>
      <c r="GOE424" s="1210"/>
      <c r="GOF424" s="1211"/>
      <c r="GOG424" s="1210"/>
      <c r="GOI424" s="1208"/>
      <c r="GOJ424" s="1209"/>
      <c r="GOK424" s="1209"/>
      <c r="GOL424" s="1209"/>
      <c r="GOM424" s="1209"/>
      <c r="GON424" s="1210"/>
      <c r="GOO424" s="1211"/>
      <c r="GOP424" s="1210"/>
      <c r="GOR424" s="1208"/>
      <c r="GOS424" s="1209"/>
      <c r="GOT424" s="1209"/>
      <c r="GOU424" s="1209"/>
      <c r="GOV424" s="1209"/>
      <c r="GOW424" s="1210"/>
      <c r="GOX424" s="1211"/>
      <c r="GOY424" s="1210"/>
      <c r="GPA424" s="1208"/>
      <c r="GPB424" s="1209"/>
      <c r="GPC424" s="1209"/>
      <c r="GPD424" s="1209"/>
      <c r="GPE424" s="1209"/>
      <c r="GPF424" s="1210"/>
      <c r="GPG424" s="1211"/>
      <c r="GPH424" s="1210"/>
      <c r="GPJ424" s="1208"/>
      <c r="GPK424" s="1209"/>
      <c r="GPL424" s="1209"/>
      <c r="GPM424" s="1209"/>
      <c r="GPN424" s="1209"/>
      <c r="GPO424" s="1210"/>
      <c r="GPP424" s="1211"/>
      <c r="GPQ424" s="1210"/>
      <c r="GPS424" s="1208"/>
      <c r="GPT424" s="1209"/>
      <c r="GPU424" s="1209"/>
      <c r="GPV424" s="1209"/>
      <c r="GPW424" s="1209"/>
      <c r="GPX424" s="1210"/>
      <c r="GPY424" s="1211"/>
      <c r="GPZ424" s="1210"/>
      <c r="GQB424" s="1208"/>
      <c r="GQC424" s="1209"/>
      <c r="GQD424" s="1209"/>
      <c r="GQE424" s="1209"/>
      <c r="GQF424" s="1209"/>
      <c r="GQG424" s="1210"/>
      <c r="GQH424" s="1211"/>
      <c r="GQI424" s="1210"/>
      <c r="GQK424" s="1208"/>
      <c r="GQL424" s="1209"/>
      <c r="GQM424" s="1209"/>
      <c r="GQN424" s="1209"/>
      <c r="GQO424" s="1209"/>
      <c r="GQP424" s="1210"/>
      <c r="GQQ424" s="1211"/>
      <c r="GQR424" s="1210"/>
      <c r="GQT424" s="1208"/>
      <c r="GQU424" s="1209"/>
      <c r="GQV424" s="1209"/>
      <c r="GQW424" s="1209"/>
      <c r="GQX424" s="1209"/>
      <c r="GQY424" s="1210"/>
      <c r="GQZ424" s="1211"/>
      <c r="GRA424" s="1210"/>
      <c r="GRC424" s="1208"/>
      <c r="GRD424" s="1209"/>
      <c r="GRE424" s="1209"/>
      <c r="GRF424" s="1209"/>
      <c r="GRG424" s="1209"/>
      <c r="GRH424" s="1210"/>
      <c r="GRI424" s="1211"/>
      <c r="GRJ424" s="1210"/>
      <c r="GRL424" s="1208"/>
      <c r="GRM424" s="1209"/>
      <c r="GRN424" s="1209"/>
      <c r="GRO424" s="1209"/>
      <c r="GRP424" s="1209"/>
      <c r="GRQ424" s="1210"/>
      <c r="GRR424" s="1211"/>
      <c r="GRS424" s="1210"/>
      <c r="GRU424" s="1208"/>
      <c r="GRV424" s="1209"/>
      <c r="GRW424" s="1209"/>
      <c r="GRX424" s="1209"/>
      <c r="GRY424" s="1209"/>
      <c r="GRZ424" s="1210"/>
      <c r="GSA424" s="1211"/>
      <c r="GSB424" s="1210"/>
      <c r="GSD424" s="1208"/>
      <c r="GSE424" s="1209"/>
      <c r="GSF424" s="1209"/>
      <c r="GSG424" s="1209"/>
      <c r="GSH424" s="1209"/>
      <c r="GSI424" s="1210"/>
      <c r="GSJ424" s="1211"/>
      <c r="GSK424" s="1210"/>
      <c r="GSM424" s="1208"/>
      <c r="GSN424" s="1209"/>
      <c r="GSO424" s="1209"/>
      <c r="GSP424" s="1209"/>
      <c r="GSQ424" s="1209"/>
      <c r="GSR424" s="1210"/>
      <c r="GSS424" s="1211"/>
      <c r="GST424" s="1210"/>
      <c r="GSV424" s="1208"/>
      <c r="GSW424" s="1209"/>
      <c r="GSX424" s="1209"/>
      <c r="GSY424" s="1209"/>
      <c r="GSZ424" s="1209"/>
      <c r="GTA424" s="1210"/>
      <c r="GTB424" s="1211"/>
      <c r="GTC424" s="1210"/>
      <c r="GTE424" s="1208"/>
      <c r="GTF424" s="1209"/>
      <c r="GTG424" s="1209"/>
      <c r="GTH424" s="1209"/>
      <c r="GTI424" s="1209"/>
      <c r="GTJ424" s="1210"/>
      <c r="GTK424" s="1211"/>
      <c r="GTL424" s="1210"/>
      <c r="GTN424" s="1208"/>
      <c r="GTO424" s="1209"/>
      <c r="GTP424" s="1209"/>
      <c r="GTQ424" s="1209"/>
      <c r="GTR424" s="1209"/>
      <c r="GTS424" s="1210"/>
      <c r="GTT424" s="1211"/>
      <c r="GTU424" s="1210"/>
      <c r="GTW424" s="1208"/>
      <c r="GTX424" s="1209"/>
      <c r="GTY424" s="1209"/>
      <c r="GTZ424" s="1209"/>
      <c r="GUA424" s="1209"/>
      <c r="GUB424" s="1210"/>
      <c r="GUC424" s="1211"/>
      <c r="GUD424" s="1210"/>
      <c r="GUF424" s="1208"/>
      <c r="GUG424" s="1209"/>
      <c r="GUH424" s="1209"/>
      <c r="GUI424" s="1209"/>
      <c r="GUJ424" s="1209"/>
      <c r="GUK424" s="1210"/>
      <c r="GUL424" s="1211"/>
      <c r="GUM424" s="1210"/>
      <c r="GUO424" s="1208"/>
      <c r="GUP424" s="1209"/>
      <c r="GUQ424" s="1209"/>
      <c r="GUR424" s="1209"/>
      <c r="GUS424" s="1209"/>
      <c r="GUT424" s="1210"/>
      <c r="GUU424" s="1211"/>
      <c r="GUV424" s="1210"/>
      <c r="GUX424" s="1208"/>
      <c r="GUY424" s="1209"/>
      <c r="GUZ424" s="1209"/>
      <c r="GVA424" s="1209"/>
      <c r="GVB424" s="1209"/>
      <c r="GVC424" s="1210"/>
      <c r="GVD424" s="1211"/>
      <c r="GVE424" s="1210"/>
      <c r="GVG424" s="1208"/>
      <c r="GVH424" s="1209"/>
      <c r="GVI424" s="1209"/>
      <c r="GVJ424" s="1209"/>
      <c r="GVK424" s="1209"/>
      <c r="GVL424" s="1210"/>
      <c r="GVM424" s="1211"/>
      <c r="GVN424" s="1210"/>
      <c r="GVP424" s="1208"/>
      <c r="GVQ424" s="1209"/>
      <c r="GVR424" s="1209"/>
      <c r="GVS424" s="1209"/>
      <c r="GVT424" s="1209"/>
      <c r="GVU424" s="1210"/>
      <c r="GVV424" s="1211"/>
      <c r="GVW424" s="1210"/>
      <c r="GVY424" s="1208"/>
      <c r="GVZ424" s="1209"/>
      <c r="GWA424" s="1209"/>
      <c r="GWB424" s="1209"/>
      <c r="GWC424" s="1209"/>
      <c r="GWD424" s="1210"/>
      <c r="GWE424" s="1211"/>
      <c r="GWF424" s="1210"/>
      <c r="GWH424" s="1208"/>
      <c r="GWI424" s="1209"/>
      <c r="GWJ424" s="1209"/>
      <c r="GWK424" s="1209"/>
      <c r="GWL424" s="1209"/>
      <c r="GWM424" s="1210"/>
      <c r="GWN424" s="1211"/>
      <c r="GWO424" s="1210"/>
      <c r="GWQ424" s="1208"/>
      <c r="GWR424" s="1209"/>
      <c r="GWS424" s="1209"/>
      <c r="GWT424" s="1209"/>
      <c r="GWU424" s="1209"/>
      <c r="GWV424" s="1210"/>
      <c r="GWW424" s="1211"/>
      <c r="GWX424" s="1210"/>
      <c r="GWZ424" s="1208"/>
      <c r="GXA424" s="1209"/>
      <c r="GXB424" s="1209"/>
      <c r="GXC424" s="1209"/>
      <c r="GXD424" s="1209"/>
      <c r="GXE424" s="1210"/>
      <c r="GXF424" s="1211"/>
      <c r="GXG424" s="1210"/>
      <c r="GXI424" s="1208"/>
      <c r="GXJ424" s="1209"/>
      <c r="GXK424" s="1209"/>
      <c r="GXL424" s="1209"/>
      <c r="GXM424" s="1209"/>
      <c r="GXN424" s="1210"/>
      <c r="GXO424" s="1211"/>
      <c r="GXP424" s="1210"/>
      <c r="GXR424" s="1208"/>
      <c r="GXS424" s="1209"/>
      <c r="GXT424" s="1209"/>
      <c r="GXU424" s="1209"/>
      <c r="GXV424" s="1209"/>
      <c r="GXW424" s="1210"/>
      <c r="GXX424" s="1211"/>
      <c r="GXY424" s="1210"/>
      <c r="GYA424" s="1208"/>
      <c r="GYB424" s="1209"/>
      <c r="GYC424" s="1209"/>
      <c r="GYD424" s="1209"/>
      <c r="GYE424" s="1209"/>
      <c r="GYF424" s="1210"/>
      <c r="GYG424" s="1211"/>
      <c r="GYH424" s="1210"/>
      <c r="GYJ424" s="1208"/>
      <c r="GYK424" s="1209"/>
      <c r="GYL424" s="1209"/>
      <c r="GYM424" s="1209"/>
      <c r="GYN424" s="1209"/>
      <c r="GYO424" s="1210"/>
      <c r="GYP424" s="1211"/>
      <c r="GYQ424" s="1210"/>
      <c r="GYS424" s="1208"/>
      <c r="GYT424" s="1209"/>
      <c r="GYU424" s="1209"/>
      <c r="GYV424" s="1209"/>
      <c r="GYW424" s="1209"/>
      <c r="GYX424" s="1210"/>
      <c r="GYY424" s="1211"/>
      <c r="GYZ424" s="1210"/>
      <c r="GZB424" s="1208"/>
      <c r="GZC424" s="1209"/>
      <c r="GZD424" s="1209"/>
      <c r="GZE424" s="1209"/>
      <c r="GZF424" s="1209"/>
      <c r="GZG424" s="1210"/>
      <c r="GZH424" s="1211"/>
      <c r="GZI424" s="1210"/>
      <c r="GZK424" s="1208"/>
      <c r="GZL424" s="1209"/>
      <c r="GZM424" s="1209"/>
      <c r="GZN424" s="1209"/>
      <c r="GZO424" s="1209"/>
      <c r="GZP424" s="1210"/>
      <c r="GZQ424" s="1211"/>
      <c r="GZR424" s="1210"/>
      <c r="GZT424" s="1208"/>
      <c r="GZU424" s="1209"/>
      <c r="GZV424" s="1209"/>
      <c r="GZW424" s="1209"/>
      <c r="GZX424" s="1209"/>
      <c r="GZY424" s="1210"/>
      <c r="GZZ424" s="1211"/>
      <c r="HAA424" s="1210"/>
      <c r="HAC424" s="1208"/>
      <c r="HAD424" s="1209"/>
      <c r="HAE424" s="1209"/>
      <c r="HAF424" s="1209"/>
      <c r="HAG424" s="1209"/>
      <c r="HAH424" s="1210"/>
      <c r="HAI424" s="1211"/>
      <c r="HAJ424" s="1210"/>
      <c r="HAL424" s="1208"/>
      <c r="HAM424" s="1209"/>
      <c r="HAN424" s="1209"/>
      <c r="HAO424" s="1209"/>
      <c r="HAP424" s="1209"/>
      <c r="HAQ424" s="1210"/>
      <c r="HAR424" s="1211"/>
      <c r="HAS424" s="1210"/>
      <c r="HAU424" s="1208"/>
      <c r="HAV424" s="1209"/>
      <c r="HAW424" s="1209"/>
      <c r="HAX424" s="1209"/>
      <c r="HAY424" s="1209"/>
      <c r="HAZ424" s="1210"/>
      <c r="HBA424" s="1211"/>
      <c r="HBB424" s="1210"/>
      <c r="HBD424" s="1208"/>
      <c r="HBE424" s="1209"/>
      <c r="HBF424" s="1209"/>
      <c r="HBG424" s="1209"/>
      <c r="HBH424" s="1209"/>
      <c r="HBI424" s="1210"/>
      <c r="HBJ424" s="1211"/>
      <c r="HBK424" s="1210"/>
      <c r="HBM424" s="1208"/>
      <c r="HBN424" s="1209"/>
      <c r="HBO424" s="1209"/>
      <c r="HBP424" s="1209"/>
      <c r="HBQ424" s="1209"/>
      <c r="HBR424" s="1210"/>
      <c r="HBS424" s="1211"/>
      <c r="HBT424" s="1210"/>
      <c r="HBV424" s="1208"/>
      <c r="HBW424" s="1209"/>
      <c r="HBX424" s="1209"/>
      <c r="HBY424" s="1209"/>
      <c r="HBZ424" s="1209"/>
      <c r="HCA424" s="1210"/>
      <c r="HCB424" s="1211"/>
      <c r="HCC424" s="1210"/>
      <c r="HCE424" s="1208"/>
      <c r="HCF424" s="1209"/>
      <c r="HCG424" s="1209"/>
      <c r="HCH424" s="1209"/>
      <c r="HCI424" s="1209"/>
      <c r="HCJ424" s="1210"/>
      <c r="HCK424" s="1211"/>
      <c r="HCL424" s="1210"/>
      <c r="HCN424" s="1208"/>
      <c r="HCO424" s="1209"/>
      <c r="HCP424" s="1209"/>
      <c r="HCQ424" s="1209"/>
      <c r="HCR424" s="1209"/>
      <c r="HCS424" s="1210"/>
      <c r="HCT424" s="1211"/>
      <c r="HCU424" s="1210"/>
      <c r="HCW424" s="1208"/>
      <c r="HCX424" s="1209"/>
      <c r="HCY424" s="1209"/>
      <c r="HCZ424" s="1209"/>
      <c r="HDA424" s="1209"/>
      <c r="HDB424" s="1210"/>
      <c r="HDC424" s="1211"/>
      <c r="HDD424" s="1210"/>
      <c r="HDF424" s="1208"/>
      <c r="HDG424" s="1209"/>
      <c r="HDH424" s="1209"/>
      <c r="HDI424" s="1209"/>
      <c r="HDJ424" s="1209"/>
      <c r="HDK424" s="1210"/>
      <c r="HDL424" s="1211"/>
      <c r="HDM424" s="1210"/>
      <c r="HDO424" s="1208"/>
      <c r="HDP424" s="1209"/>
      <c r="HDQ424" s="1209"/>
      <c r="HDR424" s="1209"/>
      <c r="HDS424" s="1209"/>
      <c r="HDT424" s="1210"/>
      <c r="HDU424" s="1211"/>
      <c r="HDV424" s="1210"/>
      <c r="HDX424" s="1208"/>
      <c r="HDY424" s="1209"/>
      <c r="HDZ424" s="1209"/>
      <c r="HEA424" s="1209"/>
      <c r="HEB424" s="1209"/>
      <c r="HEC424" s="1210"/>
      <c r="HED424" s="1211"/>
      <c r="HEE424" s="1210"/>
      <c r="HEG424" s="1208"/>
      <c r="HEH424" s="1209"/>
      <c r="HEI424" s="1209"/>
      <c r="HEJ424" s="1209"/>
      <c r="HEK424" s="1209"/>
      <c r="HEL424" s="1210"/>
      <c r="HEM424" s="1211"/>
      <c r="HEN424" s="1210"/>
      <c r="HEP424" s="1208"/>
      <c r="HEQ424" s="1209"/>
      <c r="HER424" s="1209"/>
      <c r="HES424" s="1209"/>
      <c r="HET424" s="1209"/>
      <c r="HEU424" s="1210"/>
      <c r="HEV424" s="1211"/>
      <c r="HEW424" s="1210"/>
      <c r="HEY424" s="1208"/>
      <c r="HEZ424" s="1209"/>
      <c r="HFA424" s="1209"/>
      <c r="HFB424" s="1209"/>
      <c r="HFC424" s="1209"/>
      <c r="HFD424" s="1210"/>
      <c r="HFE424" s="1211"/>
      <c r="HFF424" s="1210"/>
      <c r="HFH424" s="1208"/>
      <c r="HFI424" s="1209"/>
      <c r="HFJ424" s="1209"/>
      <c r="HFK424" s="1209"/>
      <c r="HFL424" s="1209"/>
      <c r="HFM424" s="1210"/>
      <c r="HFN424" s="1211"/>
      <c r="HFO424" s="1210"/>
      <c r="HFQ424" s="1208"/>
      <c r="HFR424" s="1209"/>
      <c r="HFS424" s="1209"/>
      <c r="HFT424" s="1209"/>
      <c r="HFU424" s="1209"/>
      <c r="HFV424" s="1210"/>
      <c r="HFW424" s="1211"/>
      <c r="HFX424" s="1210"/>
      <c r="HFZ424" s="1208"/>
      <c r="HGA424" s="1209"/>
      <c r="HGB424" s="1209"/>
      <c r="HGC424" s="1209"/>
      <c r="HGD424" s="1209"/>
      <c r="HGE424" s="1210"/>
      <c r="HGF424" s="1211"/>
      <c r="HGG424" s="1210"/>
      <c r="HGI424" s="1208"/>
      <c r="HGJ424" s="1209"/>
      <c r="HGK424" s="1209"/>
      <c r="HGL424" s="1209"/>
      <c r="HGM424" s="1209"/>
      <c r="HGN424" s="1210"/>
      <c r="HGO424" s="1211"/>
      <c r="HGP424" s="1210"/>
      <c r="HGR424" s="1208"/>
      <c r="HGS424" s="1209"/>
      <c r="HGT424" s="1209"/>
      <c r="HGU424" s="1209"/>
      <c r="HGV424" s="1209"/>
      <c r="HGW424" s="1210"/>
      <c r="HGX424" s="1211"/>
      <c r="HGY424" s="1210"/>
      <c r="HHA424" s="1208"/>
      <c r="HHB424" s="1209"/>
      <c r="HHC424" s="1209"/>
      <c r="HHD424" s="1209"/>
      <c r="HHE424" s="1209"/>
      <c r="HHF424" s="1210"/>
      <c r="HHG424" s="1211"/>
      <c r="HHH424" s="1210"/>
      <c r="HHJ424" s="1208"/>
      <c r="HHK424" s="1209"/>
      <c r="HHL424" s="1209"/>
      <c r="HHM424" s="1209"/>
      <c r="HHN424" s="1209"/>
      <c r="HHO424" s="1210"/>
      <c r="HHP424" s="1211"/>
      <c r="HHQ424" s="1210"/>
      <c r="HHS424" s="1208"/>
      <c r="HHT424" s="1209"/>
      <c r="HHU424" s="1209"/>
      <c r="HHV424" s="1209"/>
      <c r="HHW424" s="1209"/>
      <c r="HHX424" s="1210"/>
      <c r="HHY424" s="1211"/>
      <c r="HHZ424" s="1210"/>
      <c r="HIB424" s="1208"/>
      <c r="HIC424" s="1209"/>
      <c r="HID424" s="1209"/>
      <c r="HIE424" s="1209"/>
      <c r="HIF424" s="1209"/>
      <c r="HIG424" s="1210"/>
      <c r="HIH424" s="1211"/>
      <c r="HII424" s="1210"/>
      <c r="HIK424" s="1208"/>
      <c r="HIL424" s="1209"/>
      <c r="HIM424" s="1209"/>
      <c r="HIN424" s="1209"/>
      <c r="HIO424" s="1209"/>
      <c r="HIP424" s="1210"/>
      <c r="HIQ424" s="1211"/>
      <c r="HIR424" s="1210"/>
      <c r="HIT424" s="1208"/>
      <c r="HIU424" s="1209"/>
      <c r="HIV424" s="1209"/>
      <c r="HIW424" s="1209"/>
      <c r="HIX424" s="1209"/>
      <c r="HIY424" s="1210"/>
      <c r="HIZ424" s="1211"/>
      <c r="HJA424" s="1210"/>
      <c r="HJC424" s="1208"/>
      <c r="HJD424" s="1209"/>
      <c r="HJE424" s="1209"/>
      <c r="HJF424" s="1209"/>
      <c r="HJG424" s="1209"/>
      <c r="HJH424" s="1210"/>
      <c r="HJI424" s="1211"/>
      <c r="HJJ424" s="1210"/>
      <c r="HJL424" s="1208"/>
      <c r="HJM424" s="1209"/>
      <c r="HJN424" s="1209"/>
      <c r="HJO424" s="1209"/>
      <c r="HJP424" s="1209"/>
      <c r="HJQ424" s="1210"/>
      <c r="HJR424" s="1211"/>
      <c r="HJS424" s="1210"/>
      <c r="HJU424" s="1208"/>
      <c r="HJV424" s="1209"/>
      <c r="HJW424" s="1209"/>
      <c r="HJX424" s="1209"/>
      <c r="HJY424" s="1209"/>
      <c r="HJZ424" s="1210"/>
      <c r="HKA424" s="1211"/>
      <c r="HKB424" s="1210"/>
      <c r="HKD424" s="1208"/>
      <c r="HKE424" s="1209"/>
      <c r="HKF424" s="1209"/>
      <c r="HKG424" s="1209"/>
      <c r="HKH424" s="1209"/>
      <c r="HKI424" s="1210"/>
      <c r="HKJ424" s="1211"/>
      <c r="HKK424" s="1210"/>
      <c r="HKM424" s="1208"/>
      <c r="HKN424" s="1209"/>
      <c r="HKO424" s="1209"/>
      <c r="HKP424" s="1209"/>
      <c r="HKQ424" s="1209"/>
      <c r="HKR424" s="1210"/>
      <c r="HKS424" s="1211"/>
      <c r="HKT424" s="1210"/>
      <c r="HKV424" s="1208"/>
      <c r="HKW424" s="1209"/>
      <c r="HKX424" s="1209"/>
      <c r="HKY424" s="1209"/>
      <c r="HKZ424" s="1209"/>
      <c r="HLA424" s="1210"/>
      <c r="HLB424" s="1211"/>
      <c r="HLC424" s="1210"/>
      <c r="HLE424" s="1208"/>
      <c r="HLF424" s="1209"/>
      <c r="HLG424" s="1209"/>
      <c r="HLH424" s="1209"/>
      <c r="HLI424" s="1209"/>
      <c r="HLJ424" s="1210"/>
      <c r="HLK424" s="1211"/>
      <c r="HLL424" s="1210"/>
      <c r="HLN424" s="1208"/>
      <c r="HLO424" s="1209"/>
      <c r="HLP424" s="1209"/>
      <c r="HLQ424" s="1209"/>
      <c r="HLR424" s="1209"/>
      <c r="HLS424" s="1210"/>
      <c r="HLT424" s="1211"/>
      <c r="HLU424" s="1210"/>
      <c r="HLW424" s="1208"/>
      <c r="HLX424" s="1209"/>
      <c r="HLY424" s="1209"/>
      <c r="HLZ424" s="1209"/>
      <c r="HMA424" s="1209"/>
      <c r="HMB424" s="1210"/>
      <c r="HMC424" s="1211"/>
      <c r="HMD424" s="1210"/>
      <c r="HMF424" s="1208"/>
      <c r="HMG424" s="1209"/>
      <c r="HMH424" s="1209"/>
      <c r="HMI424" s="1209"/>
      <c r="HMJ424" s="1209"/>
      <c r="HMK424" s="1210"/>
      <c r="HML424" s="1211"/>
      <c r="HMM424" s="1210"/>
      <c r="HMO424" s="1208"/>
      <c r="HMP424" s="1209"/>
      <c r="HMQ424" s="1209"/>
      <c r="HMR424" s="1209"/>
      <c r="HMS424" s="1209"/>
      <c r="HMT424" s="1210"/>
      <c r="HMU424" s="1211"/>
      <c r="HMV424" s="1210"/>
      <c r="HMX424" s="1208"/>
      <c r="HMY424" s="1209"/>
      <c r="HMZ424" s="1209"/>
      <c r="HNA424" s="1209"/>
      <c r="HNB424" s="1209"/>
      <c r="HNC424" s="1210"/>
      <c r="HND424" s="1211"/>
      <c r="HNE424" s="1210"/>
      <c r="HNG424" s="1208"/>
      <c r="HNH424" s="1209"/>
      <c r="HNI424" s="1209"/>
      <c r="HNJ424" s="1209"/>
      <c r="HNK424" s="1209"/>
      <c r="HNL424" s="1210"/>
      <c r="HNM424" s="1211"/>
      <c r="HNN424" s="1210"/>
      <c r="HNP424" s="1208"/>
      <c r="HNQ424" s="1209"/>
      <c r="HNR424" s="1209"/>
      <c r="HNS424" s="1209"/>
      <c r="HNT424" s="1209"/>
      <c r="HNU424" s="1210"/>
      <c r="HNV424" s="1211"/>
      <c r="HNW424" s="1210"/>
      <c r="HNY424" s="1208"/>
      <c r="HNZ424" s="1209"/>
      <c r="HOA424" s="1209"/>
      <c r="HOB424" s="1209"/>
      <c r="HOC424" s="1209"/>
      <c r="HOD424" s="1210"/>
      <c r="HOE424" s="1211"/>
      <c r="HOF424" s="1210"/>
      <c r="HOH424" s="1208"/>
      <c r="HOI424" s="1209"/>
      <c r="HOJ424" s="1209"/>
      <c r="HOK424" s="1209"/>
      <c r="HOL424" s="1209"/>
      <c r="HOM424" s="1210"/>
      <c r="HON424" s="1211"/>
      <c r="HOO424" s="1210"/>
      <c r="HOQ424" s="1208"/>
      <c r="HOR424" s="1209"/>
      <c r="HOS424" s="1209"/>
      <c r="HOT424" s="1209"/>
      <c r="HOU424" s="1209"/>
      <c r="HOV424" s="1210"/>
      <c r="HOW424" s="1211"/>
      <c r="HOX424" s="1210"/>
      <c r="HOZ424" s="1208"/>
      <c r="HPA424" s="1209"/>
      <c r="HPB424" s="1209"/>
      <c r="HPC424" s="1209"/>
      <c r="HPD424" s="1209"/>
      <c r="HPE424" s="1210"/>
      <c r="HPF424" s="1211"/>
      <c r="HPG424" s="1210"/>
      <c r="HPI424" s="1208"/>
      <c r="HPJ424" s="1209"/>
      <c r="HPK424" s="1209"/>
      <c r="HPL424" s="1209"/>
      <c r="HPM424" s="1209"/>
      <c r="HPN424" s="1210"/>
      <c r="HPO424" s="1211"/>
      <c r="HPP424" s="1210"/>
      <c r="HPR424" s="1208"/>
      <c r="HPS424" s="1209"/>
      <c r="HPT424" s="1209"/>
      <c r="HPU424" s="1209"/>
      <c r="HPV424" s="1209"/>
      <c r="HPW424" s="1210"/>
      <c r="HPX424" s="1211"/>
      <c r="HPY424" s="1210"/>
      <c r="HQA424" s="1208"/>
      <c r="HQB424" s="1209"/>
      <c r="HQC424" s="1209"/>
      <c r="HQD424" s="1209"/>
      <c r="HQE424" s="1209"/>
      <c r="HQF424" s="1210"/>
      <c r="HQG424" s="1211"/>
      <c r="HQH424" s="1210"/>
      <c r="HQJ424" s="1208"/>
      <c r="HQK424" s="1209"/>
      <c r="HQL424" s="1209"/>
      <c r="HQM424" s="1209"/>
      <c r="HQN424" s="1209"/>
      <c r="HQO424" s="1210"/>
      <c r="HQP424" s="1211"/>
      <c r="HQQ424" s="1210"/>
      <c r="HQS424" s="1208"/>
      <c r="HQT424" s="1209"/>
      <c r="HQU424" s="1209"/>
      <c r="HQV424" s="1209"/>
      <c r="HQW424" s="1209"/>
      <c r="HQX424" s="1210"/>
      <c r="HQY424" s="1211"/>
      <c r="HQZ424" s="1210"/>
      <c r="HRB424" s="1208"/>
      <c r="HRC424" s="1209"/>
      <c r="HRD424" s="1209"/>
      <c r="HRE424" s="1209"/>
      <c r="HRF424" s="1209"/>
      <c r="HRG424" s="1210"/>
      <c r="HRH424" s="1211"/>
      <c r="HRI424" s="1210"/>
      <c r="HRK424" s="1208"/>
      <c r="HRL424" s="1209"/>
      <c r="HRM424" s="1209"/>
      <c r="HRN424" s="1209"/>
      <c r="HRO424" s="1209"/>
      <c r="HRP424" s="1210"/>
      <c r="HRQ424" s="1211"/>
      <c r="HRR424" s="1210"/>
      <c r="HRT424" s="1208"/>
      <c r="HRU424" s="1209"/>
      <c r="HRV424" s="1209"/>
      <c r="HRW424" s="1209"/>
      <c r="HRX424" s="1209"/>
      <c r="HRY424" s="1210"/>
      <c r="HRZ424" s="1211"/>
      <c r="HSA424" s="1210"/>
      <c r="HSC424" s="1208"/>
      <c r="HSD424" s="1209"/>
      <c r="HSE424" s="1209"/>
      <c r="HSF424" s="1209"/>
      <c r="HSG424" s="1209"/>
      <c r="HSH424" s="1210"/>
      <c r="HSI424" s="1211"/>
      <c r="HSJ424" s="1210"/>
      <c r="HSL424" s="1208"/>
      <c r="HSM424" s="1209"/>
      <c r="HSN424" s="1209"/>
      <c r="HSO424" s="1209"/>
      <c r="HSP424" s="1209"/>
      <c r="HSQ424" s="1210"/>
      <c r="HSR424" s="1211"/>
      <c r="HSS424" s="1210"/>
      <c r="HSU424" s="1208"/>
      <c r="HSV424" s="1209"/>
      <c r="HSW424" s="1209"/>
      <c r="HSX424" s="1209"/>
      <c r="HSY424" s="1209"/>
      <c r="HSZ424" s="1210"/>
      <c r="HTA424" s="1211"/>
      <c r="HTB424" s="1210"/>
      <c r="HTD424" s="1208"/>
      <c r="HTE424" s="1209"/>
      <c r="HTF424" s="1209"/>
      <c r="HTG424" s="1209"/>
      <c r="HTH424" s="1209"/>
      <c r="HTI424" s="1210"/>
      <c r="HTJ424" s="1211"/>
      <c r="HTK424" s="1210"/>
      <c r="HTM424" s="1208"/>
      <c r="HTN424" s="1209"/>
      <c r="HTO424" s="1209"/>
      <c r="HTP424" s="1209"/>
      <c r="HTQ424" s="1209"/>
      <c r="HTR424" s="1210"/>
      <c r="HTS424" s="1211"/>
      <c r="HTT424" s="1210"/>
      <c r="HTV424" s="1208"/>
      <c r="HTW424" s="1209"/>
      <c r="HTX424" s="1209"/>
      <c r="HTY424" s="1209"/>
      <c r="HTZ424" s="1209"/>
      <c r="HUA424" s="1210"/>
      <c r="HUB424" s="1211"/>
      <c r="HUC424" s="1210"/>
      <c r="HUE424" s="1208"/>
      <c r="HUF424" s="1209"/>
      <c r="HUG424" s="1209"/>
      <c r="HUH424" s="1209"/>
      <c r="HUI424" s="1209"/>
      <c r="HUJ424" s="1210"/>
      <c r="HUK424" s="1211"/>
      <c r="HUL424" s="1210"/>
      <c r="HUN424" s="1208"/>
      <c r="HUO424" s="1209"/>
      <c r="HUP424" s="1209"/>
      <c r="HUQ424" s="1209"/>
      <c r="HUR424" s="1209"/>
      <c r="HUS424" s="1210"/>
      <c r="HUT424" s="1211"/>
      <c r="HUU424" s="1210"/>
      <c r="HUW424" s="1208"/>
      <c r="HUX424" s="1209"/>
      <c r="HUY424" s="1209"/>
      <c r="HUZ424" s="1209"/>
      <c r="HVA424" s="1209"/>
      <c r="HVB424" s="1210"/>
      <c r="HVC424" s="1211"/>
      <c r="HVD424" s="1210"/>
      <c r="HVF424" s="1208"/>
      <c r="HVG424" s="1209"/>
      <c r="HVH424" s="1209"/>
      <c r="HVI424" s="1209"/>
      <c r="HVJ424" s="1209"/>
      <c r="HVK424" s="1210"/>
      <c r="HVL424" s="1211"/>
      <c r="HVM424" s="1210"/>
      <c r="HVO424" s="1208"/>
      <c r="HVP424" s="1209"/>
      <c r="HVQ424" s="1209"/>
      <c r="HVR424" s="1209"/>
      <c r="HVS424" s="1209"/>
      <c r="HVT424" s="1210"/>
      <c r="HVU424" s="1211"/>
      <c r="HVV424" s="1210"/>
      <c r="HVX424" s="1208"/>
      <c r="HVY424" s="1209"/>
      <c r="HVZ424" s="1209"/>
      <c r="HWA424" s="1209"/>
      <c r="HWB424" s="1209"/>
      <c r="HWC424" s="1210"/>
      <c r="HWD424" s="1211"/>
      <c r="HWE424" s="1210"/>
      <c r="HWG424" s="1208"/>
      <c r="HWH424" s="1209"/>
      <c r="HWI424" s="1209"/>
      <c r="HWJ424" s="1209"/>
      <c r="HWK424" s="1209"/>
      <c r="HWL424" s="1210"/>
      <c r="HWM424" s="1211"/>
      <c r="HWN424" s="1210"/>
      <c r="HWP424" s="1208"/>
      <c r="HWQ424" s="1209"/>
      <c r="HWR424" s="1209"/>
      <c r="HWS424" s="1209"/>
      <c r="HWT424" s="1209"/>
      <c r="HWU424" s="1210"/>
      <c r="HWV424" s="1211"/>
      <c r="HWW424" s="1210"/>
      <c r="HWY424" s="1208"/>
      <c r="HWZ424" s="1209"/>
      <c r="HXA424" s="1209"/>
      <c r="HXB424" s="1209"/>
      <c r="HXC424" s="1209"/>
      <c r="HXD424" s="1210"/>
      <c r="HXE424" s="1211"/>
      <c r="HXF424" s="1210"/>
      <c r="HXH424" s="1208"/>
      <c r="HXI424" s="1209"/>
      <c r="HXJ424" s="1209"/>
      <c r="HXK424" s="1209"/>
      <c r="HXL424" s="1209"/>
      <c r="HXM424" s="1210"/>
      <c r="HXN424" s="1211"/>
      <c r="HXO424" s="1210"/>
      <c r="HXQ424" s="1208"/>
      <c r="HXR424" s="1209"/>
      <c r="HXS424" s="1209"/>
      <c r="HXT424" s="1209"/>
      <c r="HXU424" s="1209"/>
      <c r="HXV424" s="1210"/>
      <c r="HXW424" s="1211"/>
      <c r="HXX424" s="1210"/>
      <c r="HXZ424" s="1208"/>
      <c r="HYA424" s="1209"/>
      <c r="HYB424" s="1209"/>
      <c r="HYC424" s="1209"/>
      <c r="HYD424" s="1209"/>
      <c r="HYE424" s="1210"/>
      <c r="HYF424" s="1211"/>
      <c r="HYG424" s="1210"/>
      <c r="HYI424" s="1208"/>
      <c r="HYJ424" s="1209"/>
      <c r="HYK424" s="1209"/>
      <c r="HYL424" s="1209"/>
      <c r="HYM424" s="1209"/>
      <c r="HYN424" s="1210"/>
      <c r="HYO424" s="1211"/>
      <c r="HYP424" s="1210"/>
      <c r="HYR424" s="1208"/>
      <c r="HYS424" s="1209"/>
      <c r="HYT424" s="1209"/>
      <c r="HYU424" s="1209"/>
      <c r="HYV424" s="1209"/>
      <c r="HYW424" s="1210"/>
      <c r="HYX424" s="1211"/>
      <c r="HYY424" s="1210"/>
      <c r="HZA424" s="1208"/>
      <c r="HZB424" s="1209"/>
      <c r="HZC424" s="1209"/>
      <c r="HZD424" s="1209"/>
      <c r="HZE424" s="1209"/>
      <c r="HZF424" s="1210"/>
      <c r="HZG424" s="1211"/>
      <c r="HZH424" s="1210"/>
      <c r="HZJ424" s="1208"/>
      <c r="HZK424" s="1209"/>
      <c r="HZL424" s="1209"/>
      <c r="HZM424" s="1209"/>
      <c r="HZN424" s="1209"/>
      <c r="HZO424" s="1210"/>
      <c r="HZP424" s="1211"/>
      <c r="HZQ424" s="1210"/>
      <c r="HZS424" s="1208"/>
      <c r="HZT424" s="1209"/>
      <c r="HZU424" s="1209"/>
      <c r="HZV424" s="1209"/>
      <c r="HZW424" s="1209"/>
      <c r="HZX424" s="1210"/>
      <c r="HZY424" s="1211"/>
      <c r="HZZ424" s="1210"/>
      <c r="IAB424" s="1208"/>
      <c r="IAC424" s="1209"/>
      <c r="IAD424" s="1209"/>
      <c r="IAE424" s="1209"/>
      <c r="IAF424" s="1209"/>
      <c r="IAG424" s="1210"/>
      <c r="IAH424" s="1211"/>
      <c r="IAI424" s="1210"/>
      <c r="IAK424" s="1208"/>
      <c r="IAL424" s="1209"/>
      <c r="IAM424" s="1209"/>
      <c r="IAN424" s="1209"/>
      <c r="IAO424" s="1209"/>
      <c r="IAP424" s="1210"/>
      <c r="IAQ424" s="1211"/>
      <c r="IAR424" s="1210"/>
      <c r="IAT424" s="1208"/>
      <c r="IAU424" s="1209"/>
      <c r="IAV424" s="1209"/>
      <c r="IAW424" s="1209"/>
      <c r="IAX424" s="1209"/>
      <c r="IAY424" s="1210"/>
      <c r="IAZ424" s="1211"/>
      <c r="IBA424" s="1210"/>
      <c r="IBC424" s="1208"/>
      <c r="IBD424" s="1209"/>
      <c r="IBE424" s="1209"/>
      <c r="IBF424" s="1209"/>
      <c r="IBG424" s="1209"/>
      <c r="IBH424" s="1210"/>
      <c r="IBI424" s="1211"/>
      <c r="IBJ424" s="1210"/>
      <c r="IBL424" s="1208"/>
      <c r="IBM424" s="1209"/>
      <c r="IBN424" s="1209"/>
      <c r="IBO424" s="1209"/>
      <c r="IBP424" s="1209"/>
      <c r="IBQ424" s="1210"/>
      <c r="IBR424" s="1211"/>
      <c r="IBS424" s="1210"/>
      <c r="IBU424" s="1208"/>
      <c r="IBV424" s="1209"/>
      <c r="IBW424" s="1209"/>
      <c r="IBX424" s="1209"/>
      <c r="IBY424" s="1209"/>
      <c r="IBZ424" s="1210"/>
      <c r="ICA424" s="1211"/>
      <c r="ICB424" s="1210"/>
      <c r="ICD424" s="1208"/>
      <c r="ICE424" s="1209"/>
      <c r="ICF424" s="1209"/>
      <c r="ICG424" s="1209"/>
      <c r="ICH424" s="1209"/>
      <c r="ICI424" s="1210"/>
      <c r="ICJ424" s="1211"/>
      <c r="ICK424" s="1210"/>
      <c r="ICM424" s="1208"/>
      <c r="ICN424" s="1209"/>
      <c r="ICO424" s="1209"/>
      <c r="ICP424" s="1209"/>
      <c r="ICQ424" s="1209"/>
      <c r="ICR424" s="1210"/>
      <c r="ICS424" s="1211"/>
      <c r="ICT424" s="1210"/>
      <c r="ICV424" s="1208"/>
      <c r="ICW424" s="1209"/>
      <c r="ICX424" s="1209"/>
      <c r="ICY424" s="1209"/>
      <c r="ICZ424" s="1209"/>
      <c r="IDA424" s="1210"/>
      <c r="IDB424" s="1211"/>
      <c r="IDC424" s="1210"/>
      <c r="IDE424" s="1208"/>
      <c r="IDF424" s="1209"/>
      <c r="IDG424" s="1209"/>
      <c r="IDH424" s="1209"/>
      <c r="IDI424" s="1209"/>
      <c r="IDJ424" s="1210"/>
      <c r="IDK424" s="1211"/>
      <c r="IDL424" s="1210"/>
      <c r="IDN424" s="1208"/>
      <c r="IDO424" s="1209"/>
      <c r="IDP424" s="1209"/>
      <c r="IDQ424" s="1209"/>
      <c r="IDR424" s="1209"/>
      <c r="IDS424" s="1210"/>
      <c r="IDT424" s="1211"/>
      <c r="IDU424" s="1210"/>
      <c r="IDW424" s="1208"/>
      <c r="IDX424" s="1209"/>
      <c r="IDY424" s="1209"/>
      <c r="IDZ424" s="1209"/>
      <c r="IEA424" s="1209"/>
      <c r="IEB424" s="1210"/>
      <c r="IEC424" s="1211"/>
      <c r="IED424" s="1210"/>
      <c r="IEF424" s="1208"/>
      <c r="IEG424" s="1209"/>
      <c r="IEH424" s="1209"/>
      <c r="IEI424" s="1209"/>
      <c r="IEJ424" s="1209"/>
      <c r="IEK424" s="1210"/>
      <c r="IEL424" s="1211"/>
      <c r="IEM424" s="1210"/>
      <c r="IEO424" s="1208"/>
      <c r="IEP424" s="1209"/>
      <c r="IEQ424" s="1209"/>
      <c r="IER424" s="1209"/>
      <c r="IES424" s="1209"/>
      <c r="IET424" s="1210"/>
      <c r="IEU424" s="1211"/>
      <c r="IEV424" s="1210"/>
      <c r="IEX424" s="1208"/>
      <c r="IEY424" s="1209"/>
      <c r="IEZ424" s="1209"/>
      <c r="IFA424" s="1209"/>
      <c r="IFB424" s="1209"/>
      <c r="IFC424" s="1210"/>
      <c r="IFD424" s="1211"/>
      <c r="IFE424" s="1210"/>
      <c r="IFG424" s="1208"/>
      <c r="IFH424" s="1209"/>
      <c r="IFI424" s="1209"/>
      <c r="IFJ424" s="1209"/>
      <c r="IFK424" s="1209"/>
      <c r="IFL424" s="1210"/>
      <c r="IFM424" s="1211"/>
      <c r="IFN424" s="1210"/>
      <c r="IFP424" s="1208"/>
      <c r="IFQ424" s="1209"/>
      <c r="IFR424" s="1209"/>
      <c r="IFS424" s="1209"/>
      <c r="IFT424" s="1209"/>
      <c r="IFU424" s="1210"/>
      <c r="IFV424" s="1211"/>
      <c r="IFW424" s="1210"/>
      <c r="IFY424" s="1208"/>
      <c r="IFZ424" s="1209"/>
      <c r="IGA424" s="1209"/>
      <c r="IGB424" s="1209"/>
      <c r="IGC424" s="1209"/>
      <c r="IGD424" s="1210"/>
      <c r="IGE424" s="1211"/>
      <c r="IGF424" s="1210"/>
      <c r="IGH424" s="1208"/>
      <c r="IGI424" s="1209"/>
      <c r="IGJ424" s="1209"/>
      <c r="IGK424" s="1209"/>
      <c r="IGL424" s="1209"/>
      <c r="IGM424" s="1210"/>
      <c r="IGN424" s="1211"/>
      <c r="IGO424" s="1210"/>
      <c r="IGQ424" s="1208"/>
      <c r="IGR424" s="1209"/>
      <c r="IGS424" s="1209"/>
      <c r="IGT424" s="1209"/>
      <c r="IGU424" s="1209"/>
      <c r="IGV424" s="1210"/>
      <c r="IGW424" s="1211"/>
      <c r="IGX424" s="1210"/>
      <c r="IGZ424" s="1208"/>
      <c r="IHA424" s="1209"/>
      <c r="IHB424" s="1209"/>
      <c r="IHC424" s="1209"/>
      <c r="IHD424" s="1209"/>
      <c r="IHE424" s="1210"/>
      <c r="IHF424" s="1211"/>
      <c r="IHG424" s="1210"/>
      <c r="IHI424" s="1208"/>
      <c r="IHJ424" s="1209"/>
      <c r="IHK424" s="1209"/>
      <c r="IHL424" s="1209"/>
      <c r="IHM424" s="1209"/>
      <c r="IHN424" s="1210"/>
      <c r="IHO424" s="1211"/>
      <c r="IHP424" s="1210"/>
      <c r="IHR424" s="1208"/>
      <c r="IHS424" s="1209"/>
      <c r="IHT424" s="1209"/>
      <c r="IHU424" s="1209"/>
      <c r="IHV424" s="1209"/>
      <c r="IHW424" s="1210"/>
      <c r="IHX424" s="1211"/>
      <c r="IHY424" s="1210"/>
      <c r="IIA424" s="1208"/>
      <c r="IIB424" s="1209"/>
      <c r="IIC424" s="1209"/>
      <c r="IID424" s="1209"/>
      <c r="IIE424" s="1209"/>
      <c r="IIF424" s="1210"/>
      <c r="IIG424" s="1211"/>
      <c r="IIH424" s="1210"/>
      <c r="IIJ424" s="1208"/>
      <c r="IIK424" s="1209"/>
      <c r="IIL424" s="1209"/>
      <c r="IIM424" s="1209"/>
      <c r="IIN424" s="1209"/>
      <c r="IIO424" s="1210"/>
      <c r="IIP424" s="1211"/>
      <c r="IIQ424" s="1210"/>
      <c r="IIS424" s="1208"/>
      <c r="IIT424" s="1209"/>
      <c r="IIU424" s="1209"/>
      <c r="IIV424" s="1209"/>
      <c r="IIW424" s="1209"/>
      <c r="IIX424" s="1210"/>
      <c r="IIY424" s="1211"/>
      <c r="IIZ424" s="1210"/>
      <c r="IJB424" s="1208"/>
      <c r="IJC424" s="1209"/>
      <c r="IJD424" s="1209"/>
      <c r="IJE424" s="1209"/>
      <c r="IJF424" s="1209"/>
      <c r="IJG424" s="1210"/>
      <c r="IJH424" s="1211"/>
      <c r="IJI424" s="1210"/>
      <c r="IJK424" s="1208"/>
      <c r="IJL424" s="1209"/>
      <c r="IJM424" s="1209"/>
      <c r="IJN424" s="1209"/>
      <c r="IJO424" s="1209"/>
      <c r="IJP424" s="1210"/>
      <c r="IJQ424" s="1211"/>
      <c r="IJR424" s="1210"/>
      <c r="IJT424" s="1208"/>
      <c r="IJU424" s="1209"/>
      <c r="IJV424" s="1209"/>
      <c r="IJW424" s="1209"/>
      <c r="IJX424" s="1209"/>
      <c r="IJY424" s="1210"/>
      <c r="IJZ424" s="1211"/>
      <c r="IKA424" s="1210"/>
      <c r="IKC424" s="1208"/>
      <c r="IKD424" s="1209"/>
      <c r="IKE424" s="1209"/>
      <c r="IKF424" s="1209"/>
      <c r="IKG424" s="1209"/>
      <c r="IKH424" s="1210"/>
      <c r="IKI424" s="1211"/>
      <c r="IKJ424" s="1210"/>
      <c r="IKL424" s="1208"/>
      <c r="IKM424" s="1209"/>
      <c r="IKN424" s="1209"/>
      <c r="IKO424" s="1209"/>
      <c r="IKP424" s="1209"/>
      <c r="IKQ424" s="1210"/>
      <c r="IKR424" s="1211"/>
      <c r="IKS424" s="1210"/>
      <c r="IKU424" s="1208"/>
      <c r="IKV424" s="1209"/>
      <c r="IKW424" s="1209"/>
      <c r="IKX424" s="1209"/>
      <c r="IKY424" s="1209"/>
      <c r="IKZ424" s="1210"/>
      <c r="ILA424" s="1211"/>
      <c r="ILB424" s="1210"/>
      <c r="ILD424" s="1208"/>
      <c r="ILE424" s="1209"/>
      <c r="ILF424" s="1209"/>
      <c r="ILG424" s="1209"/>
      <c r="ILH424" s="1209"/>
      <c r="ILI424" s="1210"/>
      <c r="ILJ424" s="1211"/>
      <c r="ILK424" s="1210"/>
      <c r="ILM424" s="1208"/>
      <c r="ILN424" s="1209"/>
      <c r="ILO424" s="1209"/>
      <c r="ILP424" s="1209"/>
      <c r="ILQ424" s="1209"/>
      <c r="ILR424" s="1210"/>
      <c r="ILS424" s="1211"/>
      <c r="ILT424" s="1210"/>
      <c r="ILV424" s="1208"/>
      <c r="ILW424" s="1209"/>
      <c r="ILX424" s="1209"/>
      <c r="ILY424" s="1209"/>
      <c r="ILZ424" s="1209"/>
      <c r="IMA424" s="1210"/>
      <c r="IMB424" s="1211"/>
      <c r="IMC424" s="1210"/>
      <c r="IME424" s="1208"/>
      <c r="IMF424" s="1209"/>
      <c r="IMG424" s="1209"/>
      <c r="IMH424" s="1209"/>
      <c r="IMI424" s="1209"/>
      <c r="IMJ424" s="1210"/>
      <c r="IMK424" s="1211"/>
      <c r="IML424" s="1210"/>
      <c r="IMN424" s="1208"/>
      <c r="IMO424" s="1209"/>
      <c r="IMP424" s="1209"/>
      <c r="IMQ424" s="1209"/>
      <c r="IMR424" s="1209"/>
      <c r="IMS424" s="1210"/>
      <c r="IMT424" s="1211"/>
      <c r="IMU424" s="1210"/>
      <c r="IMW424" s="1208"/>
      <c r="IMX424" s="1209"/>
      <c r="IMY424" s="1209"/>
      <c r="IMZ424" s="1209"/>
      <c r="INA424" s="1209"/>
      <c r="INB424" s="1210"/>
      <c r="INC424" s="1211"/>
      <c r="IND424" s="1210"/>
      <c r="INF424" s="1208"/>
      <c r="ING424" s="1209"/>
      <c r="INH424" s="1209"/>
      <c r="INI424" s="1209"/>
      <c r="INJ424" s="1209"/>
      <c r="INK424" s="1210"/>
      <c r="INL424" s="1211"/>
      <c r="INM424" s="1210"/>
      <c r="INO424" s="1208"/>
      <c r="INP424" s="1209"/>
      <c r="INQ424" s="1209"/>
      <c r="INR424" s="1209"/>
      <c r="INS424" s="1209"/>
      <c r="INT424" s="1210"/>
      <c r="INU424" s="1211"/>
      <c r="INV424" s="1210"/>
      <c r="INX424" s="1208"/>
      <c r="INY424" s="1209"/>
      <c r="INZ424" s="1209"/>
      <c r="IOA424" s="1209"/>
      <c r="IOB424" s="1209"/>
      <c r="IOC424" s="1210"/>
      <c r="IOD424" s="1211"/>
      <c r="IOE424" s="1210"/>
      <c r="IOG424" s="1208"/>
      <c r="IOH424" s="1209"/>
      <c r="IOI424" s="1209"/>
      <c r="IOJ424" s="1209"/>
      <c r="IOK424" s="1209"/>
      <c r="IOL424" s="1210"/>
      <c r="IOM424" s="1211"/>
      <c r="ION424" s="1210"/>
      <c r="IOP424" s="1208"/>
      <c r="IOQ424" s="1209"/>
      <c r="IOR424" s="1209"/>
      <c r="IOS424" s="1209"/>
      <c r="IOT424" s="1209"/>
      <c r="IOU424" s="1210"/>
      <c r="IOV424" s="1211"/>
      <c r="IOW424" s="1210"/>
      <c r="IOY424" s="1208"/>
      <c r="IOZ424" s="1209"/>
      <c r="IPA424" s="1209"/>
      <c r="IPB424" s="1209"/>
      <c r="IPC424" s="1209"/>
      <c r="IPD424" s="1210"/>
      <c r="IPE424" s="1211"/>
      <c r="IPF424" s="1210"/>
      <c r="IPH424" s="1208"/>
      <c r="IPI424" s="1209"/>
      <c r="IPJ424" s="1209"/>
      <c r="IPK424" s="1209"/>
      <c r="IPL424" s="1209"/>
      <c r="IPM424" s="1210"/>
      <c r="IPN424" s="1211"/>
      <c r="IPO424" s="1210"/>
      <c r="IPQ424" s="1208"/>
      <c r="IPR424" s="1209"/>
      <c r="IPS424" s="1209"/>
      <c r="IPT424" s="1209"/>
      <c r="IPU424" s="1209"/>
      <c r="IPV424" s="1210"/>
      <c r="IPW424" s="1211"/>
      <c r="IPX424" s="1210"/>
      <c r="IPZ424" s="1208"/>
      <c r="IQA424" s="1209"/>
      <c r="IQB424" s="1209"/>
      <c r="IQC424" s="1209"/>
      <c r="IQD424" s="1209"/>
      <c r="IQE424" s="1210"/>
      <c r="IQF424" s="1211"/>
      <c r="IQG424" s="1210"/>
      <c r="IQI424" s="1208"/>
      <c r="IQJ424" s="1209"/>
      <c r="IQK424" s="1209"/>
      <c r="IQL424" s="1209"/>
      <c r="IQM424" s="1209"/>
      <c r="IQN424" s="1210"/>
      <c r="IQO424" s="1211"/>
      <c r="IQP424" s="1210"/>
      <c r="IQR424" s="1208"/>
      <c r="IQS424" s="1209"/>
      <c r="IQT424" s="1209"/>
      <c r="IQU424" s="1209"/>
      <c r="IQV424" s="1209"/>
      <c r="IQW424" s="1210"/>
      <c r="IQX424" s="1211"/>
      <c r="IQY424" s="1210"/>
      <c r="IRA424" s="1208"/>
      <c r="IRB424" s="1209"/>
      <c r="IRC424" s="1209"/>
      <c r="IRD424" s="1209"/>
      <c r="IRE424" s="1209"/>
      <c r="IRF424" s="1210"/>
      <c r="IRG424" s="1211"/>
      <c r="IRH424" s="1210"/>
      <c r="IRJ424" s="1208"/>
      <c r="IRK424" s="1209"/>
      <c r="IRL424" s="1209"/>
      <c r="IRM424" s="1209"/>
      <c r="IRN424" s="1209"/>
      <c r="IRO424" s="1210"/>
      <c r="IRP424" s="1211"/>
      <c r="IRQ424" s="1210"/>
      <c r="IRS424" s="1208"/>
      <c r="IRT424" s="1209"/>
      <c r="IRU424" s="1209"/>
      <c r="IRV424" s="1209"/>
      <c r="IRW424" s="1209"/>
      <c r="IRX424" s="1210"/>
      <c r="IRY424" s="1211"/>
      <c r="IRZ424" s="1210"/>
      <c r="ISB424" s="1208"/>
      <c r="ISC424" s="1209"/>
      <c r="ISD424" s="1209"/>
      <c r="ISE424" s="1209"/>
      <c r="ISF424" s="1209"/>
      <c r="ISG424" s="1210"/>
      <c r="ISH424" s="1211"/>
      <c r="ISI424" s="1210"/>
      <c r="ISK424" s="1208"/>
      <c r="ISL424" s="1209"/>
      <c r="ISM424" s="1209"/>
      <c r="ISN424" s="1209"/>
      <c r="ISO424" s="1209"/>
      <c r="ISP424" s="1210"/>
      <c r="ISQ424" s="1211"/>
      <c r="ISR424" s="1210"/>
      <c r="IST424" s="1208"/>
      <c r="ISU424" s="1209"/>
      <c r="ISV424" s="1209"/>
      <c r="ISW424" s="1209"/>
      <c r="ISX424" s="1209"/>
      <c r="ISY424" s="1210"/>
      <c r="ISZ424" s="1211"/>
      <c r="ITA424" s="1210"/>
      <c r="ITC424" s="1208"/>
      <c r="ITD424" s="1209"/>
      <c r="ITE424" s="1209"/>
      <c r="ITF424" s="1209"/>
      <c r="ITG424" s="1209"/>
      <c r="ITH424" s="1210"/>
      <c r="ITI424" s="1211"/>
      <c r="ITJ424" s="1210"/>
      <c r="ITL424" s="1208"/>
      <c r="ITM424" s="1209"/>
      <c r="ITN424" s="1209"/>
      <c r="ITO424" s="1209"/>
      <c r="ITP424" s="1209"/>
      <c r="ITQ424" s="1210"/>
      <c r="ITR424" s="1211"/>
      <c r="ITS424" s="1210"/>
      <c r="ITU424" s="1208"/>
      <c r="ITV424" s="1209"/>
      <c r="ITW424" s="1209"/>
      <c r="ITX424" s="1209"/>
      <c r="ITY424" s="1209"/>
      <c r="ITZ424" s="1210"/>
      <c r="IUA424" s="1211"/>
      <c r="IUB424" s="1210"/>
      <c r="IUD424" s="1208"/>
      <c r="IUE424" s="1209"/>
      <c r="IUF424" s="1209"/>
      <c r="IUG424" s="1209"/>
      <c r="IUH424" s="1209"/>
      <c r="IUI424" s="1210"/>
      <c r="IUJ424" s="1211"/>
      <c r="IUK424" s="1210"/>
      <c r="IUM424" s="1208"/>
      <c r="IUN424" s="1209"/>
      <c r="IUO424" s="1209"/>
      <c r="IUP424" s="1209"/>
      <c r="IUQ424" s="1209"/>
      <c r="IUR424" s="1210"/>
      <c r="IUS424" s="1211"/>
      <c r="IUT424" s="1210"/>
      <c r="IUV424" s="1208"/>
      <c r="IUW424" s="1209"/>
      <c r="IUX424" s="1209"/>
      <c r="IUY424" s="1209"/>
      <c r="IUZ424" s="1209"/>
      <c r="IVA424" s="1210"/>
      <c r="IVB424" s="1211"/>
      <c r="IVC424" s="1210"/>
      <c r="IVE424" s="1208"/>
      <c r="IVF424" s="1209"/>
      <c r="IVG424" s="1209"/>
      <c r="IVH424" s="1209"/>
      <c r="IVI424" s="1209"/>
      <c r="IVJ424" s="1210"/>
      <c r="IVK424" s="1211"/>
      <c r="IVL424" s="1210"/>
      <c r="IVN424" s="1208"/>
      <c r="IVO424" s="1209"/>
      <c r="IVP424" s="1209"/>
      <c r="IVQ424" s="1209"/>
      <c r="IVR424" s="1209"/>
      <c r="IVS424" s="1210"/>
      <c r="IVT424" s="1211"/>
      <c r="IVU424" s="1210"/>
      <c r="IVW424" s="1208"/>
      <c r="IVX424" s="1209"/>
      <c r="IVY424" s="1209"/>
      <c r="IVZ424" s="1209"/>
      <c r="IWA424" s="1209"/>
      <c r="IWB424" s="1210"/>
      <c r="IWC424" s="1211"/>
      <c r="IWD424" s="1210"/>
      <c r="IWF424" s="1208"/>
      <c r="IWG424" s="1209"/>
      <c r="IWH424" s="1209"/>
      <c r="IWI424" s="1209"/>
      <c r="IWJ424" s="1209"/>
      <c r="IWK424" s="1210"/>
      <c r="IWL424" s="1211"/>
      <c r="IWM424" s="1210"/>
      <c r="IWO424" s="1208"/>
      <c r="IWP424" s="1209"/>
      <c r="IWQ424" s="1209"/>
      <c r="IWR424" s="1209"/>
      <c r="IWS424" s="1209"/>
      <c r="IWT424" s="1210"/>
      <c r="IWU424" s="1211"/>
      <c r="IWV424" s="1210"/>
      <c r="IWX424" s="1208"/>
      <c r="IWY424" s="1209"/>
      <c r="IWZ424" s="1209"/>
      <c r="IXA424" s="1209"/>
      <c r="IXB424" s="1209"/>
      <c r="IXC424" s="1210"/>
      <c r="IXD424" s="1211"/>
      <c r="IXE424" s="1210"/>
      <c r="IXG424" s="1208"/>
      <c r="IXH424" s="1209"/>
      <c r="IXI424" s="1209"/>
      <c r="IXJ424" s="1209"/>
      <c r="IXK424" s="1209"/>
      <c r="IXL424" s="1210"/>
      <c r="IXM424" s="1211"/>
      <c r="IXN424" s="1210"/>
      <c r="IXP424" s="1208"/>
      <c r="IXQ424" s="1209"/>
      <c r="IXR424" s="1209"/>
      <c r="IXS424" s="1209"/>
      <c r="IXT424" s="1209"/>
      <c r="IXU424" s="1210"/>
      <c r="IXV424" s="1211"/>
      <c r="IXW424" s="1210"/>
      <c r="IXY424" s="1208"/>
      <c r="IXZ424" s="1209"/>
      <c r="IYA424" s="1209"/>
      <c r="IYB424" s="1209"/>
      <c r="IYC424" s="1209"/>
      <c r="IYD424" s="1210"/>
      <c r="IYE424" s="1211"/>
      <c r="IYF424" s="1210"/>
      <c r="IYH424" s="1208"/>
      <c r="IYI424" s="1209"/>
      <c r="IYJ424" s="1209"/>
      <c r="IYK424" s="1209"/>
      <c r="IYL424" s="1209"/>
      <c r="IYM424" s="1210"/>
      <c r="IYN424" s="1211"/>
      <c r="IYO424" s="1210"/>
      <c r="IYQ424" s="1208"/>
      <c r="IYR424" s="1209"/>
      <c r="IYS424" s="1209"/>
      <c r="IYT424" s="1209"/>
      <c r="IYU424" s="1209"/>
      <c r="IYV424" s="1210"/>
      <c r="IYW424" s="1211"/>
      <c r="IYX424" s="1210"/>
      <c r="IYZ424" s="1208"/>
      <c r="IZA424" s="1209"/>
      <c r="IZB424" s="1209"/>
      <c r="IZC424" s="1209"/>
      <c r="IZD424" s="1209"/>
      <c r="IZE424" s="1210"/>
      <c r="IZF424" s="1211"/>
      <c r="IZG424" s="1210"/>
      <c r="IZI424" s="1208"/>
      <c r="IZJ424" s="1209"/>
      <c r="IZK424" s="1209"/>
      <c r="IZL424" s="1209"/>
      <c r="IZM424" s="1209"/>
      <c r="IZN424" s="1210"/>
      <c r="IZO424" s="1211"/>
      <c r="IZP424" s="1210"/>
      <c r="IZR424" s="1208"/>
      <c r="IZS424" s="1209"/>
      <c r="IZT424" s="1209"/>
      <c r="IZU424" s="1209"/>
      <c r="IZV424" s="1209"/>
      <c r="IZW424" s="1210"/>
      <c r="IZX424" s="1211"/>
      <c r="IZY424" s="1210"/>
      <c r="JAA424" s="1208"/>
      <c r="JAB424" s="1209"/>
      <c r="JAC424" s="1209"/>
      <c r="JAD424" s="1209"/>
      <c r="JAE424" s="1209"/>
      <c r="JAF424" s="1210"/>
      <c r="JAG424" s="1211"/>
      <c r="JAH424" s="1210"/>
      <c r="JAJ424" s="1208"/>
      <c r="JAK424" s="1209"/>
      <c r="JAL424" s="1209"/>
      <c r="JAM424" s="1209"/>
      <c r="JAN424" s="1209"/>
      <c r="JAO424" s="1210"/>
      <c r="JAP424" s="1211"/>
      <c r="JAQ424" s="1210"/>
      <c r="JAS424" s="1208"/>
      <c r="JAT424" s="1209"/>
      <c r="JAU424" s="1209"/>
      <c r="JAV424" s="1209"/>
      <c r="JAW424" s="1209"/>
      <c r="JAX424" s="1210"/>
      <c r="JAY424" s="1211"/>
      <c r="JAZ424" s="1210"/>
      <c r="JBB424" s="1208"/>
      <c r="JBC424" s="1209"/>
      <c r="JBD424" s="1209"/>
      <c r="JBE424" s="1209"/>
      <c r="JBF424" s="1209"/>
      <c r="JBG424" s="1210"/>
      <c r="JBH424" s="1211"/>
      <c r="JBI424" s="1210"/>
      <c r="JBK424" s="1208"/>
      <c r="JBL424" s="1209"/>
      <c r="JBM424" s="1209"/>
      <c r="JBN424" s="1209"/>
      <c r="JBO424" s="1209"/>
      <c r="JBP424" s="1210"/>
      <c r="JBQ424" s="1211"/>
      <c r="JBR424" s="1210"/>
      <c r="JBT424" s="1208"/>
      <c r="JBU424" s="1209"/>
      <c r="JBV424" s="1209"/>
      <c r="JBW424" s="1209"/>
      <c r="JBX424" s="1209"/>
      <c r="JBY424" s="1210"/>
      <c r="JBZ424" s="1211"/>
      <c r="JCA424" s="1210"/>
      <c r="JCC424" s="1208"/>
      <c r="JCD424" s="1209"/>
      <c r="JCE424" s="1209"/>
      <c r="JCF424" s="1209"/>
      <c r="JCG424" s="1209"/>
      <c r="JCH424" s="1210"/>
      <c r="JCI424" s="1211"/>
      <c r="JCJ424" s="1210"/>
      <c r="JCL424" s="1208"/>
      <c r="JCM424" s="1209"/>
      <c r="JCN424" s="1209"/>
      <c r="JCO424" s="1209"/>
      <c r="JCP424" s="1209"/>
      <c r="JCQ424" s="1210"/>
      <c r="JCR424" s="1211"/>
      <c r="JCS424" s="1210"/>
      <c r="JCU424" s="1208"/>
      <c r="JCV424" s="1209"/>
      <c r="JCW424" s="1209"/>
      <c r="JCX424" s="1209"/>
      <c r="JCY424" s="1209"/>
      <c r="JCZ424" s="1210"/>
      <c r="JDA424" s="1211"/>
      <c r="JDB424" s="1210"/>
      <c r="JDD424" s="1208"/>
      <c r="JDE424" s="1209"/>
      <c r="JDF424" s="1209"/>
      <c r="JDG424" s="1209"/>
      <c r="JDH424" s="1209"/>
      <c r="JDI424" s="1210"/>
      <c r="JDJ424" s="1211"/>
      <c r="JDK424" s="1210"/>
      <c r="JDM424" s="1208"/>
      <c r="JDN424" s="1209"/>
      <c r="JDO424" s="1209"/>
      <c r="JDP424" s="1209"/>
      <c r="JDQ424" s="1209"/>
      <c r="JDR424" s="1210"/>
      <c r="JDS424" s="1211"/>
      <c r="JDT424" s="1210"/>
      <c r="JDV424" s="1208"/>
      <c r="JDW424" s="1209"/>
      <c r="JDX424" s="1209"/>
      <c r="JDY424" s="1209"/>
      <c r="JDZ424" s="1209"/>
      <c r="JEA424" s="1210"/>
      <c r="JEB424" s="1211"/>
      <c r="JEC424" s="1210"/>
      <c r="JEE424" s="1208"/>
      <c r="JEF424" s="1209"/>
      <c r="JEG424" s="1209"/>
      <c r="JEH424" s="1209"/>
      <c r="JEI424" s="1209"/>
      <c r="JEJ424" s="1210"/>
      <c r="JEK424" s="1211"/>
      <c r="JEL424" s="1210"/>
      <c r="JEN424" s="1208"/>
      <c r="JEO424" s="1209"/>
      <c r="JEP424" s="1209"/>
      <c r="JEQ424" s="1209"/>
      <c r="JER424" s="1209"/>
      <c r="JES424" s="1210"/>
      <c r="JET424" s="1211"/>
      <c r="JEU424" s="1210"/>
      <c r="JEW424" s="1208"/>
      <c r="JEX424" s="1209"/>
      <c r="JEY424" s="1209"/>
      <c r="JEZ424" s="1209"/>
      <c r="JFA424" s="1209"/>
      <c r="JFB424" s="1210"/>
      <c r="JFC424" s="1211"/>
      <c r="JFD424" s="1210"/>
      <c r="JFF424" s="1208"/>
      <c r="JFG424" s="1209"/>
      <c r="JFH424" s="1209"/>
      <c r="JFI424" s="1209"/>
      <c r="JFJ424" s="1209"/>
      <c r="JFK424" s="1210"/>
      <c r="JFL424" s="1211"/>
      <c r="JFM424" s="1210"/>
      <c r="JFO424" s="1208"/>
      <c r="JFP424" s="1209"/>
      <c r="JFQ424" s="1209"/>
      <c r="JFR424" s="1209"/>
      <c r="JFS424" s="1209"/>
      <c r="JFT424" s="1210"/>
      <c r="JFU424" s="1211"/>
      <c r="JFV424" s="1210"/>
      <c r="JFX424" s="1208"/>
      <c r="JFY424" s="1209"/>
      <c r="JFZ424" s="1209"/>
      <c r="JGA424" s="1209"/>
      <c r="JGB424" s="1209"/>
      <c r="JGC424" s="1210"/>
      <c r="JGD424" s="1211"/>
      <c r="JGE424" s="1210"/>
      <c r="JGG424" s="1208"/>
      <c r="JGH424" s="1209"/>
      <c r="JGI424" s="1209"/>
      <c r="JGJ424" s="1209"/>
      <c r="JGK424" s="1209"/>
      <c r="JGL424" s="1210"/>
      <c r="JGM424" s="1211"/>
      <c r="JGN424" s="1210"/>
      <c r="JGP424" s="1208"/>
      <c r="JGQ424" s="1209"/>
      <c r="JGR424" s="1209"/>
      <c r="JGS424" s="1209"/>
      <c r="JGT424" s="1209"/>
      <c r="JGU424" s="1210"/>
      <c r="JGV424" s="1211"/>
      <c r="JGW424" s="1210"/>
      <c r="JGY424" s="1208"/>
      <c r="JGZ424" s="1209"/>
      <c r="JHA424" s="1209"/>
      <c r="JHB424" s="1209"/>
      <c r="JHC424" s="1209"/>
      <c r="JHD424" s="1210"/>
      <c r="JHE424" s="1211"/>
      <c r="JHF424" s="1210"/>
      <c r="JHH424" s="1208"/>
      <c r="JHI424" s="1209"/>
      <c r="JHJ424" s="1209"/>
      <c r="JHK424" s="1209"/>
      <c r="JHL424" s="1209"/>
      <c r="JHM424" s="1210"/>
      <c r="JHN424" s="1211"/>
      <c r="JHO424" s="1210"/>
      <c r="JHQ424" s="1208"/>
      <c r="JHR424" s="1209"/>
      <c r="JHS424" s="1209"/>
      <c r="JHT424" s="1209"/>
      <c r="JHU424" s="1209"/>
      <c r="JHV424" s="1210"/>
      <c r="JHW424" s="1211"/>
      <c r="JHX424" s="1210"/>
      <c r="JHZ424" s="1208"/>
      <c r="JIA424" s="1209"/>
      <c r="JIB424" s="1209"/>
      <c r="JIC424" s="1209"/>
      <c r="JID424" s="1209"/>
      <c r="JIE424" s="1210"/>
      <c r="JIF424" s="1211"/>
      <c r="JIG424" s="1210"/>
      <c r="JII424" s="1208"/>
      <c r="JIJ424" s="1209"/>
      <c r="JIK424" s="1209"/>
      <c r="JIL424" s="1209"/>
      <c r="JIM424" s="1209"/>
      <c r="JIN424" s="1210"/>
      <c r="JIO424" s="1211"/>
      <c r="JIP424" s="1210"/>
      <c r="JIR424" s="1208"/>
      <c r="JIS424" s="1209"/>
      <c r="JIT424" s="1209"/>
      <c r="JIU424" s="1209"/>
      <c r="JIV424" s="1209"/>
      <c r="JIW424" s="1210"/>
      <c r="JIX424" s="1211"/>
      <c r="JIY424" s="1210"/>
      <c r="JJA424" s="1208"/>
      <c r="JJB424" s="1209"/>
      <c r="JJC424" s="1209"/>
      <c r="JJD424" s="1209"/>
      <c r="JJE424" s="1209"/>
      <c r="JJF424" s="1210"/>
      <c r="JJG424" s="1211"/>
      <c r="JJH424" s="1210"/>
      <c r="JJJ424" s="1208"/>
      <c r="JJK424" s="1209"/>
      <c r="JJL424" s="1209"/>
      <c r="JJM424" s="1209"/>
      <c r="JJN424" s="1209"/>
      <c r="JJO424" s="1210"/>
      <c r="JJP424" s="1211"/>
      <c r="JJQ424" s="1210"/>
      <c r="JJS424" s="1208"/>
      <c r="JJT424" s="1209"/>
      <c r="JJU424" s="1209"/>
      <c r="JJV424" s="1209"/>
      <c r="JJW424" s="1209"/>
      <c r="JJX424" s="1210"/>
      <c r="JJY424" s="1211"/>
      <c r="JJZ424" s="1210"/>
      <c r="JKB424" s="1208"/>
      <c r="JKC424" s="1209"/>
      <c r="JKD424" s="1209"/>
      <c r="JKE424" s="1209"/>
      <c r="JKF424" s="1209"/>
      <c r="JKG424" s="1210"/>
      <c r="JKH424" s="1211"/>
      <c r="JKI424" s="1210"/>
      <c r="JKK424" s="1208"/>
      <c r="JKL424" s="1209"/>
      <c r="JKM424" s="1209"/>
      <c r="JKN424" s="1209"/>
      <c r="JKO424" s="1209"/>
      <c r="JKP424" s="1210"/>
      <c r="JKQ424" s="1211"/>
      <c r="JKR424" s="1210"/>
      <c r="JKT424" s="1208"/>
      <c r="JKU424" s="1209"/>
      <c r="JKV424" s="1209"/>
      <c r="JKW424" s="1209"/>
      <c r="JKX424" s="1209"/>
      <c r="JKY424" s="1210"/>
      <c r="JKZ424" s="1211"/>
      <c r="JLA424" s="1210"/>
      <c r="JLC424" s="1208"/>
      <c r="JLD424" s="1209"/>
      <c r="JLE424" s="1209"/>
      <c r="JLF424" s="1209"/>
      <c r="JLG424" s="1209"/>
      <c r="JLH424" s="1210"/>
      <c r="JLI424" s="1211"/>
      <c r="JLJ424" s="1210"/>
      <c r="JLL424" s="1208"/>
      <c r="JLM424" s="1209"/>
      <c r="JLN424" s="1209"/>
      <c r="JLO424" s="1209"/>
      <c r="JLP424" s="1209"/>
      <c r="JLQ424" s="1210"/>
      <c r="JLR424" s="1211"/>
      <c r="JLS424" s="1210"/>
      <c r="JLU424" s="1208"/>
      <c r="JLV424" s="1209"/>
      <c r="JLW424" s="1209"/>
      <c r="JLX424" s="1209"/>
      <c r="JLY424" s="1209"/>
      <c r="JLZ424" s="1210"/>
      <c r="JMA424" s="1211"/>
      <c r="JMB424" s="1210"/>
      <c r="JMD424" s="1208"/>
      <c r="JME424" s="1209"/>
      <c r="JMF424" s="1209"/>
      <c r="JMG424" s="1209"/>
      <c r="JMH424" s="1209"/>
      <c r="JMI424" s="1210"/>
      <c r="JMJ424" s="1211"/>
      <c r="JMK424" s="1210"/>
      <c r="JMM424" s="1208"/>
      <c r="JMN424" s="1209"/>
      <c r="JMO424" s="1209"/>
      <c r="JMP424" s="1209"/>
      <c r="JMQ424" s="1209"/>
      <c r="JMR424" s="1210"/>
      <c r="JMS424" s="1211"/>
      <c r="JMT424" s="1210"/>
      <c r="JMV424" s="1208"/>
      <c r="JMW424" s="1209"/>
      <c r="JMX424" s="1209"/>
      <c r="JMY424" s="1209"/>
      <c r="JMZ424" s="1209"/>
      <c r="JNA424" s="1210"/>
      <c r="JNB424" s="1211"/>
      <c r="JNC424" s="1210"/>
      <c r="JNE424" s="1208"/>
      <c r="JNF424" s="1209"/>
      <c r="JNG424" s="1209"/>
      <c r="JNH424" s="1209"/>
      <c r="JNI424" s="1209"/>
      <c r="JNJ424" s="1210"/>
      <c r="JNK424" s="1211"/>
      <c r="JNL424" s="1210"/>
      <c r="JNN424" s="1208"/>
      <c r="JNO424" s="1209"/>
      <c r="JNP424" s="1209"/>
      <c r="JNQ424" s="1209"/>
      <c r="JNR424" s="1209"/>
      <c r="JNS424" s="1210"/>
      <c r="JNT424" s="1211"/>
      <c r="JNU424" s="1210"/>
      <c r="JNW424" s="1208"/>
      <c r="JNX424" s="1209"/>
      <c r="JNY424" s="1209"/>
      <c r="JNZ424" s="1209"/>
      <c r="JOA424" s="1209"/>
      <c r="JOB424" s="1210"/>
      <c r="JOC424" s="1211"/>
      <c r="JOD424" s="1210"/>
      <c r="JOF424" s="1208"/>
      <c r="JOG424" s="1209"/>
      <c r="JOH424" s="1209"/>
      <c r="JOI424" s="1209"/>
      <c r="JOJ424" s="1209"/>
      <c r="JOK424" s="1210"/>
      <c r="JOL424" s="1211"/>
      <c r="JOM424" s="1210"/>
      <c r="JOO424" s="1208"/>
      <c r="JOP424" s="1209"/>
      <c r="JOQ424" s="1209"/>
      <c r="JOR424" s="1209"/>
      <c r="JOS424" s="1209"/>
      <c r="JOT424" s="1210"/>
      <c r="JOU424" s="1211"/>
      <c r="JOV424" s="1210"/>
      <c r="JOX424" s="1208"/>
      <c r="JOY424" s="1209"/>
      <c r="JOZ424" s="1209"/>
      <c r="JPA424" s="1209"/>
      <c r="JPB424" s="1209"/>
      <c r="JPC424" s="1210"/>
      <c r="JPD424" s="1211"/>
      <c r="JPE424" s="1210"/>
      <c r="JPG424" s="1208"/>
      <c r="JPH424" s="1209"/>
      <c r="JPI424" s="1209"/>
      <c r="JPJ424" s="1209"/>
      <c r="JPK424" s="1209"/>
      <c r="JPL424" s="1210"/>
      <c r="JPM424" s="1211"/>
      <c r="JPN424" s="1210"/>
      <c r="JPP424" s="1208"/>
      <c r="JPQ424" s="1209"/>
      <c r="JPR424" s="1209"/>
      <c r="JPS424" s="1209"/>
      <c r="JPT424" s="1209"/>
      <c r="JPU424" s="1210"/>
      <c r="JPV424" s="1211"/>
      <c r="JPW424" s="1210"/>
      <c r="JPY424" s="1208"/>
      <c r="JPZ424" s="1209"/>
      <c r="JQA424" s="1209"/>
      <c r="JQB424" s="1209"/>
      <c r="JQC424" s="1209"/>
      <c r="JQD424" s="1210"/>
      <c r="JQE424" s="1211"/>
      <c r="JQF424" s="1210"/>
      <c r="JQH424" s="1208"/>
      <c r="JQI424" s="1209"/>
      <c r="JQJ424" s="1209"/>
      <c r="JQK424" s="1209"/>
      <c r="JQL424" s="1209"/>
      <c r="JQM424" s="1210"/>
      <c r="JQN424" s="1211"/>
      <c r="JQO424" s="1210"/>
      <c r="JQQ424" s="1208"/>
      <c r="JQR424" s="1209"/>
      <c r="JQS424" s="1209"/>
      <c r="JQT424" s="1209"/>
      <c r="JQU424" s="1209"/>
      <c r="JQV424" s="1210"/>
      <c r="JQW424" s="1211"/>
      <c r="JQX424" s="1210"/>
      <c r="JQZ424" s="1208"/>
      <c r="JRA424" s="1209"/>
      <c r="JRB424" s="1209"/>
      <c r="JRC424" s="1209"/>
      <c r="JRD424" s="1209"/>
      <c r="JRE424" s="1210"/>
      <c r="JRF424" s="1211"/>
      <c r="JRG424" s="1210"/>
      <c r="JRI424" s="1208"/>
      <c r="JRJ424" s="1209"/>
      <c r="JRK424" s="1209"/>
      <c r="JRL424" s="1209"/>
      <c r="JRM424" s="1209"/>
      <c r="JRN424" s="1210"/>
      <c r="JRO424" s="1211"/>
      <c r="JRP424" s="1210"/>
      <c r="JRR424" s="1208"/>
      <c r="JRS424" s="1209"/>
      <c r="JRT424" s="1209"/>
      <c r="JRU424" s="1209"/>
      <c r="JRV424" s="1209"/>
      <c r="JRW424" s="1210"/>
      <c r="JRX424" s="1211"/>
      <c r="JRY424" s="1210"/>
      <c r="JSA424" s="1208"/>
      <c r="JSB424" s="1209"/>
      <c r="JSC424" s="1209"/>
      <c r="JSD424" s="1209"/>
      <c r="JSE424" s="1209"/>
      <c r="JSF424" s="1210"/>
      <c r="JSG424" s="1211"/>
      <c r="JSH424" s="1210"/>
      <c r="JSJ424" s="1208"/>
      <c r="JSK424" s="1209"/>
      <c r="JSL424" s="1209"/>
      <c r="JSM424" s="1209"/>
      <c r="JSN424" s="1209"/>
      <c r="JSO424" s="1210"/>
      <c r="JSP424" s="1211"/>
      <c r="JSQ424" s="1210"/>
      <c r="JSS424" s="1208"/>
      <c r="JST424" s="1209"/>
      <c r="JSU424" s="1209"/>
      <c r="JSV424" s="1209"/>
      <c r="JSW424" s="1209"/>
      <c r="JSX424" s="1210"/>
      <c r="JSY424" s="1211"/>
      <c r="JSZ424" s="1210"/>
      <c r="JTB424" s="1208"/>
      <c r="JTC424" s="1209"/>
      <c r="JTD424" s="1209"/>
      <c r="JTE424" s="1209"/>
      <c r="JTF424" s="1209"/>
      <c r="JTG424" s="1210"/>
      <c r="JTH424" s="1211"/>
      <c r="JTI424" s="1210"/>
      <c r="JTK424" s="1208"/>
      <c r="JTL424" s="1209"/>
      <c r="JTM424" s="1209"/>
      <c r="JTN424" s="1209"/>
      <c r="JTO424" s="1209"/>
      <c r="JTP424" s="1210"/>
      <c r="JTQ424" s="1211"/>
      <c r="JTR424" s="1210"/>
      <c r="JTT424" s="1208"/>
      <c r="JTU424" s="1209"/>
      <c r="JTV424" s="1209"/>
      <c r="JTW424" s="1209"/>
      <c r="JTX424" s="1209"/>
      <c r="JTY424" s="1210"/>
      <c r="JTZ424" s="1211"/>
      <c r="JUA424" s="1210"/>
      <c r="JUC424" s="1208"/>
      <c r="JUD424" s="1209"/>
      <c r="JUE424" s="1209"/>
      <c r="JUF424" s="1209"/>
      <c r="JUG424" s="1209"/>
      <c r="JUH424" s="1210"/>
      <c r="JUI424" s="1211"/>
      <c r="JUJ424" s="1210"/>
      <c r="JUL424" s="1208"/>
      <c r="JUM424" s="1209"/>
      <c r="JUN424" s="1209"/>
      <c r="JUO424" s="1209"/>
      <c r="JUP424" s="1209"/>
      <c r="JUQ424" s="1210"/>
      <c r="JUR424" s="1211"/>
      <c r="JUS424" s="1210"/>
      <c r="JUU424" s="1208"/>
      <c r="JUV424" s="1209"/>
      <c r="JUW424" s="1209"/>
      <c r="JUX424" s="1209"/>
      <c r="JUY424" s="1209"/>
      <c r="JUZ424" s="1210"/>
      <c r="JVA424" s="1211"/>
      <c r="JVB424" s="1210"/>
      <c r="JVD424" s="1208"/>
      <c r="JVE424" s="1209"/>
      <c r="JVF424" s="1209"/>
      <c r="JVG424" s="1209"/>
      <c r="JVH424" s="1209"/>
      <c r="JVI424" s="1210"/>
      <c r="JVJ424" s="1211"/>
      <c r="JVK424" s="1210"/>
      <c r="JVM424" s="1208"/>
      <c r="JVN424" s="1209"/>
      <c r="JVO424" s="1209"/>
      <c r="JVP424" s="1209"/>
      <c r="JVQ424" s="1209"/>
      <c r="JVR424" s="1210"/>
      <c r="JVS424" s="1211"/>
      <c r="JVT424" s="1210"/>
      <c r="JVV424" s="1208"/>
      <c r="JVW424" s="1209"/>
      <c r="JVX424" s="1209"/>
      <c r="JVY424" s="1209"/>
      <c r="JVZ424" s="1209"/>
      <c r="JWA424" s="1210"/>
      <c r="JWB424" s="1211"/>
      <c r="JWC424" s="1210"/>
      <c r="JWE424" s="1208"/>
      <c r="JWF424" s="1209"/>
      <c r="JWG424" s="1209"/>
      <c r="JWH424" s="1209"/>
      <c r="JWI424" s="1209"/>
      <c r="JWJ424" s="1210"/>
      <c r="JWK424" s="1211"/>
      <c r="JWL424" s="1210"/>
      <c r="JWN424" s="1208"/>
      <c r="JWO424" s="1209"/>
      <c r="JWP424" s="1209"/>
      <c r="JWQ424" s="1209"/>
      <c r="JWR424" s="1209"/>
      <c r="JWS424" s="1210"/>
      <c r="JWT424" s="1211"/>
      <c r="JWU424" s="1210"/>
      <c r="JWW424" s="1208"/>
      <c r="JWX424" s="1209"/>
      <c r="JWY424" s="1209"/>
      <c r="JWZ424" s="1209"/>
      <c r="JXA424" s="1209"/>
      <c r="JXB424" s="1210"/>
      <c r="JXC424" s="1211"/>
      <c r="JXD424" s="1210"/>
      <c r="JXF424" s="1208"/>
      <c r="JXG424" s="1209"/>
      <c r="JXH424" s="1209"/>
      <c r="JXI424" s="1209"/>
      <c r="JXJ424" s="1209"/>
      <c r="JXK424" s="1210"/>
      <c r="JXL424" s="1211"/>
      <c r="JXM424" s="1210"/>
      <c r="JXO424" s="1208"/>
      <c r="JXP424" s="1209"/>
      <c r="JXQ424" s="1209"/>
      <c r="JXR424" s="1209"/>
      <c r="JXS424" s="1209"/>
      <c r="JXT424" s="1210"/>
      <c r="JXU424" s="1211"/>
      <c r="JXV424" s="1210"/>
      <c r="JXX424" s="1208"/>
      <c r="JXY424" s="1209"/>
      <c r="JXZ424" s="1209"/>
      <c r="JYA424" s="1209"/>
      <c r="JYB424" s="1209"/>
      <c r="JYC424" s="1210"/>
      <c r="JYD424" s="1211"/>
      <c r="JYE424" s="1210"/>
      <c r="JYG424" s="1208"/>
      <c r="JYH424" s="1209"/>
      <c r="JYI424" s="1209"/>
      <c r="JYJ424" s="1209"/>
      <c r="JYK424" s="1209"/>
      <c r="JYL424" s="1210"/>
      <c r="JYM424" s="1211"/>
      <c r="JYN424" s="1210"/>
      <c r="JYP424" s="1208"/>
      <c r="JYQ424" s="1209"/>
      <c r="JYR424" s="1209"/>
      <c r="JYS424" s="1209"/>
      <c r="JYT424" s="1209"/>
      <c r="JYU424" s="1210"/>
      <c r="JYV424" s="1211"/>
      <c r="JYW424" s="1210"/>
      <c r="JYY424" s="1208"/>
      <c r="JYZ424" s="1209"/>
      <c r="JZA424" s="1209"/>
      <c r="JZB424" s="1209"/>
      <c r="JZC424" s="1209"/>
      <c r="JZD424" s="1210"/>
      <c r="JZE424" s="1211"/>
      <c r="JZF424" s="1210"/>
      <c r="JZH424" s="1208"/>
      <c r="JZI424" s="1209"/>
      <c r="JZJ424" s="1209"/>
      <c r="JZK424" s="1209"/>
      <c r="JZL424" s="1209"/>
      <c r="JZM424" s="1210"/>
      <c r="JZN424" s="1211"/>
      <c r="JZO424" s="1210"/>
      <c r="JZQ424" s="1208"/>
      <c r="JZR424" s="1209"/>
      <c r="JZS424" s="1209"/>
      <c r="JZT424" s="1209"/>
      <c r="JZU424" s="1209"/>
      <c r="JZV424" s="1210"/>
      <c r="JZW424" s="1211"/>
      <c r="JZX424" s="1210"/>
      <c r="JZZ424" s="1208"/>
      <c r="KAA424" s="1209"/>
      <c r="KAB424" s="1209"/>
      <c r="KAC424" s="1209"/>
      <c r="KAD424" s="1209"/>
      <c r="KAE424" s="1210"/>
      <c r="KAF424" s="1211"/>
      <c r="KAG424" s="1210"/>
      <c r="KAI424" s="1208"/>
      <c r="KAJ424" s="1209"/>
      <c r="KAK424" s="1209"/>
      <c r="KAL424" s="1209"/>
      <c r="KAM424" s="1209"/>
      <c r="KAN424" s="1210"/>
      <c r="KAO424" s="1211"/>
      <c r="KAP424" s="1210"/>
      <c r="KAR424" s="1208"/>
      <c r="KAS424" s="1209"/>
      <c r="KAT424" s="1209"/>
      <c r="KAU424" s="1209"/>
      <c r="KAV424" s="1209"/>
      <c r="KAW424" s="1210"/>
      <c r="KAX424" s="1211"/>
      <c r="KAY424" s="1210"/>
      <c r="KBA424" s="1208"/>
      <c r="KBB424" s="1209"/>
      <c r="KBC424" s="1209"/>
      <c r="KBD424" s="1209"/>
      <c r="KBE424" s="1209"/>
      <c r="KBF424" s="1210"/>
      <c r="KBG424" s="1211"/>
      <c r="KBH424" s="1210"/>
      <c r="KBJ424" s="1208"/>
      <c r="KBK424" s="1209"/>
      <c r="KBL424" s="1209"/>
      <c r="KBM424" s="1209"/>
      <c r="KBN424" s="1209"/>
      <c r="KBO424" s="1210"/>
      <c r="KBP424" s="1211"/>
      <c r="KBQ424" s="1210"/>
      <c r="KBS424" s="1208"/>
      <c r="KBT424" s="1209"/>
      <c r="KBU424" s="1209"/>
      <c r="KBV424" s="1209"/>
      <c r="KBW424" s="1209"/>
      <c r="KBX424" s="1210"/>
      <c r="KBY424" s="1211"/>
      <c r="KBZ424" s="1210"/>
      <c r="KCB424" s="1208"/>
      <c r="KCC424" s="1209"/>
      <c r="KCD424" s="1209"/>
      <c r="KCE424" s="1209"/>
      <c r="KCF424" s="1209"/>
      <c r="KCG424" s="1210"/>
      <c r="KCH424" s="1211"/>
      <c r="KCI424" s="1210"/>
      <c r="KCK424" s="1208"/>
      <c r="KCL424" s="1209"/>
      <c r="KCM424" s="1209"/>
      <c r="KCN424" s="1209"/>
      <c r="KCO424" s="1209"/>
      <c r="KCP424" s="1210"/>
      <c r="KCQ424" s="1211"/>
      <c r="KCR424" s="1210"/>
      <c r="KCT424" s="1208"/>
      <c r="KCU424" s="1209"/>
      <c r="KCV424" s="1209"/>
      <c r="KCW424" s="1209"/>
      <c r="KCX424" s="1209"/>
      <c r="KCY424" s="1210"/>
      <c r="KCZ424" s="1211"/>
      <c r="KDA424" s="1210"/>
      <c r="KDC424" s="1208"/>
      <c r="KDD424" s="1209"/>
      <c r="KDE424" s="1209"/>
      <c r="KDF424" s="1209"/>
      <c r="KDG424" s="1209"/>
      <c r="KDH424" s="1210"/>
      <c r="KDI424" s="1211"/>
      <c r="KDJ424" s="1210"/>
      <c r="KDL424" s="1208"/>
      <c r="KDM424" s="1209"/>
      <c r="KDN424" s="1209"/>
      <c r="KDO424" s="1209"/>
      <c r="KDP424" s="1209"/>
      <c r="KDQ424" s="1210"/>
      <c r="KDR424" s="1211"/>
      <c r="KDS424" s="1210"/>
      <c r="KDU424" s="1208"/>
      <c r="KDV424" s="1209"/>
      <c r="KDW424" s="1209"/>
      <c r="KDX424" s="1209"/>
      <c r="KDY424" s="1209"/>
      <c r="KDZ424" s="1210"/>
      <c r="KEA424" s="1211"/>
      <c r="KEB424" s="1210"/>
      <c r="KED424" s="1208"/>
      <c r="KEE424" s="1209"/>
      <c r="KEF424" s="1209"/>
      <c r="KEG424" s="1209"/>
      <c r="KEH424" s="1209"/>
      <c r="KEI424" s="1210"/>
      <c r="KEJ424" s="1211"/>
      <c r="KEK424" s="1210"/>
      <c r="KEM424" s="1208"/>
      <c r="KEN424" s="1209"/>
      <c r="KEO424" s="1209"/>
      <c r="KEP424" s="1209"/>
      <c r="KEQ424" s="1209"/>
      <c r="KER424" s="1210"/>
      <c r="KES424" s="1211"/>
      <c r="KET424" s="1210"/>
      <c r="KEV424" s="1208"/>
      <c r="KEW424" s="1209"/>
      <c r="KEX424" s="1209"/>
      <c r="KEY424" s="1209"/>
      <c r="KEZ424" s="1209"/>
      <c r="KFA424" s="1210"/>
      <c r="KFB424" s="1211"/>
      <c r="KFC424" s="1210"/>
      <c r="KFE424" s="1208"/>
      <c r="KFF424" s="1209"/>
      <c r="KFG424" s="1209"/>
      <c r="KFH424" s="1209"/>
      <c r="KFI424" s="1209"/>
      <c r="KFJ424" s="1210"/>
      <c r="KFK424" s="1211"/>
      <c r="KFL424" s="1210"/>
      <c r="KFN424" s="1208"/>
      <c r="KFO424" s="1209"/>
      <c r="KFP424" s="1209"/>
      <c r="KFQ424" s="1209"/>
      <c r="KFR424" s="1209"/>
      <c r="KFS424" s="1210"/>
      <c r="KFT424" s="1211"/>
      <c r="KFU424" s="1210"/>
      <c r="KFW424" s="1208"/>
      <c r="KFX424" s="1209"/>
      <c r="KFY424" s="1209"/>
      <c r="KFZ424" s="1209"/>
      <c r="KGA424" s="1209"/>
      <c r="KGB424" s="1210"/>
      <c r="KGC424" s="1211"/>
      <c r="KGD424" s="1210"/>
      <c r="KGF424" s="1208"/>
      <c r="KGG424" s="1209"/>
      <c r="KGH424" s="1209"/>
      <c r="KGI424" s="1209"/>
      <c r="KGJ424" s="1209"/>
      <c r="KGK424" s="1210"/>
      <c r="KGL424" s="1211"/>
      <c r="KGM424" s="1210"/>
      <c r="KGO424" s="1208"/>
      <c r="KGP424" s="1209"/>
      <c r="KGQ424" s="1209"/>
      <c r="KGR424" s="1209"/>
      <c r="KGS424" s="1209"/>
      <c r="KGT424" s="1210"/>
      <c r="KGU424" s="1211"/>
      <c r="KGV424" s="1210"/>
      <c r="KGX424" s="1208"/>
      <c r="KGY424" s="1209"/>
      <c r="KGZ424" s="1209"/>
      <c r="KHA424" s="1209"/>
      <c r="KHB424" s="1209"/>
      <c r="KHC424" s="1210"/>
      <c r="KHD424" s="1211"/>
      <c r="KHE424" s="1210"/>
      <c r="KHG424" s="1208"/>
      <c r="KHH424" s="1209"/>
      <c r="KHI424" s="1209"/>
      <c r="KHJ424" s="1209"/>
      <c r="KHK424" s="1209"/>
      <c r="KHL424" s="1210"/>
      <c r="KHM424" s="1211"/>
      <c r="KHN424" s="1210"/>
      <c r="KHP424" s="1208"/>
      <c r="KHQ424" s="1209"/>
      <c r="KHR424" s="1209"/>
      <c r="KHS424" s="1209"/>
      <c r="KHT424" s="1209"/>
      <c r="KHU424" s="1210"/>
      <c r="KHV424" s="1211"/>
      <c r="KHW424" s="1210"/>
      <c r="KHY424" s="1208"/>
      <c r="KHZ424" s="1209"/>
      <c r="KIA424" s="1209"/>
      <c r="KIB424" s="1209"/>
      <c r="KIC424" s="1209"/>
      <c r="KID424" s="1210"/>
      <c r="KIE424" s="1211"/>
      <c r="KIF424" s="1210"/>
      <c r="KIH424" s="1208"/>
      <c r="KII424" s="1209"/>
      <c r="KIJ424" s="1209"/>
      <c r="KIK424" s="1209"/>
      <c r="KIL424" s="1209"/>
      <c r="KIM424" s="1210"/>
      <c r="KIN424" s="1211"/>
      <c r="KIO424" s="1210"/>
      <c r="KIQ424" s="1208"/>
      <c r="KIR424" s="1209"/>
      <c r="KIS424" s="1209"/>
      <c r="KIT424" s="1209"/>
      <c r="KIU424" s="1209"/>
      <c r="KIV424" s="1210"/>
      <c r="KIW424" s="1211"/>
      <c r="KIX424" s="1210"/>
      <c r="KIZ424" s="1208"/>
      <c r="KJA424" s="1209"/>
      <c r="KJB424" s="1209"/>
      <c r="KJC424" s="1209"/>
      <c r="KJD424" s="1209"/>
      <c r="KJE424" s="1210"/>
      <c r="KJF424" s="1211"/>
      <c r="KJG424" s="1210"/>
      <c r="KJI424" s="1208"/>
      <c r="KJJ424" s="1209"/>
      <c r="KJK424" s="1209"/>
      <c r="KJL424" s="1209"/>
      <c r="KJM424" s="1209"/>
      <c r="KJN424" s="1210"/>
      <c r="KJO424" s="1211"/>
      <c r="KJP424" s="1210"/>
      <c r="KJR424" s="1208"/>
      <c r="KJS424" s="1209"/>
      <c r="KJT424" s="1209"/>
      <c r="KJU424" s="1209"/>
      <c r="KJV424" s="1209"/>
      <c r="KJW424" s="1210"/>
      <c r="KJX424" s="1211"/>
      <c r="KJY424" s="1210"/>
      <c r="KKA424" s="1208"/>
      <c r="KKB424" s="1209"/>
      <c r="KKC424" s="1209"/>
      <c r="KKD424" s="1209"/>
      <c r="KKE424" s="1209"/>
      <c r="KKF424" s="1210"/>
      <c r="KKG424" s="1211"/>
      <c r="KKH424" s="1210"/>
      <c r="KKJ424" s="1208"/>
      <c r="KKK424" s="1209"/>
      <c r="KKL424" s="1209"/>
      <c r="KKM424" s="1209"/>
      <c r="KKN424" s="1209"/>
      <c r="KKO424" s="1210"/>
      <c r="KKP424" s="1211"/>
      <c r="KKQ424" s="1210"/>
      <c r="KKS424" s="1208"/>
      <c r="KKT424" s="1209"/>
      <c r="KKU424" s="1209"/>
      <c r="KKV424" s="1209"/>
      <c r="KKW424" s="1209"/>
      <c r="KKX424" s="1210"/>
      <c r="KKY424" s="1211"/>
      <c r="KKZ424" s="1210"/>
      <c r="KLB424" s="1208"/>
      <c r="KLC424" s="1209"/>
      <c r="KLD424" s="1209"/>
      <c r="KLE424" s="1209"/>
      <c r="KLF424" s="1209"/>
      <c r="KLG424" s="1210"/>
      <c r="KLH424" s="1211"/>
      <c r="KLI424" s="1210"/>
      <c r="KLK424" s="1208"/>
      <c r="KLL424" s="1209"/>
      <c r="KLM424" s="1209"/>
      <c r="KLN424" s="1209"/>
      <c r="KLO424" s="1209"/>
      <c r="KLP424" s="1210"/>
      <c r="KLQ424" s="1211"/>
      <c r="KLR424" s="1210"/>
      <c r="KLT424" s="1208"/>
      <c r="KLU424" s="1209"/>
      <c r="KLV424" s="1209"/>
      <c r="KLW424" s="1209"/>
      <c r="KLX424" s="1209"/>
      <c r="KLY424" s="1210"/>
      <c r="KLZ424" s="1211"/>
      <c r="KMA424" s="1210"/>
      <c r="KMC424" s="1208"/>
      <c r="KMD424" s="1209"/>
      <c r="KME424" s="1209"/>
      <c r="KMF424" s="1209"/>
      <c r="KMG424" s="1209"/>
      <c r="KMH424" s="1210"/>
      <c r="KMI424" s="1211"/>
      <c r="KMJ424" s="1210"/>
      <c r="KML424" s="1208"/>
      <c r="KMM424" s="1209"/>
      <c r="KMN424" s="1209"/>
      <c r="KMO424" s="1209"/>
      <c r="KMP424" s="1209"/>
      <c r="KMQ424" s="1210"/>
      <c r="KMR424" s="1211"/>
      <c r="KMS424" s="1210"/>
      <c r="KMU424" s="1208"/>
      <c r="KMV424" s="1209"/>
      <c r="KMW424" s="1209"/>
      <c r="KMX424" s="1209"/>
      <c r="KMY424" s="1209"/>
      <c r="KMZ424" s="1210"/>
      <c r="KNA424" s="1211"/>
      <c r="KNB424" s="1210"/>
      <c r="KND424" s="1208"/>
      <c r="KNE424" s="1209"/>
      <c r="KNF424" s="1209"/>
      <c r="KNG424" s="1209"/>
      <c r="KNH424" s="1209"/>
      <c r="KNI424" s="1210"/>
      <c r="KNJ424" s="1211"/>
      <c r="KNK424" s="1210"/>
      <c r="KNM424" s="1208"/>
      <c r="KNN424" s="1209"/>
      <c r="KNO424" s="1209"/>
      <c r="KNP424" s="1209"/>
      <c r="KNQ424" s="1209"/>
      <c r="KNR424" s="1210"/>
      <c r="KNS424" s="1211"/>
      <c r="KNT424" s="1210"/>
      <c r="KNV424" s="1208"/>
      <c r="KNW424" s="1209"/>
      <c r="KNX424" s="1209"/>
      <c r="KNY424" s="1209"/>
      <c r="KNZ424" s="1209"/>
      <c r="KOA424" s="1210"/>
      <c r="KOB424" s="1211"/>
      <c r="KOC424" s="1210"/>
      <c r="KOE424" s="1208"/>
      <c r="KOF424" s="1209"/>
      <c r="KOG424" s="1209"/>
      <c r="KOH424" s="1209"/>
      <c r="KOI424" s="1209"/>
      <c r="KOJ424" s="1210"/>
      <c r="KOK424" s="1211"/>
      <c r="KOL424" s="1210"/>
      <c r="KON424" s="1208"/>
      <c r="KOO424" s="1209"/>
      <c r="KOP424" s="1209"/>
      <c r="KOQ424" s="1209"/>
      <c r="KOR424" s="1209"/>
      <c r="KOS424" s="1210"/>
      <c r="KOT424" s="1211"/>
      <c r="KOU424" s="1210"/>
      <c r="KOW424" s="1208"/>
      <c r="KOX424" s="1209"/>
      <c r="KOY424" s="1209"/>
      <c r="KOZ424" s="1209"/>
      <c r="KPA424" s="1209"/>
      <c r="KPB424" s="1210"/>
      <c r="KPC424" s="1211"/>
      <c r="KPD424" s="1210"/>
      <c r="KPF424" s="1208"/>
      <c r="KPG424" s="1209"/>
      <c r="KPH424" s="1209"/>
      <c r="KPI424" s="1209"/>
      <c r="KPJ424" s="1209"/>
      <c r="KPK424" s="1210"/>
      <c r="KPL424" s="1211"/>
      <c r="KPM424" s="1210"/>
      <c r="KPO424" s="1208"/>
      <c r="KPP424" s="1209"/>
      <c r="KPQ424" s="1209"/>
      <c r="KPR424" s="1209"/>
      <c r="KPS424" s="1209"/>
      <c r="KPT424" s="1210"/>
      <c r="KPU424" s="1211"/>
      <c r="KPV424" s="1210"/>
      <c r="KPX424" s="1208"/>
      <c r="KPY424" s="1209"/>
      <c r="KPZ424" s="1209"/>
      <c r="KQA424" s="1209"/>
      <c r="KQB424" s="1209"/>
      <c r="KQC424" s="1210"/>
      <c r="KQD424" s="1211"/>
      <c r="KQE424" s="1210"/>
      <c r="KQG424" s="1208"/>
      <c r="KQH424" s="1209"/>
      <c r="KQI424" s="1209"/>
      <c r="KQJ424" s="1209"/>
      <c r="KQK424" s="1209"/>
      <c r="KQL424" s="1210"/>
      <c r="KQM424" s="1211"/>
      <c r="KQN424" s="1210"/>
      <c r="KQP424" s="1208"/>
      <c r="KQQ424" s="1209"/>
      <c r="KQR424" s="1209"/>
      <c r="KQS424" s="1209"/>
      <c r="KQT424" s="1209"/>
      <c r="KQU424" s="1210"/>
      <c r="KQV424" s="1211"/>
      <c r="KQW424" s="1210"/>
      <c r="KQY424" s="1208"/>
      <c r="KQZ424" s="1209"/>
      <c r="KRA424" s="1209"/>
      <c r="KRB424" s="1209"/>
      <c r="KRC424" s="1209"/>
      <c r="KRD424" s="1210"/>
      <c r="KRE424" s="1211"/>
      <c r="KRF424" s="1210"/>
      <c r="KRH424" s="1208"/>
      <c r="KRI424" s="1209"/>
      <c r="KRJ424" s="1209"/>
      <c r="KRK424" s="1209"/>
      <c r="KRL424" s="1209"/>
      <c r="KRM424" s="1210"/>
      <c r="KRN424" s="1211"/>
      <c r="KRO424" s="1210"/>
      <c r="KRQ424" s="1208"/>
      <c r="KRR424" s="1209"/>
      <c r="KRS424" s="1209"/>
      <c r="KRT424" s="1209"/>
      <c r="KRU424" s="1209"/>
      <c r="KRV424" s="1210"/>
      <c r="KRW424" s="1211"/>
      <c r="KRX424" s="1210"/>
      <c r="KRZ424" s="1208"/>
      <c r="KSA424" s="1209"/>
      <c r="KSB424" s="1209"/>
      <c r="KSC424" s="1209"/>
      <c r="KSD424" s="1209"/>
      <c r="KSE424" s="1210"/>
      <c r="KSF424" s="1211"/>
      <c r="KSG424" s="1210"/>
      <c r="KSI424" s="1208"/>
      <c r="KSJ424" s="1209"/>
      <c r="KSK424" s="1209"/>
      <c r="KSL424" s="1209"/>
      <c r="KSM424" s="1209"/>
      <c r="KSN424" s="1210"/>
      <c r="KSO424" s="1211"/>
      <c r="KSP424" s="1210"/>
      <c r="KSR424" s="1208"/>
      <c r="KSS424" s="1209"/>
      <c r="KST424" s="1209"/>
      <c r="KSU424" s="1209"/>
      <c r="KSV424" s="1209"/>
      <c r="KSW424" s="1210"/>
      <c r="KSX424" s="1211"/>
      <c r="KSY424" s="1210"/>
      <c r="KTA424" s="1208"/>
      <c r="KTB424" s="1209"/>
      <c r="KTC424" s="1209"/>
      <c r="KTD424" s="1209"/>
      <c r="KTE424" s="1209"/>
      <c r="KTF424" s="1210"/>
      <c r="KTG424" s="1211"/>
      <c r="KTH424" s="1210"/>
      <c r="KTJ424" s="1208"/>
      <c r="KTK424" s="1209"/>
      <c r="KTL424" s="1209"/>
      <c r="KTM424" s="1209"/>
      <c r="KTN424" s="1209"/>
      <c r="KTO424" s="1210"/>
      <c r="KTP424" s="1211"/>
      <c r="KTQ424" s="1210"/>
      <c r="KTS424" s="1208"/>
      <c r="KTT424" s="1209"/>
      <c r="KTU424" s="1209"/>
      <c r="KTV424" s="1209"/>
      <c r="KTW424" s="1209"/>
      <c r="KTX424" s="1210"/>
      <c r="KTY424" s="1211"/>
      <c r="KTZ424" s="1210"/>
      <c r="KUB424" s="1208"/>
      <c r="KUC424" s="1209"/>
      <c r="KUD424" s="1209"/>
      <c r="KUE424" s="1209"/>
      <c r="KUF424" s="1209"/>
      <c r="KUG424" s="1210"/>
      <c r="KUH424" s="1211"/>
      <c r="KUI424" s="1210"/>
      <c r="KUK424" s="1208"/>
      <c r="KUL424" s="1209"/>
      <c r="KUM424" s="1209"/>
      <c r="KUN424" s="1209"/>
      <c r="KUO424" s="1209"/>
      <c r="KUP424" s="1210"/>
      <c r="KUQ424" s="1211"/>
      <c r="KUR424" s="1210"/>
      <c r="KUT424" s="1208"/>
      <c r="KUU424" s="1209"/>
      <c r="KUV424" s="1209"/>
      <c r="KUW424" s="1209"/>
      <c r="KUX424" s="1209"/>
      <c r="KUY424" s="1210"/>
      <c r="KUZ424" s="1211"/>
      <c r="KVA424" s="1210"/>
      <c r="KVC424" s="1208"/>
      <c r="KVD424" s="1209"/>
      <c r="KVE424" s="1209"/>
      <c r="KVF424" s="1209"/>
      <c r="KVG424" s="1209"/>
      <c r="KVH424" s="1210"/>
      <c r="KVI424" s="1211"/>
      <c r="KVJ424" s="1210"/>
      <c r="KVL424" s="1208"/>
      <c r="KVM424" s="1209"/>
      <c r="KVN424" s="1209"/>
      <c r="KVO424" s="1209"/>
      <c r="KVP424" s="1209"/>
      <c r="KVQ424" s="1210"/>
      <c r="KVR424" s="1211"/>
      <c r="KVS424" s="1210"/>
      <c r="KVU424" s="1208"/>
      <c r="KVV424" s="1209"/>
      <c r="KVW424" s="1209"/>
      <c r="KVX424" s="1209"/>
      <c r="KVY424" s="1209"/>
      <c r="KVZ424" s="1210"/>
      <c r="KWA424" s="1211"/>
      <c r="KWB424" s="1210"/>
      <c r="KWD424" s="1208"/>
      <c r="KWE424" s="1209"/>
      <c r="KWF424" s="1209"/>
      <c r="KWG424" s="1209"/>
      <c r="KWH424" s="1209"/>
      <c r="KWI424" s="1210"/>
      <c r="KWJ424" s="1211"/>
      <c r="KWK424" s="1210"/>
      <c r="KWM424" s="1208"/>
      <c r="KWN424" s="1209"/>
      <c r="KWO424" s="1209"/>
      <c r="KWP424" s="1209"/>
      <c r="KWQ424" s="1209"/>
      <c r="KWR424" s="1210"/>
      <c r="KWS424" s="1211"/>
      <c r="KWT424" s="1210"/>
      <c r="KWV424" s="1208"/>
      <c r="KWW424" s="1209"/>
      <c r="KWX424" s="1209"/>
      <c r="KWY424" s="1209"/>
      <c r="KWZ424" s="1209"/>
      <c r="KXA424" s="1210"/>
      <c r="KXB424" s="1211"/>
      <c r="KXC424" s="1210"/>
      <c r="KXE424" s="1208"/>
      <c r="KXF424" s="1209"/>
      <c r="KXG424" s="1209"/>
      <c r="KXH424" s="1209"/>
      <c r="KXI424" s="1209"/>
      <c r="KXJ424" s="1210"/>
      <c r="KXK424" s="1211"/>
      <c r="KXL424" s="1210"/>
      <c r="KXN424" s="1208"/>
      <c r="KXO424" s="1209"/>
      <c r="KXP424" s="1209"/>
      <c r="KXQ424" s="1209"/>
      <c r="KXR424" s="1209"/>
      <c r="KXS424" s="1210"/>
      <c r="KXT424" s="1211"/>
      <c r="KXU424" s="1210"/>
      <c r="KXW424" s="1208"/>
      <c r="KXX424" s="1209"/>
      <c r="KXY424" s="1209"/>
      <c r="KXZ424" s="1209"/>
      <c r="KYA424" s="1209"/>
      <c r="KYB424" s="1210"/>
      <c r="KYC424" s="1211"/>
      <c r="KYD424" s="1210"/>
      <c r="KYF424" s="1208"/>
      <c r="KYG424" s="1209"/>
      <c r="KYH424" s="1209"/>
      <c r="KYI424" s="1209"/>
      <c r="KYJ424" s="1209"/>
      <c r="KYK424" s="1210"/>
      <c r="KYL424" s="1211"/>
      <c r="KYM424" s="1210"/>
      <c r="KYO424" s="1208"/>
      <c r="KYP424" s="1209"/>
      <c r="KYQ424" s="1209"/>
      <c r="KYR424" s="1209"/>
      <c r="KYS424" s="1209"/>
      <c r="KYT424" s="1210"/>
      <c r="KYU424" s="1211"/>
      <c r="KYV424" s="1210"/>
      <c r="KYX424" s="1208"/>
      <c r="KYY424" s="1209"/>
      <c r="KYZ424" s="1209"/>
      <c r="KZA424" s="1209"/>
      <c r="KZB424" s="1209"/>
      <c r="KZC424" s="1210"/>
      <c r="KZD424" s="1211"/>
      <c r="KZE424" s="1210"/>
      <c r="KZG424" s="1208"/>
      <c r="KZH424" s="1209"/>
      <c r="KZI424" s="1209"/>
      <c r="KZJ424" s="1209"/>
      <c r="KZK424" s="1209"/>
      <c r="KZL424" s="1210"/>
      <c r="KZM424" s="1211"/>
      <c r="KZN424" s="1210"/>
      <c r="KZP424" s="1208"/>
      <c r="KZQ424" s="1209"/>
      <c r="KZR424" s="1209"/>
      <c r="KZS424" s="1209"/>
      <c r="KZT424" s="1209"/>
      <c r="KZU424" s="1210"/>
      <c r="KZV424" s="1211"/>
      <c r="KZW424" s="1210"/>
      <c r="KZY424" s="1208"/>
      <c r="KZZ424" s="1209"/>
      <c r="LAA424" s="1209"/>
      <c r="LAB424" s="1209"/>
      <c r="LAC424" s="1209"/>
      <c r="LAD424" s="1210"/>
      <c r="LAE424" s="1211"/>
      <c r="LAF424" s="1210"/>
      <c r="LAH424" s="1208"/>
      <c r="LAI424" s="1209"/>
      <c r="LAJ424" s="1209"/>
      <c r="LAK424" s="1209"/>
      <c r="LAL424" s="1209"/>
      <c r="LAM424" s="1210"/>
      <c r="LAN424" s="1211"/>
      <c r="LAO424" s="1210"/>
      <c r="LAQ424" s="1208"/>
      <c r="LAR424" s="1209"/>
      <c r="LAS424" s="1209"/>
      <c r="LAT424" s="1209"/>
      <c r="LAU424" s="1209"/>
      <c r="LAV424" s="1210"/>
      <c r="LAW424" s="1211"/>
      <c r="LAX424" s="1210"/>
      <c r="LAZ424" s="1208"/>
      <c r="LBA424" s="1209"/>
      <c r="LBB424" s="1209"/>
      <c r="LBC424" s="1209"/>
      <c r="LBD424" s="1209"/>
      <c r="LBE424" s="1210"/>
      <c r="LBF424" s="1211"/>
      <c r="LBG424" s="1210"/>
      <c r="LBI424" s="1208"/>
      <c r="LBJ424" s="1209"/>
      <c r="LBK424" s="1209"/>
      <c r="LBL424" s="1209"/>
      <c r="LBM424" s="1209"/>
      <c r="LBN424" s="1210"/>
      <c r="LBO424" s="1211"/>
      <c r="LBP424" s="1210"/>
      <c r="LBR424" s="1208"/>
      <c r="LBS424" s="1209"/>
      <c r="LBT424" s="1209"/>
      <c r="LBU424" s="1209"/>
      <c r="LBV424" s="1209"/>
      <c r="LBW424" s="1210"/>
      <c r="LBX424" s="1211"/>
      <c r="LBY424" s="1210"/>
      <c r="LCA424" s="1208"/>
      <c r="LCB424" s="1209"/>
      <c r="LCC424" s="1209"/>
      <c r="LCD424" s="1209"/>
      <c r="LCE424" s="1209"/>
      <c r="LCF424" s="1210"/>
      <c r="LCG424" s="1211"/>
      <c r="LCH424" s="1210"/>
      <c r="LCJ424" s="1208"/>
      <c r="LCK424" s="1209"/>
      <c r="LCL424" s="1209"/>
      <c r="LCM424" s="1209"/>
      <c r="LCN424" s="1209"/>
      <c r="LCO424" s="1210"/>
      <c r="LCP424" s="1211"/>
      <c r="LCQ424" s="1210"/>
      <c r="LCS424" s="1208"/>
      <c r="LCT424" s="1209"/>
      <c r="LCU424" s="1209"/>
      <c r="LCV424" s="1209"/>
      <c r="LCW424" s="1209"/>
      <c r="LCX424" s="1210"/>
      <c r="LCY424" s="1211"/>
      <c r="LCZ424" s="1210"/>
      <c r="LDB424" s="1208"/>
      <c r="LDC424" s="1209"/>
      <c r="LDD424" s="1209"/>
      <c r="LDE424" s="1209"/>
      <c r="LDF424" s="1209"/>
      <c r="LDG424" s="1210"/>
      <c r="LDH424" s="1211"/>
      <c r="LDI424" s="1210"/>
      <c r="LDK424" s="1208"/>
      <c r="LDL424" s="1209"/>
      <c r="LDM424" s="1209"/>
      <c r="LDN424" s="1209"/>
      <c r="LDO424" s="1209"/>
      <c r="LDP424" s="1210"/>
      <c r="LDQ424" s="1211"/>
      <c r="LDR424" s="1210"/>
      <c r="LDT424" s="1208"/>
      <c r="LDU424" s="1209"/>
      <c r="LDV424" s="1209"/>
      <c r="LDW424" s="1209"/>
      <c r="LDX424" s="1209"/>
      <c r="LDY424" s="1210"/>
      <c r="LDZ424" s="1211"/>
      <c r="LEA424" s="1210"/>
      <c r="LEC424" s="1208"/>
      <c r="LED424" s="1209"/>
      <c r="LEE424" s="1209"/>
      <c r="LEF424" s="1209"/>
      <c r="LEG424" s="1209"/>
      <c r="LEH424" s="1210"/>
      <c r="LEI424" s="1211"/>
      <c r="LEJ424" s="1210"/>
      <c r="LEL424" s="1208"/>
      <c r="LEM424" s="1209"/>
      <c r="LEN424" s="1209"/>
      <c r="LEO424" s="1209"/>
      <c r="LEP424" s="1209"/>
      <c r="LEQ424" s="1210"/>
      <c r="LER424" s="1211"/>
      <c r="LES424" s="1210"/>
      <c r="LEU424" s="1208"/>
      <c r="LEV424" s="1209"/>
      <c r="LEW424" s="1209"/>
      <c r="LEX424" s="1209"/>
      <c r="LEY424" s="1209"/>
      <c r="LEZ424" s="1210"/>
      <c r="LFA424" s="1211"/>
      <c r="LFB424" s="1210"/>
      <c r="LFD424" s="1208"/>
      <c r="LFE424" s="1209"/>
      <c r="LFF424" s="1209"/>
      <c r="LFG424" s="1209"/>
      <c r="LFH424" s="1209"/>
      <c r="LFI424" s="1210"/>
      <c r="LFJ424" s="1211"/>
      <c r="LFK424" s="1210"/>
      <c r="LFM424" s="1208"/>
      <c r="LFN424" s="1209"/>
      <c r="LFO424" s="1209"/>
      <c r="LFP424" s="1209"/>
      <c r="LFQ424" s="1209"/>
      <c r="LFR424" s="1210"/>
      <c r="LFS424" s="1211"/>
      <c r="LFT424" s="1210"/>
      <c r="LFV424" s="1208"/>
      <c r="LFW424" s="1209"/>
      <c r="LFX424" s="1209"/>
      <c r="LFY424" s="1209"/>
      <c r="LFZ424" s="1209"/>
      <c r="LGA424" s="1210"/>
      <c r="LGB424" s="1211"/>
      <c r="LGC424" s="1210"/>
      <c r="LGE424" s="1208"/>
      <c r="LGF424" s="1209"/>
      <c r="LGG424" s="1209"/>
      <c r="LGH424" s="1209"/>
      <c r="LGI424" s="1209"/>
      <c r="LGJ424" s="1210"/>
      <c r="LGK424" s="1211"/>
      <c r="LGL424" s="1210"/>
      <c r="LGN424" s="1208"/>
      <c r="LGO424" s="1209"/>
      <c r="LGP424" s="1209"/>
      <c r="LGQ424" s="1209"/>
      <c r="LGR424" s="1209"/>
      <c r="LGS424" s="1210"/>
      <c r="LGT424" s="1211"/>
      <c r="LGU424" s="1210"/>
      <c r="LGW424" s="1208"/>
      <c r="LGX424" s="1209"/>
      <c r="LGY424" s="1209"/>
      <c r="LGZ424" s="1209"/>
      <c r="LHA424" s="1209"/>
      <c r="LHB424" s="1210"/>
      <c r="LHC424" s="1211"/>
      <c r="LHD424" s="1210"/>
      <c r="LHF424" s="1208"/>
      <c r="LHG424" s="1209"/>
      <c r="LHH424" s="1209"/>
      <c r="LHI424" s="1209"/>
      <c r="LHJ424" s="1209"/>
      <c r="LHK424" s="1210"/>
      <c r="LHL424" s="1211"/>
      <c r="LHM424" s="1210"/>
      <c r="LHO424" s="1208"/>
      <c r="LHP424" s="1209"/>
      <c r="LHQ424" s="1209"/>
      <c r="LHR424" s="1209"/>
      <c r="LHS424" s="1209"/>
      <c r="LHT424" s="1210"/>
      <c r="LHU424" s="1211"/>
      <c r="LHV424" s="1210"/>
      <c r="LHX424" s="1208"/>
      <c r="LHY424" s="1209"/>
      <c r="LHZ424" s="1209"/>
      <c r="LIA424" s="1209"/>
      <c r="LIB424" s="1209"/>
      <c r="LIC424" s="1210"/>
      <c r="LID424" s="1211"/>
      <c r="LIE424" s="1210"/>
      <c r="LIG424" s="1208"/>
      <c r="LIH424" s="1209"/>
      <c r="LII424" s="1209"/>
      <c r="LIJ424" s="1209"/>
      <c r="LIK424" s="1209"/>
      <c r="LIL424" s="1210"/>
      <c r="LIM424" s="1211"/>
      <c r="LIN424" s="1210"/>
      <c r="LIP424" s="1208"/>
      <c r="LIQ424" s="1209"/>
      <c r="LIR424" s="1209"/>
      <c r="LIS424" s="1209"/>
      <c r="LIT424" s="1209"/>
      <c r="LIU424" s="1210"/>
      <c r="LIV424" s="1211"/>
      <c r="LIW424" s="1210"/>
      <c r="LIY424" s="1208"/>
      <c r="LIZ424" s="1209"/>
      <c r="LJA424" s="1209"/>
      <c r="LJB424" s="1209"/>
      <c r="LJC424" s="1209"/>
      <c r="LJD424" s="1210"/>
      <c r="LJE424" s="1211"/>
      <c r="LJF424" s="1210"/>
      <c r="LJH424" s="1208"/>
      <c r="LJI424" s="1209"/>
      <c r="LJJ424" s="1209"/>
      <c r="LJK424" s="1209"/>
      <c r="LJL424" s="1209"/>
      <c r="LJM424" s="1210"/>
      <c r="LJN424" s="1211"/>
      <c r="LJO424" s="1210"/>
      <c r="LJQ424" s="1208"/>
      <c r="LJR424" s="1209"/>
      <c r="LJS424" s="1209"/>
      <c r="LJT424" s="1209"/>
      <c r="LJU424" s="1209"/>
      <c r="LJV424" s="1210"/>
      <c r="LJW424" s="1211"/>
      <c r="LJX424" s="1210"/>
      <c r="LJZ424" s="1208"/>
      <c r="LKA424" s="1209"/>
      <c r="LKB424" s="1209"/>
      <c r="LKC424" s="1209"/>
      <c r="LKD424" s="1209"/>
      <c r="LKE424" s="1210"/>
      <c r="LKF424" s="1211"/>
      <c r="LKG424" s="1210"/>
      <c r="LKI424" s="1208"/>
      <c r="LKJ424" s="1209"/>
      <c r="LKK424" s="1209"/>
      <c r="LKL424" s="1209"/>
      <c r="LKM424" s="1209"/>
      <c r="LKN424" s="1210"/>
      <c r="LKO424" s="1211"/>
      <c r="LKP424" s="1210"/>
      <c r="LKR424" s="1208"/>
      <c r="LKS424" s="1209"/>
      <c r="LKT424" s="1209"/>
      <c r="LKU424" s="1209"/>
      <c r="LKV424" s="1209"/>
      <c r="LKW424" s="1210"/>
      <c r="LKX424" s="1211"/>
      <c r="LKY424" s="1210"/>
      <c r="LLA424" s="1208"/>
      <c r="LLB424" s="1209"/>
      <c r="LLC424" s="1209"/>
      <c r="LLD424" s="1209"/>
      <c r="LLE424" s="1209"/>
      <c r="LLF424" s="1210"/>
      <c r="LLG424" s="1211"/>
      <c r="LLH424" s="1210"/>
      <c r="LLJ424" s="1208"/>
      <c r="LLK424" s="1209"/>
      <c r="LLL424" s="1209"/>
      <c r="LLM424" s="1209"/>
      <c r="LLN424" s="1209"/>
      <c r="LLO424" s="1210"/>
      <c r="LLP424" s="1211"/>
      <c r="LLQ424" s="1210"/>
      <c r="LLS424" s="1208"/>
      <c r="LLT424" s="1209"/>
      <c r="LLU424" s="1209"/>
      <c r="LLV424" s="1209"/>
      <c r="LLW424" s="1209"/>
      <c r="LLX424" s="1210"/>
      <c r="LLY424" s="1211"/>
      <c r="LLZ424" s="1210"/>
      <c r="LMB424" s="1208"/>
      <c r="LMC424" s="1209"/>
      <c r="LMD424" s="1209"/>
      <c r="LME424" s="1209"/>
      <c r="LMF424" s="1209"/>
      <c r="LMG424" s="1210"/>
      <c r="LMH424" s="1211"/>
      <c r="LMI424" s="1210"/>
      <c r="LMK424" s="1208"/>
      <c r="LML424" s="1209"/>
      <c r="LMM424" s="1209"/>
      <c r="LMN424" s="1209"/>
      <c r="LMO424" s="1209"/>
      <c r="LMP424" s="1210"/>
      <c r="LMQ424" s="1211"/>
      <c r="LMR424" s="1210"/>
      <c r="LMT424" s="1208"/>
      <c r="LMU424" s="1209"/>
      <c r="LMV424" s="1209"/>
      <c r="LMW424" s="1209"/>
      <c r="LMX424" s="1209"/>
      <c r="LMY424" s="1210"/>
      <c r="LMZ424" s="1211"/>
      <c r="LNA424" s="1210"/>
      <c r="LNC424" s="1208"/>
      <c r="LND424" s="1209"/>
      <c r="LNE424" s="1209"/>
      <c r="LNF424" s="1209"/>
      <c r="LNG424" s="1209"/>
      <c r="LNH424" s="1210"/>
      <c r="LNI424" s="1211"/>
      <c r="LNJ424" s="1210"/>
      <c r="LNL424" s="1208"/>
      <c r="LNM424" s="1209"/>
      <c r="LNN424" s="1209"/>
      <c r="LNO424" s="1209"/>
      <c r="LNP424" s="1209"/>
      <c r="LNQ424" s="1210"/>
      <c r="LNR424" s="1211"/>
      <c r="LNS424" s="1210"/>
      <c r="LNU424" s="1208"/>
      <c r="LNV424" s="1209"/>
      <c r="LNW424" s="1209"/>
      <c r="LNX424" s="1209"/>
      <c r="LNY424" s="1209"/>
      <c r="LNZ424" s="1210"/>
      <c r="LOA424" s="1211"/>
      <c r="LOB424" s="1210"/>
      <c r="LOD424" s="1208"/>
      <c r="LOE424" s="1209"/>
      <c r="LOF424" s="1209"/>
      <c r="LOG424" s="1209"/>
      <c r="LOH424" s="1209"/>
      <c r="LOI424" s="1210"/>
      <c r="LOJ424" s="1211"/>
      <c r="LOK424" s="1210"/>
      <c r="LOM424" s="1208"/>
      <c r="LON424" s="1209"/>
      <c r="LOO424" s="1209"/>
      <c r="LOP424" s="1209"/>
      <c r="LOQ424" s="1209"/>
      <c r="LOR424" s="1210"/>
      <c r="LOS424" s="1211"/>
      <c r="LOT424" s="1210"/>
      <c r="LOV424" s="1208"/>
      <c r="LOW424" s="1209"/>
      <c r="LOX424" s="1209"/>
      <c r="LOY424" s="1209"/>
      <c r="LOZ424" s="1209"/>
      <c r="LPA424" s="1210"/>
      <c r="LPB424" s="1211"/>
      <c r="LPC424" s="1210"/>
      <c r="LPE424" s="1208"/>
      <c r="LPF424" s="1209"/>
      <c r="LPG424" s="1209"/>
      <c r="LPH424" s="1209"/>
      <c r="LPI424" s="1209"/>
      <c r="LPJ424" s="1210"/>
      <c r="LPK424" s="1211"/>
      <c r="LPL424" s="1210"/>
      <c r="LPN424" s="1208"/>
      <c r="LPO424" s="1209"/>
      <c r="LPP424" s="1209"/>
      <c r="LPQ424" s="1209"/>
      <c r="LPR424" s="1209"/>
      <c r="LPS424" s="1210"/>
      <c r="LPT424" s="1211"/>
      <c r="LPU424" s="1210"/>
      <c r="LPW424" s="1208"/>
      <c r="LPX424" s="1209"/>
      <c r="LPY424" s="1209"/>
      <c r="LPZ424" s="1209"/>
      <c r="LQA424" s="1209"/>
      <c r="LQB424" s="1210"/>
      <c r="LQC424" s="1211"/>
      <c r="LQD424" s="1210"/>
      <c r="LQF424" s="1208"/>
      <c r="LQG424" s="1209"/>
      <c r="LQH424" s="1209"/>
      <c r="LQI424" s="1209"/>
      <c r="LQJ424" s="1209"/>
      <c r="LQK424" s="1210"/>
      <c r="LQL424" s="1211"/>
      <c r="LQM424" s="1210"/>
      <c r="LQO424" s="1208"/>
      <c r="LQP424" s="1209"/>
      <c r="LQQ424" s="1209"/>
      <c r="LQR424" s="1209"/>
      <c r="LQS424" s="1209"/>
      <c r="LQT424" s="1210"/>
      <c r="LQU424" s="1211"/>
      <c r="LQV424" s="1210"/>
      <c r="LQX424" s="1208"/>
      <c r="LQY424" s="1209"/>
      <c r="LQZ424" s="1209"/>
      <c r="LRA424" s="1209"/>
      <c r="LRB424" s="1209"/>
      <c r="LRC424" s="1210"/>
      <c r="LRD424" s="1211"/>
      <c r="LRE424" s="1210"/>
      <c r="LRG424" s="1208"/>
      <c r="LRH424" s="1209"/>
      <c r="LRI424" s="1209"/>
      <c r="LRJ424" s="1209"/>
      <c r="LRK424" s="1209"/>
      <c r="LRL424" s="1210"/>
      <c r="LRM424" s="1211"/>
      <c r="LRN424" s="1210"/>
      <c r="LRP424" s="1208"/>
      <c r="LRQ424" s="1209"/>
      <c r="LRR424" s="1209"/>
      <c r="LRS424" s="1209"/>
      <c r="LRT424" s="1209"/>
      <c r="LRU424" s="1210"/>
      <c r="LRV424" s="1211"/>
      <c r="LRW424" s="1210"/>
      <c r="LRY424" s="1208"/>
      <c r="LRZ424" s="1209"/>
      <c r="LSA424" s="1209"/>
      <c r="LSB424" s="1209"/>
      <c r="LSC424" s="1209"/>
      <c r="LSD424" s="1210"/>
      <c r="LSE424" s="1211"/>
      <c r="LSF424" s="1210"/>
      <c r="LSH424" s="1208"/>
      <c r="LSI424" s="1209"/>
      <c r="LSJ424" s="1209"/>
      <c r="LSK424" s="1209"/>
      <c r="LSL424" s="1209"/>
      <c r="LSM424" s="1210"/>
      <c r="LSN424" s="1211"/>
      <c r="LSO424" s="1210"/>
      <c r="LSQ424" s="1208"/>
      <c r="LSR424" s="1209"/>
      <c r="LSS424" s="1209"/>
      <c r="LST424" s="1209"/>
      <c r="LSU424" s="1209"/>
      <c r="LSV424" s="1210"/>
      <c r="LSW424" s="1211"/>
      <c r="LSX424" s="1210"/>
      <c r="LSZ424" s="1208"/>
      <c r="LTA424" s="1209"/>
      <c r="LTB424" s="1209"/>
      <c r="LTC424" s="1209"/>
      <c r="LTD424" s="1209"/>
      <c r="LTE424" s="1210"/>
      <c r="LTF424" s="1211"/>
      <c r="LTG424" s="1210"/>
      <c r="LTI424" s="1208"/>
      <c r="LTJ424" s="1209"/>
      <c r="LTK424" s="1209"/>
      <c r="LTL424" s="1209"/>
      <c r="LTM424" s="1209"/>
      <c r="LTN424" s="1210"/>
      <c r="LTO424" s="1211"/>
      <c r="LTP424" s="1210"/>
      <c r="LTR424" s="1208"/>
      <c r="LTS424" s="1209"/>
      <c r="LTT424" s="1209"/>
      <c r="LTU424" s="1209"/>
      <c r="LTV424" s="1209"/>
      <c r="LTW424" s="1210"/>
      <c r="LTX424" s="1211"/>
      <c r="LTY424" s="1210"/>
      <c r="LUA424" s="1208"/>
      <c r="LUB424" s="1209"/>
      <c r="LUC424" s="1209"/>
      <c r="LUD424" s="1209"/>
      <c r="LUE424" s="1209"/>
      <c r="LUF424" s="1210"/>
      <c r="LUG424" s="1211"/>
      <c r="LUH424" s="1210"/>
      <c r="LUJ424" s="1208"/>
      <c r="LUK424" s="1209"/>
      <c r="LUL424" s="1209"/>
      <c r="LUM424" s="1209"/>
      <c r="LUN424" s="1209"/>
      <c r="LUO424" s="1210"/>
      <c r="LUP424" s="1211"/>
      <c r="LUQ424" s="1210"/>
      <c r="LUS424" s="1208"/>
      <c r="LUT424" s="1209"/>
      <c r="LUU424" s="1209"/>
      <c r="LUV424" s="1209"/>
      <c r="LUW424" s="1209"/>
      <c r="LUX424" s="1210"/>
      <c r="LUY424" s="1211"/>
      <c r="LUZ424" s="1210"/>
      <c r="LVB424" s="1208"/>
      <c r="LVC424" s="1209"/>
      <c r="LVD424" s="1209"/>
      <c r="LVE424" s="1209"/>
      <c r="LVF424" s="1209"/>
      <c r="LVG424" s="1210"/>
      <c r="LVH424" s="1211"/>
      <c r="LVI424" s="1210"/>
      <c r="LVK424" s="1208"/>
      <c r="LVL424" s="1209"/>
      <c r="LVM424" s="1209"/>
      <c r="LVN424" s="1209"/>
      <c r="LVO424" s="1209"/>
      <c r="LVP424" s="1210"/>
      <c r="LVQ424" s="1211"/>
      <c r="LVR424" s="1210"/>
      <c r="LVT424" s="1208"/>
      <c r="LVU424" s="1209"/>
      <c r="LVV424" s="1209"/>
      <c r="LVW424" s="1209"/>
      <c r="LVX424" s="1209"/>
      <c r="LVY424" s="1210"/>
      <c r="LVZ424" s="1211"/>
      <c r="LWA424" s="1210"/>
      <c r="LWC424" s="1208"/>
      <c r="LWD424" s="1209"/>
      <c r="LWE424" s="1209"/>
      <c r="LWF424" s="1209"/>
      <c r="LWG424" s="1209"/>
      <c r="LWH424" s="1210"/>
      <c r="LWI424" s="1211"/>
      <c r="LWJ424" s="1210"/>
      <c r="LWL424" s="1208"/>
      <c r="LWM424" s="1209"/>
      <c r="LWN424" s="1209"/>
      <c r="LWO424" s="1209"/>
      <c r="LWP424" s="1209"/>
      <c r="LWQ424" s="1210"/>
      <c r="LWR424" s="1211"/>
      <c r="LWS424" s="1210"/>
      <c r="LWU424" s="1208"/>
      <c r="LWV424" s="1209"/>
      <c r="LWW424" s="1209"/>
      <c r="LWX424" s="1209"/>
      <c r="LWY424" s="1209"/>
      <c r="LWZ424" s="1210"/>
      <c r="LXA424" s="1211"/>
      <c r="LXB424" s="1210"/>
      <c r="LXD424" s="1208"/>
      <c r="LXE424" s="1209"/>
      <c r="LXF424" s="1209"/>
      <c r="LXG424" s="1209"/>
      <c r="LXH424" s="1209"/>
      <c r="LXI424" s="1210"/>
      <c r="LXJ424" s="1211"/>
      <c r="LXK424" s="1210"/>
      <c r="LXM424" s="1208"/>
      <c r="LXN424" s="1209"/>
      <c r="LXO424" s="1209"/>
      <c r="LXP424" s="1209"/>
      <c r="LXQ424" s="1209"/>
      <c r="LXR424" s="1210"/>
      <c r="LXS424" s="1211"/>
      <c r="LXT424" s="1210"/>
      <c r="LXV424" s="1208"/>
      <c r="LXW424" s="1209"/>
      <c r="LXX424" s="1209"/>
      <c r="LXY424" s="1209"/>
      <c r="LXZ424" s="1209"/>
      <c r="LYA424" s="1210"/>
      <c r="LYB424" s="1211"/>
      <c r="LYC424" s="1210"/>
      <c r="LYE424" s="1208"/>
      <c r="LYF424" s="1209"/>
      <c r="LYG424" s="1209"/>
      <c r="LYH424" s="1209"/>
      <c r="LYI424" s="1209"/>
      <c r="LYJ424" s="1210"/>
      <c r="LYK424" s="1211"/>
      <c r="LYL424" s="1210"/>
      <c r="LYN424" s="1208"/>
      <c r="LYO424" s="1209"/>
      <c r="LYP424" s="1209"/>
      <c r="LYQ424" s="1209"/>
      <c r="LYR424" s="1209"/>
      <c r="LYS424" s="1210"/>
      <c r="LYT424" s="1211"/>
      <c r="LYU424" s="1210"/>
      <c r="LYW424" s="1208"/>
      <c r="LYX424" s="1209"/>
      <c r="LYY424" s="1209"/>
      <c r="LYZ424" s="1209"/>
      <c r="LZA424" s="1209"/>
      <c r="LZB424" s="1210"/>
      <c r="LZC424" s="1211"/>
      <c r="LZD424" s="1210"/>
      <c r="LZF424" s="1208"/>
      <c r="LZG424" s="1209"/>
      <c r="LZH424" s="1209"/>
      <c r="LZI424" s="1209"/>
      <c r="LZJ424" s="1209"/>
      <c r="LZK424" s="1210"/>
      <c r="LZL424" s="1211"/>
      <c r="LZM424" s="1210"/>
      <c r="LZO424" s="1208"/>
      <c r="LZP424" s="1209"/>
      <c r="LZQ424" s="1209"/>
      <c r="LZR424" s="1209"/>
      <c r="LZS424" s="1209"/>
      <c r="LZT424" s="1210"/>
      <c r="LZU424" s="1211"/>
      <c r="LZV424" s="1210"/>
      <c r="LZX424" s="1208"/>
      <c r="LZY424" s="1209"/>
      <c r="LZZ424" s="1209"/>
      <c r="MAA424" s="1209"/>
      <c r="MAB424" s="1209"/>
      <c r="MAC424" s="1210"/>
      <c r="MAD424" s="1211"/>
      <c r="MAE424" s="1210"/>
      <c r="MAG424" s="1208"/>
      <c r="MAH424" s="1209"/>
      <c r="MAI424" s="1209"/>
      <c r="MAJ424" s="1209"/>
      <c r="MAK424" s="1209"/>
      <c r="MAL424" s="1210"/>
      <c r="MAM424" s="1211"/>
      <c r="MAN424" s="1210"/>
      <c r="MAP424" s="1208"/>
      <c r="MAQ424" s="1209"/>
      <c r="MAR424" s="1209"/>
      <c r="MAS424" s="1209"/>
      <c r="MAT424" s="1209"/>
      <c r="MAU424" s="1210"/>
      <c r="MAV424" s="1211"/>
      <c r="MAW424" s="1210"/>
      <c r="MAY424" s="1208"/>
      <c r="MAZ424" s="1209"/>
      <c r="MBA424" s="1209"/>
      <c r="MBB424" s="1209"/>
      <c r="MBC424" s="1209"/>
      <c r="MBD424" s="1210"/>
      <c r="MBE424" s="1211"/>
      <c r="MBF424" s="1210"/>
      <c r="MBH424" s="1208"/>
      <c r="MBI424" s="1209"/>
      <c r="MBJ424" s="1209"/>
      <c r="MBK424" s="1209"/>
      <c r="MBL424" s="1209"/>
      <c r="MBM424" s="1210"/>
      <c r="MBN424" s="1211"/>
      <c r="MBO424" s="1210"/>
      <c r="MBQ424" s="1208"/>
      <c r="MBR424" s="1209"/>
      <c r="MBS424" s="1209"/>
      <c r="MBT424" s="1209"/>
      <c r="MBU424" s="1209"/>
      <c r="MBV424" s="1210"/>
      <c r="MBW424" s="1211"/>
      <c r="MBX424" s="1210"/>
      <c r="MBZ424" s="1208"/>
      <c r="MCA424" s="1209"/>
      <c r="MCB424" s="1209"/>
      <c r="MCC424" s="1209"/>
      <c r="MCD424" s="1209"/>
      <c r="MCE424" s="1210"/>
      <c r="MCF424" s="1211"/>
      <c r="MCG424" s="1210"/>
      <c r="MCI424" s="1208"/>
      <c r="MCJ424" s="1209"/>
      <c r="MCK424" s="1209"/>
      <c r="MCL424" s="1209"/>
      <c r="MCM424" s="1209"/>
      <c r="MCN424" s="1210"/>
      <c r="MCO424" s="1211"/>
      <c r="MCP424" s="1210"/>
      <c r="MCR424" s="1208"/>
      <c r="MCS424" s="1209"/>
      <c r="MCT424" s="1209"/>
      <c r="MCU424" s="1209"/>
      <c r="MCV424" s="1209"/>
      <c r="MCW424" s="1210"/>
      <c r="MCX424" s="1211"/>
      <c r="MCY424" s="1210"/>
      <c r="MDA424" s="1208"/>
      <c r="MDB424" s="1209"/>
      <c r="MDC424" s="1209"/>
      <c r="MDD424" s="1209"/>
      <c r="MDE424" s="1209"/>
      <c r="MDF424" s="1210"/>
      <c r="MDG424" s="1211"/>
      <c r="MDH424" s="1210"/>
      <c r="MDJ424" s="1208"/>
      <c r="MDK424" s="1209"/>
      <c r="MDL424" s="1209"/>
      <c r="MDM424" s="1209"/>
      <c r="MDN424" s="1209"/>
      <c r="MDO424" s="1210"/>
      <c r="MDP424" s="1211"/>
      <c r="MDQ424" s="1210"/>
      <c r="MDS424" s="1208"/>
      <c r="MDT424" s="1209"/>
      <c r="MDU424" s="1209"/>
      <c r="MDV424" s="1209"/>
      <c r="MDW424" s="1209"/>
      <c r="MDX424" s="1210"/>
      <c r="MDY424" s="1211"/>
      <c r="MDZ424" s="1210"/>
      <c r="MEB424" s="1208"/>
      <c r="MEC424" s="1209"/>
      <c r="MED424" s="1209"/>
      <c r="MEE424" s="1209"/>
      <c r="MEF424" s="1209"/>
      <c r="MEG424" s="1210"/>
      <c r="MEH424" s="1211"/>
      <c r="MEI424" s="1210"/>
      <c r="MEK424" s="1208"/>
      <c r="MEL424" s="1209"/>
      <c r="MEM424" s="1209"/>
      <c r="MEN424" s="1209"/>
      <c r="MEO424" s="1209"/>
      <c r="MEP424" s="1210"/>
      <c r="MEQ424" s="1211"/>
      <c r="MER424" s="1210"/>
      <c r="MET424" s="1208"/>
      <c r="MEU424" s="1209"/>
      <c r="MEV424" s="1209"/>
      <c r="MEW424" s="1209"/>
      <c r="MEX424" s="1209"/>
      <c r="MEY424" s="1210"/>
      <c r="MEZ424" s="1211"/>
      <c r="MFA424" s="1210"/>
      <c r="MFC424" s="1208"/>
      <c r="MFD424" s="1209"/>
      <c r="MFE424" s="1209"/>
      <c r="MFF424" s="1209"/>
      <c r="MFG424" s="1209"/>
      <c r="MFH424" s="1210"/>
      <c r="MFI424" s="1211"/>
      <c r="MFJ424" s="1210"/>
      <c r="MFL424" s="1208"/>
      <c r="MFM424" s="1209"/>
      <c r="MFN424" s="1209"/>
      <c r="MFO424" s="1209"/>
      <c r="MFP424" s="1209"/>
      <c r="MFQ424" s="1210"/>
      <c r="MFR424" s="1211"/>
      <c r="MFS424" s="1210"/>
      <c r="MFU424" s="1208"/>
      <c r="MFV424" s="1209"/>
      <c r="MFW424" s="1209"/>
      <c r="MFX424" s="1209"/>
      <c r="MFY424" s="1209"/>
      <c r="MFZ424" s="1210"/>
      <c r="MGA424" s="1211"/>
      <c r="MGB424" s="1210"/>
      <c r="MGD424" s="1208"/>
      <c r="MGE424" s="1209"/>
      <c r="MGF424" s="1209"/>
      <c r="MGG424" s="1209"/>
      <c r="MGH424" s="1209"/>
      <c r="MGI424" s="1210"/>
      <c r="MGJ424" s="1211"/>
      <c r="MGK424" s="1210"/>
      <c r="MGM424" s="1208"/>
      <c r="MGN424" s="1209"/>
      <c r="MGO424" s="1209"/>
      <c r="MGP424" s="1209"/>
      <c r="MGQ424" s="1209"/>
      <c r="MGR424" s="1210"/>
      <c r="MGS424" s="1211"/>
      <c r="MGT424" s="1210"/>
      <c r="MGV424" s="1208"/>
      <c r="MGW424" s="1209"/>
      <c r="MGX424" s="1209"/>
      <c r="MGY424" s="1209"/>
      <c r="MGZ424" s="1209"/>
      <c r="MHA424" s="1210"/>
      <c r="MHB424" s="1211"/>
      <c r="MHC424" s="1210"/>
      <c r="MHE424" s="1208"/>
      <c r="MHF424" s="1209"/>
      <c r="MHG424" s="1209"/>
      <c r="MHH424" s="1209"/>
      <c r="MHI424" s="1209"/>
      <c r="MHJ424" s="1210"/>
      <c r="MHK424" s="1211"/>
      <c r="MHL424" s="1210"/>
      <c r="MHN424" s="1208"/>
      <c r="MHO424" s="1209"/>
      <c r="MHP424" s="1209"/>
      <c r="MHQ424" s="1209"/>
      <c r="MHR424" s="1209"/>
      <c r="MHS424" s="1210"/>
      <c r="MHT424" s="1211"/>
      <c r="MHU424" s="1210"/>
      <c r="MHW424" s="1208"/>
      <c r="MHX424" s="1209"/>
      <c r="MHY424" s="1209"/>
      <c r="MHZ424" s="1209"/>
      <c r="MIA424" s="1209"/>
      <c r="MIB424" s="1210"/>
      <c r="MIC424" s="1211"/>
      <c r="MID424" s="1210"/>
      <c r="MIF424" s="1208"/>
      <c r="MIG424" s="1209"/>
      <c r="MIH424" s="1209"/>
      <c r="MII424" s="1209"/>
      <c r="MIJ424" s="1209"/>
      <c r="MIK424" s="1210"/>
      <c r="MIL424" s="1211"/>
      <c r="MIM424" s="1210"/>
      <c r="MIO424" s="1208"/>
      <c r="MIP424" s="1209"/>
      <c r="MIQ424" s="1209"/>
      <c r="MIR424" s="1209"/>
      <c r="MIS424" s="1209"/>
      <c r="MIT424" s="1210"/>
      <c r="MIU424" s="1211"/>
      <c r="MIV424" s="1210"/>
      <c r="MIX424" s="1208"/>
      <c r="MIY424" s="1209"/>
      <c r="MIZ424" s="1209"/>
      <c r="MJA424" s="1209"/>
      <c r="MJB424" s="1209"/>
      <c r="MJC424" s="1210"/>
      <c r="MJD424" s="1211"/>
      <c r="MJE424" s="1210"/>
      <c r="MJG424" s="1208"/>
      <c r="MJH424" s="1209"/>
      <c r="MJI424" s="1209"/>
      <c r="MJJ424" s="1209"/>
      <c r="MJK424" s="1209"/>
      <c r="MJL424" s="1210"/>
      <c r="MJM424" s="1211"/>
      <c r="MJN424" s="1210"/>
      <c r="MJP424" s="1208"/>
      <c r="MJQ424" s="1209"/>
      <c r="MJR424" s="1209"/>
      <c r="MJS424" s="1209"/>
      <c r="MJT424" s="1209"/>
      <c r="MJU424" s="1210"/>
      <c r="MJV424" s="1211"/>
      <c r="MJW424" s="1210"/>
      <c r="MJY424" s="1208"/>
      <c r="MJZ424" s="1209"/>
      <c r="MKA424" s="1209"/>
      <c r="MKB424" s="1209"/>
      <c r="MKC424" s="1209"/>
      <c r="MKD424" s="1210"/>
      <c r="MKE424" s="1211"/>
      <c r="MKF424" s="1210"/>
      <c r="MKH424" s="1208"/>
      <c r="MKI424" s="1209"/>
      <c r="MKJ424" s="1209"/>
      <c r="MKK424" s="1209"/>
      <c r="MKL424" s="1209"/>
      <c r="MKM424" s="1210"/>
      <c r="MKN424" s="1211"/>
      <c r="MKO424" s="1210"/>
      <c r="MKQ424" s="1208"/>
      <c r="MKR424" s="1209"/>
      <c r="MKS424" s="1209"/>
      <c r="MKT424" s="1209"/>
      <c r="MKU424" s="1209"/>
      <c r="MKV424" s="1210"/>
      <c r="MKW424" s="1211"/>
      <c r="MKX424" s="1210"/>
      <c r="MKZ424" s="1208"/>
      <c r="MLA424" s="1209"/>
      <c r="MLB424" s="1209"/>
      <c r="MLC424" s="1209"/>
      <c r="MLD424" s="1209"/>
      <c r="MLE424" s="1210"/>
      <c r="MLF424" s="1211"/>
      <c r="MLG424" s="1210"/>
      <c r="MLI424" s="1208"/>
      <c r="MLJ424" s="1209"/>
      <c r="MLK424" s="1209"/>
      <c r="MLL424" s="1209"/>
      <c r="MLM424" s="1209"/>
      <c r="MLN424" s="1210"/>
      <c r="MLO424" s="1211"/>
      <c r="MLP424" s="1210"/>
      <c r="MLR424" s="1208"/>
      <c r="MLS424" s="1209"/>
      <c r="MLT424" s="1209"/>
      <c r="MLU424" s="1209"/>
      <c r="MLV424" s="1209"/>
      <c r="MLW424" s="1210"/>
      <c r="MLX424" s="1211"/>
      <c r="MLY424" s="1210"/>
      <c r="MMA424" s="1208"/>
      <c r="MMB424" s="1209"/>
      <c r="MMC424" s="1209"/>
      <c r="MMD424" s="1209"/>
      <c r="MME424" s="1209"/>
      <c r="MMF424" s="1210"/>
      <c r="MMG424" s="1211"/>
      <c r="MMH424" s="1210"/>
      <c r="MMJ424" s="1208"/>
      <c r="MMK424" s="1209"/>
      <c r="MML424" s="1209"/>
      <c r="MMM424" s="1209"/>
      <c r="MMN424" s="1209"/>
      <c r="MMO424" s="1210"/>
      <c r="MMP424" s="1211"/>
      <c r="MMQ424" s="1210"/>
      <c r="MMS424" s="1208"/>
      <c r="MMT424" s="1209"/>
      <c r="MMU424" s="1209"/>
      <c r="MMV424" s="1209"/>
      <c r="MMW424" s="1209"/>
      <c r="MMX424" s="1210"/>
      <c r="MMY424" s="1211"/>
      <c r="MMZ424" s="1210"/>
      <c r="MNB424" s="1208"/>
      <c r="MNC424" s="1209"/>
      <c r="MND424" s="1209"/>
      <c r="MNE424" s="1209"/>
      <c r="MNF424" s="1209"/>
      <c r="MNG424" s="1210"/>
      <c r="MNH424" s="1211"/>
      <c r="MNI424" s="1210"/>
      <c r="MNK424" s="1208"/>
      <c r="MNL424" s="1209"/>
      <c r="MNM424" s="1209"/>
      <c r="MNN424" s="1209"/>
      <c r="MNO424" s="1209"/>
      <c r="MNP424" s="1210"/>
      <c r="MNQ424" s="1211"/>
      <c r="MNR424" s="1210"/>
      <c r="MNT424" s="1208"/>
      <c r="MNU424" s="1209"/>
      <c r="MNV424" s="1209"/>
      <c r="MNW424" s="1209"/>
      <c r="MNX424" s="1209"/>
      <c r="MNY424" s="1210"/>
      <c r="MNZ424" s="1211"/>
      <c r="MOA424" s="1210"/>
      <c r="MOC424" s="1208"/>
      <c r="MOD424" s="1209"/>
      <c r="MOE424" s="1209"/>
      <c r="MOF424" s="1209"/>
      <c r="MOG424" s="1209"/>
      <c r="MOH424" s="1210"/>
      <c r="MOI424" s="1211"/>
      <c r="MOJ424" s="1210"/>
      <c r="MOL424" s="1208"/>
      <c r="MOM424" s="1209"/>
      <c r="MON424" s="1209"/>
      <c r="MOO424" s="1209"/>
      <c r="MOP424" s="1209"/>
      <c r="MOQ424" s="1210"/>
      <c r="MOR424" s="1211"/>
      <c r="MOS424" s="1210"/>
      <c r="MOU424" s="1208"/>
      <c r="MOV424" s="1209"/>
      <c r="MOW424" s="1209"/>
      <c r="MOX424" s="1209"/>
      <c r="MOY424" s="1209"/>
      <c r="MOZ424" s="1210"/>
      <c r="MPA424" s="1211"/>
      <c r="MPB424" s="1210"/>
      <c r="MPD424" s="1208"/>
      <c r="MPE424" s="1209"/>
      <c r="MPF424" s="1209"/>
      <c r="MPG424" s="1209"/>
      <c r="MPH424" s="1209"/>
      <c r="MPI424" s="1210"/>
      <c r="MPJ424" s="1211"/>
      <c r="MPK424" s="1210"/>
      <c r="MPM424" s="1208"/>
      <c r="MPN424" s="1209"/>
      <c r="MPO424" s="1209"/>
      <c r="MPP424" s="1209"/>
      <c r="MPQ424" s="1209"/>
      <c r="MPR424" s="1210"/>
      <c r="MPS424" s="1211"/>
      <c r="MPT424" s="1210"/>
      <c r="MPV424" s="1208"/>
      <c r="MPW424" s="1209"/>
      <c r="MPX424" s="1209"/>
      <c r="MPY424" s="1209"/>
      <c r="MPZ424" s="1209"/>
      <c r="MQA424" s="1210"/>
      <c r="MQB424" s="1211"/>
      <c r="MQC424" s="1210"/>
      <c r="MQE424" s="1208"/>
      <c r="MQF424" s="1209"/>
      <c r="MQG424" s="1209"/>
      <c r="MQH424" s="1209"/>
      <c r="MQI424" s="1209"/>
      <c r="MQJ424" s="1210"/>
      <c r="MQK424" s="1211"/>
      <c r="MQL424" s="1210"/>
      <c r="MQN424" s="1208"/>
      <c r="MQO424" s="1209"/>
      <c r="MQP424" s="1209"/>
      <c r="MQQ424" s="1209"/>
      <c r="MQR424" s="1209"/>
      <c r="MQS424" s="1210"/>
      <c r="MQT424" s="1211"/>
      <c r="MQU424" s="1210"/>
      <c r="MQW424" s="1208"/>
      <c r="MQX424" s="1209"/>
      <c r="MQY424" s="1209"/>
      <c r="MQZ424" s="1209"/>
      <c r="MRA424" s="1209"/>
      <c r="MRB424" s="1210"/>
      <c r="MRC424" s="1211"/>
      <c r="MRD424" s="1210"/>
      <c r="MRF424" s="1208"/>
      <c r="MRG424" s="1209"/>
      <c r="MRH424" s="1209"/>
      <c r="MRI424" s="1209"/>
      <c r="MRJ424" s="1209"/>
      <c r="MRK424" s="1210"/>
      <c r="MRL424" s="1211"/>
      <c r="MRM424" s="1210"/>
      <c r="MRO424" s="1208"/>
      <c r="MRP424" s="1209"/>
      <c r="MRQ424" s="1209"/>
      <c r="MRR424" s="1209"/>
      <c r="MRS424" s="1209"/>
      <c r="MRT424" s="1210"/>
      <c r="MRU424" s="1211"/>
      <c r="MRV424" s="1210"/>
      <c r="MRX424" s="1208"/>
      <c r="MRY424" s="1209"/>
      <c r="MRZ424" s="1209"/>
      <c r="MSA424" s="1209"/>
      <c r="MSB424" s="1209"/>
      <c r="MSC424" s="1210"/>
      <c r="MSD424" s="1211"/>
      <c r="MSE424" s="1210"/>
      <c r="MSG424" s="1208"/>
      <c r="MSH424" s="1209"/>
      <c r="MSI424" s="1209"/>
      <c r="MSJ424" s="1209"/>
      <c r="MSK424" s="1209"/>
      <c r="MSL424" s="1210"/>
      <c r="MSM424" s="1211"/>
      <c r="MSN424" s="1210"/>
      <c r="MSP424" s="1208"/>
      <c r="MSQ424" s="1209"/>
      <c r="MSR424" s="1209"/>
      <c r="MSS424" s="1209"/>
      <c r="MST424" s="1209"/>
      <c r="MSU424" s="1210"/>
      <c r="MSV424" s="1211"/>
      <c r="MSW424" s="1210"/>
      <c r="MSY424" s="1208"/>
      <c r="MSZ424" s="1209"/>
      <c r="MTA424" s="1209"/>
      <c r="MTB424" s="1209"/>
      <c r="MTC424" s="1209"/>
      <c r="MTD424" s="1210"/>
      <c r="MTE424" s="1211"/>
      <c r="MTF424" s="1210"/>
      <c r="MTH424" s="1208"/>
      <c r="MTI424" s="1209"/>
      <c r="MTJ424" s="1209"/>
      <c r="MTK424" s="1209"/>
      <c r="MTL424" s="1209"/>
      <c r="MTM424" s="1210"/>
      <c r="MTN424" s="1211"/>
      <c r="MTO424" s="1210"/>
      <c r="MTQ424" s="1208"/>
      <c r="MTR424" s="1209"/>
      <c r="MTS424" s="1209"/>
      <c r="MTT424" s="1209"/>
      <c r="MTU424" s="1209"/>
      <c r="MTV424" s="1210"/>
      <c r="MTW424" s="1211"/>
      <c r="MTX424" s="1210"/>
      <c r="MTZ424" s="1208"/>
      <c r="MUA424" s="1209"/>
      <c r="MUB424" s="1209"/>
      <c r="MUC424" s="1209"/>
      <c r="MUD424" s="1209"/>
      <c r="MUE424" s="1210"/>
      <c r="MUF424" s="1211"/>
      <c r="MUG424" s="1210"/>
      <c r="MUI424" s="1208"/>
      <c r="MUJ424" s="1209"/>
      <c r="MUK424" s="1209"/>
      <c r="MUL424" s="1209"/>
      <c r="MUM424" s="1209"/>
      <c r="MUN424" s="1210"/>
      <c r="MUO424" s="1211"/>
      <c r="MUP424" s="1210"/>
      <c r="MUR424" s="1208"/>
      <c r="MUS424" s="1209"/>
      <c r="MUT424" s="1209"/>
      <c r="MUU424" s="1209"/>
      <c r="MUV424" s="1209"/>
      <c r="MUW424" s="1210"/>
      <c r="MUX424" s="1211"/>
      <c r="MUY424" s="1210"/>
      <c r="MVA424" s="1208"/>
      <c r="MVB424" s="1209"/>
      <c r="MVC424" s="1209"/>
      <c r="MVD424" s="1209"/>
      <c r="MVE424" s="1209"/>
      <c r="MVF424" s="1210"/>
      <c r="MVG424" s="1211"/>
      <c r="MVH424" s="1210"/>
      <c r="MVJ424" s="1208"/>
      <c r="MVK424" s="1209"/>
      <c r="MVL424" s="1209"/>
      <c r="MVM424" s="1209"/>
      <c r="MVN424" s="1209"/>
      <c r="MVO424" s="1210"/>
      <c r="MVP424" s="1211"/>
      <c r="MVQ424" s="1210"/>
      <c r="MVS424" s="1208"/>
      <c r="MVT424" s="1209"/>
      <c r="MVU424" s="1209"/>
      <c r="MVV424" s="1209"/>
      <c r="MVW424" s="1209"/>
      <c r="MVX424" s="1210"/>
      <c r="MVY424" s="1211"/>
      <c r="MVZ424" s="1210"/>
      <c r="MWB424" s="1208"/>
      <c r="MWC424" s="1209"/>
      <c r="MWD424" s="1209"/>
      <c r="MWE424" s="1209"/>
      <c r="MWF424" s="1209"/>
      <c r="MWG424" s="1210"/>
      <c r="MWH424" s="1211"/>
      <c r="MWI424" s="1210"/>
      <c r="MWK424" s="1208"/>
      <c r="MWL424" s="1209"/>
      <c r="MWM424" s="1209"/>
      <c r="MWN424" s="1209"/>
      <c r="MWO424" s="1209"/>
      <c r="MWP424" s="1210"/>
      <c r="MWQ424" s="1211"/>
      <c r="MWR424" s="1210"/>
      <c r="MWT424" s="1208"/>
      <c r="MWU424" s="1209"/>
      <c r="MWV424" s="1209"/>
      <c r="MWW424" s="1209"/>
      <c r="MWX424" s="1209"/>
      <c r="MWY424" s="1210"/>
      <c r="MWZ424" s="1211"/>
      <c r="MXA424" s="1210"/>
      <c r="MXC424" s="1208"/>
      <c r="MXD424" s="1209"/>
      <c r="MXE424" s="1209"/>
      <c r="MXF424" s="1209"/>
      <c r="MXG424" s="1209"/>
      <c r="MXH424" s="1210"/>
      <c r="MXI424" s="1211"/>
      <c r="MXJ424" s="1210"/>
      <c r="MXL424" s="1208"/>
      <c r="MXM424" s="1209"/>
      <c r="MXN424" s="1209"/>
      <c r="MXO424" s="1209"/>
      <c r="MXP424" s="1209"/>
      <c r="MXQ424" s="1210"/>
      <c r="MXR424" s="1211"/>
      <c r="MXS424" s="1210"/>
      <c r="MXU424" s="1208"/>
      <c r="MXV424" s="1209"/>
      <c r="MXW424" s="1209"/>
      <c r="MXX424" s="1209"/>
      <c r="MXY424" s="1209"/>
      <c r="MXZ424" s="1210"/>
      <c r="MYA424" s="1211"/>
      <c r="MYB424" s="1210"/>
      <c r="MYD424" s="1208"/>
      <c r="MYE424" s="1209"/>
      <c r="MYF424" s="1209"/>
      <c r="MYG424" s="1209"/>
      <c r="MYH424" s="1209"/>
      <c r="MYI424" s="1210"/>
      <c r="MYJ424" s="1211"/>
      <c r="MYK424" s="1210"/>
      <c r="MYM424" s="1208"/>
      <c r="MYN424" s="1209"/>
      <c r="MYO424" s="1209"/>
      <c r="MYP424" s="1209"/>
      <c r="MYQ424" s="1209"/>
      <c r="MYR424" s="1210"/>
      <c r="MYS424" s="1211"/>
      <c r="MYT424" s="1210"/>
      <c r="MYV424" s="1208"/>
      <c r="MYW424" s="1209"/>
      <c r="MYX424" s="1209"/>
      <c r="MYY424" s="1209"/>
      <c r="MYZ424" s="1209"/>
      <c r="MZA424" s="1210"/>
      <c r="MZB424" s="1211"/>
      <c r="MZC424" s="1210"/>
      <c r="MZE424" s="1208"/>
      <c r="MZF424" s="1209"/>
      <c r="MZG424" s="1209"/>
      <c r="MZH424" s="1209"/>
      <c r="MZI424" s="1209"/>
      <c r="MZJ424" s="1210"/>
      <c r="MZK424" s="1211"/>
      <c r="MZL424" s="1210"/>
      <c r="MZN424" s="1208"/>
      <c r="MZO424" s="1209"/>
      <c r="MZP424" s="1209"/>
      <c r="MZQ424" s="1209"/>
      <c r="MZR424" s="1209"/>
      <c r="MZS424" s="1210"/>
      <c r="MZT424" s="1211"/>
      <c r="MZU424" s="1210"/>
      <c r="MZW424" s="1208"/>
      <c r="MZX424" s="1209"/>
      <c r="MZY424" s="1209"/>
      <c r="MZZ424" s="1209"/>
      <c r="NAA424" s="1209"/>
      <c r="NAB424" s="1210"/>
      <c r="NAC424" s="1211"/>
      <c r="NAD424" s="1210"/>
      <c r="NAF424" s="1208"/>
      <c r="NAG424" s="1209"/>
      <c r="NAH424" s="1209"/>
      <c r="NAI424" s="1209"/>
      <c r="NAJ424" s="1209"/>
      <c r="NAK424" s="1210"/>
      <c r="NAL424" s="1211"/>
      <c r="NAM424" s="1210"/>
      <c r="NAO424" s="1208"/>
      <c r="NAP424" s="1209"/>
      <c r="NAQ424" s="1209"/>
      <c r="NAR424" s="1209"/>
      <c r="NAS424" s="1209"/>
      <c r="NAT424" s="1210"/>
      <c r="NAU424" s="1211"/>
      <c r="NAV424" s="1210"/>
      <c r="NAX424" s="1208"/>
      <c r="NAY424" s="1209"/>
      <c r="NAZ424" s="1209"/>
      <c r="NBA424" s="1209"/>
      <c r="NBB424" s="1209"/>
      <c r="NBC424" s="1210"/>
      <c r="NBD424" s="1211"/>
      <c r="NBE424" s="1210"/>
      <c r="NBG424" s="1208"/>
      <c r="NBH424" s="1209"/>
      <c r="NBI424" s="1209"/>
      <c r="NBJ424" s="1209"/>
      <c r="NBK424" s="1209"/>
      <c r="NBL424" s="1210"/>
      <c r="NBM424" s="1211"/>
      <c r="NBN424" s="1210"/>
      <c r="NBP424" s="1208"/>
      <c r="NBQ424" s="1209"/>
      <c r="NBR424" s="1209"/>
      <c r="NBS424" s="1209"/>
      <c r="NBT424" s="1209"/>
      <c r="NBU424" s="1210"/>
      <c r="NBV424" s="1211"/>
      <c r="NBW424" s="1210"/>
      <c r="NBY424" s="1208"/>
      <c r="NBZ424" s="1209"/>
      <c r="NCA424" s="1209"/>
      <c r="NCB424" s="1209"/>
      <c r="NCC424" s="1209"/>
      <c r="NCD424" s="1210"/>
      <c r="NCE424" s="1211"/>
      <c r="NCF424" s="1210"/>
      <c r="NCH424" s="1208"/>
      <c r="NCI424" s="1209"/>
      <c r="NCJ424" s="1209"/>
      <c r="NCK424" s="1209"/>
      <c r="NCL424" s="1209"/>
      <c r="NCM424" s="1210"/>
      <c r="NCN424" s="1211"/>
      <c r="NCO424" s="1210"/>
      <c r="NCQ424" s="1208"/>
      <c r="NCR424" s="1209"/>
      <c r="NCS424" s="1209"/>
      <c r="NCT424" s="1209"/>
      <c r="NCU424" s="1209"/>
      <c r="NCV424" s="1210"/>
      <c r="NCW424" s="1211"/>
      <c r="NCX424" s="1210"/>
      <c r="NCZ424" s="1208"/>
      <c r="NDA424" s="1209"/>
      <c r="NDB424" s="1209"/>
      <c r="NDC424" s="1209"/>
      <c r="NDD424" s="1209"/>
      <c r="NDE424" s="1210"/>
      <c r="NDF424" s="1211"/>
      <c r="NDG424" s="1210"/>
      <c r="NDI424" s="1208"/>
      <c r="NDJ424" s="1209"/>
      <c r="NDK424" s="1209"/>
      <c r="NDL424" s="1209"/>
      <c r="NDM424" s="1209"/>
      <c r="NDN424" s="1210"/>
      <c r="NDO424" s="1211"/>
      <c r="NDP424" s="1210"/>
      <c r="NDR424" s="1208"/>
      <c r="NDS424" s="1209"/>
      <c r="NDT424" s="1209"/>
      <c r="NDU424" s="1209"/>
      <c r="NDV424" s="1209"/>
      <c r="NDW424" s="1210"/>
      <c r="NDX424" s="1211"/>
      <c r="NDY424" s="1210"/>
      <c r="NEA424" s="1208"/>
      <c r="NEB424" s="1209"/>
      <c r="NEC424" s="1209"/>
      <c r="NED424" s="1209"/>
      <c r="NEE424" s="1209"/>
      <c r="NEF424" s="1210"/>
      <c r="NEG424" s="1211"/>
      <c r="NEH424" s="1210"/>
      <c r="NEJ424" s="1208"/>
      <c r="NEK424" s="1209"/>
      <c r="NEL424" s="1209"/>
      <c r="NEM424" s="1209"/>
      <c r="NEN424" s="1209"/>
      <c r="NEO424" s="1210"/>
      <c r="NEP424" s="1211"/>
      <c r="NEQ424" s="1210"/>
      <c r="NES424" s="1208"/>
      <c r="NET424" s="1209"/>
      <c r="NEU424" s="1209"/>
      <c r="NEV424" s="1209"/>
      <c r="NEW424" s="1209"/>
      <c r="NEX424" s="1210"/>
      <c r="NEY424" s="1211"/>
      <c r="NEZ424" s="1210"/>
      <c r="NFB424" s="1208"/>
      <c r="NFC424" s="1209"/>
      <c r="NFD424" s="1209"/>
      <c r="NFE424" s="1209"/>
      <c r="NFF424" s="1209"/>
      <c r="NFG424" s="1210"/>
      <c r="NFH424" s="1211"/>
      <c r="NFI424" s="1210"/>
      <c r="NFK424" s="1208"/>
      <c r="NFL424" s="1209"/>
      <c r="NFM424" s="1209"/>
      <c r="NFN424" s="1209"/>
      <c r="NFO424" s="1209"/>
      <c r="NFP424" s="1210"/>
      <c r="NFQ424" s="1211"/>
      <c r="NFR424" s="1210"/>
      <c r="NFT424" s="1208"/>
      <c r="NFU424" s="1209"/>
      <c r="NFV424" s="1209"/>
      <c r="NFW424" s="1209"/>
      <c r="NFX424" s="1209"/>
      <c r="NFY424" s="1210"/>
      <c r="NFZ424" s="1211"/>
      <c r="NGA424" s="1210"/>
      <c r="NGC424" s="1208"/>
      <c r="NGD424" s="1209"/>
      <c r="NGE424" s="1209"/>
      <c r="NGF424" s="1209"/>
      <c r="NGG424" s="1209"/>
      <c r="NGH424" s="1210"/>
      <c r="NGI424" s="1211"/>
      <c r="NGJ424" s="1210"/>
      <c r="NGL424" s="1208"/>
      <c r="NGM424" s="1209"/>
      <c r="NGN424" s="1209"/>
      <c r="NGO424" s="1209"/>
      <c r="NGP424" s="1209"/>
      <c r="NGQ424" s="1210"/>
      <c r="NGR424" s="1211"/>
      <c r="NGS424" s="1210"/>
      <c r="NGU424" s="1208"/>
      <c r="NGV424" s="1209"/>
      <c r="NGW424" s="1209"/>
      <c r="NGX424" s="1209"/>
      <c r="NGY424" s="1209"/>
      <c r="NGZ424" s="1210"/>
      <c r="NHA424" s="1211"/>
      <c r="NHB424" s="1210"/>
      <c r="NHD424" s="1208"/>
      <c r="NHE424" s="1209"/>
      <c r="NHF424" s="1209"/>
      <c r="NHG424" s="1209"/>
      <c r="NHH424" s="1209"/>
      <c r="NHI424" s="1210"/>
      <c r="NHJ424" s="1211"/>
      <c r="NHK424" s="1210"/>
      <c r="NHM424" s="1208"/>
      <c r="NHN424" s="1209"/>
      <c r="NHO424" s="1209"/>
      <c r="NHP424" s="1209"/>
      <c r="NHQ424" s="1209"/>
      <c r="NHR424" s="1210"/>
      <c r="NHS424" s="1211"/>
      <c r="NHT424" s="1210"/>
      <c r="NHV424" s="1208"/>
      <c r="NHW424" s="1209"/>
      <c r="NHX424" s="1209"/>
      <c r="NHY424" s="1209"/>
      <c r="NHZ424" s="1209"/>
      <c r="NIA424" s="1210"/>
      <c r="NIB424" s="1211"/>
      <c r="NIC424" s="1210"/>
      <c r="NIE424" s="1208"/>
      <c r="NIF424" s="1209"/>
      <c r="NIG424" s="1209"/>
      <c r="NIH424" s="1209"/>
      <c r="NII424" s="1209"/>
      <c r="NIJ424" s="1210"/>
      <c r="NIK424" s="1211"/>
      <c r="NIL424" s="1210"/>
      <c r="NIN424" s="1208"/>
      <c r="NIO424" s="1209"/>
      <c r="NIP424" s="1209"/>
      <c r="NIQ424" s="1209"/>
      <c r="NIR424" s="1209"/>
      <c r="NIS424" s="1210"/>
      <c r="NIT424" s="1211"/>
      <c r="NIU424" s="1210"/>
      <c r="NIW424" s="1208"/>
      <c r="NIX424" s="1209"/>
      <c r="NIY424" s="1209"/>
      <c r="NIZ424" s="1209"/>
      <c r="NJA424" s="1209"/>
      <c r="NJB424" s="1210"/>
      <c r="NJC424" s="1211"/>
      <c r="NJD424" s="1210"/>
      <c r="NJF424" s="1208"/>
      <c r="NJG424" s="1209"/>
      <c r="NJH424" s="1209"/>
      <c r="NJI424" s="1209"/>
      <c r="NJJ424" s="1209"/>
      <c r="NJK424" s="1210"/>
      <c r="NJL424" s="1211"/>
      <c r="NJM424" s="1210"/>
      <c r="NJO424" s="1208"/>
      <c r="NJP424" s="1209"/>
      <c r="NJQ424" s="1209"/>
      <c r="NJR424" s="1209"/>
      <c r="NJS424" s="1209"/>
      <c r="NJT424" s="1210"/>
      <c r="NJU424" s="1211"/>
      <c r="NJV424" s="1210"/>
      <c r="NJX424" s="1208"/>
      <c r="NJY424" s="1209"/>
      <c r="NJZ424" s="1209"/>
      <c r="NKA424" s="1209"/>
      <c r="NKB424" s="1209"/>
      <c r="NKC424" s="1210"/>
      <c r="NKD424" s="1211"/>
      <c r="NKE424" s="1210"/>
      <c r="NKG424" s="1208"/>
      <c r="NKH424" s="1209"/>
      <c r="NKI424" s="1209"/>
      <c r="NKJ424" s="1209"/>
      <c r="NKK424" s="1209"/>
      <c r="NKL424" s="1210"/>
      <c r="NKM424" s="1211"/>
      <c r="NKN424" s="1210"/>
      <c r="NKP424" s="1208"/>
      <c r="NKQ424" s="1209"/>
      <c r="NKR424" s="1209"/>
      <c r="NKS424" s="1209"/>
      <c r="NKT424" s="1209"/>
      <c r="NKU424" s="1210"/>
      <c r="NKV424" s="1211"/>
      <c r="NKW424" s="1210"/>
      <c r="NKY424" s="1208"/>
      <c r="NKZ424" s="1209"/>
      <c r="NLA424" s="1209"/>
      <c r="NLB424" s="1209"/>
      <c r="NLC424" s="1209"/>
      <c r="NLD424" s="1210"/>
      <c r="NLE424" s="1211"/>
      <c r="NLF424" s="1210"/>
      <c r="NLH424" s="1208"/>
      <c r="NLI424" s="1209"/>
      <c r="NLJ424" s="1209"/>
      <c r="NLK424" s="1209"/>
      <c r="NLL424" s="1209"/>
      <c r="NLM424" s="1210"/>
      <c r="NLN424" s="1211"/>
      <c r="NLO424" s="1210"/>
      <c r="NLQ424" s="1208"/>
      <c r="NLR424" s="1209"/>
      <c r="NLS424" s="1209"/>
      <c r="NLT424" s="1209"/>
      <c r="NLU424" s="1209"/>
      <c r="NLV424" s="1210"/>
      <c r="NLW424" s="1211"/>
      <c r="NLX424" s="1210"/>
      <c r="NLZ424" s="1208"/>
      <c r="NMA424" s="1209"/>
      <c r="NMB424" s="1209"/>
      <c r="NMC424" s="1209"/>
      <c r="NMD424" s="1209"/>
      <c r="NME424" s="1210"/>
      <c r="NMF424" s="1211"/>
      <c r="NMG424" s="1210"/>
      <c r="NMI424" s="1208"/>
      <c r="NMJ424" s="1209"/>
      <c r="NMK424" s="1209"/>
      <c r="NML424" s="1209"/>
      <c r="NMM424" s="1209"/>
      <c r="NMN424" s="1210"/>
      <c r="NMO424" s="1211"/>
      <c r="NMP424" s="1210"/>
      <c r="NMR424" s="1208"/>
      <c r="NMS424" s="1209"/>
      <c r="NMT424" s="1209"/>
      <c r="NMU424" s="1209"/>
      <c r="NMV424" s="1209"/>
      <c r="NMW424" s="1210"/>
      <c r="NMX424" s="1211"/>
      <c r="NMY424" s="1210"/>
      <c r="NNA424" s="1208"/>
      <c r="NNB424" s="1209"/>
      <c r="NNC424" s="1209"/>
      <c r="NND424" s="1209"/>
      <c r="NNE424" s="1209"/>
      <c r="NNF424" s="1210"/>
      <c r="NNG424" s="1211"/>
      <c r="NNH424" s="1210"/>
      <c r="NNJ424" s="1208"/>
      <c r="NNK424" s="1209"/>
      <c r="NNL424" s="1209"/>
      <c r="NNM424" s="1209"/>
      <c r="NNN424" s="1209"/>
      <c r="NNO424" s="1210"/>
      <c r="NNP424" s="1211"/>
      <c r="NNQ424" s="1210"/>
      <c r="NNS424" s="1208"/>
      <c r="NNT424" s="1209"/>
      <c r="NNU424" s="1209"/>
      <c r="NNV424" s="1209"/>
      <c r="NNW424" s="1209"/>
      <c r="NNX424" s="1210"/>
      <c r="NNY424" s="1211"/>
      <c r="NNZ424" s="1210"/>
      <c r="NOB424" s="1208"/>
      <c r="NOC424" s="1209"/>
      <c r="NOD424" s="1209"/>
      <c r="NOE424" s="1209"/>
      <c r="NOF424" s="1209"/>
      <c r="NOG424" s="1210"/>
      <c r="NOH424" s="1211"/>
      <c r="NOI424" s="1210"/>
      <c r="NOK424" s="1208"/>
      <c r="NOL424" s="1209"/>
      <c r="NOM424" s="1209"/>
      <c r="NON424" s="1209"/>
      <c r="NOO424" s="1209"/>
      <c r="NOP424" s="1210"/>
      <c r="NOQ424" s="1211"/>
      <c r="NOR424" s="1210"/>
      <c r="NOT424" s="1208"/>
      <c r="NOU424" s="1209"/>
      <c r="NOV424" s="1209"/>
      <c r="NOW424" s="1209"/>
      <c r="NOX424" s="1209"/>
      <c r="NOY424" s="1210"/>
      <c r="NOZ424" s="1211"/>
      <c r="NPA424" s="1210"/>
      <c r="NPC424" s="1208"/>
      <c r="NPD424" s="1209"/>
      <c r="NPE424" s="1209"/>
      <c r="NPF424" s="1209"/>
      <c r="NPG424" s="1209"/>
      <c r="NPH424" s="1210"/>
      <c r="NPI424" s="1211"/>
      <c r="NPJ424" s="1210"/>
      <c r="NPL424" s="1208"/>
      <c r="NPM424" s="1209"/>
      <c r="NPN424" s="1209"/>
      <c r="NPO424" s="1209"/>
      <c r="NPP424" s="1209"/>
      <c r="NPQ424" s="1210"/>
      <c r="NPR424" s="1211"/>
      <c r="NPS424" s="1210"/>
      <c r="NPU424" s="1208"/>
      <c r="NPV424" s="1209"/>
      <c r="NPW424" s="1209"/>
      <c r="NPX424" s="1209"/>
      <c r="NPY424" s="1209"/>
      <c r="NPZ424" s="1210"/>
      <c r="NQA424" s="1211"/>
      <c r="NQB424" s="1210"/>
      <c r="NQD424" s="1208"/>
      <c r="NQE424" s="1209"/>
      <c r="NQF424" s="1209"/>
      <c r="NQG424" s="1209"/>
      <c r="NQH424" s="1209"/>
      <c r="NQI424" s="1210"/>
      <c r="NQJ424" s="1211"/>
      <c r="NQK424" s="1210"/>
      <c r="NQM424" s="1208"/>
      <c r="NQN424" s="1209"/>
      <c r="NQO424" s="1209"/>
      <c r="NQP424" s="1209"/>
      <c r="NQQ424" s="1209"/>
      <c r="NQR424" s="1210"/>
      <c r="NQS424" s="1211"/>
      <c r="NQT424" s="1210"/>
      <c r="NQV424" s="1208"/>
      <c r="NQW424" s="1209"/>
      <c r="NQX424" s="1209"/>
      <c r="NQY424" s="1209"/>
      <c r="NQZ424" s="1209"/>
      <c r="NRA424" s="1210"/>
      <c r="NRB424" s="1211"/>
      <c r="NRC424" s="1210"/>
      <c r="NRE424" s="1208"/>
      <c r="NRF424" s="1209"/>
      <c r="NRG424" s="1209"/>
      <c r="NRH424" s="1209"/>
      <c r="NRI424" s="1209"/>
      <c r="NRJ424" s="1210"/>
      <c r="NRK424" s="1211"/>
      <c r="NRL424" s="1210"/>
      <c r="NRN424" s="1208"/>
      <c r="NRO424" s="1209"/>
      <c r="NRP424" s="1209"/>
      <c r="NRQ424" s="1209"/>
      <c r="NRR424" s="1209"/>
      <c r="NRS424" s="1210"/>
      <c r="NRT424" s="1211"/>
      <c r="NRU424" s="1210"/>
      <c r="NRW424" s="1208"/>
      <c r="NRX424" s="1209"/>
      <c r="NRY424" s="1209"/>
      <c r="NRZ424" s="1209"/>
      <c r="NSA424" s="1209"/>
      <c r="NSB424" s="1210"/>
      <c r="NSC424" s="1211"/>
      <c r="NSD424" s="1210"/>
      <c r="NSF424" s="1208"/>
      <c r="NSG424" s="1209"/>
      <c r="NSH424" s="1209"/>
      <c r="NSI424" s="1209"/>
      <c r="NSJ424" s="1209"/>
      <c r="NSK424" s="1210"/>
      <c r="NSL424" s="1211"/>
      <c r="NSM424" s="1210"/>
      <c r="NSO424" s="1208"/>
      <c r="NSP424" s="1209"/>
      <c r="NSQ424" s="1209"/>
      <c r="NSR424" s="1209"/>
      <c r="NSS424" s="1209"/>
      <c r="NST424" s="1210"/>
      <c r="NSU424" s="1211"/>
      <c r="NSV424" s="1210"/>
      <c r="NSX424" s="1208"/>
      <c r="NSY424" s="1209"/>
      <c r="NSZ424" s="1209"/>
      <c r="NTA424" s="1209"/>
      <c r="NTB424" s="1209"/>
      <c r="NTC424" s="1210"/>
      <c r="NTD424" s="1211"/>
      <c r="NTE424" s="1210"/>
      <c r="NTG424" s="1208"/>
      <c r="NTH424" s="1209"/>
      <c r="NTI424" s="1209"/>
      <c r="NTJ424" s="1209"/>
      <c r="NTK424" s="1209"/>
      <c r="NTL424" s="1210"/>
      <c r="NTM424" s="1211"/>
      <c r="NTN424" s="1210"/>
      <c r="NTP424" s="1208"/>
      <c r="NTQ424" s="1209"/>
      <c r="NTR424" s="1209"/>
      <c r="NTS424" s="1209"/>
      <c r="NTT424" s="1209"/>
      <c r="NTU424" s="1210"/>
      <c r="NTV424" s="1211"/>
      <c r="NTW424" s="1210"/>
      <c r="NTY424" s="1208"/>
      <c r="NTZ424" s="1209"/>
      <c r="NUA424" s="1209"/>
      <c r="NUB424" s="1209"/>
      <c r="NUC424" s="1209"/>
      <c r="NUD424" s="1210"/>
      <c r="NUE424" s="1211"/>
      <c r="NUF424" s="1210"/>
      <c r="NUH424" s="1208"/>
      <c r="NUI424" s="1209"/>
      <c r="NUJ424" s="1209"/>
      <c r="NUK424" s="1209"/>
      <c r="NUL424" s="1209"/>
      <c r="NUM424" s="1210"/>
      <c r="NUN424" s="1211"/>
      <c r="NUO424" s="1210"/>
      <c r="NUQ424" s="1208"/>
      <c r="NUR424" s="1209"/>
      <c r="NUS424" s="1209"/>
      <c r="NUT424" s="1209"/>
      <c r="NUU424" s="1209"/>
      <c r="NUV424" s="1210"/>
      <c r="NUW424" s="1211"/>
      <c r="NUX424" s="1210"/>
      <c r="NUZ424" s="1208"/>
      <c r="NVA424" s="1209"/>
      <c r="NVB424" s="1209"/>
      <c r="NVC424" s="1209"/>
      <c r="NVD424" s="1209"/>
      <c r="NVE424" s="1210"/>
      <c r="NVF424" s="1211"/>
      <c r="NVG424" s="1210"/>
      <c r="NVI424" s="1208"/>
      <c r="NVJ424" s="1209"/>
      <c r="NVK424" s="1209"/>
      <c r="NVL424" s="1209"/>
      <c r="NVM424" s="1209"/>
      <c r="NVN424" s="1210"/>
      <c r="NVO424" s="1211"/>
      <c r="NVP424" s="1210"/>
      <c r="NVR424" s="1208"/>
      <c r="NVS424" s="1209"/>
      <c r="NVT424" s="1209"/>
      <c r="NVU424" s="1209"/>
      <c r="NVV424" s="1209"/>
      <c r="NVW424" s="1210"/>
      <c r="NVX424" s="1211"/>
      <c r="NVY424" s="1210"/>
      <c r="NWA424" s="1208"/>
      <c r="NWB424" s="1209"/>
      <c r="NWC424" s="1209"/>
      <c r="NWD424" s="1209"/>
      <c r="NWE424" s="1209"/>
      <c r="NWF424" s="1210"/>
      <c r="NWG424" s="1211"/>
      <c r="NWH424" s="1210"/>
      <c r="NWJ424" s="1208"/>
      <c r="NWK424" s="1209"/>
      <c r="NWL424" s="1209"/>
      <c r="NWM424" s="1209"/>
      <c r="NWN424" s="1209"/>
      <c r="NWO424" s="1210"/>
      <c r="NWP424" s="1211"/>
      <c r="NWQ424" s="1210"/>
      <c r="NWS424" s="1208"/>
      <c r="NWT424" s="1209"/>
      <c r="NWU424" s="1209"/>
      <c r="NWV424" s="1209"/>
      <c r="NWW424" s="1209"/>
      <c r="NWX424" s="1210"/>
      <c r="NWY424" s="1211"/>
      <c r="NWZ424" s="1210"/>
      <c r="NXB424" s="1208"/>
      <c r="NXC424" s="1209"/>
      <c r="NXD424" s="1209"/>
      <c r="NXE424" s="1209"/>
      <c r="NXF424" s="1209"/>
      <c r="NXG424" s="1210"/>
      <c r="NXH424" s="1211"/>
      <c r="NXI424" s="1210"/>
      <c r="NXK424" s="1208"/>
      <c r="NXL424" s="1209"/>
      <c r="NXM424" s="1209"/>
      <c r="NXN424" s="1209"/>
      <c r="NXO424" s="1209"/>
      <c r="NXP424" s="1210"/>
      <c r="NXQ424" s="1211"/>
      <c r="NXR424" s="1210"/>
      <c r="NXT424" s="1208"/>
      <c r="NXU424" s="1209"/>
      <c r="NXV424" s="1209"/>
      <c r="NXW424" s="1209"/>
      <c r="NXX424" s="1209"/>
      <c r="NXY424" s="1210"/>
      <c r="NXZ424" s="1211"/>
      <c r="NYA424" s="1210"/>
      <c r="NYC424" s="1208"/>
      <c r="NYD424" s="1209"/>
      <c r="NYE424" s="1209"/>
      <c r="NYF424" s="1209"/>
      <c r="NYG424" s="1209"/>
      <c r="NYH424" s="1210"/>
      <c r="NYI424" s="1211"/>
      <c r="NYJ424" s="1210"/>
      <c r="NYL424" s="1208"/>
      <c r="NYM424" s="1209"/>
      <c r="NYN424" s="1209"/>
      <c r="NYO424" s="1209"/>
      <c r="NYP424" s="1209"/>
      <c r="NYQ424" s="1210"/>
      <c r="NYR424" s="1211"/>
      <c r="NYS424" s="1210"/>
      <c r="NYU424" s="1208"/>
      <c r="NYV424" s="1209"/>
      <c r="NYW424" s="1209"/>
      <c r="NYX424" s="1209"/>
      <c r="NYY424" s="1209"/>
      <c r="NYZ424" s="1210"/>
      <c r="NZA424" s="1211"/>
      <c r="NZB424" s="1210"/>
      <c r="NZD424" s="1208"/>
      <c r="NZE424" s="1209"/>
      <c r="NZF424" s="1209"/>
      <c r="NZG424" s="1209"/>
      <c r="NZH424" s="1209"/>
      <c r="NZI424" s="1210"/>
      <c r="NZJ424" s="1211"/>
      <c r="NZK424" s="1210"/>
      <c r="NZM424" s="1208"/>
      <c r="NZN424" s="1209"/>
      <c r="NZO424" s="1209"/>
      <c r="NZP424" s="1209"/>
      <c r="NZQ424" s="1209"/>
      <c r="NZR424" s="1210"/>
      <c r="NZS424" s="1211"/>
      <c r="NZT424" s="1210"/>
      <c r="NZV424" s="1208"/>
      <c r="NZW424" s="1209"/>
      <c r="NZX424" s="1209"/>
      <c r="NZY424" s="1209"/>
      <c r="NZZ424" s="1209"/>
      <c r="OAA424" s="1210"/>
      <c r="OAB424" s="1211"/>
      <c r="OAC424" s="1210"/>
      <c r="OAE424" s="1208"/>
      <c r="OAF424" s="1209"/>
      <c r="OAG424" s="1209"/>
      <c r="OAH424" s="1209"/>
      <c r="OAI424" s="1209"/>
      <c r="OAJ424" s="1210"/>
      <c r="OAK424" s="1211"/>
      <c r="OAL424" s="1210"/>
      <c r="OAN424" s="1208"/>
      <c r="OAO424" s="1209"/>
      <c r="OAP424" s="1209"/>
      <c r="OAQ424" s="1209"/>
      <c r="OAR424" s="1209"/>
      <c r="OAS424" s="1210"/>
      <c r="OAT424" s="1211"/>
      <c r="OAU424" s="1210"/>
      <c r="OAW424" s="1208"/>
      <c r="OAX424" s="1209"/>
      <c r="OAY424" s="1209"/>
      <c r="OAZ424" s="1209"/>
      <c r="OBA424" s="1209"/>
      <c r="OBB424" s="1210"/>
      <c r="OBC424" s="1211"/>
      <c r="OBD424" s="1210"/>
      <c r="OBF424" s="1208"/>
      <c r="OBG424" s="1209"/>
      <c r="OBH424" s="1209"/>
      <c r="OBI424" s="1209"/>
      <c r="OBJ424" s="1209"/>
      <c r="OBK424" s="1210"/>
      <c r="OBL424" s="1211"/>
      <c r="OBM424" s="1210"/>
      <c r="OBO424" s="1208"/>
      <c r="OBP424" s="1209"/>
      <c r="OBQ424" s="1209"/>
      <c r="OBR424" s="1209"/>
      <c r="OBS424" s="1209"/>
      <c r="OBT424" s="1210"/>
      <c r="OBU424" s="1211"/>
      <c r="OBV424" s="1210"/>
      <c r="OBX424" s="1208"/>
      <c r="OBY424" s="1209"/>
      <c r="OBZ424" s="1209"/>
      <c r="OCA424" s="1209"/>
      <c r="OCB424" s="1209"/>
      <c r="OCC424" s="1210"/>
      <c r="OCD424" s="1211"/>
      <c r="OCE424" s="1210"/>
      <c r="OCG424" s="1208"/>
      <c r="OCH424" s="1209"/>
      <c r="OCI424" s="1209"/>
      <c r="OCJ424" s="1209"/>
      <c r="OCK424" s="1209"/>
      <c r="OCL424" s="1210"/>
      <c r="OCM424" s="1211"/>
      <c r="OCN424" s="1210"/>
      <c r="OCP424" s="1208"/>
      <c r="OCQ424" s="1209"/>
      <c r="OCR424" s="1209"/>
      <c r="OCS424" s="1209"/>
      <c r="OCT424" s="1209"/>
      <c r="OCU424" s="1210"/>
      <c r="OCV424" s="1211"/>
      <c r="OCW424" s="1210"/>
      <c r="OCY424" s="1208"/>
      <c r="OCZ424" s="1209"/>
      <c r="ODA424" s="1209"/>
      <c r="ODB424" s="1209"/>
      <c r="ODC424" s="1209"/>
      <c r="ODD424" s="1210"/>
      <c r="ODE424" s="1211"/>
      <c r="ODF424" s="1210"/>
      <c r="ODH424" s="1208"/>
      <c r="ODI424" s="1209"/>
      <c r="ODJ424" s="1209"/>
      <c r="ODK424" s="1209"/>
      <c r="ODL424" s="1209"/>
      <c r="ODM424" s="1210"/>
      <c r="ODN424" s="1211"/>
      <c r="ODO424" s="1210"/>
      <c r="ODQ424" s="1208"/>
      <c r="ODR424" s="1209"/>
      <c r="ODS424" s="1209"/>
      <c r="ODT424" s="1209"/>
      <c r="ODU424" s="1209"/>
      <c r="ODV424" s="1210"/>
      <c r="ODW424" s="1211"/>
      <c r="ODX424" s="1210"/>
      <c r="ODZ424" s="1208"/>
      <c r="OEA424" s="1209"/>
      <c r="OEB424" s="1209"/>
      <c r="OEC424" s="1209"/>
      <c r="OED424" s="1209"/>
      <c r="OEE424" s="1210"/>
      <c r="OEF424" s="1211"/>
      <c r="OEG424" s="1210"/>
      <c r="OEI424" s="1208"/>
      <c r="OEJ424" s="1209"/>
      <c r="OEK424" s="1209"/>
      <c r="OEL424" s="1209"/>
      <c r="OEM424" s="1209"/>
      <c r="OEN424" s="1210"/>
      <c r="OEO424" s="1211"/>
      <c r="OEP424" s="1210"/>
      <c r="OER424" s="1208"/>
      <c r="OES424" s="1209"/>
      <c r="OET424" s="1209"/>
      <c r="OEU424" s="1209"/>
      <c r="OEV424" s="1209"/>
      <c r="OEW424" s="1210"/>
      <c r="OEX424" s="1211"/>
      <c r="OEY424" s="1210"/>
      <c r="OFA424" s="1208"/>
      <c r="OFB424" s="1209"/>
      <c r="OFC424" s="1209"/>
      <c r="OFD424" s="1209"/>
      <c r="OFE424" s="1209"/>
      <c r="OFF424" s="1210"/>
      <c r="OFG424" s="1211"/>
      <c r="OFH424" s="1210"/>
      <c r="OFJ424" s="1208"/>
      <c r="OFK424" s="1209"/>
      <c r="OFL424" s="1209"/>
      <c r="OFM424" s="1209"/>
      <c r="OFN424" s="1209"/>
      <c r="OFO424" s="1210"/>
      <c r="OFP424" s="1211"/>
      <c r="OFQ424" s="1210"/>
      <c r="OFS424" s="1208"/>
      <c r="OFT424" s="1209"/>
      <c r="OFU424" s="1209"/>
      <c r="OFV424" s="1209"/>
      <c r="OFW424" s="1209"/>
      <c r="OFX424" s="1210"/>
      <c r="OFY424" s="1211"/>
      <c r="OFZ424" s="1210"/>
      <c r="OGB424" s="1208"/>
      <c r="OGC424" s="1209"/>
      <c r="OGD424" s="1209"/>
      <c r="OGE424" s="1209"/>
      <c r="OGF424" s="1209"/>
      <c r="OGG424" s="1210"/>
      <c r="OGH424" s="1211"/>
      <c r="OGI424" s="1210"/>
      <c r="OGK424" s="1208"/>
      <c r="OGL424" s="1209"/>
      <c r="OGM424" s="1209"/>
      <c r="OGN424" s="1209"/>
      <c r="OGO424" s="1209"/>
      <c r="OGP424" s="1210"/>
      <c r="OGQ424" s="1211"/>
      <c r="OGR424" s="1210"/>
      <c r="OGT424" s="1208"/>
      <c r="OGU424" s="1209"/>
      <c r="OGV424" s="1209"/>
      <c r="OGW424" s="1209"/>
      <c r="OGX424" s="1209"/>
      <c r="OGY424" s="1210"/>
      <c r="OGZ424" s="1211"/>
      <c r="OHA424" s="1210"/>
      <c r="OHC424" s="1208"/>
      <c r="OHD424" s="1209"/>
      <c r="OHE424" s="1209"/>
      <c r="OHF424" s="1209"/>
      <c r="OHG424" s="1209"/>
      <c r="OHH424" s="1210"/>
      <c r="OHI424" s="1211"/>
      <c r="OHJ424" s="1210"/>
      <c r="OHL424" s="1208"/>
      <c r="OHM424" s="1209"/>
      <c r="OHN424" s="1209"/>
      <c r="OHO424" s="1209"/>
      <c r="OHP424" s="1209"/>
      <c r="OHQ424" s="1210"/>
      <c r="OHR424" s="1211"/>
      <c r="OHS424" s="1210"/>
      <c r="OHU424" s="1208"/>
      <c r="OHV424" s="1209"/>
      <c r="OHW424" s="1209"/>
      <c r="OHX424" s="1209"/>
      <c r="OHY424" s="1209"/>
      <c r="OHZ424" s="1210"/>
      <c r="OIA424" s="1211"/>
      <c r="OIB424" s="1210"/>
      <c r="OID424" s="1208"/>
      <c r="OIE424" s="1209"/>
      <c r="OIF424" s="1209"/>
      <c r="OIG424" s="1209"/>
      <c r="OIH424" s="1209"/>
      <c r="OII424" s="1210"/>
      <c r="OIJ424" s="1211"/>
      <c r="OIK424" s="1210"/>
      <c r="OIM424" s="1208"/>
      <c r="OIN424" s="1209"/>
      <c r="OIO424" s="1209"/>
      <c r="OIP424" s="1209"/>
      <c r="OIQ424" s="1209"/>
      <c r="OIR424" s="1210"/>
      <c r="OIS424" s="1211"/>
      <c r="OIT424" s="1210"/>
      <c r="OIV424" s="1208"/>
      <c r="OIW424" s="1209"/>
      <c r="OIX424" s="1209"/>
      <c r="OIY424" s="1209"/>
      <c r="OIZ424" s="1209"/>
      <c r="OJA424" s="1210"/>
      <c r="OJB424" s="1211"/>
      <c r="OJC424" s="1210"/>
      <c r="OJE424" s="1208"/>
      <c r="OJF424" s="1209"/>
      <c r="OJG424" s="1209"/>
      <c r="OJH424" s="1209"/>
      <c r="OJI424" s="1209"/>
      <c r="OJJ424" s="1210"/>
      <c r="OJK424" s="1211"/>
      <c r="OJL424" s="1210"/>
      <c r="OJN424" s="1208"/>
      <c r="OJO424" s="1209"/>
      <c r="OJP424" s="1209"/>
      <c r="OJQ424" s="1209"/>
      <c r="OJR424" s="1209"/>
      <c r="OJS424" s="1210"/>
      <c r="OJT424" s="1211"/>
      <c r="OJU424" s="1210"/>
      <c r="OJW424" s="1208"/>
      <c r="OJX424" s="1209"/>
      <c r="OJY424" s="1209"/>
      <c r="OJZ424" s="1209"/>
      <c r="OKA424" s="1209"/>
      <c r="OKB424" s="1210"/>
      <c r="OKC424" s="1211"/>
      <c r="OKD424" s="1210"/>
      <c r="OKF424" s="1208"/>
      <c r="OKG424" s="1209"/>
      <c r="OKH424" s="1209"/>
      <c r="OKI424" s="1209"/>
      <c r="OKJ424" s="1209"/>
      <c r="OKK424" s="1210"/>
      <c r="OKL424" s="1211"/>
      <c r="OKM424" s="1210"/>
      <c r="OKO424" s="1208"/>
      <c r="OKP424" s="1209"/>
      <c r="OKQ424" s="1209"/>
      <c r="OKR424" s="1209"/>
      <c r="OKS424" s="1209"/>
      <c r="OKT424" s="1210"/>
      <c r="OKU424" s="1211"/>
      <c r="OKV424" s="1210"/>
      <c r="OKX424" s="1208"/>
      <c r="OKY424" s="1209"/>
      <c r="OKZ424" s="1209"/>
      <c r="OLA424" s="1209"/>
      <c r="OLB424" s="1209"/>
      <c r="OLC424" s="1210"/>
      <c r="OLD424" s="1211"/>
      <c r="OLE424" s="1210"/>
      <c r="OLG424" s="1208"/>
      <c r="OLH424" s="1209"/>
      <c r="OLI424" s="1209"/>
      <c r="OLJ424" s="1209"/>
      <c r="OLK424" s="1209"/>
      <c r="OLL424" s="1210"/>
      <c r="OLM424" s="1211"/>
      <c r="OLN424" s="1210"/>
      <c r="OLP424" s="1208"/>
      <c r="OLQ424" s="1209"/>
      <c r="OLR424" s="1209"/>
      <c r="OLS424" s="1209"/>
      <c r="OLT424" s="1209"/>
      <c r="OLU424" s="1210"/>
      <c r="OLV424" s="1211"/>
      <c r="OLW424" s="1210"/>
      <c r="OLY424" s="1208"/>
      <c r="OLZ424" s="1209"/>
      <c r="OMA424" s="1209"/>
      <c r="OMB424" s="1209"/>
      <c r="OMC424" s="1209"/>
      <c r="OMD424" s="1210"/>
      <c r="OME424" s="1211"/>
      <c r="OMF424" s="1210"/>
      <c r="OMH424" s="1208"/>
      <c r="OMI424" s="1209"/>
      <c r="OMJ424" s="1209"/>
      <c r="OMK424" s="1209"/>
      <c r="OML424" s="1209"/>
      <c r="OMM424" s="1210"/>
      <c r="OMN424" s="1211"/>
      <c r="OMO424" s="1210"/>
      <c r="OMQ424" s="1208"/>
      <c r="OMR424" s="1209"/>
      <c r="OMS424" s="1209"/>
      <c r="OMT424" s="1209"/>
      <c r="OMU424" s="1209"/>
      <c r="OMV424" s="1210"/>
      <c r="OMW424" s="1211"/>
      <c r="OMX424" s="1210"/>
      <c r="OMZ424" s="1208"/>
      <c r="ONA424" s="1209"/>
      <c r="ONB424" s="1209"/>
      <c r="ONC424" s="1209"/>
      <c r="OND424" s="1209"/>
      <c r="ONE424" s="1210"/>
      <c r="ONF424" s="1211"/>
      <c r="ONG424" s="1210"/>
      <c r="ONI424" s="1208"/>
      <c r="ONJ424" s="1209"/>
      <c r="ONK424" s="1209"/>
      <c r="ONL424" s="1209"/>
      <c r="ONM424" s="1209"/>
      <c r="ONN424" s="1210"/>
      <c r="ONO424" s="1211"/>
      <c r="ONP424" s="1210"/>
      <c r="ONR424" s="1208"/>
      <c r="ONS424" s="1209"/>
      <c r="ONT424" s="1209"/>
      <c r="ONU424" s="1209"/>
      <c r="ONV424" s="1209"/>
      <c r="ONW424" s="1210"/>
      <c r="ONX424" s="1211"/>
      <c r="ONY424" s="1210"/>
      <c r="OOA424" s="1208"/>
      <c r="OOB424" s="1209"/>
      <c r="OOC424" s="1209"/>
      <c r="OOD424" s="1209"/>
      <c r="OOE424" s="1209"/>
      <c r="OOF424" s="1210"/>
      <c r="OOG424" s="1211"/>
      <c r="OOH424" s="1210"/>
      <c r="OOJ424" s="1208"/>
      <c r="OOK424" s="1209"/>
      <c r="OOL424" s="1209"/>
      <c r="OOM424" s="1209"/>
      <c r="OON424" s="1209"/>
      <c r="OOO424" s="1210"/>
      <c r="OOP424" s="1211"/>
      <c r="OOQ424" s="1210"/>
      <c r="OOS424" s="1208"/>
      <c r="OOT424" s="1209"/>
      <c r="OOU424" s="1209"/>
      <c r="OOV424" s="1209"/>
      <c r="OOW424" s="1209"/>
      <c r="OOX424" s="1210"/>
      <c r="OOY424" s="1211"/>
      <c r="OOZ424" s="1210"/>
      <c r="OPB424" s="1208"/>
      <c r="OPC424" s="1209"/>
      <c r="OPD424" s="1209"/>
      <c r="OPE424" s="1209"/>
      <c r="OPF424" s="1209"/>
      <c r="OPG424" s="1210"/>
      <c r="OPH424" s="1211"/>
      <c r="OPI424" s="1210"/>
      <c r="OPK424" s="1208"/>
      <c r="OPL424" s="1209"/>
      <c r="OPM424" s="1209"/>
      <c r="OPN424" s="1209"/>
      <c r="OPO424" s="1209"/>
      <c r="OPP424" s="1210"/>
      <c r="OPQ424" s="1211"/>
      <c r="OPR424" s="1210"/>
      <c r="OPT424" s="1208"/>
      <c r="OPU424" s="1209"/>
      <c r="OPV424" s="1209"/>
      <c r="OPW424" s="1209"/>
      <c r="OPX424" s="1209"/>
      <c r="OPY424" s="1210"/>
      <c r="OPZ424" s="1211"/>
      <c r="OQA424" s="1210"/>
      <c r="OQC424" s="1208"/>
      <c r="OQD424" s="1209"/>
      <c r="OQE424" s="1209"/>
      <c r="OQF424" s="1209"/>
      <c r="OQG424" s="1209"/>
      <c r="OQH424" s="1210"/>
      <c r="OQI424" s="1211"/>
      <c r="OQJ424" s="1210"/>
      <c r="OQL424" s="1208"/>
      <c r="OQM424" s="1209"/>
      <c r="OQN424" s="1209"/>
      <c r="OQO424" s="1209"/>
      <c r="OQP424" s="1209"/>
      <c r="OQQ424" s="1210"/>
      <c r="OQR424" s="1211"/>
      <c r="OQS424" s="1210"/>
      <c r="OQU424" s="1208"/>
      <c r="OQV424" s="1209"/>
      <c r="OQW424" s="1209"/>
      <c r="OQX424" s="1209"/>
      <c r="OQY424" s="1209"/>
      <c r="OQZ424" s="1210"/>
      <c r="ORA424" s="1211"/>
      <c r="ORB424" s="1210"/>
      <c r="ORD424" s="1208"/>
      <c r="ORE424" s="1209"/>
      <c r="ORF424" s="1209"/>
      <c r="ORG424" s="1209"/>
      <c r="ORH424" s="1209"/>
      <c r="ORI424" s="1210"/>
      <c r="ORJ424" s="1211"/>
      <c r="ORK424" s="1210"/>
      <c r="ORM424" s="1208"/>
      <c r="ORN424" s="1209"/>
      <c r="ORO424" s="1209"/>
      <c r="ORP424" s="1209"/>
      <c r="ORQ424" s="1209"/>
      <c r="ORR424" s="1210"/>
      <c r="ORS424" s="1211"/>
      <c r="ORT424" s="1210"/>
      <c r="ORV424" s="1208"/>
      <c r="ORW424" s="1209"/>
      <c r="ORX424" s="1209"/>
      <c r="ORY424" s="1209"/>
      <c r="ORZ424" s="1209"/>
      <c r="OSA424" s="1210"/>
      <c r="OSB424" s="1211"/>
      <c r="OSC424" s="1210"/>
      <c r="OSE424" s="1208"/>
      <c r="OSF424" s="1209"/>
      <c r="OSG424" s="1209"/>
      <c r="OSH424" s="1209"/>
      <c r="OSI424" s="1209"/>
      <c r="OSJ424" s="1210"/>
      <c r="OSK424" s="1211"/>
      <c r="OSL424" s="1210"/>
      <c r="OSN424" s="1208"/>
      <c r="OSO424" s="1209"/>
      <c r="OSP424" s="1209"/>
      <c r="OSQ424" s="1209"/>
      <c r="OSR424" s="1209"/>
      <c r="OSS424" s="1210"/>
      <c r="OST424" s="1211"/>
      <c r="OSU424" s="1210"/>
      <c r="OSW424" s="1208"/>
      <c r="OSX424" s="1209"/>
      <c r="OSY424" s="1209"/>
      <c r="OSZ424" s="1209"/>
      <c r="OTA424" s="1209"/>
      <c r="OTB424" s="1210"/>
      <c r="OTC424" s="1211"/>
      <c r="OTD424" s="1210"/>
      <c r="OTF424" s="1208"/>
      <c r="OTG424" s="1209"/>
      <c r="OTH424" s="1209"/>
      <c r="OTI424" s="1209"/>
      <c r="OTJ424" s="1209"/>
      <c r="OTK424" s="1210"/>
      <c r="OTL424" s="1211"/>
      <c r="OTM424" s="1210"/>
      <c r="OTO424" s="1208"/>
      <c r="OTP424" s="1209"/>
      <c r="OTQ424" s="1209"/>
      <c r="OTR424" s="1209"/>
      <c r="OTS424" s="1209"/>
      <c r="OTT424" s="1210"/>
      <c r="OTU424" s="1211"/>
      <c r="OTV424" s="1210"/>
      <c r="OTX424" s="1208"/>
      <c r="OTY424" s="1209"/>
      <c r="OTZ424" s="1209"/>
      <c r="OUA424" s="1209"/>
      <c r="OUB424" s="1209"/>
      <c r="OUC424" s="1210"/>
      <c r="OUD424" s="1211"/>
      <c r="OUE424" s="1210"/>
      <c r="OUG424" s="1208"/>
      <c r="OUH424" s="1209"/>
      <c r="OUI424" s="1209"/>
      <c r="OUJ424" s="1209"/>
      <c r="OUK424" s="1209"/>
      <c r="OUL424" s="1210"/>
      <c r="OUM424" s="1211"/>
      <c r="OUN424" s="1210"/>
      <c r="OUP424" s="1208"/>
      <c r="OUQ424" s="1209"/>
      <c r="OUR424" s="1209"/>
      <c r="OUS424" s="1209"/>
      <c r="OUT424" s="1209"/>
      <c r="OUU424" s="1210"/>
      <c r="OUV424" s="1211"/>
      <c r="OUW424" s="1210"/>
      <c r="OUY424" s="1208"/>
      <c r="OUZ424" s="1209"/>
      <c r="OVA424" s="1209"/>
      <c r="OVB424" s="1209"/>
      <c r="OVC424" s="1209"/>
      <c r="OVD424" s="1210"/>
      <c r="OVE424" s="1211"/>
      <c r="OVF424" s="1210"/>
      <c r="OVH424" s="1208"/>
      <c r="OVI424" s="1209"/>
      <c r="OVJ424" s="1209"/>
      <c r="OVK424" s="1209"/>
      <c r="OVL424" s="1209"/>
      <c r="OVM424" s="1210"/>
      <c r="OVN424" s="1211"/>
      <c r="OVO424" s="1210"/>
      <c r="OVQ424" s="1208"/>
      <c r="OVR424" s="1209"/>
      <c r="OVS424" s="1209"/>
      <c r="OVT424" s="1209"/>
      <c r="OVU424" s="1209"/>
      <c r="OVV424" s="1210"/>
      <c r="OVW424" s="1211"/>
      <c r="OVX424" s="1210"/>
      <c r="OVZ424" s="1208"/>
      <c r="OWA424" s="1209"/>
      <c r="OWB424" s="1209"/>
      <c r="OWC424" s="1209"/>
      <c r="OWD424" s="1209"/>
      <c r="OWE424" s="1210"/>
      <c r="OWF424" s="1211"/>
      <c r="OWG424" s="1210"/>
      <c r="OWI424" s="1208"/>
      <c r="OWJ424" s="1209"/>
      <c r="OWK424" s="1209"/>
      <c r="OWL424" s="1209"/>
      <c r="OWM424" s="1209"/>
      <c r="OWN424" s="1210"/>
      <c r="OWO424" s="1211"/>
      <c r="OWP424" s="1210"/>
      <c r="OWR424" s="1208"/>
      <c r="OWS424" s="1209"/>
      <c r="OWT424" s="1209"/>
      <c r="OWU424" s="1209"/>
      <c r="OWV424" s="1209"/>
      <c r="OWW424" s="1210"/>
      <c r="OWX424" s="1211"/>
      <c r="OWY424" s="1210"/>
      <c r="OXA424" s="1208"/>
      <c r="OXB424" s="1209"/>
      <c r="OXC424" s="1209"/>
      <c r="OXD424" s="1209"/>
      <c r="OXE424" s="1209"/>
      <c r="OXF424" s="1210"/>
      <c r="OXG424" s="1211"/>
      <c r="OXH424" s="1210"/>
      <c r="OXJ424" s="1208"/>
      <c r="OXK424" s="1209"/>
      <c r="OXL424" s="1209"/>
      <c r="OXM424" s="1209"/>
      <c r="OXN424" s="1209"/>
      <c r="OXO424" s="1210"/>
      <c r="OXP424" s="1211"/>
      <c r="OXQ424" s="1210"/>
      <c r="OXS424" s="1208"/>
      <c r="OXT424" s="1209"/>
      <c r="OXU424" s="1209"/>
      <c r="OXV424" s="1209"/>
      <c r="OXW424" s="1209"/>
      <c r="OXX424" s="1210"/>
      <c r="OXY424" s="1211"/>
      <c r="OXZ424" s="1210"/>
      <c r="OYB424" s="1208"/>
      <c r="OYC424" s="1209"/>
      <c r="OYD424" s="1209"/>
      <c r="OYE424" s="1209"/>
      <c r="OYF424" s="1209"/>
      <c r="OYG424" s="1210"/>
      <c r="OYH424" s="1211"/>
      <c r="OYI424" s="1210"/>
      <c r="OYK424" s="1208"/>
      <c r="OYL424" s="1209"/>
      <c r="OYM424" s="1209"/>
      <c r="OYN424" s="1209"/>
      <c r="OYO424" s="1209"/>
      <c r="OYP424" s="1210"/>
      <c r="OYQ424" s="1211"/>
      <c r="OYR424" s="1210"/>
      <c r="OYT424" s="1208"/>
      <c r="OYU424" s="1209"/>
      <c r="OYV424" s="1209"/>
      <c r="OYW424" s="1209"/>
      <c r="OYX424" s="1209"/>
      <c r="OYY424" s="1210"/>
      <c r="OYZ424" s="1211"/>
      <c r="OZA424" s="1210"/>
      <c r="OZC424" s="1208"/>
      <c r="OZD424" s="1209"/>
      <c r="OZE424" s="1209"/>
      <c r="OZF424" s="1209"/>
      <c r="OZG424" s="1209"/>
      <c r="OZH424" s="1210"/>
      <c r="OZI424" s="1211"/>
      <c r="OZJ424" s="1210"/>
      <c r="OZL424" s="1208"/>
      <c r="OZM424" s="1209"/>
      <c r="OZN424" s="1209"/>
      <c r="OZO424" s="1209"/>
      <c r="OZP424" s="1209"/>
      <c r="OZQ424" s="1210"/>
      <c r="OZR424" s="1211"/>
      <c r="OZS424" s="1210"/>
      <c r="OZU424" s="1208"/>
      <c r="OZV424" s="1209"/>
      <c r="OZW424" s="1209"/>
      <c r="OZX424" s="1209"/>
      <c r="OZY424" s="1209"/>
      <c r="OZZ424" s="1210"/>
      <c r="PAA424" s="1211"/>
      <c r="PAB424" s="1210"/>
      <c r="PAD424" s="1208"/>
      <c r="PAE424" s="1209"/>
      <c r="PAF424" s="1209"/>
      <c r="PAG424" s="1209"/>
      <c r="PAH424" s="1209"/>
      <c r="PAI424" s="1210"/>
      <c r="PAJ424" s="1211"/>
      <c r="PAK424" s="1210"/>
      <c r="PAM424" s="1208"/>
      <c r="PAN424" s="1209"/>
      <c r="PAO424" s="1209"/>
      <c r="PAP424" s="1209"/>
      <c r="PAQ424" s="1209"/>
      <c r="PAR424" s="1210"/>
      <c r="PAS424" s="1211"/>
      <c r="PAT424" s="1210"/>
      <c r="PAV424" s="1208"/>
      <c r="PAW424" s="1209"/>
      <c r="PAX424" s="1209"/>
      <c r="PAY424" s="1209"/>
      <c r="PAZ424" s="1209"/>
      <c r="PBA424" s="1210"/>
      <c r="PBB424" s="1211"/>
      <c r="PBC424" s="1210"/>
      <c r="PBE424" s="1208"/>
      <c r="PBF424" s="1209"/>
      <c r="PBG424" s="1209"/>
      <c r="PBH424" s="1209"/>
      <c r="PBI424" s="1209"/>
      <c r="PBJ424" s="1210"/>
      <c r="PBK424" s="1211"/>
      <c r="PBL424" s="1210"/>
      <c r="PBN424" s="1208"/>
      <c r="PBO424" s="1209"/>
      <c r="PBP424" s="1209"/>
      <c r="PBQ424" s="1209"/>
      <c r="PBR424" s="1209"/>
      <c r="PBS424" s="1210"/>
      <c r="PBT424" s="1211"/>
      <c r="PBU424" s="1210"/>
      <c r="PBW424" s="1208"/>
      <c r="PBX424" s="1209"/>
      <c r="PBY424" s="1209"/>
      <c r="PBZ424" s="1209"/>
      <c r="PCA424" s="1209"/>
      <c r="PCB424" s="1210"/>
      <c r="PCC424" s="1211"/>
      <c r="PCD424" s="1210"/>
      <c r="PCF424" s="1208"/>
      <c r="PCG424" s="1209"/>
      <c r="PCH424" s="1209"/>
      <c r="PCI424" s="1209"/>
      <c r="PCJ424" s="1209"/>
      <c r="PCK424" s="1210"/>
      <c r="PCL424" s="1211"/>
      <c r="PCM424" s="1210"/>
      <c r="PCO424" s="1208"/>
      <c r="PCP424" s="1209"/>
      <c r="PCQ424" s="1209"/>
      <c r="PCR424" s="1209"/>
      <c r="PCS424" s="1209"/>
      <c r="PCT424" s="1210"/>
      <c r="PCU424" s="1211"/>
      <c r="PCV424" s="1210"/>
      <c r="PCX424" s="1208"/>
      <c r="PCY424" s="1209"/>
      <c r="PCZ424" s="1209"/>
      <c r="PDA424" s="1209"/>
      <c r="PDB424" s="1209"/>
      <c r="PDC424" s="1210"/>
      <c r="PDD424" s="1211"/>
      <c r="PDE424" s="1210"/>
      <c r="PDG424" s="1208"/>
      <c r="PDH424" s="1209"/>
      <c r="PDI424" s="1209"/>
      <c r="PDJ424" s="1209"/>
      <c r="PDK424" s="1209"/>
      <c r="PDL424" s="1210"/>
      <c r="PDM424" s="1211"/>
      <c r="PDN424" s="1210"/>
      <c r="PDP424" s="1208"/>
      <c r="PDQ424" s="1209"/>
      <c r="PDR424" s="1209"/>
      <c r="PDS424" s="1209"/>
      <c r="PDT424" s="1209"/>
      <c r="PDU424" s="1210"/>
      <c r="PDV424" s="1211"/>
      <c r="PDW424" s="1210"/>
      <c r="PDY424" s="1208"/>
      <c r="PDZ424" s="1209"/>
      <c r="PEA424" s="1209"/>
      <c r="PEB424" s="1209"/>
      <c r="PEC424" s="1209"/>
      <c r="PED424" s="1210"/>
      <c r="PEE424" s="1211"/>
      <c r="PEF424" s="1210"/>
      <c r="PEH424" s="1208"/>
      <c r="PEI424" s="1209"/>
      <c r="PEJ424" s="1209"/>
      <c r="PEK424" s="1209"/>
      <c r="PEL424" s="1209"/>
      <c r="PEM424" s="1210"/>
      <c r="PEN424" s="1211"/>
      <c r="PEO424" s="1210"/>
      <c r="PEQ424" s="1208"/>
      <c r="PER424" s="1209"/>
      <c r="PES424" s="1209"/>
      <c r="PET424" s="1209"/>
      <c r="PEU424" s="1209"/>
      <c r="PEV424" s="1210"/>
      <c r="PEW424" s="1211"/>
      <c r="PEX424" s="1210"/>
      <c r="PEZ424" s="1208"/>
      <c r="PFA424" s="1209"/>
      <c r="PFB424" s="1209"/>
      <c r="PFC424" s="1209"/>
      <c r="PFD424" s="1209"/>
      <c r="PFE424" s="1210"/>
      <c r="PFF424" s="1211"/>
      <c r="PFG424" s="1210"/>
      <c r="PFI424" s="1208"/>
      <c r="PFJ424" s="1209"/>
      <c r="PFK424" s="1209"/>
      <c r="PFL424" s="1209"/>
      <c r="PFM424" s="1209"/>
      <c r="PFN424" s="1210"/>
      <c r="PFO424" s="1211"/>
      <c r="PFP424" s="1210"/>
      <c r="PFR424" s="1208"/>
      <c r="PFS424" s="1209"/>
      <c r="PFT424" s="1209"/>
      <c r="PFU424" s="1209"/>
      <c r="PFV424" s="1209"/>
      <c r="PFW424" s="1210"/>
      <c r="PFX424" s="1211"/>
      <c r="PFY424" s="1210"/>
      <c r="PGA424" s="1208"/>
      <c r="PGB424" s="1209"/>
      <c r="PGC424" s="1209"/>
      <c r="PGD424" s="1209"/>
      <c r="PGE424" s="1209"/>
      <c r="PGF424" s="1210"/>
      <c r="PGG424" s="1211"/>
      <c r="PGH424" s="1210"/>
      <c r="PGJ424" s="1208"/>
      <c r="PGK424" s="1209"/>
      <c r="PGL424" s="1209"/>
      <c r="PGM424" s="1209"/>
      <c r="PGN424" s="1209"/>
      <c r="PGO424" s="1210"/>
      <c r="PGP424" s="1211"/>
      <c r="PGQ424" s="1210"/>
      <c r="PGS424" s="1208"/>
      <c r="PGT424" s="1209"/>
      <c r="PGU424" s="1209"/>
      <c r="PGV424" s="1209"/>
      <c r="PGW424" s="1209"/>
      <c r="PGX424" s="1210"/>
      <c r="PGY424" s="1211"/>
      <c r="PGZ424" s="1210"/>
      <c r="PHB424" s="1208"/>
      <c r="PHC424" s="1209"/>
      <c r="PHD424" s="1209"/>
      <c r="PHE424" s="1209"/>
      <c r="PHF424" s="1209"/>
      <c r="PHG424" s="1210"/>
      <c r="PHH424" s="1211"/>
      <c r="PHI424" s="1210"/>
      <c r="PHK424" s="1208"/>
      <c r="PHL424" s="1209"/>
      <c r="PHM424" s="1209"/>
      <c r="PHN424" s="1209"/>
      <c r="PHO424" s="1209"/>
      <c r="PHP424" s="1210"/>
      <c r="PHQ424" s="1211"/>
      <c r="PHR424" s="1210"/>
      <c r="PHT424" s="1208"/>
      <c r="PHU424" s="1209"/>
      <c r="PHV424" s="1209"/>
      <c r="PHW424" s="1209"/>
      <c r="PHX424" s="1209"/>
      <c r="PHY424" s="1210"/>
      <c r="PHZ424" s="1211"/>
      <c r="PIA424" s="1210"/>
      <c r="PIC424" s="1208"/>
      <c r="PID424" s="1209"/>
      <c r="PIE424" s="1209"/>
      <c r="PIF424" s="1209"/>
      <c r="PIG424" s="1209"/>
      <c r="PIH424" s="1210"/>
      <c r="PII424" s="1211"/>
      <c r="PIJ424" s="1210"/>
      <c r="PIL424" s="1208"/>
      <c r="PIM424" s="1209"/>
      <c r="PIN424" s="1209"/>
      <c r="PIO424" s="1209"/>
      <c r="PIP424" s="1209"/>
      <c r="PIQ424" s="1210"/>
      <c r="PIR424" s="1211"/>
      <c r="PIS424" s="1210"/>
      <c r="PIU424" s="1208"/>
      <c r="PIV424" s="1209"/>
      <c r="PIW424" s="1209"/>
      <c r="PIX424" s="1209"/>
      <c r="PIY424" s="1209"/>
      <c r="PIZ424" s="1210"/>
      <c r="PJA424" s="1211"/>
      <c r="PJB424" s="1210"/>
      <c r="PJD424" s="1208"/>
      <c r="PJE424" s="1209"/>
      <c r="PJF424" s="1209"/>
      <c r="PJG424" s="1209"/>
      <c r="PJH424" s="1209"/>
      <c r="PJI424" s="1210"/>
      <c r="PJJ424" s="1211"/>
      <c r="PJK424" s="1210"/>
      <c r="PJM424" s="1208"/>
      <c r="PJN424" s="1209"/>
      <c r="PJO424" s="1209"/>
      <c r="PJP424" s="1209"/>
      <c r="PJQ424" s="1209"/>
      <c r="PJR424" s="1210"/>
      <c r="PJS424" s="1211"/>
      <c r="PJT424" s="1210"/>
      <c r="PJV424" s="1208"/>
      <c r="PJW424" s="1209"/>
      <c r="PJX424" s="1209"/>
      <c r="PJY424" s="1209"/>
      <c r="PJZ424" s="1209"/>
      <c r="PKA424" s="1210"/>
      <c r="PKB424" s="1211"/>
      <c r="PKC424" s="1210"/>
      <c r="PKE424" s="1208"/>
      <c r="PKF424" s="1209"/>
      <c r="PKG424" s="1209"/>
      <c r="PKH424" s="1209"/>
      <c r="PKI424" s="1209"/>
      <c r="PKJ424" s="1210"/>
      <c r="PKK424" s="1211"/>
      <c r="PKL424" s="1210"/>
      <c r="PKN424" s="1208"/>
      <c r="PKO424" s="1209"/>
      <c r="PKP424" s="1209"/>
      <c r="PKQ424" s="1209"/>
      <c r="PKR424" s="1209"/>
      <c r="PKS424" s="1210"/>
      <c r="PKT424" s="1211"/>
      <c r="PKU424" s="1210"/>
      <c r="PKW424" s="1208"/>
      <c r="PKX424" s="1209"/>
      <c r="PKY424" s="1209"/>
      <c r="PKZ424" s="1209"/>
      <c r="PLA424" s="1209"/>
      <c r="PLB424" s="1210"/>
      <c r="PLC424" s="1211"/>
      <c r="PLD424" s="1210"/>
      <c r="PLF424" s="1208"/>
      <c r="PLG424" s="1209"/>
      <c r="PLH424" s="1209"/>
      <c r="PLI424" s="1209"/>
      <c r="PLJ424" s="1209"/>
      <c r="PLK424" s="1210"/>
      <c r="PLL424" s="1211"/>
      <c r="PLM424" s="1210"/>
      <c r="PLO424" s="1208"/>
      <c r="PLP424" s="1209"/>
      <c r="PLQ424" s="1209"/>
      <c r="PLR424" s="1209"/>
      <c r="PLS424" s="1209"/>
      <c r="PLT424" s="1210"/>
      <c r="PLU424" s="1211"/>
      <c r="PLV424" s="1210"/>
      <c r="PLX424" s="1208"/>
      <c r="PLY424" s="1209"/>
      <c r="PLZ424" s="1209"/>
      <c r="PMA424" s="1209"/>
      <c r="PMB424" s="1209"/>
      <c r="PMC424" s="1210"/>
      <c r="PMD424" s="1211"/>
      <c r="PME424" s="1210"/>
      <c r="PMG424" s="1208"/>
      <c r="PMH424" s="1209"/>
      <c r="PMI424" s="1209"/>
      <c r="PMJ424" s="1209"/>
      <c r="PMK424" s="1209"/>
      <c r="PML424" s="1210"/>
      <c r="PMM424" s="1211"/>
      <c r="PMN424" s="1210"/>
      <c r="PMP424" s="1208"/>
      <c r="PMQ424" s="1209"/>
      <c r="PMR424" s="1209"/>
      <c r="PMS424" s="1209"/>
      <c r="PMT424" s="1209"/>
      <c r="PMU424" s="1210"/>
      <c r="PMV424" s="1211"/>
      <c r="PMW424" s="1210"/>
      <c r="PMY424" s="1208"/>
      <c r="PMZ424" s="1209"/>
      <c r="PNA424" s="1209"/>
      <c r="PNB424" s="1209"/>
      <c r="PNC424" s="1209"/>
      <c r="PND424" s="1210"/>
      <c r="PNE424" s="1211"/>
      <c r="PNF424" s="1210"/>
      <c r="PNH424" s="1208"/>
      <c r="PNI424" s="1209"/>
      <c r="PNJ424" s="1209"/>
      <c r="PNK424" s="1209"/>
      <c r="PNL424" s="1209"/>
      <c r="PNM424" s="1210"/>
      <c r="PNN424" s="1211"/>
      <c r="PNO424" s="1210"/>
      <c r="PNQ424" s="1208"/>
      <c r="PNR424" s="1209"/>
      <c r="PNS424" s="1209"/>
      <c r="PNT424" s="1209"/>
      <c r="PNU424" s="1209"/>
      <c r="PNV424" s="1210"/>
      <c r="PNW424" s="1211"/>
      <c r="PNX424" s="1210"/>
      <c r="PNZ424" s="1208"/>
      <c r="POA424" s="1209"/>
      <c r="POB424" s="1209"/>
      <c r="POC424" s="1209"/>
      <c r="POD424" s="1209"/>
      <c r="POE424" s="1210"/>
      <c r="POF424" s="1211"/>
      <c r="POG424" s="1210"/>
      <c r="POI424" s="1208"/>
      <c r="POJ424" s="1209"/>
      <c r="POK424" s="1209"/>
      <c r="POL424" s="1209"/>
      <c r="POM424" s="1209"/>
      <c r="PON424" s="1210"/>
      <c r="POO424" s="1211"/>
      <c r="POP424" s="1210"/>
      <c r="POR424" s="1208"/>
      <c r="POS424" s="1209"/>
      <c r="POT424" s="1209"/>
      <c r="POU424" s="1209"/>
      <c r="POV424" s="1209"/>
      <c r="POW424" s="1210"/>
      <c r="POX424" s="1211"/>
      <c r="POY424" s="1210"/>
      <c r="PPA424" s="1208"/>
      <c r="PPB424" s="1209"/>
      <c r="PPC424" s="1209"/>
      <c r="PPD424" s="1209"/>
      <c r="PPE424" s="1209"/>
      <c r="PPF424" s="1210"/>
      <c r="PPG424" s="1211"/>
      <c r="PPH424" s="1210"/>
      <c r="PPJ424" s="1208"/>
      <c r="PPK424" s="1209"/>
      <c r="PPL424" s="1209"/>
      <c r="PPM424" s="1209"/>
      <c r="PPN424" s="1209"/>
      <c r="PPO424" s="1210"/>
      <c r="PPP424" s="1211"/>
      <c r="PPQ424" s="1210"/>
      <c r="PPS424" s="1208"/>
      <c r="PPT424" s="1209"/>
      <c r="PPU424" s="1209"/>
      <c r="PPV424" s="1209"/>
      <c r="PPW424" s="1209"/>
      <c r="PPX424" s="1210"/>
      <c r="PPY424" s="1211"/>
      <c r="PPZ424" s="1210"/>
      <c r="PQB424" s="1208"/>
      <c r="PQC424" s="1209"/>
      <c r="PQD424" s="1209"/>
      <c r="PQE424" s="1209"/>
      <c r="PQF424" s="1209"/>
      <c r="PQG424" s="1210"/>
      <c r="PQH424" s="1211"/>
      <c r="PQI424" s="1210"/>
      <c r="PQK424" s="1208"/>
      <c r="PQL424" s="1209"/>
      <c r="PQM424" s="1209"/>
      <c r="PQN424" s="1209"/>
      <c r="PQO424" s="1209"/>
      <c r="PQP424" s="1210"/>
      <c r="PQQ424" s="1211"/>
      <c r="PQR424" s="1210"/>
      <c r="PQT424" s="1208"/>
      <c r="PQU424" s="1209"/>
      <c r="PQV424" s="1209"/>
      <c r="PQW424" s="1209"/>
      <c r="PQX424" s="1209"/>
      <c r="PQY424" s="1210"/>
      <c r="PQZ424" s="1211"/>
      <c r="PRA424" s="1210"/>
      <c r="PRC424" s="1208"/>
      <c r="PRD424" s="1209"/>
      <c r="PRE424" s="1209"/>
      <c r="PRF424" s="1209"/>
      <c r="PRG424" s="1209"/>
      <c r="PRH424" s="1210"/>
      <c r="PRI424" s="1211"/>
      <c r="PRJ424" s="1210"/>
      <c r="PRL424" s="1208"/>
      <c r="PRM424" s="1209"/>
      <c r="PRN424" s="1209"/>
      <c r="PRO424" s="1209"/>
      <c r="PRP424" s="1209"/>
      <c r="PRQ424" s="1210"/>
      <c r="PRR424" s="1211"/>
      <c r="PRS424" s="1210"/>
      <c r="PRU424" s="1208"/>
      <c r="PRV424" s="1209"/>
      <c r="PRW424" s="1209"/>
      <c r="PRX424" s="1209"/>
      <c r="PRY424" s="1209"/>
      <c r="PRZ424" s="1210"/>
      <c r="PSA424" s="1211"/>
      <c r="PSB424" s="1210"/>
      <c r="PSD424" s="1208"/>
      <c r="PSE424" s="1209"/>
      <c r="PSF424" s="1209"/>
      <c r="PSG424" s="1209"/>
      <c r="PSH424" s="1209"/>
      <c r="PSI424" s="1210"/>
      <c r="PSJ424" s="1211"/>
      <c r="PSK424" s="1210"/>
      <c r="PSM424" s="1208"/>
      <c r="PSN424" s="1209"/>
      <c r="PSO424" s="1209"/>
      <c r="PSP424" s="1209"/>
      <c r="PSQ424" s="1209"/>
      <c r="PSR424" s="1210"/>
      <c r="PSS424" s="1211"/>
      <c r="PST424" s="1210"/>
      <c r="PSV424" s="1208"/>
      <c r="PSW424" s="1209"/>
      <c r="PSX424" s="1209"/>
      <c r="PSY424" s="1209"/>
      <c r="PSZ424" s="1209"/>
      <c r="PTA424" s="1210"/>
      <c r="PTB424" s="1211"/>
      <c r="PTC424" s="1210"/>
      <c r="PTE424" s="1208"/>
      <c r="PTF424" s="1209"/>
      <c r="PTG424" s="1209"/>
      <c r="PTH424" s="1209"/>
      <c r="PTI424" s="1209"/>
      <c r="PTJ424" s="1210"/>
      <c r="PTK424" s="1211"/>
      <c r="PTL424" s="1210"/>
      <c r="PTN424" s="1208"/>
      <c r="PTO424" s="1209"/>
      <c r="PTP424" s="1209"/>
      <c r="PTQ424" s="1209"/>
      <c r="PTR424" s="1209"/>
      <c r="PTS424" s="1210"/>
      <c r="PTT424" s="1211"/>
      <c r="PTU424" s="1210"/>
      <c r="PTW424" s="1208"/>
      <c r="PTX424" s="1209"/>
      <c r="PTY424" s="1209"/>
      <c r="PTZ424" s="1209"/>
      <c r="PUA424" s="1209"/>
      <c r="PUB424" s="1210"/>
      <c r="PUC424" s="1211"/>
      <c r="PUD424" s="1210"/>
      <c r="PUF424" s="1208"/>
      <c r="PUG424" s="1209"/>
      <c r="PUH424" s="1209"/>
      <c r="PUI424" s="1209"/>
      <c r="PUJ424" s="1209"/>
      <c r="PUK424" s="1210"/>
      <c r="PUL424" s="1211"/>
      <c r="PUM424" s="1210"/>
      <c r="PUO424" s="1208"/>
      <c r="PUP424" s="1209"/>
      <c r="PUQ424" s="1209"/>
      <c r="PUR424" s="1209"/>
      <c r="PUS424" s="1209"/>
      <c r="PUT424" s="1210"/>
      <c r="PUU424" s="1211"/>
      <c r="PUV424" s="1210"/>
      <c r="PUX424" s="1208"/>
      <c r="PUY424" s="1209"/>
      <c r="PUZ424" s="1209"/>
      <c r="PVA424" s="1209"/>
      <c r="PVB424" s="1209"/>
      <c r="PVC424" s="1210"/>
      <c r="PVD424" s="1211"/>
      <c r="PVE424" s="1210"/>
      <c r="PVG424" s="1208"/>
      <c r="PVH424" s="1209"/>
      <c r="PVI424" s="1209"/>
      <c r="PVJ424" s="1209"/>
      <c r="PVK424" s="1209"/>
      <c r="PVL424" s="1210"/>
      <c r="PVM424" s="1211"/>
      <c r="PVN424" s="1210"/>
      <c r="PVP424" s="1208"/>
      <c r="PVQ424" s="1209"/>
      <c r="PVR424" s="1209"/>
      <c r="PVS424" s="1209"/>
      <c r="PVT424" s="1209"/>
      <c r="PVU424" s="1210"/>
      <c r="PVV424" s="1211"/>
      <c r="PVW424" s="1210"/>
      <c r="PVY424" s="1208"/>
      <c r="PVZ424" s="1209"/>
      <c r="PWA424" s="1209"/>
      <c r="PWB424" s="1209"/>
      <c r="PWC424" s="1209"/>
      <c r="PWD424" s="1210"/>
      <c r="PWE424" s="1211"/>
      <c r="PWF424" s="1210"/>
      <c r="PWH424" s="1208"/>
      <c r="PWI424" s="1209"/>
      <c r="PWJ424" s="1209"/>
      <c r="PWK424" s="1209"/>
      <c r="PWL424" s="1209"/>
      <c r="PWM424" s="1210"/>
      <c r="PWN424" s="1211"/>
      <c r="PWO424" s="1210"/>
      <c r="PWQ424" s="1208"/>
      <c r="PWR424" s="1209"/>
      <c r="PWS424" s="1209"/>
      <c r="PWT424" s="1209"/>
      <c r="PWU424" s="1209"/>
      <c r="PWV424" s="1210"/>
      <c r="PWW424" s="1211"/>
      <c r="PWX424" s="1210"/>
      <c r="PWZ424" s="1208"/>
      <c r="PXA424" s="1209"/>
      <c r="PXB424" s="1209"/>
      <c r="PXC424" s="1209"/>
      <c r="PXD424" s="1209"/>
      <c r="PXE424" s="1210"/>
      <c r="PXF424" s="1211"/>
      <c r="PXG424" s="1210"/>
      <c r="PXI424" s="1208"/>
      <c r="PXJ424" s="1209"/>
      <c r="PXK424" s="1209"/>
      <c r="PXL424" s="1209"/>
      <c r="PXM424" s="1209"/>
      <c r="PXN424" s="1210"/>
      <c r="PXO424" s="1211"/>
      <c r="PXP424" s="1210"/>
      <c r="PXR424" s="1208"/>
      <c r="PXS424" s="1209"/>
      <c r="PXT424" s="1209"/>
      <c r="PXU424" s="1209"/>
      <c r="PXV424" s="1209"/>
      <c r="PXW424" s="1210"/>
      <c r="PXX424" s="1211"/>
      <c r="PXY424" s="1210"/>
      <c r="PYA424" s="1208"/>
      <c r="PYB424" s="1209"/>
      <c r="PYC424" s="1209"/>
      <c r="PYD424" s="1209"/>
      <c r="PYE424" s="1209"/>
      <c r="PYF424" s="1210"/>
      <c r="PYG424" s="1211"/>
      <c r="PYH424" s="1210"/>
      <c r="PYJ424" s="1208"/>
      <c r="PYK424" s="1209"/>
      <c r="PYL424" s="1209"/>
      <c r="PYM424" s="1209"/>
      <c r="PYN424" s="1209"/>
      <c r="PYO424" s="1210"/>
      <c r="PYP424" s="1211"/>
      <c r="PYQ424" s="1210"/>
      <c r="PYS424" s="1208"/>
      <c r="PYT424" s="1209"/>
      <c r="PYU424" s="1209"/>
      <c r="PYV424" s="1209"/>
      <c r="PYW424" s="1209"/>
      <c r="PYX424" s="1210"/>
      <c r="PYY424" s="1211"/>
      <c r="PYZ424" s="1210"/>
      <c r="PZB424" s="1208"/>
      <c r="PZC424" s="1209"/>
      <c r="PZD424" s="1209"/>
      <c r="PZE424" s="1209"/>
      <c r="PZF424" s="1209"/>
      <c r="PZG424" s="1210"/>
      <c r="PZH424" s="1211"/>
      <c r="PZI424" s="1210"/>
      <c r="PZK424" s="1208"/>
      <c r="PZL424" s="1209"/>
      <c r="PZM424" s="1209"/>
      <c r="PZN424" s="1209"/>
      <c r="PZO424" s="1209"/>
      <c r="PZP424" s="1210"/>
      <c r="PZQ424" s="1211"/>
      <c r="PZR424" s="1210"/>
      <c r="PZT424" s="1208"/>
      <c r="PZU424" s="1209"/>
      <c r="PZV424" s="1209"/>
      <c r="PZW424" s="1209"/>
      <c r="PZX424" s="1209"/>
      <c r="PZY424" s="1210"/>
      <c r="PZZ424" s="1211"/>
      <c r="QAA424" s="1210"/>
      <c r="QAC424" s="1208"/>
      <c r="QAD424" s="1209"/>
      <c r="QAE424" s="1209"/>
      <c r="QAF424" s="1209"/>
      <c r="QAG424" s="1209"/>
      <c r="QAH424" s="1210"/>
      <c r="QAI424" s="1211"/>
      <c r="QAJ424" s="1210"/>
      <c r="QAL424" s="1208"/>
      <c r="QAM424" s="1209"/>
      <c r="QAN424" s="1209"/>
      <c r="QAO424" s="1209"/>
      <c r="QAP424" s="1209"/>
      <c r="QAQ424" s="1210"/>
      <c r="QAR424" s="1211"/>
      <c r="QAS424" s="1210"/>
      <c r="QAU424" s="1208"/>
      <c r="QAV424" s="1209"/>
      <c r="QAW424" s="1209"/>
      <c r="QAX424" s="1209"/>
      <c r="QAY424" s="1209"/>
      <c r="QAZ424" s="1210"/>
      <c r="QBA424" s="1211"/>
      <c r="QBB424" s="1210"/>
      <c r="QBD424" s="1208"/>
      <c r="QBE424" s="1209"/>
      <c r="QBF424" s="1209"/>
      <c r="QBG424" s="1209"/>
      <c r="QBH424" s="1209"/>
      <c r="QBI424" s="1210"/>
      <c r="QBJ424" s="1211"/>
      <c r="QBK424" s="1210"/>
      <c r="QBM424" s="1208"/>
      <c r="QBN424" s="1209"/>
      <c r="QBO424" s="1209"/>
      <c r="QBP424" s="1209"/>
      <c r="QBQ424" s="1209"/>
      <c r="QBR424" s="1210"/>
      <c r="QBS424" s="1211"/>
      <c r="QBT424" s="1210"/>
      <c r="QBV424" s="1208"/>
      <c r="QBW424" s="1209"/>
      <c r="QBX424" s="1209"/>
      <c r="QBY424" s="1209"/>
      <c r="QBZ424" s="1209"/>
      <c r="QCA424" s="1210"/>
      <c r="QCB424" s="1211"/>
      <c r="QCC424" s="1210"/>
      <c r="QCE424" s="1208"/>
      <c r="QCF424" s="1209"/>
      <c r="QCG424" s="1209"/>
      <c r="QCH424" s="1209"/>
      <c r="QCI424" s="1209"/>
      <c r="QCJ424" s="1210"/>
      <c r="QCK424" s="1211"/>
      <c r="QCL424" s="1210"/>
      <c r="QCN424" s="1208"/>
      <c r="QCO424" s="1209"/>
      <c r="QCP424" s="1209"/>
      <c r="QCQ424" s="1209"/>
      <c r="QCR424" s="1209"/>
      <c r="QCS424" s="1210"/>
      <c r="QCT424" s="1211"/>
      <c r="QCU424" s="1210"/>
      <c r="QCW424" s="1208"/>
      <c r="QCX424" s="1209"/>
      <c r="QCY424" s="1209"/>
      <c r="QCZ424" s="1209"/>
      <c r="QDA424" s="1209"/>
      <c r="QDB424" s="1210"/>
      <c r="QDC424" s="1211"/>
      <c r="QDD424" s="1210"/>
      <c r="QDF424" s="1208"/>
      <c r="QDG424" s="1209"/>
      <c r="QDH424" s="1209"/>
      <c r="QDI424" s="1209"/>
      <c r="QDJ424" s="1209"/>
      <c r="QDK424" s="1210"/>
      <c r="QDL424" s="1211"/>
      <c r="QDM424" s="1210"/>
      <c r="QDO424" s="1208"/>
      <c r="QDP424" s="1209"/>
      <c r="QDQ424" s="1209"/>
      <c r="QDR424" s="1209"/>
      <c r="QDS424" s="1209"/>
      <c r="QDT424" s="1210"/>
      <c r="QDU424" s="1211"/>
      <c r="QDV424" s="1210"/>
      <c r="QDX424" s="1208"/>
      <c r="QDY424" s="1209"/>
      <c r="QDZ424" s="1209"/>
      <c r="QEA424" s="1209"/>
      <c r="QEB424" s="1209"/>
      <c r="QEC424" s="1210"/>
      <c r="QED424" s="1211"/>
      <c r="QEE424" s="1210"/>
      <c r="QEG424" s="1208"/>
      <c r="QEH424" s="1209"/>
      <c r="QEI424" s="1209"/>
      <c r="QEJ424" s="1209"/>
      <c r="QEK424" s="1209"/>
      <c r="QEL424" s="1210"/>
      <c r="QEM424" s="1211"/>
      <c r="QEN424" s="1210"/>
      <c r="QEP424" s="1208"/>
      <c r="QEQ424" s="1209"/>
      <c r="QER424" s="1209"/>
      <c r="QES424" s="1209"/>
      <c r="QET424" s="1209"/>
      <c r="QEU424" s="1210"/>
      <c r="QEV424" s="1211"/>
      <c r="QEW424" s="1210"/>
      <c r="QEY424" s="1208"/>
      <c r="QEZ424" s="1209"/>
      <c r="QFA424" s="1209"/>
      <c r="QFB424" s="1209"/>
      <c r="QFC424" s="1209"/>
      <c r="QFD424" s="1210"/>
      <c r="QFE424" s="1211"/>
      <c r="QFF424" s="1210"/>
      <c r="QFH424" s="1208"/>
      <c r="QFI424" s="1209"/>
      <c r="QFJ424" s="1209"/>
      <c r="QFK424" s="1209"/>
      <c r="QFL424" s="1209"/>
      <c r="QFM424" s="1210"/>
      <c r="QFN424" s="1211"/>
      <c r="QFO424" s="1210"/>
      <c r="QFQ424" s="1208"/>
      <c r="QFR424" s="1209"/>
      <c r="QFS424" s="1209"/>
      <c r="QFT424" s="1209"/>
      <c r="QFU424" s="1209"/>
      <c r="QFV424" s="1210"/>
      <c r="QFW424" s="1211"/>
      <c r="QFX424" s="1210"/>
      <c r="QFZ424" s="1208"/>
      <c r="QGA424" s="1209"/>
      <c r="QGB424" s="1209"/>
      <c r="QGC424" s="1209"/>
      <c r="QGD424" s="1209"/>
      <c r="QGE424" s="1210"/>
      <c r="QGF424" s="1211"/>
      <c r="QGG424" s="1210"/>
      <c r="QGI424" s="1208"/>
      <c r="QGJ424" s="1209"/>
      <c r="QGK424" s="1209"/>
      <c r="QGL424" s="1209"/>
      <c r="QGM424" s="1209"/>
      <c r="QGN424" s="1210"/>
      <c r="QGO424" s="1211"/>
      <c r="QGP424" s="1210"/>
      <c r="QGR424" s="1208"/>
      <c r="QGS424" s="1209"/>
      <c r="QGT424" s="1209"/>
      <c r="QGU424" s="1209"/>
      <c r="QGV424" s="1209"/>
      <c r="QGW424" s="1210"/>
      <c r="QGX424" s="1211"/>
      <c r="QGY424" s="1210"/>
      <c r="QHA424" s="1208"/>
      <c r="QHB424" s="1209"/>
      <c r="QHC424" s="1209"/>
      <c r="QHD424" s="1209"/>
      <c r="QHE424" s="1209"/>
      <c r="QHF424" s="1210"/>
      <c r="QHG424" s="1211"/>
      <c r="QHH424" s="1210"/>
      <c r="QHJ424" s="1208"/>
      <c r="QHK424" s="1209"/>
      <c r="QHL424" s="1209"/>
      <c r="QHM424" s="1209"/>
      <c r="QHN424" s="1209"/>
      <c r="QHO424" s="1210"/>
      <c r="QHP424" s="1211"/>
      <c r="QHQ424" s="1210"/>
      <c r="QHS424" s="1208"/>
      <c r="QHT424" s="1209"/>
      <c r="QHU424" s="1209"/>
      <c r="QHV424" s="1209"/>
      <c r="QHW424" s="1209"/>
      <c r="QHX424" s="1210"/>
      <c r="QHY424" s="1211"/>
      <c r="QHZ424" s="1210"/>
      <c r="QIB424" s="1208"/>
      <c r="QIC424" s="1209"/>
      <c r="QID424" s="1209"/>
      <c r="QIE424" s="1209"/>
      <c r="QIF424" s="1209"/>
      <c r="QIG424" s="1210"/>
      <c r="QIH424" s="1211"/>
      <c r="QII424" s="1210"/>
      <c r="QIK424" s="1208"/>
      <c r="QIL424" s="1209"/>
      <c r="QIM424" s="1209"/>
      <c r="QIN424" s="1209"/>
      <c r="QIO424" s="1209"/>
      <c r="QIP424" s="1210"/>
      <c r="QIQ424" s="1211"/>
      <c r="QIR424" s="1210"/>
      <c r="QIT424" s="1208"/>
      <c r="QIU424" s="1209"/>
      <c r="QIV424" s="1209"/>
      <c r="QIW424" s="1209"/>
      <c r="QIX424" s="1209"/>
      <c r="QIY424" s="1210"/>
      <c r="QIZ424" s="1211"/>
      <c r="QJA424" s="1210"/>
      <c r="QJC424" s="1208"/>
      <c r="QJD424" s="1209"/>
      <c r="QJE424" s="1209"/>
      <c r="QJF424" s="1209"/>
      <c r="QJG424" s="1209"/>
      <c r="QJH424" s="1210"/>
      <c r="QJI424" s="1211"/>
      <c r="QJJ424" s="1210"/>
      <c r="QJL424" s="1208"/>
      <c r="QJM424" s="1209"/>
      <c r="QJN424" s="1209"/>
      <c r="QJO424" s="1209"/>
      <c r="QJP424" s="1209"/>
      <c r="QJQ424" s="1210"/>
      <c r="QJR424" s="1211"/>
      <c r="QJS424" s="1210"/>
      <c r="QJU424" s="1208"/>
      <c r="QJV424" s="1209"/>
      <c r="QJW424" s="1209"/>
      <c r="QJX424" s="1209"/>
      <c r="QJY424" s="1209"/>
      <c r="QJZ424" s="1210"/>
      <c r="QKA424" s="1211"/>
      <c r="QKB424" s="1210"/>
      <c r="QKD424" s="1208"/>
      <c r="QKE424" s="1209"/>
      <c r="QKF424" s="1209"/>
      <c r="QKG424" s="1209"/>
      <c r="QKH424" s="1209"/>
      <c r="QKI424" s="1210"/>
      <c r="QKJ424" s="1211"/>
      <c r="QKK424" s="1210"/>
      <c r="QKM424" s="1208"/>
      <c r="QKN424" s="1209"/>
      <c r="QKO424" s="1209"/>
      <c r="QKP424" s="1209"/>
      <c r="QKQ424" s="1209"/>
      <c r="QKR424" s="1210"/>
      <c r="QKS424" s="1211"/>
      <c r="QKT424" s="1210"/>
      <c r="QKV424" s="1208"/>
      <c r="QKW424" s="1209"/>
      <c r="QKX424" s="1209"/>
      <c r="QKY424" s="1209"/>
      <c r="QKZ424" s="1209"/>
      <c r="QLA424" s="1210"/>
      <c r="QLB424" s="1211"/>
      <c r="QLC424" s="1210"/>
      <c r="QLE424" s="1208"/>
      <c r="QLF424" s="1209"/>
      <c r="QLG424" s="1209"/>
      <c r="QLH424" s="1209"/>
      <c r="QLI424" s="1209"/>
      <c r="QLJ424" s="1210"/>
      <c r="QLK424" s="1211"/>
      <c r="QLL424" s="1210"/>
      <c r="QLN424" s="1208"/>
      <c r="QLO424" s="1209"/>
      <c r="QLP424" s="1209"/>
      <c r="QLQ424" s="1209"/>
      <c r="QLR424" s="1209"/>
      <c r="QLS424" s="1210"/>
      <c r="QLT424" s="1211"/>
      <c r="QLU424" s="1210"/>
      <c r="QLW424" s="1208"/>
      <c r="QLX424" s="1209"/>
      <c r="QLY424" s="1209"/>
      <c r="QLZ424" s="1209"/>
      <c r="QMA424" s="1209"/>
      <c r="QMB424" s="1210"/>
      <c r="QMC424" s="1211"/>
      <c r="QMD424" s="1210"/>
      <c r="QMF424" s="1208"/>
      <c r="QMG424" s="1209"/>
      <c r="QMH424" s="1209"/>
      <c r="QMI424" s="1209"/>
      <c r="QMJ424" s="1209"/>
      <c r="QMK424" s="1210"/>
      <c r="QML424" s="1211"/>
      <c r="QMM424" s="1210"/>
      <c r="QMO424" s="1208"/>
      <c r="QMP424" s="1209"/>
      <c r="QMQ424" s="1209"/>
      <c r="QMR424" s="1209"/>
      <c r="QMS424" s="1209"/>
      <c r="QMT424" s="1210"/>
      <c r="QMU424" s="1211"/>
      <c r="QMV424" s="1210"/>
      <c r="QMX424" s="1208"/>
      <c r="QMY424" s="1209"/>
      <c r="QMZ424" s="1209"/>
      <c r="QNA424" s="1209"/>
      <c r="QNB424" s="1209"/>
      <c r="QNC424" s="1210"/>
      <c r="QND424" s="1211"/>
      <c r="QNE424" s="1210"/>
      <c r="QNG424" s="1208"/>
      <c r="QNH424" s="1209"/>
      <c r="QNI424" s="1209"/>
      <c r="QNJ424" s="1209"/>
      <c r="QNK424" s="1209"/>
      <c r="QNL424" s="1210"/>
      <c r="QNM424" s="1211"/>
      <c r="QNN424" s="1210"/>
      <c r="QNP424" s="1208"/>
      <c r="QNQ424" s="1209"/>
      <c r="QNR424" s="1209"/>
      <c r="QNS424" s="1209"/>
      <c r="QNT424" s="1209"/>
      <c r="QNU424" s="1210"/>
      <c r="QNV424" s="1211"/>
      <c r="QNW424" s="1210"/>
      <c r="QNY424" s="1208"/>
      <c r="QNZ424" s="1209"/>
      <c r="QOA424" s="1209"/>
      <c r="QOB424" s="1209"/>
      <c r="QOC424" s="1209"/>
      <c r="QOD424" s="1210"/>
      <c r="QOE424" s="1211"/>
      <c r="QOF424" s="1210"/>
      <c r="QOH424" s="1208"/>
      <c r="QOI424" s="1209"/>
      <c r="QOJ424" s="1209"/>
      <c r="QOK424" s="1209"/>
      <c r="QOL424" s="1209"/>
      <c r="QOM424" s="1210"/>
      <c r="QON424" s="1211"/>
      <c r="QOO424" s="1210"/>
      <c r="QOQ424" s="1208"/>
      <c r="QOR424" s="1209"/>
      <c r="QOS424" s="1209"/>
      <c r="QOT424" s="1209"/>
      <c r="QOU424" s="1209"/>
      <c r="QOV424" s="1210"/>
      <c r="QOW424" s="1211"/>
      <c r="QOX424" s="1210"/>
      <c r="QOZ424" s="1208"/>
      <c r="QPA424" s="1209"/>
      <c r="QPB424" s="1209"/>
      <c r="QPC424" s="1209"/>
      <c r="QPD424" s="1209"/>
      <c r="QPE424" s="1210"/>
      <c r="QPF424" s="1211"/>
      <c r="QPG424" s="1210"/>
      <c r="QPI424" s="1208"/>
      <c r="QPJ424" s="1209"/>
      <c r="QPK424" s="1209"/>
      <c r="QPL424" s="1209"/>
      <c r="QPM424" s="1209"/>
      <c r="QPN424" s="1210"/>
      <c r="QPO424" s="1211"/>
      <c r="QPP424" s="1210"/>
      <c r="QPR424" s="1208"/>
      <c r="QPS424" s="1209"/>
      <c r="QPT424" s="1209"/>
      <c r="QPU424" s="1209"/>
      <c r="QPV424" s="1209"/>
      <c r="QPW424" s="1210"/>
      <c r="QPX424" s="1211"/>
      <c r="QPY424" s="1210"/>
      <c r="QQA424" s="1208"/>
      <c r="QQB424" s="1209"/>
      <c r="QQC424" s="1209"/>
      <c r="QQD424" s="1209"/>
      <c r="QQE424" s="1209"/>
      <c r="QQF424" s="1210"/>
      <c r="QQG424" s="1211"/>
      <c r="QQH424" s="1210"/>
      <c r="QQJ424" s="1208"/>
      <c r="QQK424" s="1209"/>
      <c r="QQL424" s="1209"/>
      <c r="QQM424" s="1209"/>
      <c r="QQN424" s="1209"/>
      <c r="QQO424" s="1210"/>
      <c r="QQP424" s="1211"/>
      <c r="QQQ424" s="1210"/>
      <c r="QQS424" s="1208"/>
      <c r="QQT424" s="1209"/>
      <c r="QQU424" s="1209"/>
      <c r="QQV424" s="1209"/>
      <c r="QQW424" s="1209"/>
      <c r="QQX424" s="1210"/>
      <c r="QQY424" s="1211"/>
      <c r="QQZ424" s="1210"/>
      <c r="QRB424" s="1208"/>
      <c r="QRC424" s="1209"/>
      <c r="QRD424" s="1209"/>
      <c r="QRE424" s="1209"/>
      <c r="QRF424" s="1209"/>
      <c r="QRG424" s="1210"/>
      <c r="QRH424" s="1211"/>
      <c r="QRI424" s="1210"/>
      <c r="QRK424" s="1208"/>
      <c r="QRL424" s="1209"/>
      <c r="QRM424" s="1209"/>
      <c r="QRN424" s="1209"/>
      <c r="QRO424" s="1209"/>
      <c r="QRP424" s="1210"/>
      <c r="QRQ424" s="1211"/>
      <c r="QRR424" s="1210"/>
      <c r="QRT424" s="1208"/>
      <c r="QRU424" s="1209"/>
      <c r="QRV424" s="1209"/>
      <c r="QRW424" s="1209"/>
      <c r="QRX424" s="1209"/>
      <c r="QRY424" s="1210"/>
      <c r="QRZ424" s="1211"/>
      <c r="QSA424" s="1210"/>
      <c r="QSC424" s="1208"/>
      <c r="QSD424" s="1209"/>
      <c r="QSE424" s="1209"/>
      <c r="QSF424" s="1209"/>
      <c r="QSG424" s="1209"/>
      <c r="QSH424" s="1210"/>
      <c r="QSI424" s="1211"/>
      <c r="QSJ424" s="1210"/>
      <c r="QSL424" s="1208"/>
      <c r="QSM424" s="1209"/>
      <c r="QSN424" s="1209"/>
      <c r="QSO424" s="1209"/>
      <c r="QSP424" s="1209"/>
      <c r="QSQ424" s="1210"/>
      <c r="QSR424" s="1211"/>
      <c r="QSS424" s="1210"/>
      <c r="QSU424" s="1208"/>
      <c r="QSV424" s="1209"/>
      <c r="QSW424" s="1209"/>
      <c r="QSX424" s="1209"/>
      <c r="QSY424" s="1209"/>
      <c r="QSZ424" s="1210"/>
      <c r="QTA424" s="1211"/>
      <c r="QTB424" s="1210"/>
      <c r="QTD424" s="1208"/>
      <c r="QTE424" s="1209"/>
      <c r="QTF424" s="1209"/>
      <c r="QTG424" s="1209"/>
      <c r="QTH424" s="1209"/>
      <c r="QTI424" s="1210"/>
      <c r="QTJ424" s="1211"/>
      <c r="QTK424" s="1210"/>
      <c r="QTM424" s="1208"/>
      <c r="QTN424" s="1209"/>
      <c r="QTO424" s="1209"/>
      <c r="QTP424" s="1209"/>
      <c r="QTQ424" s="1209"/>
      <c r="QTR424" s="1210"/>
      <c r="QTS424" s="1211"/>
      <c r="QTT424" s="1210"/>
      <c r="QTV424" s="1208"/>
      <c r="QTW424" s="1209"/>
      <c r="QTX424" s="1209"/>
      <c r="QTY424" s="1209"/>
      <c r="QTZ424" s="1209"/>
      <c r="QUA424" s="1210"/>
      <c r="QUB424" s="1211"/>
      <c r="QUC424" s="1210"/>
      <c r="QUE424" s="1208"/>
      <c r="QUF424" s="1209"/>
      <c r="QUG424" s="1209"/>
      <c r="QUH424" s="1209"/>
      <c r="QUI424" s="1209"/>
      <c r="QUJ424" s="1210"/>
      <c r="QUK424" s="1211"/>
      <c r="QUL424" s="1210"/>
      <c r="QUN424" s="1208"/>
      <c r="QUO424" s="1209"/>
      <c r="QUP424" s="1209"/>
      <c r="QUQ424" s="1209"/>
      <c r="QUR424" s="1209"/>
      <c r="QUS424" s="1210"/>
      <c r="QUT424" s="1211"/>
      <c r="QUU424" s="1210"/>
      <c r="QUW424" s="1208"/>
      <c r="QUX424" s="1209"/>
      <c r="QUY424" s="1209"/>
      <c r="QUZ424" s="1209"/>
      <c r="QVA424" s="1209"/>
      <c r="QVB424" s="1210"/>
      <c r="QVC424" s="1211"/>
      <c r="QVD424" s="1210"/>
      <c r="QVF424" s="1208"/>
      <c r="QVG424" s="1209"/>
      <c r="QVH424" s="1209"/>
      <c r="QVI424" s="1209"/>
      <c r="QVJ424" s="1209"/>
      <c r="QVK424" s="1210"/>
      <c r="QVL424" s="1211"/>
      <c r="QVM424" s="1210"/>
      <c r="QVO424" s="1208"/>
      <c r="QVP424" s="1209"/>
      <c r="QVQ424" s="1209"/>
      <c r="QVR424" s="1209"/>
      <c r="QVS424" s="1209"/>
      <c r="QVT424" s="1210"/>
      <c r="QVU424" s="1211"/>
      <c r="QVV424" s="1210"/>
      <c r="QVX424" s="1208"/>
      <c r="QVY424" s="1209"/>
      <c r="QVZ424" s="1209"/>
      <c r="QWA424" s="1209"/>
      <c r="QWB424" s="1209"/>
      <c r="QWC424" s="1210"/>
      <c r="QWD424" s="1211"/>
      <c r="QWE424" s="1210"/>
      <c r="QWG424" s="1208"/>
      <c r="QWH424" s="1209"/>
      <c r="QWI424" s="1209"/>
      <c r="QWJ424" s="1209"/>
      <c r="QWK424" s="1209"/>
      <c r="QWL424" s="1210"/>
      <c r="QWM424" s="1211"/>
      <c r="QWN424" s="1210"/>
      <c r="QWP424" s="1208"/>
      <c r="QWQ424" s="1209"/>
      <c r="QWR424" s="1209"/>
      <c r="QWS424" s="1209"/>
      <c r="QWT424" s="1209"/>
      <c r="QWU424" s="1210"/>
      <c r="QWV424" s="1211"/>
      <c r="QWW424" s="1210"/>
      <c r="QWY424" s="1208"/>
      <c r="QWZ424" s="1209"/>
      <c r="QXA424" s="1209"/>
      <c r="QXB424" s="1209"/>
      <c r="QXC424" s="1209"/>
      <c r="QXD424" s="1210"/>
      <c r="QXE424" s="1211"/>
      <c r="QXF424" s="1210"/>
      <c r="QXH424" s="1208"/>
      <c r="QXI424" s="1209"/>
      <c r="QXJ424" s="1209"/>
      <c r="QXK424" s="1209"/>
      <c r="QXL424" s="1209"/>
      <c r="QXM424" s="1210"/>
      <c r="QXN424" s="1211"/>
      <c r="QXO424" s="1210"/>
      <c r="QXQ424" s="1208"/>
      <c r="QXR424" s="1209"/>
      <c r="QXS424" s="1209"/>
      <c r="QXT424" s="1209"/>
      <c r="QXU424" s="1209"/>
      <c r="QXV424" s="1210"/>
      <c r="QXW424" s="1211"/>
      <c r="QXX424" s="1210"/>
      <c r="QXZ424" s="1208"/>
      <c r="QYA424" s="1209"/>
      <c r="QYB424" s="1209"/>
      <c r="QYC424" s="1209"/>
      <c r="QYD424" s="1209"/>
      <c r="QYE424" s="1210"/>
      <c r="QYF424" s="1211"/>
      <c r="QYG424" s="1210"/>
      <c r="QYI424" s="1208"/>
      <c r="QYJ424" s="1209"/>
      <c r="QYK424" s="1209"/>
      <c r="QYL424" s="1209"/>
      <c r="QYM424" s="1209"/>
      <c r="QYN424" s="1210"/>
      <c r="QYO424" s="1211"/>
      <c r="QYP424" s="1210"/>
      <c r="QYR424" s="1208"/>
      <c r="QYS424" s="1209"/>
      <c r="QYT424" s="1209"/>
      <c r="QYU424" s="1209"/>
      <c r="QYV424" s="1209"/>
      <c r="QYW424" s="1210"/>
      <c r="QYX424" s="1211"/>
      <c r="QYY424" s="1210"/>
      <c r="QZA424" s="1208"/>
      <c r="QZB424" s="1209"/>
      <c r="QZC424" s="1209"/>
      <c r="QZD424" s="1209"/>
      <c r="QZE424" s="1209"/>
      <c r="QZF424" s="1210"/>
      <c r="QZG424" s="1211"/>
      <c r="QZH424" s="1210"/>
      <c r="QZJ424" s="1208"/>
      <c r="QZK424" s="1209"/>
      <c r="QZL424" s="1209"/>
      <c r="QZM424" s="1209"/>
      <c r="QZN424" s="1209"/>
      <c r="QZO424" s="1210"/>
      <c r="QZP424" s="1211"/>
      <c r="QZQ424" s="1210"/>
      <c r="QZS424" s="1208"/>
      <c r="QZT424" s="1209"/>
      <c r="QZU424" s="1209"/>
      <c r="QZV424" s="1209"/>
      <c r="QZW424" s="1209"/>
      <c r="QZX424" s="1210"/>
      <c r="QZY424" s="1211"/>
      <c r="QZZ424" s="1210"/>
      <c r="RAB424" s="1208"/>
      <c r="RAC424" s="1209"/>
      <c r="RAD424" s="1209"/>
      <c r="RAE424" s="1209"/>
      <c r="RAF424" s="1209"/>
      <c r="RAG424" s="1210"/>
      <c r="RAH424" s="1211"/>
      <c r="RAI424" s="1210"/>
      <c r="RAK424" s="1208"/>
      <c r="RAL424" s="1209"/>
      <c r="RAM424" s="1209"/>
      <c r="RAN424" s="1209"/>
      <c r="RAO424" s="1209"/>
      <c r="RAP424" s="1210"/>
      <c r="RAQ424" s="1211"/>
      <c r="RAR424" s="1210"/>
      <c r="RAT424" s="1208"/>
      <c r="RAU424" s="1209"/>
      <c r="RAV424" s="1209"/>
      <c r="RAW424" s="1209"/>
      <c r="RAX424" s="1209"/>
      <c r="RAY424" s="1210"/>
      <c r="RAZ424" s="1211"/>
      <c r="RBA424" s="1210"/>
      <c r="RBC424" s="1208"/>
      <c r="RBD424" s="1209"/>
      <c r="RBE424" s="1209"/>
      <c r="RBF424" s="1209"/>
      <c r="RBG424" s="1209"/>
      <c r="RBH424" s="1210"/>
      <c r="RBI424" s="1211"/>
      <c r="RBJ424" s="1210"/>
      <c r="RBL424" s="1208"/>
      <c r="RBM424" s="1209"/>
      <c r="RBN424" s="1209"/>
      <c r="RBO424" s="1209"/>
      <c r="RBP424" s="1209"/>
      <c r="RBQ424" s="1210"/>
      <c r="RBR424" s="1211"/>
      <c r="RBS424" s="1210"/>
      <c r="RBU424" s="1208"/>
      <c r="RBV424" s="1209"/>
      <c r="RBW424" s="1209"/>
      <c r="RBX424" s="1209"/>
      <c r="RBY424" s="1209"/>
      <c r="RBZ424" s="1210"/>
      <c r="RCA424" s="1211"/>
      <c r="RCB424" s="1210"/>
      <c r="RCD424" s="1208"/>
      <c r="RCE424" s="1209"/>
      <c r="RCF424" s="1209"/>
      <c r="RCG424" s="1209"/>
      <c r="RCH424" s="1209"/>
      <c r="RCI424" s="1210"/>
      <c r="RCJ424" s="1211"/>
      <c r="RCK424" s="1210"/>
      <c r="RCM424" s="1208"/>
      <c r="RCN424" s="1209"/>
      <c r="RCO424" s="1209"/>
      <c r="RCP424" s="1209"/>
      <c r="RCQ424" s="1209"/>
      <c r="RCR424" s="1210"/>
      <c r="RCS424" s="1211"/>
      <c r="RCT424" s="1210"/>
      <c r="RCV424" s="1208"/>
      <c r="RCW424" s="1209"/>
      <c r="RCX424" s="1209"/>
      <c r="RCY424" s="1209"/>
      <c r="RCZ424" s="1209"/>
      <c r="RDA424" s="1210"/>
      <c r="RDB424" s="1211"/>
      <c r="RDC424" s="1210"/>
      <c r="RDE424" s="1208"/>
      <c r="RDF424" s="1209"/>
      <c r="RDG424" s="1209"/>
      <c r="RDH424" s="1209"/>
      <c r="RDI424" s="1209"/>
      <c r="RDJ424" s="1210"/>
      <c r="RDK424" s="1211"/>
      <c r="RDL424" s="1210"/>
      <c r="RDN424" s="1208"/>
      <c r="RDO424" s="1209"/>
      <c r="RDP424" s="1209"/>
      <c r="RDQ424" s="1209"/>
      <c r="RDR424" s="1209"/>
      <c r="RDS424" s="1210"/>
      <c r="RDT424" s="1211"/>
      <c r="RDU424" s="1210"/>
      <c r="RDW424" s="1208"/>
      <c r="RDX424" s="1209"/>
      <c r="RDY424" s="1209"/>
      <c r="RDZ424" s="1209"/>
      <c r="REA424" s="1209"/>
      <c r="REB424" s="1210"/>
      <c r="REC424" s="1211"/>
      <c r="RED424" s="1210"/>
      <c r="REF424" s="1208"/>
      <c r="REG424" s="1209"/>
      <c r="REH424" s="1209"/>
      <c r="REI424" s="1209"/>
      <c r="REJ424" s="1209"/>
      <c r="REK424" s="1210"/>
      <c r="REL424" s="1211"/>
      <c r="REM424" s="1210"/>
      <c r="REO424" s="1208"/>
      <c r="REP424" s="1209"/>
      <c r="REQ424" s="1209"/>
      <c r="RER424" s="1209"/>
      <c r="RES424" s="1209"/>
      <c r="RET424" s="1210"/>
      <c r="REU424" s="1211"/>
      <c r="REV424" s="1210"/>
      <c r="REX424" s="1208"/>
      <c r="REY424" s="1209"/>
      <c r="REZ424" s="1209"/>
      <c r="RFA424" s="1209"/>
      <c r="RFB424" s="1209"/>
      <c r="RFC424" s="1210"/>
      <c r="RFD424" s="1211"/>
      <c r="RFE424" s="1210"/>
      <c r="RFG424" s="1208"/>
      <c r="RFH424" s="1209"/>
      <c r="RFI424" s="1209"/>
      <c r="RFJ424" s="1209"/>
      <c r="RFK424" s="1209"/>
      <c r="RFL424" s="1210"/>
      <c r="RFM424" s="1211"/>
      <c r="RFN424" s="1210"/>
      <c r="RFP424" s="1208"/>
      <c r="RFQ424" s="1209"/>
      <c r="RFR424" s="1209"/>
      <c r="RFS424" s="1209"/>
      <c r="RFT424" s="1209"/>
      <c r="RFU424" s="1210"/>
      <c r="RFV424" s="1211"/>
      <c r="RFW424" s="1210"/>
      <c r="RFY424" s="1208"/>
      <c r="RFZ424" s="1209"/>
      <c r="RGA424" s="1209"/>
      <c r="RGB424" s="1209"/>
      <c r="RGC424" s="1209"/>
      <c r="RGD424" s="1210"/>
      <c r="RGE424" s="1211"/>
      <c r="RGF424" s="1210"/>
      <c r="RGH424" s="1208"/>
      <c r="RGI424" s="1209"/>
      <c r="RGJ424" s="1209"/>
      <c r="RGK424" s="1209"/>
      <c r="RGL424" s="1209"/>
      <c r="RGM424" s="1210"/>
      <c r="RGN424" s="1211"/>
      <c r="RGO424" s="1210"/>
      <c r="RGQ424" s="1208"/>
      <c r="RGR424" s="1209"/>
      <c r="RGS424" s="1209"/>
      <c r="RGT424" s="1209"/>
      <c r="RGU424" s="1209"/>
      <c r="RGV424" s="1210"/>
      <c r="RGW424" s="1211"/>
      <c r="RGX424" s="1210"/>
      <c r="RGZ424" s="1208"/>
      <c r="RHA424" s="1209"/>
      <c r="RHB424" s="1209"/>
      <c r="RHC424" s="1209"/>
      <c r="RHD424" s="1209"/>
      <c r="RHE424" s="1210"/>
      <c r="RHF424" s="1211"/>
      <c r="RHG424" s="1210"/>
      <c r="RHI424" s="1208"/>
      <c r="RHJ424" s="1209"/>
      <c r="RHK424" s="1209"/>
      <c r="RHL424" s="1209"/>
      <c r="RHM424" s="1209"/>
      <c r="RHN424" s="1210"/>
      <c r="RHO424" s="1211"/>
      <c r="RHP424" s="1210"/>
      <c r="RHR424" s="1208"/>
      <c r="RHS424" s="1209"/>
      <c r="RHT424" s="1209"/>
      <c r="RHU424" s="1209"/>
      <c r="RHV424" s="1209"/>
      <c r="RHW424" s="1210"/>
      <c r="RHX424" s="1211"/>
      <c r="RHY424" s="1210"/>
      <c r="RIA424" s="1208"/>
      <c r="RIB424" s="1209"/>
      <c r="RIC424" s="1209"/>
      <c r="RID424" s="1209"/>
      <c r="RIE424" s="1209"/>
      <c r="RIF424" s="1210"/>
      <c r="RIG424" s="1211"/>
      <c r="RIH424" s="1210"/>
      <c r="RIJ424" s="1208"/>
      <c r="RIK424" s="1209"/>
      <c r="RIL424" s="1209"/>
      <c r="RIM424" s="1209"/>
      <c r="RIN424" s="1209"/>
      <c r="RIO424" s="1210"/>
      <c r="RIP424" s="1211"/>
      <c r="RIQ424" s="1210"/>
      <c r="RIS424" s="1208"/>
      <c r="RIT424" s="1209"/>
      <c r="RIU424" s="1209"/>
      <c r="RIV424" s="1209"/>
      <c r="RIW424" s="1209"/>
      <c r="RIX424" s="1210"/>
      <c r="RIY424" s="1211"/>
      <c r="RIZ424" s="1210"/>
      <c r="RJB424" s="1208"/>
      <c r="RJC424" s="1209"/>
      <c r="RJD424" s="1209"/>
      <c r="RJE424" s="1209"/>
      <c r="RJF424" s="1209"/>
      <c r="RJG424" s="1210"/>
      <c r="RJH424" s="1211"/>
      <c r="RJI424" s="1210"/>
      <c r="RJK424" s="1208"/>
      <c r="RJL424" s="1209"/>
      <c r="RJM424" s="1209"/>
      <c r="RJN424" s="1209"/>
      <c r="RJO424" s="1209"/>
      <c r="RJP424" s="1210"/>
      <c r="RJQ424" s="1211"/>
      <c r="RJR424" s="1210"/>
      <c r="RJT424" s="1208"/>
      <c r="RJU424" s="1209"/>
      <c r="RJV424" s="1209"/>
      <c r="RJW424" s="1209"/>
      <c r="RJX424" s="1209"/>
      <c r="RJY424" s="1210"/>
      <c r="RJZ424" s="1211"/>
      <c r="RKA424" s="1210"/>
      <c r="RKC424" s="1208"/>
      <c r="RKD424" s="1209"/>
      <c r="RKE424" s="1209"/>
      <c r="RKF424" s="1209"/>
      <c r="RKG424" s="1209"/>
      <c r="RKH424" s="1210"/>
      <c r="RKI424" s="1211"/>
      <c r="RKJ424" s="1210"/>
      <c r="RKL424" s="1208"/>
      <c r="RKM424" s="1209"/>
      <c r="RKN424" s="1209"/>
      <c r="RKO424" s="1209"/>
      <c r="RKP424" s="1209"/>
      <c r="RKQ424" s="1210"/>
      <c r="RKR424" s="1211"/>
      <c r="RKS424" s="1210"/>
      <c r="RKU424" s="1208"/>
      <c r="RKV424" s="1209"/>
      <c r="RKW424" s="1209"/>
      <c r="RKX424" s="1209"/>
      <c r="RKY424" s="1209"/>
      <c r="RKZ424" s="1210"/>
      <c r="RLA424" s="1211"/>
      <c r="RLB424" s="1210"/>
      <c r="RLD424" s="1208"/>
      <c r="RLE424" s="1209"/>
      <c r="RLF424" s="1209"/>
      <c r="RLG424" s="1209"/>
      <c r="RLH424" s="1209"/>
      <c r="RLI424" s="1210"/>
      <c r="RLJ424" s="1211"/>
      <c r="RLK424" s="1210"/>
      <c r="RLM424" s="1208"/>
      <c r="RLN424" s="1209"/>
      <c r="RLO424" s="1209"/>
      <c r="RLP424" s="1209"/>
      <c r="RLQ424" s="1209"/>
      <c r="RLR424" s="1210"/>
      <c r="RLS424" s="1211"/>
      <c r="RLT424" s="1210"/>
      <c r="RLV424" s="1208"/>
      <c r="RLW424" s="1209"/>
      <c r="RLX424" s="1209"/>
      <c r="RLY424" s="1209"/>
      <c r="RLZ424" s="1209"/>
      <c r="RMA424" s="1210"/>
      <c r="RMB424" s="1211"/>
      <c r="RMC424" s="1210"/>
      <c r="RME424" s="1208"/>
      <c r="RMF424" s="1209"/>
      <c r="RMG424" s="1209"/>
      <c r="RMH424" s="1209"/>
      <c r="RMI424" s="1209"/>
      <c r="RMJ424" s="1210"/>
      <c r="RMK424" s="1211"/>
      <c r="RML424" s="1210"/>
      <c r="RMN424" s="1208"/>
      <c r="RMO424" s="1209"/>
      <c r="RMP424" s="1209"/>
      <c r="RMQ424" s="1209"/>
      <c r="RMR424" s="1209"/>
      <c r="RMS424" s="1210"/>
      <c r="RMT424" s="1211"/>
      <c r="RMU424" s="1210"/>
      <c r="RMW424" s="1208"/>
      <c r="RMX424" s="1209"/>
      <c r="RMY424" s="1209"/>
      <c r="RMZ424" s="1209"/>
      <c r="RNA424" s="1209"/>
      <c r="RNB424" s="1210"/>
      <c r="RNC424" s="1211"/>
      <c r="RND424" s="1210"/>
      <c r="RNF424" s="1208"/>
      <c r="RNG424" s="1209"/>
      <c r="RNH424" s="1209"/>
      <c r="RNI424" s="1209"/>
      <c r="RNJ424" s="1209"/>
      <c r="RNK424" s="1210"/>
      <c r="RNL424" s="1211"/>
      <c r="RNM424" s="1210"/>
      <c r="RNO424" s="1208"/>
      <c r="RNP424" s="1209"/>
      <c r="RNQ424" s="1209"/>
      <c r="RNR424" s="1209"/>
      <c r="RNS424" s="1209"/>
      <c r="RNT424" s="1210"/>
      <c r="RNU424" s="1211"/>
      <c r="RNV424" s="1210"/>
      <c r="RNX424" s="1208"/>
      <c r="RNY424" s="1209"/>
      <c r="RNZ424" s="1209"/>
      <c r="ROA424" s="1209"/>
      <c r="ROB424" s="1209"/>
      <c r="ROC424" s="1210"/>
      <c r="ROD424" s="1211"/>
      <c r="ROE424" s="1210"/>
      <c r="ROG424" s="1208"/>
      <c r="ROH424" s="1209"/>
      <c r="ROI424" s="1209"/>
      <c r="ROJ424" s="1209"/>
      <c r="ROK424" s="1209"/>
      <c r="ROL424" s="1210"/>
      <c r="ROM424" s="1211"/>
      <c r="RON424" s="1210"/>
      <c r="ROP424" s="1208"/>
      <c r="ROQ424" s="1209"/>
      <c r="ROR424" s="1209"/>
      <c r="ROS424" s="1209"/>
      <c r="ROT424" s="1209"/>
      <c r="ROU424" s="1210"/>
      <c r="ROV424" s="1211"/>
      <c r="ROW424" s="1210"/>
      <c r="ROY424" s="1208"/>
      <c r="ROZ424" s="1209"/>
      <c r="RPA424" s="1209"/>
      <c r="RPB424" s="1209"/>
      <c r="RPC424" s="1209"/>
      <c r="RPD424" s="1210"/>
      <c r="RPE424" s="1211"/>
      <c r="RPF424" s="1210"/>
      <c r="RPH424" s="1208"/>
      <c r="RPI424" s="1209"/>
      <c r="RPJ424" s="1209"/>
      <c r="RPK424" s="1209"/>
      <c r="RPL424" s="1209"/>
      <c r="RPM424" s="1210"/>
      <c r="RPN424" s="1211"/>
      <c r="RPO424" s="1210"/>
      <c r="RPQ424" s="1208"/>
      <c r="RPR424" s="1209"/>
      <c r="RPS424" s="1209"/>
      <c r="RPT424" s="1209"/>
      <c r="RPU424" s="1209"/>
      <c r="RPV424" s="1210"/>
      <c r="RPW424" s="1211"/>
      <c r="RPX424" s="1210"/>
      <c r="RPZ424" s="1208"/>
      <c r="RQA424" s="1209"/>
      <c r="RQB424" s="1209"/>
      <c r="RQC424" s="1209"/>
      <c r="RQD424" s="1209"/>
      <c r="RQE424" s="1210"/>
      <c r="RQF424" s="1211"/>
      <c r="RQG424" s="1210"/>
      <c r="RQI424" s="1208"/>
      <c r="RQJ424" s="1209"/>
      <c r="RQK424" s="1209"/>
      <c r="RQL424" s="1209"/>
      <c r="RQM424" s="1209"/>
      <c r="RQN424" s="1210"/>
      <c r="RQO424" s="1211"/>
      <c r="RQP424" s="1210"/>
      <c r="RQR424" s="1208"/>
      <c r="RQS424" s="1209"/>
      <c r="RQT424" s="1209"/>
      <c r="RQU424" s="1209"/>
      <c r="RQV424" s="1209"/>
      <c r="RQW424" s="1210"/>
      <c r="RQX424" s="1211"/>
      <c r="RQY424" s="1210"/>
      <c r="RRA424" s="1208"/>
      <c r="RRB424" s="1209"/>
      <c r="RRC424" s="1209"/>
      <c r="RRD424" s="1209"/>
      <c r="RRE424" s="1209"/>
      <c r="RRF424" s="1210"/>
      <c r="RRG424" s="1211"/>
      <c r="RRH424" s="1210"/>
      <c r="RRJ424" s="1208"/>
      <c r="RRK424" s="1209"/>
      <c r="RRL424" s="1209"/>
      <c r="RRM424" s="1209"/>
      <c r="RRN424" s="1209"/>
      <c r="RRO424" s="1210"/>
      <c r="RRP424" s="1211"/>
      <c r="RRQ424" s="1210"/>
      <c r="RRS424" s="1208"/>
      <c r="RRT424" s="1209"/>
      <c r="RRU424" s="1209"/>
      <c r="RRV424" s="1209"/>
      <c r="RRW424" s="1209"/>
      <c r="RRX424" s="1210"/>
      <c r="RRY424" s="1211"/>
      <c r="RRZ424" s="1210"/>
      <c r="RSB424" s="1208"/>
      <c r="RSC424" s="1209"/>
      <c r="RSD424" s="1209"/>
      <c r="RSE424" s="1209"/>
      <c r="RSF424" s="1209"/>
      <c r="RSG424" s="1210"/>
      <c r="RSH424" s="1211"/>
      <c r="RSI424" s="1210"/>
      <c r="RSK424" s="1208"/>
      <c r="RSL424" s="1209"/>
      <c r="RSM424" s="1209"/>
      <c r="RSN424" s="1209"/>
      <c r="RSO424" s="1209"/>
      <c r="RSP424" s="1210"/>
      <c r="RSQ424" s="1211"/>
      <c r="RSR424" s="1210"/>
      <c r="RST424" s="1208"/>
      <c r="RSU424" s="1209"/>
      <c r="RSV424" s="1209"/>
      <c r="RSW424" s="1209"/>
      <c r="RSX424" s="1209"/>
      <c r="RSY424" s="1210"/>
      <c r="RSZ424" s="1211"/>
      <c r="RTA424" s="1210"/>
      <c r="RTC424" s="1208"/>
      <c r="RTD424" s="1209"/>
      <c r="RTE424" s="1209"/>
      <c r="RTF424" s="1209"/>
      <c r="RTG424" s="1209"/>
      <c r="RTH424" s="1210"/>
      <c r="RTI424" s="1211"/>
      <c r="RTJ424" s="1210"/>
      <c r="RTL424" s="1208"/>
      <c r="RTM424" s="1209"/>
      <c r="RTN424" s="1209"/>
      <c r="RTO424" s="1209"/>
      <c r="RTP424" s="1209"/>
      <c r="RTQ424" s="1210"/>
      <c r="RTR424" s="1211"/>
      <c r="RTS424" s="1210"/>
      <c r="RTU424" s="1208"/>
      <c r="RTV424" s="1209"/>
      <c r="RTW424" s="1209"/>
      <c r="RTX424" s="1209"/>
      <c r="RTY424" s="1209"/>
      <c r="RTZ424" s="1210"/>
      <c r="RUA424" s="1211"/>
      <c r="RUB424" s="1210"/>
      <c r="RUD424" s="1208"/>
      <c r="RUE424" s="1209"/>
      <c r="RUF424" s="1209"/>
      <c r="RUG424" s="1209"/>
      <c r="RUH424" s="1209"/>
      <c r="RUI424" s="1210"/>
      <c r="RUJ424" s="1211"/>
      <c r="RUK424" s="1210"/>
      <c r="RUM424" s="1208"/>
      <c r="RUN424" s="1209"/>
      <c r="RUO424" s="1209"/>
      <c r="RUP424" s="1209"/>
      <c r="RUQ424" s="1209"/>
      <c r="RUR424" s="1210"/>
      <c r="RUS424" s="1211"/>
      <c r="RUT424" s="1210"/>
      <c r="RUV424" s="1208"/>
      <c r="RUW424" s="1209"/>
      <c r="RUX424" s="1209"/>
      <c r="RUY424" s="1209"/>
      <c r="RUZ424" s="1209"/>
      <c r="RVA424" s="1210"/>
      <c r="RVB424" s="1211"/>
      <c r="RVC424" s="1210"/>
      <c r="RVE424" s="1208"/>
      <c r="RVF424" s="1209"/>
      <c r="RVG424" s="1209"/>
      <c r="RVH424" s="1209"/>
      <c r="RVI424" s="1209"/>
      <c r="RVJ424" s="1210"/>
      <c r="RVK424" s="1211"/>
      <c r="RVL424" s="1210"/>
      <c r="RVN424" s="1208"/>
      <c r="RVO424" s="1209"/>
      <c r="RVP424" s="1209"/>
      <c r="RVQ424" s="1209"/>
      <c r="RVR424" s="1209"/>
      <c r="RVS424" s="1210"/>
      <c r="RVT424" s="1211"/>
      <c r="RVU424" s="1210"/>
      <c r="RVW424" s="1208"/>
      <c r="RVX424" s="1209"/>
      <c r="RVY424" s="1209"/>
      <c r="RVZ424" s="1209"/>
      <c r="RWA424" s="1209"/>
      <c r="RWB424" s="1210"/>
      <c r="RWC424" s="1211"/>
      <c r="RWD424" s="1210"/>
      <c r="RWF424" s="1208"/>
      <c r="RWG424" s="1209"/>
      <c r="RWH424" s="1209"/>
      <c r="RWI424" s="1209"/>
      <c r="RWJ424" s="1209"/>
      <c r="RWK424" s="1210"/>
      <c r="RWL424" s="1211"/>
      <c r="RWM424" s="1210"/>
      <c r="RWO424" s="1208"/>
      <c r="RWP424" s="1209"/>
      <c r="RWQ424" s="1209"/>
      <c r="RWR424" s="1209"/>
      <c r="RWS424" s="1209"/>
      <c r="RWT424" s="1210"/>
      <c r="RWU424" s="1211"/>
      <c r="RWV424" s="1210"/>
      <c r="RWX424" s="1208"/>
      <c r="RWY424" s="1209"/>
      <c r="RWZ424" s="1209"/>
      <c r="RXA424" s="1209"/>
      <c r="RXB424" s="1209"/>
      <c r="RXC424" s="1210"/>
      <c r="RXD424" s="1211"/>
      <c r="RXE424" s="1210"/>
      <c r="RXG424" s="1208"/>
      <c r="RXH424" s="1209"/>
      <c r="RXI424" s="1209"/>
      <c r="RXJ424" s="1209"/>
      <c r="RXK424" s="1209"/>
      <c r="RXL424" s="1210"/>
      <c r="RXM424" s="1211"/>
      <c r="RXN424" s="1210"/>
      <c r="RXP424" s="1208"/>
      <c r="RXQ424" s="1209"/>
      <c r="RXR424" s="1209"/>
      <c r="RXS424" s="1209"/>
      <c r="RXT424" s="1209"/>
      <c r="RXU424" s="1210"/>
      <c r="RXV424" s="1211"/>
      <c r="RXW424" s="1210"/>
      <c r="RXY424" s="1208"/>
      <c r="RXZ424" s="1209"/>
      <c r="RYA424" s="1209"/>
      <c r="RYB424" s="1209"/>
      <c r="RYC424" s="1209"/>
      <c r="RYD424" s="1210"/>
      <c r="RYE424" s="1211"/>
      <c r="RYF424" s="1210"/>
      <c r="RYH424" s="1208"/>
      <c r="RYI424" s="1209"/>
      <c r="RYJ424" s="1209"/>
      <c r="RYK424" s="1209"/>
      <c r="RYL424" s="1209"/>
      <c r="RYM424" s="1210"/>
      <c r="RYN424" s="1211"/>
      <c r="RYO424" s="1210"/>
      <c r="RYQ424" s="1208"/>
      <c r="RYR424" s="1209"/>
      <c r="RYS424" s="1209"/>
      <c r="RYT424" s="1209"/>
      <c r="RYU424" s="1209"/>
      <c r="RYV424" s="1210"/>
      <c r="RYW424" s="1211"/>
      <c r="RYX424" s="1210"/>
      <c r="RYZ424" s="1208"/>
      <c r="RZA424" s="1209"/>
      <c r="RZB424" s="1209"/>
      <c r="RZC424" s="1209"/>
      <c r="RZD424" s="1209"/>
      <c r="RZE424" s="1210"/>
      <c r="RZF424" s="1211"/>
      <c r="RZG424" s="1210"/>
      <c r="RZI424" s="1208"/>
      <c r="RZJ424" s="1209"/>
      <c r="RZK424" s="1209"/>
      <c r="RZL424" s="1209"/>
      <c r="RZM424" s="1209"/>
      <c r="RZN424" s="1210"/>
      <c r="RZO424" s="1211"/>
      <c r="RZP424" s="1210"/>
      <c r="RZR424" s="1208"/>
      <c r="RZS424" s="1209"/>
      <c r="RZT424" s="1209"/>
      <c r="RZU424" s="1209"/>
      <c r="RZV424" s="1209"/>
      <c r="RZW424" s="1210"/>
      <c r="RZX424" s="1211"/>
      <c r="RZY424" s="1210"/>
      <c r="SAA424" s="1208"/>
      <c r="SAB424" s="1209"/>
      <c r="SAC424" s="1209"/>
      <c r="SAD424" s="1209"/>
      <c r="SAE424" s="1209"/>
      <c r="SAF424" s="1210"/>
      <c r="SAG424" s="1211"/>
      <c r="SAH424" s="1210"/>
      <c r="SAJ424" s="1208"/>
      <c r="SAK424" s="1209"/>
      <c r="SAL424" s="1209"/>
      <c r="SAM424" s="1209"/>
      <c r="SAN424" s="1209"/>
      <c r="SAO424" s="1210"/>
      <c r="SAP424" s="1211"/>
      <c r="SAQ424" s="1210"/>
      <c r="SAS424" s="1208"/>
      <c r="SAT424" s="1209"/>
      <c r="SAU424" s="1209"/>
      <c r="SAV424" s="1209"/>
      <c r="SAW424" s="1209"/>
      <c r="SAX424" s="1210"/>
      <c r="SAY424" s="1211"/>
      <c r="SAZ424" s="1210"/>
      <c r="SBB424" s="1208"/>
      <c r="SBC424" s="1209"/>
      <c r="SBD424" s="1209"/>
      <c r="SBE424" s="1209"/>
      <c r="SBF424" s="1209"/>
      <c r="SBG424" s="1210"/>
      <c r="SBH424" s="1211"/>
      <c r="SBI424" s="1210"/>
      <c r="SBK424" s="1208"/>
      <c r="SBL424" s="1209"/>
      <c r="SBM424" s="1209"/>
      <c r="SBN424" s="1209"/>
      <c r="SBO424" s="1209"/>
      <c r="SBP424" s="1210"/>
      <c r="SBQ424" s="1211"/>
      <c r="SBR424" s="1210"/>
      <c r="SBT424" s="1208"/>
      <c r="SBU424" s="1209"/>
      <c r="SBV424" s="1209"/>
      <c r="SBW424" s="1209"/>
      <c r="SBX424" s="1209"/>
      <c r="SBY424" s="1210"/>
      <c r="SBZ424" s="1211"/>
      <c r="SCA424" s="1210"/>
      <c r="SCC424" s="1208"/>
      <c r="SCD424" s="1209"/>
      <c r="SCE424" s="1209"/>
      <c r="SCF424" s="1209"/>
      <c r="SCG424" s="1209"/>
      <c r="SCH424" s="1210"/>
      <c r="SCI424" s="1211"/>
      <c r="SCJ424" s="1210"/>
      <c r="SCL424" s="1208"/>
      <c r="SCM424" s="1209"/>
      <c r="SCN424" s="1209"/>
      <c r="SCO424" s="1209"/>
      <c r="SCP424" s="1209"/>
      <c r="SCQ424" s="1210"/>
      <c r="SCR424" s="1211"/>
      <c r="SCS424" s="1210"/>
      <c r="SCU424" s="1208"/>
      <c r="SCV424" s="1209"/>
      <c r="SCW424" s="1209"/>
      <c r="SCX424" s="1209"/>
      <c r="SCY424" s="1209"/>
      <c r="SCZ424" s="1210"/>
      <c r="SDA424" s="1211"/>
      <c r="SDB424" s="1210"/>
      <c r="SDD424" s="1208"/>
      <c r="SDE424" s="1209"/>
      <c r="SDF424" s="1209"/>
      <c r="SDG424" s="1209"/>
      <c r="SDH424" s="1209"/>
      <c r="SDI424" s="1210"/>
      <c r="SDJ424" s="1211"/>
      <c r="SDK424" s="1210"/>
      <c r="SDM424" s="1208"/>
      <c r="SDN424" s="1209"/>
      <c r="SDO424" s="1209"/>
      <c r="SDP424" s="1209"/>
      <c r="SDQ424" s="1209"/>
      <c r="SDR424" s="1210"/>
      <c r="SDS424" s="1211"/>
      <c r="SDT424" s="1210"/>
      <c r="SDV424" s="1208"/>
      <c r="SDW424" s="1209"/>
      <c r="SDX424" s="1209"/>
      <c r="SDY424" s="1209"/>
      <c r="SDZ424" s="1209"/>
      <c r="SEA424" s="1210"/>
      <c r="SEB424" s="1211"/>
      <c r="SEC424" s="1210"/>
      <c r="SEE424" s="1208"/>
      <c r="SEF424" s="1209"/>
      <c r="SEG424" s="1209"/>
      <c r="SEH424" s="1209"/>
      <c r="SEI424" s="1209"/>
      <c r="SEJ424" s="1210"/>
      <c r="SEK424" s="1211"/>
      <c r="SEL424" s="1210"/>
      <c r="SEN424" s="1208"/>
      <c r="SEO424" s="1209"/>
      <c r="SEP424" s="1209"/>
      <c r="SEQ424" s="1209"/>
      <c r="SER424" s="1209"/>
      <c r="SES424" s="1210"/>
      <c r="SET424" s="1211"/>
      <c r="SEU424" s="1210"/>
      <c r="SEW424" s="1208"/>
      <c r="SEX424" s="1209"/>
      <c r="SEY424" s="1209"/>
      <c r="SEZ424" s="1209"/>
      <c r="SFA424" s="1209"/>
      <c r="SFB424" s="1210"/>
      <c r="SFC424" s="1211"/>
      <c r="SFD424" s="1210"/>
      <c r="SFF424" s="1208"/>
      <c r="SFG424" s="1209"/>
      <c r="SFH424" s="1209"/>
      <c r="SFI424" s="1209"/>
      <c r="SFJ424" s="1209"/>
      <c r="SFK424" s="1210"/>
      <c r="SFL424" s="1211"/>
      <c r="SFM424" s="1210"/>
      <c r="SFO424" s="1208"/>
      <c r="SFP424" s="1209"/>
      <c r="SFQ424" s="1209"/>
      <c r="SFR424" s="1209"/>
      <c r="SFS424" s="1209"/>
      <c r="SFT424" s="1210"/>
      <c r="SFU424" s="1211"/>
      <c r="SFV424" s="1210"/>
      <c r="SFX424" s="1208"/>
      <c r="SFY424" s="1209"/>
      <c r="SFZ424" s="1209"/>
      <c r="SGA424" s="1209"/>
      <c r="SGB424" s="1209"/>
      <c r="SGC424" s="1210"/>
      <c r="SGD424" s="1211"/>
      <c r="SGE424" s="1210"/>
      <c r="SGG424" s="1208"/>
      <c r="SGH424" s="1209"/>
      <c r="SGI424" s="1209"/>
      <c r="SGJ424" s="1209"/>
      <c r="SGK424" s="1209"/>
      <c r="SGL424" s="1210"/>
      <c r="SGM424" s="1211"/>
      <c r="SGN424" s="1210"/>
      <c r="SGP424" s="1208"/>
      <c r="SGQ424" s="1209"/>
      <c r="SGR424" s="1209"/>
      <c r="SGS424" s="1209"/>
      <c r="SGT424" s="1209"/>
      <c r="SGU424" s="1210"/>
      <c r="SGV424" s="1211"/>
      <c r="SGW424" s="1210"/>
      <c r="SGY424" s="1208"/>
      <c r="SGZ424" s="1209"/>
      <c r="SHA424" s="1209"/>
      <c r="SHB424" s="1209"/>
      <c r="SHC424" s="1209"/>
      <c r="SHD424" s="1210"/>
      <c r="SHE424" s="1211"/>
      <c r="SHF424" s="1210"/>
      <c r="SHH424" s="1208"/>
      <c r="SHI424" s="1209"/>
      <c r="SHJ424" s="1209"/>
      <c r="SHK424" s="1209"/>
      <c r="SHL424" s="1209"/>
      <c r="SHM424" s="1210"/>
      <c r="SHN424" s="1211"/>
      <c r="SHO424" s="1210"/>
      <c r="SHQ424" s="1208"/>
      <c r="SHR424" s="1209"/>
      <c r="SHS424" s="1209"/>
      <c r="SHT424" s="1209"/>
      <c r="SHU424" s="1209"/>
      <c r="SHV424" s="1210"/>
      <c r="SHW424" s="1211"/>
      <c r="SHX424" s="1210"/>
      <c r="SHZ424" s="1208"/>
      <c r="SIA424" s="1209"/>
      <c r="SIB424" s="1209"/>
      <c r="SIC424" s="1209"/>
      <c r="SID424" s="1209"/>
      <c r="SIE424" s="1210"/>
      <c r="SIF424" s="1211"/>
      <c r="SIG424" s="1210"/>
      <c r="SII424" s="1208"/>
      <c r="SIJ424" s="1209"/>
      <c r="SIK424" s="1209"/>
      <c r="SIL424" s="1209"/>
      <c r="SIM424" s="1209"/>
      <c r="SIN424" s="1210"/>
      <c r="SIO424" s="1211"/>
      <c r="SIP424" s="1210"/>
      <c r="SIR424" s="1208"/>
      <c r="SIS424" s="1209"/>
      <c r="SIT424" s="1209"/>
      <c r="SIU424" s="1209"/>
      <c r="SIV424" s="1209"/>
      <c r="SIW424" s="1210"/>
      <c r="SIX424" s="1211"/>
      <c r="SIY424" s="1210"/>
      <c r="SJA424" s="1208"/>
      <c r="SJB424" s="1209"/>
      <c r="SJC424" s="1209"/>
      <c r="SJD424" s="1209"/>
      <c r="SJE424" s="1209"/>
      <c r="SJF424" s="1210"/>
      <c r="SJG424" s="1211"/>
      <c r="SJH424" s="1210"/>
      <c r="SJJ424" s="1208"/>
      <c r="SJK424" s="1209"/>
      <c r="SJL424" s="1209"/>
      <c r="SJM424" s="1209"/>
      <c r="SJN424" s="1209"/>
      <c r="SJO424" s="1210"/>
      <c r="SJP424" s="1211"/>
      <c r="SJQ424" s="1210"/>
      <c r="SJS424" s="1208"/>
      <c r="SJT424" s="1209"/>
      <c r="SJU424" s="1209"/>
      <c r="SJV424" s="1209"/>
      <c r="SJW424" s="1209"/>
      <c r="SJX424" s="1210"/>
      <c r="SJY424" s="1211"/>
      <c r="SJZ424" s="1210"/>
      <c r="SKB424" s="1208"/>
      <c r="SKC424" s="1209"/>
      <c r="SKD424" s="1209"/>
      <c r="SKE424" s="1209"/>
      <c r="SKF424" s="1209"/>
      <c r="SKG424" s="1210"/>
      <c r="SKH424" s="1211"/>
      <c r="SKI424" s="1210"/>
      <c r="SKK424" s="1208"/>
      <c r="SKL424" s="1209"/>
      <c r="SKM424" s="1209"/>
      <c r="SKN424" s="1209"/>
      <c r="SKO424" s="1209"/>
      <c r="SKP424" s="1210"/>
      <c r="SKQ424" s="1211"/>
      <c r="SKR424" s="1210"/>
      <c r="SKT424" s="1208"/>
      <c r="SKU424" s="1209"/>
      <c r="SKV424" s="1209"/>
      <c r="SKW424" s="1209"/>
      <c r="SKX424" s="1209"/>
      <c r="SKY424" s="1210"/>
      <c r="SKZ424" s="1211"/>
      <c r="SLA424" s="1210"/>
      <c r="SLC424" s="1208"/>
      <c r="SLD424" s="1209"/>
      <c r="SLE424" s="1209"/>
      <c r="SLF424" s="1209"/>
      <c r="SLG424" s="1209"/>
      <c r="SLH424" s="1210"/>
      <c r="SLI424" s="1211"/>
      <c r="SLJ424" s="1210"/>
      <c r="SLL424" s="1208"/>
      <c r="SLM424" s="1209"/>
      <c r="SLN424" s="1209"/>
      <c r="SLO424" s="1209"/>
      <c r="SLP424" s="1209"/>
      <c r="SLQ424" s="1210"/>
      <c r="SLR424" s="1211"/>
      <c r="SLS424" s="1210"/>
      <c r="SLU424" s="1208"/>
      <c r="SLV424" s="1209"/>
      <c r="SLW424" s="1209"/>
      <c r="SLX424" s="1209"/>
      <c r="SLY424" s="1209"/>
      <c r="SLZ424" s="1210"/>
      <c r="SMA424" s="1211"/>
      <c r="SMB424" s="1210"/>
      <c r="SMD424" s="1208"/>
      <c r="SME424" s="1209"/>
      <c r="SMF424" s="1209"/>
      <c r="SMG424" s="1209"/>
      <c r="SMH424" s="1209"/>
      <c r="SMI424" s="1210"/>
      <c r="SMJ424" s="1211"/>
      <c r="SMK424" s="1210"/>
      <c r="SMM424" s="1208"/>
      <c r="SMN424" s="1209"/>
      <c r="SMO424" s="1209"/>
      <c r="SMP424" s="1209"/>
      <c r="SMQ424" s="1209"/>
      <c r="SMR424" s="1210"/>
      <c r="SMS424" s="1211"/>
      <c r="SMT424" s="1210"/>
      <c r="SMV424" s="1208"/>
      <c r="SMW424" s="1209"/>
      <c r="SMX424" s="1209"/>
      <c r="SMY424" s="1209"/>
      <c r="SMZ424" s="1209"/>
      <c r="SNA424" s="1210"/>
      <c r="SNB424" s="1211"/>
      <c r="SNC424" s="1210"/>
      <c r="SNE424" s="1208"/>
      <c r="SNF424" s="1209"/>
      <c r="SNG424" s="1209"/>
      <c r="SNH424" s="1209"/>
      <c r="SNI424" s="1209"/>
      <c r="SNJ424" s="1210"/>
      <c r="SNK424" s="1211"/>
      <c r="SNL424" s="1210"/>
      <c r="SNN424" s="1208"/>
      <c r="SNO424" s="1209"/>
      <c r="SNP424" s="1209"/>
      <c r="SNQ424" s="1209"/>
      <c r="SNR424" s="1209"/>
      <c r="SNS424" s="1210"/>
      <c r="SNT424" s="1211"/>
      <c r="SNU424" s="1210"/>
      <c r="SNW424" s="1208"/>
      <c r="SNX424" s="1209"/>
      <c r="SNY424" s="1209"/>
      <c r="SNZ424" s="1209"/>
      <c r="SOA424" s="1209"/>
      <c r="SOB424" s="1210"/>
      <c r="SOC424" s="1211"/>
      <c r="SOD424" s="1210"/>
      <c r="SOF424" s="1208"/>
      <c r="SOG424" s="1209"/>
      <c r="SOH424" s="1209"/>
      <c r="SOI424" s="1209"/>
      <c r="SOJ424" s="1209"/>
      <c r="SOK424" s="1210"/>
      <c r="SOL424" s="1211"/>
      <c r="SOM424" s="1210"/>
      <c r="SOO424" s="1208"/>
      <c r="SOP424" s="1209"/>
      <c r="SOQ424" s="1209"/>
      <c r="SOR424" s="1209"/>
      <c r="SOS424" s="1209"/>
      <c r="SOT424" s="1210"/>
      <c r="SOU424" s="1211"/>
      <c r="SOV424" s="1210"/>
      <c r="SOX424" s="1208"/>
      <c r="SOY424" s="1209"/>
      <c r="SOZ424" s="1209"/>
      <c r="SPA424" s="1209"/>
      <c r="SPB424" s="1209"/>
      <c r="SPC424" s="1210"/>
      <c r="SPD424" s="1211"/>
      <c r="SPE424" s="1210"/>
      <c r="SPG424" s="1208"/>
      <c r="SPH424" s="1209"/>
      <c r="SPI424" s="1209"/>
      <c r="SPJ424" s="1209"/>
      <c r="SPK424" s="1209"/>
      <c r="SPL424" s="1210"/>
      <c r="SPM424" s="1211"/>
      <c r="SPN424" s="1210"/>
      <c r="SPP424" s="1208"/>
      <c r="SPQ424" s="1209"/>
      <c r="SPR424" s="1209"/>
      <c r="SPS424" s="1209"/>
      <c r="SPT424" s="1209"/>
      <c r="SPU424" s="1210"/>
      <c r="SPV424" s="1211"/>
      <c r="SPW424" s="1210"/>
      <c r="SPY424" s="1208"/>
      <c r="SPZ424" s="1209"/>
      <c r="SQA424" s="1209"/>
      <c r="SQB424" s="1209"/>
      <c r="SQC424" s="1209"/>
      <c r="SQD424" s="1210"/>
      <c r="SQE424" s="1211"/>
      <c r="SQF424" s="1210"/>
      <c r="SQH424" s="1208"/>
      <c r="SQI424" s="1209"/>
      <c r="SQJ424" s="1209"/>
      <c r="SQK424" s="1209"/>
      <c r="SQL424" s="1209"/>
      <c r="SQM424" s="1210"/>
      <c r="SQN424" s="1211"/>
      <c r="SQO424" s="1210"/>
      <c r="SQQ424" s="1208"/>
      <c r="SQR424" s="1209"/>
      <c r="SQS424" s="1209"/>
      <c r="SQT424" s="1209"/>
      <c r="SQU424" s="1209"/>
      <c r="SQV424" s="1210"/>
      <c r="SQW424" s="1211"/>
      <c r="SQX424" s="1210"/>
      <c r="SQZ424" s="1208"/>
      <c r="SRA424" s="1209"/>
      <c r="SRB424" s="1209"/>
      <c r="SRC424" s="1209"/>
      <c r="SRD424" s="1209"/>
      <c r="SRE424" s="1210"/>
      <c r="SRF424" s="1211"/>
      <c r="SRG424" s="1210"/>
      <c r="SRI424" s="1208"/>
      <c r="SRJ424" s="1209"/>
      <c r="SRK424" s="1209"/>
      <c r="SRL424" s="1209"/>
      <c r="SRM424" s="1209"/>
      <c r="SRN424" s="1210"/>
      <c r="SRO424" s="1211"/>
      <c r="SRP424" s="1210"/>
      <c r="SRR424" s="1208"/>
      <c r="SRS424" s="1209"/>
      <c r="SRT424" s="1209"/>
      <c r="SRU424" s="1209"/>
      <c r="SRV424" s="1209"/>
      <c r="SRW424" s="1210"/>
      <c r="SRX424" s="1211"/>
      <c r="SRY424" s="1210"/>
      <c r="SSA424" s="1208"/>
      <c r="SSB424" s="1209"/>
      <c r="SSC424" s="1209"/>
      <c r="SSD424" s="1209"/>
      <c r="SSE424" s="1209"/>
      <c r="SSF424" s="1210"/>
      <c r="SSG424" s="1211"/>
      <c r="SSH424" s="1210"/>
      <c r="SSJ424" s="1208"/>
      <c r="SSK424" s="1209"/>
      <c r="SSL424" s="1209"/>
      <c r="SSM424" s="1209"/>
      <c r="SSN424" s="1209"/>
      <c r="SSO424" s="1210"/>
      <c r="SSP424" s="1211"/>
      <c r="SSQ424" s="1210"/>
      <c r="SSS424" s="1208"/>
      <c r="SST424" s="1209"/>
      <c r="SSU424" s="1209"/>
      <c r="SSV424" s="1209"/>
      <c r="SSW424" s="1209"/>
      <c r="SSX424" s="1210"/>
      <c r="SSY424" s="1211"/>
      <c r="SSZ424" s="1210"/>
      <c r="STB424" s="1208"/>
      <c r="STC424" s="1209"/>
      <c r="STD424" s="1209"/>
      <c r="STE424" s="1209"/>
      <c r="STF424" s="1209"/>
      <c r="STG424" s="1210"/>
      <c r="STH424" s="1211"/>
      <c r="STI424" s="1210"/>
      <c r="STK424" s="1208"/>
      <c r="STL424" s="1209"/>
      <c r="STM424" s="1209"/>
      <c r="STN424" s="1209"/>
      <c r="STO424" s="1209"/>
      <c r="STP424" s="1210"/>
      <c r="STQ424" s="1211"/>
      <c r="STR424" s="1210"/>
      <c r="STT424" s="1208"/>
      <c r="STU424" s="1209"/>
      <c r="STV424" s="1209"/>
      <c r="STW424" s="1209"/>
      <c r="STX424" s="1209"/>
      <c r="STY424" s="1210"/>
      <c r="STZ424" s="1211"/>
      <c r="SUA424" s="1210"/>
      <c r="SUC424" s="1208"/>
      <c r="SUD424" s="1209"/>
      <c r="SUE424" s="1209"/>
      <c r="SUF424" s="1209"/>
      <c r="SUG424" s="1209"/>
      <c r="SUH424" s="1210"/>
      <c r="SUI424" s="1211"/>
      <c r="SUJ424" s="1210"/>
      <c r="SUL424" s="1208"/>
      <c r="SUM424" s="1209"/>
      <c r="SUN424" s="1209"/>
      <c r="SUO424" s="1209"/>
      <c r="SUP424" s="1209"/>
      <c r="SUQ424" s="1210"/>
      <c r="SUR424" s="1211"/>
      <c r="SUS424" s="1210"/>
      <c r="SUU424" s="1208"/>
      <c r="SUV424" s="1209"/>
      <c r="SUW424" s="1209"/>
      <c r="SUX424" s="1209"/>
      <c r="SUY424" s="1209"/>
      <c r="SUZ424" s="1210"/>
      <c r="SVA424" s="1211"/>
      <c r="SVB424" s="1210"/>
      <c r="SVD424" s="1208"/>
      <c r="SVE424" s="1209"/>
      <c r="SVF424" s="1209"/>
      <c r="SVG424" s="1209"/>
      <c r="SVH424" s="1209"/>
      <c r="SVI424" s="1210"/>
      <c r="SVJ424" s="1211"/>
      <c r="SVK424" s="1210"/>
      <c r="SVM424" s="1208"/>
      <c r="SVN424" s="1209"/>
      <c r="SVO424" s="1209"/>
      <c r="SVP424" s="1209"/>
      <c r="SVQ424" s="1209"/>
      <c r="SVR424" s="1210"/>
      <c r="SVS424" s="1211"/>
      <c r="SVT424" s="1210"/>
      <c r="SVV424" s="1208"/>
      <c r="SVW424" s="1209"/>
      <c r="SVX424" s="1209"/>
      <c r="SVY424" s="1209"/>
      <c r="SVZ424" s="1209"/>
      <c r="SWA424" s="1210"/>
      <c r="SWB424" s="1211"/>
      <c r="SWC424" s="1210"/>
      <c r="SWE424" s="1208"/>
      <c r="SWF424" s="1209"/>
      <c r="SWG424" s="1209"/>
      <c r="SWH424" s="1209"/>
      <c r="SWI424" s="1209"/>
      <c r="SWJ424" s="1210"/>
      <c r="SWK424" s="1211"/>
      <c r="SWL424" s="1210"/>
      <c r="SWN424" s="1208"/>
      <c r="SWO424" s="1209"/>
      <c r="SWP424" s="1209"/>
      <c r="SWQ424" s="1209"/>
      <c r="SWR424" s="1209"/>
      <c r="SWS424" s="1210"/>
      <c r="SWT424" s="1211"/>
      <c r="SWU424" s="1210"/>
      <c r="SWW424" s="1208"/>
      <c r="SWX424" s="1209"/>
      <c r="SWY424" s="1209"/>
      <c r="SWZ424" s="1209"/>
      <c r="SXA424" s="1209"/>
      <c r="SXB424" s="1210"/>
      <c r="SXC424" s="1211"/>
      <c r="SXD424" s="1210"/>
      <c r="SXF424" s="1208"/>
      <c r="SXG424" s="1209"/>
      <c r="SXH424" s="1209"/>
      <c r="SXI424" s="1209"/>
      <c r="SXJ424" s="1209"/>
      <c r="SXK424" s="1210"/>
      <c r="SXL424" s="1211"/>
      <c r="SXM424" s="1210"/>
      <c r="SXO424" s="1208"/>
      <c r="SXP424" s="1209"/>
      <c r="SXQ424" s="1209"/>
      <c r="SXR424" s="1209"/>
      <c r="SXS424" s="1209"/>
      <c r="SXT424" s="1210"/>
      <c r="SXU424" s="1211"/>
      <c r="SXV424" s="1210"/>
      <c r="SXX424" s="1208"/>
      <c r="SXY424" s="1209"/>
      <c r="SXZ424" s="1209"/>
      <c r="SYA424" s="1209"/>
      <c r="SYB424" s="1209"/>
      <c r="SYC424" s="1210"/>
      <c r="SYD424" s="1211"/>
      <c r="SYE424" s="1210"/>
      <c r="SYG424" s="1208"/>
      <c r="SYH424" s="1209"/>
      <c r="SYI424" s="1209"/>
      <c r="SYJ424" s="1209"/>
      <c r="SYK424" s="1209"/>
      <c r="SYL424" s="1210"/>
      <c r="SYM424" s="1211"/>
      <c r="SYN424" s="1210"/>
      <c r="SYP424" s="1208"/>
      <c r="SYQ424" s="1209"/>
      <c r="SYR424" s="1209"/>
      <c r="SYS424" s="1209"/>
      <c r="SYT424" s="1209"/>
      <c r="SYU424" s="1210"/>
      <c r="SYV424" s="1211"/>
      <c r="SYW424" s="1210"/>
      <c r="SYY424" s="1208"/>
      <c r="SYZ424" s="1209"/>
      <c r="SZA424" s="1209"/>
      <c r="SZB424" s="1209"/>
      <c r="SZC424" s="1209"/>
      <c r="SZD424" s="1210"/>
      <c r="SZE424" s="1211"/>
      <c r="SZF424" s="1210"/>
      <c r="SZH424" s="1208"/>
      <c r="SZI424" s="1209"/>
      <c r="SZJ424" s="1209"/>
      <c r="SZK424" s="1209"/>
      <c r="SZL424" s="1209"/>
      <c r="SZM424" s="1210"/>
      <c r="SZN424" s="1211"/>
      <c r="SZO424" s="1210"/>
      <c r="SZQ424" s="1208"/>
      <c r="SZR424" s="1209"/>
      <c r="SZS424" s="1209"/>
      <c r="SZT424" s="1209"/>
      <c r="SZU424" s="1209"/>
      <c r="SZV424" s="1210"/>
      <c r="SZW424" s="1211"/>
      <c r="SZX424" s="1210"/>
      <c r="SZZ424" s="1208"/>
      <c r="TAA424" s="1209"/>
      <c r="TAB424" s="1209"/>
      <c r="TAC424" s="1209"/>
      <c r="TAD424" s="1209"/>
      <c r="TAE424" s="1210"/>
      <c r="TAF424" s="1211"/>
      <c r="TAG424" s="1210"/>
      <c r="TAI424" s="1208"/>
      <c r="TAJ424" s="1209"/>
      <c r="TAK424" s="1209"/>
      <c r="TAL424" s="1209"/>
      <c r="TAM424" s="1209"/>
      <c r="TAN424" s="1210"/>
      <c r="TAO424" s="1211"/>
      <c r="TAP424" s="1210"/>
      <c r="TAR424" s="1208"/>
      <c r="TAS424" s="1209"/>
      <c r="TAT424" s="1209"/>
      <c r="TAU424" s="1209"/>
      <c r="TAV424" s="1209"/>
      <c r="TAW424" s="1210"/>
      <c r="TAX424" s="1211"/>
      <c r="TAY424" s="1210"/>
      <c r="TBA424" s="1208"/>
      <c r="TBB424" s="1209"/>
      <c r="TBC424" s="1209"/>
      <c r="TBD424" s="1209"/>
      <c r="TBE424" s="1209"/>
      <c r="TBF424" s="1210"/>
      <c r="TBG424" s="1211"/>
      <c r="TBH424" s="1210"/>
      <c r="TBJ424" s="1208"/>
      <c r="TBK424" s="1209"/>
      <c r="TBL424" s="1209"/>
      <c r="TBM424" s="1209"/>
      <c r="TBN424" s="1209"/>
      <c r="TBO424" s="1210"/>
      <c r="TBP424" s="1211"/>
      <c r="TBQ424" s="1210"/>
      <c r="TBS424" s="1208"/>
      <c r="TBT424" s="1209"/>
      <c r="TBU424" s="1209"/>
      <c r="TBV424" s="1209"/>
      <c r="TBW424" s="1209"/>
      <c r="TBX424" s="1210"/>
      <c r="TBY424" s="1211"/>
      <c r="TBZ424" s="1210"/>
      <c r="TCB424" s="1208"/>
      <c r="TCC424" s="1209"/>
      <c r="TCD424" s="1209"/>
      <c r="TCE424" s="1209"/>
      <c r="TCF424" s="1209"/>
      <c r="TCG424" s="1210"/>
      <c r="TCH424" s="1211"/>
      <c r="TCI424" s="1210"/>
      <c r="TCK424" s="1208"/>
      <c r="TCL424" s="1209"/>
      <c r="TCM424" s="1209"/>
      <c r="TCN424" s="1209"/>
      <c r="TCO424" s="1209"/>
      <c r="TCP424" s="1210"/>
      <c r="TCQ424" s="1211"/>
      <c r="TCR424" s="1210"/>
      <c r="TCT424" s="1208"/>
      <c r="TCU424" s="1209"/>
      <c r="TCV424" s="1209"/>
      <c r="TCW424" s="1209"/>
      <c r="TCX424" s="1209"/>
      <c r="TCY424" s="1210"/>
      <c r="TCZ424" s="1211"/>
      <c r="TDA424" s="1210"/>
      <c r="TDC424" s="1208"/>
      <c r="TDD424" s="1209"/>
      <c r="TDE424" s="1209"/>
      <c r="TDF424" s="1209"/>
      <c r="TDG424" s="1209"/>
      <c r="TDH424" s="1210"/>
      <c r="TDI424" s="1211"/>
      <c r="TDJ424" s="1210"/>
      <c r="TDL424" s="1208"/>
      <c r="TDM424" s="1209"/>
      <c r="TDN424" s="1209"/>
      <c r="TDO424" s="1209"/>
      <c r="TDP424" s="1209"/>
      <c r="TDQ424" s="1210"/>
      <c r="TDR424" s="1211"/>
      <c r="TDS424" s="1210"/>
      <c r="TDU424" s="1208"/>
      <c r="TDV424" s="1209"/>
      <c r="TDW424" s="1209"/>
      <c r="TDX424" s="1209"/>
      <c r="TDY424" s="1209"/>
      <c r="TDZ424" s="1210"/>
      <c r="TEA424" s="1211"/>
      <c r="TEB424" s="1210"/>
      <c r="TED424" s="1208"/>
      <c r="TEE424" s="1209"/>
      <c r="TEF424" s="1209"/>
      <c r="TEG424" s="1209"/>
      <c r="TEH424" s="1209"/>
      <c r="TEI424" s="1210"/>
      <c r="TEJ424" s="1211"/>
      <c r="TEK424" s="1210"/>
      <c r="TEM424" s="1208"/>
      <c r="TEN424" s="1209"/>
      <c r="TEO424" s="1209"/>
      <c r="TEP424" s="1209"/>
      <c r="TEQ424" s="1209"/>
      <c r="TER424" s="1210"/>
      <c r="TES424" s="1211"/>
      <c r="TET424" s="1210"/>
      <c r="TEV424" s="1208"/>
      <c r="TEW424" s="1209"/>
      <c r="TEX424" s="1209"/>
      <c r="TEY424" s="1209"/>
      <c r="TEZ424" s="1209"/>
      <c r="TFA424" s="1210"/>
      <c r="TFB424" s="1211"/>
      <c r="TFC424" s="1210"/>
      <c r="TFE424" s="1208"/>
      <c r="TFF424" s="1209"/>
      <c r="TFG424" s="1209"/>
      <c r="TFH424" s="1209"/>
      <c r="TFI424" s="1209"/>
      <c r="TFJ424" s="1210"/>
      <c r="TFK424" s="1211"/>
      <c r="TFL424" s="1210"/>
      <c r="TFN424" s="1208"/>
      <c r="TFO424" s="1209"/>
      <c r="TFP424" s="1209"/>
      <c r="TFQ424" s="1209"/>
      <c r="TFR424" s="1209"/>
      <c r="TFS424" s="1210"/>
      <c r="TFT424" s="1211"/>
      <c r="TFU424" s="1210"/>
      <c r="TFW424" s="1208"/>
      <c r="TFX424" s="1209"/>
      <c r="TFY424" s="1209"/>
      <c r="TFZ424" s="1209"/>
      <c r="TGA424" s="1209"/>
      <c r="TGB424" s="1210"/>
      <c r="TGC424" s="1211"/>
      <c r="TGD424" s="1210"/>
      <c r="TGF424" s="1208"/>
      <c r="TGG424" s="1209"/>
      <c r="TGH424" s="1209"/>
      <c r="TGI424" s="1209"/>
      <c r="TGJ424" s="1209"/>
      <c r="TGK424" s="1210"/>
      <c r="TGL424" s="1211"/>
      <c r="TGM424" s="1210"/>
      <c r="TGO424" s="1208"/>
      <c r="TGP424" s="1209"/>
      <c r="TGQ424" s="1209"/>
      <c r="TGR424" s="1209"/>
      <c r="TGS424" s="1209"/>
      <c r="TGT424" s="1210"/>
      <c r="TGU424" s="1211"/>
      <c r="TGV424" s="1210"/>
      <c r="TGX424" s="1208"/>
      <c r="TGY424" s="1209"/>
      <c r="TGZ424" s="1209"/>
      <c r="THA424" s="1209"/>
      <c r="THB424" s="1209"/>
      <c r="THC424" s="1210"/>
      <c r="THD424" s="1211"/>
      <c r="THE424" s="1210"/>
      <c r="THG424" s="1208"/>
      <c r="THH424" s="1209"/>
      <c r="THI424" s="1209"/>
      <c r="THJ424" s="1209"/>
      <c r="THK424" s="1209"/>
      <c r="THL424" s="1210"/>
      <c r="THM424" s="1211"/>
      <c r="THN424" s="1210"/>
      <c r="THP424" s="1208"/>
      <c r="THQ424" s="1209"/>
      <c r="THR424" s="1209"/>
      <c r="THS424" s="1209"/>
      <c r="THT424" s="1209"/>
      <c r="THU424" s="1210"/>
      <c r="THV424" s="1211"/>
      <c r="THW424" s="1210"/>
      <c r="THY424" s="1208"/>
      <c r="THZ424" s="1209"/>
      <c r="TIA424" s="1209"/>
      <c r="TIB424" s="1209"/>
      <c r="TIC424" s="1209"/>
      <c r="TID424" s="1210"/>
      <c r="TIE424" s="1211"/>
      <c r="TIF424" s="1210"/>
      <c r="TIH424" s="1208"/>
      <c r="TII424" s="1209"/>
      <c r="TIJ424" s="1209"/>
      <c r="TIK424" s="1209"/>
      <c r="TIL424" s="1209"/>
      <c r="TIM424" s="1210"/>
      <c r="TIN424" s="1211"/>
      <c r="TIO424" s="1210"/>
      <c r="TIQ424" s="1208"/>
      <c r="TIR424" s="1209"/>
      <c r="TIS424" s="1209"/>
      <c r="TIT424" s="1209"/>
      <c r="TIU424" s="1209"/>
      <c r="TIV424" s="1210"/>
      <c r="TIW424" s="1211"/>
      <c r="TIX424" s="1210"/>
      <c r="TIZ424" s="1208"/>
      <c r="TJA424" s="1209"/>
      <c r="TJB424" s="1209"/>
      <c r="TJC424" s="1209"/>
      <c r="TJD424" s="1209"/>
      <c r="TJE424" s="1210"/>
      <c r="TJF424" s="1211"/>
      <c r="TJG424" s="1210"/>
      <c r="TJI424" s="1208"/>
      <c r="TJJ424" s="1209"/>
      <c r="TJK424" s="1209"/>
      <c r="TJL424" s="1209"/>
      <c r="TJM424" s="1209"/>
      <c r="TJN424" s="1210"/>
      <c r="TJO424" s="1211"/>
      <c r="TJP424" s="1210"/>
      <c r="TJR424" s="1208"/>
      <c r="TJS424" s="1209"/>
      <c r="TJT424" s="1209"/>
      <c r="TJU424" s="1209"/>
      <c r="TJV424" s="1209"/>
      <c r="TJW424" s="1210"/>
      <c r="TJX424" s="1211"/>
      <c r="TJY424" s="1210"/>
      <c r="TKA424" s="1208"/>
      <c r="TKB424" s="1209"/>
      <c r="TKC424" s="1209"/>
      <c r="TKD424" s="1209"/>
      <c r="TKE424" s="1209"/>
      <c r="TKF424" s="1210"/>
      <c r="TKG424" s="1211"/>
      <c r="TKH424" s="1210"/>
      <c r="TKJ424" s="1208"/>
      <c r="TKK424" s="1209"/>
      <c r="TKL424" s="1209"/>
      <c r="TKM424" s="1209"/>
      <c r="TKN424" s="1209"/>
      <c r="TKO424" s="1210"/>
      <c r="TKP424" s="1211"/>
      <c r="TKQ424" s="1210"/>
      <c r="TKS424" s="1208"/>
      <c r="TKT424" s="1209"/>
      <c r="TKU424" s="1209"/>
      <c r="TKV424" s="1209"/>
      <c r="TKW424" s="1209"/>
      <c r="TKX424" s="1210"/>
      <c r="TKY424" s="1211"/>
      <c r="TKZ424" s="1210"/>
      <c r="TLB424" s="1208"/>
      <c r="TLC424" s="1209"/>
      <c r="TLD424" s="1209"/>
      <c r="TLE424" s="1209"/>
      <c r="TLF424" s="1209"/>
      <c r="TLG424" s="1210"/>
      <c r="TLH424" s="1211"/>
      <c r="TLI424" s="1210"/>
      <c r="TLK424" s="1208"/>
      <c r="TLL424" s="1209"/>
      <c r="TLM424" s="1209"/>
      <c r="TLN424" s="1209"/>
      <c r="TLO424" s="1209"/>
      <c r="TLP424" s="1210"/>
      <c r="TLQ424" s="1211"/>
      <c r="TLR424" s="1210"/>
      <c r="TLT424" s="1208"/>
      <c r="TLU424" s="1209"/>
      <c r="TLV424" s="1209"/>
      <c r="TLW424" s="1209"/>
      <c r="TLX424" s="1209"/>
      <c r="TLY424" s="1210"/>
      <c r="TLZ424" s="1211"/>
      <c r="TMA424" s="1210"/>
      <c r="TMC424" s="1208"/>
      <c r="TMD424" s="1209"/>
      <c r="TME424" s="1209"/>
      <c r="TMF424" s="1209"/>
      <c r="TMG424" s="1209"/>
      <c r="TMH424" s="1210"/>
      <c r="TMI424" s="1211"/>
      <c r="TMJ424" s="1210"/>
      <c r="TML424" s="1208"/>
      <c r="TMM424" s="1209"/>
      <c r="TMN424" s="1209"/>
      <c r="TMO424" s="1209"/>
      <c r="TMP424" s="1209"/>
      <c r="TMQ424" s="1210"/>
      <c r="TMR424" s="1211"/>
      <c r="TMS424" s="1210"/>
      <c r="TMU424" s="1208"/>
      <c r="TMV424" s="1209"/>
      <c r="TMW424" s="1209"/>
      <c r="TMX424" s="1209"/>
      <c r="TMY424" s="1209"/>
      <c r="TMZ424" s="1210"/>
      <c r="TNA424" s="1211"/>
      <c r="TNB424" s="1210"/>
      <c r="TND424" s="1208"/>
      <c r="TNE424" s="1209"/>
      <c r="TNF424" s="1209"/>
      <c r="TNG424" s="1209"/>
      <c r="TNH424" s="1209"/>
      <c r="TNI424" s="1210"/>
      <c r="TNJ424" s="1211"/>
      <c r="TNK424" s="1210"/>
      <c r="TNM424" s="1208"/>
      <c r="TNN424" s="1209"/>
      <c r="TNO424" s="1209"/>
      <c r="TNP424" s="1209"/>
      <c r="TNQ424" s="1209"/>
      <c r="TNR424" s="1210"/>
      <c r="TNS424" s="1211"/>
      <c r="TNT424" s="1210"/>
      <c r="TNV424" s="1208"/>
      <c r="TNW424" s="1209"/>
      <c r="TNX424" s="1209"/>
      <c r="TNY424" s="1209"/>
      <c r="TNZ424" s="1209"/>
      <c r="TOA424" s="1210"/>
      <c r="TOB424" s="1211"/>
      <c r="TOC424" s="1210"/>
      <c r="TOE424" s="1208"/>
      <c r="TOF424" s="1209"/>
      <c r="TOG424" s="1209"/>
      <c r="TOH424" s="1209"/>
      <c r="TOI424" s="1209"/>
      <c r="TOJ424" s="1210"/>
      <c r="TOK424" s="1211"/>
      <c r="TOL424" s="1210"/>
      <c r="TON424" s="1208"/>
      <c r="TOO424" s="1209"/>
      <c r="TOP424" s="1209"/>
      <c r="TOQ424" s="1209"/>
      <c r="TOR424" s="1209"/>
      <c r="TOS424" s="1210"/>
      <c r="TOT424" s="1211"/>
      <c r="TOU424" s="1210"/>
      <c r="TOW424" s="1208"/>
      <c r="TOX424" s="1209"/>
      <c r="TOY424" s="1209"/>
      <c r="TOZ424" s="1209"/>
      <c r="TPA424" s="1209"/>
      <c r="TPB424" s="1210"/>
      <c r="TPC424" s="1211"/>
      <c r="TPD424" s="1210"/>
      <c r="TPF424" s="1208"/>
      <c r="TPG424" s="1209"/>
      <c r="TPH424" s="1209"/>
      <c r="TPI424" s="1209"/>
      <c r="TPJ424" s="1209"/>
      <c r="TPK424" s="1210"/>
      <c r="TPL424" s="1211"/>
      <c r="TPM424" s="1210"/>
      <c r="TPO424" s="1208"/>
      <c r="TPP424" s="1209"/>
      <c r="TPQ424" s="1209"/>
      <c r="TPR424" s="1209"/>
      <c r="TPS424" s="1209"/>
      <c r="TPT424" s="1210"/>
      <c r="TPU424" s="1211"/>
      <c r="TPV424" s="1210"/>
      <c r="TPX424" s="1208"/>
      <c r="TPY424" s="1209"/>
      <c r="TPZ424" s="1209"/>
      <c r="TQA424" s="1209"/>
      <c r="TQB424" s="1209"/>
      <c r="TQC424" s="1210"/>
      <c r="TQD424" s="1211"/>
      <c r="TQE424" s="1210"/>
      <c r="TQG424" s="1208"/>
      <c r="TQH424" s="1209"/>
      <c r="TQI424" s="1209"/>
      <c r="TQJ424" s="1209"/>
      <c r="TQK424" s="1209"/>
      <c r="TQL424" s="1210"/>
      <c r="TQM424" s="1211"/>
      <c r="TQN424" s="1210"/>
      <c r="TQP424" s="1208"/>
      <c r="TQQ424" s="1209"/>
      <c r="TQR424" s="1209"/>
      <c r="TQS424" s="1209"/>
      <c r="TQT424" s="1209"/>
      <c r="TQU424" s="1210"/>
      <c r="TQV424" s="1211"/>
      <c r="TQW424" s="1210"/>
      <c r="TQY424" s="1208"/>
      <c r="TQZ424" s="1209"/>
      <c r="TRA424" s="1209"/>
      <c r="TRB424" s="1209"/>
      <c r="TRC424" s="1209"/>
      <c r="TRD424" s="1210"/>
      <c r="TRE424" s="1211"/>
      <c r="TRF424" s="1210"/>
      <c r="TRH424" s="1208"/>
      <c r="TRI424" s="1209"/>
      <c r="TRJ424" s="1209"/>
      <c r="TRK424" s="1209"/>
      <c r="TRL424" s="1209"/>
      <c r="TRM424" s="1210"/>
      <c r="TRN424" s="1211"/>
      <c r="TRO424" s="1210"/>
      <c r="TRQ424" s="1208"/>
      <c r="TRR424" s="1209"/>
      <c r="TRS424" s="1209"/>
      <c r="TRT424" s="1209"/>
      <c r="TRU424" s="1209"/>
      <c r="TRV424" s="1210"/>
      <c r="TRW424" s="1211"/>
      <c r="TRX424" s="1210"/>
      <c r="TRZ424" s="1208"/>
      <c r="TSA424" s="1209"/>
      <c r="TSB424" s="1209"/>
      <c r="TSC424" s="1209"/>
      <c r="TSD424" s="1209"/>
      <c r="TSE424" s="1210"/>
      <c r="TSF424" s="1211"/>
      <c r="TSG424" s="1210"/>
      <c r="TSI424" s="1208"/>
      <c r="TSJ424" s="1209"/>
      <c r="TSK424" s="1209"/>
      <c r="TSL424" s="1209"/>
      <c r="TSM424" s="1209"/>
      <c r="TSN424" s="1210"/>
      <c r="TSO424" s="1211"/>
      <c r="TSP424" s="1210"/>
      <c r="TSR424" s="1208"/>
      <c r="TSS424" s="1209"/>
      <c r="TST424" s="1209"/>
      <c r="TSU424" s="1209"/>
      <c r="TSV424" s="1209"/>
      <c r="TSW424" s="1210"/>
      <c r="TSX424" s="1211"/>
      <c r="TSY424" s="1210"/>
      <c r="TTA424" s="1208"/>
      <c r="TTB424" s="1209"/>
      <c r="TTC424" s="1209"/>
      <c r="TTD424" s="1209"/>
      <c r="TTE424" s="1209"/>
      <c r="TTF424" s="1210"/>
      <c r="TTG424" s="1211"/>
      <c r="TTH424" s="1210"/>
      <c r="TTJ424" s="1208"/>
      <c r="TTK424" s="1209"/>
      <c r="TTL424" s="1209"/>
      <c r="TTM424" s="1209"/>
      <c r="TTN424" s="1209"/>
      <c r="TTO424" s="1210"/>
      <c r="TTP424" s="1211"/>
      <c r="TTQ424" s="1210"/>
      <c r="TTS424" s="1208"/>
      <c r="TTT424" s="1209"/>
      <c r="TTU424" s="1209"/>
      <c r="TTV424" s="1209"/>
      <c r="TTW424" s="1209"/>
      <c r="TTX424" s="1210"/>
      <c r="TTY424" s="1211"/>
      <c r="TTZ424" s="1210"/>
      <c r="TUB424" s="1208"/>
      <c r="TUC424" s="1209"/>
      <c r="TUD424" s="1209"/>
      <c r="TUE424" s="1209"/>
      <c r="TUF424" s="1209"/>
      <c r="TUG424" s="1210"/>
      <c r="TUH424" s="1211"/>
      <c r="TUI424" s="1210"/>
      <c r="TUK424" s="1208"/>
      <c r="TUL424" s="1209"/>
      <c r="TUM424" s="1209"/>
      <c r="TUN424" s="1209"/>
      <c r="TUO424" s="1209"/>
      <c r="TUP424" s="1210"/>
      <c r="TUQ424" s="1211"/>
      <c r="TUR424" s="1210"/>
      <c r="TUT424" s="1208"/>
      <c r="TUU424" s="1209"/>
      <c r="TUV424" s="1209"/>
      <c r="TUW424" s="1209"/>
      <c r="TUX424" s="1209"/>
      <c r="TUY424" s="1210"/>
      <c r="TUZ424" s="1211"/>
      <c r="TVA424" s="1210"/>
      <c r="TVC424" s="1208"/>
      <c r="TVD424" s="1209"/>
      <c r="TVE424" s="1209"/>
      <c r="TVF424" s="1209"/>
      <c r="TVG424" s="1209"/>
      <c r="TVH424" s="1210"/>
      <c r="TVI424" s="1211"/>
      <c r="TVJ424" s="1210"/>
      <c r="TVL424" s="1208"/>
      <c r="TVM424" s="1209"/>
      <c r="TVN424" s="1209"/>
      <c r="TVO424" s="1209"/>
      <c r="TVP424" s="1209"/>
      <c r="TVQ424" s="1210"/>
      <c r="TVR424" s="1211"/>
      <c r="TVS424" s="1210"/>
      <c r="TVU424" s="1208"/>
      <c r="TVV424" s="1209"/>
      <c r="TVW424" s="1209"/>
      <c r="TVX424" s="1209"/>
      <c r="TVY424" s="1209"/>
      <c r="TVZ424" s="1210"/>
      <c r="TWA424" s="1211"/>
      <c r="TWB424" s="1210"/>
      <c r="TWD424" s="1208"/>
      <c r="TWE424" s="1209"/>
      <c r="TWF424" s="1209"/>
      <c r="TWG424" s="1209"/>
      <c r="TWH424" s="1209"/>
      <c r="TWI424" s="1210"/>
      <c r="TWJ424" s="1211"/>
      <c r="TWK424" s="1210"/>
      <c r="TWM424" s="1208"/>
      <c r="TWN424" s="1209"/>
      <c r="TWO424" s="1209"/>
      <c r="TWP424" s="1209"/>
      <c r="TWQ424" s="1209"/>
      <c r="TWR424" s="1210"/>
      <c r="TWS424" s="1211"/>
      <c r="TWT424" s="1210"/>
      <c r="TWV424" s="1208"/>
      <c r="TWW424" s="1209"/>
      <c r="TWX424" s="1209"/>
      <c r="TWY424" s="1209"/>
      <c r="TWZ424" s="1209"/>
      <c r="TXA424" s="1210"/>
      <c r="TXB424" s="1211"/>
      <c r="TXC424" s="1210"/>
      <c r="TXE424" s="1208"/>
      <c r="TXF424" s="1209"/>
      <c r="TXG424" s="1209"/>
      <c r="TXH424" s="1209"/>
      <c r="TXI424" s="1209"/>
      <c r="TXJ424" s="1210"/>
      <c r="TXK424" s="1211"/>
      <c r="TXL424" s="1210"/>
      <c r="TXN424" s="1208"/>
      <c r="TXO424" s="1209"/>
      <c r="TXP424" s="1209"/>
      <c r="TXQ424" s="1209"/>
      <c r="TXR424" s="1209"/>
      <c r="TXS424" s="1210"/>
      <c r="TXT424" s="1211"/>
      <c r="TXU424" s="1210"/>
      <c r="TXW424" s="1208"/>
      <c r="TXX424" s="1209"/>
      <c r="TXY424" s="1209"/>
      <c r="TXZ424" s="1209"/>
      <c r="TYA424" s="1209"/>
      <c r="TYB424" s="1210"/>
      <c r="TYC424" s="1211"/>
      <c r="TYD424" s="1210"/>
      <c r="TYF424" s="1208"/>
      <c r="TYG424" s="1209"/>
      <c r="TYH424" s="1209"/>
      <c r="TYI424" s="1209"/>
      <c r="TYJ424" s="1209"/>
      <c r="TYK424" s="1210"/>
      <c r="TYL424" s="1211"/>
      <c r="TYM424" s="1210"/>
      <c r="TYO424" s="1208"/>
      <c r="TYP424" s="1209"/>
      <c r="TYQ424" s="1209"/>
      <c r="TYR424" s="1209"/>
      <c r="TYS424" s="1209"/>
      <c r="TYT424" s="1210"/>
      <c r="TYU424" s="1211"/>
      <c r="TYV424" s="1210"/>
      <c r="TYX424" s="1208"/>
      <c r="TYY424" s="1209"/>
      <c r="TYZ424" s="1209"/>
      <c r="TZA424" s="1209"/>
      <c r="TZB424" s="1209"/>
      <c r="TZC424" s="1210"/>
      <c r="TZD424" s="1211"/>
      <c r="TZE424" s="1210"/>
      <c r="TZG424" s="1208"/>
      <c r="TZH424" s="1209"/>
      <c r="TZI424" s="1209"/>
      <c r="TZJ424" s="1209"/>
      <c r="TZK424" s="1209"/>
      <c r="TZL424" s="1210"/>
      <c r="TZM424" s="1211"/>
      <c r="TZN424" s="1210"/>
      <c r="TZP424" s="1208"/>
      <c r="TZQ424" s="1209"/>
      <c r="TZR424" s="1209"/>
      <c r="TZS424" s="1209"/>
      <c r="TZT424" s="1209"/>
      <c r="TZU424" s="1210"/>
      <c r="TZV424" s="1211"/>
      <c r="TZW424" s="1210"/>
      <c r="TZY424" s="1208"/>
      <c r="TZZ424" s="1209"/>
      <c r="UAA424" s="1209"/>
      <c r="UAB424" s="1209"/>
      <c r="UAC424" s="1209"/>
      <c r="UAD424" s="1210"/>
      <c r="UAE424" s="1211"/>
      <c r="UAF424" s="1210"/>
      <c r="UAH424" s="1208"/>
      <c r="UAI424" s="1209"/>
      <c r="UAJ424" s="1209"/>
      <c r="UAK424" s="1209"/>
      <c r="UAL424" s="1209"/>
      <c r="UAM424" s="1210"/>
      <c r="UAN424" s="1211"/>
      <c r="UAO424" s="1210"/>
      <c r="UAQ424" s="1208"/>
      <c r="UAR424" s="1209"/>
      <c r="UAS424" s="1209"/>
      <c r="UAT424" s="1209"/>
      <c r="UAU424" s="1209"/>
      <c r="UAV424" s="1210"/>
      <c r="UAW424" s="1211"/>
      <c r="UAX424" s="1210"/>
      <c r="UAZ424" s="1208"/>
      <c r="UBA424" s="1209"/>
      <c r="UBB424" s="1209"/>
      <c r="UBC424" s="1209"/>
      <c r="UBD424" s="1209"/>
      <c r="UBE424" s="1210"/>
      <c r="UBF424" s="1211"/>
      <c r="UBG424" s="1210"/>
      <c r="UBI424" s="1208"/>
      <c r="UBJ424" s="1209"/>
      <c r="UBK424" s="1209"/>
      <c r="UBL424" s="1209"/>
      <c r="UBM424" s="1209"/>
      <c r="UBN424" s="1210"/>
      <c r="UBO424" s="1211"/>
      <c r="UBP424" s="1210"/>
      <c r="UBR424" s="1208"/>
      <c r="UBS424" s="1209"/>
      <c r="UBT424" s="1209"/>
      <c r="UBU424" s="1209"/>
      <c r="UBV424" s="1209"/>
      <c r="UBW424" s="1210"/>
      <c r="UBX424" s="1211"/>
      <c r="UBY424" s="1210"/>
      <c r="UCA424" s="1208"/>
      <c r="UCB424" s="1209"/>
      <c r="UCC424" s="1209"/>
      <c r="UCD424" s="1209"/>
      <c r="UCE424" s="1209"/>
      <c r="UCF424" s="1210"/>
      <c r="UCG424" s="1211"/>
      <c r="UCH424" s="1210"/>
      <c r="UCJ424" s="1208"/>
      <c r="UCK424" s="1209"/>
      <c r="UCL424" s="1209"/>
      <c r="UCM424" s="1209"/>
      <c r="UCN424" s="1209"/>
      <c r="UCO424" s="1210"/>
      <c r="UCP424" s="1211"/>
      <c r="UCQ424" s="1210"/>
      <c r="UCS424" s="1208"/>
      <c r="UCT424" s="1209"/>
      <c r="UCU424" s="1209"/>
      <c r="UCV424" s="1209"/>
      <c r="UCW424" s="1209"/>
      <c r="UCX424" s="1210"/>
      <c r="UCY424" s="1211"/>
      <c r="UCZ424" s="1210"/>
      <c r="UDB424" s="1208"/>
      <c r="UDC424" s="1209"/>
      <c r="UDD424" s="1209"/>
      <c r="UDE424" s="1209"/>
      <c r="UDF424" s="1209"/>
      <c r="UDG424" s="1210"/>
      <c r="UDH424" s="1211"/>
      <c r="UDI424" s="1210"/>
      <c r="UDK424" s="1208"/>
      <c r="UDL424" s="1209"/>
      <c r="UDM424" s="1209"/>
      <c r="UDN424" s="1209"/>
      <c r="UDO424" s="1209"/>
      <c r="UDP424" s="1210"/>
      <c r="UDQ424" s="1211"/>
      <c r="UDR424" s="1210"/>
      <c r="UDT424" s="1208"/>
      <c r="UDU424" s="1209"/>
      <c r="UDV424" s="1209"/>
      <c r="UDW424" s="1209"/>
      <c r="UDX424" s="1209"/>
      <c r="UDY424" s="1210"/>
      <c r="UDZ424" s="1211"/>
      <c r="UEA424" s="1210"/>
      <c r="UEC424" s="1208"/>
      <c r="UED424" s="1209"/>
      <c r="UEE424" s="1209"/>
      <c r="UEF424" s="1209"/>
      <c r="UEG424" s="1209"/>
      <c r="UEH424" s="1210"/>
      <c r="UEI424" s="1211"/>
      <c r="UEJ424" s="1210"/>
      <c r="UEL424" s="1208"/>
      <c r="UEM424" s="1209"/>
      <c r="UEN424" s="1209"/>
      <c r="UEO424" s="1209"/>
      <c r="UEP424" s="1209"/>
      <c r="UEQ424" s="1210"/>
      <c r="UER424" s="1211"/>
      <c r="UES424" s="1210"/>
      <c r="UEU424" s="1208"/>
      <c r="UEV424" s="1209"/>
      <c r="UEW424" s="1209"/>
      <c r="UEX424" s="1209"/>
      <c r="UEY424" s="1209"/>
      <c r="UEZ424" s="1210"/>
      <c r="UFA424" s="1211"/>
      <c r="UFB424" s="1210"/>
      <c r="UFD424" s="1208"/>
      <c r="UFE424" s="1209"/>
      <c r="UFF424" s="1209"/>
      <c r="UFG424" s="1209"/>
      <c r="UFH424" s="1209"/>
      <c r="UFI424" s="1210"/>
      <c r="UFJ424" s="1211"/>
      <c r="UFK424" s="1210"/>
      <c r="UFM424" s="1208"/>
      <c r="UFN424" s="1209"/>
      <c r="UFO424" s="1209"/>
      <c r="UFP424" s="1209"/>
      <c r="UFQ424" s="1209"/>
      <c r="UFR424" s="1210"/>
      <c r="UFS424" s="1211"/>
      <c r="UFT424" s="1210"/>
      <c r="UFV424" s="1208"/>
      <c r="UFW424" s="1209"/>
      <c r="UFX424" s="1209"/>
      <c r="UFY424" s="1209"/>
      <c r="UFZ424" s="1209"/>
      <c r="UGA424" s="1210"/>
      <c r="UGB424" s="1211"/>
      <c r="UGC424" s="1210"/>
      <c r="UGE424" s="1208"/>
      <c r="UGF424" s="1209"/>
      <c r="UGG424" s="1209"/>
      <c r="UGH424" s="1209"/>
      <c r="UGI424" s="1209"/>
      <c r="UGJ424" s="1210"/>
      <c r="UGK424" s="1211"/>
      <c r="UGL424" s="1210"/>
      <c r="UGN424" s="1208"/>
      <c r="UGO424" s="1209"/>
      <c r="UGP424" s="1209"/>
      <c r="UGQ424" s="1209"/>
      <c r="UGR424" s="1209"/>
      <c r="UGS424" s="1210"/>
      <c r="UGT424" s="1211"/>
      <c r="UGU424" s="1210"/>
      <c r="UGW424" s="1208"/>
      <c r="UGX424" s="1209"/>
      <c r="UGY424" s="1209"/>
      <c r="UGZ424" s="1209"/>
      <c r="UHA424" s="1209"/>
      <c r="UHB424" s="1210"/>
      <c r="UHC424" s="1211"/>
      <c r="UHD424" s="1210"/>
      <c r="UHF424" s="1208"/>
      <c r="UHG424" s="1209"/>
      <c r="UHH424" s="1209"/>
      <c r="UHI424" s="1209"/>
      <c r="UHJ424" s="1209"/>
      <c r="UHK424" s="1210"/>
      <c r="UHL424" s="1211"/>
      <c r="UHM424" s="1210"/>
      <c r="UHO424" s="1208"/>
      <c r="UHP424" s="1209"/>
      <c r="UHQ424" s="1209"/>
      <c r="UHR424" s="1209"/>
      <c r="UHS424" s="1209"/>
      <c r="UHT424" s="1210"/>
      <c r="UHU424" s="1211"/>
      <c r="UHV424" s="1210"/>
      <c r="UHX424" s="1208"/>
      <c r="UHY424" s="1209"/>
      <c r="UHZ424" s="1209"/>
      <c r="UIA424" s="1209"/>
      <c r="UIB424" s="1209"/>
      <c r="UIC424" s="1210"/>
      <c r="UID424" s="1211"/>
      <c r="UIE424" s="1210"/>
      <c r="UIG424" s="1208"/>
      <c r="UIH424" s="1209"/>
      <c r="UII424" s="1209"/>
      <c r="UIJ424" s="1209"/>
      <c r="UIK424" s="1209"/>
      <c r="UIL424" s="1210"/>
      <c r="UIM424" s="1211"/>
      <c r="UIN424" s="1210"/>
      <c r="UIP424" s="1208"/>
      <c r="UIQ424" s="1209"/>
      <c r="UIR424" s="1209"/>
      <c r="UIS424" s="1209"/>
      <c r="UIT424" s="1209"/>
      <c r="UIU424" s="1210"/>
      <c r="UIV424" s="1211"/>
      <c r="UIW424" s="1210"/>
      <c r="UIY424" s="1208"/>
      <c r="UIZ424" s="1209"/>
      <c r="UJA424" s="1209"/>
      <c r="UJB424" s="1209"/>
      <c r="UJC424" s="1209"/>
      <c r="UJD424" s="1210"/>
      <c r="UJE424" s="1211"/>
      <c r="UJF424" s="1210"/>
      <c r="UJH424" s="1208"/>
      <c r="UJI424" s="1209"/>
      <c r="UJJ424" s="1209"/>
      <c r="UJK424" s="1209"/>
      <c r="UJL424" s="1209"/>
      <c r="UJM424" s="1210"/>
      <c r="UJN424" s="1211"/>
      <c r="UJO424" s="1210"/>
      <c r="UJQ424" s="1208"/>
      <c r="UJR424" s="1209"/>
      <c r="UJS424" s="1209"/>
      <c r="UJT424" s="1209"/>
      <c r="UJU424" s="1209"/>
      <c r="UJV424" s="1210"/>
      <c r="UJW424" s="1211"/>
      <c r="UJX424" s="1210"/>
      <c r="UJZ424" s="1208"/>
      <c r="UKA424" s="1209"/>
      <c r="UKB424" s="1209"/>
      <c r="UKC424" s="1209"/>
      <c r="UKD424" s="1209"/>
      <c r="UKE424" s="1210"/>
      <c r="UKF424" s="1211"/>
      <c r="UKG424" s="1210"/>
      <c r="UKI424" s="1208"/>
      <c r="UKJ424" s="1209"/>
      <c r="UKK424" s="1209"/>
      <c r="UKL424" s="1209"/>
      <c r="UKM424" s="1209"/>
      <c r="UKN424" s="1210"/>
      <c r="UKO424" s="1211"/>
      <c r="UKP424" s="1210"/>
      <c r="UKR424" s="1208"/>
      <c r="UKS424" s="1209"/>
      <c r="UKT424" s="1209"/>
      <c r="UKU424" s="1209"/>
      <c r="UKV424" s="1209"/>
      <c r="UKW424" s="1210"/>
      <c r="UKX424" s="1211"/>
      <c r="UKY424" s="1210"/>
      <c r="ULA424" s="1208"/>
      <c r="ULB424" s="1209"/>
      <c r="ULC424" s="1209"/>
      <c r="ULD424" s="1209"/>
      <c r="ULE424" s="1209"/>
      <c r="ULF424" s="1210"/>
      <c r="ULG424" s="1211"/>
      <c r="ULH424" s="1210"/>
      <c r="ULJ424" s="1208"/>
      <c r="ULK424" s="1209"/>
      <c r="ULL424" s="1209"/>
      <c r="ULM424" s="1209"/>
      <c r="ULN424" s="1209"/>
      <c r="ULO424" s="1210"/>
      <c r="ULP424" s="1211"/>
      <c r="ULQ424" s="1210"/>
      <c r="ULS424" s="1208"/>
      <c r="ULT424" s="1209"/>
      <c r="ULU424" s="1209"/>
      <c r="ULV424" s="1209"/>
      <c r="ULW424" s="1209"/>
      <c r="ULX424" s="1210"/>
      <c r="ULY424" s="1211"/>
      <c r="ULZ424" s="1210"/>
      <c r="UMB424" s="1208"/>
      <c r="UMC424" s="1209"/>
      <c r="UMD424" s="1209"/>
      <c r="UME424" s="1209"/>
      <c r="UMF424" s="1209"/>
      <c r="UMG424" s="1210"/>
      <c r="UMH424" s="1211"/>
      <c r="UMI424" s="1210"/>
      <c r="UMK424" s="1208"/>
      <c r="UML424" s="1209"/>
      <c r="UMM424" s="1209"/>
      <c r="UMN424" s="1209"/>
      <c r="UMO424" s="1209"/>
      <c r="UMP424" s="1210"/>
      <c r="UMQ424" s="1211"/>
      <c r="UMR424" s="1210"/>
      <c r="UMT424" s="1208"/>
      <c r="UMU424" s="1209"/>
      <c r="UMV424" s="1209"/>
      <c r="UMW424" s="1209"/>
      <c r="UMX424" s="1209"/>
      <c r="UMY424" s="1210"/>
      <c r="UMZ424" s="1211"/>
      <c r="UNA424" s="1210"/>
      <c r="UNC424" s="1208"/>
      <c r="UND424" s="1209"/>
      <c r="UNE424" s="1209"/>
      <c r="UNF424" s="1209"/>
      <c r="UNG424" s="1209"/>
      <c r="UNH424" s="1210"/>
      <c r="UNI424" s="1211"/>
      <c r="UNJ424" s="1210"/>
      <c r="UNL424" s="1208"/>
      <c r="UNM424" s="1209"/>
      <c r="UNN424" s="1209"/>
      <c r="UNO424" s="1209"/>
      <c r="UNP424" s="1209"/>
      <c r="UNQ424" s="1210"/>
      <c r="UNR424" s="1211"/>
      <c r="UNS424" s="1210"/>
      <c r="UNU424" s="1208"/>
      <c r="UNV424" s="1209"/>
      <c r="UNW424" s="1209"/>
      <c r="UNX424" s="1209"/>
      <c r="UNY424" s="1209"/>
      <c r="UNZ424" s="1210"/>
      <c r="UOA424" s="1211"/>
      <c r="UOB424" s="1210"/>
      <c r="UOD424" s="1208"/>
      <c r="UOE424" s="1209"/>
      <c r="UOF424" s="1209"/>
      <c r="UOG424" s="1209"/>
      <c r="UOH424" s="1209"/>
      <c r="UOI424" s="1210"/>
      <c r="UOJ424" s="1211"/>
      <c r="UOK424" s="1210"/>
      <c r="UOM424" s="1208"/>
      <c r="UON424" s="1209"/>
      <c r="UOO424" s="1209"/>
      <c r="UOP424" s="1209"/>
      <c r="UOQ424" s="1209"/>
      <c r="UOR424" s="1210"/>
      <c r="UOS424" s="1211"/>
      <c r="UOT424" s="1210"/>
      <c r="UOV424" s="1208"/>
      <c r="UOW424" s="1209"/>
      <c r="UOX424" s="1209"/>
      <c r="UOY424" s="1209"/>
      <c r="UOZ424" s="1209"/>
      <c r="UPA424" s="1210"/>
      <c r="UPB424" s="1211"/>
      <c r="UPC424" s="1210"/>
      <c r="UPE424" s="1208"/>
      <c r="UPF424" s="1209"/>
      <c r="UPG424" s="1209"/>
      <c r="UPH424" s="1209"/>
      <c r="UPI424" s="1209"/>
      <c r="UPJ424" s="1210"/>
      <c r="UPK424" s="1211"/>
      <c r="UPL424" s="1210"/>
      <c r="UPN424" s="1208"/>
      <c r="UPO424" s="1209"/>
      <c r="UPP424" s="1209"/>
      <c r="UPQ424" s="1209"/>
      <c r="UPR424" s="1209"/>
      <c r="UPS424" s="1210"/>
      <c r="UPT424" s="1211"/>
      <c r="UPU424" s="1210"/>
      <c r="UPW424" s="1208"/>
      <c r="UPX424" s="1209"/>
      <c r="UPY424" s="1209"/>
      <c r="UPZ424" s="1209"/>
      <c r="UQA424" s="1209"/>
      <c r="UQB424" s="1210"/>
      <c r="UQC424" s="1211"/>
      <c r="UQD424" s="1210"/>
      <c r="UQF424" s="1208"/>
      <c r="UQG424" s="1209"/>
      <c r="UQH424" s="1209"/>
      <c r="UQI424" s="1209"/>
      <c r="UQJ424" s="1209"/>
      <c r="UQK424" s="1210"/>
      <c r="UQL424" s="1211"/>
      <c r="UQM424" s="1210"/>
      <c r="UQO424" s="1208"/>
      <c r="UQP424" s="1209"/>
      <c r="UQQ424" s="1209"/>
      <c r="UQR424" s="1209"/>
      <c r="UQS424" s="1209"/>
      <c r="UQT424" s="1210"/>
      <c r="UQU424" s="1211"/>
      <c r="UQV424" s="1210"/>
      <c r="UQX424" s="1208"/>
      <c r="UQY424" s="1209"/>
      <c r="UQZ424" s="1209"/>
      <c r="URA424" s="1209"/>
      <c r="URB424" s="1209"/>
      <c r="URC424" s="1210"/>
      <c r="URD424" s="1211"/>
      <c r="URE424" s="1210"/>
      <c r="URG424" s="1208"/>
      <c r="URH424" s="1209"/>
      <c r="URI424" s="1209"/>
      <c r="URJ424" s="1209"/>
      <c r="URK424" s="1209"/>
      <c r="URL424" s="1210"/>
      <c r="URM424" s="1211"/>
      <c r="URN424" s="1210"/>
      <c r="URP424" s="1208"/>
      <c r="URQ424" s="1209"/>
      <c r="URR424" s="1209"/>
      <c r="URS424" s="1209"/>
      <c r="URT424" s="1209"/>
      <c r="URU424" s="1210"/>
      <c r="URV424" s="1211"/>
      <c r="URW424" s="1210"/>
      <c r="URY424" s="1208"/>
      <c r="URZ424" s="1209"/>
      <c r="USA424" s="1209"/>
      <c r="USB424" s="1209"/>
      <c r="USC424" s="1209"/>
      <c r="USD424" s="1210"/>
      <c r="USE424" s="1211"/>
      <c r="USF424" s="1210"/>
      <c r="USH424" s="1208"/>
      <c r="USI424" s="1209"/>
      <c r="USJ424" s="1209"/>
      <c r="USK424" s="1209"/>
      <c r="USL424" s="1209"/>
      <c r="USM424" s="1210"/>
      <c r="USN424" s="1211"/>
      <c r="USO424" s="1210"/>
      <c r="USQ424" s="1208"/>
      <c r="USR424" s="1209"/>
      <c r="USS424" s="1209"/>
      <c r="UST424" s="1209"/>
      <c r="USU424" s="1209"/>
      <c r="USV424" s="1210"/>
      <c r="USW424" s="1211"/>
      <c r="USX424" s="1210"/>
      <c r="USZ424" s="1208"/>
      <c r="UTA424" s="1209"/>
      <c r="UTB424" s="1209"/>
      <c r="UTC424" s="1209"/>
      <c r="UTD424" s="1209"/>
      <c r="UTE424" s="1210"/>
      <c r="UTF424" s="1211"/>
      <c r="UTG424" s="1210"/>
      <c r="UTI424" s="1208"/>
      <c r="UTJ424" s="1209"/>
      <c r="UTK424" s="1209"/>
      <c r="UTL424" s="1209"/>
      <c r="UTM424" s="1209"/>
      <c r="UTN424" s="1210"/>
      <c r="UTO424" s="1211"/>
      <c r="UTP424" s="1210"/>
      <c r="UTR424" s="1208"/>
      <c r="UTS424" s="1209"/>
      <c r="UTT424" s="1209"/>
      <c r="UTU424" s="1209"/>
      <c r="UTV424" s="1209"/>
      <c r="UTW424" s="1210"/>
      <c r="UTX424" s="1211"/>
      <c r="UTY424" s="1210"/>
      <c r="UUA424" s="1208"/>
      <c r="UUB424" s="1209"/>
      <c r="UUC424" s="1209"/>
      <c r="UUD424" s="1209"/>
      <c r="UUE424" s="1209"/>
      <c r="UUF424" s="1210"/>
      <c r="UUG424" s="1211"/>
      <c r="UUH424" s="1210"/>
      <c r="UUJ424" s="1208"/>
      <c r="UUK424" s="1209"/>
      <c r="UUL424" s="1209"/>
      <c r="UUM424" s="1209"/>
      <c r="UUN424" s="1209"/>
      <c r="UUO424" s="1210"/>
      <c r="UUP424" s="1211"/>
      <c r="UUQ424" s="1210"/>
      <c r="UUS424" s="1208"/>
      <c r="UUT424" s="1209"/>
      <c r="UUU424" s="1209"/>
      <c r="UUV424" s="1209"/>
      <c r="UUW424" s="1209"/>
      <c r="UUX424" s="1210"/>
      <c r="UUY424" s="1211"/>
      <c r="UUZ424" s="1210"/>
      <c r="UVB424" s="1208"/>
      <c r="UVC424" s="1209"/>
      <c r="UVD424" s="1209"/>
      <c r="UVE424" s="1209"/>
      <c r="UVF424" s="1209"/>
      <c r="UVG424" s="1210"/>
      <c r="UVH424" s="1211"/>
      <c r="UVI424" s="1210"/>
      <c r="UVK424" s="1208"/>
      <c r="UVL424" s="1209"/>
      <c r="UVM424" s="1209"/>
      <c r="UVN424" s="1209"/>
      <c r="UVO424" s="1209"/>
      <c r="UVP424" s="1210"/>
      <c r="UVQ424" s="1211"/>
      <c r="UVR424" s="1210"/>
      <c r="UVT424" s="1208"/>
      <c r="UVU424" s="1209"/>
      <c r="UVV424" s="1209"/>
      <c r="UVW424" s="1209"/>
      <c r="UVX424" s="1209"/>
      <c r="UVY424" s="1210"/>
      <c r="UVZ424" s="1211"/>
      <c r="UWA424" s="1210"/>
      <c r="UWC424" s="1208"/>
      <c r="UWD424" s="1209"/>
      <c r="UWE424" s="1209"/>
      <c r="UWF424" s="1209"/>
      <c r="UWG424" s="1209"/>
      <c r="UWH424" s="1210"/>
      <c r="UWI424" s="1211"/>
      <c r="UWJ424" s="1210"/>
      <c r="UWL424" s="1208"/>
      <c r="UWM424" s="1209"/>
      <c r="UWN424" s="1209"/>
      <c r="UWO424" s="1209"/>
      <c r="UWP424" s="1209"/>
      <c r="UWQ424" s="1210"/>
      <c r="UWR424" s="1211"/>
      <c r="UWS424" s="1210"/>
      <c r="UWU424" s="1208"/>
      <c r="UWV424" s="1209"/>
      <c r="UWW424" s="1209"/>
      <c r="UWX424" s="1209"/>
      <c r="UWY424" s="1209"/>
      <c r="UWZ424" s="1210"/>
      <c r="UXA424" s="1211"/>
      <c r="UXB424" s="1210"/>
      <c r="UXD424" s="1208"/>
      <c r="UXE424" s="1209"/>
      <c r="UXF424" s="1209"/>
      <c r="UXG424" s="1209"/>
      <c r="UXH424" s="1209"/>
      <c r="UXI424" s="1210"/>
      <c r="UXJ424" s="1211"/>
      <c r="UXK424" s="1210"/>
      <c r="UXM424" s="1208"/>
      <c r="UXN424" s="1209"/>
      <c r="UXO424" s="1209"/>
      <c r="UXP424" s="1209"/>
      <c r="UXQ424" s="1209"/>
      <c r="UXR424" s="1210"/>
      <c r="UXS424" s="1211"/>
      <c r="UXT424" s="1210"/>
      <c r="UXV424" s="1208"/>
      <c r="UXW424" s="1209"/>
      <c r="UXX424" s="1209"/>
      <c r="UXY424" s="1209"/>
      <c r="UXZ424" s="1209"/>
      <c r="UYA424" s="1210"/>
      <c r="UYB424" s="1211"/>
      <c r="UYC424" s="1210"/>
      <c r="UYE424" s="1208"/>
      <c r="UYF424" s="1209"/>
      <c r="UYG424" s="1209"/>
      <c r="UYH424" s="1209"/>
      <c r="UYI424" s="1209"/>
      <c r="UYJ424" s="1210"/>
      <c r="UYK424" s="1211"/>
      <c r="UYL424" s="1210"/>
      <c r="UYN424" s="1208"/>
      <c r="UYO424" s="1209"/>
      <c r="UYP424" s="1209"/>
      <c r="UYQ424" s="1209"/>
      <c r="UYR424" s="1209"/>
      <c r="UYS424" s="1210"/>
      <c r="UYT424" s="1211"/>
      <c r="UYU424" s="1210"/>
      <c r="UYW424" s="1208"/>
      <c r="UYX424" s="1209"/>
      <c r="UYY424" s="1209"/>
      <c r="UYZ424" s="1209"/>
      <c r="UZA424" s="1209"/>
      <c r="UZB424" s="1210"/>
      <c r="UZC424" s="1211"/>
      <c r="UZD424" s="1210"/>
      <c r="UZF424" s="1208"/>
      <c r="UZG424" s="1209"/>
      <c r="UZH424" s="1209"/>
      <c r="UZI424" s="1209"/>
      <c r="UZJ424" s="1209"/>
      <c r="UZK424" s="1210"/>
      <c r="UZL424" s="1211"/>
      <c r="UZM424" s="1210"/>
      <c r="UZO424" s="1208"/>
      <c r="UZP424" s="1209"/>
      <c r="UZQ424" s="1209"/>
      <c r="UZR424" s="1209"/>
      <c r="UZS424" s="1209"/>
      <c r="UZT424" s="1210"/>
      <c r="UZU424" s="1211"/>
      <c r="UZV424" s="1210"/>
      <c r="UZX424" s="1208"/>
      <c r="UZY424" s="1209"/>
      <c r="UZZ424" s="1209"/>
      <c r="VAA424" s="1209"/>
      <c r="VAB424" s="1209"/>
      <c r="VAC424" s="1210"/>
      <c r="VAD424" s="1211"/>
      <c r="VAE424" s="1210"/>
      <c r="VAG424" s="1208"/>
      <c r="VAH424" s="1209"/>
      <c r="VAI424" s="1209"/>
      <c r="VAJ424" s="1209"/>
      <c r="VAK424" s="1209"/>
      <c r="VAL424" s="1210"/>
      <c r="VAM424" s="1211"/>
      <c r="VAN424" s="1210"/>
      <c r="VAP424" s="1208"/>
      <c r="VAQ424" s="1209"/>
      <c r="VAR424" s="1209"/>
      <c r="VAS424" s="1209"/>
      <c r="VAT424" s="1209"/>
      <c r="VAU424" s="1210"/>
      <c r="VAV424" s="1211"/>
      <c r="VAW424" s="1210"/>
      <c r="VAY424" s="1208"/>
      <c r="VAZ424" s="1209"/>
      <c r="VBA424" s="1209"/>
      <c r="VBB424" s="1209"/>
      <c r="VBC424" s="1209"/>
      <c r="VBD424" s="1210"/>
      <c r="VBE424" s="1211"/>
      <c r="VBF424" s="1210"/>
      <c r="VBH424" s="1208"/>
      <c r="VBI424" s="1209"/>
      <c r="VBJ424" s="1209"/>
      <c r="VBK424" s="1209"/>
      <c r="VBL424" s="1209"/>
      <c r="VBM424" s="1210"/>
      <c r="VBN424" s="1211"/>
      <c r="VBO424" s="1210"/>
      <c r="VBQ424" s="1208"/>
      <c r="VBR424" s="1209"/>
      <c r="VBS424" s="1209"/>
      <c r="VBT424" s="1209"/>
      <c r="VBU424" s="1209"/>
      <c r="VBV424" s="1210"/>
      <c r="VBW424" s="1211"/>
      <c r="VBX424" s="1210"/>
      <c r="VBZ424" s="1208"/>
      <c r="VCA424" s="1209"/>
      <c r="VCB424" s="1209"/>
      <c r="VCC424" s="1209"/>
      <c r="VCD424" s="1209"/>
      <c r="VCE424" s="1210"/>
      <c r="VCF424" s="1211"/>
      <c r="VCG424" s="1210"/>
      <c r="VCI424" s="1208"/>
      <c r="VCJ424" s="1209"/>
      <c r="VCK424" s="1209"/>
      <c r="VCL424" s="1209"/>
      <c r="VCM424" s="1209"/>
      <c r="VCN424" s="1210"/>
      <c r="VCO424" s="1211"/>
      <c r="VCP424" s="1210"/>
      <c r="VCR424" s="1208"/>
      <c r="VCS424" s="1209"/>
      <c r="VCT424" s="1209"/>
      <c r="VCU424" s="1209"/>
      <c r="VCV424" s="1209"/>
      <c r="VCW424" s="1210"/>
      <c r="VCX424" s="1211"/>
      <c r="VCY424" s="1210"/>
      <c r="VDA424" s="1208"/>
      <c r="VDB424" s="1209"/>
      <c r="VDC424" s="1209"/>
      <c r="VDD424" s="1209"/>
      <c r="VDE424" s="1209"/>
      <c r="VDF424" s="1210"/>
      <c r="VDG424" s="1211"/>
      <c r="VDH424" s="1210"/>
      <c r="VDJ424" s="1208"/>
      <c r="VDK424" s="1209"/>
      <c r="VDL424" s="1209"/>
      <c r="VDM424" s="1209"/>
      <c r="VDN424" s="1209"/>
      <c r="VDO424" s="1210"/>
      <c r="VDP424" s="1211"/>
      <c r="VDQ424" s="1210"/>
      <c r="VDS424" s="1208"/>
      <c r="VDT424" s="1209"/>
      <c r="VDU424" s="1209"/>
      <c r="VDV424" s="1209"/>
      <c r="VDW424" s="1209"/>
      <c r="VDX424" s="1210"/>
      <c r="VDY424" s="1211"/>
      <c r="VDZ424" s="1210"/>
      <c r="VEB424" s="1208"/>
      <c r="VEC424" s="1209"/>
      <c r="VED424" s="1209"/>
      <c r="VEE424" s="1209"/>
      <c r="VEF424" s="1209"/>
      <c r="VEG424" s="1210"/>
      <c r="VEH424" s="1211"/>
      <c r="VEI424" s="1210"/>
      <c r="VEK424" s="1208"/>
      <c r="VEL424" s="1209"/>
      <c r="VEM424" s="1209"/>
      <c r="VEN424" s="1209"/>
      <c r="VEO424" s="1209"/>
      <c r="VEP424" s="1210"/>
      <c r="VEQ424" s="1211"/>
      <c r="VER424" s="1210"/>
      <c r="VET424" s="1208"/>
      <c r="VEU424" s="1209"/>
      <c r="VEV424" s="1209"/>
      <c r="VEW424" s="1209"/>
      <c r="VEX424" s="1209"/>
      <c r="VEY424" s="1210"/>
      <c r="VEZ424" s="1211"/>
      <c r="VFA424" s="1210"/>
      <c r="VFC424" s="1208"/>
      <c r="VFD424" s="1209"/>
      <c r="VFE424" s="1209"/>
      <c r="VFF424" s="1209"/>
      <c r="VFG424" s="1209"/>
      <c r="VFH424" s="1210"/>
      <c r="VFI424" s="1211"/>
      <c r="VFJ424" s="1210"/>
      <c r="VFL424" s="1208"/>
      <c r="VFM424" s="1209"/>
      <c r="VFN424" s="1209"/>
      <c r="VFO424" s="1209"/>
      <c r="VFP424" s="1209"/>
      <c r="VFQ424" s="1210"/>
      <c r="VFR424" s="1211"/>
      <c r="VFS424" s="1210"/>
      <c r="VFU424" s="1208"/>
      <c r="VFV424" s="1209"/>
      <c r="VFW424" s="1209"/>
      <c r="VFX424" s="1209"/>
      <c r="VFY424" s="1209"/>
      <c r="VFZ424" s="1210"/>
      <c r="VGA424" s="1211"/>
      <c r="VGB424" s="1210"/>
      <c r="VGD424" s="1208"/>
      <c r="VGE424" s="1209"/>
      <c r="VGF424" s="1209"/>
      <c r="VGG424" s="1209"/>
      <c r="VGH424" s="1209"/>
      <c r="VGI424" s="1210"/>
      <c r="VGJ424" s="1211"/>
      <c r="VGK424" s="1210"/>
      <c r="VGM424" s="1208"/>
      <c r="VGN424" s="1209"/>
      <c r="VGO424" s="1209"/>
      <c r="VGP424" s="1209"/>
      <c r="VGQ424" s="1209"/>
      <c r="VGR424" s="1210"/>
      <c r="VGS424" s="1211"/>
      <c r="VGT424" s="1210"/>
      <c r="VGV424" s="1208"/>
      <c r="VGW424" s="1209"/>
      <c r="VGX424" s="1209"/>
      <c r="VGY424" s="1209"/>
      <c r="VGZ424" s="1209"/>
      <c r="VHA424" s="1210"/>
      <c r="VHB424" s="1211"/>
      <c r="VHC424" s="1210"/>
      <c r="VHE424" s="1208"/>
      <c r="VHF424" s="1209"/>
      <c r="VHG424" s="1209"/>
      <c r="VHH424" s="1209"/>
      <c r="VHI424" s="1209"/>
      <c r="VHJ424" s="1210"/>
      <c r="VHK424" s="1211"/>
      <c r="VHL424" s="1210"/>
      <c r="VHN424" s="1208"/>
      <c r="VHO424" s="1209"/>
      <c r="VHP424" s="1209"/>
      <c r="VHQ424" s="1209"/>
      <c r="VHR424" s="1209"/>
      <c r="VHS424" s="1210"/>
      <c r="VHT424" s="1211"/>
      <c r="VHU424" s="1210"/>
      <c r="VHW424" s="1208"/>
      <c r="VHX424" s="1209"/>
      <c r="VHY424" s="1209"/>
      <c r="VHZ424" s="1209"/>
      <c r="VIA424" s="1209"/>
      <c r="VIB424" s="1210"/>
      <c r="VIC424" s="1211"/>
      <c r="VID424" s="1210"/>
      <c r="VIF424" s="1208"/>
      <c r="VIG424" s="1209"/>
      <c r="VIH424" s="1209"/>
      <c r="VII424" s="1209"/>
      <c r="VIJ424" s="1209"/>
      <c r="VIK424" s="1210"/>
      <c r="VIL424" s="1211"/>
      <c r="VIM424" s="1210"/>
      <c r="VIO424" s="1208"/>
      <c r="VIP424" s="1209"/>
      <c r="VIQ424" s="1209"/>
      <c r="VIR424" s="1209"/>
      <c r="VIS424" s="1209"/>
      <c r="VIT424" s="1210"/>
      <c r="VIU424" s="1211"/>
      <c r="VIV424" s="1210"/>
      <c r="VIX424" s="1208"/>
      <c r="VIY424" s="1209"/>
      <c r="VIZ424" s="1209"/>
      <c r="VJA424" s="1209"/>
      <c r="VJB424" s="1209"/>
      <c r="VJC424" s="1210"/>
      <c r="VJD424" s="1211"/>
      <c r="VJE424" s="1210"/>
      <c r="VJG424" s="1208"/>
      <c r="VJH424" s="1209"/>
      <c r="VJI424" s="1209"/>
      <c r="VJJ424" s="1209"/>
      <c r="VJK424" s="1209"/>
      <c r="VJL424" s="1210"/>
      <c r="VJM424" s="1211"/>
      <c r="VJN424" s="1210"/>
      <c r="VJP424" s="1208"/>
      <c r="VJQ424" s="1209"/>
      <c r="VJR424" s="1209"/>
      <c r="VJS424" s="1209"/>
      <c r="VJT424" s="1209"/>
      <c r="VJU424" s="1210"/>
      <c r="VJV424" s="1211"/>
      <c r="VJW424" s="1210"/>
      <c r="VJY424" s="1208"/>
      <c r="VJZ424" s="1209"/>
      <c r="VKA424" s="1209"/>
      <c r="VKB424" s="1209"/>
      <c r="VKC424" s="1209"/>
      <c r="VKD424" s="1210"/>
      <c r="VKE424" s="1211"/>
      <c r="VKF424" s="1210"/>
      <c r="VKH424" s="1208"/>
      <c r="VKI424" s="1209"/>
      <c r="VKJ424" s="1209"/>
      <c r="VKK424" s="1209"/>
      <c r="VKL424" s="1209"/>
      <c r="VKM424" s="1210"/>
      <c r="VKN424" s="1211"/>
      <c r="VKO424" s="1210"/>
      <c r="VKQ424" s="1208"/>
      <c r="VKR424" s="1209"/>
      <c r="VKS424" s="1209"/>
      <c r="VKT424" s="1209"/>
      <c r="VKU424" s="1209"/>
      <c r="VKV424" s="1210"/>
      <c r="VKW424" s="1211"/>
      <c r="VKX424" s="1210"/>
      <c r="VKZ424" s="1208"/>
      <c r="VLA424" s="1209"/>
      <c r="VLB424" s="1209"/>
      <c r="VLC424" s="1209"/>
      <c r="VLD424" s="1209"/>
      <c r="VLE424" s="1210"/>
      <c r="VLF424" s="1211"/>
      <c r="VLG424" s="1210"/>
      <c r="VLI424" s="1208"/>
      <c r="VLJ424" s="1209"/>
      <c r="VLK424" s="1209"/>
      <c r="VLL424" s="1209"/>
      <c r="VLM424" s="1209"/>
      <c r="VLN424" s="1210"/>
      <c r="VLO424" s="1211"/>
      <c r="VLP424" s="1210"/>
      <c r="VLR424" s="1208"/>
      <c r="VLS424" s="1209"/>
      <c r="VLT424" s="1209"/>
      <c r="VLU424" s="1209"/>
      <c r="VLV424" s="1209"/>
      <c r="VLW424" s="1210"/>
      <c r="VLX424" s="1211"/>
      <c r="VLY424" s="1210"/>
      <c r="VMA424" s="1208"/>
      <c r="VMB424" s="1209"/>
      <c r="VMC424" s="1209"/>
      <c r="VMD424" s="1209"/>
      <c r="VME424" s="1209"/>
      <c r="VMF424" s="1210"/>
      <c r="VMG424" s="1211"/>
      <c r="VMH424" s="1210"/>
      <c r="VMJ424" s="1208"/>
      <c r="VMK424" s="1209"/>
      <c r="VML424" s="1209"/>
      <c r="VMM424" s="1209"/>
      <c r="VMN424" s="1209"/>
      <c r="VMO424" s="1210"/>
      <c r="VMP424" s="1211"/>
      <c r="VMQ424" s="1210"/>
      <c r="VMS424" s="1208"/>
      <c r="VMT424" s="1209"/>
      <c r="VMU424" s="1209"/>
      <c r="VMV424" s="1209"/>
      <c r="VMW424" s="1209"/>
      <c r="VMX424" s="1210"/>
      <c r="VMY424" s="1211"/>
      <c r="VMZ424" s="1210"/>
      <c r="VNB424" s="1208"/>
      <c r="VNC424" s="1209"/>
      <c r="VND424" s="1209"/>
      <c r="VNE424" s="1209"/>
      <c r="VNF424" s="1209"/>
      <c r="VNG424" s="1210"/>
      <c r="VNH424" s="1211"/>
      <c r="VNI424" s="1210"/>
      <c r="VNK424" s="1208"/>
      <c r="VNL424" s="1209"/>
      <c r="VNM424" s="1209"/>
      <c r="VNN424" s="1209"/>
      <c r="VNO424" s="1209"/>
      <c r="VNP424" s="1210"/>
      <c r="VNQ424" s="1211"/>
      <c r="VNR424" s="1210"/>
      <c r="VNT424" s="1208"/>
      <c r="VNU424" s="1209"/>
      <c r="VNV424" s="1209"/>
      <c r="VNW424" s="1209"/>
      <c r="VNX424" s="1209"/>
      <c r="VNY424" s="1210"/>
      <c r="VNZ424" s="1211"/>
      <c r="VOA424" s="1210"/>
      <c r="VOC424" s="1208"/>
      <c r="VOD424" s="1209"/>
      <c r="VOE424" s="1209"/>
      <c r="VOF424" s="1209"/>
      <c r="VOG424" s="1209"/>
      <c r="VOH424" s="1210"/>
      <c r="VOI424" s="1211"/>
      <c r="VOJ424" s="1210"/>
      <c r="VOL424" s="1208"/>
      <c r="VOM424" s="1209"/>
      <c r="VON424" s="1209"/>
      <c r="VOO424" s="1209"/>
      <c r="VOP424" s="1209"/>
      <c r="VOQ424" s="1210"/>
      <c r="VOR424" s="1211"/>
      <c r="VOS424" s="1210"/>
      <c r="VOU424" s="1208"/>
      <c r="VOV424" s="1209"/>
      <c r="VOW424" s="1209"/>
      <c r="VOX424" s="1209"/>
      <c r="VOY424" s="1209"/>
      <c r="VOZ424" s="1210"/>
      <c r="VPA424" s="1211"/>
      <c r="VPB424" s="1210"/>
      <c r="VPD424" s="1208"/>
      <c r="VPE424" s="1209"/>
      <c r="VPF424" s="1209"/>
      <c r="VPG424" s="1209"/>
      <c r="VPH424" s="1209"/>
      <c r="VPI424" s="1210"/>
      <c r="VPJ424" s="1211"/>
      <c r="VPK424" s="1210"/>
      <c r="VPM424" s="1208"/>
      <c r="VPN424" s="1209"/>
      <c r="VPO424" s="1209"/>
      <c r="VPP424" s="1209"/>
      <c r="VPQ424" s="1209"/>
      <c r="VPR424" s="1210"/>
      <c r="VPS424" s="1211"/>
      <c r="VPT424" s="1210"/>
      <c r="VPV424" s="1208"/>
      <c r="VPW424" s="1209"/>
      <c r="VPX424" s="1209"/>
      <c r="VPY424" s="1209"/>
      <c r="VPZ424" s="1209"/>
      <c r="VQA424" s="1210"/>
      <c r="VQB424" s="1211"/>
      <c r="VQC424" s="1210"/>
      <c r="VQE424" s="1208"/>
      <c r="VQF424" s="1209"/>
      <c r="VQG424" s="1209"/>
      <c r="VQH424" s="1209"/>
      <c r="VQI424" s="1209"/>
      <c r="VQJ424" s="1210"/>
      <c r="VQK424" s="1211"/>
      <c r="VQL424" s="1210"/>
      <c r="VQN424" s="1208"/>
      <c r="VQO424" s="1209"/>
      <c r="VQP424" s="1209"/>
      <c r="VQQ424" s="1209"/>
      <c r="VQR424" s="1209"/>
      <c r="VQS424" s="1210"/>
      <c r="VQT424" s="1211"/>
      <c r="VQU424" s="1210"/>
      <c r="VQW424" s="1208"/>
      <c r="VQX424" s="1209"/>
      <c r="VQY424" s="1209"/>
      <c r="VQZ424" s="1209"/>
      <c r="VRA424" s="1209"/>
      <c r="VRB424" s="1210"/>
      <c r="VRC424" s="1211"/>
      <c r="VRD424" s="1210"/>
      <c r="VRF424" s="1208"/>
      <c r="VRG424" s="1209"/>
      <c r="VRH424" s="1209"/>
      <c r="VRI424" s="1209"/>
      <c r="VRJ424" s="1209"/>
      <c r="VRK424" s="1210"/>
      <c r="VRL424" s="1211"/>
      <c r="VRM424" s="1210"/>
      <c r="VRO424" s="1208"/>
      <c r="VRP424" s="1209"/>
      <c r="VRQ424" s="1209"/>
      <c r="VRR424" s="1209"/>
      <c r="VRS424" s="1209"/>
      <c r="VRT424" s="1210"/>
      <c r="VRU424" s="1211"/>
      <c r="VRV424" s="1210"/>
      <c r="VRX424" s="1208"/>
      <c r="VRY424" s="1209"/>
      <c r="VRZ424" s="1209"/>
      <c r="VSA424" s="1209"/>
      <c r="VSB424" s="1209"/>
      <c r="VSC424" s="1210"/>
      <c r="VSD424" s="1211"/>
      <c r="VSE424" s="1210"/>
      <c r="VSG424" s="1208"/>
      <c r="VSH424" s="1209"/>
      <c r="VSI424" s="1209"/>
      <c r="VSJ424" s="1209"/>
      <c r="VSK424" s="1209"/>
      <c r="VSL424" s="1210"/>
      <c r="VSM424" s="1211"/>
      <c r="VSN424" s="1210"/>
      <c r="VSP424" s="1208"/>
      <c r="VSQ424" s="1209"/>
      <c r="VSR424" s="1209"/>
      <c r="VSS424" s="1209"/>
      <c r="VST424" s="1209"/>
      <c r="VSU424" s="1210"/>
      <c r="VSV424" s="1211"/>
      <c r="VSW424" s="1210"/>
      <c r="VSY424" s="1208"/>
      <c r="VSZ424" s="1209"/>
      <c r="VTA424" s="1209"/>
      <c r="VTB424" s="1209"/>
      <c r="VTC424" s="1209"/>
      <c r="VTD424" s="1210"/>
      <c r="VTE424" s="1211"/>
      <c r="VTF424" s="1210"/>
      <c r="VTH424" s="1208"/>
      <c r="VTI424" s="1209"/>
      <c r="VTJ424" s="1209"/>
      <c r="VTK424" s="1209"/>
      <c r="VTL424" s="1209"/>
      <c r="VTM424" s="1210"/>
      <c r="VTN424" s="1211"/>
      <c r="VTO424" s="1210"/>
      <c r="VTQ424" s="1208"/>
      <c r="VTR424" s="1209"/>
      <c r="VTS424" s="1209"/>
      <c r="VTT424" s="1209"/>
      <c r="VTU424" s="1209"/>
      <c r="VTV424" s="1210"/>
      <c r="VTW424" s="1211"/>
      <c r="VTX424" s="1210"/>
      <c r="VTZ424" s="1208"/>
      <c r="VUA424" s="1209"/>
      <c r="VUB424" s="1209"/>
      <c r="VUC424" s="1209"/>
      <c r="VUD424" s="1209"/>
      <c r="VUE424" s="1210"/>
      <c r="VUF424" s="1211"/>
      <c r="VUG424" s="1210"/>
      <c r="VUI424" s="1208"/>
      <c r="VUJ424" s="1209"/>
      <c r="VUK424" s="1209"/>
      <c r="VUL424" s="1209"/>
      <c r="VUM424" s="1209"/>
      <c r="VUN424" s="1210"/>
      <c r="VUO424" s="1211"/>
      <c r="VUP424" s="1210"/>
      <c r="VUR424" s="1208"/>
      <c r="VUS424" s="1209"/>
      <c r="VUT424" s="1209"/>
      <c r="VUU424" s="1209"/>
      <c r="VUV424" s="1209"/>
      <c r="VUW424" s="1210"/>
      <c r="VUX424" s="1211"/>
      <c r="VUY424" s="1210"/>
      <c r="VVA424" s="1208"/>
      <c r="VVB424" s="1209"/>
      <c r="VVC424" s="1209"/>
      <c r="VVD424" s="1209"/>
      <c r="VVE424" s="1209"/>
      <c r="VVF424" s="1210"/>
      <c r="VVG424" s="1211"/>
      <c r="VVH424" s="1210"/>
      <c r="VVJ424" s="1208"/>
      <c r="VVK424" s="1209"/>
      <c r="VVL424" s="1209"/>
      <c r="VVM424" s="1209"/>
      <c r="VVN424" s="1209"/>
      <c r="VVO424" s="1210"/>
      <c r="VVP424" s="1211"/>
      <c r="VVQ424" s="1210"/>
      <c r="VVS424" s="1208"/>
      <c r="VVT424" s="1209"/>
      <c r="VVU424" s="1209"/>
      <c r="VVV424" s="1209"/>
      <c r="VVW424" s="1209"/>
      <c r="VVX424" s="1210"/>
      <c r="VVY424" s="1211"/>
      <c r="VVZ424" s="1210"/>
      <c r="VWB424" s="1208"/>
      <c r="VWC424" s="1209"/>
      <c r="VWD424" s="1209"/>
      <c r="VWE424" s="1209"/>
      <c r="VWF424" s="1209"/>
      <c r="VWG424" s="1210"/>
      <c r="VWH424" s="1211"/>
      <c r="VWI424" s="1210"/>
      <c r="VWK424" s="1208"/>
      <c r="VWL424" s="1209"/>
      <c r="VWM424" s="1209"/>
      <c r="VWN424" s="1209"/>
      <c r="VWO424" s="1209"/>
      <c r="VWP424" s="1210"/>
      <c r="VWQ424" s="1211"/>
      <c r="VWR424" s="1210"/>
      <c r="VWT424" s="1208"/>
      <c r="VWU424" s="1209"/>
      <c r="VWV424" s="1209"/>
      <c r="VWW424" s="1209"/>
      <c r="VWX424" s="1209"/>
      <c r="VWY424" s="1210"/>
      <c r="VWZ424" s="1211"/>
      <c r="VXA424" s="1210"/>
      <c r="VXC424" s="1208"/>
      <c r="VXD424" s="1209"/>
      <c r="VXE424" s="1209"/>
      <c r="VXF424" s="1209"/>
      <c r="VXG424" s="1209"/>
      <c r="VXH424" s="1210"/>
      <c r="VXI424" s="1211"/>
      <c r="VXJ424" s="1210"/>
      <c r="VXL424" s="1208"/>
      <c r="VXM424" s="1209"/>
      <c r="VXN424" s="1209"/>
      <c r="VXO424" s="1209"/>
      <c r="VXP424" s="1209"/>
      <c r="VXQ424" s="1210"/>
      <c r="VXR424" s="1211"/>
      <c r="VXS424" s="1210"/>
      <c r="VXU424" s="1208"/>
      <c r="VXV424" s="1209"/>
      <c r="VXW424" s="1209"/>
      <c r="VXX424" s="1209"/>
      <c r="VXY424" s="1209"/>
      <c r="VXZ424" s="1210"/>
      <c r="VYA424" s="1211"/>
      <c r="VYB424" s="1210"/>
      <c r="VYD424" s="1208"/>
      <c r="VYE424" s="1209"/>
      <c r="VYF424" s="1209"/>
      <c r="VYG424" s="1209"/>
      <c r="VYH424" s="1209"/>
      <c r="VYI424" s="1210"/>
      <c r="VYJ424" s="1211"/>
      <c r="VYK424" s="1210"/>
      <c r="VYM424" s="1208"/>
      <c r="VYN424" s="1209"/>
      <c r="VYO424" s="1209"/>
      <c r="VYP424" s="1209"/>
      <c r="VYQ424" s="1209"/>
      <c r="VYR424" s="1210"/>
      <c r="VYS424" s="1211"/>
      <c r="VYT424" s="1210"/>
      <c r="VYV424" s="1208"/>
      <c r="VYW424" s="1209"/>
      <c r="VYX424" s="1209"/>
      <c r="VYY424" s="1209"/>
      <c r="VYZ424" s="1209"/>
      <c r="VZA424" s="1210"/>
      <c r="VZB424" s="1211"/>
      <c r="VZC424" s="1210"/>
      <c r="VZE424" s="1208"/>
      <c r="VZF424" s="1209"/>
      <c r="VZG424" s="1209"/>
      <c r="VZH424" s="1209"/>
      <c r="VZI424" s="1209"/>
      <c r="VZJ424" s="1210"/>
      <c r="VZK424" s="1211"/>
      <c r="VZL424" s="1210"/>
      <c r="VZN424" s="1208"/>
      <c r="VZO424" s="1209"/>
      <c r="VZP424" s="1209"/>
      <c r="VZQ424" s="1209"/>
      <c r="VZR424" s="1209"/>
      <c r="VZS424" s="1210"/>
      <c r="VZT424" s="1211"/>
      <c r="VZU424" s="1210"/>
      <c r="VZW424" s="1208"/>
      <c r="VZX424" s="1209"/>
      <c r="VZY424" s="1209"/>
      <c r="VZZ424" s="1209"/>
      <c r="WAA424" s="1209"/>
      <c r="WAB424" s="1210"/>
      <c r="WAC424" s="1211"/>
      <c r="WAD424" s="1210"/>
      <c r="WAF424" s="1208"/>
      <c r="WAG424" s="1209"/>
      <c r="WAH424" s="1209"/>
      <c r="WAI424" s="1209"/>
      <c r="WAJ424" s="1209"/>
      <c r="WAK424" s="1210"/>
      <c r="WAL424" s="1211"/>
      <c r="WAM424" s="1210"/>
      <c r="WAO424" s="1208"/>
      <c r="WAP424" s="1209"/>
      <c r="WAQ424" s="1209"/>
      <c r="WAR424" s="1209"/>
      <c r="WAS424" s="1209"/>
      <c r="WAT424" s="1210"/>
      <c r="WAU424" s="1211"/>
      <c r="WAV424" s="1210"/>
      <c r="WAX424" s="1208"/>
      <c r="WAY424" s="1209"/>
      <c r="WAZ424" s="1209"/>
      <c r="WBA424" s="1209"/>
      <c r="WBB424" s="1209"/>
      <c r="WBC424" s="1210"/>
      <c r="WBD424" s="1211"/>
      <c r="WBE424" s="1210"/>
      <c r="WBG424" s="1208"/>
      <c r="WBH424" s="1209"/>
      <c r="WBI424" s="1209"/>
      <c r="WBJ424" s="1209"/>
      <c r="WBK424" s="1209"/>
      <c r="WBL424" s="1210"/>
      <c r="WBM424" s="1211"/>
      <c r="WBN424" s="1210"/>
      <c r="WBP424" s="1208"/>
      <c r="WBQ424" s="1209"/>
      <c r="WBR424" s="1209"/>
      <c r="WBS424" s="1209"/>
      <c r="WBT424" s="1209"/>
      <c r="WBU424" s="1210"/>
      <c r="WBV424" s="1211"/>
      <c r="WBW424" s="1210"/>
      <c r="WBY424" s="1208"/>
      <c r="WBZ424" s="1209"/>
      <c r="WCA424" s="1209"/>
      <c r="WCB424" s="1209"/>
      <c r="WCC424" s="1209"/>
      <c r="WCD424" s="1210"/>
      <c r="WCE424" s="1211"/>
      <c r="WCF424" s="1210"/>
      <c r="WCH424" s="1208"/>
      <c r="WCI424" s="1209"/>
      <c r="WCJ424" s="1209"/>
      <c r="WCK424" s="1209"/>
      <c r="WCL424" s="1209"/>
      <c r="WCM424" s="1210"/>
      <c r="WCN424" s="1211"/>
      <c r="WCO424" s="1210"/>
      <c r="WCQ424" s="1208"/>
      <c r="WCR424" s="1209"/>
      <c r="WCS424" s="1209"/>
      <c r="WCT424" s="1209"/>
      <c r="WCU424" s="1209"/>
      <c r="WCV424" s="1210"/>
      <c r="WCW424" s="1211"/>
      <c r="WCX424" s="1210"/>
      <c r="WCZ424" s="1208"/>
      <c r="WDA424" s="1209"/>
      <c r="WDB424" s="1209"/>
      <c r="WDC424" s="1209"/>
      <c r="WDD424" s="1209"/>
      <c r="WDE424" s="1210"/>
      <c r="WDF424" s="1211"/>
      <c r="WDG424" s="1210"/>
      <c r="WDI424" s="1208"/>
      <c r="WDJ424" s="1209"/>
      <c r="WDK424" s="1209"/>
      <c r="WDL424" s="1209"/>
      <c r="WDM424" s="1209"/>
      <c r="WDN424" s="1210"/>
      <c r="WDO424" s="1211"/>
      <c r="WDP424" s="1210"/>
      <c r="WDR424" s="1208"/>
      <c r="WDS424" s="1209"/>
      <c r="WDT424" s="1209"/>
      <c r="WDU424" s="1209"/>
      <c r="WDV424" s="1209"/>
      <c r="WDW424" s="1210"/>
      <c r="WDX424" s="1211"/>
      <c r="WDY424" s="1210"/>
      <c r="WEA424" s="1208"/>
      <c r="WEB424" s="1209"/>
      <c r="WEC424" s="1209"/>
      <c r="WED424" s="1209"/>
      <c r="WEE424" s="1209"/>
      <c r="WEF424" s="1210"/>
      <c r="WEG424" s="1211"/>
      <c r="WEH424" s="1210"/>
      <c r="WEJ424" s="1208"/>
      <c r="WEK424" s="1209"/>
      <c r="WEL424" s="1209"/>
      <c r="WEM424" s="1209"/>
      <c r="WEN424" s="1209"/>
      <c r="WEO424" s="1210"/>
      <c r="WEP424" s="1211"/>
      <c r="WEQ424" s="1210"/>
      <c r="WES424" s="1208"/>
      <c r="WET424" s="1209"/>
      <c r="WEU424" s="1209"/>
      <c r="WEV424" s="1209"/>
      <c r="WEW424" s="1209"/>
      <c r="WEX424" s="1210"/>
      <c r="WEY424" s="1211"/>
      <c r="WEZ424" s="1210"/>
      <c r="WFB424" s="1208"/>
      <c r="WFC424" s="1209"/>
      <c r="WFD424" s="1209"/>
      <c r="WFE424" s="1209"/>
      <c r="WFF424" s="1209"/>
      <c r="WFG424" s="1210"/>
      <c r="WFH424" s="1211"/>
      <c r="WFI424" s="1210"/>
      <c r="WFK424" s="1208"/>
      <c r="WFL424" s="1209"/>
      <c r="WFM424" s="1209"/>
      <c r="WFN424" s="1209"/>
      <c r="WFO424" s="1209"/>
      <c r="WFP424" s="1210"/>
      <c r="WFQ424" s="1211"/>
      <c r="WFR424" s="1210"/>
      <c r="WFT424" s="1208"/>
      <c r="WFU424" s="1209"/>
      <c r="WFV424" s="1209"/>
      <c r="WFW424" s="1209"/>
      <c r="WFX424" s="1209"/>
      <c r="WFY424" s="1210"/>
      <c r="WFZ424" s="1211"/>
      <c r="WGA424" s="1210"/>
      <c r="WGC424" s="1208"/>
      <c r="WGD424" s="1209"/>
      <c r="WGE424" s="1209"/>
      <c r="WGF424" s="1209"/>
      <c r="WGG424" s="1209"/>
      <c r="WGH424" s="1210"/>
      <c r="WGI424" s="1211"/>
      <c r="WGJ424" s="1210"/>
      <c r="WGL424" s="1208"/>
      <c r="WGM424" s="1209"/>
      <c r="WGN424" s="1209"/>
      <c r="WGO424" s="1209"/>
      <c r="WGP424" s="1209"/>
      <c r="WGQ424" s="1210"/>
      <c r="WGR424" s="1211"/>
      <c r="WGS424" s="1210"/>
      <c r="WGU424" s="1208"/>
      <c r="WGV424" s="1209"/>
      <c r="WGW424" s="1209"/>
      <c r="WGX424" s="1209"/>
      <c r="WGY424" s="1209"/>
      <c r="WGZ424" s="1210"/>
      <c r="WHA424" s="1211"/>
      <c r="WHB424" s="1210"/>
      <c r="WHD424" s="1208"/>
      <c r="WHE424" s="1209"/>
      <c r="WHF424" s="1209"/>
      <c r="WHG424" s="1209"/>
      <c r="WHH424" s="1209"/>
      <c r="WHI424" s="1210"/>
      <c r="WHJ424" s="1211"/>
      <c r="WHK424" s="1210"/>
      <c r="WHM424" s="1208"/>
      <c r="WHN424" s="1209"/>
      <c r="WHO424" s="1209"/>
      <c r="WHP424" s="1209"/>
      <c r="WHQ424" s="1209"/>
      <c r="WHR424" s="1210"/>
      <c r="WHS424" s="1211"/>
      <c r="WHT424" s="1210"/>
      <c r="WHV424" s="1208"/>
      <c r="WHW424" s="1209"/>
      <c r="WHX424" s="1209"/>
      <c r="WHY424" s="1209"/>
      <c r="WHZ424" s="1209"/>
      <c r="WIA424" s="1210"/>
      <c r="WIB424" s="1211"/>
      <c r="WIC424" s="1210"/>
      <c r="WIE424" s="1208"/>
      <c r="WIF424" s="1209"/>
      <c r="WIG424" s="1209"/>
      <c r="WIH424" s="1209"/>
      <c r="WII424" s="1209"/>
      <c r="WIJ424" s="1210"/>
      <c r="WIK424" s="1211"/>
      <c r="WIL424" s="1210"/>
      <c r="WIN424" s="1208"/>
      <c r="WIO424" s="1209"/>
      <c r="WIP424" s="1209"/>
      <c r="WIQ424" s="1209"/>
      <c r="WIR424" s="1209"/>
      <c r="WIS424" s="1210"/>
      <c r="WIT424" s="1211"/>
      <c r="WIU424" s="1210"/>
      <c r="WIW424" s="1208"/>
      <c r="WIX424" s="1209"/>
      <c r="WIY424" s="1209"/>
      <c r="WIZ424" s="1209"/>
      <c r="WJA424" s="1209"/>
      <c r="WJB424" s="1210"/>
      <c r="WJC424" s="1211"/>
      <c r="WJD424" s="1210"/>
      <c r="WJF424" s="1208"/>
      <c r="WJG424" s="1209"/>
      <c r="WJH424" s="1209"/>
      <c r="WJI424" s="1209"/>
      <c r="WJJ424" s="1209"/>
      <c r="WJK424" s="1210"/>
      <c r="WJL424" s="1211"/>
      <c r="WJM424" s="1210"/>
      <c r="WJO424" s="1208"/>
      <c r="WJP424" s="1209"/>
      <c r="WJQ424" s="1209"/>
      <c r="WJR424" s="1209"/>
      <c r="WJS424" s="1209"/>
      <c r="WJT424" s="1210"/>
      <c r="WJU424" s="1211"/>
      <c r="WJV424" s="1210"/>
      <c r="WJX424" s="1208"/>
      <c r="WJY424" s="1209"/>
      <c r="WJZ424" s="1209"/>
      <c r="WKA424" s="1209"/>
      <c r="WKB424" s="1209"/>
      <c r="WKC424" s="1210"/>
      <c r="WKD424" s="1211"/>
      <c r="WKE424" s="1210"/>
      <c r="WKG424" s="1208"/>
      <c r="WKH424" s="1209"/>
      <c r="WKI424" s="1209"/>
      <c r="WKJ424" s="1209"/>
      <c r="WKK424" s="1209"/>
      <c r="WKL424" s="1210"/>
      <c r="WKM424" s="1211"/>
      <c r="WKN424" s="1210"/>
      <c r="WKP424" s="1208"/>
      <c r="WKQ424" s="1209"/>
      <c r="WKR424" s="1209"/>
      <c r="WKS424" s="1209"/>
      <c r="WKT424" s="1209"/>
      <c r="WKU424" s="1210"/>
      <c r="WKV424" s="1211"/>
      <c r="WKW424" s="1210"/>
      <c r="WKY424" s="1208"/>
      <c r="WKZ424" s="1209"/>
      <c r="WLA424" s="1209"/>
      <c r="WLB424" s="1209"/>
      <c r="WLC424" s="1209"/>
      <c r="WLD424" s="1210"/>
      <c r="WLE424" s="1211"/>
      <c r="WLF424" s="1210"/>
      <c r="WLH424" s="1208"/>
      <c r="WLI424" s="1209"/>
      <c r="WLJ424" s="1209"/>
      <c r="WLK424" s="1209"/>
      <c r="WLL424" s="1209"/>
      <c r="WLM424" s="1210"/>
      <c r="WLN424" s="1211"/>
      <c r="WLO424" s="1210"/>
      <c r="WLQ424" s="1208"/>
      <c r="WLR424" s="1209"/>
      <c r="WLS424" s="1209"/>
      <c r="WLT424" s="1209"/>
      <c r="WLU424" s="1209"/>
      <c r="WLV424" s="1210"/>
      <c r="WLW424" s="1211"/>
      <c r="WLX424" s="1210"/>
      <c r="WLZ424" s="1208"/>
      <c r="WMA424" s="1209"/>
      <c r="WMB424" s="1209"/>
      <c r="WMC424" s="1209"/>
      <c r="WMD424" s="1209"/>
      <c r="WME424" s="1210"/>
      <c r="WMF424" s="1211"/>
      <c r="WMG424" s="1210"/>
      <c r="WMI424" s="1208"/>
      <c r="WMJ424" s="1209"/>
      <c r="WMK424" s="1209"/>
      <c r="WML424" s="1209"/>
      <c r="WMM424" s="1209"/>
      <c r="WMN424" s="1210"/>
      <c r="WMO424" s="1211"/>
      <c r="WMP424" s="1210"/>
      <c r="WMR424" s="1208"/>
      <c r="WMS424" s="1209"/>
      <c r="WMT424" s="1209"/>
      <c r="WMU424" s="1209"/>
      <c r="WMV424" s="1209"/>
      <c r="WMW424" s="1210"/>
      <c r="WMX424" s="1211"/>
      <c r="WMY424" s="1210"/>
      <c r="WNA424" s="1208"/>
      <c r="WNB424" s="1209"/>
      <c r="WNC424" s="1209"/>
      <c r="WND424" s="1209"/>
      <c r="WNE424" s="1209"/>
      <c r="WNF424" s="1210"/>
      <c r="WNG424" s="1211"/>
      <c r="WNH424" s="1210"/>
      <c r="WNJ424" s="1208"/>
      <c r="WNK424" s="1209"/>
      <c r="WNL424" s="1209"/>
      <c r="WNM424" s="1209"/>
      <c r="WNN424" s="1209"/>
      <c r="WNO424" s="1210"/>
      <c r="WNP424" s="1211"/>
      <c r="WNQ424" s="1210"/>
      <c r="WNS424" s="1208"/>
      <c r="WNT424" s="1209"/>
      <c r="WNU424" s="1209"/>
      <c r="WNV424" s="1209"/>
      <c r="WNW424" s="1209"/>
      <c r="WNX424" s="1210"/>
      <c r="WNY424" s="1211"/>
      <c r="WNZ424" s="1210"/>
      <c r="WOB424" s="1208"/>
      <c r="WOC424" s="1209"/>
      <c r="WOD424" s="1209"/>
      <c r="WOE424" s="1209"/>
      <c r="WOF424" s="1209"/>
      <c r="WOG424" s="1210"/>
      <c r="WOH424" s="1211"/>
      <c r="WOI424" s="1210"/>
      <c r="WOK424" s="1208"/>
      <c r="WOL424" s="1209"/>
      <c r="WOM424" s="1209"/>
      <c r="WON424" s="1209"/>
      <c r="WOO424" s="1209"/>
      <c r="WOP424" s="1210"/>
      <c r="WOQ424" s="1211"/>
      <c r="WOR424" s="1210"/>
      <c r="WOT424" s="1208"/>
      <c r="WOU424" s="1209"/>
      <c r="WOV424" s="1209"/>
      <c r="WOW424" s="1209"/>
      <c r="WOX424" s="1209"/>
      <c r="WOY424" s="1210"/>
      <c r="WOZ424" s="1211"/>
      <c r="WPA424" s="1210"/>
      <c r="WPC424" s="1208"/>
      <c r="WPD424" s="1209"/>
      <c r="WPE424" s="1209"/>
      <c r="WPF424" s="1209"/>
      <c r="WPG424" s="1209"/>
      <c r="WPH424" s="1210"/>
      <c r="WPI424" s="1211"/>
      <c r="WPJ424" s="1210"/>
      <c r="WPL424" s="1208"/>
      <c r="WPM424" s="1209"/>
      <c r="WPN424" s="1209"/>
      <c r="WPO424" s="1209"/>
      <c r="WPP424" s="1209"/>
      <c r="WPQ424" s="1210"/>
      <c r="WPR424" s="1211"/>
      <c r="WPS424" s="1210"/>
      <c r="WPU424" s="1208"/>
      <c r="WPV424" s="1209"/>
      <c r="WPW424" s="1209"/>
      <c r="WPX424" s="1209"/>
      <c r="WPY424" s="1209"/>
      <c r="WPZ424" s="1210"/>
      <c r="WQA424" s="1211"/>
      <c r="WQB424" s="1210"/>
      <c r="WQD424" s="1208"/>
      <c r="WQE424" s="1209"/>
      <c r="WQF424" s="1209"/>
      <c r="WQG424" s="1209"/>
      <c r="WQH424" s="1209"/>
      <c r="WQI424" s="1210"/>
      <c r="WQJ424" s="1211"/>
      <c r="WQK424" s="1210"/>
      <c r="WQM424" s="1208"/>
      <c r="WQN424" s="1209"/>
      <c r="WQO424" s="1209"/>
      <c r="WQP424" s="1209"/>
      <c r="WQQ424" s="1209"/>
      <c r="WQR424" s="1210"/>
      <c r="WQS424" s="1211"/>
      <c r="WQT424" s="1210"/>
      <c r="WQV424" s="1208"/>
      <c r="WQW424" s="1209"/>
      <c r="WQX424" s="1209"/>
      <c r="WQY424" s="1209"/>
      <c r="WQZ424" s="1209"/>
      <c r="WRA424" s="1210"/>
      <c r="WRB424" s="1211"/>
      <c r="WRC424" s="1210"/>
      <c r="WRE424" s="1208"/>
      <c r="WRF424" s="1209"/>
      <c r="WRG424" s="1209"/>
      <c r="WRH424" s="1209"/>
      <c r="WRI424" s="1209"/>
      <c r="WRJ424" s="1210"/>
      <c r="WRK424" s="1211"/>
      <c r="WRL424" s="1210"/>
      <c r="WRN424" s="1208"/>
      <c r="WRO424" s="1209"/>
      <c r="WRP424" s="1209"/>
      <c r="WRQ424" s="1209"/>
      <c r="WRR424" s="1209"/>
      <c r="WRS424" s="1210"/>
      <c r="WRT424" s="1211"/>
      <c r="WRU424" s="1210"/>
      <c r="WRW424" s="1208"/>
      <c r="WRX424" s="1209"/>
      <c r="WRY424" s="1209"/>
      <c r="WRZ424" s="1209"/>
      <c r="WSA424" s="1209"/>
      <c r="WSB424" s="1210"/>
      <c r="WSC424" s="1211"/>
      <c r="WSD424" s="1210"/>
      <c r="WSF424" s="1208"/>
      <c r="WSG424" s="1209"/>
      <c r="WSH424" s="1209"/>
      <c r="WSI424" s="1209"/>
      <c r="WSJ424" s="1209"/>
      <c r="WSK424" s="1210"/>
      <c r="WSL424" s="1211"/>
      <c r="WSM424" s="1210"/>
      <c r="WSO424" s="1208"/>
      <c r="WSP424" s="1209"/>
      <c r="WSQ424" s="1209"/>
      <c r="WSR424" s="1209"/>
      <c r="WSS424" s="1209"/>
      <c r="WST424" s="1210"/>
      <c r="WSU424" s="1211"/>
      <c r="WSV424" s="1210"/>
      <c r="WSX424" s="1208"/>
      <c r="WSY424" s="1209"/>
      <c r="WSZ424" s="1209"/>
      <c r="WTA424" s="1209"/>
      <c r="WTB424" s="1209"/>
      <c r="WTC424" s="1210"/>
      <c r="WTD424" s="1211"/>
      <c r="WTE424" s="1210"/>
      <c r="WTG424" s="1208"/>
      <c r="WTH424" s="1209"/>
      <c r="WTI424" s="1209"/>
      <c r="WTJ424" s="1209"/>
      <c r="WTK424" s="1209"/>
      <c r="WTL424" s="1210"/>
      <c r="WTM424" s="1211"/>
      <c r="WTN424" s="1210"/>
      <c r="WTP424" s="1208"/>
      <c r="WTQ424" s="1209"/>
      <c r="WTR424" s="1209"/>
      <c r="WTS424" s="1209"/>
      <c r="WTT424" s="1209"/>
      <c r="WTU424" s="1210"/>
      <c r="WTV424" s="1211"/>
      <c r="WTW424" s="1210"/>
      <c r="WTY424" s="1208"/>
      <c r="WTZ424" s="1209"/>
      <c r="WUA424" s="1209"/>
      <c r="WUB424" s="1209"/>
      <c r="WUC424" s="1209"/>
      <c r="WUD424" s="1210"/>
      <c r="WUE424" s="1211"/>
      <c r="WUF424" s="1210"/>
      <c r="WUH424" s="1208"/>
      <c r="WUI424" s="1209"/>
      <c r="WUJ424" s="1209"/>
      <c r="WUK424" s="1209"/>
      <c r="WUL424" s="1209"/>
      <c r="WUM424" s="1210"/>
      <c r="WUN424" s="1211"/>
      <c r="WUO424" s="1210"/>
      <c r="WUQ424" s="1208"/>
      <c r="WUR424" s="1209"/>
      <c r="WUS424" s="1209"/>
      <c r="WUT424" s="1209"/>
      <c r="WUU424" s="1209"/>
      <c r="WUV424" s="1210"/>
      <c r="WUW424" s="1211"/>
      <c r="WUX424" s="1210"/>
      <c r="WUZ424" s="1208"/>
      <c r="WVA424" s="1209"/>
      <c r="WVB424" s="1209"/>
      <c r="WVC424" s="1209"/>
      <c r="WVD424" s="1209"/>
      <c r="WVE424" s="1210"/>
      <c r="WVF424" s="1211"/>
      <c r="WVG424" s="1210"/>
      <c r="WVI424" s="1208"/>
      <c r="WVJ424" s="1209"/>
      <c r="WVK424" s="1209"/>
      <c r="WVL424" s="1209"/>
      <c r="WVM424" s="1209"/>
      <c r="WVN424" s="1210"/>
      <c r="WVO424" s="1211"/>
      <c r="WVP424" s="1210"/>
      <c r="WVR424" s="1208"/>
      <c r="WVS424" s="1209"/>
      <c r="WVT424" s="1209"/>
      <c r="WVU424" s="1209"/>
      <c r="WVV424" s="1209"/>
      <c r="WVW424" s="1210"/>
      <c r="WVX424" s="1211"/>
      <c r="WVY424" s="1210"/>
      <c r="WWA424" s="1208"/>
      <c r="WWB424" s="1209"/>
      <c r="WWC424" s="1209"/>
      <c r="WWD424" s="1209"/>
      <c r="WWE424" s="1209"/>
      <c r="WWF424" s="1210"/>
      <c r="WWG424" s="1211"/>
      <c r="WWH424" s="1210"/>
      <c r="WWJ424" s="1208"/>
      <c r="WWK424" s="1209"/>
      <c r="WWL424" s="1209"/>
      <c r="WWM424" s="1209"/>
      <c r="WWN424" s="1209"/>
      <c r="WWO424" s="1210"/>
      <c r="WWP424" s="1211"/>
      <c r="WWQ424" s="1210"/>
      <c r="WWS424" s="1208"/>
      <c r="WWT424" s="1209"/>
      <c r="WWU424" s="1209"/>
      <c r="WWV424" s="1209"/>
      <c r="WWW424" s="1209"/>
      <c r="WWX424" s="1210"/>
      <c r="WWY424" s="1211"/>
      <c r="WWZ424" s="1210"/>
      <c r="WXB424" s="1208"/>
      <c r="WXC424" s="1209"/>
      <c r="WXD424" s="1209"/>
      <c r="WXE424" s="1209"/>
      <c r="WXF424" s="1209"/>
      <c r="WXG424" s="1210"/>
      <c r="WXH424" s="1211"/>
      <c r="WXI424" s="1210"/>
      <c r="WXK424" s="1208"/>
      <c r="WXL424" s="1209"/>
      <c r="WXM424" s="1209"/>
      <c r="WXN424" s="1209"/>
      <c r="WXO424" s="1209"/>
      <c r="WXP424" s="1210"/>
      <c r="WXQ424" s="1211"/>
      <c r="WXR424" s="1210"/>
      <c r="WXT424" s="1208"/>
      <c r="WXU424" s="1209"/>
      <c r="WXV424" s="1209"/>
      <c r="WXW424" s="1209"/>
      <c r="WXX424" s="1209"/>
      <c r="WXY424" s="1210"/>
      <c r="WXZ424" s="1211"/>
      <c r="WYA424" s="1210"/>
      <c r="WYC424" s="1208"/>
      <c r="WYD424" s="1209"/>
      <c r="WYE424" s="1209"/>
      <c r="WYF424" s="1209"/>
      <c r="WYG424" s="1209"/>
      <c r="WYH424" s="1210"/>
      <c r="WYI424" s="1211"/>
      <c r="WYJ424" s="1210"/>
      <c r="WYL424" s="1208"/>
      <c r="WYM424" s="1209"/>
      <c r="WYN424" s="1209"/>
      <c r="WYO424" s="1209"/>
      <c r="WYP424" s="1209"/>
      <c r="WYQ424" s="1210"/>
      <c r="WYR424" s="1211"/>
      <c r="WYS424" s="1210"/>
      <c r="WYU424" s="1208"/>
      <c r="WYV424" s="1209"/>
      <c r="WYW424" s="1209"/>
      <c r="WYX424" s="1209"/>
      <c r="WYY424" s="1209"/>
      <c r="WYZ424" s="1210"/>
      <c r="WZA424" s="1211"/>
      <c r="WZB424" s="1210"/>
      <c r="WZD424" s="1208"/>
      <c r="WZE424" s="1209"/>
      <c r="WZF424" s="1209"/>
      <c r="WZG424" s="1209"/>
      <c r="WZH424" s="1209"/>
      <c r="WZI424" s="1210"/>
      <c r="WZJ424" s="1211"/>
      <c r="WZK424" s="1210"/>
      <c r="WZM424" s="1208"/>
      <c r="WZN424" s="1209"/>
      <c r="WZO424" s="1209"/>
      <c r="WZP424" s="1209"/>
      <c r="WZQ424" s="1209"/>
      <c r="WZR424" s="1210"/>
      <c r="WZS424" s="1211"/>
      <c r="WZT424" s="1210"/>
      <c r="WZV424" s="1208"/>
      <c r="WZW424" s="1209"/>
      <c r="WZX424" s="1209"/>
      <c r="WZY424" s="1209"/>
      <c r="WZZ424" s="1209"/>
      <c r="XAA424" s="1210"/>
      <c r="XAB424" s="1211"/>
      <c r="XAC424" s="1210"/>
      <c r="XAE424" s="1208"/>
      <c r="XAF424" s="1209"/>
      <c r="XAG424" s="1209"/>
      <c r="XAH424" s="1209"/>
      <c r="XAI424" s="1209"/>
      <c r="XAJ424" s="1210"/>
      <c r="XAK424" s="1211"/>
      <c r="XAL424" s="1210"/>
      <c r="XAN424" s="1208"/>
      <c r="XAO424" s="1209"/>
      <c r="XAP424" s="1209"/>
      <c r="XAQ424" s="1209"/>
      <c r="XAR424" s="1209"/>
      <c r="XAS424" s="1210"/>
      <c r="XAT424" s="1211"/>
      <c r="XAU424" s="1210"/>
      <c r="XAW424" s="1208"/>
      <c r="XAX424" s="1209"/>
      <c r="XAY424" s="1209"/>
      <c r="XAZ424" s="1209"/>
      <c r="XBA424" s="1209"/>
      <c r="XBB424" s="1210"/>
      <c r="XBC424" s="1211"/>
      <c r="XBD424" s="1210"/>
      <c r="XBF424" s="1208"/>
      <c r="XBG424" s="1209"/>
      <c r="XBH424" s="1209"/>
      <c r="XBI424" s="1209"/>
      <c r="XBJ424" s="1209"/>
      <c r="XBK424" s="1210"/>
      <c r="XBL424" s="1211"/>
      <c r="XBM424" s="1210"/>
      <c r="XBO424" s="1208"/>
      <c r="XBP424" s="1209"/>
      <c r="XBQ424" s="1209"/>
      <c r="XBR424" s="1209"/>
      <c r="XBS424" s="1209"/>
      <c r="XBT424" s="1210"/>
      <c r="XBU424" s="1211"/>
      <c r="XBV424" s="1210"/>
      <c r="XBX424" s="1208"/>
      <c r="XBY424" s="1209"/>
      <c r="XBZ424" s="1209"/>
      <c r="XCA424" s="1209"/>
      <c r="XCB424" s="1209"/>
      <c r="XCC424" s="1210"/>
      <c r="XCD424" s="1211"/>
      <c r="XCE424" s="1210"/>
      <c r="XCG424" s="1208"/>
      <c r="XCH424" s="1209"/>
      <c r="XCI424" s="1209"/>
      <c r="XCJ424" s="1209"/>
      <c r="XCK424" s="1209"/>
      <c r="XCL424" s="1210"/>
      <c r="XCM424" s="1211"/>
      <c r="XCN424" s="1210"/>
      <c r="XCP424" s="1208"/>
      <c r="XCQ424" s="1209"/>
      <c r="XCR424" s="1209"/>
      <c r="XCS424" s="1209"/>
      <c r="XCT424" s="1209"/>
      <c r="XCU424" s="1210"/>
      <c r="XCV424" s="1211"/>
      <c r="XCW424" s="1210"/>
      <c r="XCY424" s="1208"/>
      <c r="XCZ424" s="1209"/>
      <c r="XDA424" s="1209"/>
      <c r="XDB424" s="1209"/>
      <c r="XDC424" s="1209"/>
      <c r="XDD424" s="1210"/>
      <c r="XDE424" s="1211"/>
      <c r="XDF424" s="1210"/>
      <c r="XDH424" s="1208"/>
      <c r="XDI424" s="1209"/>
      <c r="XDJ424" s="1209"/>
      <c r="XDK424" s="1209"/>
      <c r="XDL424" s="1209"/>
      <c r="XDM424" s="1210"/>
      <c r="XDN424" s="1211"/>
      <c r="XDO424" s="1210"/>
      <c r="XDQ424" s="1208"/>
      <c r="XDR424" s="1209"/>
      <c r="XDS424" s="1209"/>
      <c r="XDT424" s="1209"/>
      <c r="XDU424" s="1209"/>
      <c r="XDV424" s="1210"/>
      <c r="XDW424" s="1211"/>
      <c r="XDX424" s="1210"/>
      <c r="XDZ424" s="1208"/>
      <c r="XEA424" s="1209"/>
      <c r="XEB424" s="1209"/>
      <c r="XEC424" s="1209"/>
      <c r="XED424" s="1209"/>
      <c r="XEE424" s="1210"/>
      <c r="XEF424" s="1211"/>
      <c r="XEG424" s="1210"/>
      <c r="XEI424" s="1208"/>
      <c r="XEJ424" s="1209"/>
      <c r="XEK424" s="1209"/>
      <c r="XEL424" s="1209"/>
      <c r="XEM424" s="1209"/>
      <c r="XEN424" s="1210"/>
      <c r="XEO424" s="1211"/>
      <c r="XEP424" s="1210"/>
      <c r="XER424" s="1208"/>
      <c r="XES424" s="1209"/>
      <c r="XET424" s="1209"/>
      <c r="XEU424" s="1209"/>
      <c r="XEV424" s="1209"/>
      <c r="XEW424" s="1210"/>
      <c r="XEX424" s="1211"/>
      <c r="XEY424" s="1210"/>
      <c r="XFA424" s="1208"/>
      <c r="XFB424" s="1209"/>
      <c r="XFC424" s="1209"/>
      <c r="XFD424" s="1209"/>
    </row>
    <row r="425" spans="1:5120 5122:9215 9217:14336 14338:16384" ht="38.25" customHeight="1">
      <c r="A425" s="1238">
        <f t="shared" si="44"/>
        <v>363</v>
      </c>
      <c r="B425" s="1671" t="s">
        <v>5561</v>
      </c>
      <c r="C425" s="1671"/>
      <c r="D425" s="1205">
        <v>120</v>
      </c>
      <c r="E425" s="1206"/>
      <c r="F425" s="1207" t="str">
        <f t="shared" si="45"/>
        <v>?=</v>
      </c>
      <c r="G425" s="1460">
        <f>'Update Descrip'!G4809</f>
        <v>3712.2</v>
      </c>
      <c r="H425" s="1460">
        <f t="shared" si="42"/>
        <v>3228</v>
      </c>
      <c r="I425" s="1369" t="s">
        <v>2992</v>
      </c>
      <c r="J425" s="1377">
        <v>3712.2</v>
      </c>
      <c r="K425" s="491">
        <v>3228</v>
      </c>
      <c r="L425" s="1208"/>
      <c r="M425" s="1209"/>
      <c r="N425" s="1421">
        <f t="shared" si="41"/>
        <v>0</v>
      </c>
      <c r="O425" s="1210"/>
      <c r="P425" s="1211"/>
      <c r="Q425" s="1210"/>
      <c r="S425" s="1208"/>
      <c r="T425" s="1209"/>
      <c r="U425" s="1209"/>
      <c r="V425" s="1209"/>
      <c r="W425" s="1209"/>
      <c r="X425" s="1210"/>
      <c r="Y425" s="1211"/>
      <c r="Z425" s="1210"/>
      <c r="AB425" s="1208"/>
      <c r="AC425" s="1209"/>
      <c r="AD425" s="1209"/>
      <c r="AE425" s="1209"/>
      <c r="AF425" s="1209"/>
      <c r="AG425" s="1210"/>
      <c r="AH425" s="1211"/>
      <c r="AI425" s="1210"/>
      <c r="AK425" s="1208"/>
      <c r="AL425" s="1209"/>
      <c r="AM425" s="1209"/>
      <c r="AN425" s="1209"/>
      <c r="AO425" s="1209"/>
      <c r="AP425" s="1210"/>
      <c r="AQ425" s="1211"/>
      <c r="AR425" s="1210"/>
      <c r="AT425" s="1208"/>
      <c r="AU425" s="1209"/>
      <c r="AV425" s="1209"/>
      <c r="AW425" s="1209"/>
      <c r="AX425" s="1209"/>
      <c r="AY425" s="1210"/>
      <c r="AZ425" s="1211"/>
      <c r="BA425" s="1210"/>
      <c r="BC425" s="1208"/>
      <c r="BD425" s="1209"/>
      <c r="BE425" s="1209"/>
      <c r="BF425" s="1209"/>
      <c r="BG425" s="1209"/>
      <c r="BH425" s="1210"/>
      <c r="BI425" s="1211"/>
      <c r="BJ425" s="1210"/>
      <c r="BL425" s="1208"/>
      <c r="BM425" s="1209"/>
      <c r="BN425" s="1209"/>
      <c r="BO425" s="1209"/>
      <c r="BP425" s="1209"/>
      <c r="BQ425" s="1210"/>
      <c r="BR425" s="1211"/>
      <c r="BS425" s="1210"/>
      <c r="BU425" s="1208"/>
      <c r="BV425" s="1209"/>
      <c r="BW425" s="1209"/>
      <c r="BX425" s="1209"/>
      <c r="BY425" s="1209"/>
      <c r="BZ425" s="1210"/>
      <c r="CA425" s="1211"/>
      <c r="CB425" s="1210"/>
      <c r="CD425" s="1208"/>
      <c r="CE425" s="1209"/>
      <c r="CF425" s="1209"/>
      <c r="CG425" s="1209"/>
      <c r="CH425" s="1209"/>
      <c r="CI425" s="1210"/>
      <c r="CJ425" s="1211"/>
      <c r="CK425" s="1210"/>
      <c r="CM425" s="1208"/>
      <c r="CN425" s="1209"/>
      <c r="CO425" s="1209"/>
      <c r="CP425" s="1209"/>
      <c r="CQ425" s="1209"/>
      <c r="CR425" s="1210"/>
      <c r="CS425" s="1211"/>
      <c r="CT425" s="1210"/>
      <c r="CV425" s="1208"/>
      <c r="CW425" s="1209"/>
      <c r="CX425" s="1209"/>
      <c r="CY425" s="1209"/>
      <c r="CZ425" s="1209"/>
      <c r="DA425" s="1210"/>
      <c r="DB425" s="1211"/>
      <c r="DC425" s="1210"/>
      <c r="DE425" s="1208"/>
      <c r="DF425" s="1209"/>
      <c r="DG425" s="1209"/>
      <c r="DH425" s="1209"/>
      <c r="DI425" s="1209"/>
      <c r="DJ425" s="1210"/>
      <c r="DK425" s="1211"/>
      <c r="DL425" s="1210"/>
      <c r="DN425" s="1208"/>
      <c r="DO425" s="1209"/>
      <c r="DP425" s="1209"/>
      <c r="DQ425" s="1209"/>
      <c r="DR425" s="1209"/>
      <c r="DS425" s="1210"/>
      <c r="DT425" s="1211"/>
      <c r="DU425" s="1210"/>
      <c r="DW425" s="1208"/>
      <c r="DX425" s="1209"/>
      <c r="DY425" s="1209"/>
      <c r="DZ425" s="1209"/>
      <c r="EA425" s="1209"/>
      <c r="EB425" s="1210"/>
      <c r="EC425" s="1211"/>
      <c r="ED425" s="1210"/>
      <c r="EF425" s="1208"/>
      <c r="EG425" s="1209"/>
      <c r="EH425" s="1209"/>
      <c r="EI425" s="1209"/>
      <c r="EJ425" s="1209"/>
      <c r="EK425" s="1210"/>
      <c r="EL425" s="1211"/>
      <c r="EM425" s="1210"/>
      <c r="EO425" s="1208"/>
      <c r="EP425" s="1209"/>
      <c r="EQ425" s="1209"/>
      <c r="ER425" s="1209"/>
      <c r="ES425" s="1209"/>
      <c r="ET425" s="1210"/>
      <c r="EU425" s="1211"/>
      <c r="EV425" s="1210"/>
      <c r="EX425" s="1208"/>
      <c r="EY425" s="1209"/>
      <c r="EZ425" s="1209"/>
      <c r="FA425" s="1209"/>
      <c r="FB425" s="1209"/>
      <c r="FC425" s="1210"/>
      <c r="FD425" s="1211"/>
      <c r="FE425" s="1210"/>
      <c r="FG425" s="1208"/>
      <c r="FH425" s="1209"/>
      <c r="FI425" s="1209"/>
      <c r="FJ425" s="1209"/>
      <c r="FK425" s="1209"/>
      <c r="FL425" s="1210"/>
      <c r="FM425" s="1211"/>
      <c r="FN425" s="1210"/>
      <c r="FP425" s="1208"/>
      <c r="FQ425" s="1209"/>
      <c r="FR425" s="1209"/>
      <c r="FS425" s="1209"/>
      <c r="FT425" s="1209"/>
      <c r="FU425" s="1210"/>
      <c r="FV425" s="1211"/>
      <c r="FW425" s="1210"/>
      <c r="FY425" s="1208"/>
      <c r="FZ425" s="1209"/>
      <c r="GA425" s="1209"/>
      <c r="GB425" s="1209"/>
      <c r="GC425" s="1209"/>
      <c r="GD425" s="1210"/>
      <c r="GE425" s="1211"/>
      <c r="GF425" s="1210"/>
      <c r="GH425" s="1208"/>
      <c r="GI425" s="1209"/>
      <c r="GJ425" s="1209"/>
      <c r="GK425" s="1209"/>
      <c r="GL425" s="1209"/>
      <c r="GM425" s="1210"/>
      <c r="GN425" s="1211"/>
      <c r="GO425" s="1210"/>
      <c r="GQ425" s="1208"/>
      <c r="GR425" s="1209"/>
      <c r="GS425" s="1209"/>
      <c r="GT425" s="1209"/>
      <c r="GU425" s="1209"/>
      <c r="GV425" s="1210"/>
      <c r="GW425" s="1211"/>
      <c r="GX425" s="1210"/>
      <c r="GZ425" s="1208"/>
      <c r="HA425" s="1209"/>
      <c r="HB425" s="1209"/>
      <c r="HC425" s="1209"/>
      <c r="HD425" s="1209"/>
      <c r="HE425" s="1210"/>
      <c r="HF425" s="1211"/>
      <c r="HG425" s="1210"/>
      <c r="HI425" s="1208"/>
      <c r="HJ425" s="1209"/>
      <c r="HK425" s="1209"/>
      <c r="HL425" s="1209"/>
      <c r="HM425" s="1209"/>
      <c r="HN425" s="1210"/>
      <c r="HO425" s="1211"/>
      <c r="HP425" s="1210"/>
      <c r="HR425" s="1208"/>
      <c r="HS425" s="1209"/>
      <c r="HT425" s="1209"/>
      <c r="HU425" s="1209"/>
      <c r="HV425" s="1209"/>
      <c r="HW425" s="1210"/>
      <c r="HX425" s="1211"/>
      <c r="HY425" s="1210"/>
      <c r="IA425" s="1208"/>
      <c r="IB425" s="1209"/>
      <c r="IC425" s="1209"/>
      <c r="ID425" s="1209"/>
      <c r="IE425" s="1209"/>
      <c r="IF425" s="1210"/>
      <c r="IG425" s="1211"/>
      <c r="IH425" s="1210"/>
      <c r="IJ425" s="1208"/>
      <c r="IK425" s="1209"/>
      <c r="IL425" s="1209"/>
      <c r="IM425" s="1209"/>
      <c r="IN425" s="1209"/>
      <c r="IO425" s="1210"/>
      <c r="IP425" s="1211"/>
      <c r="IQ425" s="1210"/>
      <c r="IS425" s="1208"/>
      <c r="IT425" s="1209"/>
      <c r="IU425" s="1209"/>
      <c r="IV425" s="1209"/>
      <c r="IW425" s="1209"/>
      <c r="IX425" s="1210"/>
      <c r="IY425" s="1211"/>
      <c r="IZ425" s="1210"/>
      <c r="JB425" s="1208"/>
      <c r="JC425" s="1209"/>
      <c r="JD425" s="1209"/>
      <c r="JE425" s="1209"/>
      <c r="JF425" s="1209"/>
      <c r="JG425" s="1210"/>
      <c r="JH425" s="1211"/>
      <c r="JI425" s="1210"/>
      <c r="JK425" s="1208"/>
      <c r="JL425" s="1209"/>
      <c r="JM425" s="1209"/>
      <c r="JN425" s="1209"/>
      <c r="JO425" s="1209"/>
      <c r="JP425" s="1210"/>
      <c r="JQ425" s="1211"/>
      <c r="JR425" s="1210"/>
      <c r="JT425" s="1208"/>
      <c r="JU425" s="1209"/>
      <c r="JV425" s="1209"/>
      <c r="JW425" s="1209"/>
      <c r="JX425" s="1209"/>
      <c r="JY425" s="1210"/>
      <c r="JZ425" s="1211"/>
      <c r="KA425" s="1210"/>
      <c r="KC425" s="1208"/>
      <c r="KD425" s="1209"/>
      <c r="KE425" s="1209"/>
      <c r="KF425" s="1209"/>
      <c r="KG425" s="1209"/>
      <c r="KH425" s="1210"/>
      <c r="KI425" s="1211"/>
      <c r="KJ425" s="1210"/>
      <c r="KL425" s="1208"/>
      <c r="KM425" s="1209"/>
      <c r="KN425" s="1209"/>
      <c r="KO425" s="1209"/>
      <c r="KP425" s="1209"/>
      <c r="KQ425" s="1210"/>
      <c r="KR425" s="1211"/>
      <c r="KS425" s="1210"/>
      <c r="KU425" s="1208"/>
      <c r="KV425" s="1209"/>
      <c r="KW425" s="1209"/>
      <c r="KX425" s="1209"/>
      <c r="KY425" s="1209"/>
      <c r="KZ425" s="1210"/>
      <c r="LA425" s="1211"/>
      <c r="LB425" s="1210"/>
      <c r="LD425" s="1208"/>
      <c r="LE425" s="1209"/>
      <c r="LF425" s="1209"/>
      <c r="LG425" s="1209"/>
      <c r="LH425" s="1209"/>
      <c r="LI425" s="1210"/>
      <c r="LJ425" s="1211"/>
      <c r="LK425" s="1210"/>
      <c r="LM425" s="1208"/>
      <c r="LN425" s="1209"/>
      <c r="LO425" s="1209"/>
      <c r="LP425" s="1209"/>
      <c r="LQ425" s="1209"/>
      <c r="LR425" s="1210"/>
      <c r="LS425" s="1211"/>
      <c r="LT425" s="1210"/>
      <c r="LV425" s="1208"/>
      <c r="LW425" s="1209"/>
      <c r="LX425" s="1209"/>
      <c r="LY425" s="1209"/>
      <c r="LZ425" s="1209"/>
      <c r="MA425" s="1210"/>
      <c r="MB425" s="1211"/>
      <c r="MC425" s="1210"/>
      <c r="ME425" s="1208"/>
      <c r="MF425" s="1209"/>
      <c r="MG425" s="1209"/>
      <c r="MH425" s="1209"/>
      <c r="MI425" s="1209"/>
      <c r="MJ425" s="1210"/>
      <c r="MK425" s="1211"/>
      <c r="ML425" s="1210"/>
      <c r="MN425" s="1208"/>
      <c r="MO425" s="1209"/>
      <c r="MP425" s="1209"/>
      <c r="MQ425" s="1209"/>
      <c r="MR425" s="1209"/>
      <c r="MS425" s="1210"/>
      <c r="MT425" s="1211"/>
      <c r="MU425" s="1210"/>
      <c r="MW425" s="1208"/>
      <c r="MX425" s="1209"/>
      <c r="MY425" s="1209"/>
      <c r="MZ425" s="1209"/>
      <c r="NA425" s="1209"/>
      <c r="NB425" s="1210"/>
      <c r="NC425" s="1211"/>
      <c r="ND425" s="1210"/>
      <c r="NF425" s="1208"/>
      <c r="NG425" s="1209"/>
      <c r="NH425" s="1209"/>
      <c r="NI425" s="1209"/>
      <c r="NJ425" s="1209"/>
      <c r="NK425" s="1210"/>
      <c r="NL425" s="1211"/>
      <c r="NM425" s="1210"/>
      <c r="NO425" s="1208"/>
      <c r="NP425" s="1209"/>
      <c r="NQ425" s="1209"/>
      <c r="NR425" s="1209"/>
      <c r="NS425" s="1209"/>
      <c r="NT425" s="1210"/>
      <c r="NU425" s="1211"/>
      <c r="NV425" s="1210"/>
      <c r="NX425" s="1208"/>
      <c r="NY425" s="1209"/>
      <c r="NZ425" s="1209"/>
      <c r="OA425" s="1209"/>
      <c r="OB425" s="1209"/>
      <c r="OC425" s="1210"/>
      <c r="OD425" s="1211"/>
      <c r="OE425" s="1210"/>
      <c r="OG425" s="1208"/>
      <c r="OH425" s="1209"/>
      <c r="OI425" s="1209"/>
      <c r="OJ425" s="1209"/>
      <c r="OK425" s="1209"/>
      <c r="OL425" s="1210"/>
      <c r="OM425" s="1211"/>
      <c r="ON425" s="1210"/>
      <c r="OP425" s="1208"/>
      <c r="OQ425" s="1209"/>
      <c r="OR425" s="1209"/>
      <c r="OS425" s="1209"/>
      <c r="OT425" s="1209"/>
      <c r="OU425" s="1210"/>
      <c r="OV425" s="1211"/>
      <c r="OW425" s="1210"/>
      <c r="OY425" s="1208"/>
      <c r="OZ425" s="1209"/>
      <c r="PA425" s="1209"/>
      <c r="PB425" s="1209"/>
      <c r="PC425" s="1209"/>
      <c r="PD425" s="1210"/>
      <c r="PE425" s="1211"/>
      <c r="PF425" s="1210"/>
      <c r="PH425" s="1208"/>
      <c r="PI425" s="1209"/>
      <c r="PJ425" s="1209"/>
      <c r="PK425" s="1209"/>
      <c r="PL425" s="1209"/>
      <c r="PM425" s="1210"/>
      <c r="PN425" s="1211"/>
      <c r="PO425" s="1210"/>
      <c r="PQ425" s="1208"/>
      <c r="PR425" s="1209"/>
      <c r="PS425" s="1209"/>
      <c r="PT425" s="1209"/>
      <c r="PU425" s="1209"/>
      <c r="PV425" s="1210"/>
      <c r="PW425" s="1211"/>
      <c r="PX425" s="1210"/>
      <c r="PZ425" s="1208"/>
      <c r="QA425" s="1209"/>
      <c r="QB425" s="1209"/>
      <c r="QC425" s="1209"/>
      <c r="QD425" s="1209"/>
      <c r="QE425" s="1210"/>
      <c r="QF425" s="1211"/>
      <c r="QG425" s="1210"/>
      <c r="QI425" s="1208"/>
      <c r="QJ425" s="1209"/>
      <c r="QK425" s="1209"/>
      <c r="QL425" s="1209"/>
      <c r="QM425" s="1209"/>
      <c r="QN425" s="1210"/>
      <c r="QO425" s="1211"/>
      <c r="QP425" s="1210"/>
      <c r="QR425" s="1208"/>
      <c r="QS425" s="1209"/>
      <c r="QT425" s="1209"/>
      <c r="QU425" s="1209"/>
      <c r="QV425" s="1209"/>
      <c r="QW425" s="1210"/>
      <c r="QX425" s="1211"/>
      <c r="QY425" s="1210"/>
      <c r="RA425" s="1208"/>
      <c r="RB425" s="1209"/>
      <c r="RC425" s="1209"/>
      <c r="RD425" s="1209"/>
      <c r="RE425" s="1209"/>
      <c r="RF425" s="1210"/>
      <c r="RG425" s="1211"/>
      <c r="RH425" s="1210"/>
      <c r="RJ425" s="1208"/>
      <c r="RK425" s="1209"/>
      <c r="RL425" s="1209"/>
      <c r="RM425" s="1209"/>
      <c r="RN425" s="1209"/>
      <c r="RO425" s="1210"/>
      <c r="RP425" s="1211"/>
      <c r="RQ425" s="1210"/>
      <c r="RS425" s="1208"/>
      <c r="RT425" s="1209"/>
      <c r="RU425" s="1209"/>
      <c r="RV425" s="1209"/>
      <c r="RW425" s="1209"/>
      <c r="RX425" s="1210"/>
      <c r="RY425" s="1211"/>
      <c r="RZ425" s="1210"/>
      <c r="SB425" s="1208"/>
      <c r="SC425" s="1209"/>
      <c r="SD425" s="1209"/>
      <c r="SE425" s="1209"/>
      <c r="SF425" s="1209"/>
      <c r="SG425" s="1210"/>
      <c r="SH425" s="1211"/>
      <c r="SI425" s="1210"/>
      <c r="SK425" s="1208"/>
      <c r="SL425" s="1209"/>
      <c r="SM425" s="1209"/>
      <c r="SN425" s="1209"/>
      <c r="SO425" s="1209"/>
      <c r="SP425" s="1210"/>
      <c r="SQ425" s="1211"/>
      <c r="SR425" s="1210"/>
      <c r="ST425" s="1208"/>
      <c r="SU425" s="1209"/>
      <c r="SV425" s="1209"/>
      <c r="SW425" s="1209"/>
      <c r="SX425" s="1209"/>
      <c r="SY425" s="1210"/>
      <c r="SZ425" s="1211"/>
      <c r="TA425" s="1210"/>
      <c r="TC425" s="1208"/>
      <c r="TD425" s="1209"/>
      <c r="TE425" s="1209"/>
      <c r="TF425" s="1209"/>
      <c r="TG425" s="1209"/>
      <c r="TH425" s="1210"/>
      <c r="TI425" s="1211"/>
      <c r="TJ425" s="1210"/>
      <c r="TL425" s="1208"/>
      <c r="TM425" s="1209"/>
      <c r="TN425" s="1209"/>
      <c r="TO425" s="1209"/>
      <c r="TP425" s="1209"/>
      <c r="TQ425" s="1210"/>
      <c r="TR425" s="1211"/>
      <c r="TS425" s="1210"/>
      <c r="TU425" s="1208"/>
      <c r="TV425" s="1209"/>
      <c r="TW425" s="1209"/>
      <c r="TX425" s="1209"/>
      <c r="TY425" s="1209"/>
      <c r="TZ425" s="1210"/>
      <c r="UA425" s="1211"/>
      <c r="UB425" s="1210"/>
      <c r="UD425" s="1208"/>
      <c r="UE425" s="1209"/>
      <c r="UF425" s="1209"/>
      <c r="UG425" s="1209"/>
      <c r="UH425" s="1209"/>
      <c r="UI425" s="1210"/>
      <c r="UJ425" s="1211"/>
      <c r="UK425" s="1210"/>
      <c r="UM425" s="1208"/>
      <c r="UN425" s="1209"/>
      <c r="UO425" s="1209"/>
      <c r="UP425" s="1209"/>
      <c r="UQ425" s="1209"/>
      <c r="UR425" s="1210"/>
      <c r="US425" s="1211"/>
      <c r="UT425" s="1210"/>
      <c r="UV425" s="1208"/>
      <c r="UW425" s="1209"/>
      <c r="UX425" s="1209"/>
      <c r="UY425" s="1209"/>
      <c r="UZ425" s="1209"/>
      <c r="VA425" s="1210"/>
      <c r="VB425" s="1211"/>
      <c r="VC425" s="1210"/>
      <c r="VE425" s="1208"/>
      <c r="VF425" s="1209"/>
      <c r="VG425" s="1209"/>
      <c r="VH425" s="1209"/>
      <c r="VI425" s="1209"/>
      <c r="VJ425" s="1210"/>
      <c r="VK425" s="1211"/>
      <c r="VL425" s="1210"/>
      <c r="VN425" s="1208"/>
      <c r="VO425" s="1209"/>
      <c r="VP425" s="1209"/>
      <c r="VQ425" s="1209"/>
      <c r="VR425" s="1209"/>
      <c r="VS425" s="1210"/>
      <c r="VT425" s="1211"/>
      <c r="VU425" s="1210"/>
      <c r="VW425" s="1208"/>
      <c r="VX425" s="1209"/>
      <c r="VY425" s="1209"/>
      <c r="VZ425" s="1209"/>
      <c r="WA425" s="1209"/>
      <c r="WB425" s="1210"/>
      <c r="WC425" s="1211"/>
      <c r="WD425" s="1210"/>
      <c r="WF425" s="1208"/>
      <c r="WG425" s="1209"/>
      <c r="WH425" s="1209"/>
      <c r="WI425" s="1209"/>
      <c r="WJ425" s="1209"/>
      <c r="WK425" s="1210"/>
      <c r="WL425" s="1211"/>
      <c r="WM425" s="1210"/>
      <c r="WO425" s="1208"/>
      <c r="WP425" s="1209"/>
      <c r="WQ425" s="1209"/>
      <c r="WR425" s="1209"/>
      <c r="WS425" s="1209"/>
      <c r="WT425" s="1210"/>
      <c r="WU425" s="1211"/>
      <c r="WV425" s="1210"/>
      <c r="WX425" s="1208"/>
      <c r="WY425" s="1209"/>
      <c r="WZ425" s="1209"/>
      <c r="XA425" s="1209"/>
      <c r="XB425" s="1209"/>
      <c r="XC425" s="1210"/>
      <c r="XD425" s="1211"/>
      <c r="XE425" s="1210"/>
      <c r="XG425" s="1208"/>
      <c r="XH425" s="1209"/>
      <c r="XI425" s="1209"/>
      <c r="XJ425" s="1209"/>
      <c r="XK425" s="1209"/>
      <c r="XL425" s="1210"/>
      <c r="XM425" s="1211"/>
      <c r="XN425" s="1210"/>
      <c r="XP425" s="1208"/>
      <c r="XQ425" s="1209"/>
      <c r="XR425" s="1209"/>
      <c r="XS425" s="1209"/>
      <c r="XT425" s="1209"/>
      <c r="XU425" s="1210"/>
      <c r="XV425" s="1211"/>
      <c r="XW425" s="1210"/>
      <c r="XY425" s="1208"/>
      <c r="XZ425" s="1209"/>
      <c r="YA425" s="1209"/>
      <c r="YB425" s="1209"/>
      <c r="YC425" s="1209"/>
      <c r="YD425" s="1210"/>
      <c r="YE425" s="1211"/>
      <c r="YF425" s="1210"/>
      <c r="YH425" s="1208"/>
      <c r="YI425" s="1209"/>
      <c r="YJ425" s="1209"/>
      <c r="YK425" s="1209"/>
      <c r="YL425" s="1209"/>
      <c r="YM425" s="1210"/>
      <c r="YN425" s="1211"/>
      <c r="YO425" s="1210"/>
      <c r="YQ425" s="1208"/>
      <c r="YR425" s="1209"/>
      <c r="YS425" s="1209"/>
      <c r="YT425" s="1209"/>
      <c r="YU425" s="1209"/>
      <c r="YV425" s="1210"/>
      <c r="YW425" s="1211"/>
      <c r="YX425" s="1210"/>
      <c r="YZ425" s="1208"/>
      <c r="ZA425" s="1209"/>
      <c r="ZB425" s="1209"/>
      <c r="ZC425" s="1209"/>
      <c r="ZD425" s="1209"/>
      <c r="ZE425" s="1210"/>
      <c r="ZF425" s="1211"/>
      <c r="ZG425" s="1210"/>
      <c r="ZI425" s="1208"/>
      <c r="ZJ425" s="1209"/>
      <c r="ZK425" s="1209"/>
      <c r="ZL425" s="1209"/>
      <c r="ZM425" s="1209"/>
      <c r="ZN425" s="1210"/>
      <c r="ZO425" s="1211"/>
      <c r="ZP425" s="1210"/>
      <c r="ZR425" s="1208"/>
      <c r="ZS425" s="1209"/>
      <c r="ZT425" s="1209"/>
      <c r="ZU425" s="1209"/>
      <c r="ZV425" s="1209"/>
      <c r="ZW425" s="1210"/>
      <c r="ZX425" s="1211"/>
      <c r="ZY425" s="1210"/>
      <c r="AAA425" s="1208"/>
      <c r="AAB425" s="1209"/>
      <c r="AAC425" s="1209"/>
      <c r="AAD425" s="1209"/>
      <c r="AAE425" s="1209"/>
      <c r="AAF425" s="1210"/>
      <c r="AAG425" s="1211"/>
      <c r="AAH425" s="1210"/>
      <c r="AAJ425" s="1208"/>
      <c r="AAK425" s="1209"/>
      <c r="AAL425" s="1209"/>
      <c r="AAM425" s="1209"/>
      <c r="AAN425" s="1209"/>
      <c r="AAO425" s="1210"/>
      <c r="AAP425" s="1211"/>
      <c r="AAQ425" s="1210"/>
      <c r="AAS425" s="1208"/>
      <c r="AAT425" s="1209"/>
      <c r="AAU425" s="1209"/>
      <c r="AAV425" s="1209"/>
      <c r="AAW425" s="1209"/>
      <c r="AAX425" s="1210"/>
      <c r="AAY425" s="1211"/>
      <c r="AAZ425" s="1210"/>
      <c r="ABB425" s="1208"/>
      <c r="ABC425" s="1209"/>
      <c r="ABD425" s="1209"/>
      <c r="ABE425" s="1209"/>
      <c r="ABF425" s="1209"/>
      <c r="ABG425" s="1210"/>
      <c r="ABH425" s="1211"/>
      <c r="ABI425" s="1210"/>
      <c r="ABK425" s="1208"/>
      <c r="ABL425" s="1209"/>
      <c r="ABM425" s="1209"/>
      <c r="ABN425" s="1209"/>
      <c r="ABO425" s="1209"/>
      <c r="ABP425" s="1210"/>
      <c r="ABQ425" s="1211"/>
      <c r="ABR425" s="1210"/>
      <c r="ABT425" s="1208"/>
      <c r="ABU425" s="1209"/>
      <c r="ABV425" s="1209"/>
      <c r="ABW425" s="1209"/>
      <c r="ABX425" s="1209"/>
      <c r="ABY425" s="1210"/>
      <c r="ABZ425" s="1211"/>
      <c r="ACA425" s="1210"/>
      <c r="ACC425" s="1208"/>
      <c r="ACD425" s="1209"/>
      <c r="ACE425" s="1209"/>
      <c r="ACF425" s="1209"/>
      <c r="ACG425" s="1209"/>
      <c r="ACH425" s="1210"/>
      <c r="ACI425" s="1211"/>
      <c r="ACJ425" s="1210"/>
      <c r="ACL425" s="1208"/>
      <c r="ACM425" s="1209"/>
      <c r="ACN425" s="1209"/>
      <c r="ACO425" s="1209"/>
      <c r="ACP425" s="1209"/>
      <c r="ACQ425" s="1210"/>
      <c r="ACR425" s="1211"/>
      <c r="ACS425" s="1210"/>
      <c r="ACU425" s="1208"/>
      <c r="ACV425" s="1209"/>
      <c r="ACW425" s="1209"/>
      <c r="ACX425" s="1209"/>
      <c r="ACY425" s="1209"/>
      <c r="ACZ425" s="1210"/>
      <c r="ADA425" s="1211"/>
      <c r="ADB425" s="1210"/>
      <c r="ADD425" s="1208"/>
      <c r="ADE425" s="1209"/>
      <c r="ADF425" s="1209"/>
      <c r="ADG425" s="1209"/>
      <c r="ADH425" s="1209"/>
      <c r="ADI425" s="1210"/>
      <c r="ADJ425" s="1211"/>
      <c r="ADK425" s="1210"/>
      <c r="ADM425" s="1208"/>
      <c r="ADN425" s="1209"/>
      <c r="ADO425" s="1209"/>
      <c r="ADP425" s="1209"/>
      <c r="ADQ425" s="1209"/>
      <c r="ADR425" s="1210"/>
      <c r="ADS425" s="1211"/>
      <c r="ADT425" s="1210"/>
      <c r="ADV425" s="1208"/>
      <c r="ADW425" s="1209"/>
      <c r="ADX425" s="1209"/>
      <c r="ADY425" s="1209"/>
      <c r="ADZ425" s="1209"/>
      <c r="AEA425" s="1210"/>
      <c r="AEB425" s="1211"/>
      <c r="AEC425" s="1210"/>
      <c r="AEE425" s="1208"/>
      <c r="AEF425" s="1209"/>
      <c r="AEG425" s="1209"/>
      <c r="AEH425" s="1209"/>
      <c r="AEI425" s="1209"/>
      <c r="AEJ425" s="1210"/>
      <c r="AEK425" s="1211"/>
      <c r="AEL425" s="1210"/>
      <c r="AEN425" s="1208"/>
      <c r="AEO425" s="1209"/>
      <c r="AEP425" s="1209"/>
      <c r="AEQ425" s="1209"/>
      <c r="AER425" s="1209"/>
      <c r="AES425" s="1210"/>
      <c r="AET425" s="1211"/>
      <c r="AEU425" s="1210"/>
      <c r="AEW425" s="1208"/>
      <c r="AEX425" s="1209"/>
      <c r="AEY425" s="1209"/>
      <c r="AEZ425" s="1209"/>
      <c r="AFA425" s="1209"/>
      <c r="AFB425" s="1210"/>
      <c r="AFC425" s="1211"/>
      <c r="AFD425" s="1210"/>
      <c r="AFF425" s="1208"/>
      <c r="AFG425" s="1209"/>
      <c r="AFH425" s="1209"/>
      <c r="AFI425" s="1209"/>
      <c r="AFJ425" s="1209"/>
      <c r="AFK425" s="1210"/>
      <c r="AFL425" s="1211"/>
      <c r="AFM425" s="1210"/>
      <c r="AFO425" s="1208"/>
      <c r="AFP425" s="1209"/>
      <c r="AFQ425" s="1209"/>
      <c r="AFR425" s="1209"/>
      <c r="AFS425" s="1209"/>
      <c r="AFT425" s="1210"/>
      <c r="AFU425" s="1211"/>
      <c r="AFV425" s="1210"/>
      <c r="AFX425" s="1208"/>
      <c r="AFY425" s="1209"/>
      <c r="AFZ425" s="1209"/>
      <c r="AGA425" s="1209"/>
      <c r="AGB425" s="1209"/>
      <c r="AGC425" s="1210"/>
      <c r="AGD425" s="1211"/>
      <c r="AGE425" s="1210"/>
      <c r="AGG425" s="1208"/>
      <c r="AGH425" s="1209"/>
      <c r="AGI425" s="1209"/>
      <c r="AGJ425" s="1209"/>
      <c r="AGK425" s="1209"/>
      <c r="AGL425" s="1210"/>
      <c r="AGM425" s="1211"/>
      <c r="AGN425" s="1210"/>
      <c r="AGP425" s="1208"/>
      <c r="AGQ425" s="1209"/>
      <c r="AGR425" s="1209"/>
      <c r="AGS425" s="1209"/>
      <c r="AGT425" s="1209"/>
      <c r="AGU425" s="1210"/>
      <c r="AGV425" s="1211"/>
      <c r="AGW425" s="1210"/>
      <c r="AGY425" s="1208"/>
      <c r="AGZ425" s="1209"/>
      <c r="AHA425" s="1209"/>
      <c r="AHB425" s="1209"/>
      <c r="AHC425" s="1209"/>
      <c r="AHD425" s="1210"/>
      <c r="AHE425" s="1211"/>
      <c r="AHF425" s="1210"/>
      <c r="AHH425" s="1208"/>
      <c r="AHI425" s="1209"/>
      <c r="AHJ425" s="1209"/>
      <c r="AHK425" s="1209"/>
      <c r="AHL425" s="1209"/>
      <c r="AHM425" s="1210"/>
      <c r="AHN425" s="1211"/>
      <c r="AHO425" s="1210"/>
      <c r="AHQ425" s="1208"/>
      <c r="AHR425" s="1209"/>
      <c r="AHS425" s="1209"/>
      <c r="AHT425" s="1209"/>
      <c r="AHU425" s="1209"/>
      <c r="AHV425" s="1210"/>
      <c r="AHW425" s="1211"/>
      <c r="AHX425" s="1210"/>
      <c r="AHZ425" s="1208"/>
      <c r="AIA425" s="1209"/>
      <c r="AIB425" s="1209"/>
      <c r="AIC425" s="1209"/>
      <c r="AID425" s="1209"/>
      <c r="AIE425" s="1210"/>
      <c r="AIF425" s="1211"/>
      <c r="AIG425" s="1210"/>
      <c r="AII425" s="1208"/>
      <c r="AIJ425" s="1209"/>
      <c r="AIK425" s="1209"/>
      <c r="AIL425" s="1209"/>
      <c r="AIM425" s="1209"/>
      <c r="AIN425" s="1210"/>
      <c r="AIO425" s="1211"/>
      <c r="AIP425" s="1210"/>
      <c r="AIR425" s="1208"/>
      <c r="AIS425" s="1209"/>
      <c r="AIT425" s="1209"/>
      <c r="AIU425" s="1209"/>
      <c r="AIV425" s="1209"/>
      <c r="AIW425" s="1210"/>
      <c r="AIX425" s="1211"/>
      <c r="AIY425" s="1210"/>
      <c r="AJA425" s="1208"/>
      <c r="AJB425" s="1209"/>
      <c r="AJC425" s="1209"/>
      <c r="AJD425" s="1209"/>
      <c r="AJE425" s="1209"/>
      <c r="AJF425" s="1210"/>
      <c r="AJG425" s="1211"/>
      <c r="AJH425" s="1210"/>
      <c r="AJJ425" s="1208"/>
      <c r="AJK425" s="1209"/>
      <c r="AJL425" s="1209"/>
      <c r="AJM425" s="1209"/>
      <c r="AJN425" s="1209"/>
      <c r="AJO425" s="1210"/>
      <c r="AJP425" s="1211"/>
      <c r="AJQ425" s="1210"/>
      <c r="AJS425" s="1208"/>
      <c r="AJT425" s="1209"/>
      <c r="AJU425" s="1209"/>
      <c r="AJV425" s="1209"/>
      <c r="AJW425" s="1209"/>
      <c r="AJX425" s="1210"/>
      <c r="AJY425" s="1211"/>
      <c r="AJZ425" s="1210"/>
      <c r="AKB425" s="1208"/>
      <c r="AKC425" s="1209"/>
      <c r="AKD425" s="1209"/>
      <c r="AKE425" s="1209"/>
      <c r="AKF425" s="1209"/>
      <c r="AKG425" s="1210"/>
      <c r="AKH425" s="1211"/>
      <c r="AKI425" s="1210"/>
      <c r="AKK425" s="1208"/>
      <c r="AKL425" s="1209"/>
      <c r="AKM425" s="1209"/>
      <c r="AKN425" s="1209"/>
      <c r="AKO425" s="1209"/>
      <c r="AKP425" s="1210"/>
      <c r="AKQ425" s="1211"/>
      <c r="AKR425" s="1210"/>
      <c r="AKT425" s="1208"/>
      <c r="AKU425" s="1209"/>
      <c r="AKV425" s="1209"/>
      <c r="AKW425" s="1209"/>
      <c r="AKX425" s="1209"/>
      <c r="AKY425" s="1210"/>
      <c r="AKZ425" s="1211"/>
      <c r="ALA425" s="1210"/>
      <c r="ALC425" s="1208"/>
      <c r="ALD425" s="1209"/>
      <c r="ALE425" s="1209"/>
      <c r="ALF425" s="1209"/>
      <c r="ALG425" s="1209"/>
      <c r="ALH425" s="1210"/>
      <c r="ALI425" s="1211"/>
      <c r="ALJ425" s="1210"/>
      <c r="ALL425" s="1208"/>
      <c r="ALM425" s="1209"/>
      <c r="ALN425" s="1209"/>
      <c r="ALO425" s="1209"/>
      <c r="ALP425" s="1209"/>
      <c r="ALQ425" s="1210"/>
      <c r="ALR425" s="1211"/>
      <c r="ALS425" s="1210"/>
      <c r="ALU425" s="1208"/>
      <c r="ALV425" s="1209"/>
      <c r="ALW425" s="1209"/>
      <c r="ALX425" s="1209"/>
      <c r="ALY425" s="1209"/>
      <c r="ALZ425" s="1210"/>
      <c r="AMA425" s="1211"/>
      <c r="AMB425" s="1210"/>
      <c r="AMD425" s="1208"/>
      <c r="AME425" s="1209"/>
      <c r="AMF425" s="1209"/>
      <c r="AMG425" s="1209"/>
      <c r="AMH425" s="1209"/>
      <c r="AMI425" s="1210"/>
      <c r="AMJ425" s="1211"/>
      <c r="AMK425" s="1210"/>
      <c r="AMM425" s="1208"/>
      <c r="AMN425" s="1209"/>
      <c r="AMO425" s="1209"/>
      <c r="AMP425" s="1209"/>
      <c r="AMQ425" s="1209"/>
      <c r="AMR425" s="1210"/>
      <c r="AMS425" s="1211"/>
      <c r="AMT425" s="1210"/>
      <c r="AMV425" s="1208"/>
      <c r="AMW425" s="1209"/>
      <c r="AMX425" s="1209"/>
      <c r="AMY425" s="1209"/>
      <c r="AMZ425" s="1209"/>
      <c r="ANA425" s="1210"/>
      <c r="ANB425" s="1211"/>
      <c r="ANC425" s="1210"/>
      <c r="ANE425" s="1208"/>
      <c r="ANF425" s="1209"/>
      <c r="ANG425" s="1209"/>
      <c r="ANH425" s="1209"/>
      <c r="ANI425" s="1209"/>
      <c r="ANJ425" s="1210"/>
      <c r="ANK425" s="1211"/>
      <c r="ANL425" s="1210"/>
      <c r="ANN425" s="1208"/>
      <c r="ANO425" s="1209"/>
      <c r="ANP425" s="1209"/>
      <c r="ANQ425" s="1209"/>
      <c r="ANR425" s="1209"/>
      <c r="ANS425" s="1210"/>
      <c r="ANT425" s="1211"/>
      <c r="ANU425" s="1210"/>
      <c r="ANW425" s="1208"/>
      <c r="ANX425" s="1209"/>
      <c r="ANY425" s="1209"/>
      <c r="ANZ425" s="1209"/>
      <c r="AOA425" s="1209"/>
      <c r="AOB425" s="1210"/>
      <c r="AOC425" s="1211"/>
      <c r="AOD425" s="1210"/>
      <c r="AOF425" s="1208"/>
      <c r="AOG425" s="1209"/>
      <c r="AOH425" s="1209"/>
      <c r="AOI425" s="1209"/>
      <c r="AOJ425" s="1209"/>
      <c r="AOK425" s="1210"/>
      <c r="AOL425" s="1211"/>
      <c r="AOM425" s="1210"/>
      <c r="AOO425" s="1208"/>
      <c r="AOP425" s="1209"/>
      <c r="AOQ425" s="1209"/>
      <c r="AOR425" s="1209"/>
      <c r="AOS425" s="1209"/>
      <c r="AOT425" s="1210"/>
      <c r="AOU425" s="1211"/>
      <c r="AOV425" s="1210"/>
      <c r="AOX425" s="1208"/>
      <c r="AOY425" s="1209"/>
      <c r="AOZ425" s="1209"/>
      <c r="APA425" s="1209"/>
      <c r="APB425" s="1209"/>
      <c r="APC425" s="1210"/>
      <c r="APD425" s="1211"/>
      <c r="APE425" s="1210"/>
      <c r="APG425" s="1208"/>
      <c r="APH425" s="1209"/>
      <c r="API425" s="1209"/>
      <c r="APJ425" s="1209"/>
      <c r="APK425" s="1209"/>
      <c r="APL425" s="1210"/>
      <c r="APM425" s="1211"/>
      <c r="APN425" s="1210"/>
      <c r="APP425" s="1208"/>
      <c r="APQ425" s="1209"/>
      <c r="APR425" s="1209"/>
      <c r="APS425" s="1209"/>
      <c r="APT425" s="1209"/>
      <c r="APU425" s="1210"/>
      <c r="APV425" s="1211"/>
      <c r="APW425" s="1210"/>
      <c r="APY425" s="1208"/>
      <c r="APZ425" s="1209"/>
      <c r="AQA425" s="1209"/>
      <c r="AQB425" s="1209"/>
      <c r="AQC425" s="1209"/>
      <c r="AQD425" s="1210"/>
      <c r="AQE425" s="1211"/>
      <c r="AQF425" s="1210"/>
      <c r="AQH425" s="1208"/>
      <c r="AQI425" s="1209"/>
      <c r="AQJ425" s="1209"/>
      <c r="AQK425" s="1209"/>
      <c r="AQL425" s="1209"/>
      <c r="AQM425" s="1210"/>
      <c r="AQN425" s="1211"/>
      <c r="AQO425" s="1210"/>
      <c r="AQQ425" s="1208"/>
      <c r="AQR425" s="1209"/>
      <c r="AQS425" s="1209"/>
      <c r="AQT425" s="1209"/>
      <c r="AQU425" s="1209"/>
      <c r="AQV425" s="1210"/>
      <c r="AQW425" s="1211"/>
      <c r="AQX425" s="1210"/>
      <c r="AQZ425" s="1208"/>
      <c r="ARA425" s="1209"/>
      <c r="ARB425" s="1209"/>
      <c r="ARC425" s="1209"/>
      <c r="ARD425" s="1209"/>
      <c r="ARE425" s="1210"/>
      <c r="ARF425" s="1211"/>
      <c r="ARG425" s="1210"/>
      <c r="ARI425" s="1208"/>
      <c r="ARJ425" s="1209"/>
      <c r="ARK425" s="1209"/>
      <c r="ARL425" s="1209"/>
      <c r="ARM425" s="1209"/>
      <c r="ARN425" s="1210"/>
      <c r="ARO425" s="1211"/>
      <c r="ARP425" s="1210"/>
      <c r="ARR425" s="1208"/>
      <c r="ARS425" s="1209"/>
      <c r="ART425" s="1209"/>
      <c r="ARU425" s="1209"/>
      <c r="ARV425" s="1209"/>
      <c r="ARW425" s="1210"/>
      <c r="ARX425" s="1211"/>
      <c r="ARY425" s="1210"/>
      <c r="ASA425" s="1208"/>
      <c r="ASB425" s="1209"/>
      <c r="ASC425" s="1209"/>
      <c r="ASD425" s="1209"/>
      <c r="ASE425" s="1209"/>
      <c r="ASF425" s="1210"/>
      <c r="ASG425" s="1211"/>
      <c r="ASH425" s="1210"/>
      <c r="ASJ425" s="1208"/>
      <c r="ASK425" s="1209"/>
      <c r="ASL425" s="1209"/>
      <c r="ASM425" s="1209"/>
      <c r="ASN425" s="1209"/>
      <c r="ASO425" s="1210"/>
      <c r="ASP425" s="1211"/>
      <c r="ASQ425" s="1210"/>
      <c r="ASS425" s="1208"/>
      <c r="AST425" s="1209"/>
      <c r="ASU425" s="1209"/>
      <c r="ASV425" s="1209"/>
      <c r="ASW425" s="1209"/>
      <c r="ASX425" s="1210"/>
      <c r="ASY425" s="1211"/>
      <c r="ASZ425" s="1210"/>
      <c r="ATB425" s="1208"/>
      <c r="ATC425" s="1209"/>
      <c r="ATD425" s="1209"/>
      <c r="ATE425" s="1209"/>
      <c r="ATF425" s="1209"/>
      <c r="ATG425" s="1210"/>
      <c r="ATH425" s="1211"/>
      <c r="ATI425" s="1210"/>
      <c r="ATK425" s="1208"/>
      <c r="ATL425" s="1209"/>
      <c r="ATM425" s="1209"/>
      <c r="ATN425" s="1209"/>
      <c r="ATO425" s="1209"/>
      <c r="ATP425" s="1210"/>
      <c r="ATQ425" s="1211"/>
      <c r="ATR425" s="1210"/>
      <c r="ATT425" s="1208"/>
      <c r="ATU425" s="1209"/>
      <c r="ATV425" s="1209"/>
      <c r="ATW425" s="1209"/>
      <c r="ATX425" s="1209"/>
      <c r="ATY425" s="1210"/>
      <c r="ATZ425" s="1211"/>
      <c r="AUA425" s="1210"/>
      <c r="AUC425" s="1208"/>
      <c r="AUD425" s="1209"/>
      <c r="AUE425" s="1209"/>
      <c r="AUF425" s="1209"/>
      <c r="AUG425" s="1209"/>
      <c r="AUH425" s="1210"/>
      <c r="AUI425" s="1211"/>
      <c r="AUJ425" s="1210"/>
      <c r="AUL425" s="1208"/>
      <c r="AUM425" s="1209"/>
      <c r="AUN425" s="1209"/>
      <c r="AUO425" s="1209"/>
      <c r="AUP425" s="1209"/>
      <c r="AUQ425" s="1210"/>
      <c r="AUR425" s="1211"/>
      <c r="AUS425" s="1210"/>
      <c r="AUU425" s="1208"/>
      <c r="AUV425" s="1209"/>
      <c r="AUW425" s="1209"/>
      <c r="AUX425" s="1209"/>
      <c r="AUY425" s="1209"/>
      <c r="AUZ425" s="1210"/>
      <c r="AVA425" s="1211"/>
      <c r="AVB425" s="1210"/>
      <c r="AVD425" s="1208"/>
      <c r="AVE425" s="1209"/>
      <c r="AVF425" s="1209"/>
      <c r="AVG425" s="1209"/>
      <c r="AVH425" s="1209"/>
      <c r="AVI425" s="1210"/>
      <c r="AVJ425" s="1211"/>
      <c r="AVK425" s="1210"/>
      <c r="AVM425" s="1208"/>
      <c r="AVN425" s="1209"/>
      <c r="AVO425" s="1209"/>
      <c r="AVP425" s="1209"/>
      <c r="AVQ425" s="1209"/>
      <c r="AVR425" s="1210"/>
      <c r="AVS425" s="1211"/>
      <c r="AVT425" s="1210"/>
      <c r="AVV425" s="1208"/>
      <c r="AVW425" s="1209"/>
      <c r="AVX425" s="1209"/>
      <c r="AVY425" s="1209"/>
      <c r="AVZ425" s="1209"/>
      <c r="AWA425" s="1210"/>
      <c r="AWB425" s="1211"/>
      <c r="AWC425" s="1210"/>
      <c r="AWE425" s="1208"/>
      <c r="AWF425" s="1209"/>
      <c r="AWG425" s="1209"/>
      <c r="AWH425" s="1209"/>
      <c r="AWI425" s="1209"/>
      <c r="AWJ425" s="1210"/>
      <c r="AWK425" s="1211"/>
      <c r="AWL425" s="1210"/>
      <c r="AWN425" s="1208"/>
      <c r="AWO425" s="1209"/>
      <c r="AWP425" s="1209"/>
      <c r="AWQ425" s="1209"/>
      <c r="AWR425" s="1209"/>
      <c r="AWS425" s="1210"/>
      <c r="AWT425" s="1211"/>
      <c r="AWU425" s="1210"/>
      <c r="AWW425" s="1208"/>
      <c r="AWX425" s="1209"/>
      <c r="AWY425" s="1209"/>
      <c r="AWZ425" s="1209"/>
      <c r="AXA425" s="1209"/>
      <c r="AXB425" s="1210"/>
      <c r="AXC425" s="1211"/>
      <c r="AXD425" s="1210"/>
      <c r="AXF425" s="1208"/>
      <c r="AXG425" s="1209"/>
      <c r="AXH425" s="1209"/>
      <c r="AXI425" s="1209"/>
      <c r="AXJ425" s="1209"/>
      <c r="AXK425" s="1210"/>
      <c r="AXL425" s="1211"/>
      <c r="AXM425" s="1210"/>
      <c r="AXO425" s="1208"/>
      <c r="AXP425" s="1209"/>
      <c r="AXQ425" s="1209"/>
      <c r="AXR425" s="1209"/>
      <c r="AXS425" s="1209"/>
      <c r="AXT425" s="1210"/>
      <c r="AXU425" s="1211"/>
      <c r="AXV425" s="1210"/>
      <c r="AXX425" s="1208"/>
      <c r="AXY425" s="1209"/>
      <c r="AXZ425" s="1209"/>
      <c r="AYA425" s="1209"/>
      <c r="AYB425" s="1209"/>
      <c r="AYC425" s="1210"/>
      <c r="AYD425" s="1211"/>
      <c r="AYE425" s="1210"/>
      <c r="AYG425" s="1208"/>
      <c r="AYH425" s="1209"/>
      <c r="AYI425" s="1209"/>
      <c r="AYJ425" s="1209"/>
      <c r="AYK425" s="1209"/>
      <c r="AYL425" s="1210"/>
      <c r="AYM425" s="1211"/>
      <c r="AYN425" s="1210"/>
      <c r="AYP425" s="1208"/>
      <c r="AYQ425" s="1209"/>
      <c r="AYR425" s="1209"/>
      <c r="AYS425" s="1209"/>
      <c r="AYT425" s="1209"/>
      <c r="AYU425" s="1210"/>
      <c r="AYV425" s="1211"/>
      <c r="AYW425" s="1210"/>
      <c r="AYY425" s="1208"/>
      <c r="AYZ425" s="1209"/>
      <c r="AZA425" s="1209"/>
      <c r="AZB425" s="1209"/>
      <c r="AZC425" s="1209"/>
      <c r="AZD425" s="1210"/>
      <c r="AZE425" s="1211"/>
      <c r="AZF425" s="1210"/>
      <c r="AZH425" s="1208"/>
      <c r="AZI425" s="1209"/>
      <c r="AZJ425" s="1209"/>
      <c r="AZK425" s="1209"/>
      <c r="AZL425" s="1209"/>
      <c r="AZM425" s="1210"/>
      <c r="AZN425" s="1211"/>
      <c r="AZO425" s="1210"/>
      <c r="AZQ425" s="1208"/>
      <c r="AZR425" s="1209"/>
      <c r="AZS425" s="1209"/>
      <c r="AZT425" s="1209"/>
      <c r="AZU425" s="1209"/>
      <c r="AZV425" s="1210"/>
      <c r="AZW425" s="1211"/>
      <c r="AZX425" s="1210"/>
      <c r="AZZ425" s="1208"/>
      <c r="BAA425" s="1209"/>
      <c r="BAB425" s="1209"/>
      <c r="BAC425" s="1209"/>
      <c r="BAD425" s="1209"/>
      <c r="BAE425" s="1210"/>
      <c r="BAF425" s="1211"/>
      <c r="BAG425" s="1210"/>
      <c r="BAI425" s="1208"/>
      <c r="BAJ425" s="1209"/>
      <c r="BAK425" s="1209"/>
      <c r="BAL425" s="1209"/>
      <c r="BAM425" s="1209"/>
      <c r="BAN425" s="1210"/>
      <c r="BAO425" s="1211"/>
      <c r="BAP425" s="1210"/>
      <c r="BAR425" s="1208"/>
      <c r="BAS425" s="1209"/>
      <c r="BAT425" s="1209"/>
      <c r="BAU425" s="1209"/>
      <c r="BAV425" s="1209"/>
      <c r="BAW425" s="1210"/>
      <c r="BAX425" s="1211"/>
      <c r="BAY425" s="1210"/>
      <c r="BBA425" s="1208"/>
      <c r="BBB425" s="1209"/>
      <c r="BBC425" s="1209"/>
      <c r="BBD425" s="1209"/>
      <c r="BBE425" s="1209"/>
      <c r="BBF425" s="1210"/>
      <c r="BBG425" s="1211"/>
      <c r="BBH425" s="1210"/>
      <c r="BBJ425" s="1208"/>
      <c r="BBK425" s="1209"/>
      <c r="BBL425" s="1209"/>
      <c r="BBM425" s="1209"/>
      <c r="BBN425" s="1209"/>
      <c r="BBO425" s="1210"/>
      <c r="BBP425" s="1211"/>
      <c r="BBQ425" s="1210"/>
      <c r="BBS425" s="1208"/>
      <c r="BBT425" s="1209"/>
      <c r="BBU425" s="1209"/>
      <c r="BBV425" s="1209"/>
      <c r="BBW425" s="1209"/>
      <c r="BBX425" s="1210"/>
      <c r="BBY425" s="1211"/>
      <c r="BBZ425" s="1210"/>
      <c r="BCB425" s="1208"/>
      <c r="BCC425" s="1209"/>
      <c r="BCD425" s="1209"/>
      <c r="BCE425" s="1209"/>
      <c r="BCF425" s="1209"/>
      <c r="BCG425" s="1210"/>
      <c r="BCH425" s="1211"/>
      <c r="BCI425" s="1210"/>
      <c r="BCK425" s="1208"/>
      <c r="BCL425" s="1209"/>
      <c r="BCM425" s="1209"/>
      <c r="BCN425" s="1209"/>
      <c r="BCO425" s="1209"/>
      <c r="BCP425" s="1210"/>
      <c r="BCQ425" s="1211"/>
      <c r="BCR425" s="1210"/>
      <c r="BCT425" s="1208"/>
      <c r="BCU425" s="1209"/>
      <c r="BCV425" s="1209"/>
      <c r="BCW425" s="1209"/>
      <c r="BCX425" s="1209"/>
      <c r="BCY425" s="1210"/>
      <c r="BCZ425" s="1211"/>
      <c r="BDA425" s="1210"/>
      <c r="BDC425" s="1208"/>
      <c r="BDD425" s="1209"/>
      <c r="BDE425" s="1209"/>
      <c r="BDF425" s="1209"/>
      <c r="BDG425" s="1209"/>
      <c r="BDH425" s="1210"/>
      <c r="BDI425" s="1211"/>
      <c r="BDJ425" s="1210"/>
      <c r="BDL425" s="1208"/>
      <c r="BDM425" s="1209"/>
      <c r="BDN425" s="1209"/>
      <c r="BDO425" s="1209"/>
      <c r="BDP425" s="1209"/>
      <c r="BDQ425" s="1210"/>
      <c r="BDR425" s="1211"/>
      <c r="BDS425" s="1210"/>
      <c r="BDU425" s="1208"/>
      <c r="BDV425" s="1209"/>
      <c r="BDW425" s="1209"/>
      <c r="BDX425" s="1209"/>
      <c r="BDY425" s="1209"/>
      <c r="BDZ425" s="1210"/>
      <c r="BEA425" s="1211"/>
      <c r="BEB425" s="1210"/>
      <c r="BED425" s="1208"/>
      <c r="BEE425" s="1209"/>
      <c r="BEF425" s="1209"/>
      <c r="BEG425" s="1209"/>
      <c r="BEH425" s="1209"/>
      <c r="BEI425" s="1210"/>
      <c r="BEJ425" s="1211"/>
      <c r="BEK425" s="1210"/>
      <c r="BEM425" s="1208"/>
      <c r="BEN425" s="1209"/>
      <c r="BEO425" s="1209"/>
      <c r="BEP425" s="1209"/>
      <c r="BEQ425" s="1209"/>
      <c r="BER425" s="1210"/>
      <c r="BES425" s="1211"/>
      <c r="BET425" s="1210"/>
      <c r="BEV425" s="1208"/>
      <c r="BEW425" s="1209"/>
      <c r="BEX425" s="1209"/>
      <c r="BEY425" s="1209"/>
      <c r="BEZ425" s="1209"/>
      <c r="BFA425" s="1210"/>
      <c r="BFB425" s="1211"/>
      <c r="BFC425" s="1210"/>
      <c r="BFE425" s="1208"/>
      <c r="BFF425" s="1209"/>
      <c r="BFG425" s="1209"/>
      <c r="BFH425" s="1209"/>
      <c r="BFI425" s="1209"/>
      <c r="BFJ425" s="1210"/>
      <c r="BFK425" s="1211"/>
      <c r="BFL425" s="1210"/>
      <c r="BFN425" s="1208"/>
      <c r="BFO425" s="1209"/>
      <c r="BFP425" s="1209"/>
      <c r="BFQ425" s="1209"/>
      <c r="BFR425" s="1209"/>
      <c r="BFS425" s="1210"/>
      <c r="BFT425" s="1211"/>
      <c r="BFU425" s="1210"/>
      <c r="BFW425" s="1208"/>
      <c r="BFX425" s="1209"/>
      <c r="BFY425" s="1209"/>
      <c r="BFZ425" s="1209"/>
      <c r="BGA425" s="1209"/>
      <c r="BGB425" s="1210"/>
      <c r="BGC425" s="1211"/>
      <c r="BGD425" s="1210"/>
      <c r="BGF425" s="1208"/>
      <c r="BGG425" s="1209"/>
      <c r="BGH425" s="1209"/>
      <c r="BGI425" s="1209"/>
      <c r="BGJ425" s="1209"/>
      <c r="BGK425" s="1210"/>
      <c r="BGL425" s="1211"/>
      <c r="BGM425" s="1210"/>
      <c r="BGO425" s="1208"/>
      <c r="BGP425" s="1209"/>
      <c r="BGQ425" s="1209"/>
      <c r="BGR425" s="1209"/>
      <c r="BGS425" s="1209"/>
      <c r="BGT425" s="1210"/>
      <c r="BGU425" s="1211"/>
      <c r="BGV425" s="1210"/>
      <c r="BGX425" s="1208"/>
      <c r="BGY425" s="1209"/>
      <c r="BGZ425" s="1209"/>
      <c r="BHA425" s="1209"/>
      <c r="BHB425" s="1209"/>
      <c r="BHC425" s="1210"/>
      <c r="BHD425" s="1211"/>
      <c r="BHE425" s="1210"/>
      <c r="BHG425" s="1208"/>
      <c r="BHH425" s="1209"/>
      <c r="BHI425" s="1209"/>
      <c r="BHJ425" s="1209"/>
      <c r="BHK425" s="1209"/>
      <c r="BHL425" s="1210"/>
      <c r="BHM425" s="1211"/>
      <c r="BHN425" s="1210"/>
      <c r="BHP425" s="1208"/>
      <c r="BHQ425" s="1209"/>
      <c r="BHR425" s="1209"/>
      <c r="BHS425" s="1209"/>
      <c r="BHT425" s="1209"/>
      <c r="BHU425" s="1210"/>
      <c r="BHV425" s="1211"/>
      <c r="BHW425" s="1210"/>
      <c r="BHY425" s="1208"/>
      <c r="BHZ425" s="1209"/>
      <c r="BIA425" s="1209"/>
      <c r="BIB425" s="1209"/>
      <c r="BIC425" s="1209"/>
      <c r="BID425" s="1210"/>
      <c r="BIE425" s="1211"/>
      <c r="BIF425" s="1210"/>
      <c r="BIH425" s="1208"/>
      <c r="BII425" s="1209"/>
      <c r="BIJ425" s="1209"/>
      <c r="BIK425" s="1209"/>
      <c r="BIL425" s="1209"/>
      <c r="BIM425" s="1210"/>
      <c r="BIN425" s="1211"/>
      <c r="BIO425" s="1210"/>
      <c r="BIQ425" s="1208"/>
      <c r="BIR425" s="1209"/>
      <c r="BIS425" s="1209"/>
      <c r="BIT425" s="1209"/>
      <c r="BIU425" s="1209"/>
      <c r="BIV425" s="1210"/>
      <c r="BIW425" s="1211"/>
      <c r="BIX425" s="1210"/>
      <c r="BIZ425" s="1208"/>
      <c r="BJA425" s="1209"/>
      <c r="BJB425" s="1209"/>
      <c r="BJC425" s="1209"/>
      <c r="BJD425" s="1209"/>
      <c r="BJE425" s="1210"/>
      <c r="BJF425" s="1211"/>
      <c r="BJG425" s="1210"/>
      <c r="BJI425" s="1208"/>
      <c r="BJJ425" s="1209"/>
      <c r="BJK425" s="1209"/>
      <c r="BJL425" s="1209"/>
      <c r="BJM425" s="1209"/>
      <c r="BJN425" s="1210"/>
      <c r="BJO425" s="1211"/>
      <c r="BJP425" s="1210"/>
      <c r="BJR425" s="1208"/>
      <c r="BJS425" s="1209"/>
      <c r="BJT425" s="1209"/>
      <c r="BJU425" s="1209"/>
      <c r="BJV425" s="1209"/>
      <c r="BJW425" s="1210"/>
      <c r="BJX425" s="1211"/>
      <c r="BJY425" s="1210"/>
      <c r="BKA425" s="1208"/>
      <c r="BKB425" s="1209"/>
      <c r="BKC425" s="1209"/>
      <c r="BKD425" s="1209"/>
      <c r="BKE425" s="1209"/>
      <c r="BKF425" s="1210"/>
      <c r="BKG425" s="1211"/>
      <c r="BKH425" s="1210"/>
      <c r="BKJ425" s="1208"/>
      <c r="BKK425" s="1209"/>
      <c r="BKL425" s="1209"/>
      <c r="BKM425" s="1209"/>
      <c r="BKN425" s="1209"/>
      <c r="BKO425" s="1210"/>
      <c r="BKP425" s="1211"/>
      <c r="BKQ425" s="1210"/>
      <c r="BKS425" s="1208"/>
      <c r="BKT425" s="1209"/>
      <c r="BKU425" s="1209"/>
      <c r="BKV425" s="1209"/>
      <c r="BKW425" s="1209"/>
      <c r="BKX425" s="1210"/>
      <c r="BKY425" s="1211"/>
      <c r="BKZ425" s="1210"/>
      <c r="BLB425" s="1208"/>
      <c r="BLC425" s="1209"/>
      <c r="BLD425" s="1209"/>
      <c r="BLE425" s="1209"/>
      <c r="BLF425" s="1209"/>
      <c r="BLG425" s="1210"/>
      <c r="BLH425" s="1211"/>
      <c r="BLI425" s="1210"/>
      <c r="BLK425" s="1208"/>
      <c r="BLL425" s="1209"/>
      <c r="BLM425" s="1209"/>
      <c r="BLN425" s="1209"/>
      <c r="BLO425" s="1209"/>
      <c r="BLP425" s="1210"/>
      <c r="BLQ425" s="1211"/>
      <c r="BLR425" s="1210"/>
      <c r="BLT425" s="1208"/>
      <c r="BLU425" s="1209"/>
      <c r="BLV425" s="1209"/>
      <c r="BLW425" s="1209"/>
      <c r="BLX425" s="1209"/>
      <c r="BLY425" s="1210"/>
      <c r="BLZ425" s="1211"/>
      <c r="BMA425" s="1210"/>
      <c r="BMC425" s="1208"/>
      <c r="BMD425" s="1209"/>
      <c r="BME425" s="1209"/>
      <c r="BMF425" s="1209"/>
      <c r="BMG425" s="1209"/>
      <c r="BMH425" s="1210"/>
      <c r="BMI425" s="1211"/>
      <c r="BMJ425" s="1210"/>
      <c r="BML425" s="1208"/>
      <c r="BMM425" s="1209"/>
      <c r="BMN425" s="1209"/>
      <c r="BMO425" s="1209"/>
      <c r="BMP425" s="1209"/>
      <c r="BMQ425" s="1210"/>
      <c r="BMR425" s="1211"/>
      <c r="BMS425" s="1210"/>
      <c r="BMU425" s="1208"/>
      <c r="BMV425" s="1209"/>
      <c r="BMW425" s="1209"/>
      <c r="BMX425" s="1209"/>
      <c r="BMY425" s="1209"/>
      <c r="BMZ425" s="1210"/>
      <c r="BNA425" s="1211"/>
      <c r="BNB425" s="1210"/>
      <c r="BND425" s="1208"/>
      <c r="BNE425" s="1209"/>
      <c r="BNF425" s="1209"/>
      <c r="BNG425" s="1209"/>
      <c r="BNH425" s="1209"/>
      <c r="BNI425" s="1210"/>
      <c r="BNJ425" s="1211"/>
      <c r="BNK425" s="1210"/>
      <c r="BNM425" s="1208"/>
      <c r="BNN425" s="1209"/>
      <c r="BNO425" s="1209"/>
      <c r="BNP425" s="1209"/>
      <c r="BNQ425" s="1209"/>
      <c r="BNR425" s="1210"/>
      <c r="BNS425" s="1211"/>
      <c r="BNT425" s="1210"/>
      <c r="BNV425" s="1208"/>
      <c r="BNW425" s="1209"/>
      <c r="BNX425" s="1209"/>
      <c r="BNY425" s="1209"/>
      <c r="BNZ425" s="1209"/>
      <c r="BOA425" s="1210"/>
      <c r="BOB425" s="1211"/>
      <c r="BOC425" s="1210"/>
      <c r="BOE425" s="1208"/>
      <c r="BOF425" s="1209"/>
      <c r="BOG425" s="1209"/>
      <c r="BOH425" s="1209"/>
      <c r="BOI425" s="1209"/>
      <c r="BOJ425" s="1210"/>
      <c r="BOK425" s="1211"/>
      <c r="BOL425" s="1210"/>
      <c r="BON425" s="1208"/>
      <c r="BOO425" s="1209"/>
      <c r="BOP425" s="1209"/>
      <c r="BOQ425" s="1209"/>
      <c r="BOR425" s="1209"/>
      <c r="BOS425" s="1210"/>
      <c r="BOT425" s="1211"/>
      <c r="BOU425" s="1210"/>
      <c r="BOW425" s="1208"/>
      <c r="BOX425" s="1209"/>
      <c r="BOY425" s="1209"/>
      <c r="BOZ425" s="1209"/>
      <c r="BPA425" s="1209"/>
      <c r="BPB425" s="1210"/>
      <c r="BPC425" s="1211"/>
      <c r="BPD425" s="1210"/>
      <c r="BPF425" s="1208"/>
      <c r="BPG425" s="1209"/>
      <c r="BPH425" s="1209"/>
      <c r="BPI425" s="1209"/>
      <c r="BPJ425" s="1209"/>
      <c r="BPK425" s="1210"/>
      <c r="BPL425" s="1211"/>
      <c r="BPM425" s="1210"/>
      <c r="BPO425" s="1208"/>
      <c r="BPP425" s="1209"/>
      <c r="BPQ425" s="1209"/>
      <c r="BPR425" s="1209"/>
      <c r="BPS425" s="1209"/>
      <c r="BPT425" s="1210"/>
      <c r="BPU425" s="1211"/>
      <c r="BPV425" s="1210"/>
      <c r="BPX425" s="1208"/>
      <c r="BPY425" s="1209"/>
      <c r="BPZ425" s="1209"/>
      <c r="BQA425" s="1209"/>
      <c r="BQB425" s="1209"/>
      <c r="BQC425" s="1210"/>
      <c r="BQD425" s="1211"/>
      <c r="BQE425" s="1210"/>
      <c r="BQG425" s="1208"/>
      <c r="BQH425" s="1209"/>
      <c r="BQI425" s="1209"/>
      <c r="BQJ425" s="1209"/>
      <c r="BQK425" s="1209"/>
      <c r="BQL425" s="1210"/>
      <c r="BQM425" s="1211"/>
      <c r="BQN425" s="1210"/>
      <c r="BQP425" s="1208"/>
      <c r="BQQ425" s="1209"/>
      <c r="BQR425" s="1209"/>
      <c r="BQS425" s="1209"/>
      <c r="BQT425" s="1209"/>
      <c r="BQU425" s="1210"/>
      <c r="BQV425" s="1211"/>
      <c r="BQW425" s="1210"/>
      <c r="BQY425" s="1208"/>
      <c r="BQZ425" s="1209"/>
      <c r="BRA425" s="1209"/>
      <c r="BRB425" s="1209"/>
      <c r="BRC425" s="1209"/>
      <c r="BRD425" s="1210"/>
      <c r="BRE425" s="1211"/>
      <c r="BRF425" s="1210"/>
      <c r="BRH425" s="1208"/>
      <c r="BRI425" s="1209"/>
      <c r="BRJ425" s="1209"/>
      <c r="BRK425" s="1209"/>
      <c r="BRL425" s="1209"/>
      <c r="BRM425" s="1210"/>
      <c r="BRN425" s="1211"/>
      <c r="BRO425" s="1210"/>
      <c r="BRQ425" s="1208"/>
      <c r="BRR425" s="1209"/>
      <c r="BRS425" s="1209"/>
      <c r="BRT425" s="1209"/>
      <c r="BRU425" s="1209"/>
      <c r="BRV425" s="1210"/>
      <c r="BRW425" s="1211"/>
      <c r="BRX425" s="1210"/>
      <c r="BRZ425" s="1208"/>
      <c r="BSA425" s="1209"/>
      <c r="BSB425" s="1209"/>
      <c r="BSC425" s="1209"/>
      <c r="BSD425" s="1209"/>
      <c r="BSE425" s="1210"/>
      <c r="BSF425" s="1211"/>
      <c r="BSG425" s="1210"/>
      <c r="BSI425" s="1208"/>
      <c r="BSJ425" s="1209"/>
      <c r="BSK425" s="1209"/>
      <c r="BSL425" s="1209"/>
      <c r="BSM425" s="1209"/>
      <c r="BSN425" s="1210"/>
      <c r="BSO425" s="1211"/>
      <c r="BSP425" s="1210"/>
      <c r="BSR425" s="1208"/>
      <c r="BSS425" s="1209"/>
      <c r="BST425" s="1209"/>
      <c r="BSU425" s="1209"/>
      <c r="BSV425" s="1209"/>
      <c r="BSW425" s="1210"/>
      <c r="BSX425" s="1211"/>
      <c r="BSY425" s="1210"/>
      <c r="BTA425" s="1208"/>
      <c r="BTB425" s="1209"/>
      <c r="BTC425" s="1209"/>
      <c r="BTD425" s="1209"/>
      <c r="BTE425" s="1209"/>
      <c r="BTF425" s="1210"/>
      <c r="BTG425" s="1211"/>
      <c r="BTH425" s="1210"/>
      <c r="BTJ425" s="1208"/>
      <c r="BTK425" s="1209"/>
      <c r="BTL425" s="1209"/>
      <c r="BTM425" s="1209"/>
      <c r="BTN425" s="1209"/>
      <c r="BTO425" s="1210"/>
      <c r="BTP425" s="1211"/>
      <c r="BTQ425" s="1210"/>
      <c r="BTS425" s="1208"/>
      <c r="BTT425" s="1209"/>
      <c r="BTU425" s="1209"/>
      <c r="BTV425" s="1209"/>
      <c r="BTW425" s="1209"/>
      <c r="BTX425" s="1210"/>
      <c r="BTY425" s="1211"/>
      <c r="BTZ425" s="1210"/>
      <c r="BUB425" s="1208"/>
      <c r="BUC425" s="1209"/>
      <c r="BUD425" s="1209"/>
      <c r="BUE425" s="1209"/>
      <c r="BUF425" s="1209"/>
      <c r="BUG425" s="1210"/>
      <c r="BUH425" s="1211"/>
      <c r="BUI425" s="1210"/>
      <c r="BUK425" s="1208"/>
      <c r="BUL425" s="1209"/>
      <c r="BUM425" s="1209"/>
      <c r="BUN425" s="1209"/>
      <c r="BUO425" s="1209"/>
      <c r="BUP425" s="1210"/>
      <c r="BUQ425" s="1211"/>
      <c r="BUR425" s="1210"/>
      <c r="BUT425" s="1208"/>
      <c r="BUU425" s="1209"/>
      <c r="BUV425" s="1209"/>
      <c r="BUW425" s="1209"/>
      <c r="BUX425" s="1209"/>
      <c r="BUY425" s="1210"/>
      <c r="BUZ425" s="1211"/>
      <c r="BVA425" s="1210"/>
      <c r="BVC425" s="1208"/>
      <c r="BVD425" s="1209"/>
      <c r="BVE425" s="1209"/>
      <c r="BVF425" s="1209"/>
      <c r="BVG425" s="1209"/>
      <c r="BVH425" s="1210"/>
      <c r="BVI425" s="1211"/>
      <c r="BVJ425" s="1210"/>
      <c r="BVL425" s="1208"/>
      <c r="BVM425" s="1209"/>
      <c r="BVN425" s="1209"/>
      <c r="BVO425" s="1209"/>
      <c r="BVP425" s="1209"/>
      <c r="BVQ425" s="1210"/>
      <c r="BVR425" s="1211"/>
      <c r="BVS425" s="1210"/>
      <c r="BVU425" s="1208"/>
      <c r="BVV425" s="1209"/>
      <c r="BVW425" s="1209"/>
      <c r="BVX425" s="1209"/>
      <c r="BVY425" s="1209"/>
      <c r="BVZ425" s="1210"/>
      <c r="BWA425" s="1211"/>
      <c r="BWB425" s="1210"/>
      <c r="BWD425" s="1208"/>
      <c r="BWE425" s="1209"/>
      <c r="BWF425" s="1209"/>
      <c r="BWG425" s="1209"/>
      <c r="BWH425" s="1209"/>
      <c r="BWI425" s="1210"/>
      <c r="BWJ425" s="1211"/>
      <c r="BWK425" s="1210"/>
      <c r="BWM425" s="1208"/>
      <c r="BWN425" s="1209"/>
      <c r="BWO425" s="1209"/>
      <c r="BWP425" s="1209"/>
      <c r="BWQ425" s="1209"/>
      <c r="BWR425" s="1210"/>
      <c r="BWS425" s="1211"/>
      <c r="BWT425" s="1210"/>
      <c r="BWV425" s="1208"/>
      <c r="BWW425" s="1209"/>
      <c r="BWX425" s="1209"/>
      <c r="BWY425" s="1209"/>
      <c r="BWZ425" s="1209"/>
      <c r="BXA425" s="1210"/>
      <c r="BXB425" s="1211"/>
      <c r="BXC425" s="1210"/>
      <c r="BXE425" s="1208"/>
      <c r="BXF425" s="1209"/>
      <c r="BXG425" s="1209"/>
      <c r="BXH425" s="1209"/>
      <c r="BXI425" s="1209"/>
      <c r="BXJ425" s="1210"/>
      <c r="BXK425" s="1211"/>
      <c r="BXL425" s="1210"/>
      <c r="BXN425" s="1208"/>
      <c r="BXO425" s="1209"/>
      <c r="BXP425" s="1209"/>
      <c r="BXQ425" s="1209"/>
      <c r="BXR425" s="1209"/>
      <c r="BXS425" s="1210"/>
      <c r="BXT425" s="1211"/>
      <c r="BXU425" s="1210"/>
      <c r="BXW425" s="1208"/>
      <c r="BXX425" s="1209"/>
      <c r="BXY425" s="1209"/>
      <c r="BXZ425" s="1209"/>
      <c r="BYA425" s="1209"/>
      <c r="BYB425" s="1210"/>
      <c r="BYC425" s="1211"/>
      <c r="BYD425" s="1210"/>
      <c r="BYF425" s="1208"/>
      <c r="BYG425" s="1209"/>
      <c r="BYH425" s="1209"/>
      <c r="BYI425" s="1209"/>
      <c r="BYJ425" s="1209"/>
      <c r="BYK425" s="1210"/>
      <c r="BYL425" s="1211"/>
      <c r="BYM425" s="1210"/>
      <c r="BYO425" s="1208"/>
      <c r="BYP425" s="1209"/>
      <c r="BYQ425" s="1209"/>
      <c r="BYR425" s="1209"/>
      <c r="BYS425" s="1209"/>
      <c r="BYT425" s="1210"/>
      <c r="BYU425" s="1211"/>
      <c r="BYV425" s="1210"/>
      <c r="BYX425" s="1208"/>
      <c r="BYY425" s="1209"/>
      <c r="BYZ425" s="1209"/>
      <c r="BZA425" s="1209"/>
      <c r="BZB425" s="1209"/>
      <c r="BZC425" s="1210"/>
      <c r="BZD425" s="1211"/>
      <c r="BZE425" s="1210"/>
      <c r="BZG425" s="1208"/>
      <c r="BZH425" s="1209"/>
      <c r="BZI425" s="1209"/>
      <c r="BZJ425" s="1209"/>
      <c r="BZK425" s="1209"/>
      <c r="BZL425" s="1210"/>
      <c r="BZM425" s="1211"/>
      <c r="BZN425" s="1210"/>
      <c r="BZP425" s="1208"/>
      <c r="BZQ425" s="1209"/>
      <c r="BZR425" s="1209"/>
      <c r="BZS425" s="1209"/>
      <c r="BZT425" s="1209"/>
      <c r="BZU425" s="1210"/>
      <c r="BZV425" s="1211"/>
      <c r="BZW425" s="1210"/>
      <c r="BZY425" s="1208"/>
      <c r="BZZ425" s="1209"/>
      <c r="CAA425" s="1209"/>
      <c r="CAB425" s="1209"/>
      <c r="CAC425" s="1209"/>
      <c r="CAD425" s="1210"/>
      <c r="CAE425" s="1211"/>
      <c r="CAF425" s="1210"/>
      <c r="CAH425" s="1208"/>
      <c r="CAI425" s="1209"/>
      <c r="CAJ425" s="1209"/>
      <c r="CAK425" s="1209"/>
      <c r="CAL425" s="1209"/>
      <c r="CAM425" s="1210"/>
      <c r="CAN425" s="1211"/>
      <c r="CAO425" s="1210"/>
      <c r="CAQ425" s="1208"/>
      <c r="CAR425" s="1209"/>
      <c r="CAS425" s="1209"/>
      <c r="CAT425" s="1209"/>
      <c r="CAU425" s="1209"/>
      <c r="CAV425" s="1210"/>
      <c r="CAW425" s="1211"/>
      <c r="CAX425" s="1210"/>
      <c r="CAZ425" s="1208"/>
      <c r="CBA425" s="1209"/>
      <c r="CBB425" s="1209"/>
      <c r="CBC425" s="1209"/>
      <c r="CBD425" s="1209"/>
      <c r="CBE425" s="1210"/>
      <c r="CBF425" s="1211"/>
      <c r="CBG425" s="1210"/>
      <c r="CBI425" s="1208"/>
      <c r="CBJ425" s="1209"/>
      <c r="CBK425" s="1209"/>
      <c r="CBL425" s="1209"/>
      <c r="CBM425" s="1209"/>
      <c r="CBN425" s="1210"/>
      <c r="CBO425" s="1211"/>
      <c r="CBP425" s="1210"/>
      <c r="CBR425" s="1208"/>
      <c r="CBS425" s="1209"/>
      <c r="CBT425" s="1209"/>
      <c r="CBU425" s="1209"/>
      <c r="CBV425" s="1209"/>
      <c r="CBW425" s="1210"/>
      <c r="CBX425" s="1211"/>
      <c r="CBY425" s="1210"/>
      <c r="CCA425" s="1208"/>
      <c r="CCB425" s="1209"/>
      <c r="CCC425" s="1209"/>
      <c r="CCD425" s="1209"/>
      <c r="CCE425" s="1209"/>
      <c r="CCF425" s="1210"/>
      <c r="CCG425" s="1211"/>
      <c r="CCH425" s="1210"/>
      <c r="CCJ425" s="1208"/>
      <c r="CCK425" s="1209"/>
      <c r="CCL425" s="1209"/>
      <c r="CCM425" s="1209"/>
      <c r="CCN425" s="1209"/>
      <c r="CCO425" s="1210"/>
      <c r="CCP425" s="1211"/>
      <c r="CCQ425" s="1210"/>
      <c r="CCS425" s="1208"/>
      <c r="CCT425" s="1209"/>
      <c r="CCU425" s="1209"/>
      <c r="CCV425" s="1209"/>
      <c r="CCW425" s="1209"/>
      <c r="CCX425" s="1210"/>
      <c r="CCY425" s="1211"/>
      <c r="CCZ425" s="1210"/>
      <c r="CDB425" s="1208"/>
      <c r="CDC425" s="1209"/>
      <c r="CDD425" s="1209"/>
      <c r="CDE425" s="1209"/>
      <c r="CDF425" s="1209"/>
      <c r="CDG425" s="1210"/>
      <c r="CDH425" s="1211"/>
      <c r="CDI425" s="1210"/>
      <c r="CDK425" s="1208"/>
      <c r="CDL425" s="1209"/>
      <c r="CDM425" s="1209"/>
      <c r="CDN425" s="1209"/>
      <c r="CDO425" s="1209"/>
      <c r="CDP425" s="1210"/>
      <c r="CDQ425" s="1211"/>
      <c r="CDR425" s="1210"/>
      <c r="CDT425" s="1208"/>
      <c r="CDU425" s="1209"/>
      <c r="CDV425" s="1209"/>
      <c r="CDW425" s="1209"/>
      <c r="CDX425" s="1209"/>
      <c r="CDY425" s="1210"/>
      <c r="CDZ425" s="1211"/>
      <c r="CEA425" s="1210"/>
      <c r="CEC425" s="1208"/>
      <c r="CED425" s="1209"/>
      <c r="CEE425" s="1209"/>
      <c r="CEF425" s="1209"/>
      <c r="CEG425" s="1209"/>
      <c r="CEH425" s="1210"/>
      <c r="CEI425" s="1211"/>
      <c r="CEJ425" s="1210"/>
      <c r="CEL425" s="1208"/>
      <c r="CEM425" s="1209"/>
      <c r="CEN425" s="1209"/>
      <c r="CEO425" s="1209"/>
      <c r="CEP425" s="1209"/>
      <c r="CEQ425" s="1210"/>
      <c r="CER425" s="1211"/>
      <c r="CES425" s="1210"/>
      <c r="CEU425" s="1208"/>
      <c r="CEV425" s="1209"/>
      <c r="CEW425" s="1209"/>
      <c r="CEX425" s="1209"/>
      <c r="CEY425" s="1209"/>
      <c r="CEZ425" s="1210"/>
      <c r="CFA425" s="1211"/>
      <c r="CFB425" s="1210"/>
      <c r="CFD425" s="1208"/>
      <c r="CFE425" s="1209"/>
      <c r="CFF425" s="1209"/>
      <c r="CFG425" s="1209"/>
      <c r="CFH425" s="1209"/>
      <c r="CFI425" s="1210"/>
      <c r="CFJ425" s="1211"/>
      <c r="CFK425" s="1210"/>
      <c r="CFM425" s="1208"/>
      <c r="CFN425" s="1209"/>
      <c r="CFO425" s="1209"/>
      <c r="CFP425" s="1209"/>
      <c r="CFQ425" s="1209"/>
      <c r="CFR425" s="1210"/>
      <c r="CFS425" s="1211"/>
      <c r="CFT425" s="1210"/>
      <c r="CFV425" s="1208"/>
      <c r="CFW425" s="1209"/>
      <c r="CFX425" s="1209"/>
      <c r="CFY425" s="1209"/>
      <c r="CFZ425" s="1209"/>
      <c r="CGA425" s="1210"/>
      <c r="CGB425" s="1211"/>
      <c r="CGC425" s="1210"/>
      <c r="CGE425" s="1208"/>
      <c r="CGF425" s="1209"/>
      <c r="CGG425" s="1209"/>
      <c r="CGH425" s="1209"/>
      <c r="CGI425" s="1209"/>
      <c r="CGJ425" s="1210"/>
      <c r="CGK425" s="1211"/>
      <c r="CGL425" s="1210"/>
      <c r="CGN425" s="1208"/>
      <c r="CGO425" s="1209"/>
      <c r="CGP425" s="1209"/>
      <c r="CGQ425" s="1209"/>
      <c r="CGR425" s="1209"/>
      <c r="CGS425" s="1210"/>
      <c r="CGT425" s="1211"/>
      <c r="CGU425" s="1210"/>
      <c r="CGW425" s="1208"/>
      <c r="CGX425" s="1209"/>
      <c r="CGY425" s="1209"/>
      <c r="CGZ425" s="1209"/>
      <c r="CHA425" s="1209"/>
      <c r="CHB425" s="1210"/>
      <c r="CHC425" s="1211"/>
      <c r="CHD425" s="1210"/>
      <c r="CHF425" s="1208"/>
      <c r="CHG425" s="1209"/>
      <c r="CHH425" s="1209"/>
      <c r="CHI425" s="1209"/>
      <c r="CHJ425" s="1209"/>
      <c r="CHK425" s="1210"/>
      <c r="CHL425" s="1211"/>
      <c r="CHM425" s="1210"/>
      <c r="CHO425" s="1208"/>
      <c r="CHP425" s="1209"/>
      <c r="CHQ425" s="1209"/>
      <c r="CHR425" s="1209"/>
      <c r="CHS425" s="1209"/>
      <c r="CHT425" s="1210"/>
      <c r="CHU425" s="1211"/>
      <c r="CHV425" s="1210"/>
      <c r="CHX425" s="1208"/>
      <c r="CHY425" s="1209"/>
      <c r="CHZ425" s="1209"/>
      <c r="CIA425" s="1209"/>
      <c r="CIB425" s="1209"/>
      <c r="CIC425" s="1210"/>
      <c r="CID425" s="1211"/>
      <c r="CIE425" s="1210"/>
      <c r="CIG425" s="1208"/>
      <c r="CIH425" s="1209"/>
      <c r="CII425" s="1209"/>
      <c r="CIJ425" s="1209"/>
      <c r="CIK425" s="1209"/>
      <c r="CIL425" s="1210"/>
      <c r="CIM425" s="1211"/>
      <c r="CIN425" s="1210"/>
      <c r="CIP425" s="1208"/>
      <c r="CIQ425" s="1209"/>
      <c r="CIR425" s="1209"/>
      <c r="CIS425" s="1209"/>
      <c r="CIT425" s="1209"/>
      <c r="CIU425" s="1210"/>
      <c r="CIV425" s="1211"/>
      <c r="CIW425" s="1210"/>
      <c r="CIY425" s="1208"/>
      <c r="CIZ425" s="1209"/>
      <c r="CJA425" s="1209"/>
      <c r="CJB425" s="1209"/>
      <c r="CJC425" s="1209"/>
      <c r="CJD425" s="1210"/>
      <c r="CJE425" s="1211"/>
      <c r="CJF425" s="1210"/>
      <c r="CJH425" s="1208"/>
      <c r="CJI425" s="1209"/>
      <c r="CJJ425" s="1209"/>
      <c r="CJK425" s="1209"/>
      <c r="CJL425" s="1209"/>
      <c r="CJM425" s="1210"/>
      <c r="CJN425" s="1211"/>
      <c r="CJO425" s="1210"/>
      <c r="CJQ425" s="1208"/>
      <c r="CJR425" s="1209"/>
      <c r="CJS425" s="1209"/>
      <c r="CJT425" s="1209"/>
      <c r="CJU425" s="1209"/>
      <c r="CJV425" s="1210"/>
      <c r="CJW425" s="1211"/>
      <c r="CJX425" s="1210"/>
      <c r="CJZ425" s="1208"/>
      <c r="CKA425" s="1209"/>
      <c r="CKB425" s="1209"/>
      <c r="CKC425" s="1209"/>
      <c r="CKD425" s="1209"/>
      <c r="CKE425" s="1210"/>
      <c r="CKF425" s="1211"/>
      <c r="CKG425" s="1210"/>
      <c r="CKI425" s="1208"/>
      <c r="CKJ425" s="1209"/>
      <c r="CKK425" s="1209"/>
      <c r="CKL425" s="1209"/>
      <c r="CKM425" s="1209"/>
      <c r="CKN425" s="1210"/>
      <c r="CKO425" s="1211"/>
      <c r="CKP425" s="1210"/>
      <c r="CKR425" s="1208"/>
      <c r="CKS425" s="1209"/>
      <c r="CKT425" s="1209"/>
      <c r="CKU425" s="1209"/>
      <c r="CKV425" s="1209"/>
      <c r="CKW425" s="1210"/>
      <c r="CKX425" s="1211"/>
      <c r="CKY425" s="1210"/>
      <c r="CLA425" s="1208"/>
      <c r="CLB425" s="1209"/>
      <c r="CLC425" s="1209"/>
      <c r="CLD425" s="1209"/>
      <c r="CLE425" s="1209"/>
      <c r="CLF425" s="1210"/>
      <c r="CLG425" s="1211"/>
      <c r="CLH425" s="1210"/>
      <c r="CLJ425" s="1208"/>
      <c r="CLK425" s="1209"/>
      <c r="CLL425" s="1209"/>
      <c r="CLM425" s="1209"/>
      <c r="CLN425" s="1209"/>
      <c r="CLO425" s="1210"/>
      <c r="CLP425" s="1211"/>
      <c r="CLQ425" s="1210"/>
      <c r="CLS425" s="1208"/>
      <c r="CLT425" s="1209"/>
      <c r="CLU425" s="1209"/>
      <c r="CLV425" s="1209"/>
      <c r="CLW425" s="1209"/>
      <c r="CLX425" s="1210"/>
      <c r="CLY425" s="1211"/>
      <c r="CLZ425" s="1210"/>
      <c r="CMB425" s="1208"/>
      <c r="CMC425" s="1209"/>
      <c r="CMD425" s="1209"/>
      <c r="CME425" s="1209"/>
      <c r="CMF425" s="1209"/>
      <c r="CMG425" s="1210"/>
      <c r="CMH425" s="1211"/>
      <c r="CMI425" s="1210"/>
      <c r="CMK425" s="1208"/>
      <c r="CML425" s="1209"/>
      <c r="CMM425" s="1209"/>
      <c r="CMN425" s="1209"/>
      <c r="CMO425" s="1209"/>
      <c r="CMP425" s="1210"/>
      <c r="CMQ425" s="1211"/>
      <c r="CMR425" s="1210"/>
      <c r="CMT425" s="1208"/>
      <c r="CMU425" s="1209"/>
      <c r="CMV425" s="1209"/>
      <c r="CMW425" s="1209"/>
      <c r="CMX425" s="1209"/>
      <c r="CMY425" s="1210"/>
      <c r="CMZ425" s="1211"/>
      <c r="CNA425" s="1210"/>
      <c r="CNC425" s="1208"/>
      <c r="CND425" s="1209"/>
      <c r="CNE425" s="1209"/>
      <c r="CNF425" s="1209"/>
      <c r="CNG425" s="1209"/>
      <c r="CNH425" s="1210"/>
      <c r="CNI425" s="1211"/>
      <c r="CNJ425" s="1210"/>
      <c r="CNL425" s="1208"/>
      <c r="CNM425" s="1209"/>
      <c r="CNN425" s="1209"/>
      <c r="CNO425" s="1209"/>
      <c r="CNP425" s="1209"/>
      <c r="CNQ425" s="1210"/>
      <c r="CNR425" s="1211"/>
      <c r="CNS425" s="1210"/>
      <c r="CNU425" s="1208"/>
      <c r="CNV425" s="1209"/>
      <c r="CNW425" s="1209"/>
      <c r="CNX425" s="1209"/>
      <c r="CNY425" s="1209"/>
      <c r="CNZ425" s="1210"/>
      <c r="COA425" s="1211"/>
      <c r="COB425" s="1210"/>
      <c r="COD425" s="1208"/>
      <c r="COE425" s="1209"/>
      <c r="COF425" s="1209"/>
      <c r="COG425" s="1209"/>
      <c r="COH425" s="1209"/>
      <c r="COI425" s="1210"/>
      <c r="COJ425" s="1211"/>
      <c r="COK425" s="1210"/>
      <c r="COM425" s="1208"/>
      <c r="CON425" s="1209"/>
      <c r="COO425" s="1209"/>
      <c r="COP425" s="1209"/>
      <c r="COQ425" s="1209"/>
      <c r="COR425" s="1210"/>
      <c r="COS425" s="1211"/>
      <c r="COT425" s="1210"/>
      <c r="COV425" s="1208"/>
      <c r="COW425" s="1209"/>
      <c r="COX425" s="1209"/>
      <c r="COY425" s="1209"/>
      <c r="COZ425" s="1209"/>
      <c r="CPA425" s="1210"/>
      <c r="CPB425" s="1211"/>
      <c r="CPC425" s="1210"/>
      <c r="CPE425" s="1208"/>
      <c r="CPF425" s="1209"/>
      <c r="CPG425" s="1209"/>
      <c r="CPH425" s="1209"/>
      <c r="CPI425" s="1209"/>
      <c r="CPJ425" s="1210"/>
      <c r="CPK425" s="1211"/>
      <c r="CPL425" s="1210"/>
      <c r="CPN425" s="1208"/>
      <c r="CPO425" s="1209"/>
      <c r="CPP425" s="1209"/>
      <c r="CPQ425" s="1209"/>
      <c r="CPR425" s="1209"/>
      <c r="CPS425" s="1210"/>
      <c r="CPT425" s="1211"/>
      <c r="CPU425" s="1210"/>
      <c r="CPW425" s="1208"/>
      <c r="CPX425" s="1209"/>
      <c r="CPY425" s="1209"/>
      <c r="CPZ425" s="1209"/>
      <c r="CQA425" s="1209"/>
      <c r="CQB425" s="1210"/>
      <c r="CQC425" s="1211"/>
      <c r="CQD425" s="1210"/>
      <c r="CQF425" s="1208"/>
      <c r="CQG425" s="1209"/>
      <c r="CQH425" s="1209"/>
      <c r="CQI425" s="1209"/>
      <c r="CQJ425" s="1209"/>
      <c r="CQK425" s="1210"/>
      <c r="CQL425" s="1211"/>
      <c r="CQM425" s="1210"/>
      <c r="CQO425" s="1208"/>
      <c r="CQP425" s="1209"/>
      <c r="CQQ425" s="1209"/>
      <c r="CQR425" s="1209"/>
      <c r="CQS425" s="1209"/>
      <c r="CQT425" s="1210"/>
      <c r="CQU425" s="1211"/>
      <c r="CQV425" s="1210"/>
      <c r="CQX425" s="1208"/>
      <c r="CQY425" s="1209"/>
      <c r="CQZ425" s="1209"/>
      <c r="CRA425" s="1209"/>
      <c r="CRB425" s="1209"/>
      <c r="CRC425" s="1210"/>
      <c r="CRD425" s="1211"/>
      <c r="CRE425" s="1210"/>
      <c r="CRG425" s="1208"/>
      <c r="CRH425" s="1209"/>
      <c r="CRI425" s="1209"/>
      <c r="CRJ425" s="1209"/>
      <c r="CRK425" s="1209"/>
      <c r="CRL425" s="1210"/>
      <c r="CRM425" s="1211"/>
      <c r="CRN425" s="1210"/>
      <c r="CRP425" s="1208"/>
      <c r="CRQ425" s="1209"/>
      <c r="CRR425" s="1209"/>
      <c r="CRS425" s="1209"/>
      <c r="CRT425" s="1209"/>
      <c r="CRU425" s="1210"/>
      <c r="CRV425" s="1211"/>
      <c r="CRW425" s="1210"/>
      <c r="CRY425" s="1208"/>
      <c r="CRZ425" s="1209"/>
      <c r="CSA425" s="1209"/>
      <c r="CSB425" s="1209"/>
      <c r="CSC425" s="1209"/>
      <c r="CSD425" s="1210"/>
      <c r="CSE425" s="1211"/>
      <c r="CSF425" s="1210"/>
      <c r="CSH425" s="1208"/>
      <c r="CSI425" s="1209"/>
      <c r="CSJ425" s="1209"/>
      <c r="CSK425" s="1209"/>
      <c r="CSL425" s="1209"/>
      <c r="CSM425" s="1210"/>
      <c r="CSN425" s="1211"/>
      <c r="CSO425" s="1210"/>
      <c r="CSQ425" s="1208"/>
      <c r="CSR425" s="1209"/>
      <c r="CSS425" s="1209"/>
      <c r="CST425" s="1209"/>
      <c r="CSU425" s="1209"/>
      <c r="CSV425" s="1210"/>
      <c r="CSW425" s="1211"/>
      <c r="CSX425" s="1210"/>
      <c r="CSZ425" s="1208"/>
      <c r="CTA425" s="1209"/>
      <c r="CTB425" s="1209"/>
      <c r="CTC425" s="1209"/>
      <c r="CTD425" s="1209"/>
      <c r="CTE425" s="1210"/>
      <c r="CTF425" s="1211"/>
      <c r="CTG425" s="1210"/>
      <c r="CTI425" s="1208"/>
      <c r="CTJ425" s="1209"/>
      <c r="CTK425" s="1209"/>
      <c r="CTL425" s="1209"/>
      <c r="CTM425" s="1209"/>
      <c r="CTN425" s="1210"/>
      <c r="CTO425" s="1211"/>
      <c r="CTP425" s="1210"/>
      <c r="CTR425" s="1208"/>
      <c r="CTS425" s="1209"/>
      <c r="CTT425" s="1209"/>
      <c r="CTU425" s="1209"/>
      <c r="CTV425" s="1209"/>
      <c r="CTW425" s="1210"/>
      <c r="CTX425" s="1211"/>
      <c r="CTY425" s="1210"/>
      <c r="CUA425" s="1208"/>
      <c r="CUB425" s="1209"/>
      <c r="CUC425" s="1209"/>
      <c r="CUD425" s="1209"/>
      <c r="CUE425" s="1209"/>
      <c r="CUF425" s="1210"/>
      <c r="CUG425" s="1211"/>
      <c r="CUH425" s="1210"/>
      <c r="CUJ425" s="1208"/>
      <c r="CUK425" s="1209"/>
      <c r="CUL425" s="1209"/>
      <c r="CUM425" s="1209"/>
      <c r="CUN425" s="1209"/>
      <c r="CUO425" s="1210"/>
      <c r="CUP425" s="1211"/>
      <c r="CUQ425" s="1210"/>
      <c r="CUS425" s="1208"/>
      <c r="CUT425" s="1209"/>
      <c r="CUU425" s="1209"/>
      <c r="CUV425" s="1209"/>
      <c r="CUW425" s="1209"/>
      <c r="CUX425" s="1210"/>
      <c r="CUY425" s="1211"/>
      <c r="CUZ425" s="1210"/>
      <c r="CVB425" s="1208"/>
      <c r="CVC425" s="1209"/>
      <c r="CVD425" s="1209"/>
      <c r="CVE425" s="1209"/>
      <c r="CVF425" s="1209"/>
      <c r="CVG425" s="1210"/>
      <c r="CVH425" s="1211"/>
      <c r="CVI425" s="1210"/>
      <c r="CVK425" s="1208"/>
      <c r="CVL425" s="1209"/>
      <c r="CVM425" s="1209"/>
      <c r="CVN425" s="1209"/>
      <c r="CVO425" s="1209"/>
      <c r="CVP425" s="1210"/>
      <c r="CVQ425" s="1211"/>
      <c r="CVR425" s="1210"/>
      <c r="CVT425" s="1208"/>
      <c r="CVU425" s="1209"/>
      <c r="CVV425" s="1209"/>
      <c r="CVW425" s="1209"/>
      <c r="CVX425" s="1209"/>
      <c r="CVY425" s="1210"/>
      <c r="CVZ425" s="1211"/>
      <c r="CWA425" s="1210"/>
      <c r="CWC425" s="1208"/>
      <c r="CWD425" s="1209"/>
      <c r="CWE425" s="1209"/>
      <c r="CWF425" s="1209"/>
      <c r="CWG425" s="1209"/>
      <c r="CWH425" s="1210"/>
      <c r="CWI425" s="1211"/>
      <c r="CWJ425" s="1210"/>
      <c r="CWL425" s="1208"/>
      <c r="CWM425" s="1209"/>
      <c r="CWN425" s="1209"/>
      <c r="CWO425" s="1209"/>
      <c r="CWP425" s="1209"/>
      <c r="CWQ425" s="1210"/>
      <c r="CWR425" s="1211"/>
      <c r="CWS425" s="1210"/>
      <c r="CWU425" s="1208"/>
      <c r="CWV425" s="1209"/>
      <c r="CWW425" s="1209"/>
      <c r="CWX425" s="1209"/>
      <c r="CWY425" s="1209"/>
      <c r="CWZ425" s="1210"/>
      <c r="CXA425" s="1211"/>
      <c r="CXB425" s="1210"/>
      <c r="CXD425" s="1208"/>
      <c r="CXE425" s="1209"/>
      <c r="CXF425" s="1209"/>
      <c r="CXG425" s="1209"/>
      <c r="CXH425" s="1209"/>
      <c r="CXI425" s="1210"/>
      <c r="CXJ425" s="1211"/>
      <c r="CXK425" s="1210"/>
      <c r="CXM425" s="1208"/>
      <c r="CXN425" s="1209"/>
      <c r="CXO425" s="1209"/>
      <c r="CXP425" s="1209"/>
      <c r="CXQ425" s="1209"/>
      <c r="CXR425" s="1210"/>
      <c r="CXS425" s="1211"/>
      <c r="CXT425" s="1210"/>
      <c r="CXV425" s="1208"/>
      <c r="CXW425" s="1209"/>
      <c r="CXX425" s="1209"/>
      <c r="CXY425" s="1209"/>
      <c r="CXZ425" s="1209"/>
      <c r="CYA425" s="1210"/>
      <c r="CYB425" s="1211"/>
      <c r="CYC425" s="1210"/>
      <c r="CYE425" s="1208"/>
      <c r="CYF425" s="1209"/>
      <c r="CYG425" s="1209"/>
      <c r="CYH425" s="1209"/>
      <c r="CYI425" s="1209"/>
      <c r="CYJ425" s="1210"/>
      <c r="CYK425" s="1211"/>
      <c r="CYL425" s="1210"/>
      <c r="CYN425" s="1208"/>
      <c r="CYO425" s="1209"/>
      <c r="CYP425" s="1209"/>
      <c r="CYQ425" s="1209"/>
      <c r="CYR425" s="1209"/>
      <c r="CYS425" s="1210"/>
      <c r="CYT425" s="1211"/>
      <c r="CYU425" s="1210"/>
      <c r="CYW425" s="1208"/>
      <c r="CYX425" s="1209"/>
      <c r="CYY425" s="1209"/>
      <c r="CYZ425" s="1209"/>
      <c r="CZA425" s="1209"/>
      <c r="CZB425" s="1210"/>
      <c r="CZC425" s="1211"/>
      <c r="CZD425" s="1210"/>
      <c r="CZF425" s="1208"/>
      <c r="CZG425" s="1209"/>
      <c r="CZH425" s="1209"/>
      <c r="CZI425" s="1209"/>
      <c r="CZJ425" s="1209"/>
      <c r="CZK425" s="1210"/>
      <c r="CZL425" s="1211"/>
      <c r="CZM425" s="1210"/>
      <c r="CZO425" s="1208"/>
      <c r="CZP425" s="1209"/>
      <c r="CZQ425" s="1209"/>
      <c r="CZR425" s="1209"/>
      <c r="CZS425" s="1209"/>
      <c r="CZT425" s="1210"/>
      <c r="CZU425" s="1211"/>
      <c r="CZV425" s="1210"/>
      <c r="CZX425" s="1208"/>
      <c r="CZY425" s="1209"/>
      <c r="CZZ425" s="1209"/>
      <c r="DAA425" s="1209"/>
      <c r="DAB425" s="1209"/>
      <c r="DAC425" s="1210"/>
      <c r="DAD425" s="1211"/>
      <c r="DAE425" s="1210"/>
      <c r="DAG425" s="1208"/>
      <c r="DAH425" s="1209"/>
      <c r="DAI425" s="1209"/>
      <c r="DAJ425" s="1209"/>
      <c r="DAK425" s="1209"/>
      <c r="DAL425" s="1210"/>
      <c r="DAM425" s="1211"/>
      <c r="DAN425" s="1210"/>
      <c r="DAP425" s="1208"/>
      <c r="DAQ425" s="1209"/>
      <c r="DAR425" s="1209"/>
      <c r="DAS425" s="1209"/>
      <c r="DAT425" s="1209"/>
      <c r="DAU425" s="1210"/>
      <c r="DAV425" s="1211"/>
      <c r="DAW425" s="1210"/>
      <c r="DAY425" s="1208"/>
      <c r="DAZ425" s="1209"/>
      <c r="DBA425" s="1209"/>
      <c r="DBB425" s="1209"/>
      <c r="DBC425" s="1209"/>
      <c r="DBD425" s="1210"/>
      <c r="DBE425" s="1211"/>
      <c r="DBF425" s="1210"/>
      <c r="DBH425" s="1208"/>
      <c r="DBI425" s="1209"/>
      <c r="DBJ425" s="1209"/>
      <c r="DBK425" s="1209"/>
      <c r="DBL425" s="1209"/>
      <c r="DBM425" s="1210"/>
      <c r="DBN425" s="1211"/>
      <c r="DBO425" s="1210"/>
      <c r="DBQ425" s="1208"/>
      <c r="DBR425" s="1209"/>
      <c r="DBS425" s="1209"/>
      <c r="DBT425" s="1209"/>
      <c r="DBU425" s="1209"/>
      <c r="DBV425" s="1210"/>
      <c r="DBW425" s="1211"/>
      <c r="DBX425" s="1210"/>
      <c r="DBZ425" s="1208"/>
      <c r="DCA425" s="1209"/>
      <c r="DCB425" s="1209"/>
      <c r="DCC425" s="1209"/>
      <c r="DCD425" s="1209"/>
      <c r="DCE425" s="1210"/>
      <c r="DCF425" s="1211"/>
      <c r="DCG425" s="1210"/>
      <c r="DCI425" s="1208"/>
      <c r="DCJ425" s="1209"/>
      <c r="DCK425" s="1209"/>
      <c r="DCL425" s="1209"/>
      <c r="DCM425" s="1209"/>
      <c r="DCN425" s="1210"/>
      <c r="DCO425" s="1211"/>
      <c r="DCP425" s="1210"/>
      <c r="DCR425" s="1208"/>
      <c r="DCS425" s="1209"/>
      <c r="DCT425" s="1209"/>
      <c r="DCU425" s="1209"/>
      <c r="DCV425" s="1209"/>
      <c r="DCW425" s="1210"/>
      <c r="DCX425" s="1211"/>
      <c r="DCY425" s="1210"/>
      <c r="DDA425" s="1208"/>
      <c r="DDB425" s="1209"/>
      <c r="DDC425" s="1209"/>
      <c r="DDD425" s="1209"/>
      <c r="DDE425" s="1209"/>
      <c r="DDF425" s="1210"/>
      <c r="DDG425" s="1211"/>
      <c r="DDH425" s="1210"/>
      <c r="DDJ425" s="1208"/>
      <c r="DDK425" s="1209"/>
      <c r="DDL425" s="1209"/>
      <c r="DDM425" s="1209"/>
      <c r="DDN425" s="1209"/>
      <c r="DDO425" s="1210"/>
      <c r="DDP425" s="1211"/>
      <c r="DDQ425" s="1210"/>
      <c r="DDS425" s="1208"/>
      <c r="DDT425" s="1209"/>
      <c r="DDU425" s="1209"/>
      <c r="DDV425" s="1209"/>
      <c r="DDW425" s="1209"/>
      <c r="DDX425" s="1210"/>
      <c r="DDY425" s="1211"/>
      <c r="DDZ425" s="1210"/>
      <c r="DEB425" s="1208"/>
      <c r="DEC425" s="1209"/>
      <c r="DED425" s="1209"/>
      <c r="DEE425" s="1209"/>
      <c r="DEF425" s="1209"/>
      <c r="DEG425" s="1210"/>
      <c r="DEH425" s="1211"/>
      <c r="DEI425" s="1210"/>
      <c r="DEK425" s="1208"/>
      <c r="DEL425" s="1209"/>
      <c r="DEM425" s="1209"/>
      <c r="DEN425" s="1209"/>
      <c r="DEO425" s="1209"/>
      <c r="DEP425" s="1210"/>
      <c r="DEQ425" s="1211"/>
      <c r="DER425" s="1210"/>
      <c r="DET425" s="1208"/>
      <c r="DEU425" s="1209"/>
      <c r="DEV425" s="1209"/>
      <c r="DEW425" s="1209"/>
      <c r="DEX425" s="1209"/>
      <c r="DEY425" s="1210"/>
      <c r="DEZ425" s="1211"/>
      <c r="DFA425" s="1210"/>
      <c r="DFC425" s="1208"/>
      <c r="DFD425" s="1209"/>
      <c r="DFE425" s="1209"/>
      <c r="DFF425" s="1209"/>
      <c r="DFG425" s="1209"/>
      <c r="DFH425" s="1210"/>
      <c r="DFI425" s="1211"/>
      <c r="DFJ425" s="1210"/>
      <c r="DFL425" s="1208"/>
      <c r="DFM425" s="1209"/>
      <c r="DFN425" s="1209"/>
      <c r="DFO425" s="1209"/>
      <c r="DFP425" s="1209"/>
      <c r="DFQ425" s="1210"/>
      <c r="DFR425" s="1211"/>
      <c r="DFS425" s="1210"/>
      <c r="DFU425" s="1208"/>
      <c r="DFV425" s="1209"/>
      <c r="DFW425" s="1209"/>
      <c r="DFX425" s="1209"/>
      <c r="DFY425" s="1209"/>
      <c r="DFZ425" s="1210"/>
      <c r="DGA425" s="1211"/>
      <c r="DGB425" s="1210"/>
      <c r="DGD425" s="1208"/>
      <c r="DGE425" s="1209"/>
      <c r="DGF425" s="1209"/>
      <c r="DGG425" s="1209"/>
      <c r="DGH425" s="1209"/>
      <c r="DGI425" s="1210"/>
      <c r="DGJ425" s="1211"/>
      <c r="DGK425" s="1210"/>
      <c r="DGM425" s="1208"/>
      <c r="DGN425" s="1209"/>
      <c r="DGO425" s="1209"/>
      <c r="DGP425" s="1209"/>
      <c r="DGQ425" s="1209"/>
      <c r="DGR425" s="1210"/>
      <c r="DGS425" s="1211"/>
      <c r="DGT425" s="1210"/>
      <c r="DGV425" s="1208"/>
      <c r="DGW425" s="1209"/>
      <c r="DGX425" s="1209"/>
      <c r="DGY425" s="1209"/>
      <c r="DGZ425" s="1209"/>
      <c r="DHA425" s="1210"/>
      <c r="DHB425" s="1211"/>
      <c r="DHC425" s="1210"/>
      <c r="DHE425" s="1208"/>
      <c r="DHF425" s="1209"/>
      <c r="DHG425" s="1209"/>
      <c r="DHH425" s="1209"/>
      <c r="DHI425" s="1209"/>
      <c r="DHJ425" s="1210"/>
      <c r="DHK425" s="1211"/>
      <c r="DHL425" s="1210"/>
      <c r="DHN425" s="1208"/>
      <c r="DHO425" s="1209"/>
      <c r="DHP425" s="1209"/>
      <c r="DHQ425" s="1209"/>
      <c r="DHR425" s="1209"/>
      <c r="DHS425" s="1210"/>
      <c r="DHT425" s="1211"/>
      <c r="DHU425" s="1210"/>
      <c r="DHW425" s="1208"/>
      <c r="DHX425" s="1209"/>
      <c r="DHY425" s="1209"/>
      <c r="DHZ425" s="1209"/>
      <c r="DIA425" s="1209"/>
      <c r="DIB425" s="1210"/>
      <c r="DIC425" s="1211"/>
      <c r="DID425" s="1210"/>
      <c r="DIF425" s="1208"/>
      <c r="DIG425" s="1209"/>
      <c r="DIH425" s="1209"/>
      <c r="DII425" s="1209"/>
      <c r="DIJ425" s="1209"/>
      <c r="DIK425" s="1210"/>
      <c r="DIL425" s="1211"/>
      <c r="DIM425" s="1210"/>
      <c r="DIO425" s="1208"/>
      <c r="DIP425" s="1209"/>
      <c r="DIQ425" s="1209"/>
      <c r="DIR425" s="1209"/>
      <c r="DIS425" s="1209"/>
      <c r="DIT425" s="1210"/>
      <c r="DIU425" s="1211"/>
      <c r="DIV425" s="1210"/>
      <c r="DIX425" s="1208"/>
      <c r="DIY425" s="1209"/>
      <c r="DIZ425" s="1209"/>
      <c r="DJA425" s="1209"/>
      <c r="DJB425" s="1209"/>
      <c r="DJC425" s="1210"/>
      <c r="DJD425" s="1211"/>
      <c r="DJE425" s="1210"/>
      <c r="DJG425" s="1208"/>
      <c r="DJH425" s="1209"/>
      <c r="DJI425" s="1209"/>
      <c r="DJJ425" s="1209"/>
      <c r="DJK425" s="1209"/>
      <c r="DJL425" s="1210"/>
      <c r="DJM425" s="1211"/>
      <c r="DJN425" s="1210"/>
      <c r="DJP425" s="1208"/>
      <c r="DJQ425" s="1209"/>
      <c r="DJR425" s="1209"/>
      <c r="DJS425" s="1209"/>
      <c r="DJT425" s="1209"/>
      <c r="DJU425" s="1210"/>
      <c r="DJV425" s="1211"/>
      <c r="DJW425" s="1210"/>
      <c r="DJY425" s="1208"/>
      <c r="DJZ425" s="1209"/>
      <c r="DKA425" s="1209"/>
      <c r="DKB425" s="1209"/>
      <c r="DKC425" s="1209"/>
      <c r="DKD425" s="1210"/>
      <c r="DKE425" s="1211"/>
      <c r="DKF425" s="1210"/>
      <c r="DKH425" s="1208"/>
      <c r="DKI425" s="1209"/>
      <c r="DKJ425" s="1209"/>
      <c r="DKK425" s="1209"/>
      <c r="DKL425" s="1209"/>
      <c r="DKM425" s="1210"/>
      <c r="DKN425" s="1211"/>
      <c r="DKO425" s="1210"/>
      <c r="DKQ425" s="1208"/>
      <c r="DKR425" s="1209"/>
      <c r="DKS425" s="1209"/>
      <c r="DKT425" s="1209"/>
      <c r="DKU425" s="1209"/>
      <c r="DKV425" s="1210"/>
      <c r="DKW425" s="1211"/>
      <c r="DKX425" s="1210"/>
      <c r="DKZ425" s="1208"/>
      <c r="DLA425" s="1209"/>
      <c r="DLB425" s="1209"/>
      <c r="DLC425" s="1209"/>
      <c r="DLD425" s="1209"/>
      <c r="DLE425" s="1210"/>
      <c r="DLF425" s="1211"/>
      <c r="DLG425" s="1210"/>
      <c r="DLI425" s="1208"/>
      <c r="DLJ425" s="1209"/>
      <c r="DLK425" s="1209"/>
      <c r="DLL425" s="1209"/>
      <c r="DLM425" s="1209"/>
      <c r="DLN425" s="1210"/>
      <c r="DLO425" s="1211"/>
      <c r="DLP425" s="1210"/>
      <c r="DLR425" s="1208"/>
      <c r="DLS425" s="1209"/>
      <c r="DLT425" s="1209"/>
      <c r="DLU425" s="1209"/>
      <c r="DLV425" s="1209"/>
      <c r="DLW425" s="1210"/>
      <c r="DLX425" s="1211"/>
      <c r="DLY425" s="1210"/>
      <c r="DMA425" s="1208"/>
      <c r="DMB425" s="1209"/>
      <c r="DMC425" s="1209"/>
      <c r="DMD425" s="1209"/>
      <c r="DME425" s="1209"/>
      <c r="DMF425" s="1210"/>
      <c r="DMG425" s="1211"/>
      <c r="DMH425" s="1210"/>
      <c r="DMJ425" s="1208"/>
      <c r="DMK425" s="1209"/>
      <c r="DML425" s="1209"/>
      <c r="DMM425" s="1209"/>
      <c r="DMN425" s="1209"/>
      <c r="DMO425" s="1210"/>
      <c r="DMP425" s="1211"/>
      <c r="DMQ425" s="1210"/>
      <c r="DMS425" s="1208"/>
      <c r="DMT425" s="1209"/>
      <c r="DMU425" s="1209"/>
      <c r="DMV425" s="1209"/>
      <c r="DMW425" s="1209"/>
      <c r="DMX425" s="1210"/>
      <c r="DMY425" s="1211"/>
      <c r="DMZ425" s="1210"/>
      <c r="DNB425" s="1208"/>
      <c r="DNC425" s="1209"/>
      <c r="DND425" s="1209"/>
      <c r="DNE425" s="1209"/>
      <c r="DNF425" s="1209"/>
      <c r="DNG425" s="1210"/>
      <c r="DNH425" s="1211"/>
      <c r="DNI425" s="1210"/>
      <c r="DNK425" s="1208"/>
      <c r="DNL425" s="1209"/>
      <c r="DNM425" s="1209"/>
      <c r="DNN425" s="1209"/>
      <c r="DNO425" s="1209"/>
      <c r="DNP425" s="1210"/>
      <c r="DNQ425" s="1211"/>
      <c r="DNR425" s="1210"/>
      <c r="DNT425" s="1208"/>
      <c r="DNU425" s="1209"/>
      <c r="DNV425" s="1209"/>
      <c r="DNW425" s="1209"/>
      <c r="DNX425" s="1209"/>
      <c r="DNY425" s="1210"/>
      <c r="DNZ425" s="1211"/>
      <c r="DOA425" s="1210"/>
      <c r="DOC425" s="1208"/>
      <c r="DOD425" s="1209"/>
      <c r="DOE425" s="1209"/>
      <c r="DOF425" s="1209"/>
      <c r="DOG425" s="1209"/>
      <c r="DOH425" s="1210"/>
      <c r="DOI425" s="1211"/>
      <c r="DOJ425" s="1210"/>
      <c r="DOL425" s="1208"/>
      <c r="DOM425" s="1209"/>
      <c r="DON425" s="1209"/>
      <c r="DOO425" s="1209"/>
      <c r="DOP425" s="1209"/>
      <c r="DOQ425" s="1210"/>
      <c r="DOR425" s="1211"/>
      <c r="DOS425" s="1210"/>
      <c r="DOU425" s="1208"/>
      <c r="DOV425" s="1209"/>
      <c r="DOW425" s="1209"/>
      <c r="DOX425" s="1209"/>
      <c r="DOY425" s="1209"/>
      <c r="DOZ425" s="1210"/>
      <c r="DPA425" s="1211"/>
      <c r="DPB425" s="1210"/>
      <c r="DPD425" s="1208"/>
      <c r="DPE425" s="1209"/>
      <c r="DPF425" s="1209"/>
      <c r="DPG425" s="1209"/>
      <c r="DPH425" s="1209"/>
      <c r="DPI425" s="1210"/>
      <c r="DPJ425" s="1211"/>
      <c r="DPK425" s="1210"/>
      <c r="DPM425" s="1208"/>
      <c r="DPN425" s="1209"/>
      <c r="DPO425" s="1209"/>
      <c r="DPP425" s="1209"/>
      <c r="DPQ425" s="1209"/>
      <c r="DPR425" s="1210"/>
      <c r="DPS425" s="1211"/>
      <c r="DPT425" s="1210"/>
      <c r="DPV425" s="1208"/>
      <c r="DPW425" s="1209"/>
      <c r="DPX425" s="1209"/>
      <c r="DPY425" s="1209"/>
      <c r="DPZ425" s="1209"/>
      <c r="DQA425" s="1210"/>
      <c r="DQB425" s="1211"/>
      <c r="DQC425" s="1210"/>
      <c r="DQE425" s="1208"/>
      <c r="DQF425" s="1209"/>
      <c r="DQG425" s="1209"/>
      <c r="DQH425" s="1209"/>
      <c r="DQI425" s="1209"/>
      <c r="DQJ425" s="1210"/>
      <c r="DQK425" s="1211"/>
      <c r="DQL425" s="1210"/>
      <c r="DQN425" s="1208"/>
      <c r="DQO425" s="1209"/>
      <c r="DQP425" s="1209"/>
      <c r="DQQ425" s="1209"/>
      <c r="DQR425" s="1209"/>
      <c r="DQS425" s="1210"/>
      <c r="DQT425" s="1211"/>
      <c r="DQU425" s="1210"/>
      <c r="DQW425" s="1208"/>
      <c r="DQX425" s="1209"/>
      <c r="DQY425" s="1209"/>
      <c r="DQZ425" s="1209"/>
      <c r="DRA425" s="1209"/>
      <c r="DRB425" s="1210"/>
      <c r="DRC425" s="1211"/>
      <c r="DRD425" s="1210"/>
      <c r="DRF425" s="1208"/>
      <c r="DRG425" s="1209"/>
      <c r="DRH425" s="1209"/>
      <c r="DRI425" s="1209"/>
      <c r="DRJ425" s="1209"/>
      <c r="DRK425" s="1210"/>
      <c r="DRL425" s="1211"/>
      <c r="DRM425" s="1210"/>
      <c r="DRO425" s="1208"/>
      <c r="DRP425" s="1209"/>
      <c r="DRQ425" s="1209"/>
      <c r="DRR425" s="1209"/>
      <c r="DRS425" s="1209"/>
      <c r="DRT425" s="1210"/>
      <c r="DRU425" s="1211"/>
      <c r="DRV425" s="1210"/>
      <c r="DRX425" s="1208"/>
      <c r="DRY425" s="1209"/>
      <c r="DRZ425" s="1209"/>
      <c r="DSA425" s="1209"/>
      <c r="DSB425" s="1209"/>
      <c r="DSC425" s="1210"/>
      <c r="DSD425" s="1211"/>
      <c r="DSE425" s="1210"/>
      <c r="DSG425" s="1208"/>
      <c r="DSH425" s="1209"/>
      <c r="DSI425" s="1209"/>
      <c r="DSJ425" s="1209"/>
      <c r="DSK425" s="1209"/>
      <c r="DSL425" s="1210"/>
      <c r="DSM425" s="1211"/>
      <c r="DSN425" s="1210"/>
      <c r="DSP425" s="1208"/>
      <c r="DSQ425" s="1209"/>
      <c r="DSR425" s="1209"/>
      <c r="DSS425" s="1209"/>
      <c r="DST425" s="1209"/>
      <c r="DSU425" s="1210"/>
      <c r="DSV425" s="1211"/>
      <c r="DSW425" s="1210"/>
      <c r="DSY425" s="1208"/>
      <c r="DSZ425" s="1209"/>
      <c r="DTA425" s="1209"/>
      <c r="DTB425" s="1209"/>
      <c r="DTC425" s="1209"/>
      <c r="DTD425" s="1210"/>
      <c r="DTE425" s="1211"/>
      <c r="DTF425" s="1210"/>
      <c r="DTH425" s="1208"/>
      <c r="DTI425" s="1209"/>
      <c r="DTJ425" s="1209"/>
      <c r="DTK425" s="1209"/>
      <c r="DTL425" s="1209"/>
      <c r="DTM425" s="1210"/>
      <c r="DTN425" s="1211"/>
      <c r="DTO425" s="1210"/>
      <c r="DTQ425" s="1208"/>
      <c r="DTR425" s="1209"/>
      <c r="DTS425" s="1209"/>
      <c r="DTT425" s="1209"/>
      <c r="DTU425" s="1209"/>
      <c r="DTV425" s="1210"/>
      <c r="DTW425" s="1211"/>
      <c r="DTX425" s="1210"/>
      <c r="DTZ425" s="1208"/>
      <c r="DUA425" s="1209"/>
      <c r="DUB425" s="1209"/>
      <c r="DUC425" s="1209"/>
      <c r="DUD425" s="1209"/>
      <c r="DUE425" s="1210"/>
      <c r="DUF425" s="1211"/>
      <c r="DUG425" s="1210"/>
      <c r="DUI425" s="1208"/>
      <c r="DUJ425" s="1209"/>
      <c r="DUK425" s="1209"/>
      <c r="DUL425" s="1209"/>
      <c r="DUM425" s="1209"/>
      <c r="DUN425" s="1210"/>
      <c r="DUO425" s="1211"/>
      <c r="DUP425" s="1210"/>
      <c r="DUR425" s="1208"/>
      <c r="DUS425" s="1209"/>
      <c r="DUT425" s="1209"/>
      <c r="DUU425" s="1209"/>
      <c r="DUV425" s="1209"/>
      <c r="DUW425" s="1210"/>
      <c r="DUX425" s="1211"/>
      <c r="DUY425" s="1210"/>
      <c r="DVA425" s="1208"/>
      <c r="DVB425" s="1209"/>
      <c r="DVC425" s="1209"/>
      <c r="DVD425" s="1209"/>
      <c r="DVE425" s="1209"/>
      <c r="DVF425" s="1210"/>
      <c r="DVG425" s="1211"/>
      <c r="DVH425" s="1210"/>
      <c r="DVJ425" s="1208"/>
      <c r="DVK425" s="1209"/>
      <c r="DVL425" s="1209"/>
      <c r="DVM425" s="1209"/>
      <c r="DVN425" s="1209"/>
      <c r="DVO425" s="1210"/>
      <c r="DVP425" s="1211"/>
      <c r="DVQ425" s="1210"/>
      <c r="DVS425" s="1208"/>
      <c r="DVT425" s="1209"/>
      <c r="DVU425" s="1209"/>
      <c r="DVV425" s="1209"/>
      <c r="DVW425" s="1209"/>
      <c r="DVX425" s="1210"/>
      <c r="DVY425" s="1211"/>
      <c r="DVZ425" s="1210"/>
      <c r="DWB425" s="1208"/>
      <c r="DWC425" s="1209"/>
      <c r="DWD425" s="1209"/>
      <c r="DWE425" s="1209"/>
      <c r="DWF425" s="1209"/>
      <c r="DWG425" s="1210"/>
      <c r="DWH425" s="1211"/>
      <c r="DWI425" s="1210"/>
      <c r="DWK425" s="1208"/>
      <c r="DWL425" s="1209"/>
      <c r="DWM425" s="1209"/>
      <c r="DWN425" s="1209"/>
      <c r="DWO425" s="1209"/>
      <c r="DWP425" s="1210"/>
      <c r="DWQ425" s="1211"/>
      <c r="DWR425" s="1210"/>
      <c r="DWT425" s="1208"/>
      <c r="DWU425" s="1209"/>
      <c r="DWV425" s="1209"/>
      <c r="DWW425" s="1209"/>
      <c r="DWX425" s="1209"/>
      <c r="DWY425" s="1210"/>
      <c r="DWZ425" s="1211"/>
      <c r="DXA425" s="1210"/>
      <c r="DXC425" s="1208"/>
      <c r="DXD425" s="1209"/>
      <c r="DXE425" s="1209"/>
      <c r="DXF425" s="1209"/>
      <c r="DXG425" s="1209"/>
      <c r="DXH425" s="1210"/>
      <c r="DXI425" s="1211"/>
      <c r="DXJ425" s="1210"/>
      <c r="DXL425" s="1208"/>
      <c r="DXM425" s="1209"/>
      <c r="DXN425" s="1209"/>
      <c r="DXO425" s="1209"/>
      <c r="DXP425" s="1209"/>
      <c r="DXQ425" s="1210"/>
      <c r="DXR425" s="1211"/>
      <c r="DXS425" s="1210"/>
      <c r="DXU425" s="1208"/>
      <c r="DXV425" s="1209"/>
      <c r="DXW425" s="1209"/>
      <c r="DXX425" s="1209"/>
      <c r="DXY425" s="1209"/>
      <c r="DXZ425" s="1210"/>
      <c r="DYA425" s="1211"/>
      <c r="DYB425" s="1210"/>
      <c r="DYD425" s="1208"/>
      <c r="DYE425" s="1209"/>
      <c r="DYF425" s="1209"/>
      <c r="DYG425" s="1209"/>
      <c r="DYH425" s="1209"/>
      <c r="DYI425" s="1210"/>
      <c r="DYJ425" s="1211"/>
      <c r="DYK425" s="1210"/>
      <c r="DYM425" s="1208"/>
      <c r="DYN425" s="1209"/>
      <c r="DYO425" s="1209"/>
      <c r="DYP425" s="1209"/>
      <c r="DYQ425" s="1209"/>
      <c r="DYR425" s="1210"/>
      <c r="DYS425" s="1211"/>
      <c r="DYT425" s="1210"/>
      <c r="DYV425" s="1208"/>
      <c r="DYW425" s="1209"/>
      <c r="DYX425" s="1209"/>
      <c r="DYY425" s="1209"/>
      <c r="DYZ425" s="1209"/>
      <c r="DZA425" s="1210"/>
      <c r="DZB425" s="1211"/>
      <c r="DZC425" s="1210"/>
      <c r="DZE425" s="1208"/>
      <c r="DZF425" s="1209"/>
      <c r="DZG425" s="1209"/>
      <c r="DZH425" s="1209"/>
      <c r="DZI425" s="1209"/>
      <c r="DZJ425" s="1210"/>
      <c r="DZK425" s="1211"/>
      <c r="DZL425" s="1210"/>
      <c r="DZN425" s="1208"/>
      <c r="DZO425" s="1209"/>
      <c r="DZP425" s="1209"/>
      <c r="DZQ425" s="1209"/>
      <c r="DZR425" s="1209"/>
      <c r="DZS425" s="1210"/>
      <c r="DZT425" s="1211"/>
      <c r="DZU425" s="1210"/>
      <c r="DZW425" s="1208"/>
      <c r="DZX425" s="1209"/>
      <c r="DZY425" s="1209"/>
      <c r="DZZ425" s="1209"/>
      <c r="EAA425" s="1209"/>
      <c r="EAB425" s="1210"/>
      <c r="EAC425" s="1211"/>
      <c r="EAD425" s="1210"/>
      <c r="EAF425" s="1208"/>
      <c r="EAG425" s="1209"/>
      <c r="EAH425" s="1209"/>
      <c r="EAI425" s="1209"/>
      <c r="EAJ425" s="1209"/>
      <c r="EAK425" s="1210"/>
      <c r="EAL425" s="1211"/>
      <c r="EAM425" s="1210"/>
      <c r="EAO425" s="1208"/>
      <c r="EAP425" s="1209"/>
      <c r="EAQ425" s="1209"/>
      <c r="EAR425" s="1209"/>
      <c r="EAS425" s="1209"/>
      <c r="EAT425" s="1210"/>
      <c r="EAU425" s="1211"/>
      <c r="EAV425" s="1210"/>
      <c r="EAX425" s="1208"/>
      <c r="EAY425" s="1209"/>
      <c r="EAZ425" s="1209"/>
      <c r="EBA425" s="1209"/>
      <c r="EBB425" s="1209"/>
      <c r="EBC425" s="1210"/>
      <c r="EBD425" s="1211"/>
      <c r="EBE425" s="1210"/>
      <c r="EBG425" s="1208"/>
      <c r="EBH425" s="1209"/>
      <c r="EBI425" s="1209"/>
      <c r="EBJ425" s="1209"/>
      <c r="EBK425" s="1209"/>
      <c r="EBL425" s="1210"/>
      <c r="EBM425" s="1211"/>
      <c r="EBN425" s="1210"/>
      <c r="EBP425" s="1208"/>
      <c r="EBQ425" s="1209"/>
      <c r="EBR425" s="1209"/>
      <c r="EBS425" s="1209"/>
      <c r="EBT425" s="1209"/>
      <c r="EBU425" s="1210"/>
      <c r="EBV425" s="1211"/>
      <c r="EBW425" s="1210"/>
      <c r="EBY425" s="1208"/>
      <c r="EBZ425" s="1209"/>
      <c r="ECA425" s="1209"/>
      <c r="ECB425" s="1209"/>
      <c r="ECC425" s="1209"/>
      <c r="ECD425" s="1210"/>
      <c r="ECE425" s="1211"/>
      <c r="ECF425" s="1210"/>
      <c r="ECH425" s="1208"/>
      <c r="ECI425" s="1209"/>
      <c r="ECJ425" s="1209"/>
      <c r="ECK425" s="1209"/>
      <c r="ECL425" s="1209"/>
      <c r="ECM425" s="1210"/>
      <c r="ECN425" s="1211"/>
      <c r="ECO425" s="1210"/>
      <c r="ECQ425" s="1208"/>
      <c r="ECR425" s="1209"/>
      <c r="ECS425" s="1209"/>
      <c r="ECT425" s="1209"/>
      <c r="ECU425" s="1209"/>
      <c r="ECV425" s="1210"/>
      <c r="ECW425" s="1211"/>
      <c r="ECX425" s="1210"/>
      <c r="ECZ425" s="1208"/>
      <c r="EDA425" s="1209"/>
      <c r="EDB425" s="1209"/>
      <c r="EDC425" s="1209"/>
      <c r="EDD425" s="1209"/>
      <c r="EDE425" s="1210"/>
      <c r="EDF425" s="1211"/>
      <c r="EDG425" s="1210"/>
      <c r="EDI425" s="1208"/>
      <c r="EDJ425" s="1209"/>
      <c r="EDK425" s="1209"/>
      <c r="EDL425" s="1209"/>
      <c r="EDM425" s="1209"/>
      <c r="EDN425" s="1210"/>
      <c r="EDO425" s="1211"/>
      <c r="EDP425" s="1210"/>
      <c r="EDR425" s="1208"/>
      <c r="EDS425" s="1209"/>
      <c r="EDT425" s="1209"/>
      <c r="EDU425" s="1209"/>
      <c r="EDV425" s="1209"/>
      <c r="EDW425" s="1210"/>
      <c r="EDX425" s="1211"/>
      <c r="EDY425" s="1210"/>
      <c r="EEA425" s="1208"/>
      <c r="EEB425" s="1209"/>
      <c r="EEC425" s="1209"/>
      <c r="EED425" s="1209"/>
      <c r="EEE425" s="1209"/>
      <c r="EEF425" s="1210"/>
      <c r="EEG425" s="1211"/>
      <c r="EEH425" s="1210"/>
      <c r="EEJ425" s="1208"/>
      <c r="EEK425" s="1209"/>
      <c r="EEL425" s="1209"/>
      <c r="EEM425" s="1209"/>
      <c r="EEN425" s="1209"/>
      <c r="EEO425" s="1210"/>
      <c r="EEP425" s="1211"/>
      <c r="EEQ425" s="1210"/>
      <c r="EES425" s="1208"/>
      <c r="EET425" s="1209"/>
      <c r="EEU425" s="1209"/>
      <c r="EEV425" s="1209"/>
      <c r="EEW425" s="1209"/>
      <c r="EEX425" s="1210"/>
      <c r="EEY425" s="1211"/>
      <c r="EEZ425" s="1210"/>
      <c r="EFB425" s="1208"/>
      <c r="EFC425" s="1209"/>
      <c r="EFD425" s="1209"/>
      <c r="EFE425" s="1209"/>
      <c r="EFF425" s="1209"/>
      <c r="EFG425" s="1210"/>
      <c r="EFH425" s="1211"/>
      <c r="EFI425" s="1210"/>
      <c r="EFK425" s="1208"/>
      <c r="EFL425" s="1209"/>
      <c r="EFM425" s="1209"/>
      <c r="EFN425" s="1209"/>
      <c r="EFO425" s="1209"/>
      <c r="EFP425" s="1210"/>
      <c r="EFQ425" s="1211"/>
      <c r="EFR425" s="1210"/>
      <c r="EFT425" s="1208"/>
      <c r="EFU425" s="1209"/>
      <c r="EFV425" s="1209"/>
      <c r="EFW425" s="1209"/>
      <c r="EFX425" s="1209"/>
      <c r="EFY425" s="1210"/>
      <c r="EFZ425" s="1211"/>
      <c r="EGA425" s="1210"/>
      <c r="EGC425" s="1208"/>
      <c r="EGD425" s="1209"/>
      <c r="EGE425" s="1209"/>
      <c r="EGF425" s="1209"/>
      <c r="EGG425" s="1209"/>
      <c r="EGH425" s="1210"/>
      <c r="EGI425" s="1211"/>
      <c r="EGJ425" s="1210"/>
      <c r="EGL425" s="1208"/>
      <c r="EGM425" s="1209"/>
      <c r="EGN425" s="1209"/>
      <c r="EGO425" s="1209"/>
      <c r="EGP425" s="1209"/>
      <c r="EGQ425" s="1210"/>
      <c r="EGR425" s="1211"/>
      <c r="EGS425" s="1210"/>
      <c r="EGU425" s="1208"/>
      <c r="EGV425" s="1209"/>
      <c r="EGW425" s="1209"/>
      <c r="EGX425" s="1209"/>
      <c r="EGY425" s="1209"/>
      <c r="EGZ425" s="1210"/>
      <c r="EHA425" s="1211"/>
      <c r="EHB425" s="1210"/>
      <c r="EHD425" s="1208"/>
      <c r="EHE425" s="1209"/>
      <c r="EHF425" s="1209"/>
      <c r="EHG425" s="1209"/>
      <c r="EHH425" s="1209"/>
      <c r="EHI425" s="1210"/>
      <c r="EHJ425" s="1211"/>
      <c r="EHK425" s="1210"/>
      <c r="EHM425" s="1208"/>
      <c r="EHN425" s="1209"/>
      <c r="EHO425" s="1209"/>
      <c r="EHP425" s="1209"/>
      <c r="EHQ425" s="1209"/>
      <c r="EHR425" s="1210"/>
      <c r="EHS425" s="1211"/>
      <c r="EHT425" s="1210"/>
      <c r="EHV425" s="1208"/>
      <c r="EHW425" s="1209"/>
      <c r="EHX425" s="1209"/>
      <c r="EHY425" s="1209"/>
      <c r="EHZ425" s="1209"/>
      <c r="EIA425" s="1210"/>
      <c r="EIB425" s="1211"/>
      <c r="EIC425" s="1210"/>
      <c r="EIE425" s="1208"/>
      <c r="EIF425" s="1209"/>
      <c r="EIG425" s="1209"/>
      <c r="EIH425" s="1209"/>
      <c r="EII425" s="1209"/>
      <c r="EIJ425" s="1210"/>
      <c r="EIK425" s="1211"/>
      <c r="EIL425" s="1210"/>
      <c r="EIN425" s="1208"/>
      <c r="EIO425" s="1209"/>
      <c r="EIP425" s="1209"/>
      <c r="EIQ425" s="1209"/>
      <c r="EIR425" s="1209"/>
      <c r="EIS425" s="1210"/>
      <c r="EIT425" s="1211"/>
      <c r="EIU425" s="1210"/>
      <c r="EIW425" s="1208"/>
      <c r="EIX425" s="1209"/>
      <c r="EIY425" s="1209"/>
      <c r="EIZ425" s="1209"/>
      <c r="EJA425" s="1209"/>
      <c r="EJB425" s="1210"/>
      <c r="EJC425" s="1211"/>
      <c r="EJD425" s="1210"/>
      <c r="EJF425" s="1208"/>
      <c r="EJG425" s="1209"/>
      <c r="EJH425" s="1209"/>
      <c r="EJI425" s="1209"/>
      <c r="EJJ425" s="1209"/>
      <c r="EJK425" s="1210"/>
      <c r="EJL425" s="1211"/>
      <c r="EJM425" s="1210"/>
      <c r="EJO425" s="1208"/>
      <c r="EJP425" s="1209"/>
      <c r="EJQ425" s="1209"/>
      <c r="EJR425" s="1209"/>
      <c r="EJS425" s="1209"/>
      <c r="EJT425" s="1210"/>
      <c r="EJU425" s="1211"/>
      <c r="EJV425" s="1210"/>
      <c r="EJX425" s="1208"/>
      <c r="EJY425" s="1209"/>
      <c r="EJZ425" s="1209"/>
      <c r="EKA425" s="1209"/>
      <c r="EKB425" s="1209"/>
      <c r="EKC425" s="1210"/>
      <c r="EKD425" s="1211"/>
      <c r="EKE425" s="1210"/>
      <c r="EKG425" s="1208"/>
      <c r="EKH425" s="1209"/>
      <c r="EKI425" s="1209"/>
      <c r="EKJ425" s="1209"/>
      <c r="EKK425" s="1209"/>
      <c r="EKL425" s="1210"/>
      <c r="EKM425" s="1211"/>
      <c r="EKN425" s="1210"/>
      <c r="EKP425" s="1208"/>
      <c r="EKQ425" s="1209"/>
      <c r="EKR425" s="1209"/>
      <c r="EKS425" s="1209"/>
      <c r="EKT425" s="1209"/>
      <c r="EKU425" s="1210"/>
      <c r="EKV425" s="1211"/>
      <c r="EKW425" s="1210"/>
      <c r="EKY425" s="1208"/>
      <c r="EKZ425" s="1209"/>
      <c r="ELA425" s="1209"/>
      <c r="ELB425" s="1209"/>
      <c r="ELC425" s="1209"/>
      <c r="ELD425" s="1210"/>
      <c r="ELE425" s="1211"/>
      <c r="ELF425" s="1210"/>
      <c r="ELH425" s="1208"/>
      <c r="ELI425" s="1209"/>
      <c r="ELJ425" s="1209"/>
      <c r="ELK425" s="1209"/>
      <c r="ELL425" s="1209"/>
      <c r="ELM425" s="1210"/>
      <c r="ELN425" s="1211"/>
      <c r="ELO425" s="1210"/>
      <c r="ELQ425" s="1208"/>
      <c r="ELR425" s="1209"/>
      <c r="ELS425" s="1209"/>
      <c r="ELT425" s="1209"/>
      <c r="ELU425" s="1209"/>
      <c r="ELV425" s="1210"/>
      <c r="ELW425" s="1211"/>
      <c r="ELX425" s="1210"/>
      <c r="ELZ425" s="1208"/>
      <c r="EMA425" s="1209"/>
      <c r="EMB425" s="1209"/>
      <c r="EMC425" s="1209"/>
      <c r="EMD425" s="1209"/>
      <c r="EME425" s="1210"/>
      <c r="EMF425" s="1211"/>
      <c r="EMG425" s="1210"/>
      <c r="EMI425" s="1208"/>
      <c r="EMJ425" s="1209"/>
      <c r="EMK425" s="1209"/>
      <c r="EML425" s="1209"/>
      <c r="EMM425" s="1209"/>
      <c r="EMN425" s="1210"/>
      <c r="EMO425" s="1211"/>
      <c r="EMP425" s="1210"/>
      <c r="EMR425" s="1208"/>
      <c r="EMS425" s="1209"/>
      <c r="EMT425" s="1209"/>
      <c r="EMU425" s="1209"/>
      <c r="EMV425" s="1209"/>
      <c r="EMW425" s="1210"/>
      <c r="EMX425" s="1211"/>
      <c r="EMY425" s="1210"/>
      <c r="ENA425" s="1208"/>
      <c r="ENB425" s="1209"/>
      <c r="ENC425" s="1209"/>
      <c r="END425" s="1209"/>
      <c r="ENE425" s="1209"/>
      <c r="ENF425" s="1210"/>
      <c r="ENG425" s="1211"/>
      <c r="ENH425" s="1210"/>
      <c r="ENJ425" s="1208"/>
      <c r="ENK425" s="1209"/>
      <c r="ENL425" s="1209"/>
      <c r="ENM425" s="1209"/>
      <c r="ENN425" s="1209"/>
      <c r="ENO425" s="1210"/>
      <c r="ENP425" s="1211"/>
      <c r="ENQ425" s="1210"/>
      <c r="ENS425" s="1208"/>
      <c r="ENT425" s="1209"/>
      <c r="ENU425" s="1209"/>
      <c r="ENV425" s="1209"/>
      <c r="ENW425" s="1209"/>
      <c r="ENX425" s="1210"/>
      <c r="ENY425" s="1211"/>
      <c r="ENZ425" s="1210"/>
      <c r="EOB425" s="1208"/>
      <c r="EOC425" s="1209"/>
      <c r="EOD425" s="1209"/>
      <c r="EOE425" s="1209"/>
      <c r="EOF425" s="1209"/>
      <c r="EOG425" s="1210"/>
      <c r="EOH425" s="1211"/>
      <c r="EOI425" s="1210"/>
      <c r="EOK425" s="1208"/>
      <c r="EOL425" s="1209"/>
      <c r="EOM425" s="1209"/>
      <c r="EON425" s="1209"/>
      <c r="EOO425" s="1209"/>
      <c r="EOP425" s="1210"/>
      <c r="EOQ425" s="1211"/>
      <c r="EOR425" s="1210"/>
      <c r="EOT425" s="1208"/>
      <c r="EOU425" s="1209"/>
      <c r="EOV425" s="1209"/>
      <c r="EOW425" s="1209"/>
      <c r="EOX425" s="1209"/>
      <c r="EOY425" s="1210"/>
      <c r="EOZ425" s="1211"/>
      <c r="EPA425" s="1210"/>
      <c r="EPC425" s="1208"/>
      <c r="EPD425" s="1209"/>
      <c r="EPE425" s="1209"/>
      <c r="EPF425" s="1209"/>
      <c r="EPG425" s="1209"/>
      <c r="EPH425" s="1210"/>
      <c r="EPI425" s="1211"/>
      <c r="EPJ425" s="1210"/>
      <c r="EPL425" s="1208"/>
      <c r="EPM425" s="1209"/>
      <c r="EPN425" s="1209"/>
      <c r="EPO425" s="1209"/>
      <c r="EPP425" s="1209"/>
      <c r="EPQ425" s="1210"/>
      <c r="EPR425" s="1211"/>
      <c r="EPS425" s="1210"/>
      <c r="EPU425" s="1208"/>
      <c r="EPV425" s="1209"/>
      <c r="EPW425" s="1209"/>
      <c r="EPX425" s="1209"/>
      <c r="EPY425" s="1209"/>
      <c r="EPZ425" s="1210"/>
      <c r="EQA425" s="1211"/>
      <c r="EQB425" s="1210"/>
      <c r="EQD425" s="1208"/>
      <c r="EQE425" s="1209"/>
      <c r="EQF425" s="1209"/>
      <c r="EQG425" s="1209"/>
      <c r="EQH425" s="1209"/>
      <c r="EQI425" s="1210"/>
      <c r="EQJ425" s="1211"/>
      <c r="EQK425" s="1210"/>
      <c r="EQM425" s="1208"/>
      <c r="EQN425" s="1209"/>
      <c r="EQO425" s="1209"/>
      <c r="EQP425" s="1209"/>
      <c r="EQQ425" s="1209"/>
      <c r="EQR425" s="1210"/>
      <c r="EQS425" s="1211"/>
      <c r="EQT425" s="1210"/>
      <c r="EQV425" s="1208"/>
      <c r="EQW425" s="1209"/>
      <c r="EQX425" s="1209"/>
      <c r="EQY425" s="1209"/>
      <c r="EQZ425" s="1209"/>
      <c r="ERA425" s="1210"/>
      <c r="ERB425" s="1211"/>
      <c r="ERC425" s="1210"/>
      <c r="ERE425" s="1208"/>
      <c r="ERF425" s="1209"/>
      <c r="ERG425" s="1209"/>
      <c r="ERH425" s="1209"/>
      <c r="ERI425" s="1209"/>
      <c r="ERJ425" s="1210"/>
      <c r="ERK425" s="1211"/>
      <c r="ERL425" s="1210"/>
      <c r="ERN425" s="1208"/>
      <c r="ERO425" s="1209"/>
      <c r="ERP425" s="1209"/>
      <c r="ERQ425" s="1209"/>
      <c r="ERR425" s="1209"/>
      <c r="ERS425" s="1210"/>
      <c r="ERT425" s="1211"/>
      <c r="ERU425" s="1210"/>
      <c r="ERW425" s="1208"/>
      <c r="ERX425" s="1209"/>
      <c r="ERY425" s="1209"/>
      <c r="ERZ425" s="1209"/>
      <c r="ESA425" s="1209"/>
      <c r="ESB425" s="1210"/>
      <c r="ESC425" s="1211"/>
      <c r="ESD425" s="1210"/>
      <c r="ESF425" s="1208"/>
      <c r="ESG425" s="1209"/>
      <c r="ESH425" s="1209"/>
      <c r="ESI425" s="1209"/>
      <c r="ESJ425" s="1209"/>
      <c r="ESK425" s="1210"/>
      <c r="ESL425" s="1211"/>
      <c r="ESM425" s="1210"/>
      <c r="ESO425" s="1208"/>
      <c r="ESP425" s="1209"/>
      <c r="ESQ425" s="1209"/>
      <c r="ESR425" s="1209"/>
      <c r="ESS425" s="1209"/>
      <c r="EST425" s="1210"/>
      <c r="ESU425" s="1211"/>
      <c r="ESV425" s="1210"/>
      <c r="ESX425" s="1208"/>
      <c r="ESY425" s="1209"/>
      <c r="ESZ425" s="1209"/>
      <c r="ETA425" s="1209"/>
      <c r="ETB425" s="1209"/>
      <c r="ETC425" s="1210"/>
      <c r="ETD425" s="1211"/>
      <c r="ETE425" s="1210"/>
      <c r="ETG425" s="1208"/>
      <c r="ETH425" s="1209"/>
      <c r="ETI425" s="1209"/>
      <c r="ETJ425" s="1209"/>
      <c r="ETK425" s="1209"/>
      <c r="ETL425" s="1210"/>
      <c r="ETM425" s="1211"/>
      <c r="ETN425" s="1210"/>
      <c r="ETP425" s="1208"/>
      <c r="ETQ425" s="1209"/>
      <c r="ETR425" s="1209"/>
      <c r="ETS425" s="1209"/>
      <c r="ETT425" s="1209"/>
      <c r="ETU425" s="1210"/>
      <c r="ETV425" s="1211"/>
      <c r="ETW425" s="1210"/>
      <c r="ETY425" s="1208"/>
      <c r="ETZ425" s="1209"/>
      <c r="EUA425" s="1209"/>
      <c r="EUB425" s="1209"/>
      <c r="EUC425" s="1209"/>
      <c r="EUD425" s="1210"/>
      <c r="EUE425" s="1211"/>
      <c r="EUF425" s="1210"/>
      <c r="EUH425" s="1208"/>
      <c r="EUI425" s="1209"/>
      <c r="EUJ425" s="1209"/>
      <c r="EUK425" s="1209"/>
      <c r="EUL425" s="1209"/>
      <c r="EUM425" s="1210"/>
      <c r="EUN425" s="1211"/>
      <c r="EUO425" s="1210"/>
      <c r="EUQ425" s="1208"/>
      <c r="EUR425" s="1209"/>
      <c r="EUS425" s="1209"/>
      <c r="EUT425" s="1209"/>
      <c r="EUU425" s="1209"/>
      <c r="EUV425" s="1210"/>
      <c r="EUW425" s="1211"/>
      <c r="EUX425" s="1210"/>
      <c r="EUZ425" s="1208"/>
      <c r="EVA425" s="1209"/>
      <c r="EVB425" s="1209"/>
      <c r="EVC425" s="1209"/>
      <c r="EVD425" s="1209"/>
      <c r="EVE425" s="1210"/>
      <c r="EVF425" s="1211"/>
      <c r="EVG425" s="1210"/>
      <c r="EVI425" s="1208"/>
      <c r="EVJ425" s="1209"/>
      <c r="EVK425" s="1209"/>
      <c r="EVL425" s="1209"/>
      <c r="EVM425" s="1209"/>
      <c r="EVN425" s="1210"/>
      <c r="EVO425" s="1211"/>
      <c r="EVP425" s="1210"/>
      <c r="EVR425" s="1208"/>
      <c r="EVS425" s="1209"/>
      <c r="EVT425" s="1209"/>
      <c r="EVU425" s="1209"/>
      <c r="EVV425" s="1209"/>
      <c r="EVW425" s="1210"/>
      <c r="EVX425" s="1211"/>
      <c r="EVY425" s="1210"/>
      <c r="EWA425" s="1208"/>
      <c r="EWB425" s="1209"/>
      <c r="EWC425" s="1209"/>
      <c r="EWD425" s="1209"/>
      <c r="EWE425" s="1209"/>
      <c r="EWF425" s="1210"/>
      <c r="EWG425" s="1211"/>
      <c r="EWH425" s="1210"/>
      <c r="EWJ425" s="1208"/>
      <c r="EWK425" s="1209"/>
      <c r="EWL425" s="1209"/>
      <c r="EWM425" s="1209"/>
      <c r="EWN425" s="1209"/>
      <c r="EWO425" s="1210"/>
      <c r="EWP425" s="1211"/>
      <c r="EWQ425" s="1210"/>
      <c r="EWS425" s="1208"/>
      <c r="EWT425" s="1209"/>
      <c r="EWU425" s="1209"/>
      <c r="EWV425" s="1209"/>
      <c r="EWW425" s="1209"/>
      <c r="EWX425" s="1210"/>
      <c r="EWY425" s="1211"/>
      <c r="EWZ425" s="1210"/>
      <c r="EXB425" s="1208"/>
      <c r="EXC425" s="1209"/>
      <c r="EXD425" s="1209"/>
      <c r="EXE425" s="1209"/>
      <c r="EXF425" s="1209"/>
      <c r="EXG425" s="1210"/>
      <c r="EXH425" s="1211"/>
      <c r="EXI425" s="1210"/>
      <c r="EXK425" s="1208"/>
      <c r="EXL425" s="1209"/>
      <c r="EXM425" s="1209"/>
      <c r="EXN425" s="1209"/>
      <c r="EXO425" s="1209"/>
      <c r="EXP425" s="1210"/>
      <c r="EXQ425" s="1211"/>
      <c r="EXR425" s="1210"/>
      <c r="EXT425" s="1208"/>
      <c r="EXU425" s="1209"/>
      <c r="EXV425" s="1209"/>
      <c r="EXW425" s="1209"/>
      <c r="EXX425" s="1209"/>
      <c r="EXY425" s="1210"/>
      <c r="EXZ425" s="1211"/>
      <c r="EYA425" s="1210"/>
      <c r="EYC425" s="1208"/>
      <c r="EYD425" s="1209"/>
      <c r="EYE425" s="1209"/>
      <c r="EYF425" s="1209"/>
      <c r="EYG425" s="1209"/>
      <c r="EYH425" s="1210"/>
      <c r="EYI425" s="1211"/>
      <c r="EYJ425" s="1210"/>
      <c r="EYL425" s="1208"/>
      <c r="EYM425" s="1209"/>
      <c r="EYN425" s="1209"/>
      <c r="EYO425" s="1209"/>
      <c r="EYP425" s="1209"/>
      <c r="EYQ425" s="1210"/>
      <c r="EYR425" s="1211"/>
      <c r="EYS425" s="1210"/>
      <c r="EYU425" s="1208"/>
      <c r="EYV425" s="1209"/>
      <c r="EYW425" s="1209"/>
      <c r="EYX425" s="1209"/>
      <c r="EYY425" s="1209"/>
      <c r="EYZ425" s="1210"/>
      <c r="EZA425" s="1211"/>
      <c r="EZB425" s="1210"/>
      <c r="EZD425" s="1208"/>
      <c r="EZE425" s="1209"/>
      <c r="EZF425" s="1209"/>
      <c r="EZG425" s="1209"/>
      <c r="EZH425" s="1209"/>
      <c r="EZI425" s="1210"/>
      <c r="EZJ425" s="1211"/>
      <c r="EZK425" s="1210"/>
      <c r="EZM425" s="1208"/>
      <c r="EZN425" s="1209"/>
      <c r="EZO425" s="1209"/>
      <c r="EZP425" s="1209"/>
      <c r="EZQ425" s="1209"/>
      <c r="EZR425" s="1210"/>
      <c r="EZS425" s="1211"/>
      <c r="EZT425" s="1210"/>
      <c r="EZV425" s="1208"/>
      <c r="EZW425" s="1209"/>
      <c r="EZX425" s="1209"/>
      <c r="EZY425" s="1209"/>
      <c r="EZZ425" s="1209"/>
      <c r="FAA425" s="1210"/>
      <c r="FAB425" s="1211"/>
      <c r="FAC425" s="1210"/>
      <c r="FAE425" s="1208"/>
      <c r="FAF425" s="1209"/>
      <c r="FAG425" s="1209"/>
      <c r="FAH425" s="1209"/>
      <c r="FAI425" s="1209"/>
      <c r="FAJ425" s="1210"/>
      <c r="FAK425" s="1211"/>
      <c r="FAL425" s="1210"/>
      <c r="FAN425" s="1208"/>
      <c r="FAO425" s="1209"/>
      <c r="FAP425" s="1209"/>
      <c r="FAQ425" s="1209"/>
      <c r="FAR425" s="1209"/>
      <c r="FAS425" s="1210"/>
      <c r="FAT425" s="1211"/>
      <c r="FAU425" s="1210"/>
      <c r="FAW425" s="1208"/>
      <c r="FAX425" s="1209"/>
      <c r="FAY425" s="1209"/>
      <c r="FAZ425" s="1209"/>
      <c r="FBA425" s="1209"/>
      <c r="FBB425" s="1210"/>
      <c r="FBC425" s="1211"/>
      <c r="FBD425" s="1210"/>
      <c r="FBF425" s="1208"/>
      <c r="FBG425" s="1209"/>
      <c r="FBH425" s="1209"/>
      <c r="FBI425" s="1209"/>
      <c r="FBJ425" s="1209"/>
      <c r="FBK425" s="1210"/>
      <c r="FBL425" s="1211"/>
      <c r="FBM425" s="1210"/>
      <c r="FBO425" s="1208"/>
      <c r="FBP425" s="1209"/>
      <c r="FBQ425" s="1209"/>
      <c r="FBR425" s="1209"/>
      <c r="FBS425" s="1209"/>
      <c r="FBT425" s="1210"/>
      <c r="FBU425" s="1211"/>
      <c r="FBV425" s="1210"/>
      <c r="FBX425" s="1208"/>
      <c r="FBY425" s="1209"/>
      <c r="FBZ425" s="1209"/>
      <c r="FCA425" s="1209"/>
      <c r="FCB425" s="1209"/>
      <c r="FCC425" s="1210"/>
      <c r="FCD425" s="1211"/>
      <c r="FCE425" s="1210"/>
      <c r="FCG425" s="1208"/>
      <c r="FCH425" s="1209"/>
      <c r="FCI425" s="1209"/>
      <c r="FCJ425" s="1209"/>
      <c r="FCK425" s="1209"/>
      <c r="FCL425" s="1210"/>
      <c r="FCM425" s="1211"/>
      <c r="FCN425" s="1210"/>
      <c r="FCP425" s="1208"/>
      <c r="FCQ425" s="1209"/>
      <c r="FCR425" s="1209"/>
      <c r="FCS425" s="1209"/>
      <c r="FCT425" s="1209"/>
      <c r="FCU425" s="1210"/>
      <c r="FCV425" s="1211"/>
      <c r="FCW425" s="1210"/>
      <c r="FCY425" s="1208"/>
      <c r="FCZ425" s="1209"/>
      <c r="FDA425" s="1209"/>
      <c r="FDB425" s="1209"/>
      <c r="FDC425" s="1209"/>
      <c r="FDD425" s="1210"/>
      <c r="FDE425" s="1211"/>
      <c r="FDF425" s="1210"/>
      <c r="FDH425" s="1208"/>
      <c r="FDI425" s="1209"/>
      <c r="FDJ425" s="1209"/>
      <c r="FDK425" s="1209"/>
      <c r="FDL425" s="1209"/>
      <c r="FDM425" s="1210"/>
      <c r="FDN425" s="1211"/>
      <c r="FDO425" s="1210"/>
      <c r="FDQ425" s="1208"/>
      <c r="FDR425" s="1209"/>
      <c r="FDS425" s="1209"/>
      <c r="FDT425" s="1209"/>
      <c r="FDU425" s="1209"/>
      <c r="FDV425" s="1210"/>
      <c r="FDW425" s="1211"/>
      <c r="FDX425" s="1210"/>
      <c r="FDZ425" s="1208"/>
      <c r="FEA425" s="1209"/>
      <c r="FEB425" s="1209"/>
      <c r="FEC425" s="1209"/>
      <c r="FED425" s="1209"/>
      <c r="FEE425" s="1210"/>
      <c r="FEF425" s="1211"/>
      <c r="FEG425" s="1210"/>
      <c r="FEI425" s="1208"/>
      <c r="FEJ425" s="1209"/>
      <c r="FEK425" s="1209"/>
      <c r="FEL425" s="1209"/>
      <c r="FEM425" s="1209"/>
      <c r="FEN425" s="1210"/>
      <c r="FEO425" s="1211"/>
      <c r="FEP425" s="1210"/>
      <c r="FER425" s="1208"/>
      <c r="FES425" s="1209"/>
      <c r="FET425" s="1209"/>
      <c r="FEU425" s="1209"/>
      <c r="FEV425" s="1209"/>
      <c r="FEW425" s="1210"/>
      <c r="FEX425" s="1211"/>
      <c r="FEY425" s="1210"/>
      <c r="FFA425" s="1208"/>
      <c r="FFB425" s="1209"/>
      <c r="FFC425" s="1209"/>
      <c r="FFD425" s="1209"/>
      <c r="FFE425" s="1209"/>
      <c r="FFF425" s="1210"/>
      <c r="FFG425" s="1211"/>
      <c r="FFH425" s="1210"/>
      <c r="FFJ425" s="1208"/>
      <c r="FFK425" s="1209"/>
      <c r="FFL425" s="1209"/>
      <c r="FFM425" s="1209"/>
      <c r="FFN425" s="1209"/>
      <c r="FFO425" s="1210"/>
      <c r="FFP425" s="1211"/>
      <c r="FFQ425" s="1210"/>
      <c r="FFS425" s="1208"/>
      <c r="FFT425" s="1209"/>
      <c r="FFU425" s="1209"/>
      <c r="FFV425" s="1209"/>
      <c r="FFW425" s="1209"/>
      <c r="FFX425" s="1210"/>
      <c r="FFY425" s="1211"/>
      <c r="FFZ425" s="1210"/>
      <c r="FGB425" s="1208"/>
      <c r="FGC425" s="1209"/>
      <c r="FGD425" s="1209"/>
      <c r="FGE425" s="1209"/>
      <c r="FGF425" s="1209"/>
      <c r="FGG425" s="1210"/>
      <c r="FGH425" s="1211"/>
      <c r="FGI425" s="1210"/>
      <c r="FGK425" s="1208"/>
      <c r="FGL425" s="1209"/>
      <c r="FGM425" s="1209"/>
      <c r="FGN425" s="1209"/>
      <c r="FGO425" s="1209"/>
      <c r="FGP425" s="1210"/>
      <c r="FGQ425" s="1211"/>
      <c r="FGR425" s="1210"/>
      <c r="FGT425" s="1208"/>
      <c r="FGU425" s="1209"/>
      <c r="FGV425" s="1209"/>
      <c r="FGW425" s="1209"/>
      <c r="FGX425" s="1209"/>
      <c r="FGY425" s="1210"/>
      <c r="FGZ425" s="1211"/>
      <c r="FHA425" s="1210"/>
      <c r="FHC425" s="1208"/>
      <c r="FHD425" s="1209"/>
      <c r="FHE425" s="1209"/>
      <c r="FHF425" s="1209"/>
      <c r="FHG425" s="1209"/>
      <c r="FHH425" s="1210"/>
      <c r="FHI425" s="1211"/>
      <c r="FHJ425" s="1210"/>
      <c r="FHL425" s="1208"/>
      <c r="FHM425" s="1209"/>
      <c r="FHN425" s="1209"/>
      <c r="FHO425" s="1209"/>
      <c r="FHP425" s="1209"/>
      <c r="FHQ425" s="1210"/>
      <c r="FHR425" s="1211"/>
      <c r="FHS425" s="1210"/>
      <c r="FHU425" s="1208"/>
      <c r="FHV425" s="1209"/>
      <c r="FHW425" s="1209"/>
      <c r="FHX425" s="1209"/>
      <c r="FHY425" s="1209"/>
      <c r="FHZ425" s="1210"/>
      <c r="FIA425" s="1211"/>
      <c r="FIB425" s="1210"/>
      <c r="FID425" s="1208"/>
      <c r="FIE425" s="1209"/>
      <c r="FIF425" s="1209"/>
      <c r="FIG425" s="1209"/>
      <c r="FIH425" s="1209"/>
      <c r="FII425" s="1210"/>
      <c r="FIJ425" s="1211"/>
      <c r="FIK425" s="1210"/>
      <c r="FIM425" s="1208"/>
      <c r="FIN425" s="1209"/>
      <c r="FIO425" s="1209"/>
      <c r="FIP425" s="1209"/>
      <c r="FIQ425" s="1209"/>
      <c r="FIR425" s="1210"/>
      <c r="FIS425" s="1211"/>
      <c r="FIT425" s="1210"/>
      <c r="FIV425" s="1208"/>
      <c r="FIW425" s="1209"/>
      <c r="FIX425" s="1209"/>
      <c r="FIY425" s="1209"/>
      <c r="FIZ425" s="1209"/>
      <c r="FJA425" s="1210"/>
      <c r="FJB425" s="1211"/>
      <c r="FJC425" s="1210"/>
      <c r="FJE425" s="1208"/>
      <c r="FJF425" s="1209"/>
      <c r="FJG425" s="1209"/>
      <c r="FJH425" s="1209"/>
      <c r="FJI425" s="1209"/>
      <c r="FJJ425" s="1210"/>
      <c r="FJK425" s="1211"/>
      <c r="FJL425" s="1210"/>
      <c r="FJN425" s="1208"/>
      <c r="FJO425" s="1209"/>
      <c r="FJP425" s="1209"/>
      <c r="FJQ425" s="1209"/>
      <c r="FJR425" s="1209"/>
      <c r="FJS425" s="1210"/>
      <c r="FJT425" s="1211"/>
      <c r="FJU425" s="1210"/>
      <c r="FJW425" s="1208"/>
      <c r="FJX425" s="1209"/>
      <c r="FJY425" s="1209"/>
      <c r="FJZ425" s="1209"/>
      <c r="FKA425" s="1209"/>
      <c r="FKB425" s="1210"/>
      <c r="FKC425" s="1211"/>
      <c r="FKD425" s="1210"/>
      <c r="FKF425" s="1208"/>
      <c r="FKG425" s="1209"/>
      <c r="FKH425" s="1209"/>
      <c r="FKI425" s="1209"/>
      <c r="FKJ425" s="1209"/>
      <c r="FKK425" s="1210"/>
      <c r="FKL425" s="1211"/>
      <c r="FKM425" s="1210"/>
      <c r="FKO425" s="1208"/>
      <c r="FKP425" s="1209"/>
      <c r="FKQ425" s="1209"/>
      <c r="FKR425" s="1209"/>
      <c r="FKS425" s="1209"/>
      <c r="FKT425" s="1210"/>
      <c r="FKU425" s="1211"/>
      <c r="FKV425" s="1210"/>
      <c r="FKX425" s="1208"/>
      <c r="FKY425" s="1209"/>
      <c r="FKZ425" s="1209"/>
      <c r="FLA425" s="1209"/>
      <c r="FLB425" s="1209"/>
      <c r="FLC425" s="1210"/>
      <c r="FLD425" s="1211"/>
      <c r="FLE425" s="1210"/>
      <c r="FLG425" s="1208"/>
      <c r="FLH425" s="1209"/>
      <c r="FLI425" s="1209"/>
      <c r="FLJ425" s="1209"/>
      <c r="FLK425" s="1209"/>
      <c r="FLL425" s="1210"/>
      <c r="FLM425" s="1211"/>
      <c r="FLN425" s="1210"/>
      <c r="FLP425" s="1208"/>
      <c r="FLQ425" s="1209"/>
      <c r="FLR425" s="1209"/>
      <c r="FLS425" s="1209"/>
      <c r="FLT425" s="1209"/>
      <c r="FLU425" s="1210"/>
      <c r="FLV425" s="1211"/>
      <c r="FLW425" s="1210"/>
      <c r="FLY425" s="1208"/>
      <c r="FLZ425" s="1209"/>
      <c r="FMA425" s="1209"/>
      <c r="FMB425" s="1209"/>
      <c r="FMC425" s="1209"/>
      <c r="FMD425" s="1210"/>
      <c r="FME425" s="1211"/>
      <c r="FMF425" s="1210"/>
      <c r="FMH425" s="1208"/>
      <c r="FMI425" s="1209"/>
      <c r="FMJ425" s="1209"/>
      <c r="FMK425" s="1209"/>
      <c r="FML425" s="1209"/>
      <c r="FMM425" s="1210"/>
      <c r="FMN425" s="1211"/>
      <c r="FMO425" s="1210"/>
      <c r="FMQ425" s="1208"/>
      <c r="FMR425" s="1209"/>
      <c r="FMS425" s="1209"/>
      <c r="FMT425" s="1209"/>
      <c r="FMU425" s="1209"/>
      <c r="FMV425" s="1210"/>
      <c r="FMW425" s="1211"/>
      <c r="FMX425" s="1210"/>
      <c r="FMZ425" s="1208"/>
      <c r="FNA425" s="1209"/>
      <c r="FNB425" s="1209"/>
      <c r="FNC425" s="1209"/>
      <c r="FND425" s="1209"/>
      <c r="FNE425" s="1210"/>
      <c r="FNF425" s="1211"/>
      <c r="FNG425" s="1210"/>
      <c r="FNI425" s="1208"/>
      <c r="FNJ425" s="1209"/>
      <c r="FNK425" s="1209"/>
      <c r="FNL425" s="1209"/>
      <c r="FNM425" s="1209"/>
      <c r="FNN425" s="1210"/>
      <c r="FNO425" s="1211"/>
      <c r="FNP425" s="1210"/>
      <c r="FNR425" s="1208"/>
      <c r="FNS425" s="1209"/>
      <c r="FNT425" s="1209"/>
      <c r="FNU425" s="1209"/>
      <c r="FNV425" s="1209"/>
      <c r="FNW425" s="1210"/>
      <c r="FNX425" s="1211"/>
      <c r="FNY425" s="1210"/>
      <c r="FOA425" s="1208"/>
      <c r="FOB425" s="1209"/>
      <c r="FOC425" s="1209"/>
      <c r="FOD425" s="1209"/>
      <c r="FOE425" s="1209"/>
      <c r="FOF425" s="1210"/>
      <c r="FOG425" s="1211"/>
      <c r="FOH425" s="1210"/>
      <c r="FOJ425" s="1208"/>
      <c r="FOK425" s="1209"/>
      <c r="FOL425" s="1209"/>
      <c r="FOM425" s="1209"/>
      <c r="FON425" s="1209"/>
      <c r="FOO425" s="1210"/>
      <c r="FOP425" s="1211"/>
      <c r="FOQ425" s="1210"/>
      <c r="FOS425" s="1208"/>
      <c r="FOT425" s="1209"/>
      <c r="FOU425" s="1209"/>
      <c r="FOV425" s="1209"/>
      <c r="FOW425" s="1209"/>
      <c r="FOX425" s="1210"/>
      <c r="FOY425" s="1211"/>
      <c r="FOZ425" s="1210"/>
      <c r="FPB425" s="1208"/>
      <c r="FPC425" s="1209"/>
      <c r="FPD425" s="1209"/>
      <c r="FPE425" s="1209"/>
      <c r="FPF425" s="1209"/>
      <c r="FPG425" s="1210"/>
      <c r="FPH425" s="1211"/>
      <c r="FPI425" s="1210"/>
      <c r="FPK425" s="1208"/>
      <c r="FPL425" s="1209"/>
      <c r="FPM425" s="1209"/>
      <c r="FPN425" s="1209"/>
      <c r="FPO425" s="1209"/>
      <c r="FPP425" s="1210"/>
      <c r="FPQ425" s="1211"/>
      <c r="FPR425" s="1210"/>
      <c r="FPT425" s="1208"/>
      <c r="FPU425" s="1209"/>
      <c r="FPV425" s="1209"/>
      <c r="FPW425" s="1209"/>
      <c r="FPX425" s="1209"/>
      <c r="FPY425" s="1210"/>
      <c r="FPZ425" s="1211"/>
      <c r="FQA425" s="1210"/>
      <c r="FQC425" s="1208"/>
      <c r="FQD425" s="1209"/>
      <c r="FQE425" s="1209"/>
      <c r="FQF425" s="1209"/>
      <c r="FQG425" s="1209"/>
      <c r="FQH425" s="1210"/>
      <c r="FQI425" s="1211"/>
      <c r="FQJ425" s="1210"/>
      <c r="FQL425" s="1208"/>
      <c r="FQM425" s="1209"/>
      <c r="FQN425" s="1209"/>
      <c r="FQO425" s="1209"/>
      <c r="FQP425" s="1209"/>
      <c r="FQQ425" s="1210"/>
      <c r="FQR425" s="1211"/>
      <c r="FQS425" s="1210"/>
      <c r="FQU425" s="1208"/>
      <c r="FQV425" s="1209"/>
      <c r="FQW425" s="1209"/>
      <c r="FQX425" s="1209"/>
      <c r="FQY425" s="1209"/>
      <c r="FQZ425" s="1210"/>
      <c r="FRA425" s="1211"/>
      <c r="FRB425" s="1210"/>
      <c r="FRD425" s="1208"/>
      <c r="FRE425" s="1209"/>
      <c r="FRF425" s="1209"/>
      <c r="FRG425" s="1209"/>
      <c r="FRH425" s="1209"/>
      <c r="FRI425" s="1210"/>
      <c r="FRJ425" s="1211"/>
      <c r="FRK425" s="1210"/>
      <c r="FRM425" s="1208"/>
      <c r="FRN425" s="1209"/>
      <c r="FRO425" s="1209"/>
      <c r="FRP425" s="1209"/>
      <c r="FRQ425" s="1209"/>
      <c r="FRR425" s="1210"/>
      <c r="FRS425" s="1211"/>
      <c r="FRT425" s="1210"/>
      <c r="FRV425" s="1208"/>
      <c r="FRW425" s="1209"/>
      <c r="FRX425" s="1209"/>
      <c r="FRY425" s="1209"/>
      <c r="FRZ425" s="1209"/>
      <c r="FSA425" s="1210"/>
      <c r="FSB425" s="1211"/>
      <c r="FSC425" s="1210"/>
      <c r="FSE425" s="1208"/>
      <c r="FSF425" s="1209"/>
      <c r="FSG425" s="1209"/>
      <c r="FSH425" s="1209"/>
      <c r="FSI425" s="1209"/>
      <c r="FSJ425" s="1210"/>
      <c r="FSK425" s="1211"/>
      <c r="FSL425" s="1210"/>
      <c r="FSN425" s="1208"/>
      <c r="FSO425" s="1209"/>
      <c r="FSP425" s="1209"/>
      <c r="FSQ425" s="1209"/>
      <c r="FSR425" s="1209"/>
      <c r="FSS425" s="1210"/>
      <c r="FST425" s="1211"/>
      <c r="FSU425" s="1210"/>
      <c r="FSW425" s="1208"/>
      <c r="FSX425" s="1209"/>
      <c r="FSY425" s="1209"/>
      <c r="FSZ425" s="1209"/>
      <c r="FTA425" s="1209"/>
      <c r="FTB425" s="1210"/>
      <c r="FTC425" s="1211"/>
      <c r="FTD425" s="1210"/>
      <c r="FTF425" s="1208"/>
      <c r="FTG425" s="1209"/>
      <c r="FTH425" s="1209"/>
      <c r="FTI425" s="1209"/>
      <c r="FTJ425" s="1209"/>
      <c r="FTK425" s="1210"/>
      <c r="FTL425" s="1211"/>
      <c r="FTM425" s="1210"/>
      <c r="FTO425" s="1208"/>
      <c r="FTP425" s="1209"/>
      <c r="FTQ425" s="1209"/>
      <c r="FTR425" s="1209"/>
      <c r="FTS425" s="1209"/>
      <c r="FTT425" s="1210"/>
      <c r="FTU425" s="1211"/>
      <c r="FTV425" s="1210"/>
      <c r="FTX425" s="1208"/>
      <c r="FTY425" s="1209"/>
      <c r="FTZ425" s="1209"/>
      <c r="FUA425" s="1209"/>
      <c r="FUB425" s="1209"/>
      <c r="FUC425" s="1210"/>
      <c r="FUD425" s="1211"/>
      <c r="FUE425" s="1210"/>
      <c r="FUG425" s="1208"/>
      <c r="FUH425" s="1209"/>
      <c r="FUI425" s="1209"/>
      <c r="FUJ425" s="1209"/>
      <c r="FUK425" s="1209"/>
      <c r="FUL425" s="1210"/>
      <c r="FUM425" s="1211"/>
      <c r="FUN425" s="1210"/>
      <c r="FUP425" s="1208"/>
      <c r="FUQ425" s="1209"/>
      <c r="FUR425" s="1209"/>
      <c r="FUS425" s="1209"/>
      <c r="FUT425" s="1209"/>
      <c r="FUU425" s="1210"/>
      <c r="FUV425" s="1211"/>
      <c r="FUW425" s="1210"/>
      <c r="FUY425" s="1208"/>
      <c r="FUZ425" s="1209"/>
      <c r="FVA425" s="1209"/>
      <c r="FVB425" s="1209"/>
      <c r="FVC425" s="1209"/>
      <c r="FVD425" s="1210"/>
      <c r="FVE425" s="1211"/>
      <c r="FVF425" s="1210"/>
      <c r="FVH425" s="1208"/>
      <c r="FVI425" s="1209"/>
      <c r="FVJ425" s="1209"/>
      <c r="FVK425" s="1209"/>
      <c r="FVL425" s="1209"/>
      <c r="FVM425" s="1210"/>
      <c r="FVN425" s="1211"/>
      <c r="FVO425" s="1210"/>
      <c r="FVQ425" s="1208"/>
      <c r="FVR425" s="1209"/>
      <c r="FVS425" s="1209"/>
      <c r="FVT425" s="1209"/>
      <c r="FVU425" s="1209"/>
      <c r="FVV425" s="1210"/>
      <c r="FVW425" s="1211"/>
      <c r="FVX425" s="1210"/>
      <c r="FVZ425" s="1208"/>
      <c r="FWA425" s="1209"/>
      <c r="FWB425" s="1209"/>
      <c r="FWC425" s="1209"/>
      <c r="FWD425" s="1209"/>
      <c r="FWE425" s="1210"/>
      <c r="FWF425" s="1211"/>
      <c r="FWG425" s="1210"/>
      <c r="FWI425" s="1208"/>
      <c r="FWJ425" s="1209"/>
      <c r="FWK425" s="1209"/>
      <c r="FWL425" s="1209"/>
      <c r="FWM425" s="1209"/>
      <c r="FWN425" s="1210"/>
      <c r="FWO425" s="1211"/>
      <c r="FWP425" s="1210"/>
      <c r="FWR425" s="1208"/>
      <c r="FWS425" s="1209"/>
      <c r="FWT425" s="1209"/>
      <c r="FWU425" s="1209"/>
      <c r="FWV425" s="1209"/>
      <c r="FWW425" s="1210"/>
      <c r="FWX425" s="1211"/>
      <c r="FWY425" s="1210"/>
      <c r="FXA425" s="1208"/>
      <c r="FXB425" s="1209"/>
      <c r="FXC425" s="1209"/>
      <c r="FXD425" s="1209"/>
      <c r="FXE425" s="1209"/>
      <c r="FXF425" s="1210"/>
      <c r="FXG425" s="1211"/>
      <c r="FXH425" s="1210"/>
      <c r="FXJ425" s="1208"/>
      <c r="FXK425" s="1209"/>
      <c r="FXL425" s="1209"/>
      <c r="FXM425" s="1209"/>
      <c r="FXN425" s="1209"/>
      <c r="FXO425" s="1210"/>
      <c r="FXP425" s="1211"/>
      <c r="FXQ425" s="1210"/>
      <c r="FXS425" s="1208"/>
      <c r="FXT425" s="1209"/>
      <c r="FXU425" s="1209"/>
      <c r="FXV425" s="1209"/>
      <c r="FXW425" s="1209"/>
      <c r="FXX425" s="1210"/>
      <c r="FXY425" s="1211"/>
      <c r="FXZ425" s="1210"/>
      <c r="FYB425" s="1208"/>
      <c r="FYC425" s="1209"/>
      <c r="FYD425" s="1209"/>
      <c r="FYE425" s="1209"/>
      <c r="FYF425" s="1209"/>
      <c r="FYG425" s="1210"/>
      <c r="FYH425" s="1211"/>
      <c r="FYI425" s="1210"/>
      <c r="FYK425" s="1208"/>
      <c r="FYL425" s="1209"/>
      <c r="FYM425" s="1209"/>
      <c r="FYN425" s="1209"/>
      <c r="FYO425" s="1209"/>
      <c r="FYP425" s="1210"/>
      <c r="FYQ425" s="1211"/>
      <c r="FYR425" s="1210"/>
      <c r="FYT425" s="1208"/>
      <c r="FYU425" s="1209"/>
      <c r="FYV425" s="1209"/>
      <c r="FYW425" s="1209"/>
      <c r="FYX425" s="1209"/>
      <c r="FYY425" s="1210"/>
      <c r="FYZ425" s="1211"/>
      <c r="FZA425" s="1210"/>
      <c r="FZC425" s="1208"/>
      <c r="FZD425" s="1209"/>
      <c r="FZE425" s="1209"/>
      <c r="FZF425" s="1209"/>
      <c r="FZG425" s="1209"/>
      <c r="FZH425" s="1210"/>
      <c r="FZI425" s="1211"/>
      <c r="FZJ425" s="1210"/>
      <c r="FZL425" s="1208"/>
      <c r="FZM425" s="1209"/>
      <c r="FZN425" s="1209"/>
      <c r="FZO425" s="1209"/>
      <c r="FZP425" s="1209"/>
      <c r="FZQ425" s="1210"/>
      <c r="FZR425" s="1211"/>
      <c r="FZS425" s="1210"/>
      <c r="FZU425" s="1208"/>
      <c r="FZV425" s="1209"/>
      <c r="FZW425" s="1209"/>
      <c r="FZX425" s="1209"/>
      <c r="FZY425" s="1209"/>
      <c r="FZZ425" s="1210"/>
      <c r="GAA425" s="1211"/>
      <c r="GAB425" s="1210"/>
      <c r="GAD425" s="1208"/>
      <c r="GAE425" s="1209"/>
      <c r="GAF425" s="1209"/>
      <c r="GAG425" s="1209"/>
      <c r="GAH425" s="1209"/>
      <c r="GAI425" s="1210"/>
      <c r="GAJ425" s="1211"/>
      <c r="GAK425" s="1210"/>
      <c r="GAM425" s="1208"/>
      <c r="GAN425" s="1209"/>
      <c r="GAO425" s="1209"/>
      <c r="GAP425" s="1209"/>
      <c r="GAQ425" s="1209"/>
      <c r="GAR425" s="1210"/>
      <c r="GAS425" s="1211"/>
      <c r="GAT425" s="1210"/>
      <c r="GAV425" s="1208"/>
      <c r="GAW425" s="1209"/>
      <c r="GAX425" s="1209"/>
      <c r="GAY425" s="1209"/>
      <c r="GAZ425" s="1209"/>
      <c r="GBA425" s="1210"/>
      <c r="GBB425" s="1211"/>
      <c r="GBC425" s="1210"/>
      <c r="GBE425" s="1208"/>
      <c r="GBF425" s="1209"/>
      <c r="GBG425" s="1209"/>
      <c r="GBH425" s="1209"/>
      <c r="GBI425" s="1209"/>
      <c r="GBJ425" s="1210"/>
      <c r="GBK425" s="1211"/>
      <c r="GBL425" s="1210"/>
      <c r="GBN425" s="1208"/>
      <c r="GBO425" s="1209"/>
      <c r="GBP425" s="1209"/>
      <c r="GBQ425" s="1209"/>
      <c r="GBR425" s="1209"/>
      <c r="GBS425" s="1210"/>
      <c r="GBT425" s="1211"/>
      <c r="GBU425" s="1210"/>
      <c r="GBW425" s="1208"/>
      <c r="GBX425" s="1209"/>
      <c r="GBY425" s="1209"/>
      <c r="GBZ425" s="1209"/>
      <c r="GCA425" s="1209"/>
      <c r="GCB425" s="1210"/>
      <c r="GCC425" s="1211"/>
      <c r="GCD425" s="1210"/>
      <c r="GCF425" s="1208"/>
      <c r="GCG425" s="1209"/>
      <c r="GCH425" s="1209"/>
      <c r="GCI425" s="1209"/>
      <c r="GCJ425" s="1209"/>
      <c r="GCK425" s="1210"/>
      <c r="GCL425" s="1211"/>
      <c r="GCM425" s="1210"/>
      <c r="GCO425" s="1208"/>
      <c r="GCP425" s="1209"/>
      <c r="GCQ425" s="1209"/>
      <c r="GCR425" s="1209"/>
      <c r="GCS425" s="1209"/>
      <c r="GCT425" s="1210"/>
      <c r="GCU425" s="1211"/>
      <c r="GCV425" s="1210"/>
      <c r="GCX425" s="1208"/>
      <c r="GCY425" s="1209"/>
      <c r="GCZ425" s="1209"/>
      <c r="GDA425" s="1209"/>
      <c r="GDB425" s="1209"/>
      <c r="GDC425" s="1210"/>
      <c r="GDD425" s="1211"/>
      <c r="GDE425" s="1210"/>
      <c r="GDG425" s="1208"/>
      <c r="GDH425" s="1209"/>
      <c r="GDI425" s="1209"/>
      <c r="GDJ425" s="1209"/>
      <c r="GDK425" s="1209"/>
      <c r="GDL425" s="1210"/>
      <c r="GDM425" s="1211"/>
      <c r="GDN425" s="1210"/>
      <c r="GDP425" s="1208"/>
      <c r="GDQ425" s="1209"/>
      <c r="GDR425" s="1209"/>
      <c r="GDS425" s="1209"/>
      <c r="GDT425" s="1209"/>
      <c r="GDU425" s="1210"/>
      <c r="GDV425" s="1211"/>
      <c r="GDW425" s="1210"/>
      <c r="GDY425" s="1208"/>
      <c r="GDZ425" s="1209"/>
      <c r="GEA425" s="1209"/>
      <c r="GEB425" s="1209"/>
      <c r="GEC425" s="1209"/>
      <c r="GED425" s="1210"/>
      <c r="GEE425" s="1211"/>
      <c r="GEF425" s="1210"/>
      <c r="GEH425" s="1208"/>
      <c r="GEI425" s="1209"/>
      <c r="GEJ425" s="1209"/>
      <c r="GEK425" s="1209"/>
      <c r="GEL425" s="1209"/>
      <c r="GEM425" s="1210"/>
      <c r="GEN425" s="1211"/>
      <c r="GEO425" s="1210"/>
      <c r="GEQ425" s="1208"/>
      <c r="GER425" s="1209"/>
      <c r="GES425" s="1209"/>
      <c r="GET425" s="1209"/>
      <c r="GEU425" s="1209"/>
      <c r="GEV425" s="1210"/>
      <c r="GEW425" s="1211"/>
      <c r="GEX425" s="1210"/>
      <c r="GEZ425" s="1208"/>
      <c r="GFA425" s="1209"/>
      <c r="GFB425" s="1209"/>
      <c r="GFC425" s="1209"/>
      <c r="GFD425" s="1209"/>
      <c r="GFE425" s="1210"/>
      <c r="GFF425" s="1211"/>
      <c r="GFG425" s="1210"/>
      <c r="GFI425" s="1208"/>
      <c r="GFJ425" s="1209"/>
      <c r="GFK425" s="1209"/>
      <c r="GFL425" s="1209"/>
      <c r="GFM425" s="1209"/>
      <c r="GFN425" s="1210"/>
      <c r="GFO425" s="1211"/>
      <c r="GFP425" s="1210"/>
      <c r="GFR425" s="1208"/>
      <c r="GFS425" s="1209"/>
      <c r="GFT425" s="1209"/>
      <c r="GFU425" s="1209"/>
      <c r="GFV425" s="1209"/>
      <c r="GFW425" s="1210"/>
      <c r="GFX425" s="1211"/>
      <c r="GFY425" s="1210"/>
      <c r="GGA425" s="1208"/>
      <c r="GGB425" s="1209"/>
      <c r="GGC425" s="1209"/>
      <c r="GGD425" s="1209"/>
      <c r="GGE425" s="1209"/>
      <c r="GGF425" s="1210"/>
      <c r="GGG425" s="1211"/>
      <c r="GGH425" s="1210"/>
      <c r="GGJ425" s="1208"/>
      <c r="GGK425" s="1209"/>
      <c r="GGL425" s="1209"/>
      <c r="GGM425" s="1209"/>
      <c r="GGN425" s="1209"/>
      <c r="GGO425" s="1210"/>
      <c r="GGP425" s="1211"/>
      <c r="GGQ425" s="1210"/>
      <c r="GGS425" s="1208"/>
      <c r="GGT425" s="1209"/>
      <c r="GGU425" s="1209"/>
      <c r="GGV425" s="1209"/>
      <c r="GGW425" s="1209"/>
      <c r="GGX425" s="1210"/>
      <c r="GGY425" s="1211"/>
      <c r="GGZ425" s="1210"/>
      <c r="GHB425" s="1208"/>
      <c r="GHC425" s="1209"/>
      <c r="GHD425" s="1209"/>
      <c r="GHE425" s="1209"/>
      <c r="GHF425" s="1209"/>
      <c r="GHG425" s="1210"/>
      <c r="GHH425" s="1211"/>
      <c r="GHI425" s="1210"/>
      <c r="GHK425" s="1208"/>
      <c r="GHL425" s="1209"/>
      <c r="GHM425" s="1209"/>
      <c r="GHN425" s="1209"/>
      <c r="GHO425" s="1209"/>
      <c r="GHP425" s="1210"/>
      <c r="GHQ425" s="1211"/>
      <c r="GHR425" s="1210"/>
      <c r="GHT425" s="1208"/>
      <c r="GHU425" s="1209"/>
      <c r="GHV425" s="1209"/>
      <c r="GHW425" s="1209"/>
      <c r="GHX425" s="1209"/>
      <c r="GHY425" s="1210"/>
      <c r="GHZ425" s="1211"/>
      <c r="GIA425" s="1210"/>
      <c r="GIC425" s="1208"/>
      <c r="GID425" s="1209"/>
      <c r="GIE425" s="1209"/>
      <c r="GIF425" s="1209"/>
      <c r="GIG425" s="1209"/>
      <c r="GIH425" s="1210"/>
      <c r="GII425" s="1211"/>
      <c r="GIJ425" s="1210"/>
      <c r="GIL425" s="1208"/>
      <c r="GIM425" s="1209"/>
      <c r="GIN425" s="1209"/>
      <c r="GIO425" s="1209"/>
      <c r="GIP425" s="1209"/>
      <c r="GIQ425" s="1210"/>
      <c r="GIR425" s="1211"/>
      <c r="GIS425" s="1210"/>
      <c r="GIU425" s="1208"/>
      <c r="GIV425" s="1209"/>
      <c r="GIW425" s="1209"/>
      <c r="GIX425" s="1209"/>
      <c r="GIY425" s="1209"/>
      <c r="GIZ425" s="1210"/>
      <c r="GJA425" s="1211"/>
      <c r="GJB425" s="1210"/>
      <c r="GJD425" s="1208"/>
      <c r="GJE425" s="1209"/>
      <c r="GJF425" s="1209"/>
      <c r="GJG425" s="1209"/>
      <c r="GJH425" s="1209"/>
      <c r="GJI425" s="1210"/>
      <c r="GJJ425" s="1211"/>
      <c r="GJK425" s="1210"/>
      <c r="GJM425" s="1208"/>
      <c r="GJN425" s="1209"/>
      <c r="GJO425" s="1209"/>
      <c r="GJP425" s="1209"/>
      <c r="GJQ425" s="1209"/>
      <c r="GJR425" s="1210"/>
      <c r="GJS425" s="1211"/>
      <c r="GJT425" s="1210"/>
      <c r="GJV425" s="1208"/>
      <c r="GJW425" s="1209"/>
      <c r="GJX425" s="1209"/>
      <c r="GJY425" s="1209"/>
      <c r="GJZ425" s="1209"/>
      <c r="GKA425" s="1210"/>
      <c r="GKB425" s="1211"/>
      <c r="GKC425" s="1210"/>
      <c r="GKE425" s="1208"/>
      <c r="GKF425" s="1209"/>
      <c r="GKG425" s="1209"/>
      <c r="GKH425" s="1209"/>
      <c r="GKI425" s="1209"/>
      <c r="GKJ425" s="1210"/>
      <c r="GKK425" s="1211"/>
      <c r="GKL425" s="1210"/>
      <c r="GKN425" s="1208"/>
      <c r="GKO425" s="1209"/>
      <c r="GKP425" s="1209"/>
      <c r="GKQ425" s="1209"/>
      <c r="GKR425" s="1209"/>
      <c r="GKS425" s="1210"/>
      <c r="GKT425" s="1211"/>
      <c r="GKU425" s="1210"/>
      <c r="GKW425" s="1208"/>
      <c r="GKX425" s="1209"/>
      <c r="GKY425" s="1209"/>
      <c r="GKZ425" s="1209"/>
      <c r="GLA425" s="1209"/>
      <c r="GLB425" s="1210"/>
      <c r="GLC425" s="1211"/>
      <c r="GLD425" s="1210"/>
      <c r="GLF425" s="1208"/>
      <c r="GLG425" s="1209"/>
      <c r="GLH425" s="1209"/>
      <c r="GLI425" s="1209"/>
      <c r="GLJ425" s="1209"/>
      <c r="GLK425" s="1210"/>
      <c r="GLL425" s="1211"/>
      <c r="GLM425" s="1210"/>
      <c r="GLO425" s="1208"/>
      <c r="GLP425" s="1209"/>
      <c r="GLQ425" s="1209"/>
      <c r="GLR425" s="1209"/>
      <c r="GLS425" s="1209"/>
      <c r="GLT425" s="1210"/>
      <c r="GLU425" s="1211"/>
      <c r="GLV425" s="1210"/>
      <c r="GLX425" s="1208"/>
      <c r="GLY425" s="1209"/>
      <c r="GLZ425" s="1209"/>
      <c r="GMA425" s="1209"/>
      <c r="GMB425" s="1209"/>
      <c r="GMC425" s="1210"/>
      <c r="GMD425" s="1211"/>
      <c r="GME425" s="1210"/>
      <c r="GMG425" s="1208"/>
      <c r="GMH425" s="1209"/>
      <c r="GMI425" s="1209"/>
      <c r="GMJ425" s="1209"/>
      <c r="GMK425" s="1209"/>
      <c r="GML425" s="1210"/>
      <c r="GMM425" s="1211"/>
      <c r="GMN425" s="1210"/>
      <c r="GMP425" s="1208"/>
      <c r="GMQ425" s="1209"/>
      <c r="GMR425" s="1209"/>
      <c r="GMS425" s="1209"/>
      <c r="GMT425" s="1209"/>
      <c r="GMU425" s="1210"/>
      <c r="GMV425" s="1211"/>
      <c r="GMW425" s="1210"/>
      <c r="GMY425" s="1208"/>
      <c r="GMZ425" s="1209"/>
      <c r="GNA425" s="1209"/>
      <c r="GNB425" s="1209"/>
      <c r="GNC425" s="1209"/>
      <c r="GND425" s="1210"/>
      <c r="GNE425" s="1211"/>
      <c r="GNF425" s="1210"/>
      <c r="GNH425" s="1208"/>
      <c r="GNI425" s="1209"/>
      <c r="GNJ425" s="1209"/>
      <c r="GNK425" s="1209"/>
      <c r="GNL425" s="1209"/>
      <c r="GNM425" s="1210"/>
      <c r="GNN425" s="1211"/>
      <c r="GNO425" s="1210"/>
      <c r="GNQ425" s="1208"/>
      <c r="GNR425" s="1209"/>
      <c r="GNS425" s="1209"/>
      <c r="GNT425" s="1209"/>
      <c r="GNU425" s="1209"/>
      <c r="GNV425" s="1210"/>
      <c r="GNW425" s="1211"/>
      <c r="GNX425" s="1210"/>
      <c r="GNZ425" s="1208"/>
      <c r="GOA425" s="1209"/>
      <c r="GOB425" s="1209"/>
      <c r="GOC425" s="1209"/>
      <c r="GOD425" s="1209"/>
      <c r="GOE425" s="1210"/>
      <c r="GOF425" s="1211"/>
      <c r="GOG425" s="1210"/>
      <c r="GOI425" s="1208"/>
      <c r="GOJ425" s="1209"/>
      <c r="GOK425" s="1209"/>
      <c r="GOL425" s="1209"/>
      <c r="GOM425" s="1209"/>
      <c r="GON425" s="1210"/>
      <c r="GOO425" s="1211"/>
      <c r="GOP425" s="1210"/>
      <c r="GOR425" s="1208"/>
      <c r="GOS425" s="1209"/>
      <c r="GOT425" s="1209"/>
      <c r="GOU425" s="1209"/>
      <c r="GOV425" s="1209"/>
      <c r="GOW425" s="1210"/>
      <c r="GOX425" s="1211"/>
      <c r="GOY425" s="1210"/>
      <c r="GPA425" s="1208"/>
      <c r="GPB425" s="1209"/>
      <c r="GPC425" s="1209"/>
      <c r="GPD425" s="1209"/>
      <c r="GPE425" s="1209"/>
      <c r="GPF425" s="1210"/>
      <c r="GPG425" s="1211"/>
      <c r="GPH425" s="1210"/>
      <c r="GPJ425" s="1208"/>
      <c r="GPK425" s="1209"/>
      <c r="GPL425" s="1209"/>
      <c r="GPM425" s="1209"/>
      <c r="GPN425" s="1209"/>
      <c r="GPO425" s="1210"/>
      <c r="GPP425" s="1211"/>
      <c r="GPQ425" s="1210"/>
      <c r="GPS425" s="1208"/>
      <c r="GPT425" s="1209"/>
      <c r="GPU425" s="1209"/>
      <c r="GPV425" s="1209"/>
      <c r="GPW425" s="1209"/>
      <c r="GPX425" s="1210"/>
      <c r="GPY425" s="1211"/>
      <c r="GPZ425" s="1210"/>
      <c r="GQB425" s="1208"/>
      <c r="GQC425" s="1209"/>
      <c r="GQD425" s="1209"/>
      <c r="GQE425" s="1209"/>
      <c r="GQF425" s="1209"/>
      <c r="GQG425" s="1210"/>
      <c r="GQH425" s="1211"/>
      <c r="GQI425" s="1210"/>
      <c r="GQK425" s="1208"/>
      <c r="GQL425" s="1209"/>
      <c r="GQM425" s="1209"/>
      <c r="GQN425" s="1209"/>
      <c r="GQO425" s="1209"/>
      <c r="GQP425" s="1210"/>
      <c r="GQQ425" s="1211"/>
      <c r="GQR425" s="1210"/>
      <c r="GQT425" s="1208"/>
      <c r="GQU425" s="1209"/>
      <c r="GQV425" s="1209"/>
      <c r="GQW425" s="1209"/>
      <c r="GQX425" s="1209"/>
      <c r="GQY425" s="1210"/>
      <c r="GQZ425" s="1211"/>
      <c r="GRA425" s="1210"/>
      <c r="GRC425" s="1208"/>
      <c r="GRD425" s="1209"/>
      <c r="GRE425" s="1209"/>
      <c r="GRF425" s="1209"/>
      <c r="GRG425" s="1209"/>
      <c r="GRH425" s="1210"/>
      <c r="GRI425" s="1211"/>
      <c r="GRJ425" s="1210"/>
      <c r="GRL425" s="1208"/>
      <c r="GRM425" s="1209"/>
      <c r="GRN425" s="1209"/>
      <c r="GRO425" s="1209"/>
      <c r="GRP425" s="1209"/>
      <c r="GRQ425" s="1210"/>
      <c r="GRR425" s="1211"/>
      <c r="GRS425" s="1210"/>
      <c r="GRU425" s="1208"/>
      <c r="GRV425" s="1209"/>
      <c r="GRW425" s="1209"/>
      <c r="GRX425" s="1209"/>
      <c r="GRY425" s="1209"/>
      <c r="GRZ425" s="1210"/>
      <c r="GSA425" s="1211"/>
      <c r="GSB425" s="1210"/>
      <c r="GSD425" s="1208"/>
      <c r="GSE425" s="1209"/>
      <c r="GSF425" s="1209"/>
      <c r="GSG425" s="1209"/>
      <c r="GSH425" s="1209"/>
      <c r="GSI425" s="1210"/>
      <c r="GSJ425" s="1211"/>
      <c r="GSK425" s="1210"/>
      <c r="GSM425" s="1208"/>
      <c r="GSN425" s="1209"/>
      <c r="GSO425" s="1209"/>
      <c r="GSP425" s="1209"/>
      <c r="GSQ425" s="1209"/>
      <c r="GSR425" s="1210"/>
      <c r="GSS425" s="1211"/>
      <c r="GST425" s="1210"/>
      <c r="GSV425" s="1208"/>
      <c r="GSW425" s="1209"/>
      <c r="GSX425" s="1209"/>
      <c r="GSY425" s="1209"/>
      <c r="GSZ425" s="1209"/>
      <c r="GTA425" s="1210"/>
      <c r="GTB425" s="1211"/>
      <c r="GTC425" s="1210"/>
      <c r="GTE425" s="1208"/>
      <c r="GTF425" s="1209"/>
      <c r="GTG425" s="1209"/>
      <c r="GTH425" s="1209"/>
      <c r="GTI425" s="1209"/>
      <c r="GTJ425" s="1210"/>
      <c r="GTK425" s="1211"/>
      <c r="GTL425" s="1210"/>
      <c r="GTN425" s="1208"/>
      <c r="GTO425" s="1209"/>
      <c r="GTP425" s="1209"/>
      <c r="GTQ425" s="1209"/>
      <c r="GTR425" s="1209"/>
      <c r="GTS425" s="1210"/>
      <c r="GTT425" s="1211"/>
      <c r="GTU425" s="1210"/>
      <c r="GTW425" s="1208"/>
      <c r="GTX425" s="1209"/>
      <c r="GTY425" s="1209"/>
      <c r="GTZ425" s="1209"/>
      <c r="GUA425" s="1209"/>
      <c r="GUB425" s="1210"/>
      <c r="GUC425" s="1211"/>
      <c r="GUD425" s="1210"/>
      <c r="GUF425" s="1208"/>
      <c r="GUG425" s="1209"/>
      <c r="GUH425" s="1209"/>
      <c r="GUI425" s="1209"/>
      <c r="GUJ425" s="1209"/>
      <c r="GUK425" s="1210"/>
      <c r="GUL425" s="1211"/>
      <c r="GUM425" s="1210"/>
      <c r="GUO425" s="1208"/>
      <c r="GUP425" s="1209"/>
      <c r="GUQ425" s="1209"/>
      <c r="GUR425" s="1209"/>
      <c r="GUS425" s="1209"/>
      <c r="GUT425" s="1210"/>
      <c r="GUU425" s="1211"/>
      <c r="GUV425" s="1210"/>
      <c r="GUX425" s="1208"/>
      <c r="GUY425" s="1209"/>
      <c r="GUZ425" s="1209"/>
      <c r="GVA425" s="1209"/>
      <c r="GVB425" s="1209"/>
      <c r="GVC425" s="1210"/>
      <c r="GVD425" s="1211"/>
      <c r="GVE425" s="1210"/>
      <c r="GVG425" s="1208"/>
      <c r="GVH425" s="1209"/>
      <c r="GVI425" s="1209"/>
      <c r="GVJ425" s="1209"/>
      <c r="GVK425" s="1209"/>
      <c r="GVL425" s="1210"/>
      <c r="GVM425" s="1211"/>
      <c r="GVN425" s="1210"/>
      <c r="GVP425" s="1208"/>
      <c r="GVQ425" s="1209"/>
      <c r="GVR425" s="1209"/>
      <c r="GVS425" s="1209"/>
      <c r="GVT425" s="1209"/>
      <c r="GVU425" s="1210"/>
      <c r="GVV425" s="1211"/>
      <c r="GVW425" s="1210"/>
      <c r="GVY425" s="1208"/>
      <c r="GVZ425" s="1209"/>
      <c r="GWA425" s="1209"/>
      <c r="GWB425" s="1209"/>
      <c r="GWC425" s="1209"/>
      <c r="GWD425" s="1210"/>
      <c r="GWE425" s="1211"/>
      <c r="GWF425" s="1210"/>
      <c r="GWH425" s="1208"/>
      <c r="GWI425" s="1209"/>
      <c r="GWJ425" s="1209"/>
      <c r="GWK425" s="1209"/>
      <c r="GWL425" s="1209"/>
      <c r="GWM425" s="1210"/>
      <c r="GWN425" s="1211"/>
      <c r="GWO425" s="1210"/>
      <c r="GWQ425" s="1208"/>
      <c r="GWR425" s="1209"/>
      <c r="GWS425" s="1209"/>
      <c r="GWT425" s="1209"/>
      <c r="GWU425" s="1209"/>
      <c r="GWV425" s="1210"/>
      <c r="GWW425" s="1211"/>
      <c r="GWX425" s="1210"/>
      <c r="GWZ425" s="1208"/>
      <c r="GXA425" s="1209"/>
      <c r="GXB425" s="1209"/>
      <c r="GXC425" s="1209"/>
      <c r="GXD425" s="1209"/>
      <c r="GXE425" s="1210"/>
      <c r="GXF425" s="1211"/>
      <c r="GXG425" s="1210"/>
      <c r="GXI425" s="1208"/>
      <c r="GXJ425" s="1209"/>
      <c r="GXK425" s="1209"/>
      <c r="GXL425" s="1209"/>
      <c r="GXM425" s="1209"/>
      <c r="GXN425" s="1210"/>
      <c r="GXO425" s="1211"/>
      <c r="GXP425" s="1210"/>
      <c r="GXR425" s="1208"/>
      <c r="GXS425" s="1209"/>
      <c r="GXT425" s="1209"/>
      <c r="GXU425" s="1209"/>
      <c r="GXV425" s="1209"/>
      <c r="GXW425" s="1210"/>
      <c r="GXX425" s="1211"/>
      <c r="GXY425" s="1210"/>
      <c r="GYA425" s="1208"/>
      <c r="GYB425" s="1209"/>
      <c r="GYC425" s="1209"/>
      <c r="GYD425" s="1209"/>
      <c r="GYE425" s="1209"/>
      <c r="GYF425" s="1210"/>
      <c r="GYG425" s="1211"/>
      <c r="GYH425" s="1210"/>
      <c r="GYJ425" s="1208"/>
      <c r="GYK425" s="1209"/>
      <c r="GYL425" s="1209"/>
      <c r="GYM425" s="1209"/>
      <c r="GYN425" s="1209"/>
      <c r="GYO425" s="1210"/>
      <c r="GYP425" s="1211"/>
      <c r="GYQ425" s="1210"/>
      <c r="GYS425" s="1208"/>
      <c r="GYT425" s="1209"/>
      <c r="GYU425" s="1209"/>
      <c r="GYV425" s="1209"/>
      <c r="GYW425" s="1209"/>
      <c r="GYX425" s="1210"/>
      <c r="GYY425" s="1211"/>
      <c r="GYZ425" s="1210"/>
      <c r="GZB425" s="1208"/>
      <c r="GZC425" s="1209"/>
      <c r="GZD425" s="1209"/>
      <c r="GZE425" s="1209"/>
      <c r="GZF425" s="1209"/>
      <c r="GZG425" s="1210"/>
      <c r="GZH425" s="1211"/>
      <c r="GZI425" s="1210"/>
      <c r="GZK425" s="1208"/>
      <c r="GZL425" s="1209"/>
      <c r="GZM425" s="1209"/>
      <c r="GZN425" s="1209"/>
      <c r="GZO425" s="1209"/>
      <c r="GZP425" s="1210"/>
      <c r="GZQ425" s="1211"/>
      <c r="GZR425" s="1210"/>
      <c r="GZT425" s="1208"/>
      <c r="GZU425" s="1209"/>
      <c r="GZV425" s="1209"/>
      <c r="GZW425" s="1209"/>
      <c r="GZX425" s="1209"/>
      <c r="GZY425" s="1210"/>
      <c r="GZZ425" s="1211"/>
      <c r="HAA425" s="1210"/>
      <c r="HAC425" s="1208"/>
      <c r="HAD425" s="1209"/>
      <c r="HAE425" s="1209"/>
      <c r="HAF425" s="1209"/>
      <c r="HAG425" s="1209"/>
      <c r="HAH425" s="1210"/>
      <c r="HAI425" s="1211"/>
      <c r="HAJ425" s="1210"/>
      <c r="HAL425" s="1208"/>
      <c r="HAM425" s="1209"/>
      <c r="HAN425" s="1209"/>
      <c r="HAO425" s="1209"/>
      <c r="HAP425" s="1209"/>
      <c r="HAQ425" s="1210"/>
      <c r="HAR425" s="1211"/>
      <c r="HAS425" s="1210"/>
      <c r="HAU425" s="1208"/>
      <c r="HAV425" s="1209"/>
      <c r="HAW425" s="1209"/>
      <c r="HAX425" s="1209"/>
      <c r="HAY425" s="1209"/>
      <c r="HAZ425" s="1210"/>
      <c r="HBA425" s="1211"/>
      <c r="HBB425" s="1210"/>
      <c r="HBD425" s="1208"/>
      <c r="HBE425" s="1209"/>
      <c r="HBF425" s="1209"/>
      <c r="HBG425" s="1209"/>
      <c r="HBH425" s="1209"/>
      <c r="HBI425" s="1210"/>
      <c r="HBJ425" s="1211"/>
      <c r="HBK425" s="1210"/>
      <c r="HBM425" s="1208"/>
      <c r="HBN425" s="1209"/>
      <c r="HBO425" s="1209"/>
      <c r="HBP425" s="1209"/>
      <c r="HBQ425" s="1209"/>
      <c r="HBR425" s="1210"/>
      <c r="HBS425" s="1211"/>
      <c r="HBT425" s="1210"/>
      <c r="HBV425" s="1208"/>
      <c r="HBW425" s="1209"/>
      <c r="HBX425" s="1209"/>
      <c r="HBY425" s="1209"/>
      <c r="HBZ425" s="1209"/>
      <c r="HCA425" s="1210"/>
      <c r="HCB425" s="1211"/>
      <c r="HCC425" s="1210"/>
      <c r="HCE425" s="1208"/>
      <c r="HCF425" s="1209"/>
      <c r="HCG425" s="1209"/>
      <c r="HCH425" s="1209"/>
      <c r="HCI425" s="1209"/>
      <c r="HCJ425" s="1210"/>
      <c r="HCK425" s="1211"/>
      <c r="HCL425" s="1210"/>
      <c r="HCN425" s="1208"/>
      <c r="HCO425" s="1209"/>
      <c r="HCP425" s="1209"/>
      <c r="HCQ425" s="1209"/>
      <c r="HCR425" s="1209"/>
      <c r="HCS425" s="1210"/>
      <c r="HCT425" s="1211"/>
      <c r="HCU425" s="1210"/>
      <c r="HCW425" s="1208"/>
      <c r="HCX425" s="1209"/>
      <c r="HCY425" s="1209"/>
      <c r="HCZ425" s="1209"/>
      <c r="HDA425" s="1209"/>
      <c r="HDB425" s="1210"/>
      <c r="HDC425" s="1211"/>
      <c r="HDD425" s="1210"/>
      <c r="HDF425" s="1208"/>
      <c r="HDG425" s="1209"/>
      <c r="HDH425" s="1209"/>
      <c r="HDI425" s="1209"/>
      <c r="HDJ425" s="1209"/>
      <c r="HDK425" s="1210"/>
      <c r="HDL425" s="1211"/>
      <c r="HDM425" s="1210"/>
      <c r="HDO425" s="1208"/>
      <c r="HDP425" s="1209"/>
      <c r="HDQ425" s="1209"/>
      <c r="HDR425" s="1209"/>
      <c r="HDS425" s="1209"/>
      <c r="HDT425" s="1210"/>
      <c r="HDU425" s="1211"/>
      <c r="HDV425" s="1210"/>
      <c r="HDX425" s="1208"/>
      <c r="HDY425" s="1209"/>
      <c r="HDZ425" s="1209"/>
      <c r="HEA425" s="1209"/>
      <c r="HEB425" s="1209"/>
      <c r="HEC425" s="1210"/>
      <c r="HED425" s="1211"/>
      <c r="HEE425" s="1210"/>
      <c r="HEG425" s="1208"/>
      <c r="HEH425" s="1209"/>
      <c r="HEI425" s="1209"/>
      <c r="HEJ425" s="1209"/>
      <c r="HEK425" s="1209"/>
      <c r="HEL425" s="1210"/>
      <c r="HEM425" s="1211"/>
      <c r="HEN425" s="1210"/>
      <c r="HEP425" s="1208"/>
      <c r="HEQ425" s="1209"/>
      <c r="HER425" s="1209"/>
      <c r="HES425" s="1209"/>
      <c r="HET425" s="1209"/>
      <c r="HEU425" s="1210"/>
      <c r="HEV425" s="1211"/>
      <c r="HEW425" s="1210"/>
      <c r="HEY425" s="1208"/>
      <c r="HEZ425" s="1209"/>
      <c r="HFA425" s="1209"/>
      <c r="HFB425" s="1209"/>
      <c r="HFC425" s="1209"/>
      <c r="HFD425" s="1210"/>
      <c r="HFE425" s="1211"/>
      <c r="HFF425" s="1210"/>
      <c r="HFH425" s="1208"/>
      <c r="HFI425" s="1209"/>
      <c r="HFJ425" s="1209"/>
      <c r="HFK425" s="1209"/>
      <c r="HFL425" s="1209"/>
      <c r="HFM425" s="1210"/>
      <c r="HFN425" s="1211"/>
      <c r="HFO425" s="1210"/>
      <c r="HFQ425" s="1208"/>
      <c r="HFR425" s="1209"/>
      <c r="HFS425" s="1209"/>
      <c r="HFT425" s="1209"/>
      <c r="HFU425" s="1209"/>
      <c r="HFV425" s="1210"/>
      <c r="HFW425" s="1211"/>
      <c r="HFX425" s="1210"/>
      <c r="HFZ425" s="1208"/>
      <c r="HGA425" s="1209"/>
      <c r="HGB425" s="1209"/>
      <c r="HGC425" s="1209"/>
      <c r="HGD425" s="1209"/>
      <c r="HGE425" s="1210"/>
      <c r="HGF425" s="1211"/>
      <c r="HGG425" s="1210"/>
      <c r="HGI425" s="1208"/>
      <c r="HGJ425" s="1209"/>
      <c r="HGK425" s="1209"/>
      <c r="HGL425" s="1209"/>
      <c r="HGM425" s="1209"/>
      <c r="HGN425" s="1210"/>
      <c r="HGO425" s="1211"/>
      <c r="HGP425" s="1210"/>
      <c r="HGR425" s="1208"/>
      <c r="HGS425" s="1209"/>
      <c r="HGT425" s="1209"/>
      <c r="HGU425" s="1209"/>
      <c r="HGV425" s="1209"/>
      <c r="HGW425" s="1210"/>
      <c r="HGX425" s="1211"/>
      <c r="HGY425" s="1210"/>
      <c r="HHA425" s="1208"/>
      <c r="HHB425" s="1209"/>
      <c r="HHC425" s="1209"/>
      <c r="HHD425" s="1209"/>
      <c r="HHE425" s="1209"/>
      <c r="HHF425" s="1210"/>
      <c r="HHG425" s="1211"/>
      <c r="HHH425" s="1210"/>
      <c r="HHJ425" s="1208"/>
      <c r="HHK425" s="1209"/>
      <c r="HHL425" s="1209"/>
      <c r="HHM425" s="1209"/>
      <c r="HHN425" s="1209"/>
      <c r="HHO425" s="1210"/>
      <c r="HHP425" s="1211"/>
      <c r="HHQ425" s="1210"/>
      <c r="HHS425" s="1208"/>
      <c r="HHT425" s="1209"/>
      <c r="HHU425" s="1209"/>
      <c r="HHV425" s="1209"/>
      <c r="HHW425" s="1209"/>
      <c r="HHX425" s="1210"/>
      <c r="HHY425" s="1211"/>
      <c r="HHZ425" s="1210"/>
      <c r="HIB425" s="1208"/>
      <c r="HIC425" s="1209"/>
      <c r="HID425" s="1209"/>
      <c r="HIE425" s="1209"/>
      <c r="HIF425" s="1209"/>
      <c r="HIG425" s="1210"/>
      <c r="HIH425" s="1211"/>
      <c r="HII425" s="1210"/>
      <c r="HIK425" s="1208"/>
      <c r="HIL425" s="1209"/>
      <c r="HIM425" s="1209"/>
      <c r="HIN425" s="1209"/>
      <c r="HIO425" s="1209"/>
      <c r="HIP425" s="1210"/>
      <c r="HIQ425" s="1211"/>
      <c r="HIR425" s="1210"/>
      <c r="HIT425" s="1208"/>
      <c r="HIU425" s="1209"/>
      <c r="HIV425" s="1209"/>
      <c r="HIW425" s="1209"/>
      <c r="HIX425" s="1209"/>
      <c r="HIY425" s="1210"/>
      <c r="HIZ425" s="1211"/>
      <c r="HJA425" s="1210"/>
      <c r="HJC425" s="1208"/>
      <c r="HJD425" s="1209"/>
      <c r="HJE425" s="1209"/>
      <c r="HJF425" s="1209"/>
      <c r="HJG425" s="1209"/>
      <c r="HJH425" s="1210"/>
      <c r="HJI425" s="1211"/>
      <c r="HJJ425" s="1210"/>
      <c r="HJL425" s="1208"/>
      <c r="HJM425" s="1209"/>
      <c r="HJN425" s="1209"/>
      <c r="HJO425" s="1209"/>
      <c r="HJP425" s="1209"/>
      <c r="HJQ425" s="1210"/>
      <c r="HJR425" s="1211"/>
      <c r="HJS425" s="1210"/>
      <c r="HJU425" s="1208"/>
      <c r="HJV425" s="1209"/>
      <c r="HJW425" s="1209"/>
      <c r="HJX425" s="1209"/>
      <c r="HJY425" s="1209"/>
      <c r="HJZ425" s="1210"/>
      <c r="HKA425" s="1211"/>
      <c r="HKB425" s="1210"/>
      <c r="HKD425" s="1208"/>
      <c r="HKE425" s="1209"/>
      <c r="HKF425" s="1209"/>
      <c r="HKG425" s="1209"/>
      <c r="HKH425" s="1209"/>
      <c r="HKI425" s="1210"/>
      <c r="HKJ425" s="1211"/>
      <c r="HKK425" s="1210"/>
      <c r="HKM425" s="1208"/>
      <c r="HKN425" s="1209"/>
      <c r="HKO425" s="1209"/>
      <c r="HKP425" s="1209"/>
      <c r="HKQ425" s="1209"/>
      <c r="HKR425" s="1210"/>
      <c r="HKS425" s="1211"/>
      <c r="HKT425" s="1210"/>
      <c r="HKV425" s="1208"/>
      <c r="HKW425" s="1209"/>
      <c r="HKX425" s="1209"/>
      <c r="HKY425" s="1209"/>
      <c r="HKZ425" s="1209"/>
      <c r="HLA425" s="1210"/>
      <c r="HLB425" s="1211"/>
      <c r="HLC425" s="1210"/>
      <c r="HLE425" s="1208"/>
      <c r="HLF425" s="1209"/>
      <c r="HLG425" s="1209"/>
      <c r="HLH425" s="1209"/>
      <c r="HLI425" s="1209"/>
      <c r="HLJ425" s="1210"/>
      <c r="HLK425" s="1211"/>
      <c r="HLL425" s="1210"/>
      <c r="HLN425" s="1208"/>
      <c r="HLO425" s="1209"/>
      <c r="HLP425" s="1209"/>
      <c r="HLQ425" s="1209"/>
      <c r="HLR425" s="1209"/>
      <c r="HLS425" s="1210"/>
      <c r="HLT425" s="1211"/>
      <c r="HLU425" s="1210"/>
      <c r="HLW425" s="1208"/>
      <c r="HLX425" s="1209"/>
      <c r="HLY425" s="1209"/>
      <c r="HLZ425" s="1209"/>
      <c r="HMA425" s="1209"/>
      <c r="HMB425" s="1210"/>
      <c r="HMC425" s="1211"/>
      <c r="HMD425" s="1210"/>
      <c r="HMF425" s="1208"/>
      <c r="HMG425" s="1209"/>
      <c r="HMH425" s="1209"/>
      <c r="HMI425" s="1209"/>
      <c r="HMJ425" s="1209"/>
      <c r="HMK425" s="1210"/>
      <c r="HML425" s="1211"/>
      <c r="HMM425" s="1210"/>
      <c r="HMO425" s="1208"/>
      <c r="HMP425" s="1209"/>
      <c r="HMQ425" s="1209"/>
      <c r="HMR425" s="1209"/>
      <c r="HMS425" s="1209"/>
      <c r="HMT425" s="1210"/>
      <c r="HMU425" s="1211"/>
      <c r="HMV425" s="1210"/>
      <c r="HMX425" s="1208"/>
      <c r="HMY425" s="1209"/>
      <c r="HMZ425" s="1209"/>
      <c r="HNA425" s="1209"/>
      <c r="HNB425" s="1209"/>
      <c r="HNC425" s="1210"/>
      <c r="HND425" s="1211"/>
      <c r="HNE425" s="1210"/>
      <c r="HNG425" s="1208"/>
      <c r="HNH425" s="1209"/>
      <c r="HNI425" s="1209"/>
      <c r="HNJ425" s="1209"/>
      <c r="HNK425" s="1209"/>
      <c r="HNL425" s="1210"/>
      <c r="HNM425" s="1211"/>
      <c r="HNN425" s="1210"/>
      <c r="HNP425" s="1208"/>
      <c r="HNQ425" s="1209"/>
      <c r="HNR425" s="1209"/>
      <c r="HNS425" s="1209"/>
      <c r="HNT425" s="1209"/>
      <c r="HNU425" s="1210"/>
      <c r="HNV425" s="1211"/>
      <c r="HNW425" s="1210"/>
      <c r="HNY425" s="1208"/>
      <c r="HNZ425" s="1209"/>
      <c r="HOA425" s="1209"/>
      <c r="HOB425" s="1209"/>
      <c r="HOC425" s="1209"/>
      <c r="HOD425" s="1210"/>
      <c r="HOE425" s="1211"/>
      <c r="HOF425" s="1210"/>
      <c r="HOH425" s="1208"/>
      <c r="HOI425" s="1209"/>
      <c r="HOJ425" s="1209"/>
      <c r="HOK425" s="1209"/>
      <c r="HOL425" s="1209"/>
      <c r="HOM425" s="1210"/>
      <c r="HON425" s="1211"/>
      <c r="HOO425" s="1210"/>
      <c r="HOQ425" s="1208"/>
      <c r="HOR425" s="1209"/>
      <c r="HOS425" s="1209"/>
      <c r="HOT425" s="1209"/>
      <c r="HOU425" s="1209"/>
      <c r="HOV425" s="1210"/>
      <c r="HOW425" s="1211"/>
      <c r="HOX425" s="1210"/>
      <c r="HOZ425" s="1208"/>
      <c r="HPA425" s="1209"/>
      <c r="HPB425" s="1209"/>
      <c r="HPC425" s="1209"/>
      <c r="HPD425" s="1209"/>
      <c r="HPE425" s="1210"/>
      <c r="HPF425" s="1211"/>
      <c r="HPG425" s="1210"/>
      <c r="HPI425" s="1208"/>
      <c r="HPJ425" s="1209"/>
      <c r="HPK425" s="1209"/>
      <c r="HPL425" s="1209"/>
      <c r="HPM425" s="1209"/>
      <c r="HPN425" s="1210"/>
      <c r="HPO425" s="1211"/>
      <c r="HPP425" s="1210"/>
      <c r="HPR425" s="1208"/>
      <c r="HPS425" s="1209"/>
      <c r="HPT425" s="1209"/>
      <c r="HPU425" s="1209"/>
      <c r="HPV425" s="1209"/>
      <c r="HPW425" s="1210"/>
      <c r="HPX425" s="1211"/>
      <c r="HPY425" s="1210"/>
      <c r="HQA425" s="1208"/>
      <c r="HQB425" s="1209"/>
      <c r="HQC425" s="1209"/>
      <c r="HQD425" s="1209"/>
      <c r="HQE425" s="1209"/>
      <c r="HQF425" s="1210"/>
      <c r="HQG425" s="1211"/>
      <c r="HQH425" s="1210"/>
      <c r="HQJ425" s="1208"/>
      <c r="HQK425" s="1209"/>
      <c r="HQL425" s="1209"/>
      <c r="HQM425" s="1209"/>
      <c r="HQN425" s="1209"/>
      <c r="HQO425" s="1210"/>
      <c r="HQP425" s="1211"/>
      <c r="HQQ425" s="1210"/>
      <c r="HQS425" s="1208"/>
      <c r="HQT425" s="1209"/>
      <c r="HQU425" s="1209"/>
      <c r="HQV425" s="1209"/>
      <c r="HQW425" s="1209"/>
      <c r="HQX425" s="1210"/>
      <c r="HQY425" s="1211"/>
      <c r="HQZ425" s="1210"/>
      <c r="HRB425" s="1208"/>
      <c r="HRC425" s="1209"/>
      <c r="HRD425" s="1209"/>
      <c r="HRE425" s="1209"/>
      <c r="HRF425" s="1209"/>
      <c r="HRG425" s="1210"/>
      <c r="HRH425" s="1211"/>
      <c r="HRI425" s="1210"/>
      <c r="HRK425" s="1208"/>
      <c r="HRL425" s="1209"/>
      <c r="HRM425" s="1209"/>
      <c r="HRN425" s="1209"/>
      <c r="HRO425" s="1209"/>
      <c r="HRP425" s="1210"/>
      <c r="HRQ425" s="1211"/>
      <c r="HRR425" s="1210"/>
      <c r="HRT425" s="1208"/>
      <c r="HRU425" s="1209"/>
      <c r="HRV425" s="1209"/>
      <c r="HRW425" s="1209"/>
      <c r="HRX425" s="1209"/>
      <c r="HRY425" s="1210"/>
      <c r="HRZ425" s="1211"/>
      <c r="HSA425" s="1210"/>
      <c r="HSC425" s="1208"/>
      <c r="HSD425" s="1209"/>
      <c r="HSE425" s="1209"/>
      <c r="HSF425" s="1209"/>
      <c r="HSG425" s="1209"/>
      <c r="HSH425" s="1210"/>
      <c r="HSI425" s="1211"/>
      <c r="HSJ425" s="1210"/>
      <c r="HSL425" s="1208"/>
      <c r="HSM425" s="1209"/>
      <c r="HSN425" s="1209"/>
      <c r="HSO425" s="1209"/>
      <c r="HSP425" s="1209"/>
      <c r="HSQ425" s="1210"/>
      <c r="HSR425" s="1211"/>
      <c r="HSS425" s="1210"/>
      <c r="HSU425" s="1208"/>
      <c r="HSV425" s="1209"/>
      <c r="HSW425" s="1209"/>
      <c r="HSX425" s="1209"/>
      <c r="HSY425" s="1209"/>
      <c r="HSZ425" s="1210"/>
      <c r="HTA425" s="1211"/>
      <c r="HTB425" s="1210"/>
      <c r="HTD425" s="1208"/>
      <c r="HTE425" s="1209"/>
      <c r="HTF425" s="1209"/>
      <c r="HTG425" s="1209"/>
      <c r="HTH425" s="1209"/>
      <c r="HTI425" s="1210"/>
      <c r="HTJ425" s="1211"/>
      <c r="HTK425" s="1210"/>
      <c r="HTM425" s="1208"/>
      <c r="HTN425" s="1209"/>
      <c r="HTO425" s="1209"/>
      <c r="HTP425" s="1209"/>
      <c r="HTQ425" s="1209"/>
      <c r="HTR425" s="1210"/>
      <c r="HTS425" s="1211"/>
      <c r="HTT425" s="1210"/>
      <c r="HTV425" s="1208"/>
      <c r="HTW425" s="1209"/>
      <c r="HTX425" s="1209"/>
      <c r="HTY425" s="1209"/>
      <c r="HTZ425" s="1209"/>
      <c r="HUA425" s="1210"/>
      <c r="HUB425" s="1211"/>
      <c r="HUC425" s="1210"/>
      <c r="HUE425" s="1208"/>
      <c r="HUF425" s="1209"/>
      <c r="HUG425" s="1209"/>
      <c r="HUH425" s="1209"/>
      <c r="HUI425" s="1209"/>
      <c r="HUJ425" s="1210"/>
      <c r="HUK425" s="1211"/>
      <c r="HUL425" s="1210"/>
      <c r="HUN425" s="1208"/>
      <c r="HUO425" s="1209"/>
      <c r="HUP425" s="1209"/>
      <c r="HUQ425" s="1209"/>
      <c r="HUR425" s="1209"/>
      <c r="HUS425" s="1210"/>
      <c r="HUT425" s="1211"/>
      <c r="HUU425" s="1210"/>
      <c r="HUW425" s="1208"/>
      <c r="HUX425" s="1209"/>
      <c r="HUY425" s="1209"/>
      <c r="HUZ425" s="1209"/>
      <c r="HVA425" s="1209"/>
      <c r="HVB425" s="1210"/>
      <c r="HVC425" s="1211"/>
      <c r="HVD425" s="1210"/>
      <c r="HVF425" s="1208"/>
      <c r="HVG425" s="1209"/>
      <c r="HVH425" s="1209"/>
      <c r="HVI425" s="1209"/>
      <c r="HVJ425" s="1209"/>
      <c r="HVK425" s="1210"/>
      <c r="HVL425" s="1211"/>
      <c r="HVM425" s="1210"/>
      <c r="HVO425" s="1208"/>
      <c r="HVP425" s="1209"/>
      <c r="HVQ425" s="1209"/>
      <c r="HVR425" s="1209"/>
      <c r="HVS425" s="1209"/>
      <c r="HVT425" s="1210"/>
      <c r="HVU425" s="1211"/>
      <c r="HVV425" s="1210"/>
      <c r="HVX425" s="1208"/>
      <c r="HVY425" s="1209"/>
      <c r="HVZ425" s="1209"/>
      <c r="HWA425" s="1209"/>
      <c r="HWB425" s="1209"/>
      <c r="HWC425" s="1210"/>
      <c r="HWD425" s="1211"/>
      <c r="HWE425" s="1210"/>
      <c r="HWG425" s="1208"/>
      <c r="HWH425" s="1209"/>
      <c r="HWI425" s="1209"/>
      <c r="HWJ425" s="1209"/>
      <c r="HWK425" s="1209"/>
      <c r="HWL425" s="1210"/>
      <c r="HWM425" s="1211"/>
      <c r="HWN425" s="1210"/>
      <c r="HWP425" s="1208"/>
      <c r="HWQ425" s="1209"/>
      <c r="HWR425" s="1209"/>
      <c r="HWS425" s="1209"/>
      <c r="HWT425" s="1209"/>
      <c r="HWU425" s="1210"/>
      <c r="HWV425" s="1211"/>
      <c r="HWW425" s="1210"/>
      <c r="HWY425" s="1208"/>
      <c r="HWZ425" s="1209"/>
      <c r="HXA425" s="1209"/>
      <c r="HXB425" s="1209"/>
      <c r="HXC425" s="1209"/>
      <c r="HXD425" s="1210"/>
      <c r="HXE425" s="1211"/>
      <c r="HXF425" s="1210"/>
      <c r="HXH425" s="1208"/>
      <c r="HXI425" s="1209"/>
      <c r="HXJ425" s="1209"/>
      <c r="HXK425" s="1209"/>
      <c r="HXL425" s="1209"/>
      <c r="HXM425" s="1210"/>
      <c r="HXN425" s="1211"/>
      <c r="HXO425" s="1210"/>
      <c r="HXQ425" s="1208"/>
      <c r="HXR425" s="1209"/>
      <c r="HXS425" s="1209"/>
      <c r="HXT425" s="1209"/>
      <c r="HXU425" s="1209"/>
      <c r="HXV425" s="1210"/>
      <c r="HXW425" s="1211"/>
      <c r="HXX425" s="1210"/>
      <c r="HXZ425" s="1208"/>
      <c r="HYA425" s="1209"/>
      <c r="HYB425" s="1209"/>
      <c r="HYC425" s="1209"/>
      <c r="HYD425" s="1209"/>
      <c r="HYE425" s="1210"/>
      <c r="HYF425" s="1211"/>
      <c r="HYG425" s="1210"/>
      <c r="HYI425" s="1208"/>
      <c r="HYJ425" s="1209"/>
      <c r="HYK425" s="1209"/>
      <c r="HYL425" s="1209"/>
      <c r="HYM425" s="1209"/>
      <c r="HYN425" s="1210"/>
      <c r="HYO425" s="1211"/>
      <c r="HYP425" s="1210"/>
      <c r="HYR425" s="1208"/>
      <c r="HYS425" s="1209"/>
      <c r="HYT425" s="1209"/>
      <c r="HYU425" s="1209"/>
      <c r="HYV425" s="1209"/>
      <c r="HYW425" s="1210"/>
      <c r="HYX425" s="1211"/>
      <c r="HYY425" s="1210"/>
      <c r="HZA425" s="1208"/>
      <c r="HZB425" s="1209"/>
      <c r="HZC425" s="1209"/>
      <c r="HZD425" s="1209"/>
      <c r="HZE425" s="1209"/>
      <c r="HZF425" s="1210"/>
      <c r="HZG425" s="1211"/>
      <c r="HZH425" s="1210"/>
      <c r="HZJ425" s="1208"/>
      <c r="HZK425" s="1209"/>
      <c r="HZL425" s="1209"/>
      <c r="HZM425" s="1209"/>
      <c r="HZN425" s="1209"/>
      <c r="HZO425" s="1210"/>
      <c r="HZP425" s="1211"/>
      <c r="HZQ425" s="1210"/>
      <c r="HZS425" s="1208"/>
      <c r="HZT425" s="1209"/>
      <c r="HZU425" s="1209"/>
      <c r="HZV425" s="1209"/>
      <c r="HZW425" s="1209"/>
      <c r="HZX425" s="1210"/>
      <c r="HZY425" s="1211"/>
      <c r="HZZ425" s="1210"/>
      <c r="IAB425" s="1208"/>
      <c r="IAC425" s="1209"/>
      <c r="IAD425" s="1209"/>
      <c r="IAE425" s="1209"/>
      <c r="IAF425" s="1209"/>
      <c r="IAG425" s="1210"/>
      <c r="IAH425" s="1211"/>
      <c r="IAI425" s="1210"/>
      <c r="IAK425" s="1208"/>
      <c r="IAL425" s="1209"/>
      <c r="IAM425" s="1209"/>
      <c r="IAN425" s="1209"/>
      <c r="IAO425" s="1209"/>
      <c r="IAP425" s="1210"/>
      <c r="IAQ425" s="1211"/>
      <c r="IAR425" s="1210"/>
      <c r="IAT425" s="1208"/>
      <c r="IAU425" s="1209"/>
      <c r="IAV425" s="1209"/>
      <c r="IAW425" s="1209"/>
      <c r="IAX425" s="1209"/>
      <c r="IAY425" s="1210"/>
      <c r="IAZ425" s="1211"/>
      <c r="IBA425" s="1210"/>
      <c r="IBC425" s="1208"/>
      <c r="IBD425" s="1209"/>
      <c r="IBE425" s="1209"/>
      <c r="IBF425" s="1209"/>
      <c r="IBG425" s="1209"/>
      <c r="IBH425" s="1210"/>
      <c r="IBI425" s="1211"/>
      <c r="IBJ425" s="1210"/>
      <c r="IBL425" s="1208"/>
      <c r="IBM425" s="1209"/>
      <c r="IBN425" s="1209"/>
      <c r="IBO425" s="1209"/>
      <c r="IBP425" s="1209"/>
      <c r="IBQ425" s="1210"/>
      <c r="IBR425" s="1211"/>
      <c r="IBS425" s="1210"/>
      <c r="IBU425" s="1208"/>
      <c r="IBV425" s="1209"/>
      <c r="IBW425" s="1209"/>
      <c r="IBX425" s="1209"/>
      <c r="IBY425" s="1209"/>
      <c r="IBZ425" s="1210"/>
      <c r="ICA425" s="1211"/>
      <c r="ICB425" s="1210"/>
      <c r="ICD425" s="1208"/>
      <c r="ICE425" s="1209"/>
      <c r="ICF425" s="1209"/>
      <c r="ICG425" s="1209"/>
      <c r="ICH425" s="1209"/>
      <c r="ICI425" s="1210"/>
      <c r="ICJ425" s="1211"/>
      <c r="ICK425" s="1210"/>
      <c r="ICM425" s="1208"/>
      <c r="ICN425" s="1209"/>
      <c r="ICO425" s="1209"/>
      <c r="ICP425" s="1209"/>
      <c r="ICQ425" s="1209"/>
      <c r="ICR425" s="1210"/>
      <c r="ICS425" s="1211"/>
      <c r="ICT425" s="1210"/>
      <c r="ICV425" s="1208"/>
      <c r="ICW425" s="1209"/>
      <c r="ICX425" s="1209"/>
      <c r="ICY425" s="1209"/>
      <c r="ICZ425" s="1209"/>
      <c r="IDA425" s="1210"/>
      <c r="IDB425" s="1211"/>
      <c r="IDC425" s="1210"/>
      <c r="IDE425" s="1208"/>
      <c r="IDF425" s="1209"/>
      <c r="IDG425" s="1209"/>
      <c r="IDH425" s="1209"/>
      <c r="IDI425" s="1209"/>
      <c r="IDJ425" s="1210"/>
      <c r="IDK425" s="1211"/>
      <c r="IDL425" s="1210"/>
      <c r="IDN425" s="1208"/>
      <c r="IDO425" s="1209"/>
      <c r="IDP425" s="1209"/>
      <c r="IDQ425" s="1209"/>
      <c r="IDR425" s="1209"/>
      <c r="IDS425" s="1210"/>
      <c r="IDT425" s="1211"/>
      <c r="IDU425" s="1210"/>
      <c r="IDW425" s="1208"/>
      <c r="IDX425" s="1209"/>
      <c r="IDY425" s="1209"/>
      <c r="IDZ425" s="1209"/>
      <c r="IEA425" s="1209"/>
      <c r="IEB425" s="1210"/>
      <c r="IEC425" s="1211"/>
      <c r="IED425" s="1210"/>
      <c r="IEF425" s="1208"/>
      <c r="IEG425" s="1209"/>
      <c r="IEH425" s="1209"/>
      <c r="IEI425" s="1209"/>
      <c r="IEJ425" s="1209"/>
      <c r="IEK425" s="1210"/>
      <c r="IEL425" s="1211"/>
      <c r="IEM425" s="1210"/>
      <c r="IEO425" s="1208"/>
      <c r="IEP425" s="1209"/>
      <c r="IEQ425" s="1209"/>
      <c r="IER425" s="1209"/>
      <c r="IES425" s="1209"/>
      <c r="IET425" s="1210"/>
      <c r="IEU425" s="1211"/>
      <c r="IEV425" s="1210"/>
      <c r="IEX425" s="1208"/>
      <c r="IEY425" s="1209"/>
      <c r="IEZ425" s="1209"/>
      <c r="IFA425" s="1209"/>
      <c r="IFB425" s="1209"/>
      <c r="IFC425" s="1210"/>
      <c r="IFD425" s="1211"/>
      <c r="IFE425" s="1210"/>
      <c r="IFG425" s="1208"/>
      <c r="IFH425" s="1209"/>
      <c r="IFI425" s="1209"/>
      <c r="IFJ425" s="1209"/>
      <c r="IFK425" s="1209"/>
      <c r="IFL425" s="1210"/>
      <c r="IFM425" s="1211"/>
      <c r="IFN425" s="1210"/>
      <c r="IFP425" s="1208"/>
      <c r="IFQ425" s="1209"/>
      <c r="IFR425" s="1209"/>
      <c r="IFS425" s="1209"/>
      <c r="IFT425" s="1209"/>
      <c r="IFU425" s="1210"/>
      <c r="IFV425" s="1211"/>
      <c r="IFW425" s="1210"/>
      <c r="IFY425" s="1208"/>
      <c r="IFZ425" s="1209"/>
      <c r="IGA425" s="1209"/>
      <c r="IGB425" s="1209"/>
      <c r="IGC425" s="1209"/>
      <c r="IGD425" s="1210"/>
      <c r="IGE425" s="1211"/>
      <c r="IGF425" s="1210"/>
      <c r="IGH425" s="1208"/>
      <c r="IGI425" s="1209"/>
      <c r="IGJ425" s="1209"/>
      <c r="IGK425" s="1209"/>
      <c r="IGL425" s="1209"/>
      <c r="IGM425" s="1210"/>
      <c r="IGN425" s="1211"/>
      <c r="IGO425" s="1210"/>
      <c r="IGQ425" s="1208"/>
      <c r="IGR425" s="1209"/>
      <c r="IGS425" s="1209"/>
      <c r="IGT425" s="1209"/>
      <c r="IGU425" s="1209"/>
      <c r="IGV425" s="1210"/>
      <c r="IGW425" s="1211"/>
      <c r="IGX425" s="1210"/>
      <c r="IGZ425" s="1208"/>
      <c r="IHA425" s="1209"/>
      <c r="IHB425" s="1209"/>
      <c r="IHC425" s="1209"/>
      <c r="IHD425" s="1209"/>
      <c r="IHE425" s="1210"/>
      <c r="IHF425" s="1211"/>
      <c r="IHG425" s="1210"/>
      <c r="IHI425" s="1208"/>
      <c r="IHJ425" s="1209"/>
      <c r="IHK425" s="1209"/>
      <c r="IHL425" s="1209"/>
      <c r="IHM425" s="1209"/>
      <c r="IHN425" s="1210"/>
      <c r="IHO425" s="1211"/>
      <c r="IHP425" s="1210"/>
      <c r="IHR425" s="1208"/>
      <c r="IHS425" s="1209"/>
      <c r="IHT425" s="1209"/>
      <c r="IHU425" s="1209"/>
      <c r="IHV425" s="1209"/>
      <c r="IHW425" s="1210"/>
      <c r="IHX425" s="1211"/>
      <c r="IHY425" s="1210"/>
      <c r="IIA425" s="1208"/>
      <c r="IIB425" s="1209"/>
      <c r="IIC425" s="1209"/>
      <c r="IID425" s="1209"/>
      <c r="IIE425" s="1209"/>
      <c r="IIF425" s="1210"/>
      <c r="IIG425" s="1211"/>
      <c r="IIH425" s="1210"/>
      <c r="IIJ425" s="1208"/>
      <c r="IIK425" s="1209"/>
      <c r="IIL425" s="1209"/>
      <c r="IIM425" s="1209"/>
      <c r="IIN425" s="1209"/>
      <c r="IIO425" s="1210"/>
      <c r="IIP425" s="1211"/>
      <c r="IIQ425" s="1210"/>
      <c r="IIS425" s="1208"/>
      <c r="IIT425" s="1209"/>
      <c r="IIU425" s="1209"/>
      <c r="IIV425" s="1209"/>
      <c r="IIW425" s="1209"/>
      <c r="IIX425" s="1210"/>
      <c r="IIY425" s="1211"/>
      <c r="IIZ425" s="1210"/>
      <c r="IJB425" s="1208"/>
      <c r="IJC425" s="1209"/>
      <c r="IJD425" s="1209"/>
      <c r="IJE425" s="1209"/>
      <c r="IJF425" s="1209"/>
      <c r="IJG425" s="1210"/>
      <c r="IJH425" s="1211"/>
      <c r="IJI425" s="1210"/>
      <c r="IJK425" s="1208"/>
      <c r="IJL425" s="1209"/>
      <c r="IJM425" s="1209"/>
      <c r="IJN425" s="1209"/>
      <c r="IJO425" s="1209"/>
      <c r="IJP425" s="1210"/>
      <c r="IJQ425" s="1211"/>
      <c r="IJR425" s="1210"/>
      <c r="IJT425" s="1208"/>
      <c r="IJU425" s="1209"/>
      <c r="IJV425" s="1209"/>
      <c r="IJW425" s="1209"/>
      <c r="IJX425" s="1209"/>
      <c r="IJY425" s="1210"/>
      <c r="IJZ425" s="1211"/>
      <c r="IKA425" s="1210"/>
      <c r="IKC425" s="1208"/>
      <c r="IKD425" s="1209"/>
      <c r="IKE425" s="1209"/>
      <c r="IKF425" s="1209"/>
      <c r="IKG425" s="1209"/>
      <c r="IKH425" s="1210"/>
      <c r="IKI425" s="1211"/>
      <c r="IKJ425" s="1210"/>
      <c r="IKL425" s="1208"/>
      <c r="IKM425" s="1209"/>
      <c r="IKN425" s="1209"/>
      <c r="IKO425" s="1209"/>
      <c r="IKP425" s="1209"/>
      <c r="IKQ425" s="1210"/>
      <c r="IKR425" s="1211"/>
      <c r="IKS425" s="1210"/>
      <c r="IKU425" s="1208"/>
      <c r="IKV425" s="1209"/>
      <c r="IKW425" s="1209"/>
      <c r="IKX425" s="1209"/>
      <c r="IKY425" s="1209"/>
      <c r="IKZ425" s="1210"/>
      <c r="ILA425" s="1211"/>
      <c r="ILB425" s="1210"/>
      <c r="ILD425" s="1208"/>
      <c r="ILE425" s="1209"/>
      <c r="ILF425" s="1209"/>
      <c r="ILG425" s="1209"/>
      <c r="ILH425" s="1209"/>
      <c r="ILI425" s="1210"/>
      <c r="ILJ425" s="1211"/>
      <c r="ILK425" s="1210"/>
      <c r="ILM425" s="1208"/>
      <c r="ILN425" s="1209"/>
      <c r="ILO425" s="1209"/>
      <c r="ILP425" s="1209"/>
      <c r="ILQ425" s="1209"/>
      <c r="ILR425" s="1210"/>
      <c r="ILS425" s="1211"/>
      <c r="ILT425" s="1210"/>
      <c r="ILV425" s="1208"/>
      <c r="ILW425" s="1209"/>
      <c r="ILX425" s="1209"/>
      <c r="ILY425" s="1209"/>
      <c r="ILZ425" s="1209"/>
      <c r="IMA425" s="1210"/>
      <c r="IMB425" s="1211"/>
      <c r="IMC425" s="1210"/>
      <c r="IME425" s="1208"/>
      <c r="IMF425" s="1209"/>
      <c r="IMG425" s="1209"/>
      <c r="IMH425" s="1209"/>
      <c r="IMI425" s="1209"/>
      <c r="IMJ425" s="1210"/>
      <c r="IMK425" s="1211"/>
      <c r="IML425" s="1210"/>
      <c r="IMN425" s="1208"/>
      <c r="IMO425" s="1209"/>
      <c r="IMP425" s="1209"/>
      <c r="IMQ425" s="1209"/>
      <c r="IMR425" s="1209"/>
      <c r="IMS425" s="1210"/>
      <c r="IMT425" s="1211"/>
      <c r="IMU425" s="1210"/>
      <c r="IMW425" s="1208"/>
      <c r="IMX425" s="1209"/>
      <c r="IMY425" s="1209"/>
      <c r="IMZ425" s="1209"/>
      <c r="INA425" s="1209"/>
      <c r="INB425" s="1210"/>
      <c r="INC425" s="1211"/>
      <c r="IND425" s="1210"/>
      <c r="INF425" s="1208"/>
      <c r="ING425" s="1209"/>
      <c r="INH425" s="1209"/>
      <c r="INI425" s="1209"/>
      <c r="INJ425" s="1209"/>
      <c r="INK425" s="1210"/>
      <c r="INL425" s="1211"/>
      <c r="INM425" s="1210"/>
      <c r="INO425" s="1208"/>
      <c r="INP425" s="1209"/>
      <c r="INQ425" s="1209"/>
      <c r="INR425" s="1209"/>
      <c r="INS425" s="1209"/>
      <c r="INT425" s="1210"/>
      <c r="INU425" s="1211"/>
      <c r="INV425" s="1210"/>
      <c r="INX425" s="1208"/>
      <c r="INY425" s="1209"/>
      <c r="INZ425" s="1209"/>
      <c r="IOA425" s="1209"/>
      <c r="IOB425" s="1209"/>
      <c r="IOC425" s="1210"/>
      <c r="IOD425" s="1211"/>
      <c r="IOE425" s="1210"/>
      <c r="IOG425" s="1208"/>
      <c r="IOH425" s="1209"/>
      <c r="IOI425" s="1209"/>
      <c r="IOJ425" s="1209"/>
      <c r="IOK425" s="1209"/>
      <c r="IOL425" s="1210"/>
      <c r="IOM425" s="1211"/>
      <c r="ION425" s="1210"/>
      <c r="IOP425" s="1208"/>
      <c r="IOQ425" s="1209"/>
      <c r="IOR425" s="1209"/>
      <c r="IOS425" s="1209"/>
      <c r="IOT425" s="1209"/>
      <c r="IOU425" s="1210"/>
      <c r="IOV425" s="1211"/>
      <c r="IOW425" s="1210"/>
      <c r="IOY425" s="1208"/>
      <c r="IOZ425" s="1209"/>
      <c r="IPA425" s="1209"/>
      <c r="IPB425" s="1209"/>
      <c r="IPC425" s="1209"/>
      <c r="IPD425" s="1210"/>
      <c r="IPE425" s="1211"/>
      <c r="IPF425" s="1210"/>
      <c r="IPH425" s="1208"/>
      <c r="IPI425" s="1209"/>
      <c r="IPJ425" s="1209"/>
      <c r="IPK425" s="1209"/>
      <c r="IPL425" s="1209"/>
      <c r="IPM425" s="1210"/>
      <c r="IPN425" s="1211"/>
      <c r="IPO425" s="1210"/>
      <c r="IPQ425" s="1208"/>
      <c r="IPR425" s="1209"/>
      <c r="IPS425" s="1209"/>
      <c r="IPT425" s="1209"/>
      <c r="IPU425" s="1209"/>
      <c r="IPV425" s="1210"/>
      <c r="IPW425" s="1211"/>
      <c r="IPX425" s="1210"/>
      <c r="IPZ425" s="1208"/>
      <c r="IQA425" s="1209"/>
      <c r="IQB425" s="1209"/>
      <c r="IQC425" s="1209"/>
      <c r="IQD425" s="1209"/>
      <c r="IQE425" s="1210"/>
      <c r="IQF425" s="1211"/>
      <c r="IQG425" s="1210"/>
      <c r="IQI425" s="1208"/>
      <c r="IQJ425" s="1209"/>
      <c r="IQK425" s="1209"/>
      <c r="IQL425" s="1209"/>
      <c r="IQM425" s="1209"/>
      <c r="IQN425" s="1210"/>
      <c r="IQO425" s="1211"/>
      <c r="IQP425" s="1210"/>
      <c r="IQR425" s="1208"/>
      <c r="IQS425" s="1209"/>
      <c r="IQT425" s="1209"/>
      <c r="IQU425" s="1209"/>
      <c r="IQV425" s="1209"/>
      <c r="IQW425" s="1210"/>
      <c r="IQX425" s="1211"/>
      <c r="IQY425" s="1210"/>
      <c r="IRA425" s="1208"/>
      <c r="IRB425" s="1209"/>
      <c r="IRC425" s="1209"/>
      <c r="IRD425" s="1209"/>
      <c r="IRE425" s="1209"/>
      <c r="IRF425" s="1210"/>
      <c r="IRG425" s="1211"/>
      <c r="IRH425" s="1210"/>
      <c r="IRJ425" s="1208"/>
      <c r="IRK425" s="1209"/>
      <c r="IRL425" s="1209"/>
      <c r="IRM425" s="1209"/>
      <c r="IRN425" s="1209"/>
      <c r="IRO425" s="1210"/>
      <c r="IRP425" s="1211"/>
      <c r="IRQ425" s="1210"/>
      <c r="IRS425" s="1208"/>
      <c r="IRT425" s="1209"/>
      <c r="IRU425" s="1209"/>
      <c r="IRV425" s="1209"/>
      <c r="IRW425" s="1209"/>
      <c r="IRX425" s="1210"/>
      <c r="IRY425" s="1211"/>
      <c r="IRZ425" s="1210"/>
      <c r="ISB425" s="1208"/>
      <c r="ISC425" s="1209"/>
      <c r="ISD425" s="1209"/>
      <c r="ISE425" s="1209"/>
      <c r="ISF425" s="1209"/>
      <c r="ISG425" s="1210"/>
      <c r="ISH425" s="1211"/>
      <c r="ISI425" s="1210"/>
      <c r="ISK425" s="1208"/>
      <c r="ISL425" s="1209"/>
      <c r="ISM425" s="1209"/>
      <c r="ISN425" s="1209"/>
      <c r="ISO425" s="1209"/>
      <c r="ISP425" s="1210"/>
      <c r="ISQ425" s="1211"/>
      <c r="ISR425" s="1210"/>
      <c r="IST425" s="1208"/>
      <c r="ISU425" s="1209"/>
      <c r="ISV425" s="1209"/>
      <c r="ISW425" s="1209"/>
      <c r="ISX425" s="1209"/>
      <c r="ISY425" s="1210"/>
      <c r="ISZ425" s="1211"/>
      <c r="ITA425" s="1210"/>
      <c r="ITC425" s="1208"/>
      <c r="ITD425" s="1209"/>
      <c r="ITE425" s="1209"/>
      <c r="ITF425" s="1209"/>
      <c r="ITG425" s="1209"/>
      <c r="ITH425" s="1210"/>
      <c r="ITI425" s="1211"/>
      <c r="ITJ425" s="1210"/>
      <c r="ITL425" s="1208"/>
      <c r="ITM425" s="1209"/>
      <c r="ITN425" s="1209"/>
      <c r="ITO425" s="1209"/>
      <c r="ITP425" s="1209"/>
      <c r="ITQ425" s="1210"/>
      <c r="ITR425" s="1211"/>
      <c r="ITS425" s="1210"/>
      <c r="ITU425" s="1208"/>
      <c r="ITV425" s="1209"/>
      <c r="ITW425" s="1209"/>
      <c r="ITX425" s="1209"/>
      <c r="ITY425" s="1209"/>
      <c r="ITZ425" s="1210"/>
      <c r="IUA425" s="1211"/>
      <c r="IUB425" s="1210"/>
      <c r="IUD425" s="1208"/>
      <c r="IUE425" s="1209"/>
      <c r="IUF425" s="1209"/>
      <c r="IUG425" s="1209"/>
      <c r="IUH425" s="1209"/>
      <c r="IUI425" s="1210"/>
      <c r="IUJ425" s="1211"/>
      <c r="IUK425" s="1210"/>
      <c r="IUM425" s="1208"/>
      <c r="IUN425" s="1209"/>
      <c r="IUO425" s="1209"/>
      <c r="IUP425" s="1209"/>
      <c r="IUQ425" s="1209"/>
      <c r="IUR425" s="1210"/>
      <c r="IUS425" s="1211"/>
      <c r="IUT425" s="1210"/>
      <c r="IUV425" s="1208"/>
      <c r="IUW425" s="1209"/>
      <c r="IUX425" s="1209"/>
      <c r="IUY425" s="1209"/>
      <c r="IUZ425" s="1209"/>
      <c r="IVA425" s="1210"/>
      <c r="IVB425" s="1211"/>
      <c r="IVC425" s="1210"/>
      <c r="IVE425" s="1208"/>
      <c r="IVF425" s="1209"/>
      <c r="IVG425" s="1209"/>
      <c r="IVH425" s="1209"/>
      <c r="IVI425" s="1209"/>
      <c r="IVJ425" s="1210"/>
      <c r="IVK425" s="1211"/>
      <c r="IVL425" s="1210"/>
      <c r="IVN425" s="1208"/>
      <c r="IVO425" s="1209"/>
      <c r="IVP425" s="1209"/>
      <c r="IVQ425" s="1209"/>
      <c r="IVR425" s="1209"/>
      <c r="IVS425" s="1210"/>
      <c r="IVT425" s="1211"/>
      <c r="IVU425" s="1210"/>
      <c r="IVW425" s="1208"/>
      <c r="IVX425" s="1209"/>
      <c r="IVY425" s="1209"/>
      <c r="IVZ425" s="1209"/>
      <c r="IWA425" s="1209"/>
      <c r="IWB425" s="1210"/>
      <c r="IWC425" s="1211"/>
      <c r="IWD425" s="1210"/>
      <c r="IWF425" s="1208"/>
      <c r="IWG425" s="1209"/>
      <c r="IWH425" s="1209"/>
      <c r="IWI425" s="1209"/>
      <c r="IWJ425" s="1209"/>
      <c r="IWK425" s="1210"/>
      <c r="IWL425" s="1211"/>
      <c r="IWM425" s="1210"/>
      <c r="IWO425" s="1208"/>
      <c r="IWP425" s="1209"/>
      <c r="IWQ425" s="1209"/>
      <c r="IWR425" s="1209"/>
      <c r="IWS425" s="1209"/>
      <c r="IWT425" s="1210"/>
      <c r="IWU425" s="1211"/>
      <c r="IWV425" s="1210"/>
      <c r="IWX425" s="1208"/>
      <c r="IWY425" s="1209"/>
      <c r="IWZ425" s="1209"/>
      <c r="IXA425" s="1209"/>
      <c r="IXB425" s="1209"/>
      <c r="IXC425" s="1210"/>
      <c r="IXD425" s="1211"/>
      <c r="IXE425" s="1210"/>
      <c r="IXG425" s="1208"/>
      <c r="IXH425" s="1209"/>
      <c r="IXI425" s="1209"/>
      <c r="IXJ425" s="1209"/>
      <c r="IXK425" s="1209"/>
      <c r="IXL425" s="1210"/>
      <c r="IXM425" s="1211"/>
      <c r="IXN425" s="1210"/>
      <c r="IXP425" s="1208"/>
      <c r="IXQ425" s="1209"/>
      <c r="IXR425" s="1209"/>
      <c r="IXS425" s="1209"/>
      <c r="IXT425" s="1209"/>
      <c r="IXU425" s="1210"/>
      <c r="IXV425" s="1211"/>
      <c r="IXW425" s="1210"/>
      <c r="IXY425" s="1208"/>
      <c r="IXZ425" s="1209"/>
      <c r="IYA425" s="1209"/>
      <c r="IYB425" s="1209"/>
      <c r="IYC425" s="1209"/>
      <c r="IYD425" s="1210"/>
      <c r="IYE425" s="1211"/>
      <c r="IYF425" s="1210"/>
      <c r="IYH425" s="1208"/>
      <c r="IYI425" s="1209"/>
      <c r="IYJ425" s="1209"/>
      <c r="IYK425" s="1209"/>
      <c r="IYL425" s="1209"/>
      <c r="IYM425" s="1210"/>
      <c r="IYN425" s="1211"/>
      <c r="IYO425" s="1210"/>
      <c r="IYQ425" s="1208"/>
      <c r="IYR425" s="1209"/>
      <c r="IYS425" s="1209"/>
      <c r="IYT425" s="1209"/>
      <c r="IYU425" s="1209"/>
      <c r="IYV425" s="1210"/>
      <c r="IYW425" s="1211"/>
      <c r="IYX425" s="1210"/>
      <c r="IYZ425" s="1208"/>
      <c r="IZA425" s="1209"/>
      <c r="IZB425" s="1209"/>
      <c r="IZC425" s="1209"/>
      <c r="IZD425" s="1209"/>
      <c r="IZE425" s="1210"/>
      <c r="IZF425" s="1211"/>
      <c r="IZG425" s="1210"/>
      <c r="IZI425" s="1208"/>
      <c r="IZJ425" s="1209"/>
      <c r="IZK425" s="1209"/>
      <c r="IZL425" s="1209"/>
      <c r="IZM425" s="1209"/>
      <c r="IZN425" s="1210"/>
      <c r="IZO425" s="1211"/>
      <c r="IZP425" s="1210"/>
      <c r="IZR425" s="1208"/>
      <c r="IZS425" s="1209"/>
      <c r="IZT425" s="1209"/>
      <c r="IZU425" s="1209"/>
      <c r="IZV425" s="1209"/>
      <c r="IZW425" s="1210"/>
      <c r="IZX425" s="1211"/>
      <c r="IZY425" s="1210"/>
      <c r="JAA425" s="1208"/>
      <c r="JAB425" s="1209"/>
      <c r="JAC425" s="1209"/>
      <c r="JAD425" s="1209"/>
      <c r="JAE425" s="1209"/>
      <c r="JAF425" s="1210"/>
      <c r="JAG425" s="1211"/>
      <c r="JAH425" s="1210"/>
      <c r="JAJ425" s="1208"/>
      <c r="JAK425" s="1209"/>
      <c r="JAL425" s="1209"/>
      <c r="JAM425" s="1209"/>
      <c r="JAN425" s="1209"/>
      <c r="JAO425" s="1210"/>
      <c r="JAP425" s="1211"/>
      <c r="JAQ425" s="1210"/>
      <c r="JAS425" s="1208"/>
      <c r="JAT425" s="1209"/>
      <c r="JAU425" s="1209"/>
      <c r="JAV425" s="1209"/>
      <c r="JAW425" s="1209"/>
      <c r="JAX425" s="1210"/>
      <c r="JAY425" s="1211"/>
      <c r="JAZ425" s="1210"/>
      <c r="JBB425" s="1208"/>
      <c r="JBC425" s="1209"/>
      <c r="JBD425" s="1209"/>
      <c r="JBE425" s="1209"/>
      <c r="JBF425" s="1209"/>
      <c r="JBG425" s="1210"/>
      <c r="JBH425" s="1211"/>
      <c r="JBI425" s="1210"/>
      <c r="JBK425" s="1208"/>
      <c r="JBL425" s="1209"/>
      <c r="JBM425" s="1209"/>
      <c r="JBN425" s="1209"/>
      <c r="JBO425" s="1209"/>
      <c r="JBP425" s="1210"/>
      <c r="JBQ425" s="1211"/>
      <c r="JBR425" s="1210"/>
      <c r="JBT425" s="1208"/>
      <c r="JBU425" s="1209"/>
      <c r="JBV425" s="1209"/>
      <c r="JBW425" s="1209"/>
      <c r="JBX425" s="1209"/>
      <c r="JBY425" s="1210"/>
      <c r="JBZ425" s="1211"/>
      <c r="JCA425" s="1210"/>
      <c r="JCC425" s="1208"/>
      <c r="JCD425" s="1209"/>
      <c r="JCE425" s="1209"/>
      <c r="JCF425" s="1209"/>
      <c r="JCG425" s="1209"/>
      <c r="JCH425" s="1210"/>
      <c r="JCI425" s="1211"/>
      <c r="JCJ425" s="1210"/>
      <c r="JCL425" s="1208"/>
      <c r="JCM425" s="1209"/>
      <c r="JCN425" s="1209"/>
      <c r="JCO425" s="1209"/>
      <c r="JCP425" s="1209"/>
      <c r="JCQ425" s="1210"/>
      <c r="JCR425" s="1211"/>
      <c r="JCS425" s="1210"/>
      <c r="JCU425" s="1208"/>
      <c r="JCV425" s="1209"/>
      <c r="JCW425" s="1209"/>
      <c r="JCX425" s="1209"/>
      <c r="JCY425" s="1209"/>
      <c r="JCZ425" s="1210"/>
      <c r="JDA425" s="1211"/>
      <c r="JDB425" s="1210"/>
      <c r="JDD425" s="1208"/>
      <c r="JDE425" s="1209"/>
      <c r="JDF425" s="1209"/>
      <c r="JDG425" s="1209"/>
      <c r="JDH425" s="1209"/>
      <c r="JDI425" s="1210"/>
      <c r="JDJ425" s="1211"/>
      <c r="JDK425" s="1210"/>
      <c r="JDM425" s="1208"/>
      <c r="JDN425" s="1209"/>
      <c r="JDO425" s="1209"/>
      <c r="JDP425" s="1209"/>
      <c r="JDQ425" s="1209"/>
      <c r="JDR425" s="1210"/>
      <c r="JDS425" s="1211"/>
      <c r="JDT425" s="1210"/>
      <c r="JDV425" s="1208"/>
      <c r="JDW425" s="1209"/>
      <c r="JDX425" s="1209"/>
      <c r="JDY425" s="1209"/>
      <c r="JDZ425" s="1209"/>
      <c r="JEA425" s="1210"/>
      <c r="JEB425" s="1211"/>
      <c r="JEC425" s="1210"/>
      <c r="JEE425" s="1208"/>
      <c r="JEF425" s="1209"/>
      <c r="JEG425" s="1209"/>
      <c r="JEH425" s="1209"/>
      <c r="JEI425" s="1209"/>
      <c r="JEJ425" s="1210"/>
      <c r="JEK425" s="1211"/>
      <c r="JEL425" s="1210"/>
      <c r="JEN425" s="1208"/>
      <c r="JEO425" s="1209"/>
      <c r="JEP425" s="1209"/>
      <c r="JEQ425" s="1209"/>
      <c r="JER425" s="1209"/>
      <c r="JES425" s="1210"/>
      <c r="JET425" s="1211"/>
      <c r="JEU425" s="1210"/>
      <c r="JEW425" s="1208"/>
      <c r="JEX425" s="1209"/>
      <c r="JEY425" s="1209"/>
      <c r="JEZ425" s="1209"/>
      <c r="JFA425" s="1209"/>
      <c r="JFB425" s="1210"/>
      <c r="JFC425" s="1211"/>
      <c r="JFD425" s="1210"/>
      <c r="JFF425" s="1208"/>
      <c r="JFG425" s="1209"/>
      <c r="JFH425" s="1209"/>
      <c r="JFI425" s="1209"/>
      <c r="JFJ425" s="1209"/>
      <c r="JFK425" s="1210"/>
      <c r="JFL425" s="1211"/>
      <c r="JFM425" s="1210"/>
      <c r="JFO425" s="1208"/>
      <c r="JFP425" s="1209"/>
      <c r="JFQ425" s="1209"/>
      <c r="JFR425" s="1209"/>
      <c r="JFS425" s="1209"/>
      <c r="JFT425" s="1210"/>
      <c r="JFU425" s="1211"/>
      <c r="JFV425" s="1210"/>
      <c r="JFX425" s="1208"/>
      <c r="JFY425" s="1209"/>
      <c r="JFZ425" s="1209"/>
      <c r="JGA425" s="1209"/>
      <c r="JGB425" s="1209"/>
      <c r="JGC425" s="1210"/>
      <c r="JGD425" s="1211"/>
      <c r="JGE425" s="1210"/>
      <c r="JGG425" s="1208"/>
      <c r="JGH425" s="1209"/>
      <c r="JGI425" s="1209"/>
      <c r="JGJ425" s="1209"/>
      <c r="JGK425" s="1209"/>
      <c r="JGL425" s="1210"/>
      <c r="JGM425" s="1211"/>
      <c r="JGN425" s="1210"/>
      <c r="JGP425" s="1208"/>
      <c r="JGQ425" s="1209"/>
      <c r="JGR425" s="1209"/>
      <c r="JGS425" s="1209"/>
      <c r="JGT425" s="1209"/>
      <c r="JGU425" s="1210"/>
      <c r="JGV425" s="1211"/>
      <c r="JGW425" s="1210"/>
      <c r="JGY425" s="1208"/>
      <c r="JGZ425" s="1209"/>
      <c r="JHA425" s="1209"/>
      <c r="JHB425" s="1209"/>
      <c r="JHC425" s="1209"/>
      <c r="JHD425" s="1210"/>
      <c r="JHE425" s="1211"/>
      <c r="JHF425" s="1210"/>
      <c r="JHH425" s="1208"/>
      <c r="JHI425" s="1209"/>
      <c r="JHJ425" s="1209"/>
      <c r="JHK425" s="1209"/>
      <c r="JHL425" s="1209"/>
      <c r="JHM425" s="1210"/>
      <c r="JHN425" s="1211"/>
      <c r="JHO425" s="1210"/>
      <c r="JHQ425" s="1208"/>
      <c r="JHR425" s="1209"/>
      <c r="JHS425" s="1209"/>
      <c r="JHT425" s="1209"/>
      <c r="JHU425" s="1209"/>
      <c r="JHV425" s="1210"/>
      <c r="JHW425" s="1211"/>
      <c r="JHX425" s="1210"/>
      <c r="JHZ425" s="1208"/>
      <c r="JIA425" s="1209"/>
      <c r="JIB425" s="1209"/>
      <c r="JIC425" s="1209"/>
      <c r="JID425" s="1209"/>
      <c r="JIE425" s="1210"/>
      <c r="JIF425" s="1211"/>
      <c r="JIG425" s="1210"/>
      <c r="JII425" s="1208"/>
      <c r="JIJ425" s="1209"/>
      <c r="JIK425" s="1209"/>
      <c r="JIL425" s="1209"/>
      <c r="JIM425" s="1209"/>
      <c r="JIN425" s="1210"/>
      <c r="JIO425" s="1211"/>
      <c r="JIP425" s="1210"/>
      <c r="JIR425" s="1208"/>
      <c r="JIS425" s="1209"/>
      <c r="JIT425" s="1209"/>
      <c r="JIU425" s="1209"/>
      <c r="JIV425" s="1209"/>
      <c r="JIW425" s="1210"/>
      <c r="JIX425" s="1211"/>
      <c r="JIY425" s="1210"/>
      <c r="JJA425" s="1208"/>
      <c r="JJB425" s="1209"/>
      <c r="JJC425" s="1209"/>
      <c r="JJD425" s="1209"/>
      <c r="JJE425" s="1209"/>
      <c r="JJF425" s="1210"/>
      <c r="JJG425" s="1211"/>
      <c r="JJH425" s="1210"/>
      <c r="JJJ425" s="1208"/>
      <c r="JJK425" s="1209"/>
      <c r="JJL425" s="1209"/>
      <c r="JJM425" s="1209"/>
      <c r="JJN425" s="1209"/>
      <c r="JJO425" s="1210"/>
      <c r="JJP425" s="1211"/>
      <c r="JJQ425" s="1210"/>
      <c r="JJS425" s="1208"/>
      <c r="JJT425" s="1209"/>
      <c r="JJU425" s="1209"/>
      <c r="JJV425" s="1209"/>
      <c r="JJW425" s="1209"/>
      <c r="JJX425" s="1210"/>
      <c r="JJY425" s="1211"/>
      <c r="JJZ425" s="1210"/>
      <c r="JKB425" s="1208"/>
      <c r="JKC425" s="1209"/>
      <c r="JKD425" s="1209"/>
      <c r="JKE425" s="1209"/>
      <c r="JKF425" s="1209"/>
      <c r="JKG425" s="1210"/>
      <c r="JKH425" s="1211"/>
      <c r="JKI425" s="1210"/>
      <c r="JKK425" s="1208"/>
      <c r="JKL425" s="1209"/>
      <c r="JKM425" s="1209"/>
      <c r="JKN425" s="1209"/>
      <c r="JKO425" s="1209"/>
      <c r="JKP425" s="1210"/>
      <c r="JKQ425" s="1211"/>
      <c r="JKR425" s="1210"/>
      <c r="JKT425" s="1208"/>
      <c r="JKU425" s="1209"/>
      <c r="JKV425" s="1209"/>
      <c r="JKW425" s="1209"/>
      <c r="JKX425" s="1209"/>
      <c r="JKY425" s="1210"/>
      <c r="JKZ425" s="1211"/>
      <c r="JLA425" s="1210"/>
      <c r="JLC425" s="1208"/>
      <c r="JLD425" s="1209"/>
      <c r="JLE425" s="1209"/>
      <c r="JLF425" s="1209"/>
      <c r="JLG425" s="1209"/>
      <c r="JLH425" s="1210"/>
      <c r="JLI425" s="1211"/>
      <c r="JLJ425" s="1210"/>
      <c r="JLL425" s="1208"/>
      <c r="JLM425" s="1209"/>
      <c r="JLN425" s="1209"/>
      <c r="JLO425" s="1209"/>
      <c r="JLP425" s="1209"/>
      <c r="JLQ425" s="1210"/>
      <c r="JLR425" s="1211"/>
      <c r="JLS425" s="1210"/>
      <c r="JLU425" s="1208"/>
      <c r="JLV425" s="1209"/>
      <c r="JLW425" s="1209"/>
      <c r="JLX425" s="1209"/>
      <c r="JLY425" s="1209"/>
      <c r="JLZ425" s="1210"/>
      <c r="JMA425" s="1211"/>
      <c r="JMB425" s="1210"/>
      <c r="JMD425" s="1208"/>
      <c r="JME425" s="1209"/>
      <c r="JMF425" s="1209"/>
      <c r="JMG425" s="1209"/>
      <c r="JMH425" s="1209"/>
      <c r="JMI425" s="1210"/>
      <c r="JMJ425" s="1211"/>
      <c r="JMK425" s="1210"/>
      <c r="JMM425" s="1208"/>
      <c r="JMN425" s="1209"/>
      <c r="JMO425" s="1209"/>
      <c r="JMP425" s="1209"/>
      <c r="JMQ425" s="1209"/>
      <c r="JMR425" s="1210"/>
      <c r="JMS425" s="1211"/>
      <c r="JMT425" s="1210"/>
      <c r="JMV425" s="1208"/>
      <c r="JMW425" s="1209"/>
      <c r="JMX425" s="1209"/>
      <c r="JMY425" s="1209"/>
      <c r="JMZ425" s="1209"/>
      <c r="JNA425" s="1210"/>
      <c r="JNB425" s="1211"/>
      <c r="JNC425" s="1210"/>
      <c r="JNE425" s="1208"/>
      <c r="JNF425" s="1209"/>
      <c r="JNG425" s="1209"/>
      <c r="JNH425" s="1209"/>
      <c r="JNI425" s="1209"/>
      <c r="JNJ425" s="1210"/>
      <c r="JNK425" s="1211"/>
      <c r="JNL425" s="1210"/>
      <c r="JNN425" s="1208"/>
      <c r="JNO425" s="1209"/>
      <c r="JNP425" s="1209"/>
      <c r="JNQ425" s="1209"/>
      <c r="JNR425" s="1209"/>
      <c r="JNS425" s="1210"/>
      <c r="JNT425" s="1211"/>
      <c r="JNU425" s="1210"/>
      <c r="JNW425" s="1208"/>
      <c r="JNX425" s="1209"/>
      <c r="JNY425" s="1209"/>
      <c r="JNZ425" s="1209"/>
      <c r="JOA425" s="1209"/>
      <c r="JOB425" s="1210"/>
      <c r="JOC425" s="1211"/>
      <c r="JOD425" s="1210"/>
      <c r="JOF425" s="1208"/>
      <c r="JOG425" s="1209"/>
      <c r="JOH425" s="1209"/>
      <c r="JOI425" s="1209"/>
      <c r="JOJ425" s="1209"/>
      <c r="JOK425" s="1210"/>
      <c r="JOL425" s="1211"/>
      <c r="JOM425" s="1210"/>
      <c r="JOO425" s="1208"/>
      <c r="JOP425" s="1209"/>
      <c r="JOQ425" s="1209"/>
      <c r="JOR425" s="1209"/>
      <c r="JOS425" s="1209"/>
      <c r="JOT425" s="1210"/>
      <c r="JOU425" s="1211"/>
      <c r="JOV425" s="1210"/>
      <c r="JOX425" s="1208"/>
      <c r="JOY425" s="1209"/>
      <c r="JOZ425" s="1209"/>
      <c r="JPA425" s="1209"/>
      <c r="JPB425" s="1209"/>
      <c r="JPC425" s="1210"/>
      <c r="JPD425" s="1211"/>
      <c r="JPE425" s="1210"/>
      <c r="JPG425" s="1208"/>
      <c r="JPH425" s="1209"/>
      <c r="JPI425" s="1209"/>
      <c r="JPJ425" s="1209"/>
      <c r="JPK425" s="1209"/>
      <c r="JPL425" s="1210"/>
      <c r="JPM425" s="1211"/>
      <c r="JPN425" s="1210"/>
      <c r="JPP425" s="1208"/>
      <c r="JPQ425" s="1209"/>
      <c r="JPR425" s="1209"/>
      <c r="JPS425" s="1209"/>
      <c r="JPT425" s="1209"/>
      <c r="JPU425" s="1210"/>
      <c r="JPV425" s="1211"/>
      <c r="JPW425" s="1210"/>
      <c r="JPY425" s="1208"/>
      <c r="JPZ425" s="1209"/>
      <c r="JQA425" s="1209"/>
      <c r="JQB425" s="1209"/>
      <c r="JQC425" s="1209"/>
      <c r="JQD425" s="1210"/>
      <c r="JQE425" s="1211"/>
      <c r="JQF425" s="1210"/>
      <c r="JQH425" s="1208"/>
      <c r="JQI425" s="1209"/>
      <c r="JQJ425" s="1209"/>
      <c r="JQK425" s="1209"/>
      <c r="JQL425" s="1209"/>
      <c r="JQM425" s="1210"/>
      <c r="JQN425" s="1211"/>
      <c r="JQO425" s="1210"/>
      <c r="JQQ425" s="1208"/>
      <c r="JQR425" s="1209"/>
      <c r="JQS425" s="1209"/>
      <c r="JQT425" s="1209"/>
      <c r="JQU425" s="1209"/>
      <c r="JQV425" s="1210"/>
      <c r="JQW425" s="1211"/>
      <c r="JQX425" s="1210"/>
      <c r="JQZ425" s="1208"/>
      <c r="JRA425" s="1209"/>
      <c r="JRB425" s="1209"/>
      <c r="JRC425" s="1209"/>
      <c r="JRD425" s="1209"/>
      <c r="JRE425" s="1210"/>
      <c r="JRF425" s="1211"/>
      <c r="JRG425" s="1210"/>
      <c r="JRI425" s="1208"/>
      <c r="JRJ425" s="1209"/>
      <c r="JRK425" s="1209"/>
      <c r="JRL425" s="1209"/>
      <c r="JRM425" s="1209"/>
      <c r="JRN425" s="1210"/>
      <c r="JRO425" s="1211"/>
      <c r="JRP425" s="1210"/>
      <c r="JRR425" s="1208"/>
      <c r="JRS425" s="1209"/>
      <c r="JRT425" s="1209"/>
      <c r="JRU425" s="1209"/>
      <c r="JRV425" s="1209"/>
      <c r="JRW425" s="1210"/>
      <c r="JRX425" s="1211"/>
      <c r="JRY425" s="1210"/>
      <c r="JSA425" s="1208"/>
      <c r="JSB425" s="1209"/>
      <c r="JSC425" s="1209"/>
      <c r="JSD425" s="1209"/>
      <c r="JSE425" s="1209"/>
      <c r="JSF425" s="1210"/>
      <c r="JSG425" s="1211"/>
      <c r="JSH425" s="1210"/>
      <c r="JSJ425" s="1208"/>
      <c r="JSK425" s="1209"/>
      <c r="JSL425" s="1209"/>
      <c r="JSM425" s="1209"/>
      <c r="JSN425" s="1209"/>
      <c r="JSO425" s="1210"/>
      <c r="JSP425" s="1211"/>
      <c r="JSQ425" s="1210"/>
      <c r="JSS425" s="1208"/>
      <c r="JST425" s="1209"/>
      <c r="JSU425" s="1209"/>
      <c r="JSV425" s="1209"/>
      <c r="JSW425" s="1209"/>
      <c r="JSX425" s="1210"/>
      <c r="JSY425" s="1211"/>
      <c r="JSZ425" s="1210"/>
      <c r="JTB425" s="1208"/>
      <c r="JTC425" s="1209"/>
      <c r="JTD425" s="1209"/>
      <c r="JTE425" s="1209"/>
      <c r="JTF425" s="1209"/>
      <c r="JTG425" s="1210"/>
      <c r="JTH425" s="1211"/>
      <c r="JTI425" s="1210"/>
      <c r="JTK425" s="1208"/>
      <c r="JTL425" s="1209"/>
      <c r="JTM425" s="1209"/>
      <c r="JTN425" s="1209"/>
      <c r="JTO425" s="1209"/>
      <c r="JTP425" s="1210"/>
      <c r="JTQ425" s="1211"/>
      <c r="JTR425" s="1210"/>
      <c r="JTT425" s="1208"/>
      <c r="JTU425" s="1209"/>
      <c r="JTV425" s="1209"/>
      <c r="JTW425" s="1209"/>
      <c r="JTX425" s="1209"/>
      <c r="JTY425" s="1210"/>
      <c r="JTZ425" s="1211"/>
      <c r="JUA425" s="1210"/>
      <c r="JUC425" s="1208"/>
      <c r="JUD425" s="1209"/>
      <c r="JUE425" s="1209"/>
      <c r="JUF425" s="1209"/>
      <c r="JUG425" s="1209"/>
      <c r="JUH425" s="1210"/>
      <c r="JUI425" s="1211"/>
      <c r="JUJ425" s="1210"/>
      <c r="JUL425" s="1208"/>
      <c r="JUM425" s="1209"/>
      <c r="JUN425" s="1209"/>
      <c r="JUO425" s="1209"/>
      <c r="JUP425" s="1209"/>
      <c r="JUQ425" s="1210"/>
      <c r="JUR425" s="1211"/>
      <c r="JUS425" s="1210"/>
      <c r="JUU425" s="1208"/>
      <c r="JUV425" s="1209"/>
      <c r="JUW425" s="1209"/>
      <c r="JUX425" s="1209"/>
      <c r="JUY425" s="1209"/>
      <c r="JUZ425" s="1210"/>
      <c r="JVA425" s="1211"/>
      <c r="JVB425" s="1210"/>
      <c r="JVD425" s="1208"/>
      <c r="JVE425" s="1209"/>
      <c r="JVF425" s="1209"/>
      <c r="JVG425" s="1209"/>
      <c r="JVH425" s="1209"/>
      <c r="JVI425" s="1210"/>
      <c r="JVJ425" s="1211"/>
      <c r="JVK425" s="1210"/>
      <c r="JVM425" s="1208"/>
      <c r="JVN425" s="1209"/>
      <c r="JVO425" s="1209"/>
      <c r="JVP425" s="1209"/>
      <c r="JVQ425" s="1209"/>
      <c r="JVR425" s="1210"/>
      <c r="JVS425" s="1211"/>
      <c r="JVT425" s="1210"/>
      <c r="JVV425" s="1208"/>
      <c r="JVW425" s="1209"/>
      <c r="JVX425" s="1209"/>
      <c r="JVY425" s="1209"/>
      <c r="JVZ425" s="1209"/>
      <c r="JWA425" s="1210"/>
      <c r="JWB425" s="1211"/>
      <c r="JWC425" s="1210"/>
      <c r="JWE425" s="1208"/>
      <c r="JWF425" s="1209"/>
      <c r="JWG425" s="1209"/>
      <c r="JWH425" s="1209"/>
      <c r="JWI425" s="1209"/>
      <c r="JWJ425" s="1210"/>
      <c r="JWK425" s="1211"/>
      <c r="JWL425" s="1210"/>
      <c r="JWN425" s="1208"/>
      <c r="JWO425" s="1209"/>
      <c r="JWP425" s="1209"/>
      <c r="JWQ425" s="1209"/>
      <c r="JWR425" s="1209"/>
      <c r="JWS425" s="1210"/>
      <c r="JWT425" s="1211"/>
      <c r="JWU425" s="1210"/>
      <c r="JWW425" s="1208"/>
      <c r="JWX425" s="1209"/>
      <c r="JWY425" s="1209"/>
      <c r="JWZ425" s="1209"/>
      <c r="JXA425" s="1209"/>
      <c r="JXB425" s="1210"/>
      <c r="JXC425" s="1211"/>
      <c r="JXD425" s="1210"/>
      <c r="JXF425" s="1208"/>
      <c r="JXG425" s="1209"/>
      <c r="JXH425" s="1209"/>
      <c r="JXI425" s="1209"/>
      <c r="JXJ425" s="1209"/>
      <c r="JXK425" s="1210"/>
      <c r="JXL425" s="1211"/>
      <c r="JXM425" s="1210"/>
      <c r="JXO425" s="1208"/>
      <c r="JXP425" s="1209"/>
      <c r="JXQ425" s="1209"/>
      <c r="JXR425" s="1209"/>
      <c r="JXS425" s="1209"/>
      <c r="JXT425" s="1210"/>
      <c r="JXU425" s="1211"/>
      <c r="JXV425" s="1210"/>
      <c r="JXX425" s="1208"/>
      <c r="JXY425" s="1209"/>
      <c r="JXZ425" s="1209"/>
      <c r="JYA425" s="1209"/>
      <c r="JYB425" s="1209"/>
      <c r="JYC425" s="1210"/>
      <c r="JYD425" s="1211"/>
      <c r="JYE425" s="1210"/>
      <c r="JYG425" s="1208"/>
      <c r="JYH425" s="1209"/>
      <c r="JYI425" s="1209"/>
      <c r="JYJ425" s="1209"/>
      <c r="JYK425" s="1209"/>
      <c r="JYL425" s="1210"/>
      <c r="JYM425" s="1211"/>
      <c r="JYN425" s="1210"/>
      <c r="JYP425" s="1208"/>
      <c r="JYQ425" s="1209"/>
      <c r="JYR425" s="1209"/>
      <c r="JYS425" s="1209"/>
      <c r="JYT425" s="1209"/>
      <c r="JYU425" s="1210"/>
      <c r="JYV425" s="1211"/>
      <c r="JYW425" s="1210"/>
      <c r="JYY425" s="1208"/>
      <c r="JYZ425" s="1209"/>
      <c r="JZA425" s="1209"/>
      <c r="JZB425" s="1209"/>
      <c r="JZC425" s="1209"/>
      <c r="JZD425" s="1210"/>
      <c r="JZE425" s="1211"/>
      <c r="JZF425" s="1210"/>
      <c r="JZH425" s="1208"/>
      <c r="JZI425" s="1209"/>
      <c r="JZJ425" s="1209"/>
      <c r="JZK425" s="1209"/>
      <c r="JZL425" s="1209"/>
      <c r="JZM425" s="1210"/>
      <c r="JZN425" s="1211"/>
      <c r="JZO425" s="1210"/>
      <c r="JZQ425" s="1208"/>
      <c r="JZR425" s="1209"/>
      <c r="JZS425" s="1209"/>
      <c r="JZT425" s="1209"/>
      <c r="JZU425" s="1209"/>
      <c r="JZV425" s="1210"/>
      <c r="JZW425" s="1211"/>
      <c r="JZX425" s="1210"/>
      <c r="JZZ425" s="1208"/>
      <c r="KAA425" s="1209"/>
      <c r="KAB425" s="1209"/>
      <c r="KAC425" s="1209"/>
      <c r="KAD425" s="1209"/>
      <c r="KAE425" s="1210"/>
      <c r="KAF425" s="1211"/>
      <c r="KAG425" s="1210"/>
      <c r="KAI425" s="1208"/>
      <c r="KAJ425" s="1209"/>
      <c r="KAK425" s="1209"/>
      <c r="KAL425" s="1209"/>
      <c r="KAM425" s="1209"/>
      <c r="KAN425" s="1210"/>
      <c r="KAO425" s="1211"/>
      <c r="KAP425" s="1210"/>
      <c r="KAR425" s="1208"/>
      <c r="KAS425" s="1209"/>
      <c r="KAT425" s="1209"/>
      <c r="KAU425" s="1209"/>
      <c r="KAV425" s="1209"/>
      <c r="KAW425" s="1210"/>
      <c r="KAX425" s="1211"/>
      <c r="KAY425" s="1210"/>
      <c r="KBA425" s="1208"/>
      <c r="KBB425" s="1209"/>
      <c r="KBC425" s="1209"/>
      <c r="KBD425" s="1209"/>
      <c r="KBE425" s="1209"/>
      <c r="KBF425" s="1210"/>
      <c r="KBG425" s="1211"/>
      <c r="KBH425" s="1210"/>
      <c r="KBJ425" s="1208"/>
      <c r="KBK425" s="1209"/>
      <c r="KBL425" s="1209"/>
      <c r="KBM425" s="1209"/>
      <c r="KBN425" s="1209"/>
      <c r="KBO425" s="1210"/>
      <c r="KBP425" s="1211"/>
      <c r="KBQ425" s="1210"/>
      <c r="KBS425" s="1208"/>
      <c r="KBT425" s="1209"/>
      <c r="KBU425" s="1209"/>
      <c r="KBV425" s="1209"/>
      <c r="KBW425" s="1209"/>
      <c r="KBX425" s="1210"/>
      <c r="KBY425" s="1211"/>
      <c r="KBZ425" s="1210"/>
      <c r="KCB425" s="1208"/>
      <c r="KCC425" s="1209"/>
      <c r="KCD425" s="1209"/>
      <c r="KCE425" s="1209"/>
      <c r="KCF425" s="1209"/>
      <c r="KCG425" s="1210"/>
      <c r="KCH425" s="1211"/>
      <c r="KCI425" s="1210"/>
      <c r="KCK425" s="1208"/>
      <c r="KCL425" s="1209"/>
      <c r="KCM425" s="1209"/>
      <c r="KCN425" s="1209"/>
      <c r="KCO425" s="1209"/>
      <c r="KCP425" s="1210"/>
      <c r="KCQ425" s="1211"/>
      <c r="KCR425" s="1210"/>
      <c r="KCT425" s="1208"/>
      <c r="KCU425" s="1209"/>
      <c r="KCV425" s="1209"/>
      <c r="KCW425" s="1209"/>
      <c r="KCX425" s="1209"/>
      <c r="KCY425" s="1210"/>
      <c r="KCZ425" s="1211"/>
      <c r="KDA425" s="1210"/>
      <c r="KDC425" s="1208"/>
      <c r="KDD425" s="1209"/>
      <c r="KDE425" s="1209"/>
      <c r="KDF425" s="1209"/>
      <c r="KDG425" s="1209"/>
      <c r="KDH425" s="1210"/>
      <c r="KDI425" s="1211"/>
      <c r="KDJ425" s="1210"/>
      <c r="KDL425" s="1208"/>
      <c r="KDM425" s="1209"/>
      <c r="KDN425" s="1209"/>
      <c r="KDO425" s="1209"/>
      <c r="KDP425" s="1209"/>
      <c r="KDQ425" s="1210"/>
      <c r="KDR425" s="1211"/>
      <c r="KDS425" s="1210"/>
      <c r="KDU425" s="1208"/>
      <c r="KDV425" s="1209"/>
      <c r="KDW425" s="1209"/>
      <c r="KDX425" s="1209"/>
      <c r="KDY425" s="1209"/>
      <c r="KDZ425" s="1210"/>
      <c r="KEA425" s="1211"/>
      <c r="KEB425" s="1210"/>
      <c r="KED425" s="1208"/>
      <c r="KEE425" s="1209"/>
      <c r="KEF425" s="1209"/>
      <c r="KEG425" s="1209"/>
      <c r="KEH425" s="1209"/>
      <c r="KEI425" s="1210"/>
      <c r="KEJ425" s="1211"/>
      <c r="KEK425" s="1210"/>
      <c r="KEM425" s="1208"/>
      <c r="KEN425" s="1209"/>
      <c r="KEO425" s="1209"/>
      <c r="KEP425" s="1209"/>
      <c r="KEQ425" s="1209"/>
      <c r="KER425" s="1210"/>
      <c r="KES425" s="1211"/>
      <c r="KET425" s="1210"/>
      <c r="KEV425" s="1208"/>
      <c r="KEW425" s="1209"/>
      <c r="KEX425" s="1209"/>
      <c r="KEY425" s="1209"/>
      <c r="KEZ425" s="1209"/>
      <c r="KFA425" s="1210"/>
      <c r="KFB425" s="1211"/>
      <c r="KFC425" s="1210"/>
      <c r="KFE425" s="1208"/>
      <c r="KFF425" s="1209"/>
      <c r="KFG425" s="1209"/>
      <c r="KFH425" s="1209"/>
      <c r="KFI425" s="1209"/>
      <c r="KFJ425" s="1210"/>
      <c r="KFK425" s="1211"/>
      <c r="KFL425" s="1210"/>
      <c r="KFN425" s="1208"/>
      <c r="KFO425" s="1209"/>
      <c r="KFP425" s="1209"/>
      <c r="KFQ425" s="1209"/>
      <c r="KFR425" s="1209"/>
      <c r="KFS425" s="1210"/>
      <c r="KFT425" s="1211"/>
      <c r="KFU425" s="1210"/>
      <c r="KFW425" s="1208"/>
      <c r="KFX425" s="1209"/>
      <c r="KFY425" s="1209"/>
      <c r="KFZ425" s="1209"/>
      <c r="KGA425" s="1209"/>
      <c r="KGB425" s="1210"/>
      <c r="KGC425" s="1211"/>
      <c r="KGD425" s="1210"/>
      <c r="KGF425" s="1208"/>
      <c r="KGG425" s="1209"/>
      <c r="KGH425" s="1209"/>
      <c r="KGI425" s="1209"/>
      <c r="KGJ425" s="1209"/>
      <c r="KGK425" s="1210"/>
      <c r="KGL425" s="1211"/>
      <c r="KGM425" s="1210"/>
      <c r="KGO425" s="1208"/>
      <c r="KGP425" s="1209"/>
      <c r="KGQ425" s="1209"/>
      <c r="KGR425" s="1209"/>
      <c r="KGS425" s="1209"/>
      <c r="KGT425" s="1210"/>
      <c r="KGU425" s="1211"/>
      <c r="KGV425" s="1210"/>
      <c r="KGX425" s="1208"/>
      <c r="KGY425" s="1209"/>
      <c r="KGZ425" s="1209"/>
      <c r="KHA425" s="1209"/>
      <c r="KHB425" s="1209"/>
      <c r="KHC425" s="1210"/>
      <c r="KHD425" s="1211"/>
      <c r="KHE425" s="1210"/>
      <c r="KHG425" s="1208"/>
      <c r="KHH425" s="1209"/>
      <c r="KHI425" s="1209"/>
      <c r="KHJ425" s="1209"/>
      <c r="KHK425" s="1209"/>
      <c r="KHL425" s="1210"/>
      <c r="KHM425" s="1211"/>
      <c r="KHN425" s="1210"/>
      <c r="KHP425" s="1208"/>
      <c r="KHQ425" s="1209"/>
      <c r="KHR425" s="1209"/>
      <c r="KHS425" s="1209"/>
      <c r="KHT425" s="1209"/>
      <c r="KHU425" s="1210"/>
      <c r="KHV425" s="1211"/>
      <c r="KHW425" s="1210"/>
      <c r="KHY425" s="1208"/>
      <c r="KHZ425" s="1209"/>
      <c r="KIA425" s="1209"/>
      <c r="KIB425" s="1209"/>
      <c r="KIC425" s="1209"/>
      <c r="KID425" s="1210"/>
      <c r="KIE425" s="1211"/>
      <c r="KIF425" s="1210"/>
      <c r="KIH425" s="1208"/>
      <c r="KII425" s="1209"/>
      <c r="KIJ425" s="1209"/>
      <c r="KIK425" s="1209"/>
      <c r="KIL425" s="1209"/>
      <c r="KIM425" s="1210"/>
      <c r="KIN425" s="1211"/>
      <c r="KIO425" s="1210"/>
      <c r="KIQ425" s="1208"/>
      <c r="KIR425" s="1209"/>
      <c r="KIS425" s="1209"/>
      <c r="KIT425" s="1209"/>
      <c r="KIU425" s="1209"/>
      <c r="KIV425" s="1210"/>
      <c r="KIW425" s="1211"/>
      <c r="KIX425" s="1210"/>
      <c r="KIZ425" s="1208"/>
      <c r="KJA425" s="1209"/>
      <c r="KJB425" s="1209"/>
      <c r="KJC425" s="1209"/>
      <c r="KJD425" s="1209"/>
      <c r="KJE425" s="1210"/>
      <c r="KJF425" s="1211"/>
      <c r="KJG425" s="1210"/>
      <c r="KJI425" s="1208"/>
      <c r="KJJ425" s="1209"/>
      <c r="KJK425" s="1209"/>
      <c r="KJL425" s="1209"/>
      <c r="KJM425" s="1209"/>
      <c r="KJN425" s="1210"/>
      <c r="KJO425" s="1211"/>
      <c r="KJP425" s="1210"/>
      <c r="KJR425" s="1208"/>
      <c r="KJS425" s="1209"/>
      <c r="KJT425" s="1209"/>
      <c r="KJU425" s="1209"/>
      <c r="KJV425" s="1209"/>
      <c r="KJW425" s="1210"/>
      <c r="KJX425" s="1211"/>
      <c r="KJY425" s="1210"/>
      <c r="KKA425" s="1208"/>
      <c r="KKB425" s="1209"/>
      <c r="KKC425" s="1209"/>
      <c r="KKD425" s="1209"/>
      <c r="KKE425" s="1209"/>
      <c r="KKF425" s="1210"/>
      <c r="KKG425" s="1211"/>
      <c r="KKH425" s="1210"/>
      <c r="KKJ425" s="1208"/>
      <c r="KKK425" s="1209"/>
      <c r="KKL425" s="1209"/>
      <c r="KKM425" s="1209"/>
      <c r="KKN425" s="1209"/>
      <c r="KKO425" s="1210"/>
      <c r="KKP425" s="1211"/>
      <c r="KKQ425" s="1210"/>
      <c r="KKS425" s="1208"/>
      <c r="KKT425" s="1209"/>
      <c r="KKU425" s="1209"/>
      <c r="KKV425" s="1209"/>
      <c r="KKW425" s="1209"/>
      <c r="KKX425" s="1210"/>
      <c r="KKY425" s="1211"/>
      <c r="KKZ425" s="1210"/>
      <c r="KLB425" s="1208"/>
      <c r="KLC425" s="1209"/>
      <c r="KLD425" s="1209"/>
      <c r="KLE425" s="1209"/>
      <c r="KLF425" s="1209"/>
      <c r="KLG425" s="1210"/>
      <c r="KLH425" s="1211"/>
      <c r="KLI425" s="1210"/>
      <c r="KLK425" s="1208"/>
      <c r="KLL425" s="1209"/>
      <c r="KLM425" s="1209"/>
      <c r="KLN425" s="1209"/>
      <c r="KLO425" s="1209"/>
      <c r="KLP425" s="1210"/>
      <c r="KLQ425" s="1211"/>
      <c r="KLR425" s="1210"/>
      <c r="KLT425" s="1208"/>
      <c r="KLU425" s="1209"/>
      <c r="KLV425" s="1209"/>
      <c r="KLW425" s="1209"/>
      <c r="KLX425" s="1209"/>
      <c r="KLY425" s="1210"/>
      <c r="KLZ425" s="1211"/>
      <c r="KMA425" s="1210"/>
      <c r="KMC425" s="1208"/>
      <c r="KMD425" s="1209"/>
      <c r="KME425" s="1209"/>
      <c r="KMF425" s="1209"/>
      <c r="KMG425" s="1209"/>
      <c r="KMH425" s="1210"/>
      <c r="KMI425" s="1211"/>
      <c r="KMJ425" s="1210"/>
      <c r="KML425" s="1208"/>
      <c r="KMM425" s="1209"/>
      <c r="KMN425" s="1209"/>
      <c r="KMO425" s="1209"/>
      <c r="KMP425" s="1209"/>
      <c r="KMQ425" s="1210"/>
      <c r="KMR425" s="1211"/>
      <c r="KMS425" s="1210"/>
      <c r="KMU425" s="1208"/>
      <c r="KMV425" s="1209"/>
      <c r="KMW425" s="1209"/>
      <c r="KMX425" s="1209"/>
      <c r="KMY425" s="1209"/>
      <c r="KMZ425" s="1210"/>
      <c r="KNA425" s="1211"/>
      <c r="KNB425" s="1210"/>
      <c r="KND425" s="1208"/>
      <c r="KNE425" s="1209"/>
      <c r="KNF425" s="1209"/>
      <c r="KNG425" s="1209"/>
      <c r="KNH425" s="1209"/>
      <c r="KNI425" s="1210"/>
      <c r="KNJ425" s="1211"/>
      <c r="KNK425" s="1210"/>
      <c r="KNM425" s="1208"/>
      <c r="KNN425" s="1209"/>
      <c r="KNO425" s="1209"/>
      <c r="KNP425" s="1209"/>
      <c r="KNQ425" s="1209"/>
      <c r="KNR425" s="1210"/>
      <c r="KNS425" s="1211"/>
      <c r="KNT425" s="1210"/>
      <c r="KNV425" s="1208"/>
      <c r="KNW425" s="1209"/>
      <c r="KNX425" s="1209"/>
      <c r="KNY425" s="1209"/>
      <c r="KNZ425" s="1209"/>
      <c r="KOA425" s="1210"/>
      <c r="KOB425" s="1211"/>
      <c r="KOC425" s="1210"/>
      <c r="KOE425" s="1208"/>
      <c r="KOF425" s="1209"/>
      <c r="KOG425" s="1209"/>
      <c r="KOH425" s="1209"/>
      <c r="KOI425" s="1209"/>
      <c r="KOJ425" s="1210"/>
      <c r="KOK425" s="1211"/>
      <c r="KOL425" s="1210"/>
      <c r="KON425" s="1208"/>
      <c r="KOO425" s="1209"/>
      <c r="KOP425" s="1209"/>
      <c r="KOQ425" s="1209"/>
      <c r="KOR425" s="1209"/>
      <c r="KOS425" s="1210"/>
      <c r="KOT425" s="1211"/>
      <c r="KOU425" s="1210"/>
      <c r="KOW425" s="1208"/>
      <c r="KOX425" s="1209"/>
      <c r="KOY425" s="1209"/>
      <c r="KOZ425" s="1209"/>
      <c r="KPA425" s="1209"/>
      <c r="KPB425" s="1210"/>
      <c r="KPC425" s="1211"/>
      <c r="KPD425" s="1210"/>
      <c r="KPF425" s="1208"/>
      <c r="KPG425" s="1209"/>
      <c r="KPH425" s="1209"/>
      <c r="KPI425" s="1209"/>
      <c r="KPJ425" s="1209"/>
      <c r="KPK425" s="1210"/>
      <c r="KPL425" s="1211"/>
      <c r="KPM425" s="1210"/>
      <c r="KPO425" s="1208"/>
      <c r="KPP425" s="1209"/>
      <c r="KPQ425" s="1209"/>
      <c r="KPR425" s="1209"/>
      <c r="KPS425" s="1209"/>
      <c r="KPT425" s="1210"/>
      <c r="KPU425" s="1211"/>
      <c r="KPV425" s="1210"/>
      <c r="KPX425" s="1208"/>
      <c r="KPY425" s="1209"/>
      <c r="KPZ425" s="1209"/>
      <c r="KQA425" s="1209"/>
      <c r="KQB425" s="1209"/>
      <c r="KQC425" s="1210"/>
      <c r="KQD425" s="1211"/>
      <c r="KQE425" s="1210"/>
      <c r="KQG425" s="1208"/>
      <c r="KQH425" s="1209"/>
      <c r="KQI425" s="1209"/>
      <c r="KQJ425" s="1209"/>
      <c r="KQK425" s="1209"/>
      <c r="KQL425" s="1210"/>
      <c r="KQM425" s="1211"/>
      <c r="KQN425" s="1210"/>
      <c r="KQP425" s="1208"/>
      <c r="KQQ425" s="1209"/>
      <c r="KQR425" s="1209"/>
      <c r="KQS425" s="1209"/>
      <c r="KQT425" s="1209"/>
      <c r="KQU425" s="1210"/>
      <c r="KQV425" s="1211"/>
      <c r="KQW425" s="1210"/>
      <c r="KQY425" s="1208"/>
      <c r="KQZ425" s="1209"/>
      <c r="KRA425" s="1209"/>
      <c r="KRB425" s="1209"/>
      <c r="KRC425" s="1209"/>
      <c r="KRD425" s="1210"/>
      <c r="KRE425" s="1211"/>
      <c r="KRF425" s="1210"/>
      <c r="KRH425" s="1208"/>
      <c r="KRI425" s="1209"/>
      <c r="KRJ425" s="1209"/>
      <c r="KRK425" s="1209"/>
      <c r="KRL425" s="1209"/>
      <c r="KRM425" s="1210"/>
      <c r="KRN425" s="1211"/>
      <c r="KRO425" s="1210"/>
      <c r="KRQ425" s="1208"/>
      <c r="KRR425" s="1209"/>
      <c r="KRS425" s="1209"/>
      <c r="KRT425" s="1209"/>
      <c r="KRU425" s="1209"/>
      <c r="KRV425" s="1210"/>
      <c r="KRW425" s="1211"/>
      <c r="KRX425" s="1210"/>
      <c r="KRZ425" s="1208"/>
      <c r="KSA425" s="1209"/>
      <c r="KSB425" s="1209"/>
      <c r="KSC425" s="1209"/>
      <c r="KSD425" s="1209"/>
      <c r="KSE425" s="1210"/>
      <c r="KSF425" s="1211"/>
      <c r="KSG425" s="1210"/>
      <c r="KSI425" s="1208"/>
      <c r="KSJ425" s="1209"/>
      <c r="KSK425" s="1209"/>
      <c r="KSL425" s="1209"/>
      <c r="KSM425" s="1209"/>
      <c r="KSN425" s="1210"/>
      <c r="KSO425" s="1211"/>
      <c r="KSP425" s="1210"/>
      <c r="KSR425" s="1208"/>
      <c r="KSS425" s="1209"/>
      <c r="KST425" s="1209"/>
      <c r="KSU425" s="1209"/>
      <c r="KSV425" s="1209"/>
      <c r="KSW425" s="1210"/>
      <c r="KSX425" s="1211"/>
      <c r="KSY425" s="1210"/>
      <c r="KTA425" s="1208"/>
      <c r="KTB425" s="1209"/>
      <c r="KTC425" s="1209"/>
      <c r="KTD425" s="1209"/>
      <c r="KTE425" s="1209"/>
      <c r="KTF425" s="1210"/>
      <c r="KTG425" s="1211"/>
      <c r="KTH425" s="1210"/>
      <c r="KTJ425" s="1208"/>
      <c r="KTK425" s="1209"/>
      <c r="KTL425" s="1209"/>
      <c r="KTM425" s="1209"/>
      <c r="KTN425" s="1209"/>
      <c r="KTO425" s="1210"/>
      <c r="KTP425" s="1211"/>
      <c r="KTQ425" s="1210"/>
      <c r="KTS425" s="1208"/>
      <c r="KTT425" s="1209"/>
      <c r="KTU425" s="1209"/>
      <c r="KTV425" s="1209"/>
      <c r="KTW425" s="1209"/>
      <c r="KTX425" s="1210"/>
      <c r="KTY425" s="1211"/>
      <c r="KTZ425" s="1210"/>
      <c r="KUB425" s="1208"/>
      <c r="KUC425" s="1209"/>
      <c r="KUD425" s="1209"/>
      <c r="KUE425" s="1209"/>
      <c r="KUF425" s="1209"/>
      <c r="KUG425" s="1210"/>
      <c r="KUH425" s="1211"/>
      <c r="KUI425" s="1210"/>
      <c r="KUK425" s="1208"/>
      <c r="KUL425" s="1209"/>
      <c r="KUM425" s="1209"/>
      <c r="KUN425" s="1209"/>
      <c r="KUO425" s="1209"/>
      <c r="KUP425" s="1210"/>
      <c r="KUQ425" s="1211"/>
      <c r="KUR425" s="1210"/>
      <c r="KUT425" s="1208"/>
      <c r="KUU425" s="1209"/>
      <c r="KUV425" s="1209"/>
      <c r="KUW425" s="1209"/>
      <c r="KUX425" s="1209"/>
      <c r="KUY425" s="1210"/>
      <c r="KUZ425" s="1211"/>
      <c r="KVA425" s="1210"/>
      <c r="KVC425" s="1208"/>
      <c r="KVD425" s="1209"/>
      <c r="KVE425" s="1209"/>
      <c r="KVF425" s="1209"/>
      <c r="KVG425" s="1209"/>
      <c r="KVH425" s="1210"/>
      <c r="KVI425" s="1211"/>
      <c r="KVJ425" s="1210"/>
      <c r="KVL425" s="1208"/>
      <c r="KVM425" s="1209"/>
      <c r="KVN425" s="1209"/>
      <c r="KVO425" s="1209"/>
      <c r="KVP425" s="1209"/>
      <c r="KVQ425" s="1210"/>
      <c r="KVR425" s="1211"/>
      <c r="KVS425" s="1210"/>
      <c r="KVU425" s="1208"/>
      <c r="KVV425" s="1209"/>
      <c r="KVW425" s="1209"/>
      <c r="KVX425" s="1209"/>
      <c r="KVY425" s="1209"/>
      <c r="KVZ425" s="1210"/>
      <c r="KWA425" s="1211"/>
      <c r="KWB425" s="1210"/>
      <c r="KWD425" s="1208"/>
      <c r="KWE425" s="1209"/>
      <c r="KWF425" s="1209"/>
      <c r="KWG425" s="1209"/>
      <c r="KWH425" s="1209"/>
      <c r="KWI425" s="1210"/>
      <c r="KWJ425" s="1211"/>
      <c r="KWK425" s="1210"/>
      <c r="KWM425" s="1208"/>
      <c r="KWN425" s="1209"/>
      <c r="KWO425" s="1209"/>
      <c r="KWP425" s="1209"/>
      <c r="KWQ425" s="1209"/>
      <c r="KWR425" s="1210"/>
      <c r="KWS425" s="1211"/>
      <c r="KWT425" s="1210"/>
      <c r="KWV425" s="1208"/>
      <c r="KWW425" s="1209"/>
      <c r="KWX425" s="1209"/>
      <c r="KWY425" s="1209"/>
      <c r="KWZ425" s="1209"/>
      <c r="KXA425" s="1210"/>
      <c r="KXB425" s="1211"/>
      <c r="KXC425" s="1210"/>
      <c r="KXE425" s="1208"/>
      <c r="KXF425" s="1209"/>
      <c r="KXG425" s="1209"/>
      <c r="KXH425" s="1209"/>
      <c r="KXI425" s="1209"/>
      <c r="KXJ425" s="1210"/>
      <c r="KXK425" s="1211"/>
      <c r="KXL425" s="1210"/>
      <c r="KXN425" s="1208"/>
      <c r="KXO425" s="1209"/>
      <c r="KXP425" s="1209"/>
      <c r="KXQ425" s="1209"/>
      <c r="KXR425" s="1209"/>
      <c r="KXS425" s="1210"/>
      <c r="KXT425" s="1211"/>
      <c r="KXU425" s="1210"/>
      <c r="KXW425" s="1208"/>
      <c r="KXX425" s="1209"/>
      <c r="KXY425" s="1209"/>
      <c r="KXZ425" s="1209"/>
      <c r="KYA425" s="1209"/>
      <c r="KYB425" s="1210"/>
      <c r="KYC425" s="1211"/>
      <c r="KYD425" s="1210"/>
      <c r="KYF425" s="1208"/>
      <c r="KYG425" s="1209"/>
      <c r="KYH425" s="1209"/>
      <c r="KYI425" s="1209"/>
      <c r="KYJ425" s="1209"/>
      <c r="KYK425" s="1210"/>
      <c r="KYL425" s="1211"/>
      <c r="KYM425" s="1210"/>
      <c r="KYO425" s="1208"/>
      <c r="KYP425" s="1209"/>
      <c r="KYQ425" s="1209"/>
      <c r="KYR425" s="1209"/>
      <c r="KYS425" s="1209"/>
      <c r="KYT425" s="1210"/>
      <c r="KYU425" s="1211"/>
      <c r="KYV425" s="1210"/>
      <c r="KYX425" s="1208"/>
      <c r="KYY425" s="1209"/>
      <c r="KYZ425" s="1209"/>
      <c r="KZA425" s="1209"/>
      <c r="KZB425" s="1209"/>
      <c r="KZC425" s="1210"/>
      <c r="KZD425" s="1211"/>
      <c r="KZE425" s="1210"/>
      <c r="KZG425" s="1208"/>
      <c r="KZH425" s="1209"/>
      <c r="KZI425" s="1209"/>
      <c r="KZJ425" s="1209"/>
      <c r="KZK425" s="1209"/>
      <c r="KZL425" s="1210"/>
      <c r="KZM425" s="1211"/>
      <c r="KZN425" s="1210"/>
      <c r="KZP425" s="1208"/>
      <c r="KZQ425" s="1209"/>
      <c r="KZR425" s="1209"/>
      <c r="KZS425" s="1209"/>
      <c r="KZT425" s="1209"/>
      <c r="KZU425" s="1210"/>
      <c r="KZV425" s="1211"/>
      <c r="KZW425" s="1210"/>
      <c r="KZY425" s="1208"/>
      <c r="KZZ425" s="1209"/>
      <c r="LAA425" s="1209"/>
      <c r="LAB425" s="1209"/>
      <c r="LAC425" s="1209"/>
      <c r="LAD425" s="1210"/>
      <c r="LAE425" s="1211"/>
      <c r="LAF425" s="1210"/>
      <c r="LAH425" s="1208"/>
      <c r="LAI425" s="1209"/>
      <c r="LAJ425" s="1209"/>
      <c r="LAK425" s="1209"/>
      <c r="LAL425" s="1209"/>
      <c r="LAM425" s="1210"/>
      <c r="LAN425" s="1211"/>
      <c r="LAO425" s="1210"/>
      <c r="LAQ425" s="1208"/>
      <c r="LAR425" s="1209"/>
      <c r="LAS425" s="1209"/>
      <c r="LAT425" s="1209"/>
      <c r="LAU425" s="1209"/>
      <c r="LAV425" s="1210"/>
      <c r="LAW425" s="1211"/>
      <c r="LAX425" s="1210"/>
      <c r="LAZ425" s="1208"/>
      <c r="LBA425" s="1209"/>
      <c r="LBB425" s="1209"/>
      <c r="LBC425" s="1209"/>
      <c r="LBD425" s="1209"/>
      <c r="LBE425" s="1210"/>
      <c r="LBF425" s="1211"/>
      <c r="LBG425" s="1210"/>
      <c r="LBI425" s="1208"/>
      <c r="LBJ425" s="1209"/>
      <c r="LBK425" s="1209"/>
      <c r="LBL425" s="1209"/>
      <c r="LBM425" s="1209"/>
      <c r="LBN425" s="1210"/>
      <c r="LBO425" s="1211"/>
      <c r="LBP425" s="1210"/>
      <c r="LBR425" s="1208"/>
      <c r="LBS425" s="1209"/>
      <c r="LBT425" s="1209"/>
      <c r="LBU425" s="1209"/>
      <c r="LBV425" s="1209"/>
      <c r="LBW425" s="1210"/>
      <c r="LBX425" s="1211"/>
      <c r="LBY425" s="1210"/>
      <c r="LCA425" s="1208"/>
      <c r="LCB425" s="1209"/>
      <c r="LCC425" s="1209"/>
      <c r="LCD425" s="1209"/>
      <c r="LCE425" s="1209"/>
      <c r="LCF425" s="1210"/>
      <c r="LCG425" s="1211"/>
      <c r="LCH425" s="1210"/>
      <c r="LCJ425" s="1208"/>
      <c r="LCK425" s="1209"/>
      <c r="LCL425" s="1209"/>
      <c r="LCM425" s="1209"/>
      <c r="LCN425" s="1209"/>
      <c r="LCO425" s="1210"/>
      <c r="LCP425" s="1211"/>
      <c r="LCQ425" s="1210"/>
      <c r="LCS425" s="1208"/>
      <c r="LCT425" s="1209"/>
      <c r="LCU425" s="1209"/>
      <c r="LCV425" s="1209"/>
      <c r="LCW425" s="1209"/>
      <c r="LCX425" s="1210"/>
      <c r="LCY425" s="1211"/>
      <c r="LCZ425" s="1210"/>
      <c r="LDB425" s="1208"/>
      <c r="LDC425" s="1209"/>
      <c r="LDD425" s="1209"/>
      <c r="LDE425" s="1209"/>
      <c r="LDF425" s="1209"/>
      <c r="LDG425" s="1210"/>
      <c r="LDH425" s="1211"/>
      <c r="LDI425" s="1210"/>
      <c r="LDK425" s="1208"/>
      <c r="LDL425" s="1209"/>
      <c r="LDM425" s="1209"/>
      <c r="LDN425" s="1209"/>
      <c r="LDO425" s="1209"/>
      <c r="LDP425" s="1210"/>
      <c r="LDQ425" s="1211"/>
      <c r="LDR425" s="1210"/>
      <c r="LDT425" s="1208"/>
      <c r="LDU425" s="1209"/>
      <c r="LDV425" s="1209"/>
      <c r="LDW425" s="1209"/>
      <c r="LDX425" s="1209"/>
      <c r="LDY425" s="1210"/>
      <c r="LDZ425" s="1211"/>
      <c r="LEA425" s="1210"/>
      <c r="LEC425" s="1208"/>
      <c r="LED425" s="1209"/>
      <c r="LEE425" s="1209"/>
      <c r="LEF425" s="1209"/>
      <c r="LEG425" s="1209"/>
      <c r="LEH425" s="1210"/>
      <c r="LEI425" s="1211"/>
      <c r="LEJ425" s="1210"/>
      <c r="LEL425" s="1208"/>
      <c r="LEM425" s="1209"/>
      <c r="LEN425" s="1209"/>
      <c r="LEO425" s="1209"/>
      <c r="LEP425" s="1209"/>
      <c r="LEQ425" s="1210"/>
      <c r="LER425" s="1211"/>
      <c r="LES425" s="1210"/>
      <c r="LEU425" s="1208"/>
      <c r="LEV425" s="1209"/>
      <c r="LEW425" s="1209"/>
      <c r="LEX425" s="1209"/>
      <c r="LEY425" s="1209"/>
      <c r="LEZ425" s="1210"/>
      <c r="LFA425" s="1211"/>
      <c r="LFB425" s="1210"/>
      <c r="LFD425" s="1208"/>
      <c r="LFE425" s="1209"/>
      <c r="LFF425" s="1209"/>
      <c r="LFG425" s="1209"/>
      <c r="LFH425" s="1209"/>
      <c r="LFI425" s="1210"/>
      <c r="LFJ425" s="1211"/>
      <c r="LFK425" s="1210"/>
      <c r="LFM425" s="1208"/>
      <c r="LFN425" s="1209"/>
      <c r="LFO425" s="1209"/>
      <c r="LFP425" s="1209"/>
      <c r="LFQ425" s="1209"/>
      <c r="LFR425" s="1210"/>
      <c r="LFS425" s="1211"/>
      <c r="LFT425" s="1210"/>
      <c r="LFV425" s="1208"/>
      <c r="LFW425" s="1209"/>
      <c r="LFX425" s="1209"/>
      <c r="LFY425" s="1209"/>
      <c r="LFZ425" s="1209"/>
      <c r="LGA425" s="1210"/>
      <c r="LGB425" s="1211"/>
      <c r="LGC425" s="1210"/>
      <c r="LGE425" s="1208"/>
      <c r="LGF425" s="1209"/>
      <c r="LGG425" s="1209"/>
      <c r="LGH425" s="1209"/>
      <c r="LGI425" s="1209"/>
      <c r="LGJ425" s="1210"/>
      <c r="LGK425" s="1211"/>
      <c r="LGL425" s="1210"/>
      <c r="LGN425" s="1208"/>
      <c r="LGO425" s="1209"/>
      <c r="LGP425" s="1209"/>
      <c r="LGQ425" s="1209"/>
      <c r="LGR425" s="1209"/>
      <c r="LGS425" s="1210"/>
      <c r="LGT425" s="1211"/>
      <c r="LGU425" s="1210"/>
      <c r="LGW425" s="1208"/>
      <c r="LGX425" s="1209"/>
      <c r="LGY425" s="1209"/>
      <c r="LGZ425" s="1209"/>
      <c r="LHA425" s="1209"/>
      <c r="LHB425" s="1210"/>
      <c r="LHC425" s="1211"/>
      <c r="LHD425" s="1210"/>
      <c r="LHF425" s="1208"/>
      <c r="LHG425" s="1209"/>
      <c r="LHH425" s="1209"/>
      <c r="LHI425" s="1209"/>
      <c r="LHJ425" s="1209"/>
      <c r="LHK425" s="1210"/>
      <c r="LHL425" s="1211"/>
      <c r="LHM425" s="1210"/>
      <c r="LHO425" s="1208"/>
      <c r="LHP425" s="1209"/>
      <c r="LHQ425" s="1209"/>
      <c r="LHR425" s="1209"/>
      <c r="LHS425" s="1209"/>
      <c r="LHT425" s="1210"/>
      <c r="LHU425" s="1211"/>
      <c r="LHV425" s="1210"/>
      <c r="LHX425" s="1208"/>
      <c r="LHY425" s="1209"/>
      <c r="LHZ425" s="1209"/>
      <c r="LIA425" s="1209"/>
      <c r="LIB425" s="1209"/>
      <c r="LIC425" s="1210"/>
      <c r="LID425" s="1211"/>
      <c r="LIE425" s="1210"/>
      <c r="LIG425" s="1208"/>
      <c r="LIH425" s="1209"/>
      <c r="LII425" s="1209"/>
      <c r="LIJ425" s="1209"/>
      <c r="LIK425" s="1209"/>
      <c r="LIL425" s="1210"/>
      <c r="LIM425" s="1211"/>
      <c r="LIN425" s="1210"/>
      <c r="LIP425" s="1208"/>
      <c r="LIQ425" s="1209"/>
      <c r="LIR425" s="1209"/>
      <c r="LIS425" s="1209"/>
      <c r="LIT425" s="1209"/>
      <c r="LIU425" s="1210"/>
      <c r="LIV425" s="1211"/>
      <c r="LIW425" s="1210"/>
      <c r="LIY425" s="1208"/>
      <c r="LIZ425" s="1209"/>
      <c r="LJA425" s="1209"/>
      <c r="LJB425" s="1209"/>
      <c r="LJC425" s="1209"/>
      <c r="LJD425" s="1210"/>
      <c r="LJE425" s="1211"/>
      <c r="LJF425" s="1210"/>
      <c r="LJH425" s="1208"/>
      <c r="LJI425" s="1209"/>
      <c r="LJJ425" s="1209"/>
      <c r="LJK425" s="1209"/>
      <c r="LJL425" s="1209"/>
      <c r="LJM425" s="1210"/>
      <c r="LJN425" s="1211"/>
      <c r="LJO425" s="1210"/>
      <c r="LJQ425" s="1208"/>
      <c r="LJR425" s="1209"/>
      <c r="LJS425" s="1209"/>
      <c r="LJT425" s="1209"/>
      <c r="LJU425" s="1209"/>
      <c r="LJV425" s="1210"/>
      <c r="LJW425" s="1211"/>
      <c r="LJX425" s="1210"/>
      <c r="LJZ425" s="1208"/>
      <c r="LKA425" s="1209"/>
      <c r="LKB425" s="1209"/>
      <c r="LKC425" s="1209"/>
      <c r="LKD425" s="1209"/>
      <c r="LKE425" s="1210"/>
      <c r="LKF425" s="1211"/>
      <c r="LKG425" s="1210"/>
      <c r="LKI425" s="1208"/>
      <c r="LKJ425" s="1209"/>
      <c r="LKK425" s="1209"/>
      <c r="LKL425" s="1209"/>
      <c r="LKM425" s="1209"/>
      <c r="LKN425" s="1210"/>
      <c r="LKO425" s="1211"/>
      <c r="LKP425" s="1210"/>
      <c r="LKR425" s="1208"/>
      <c r="LKS425" s="1209"/>
      <c r="LKT425" s="1209"/>
      <c r="LKU425" s="1209"/>
      <c r="LKV425" s="1209"/>
      <c r="LKW425" s="1210"/>
      <c r="LKX425" s="1211"/>
      <c r="LKY425" s="1210"/>
      <c r="LLA425" s="1208"/>
      <c r="LLB425" s="1209"/>
      <c r="LLC425" s="1209"/>
      <c r="LLD425" s="1209"/>
      <c r="LLE425" s="1209"/>
      <c r="LLF425" s="1210"/>
      <c r="LLG425" s="1211"/>
      <c r="LLH425" s="1210"/>
      <c r="LLJ425" s="1208"/>
      <c r="LLK425" s="1209"/>
      <c r="LLL425" s="1209"/>
      <c r="LLM425" s="1209"/>
      <c r="LLN425" s="1209"/>
      <c r="LLO425" s="1210"/>
      <c r="LLP425" s="1211"/>
      <c r="LLQ425" s="1210"/>
      <c r="LLS425" s="1208"/>
      <c r="LLT425" s="1209"/>
      <c r="LLU425" s="1209"/>
      <c r="LLV425" s="1209"/>
      <c r="LLW425" s="1209"/>
      <c r="LLX425" s="1210"/>
      <c r="LLY425" s="1211"/>
      <c r="LLZ425" s="1210"/>
      <c r="LMB425" s="1208"/>
      <c r="LMC425" s="1209"/>
      <c r="LMD425" s="1209"/>
      <c r="LME425" s="1209"/>
      <c r="LMF425" s="1209"/>
      <c r="LMG425" s="1210"/>
      <c r="LMH425" s="1211"/>
      <c r="LMI425" s="1210"/>
      <c r="LMK425" s="1208"/>
      <c r="LML425" s="1209"/>
      <c r="LMM425" s="1209"/>
      <c r="LMN425" s="1209"/>
      <c r="LMO425" s="1209"/>
      <c r="LMP425" s="1210"/>
      <c r="LMQ425" s="1211"/>
      <c r="LMR425" s="1210"/>
      <c r="LMT425" s="1208"/>
      <c r="LMU425" s="1209"/>
      <c r="LMV425" s="1209"/>
      <c r="LMW425" s="1209"/>
      <c r="LMX425" s="1209"/>
      <c r="LMY425" s="1210"/>
      <c r="LMZ425" s="1211"/>
      <c r="LNA425" s="1210"/>
      <c r="LNC425" s="1208"/>
      <c r="LND425" s="1209"/>
      <c r="LNE425" s="1209"/>
      <c r="LNF425" s="1209"/>
      <c r="LNG425" s="1209"/>
      <c r="LNH425" s="1210"/>
      <c r="LNI425" s="1211"/>
      <c r="LNJ425" s="1210"/>
      <c r="LNL425" s="1208"/>
      <c r="LNM425" s="1209"/>
      <c r="LNN425" s="1209"/>
      <c r="LNO425" s="1209"/>
      <c r="LNP425" s="1209"/>
      <c r="LNQ425" s="1210"/>
      <c r="LNR425" s="1211"/>
      <c r="LNS425" s="1210"/>
      <c r="LNU425" s="1208"/>
      <c r="LNV425" s="1209"/>
      <c r="LNW425" s="1209"/>
      <c r="LNX425" s="1209"/>
      <c r="LNY425" s="1209"/>
      <c r="LNZ425" s="1210"/>
      <c r="LOA425" s="1211"/>
      <c r="LOB425" s="1210"/>
      <c r="LOD425" s="1208"/>
      <c r="LOE425" s="1209"/>
      <c r="LOF425" s="1209"/>
      <c r="LOG425" s="1209"/>
      <c r="LOH425" s="1209"/>
      <c r="LOI425" s="1210"/>
      <c r="LOJ425" s="1211"/>
      <c r="LOK425" s="1210"/>
      <c r="LOM425" s="1208"/>
      <c r="LON425" s="1209"/>
      <c r="LOO425" s="1209"/>
      <c r="LOP425" s="1209"/>
      <c r="LOQ425" s="1209"/>
      <c r="LOR425" s="1210"/>
      <c r="LOS425" s="1211"/>
      <c r="LOT425" s="1210"/>
      <c r="LOV425" s="1208"/>
      <c r="LOW425" s="1209"/>
      <c r="LOX425" s="1209"/>
      <c r="LOY425" s="1209"/>
      <c r="LOZ425" s="1209"/>
      <c r="LPA425" s="1210"/>
      <c r="LPB425" s="1211"/>
      <c r="LPC425" s="1210"/>
      <c r="LPE425" s="1208"/>
      <c r="LPF425" s="1209"/>
      <c r="LPG425" s="1209"/>
      <c r="LPH425" s="1209"/>
      <c r="LPI425" s="1209"/>
      <c r="LPJ425" s="1210"/>
      <c r="LPK425" s="1211"/>
      <c r="LPL425" s="1210"/>
      <c r="LPN425" s="1208"/>
      <c r="LPO425" s="1209"/>
      <c r="LPP425" s="1209"/>
      <c r="LPQ425" s="1209"/>
      <c r="LPR425" s="1209"/>
      <c r="LPS425" s="1210"/>
      <c r="LPT425" s="1211"/>
      <c r="LPU425" s="1210"/>
      <c r="LPW425" s="1208"/>
      <c r="LPX425" s="1209"/>
      <c r="LPY425" s="1209"/>
      <c r="LPZ425" s="1209"/>
      <c r="LQA425" s="1209"/>
      <c r="LQB425" s="1210"/>
      <c r="LQC425" s="1211"/>
      <c r="LQD425" s="1210"/>
      <c r="LQF425" s="1208"/>
      <c r="LQG425" s="1209"/>
      <c r="LQH425" s="1209"/>
      <c r="LQI425" s="1209"/>
      <c r="LQJ425" s="1209"/>
      <c r="LQK425" s="1210"/>
      <c r="LQL425" s="1211"/>
      <c r="LQM425" s="1210"/>
      <c r="LQO425" s="1208"/>
      <c r="LQP425" s="1209"/>
      <c r="LQQ425" s="1209"/>
      <c r="LQR425" s="1209"/>
      <c r="LQS425" s="1209"/>
      <c r="LQT425" s="1210"/>
      <c r="LQU425" s="1211"/>
      <c r="LQV425" s="1210"/>
      <c r="LQX425" s="1208"/>
      <c r="LQY425" s="1209"/>
      <c r="LQZ425" s="1209"/>
      <c r="LRA425" s="1209"/>
      <c r="LRB425" s="1209"/>
      <c r="LRC425" s="1210"/>
      <c r="LRD425" s="1211"/>
      <c r="LRE425" s="1210"/>
      <c r="LRG425" s="1208"/>
      <c r="LRH425" s="1209"/>
      <c r="LRI425" s="1209"/>
      <c r="LRJ425" s="1209"/>
      <c r="LRK425" s="1209"/>
      <c r="LRL425" s="1210"/>
      <c r="LRM425" s="1211"/>
      <c r="LRN425" s="1210"/>
      <c r="LRP425" s="1208"/>
      <c r="LRQ425" s="1209"/>
      <c r="LRR425" s="1209"/>
      <c r="LRS425" s="1209"/>
      <c r="LRT425" s="1209"/>
      <c r="LRU425" s="1210"/>
      <c r="LRV425" s="1211"/>
      <c r="LRW425" s="1210"/>
      <c r="LRY425" s="1208"/>
      <c r="LRZ425" s="1209"/>
      <c r="LSA425" s="1209"/>
      <c r="LSB425" s="1209"/>
      <c r="LSC425" s="1209"/>
      <c r="LSD425" s="1210"/>
      <c r="LSE425" s="1211"/>
      <c r="LSF425" s="1210"/>
      <c r="LSH425" s="1208"/>
      <c r="LSI425" s="1209"/>
      <c r="LSJ425" s="1209"/>
      <c r="LSK425" s="1209"/>
      <c r="LSL425" s="1209"/>
      <c r="LSM425" s="1210"/>
      <c r="LSN425" s="1211"/>
      <c r="LSO425" s="1210"/>
      <c r="LSQ425" s="1208"/>
      <c r="LSR425" s="1209"/>
      <c r="LSS425" s="1209"/>
      <c r="LST425" s="1209"/>
      <c r="LSU425" s="1209"/>
      <c r="LSV425" s="1210"/>
      <c r="LSW425" s="1211"/>
      <c r="LSX425" s="1210"/>
      <c r="LSZ425" s="1208"/>
      <c r="LTA425" s="1209"/>
      <c r="LTB425" s="1209"/>
      <c r="LTC425" s="1209"/>
      <c r="LTD425" s="1209"/>
      <c r="LTE425" s="1210"/>
      <c r="LTF425" s="1211"/>
      <c r="LTG425" s="1210"/>
      <c r="LTI425" s="1208"/>
      <c r="LTJ425" s="1209"/>
      <c r="LTK425" s="1209"/>
      <c r="LTL425" s="1209"/>
      <c r="LTM425" s="1209"/>
      <c r="LTN425" s="1210"/>
      <c r="LTO425" s="1211"/>
      <c r="LTP425" s="1210"/>
      <c r="LTR425" s="1208"/>
      <c r="LTS425" s="1209"/>
      <c r="LTT425" s="1209"/>
      <c r="LTU425" s="1209"/>
      <c r="LTV425" s="1209"/>
      <c r="LTW425" s="1210"/>
      <c r="LTX425" s="1211"/>
      <c r="LTY425" s="1210"/>
      <c r="LUA425" s="1208"/>
      <c r="LUB425" s="1209"/>
      <c r="LUC425" s="1209"/>
      <c r="LUD425" s="1209"/>
      <c r="LUE425" s="1209"/>
      <c r="LUF425" s="1210"/>
      <c r="LUG425" s="1211"/>
      <c r="LUH425" s="1210"/>
      <c r="LUJ425" s="1208"/>
      <c r="LUK425" s="1209"/>
      <c r="LUL425" s="1209"/>
      <c r="LUM425" s="1209"/>
      <c r="LUN425" s="1209"/>
      <c r="LUO425" s="1210"/>
      <c r="LUP425" s="1211"/>
      <c r="LUQ425" s="1210"/>
      <c r="LUS425" s="1208"/>
      <c r="LUT425" s="1209"/>
      <c r="LUU425" s="1209"/>
      <c r="LUV425" s="1209"/>
      <c r="LUW425" s="1209"/>
      <c r="LUX425" s="1210"/>
      <c r="LUY425" s="1211"/>
      <c r="LUZ425" s="1210"/>
      <c r="LVB425" s="1208"/>
      <c r="LVC425" s="1209"/>
      <c r="LVD425" s="1209"/>
      <c r="LVE425" s="1209"/>
      <c r="LVF425" s="1209"/>
      <c r="LVG425" s="1210"/>
      <c r="LVH425" s="1211"/>
      <c r="LVI425" s="1210"/>
      <c r="LVK425" s="1208"/>
      <c r="LVL425" s="1209"/>
      <c r="LVM425" s="1209"/>
      <c r="LVN425" s="1209"/>
      <c r="LVO425" s="1209"/>
      <c r="LVP425" s="1210"/>
      <c r="LVQ425" s="1211"/>
      <c r="LVR425" s="1210"/>
      <c r="LVT425" s="1208"/>
      <c r="LVU425" s="1209"/>
      <c r="LVV425" s="1209"/>
      <c r="LVW425" s="1209"/>
      <c r="LVX425" s="1209"/>
      <c r="LVY425" s="1210"/>
      <c r="LVZ425" s="1211"/>
      <c r="LWA425" s="1210"/>
      <c r="LWC425" s="1208"/>
      <c r="LWD425" s="1209"/>
      <c r="LWE425" s="1209"/>
      <c r="LWF425" s="1209"/>
      <c r="LWG425" s="1209"/>
      <c r="LWH425" s="1210"/>
      <c r="LWI425" s="1211"/>
      <c r="LWJ425" s="1210"/>
      <c r="LWL425" s="1208"/>
      <c r="LWM425" s="1209"/>
      <c r="LWN425" s="1209"/>
      <c r="LWO425" s="1209"/>
      <c r="LWP425" s="1209"/>
      <c r="LWQ425" s="1210"/>
      <c r="LWR425" s="1211"/>
      <c r="LWS425" s="1210"/>
      <c r="LWU425" s="1208"/>
      <c r="LWV425" s="1209"/>
      <c r="LWW425" s="1209"/>
      <c r="LWX425" s="1209"/>
      <c r="LWY425" s="1209"/>
      <c r="LWZ425" s="1210"/>
      <c r="LXA425" s="1211"/>
      <c r="LXB425" s="1210"/>
      <c r="LXD425" s="1208"/>
      <c r="LXE425" s="1209"/>
      <c r="LXF425" s="1209"/>
      <c r="LXG425" s="1209"/>
      <c r="LXH425" s="1209"/>
      <c r="LXI425" s="1210"/>
      <c r="LXJ425" s="1211"/>
      <c r="LXK425" s="1210"/>
      <c r="LXM425" s="1208"/>
      <c r="LXN425" s="1209"/>
      <c r="LXO425" s="1209"/>
      <c r="LXP425" s="1209"/>
      <c r="LXQ425" s="1209"/>
      <c r="LXR425" s="1210"/>
      <c r="LXS425" s="1211"/>
      <c r="LXT425" s="1210"/>
      <c r="LXV425" s="1208"/>
      <c r="LXW425" s="1209"/>
      <c r="LXX425" s="1209"/>
      <c r="LXY425" s="1209"/>
      <c r="LXZ425" s="1209"/>
      <c r="LYA425" s="1210"/>
      <c r="LYB425" s="1211"/>
      <c r="LYC425" s="1210"/>
      <c r="LYE425" s="1208"/>
      <c r="LYF425" s="1209"/>
      <c r="LYG425" s="1209"/>
      <c r="LYH425" s="1209"/>
      <c r="LYI425" s="1209"/>
      <c r="LYJ425" s="1210"/>
      <c r="LYK425" s="1211"/>
      <c r="LYL425" s="1210"/>
      <c r="LYN425" s="1208"/>
      <c r="LYO425" s="1209"/>
      <c r="LYP425" s="1209"/>
      <c r="LYQ425" s="1209"/>
      <c r="LYR425" s="1209"/>
      <c r="LYS425" s="1210"/>
      <c r="LYT425" s="1211"/>
      <c r="LYU425" s="1210"/>
      <c r="LYW425" s="1208"/>
      <c r="LYX425" s="1209"/>
      <c r="LYY425" s="1209"/>
      <c r="LYZ425" s="1209"/>
      <c r="LZA425" s="1209"/>
      <c r="LZB425" s="1210"/>
      <c r="LZC425" s="1211"/>
      <c r="LZD425" s="1210"/>
      <c r="LZF425" s="1208"/>
      <c r="LZG425" s="1209"/>
      <c r="LZH425" s="1209"/>
      <c r="LZI425" s="1209"/>
      <c r="LZJ425" s="1209"/>
      <c r="LZK425" s="1210"/>
      <c r="LZL425" s="1211"/>
      <c r="LZM425" s="1210"/>
      <c r="LZO425" s="1208"/>
      <c r="LZP425" s="1209"/>
      <c r="LZQ425" s="1209"/>
      <c r="LZR425" s="1209"/>
      <c r="LZS425" s="1209"/>
      <c r="LZT425" s="1210"/>
      <c r="LZU425" s="1211"/>
      <c r="LZV425" s="1210"/>
      <c r="LZX425" s="1208"/>
      <c r="LZY425" s="1209"/>
      <c r="LZZ425" s="1209"/>
      <c r="MAA425" s="1209"/>
      <c r="MAB425" s="1209"/>
      <c r="MAC425" s="1210"/>
      <c r="MAD425" s="1211"/>
      <c r="MAE425" s="1210"/>
      <c r="MAG425" s="1208"/>
      <c r="MAH425" s="1209"/>
      <c r="MAI425" s="1209"/>
      <c r="MAJ425" s="1209"/>
      <c r="MAK425" s="1209"/>
      <c r="MAL425" s="1210"/>
      <c r="MAM425" s="1211"/>
      <c r="MAN425" s="1210"/>
      <c r="MAP425" s="1208"/>
      <c r="MAQ425" s="1209"/>
      <c r="MAR425" s="1209"/>
      <c r="MAS425" s="1209"/>
      <c r="MAT425" s="1209"/>
      <c r="MAU425" s="1210"/>
      <c r="MAV425" s="1211"/>
      <c r="MAW425" s="1210"/>
      <c r="MAY425" s="1208"/>
      <c r="MAZ425" s="1209"/>
      <c r="MBA425" s="1209"/>
      <c r="MBB425" s="1209"/>
      <c r="MBC425" s="1209"/>
      <c r="MBD425" s="1210"/>
      <c r="MBE425" s="1211"/>
      <c r="MBF425" s="1210"/>
      <c r="MBH425" s="1208"/>
      <c r="MBI425" s="1209"/>
      <c r="MBJ425" s="1209"/>
      <c r="MBK425" s="1209"/>
      <c r="MBL425" s="1209"/>
      <c r="MBM425" s="1210"/>
      <c r="MBN425" s="1211"/>
      <c r="MBO425" s="1210"/>
      <c r="MBQ425" s="1208"/>
      <c r="MBR425" s="1209"/>
      <c r="MBS425" s="1209"/>
      <c r="MBT425" s="1209"/>
      <c r="MBU425" s="1209"/>
      <c r="MBV425" s="1210"/>
      <c r="MBW425" s="1211"/>
      <c r="MBX425" s="1210"/>
      <c r="MBZ425" s="1208"/>
      <c r="MCA425" s="1209"/>
      <c r="MCB425" s="1209"/>
      <c r="MCC425" s="1209"/>
      <c r="MCD425" s="1209"/>
      <c r="MCE425" s="1210"/>
      <c r="MCF425" s="1211"/>
      <c r="MCG425" s="1210"/>
      <c r="MCI425" s="1208"/>
      <c r="MCJ425" s="1209"/>
      <c r="MCK425" s="1209"/>
      <c r="MCL425" s="1209"/>
      <c r="MCM425" s="1209"/>
      <c r="MCN425" s="1210"/>
      <c r="MCO425" s="1211"/>
      <c r="MCP425" s="1210"/>
      <c r="MCR425" s="1208"/>
      <c r="MCS425" s="1209"/>
      <c r="MCT425" s="1209"/>
      <c r="MCU425" s="1209"/>
      <c r="MCV425" s="1209"/>
      <c r="MCW425" s="1210"/>
      <c r="MCX425" s="1211"/>
      <c r="MCY425" s="1210"/>
      <c r="MDA425" s="1208"/>
      <c r="MDB425" s="1209"/>
      <c r="MDC425" s="1209"/>
      <c r="MDD425" s="1209"/>
      <c r="MDE425" s="1209"/>
      <c r="MDF425" s="1210"/>
      <c r="MDG425" s="1211"/>
      <c r="MDH425" s="1210"/>
      <c r="MDJ425" s="1208"/>
      <c r="MDK425" s="1209"/>
      <c r="MDL425" s="1209"/>
      <c r="MDM425" s="1209"/>
      <c r="MDN425" s="1209"/>
      <c r="MDO425" s="1210"/>
      <c r="MDP425" s="1211"/>
      <c r="MDQ425" s="1210"/>
      <c r="MDS425" s="1208"/>
      <c r="MDT425" s="1209"/>
      <c r="MDU425" s="1209"/>
      <c r="MDV425" s="1209"/>
      <c r="MDW425" s="1209"/>
      <c r="MDX425" s="1210"/>
      <c r="MDY425" s="1211"/>
      <c r="MDZ425" s="1210"/>
      <c r="MEB425" s="1208"/>
      <c r="MEC425" s="1209"/>
      <c r="MED425" s="1209"/>
      <c r="MEE425" s="1209"/>
      <c r="MEF425" s="1209"/>
      <c r="MEG425" s="1210"/>
      <c r="MEH425" s="1211"/>
      <c r="MEI425" s="1210"/>
      <c r="MEK425" s="1208"/>
      <c r="MEL425" s="1209"/>
      <c r="MEM425" s="1209"/>
      <c r="MEN425" s="1209"/>
      <c r="MEO425" s="1209"/>
      <c r="MEP425" s="1210"/>
      <c r="MEQ425" s="1211"/>
      <c r="MER425" s="1210"/>
      <c r="MET425" s="1208"/>
      <c r="MEU425" s="1209"/>
      <c r="MEV425" s="1209"/>
      <c r="MEW425" s="1209"/>
      <c r="MEX425" s="1209"/>
      <c r="MEY425" s="1210"/>
      <c r="MEZ425" s="1211"/>
      <c r="MFA425" s="1210"/>
      <c r="MFC425" s="1208"/>
      <c r="MFD425" s="1209"/>
      <c r="MFE425" s="1209"/>
      <c r="MFF425" s="1209"/>
      <c r="MFG425" s="1209"/>
      <c r="MFH425" s="1210"/>
      <c r="MFI425" s="1211"/>
      <c r="MFJ425" s="1210"/>
      <c r="MFL425" s="1208"/>
      <c r="MFM425" s="1209"/>
      <c r="MFN425" s="1209"/>
      <c r="MFO425" s="1209"/>
      <c r="MFP425" s="1209"/>
      <c r="MFQ425" s="1210"/>
      <c r="MFR425" s="1211"/>
      <c r="MFS425" s="1210"/>
      <c r="MFU425" s="1208"/>
      <c r="MFV425" s="1209"/>
      <c r="MFW425" s="1209"/>
      <c r="MFX425" s="1209"/>
      <c r="MFY425" s="1209"/>
      <c r="MFZ425" s="1210"/>
      <c r="MGA425" s="1211"/>
      <c r="MGB425" s="1210"/>
      <c r="MGD425" s="1208"/>
      <c r="MGE425" s="1209"/>
      <c r="MGF425" s="1209"/>
      <c r="MGG425" s="1209"/>
      <c r="MGH425" s="1209"/>
      <c r="MGI425" s="1210"/>
      <c r="MGJ425" s="1211"/>
      <c r="MGK425" s="1210"/>
      <c r="MGM425" s="1208"/>
      <c r="MGN425" s="1209"/>
      <c r="MGO425" s="1209"/>
      <c r="MGP425" s="1209"/>
      <c r="MGQ425" s="1209"/>
      <c r="MGR425" s="1210"/>
      <c r="MGS425" s="1211"/>
      <c r="MGT425" s="1210"/>
      <c r="MGV425" s="1208"/>
      <c r="MGW425" s="1209"/>
      <c r="MGX425" s="1209"/>
      <c r="MGY425" s="1209"/>
      <c r="MGZ425" s="1209"/>
      <c r="MHA425" s="1210"/>
      <c r="MHB425" s="1211"/>
      <c r="MHC425" s="1210"/>
      <c r="MHE425" s="1208"/>
      <c r="MHF425" s="1209"/>
      <c r="MHG425" s="1209"/>
      <c r="MHH425" s="1209"/>
      <c r="MHI425" s="1209"/>
      <c r="MHJ425" s="1210"/>
      <c r="MHK425" s="1211"/>
      <c r="MHL425" s="1210"/>
      <c r="MHN425" s="1208"/>
      <c r="MHO425" s="1209"/>
      <c r="MHP425" s="1209"/>
      <c r="MHQ425" s="1209"/>
      <c r="MHR425" s="1209"/>
      <c r="MHS425" s="1210"/>
      <c r="MHT425" s="1211"/>
      <c r="MHU425" s="1210"/>
      <c r="MHW425" s="1208"/>
      <c r="MHX425" s="1209"/>
      <c r="MHY425" s="1209"/>
      <c r="MHZ425" s="1209"/>
      <c r="MIA425" s="1209"/>
      <c r="MIB425" s="1210"/>
      <c r="MIC425" s="1211"/>
      <c r="MID425" s="1210"/>
      <c r="MIF425" s="1208"/>
      <c r="MIG425" s="1209"/>
      <c r="MIH425" s="1209"/>
      <c r="MII425" s="1209"/>
      <c r="MIJ425" s="1209"/>
      <c r="MIK425" s="1210"/>
      <c r="MIL425" s="1211"/>
      <c r="MIM425" s="1210"/>
      <c r="MIO425" s="1208"/>
      <c r="MIP425" s="1209"/>
      <c r="MIQ425" s="1209"/>
      <c r="MIR425" s="1209"/>
      <c r="MIS425" s="1209"/>
      <c r="MIT425" s="1210"/>
      <c r="MIU425" s="1211"/>
      <c r="MIV425" s="1210"/>
      <c r="MIX425" s="1208"/>
      <c r="MIY425" s="1209"/>
      <c r="MIZ425" s="1209"/>
      <c r="MJA425" s="1209"/>
      <c r="MJB425" s="1209"/>
      <c r="MJC425" s="1210"/>
      <c r="MJD425" s="1211"/>
      <c r="MJE425" s="1210"/>
      <c r="MJG425" s="1208"/>
      <c r="MJH425" s="1209"/>
      <c r="MJI425" s="1209"/>
      <c r="MJJ425" s="1209"/>
      <c r="MJK425" s="1209"/>
      <c r="MJL425" s="1210"/>
      <c r="MJM425" s="1211"/>
      <c r="MJN425" s="1210"/>
      <c r="MJP425" s="1208"/>
      <c r="MJQ425" s="1209"/>
      <c r="MJR425" s="1209"/>
      <c r="MJS425" s="1209"/>
      <c r="MJT425" s="1209"/>
      <c r="MJU425" s="1210"/>
      <c r="MJV425" s="1211"/>
      <c r="MJW425" s="1210"/>
      <c r="MJY425" s="1208"/>
      <c r="MJZ425" s="1209"/>
      <c r="MKA425" s="1209"/>
      <c r="MKB425" s="1209"/>
      <c r="MKC425" s="1209"/>
      <c r="MKD425" s="1210"/>
      <c r="MKE425" s="1211"/>
      <c r="MKF425" s="1210"/>
      <c r="MKH425" s="1208"/>
      <c r="MKI425" s="1209"/>
      <c r="MKJ425" s="1209"/>
      <c r="MKK425" s="1209"/>
      <c r="MKL425" s="1209"/>
      <c r="MKM425" s="1210"/>
      <c r="MKN425" s="1211"/>
      <c r="MKO425" s="1210"/>
      <c r="MKQ425" s="1208"/>
      <c r="MKR425" s="1209"/>
      <c r="MKS425" s="1209"/>
      <c r="MKT425" s="1209"/>
      <c r="MKU425" s="1209"/>
      <c r="MKV425" s="1210"/>
      <c r="MKW425" s="1211"/>
      <c r="MKX425" s="1210"/>
      <c r="MKZ425" s="1208"/>
      <c r="MLA425" s="1209"/>
      <c r="MLB425" s="1209"/>
      <c r="MLC425" s="1209"/>
      <c r="MLD425" s="1209"/>
      <c r="MLE425" s="1210"/>
      <c r="MLF425" s="1211"/>
      <c r="MLG425" s="1210"/>
      <c r="MLI425" s="1208"/>
      <c r="MLJ425" s="1209"/>
      <c r="MLK425" s="1209"/>
      <c r="MLL425" s="1209"/>
      <c r="MLM425" s="1209"/>
      <c r="MLN425" s="1210"/>
      <c r="MLO425" s="1211"/>
      <c r="MLP425" s="1210"/>
      <c r="MLR425" s="1208"/>
      <c r="MLS425" s="1209"/>
      <c r="MLT425" s="1209"/>
      <c r="MLU425" s="1209"/>
      <c r="MLV425" s="1209"/>
      <c r="MLW425" s="1210"/>
      <c r="MLX425" s="1211"/>
      <c r="MLY425" s="1210"/>
      <c r="MMA425" s="1208"/>
      <c r="MMB425" s="1209"/>
      <c r="MMC425" s="1209"/>
      <c r="MMD425" s="1209"/>
      <c r="MME425" s="1209"/>
      <c r="MMF425" s="1210"/>
      <c r="MMG425" s="1211"/>
      <c r="MMH425" s="1210"/>
      <c r="MMJ425" s="1208"/>
      <c r="MMK425" s="1209"/>
      <c r="MML425" s="1209"/>
      <c r="MMM425" s="1209"/>
      <c r="MMN425" s="1209"/>
      <c r="MMO425" s="1210"/>
      <c r="MMP425" s="1211"/>
      <c r="MMQ425" s="1210"/>
      <c r="MMS425" s="1208"/>
      <c r="MMT425" s="1209"/>
      <c r="MMU425" s="1209"/>
      <c r="MMV425" s="1209"/>
      <c r="MMW425" s="1209"/>
      <c r="MMX425" s="1210"/>
      <c r="MMY425" s="1211"/>
      <c r="MMZ425" s="1210"/>
      <c r="MNB425" s="1208"/>
      <c r="MNC425" s="1209"/>
      <c r="MND425" s="1209"/>
      <c r="MNE425" s="1209"/>
      <c r="MNF425" s="1209"/>
      <c r="MNG425" s="1210"/>
      <c r="MNH425" s="1211"/>
      <c r="MNI425" s="1210"/>
      <c r="MNK425" s="1208"/>
      <c r="MNL425" s="1209"/>
      <c r="MNM425" s="1209"/>
      <c r="MNN425" s="1209"/>
      <c r="MNO425" s="1209"/>
      <c r="MNP425" s="1210"/>
      <c r="MNQ425" s="1211"/>
      <c r="MNR425" s="1210"/>
      <c r="MNT425" s="1208"/>
      <c r="MNU425" s="1209"/>
      <c r="MNV425" s="1209"/>
      <c r="MNW425" s="1209"/>
      <c r="MNX425" s="1209"/>
      <c r="MNY425" s="1210"/>
      <c r="MNZ425" s="1211"/>
      <c r="MOA425" s="1210"/>
      <c r="MOC425" s="1208"/>
      <c r="MOD425" s="1209"/>
      <c r="MOE425" s="1209"/>
      <c r="MOF425" s="1209"/>
      <c r="MOG425" s="1209"/>
      <c r="MOH425" s="1210"/>
      <c r="MOI425" s="1211"/>
      <c r="MOJ425" s="1210"/>
      <c r="MOL425" s="1208"/>
      <c r="MOM425" s="1209"/>
      <c r="MON425" s="1209"/>
      <c r="MOO425" s="1209"/>
      <c r="MOP425" s="1209"/>
      <c r="MOQ425" s="1210"/>
      <c r="MOR425" s="1211"/>
      <c r="MOS425" s="1210"/>
      <c r="MOU425" s="1208"/>
      <c r="MOV425" s="1209"/>
      <c r="MOW425" s="1209"/>
      <c r="MOX425" s="1209"/>
      <c r="MOY425" s="1209"/>
      <c r="MOZ425" s="1210"/>
      <c r="MPA425" s="1211"/>
      <c r="MPB425" s="1210"/>
      <c r="MPD425" s="1208"/>
      <c r="MPE425" s="1209"/>
      <c r="MPF425" s="1209"/>
      <c r="MPG425" s="1209"/>
      <c r="MPH425" s="1209"/>
      <c r="MPI425" s="1210"/>
      <c r="MPJ425" s="1211"/>
      <c r="MPK425" s="1210"/>
      <c r="MPM425" s="1208"/>
      <c r="MPN425" s="1209"/>
      <c r="MPO425" s="1209"/>
      <c r="MPP425" s="1209"/>
      <c r="MPQ425" s="1209"/>
      <c r="MPR425" s="1210"/>
      <c r="MPS425" s="1211"/>
      <c r="MPT425" s="1210"/>
      <c r="MPV425" s="1208"/>
      <c r="MPW425" s="1209"/>
      <c r="MPX425" s="1209"/>
      <c r="MPY425" s="1209"/>
      <c r="MPZ425" s="1209"/>
      <c r="MQA425" s="1210"/>
      <c r="MQB425" s="1211"/>
      <c r="MQC425" s="1210"/>
      <c r="MQE425" s="1208"/>
      <c r="MQF425" s="1209"/>
      <c r="MQG425" s="1209"/>
      <c r="MQH425" s="1209"/>
      <c r="MQI425" s="1209"/>
      <c r="MQJ425" s="1210"/>
      <c r="MQK425" s="1211"/>
      <c r="MQL425" s="1210"/>
      <c r="MQN425" s="1208"/>
      <c r="MQO425" s="1209"/>
      <c r="MQP425" s="1209"/>
      <c r="MQQ425" s="1209"/>
      <c r="MQR425" s="1209"/>
      <c r="MQS425" s="1210"/>
      <c r="MQT425" s="1211"/>
      <c r="MQU425" s="1210"/>
      <c r="MQW425" s="1208"/>
      <c r="MQX425" s="1209"/>
      <c r="MQY425" s="1209"/>
      <c r="MQZ425" s="1209"/>
      <c r="MRA425" s="1209"/>
      <c r="MRB425" s="1210"/>
      <c r="MRC425" s="1211"/>
      <c r="MRD425" s="1210"/>
      <c r="MRF425" s="1208"/>
      <c r="MRG425" s="1209"/>
      <c r="MRH425" s="1209"/>
      <c r="MRI425" s="1209"/>
      <c r="MRJ425" s="1209"/>
      <c r="MRK425" s="1210"/>
      <c r="MRL425" s="1211"/>
      <c r="MRM425" s="1210"/>
      <c r="MRO425" s="1208"/>
      <c r="MRP425" s="1209"/>
      <c r="MRQ425" s="1209"/>
      <c r="MRR425" s="1209"/>
      <c r="MRS425" s="1209"/>
      <c r="MRT425" s="1210"/>
      <c r="MRU425" s="1211"/>
      <c r="MRV425" s="1210"/>
      <c r="MRX425" s="1208"/>
      <c r="MRY425" s="1209"/>
      <c r="MRZ425" s="1209"/>
      <c r="MSA425" s="1209"/>
      <c r="MSB425" s="1209"/>
      <c r="MSC425" s="1210"/>
      <c r="MSD425" s="1211"/>
      <c r="MSE425" s="1210"/>
      <c r="MSG425" s="1208"/>
      <c r="MSH425" s="1209"/>
      <c r="MSI425" s="1209"/>
      <c r="MSJ425" s="1209"/>
      <c r="MSK425" s="1209"/>
      <c r="MSL425" s="1210"/>
      <c r="MSM425" s="1211"/>
      <c r="MSN425" s="1210"/>
      <c r="MSP425" s="1208"/>
      <c r="MSQ425" s="1209"/>
      <c r="MSR425" s="1209"/>
      <c r="MSS425" s="1209"/>
      <c r="MST425" s="1209"/>
      <c r="MSU425" s="1210"/>
      <c r="MSV425" s="1211"/>
      <c r="MSW425" s="1210"/>
      <c r="MSY425" s="1208"/>
      <c r="MSZ425" s="1209"/>
      <c r="MTA425" s="1209"/>
      <c r="MTB425" s="1209"/>
      <c r="MTC425" s="1209"/>
      <c r="MTD425" s="1210"/>
      <c r="MTE425" s="1211"/>
      <c r="MTF425" s="1210"/>
      <c r="MTH425" s="1208"/>
      <c r="MTI425" s="1209"/>
      <c r="MTJ425" s="1209"/>
      <c r="MTK425" s="1209"/>
      <c r="MTL425" s="1209"/>
      <c r="MTM425" s="1210"/>
      <c r="MTN425" s="1211"/>
      <c r="MTO425" s="1210"/>
      <c r="MTQ425" s="1208"/>
      <c r="MTR425" s="1209"/>
      <c r="MTS425" s="1209"/>
      <c r="MTT425" s="1209"/>
      <c r="MTU425" s="1209"/>
      <c r="MTV425" s="1210"/>
      <c r="MTW425" s="1211"/>
      <c r="MTX425" s="1210"/>
      <c r="MTZ425" s="1208"/>
      <c r="MUA425" s="1209"/>
      <c r="MUB425" s="1209"/>
      <c r="MUC425" s="1209"/>
      <c r="MUD425" s="1209"/>
      <c r="MUE425" s="1210"/>
      <c r="MUF425" s="1211"/>
      <c r="MUG425" s="1210"/>
      <c r="MUI425" s="1208"/>
      <c r="MUJ425" s="1209"/>
      <c r="MUK425" s="1209"/>
      <c r="MUL425" s="1209"/>
      <c r="MUM425" s="1209"/>
      <c r="MUN425" s="1210"/>
      <c r="MUO425" s="1211"/>
      <c r="MUP425" s="1210"/>
      <c r="MUR425" s="1208"/>
      <c r="MUS425" s="1209"/>
      <c r="MUT425" s="1209"/>
      <c r="MUU425" s="1209"/>
      <c r="MUV425" s="1209"/>
      <c r="MUW425" s="1210"/>
      <c r="MUX425" s="1211"/>
      <c r="MUY425" s="1210"/>
      <c r="MVA425" s="1208"/>
      <c r="MVB425" s="1209"/>
      <c r="MVC425" s="1209"/>
      <c r="MVD425" s="1209"/>
      <c r="MVE425" s="1209"/>
      <c r="MVF425" s="1210"/>
      <c r="MVG425" s="1211"/>
      <c r="MVH425" s="1210"/>
      <c r="MVJ425" s="1208"/>
      <c r="MVK425" s="1209"/>
      <c r="MVL425" s="1209"/>
      <c r="MVM425" s="1209"/>
      <c r="MVN425" s="1209"/>
      <c r="MVO425" s="1210"/>
      <c r="MVP425" s="1211"/>
      <c r="MVQ425" s="1210"/>
      <c r="MVS425" s="1208"/>
      <c r="MVT425" s="1209"/>
      <c r="MVU425" s="1209"/>
      <c r="MVV425" s="1209"/>
      <c r="MVW425" s="1209"/>
      <c r="MVX425" s="1210"/>
      <c r="MVY425" s="1211"/>
      <c r="MVZ425" s="1210"/>
      <c r="MWB425" s="1208"/>
      <c r="MWC425" s="1209"/>
      <c r="MWD425" s="1209"/>
      <c r="MWE425" s="1209"/>
      <c r="MWF425" s="1209"/>
      <c r="MWG425" s="1210"/>
      <c r="MWH425" s="1211"/>
      <c r="MWI425" s="1210"/>
      <c r="MWK425" s="1208"/>
      <c r="MWL425" s="1209"/>
      <c r="MWM425" s="1209"/>
      <c r="MWN425" s="1209"/>
      <c r="MWO425" s="1209"/>
      <c r="MWP425" s="1210"/>
      <c r="MWQ425" s="1211"/>
      <c r="MWR425" s="1210"/>
      <c r="MWT425" s="1208"/>
      <c r="MWU425" s="1209"/>
      <c r="MWV425" s="1209"/>
      <c r="MWW425" s="1209"/>
      <c r="MWX425" s="1209"/>
      <c r="MWY425" s="1210"/>
      <c r="MWZ425" s="1211"/>
      <c r="MXA425" s="1210"/>
      <c r="MXC425" s="1208"/>
      <c r="MXD425" s="1209"/>
      <c r="MXE425" s="1209"/>
      <c r="MXF425" s="1209"/>
      <c r="MXG425" s="1209"/>
      <c r="MXH425" s="1210"/>
      <c r="MXI425" s="1211"/>
      <c r="MXJ425" s="1210"/>
      <c r="MXL425" s="1208"/>
      <c r="MXM425" s="1209"/>
      <c r="MXN425" s="1209"/>
      <c r="MXO425" s="1209"/>
      <c r="MXP425" s="1209"/>
      <c r="MXQ425" s="1210"/>
      <c r="MXR425" s="1211"/>
      <c r="MXS425" s="1210"/>
      <c r="MXU425" s="1208"/>
      <c r="MXV425" s="1209"/>
      <c r="MXW425" s="1209"/>
      <c r="MXX425" s="1209"/>
      <c r="MXY425" s="1209"/>
      <c r="MXZ425" s="1210"/>
      <c r="MYA425" s="1211"/>
      <c r="MYB425" s="1210"/>
      <c r="MYD425" s="1208"/>
      <c r="MYE425" s="1209"/>
      <c r="MYF425" s="1209"/>
      <c r="MYG425" s="1209"/>
      <c r="MYH425" s="1209"/>
      <c r="MYI425" s="1210"/>
      <c r="MYJ425" s="1211"/>
      <c r="MYK425" s="1210"/>
      <c r="MYM425" s="1208"/>
      <c r="MYN425" s="1209"/>
      <c r="MYO425" s="1209"/>
      <c r="MYP425" s="1209"/>
      <c r="MYQ425" s="1209"/>
      <c r="MYR425" s="1210"/>
      <c r="MYS425" s="1211"/>
      <c r="MYT425" s="1210"/>
      <c r="MYV425" s="1208"/>
      <c r="MYW425" s="1209"/>
      <c r="MYX425" s="1209"/>
      <c r="MYY425" s="1209"/>
      <c r="MYZ425" s="1209"/>
      <c r="MZA425" s="1210"/>
      <c r="MZB425" s="1211"/>
      <c r="MZC425" s="1210"/>
      <c r="MZE425" s="1208"/>
      <c r="MZF425" s="1209"/>
      <c r="MZG425" s="1209"/>
      <c r="MZH425" s="1209"/>
      <c r="MZI425" s="1209"/>
      <c r="MZJ425" s="1210"/>
      <c r="MZK425" s="1211"/>
      <c r="MZL425" s="1210"/>
      <c r="MZN425" s="1208"/>
      <c r="MZO425" s="1209"/>
      <c r="MZP425" s="1209"/>
      <c r="MZQ425" s="1209"/>
      <c r="MZR425" s="1209"/>
      <c r="MZS425" s="1210"/>
      <c r="MZT425" s="1211"/>
      <c r="MZU425" s="1210"/>
      <c r="MZW425" s="1208"/>
      <c r="MZX425" s="1209"/>
      <c r="MZY425" s="1209"/>
      <c r="MZZ425" s="1209"/>
      <c r="NAA425" s="1209"/>
      <c r="NAB425" s="1210"/>
      <c r="NAC425" s="1211"/>
      <c r="NAD425" s="1210"/>
      <c r="NAF425" s="1208"/>
      <c r="NAG425" s="1209"/>
      <c r="NAH425" s="1209"/>
      <c r="NAI425" s="1209"/>
      <c r="NAJ425" s="1209"/>
      <c r="NAK425" s="1210"/>
      <c r="NAL425" s="1211"/>
      <c r="NAM425" s="1210"/>
      <c r="NAO425" s="1208"/>
      <c r="NAP425" s="1209"/>
      <c r="NAQ425" s="1209"/>
      <c r="NAR425" s="1209"/>
      <c r="NAS425" s="1209"/>
      <c r="NAT425" s="1210"/>
      <c r="NAU425" s="1211"/>
      <c r="NAV425" s="1210"/>
      <c r="NAX425" s="1208"/>
      <c r="NAY425" s="1209"/>
      <c r="NAZ425" s="1209"/>
      <c r="NBA425" s="1209"/>
      <c r="NBB425" s="1209"/>
      <c r="NBC425" s="1210"/>
      <c r="NBD425" s="1211"/>
      <c r="NBE425" s="1210"/>
      <c r="NBG425" s="1208"/>
      <c r="NBH425" s="1209"/>
      <c r="NBI425" s="1209"/>
      <c r="NBJ425" s="1209"/>
      <c r="NBK425" s="1209"/>
      <c r="NBL425" s="1210"/>
      <c r="NBM425" s="1211"/>
      <c r="NBN425" s="1210"/>
      <c r="NBP425" s="1208"/>
      <c r="NBQ425" s="1209"/>
      <c r="NBR425" s="1209"/>
      <c r="NBS425" s="1209"/>
      <c r="NBT425" s="1209"/>
      <c r="NBU425" s="1210"/>
      <c r="NBV425" s="1211"/>
      <c r="NBW425" s="1210"/>
      <c r="NBY425" s="1208"/>
      <c r="NBZ425" s="1209"/>
      <c r="NCA425" s="1209"/>
      <c r="NCB425" s="1209"/>
      <c r="NCC425" s="1209"/>
      <c r="NCD425" s="1210"/>
      <c r="NCE425" s="1211"/>
      <c r="NCF425" s="1210"/>
      <c r="NCH425" s="1208"/>
      <c r="NCI425" s="1209"/>
      <c r="NCJ425" s="1209"/>
      <c r="NCK425" s="1209"/>
      <c r="NCL425" s="1209"/>
      <c r="NCM425" s="1210"/>
      <c r="NCN425" s="1211"/>
      <c r="NCO425" s="1210"/>
      <c r="NCQ425" s="1208"/>
      <c r="NCR425" s="1209"/>
      <c r="NCS425" s="1209"/>
      <c r="NCT425" s="1209"/>
      <c r="NCU425" s="1209"/>
      <c r="NCV425" s="1210"/>
      <c r="NCW425" s="1211"/>
      <c r="NCX425" s="1210"/>
      <c r="NCZ425" s="1208"/>
      <c r="NDA425" s="1209"/>
      <c r="NDB425" s="1209"/>
      <c r="NDC425" s="1209"/>
      <c r="NDD425" s="1209"/>
      <c r="NDE425" s="1210"/>
      <c r="NDF425" s="1211"/>
      <c r="NDG425" s="1210"/>
      <c r="NDI425" s="1208"/>
      <c r="NDJ425" s="1209"/>
      <c r="NDK425" s="1209"/>
      <c r="NDL425" s="1209"/>
      <c r="NDM425" s="1209"/>
      <c r="NDN425" s="1210"/>
      <c r="NDO425" s="1211"/>
      <c r="NDP425" s="1210"/>
      <c r="NDR425" s="1208"/>
      <c r="NDS425" s="1209"/>
      <c r="NDT425" s="1209"/>
      <c r="NDU425" s="1209"/>
      <c r="NDV425" s="1209"/>
      <c r="NDW425" s="1210"/>
      <c r="NDX425" s="1211"/>
      <c r="NDY425" s="1210"/>
      <c r="NEA425" s="1208"/>
      <c r="NEB425" s="1209"/>
      <c r="NEC425" s="1209"/>
      <c r="NED425" s="1209"/>
      <c r="NEE425" s="1209"/>
      <c r="NEF425" s="1210"/>
      <c r="NEG425" s="1211"/>
      <c r="NEH425" s="1210"/>
      <c r="NEJ425" s="1208"/>
      <c r="NEK425" s="1209"/>
      <c r="NEL425" s="1209"/>
      <c r="NEM425" s="1209"/>
      <c r="NEN425" s="1209"/>
      <c r="NEO425" s="1210"/>
      <c r="NEP425" s="1211"/>
      <c r="NEQ425" s="1210"/>
      <c r="NES425" s="1208"/>
      <c r="NET425" s="1209"/>
      <c r="NEU425" s="1209"/>
      <c r="NEV425" s="1209"/>
      <c r="NEW425" s="1209"/>
      <c r="NEX425" s="1210"/>
      <c r="NEY425" s="1211"/>
      <c r="NEZ425" s="1210"/>
      <c r="NFB425" s="1208"/>
      <c r="NFC425" s="1209"/>
      <c r="NFD425" s="1209"/>
      <c r="NFE425" s="1209"/>
      <c r="NFF425" s="1209"/>
      <c r="NFG425" s="1210"/>
      <c r="NFH425" s="1211"/>
      <c r="NFI425" s="1210"/>
      <c r="NFK425" s="1208"/>
      <c r="NFL425" s="1209"/>
      <c r="NFM425" s="1209"/>
      <c r="NFN425" s="1209"/>
      <c r="NFO425" s="1209"/>
      <c r="NFP425" s="1210"/>
      <c r="NFQ425" s="1211"/>
      <c r="NFR425" s="1210"/>
      <c r="NFT425" s="1208"/>
      <c r="NFU425" s="1209"/>
      <c r="NFV425" s="1209"/>
      <c r="NFW425" s="1209"/>
      <c r="NFX425" s="1209"/>
      <c r="NFY425" s="1210"/>
      <c r="NFZ425" s="1211"/>
      <c r="NGA425" s="1210"/>
      <c r="NGC425" s="1208"/>
      <c r="NGD425" s="1209"/>
      <c r="NGE425" s="1209"/>
      <c r="NGF425" s="1209"/>
      <c r="NGG425" s="1209"/>
      <c r="NGH425" s="1210"/>
      <c r="NGI425" s="1211"/>
      <c r="NGJ425" s="1210"/>
      <c r="NGL425" s="1208"/>
      <c r="NGM425" s="1209"/>
      <c r="NGN425" s="1209"/>
      <c r="NGO425" s="1209"/>
      <c r="NGP425" s="1209"/>
      <c r="NGQ425" s="1210"/>
      <c r="NGR425" s="1211"/>
      <c r="NGS425" s="1210"/>
      <c r="NGU425" s="1208"/>
      <c r="NGV425" s="1209"/>
      <c r="NGW425" s="1209"/>
      <c r="NGX425" s="1209"/>
      <c r="NGY425" s="1209"/>
      <c r="NGZ425" s="1210"/>
      <c r="NHA425" s="1211"/>
      <c r="NHB425" s="1210"/>
      <c r="NHD425" s="1208"/>
      <c r="NHE425" s="1209"/>
      <c r="NHF425" s="1209"/>
      <c r="NHG425" s="1209"/>
      <c r="NHH425" s="1209"/>
      <c r="NHI425" s="1210"/>
      <c r="NHJ425" s="1211"/>
      <c r="NHK425" s="1210"/>
      <c r="NHM425" s="1208"/>
      <c r="NHN425" s="1209"/>
      <c r="NHO425" s="1209"/>
      <c r="NHP425" s="1209"/>
      <c r="NHQ425" s="1209"/>
      <c r="NHR425" s="1210"/>
      <c r="NHS425" s="1211"/>
      <c r="NHT425" s="1210"/>
      <c r="NHV425" s="1208"/>
      <c r="NHW425" s="1209"/>
      <c r="NHX425" s="1209"/>
      <c r="NHY425" s="1209"/>
      <c r="NHZ425" s="1209"/>
      <c r="NIA425" s="1210"/>
      <c r="NIB425" s="1211"/>
      <c r="NIC425" s="1210"/>
      <c r="NIE425" s="1208"/>
      <c r="NIF425" s="1209"/>
      <c r="NIG425" s="1209"/>
      <c r="NIH425" s="1209"/>
      <c r="NII425" s="1209"/>
      <c r="NIJ425" s="1210"/>
      <c r="NIK425" s="1211"/>
      <c r="NIL425" s="1210"/>
      <c r="NIN425" s="1208"/>
      <c r="NIO425" s="1209"/>
      <c r="NIP425" s="1209"/>
      <c r="NIQ425" s="1209"/>
      <c r="NIR425" s="1209"/>
      <c r="NIS425" s="1210"/>
      <c r="NIT425" s="1211"/>
      <c r="NIU425" s="1210"/>
      <c r="NIW425" s="1208"/>
      <c r="NIX425" s="1209"/>
      <c r="NIY425" s="1209"/>
      <c r="NIZ425" s="1209"/>
      <c r="NJA425" s="1209"/>
      <c r="NJB425" s="1210"/>
      <c r="NJC425" s="1211"/>
      <c r="NJD425" s="1210"/>
      <c r="NJF425" s="1208"/>
      <c r="NJG425" s="1209"/>
      <c r="NJH425" s="1209"/>
      <c r="NJI425" s="1209"/>
      <c r="NJJ425" s="1209"/>
      <c r="NJK425" s="1210"/>
      <c r="NJL425" s="1211"/>
      <c r="NJM425" s="1210"/>
      <c r="NJO425" s="1208"/>
      <c r="NJP425" s="1209"/>
      <c r="NJQ425" s="1209"/>
      <c r="NJR425" s="1209"/>
      <c r="NJS425" s="1209"/>
      <c r="NJT425" s="1210"/>
      <c r="NJU425" s="1211"/>
      <c r="NJV425" s="1210"/>
      <c r="NJX425" s="1208"/>
      <c r="NJY425" s="1209"/>
      <c r="NJZ425" s="1209"/>
      <c r="NKA425" s="1209"/>
      <c r="NKB425" s="1209"/>
      <c r="NKC425" s="1210"/>
      <c r="NKD425" s="1211"/>
      <c r="NKE425" s="1210"/>
      <c r="NKG425" s="1208"/>
      <c r="NKH425" s="1209"/>
      <c r="NKI425" s="1209"/>
      <c r="NKJ425" s="1209"/>
      <c r="NKK425" s="1209"/>
      <c r="NKL425" s="1210"/>
      <c r="NKM425" s="1211"/>
      <c r="NKN425" s="1210"/>
      <c r="NKP425" s="1208"/>
      <c r="NKQ425" s="1209"/>
      <c r="NKR425" s="1209"/>
      <c r="NKS425" s="1209"/>
      <c r="NKT425" s="1209"/>
      <c r="NKU425" s="1210"/>
      <c r="NKV425" s="1211"/>
      <c r="NKW425" s="1210"/>
      <c r="NKY425" s="1208"/>
      <c r="NKZ425" s="1209"/>
      <c r="NLA425" s="1209"/>
      <c r="NLB425" s="1209"/>
      <c r="NLC425" s="1209"/>
      <c r="NLD425" s="1210"/>
      <c r="NLE425" s="1211"/>
      <c r="NLF425" s="1210"/>
      <c r="NLH425" s="1208"/>
      <c r="NLI425" s="1209"/>
      <c r="NLJ425" s="1209"/>
      <c r="NLK425" s="1209"/>
      <c r="NLL425" s="1209"/>
      <c r="NLM425" s="1210"/>
      <c r="NLN425" s="1211"/>
      <c r="NLO425" s="1210"/>
      <c r="NLQ425" s="1208"/>
      <c r="NLR425" s="1209"/>
      <c r="NLS425" s="1209"/>
      <c r="NLT425" s="1209"/>
      <c r="NLU425" s="1209"/>
      <c r="NLV425" s="1210"/>
      <c r="NLW425" s="1211"/>
      <c r="NLX425" s="1210"/>
      <c r="NLZ425" s="1208"/>
      <c r="NMA425" s="1209"/>
      <c r="NMB425" s="1209"/>
      <c r="NMC425" s="1209"/>
      <c r="NMD425" s="1209"/>
      <c r="NME425" s="1210"/>
      <c r="NMF425" s="1211"/>
      <c r="NMG425" s="1210"/>
      <c r="NMI425" s="1208"/>
      <c r="NMJ425" s="1209"/>
      <c r="NMK425" s="1209"/>
      <c r="NML425" s="1209"/>
      <c r="NMM425" s="1209"/>
      <c r="NMN425" s="1210"/>
      <c r="NMO425" s="1211"/>
      <c r="NMP425" s="1210"/>
      <c r="NMR425" s="1208"/>
      <c r="NMS425" s="1209"/>
      <c r="NMT425" s="1209"/>
      <c r="NMU425" s="1209"/>
      <c r="NMV425" s="1209"/>
      <c r="NMW425" s="1210"/>
      <c r="NMX425" s="1211"/>
      <c r="NMY425" s="1210"/>
      <c r="NNA425" s="1208"/>
      <c r="NNB425" s="1209"/>
      <c r="NNC425" s="1209"/>
      <c r="NND425" s="1209"/>
      <c r="NNE425" s="1209"/>
      <c r="NNF425" s="1210"/>
      <c r="NNG425" s="1211"/>
      <c r="NNH425" s="1210"/>
      <c r="NNJ425" s="1208"/>
      <c r="NNK425" s="1209"/>
      <c r="NNL425" s="1209"/>
      <c r="NNM425" s="1209"/>
      <c r="NNN425" s="1209"/>
      <c r="NNO425" s="1210"/>
      <c r="NNP425" s="1211"/>
      <c r="NNQ425" s="1210"/>
      <c r="NNS425" s="1208"/>
      <c r="NNT425" s="1209"/>
      <c r="NNU425" s="1209"/>
      <c r="NNV425" s="1209"/>
      <c r="NNW425" s="1209"/>
      <c r="NNX425" s="1210"/>
      <c r="NNY425" s="1211"/>
      <c r="NNZ425" s="1210"/>
      <c r="NOB425" s="1208"/>
      <c r="NOC425" s="1209"/>
      <c r="NOD425" s="1209"/>
      <c r="NOE425" s="1209"/>
      <c r="NOF425" s="1209"/>
      <c r="NOG425" s="1210"/>
      <c r="NOH425" s="1211"/>
      <c r="NOI425" s="1210"/>
      <c r="NOK425" s="1208"/>
      <c r="NOL425" s="1209"/>
      <c r="NOM425" s="1209"/>
      <c r="NON425" s="1209"/>
      <c r="NOO425" s="1209"/>
      <c r="NOP425" s="1210"/>
      <c r="NOQ425" s="1211"/>
      <c r="NOR425" s="1210"/>
      <c r="NOT425" s="1208"/>
      <c r="NOU425" s="1209"/>
      <c r="NOV425" s="1209"/>
      <c r="NOW425" s="1209"/>
      <c r="NOX425" s="1209"/>
      <c r="NOY425" s="1210"/>
      <c r="NOZ425" s="1211"/>
      <c r="NPA425" s="1210"/>
      <c r="NPC425" s="1208"/>
      <c r="NPD425" s="1209"/>
      <c r="NPE425" s="1209"/>
      <c r="NPF425" s="1209"/>
      <c r="NPG425" s="1209"/>
      <c r="NPH425" s="1210"/>
      <c r="NPI425" s="1211"/>
      <c r="NPJ425" s="1210"/>
      <c r="NPL425" s="1208"/>
      <c r="NPM425" s="1209"/>
      <c r="NPN425" s="1209"/>
      <c r="NPO425" s="1209"/>
      <c r="NPP425" s="1209"/>
      <c r="NPQ425" s="1210"/>
      <c r="NPR425" s="1211"/>
      <c r="NPS425" s="1210"/>
      <c r="NPU425" s="1208"/>
      <c r="NPV425" s="1209"/>
      <c r="NPW425" s="1209"/>
      <c r="NPX425" s="1209"/>
      <c r="NPY425" s="1209"/>
      <c r="NPZ425" s="1210"/>
      <c r="NQA425" s="1211"/>
      <c r="NQB425" s="1210"/>
      <c r="NQD425" s="1208"/>
      <c r="NQE425" s="1209"/>
      <c r="NQF425" s="1209"/>
      <c r="NQG425" s="1209"/>
      <c r="NQH425" s="1209"/>
      <c r="NQI425" s="1210"/>
      <c r="NQJ425" s="1211"/>
      <c r="NQK425" s="1210"/>
      <c r="NQM425" s="1208"/>
      <c r="NQN425" s="1209"/>
      <c r="NQO425" s="1209"/>
      <c r="NQP425" s="1209"/>
      <c r="NQQ425" s="1209"/>
      <c r="NQR425" s="1210"/>
      <c r="NQS425" s="1211"/>
      <c r="NQT425" s="1210"/>
      <c r="NQV425" s="1208"/>
      <c r="NQW425" s="1209"/>
      <c r="NQX425" s="1209"/>
      <c r="NQY425" s="1209"/>
      <c r="NQZ425" s="1209"/>
      <c r="NRA425" s="1210"/>
      <c r="NRB425" s="1211"/>
      <c r="NRC425" s="1210"/>
      <c r="NRE425" s="1208"/>
      <c r="NRF425" s="1209"/>
      <c r="NRG425" s="1209"/>
      <c r="NRH425" s="1209"/>
      <c r="NRI425" s="1209"/>
      <c r="NRJ425" s="1210"/>
      <c r="NRK425" s="1211"/>
      <c r="NRL425" s="1210"/>
      <c r="NRN425" s="1208"/>
      <c r="NRO425" s="1209"/>
      <c r="NRP425" s="1209"/>
      <c r="NRQ425" s="1209"/>
      <c r="NRR425" s="1209"/>
      <c r="NRS425" s="1210"/>
      <c r="NRT425" s="1211"/>
      <c r="NRU425" s="1210"/>
      <c r="NRW425" s="1208"/>
      <c r="NRX425" s="1209"/>
      <c r="NRY425" s="1209"/>
      <c r="NRZ425" s="1209"/>
      <c r="NSA425" s="1209"/>
      <c r="NSB425" s="1210"/>
      <c r="NSC425" s="1211"/>
      <c r="NSD425" s="1210"/>
      <c r="NSF425" s="1208"/>
      <c r="NSG425" s="1209"/>
      <c r="NSH425" s="1209"/>
      <c r="NSI425" s="1209"/>
      <c r="NSJ425" s="1209"/>
      <c r="NSK425" s="1210"/>
      <c r="NSL425" s="1211"/>
      <c r="NSM425" s="1210"/>
      <c r="NSO425" s="1208"/>
      <c r="NSP425" s="1209"/>
      <c r="NSQ425" s="1209"/>
      <c r="NSR425" s="1209"/>
      <c r="NSS425" s="1209"/>
      <c r="NST425" s="1210"/>
      <c r="NSU425" s="1211"/>
      <c r="NSV425" s="1210"/>
      <c r="NSX425" s="1208"/>
      <c r="NSY425" s="1209"/>
      <c r="NSZ425" s="1209"/>
      <c r="NTA425" s="1209"/>
      <c r="NTB425" s="1209"/>
      <c r="NTC425" s="1210"/>
      <c r="NTD425" s="1211"/>
      <c r="NTE425" s="1210"/>
      <c r="NTG425" s="1208"/>
      <c r="NTH425" s="1209"/>
      <c r="NTI425" s="1209"/>
      <c r="NTJ425" s="1209"/>
      <c r="NTK425" s="1209"/>
      <c r="NTL425" s="1210"/>
      <c r="NTM425" s="1211"/>
      <c r="NTN425" s="1210"/>
      <c r="NTP425" s="1208"/>
      <c r="NTQ425" s="1209"/>
      <c r="NTR425" s="1209"/>
      <c r="NTS425" s="1209"/>
      <c r="NTT425" s="1209"/>
      <c r="NTU425" s="1210"/>
      <c r="NTV425" s="1211"/>
      <c r="NTW425" s="1210"/>
      <c r="NTY425" s="1208"/>
      <c r="NTZ425" s="1209"/>
      <c r="NUA425" s="1209"/>
      <c r="NUB425" s="1209"/>
      <c r="NUC425" s="1209"/>
      <c r="NUD425" s="1210"/>
      <c r="NUE425" s="1211"/>
      <c r="NUF425" s="1210"/>
      <c r="NUH425" s="1208"/>
      <c r="NUI425" s="1209"/>
      <c r="NUJ425" s="1209"/>
      <c r="NUK425" s="1209"/>
      <c r="NUL425" s="1209"/>
      <c r="NUM425" s="1210"/>
      <c r="NUN425" s="1211"/>
      <c r="NUO425" s="1210"/>
      <c r="NUQ425" s="1208"/>
      <c r="NUR425" s="1209"/>
      <c r="NUS425" s="1209"/>
      <c r="NUT425" s="1209"/>
      <c r="NUU425" s="1209"/>
      <c r="NUV425" s="1210"/>
      <c r="NUW425" s="1211"/>
      <c r="NUX425" s="1210"/>
      <c r="NUZ425" s="1208"/>
      <c r="NVA425" s="1209"/>
      <c r="NVB425" s="1209"/>
      <c r="NVC425" s="1209"/>
      <c r="NVD425" s="1209"/>
      <c r="NVE425" s="1210"/>
      <c r="NVF425" s="1211"/>
      <c r="NVG425" s="1210"/>
      <c r="NVI425" s="1208"/>
      <c r="NVJ425" s="1209"/>
      <c r="NVK425" s="1209"/>
      <c r="NVL425" s="1209"/>
      <c r="NVM425" s="1209"/>
      <c r="NVN425" s="1210"/>
      <c r="NVO425" s="1211"/>
      <c r="NVP425" s="1210"/>
      <c r="NVR425" s="1208"/>
      <c r="NVS425" s="1209"/>
      <c r="NVT425" s="1209"/>
      <c r="NVU425" s="1209"/>
      <c r="NVV425" s="1209"/>
      <c r="NVW425" s="1210"/>
      <c r="NVX425" s="1211"/>
      <c r="NVY425" s="1210"/>
      <c r="NWA425" s="1208"/>
      <c r="NWB425" s="1209"/>
      <c r="NWC425" s="1209"/>
      <c r="NWD425" s="1209"/>
      <c r="NWE425" s="1209"/>
      <c r="NWF425" s="1210"/>
      <c r="NWG425" s="1211"/>
      <c r="NWH425" s="1210"/>
      <c r="NWJ425" s="1208"/>
      <c r="NWK425" s="1209"/>
      <c r="NWL425" s="1209"/>
      <c r="NWM425" s="1209"/>
      <c r="NWN425" s="1209"/>
      <c r="NWO425" s="1210"/>
      <c r="NWP425" s="1211"/>
      <c r="NWQ425" s="1210"/>
      <c r="NWS425" s="1208"/>
      <c r="NWT425" s="1209"/>
      <c r="NWU425" s="1209"/>
      <c r="NWV425" s="1209"/>
      <c r="NWW425" s="1209"/>
      <c r="NWX425" s="1210"/>
      <c r="NWY425" s="1211"/>
      <c r="NWZ425" s="1210"/>
      <c r="NXB425" s="1208"/>
      <c r="NXC425" s="1209"/>
      <c r="NXD425" s="1209"/>
      <c r="NXE425" s="1209"/>
      <c r="NXF425" s="1209"/>
      <c r="NXG425" s="1210"/>
      <c r="NXH425" s="1211"/>
      <c r="NXI425" s="1210"/>
      <c r="NXK425" s="1208"/>
      <c r="NXL425" s="1209"/>
      <c r="NXM425" s="1209"/>
      <c r="NXN425" s="1209"/>
      <c r="NXO425" s="1209"/>
      <c r="NXP425" s="1210"/>
      <c r="NXQ425" s="1211"/>
      <c r="NXR425" s="1210"/>
      <c r="NXT425" s="1208"/>
      <c r="NXU425" s="1209"/>
      <c r="NXV425" s="1209"/>
      <c r="NXW425" s="1209"/>
      <c r="NXX425" s="1209"/>
      <c r="NXY425" s="1210"/>
      <c r="NXZ425" s="1211"/>
      <c r="NYA425" s="1210"/>
      <c r="NYC425" s="1208"/>
      <c r="NYD425" s="1209"/>
      <c r="NYE425" s="1209"/>
      <c r="NYF425" s="1209"/>
      <c r="NYG425" s="1209"/>
      <c r="NYH425" s="1210"/>
      <c r="NYI425" s="1211"/>
      <c r="NYJ425" s="1210"/>
      <c r="NYL425" s="1208"/>
      <c r="NYM425" s="1209"/>
      <c r="NYN425" s="1209"/>
      <c r="NYO425" s="1209"/>
      <c r="NYP425" s="1209"/>
      <c r="NYQ425" s="1210"/>
      <c r="NYR425" s="1211"/>
      <c r="NYS425" s="1210"/>
      <c r="NYU425" s="1208"/>
      <c r="NYV425" s="1209"/>
      <c r="NYW425" s="1209"/>
      <c r="NYX425" s="1209"/>
      <c r="NYY425" s="1209"/>
      <c r="NYZ425" s="1210"/>
      <c r="NZA425" s="1211"/>
      <c r="NZB425" s="1210"/>
      <c r="NZD425" s="1208"/>
      <c r="NZE425" s="1209"/>
      <c r="NZF425" s="1209"/>
      <c r="NZG425" s="1209"/>
      <c r="NZH425" s="1209"/>
      <c r="NZI425" s="1210"/>
      <c r="NZJ425" s="1211"/>
      <c r="NZK425" s="1210"/>
      <c r="NZM425" s="1208"/>
      <c r="NZN425" s="1209"/>
      <c r="NZO425" s="1209"/>
      <c r="NZP425" s="1209"/>
      <c r="NZQ425" s="1209"/>
      <c r="NZR425" s="1210"/>
      <c r="NZS425" s="1211"/>
      <c r="NZT425" s="1210"/>
      <c r="NZV425" s="1208"/>
      <c r="NZW425" s="1209"/>
      <c r="NZX425" s="1209"/>
      <c r="NZY425" s="1209"/>
      <c r="NZZ425" s="1209"/>
      <c r="OAA425" s="1210"/>
      <c r="OAB425" s="1211"/>
      <c r="OAC425" s="1210"/>
      <c r="OAE425" s="1208"/>
      <c r="OAF425" s="1209"/>
      <c r="OAG425" s="1209"/>
      <c r="OAH425" s="1209"/>
      <c r="OAI425" s="1209"/>
      <c r="OAJ425" s="1210"/>
      <c r="OAK425" s="1211"/>
      <c r="OAL425" s="1210"/>
      <c r="OAN425" s="1208"/>
      <c r="OAO425" s="1209"/>
      <c r="OAP425" s="1209"/>
      <c r="OAQ425" s="1209"/>
      <c r="OAR425" s="1209"/>
      <c r="OAS425" s="1210"/>
      <c r="OAT425" s="1211"/>
      <c r="OAU425" s="1210"/>
      <c r="OAW425" s="1208"/>
      <c r="OAX425" s="1209"/>
      <c r="OAY425" s="1209"/>
      <c r="OAZ425" s="1209"/>
      <c r="OBA425" s="1209"/>
      <c r="OBB425" s="1210"/>
      <c r="OBC425" s="1211"/>
      <c r="OBD425" s="1210"/>
      <c r="OBF425" s="1208"/>
      <c r="OBG425" s="1209"/>
      <c r="OBH425" s="1209"/>
      <c r="OBI425" s="1209"/>
      <c r="OBJ425" s="1209"/>
      <c r="OBK425" s="1210"/>
      <c r="OBL425" s="1211"/>
      <c r="OBM425" s="1210"/>
      <c r="OBO425" s="1208"/>
      <c r="OBP425" s="1209"/>
      <c r="OBQ425" s="1209"/>
      <c r="OBR425" s="1209"/>
      <c r="OBS425" s="1209"/>
      <c r="OBT425" s="1210"/>
      <c r="OBU425" s="1211"/>
      <c r="OBV425" s="1210"/>
      <c r="OBX425" s="1208"/>
      <c r="OBY425" s="1209"/>
      <c r="OBZ425" s="1209"/>
      <c r="OCA425" s="1209"/>
      <c r="OCB425" s="1209"/>
      <c r="OCC425" s="1210"/>
      <c r="OCD425" s="1211"/>
      <c r="OCE425" s="1210"/>
      <c r="OCG425" s="1208"/>
      <c r="OCH425" s="1209"/>
      <c r="OCI425" s="1209"/>
      <c r="OCJ425" s="1209"/>
      <c r="OCK425" s="1209"/>
      <c r="OCL425" s="1210"/>
      <c r="OCM425" s="1211"/>
      <c r="OCN425" s="1210"/>
      <c r="OCP425" s="1208"/>
      <c r="OCQ425" s="1209"/>
      <c r="OCR425" s="1209"/>
      <c r="OCS425" s="1209"/>
      <c r="OCT425" s="1209"/>
      <c r="OCU425" s="1210"/>
      <c r="OCV425" s="1211"/>
      <c r="OCW425" s="1210"/>
      <c r="OCY425" s="1208"/>
      <c r="OCZ425" s="1209"/>
      <c r="ODA425" s="1209"/>
      <c r="ODB425" s="1209"/>
      <c r="ODC425" s="1209"/>
      <c r="ODD425" s="1210"/>
      <c r="ODE425" s="1211"/>
      <c r="ODF425" s="1210"/>
      <c r="ODH425" s="1208"/>
      <c r="ODI425" s="1209"/>
      <c r="ODJ425" s="1209"/>
      <c r="ODK425" s="1209"/>
      <c r="ODL425" s="1209"/>
      <c r="ODM425" s="1210"/>
      <c r="ODN425" s="1211"/>
      <c r="ODO425" s="1210"/>
      <c r="ODQ425" s="1208"/>
      <c r="ODR425" s="1209"/>
      <c r="ODS425" s="1209"/>
      <c r="ODT425" s="1209"/>
      <c r="ODU425" s="1209"/>
      <c r="ODV425" s="1210"/>
      <c r="ODW425" s="1211"/>
      <c r="ODX425" s="1210"/>
      <c r="ODZ425" s="1208"/>
      <c r="OEA425" s="1209"/>
      <c r="OEB425" s="1209"/>
      <c r="OEC425" s="1209"/>
      <c r="OED425" s="1209"/>
      <c r="OEE425" s="1210"/>
      <c r="OEF425" s="1211"/>
      <c r="OEG425" s="1210"/>
      <c r="OEI425" s="1208"/>
      <c r="OEJ425" s="1209"/>
      <c r="OEK425" s="1209"/>
      <c r="OEL425" s="1209"/>
      <c r="OEM425" s="1209"/>
      <c r="OEN425" s="1210"/>
      <c r="OEO425" s="1211"/>
      <c r="OEP425" s="1210"/>
      <c r="OER425" s="1208"/>
      <c r="OES425" s="1209"/>
      <c r="OET425" s="1209"/>
      <c r="OEU425" s="1209"/>
      <c r="OEV425" s="1209"/>
      <c r="OEW425" s="1210"/>
      <c r="OEX425" s="1211"/>
      <c r="OEY425" s="1210"/>
      <c r="OFA425" s="1208"/>
      <c r="OFB425" s="1209"/>
      <c r="OFC425" s="1209"/>
      <c r="OFD425" s="1209"/>
      <c r="OFE425" s="1209"/>
      <c r="OFF425" s="1210"/>
      <c r="OFG425" s="1211"/>
      <c r="OFH425" s="1210"/>
      <c r="OFJ425" s="1208"/>
      <c r="OFK425" s="1209"/>
      <c r="OFL425" s="1209"/>
      <c r="OFM425" s="1209"/>
      <c r="OFN425" s="1209"/>
      <c r="OFO425" s="1210"/>
      <c r="OFP425" s="1211"/>
      <c r="OFQ425" s="1210"/>
      <c r="OFS425" s="1208"/>
      <c r="OFT425" s="1209"/>
      <c r="OFU425" s="1209"/>
      <c r="OFV425" s="1209"/>
      <c r="OFW425" s="1209"/>
      <c r="OFX425" s="1210"/>
      <c r="OFY425" s="1211"/>
      <c r="OFZ425" s="1210"/>
      <c r="OGB425" s="1208"/>
      <c r="OGC425" s="1209"/>
      <c r="OGD425" s="1209"/>
      <c r="OGE425" s="1209"/>
      <c r="OGF425" s="1209"/>
      <c r="OGG425" s="1210"/>
      <c r="OGH425" s="1211"/>
      <c r="OGI425" s="1210"/>
      <c r="OGK425" s="1208"/>
      <c r="OGL425" s="1209"/>
      <c r="OGM425" s="1209"/>
      <c r="OGN425" s="1209"/>
      <c r="OGO425" s="1209"/>
      <c r="OGP425" s="1210"/>
      <c r="OGQ425" s="1211"/>
      <c r="OGR425" s="1210"/>
      <c r="OGT425" s="1208"/>
      <c r="OGU425" s="1209"/>
      <c r="OGV425" s="1209"/>
      <c r="OGW425" s="1209"/>
      <c r="OGX425" s="1209"/>
      <c r="OGY425" s="1210"/>
      <c r="OGZ425" s="1211"/>
      <c r="OHA425" s="1210"/>
      <c r="OHC425" s="1208"/>
      <c r="OHD425" s="1209"/>
      <c r="OHE425" s="1209"/>
      <c r="OHF425" s="1209"/>
      <c r="OHG425" s="1209"/>
      <c r="OHH425" s="1210"/>
      <c r="OHI425" s="1211"/>
      <c r="OHJ425" s="1210"/>
      <c r="OHL425" s="1208"/>
      <c r="OHM425" s="1209"/>
      <c r="OHN425" s="1209"/>
      <c r="OHO425" s="1209"/>
      <c r="OHP425" s="1209"/>
      <c r="OHQ425" s="1210"/>
      <c r="OHR425" s="1211"/>
      <c r="OHS425" s="1210"/>
      <c r="OHU425" s="1208"/>
      <c r="OHV425" s="1209"/>
      <c r="OHW425" s="1209"/>
      <c r="OHX425" s="1209"/>
      <c r="OHY425" s="1209"/>
      <c r="OHZ425" s="1210"/>
      <c r="OIA425" s="1211"/>
      <c r="OIB425" s="1210"/>
      <c r="OID425" s="1208"/>
      <c r="OIE425" s="1209"/>
      <c r="OIF425" s="1209"/>
      <c r="OIG425" s="1209"/>
      <c r="OIH425" s="1209"/>
      <c r="OII425" s="1210"/>
      <c r="OIJ425" s="1211"/>
      <c r="OIK425" s="1210"/>
      <c r="OIM425" s="1208"/>
      <c r="OIN425" s="1209"/>
      <c r="OIO425" s="1209"/>
      <c r="OIP425" s="1209"/>
      <c r="OIQ425" s="1209"/>
      <c r="OIR425" s="1210"/>
      <c r="OIS425" s="1211"/>
      <c r="OIT425" s="1210"/>
      <c r="OIV425" s="1208"/>
      <c r="OIW425" s="1209"/>
      <c r="OIX425" s="1209"/>
      <c r="OIY425" s="1209"/>
      <c r="OIZ425" s="1209"/>
      <c r="OJA425" s="1210"/>
      <c r="OJB425" s="1211"/>
      <c r="OJC425" s="1210"/>
      <c r="OJE425" s="1208"/>
      <c r="OJF425" s="1209"/>
      <c r="OJG425" s="1209"/>
      <c r="OJH425" s="1209"/>
      <c r="OJI425" s="1209"/>
      <c r="OJJ425" s="1210"/>
      <c r="OJK425" s="1211"/>
      <c r="OJL425" s="1210"/>
      <c r="OJN425" s="1208"/>
      <c r="OJO425" s="1209"/>
      <c r="OJP425" s="1209"/>
      <c r="OJQ425" s="1209"/>
      <c r="OJR425" s="1209"/>
      <c r="OJS425" s="1210"/>
      <c r="OJT425" s="1211"/>
      <c r="OJU425" s="1210"/>
      <c r="OJW425" s="1208"/>
      <c r="OJX425" s="1209"/>
      <c r="OJY425" s="1209"/>
      <c r="OJZ425" s="1209"/>
      <c r="OKA425" s="1209"/>
      <c r="OKB425" s="1210"/>
      <c r="OKC425" s="1211"/>
      <c r="OKD425" s="1210"/>
      <c r="OKF425" s="1208"/>
      <c r="OKG425" s="1209"/>
      <c r="OKH425" s="1209"/>
      <c r="OKI425" s="1209"/>
      <c r="OKJ425" s="1209"/>
      <c r="OKK425" s="1210"/>
      <c r="OKL425" s="1211"/>
      <c r="OKM425" s="1210"/>
      <c r="OKO425" s="1208"/>
      <c r="OKP425" s="1209"/>
      <c r="OKQ425" s="1209"/>
      <c r="OKR425" s="1209"/>
      <c r="OKS425" s="1209"/>
      <c r="OKT425" s="1210"/>
      <c r="OKU425" s="1211"/>
      <c r="OKV425" s="1210"/>
      <c r="OKX425" s="1208"/>
      <c r="OKY425" s="1209"/>
      <c r="OKZ425" s="1209"/>
      <c r="OLA425" s="1209"/>
      <c r="OLB425" s="1209"/>
      <c r="OLC425" s="1210"/>
      <c r="OLD425" s="1211"/>
      <c r="OLE425" s="1210"/>
      <c r="OLG425" s="1208"/>
      <c r="OLH425" s="1209"/>
      <c r="OLI425" s="1209"/>
      <c r="OLJ425" s="1209"/>
      <c r="OLK425" s="1209"/>
      <c r="OLL425" s="1210"/>
      <c r="OLM425" s="1211"/>
      <c r="OLN425" s="1210"/>
      <c r="OLP425" s="1208"/>
      <c r="OLQ425" s="1209"/>
      <c r="OLR425" s="1209"/>
      <c r="OLS425" s="1209"/>
      <c r="OLT425" s="1209"/>
      <c r="OLU425" s="1210"/>
      <c r="OLV425" s="1211"/>
      <c r="OLW425" s="1210"/>
      <c r="OLY425" s="1208"/>
      <c r="OLZ425" s="1209"/>
      <c r="OMA425" s="1209"/>
      <c r="OMB425" s="1209"/>
      <c r="OMC425" s="1209"/>
      <c r="OMD425" s="1210"/>
      <c r="OME425" s="1211"/>
      <c r="OMF425" s="1210"/>
      <c r="OMH425" s="1208"/>
      <c r="OMI425" s="1209"/>
      <c r="OMJ425" s="1209"/>
      <c r="OMK425" s="1209"/>
      <c r="OML425" s="1209"/>
      <c r="OMM425" s="1210"/>
      <c r="OMN425" s="1211"/>
      <c r="OMO425" s="1210"/>
      <c r="OMQ425" s="1208"/>
      <c r="OMR425" s="1209"/>
      <c r="OMS425" s="1209"/>
      <c r="OMT425" s="1209"/>
      <c r="OMU425" s="1209"/>
      <c r="OMV425" s="1210"/>
      <c r="OMW425" s="1211"/>
      <c r="OMX425" s="1210"/>
      <c r="OMZ425" s="1208"/>
      <c r="ONA425" s="1209"/>
      <c r="ONB425" s="1209"/>
      <c r="ONC425" s="1209"/>
      <c r="OND425" s="1209"/>
      <c r="ONE425" s="1210"/>
      <c r="ONF425" s="1211"/>
      <c r="ONG425" s="1210"/>
      <c r="ONI425" s="1208"/>
      <c r="ONJ425" s="1209"/>
      <c r="ONK425" s="1209"/>
      <c r="ONL425" s="1209"/>
      <c r="ONM425" s="1209"/>
      <c r="ONN425" s="1210"/>
      <c r="ONO425" s="1211"/>
      <c r="ONP425" s="1210"/>
      <c r="ONR425" s="1208"/>
      <c r="ONS425" s="1209"/>
      <c r="ONT425" s="1209"/>
      <c r="ONU425" s="1209"/>
      <c r="ONV425" s="1209"/>
      <c r="ONW425" s="1210"/>
      <c r="ONX425" s="1211"/>
      <c r="ONY425" s="1210"/>
      <c r="OOA425" s="1208"/>
      <c r="OOB425" s="1209"/>
      <c r="OOC425" s="1209"/>
      <c r="OOD425" s="1209"/>
      <c r="OOE425" s="1209"/>
      <c r="OOF425" s="1210"/>
      <c r="OOG425" s="1211"/>
      <c r="OOH425" s="1210"/>
      <c r="OOJ425" s="1208"/>
      <c r="OOK425" s="1209"/>
      <c r="OOL425" s="1209"/>
      <c r="OOM425" s="1209"/>
      <c r="OON425" s="1209"/>
      <c r="OOO425" s="1210"/>
      <c r="OOP425" s="1211"/>
      <c r="OOQ425" s="1210"/>
      <c r="OOS425" s="1208"/>
      <c r="OOT425" s="1209"/>
      <c r="OOU425" s="1209"/>
      <c r="OOV425" s="1209"/>
      <c r="OOW425" s="1209"/>
      <c r="OOX425" s="1210"/>
      <c r="OOY425" s="1211"/>
      <c r="OOZ425" s="1210"/>
      <c r="OPB425" s="1208"/>
      <c r="OPC425" s="1209"/>
      <c r="OPD425" s="1209"/>
      <c r="OPE425" s="1209"/>
      <c r="OPF425" s="1209"/>
      <c r="OPG425" s="1210"/>
      <c r="OPH425" s="1211"/>
      <c r="OPI425" s="1210"/>
      <c r="OPK425" s="1208"/>
      <c r="OPL425" s="1209"/>
      <c r="OPM425" s="1209"/>
      <c r="OPN425" s="1209"/>
      <c r="OPO425" s="1209"/>
      <c r="OPP425" s="1210"/>
      <c r="OPQ425" s="1211"/>
      <c r="OPR425" s="1210"/>
      <c r="OPT425" s="1208"/>
      <c r="OPU425" s="1209"/>
      <c r="OPV425" s="1209"/>
      <c r="OPW425" s="1209"/>
      <c r="OPX425" s="1209"/>
      <c r="OPY425" s="1210"/>
      <c r="OPZ425" s="1211"/>
      <c r="OQA425" s="1210"/>
      <c r="OQC425" s="1208"/>
      <c r="OQD425" s="1209"/>
      <c r="OQE425" s="1209"/>
      <c r="OQF425" s="1209"/>
      <c r="OQG425" s="1209"/>
      <c r="OQH425" s="1210"/>
      <c r="OQI425" s="1211"/>
      <c r="OQJ425" s="1210"/>
      <c r="OQL425" s="1208"/>
      <c r="OQM425" s="1209"/>
      <c r="OQN425" s="1209"/>
      <c r="OQO425" s="1209"/>
      <c r="OQP425" s="1209"/>
      <c r="OQQ425" s="1210"/>
      <c r="OQR425" s="1211"/>
      <c r="OQS425" s="1210"/>
      <c r="OQU425" s="1208"/>
      <c r="OQV425" s="1209"/>
      <c r="OQW425" s="1209"/>
      <c r="OQX425" s="1209"/>
      <c r="OQY425" s="1209"/>
      <c r="OQZ425" s="1210"/>
      <c r="ORA425" s="1211"/>
      <c r="ORB425" s="1210"/>
      <c r="ORD425" s="1208"/>
      <c r="ORE425" s="1209"/>
      <c r="ORF425" s="1209"/>
      <c r="ORG425" s="1209"/>
      <c r="ORH425" s="1209"/>
      <c r="ORI425" s="1210"/>
      <c r="ORJ425" s="1211"/>
      <c r="ORK425" s="1210"/>
      <c r="ORM425" s="1208"/>
      <c r="ORN425" s="1209"/>
      <c r="ORO425" s="1209"/>
      <c r="ORP425" s="1209"/>
      <c r="ORQ425" s="1209"/>
      <c r="ORR425" s="1210"/>
      <c r="ORS425" s="1211"/>
      <c r="ORT425" s="1210"/>
      <c r="ORV425" s="1208"/>
      <c r="ORW425" s="1209"/>
      <c r="ORX425" s="1209"/>
      <c r="ORY425" s="1209"/>
      <c r="ORZ425" s="1209"/>
      <c r="OSA425" s="1210"/>
      <c r="OSB425" s="1211"/>
      <c r="OSC425" s="1210"/>
      <c r="OSE425" s="1208"/>
      <c r="OSF425" s="1209"/>
      <c r="OSG425" s="1209"/>
      <c r="OSH425" s="1209"/>
      <c r="OSI425" s="1209"/>
      <c r="OSJ425" s="1210"/>
      <c r="OSK425" s="1211"/>
      <c r="OSL425" s="1210"/>
      <c r="OSN425" s="1208"/>
      <c r="OSO425" s="1209"/>
      <c r="OSP425" s="1209"/>
      <c r="OSQ425" s="1209"/>
      <c r="OSR425" s="1209"/>
      <c r="OSS425" s="1210"/>
      <c r="OST425" s="1211"/>
      <c r="OSU425" s="1210"/>
      <c r="OSW425" s="1208"/>
      <c r="OSX425" s="1209"/>
      <c r="OSY425" s="1209"/>
      <c r="OSZ425" s="1209"/>
      <c r="OTA425" s="1209"/>
      <c r="OTB425" s="1210"/>
      <c r="OTC425" s="1211"/>
      <c r="OTD425" s="1210"/>
      <c r="OTF425" s="1208"/>
      <c r="OTG425" s="1209"/>
      <c r="OTH425" s="1209"/>
      <c r="OTI425" s="1209"/>
      <c r="OTJ425" s="1209"/>
      <c r="OTK425" s="1210"/>
      <c r="OTL425" s="1211"/>
      <c r="OTM425" s="1210"/>
      <c r="OTO425" s="1208"/>
      <c r="OTP425" s="1209"/>
      <c r="OTQ425" s="1209"/>
      <c r="OTR425" s="1209"/>
      <c r="OTS425" s="1209"/>
      <c r="OTT425" s="1210"/>
      <c r="OTU425" s="1211"/>
      <c r="OTV425" s="1210"/>
      <c r="OTX425" s="1208"/>
      <c r="OTY425" s="1209"/>
      <c r="OTZ425" s="1209"/>
      <c r="OUA425" s="1209"/>
      <c r="OUB425" s="1209"/>
      <c r="OUC425" s="1210"/>
      <c r="OUD425" s="1211"/>
      <c r="OUE425" s="1210"/>
      <c r="OUG425" s="1208"/>
      <c r="OUH425" s="1209"/>
      <c r="OUI425" s="1209"/>
      <c r="OUJ425" s="1209"/>
      <c r="OUK425" s="1209"/>
      <c r="OUL425" s="1210"/>
      <c r="OUM425" s="1211"/>
      <c r="OUN425" s="1210"/>
      <c r="OUP425" s="1208"/>
      <c r="OUQ425" s="1209"/>
      <c r="OUR425" s="1209"/>
      <c r="OUS425" s="1209"/>
      <c r="OUT425" s="1209"/>
      <c r="OUU425" s="1210"/>
      <c r="OUV425" s="1211"/>
      <c r="OUW425" s="1210"/>
      <c r="OUY425" s="1208"/>
      <c r="OUZ425" s="1209"/>
      <c r="OVA425" s="1209"/>
      <c r="OVB425" s="1209"/>
      <c r="OVC425" s="1209"/>
      <c r="OVD425" s="1210"/>
      <c r="OVE425" s="1211"/>
      <c r="OVF425" s="1210"/>
      <c r="OVH425" s="1208"/>
      <c r="OVI425" s="1209"/>
      <c r="OVJ425" s="1209"/>
      <c r="OVK425" s="1209"/>
      <c r="OVL425" s="1209"/>
      <c r="OVM425" s="1210"/>
      <c r="OVN425" s="1211"/>
      <c r="OVO425" s="1210"/>
      <c r="OVQ425" s="1208"/>
      <c r="OVR425" s="1209"/>
      <c r="OVS425" s="1209"/>
      <c r="OVT425" s="1209"/>
      <c r="OVU425" s="1209"/>
      <c r="OVV425" s="1210"/>
      <c r="OVW425" s="1211"/>
      <c r="OVX425" s="1210"/>
      <c r="OVZ425" s="1208"/>
      <c r="OWA425" s="1209"/>
      <c r="OWB425" s="1209"/>
      <c r="OWC425" s="1209"/>
      <c r="OWD425" s="1209"/>
      <c r="OWE425" s="1210"/>
      <c r="OWF425" s="1211"/>
      <c r="OWG425" s="1210"/>
      <c r="OWI425" s="1208"/>
      <c r="OWJ425" s="1209"/>
      <c r="OWK425" s="1209"/>
      <c r="OWL425" s="1209"/>
      <c r="OWM425" s="1209"/>
      <c r="OWN425" s="1210"/>
      <c r="OWO425" s="1211"/>
      <c r="OWP425" s="1210"/>
      <c r="OWR425" s="1208"/>
      <c r="OWS425" s="1209"/>
      <c r="OWT425" s="1209"/>
      <c r="OWU425" s="1209"/>
      <c r="OWV425" s="1209"/>
      <c r="OWW425" s="1210"/>
      <c r="OWX425" s="1211"/>
      <c r="OWY425" s="1210"/>
      <c r="OXA425" s="1208"/>
      <c r="OXB425" s="1209"/>
      <c r="OXC425" s="1209"/>
      <c r="OXD425" s="1209"/>
      <c r="OXE425" s="1209"/>
      <c r="OXF425" s="1210"/>
      <c r="OXG425" s="1211"/>
      <c r="OXH425" s="1210"/>
      <c r="OXJ425" s="1208"/>
      <c r="OXK425" s="1209"/>
      <c r="OXL425" s="1209"/>
      <c r="OXM425" s="1209"/>
      <c r="OXN425" s="1209"/>
      <c r="OXO425" s="1210"/>
      <c r="OXP425" s="1211"/>
      <c r="OXQ425" s="1210"/>
      <c r="OXS425" s="1208"/>
      <c r="OXT425" s="1209"/>
      <c r="OXU425" s="1209"/>
      <c r="OXV425" s="1209"/>
      <c r="OXW425" s="1209"/>
      <c r="OXX425" s="1210"/>
      <c r="OXY425" s="1211"/>
      <c r="OXZ425" s="1210"/>
      <c r="OYB425" s="1208"/>
      <c r="OYC425" s="1209"/>
      <c r="OYD425" s="1209"/>
      <c r="OYE425" s="1209"/>
      <c r="OYF425" s="1209"/>
      <c r="OYG425" s="1210"/>
      <c r="OYH425" s="1211"/>
      <c r="OYI425" s="1210"/>
      <c r="OYK425" s="1208"/>
      <c r="OYL425" s="1209"/>
      <c r="OYM425" s="1209"/>
      <c r="OYN425" s="1209"/>
      <c r="OYO425" s="1209"/>
      <c r="OYP425" s="1210"/>
      <c r="OYQ425" s="1211"/>
      <c r="OYR425" s="1210"/>
      <c r="OYT425" s="1208"/>
      <c r="OYU425" s="1209"/>
      <c r="OYV425" s="1209"/>
      <c r="OYW425" s="1209"/>
      <c r="OYX425" s="1209"/>
      <c r="OYY425" s="1210"/>
      <c r="OYZ425" s="1211"/>
      <c r="OZA425" s="1210"/>
      <c r="OZC425" s="1208"/>
      <c r="OZD425" s="1209"/>
      <c r="OZE425" s="1209"/>
      <c r="OZF425" s="1209"/>
      <c r="OZG425" s="1209"/>
      <c r="OZH425" s="1210"/>
      <c r="OZI425" s="1211"/>
      <c r="OZJ425" s="1210"/>
      <c r="OZL425" s="1208"/>
      <c r="OZM425" s="1209"/>
      <c r="OZN425" s="1209"/>
      <c r="OZO425" s="1209"/>
      <c r="OZP425" s="1209"/>
      <c r="OZQ425" s="1210"/>
      <c r="OZR425" s="1211"/>
      <c r="OZS425" s="1210"/>
      <c r="OZU425" s="1208"/>
      <c r="OZV425" s="1209"/>
      <c r="OZW425" s="1209"/>
      <c r="OZX425" s="1209"/>
      <c r="OZY425" s="1209"/>
      <c r="OZZ425" s="1210"/>
      <c r="PAA425" s="1211"/>
      <c r="PAB425" s="1210"/>
      <c r="PAD425" s="1208"/>
      <c r="PAE425" s="1209"/>
      <c r="PAF425" s="1209"/>
      <c r="PAG425" s="1209"/>
      <c r="PAH425" s="1209"/>
      <c r="PAI425" s="1210"/>
      <c r="PAJ425" s="1211"/>
      <c r="PAK425" s="1210"/>
      <c r="PAM425" s="1208"/>
      <c r="PAN425" s="1209"/>
      <c r="PAO425" s="1209"/>
      <c r="PAP425" s="1209"/>
      <c r="PAQ425" s="1209"/>
      <c r="PAR425" s="1210"/>
      <c r="PAS425" s="1211"/>
      <c r="PAT425" s="1210"/>
      <c r="PAV425" s="1208"/>
      <c r="PAW425" s="1209"/>
      <c r="PAX425" s="1209"/>
      <c r="PAY425" s="1209"/>
      <c r="PAZ425" s="1209"/>
      <c r="PBA425" s="1210"/>
      <c r="PBB425" s="1211"/>
      <c r="PBC425" s="1210"/>
      <c r="PBE425" s="1208"/>
      <c r="PBF425" s="1209"/>
      <c r="PBG425" s="1209"/>
      <c r="PBH425" s="1209"/>
      <c r="PBI425" s="1209"/>
      <c r="PBJ425" s="1210"/>
      <c r="PBK425" s="1211"/>
      <c r="PBL425" s="1210"/>
      <c r="PBN425" s="1208"/>
      <c r="PBO425" s="1209"/>
      <c r="PBP425" s="1209"/>
      <c r="PBQ425" s="1209"/>
      <c r="PBR425" s="1209"/>
      <c r="PBS425" s="1210"/>
      <c r="PBT425" s="1211"/>
      <c r="PBU425" s="1210"/>
      <c r="PBW425" s="1208"/>
      <c r="PBX425" s="1209"/>
      <c r="PBY425" s="1209"/>
      <c r="PBZ425" s="1209"/>
      <c r="PCA425" s="1209"/>
      <c r="PCB425" s="1210"/>
      <c r="PCC425" s="1211"/>
      <c r="PCD425" s="1210"/>
      <c r="PCF425" s="1208"/>
      <c r="PCG425" s="1209"/>
      <c r="PCH425" s="1209"/>
      <c r="PCI425" s="1209"/>
      <c r="PCJ425" s="1209"/>
      <c r="PCK425" s="1210"/>
      <c r="PCL425" s="1211"/>
      <c r="PCM425" s="1210"/>
      <c r="PCO425" s="1208"/>
      <c r="PCP425" s="1209"/>
      <c r="PCQ425" s="1209"/>
      <c r="PCR425" s="1209"/>
      <c r="PCS425" s="1209"/>
      <c r="PCT425" s="1210"/>
      <c r="PCU425" s="1211"/>
      <c r="PCV425" s="1210"/>
      <c r="PCX425" s="1208"/>
      <c r="PCY425" s="1209"/>
      <c r="PCZ425" s="1209"/>
      <c r="PDA425" s="1209"/>
      <c r="PDB425" s="1209"/>
      <c r="PDC425" s="1210"/>
      <c r="PDD425" s="1211"/>
      <c r="PDE425" s="1210"/>
      <c r="PDG425" s="1208"/>
      <c r="PDH425" s="1209"/>
      <c r="PDI425" s="1209"/>
      <c r="PDJ425" s="1209"/>
      <c r="PDK425" s="1209"/>
      <c r="PDL425" s="1210"/>
      <c r="PDM425" s="1211"/>
      <c r="PDN425" s="1210"/>
      <c r="PDP425" s="1208"/>
      <c r="PDQ425" s="1209"/>
      <c r="PDR425" s="1209"/>
      <c r="PDS425" s="1209"/>
      <c r="PDT425" s="1209"/>
      <c r="PDU425" s="1210"/>
      <c r="PDV425" s="1211"/>
      <c r="PDW425" s="1210"/>
      <c r="PDY425" s="1208"/>
      <c r="PDZ425" s="1209"/>
      <c r="PEA425" s="1209"/>
      <c r="PEB425" s="1209"/>
      <c r="PEC425" s="1209"/>
      <c r="PED425" s="1210"/>
      <c r="PEE425" s="1211"/>
      <c r="PEF425" s="1210"/>
      <c r="PEH425" s="1208"/>
      <c r="PEI425" s="1209"/>
      <c r="PEJ425" s="1209"/>
      <c r="PEK425" s="1209"/>
      <c r="PEL425" s="1209"/>
      <c r="PEM425" s="1210"/>
      <c r="PEN425" s="1211"/>
      <c r="PEO425" s="1210"/>
      <c r="PEQ425" s="1208"/>
      <c r="PER425" s="1209"/>
      <c r="PES425" s="1209"/>
      <c r="PET425" s="1209"/>
      <c r="PEU425" s="1209"/>
      <c r="PEV425" s="1210"/>
      <c r="PEW425" s="1211"/>
      <c r="PEX425" s="1210"/>
      <c r="PEZ425" s="1208"/>
      <c r="PFA425" s="1209"/>
      <c r="PFB425" s="1209"/>
      <c r="PFC425" s="1209"/>
      <c r="PFD425" s="1209"/>
      <c r="PFE425" s="1210"/>
      <c r="PFF425" s="1211"/>
      <c r="PFG425" s="1210"/>
      <c r="PFI425" s="1208"/>
      <c r="PFJ425" s="1209"/>
      <c r="PFK425" s="1209"/>
      <c r="PFL425" s="1209"/>
      <c r="PFM425" s="1209"/>
      <c r="PFN425" s="1210"/>
      <c r="PFO425" s="1211"/>
      <c r="PFP425" s="1210"/>
      <c r="PFR425" s="1208"/>
      <c r="PFS425" s="1209"/>
      <c r="PFT425" s="1209"/>
      <c r="PFU425" s="1209"/>
      <c r="PFV425" s="1209"/>
      <c r="PFW425" s="1210"/>
      <c r="PFX425" s="1211"/>
      <c r="PFY425" s="1210"/>
      <c r="PGA425" s="1208"/>
      <c r="PGB425" s="1209"/>
      <c r="PGC425" s="1209"/>
      <c r="PGD425" s="1209"/>
      <c r="PGE425" s="1209"/>
      <c r="PGF425" s="1210"/>
      <c r="PGG425" s="1211"/>
      <c r="PGH425" s="1210"/>
      <c r="PGJ425" s="1208"/>
      <c r="PGK425" s="1209"/>
      <c r="PGL425" s="1209"/>
      <c r="PGM425" s="1209"/>
      <c r="PGN425" s="1209"/>
      <c r="PGO425" s="1210"/>
      <c r="PGP425" s="1211"/>
      <c r="PGQ425" s="1210"/>
      <c r="PGS425" s="1208"/>
      <c r="PGT425" s="1209"/>
      <c r="PGU425" s="1209"/>
      <c r="PGV425" s="1209"/>
      <c r="PGW425" s="1209"/>
      <c r="PGX425" s="1210"/>
      <c r="PGY425" s="1211"/>
      <c r="PGZ425" s="1210"/>
      <c r="PHB425" s="1208"/>
      <c r="PHC425" s="1209"/>
      <c r="PHD425" s="1209"/>
      <c r="PHE425" s="1209"/>
      <c r="PHF425" s="1209"/>
      <c r="PHG425" s="1210"/>
      <c r="PHH425" s="1211"/>
      <c r="PHI425" s="1210"/>
      <c r="PHK425" s="1208"/>
      <c r="PHL425" s="1209"/>
      <c r="PHM425" s="1209"/>
      <c r="PHN425" s="1209"/>
      <c r="PHO425" s="1209"/>
      <c r="PHP425" s="1210"/>
      <c r="PHQ425" s="1211"/>
      <c r="PHR425" s="1210"/>
      <c r="PHT425" s="1208"/>
      <c r="PHU425" s="1209"/>
      <c r="PHV425" s="1209"/>
      <c r="PHW425" s="1209"/>
      <c r="PHX425" s="1209"/>
      <c r="PHY425" s="1210"/>
      <c r="PHZ425" s="1211"/>
      <c r="PIA425" s="1210"/>
      <c r="PIC425" s="1208"/>
      <c r="PID425" s="1209"/>
      <c r="PIE425" s="1209"/>
      <c r="PIF425" s="1209"/>
      <c r="PIG425" s="1209"/>
      <c r="PIH425" s="1210"/>
      <c r="PII425" s="1211"/>
      <c r="PIJ425" s="1210"/>
      <c r="PIL425" s="1208"/>
      <c r="PIM425" s="1209"/>
      <c r="PIN425" s="1209"/>
      <c r="PIO425" s="1209"/>
      <c r="PIP425" s="1209"/>
      <c r="PIQ425" s="1210"/>
      <c r="PIR425" s="1211"/>
      <c r="PIS425" s="1210"/>
      <c r="PIU425" s="1208"/>
      <c r="PIV425" s="1209"/>
      <c r="PIW425" s="1209"/>
      <c r="PIX425" s="1209"/>
      <c r="PIY425" s="1209"/>
      <c r="PIZ425" s="1210"/>
      <c r="PJA425" s="1211"/>
      <c r="PJB425" s="1210"/>
      <c r="PJD425" s="1208"/>
      <c r="PJE425" s="1209"/>
      <c r="PJF425" s="1209"/>
      <c r="PJG425" s="1209"/>
      <c r="PJH425" s="1209"/>
      <c r="PJI425" s="1210"/>
      <c r="PJJ425" s="1211"/>
      <c r="PJK425" s="1210"/>
      <c r="PJM425" s="1208"/>
      <c r="PJN425" s="1209"/>
      <c r="PJO425" s="1209"/>
      <c r="PJP425" s="1209"/>
      <c r="PJQ425" s="1209"/>
      <c r="PJR425" s="1210"/>
      <c r="PJS425" s="1211"/>
      <c r="PJT425" s="1210"/>
      <c r="PJV425" s="1208"/>
      <c r="PJW425" s="1209"/>
      <c r="PJX425" s="1209"/>
      <c r="PJY425" s="1209"/>
      <c r="PJZ425" s="1209"/>
      <c r="PKA425" s="1210"/>
      <c r="PKB425" s="1211"/>
      <c r="PKC425" s="1210"/>
      <c r="PKE425" s="1208"/>
      <c r="PKF425" s="1209"/>
      <c r="PKG425" s="1209"/>
      <c r="PKH425" s="1209"/>
      <c r="PKI425" s="1209"/>
      <c r="PKJ425" s="1210"/>
      <c r="PKK425" s="1211"/>
      <c r="PKL425" s="1210"/>
      <c r="PKN425" s="1208"/>
      <c r="PKO425" s="1209"/>
      <c r="PKP425" s="1209"/>
      <c r="PKQ425" s="1209"/>
      <c r="PKR425" s="1209"/>
      <c r="PKS425" s="1210"/>
      <c r="PKT425" s="1211"/>
      <c r="PKU425" s="1210"/>
      <c r="PKW425" s="1208"/>
      <c r="PKX425" s="1209"/>
      <c r="PKY425" s="1209"/>
      <c r="PKZ425" s="1209"/>
      <c r="PLA425" s="1209"/>
      <c r="PLB425" s="1210"/>
      <c r="PLC425" s="1211"/>
      <c r="PLD425" s="1210"/>
      <c r="PLF425" s="1208"/>
      <c r="PLG425" s="1209"/>
      <c r="PLH425" s="1209"/>
      <c r="PLI425" s="1209"/>
      <c r="PLJ425" s="1209"/>
      <c r="PLK425" s="1210"/>
      <c r="PLL425" s="1211"/>
      <c r="PLM425" s="1210"/>
      <c r="PLO425" s="1208"/>
      <c r="PLP425" s="1209"/>
      <c r="PLQ425" s="1209"/>
      <c r="PLR425" s="1209"/>
      <c r="PLS425" s="1209"/>
      <c r="PLT425" s="1210"/>
      <c r="PLU425" s="1211"/>
      <c r="PLV425" s="1210"/>
      <c r="PLX425" s="1208"/>
      <c r="PLY425" s="1209"/>
      <c r="PLZ425" s="1209"/>
      <c r="PMA425" s="1209"/>
      <c r="PMB425" s="1209"/>
      <c r="PMC425" s="1210"/>
      <c r="PMD425" s="1211"/>
      <c r="PME425" s="1210"/>
      <c r="PMG425" s="1208"/>
      <c r="PMH425" s="1209"/>
      <c r="PMI425" s="1209"/>
      <c r="PMJ425" s="1209"/>
      <c r="PMK425" s="1209"/>
      <c r="PML425" s="1210"/>
      <c r="PMM425" s="1211"/>
      <c r="PMN425" s="1210"/>
      <c r="PMP425" s="1208"/>
      <c r="PMQ425" s="1209"/>
      <c r="PMR425" s="1209"/>
      <c r="PMS425" s="1209"/>
      <c r="PMT425" s="1209"/>
      <c r="PMU425" s="1210"/>
      <c r="PMV425" s="1211"/>
      <c r="PMW425" s="1210"/>
      <c r="PMY425" s="1208"/>
      <c r="PMZ425" s="1209"/>
      <c r="PNA425" s="1209"/>
      <c r="PNB425" s="1209"/>
      <c r="PNC425" s="1209"/>
      <c r="PND425" s="1210"/>
      <c r="PNE425" s="1211"/>
      <c r="PNF425" s="1210"/>
      <c r="PNH425" s="1208"/>
      <c r="PNI425" s="1209"/>
      <c r="PNJ425" s="1209"/>
      <c r="PNK425" s="1209"/>
      <c r="PNL425" s="1209"/>
      <c r="PNM425" s="1210"/>
      <c r="PNN425" s="1211"/>
      <c r="PNO425" s="1210"/>
      <c r="PNQ425" s="1208"/>
      <c r="PNR425" s="1209"/>
      <c r="PNS425" s="1209"/>
      <c r="PNT425" s="1209"/>
      <c r="PNU425" s="1209"/>
      <c r="PNV425" s="1210"/>
      <c r="PNW425" s="1211"/>
      <c r="PNX425" s="1210"/>
      <c r="PNZ425" s="1208"/>
      <c r="POA425" s="1209"/>
      <c r="POB425" s="1209"/>
      <c r="POC425" s="1209"/>
      <c r="POD425" s="1209"/>
      <c r="POE425" s="1210"/>
      <c r="POF425" s="1211"/>
      <c r="POG425" s="1210"/>
      <c r="POI425" s="1208"/>
      <c r="POJ425" s="1209"/>
      <c r="POK425" s="1209"/>
      <c r="POL425" s="1209"/>
      <c r="POM425" s="1209"/>
      <c r="PON425" s="1210"/>
      <c r="POO425" s="1211"/>
      <c r="POP425" s="1210"/>
      <c r="POR425" s="1208"/>
      <c r="POS425" s="1209"/>
      <c r="POT425" s="1209"/>
      <c r="POU425" s="1209"/>
      <c r="POV425" s="1209"/>
      <c r="POW425" s="1210"/>
      <c r="POX425" s="1211"/>
      <c r="POY425" s="1210"/>
      <c r="PPA425" s="1208"/>
      <c r="PPB425" s="1209"/>
      <c r="PPC425" s="1209"/>
      <c r="PPD425" s="1209"/>
      <c r="PPE425" s="1209"/>
      <c r="PPF425" s="1210"/>
      <c r="PPG425" s="1211"/>
      <c r="PPH425" s="1210"/>
      <c r="PPJ425" s="1208"/>
      <c r="PPK425" s="1209"/>
      <c r="PPL425" s="1209"/>
      <c r="PPM425" s="1209"/>
      <c r="PPN425" s="1209"/>
      <c r="PPO425" s="1210"/>
      <c r="PPP425" s="1211"/>
      <c r="PPQ425" s="1210"/>
      <c r="PPS425" s="1208"/>
      <c r="PPT425" s="1209"/>
      <c r="PPU425" s="1209"/>
      <c r="PPV425" s="1209"/>
      <c r="PPW425" s="1209"/>
      <c r="PPX425" s="1210"/>
      <c r="PPY425" s="1211"/>
      <c r="PPZ425" s="1210"/>
      <c r="PQB425" s="1208"/>
      <c r="PQC425" s="1209"/>
      <c r="PQD425" s="1209"/>
      <c r="PQE425" s="1209"/>
      <c r="PQF425" s="1209"/>
      <c r="PQG425" s="1210"/>
      <c r="PQH425" s="1211"/>
      <c r="PQI425" s="1210"/>
      <c r="PQK425" s="1208"/>
      <c r="PQL425" s="1209"/>
      <c r="PQM425" s="1209"/>
      <c r="PQN425" s="1209"/>
      <c r="PQO425" s="1209"/>
      <c r="PQP425" s="1210"/>
      <c r="PQQ425" s="1211"/>
      <c r="PQR425" s="1210"/>
      <c r="PQT425" s="1208"/>
      <c r="PQU425" s="1209"/>
      <c r="PQV425" s="1209"/>
      <c r="PQW425" s="1209"/>
      <c r="PQX425" s="1209"/>
      <c r="PQY425" s="1210"/>
      <c r="PQZ425" s="1211"/>
      <c r="PRA425" s="1210"/>
      <c r="PRC425" s="1208"/>
      <c r="PRD425" s="1209"/>
      <c r="PRE425" s="1209"/>
      <c r="PRF425" s="1209"/>
      <c r="PRG425" s="1209"/>
      <c r="PRH425" s="1210"/>
      <c r="PRI425" s="1211"/>
      <c r="PRJ425" s="1210"/>
      <c r="PRL425" s="1208"/>
      <c r="PRM425" s="1209"/>
      <c r="PRN425" s="1209"/>
      <c r="PRO425" s="1209"/>
      <c r="PRP425" s="1209"/>
      <c r="PRQ425" s="1210"/>
      <c r="PRR425" s="1211"/>
      <c r="PRS425" s="1210"/>
      <c r="PRU425" s="1208"/>
      <c r="PRV425" s="1209"/>
      <c r="PRW425" s="1209"/>
      <c r="PRX425" s="1209"/>
      <c r="PRY425" s="1209"/>
      <c r="PRZ425" s="1210"/>
      <c r="PSA425" s="1211"/>
      <c r="PSB425" s="1210"/>
      <c r="PSD425" s="1208"/>
      <c r="PSE425" s="1209"/>
      <c r="PSF425" s="1209"/>
      <c r="PSG425" s="1209"/>
      <c r="PSH425" s="1209"/>
      <c r="PSI425" s="1210"/>
      <c r="PSJ425" s="1211"/>
      <c r="PSK425" s="1210"/>
      <c r="PSM425" s="1208"/>
      <c r="PSN425" s="1209"/>
      <c r="PSO425" s="1209"/>
      <c r="PSP425" s="1209"/>
      <c r="PSQ425" s="1209"/>
      <c r="PSR425" s="1210"/>
      <c r="PSS425" s="1211"/>
      <c r="PST425" s="1210"/>
      <c r="PSV425" s="1208"/>
      <c r="PSW425" s="1209"/>
      <c r="PSX425" s="1209"/>
      <c r="PSY425" s="1209"/>
      <c r="PSZ425" s="1209"/>
      <c r="PTA425" s="1210"/>
      <c r="PTB425" s="1211"/>
      <c r="PTC425" s="1210"/>
      <c r="PTE425" s="1208"/>
      <c r="PTF425" s="1209"/>
      <c r="PTG425" s="1209"/>
      <c r="PTH425" s="1209"/>
      <c r="PTI425" s="1209"/>
      <c r="PTJ425" s="1210"/>
      <c r="PTK425" s="1211"/>
      <c r="PTL425" s="1210"/>
      <c r="PTN425" s="1208"/>
      <c r="PTO425" s="1209"/>
      <c r="PTP425" s="1209"/>
      <c r="PTQ425" s="1209"/>
      <c r="PTR425" s="1209"/>
      <c r="PTS425" s="1210"/>
      <c r="PTT425" s="1211"/>
      <c r="PTU425" s="1210"/>
      <c r="PTW425" s="1208"/>
      <c r="PTX425" s="1209"/>
      <c r="PTY425" s="1209"/>
      <c r="PTZ425" s="1209"/>
      <c r="PUA425" s="1209"/>
      <c r="PUB425" s="1210"/>
      <c r="PUC425" s="1211"/>
      <c r="PUD425" s="1210"/>
      <c r="PUF425" s="1208"/>
      <c r="PUG425" s="1209"/>
      <c r="PUH425" s="1209"/>
      <c r="PUI425" s="1209"/>
      <c r="PUJ425" s="1209"/>
      <c r="PUK425" s="1210"/>
      <c r="PUL425" s="1211"/>
      <c r="PUM425" s="1210"/>
      <c r="PUO425" s="1208"/>
      <c r="PUP425" s="1209"/>
      <c r="PUQ425" s="1209"/>
      <c r="PUR425" s="1209"/>
      <c r="PUS425" s="1209"/>
      <c r="PUT425" s="1210"/>
      <c r="PUU425" s="1211"/>
      <c r="PUV425" s="1210"/>
      <c r="PUX425" s="1208"/>
      <c r="PUY425" s="1209"/>
      <c r="PUZ425" s="1209"/>
      <c r="PVA425" s="1209"/>
      <c r="PVB425" s="1209"/>
      <c r="PVC425" s="1210"/>
      <c r="PVD425" s="1211"/>
      <c r="PVE425" s="1210"/>
      <c r="PVG425" s="1208"/>
      <c r="PVH425" s="1209"/>
      <c r="PVI425" s="1209"/>
      <c r="PVJ425" s="1209"/>
      <c r="PVK425" s="1209"/>
      <c r="PVL425" s="1210"/>
      <c r="PVM425" s="1211"/>
      <c r="PVN425" s="1210"/>
      <c r="PVP425" s="1208"/>
      <c r="PVQ425" s="1209"/>
      <c r="PVR425" s="1209"/>
      <c r="PVS425" s="1209"/>
      <c r="PVT425" s="1209"/>
      <c r="PVU425" s="1210"/>
      <c r="PVV425" s="1211"/>
      <c r="PVW425" s="1210"/>
      <c r="PVY425" s="1208"/>
      <c r="PVZ425" s="1209"/>
      <c r="PWA425" s="1209"/>
      <c r="PWB425" s="1209"/>
      <c r="PWC425" s="1209"/>
      <c r="PWD425" s="1210"/>
      <c r="PWE425" s="1211"/>
      <c r="PWF425" s="1210"/>
      <c r="PWH425" s="1208"/>
      <c r="PWI425" s="1209"/>
      <c r="PWJ425" s="1209"/>
      <c r="PWK425" s="1209"/>
      <c r="PWL425" s="1209"/>
      <c r="PWM425" s="1210"/>
      <c r="PWN425" s="1211"/>
      <c r="PWO425" s="1210"/>
      <c r="PWQ425" s="1208"/>
      <c r="PWR425" s="1209"/>
      <c r="PWS425" s="1209"/>
      <c r="PWT425" s="1209"/>
      <c r="PWU425" s="1209"/>
      <c r="PWV425" s="1210"/>
      <c r="PWW425" s="1211"/>
      <c r="PWX425" s="1210"/>
      <c r="PWZ425" s="1208"/>
      <c r="PXA425" s="1209"/>
      <c r="PXB425" s="1209"/>
      <c r="PXC425" s="1209"/>
      <c r="PXD425" s="1209"/>
      <c r="PXE425" s="1210"/>
      <c r="PXF425" s="1211"/>
      <c r="PXG425" s="1210"/>
      <c r="PXI425" s="1208"/>
      <c r="PXJ425" s="1209"/>
      <c r="PXK425" s="1209"/>
      <c r="PXL425" s="1209"/>
      <c r="PXM425" s="1209"/>
      <c r="PXN425" s="1210"/>
      <c r="PXO425" s="1211"/>
      <c r="PXP425" s="1210"/>
      <c r="PXR425" s="1208"/>
      <c r="PXS425" s="1209"/>
      <c r="PXT425" s="1209"/>
      <c r="PXU425" s="1209"/>
      <c r="PXV425" s="1209"/>
      <c r="PXW425" s="1210"/>
      <c r="PXX425" s="1211"/>
      <c r="PXY425" s="1210"/>
      <c r="PYA425" s="1208"/>
      <c r="PYB425" s="1209"/>
      <c r="PYC425" s="1209"/>
      <c r="PYD425" s="1209"/>
      <c r="PYE425" s="1209"/>
      <c r="PYF425" s="1210"/>
      <c r="PYG425" s="1211"/>
      <c r="PYH425" s="1210"/>
      <c r="PYJ425" s="1208"/>
      <c r="PYK425" s="1209"/>
      <c r="PYL425" s="1209"/>
      <c r="PYM425" s="1209"/>
      <c r="PYN425" s="1209"/>
      <c r="PYO425" s="1210"/>
      <c r="PYP425" s="1211"/>
      <c r="PYQ425" s="1210"/>
      <c r="PYS425" s="1208"/>
      <c r="PYT425" s="1209"/>
      <c r="PYU425" s="1209"/>
      <c r="PYV425" s="1209"/>
      <c r="PYW425" s="1209"/>
      <c r="PYX425" s="1210"/>
      <c r="PYY425" s="1211"/>
      <c r="PYZ425" s="1210"/>
      <c r="PZB425" s="1208"/>
      <c r="PZC425" s="1209"/>
      <c r="PZD425" s="1209"/>
      <c r="PZE425" s="1209"/>
      <c r="PZF425" s="1209"/>
      <c r="PZG425" s="1210"/>
      <c r="PZH425" s="1211"/>
      <c r="PZI425" s="1210"/>
      <c r="PZK425" s="1208"/>
      <c r="PZL425" s="1209"/>
      <c r="PZM425" s="1209"/>
      <c r="PZN425" s="1209"/>
      <c r="PZO425" s="1209"/>
      <c r="PZP425" s="1210"/>
      <c r="PZQ425" s="1211"/>
      <c r="PZR425" s="1210"/>
      <c r="PZT425" s="1208"/>
      <c r="PZU425" s="1209"/>
      <c r="PZV425" s="1209"/>
      <c r="PZW425" s="1209"/>
      <c r="PZX425" s="1209"/>
      <c r="PZY425" s="1210"/>
      <c r="PZZ425" s="1211"/>
      <c r="QAA425" s="1210"/>
      <c r="QAC425" s="1208"/>
      <c r="QAD425" s="1209"/>
      <c r="QAE425" s="1209"/>
      <c r="QAF425" s="1209"/>
      <c r="QAG425" s="1209"/>
      <c r="QAH425" s="1210"/>
      <c r="QAI425" s="1211"/>
      <c r="QAJ425" s="1210"/>
      <c r="QAL425" s="1208"/>
      <c r="QAM425" s="1209"/>
      <c r="QAN425" s="1209"/>
      <c r="QAO425" s="1209"/>
      <c r="QAP425" s="1209"/>
      <c r="QAQ425" s="1210"/>
      <c r="QAR425" s="1211"/>
      <c r="QAS425" s="1210"/>
      <c r="QAU425" s="1208"/>
      <c r="QAV425" s="1209"/>
      <c r="QAW425" s="1209"/>
      <c r="QAX425" s="1209"/>
      <c r="QAY425" s="1209"/>
      <c r="QAZ425" s="1210"/>
      <c r="QBA425" s="1211"/>
      <c r="QBB425" s="1210"/>
      <c r="QBD425" s="1208"/>
      <c r="QBE425" s="1209"/>
      <c r="QBF425" s="1209"/>
      <c r="QBG425" s="1209"/>
      <c r="QBH425" s="1209"/>
      <c r="QBI425" s="1210"/>
      <c r="QBJ425" s="1211"/>
      <c r="QBK425" s="1210"/>
      <c r="QBM425" s="1208"/>
      <c r="QBN425" s="1209"/>
      <c r="QBO425" s="1209"/>
      <c r="QBP425" s="1209"/>
      <c r="QBQ425" s="1209"/>
      <c r="QBR425" s="1210"/>
      <c r="QBS425" s="1211"/>
      <c r="QBT425" s="1210"/>
      <c r="QBV425" s="1208"/>
      <c r="QBW425" s="1209"/>
      <c r="QBX425" s="1209"/>
      <c r="QBY425" s="1209"/>
      <c r="QBZ425" s="1209"/>
      <c r="QCA425" s="1210"/>
      <c r="QCB425" s="1211"/>
      <c r="QCC425" s="1210"/>
      <c r="QCE425" s="1208"/>
      <c r="QCF425" s="1209"/>
      <c r="QCG425" s="1209"/>
      <c r="QCH425" s="1209"/>
      <c r="QCI425" s="1209"/>
      <c r="QCJ425" s="1210"/>
      <c r="QCK425" s="1211"/>
      <c r="QCL425" s="1210"/>
      <c r="QCN425" s="1208"/>
      <c r="QCO425" s="1209"/>
      <c r="QCP425" s="1209"/>
      <c r="QCQ425" s="1209"/>
      <c r="QCR425" s="1209"/>
      <c r="QCS425" s="1210"/>
      <c r="QCT425" s="1211"/>
      <c r="QCU425" s="1210"/>
      <c r="QCW425" s="1208"/>
      <c r="QCX425" s="1209"/>
      <c r="QCY425" s="1209"/>
      <c r="QCZ425" s="1209"/>
      <c r="QDA425" s="1209"/>
      <c r="QDB425" s="1210"/>
      <c r="QDC425" s="1211"/>
      <c r="QDD425" s="1210"/>
      <c r="QDF425" s="1208"/>
      <c r="QDG425" s="1209"/>
      <c r="QDH425" s="1209"/>
      <c r="QDI425" s="1209"/>
      <c r="QDJ425" s="1209"/>
      <c r="QDK425" s="1210"/>
      <c r="QDL425" s="1211"/>
      <c r="QDM425" s="1210"/>
      <c r="QDO425" s="1208"/>
      <c r="QDP425" s="1209"/>
      <c r="QDQ425" s="1209"/>
      <c r="QDR425" s="1209"/>
      <c r="QDS425" s="1209"/>
      <c r="QDT425" s="1210"/>
      <c r="QDU425" s="1211"/>
      <c r="QDV425" s="1210"/>
      <c r="QDX425" s="1208"/>
      <c r="QDY425" s="1209"/>
      <c r="QDZ425" s="1209"/>
      <c r="QEA425" s="1209"/>
      <c r="QEB425" s="1209"/>
      <c r="QEC425" s="1210"/>
      <c r="QED425" s="1211"/>
      <c r="QEE425" s="1210"/>
      <c r="QEG425" s="1208"/>
      <c r="QEH425" s="1209"/>
      <c r="QEI425" s="1209"/>
      <c r="QEJ425" s="1209"/>
      <c r="QEK425" s="1209"/>
      <c r="QEL425" s="1210"/>
      <c r="QEM425" s="1211"/>
      <c r="QEN425" s="1210"/>
      <c r="QEP425" s="1208"/>
      <c r="QEQ425" s="1209"/>
      <c r="QER425" s="1209"/>
      <c r="QES425" s="1209"/>
      <c r="QET425" s="1209"/>
      <c r="QEU425" s="1210"/>
      <c r="QEV425" s="1211"/>
      <c r="QEW425" s="1210"/>
      <c r="QEY425" s="1208"/>
      <c r="QEZ425" s="1209"/>
      <c r="QFA425" s="1209"/>
      <c r="QFB425" s="1209"/>
      <c r="QFC425" s="1209"/>
      <c r="QFD425" s="1210"/>
      <c r="QFE425" s="1211"/>
      <c r="QFF425" s="1210"/>
      <c r="QFH425" s="1208"/>
      <c r="QFI425" s="1209"/>
      <c r="QFJ425" s="1209"/>
      <c r="QFK425" s="1209"/>
      <c r="QFL425" s="1209"/>
      <c r="QFM425" s="1210"/>
      <c r="QFN425" s="1211"/>
      <c r="QFO425" s="1210"/>
      <c r="QFQ425" s="1208"/>
      <c r="QFR425" s="1209"/>
      <c r="QFS425" s="1209"/>
      <c r="QFT425" s="1209"/>
      <c r="QFU425" s="1209"/>
      <c r="QFV425" s="1210"/>
      <c r="QFW425" s="1211"/>
      <c r="QFX425" s="1210"/>
      <c r="QFZ425" s="1208"/>
      <c r="QGA425" s="1209"/>
      <c r="QGB425" s="1209"/>
      <c r="QGC425" s="1209"/>
      <c r="QGD425" s="1209"/>
      <c r="QGE425" s="1210"/>
      <c r="QGF425" s="1211"/>
      <c r="QGG425" s="1210"/>
      <c r="QGI425" s="1208"/>
      <c r="QGJ425" s="1209"/>
      <c r="QGK425" s="1209"/>
      <c r="QGL425" s="1209"/>
      <c r="QGM425" s="1209"/>
      <c r="QGN425" s="1210"/>
      <c r="QGO425" s="1211"/>
      <c r="QGP425" s="1210"/>
      <c r="QGR425" s="1208"/>
      <c r="QGS425" s="1209"/>
      <c r="QGT425" s="1209"/>
      <c r="QGU425" s="1209"/>
      <c r="QGV425" s="1209"/>
      <c r="QGW425" s="1210"/>
      <c r="QGX425" s="1211"/>
      <c r="QGY425" s="1210"/>
      <c r="QHA425" s="1208"/>
      <c r="QHB425" s="1209"/>
      <c r="QHC425" s="1209"/>
      <c r="QHD425" s="1209"/>
      <c r="QHE425" s="1209"/>
      <c r="QHF425" s="1210"/>
      <c r="QHG425" s="1211"/>
      <c r="QHH425" s="1210"/>
      <c r="QHJ425" s="1208"/>
      <c r="QHK425" s="1209"/>
      <c r="QHL425" s="1209"/>
      <c r="QHM425" s="1209"/>
      <c r="QHN425" s="1209"/>
      <c r="QHO425" s="1210"/>
      <c r="QHP425" s="1211"/>
      <c r="QHQ425" s="1210"/>
      <c r="QHS425" s="1208"/>
      <c r="QHT425" s="1209"/>
      <c r="QHU425" s="1209"/>
      <c r="QHV425" s="1209"/>
      <c r="QHW425" s="1209"/>
      <c r="QHX425" s="1210"/>
      <c r="QHY425" s="1211"/>
      <c r="QHZ425" s="1210"/>
      <c r="QIB425" s="1208"/>
      <c r="QIC425" s="1209"/>
      <c r="QID425" s="1209"/>
      <c r="QIE425" s="1209"/>
      <c r="QIF425" s="1209"/>
      <c r="QIG425" s="1210"/>
      <c r="QIH425" s="1211"/>
      <c r="QII425" s="1210"/>
      <c r="QIK425" s="1208"/>
      <c r="QIL425" s="1209"/>
      <c r="QIM425" s="1209"/>
      <c r="QIN425" s="1209"/>
      <c r="QIO425" s="1209"/>
      <c r="QIP425" s="1210"/>
      <c r="QIQ425" s="1211"/>
      <c r="QIR425" s="1210"/>
      <c r="QIT425" s="1208"/>
      <c r="QIU425" s="1209"/>
      <c r="QIV425" s="1209"/>
      <c r="QIW425" s="1209"/>
      <c r="QIX425" s="1209"/>
      <c r="QIY425" s="1210"/>
      <c r="QIZ425" s="1211"/>
      <c r="QJA425" s="1210"/>
      <c r="QJC425" s="1208"/>
      <c r="QJD425" s="1209"/>
      <c r="QJE425" s="1209"/>
      <c r="QJF425" s="1209"/>
      <c r="QJG425" s="1209"/>
      <c r="QJH425" s="1210"/>
      <c r="QJI425" s="1211"/>
      <c r="QJJ425" s="1210"/>
      <c r="QJL425" s="1208"/>
      <c r="QJM425" s="1209"/>
      <c r="QJN425" s="1209"/>
      <c r="QJO425" s="1209"/>
      <c r="QJP425" s="1209"/>
      <c r="QJQ425" s="1210"/>
      <c r="QJR425" s="1211"/>
      <c r="QJS425" s="1210"/>
      <c r="QJU425" s="1208"/>
      <c r="QJV425" s="1209"/>
      <c r="QJW425" s="1209"/>
      <c r="QJX425" s="1209"/>
      <c r="QJY425" s="1209"/>
      <c r="QJZ425" s="1210"/>
      <c r="QKA425" s="1211"/>
      <c r="QKB425" s="1210"/>
      <c r="QKD425" s="1208"/>
      <c r="QKE425" s="1209"/>
      <c r="QKF425" s="1209"/>
      <c r="QKG425" s="1209"/>
      <c r="QKH425" s="1209"/>
      <c r="QKI425" s="1210"/>
      <c r="QKJ425" s="1211"/>
      <c r="QKK425" s="1210"/>
      <c r="QKM425" s="1208"/>
      <c r="QKN425" s="1209"/>
      <c r="QKO425" s="1209"/>
      <c r="QKP425" s="1209"/>
      <c r="QKQ425" s="1209"/>
      <c r="QKR425" s="1210"/>
      <c r="QKS425" s="1211"/>
      <c r="QKT425" s="1210"/>
      <c r="QKV425" s="1208"/>
      <c r="QKW425" s="1209"/>
      <c r="QKX425" s="1209"/>
      <c r="QKY425" s="1209"/>
      <c r="QKZ425" s="1209"/>
      <c r="QLA425" s="1210"/>
      <c r="QLB425" s="1211"/>
      <c r="QLC425" s="1210"/>
      <c r="QLE425" s="1208"/>
      <c r="QLF425" s="1209"/>
      <c r="QLG425" s="1209"/>
      <c r="QLH425" s="1209"/>
      <c r="QLI425" s="1209"/>
      <c r="QLJ425" s="1210"/>
      <c r="QLK425" s="1211"/>
      <c r="QLL425" s="1210"/>
      <c r="QLN425" s="1208"/>
      <c r="QLO425" s="1209"/>
      <c r="QLP425" s="1209"/>
      <c r="QLQ425" s="1209"/>
      <c r="QLR425" s="1209"/>
      <c r="QLS425" s="1210"/>
      <c r="QLT425" s="1211"/>
      <c r="QLU425" s="1210"/>
      <c r="QLW425" s="1208"/>
      <c r="QLX425" s="1209"/>
      <c r="QLY425" s="1209"/>
      <c r="QLZ425" s="1209"/>
      <c r="QMA425" s="1209"/>
      <c r="QMB425" s="1210"/>
      <c r="QMC425" s="1211"/>
      <c r="QMD425" s="1210"/>
      <c r="QMF425" s="1208"/>
      <c r="QMG425" s="1209"/>
      <c r="QMH425" s="1209"/>
      <c r="QMI425" s="1209"/>
      <c r="QMJ425" s="1209"/>
      <c r="QMK425" s="1210"/>
      <c r="QML425" s="1211"/>
      <c r="QMM425" s="1210"/>
      <c r="QMO425" s="1208"/>
      <c r="QMP425" s="1209"/>
      <c r="QMQ425" s="1209"/>
      <c r="QMR425" s="1209"/>
      <c r="QMS425" s="1209"/>
      <c r="QMT425" s="1210"/>
      <c r="QMU425" s="1211"/>
      <c r="QMV425" s="1210"/>
      <c r="QMX425" s="1208"/>
      <c r="QMY425" s="1209"/>
      <c r="QMZ425" s="1209"/>
      <c r="QNA425" s="1209"/>
      <c r="QNB425" s="1209"/>
      <c r="QNC425" s="1210"/>
      <c r="QND425" s="1211"/>
      <c r="QNE425" s="1210"/>
      <c r="QNG425" s="1208"/>
      <c r="QNH425" s="1209"/>
      <c r="QNI425" s="1209"/>
      <c r="QNJ425" s="1209"/>
      <c r="QNK425" s="1209"/>
      <c r="QNL425" s="1210"/>
      <c r="QNM425" s="1211"/>
      <c r="QNN425" s="1210"/>
      <c r="QNP425" s="1208"/>
      <c r="QNQ425" s="1209"/>
      <c r="QNR425" s="1209"/>
      <c r="QNS425" s="1209"/>
      <c r="QNT425" s="1209"/>
      <c r="QNU425" s="1210"/>
      <c r="QNV425" s="1211"/>
      <c r="QNW425" s="1210"/>
      <c r="QNY425" s="1208"/>
      <c r="QNZ425" s="1209"/>
      <c r="QOA425" s="1209"/>
      <c r="QOB425" s="1209"/>
      <c r="QOC425" s="1209"/>
      <c r="QOD425" s="1210"/>
      <c r="QOE425" s="1211"/>
      <c r="QOF425" s="1210"/>
      <c r="QOH425" s="1208"/>
      <c r="QOI425" s="1209"/>
      <c r="QOJ425" s="1209"/>
      <c r="QOK425" s="1209"/>
      <c r="QOL425" s="1209"/>
      <c r="QOM425" s="1210"/>
      <c r="QON425" s="1211"/>
      <c r="QOO425" s="1210"/>
      <c r="QOQ425" s="1208"/>
      <c r="QOR425" s="1209"/>
      <c r="QOS425" s="1209"/>
      <c r="QOT425" s="1209"/>
      <c r="QOU425" s="1209"/>
      <c r="QOV425" s="1210"/>
      <c r="QOW425" s="1211"/>
      <c r="QOX425" s="1210"/>
      <c r="QOZ425" s="1208"/>
      <c r="QPA425" s="1209"/>
      <c r="QPB425" s="1209"/>
      <c r="QPC425" s="1209"/>
      <c r="QPD425" s="1209"/>
      <c r="QPE425" s="1210"/>
      <c r="QPF425" s="1211"/>
      <c r="QPG425" s="1210"/>
      <c r="QPI425" s="1208"/>
      <c r="QPJ425" s="1209"/>
      <c r="QPK425" s="1209"/>
      <c r="QPL425" s="1209"/>
      <c r="QPM425" s="1209"/>
      <c r="QPN425" s="1210"/>
      <c r="QPO425" s="1211"/>
      <c r="QPP425" s="1210"/>
      <c r="QPR425" s="1208"/>
      <c r="QPS425" s="1209"/>
      <c r="QPT425" s="1209"/>
      <c r="QPU425" s="1209"/>
      <c r="QPV425" s="1209"/>
      <c r="QPW425" s="1210"/>
      <c r="QPX425" s="1211"/>
      <c r="QPY425" s="1210"/>
      <c r="QQA425" s="1208"/>
      <c r="QQB425" s="1209"/>
      <c r="QQC425" s="1209"/>
      <c r="QQD425" s="1209"/>
      <c r="QQE425" s="1209"/>
      <c r="QQF425" s="1210"/>
      <c r="QQG425" s="1211"/>
      <c r="QQH425" s="1210"/>
      <c r="QQJ425" s="1208"/>
      <c r="QQK425" s="1209"/>
      <c r="QQL425" s="1209"/>
      <c r="QQM425" s="1209"/>
      <c r="QQN425" s="1209"/>
      <c r="QQO425" s="1210"/>
      <c r="QQP425" s="1211"/>
      <c r="QQQ425" s="1210"/>
      <c r="QQS425" s="1208"/>
      <c r="QQT425" s="1209"/>
      <c r="QQU425" s="1209"/>
      <c r="QQV425" s="1209"/>
      <c r="QQW425" s="1209"/>
      <c r="QQX425" s="1210"/>
      <c r="QQY425" s="1211"/>
      <c r="QQZ425" s="1210"/>
      <c r="QRB425" s="1208"/>
      <c r="QRC425" s="1209"/>
      <c r="QRD425" s="1209"/>
      <c r="QRE425" s="1209"/>
      <c r="QRF425" s="1209"/>
      <c r="QRG425" s="1210"/>
      <c r="QRH425" s="1211"/>
      <c r="QRI425" s="1210"/>
      <c r="QRK425" s="1208"/>
      <c r="QRL425" s="1209"/>
      <c r="QRM425" s="1209"/>
      <c r="QRN425" s="1209"/>
      <c r="QRO425" s="1209"/>
      <c r="QRP425" s="1210"/>
      <c r="QRQ425" s="1211"/>
      <c r="QRR425" s="1210"/>
      <c r="QRT425" s="1208"/>
      <c r="QRU425" s="1209"/>
      <c r="QRV425" s="1209"/>
      <c r="QRW425" s="1209"/>
      <c r="QRX425" s="1209"/>
      <c r="QRY425" s="1210"/>
      <c r="QRZ425" s="1211"/>
      <c r="QSA425" s="1210"/>
      <c r="QSC425" s="1208"/>
      <c r="QSD425" s="1209"/>
      <c r="QSE425" s="1209"/>
      <c r="QSF425" s="1209"/>
      <c r="QSG425" s="1209"/>
      <c r="QSH425" s="1210"/>
      <c r="QSI425" s="1211"/>
      <c r="QSJ425" s="1210"/>
      <c r="QSL425" s="1208"/>
      <c r="QSM425" s="1209"/>
      <c r="QSN425" s="1209"/>
      <c r="QSO425" s="1209"/>
      <c r="QSP425" s="1209"/>
      <c r="QSQ425" s="1210"/>
      <c r="QSR425" s="1211"/>
      <c r="QSS425" s="1210"/>
      <c r="QSU425" s="1208"/>
      <c r="QSV425" s="1209"/>
      <c r="QSW425" s="1209"/>
      <c r="QSX425" s="1209"/>
      <c r="QSY425" s="1209"/>
      <c r="QSZ425" s="1210"/>
      <c r="QTA425" s="1211"/>
      <c r="QTB425" s="1210"/>
      <c r="QTD425" s="1208"/>
      <c r="QTE425" s="1209"/>
      <c r="QTF425" s="1209"/>
      <c r="QTG425" s="1209"/>
      <c r="QTH425" s="1209"/>
      <c r="QTI425" s="1210"/>
      <c r="QTJ425" s="1211"/>
      <c r="QTK425" s="1210"/>
      <c r="QTM425" s="1208"/>
      <c r="QTN425" s="1209"/>
      <c r="QTO425" s="1209"/>
      <c r="QTP425" s="1209"/>
      <c r="QTQ425" s="1209"/>
      <c r="QTR425" s="1210"/>
      <c r="QTS425" s="1211"/>
      <c r="QTT425" s="1210"/>
      <c r="QTV425" s="1208"/>
      <c r="QTW425" s="1209"/>
      <c r="QTX425" s="1209"/>
      <c r="QTY425" s="1209"/>
      <c r="QTZ425" s="1209"/>
      <c r="QUA425" s="1210"/>
      <c r="QUB425" s="1211"/>
      <c r="QUC425" s="1210"/>
      <c r="QUE425" s="1208"/>
      <c r="QUF425" s="1209"/>
      <c r="QUG425" s="1209"/>
      <c r="QUH425" s="1209"/>
      <c r="QUI425" s="1209"/>
      <c r="QUJ425" s="1210"/>
      <c r="QUK425" s="1211"/>
      <c r="QUL425" s="1210"/>
      <c r="QUN425" s="1208"/>
      <c r="QUO425" s="1209"/>
      <c r="QUP425" s="1209"/>
      <c r="QUQ425" s="1209"/>
      <c r="QUR425" s="1209"/>
      <c r="QUS425" s="1210"/>
      <c r="QUT425" s="1211"/>
      <c r="QUU425" s="1210"/>
      <c r="QUW425" s="1208"/>
      <c r="QUX425" s="1209"/>
      <c r="QUY425" s="1209"/>
      <c r="QUZ425" s="1209"/>
      <c r="QVA425" s="1209"/>
      <c r="QVB425" s="1210"/>
      <c r="QVC425" s="1211"/>
      <c r="QVD425" s="1210"/>
      <c r="QVF425" s="1208"/>
      <c r="QVG425" s="1209"/>
      <c r="QVH425" s="1209"/>
      <c r="QVI425" s="1209"/>
      <c r="QVJ425" s="1209"/>
      <c r="QVK425" s="1210"/>
      <c r="QVL425" s="1211"/>
      <c r="QVM425" s="1210"/>
      <c r="QVO425" s="1208"/>
      <c r="QVP425" s="1209"/>
      <c r="QVQ425" s="1209"/>
      <c r="QVR425" s="1209"/>
      <c r="QVS425" s="1209"/>
      <c r="QVT425" s="1210"/>
      <c r="QVU425" s="1211"/>
      <c r="QVV425" s="1210"/>
      <c r="QVX425" s="1208"/>
      <c r="QVY425" s="1209"/>
      <c r="QVZ425" s="1209"/>
      <c r="QWA425" s="1209"/>
      <c r="QWB425" s="1209"/>
      <c r="QWC425" s="1210"/>
      <c r="QWD425" s="1211"/>
      <c r="QWE425" s="1210"/>
      <c r="QWG425" s="1208"/>
      <c r="QWH425" s="1209"/>
      <c r="QWI425" s="1209"/>
      <c r="QWJ425" s="1209"/>
      <c r="QWK425" s="1209"/>
      <c r="QWL425" s="1210"/>
      <c r="QWM425" s="1211"/>
      <c r="QWN425" s="1210"/>
      <c r="QWP425" s="1208"/>
      <c r="QWQ425" s="1209"/>
      <c r="QWR425" s="1209"/>
      <c r="QWS425" s="1209"/>
      <c r="QWT425" s="1209"/>
      <c r="QWU425" s="1210"/>
      <c r="QWV425" s="1211"/>
      <c r="QWW425" s="1210"/>
      <c r="QWY425" s="1208"/>
      <c r="QWZ425" s="1209"/>
      <c r="QXA425" s="1209"/>
      <c r="QXB425" s="1209"/>
      <c r="QXC425" s="1209"/>
      <c r="QXD425" s="1210"/>
      <c r="QXE425" s="1211"/>
      <c r="QXF425" s="1210"/>
      <c r="QXH425" s="1208"/>
      <c r="QXI425" s="1209"/>
      <c r="QXJ425" s="1209"/>
      <c r="QXK425" s="1209"/>
      <c r="QXL425" s="1209"/>
      <c r="QXM425" s="1210"/>
      <c r="QXN425" s="1211"/>
      <c r="QXO425" s="1210"/>
      <c r="QXQ425" s="1208"/>
      <c r="QXR425" s="1209"/>
      <c r="QXS425" s="1209"/>
      <c r="QXT425" s="1209"/>
      <c r="QXU425" s="1209"/>
      <c r="QXV425" s="1210"/>
      <c r="QXW425" s="1211"/>
      <c r="QXX425" s="1210"/>
      <c r="QXZ425" s="1208"/>
      <c r="QYA425" s="1209"/>
      <c r="QYB425" s="1209"/>
      <c r="QYC425" s="1209"/>
      <c r="QYD425" s="1209"/>
      <c r="QYE425" s="1210"/>
      <c r="QYF425" s="1211"/>
      <c r="QYG425" s="1210"/>
      <c r="QYI425" s="1208"/>
      <c r="QYJ425" s="1209"/>
      <c r="QYK425" s="1209"/>
      <c r="QYL425" s="1209"/>
      <c r="QYM425" s="1209"/>
      <c r="QYN425" s="1210"/>
      <c r="QYO425" s="1211"/>
      <c r="QYP425" s="1210"/>
      <c r="QYR425" s="1208"/>
      <c r="QYS425" s="1209"/>
      <c r="QYT425" s="1209"/>
      <c r="QYU425" s="1209"/>
      <c r="QYV425" s="1209"/>
      <c r="QYW425" s="1210"/>
      <c r="QYX425" s="1211"/>
      <c r="QYY425" s="1210"/>
      <c r="QZA425" s="1208"/>
      <c r="QZB425" s="1209"/>
      <c r="QZC425" s="1209"/>
      <c r="QZD425" s="1209"/>
      <c r="QZE425" s="1209"/>
      <c r="QZF425" s="1210"/>
      <c r="QZG425" s="1211"/>
      <c r="QZH425" s="1210"/>
      <c r="QZJ425" s="1208"/>
      <c r="QZK425" s="1209"/>
      <c r="QZL425" s="1209"/>
      <c r="QZM425" s="1209"/>
      <c r="QZN425" s="1209"/>
      <c r="QZO425" s="1210"/>
      <c r="QZP425" s="1211"/>
      <c r="QZQ425" s="1210"/>
      <c r="QZS425" s="1208"/>
      <c r="QZT425" s="1209"/>
      <c r="QZU425" s="1209"/>
      <c r="QZV425" s="1209"/>
      <c r="QZW425" s="1209"/>
      <c r="QZX425" s="1210"/>
      <c r="QZY425" s="1211"/>
      <c r="QZZ425" s="1210"/>
      <c r="RAB425" s="1208"/>
      <c r="RAC425" s="1209"/>
      <c r="RAD425" s="1209"/>
      <c r="RAE425" s="1209"/>
      <c r="RAF425" s="1209"/>
      <c r="RAG425" s="1210"/>
      <c r="RAH425" s="1211"/>
      <c r="RAI425" s="1210"/>
      <c r="RAK425" s="1208"/>
      <c r="RAL425" s="1209"/>
      <c r="RAM425" s="1209"/>
      <c r="RAN425" s="1209"/>
      <c r="RAO425" s="1209"/>
      <c r="RAP425" s="1210"/>
      <c r="RAQ425" s="1211"/>
      <c r="RAR425" s="1210"/>
      <c r="RAT425" s="1208"/>
      <c r="RAU425" s="1209"/>
      <c r="RAV425" s="1209"/>
      <c r="RAW425" s="1209"/>
      <c r="RAX425" s="1209"/>
      <c r="RAY425" s="1210"/>
      <c r="RAZ425" s="1211"/>
      <c r="RBA425" s="1210"/>
      <c r="RBC425" s="1208"/>
      <c r="RBD425" s="1209"/>
      <c r="RBE425" s="1209"/>
      <c r="RBF425" s="1209"/>
      <c r="RBG425" s="1209"/>
      <c r="RBH425" s="1210"/>
      <c r="RBI425" s="1211"/>
      <c r="RBJ425" s="1210"/>
      <c r="RBL425" s="1208"/>
      <c r="RBM425" s="1209"/>
      <c r="RBN425" s="1209"/>
      <c r="RBO425" s="1209"/>
      <c r="RBP425" s="1209"/>
      <c r="RBQ425" s="1210"/>
      <c r="RBR425" s="1211"/>
      <c r="RBS425" s="1210"/>
      <c r="RBU425" s="1208"/>
      <c r="RBV425" s="1209"/>
      <c r="RBW425" s="1209"/>
      <c r="RBX425" s="1209"/>
      <c r="RBY425" s="1209"/>
      <c r="RBZ425" s="1210"/>
      <c r="RCA425" s="1211"/>
      <c r="RCB425" s="1210"/>
      <c r="RCD425" s="1208"/>
      <c r="RCE425" s="1209"/>
      <c r="RCF425" s="1209"/>
      <c r="RCG425" s="1209"/>
      <c r="RCH425" s="1209"/>
      <c r="RCI425" s="1210"/>
      <c r="RCJ425" s="1211"/>
      <c r="RCK425" s="1210"/>
      <c r="RCM425" s="1208"/>
      <c r="RCN425" s="1209"/>
      <c r="RCO425" s="1209"/>
      <c r="RCP425" s="1209"/>
      <c r="RCQ425" s="1209"/>
      <c r="RCR425" s="1210"/>
      <c r="RCS425" s="1211"/>
      <c r="RCT425" s="1210"/>
      <c r="RCV425" s="1208"/>
      <c r="RCW425" s="1209"/>
      <c r="RCX425" s="1209"/>
      <c r="RCY425" s="1209"/>
      <c r="RCZ425" s="1209"/>
      <c r="RDA425" s="1210"/>
      <c r="RDB425" s="1211"/>
      <c r="RDC425" s="1210"/>
      <c r="RDE425" s="1208"/>
      <c r="RDF425" s="1209"/>
      <c r="RDG425" s="1209"/>
      <c r="RDH425" s="1209"/>
      <c r="RDI425" s="1209"/>
      <c r="RDJ425" s="1210"/>
      <c r="RDK425" s="1211"/>
      <c r="RDL425" s="1210"/>
      <c r="RDN425" s="1208"/>
      <c r="RDO425" s="1209"/>
      <c r="RDP425" s="1209"/>
      <c r="RDQ425" s="1209"/>
      <c r="RDR425" s="1209"/>
      <c r="RDS425" s="1210"/>
      <c r="RDT425" s="1211"/>
      <c r="RDU425" s="1210"/>
      <c r="RDW425" s="1208"/>
      <c r="RDX425" s="1209"/>
      <c r="RDY425" s="1209"/>
      <c r="RDZ425" s="1209"/>
      <c r="REA425" s="1209"/>
      <c r="REB425" s="1210"/>
      <c r="REC425" s="1211"/>
      <c r="RED425" s="1210"/>
      <c r="REF425" s="1208"/>
      <c r="REG425" s="1209"/>
      <c r="REH425" s="1209"/>
      <c r="REI425" s="1209"/>
      <c r="REJ425" s="1209"/>
      <c r="REK425" s="1210"/>
      <c r="REL425" s="1211"/>
      <c r="REM425" s="1210"/>
      <c r="REO425" s="1208"/>
      <c r="REP425" s="1209"/>
      <c r="REQ425" s="1209"/>
      <c r="RER425" s="1209"/>
      <c r="RES425" s="1209"/>
      <c r="RET425" s="1210"/>
      <c r="REU425" s="1211"/>
      <c r="REV425" s="1210"/>
      <c r="REX425" s="1208"/>
      <c r="REY425" s="1209"/>
      <c r="REZ425" s="1209"/>
      <c r="RFA425" s="1209"/>
      <c r="RFB425" s="1209"/>
      <c r="RFC425" s="1210"/>
      <c r="RFD425" s="1211"/>
      <c r="RFE425" s="1210"/>
      <c r="RFG425" s="1208"/>
      <c r="RFH425" s="1209"/>
      <c r="RFI425" s="1209"/>
      <c r="RFJ425" s="1209"/>
      <c r="RFK425" s="1209"/>
      <c r="RFL425" s="1210"/>
      <c r="RFM425" s="1211"/>
      <c r="RFN425" s="1210"/>
      <c r="RFP425" s="1208"/>
      <c r="RFQ425" s="1209"/>
      <c r="RFR425" s="1209"/>
      <c r="RFS425" s="1209"/>
      <c r="RFT425" s="1209"/>
      <c r="RFU425" s="1210"/>
      <c r="RFV425" s="1211"/>
      <c r="RFW425" s="1210"/>
      <c r="RFY425" s="1208"/>
      <c r="RFZ425" s="1209"/>
      <c r="RGA425" s="1209"/>
      <c r="RGB425" s="1209"/>
      <c r="RGC425" s="1209"/>
      <c r="RGD425" s="1210"/>
      <c r="RGE425" s="1211"/>
      <c r="RGF425" s="1210"/>
      <c r="RGH425" s="1208"/>
      <c r="RGI425" s="1209"/>
      <c r="RGJ425" s="1209"/>
      <c r="RGK425" s="1209"/>
      <c r="RGL425" s="1209"/>
      <c r="RGM425" s="1210"/>
      <c r="RGN425" s="1211"/>
      <c r="RGO425" s="1210"/>
      <c r="RGQ425" s="1208"/>
      <c r="RGR425" s="1209"/>
      <c r="RGS425" s="1209"/>
      <c r="RGT425" s="1209"/>
      <c r="RGU425" s="1209"/>
      <c r="RGV425" s="1210"/>
      <c r="RGW425" s="1211"/>
      <c r="RGX425" s="1210"/>
      <c r="RGZ425" s="1208"/>
      <c r="RHA425" s="1209"/>
      <c r="RHB425" s="1209"/>
      <c r="RHC425" s="1209"/>
      <c r="RHD425" s="1209"/>
      <c r="RHE425" s="1210"/>
      <c r="RHF425" s="1211"/>
      <c r="RHG425" s="1210"/>
      <c r="RHI425" s="1208"/>
      <c r="RHJ425" s="1209"/>
      <c r="RHK425" s="1209"/>
      <c r="RHL425" s="1209"/>
      <c r="RHM425" s="1209"/>
      <c r="RHN425" s="1210"/>
      <c r="RHO425" s="1211"/>
      <c r="RHP425" s="1210"/>
      <c r="RHR425" s="1208"/>
      <c r="RHS425" s="1209"/>
      <c r="RHT425" s="1209"/>
      <c r="RHU425" s="1209"/>
      <c r="RHV425" s="1209"/>
      <c r="RHW425" s="1210"/>
      <c r="RHX425" s="1211"/>
      <c r="RHY425" s="1210"/>
      <c r="RIA425" s="1208"/>
      <c r="RIB425" s="1209"/>
      <c r="RIC425" s="1209"/>
      <c r="RID425" s="1209"/>
      <c r="RIE425" s="1209"/>
      <c r="RIF425" s="1210"/>
      <c r="RIG425" s="1211"/>
      <c r="RIH425" s="1210"/>
      <c r="RIJ425" s="1208"/>
      <c r="RIK425" s="1209"/>
      <c r="RIL425" s="1209"/>
      <c r="RIM425" s="1209"/>
      <c r="RIN425" s="1209"/>
      <c r="RIO425" s="1210"/>
      <c r="RIP425" s="1211"/>
      <c r="RIQ425" s="1210"/>
      <c r="RIS425" s="1208"/>
      <c r="RIT425" s="1209"/>
      <c r="RIU425" s="1209"/>
      <c r="RIV425" s="1209"/>
      <c r="RIW425" s="1209"/>
      <c r="RIX425" s="1210"/>
      <c r="RIY425" s="1211"/>
      <c r="RIZ425" s="1210"/>
      <c r="RJB425" s="1208"/>
      <c r="RJC425" s="1209"/>
      <c r="RJD425" s="1209"/>
      <c r="RJE425" s="1209"/>
      <c r="RJF425" s="1209"/>
      <c r="RJG425" s="1210"/>
      <c r="RJH425" s="1211"/>
      <c r="RJI425" s="1210"/>
      <c r="RJK425" s="1208"/>
      <c r="RJL425" s="1209"/>
      <c r="RJM425" s="1209"/>
      <c r="RJN425" s="1209"/>
      <c r="RJO425" s="1209"/>
      <c r="RJP425" s="1210"/>
      <c r="RJQ425" s="1211"/>
      <c r="RJR425" s="1210"/>
      <c r="RJT425" s="1208"/>
      <c r="RJU425" s="1209"/>
      <c r="RJV425" s="1209"/>
      <c r="RJW425" s="1209"/>
      <c r="RJX425" s="1209"/>
      <c r="RJY425" s="1210"/>
      <c r="RJZ425" s="1211"/>
      <c r="RKA425" s="1210"/>
      <c r="RKC425" s="1208"/>
      <c r="RKD425" s="1209"/>
      <c r="RKE425" s="1209"/>
      <c r="RKF425" s="1209"/>
      <c r="RKG425" s="1209"/>
      <c r="RKH425" s="1210"/>
      <c r="RKI425" s="1211"/>
      <c r="RKJ425" s="1210"/>
      <c r="RKL425" s="1208"/>
      <c r="RKM425" s="1209"/>
      <c r="RKN425" s="1209"/>
      <c r="RKO425" s="1209"/>
      <c r="RKP425" s="1209"/>
      <c r="RKQ425" s="1210"/>
      <c r="RKR425" s="1211"/>
      <c r="RKS425" s="1210"/>
      <c r="RKU425" s="1208"/>
      <c r="RKV425" s="1209"/>
      <c r="RKW425" s="1209"/>
      <c r="RKX425" s="1209"/>
      <c r="RKY425" s="1209"/>
      <c r="RKZ425" s="1210"/>
      <c r="RLA425" s="1211"/>
      <c r="RLB425" s="1210"/>
      <c r="RLD425" s="1208"/>
      <c r="RLE425" s="1209"/>
      <c r="RLF425" s="1209"/>
      <c r="RLG425" s="1209"/>
      <c r="RLH425" s="1209"/>
      <c r="RLI425" s="1210"/>
      <c r="RLJ425" s="1211"/>
      <c r="RLK425" s="1210"/>
      <c r="RLM425" s="1208"/>
      <c r="RLN425" s="1209"/>
      <c r="RLO425" s="1209"/>
      <c r="RLP425" s="1209"/>
      <c r="RLQ425" s="1209"/>
      <c r="RLR425" s="1210"/>
      <c r="RLS425" s="1211"/>
      <c r="RLT425" s="1210"/>
      <c r="RLV425" s="1208"/>
      <c r="RLW425" s="1209"/>
      <c r="RLX425" s="1209"/>
      <c r="RLY425" s="1209"/>
      <c r="RLZ425" s="1209"/>
      <c r="RMA425" s="1210"/>
      <c r="RMB425" s="1211"/>
      <c r="RMC425" s="1210"/>
      <c r="RME425" s="1208"/>
      <c r="RMF425" s="1209"/>
      <c r="RMG425" s="1209"/>
      <c r="RMH425" s="1209"/>
      <c r="RMI425" s="1209"/>
      <c r="RMJ425" s="1210"/>
      <c r="RMK425" s="1211"/>
      <c r="RML425" s="1210"/>
      <c r="RMN425" s="1208"/>
      <c r="RMO425" s="1209"/>
      <c r="RMP425" s="1209"/>
      <c r="RMQ425" s="1209"/>
      <c r="RMR425" s="1209"/>
      <c r="RMS425" s="1210"/>
      <c r="RMT425" s="1211"/>
      <c r="RMU425" s="1210"/>
      <c r="RMW425" s="1208"/>
      <c r="RMX425" s="1209"/>
      <c r="RMY425" s="1209"/>
      <c r="RMZ425" s="1209"/>
      <c r="RNA425" s="1209"/>
      <c r="RNB425" s="1210"/>
      <c r="RNC425" s="1211"/>
      <c r="RND425" s="1210"/>
      <c r="RNF425" s="1208"/>
      <c r="RNG425" s="1209"/>
      <c r="RNH425" s="1209"/>
      <c r="RNI425" s="1209"/>
      <c r="RNJ425" s="1209"/>
      <c r="RNK425" s="1210"/>
      <c r="RNL425" s="1211"/>
      <c r="RNM425" s="1210"/>
      <c r="RNO425" s="1208"/>
      <c r="RNP425" s="1209"/>
      <c r="RNQ425" s="1209"/>
      <c r="RNR425" s="1209"/>
      <c r="RNS425" s="1209"/>
      <c r="RNT425" s="1210"/>
      <c r="RNU425" s="1211"/>
      <c r="RNV425" s="1210"/>
      <c r="RNX425" s="1208"/>
      <c r="RNY425" s="1209"/>
      <c r="RNZ425" s="1209"/>
      <c r="ROA425" s="1209"/>
      <c r="ROB425" s="1209"/>
      <c r="ROC425" s="1210"/>
      <c r="ROD425" s="1211"/>
      <c r="ROE425" s="1210"/>
      <c r="ROG425" s="1208"/>
      <c r="ROH425" s="1209"/>
      <c r="ROI425" s="1209"/>
      <c r="ROJ425" s="1209"/>
      <c r="ROK425" s="1209"/>
      <c r="ROL425" s="1210"/>
      <c r="ROM425" s="1211"/>
      <c r="RON425" s="1210"/>
      <c r="ROP425" s="1208"/>
      <c r="ROQ425" s="1209"/>
      <c r="ROR425" s="1209"/>
      <c r="ROS425" s="1209"/>
      <c r="ROT425" s="1209"/>
      <c r="ROU425" s="1210"/>
      <c r="ROV425" s="1211"/>
      <c r="ROW425" s="1210"/>
      <c r="ROY425" s="1208"/>
      <c r="ROZ425" s="1209"/>
      <c r="RPA425" s="1209"/>
      <c r="RPB425" s="1209"/>
      <c r="RPC425" s="1209"/>
      <c r="RPD425" s="1210"/>
      <c r="RPE425" s="1211"/>
      <c r="RPF425" s="1210"/>
      <c r="RPH425" s="1208"/>
      <c r="RPI425" s="1209"/>
      <c r="RPJ425" s="1209"/>
      <c r="RPK425" s="1209"/>
      <c r="RPL425" s="1209"/>
      <c r="RPM425" s="1210"/>
      <c r="RPN425" s="1211"/>
      <c r="RPO425" s="1210"/>
      <c r="RPQ425" s="1208"/>
      <c r="RPR425" s="1209"/>
      <c r="RPS425" s="1209"/>
      <c r="RPT425" s="1209"/>
      <c r="RPU425" s="1209"/>
      <c r="RPV425" s="1210"/>
      <c r="RPW425" s="1211"/>
      <c r="RPX425" s="1210"/>
      <c r="RPZ425" s="1208"/>
      <c r="RQA425" s="1209"/>
      <c r="RQB425" s="1209"/>
      <c r="RQC425" s="1209"/>
      <c r="RQD425" s="1209"/>
      <c r="RQE425" s="1210"/>
      <c r="RQF425" s="1211"/>
      <c r="RQG425" s="1210"/>
      <c r="RQI425" s="1208"/>
      <c r="RQJ425" s="1209"/>
      <c r="RQK425" s="1209"/>
      <c r="RQL425" s="1209"/>
      <c r="RQM425" s="1209"/>
      <c r="RQN425" s="1210"/>
      <c r="RQO425" s="1211"/>
      <c r="RQP425" s="1210"/>
      <c r="RQR425" s="1208"/>
      <c r="RQS425" s="1209"/>
      <c r="RQT425" s="1209"/>
      <c r="RQU425" s="1209"/>
      <c r="RQV425" s="1209"/>
      <c r="RQW425" s="1210"/>
      <c r="RQX425" s="1211"/>
      <c r="RQY425" s="1210"/>
      <c r="RRA425" s="1208"/>
      <c r="RRB425" s="1209"/>
      <c r="RRC425" s="1209"/>
      <c r="RRD425" s="1209"/>
      <c r="RRE425" s="1209"/>
      <c r="RRF425" s="1210"/>
      <c r="RRG425" s="1211"/>
      <c r="RRH425" s="1210"/>
      <c r="RRJ425" s="1208"/>
      <c r="RRK425" s="1209"/>
      <c r="RRL425" s="1209"/>
      <c r="RRM425" s="1209"/>
      <c r="RRN425" s="1209"/>
      <c r="RRO425" s="1210"/>
      <c r="RRP425" s="1211"/>
      <c r="RRQ425" s="1210"/>
      <c r="RRS425" s="1208"/>
      <c r="RRT425" s="1209"/>
      <c r="RRU425" s="1209"/>
      <c r="RRV425" s="1209"/>
      <c r="RRW425" s="1209"/>
      <c r="RRX425" s="1210"/>
      <c r="RRY425" s="1211"/>
      <c r="RRZ425" s="1210"/>
      <c r="RSB425" s="1208"/>
      <c r="RSC425" s="1209"/>
      <c r="RSD425" s="1209"/>
      <c r="RSE425" s="1209"/>
      <c r="RSF425" s="1209"/>
      <c r="RSG425" s="1210"/>
      <c r="RSH425" s="1211"/>
      <c r="RSI425" s="1210"/>
      <c r="RSK425" s="1208"/>
      <c r="RSL425" s="1209"/>
      <c r="RSM425" s="1209"/>
      <c r="RSN425" s="1209"/>
      <c r="RSO425" s="1209"/>
      <c r="RSP425" s="1210"/>
      <c r="RSQ425" s="1211"/>
      <c r="RSR425" s="1210"/>
      <c r="RST425" s="1208"/>
      <c r="RSU425" s="1209"/>
      <c r="RSV425" s="1209"/>
      <c r="RSW425" s="1209"/>
      <c r="RSX425" s="1209"/>
      <c r="RSY425" s="1210"/>
      <c r="RSZ425" s="1211"/>
      <c r="RTA425" s="1210"/>
      <c r="RTC425" s="1208"/>
      <c r="RTD425" s="1209"/>
      <c r="RTE425" s="1209"/>
      <c r="RTF425" s="1209"/>
      <c r="RTG425" s="1209"/>
      <c r="RTH425" s="1210"/>
      <c r="RTI425" s="1211"/>
      <c r="RTJ425" s="1210"/>
      <c r="RTL425" s="1208"/>
      <c r="RTM425" s="1209"/>
      <c r="RTN425" s="1209"/>
      <c r="RTO425" s="1209"/>
      <c r="RTP425" s="1209"/>
      <c r="RTQ425" s="1210"/>
      <c r="RTR425" s="1211"/>
      <c r="RTS425" s="1210"/>
      <c r="RTU425" s="1208"/>
      <c r="RTV425" s="1209"/>
      <c r="RTW425" s="1209"/>
      <c r="RTX425" s="1209"/>
      <c r="RTY425" s="1209"/>
      <c r="RTZ425" s="1210"/>
      <c r="RUA425" s="1211"/>
      <c r="RUB425" s="1210"/>
      <c r="RUD425" s="1208"/>
      <c r="RUE425" s="1209"/>
      <c r="RUF425" s="1209"/>
      <c r="RUG425" s="1209"/>
      <c r="RUH425" s="1209"/>
      <c r="RUI425" s="1210"/>
      <c r="RUJ425" s="1211"/>
      <c r="RUK425" s="1210"/>
      <c r="RUM425" s="1208"/>
      <c r="RUN425" s="1209"/>
      <c r="RUO425" s="1209"/>
      <c r="RUP425" s="1209"/>
      <c r="RUQ425" s="1209"/>
      <c r="RUR425" s="1210"/>
      <c r="RUS425" s="1211"/>
      <c r="RUT425" s="1210"/>
      <c r="RUV425" s="1208"/>
      <c r="RUW425" s="1209"/>
      <c r="RUX425" s="1209"/>
      <c r="RUY425" s="1209"/>
      <c r="RUZ425" s="1209"/>
      <c r="RVA425" s="1210"/>
      <c r="RVB425" s="1211"/>
      <c r="RVC425" s="1210"/>
      <c r="RVE425" s="1208"/>
      <c r="RVF425" s="1209"/>
      <c r="RVG425" s="1209"/>
      <c r="RVH425" s="1209"/>
      <c r="RVI425" s="1209"/>
      <c r="RVJ425" s="1210"/>
      <c r="RVK425" s="1211"/>
      <c r="RVL425" s="1210"/>
      <c r="RVN425" s="1208"/>
      <c r="RVO425" s="1209"/>
      <c r="RVP425" s="1209"/>
      <c r="RVQ425" s="1209"/>
      <c r="RVR425" s="1209"/>
      <c r="RVS425" s="1210"/>
      <c r="RVT425" s="1211"/>
      <c r="RVU425" s="1210"/>
      <c r="RVW425" s="1208"/>
      <c r="RVX425" s="1209"/>
      <c r="RVY425" s="1209"/>
      <c r="RVZ425" s="1209"/>
      <c r="RWA425" s="1209"/>
      <c r="RWB425" s="1210"/>
      <c r="RWC425" s="1211"/>
      <c r="RWD425" s="1210"/>
      <c r="RWF425" s="1208"/>
      <c r="RWG425" s="1209"/>
      <c r="RWH425" s="1209"/>
      <c r="RWI425" s="1209"/>
      <c r="RWJ425" s="1209"/>
      <c r="RWK425" s="1210"/>
      <c r="RWL425" s="1211"/>
      <c r="RWM425" s="1210"/>
      <c r="RWO425" s="1208"/>
      <c r="RWP425" s="1209"/>
      <c r="RWQ425" s="1209"/>
      <c r="RWR425" s="1209"/>
      <c r="RWS425" s="1209"/>
      <c r="RWT425" s="1210"/>
      <c r="RWU425" s="1211"/>
      <c r="RWV425" s="1210"/>
      <c r="RWX425" s="1208"/>
      <c r="RWY425" s="1209"/>
      <c r="RWZ425" s="1209"/>
      <c r="RXA425" s="1209"/>
      <c r="RXB425" s="1209"/>
      <c r="RXC425" s="1210"/>
      <c r="RXD425" s="1211"/>
      <c r="RXE425" s="1210"/>
      <c r="RXG425" s="1208"/>
      <c r="RXH425" s="1209"/>
      <c r="RXI425" s="1209"/>
      <c r="RXJ425" s="1209"/>
      <c r="RXK425" s="1209"/>
      <c r="RXL425" s="1210"/>
      <c r="RXM425" s="1211"/>
      <c r="RXN425" s="1210"/>
      <c r="RXP425" s="1208"/>
      <c r="RXQ425" s="1209"/>
      <c r="RXR425" s="1209"/>
      <c r="RXS425" s="1209"/>
      <c r="RXT425" s="1209"/>
      <c r="RXU425" s="1210"/>
      <c r="RXV425" s="1211"/>
      <c r="RXW425" s="1210"/>
      <c r="RXY425" s="1208"/>
      <c r="RXZ425" s="1209"/>
      <c r="RYA425" s="1209"/>
      <c r="RYB425" s="1209"/>
      <c r="RYC425" s="1209"/>
      <c r="RYD425" s="1210"/>
      <c r="RYE425" s="1211"/>
      <c r="RYF425" s="1210"/>
      <c r="RYH425" s="1208"/>
      <c r="RYI425" s="1209"/>
      <c r="RYJ425" s="1209"/>
      <c r="RYK425" s="1209"/>
      <c r="RYL425" s="1209"/>
      <c r="RYM425" s="1210"/>
      <c r="RYN425" s="1211"/>
      <c r="RYO425" s="1210"/>
      <c r="RYQ425" s="1208"/>
      <c r="RYR425" s="1209"/>
      <c r="RYS425" s="1209"/>
      <c r="RYT425" s="1209"/>
      <c r="RYU425" s="1209"/>
      <c r="RYV425" s="1210"/>
      <c r="RYW425" s="1211"/>
      <c r="RYX425" s="1210"/>
      <c r="RYZ425" s="1208"/>
      <c r="RZA425" s="1209"/>
      <c r="RZB425" s="1209"/>
      <c r="RZC425" s="1209"/>
      <c r="RZD425" s="1209"/>
      <c r="RZE425" s="1210"/>
      <c r="RZF425" s="1211"/>
      <c r="RZG425" s="1210"/>
      <c r="RZI425" s="1208"/>
      <c r="RZJ425" s="1209"/>
      <c r="RZK425" s="1209"/>
      <c r="RZL425" s="1209"/>
      <c r="RZM425" s="1209"/>
      <c r="RZN425" s="1210"/>
      <c r="RZO425" s="1211"/>
      <c r="RZP425" s="1210"/>
      <c r="RZR425" s="1208"/>
      <c r="RZS425" s="1209"/>
      <c r="RZT425" s="1209"/>
      <c r="RZU425" s="1209"/>
      <c r="RZV425" s="1209"/>
      <c r="RZW425" s="1210"/>
      <c r="RZX425" s="1211"/>
      <c r="RZY425" s="1210"/>
      <c r="SAA425" s="1208"/>
      <c r="SAB425" s="1209"/>
      <c r="SAC425" s="1209"/>
      <c r="SAD425" s="1209"/>
      <c r="SAE425" s="1209"/>
      <c r="SAF425" s="1210"/>
      <c r="SAG425" s="1211"/>
      <c r="SAH425" s="1210"/>
      <c r="SAJ425" s="1208"/>
      <c r="SAK425" s="1209"/>
      <c r="SAL425" s="1209"/>
      <c r="SAM425" s="1209"/>
      <c r="SAN425" s="1209"/>
      <c r="SAO425" s="1210"/>
      <c r="SAP425" s="1211"/>
      <c r="SAQ425" s="1210"/>
      <c r="SAS425" s="1208"/>
      <c r="SAT425" s="1209"/>
      <c r="SAU425" s="1209"/>
      <c r="SAV425" s="1209"/>
      <c r="SAW425" s="1209"/>
      <c r="SAX425" s="1210"/>
      <c r="SAY425" s="1211"/>
      <c r="SAZ425" s="1210"/>
      <c r="SBB425" s="1208"/>
      <c r="SBC425" s="1209"/>
      <c r="SBD425" s="1209"/>
      <c r="SBE425" s="1209"/>
      <c r="SBF425" s="1209"/>
      <c r="SBG425" s="1210"/>
      <c r="SBH425" s="1211"/>
      <c r="SBI425" s="1210"/>
      <c r="SBK425" s="1208"/>
      <c r="SBL425" s="1209"/>
      <c r="SBM425" s="1209"/>
      <c r="SBN425" s="1209"/>
      <c r="SBO425" s="1209"/>
      <c r="SBP425" s="1210"/>
      <c r="SBQ425" s="1211"/>
      <c r="SBR425" s="1210"/>
      <c r="SBT425" s="1208"/>
      <c r="SBU425" s="1209"/>
      <c r="SBV425" s="1209"/>
      <c r="SBW425" s="1209"/>
      <c r="SBX425" s="1209"/>
      <c r="SBY425" s="1210"/>
      <c r="SBZ425" s="1211"/>
      <c r="SCA425" s="1210"/>
      <c r="SCC425" s="1208"/>
      <c r="SCD425" s="1209"/>
      <c r="SCE425" s="1209"/>
      <c r="SCF425" s="1209"/>
      <c r="SCG425" s="1209"/>
      <c r="SCH425" s="1210"/>
      <c r="SCI425" s="1211"/>
      <c r="SCJ425" s="1210"/>
      <c r="SCL425" s="1208"/>
      <c r="SCM425" s="1209"/>
      <c r="SCN425" s="1209"/>
      <c r="SCO425" s="1209"/>
      <c r="SCP425" s="1209"/>
      <c r="SCQ425" s="1210"/>
      <c r="SCR425" s="1211"/>
      <c r="SCS425" s="1210"/>
      <c r="SCU425" s="1208"/>
      <c r="SCV425" s="1209"/>
      <c r="SCW425" s="1209"/>
      <c r="SCX425" s="1209"/>
      <c r="SCY425" s="1209"/>
      <c r="SCZ425" s="1210"/>
      <c r="SDA425" s="1211"/>
      <c r="SDB425" s="1210"/>
      <c r="SDD425" s="1208"/>
      <c r="SDE425" s="1209"/>
      <c r="SDF425" s="1209"/>
      <c r="SDG425" s="1209"/>
      <c r="SDH425" s="1209"/>
      <c r="SDI425" s="1210"/>
      <c r="SDJ425" s="1211"/>
      <c r="SDK425" s="1210"/>
      <c r="SDM425" s="1208"/>
      <c r="SDN425" s="1209"/>
      <c r="SDO425" s="1209"/>
      <c r="SDP425" s="1209"/>
      <c r="SDQ425" s="1209"/>
      <c r="SDR425" s="1210"/>
      <c r="SDS425" s="1211"/>
      <c r="SDT425" s="1210"/>
      <c r="SDV425" s="1208"/>
      <c r="SDW425" s="1209"/>
      <c r="SDX425" s="1209"/>
      <c r="SDY425" s="1209"/>
      <c r="SDZ425" s="1209"/>
      <c r="SEA425" s="1210"/>
      <c r="SEB425" s="1211"/>
      <c r="SEC425" s="1210"/>
      <c r="SEE425" s="1208"/>
      <c r="SEF425" s="1209"/>
      <c r="SEG425" s="1209"/>
      <c r="SEH425" s="1209"/>
      <c r="SEI425" s="1209"/>
      <c r="SEJ425" s="1210"/>
      <c r="SEK425" s="1211"/>
      <c r="SEL425" s="1210"/>
      <c r="SEN425" s="1208"/>
      <c r="SEO425" s="1209"/>
      <c r="SEP425" s="1209"/>
      <c r="SEQ425" s="1209"/>
      <c r="SER425" s="1209"/>
      <c r="SES425" s="1210"/>
      <c r="SET425" s="1211"/>
      <c r="SEU425" s="1210"/>
      <c r="SEW425" s="1208"/>
      <c r="SEX425" s="1209"/>
      <c r="SEY425" s="1209"/>
      <c r="SEZ425" s="1209"/>
      <c r="SFA425" s="1209"/>
      <c r="SFB425" s="1210"/>
      <c r="SFC425" s="1211"/>
      <c r="SFD425" s="1210"/>
      <c r="SFF425" s="1208"/>
      <c r="SFG425" s="1209"/>
      <c r="SFH425" s="1209"/>
      <c r="SFI425" s="1209"/>
      <c r="SFJ425" s="1209"/>
      <c r="SFK425" s="1210"/>
      <c r="SFL425" s="1211"/>
      <c r="SFM425" s="1210"/>
      <c r="SFO425" s="1208"/>
      <c r="SFP425" s="1209"/>
      <c r="SFQ425" s="1209"/>
      <c r="SFR425" s="1209"/>
      <c r="SFS425" s="1209"/>
      <c r="SFT425" s="1210"/>
      <c r="SFU425" s="1211"/>
      <c r="SFV425" s="1210"/>
      <c r="SFX425" s="1208"/>
      <c r="SFY425" s="1209"/>
      <c r="SFZ425" s="1209"/>
      <c r="SGA425" s="1209"/>
      <c r="SGB425" s="1209"/>
      <c r="SGC425" s="1210"/>
      <c r="SGD425" s="1211"/>
      <c r="SGE425" s="1210"/>
      <c r="SGG425" s="1208"/>
      <c r="SGH425" s="1209"/>
      <c r="SGI425" s="1209"/>
      <c r="SGJ425" s="1209"/>
      <c r="SGK425" s="1209"/>
      <c r="SGL425" s="1210"/>
      <c r="SGM425" s="1211"/>
      <c r="SGN425" s="1210"/>
      <c r="SGP425" s="1208"/>
      <c r="SGQ425" s="1209"/>
      <c r="SGR425" s="1209"/>
      <c r="SGS425" s="1209"/>
      <c r="SGT425" s="1209"/>
      <c r="SGU425" s="1210"/>
      <c r="SGV425" s="1211"/>
      <c r="SGW425" s="1210"/>
      <c r="SGY425" s="1208"/>
      <c r="SGZ425" s="1209"/>
      <c r="SHA425" s="1209"/>
      <c r="SHB425" s="1209"/>
      <c r="SHC425" s="1209"/>
      <c r="SHD425" s="1210"/>
      <c r="SHE425" s="1211"/>
      <c r="SHF425" s="1210"/>
      <c r="SHH425" s="1208"/>
      <c r="SHI425" s="1209"/>
      <c r="SHJ425" s="1209"/>
      <c r="SHK425" s="1209"/>
      <c r="SHL425" s="1209"/>
      <c r="SHM425" s="1210"/>
      <c r="SHN425" s="1211"/>
      <c r="SHO425" s="1210"/>
      <c r="SHQ425" s="1208"/>
      <c r="SHR425" s="1209"/>
      <c r="SHS425" s="1209"/>
      <c r="SHT425" s="1209"/>
      <c r="SHU425" s="1209"/>
      <c r="SHV425" s="1210"/>
      <c r="SHW425" s="1211"/>
      <c r="SHX425" s="1210"/>
      <c r="SHZ425" s="1208"/>
      <c r="SIA425" s="1209"/>
      <c r="SIB425" s="1209"/>
      <c r="SIC425" s="1209"/>
      <c r="SID425" s="1209"/>
      <c r="SIE425" s="1210"/>
      <c r="SIF425" s="1211"/>
      <c r="SIG425" s="1210"/>
      <c r="SII425" s="1208"/>
      <c r="SIJ425" s="1209"/>
      <c r="SIK425" s="1209"/>
      <c r="SIL425" s="1209"/>
      <c r="SIM425" s="1209"/>
      <c r="SIN425" s="1210"/>
      <c r="SIO425" s="1211"/>
      <c r="SIP425" s="1210"/>
      <c r="SIR425" s="1208"/>
      <c r="SIS425" s="1209"/>
      <c r="SIT425" s="1209"/>
      <c r="SIU425" s="1209"/>
      <c r="SIV425" s="1209"/>
      <c r="SIW425" s="1210"/>
      <c r="SIX425" s="1211"/>
      <c r="SIY425" s="1210"/>
      <c r="SJA425" s="1208"/>
      <c r="SJB425" s="1209"/>
      <c r="SJC425" s="1209"/>
      <c r="SJD425" s="1209"/>
      <c r="SJE425" s="1209"/>
      <c r="SJF425" s="1210"/>
      <c r="SJG425" s="1211"/>
      <c r="SJH425" s="1210"/>
      <c r="SJJ425" s="1208"/>
      <c r="SJK425" s="1209"/>
      <c r="SJL425" s="1209"/>
      <c r="SJM425" s="1209"/>
      <c r="SJN425" s="1209"/>
      <c r="SJO425" s="1210"/>
      <c r="SJP425" s="1211"/>
      <c r="SJQ425" s="1210"/>
      <c r="SJS425" s="1208"/>
      <c r="SJT425" s="1209"/>
      <c r="SJU425" s="1209"/>
      <c r="SJV425" s="1209"/>
      <c r="SJW425" s="1209"/>
      <c r="SJX425" s="1210"/>
      <c r="SJY425" s="1211"/>
      <c r="SJZ425" s="1210"/>
      <c r="SKB425" s="1208"/>
      <c r="SKC425" s="1209"/>
      <c r="SKD425" s="1209"/>
      <c r="SKE425" s="1209"/>
      <c r="SKF425" s="1209"/>
      <c r="SKG425" s="1210"/>
      <c r="SKH425" s="1211"/>
      <c r="SKI425" s="1210"/>
      <c r="SKK425" s="1208"/>
      <c r="SKL425" s="1209"/>
      <c r="SKM425" s="1209"/>
      <c r="SKN425" s="1209"/>
      <c r="SKO425" s="1209"/>
      <c r="SKP425" s="1210"/>
      <c r="SKQ425" s="1211"/>
      <c r="SKR425" s="1210"/>
      <c r="SKT425" s="1208"/>
      <c r="SKU425" s="1209"/>
      <c r="SKV425" s="1209"/>
      <c r="SKW425" s="1209"/>
      <c r="SKX425" s="1209"/>
      <c r="SKY425" s="1210"/>
      <c r="SKZ425" s="1211"/>
      <c r="SLA425" s="1210"/>
      <c r="SLC425" s="1208"/>
      <c r="SLD425" s="1209"/>
      <c r="SLE425" s="1209"/>
      <c r="SLF425" s="1209"/>
      <c r="SLG425" s="1209"/>
      <c r="SLH425" s="1210"/>
      <c r="SLI425" s="1211"/>
      <c r="SLJ425" s="1210"/>
      <c r="SLL425" s="1208"/>
      <c r="SLM425" s="1209"/>
      <c r="SLN425" s="1209"/>
      <c r="SLO425" s="1209"/>
      <c r="SLP425" s="1209"/>
      <c r="SLQ425" s="1210"/>
      <c r="SLR425" s="1211"/>
      <c r="SLS425" s="1210"/>
      <c r="SLU425" s="1208"/>
      <c r="SLV425" s="1209"/>
      <c r="SLW425" s="1209"/>
      <c r="SLX425" s="1209"/>
      <c r="SLY425" s="1209"/>
      <c r="SLZ425" s="1210"/>
      <c r="SMA425" s="1211"/>
      <c r="SMB425" s="1210"/>
      <c r="SMD425" s="1208"/>
      <c r="SME425" s="1209"/>
      <c r="SMF425" s="1209"/>
      <c r="SMG425" s="1209"/>
      <c r="SMH425" s="1209"/>
      <c r="SMI425" s="1210"/>
      <c r="SMJ425" s="1211"/>
      <c r="SMK425" s="1210"/>
      <c r="SMM425" s="1208"/>
      <c r="SMN425" s="1209"/>
      <c r="SMO425" s="1209"/>
      <c r="SMP425" s="1209"/>
      <c r="SMQ425" s="1209"/>
      <c r="SMR425" s="1210"/>
      <c r="SMS425" s="1211"/>
      <c r="SMT425" s="1210"/>
      <c r="SMV425" s="1208"/>
      <c r="SMW425" s="1209"/>
      <c r="SMX425" s="1209"/>
      <c r="SMY425" s="1209"/>
      <c r="SMZ425" s="1209"/>
      <c r="SNA425" s="1210"/>
      <c r="SNB425" s="1211"/>
      <c r="SNC425" s="1210"/>
      <c r="SNE425" s="1208"/>
      <c r="SNF425" s="1209"/>
      <c r="SNG425" s="1209"/>
      <c r="SNH425" s="1209"/>
      <c r="SNI425" s="1209"/>
      <c r="SNJ425" s="1210"/>
      <c r="SNK425" s="1211"/>
      <c r="SNL425" s="1210"/>
      <c r="SNN425" s="1208"/>
      <c r="SNO425" s="1209"/>
      <c r="SNP425" s="1209"/>
      <c r="SNQ425" s="1209"/>
      <c r="SNR425" s="1209"/>
      <c r="SNS425" s="1210"/>
      <c r="SNT425" s="1211"/>
      <c r="SNU425" s="1210"/>
      <c r="SNW425" s="1208"/>
      <c r="SNX425" s="1209"/>
      <c r="SNY425" s="1209"/>
      <c r="SNZ425" s="1209"/>
      <c r="SOA425" s="1209"/>
      <c r="SOB425" s="1210"/>
      <c r="SOC425" s="1211"/>
      <c r="SOD425" s="1210"/>
      <c r="SOF425" s="1208"/>
      <c r="SOG425" s="1209"/>
      <c r="SOH425" s="1209"/>
      <c r="SOI425" s="1209"/>
      <c r="SOJ425" s="1209"/>
      <c r="SOK425" s="1210"/>
      <c r="SOL425" s="1211"/>
      <c r="SOM425" s="1210"/>
      <c r="SOO425" s="1208"/>
      <c r="SOP425" s="1209"/>
      <c r="SOQ425" s="1209"/>
      <c r="SOR425" s="1209"/>
      <c r="SOS425" s="1209"/>
      <c r="SOT425" s="1210"/>
      <c r="SOU425" s="1211"/>
      <c r="SOV425" s="1210"/>
      <c r="SOX425" s="1208"/>
      <c r="SOY425" s="1209"/>
      <c r="SOZ425" s="1209"/>
      <c r="SPA425" s="1209"/>
      <c r="SPB425" s="1209"/>
      <c r="SPC425" s="1210"/>
      <c r="SPD425" s="1211"/>
      <c r="SPE425" s="1210"/>
      <c r="SPG425" s="1208"/>
      <c r="SPH425" s="1209"/>
      <c r="SPI425" s="1209"/>
      <c r="SPJ425" s="1209"/>
      <c r="SPK425" s="1209"/>
      <c r="SPL425" s="1210"/>
      <c r="SPM425" s="1211"/>
      <c r="SPN425" s="1210"/>
      <c r="SPP425" s="1208"/>
      <c r="SPQ425" s="1209"/>
      <c r="SPR425" s="1209"/>
      <c r="SPS425" s="1209"/>
      <c r="SPT425" s="1209"/>
      <c r="SPU425" s="1210"/>
      <c r="SPV425" s="1211"/>
      <c r="SPW425" s="1210"/>
      <c r="SPY425" s="1208"/>
      <c r="SPZ425" s="1209"/>
      <c r="SQA425" s="1209"/>
      <c r="SQB425" s="1209"/>
      <c r="SQC425" s="1209"/>
      <c r="SQD425" s="1210"/>
      <c r="SQE425" s="1211"/>
      <c r="SQF425" s="1210"/>
      <c r="SQH425" s="1208"/>
      <c r="SQI425" s="1209"/>
      <c r="SQJ425" s="1209"/>
      <c r="SQK425" s="1209"/>
      <c r="SQL425" s="1209"/>
      <c r="SQM425" s="1210"/>
      <c r="SQN425" s="1211"/>
      <c r="SQO425" s="1210"/>
      <c r="SQQ425" s="1208"/>
      <c r="SQR425" s="1209"/>
      <c r="SQS425" s="1209"/>
      <c r="SQT425" s="1209"/>
      <c r="SQU425" s="1209"/>
      <c r="SQV425" s="1210"/>
      <c r="SQW425" s="1211"/>
      <c r="SQX425" s="1210"/>
      <c r="SQZ425" s="1208"/>
      <c r="SRA425" s="1209"/>
      <c r="SRB425" s="1209"/>
      <c r="SRC425" s="1209"/>
      <c r="SRD425" s="1209"/>
      <c r="SRE425" s="1210"/>
      <c r="SRF425" s="1211"/>
      <c r="SRG425" s="1210"/>
      <c r="SRI425" s="1208"/>
      <c r="SRJ425" s="1209"/>
      <c r="SRK425" s="1209"/>
      <c r="SRL425" s="1209"/>
      <c r="SRM425" s="1209"/>
      <c r="SRN425" s="1210"/>
      <c r="SRO425" s="1211"/>
      <c r="SRP425" s="1210"/>
      <c r="SRR425" s="1208"/>
      <c r="SRS425" s="1209"/>
      <c r="SRT425" s="1209"/>
      <c r="SRU425" s="1209"/>
      <c r="SRV425" s="1209"/>
      <c r="SRW425" s="1210"/>
      <c r="SRX425" s="1211"/>
      <c r="SRY425" s="1210"/>
      <c r="SSA425" s="1208"/>
      <c r="SSB425" s="1209"/>
      <c r="SSC425" s="1209"/>
      <c r="SSD425" s="1209"/>
      <c r="SSE425" s="1209"/>
      <c r="SSF425" s="1210"/>
      <c r="SSG425" s="1211"/>
      <c r="SSH425" s="1210"/>
      <c r="SSJ425" s="1208"/>
      <c r="SSK425" s="1209"/>
      <c r="SSL425" s="1209"/>
      <c r="SSM425" s="1209"/>
      <c r="SSN425" s="1209"/>
      <c r="SSO425" s="1210"/>
      <c r="SSP425" s="1211"/>
      <c r="SSQ425" s="1210"/>
      <c r="SSS425" s="1208"/>
      <c r="SST425" s="1209"/>
      <c r="SSU425" s="1209"/>
      <c r="SSV425" s="1209"/>
      <c r="SSW425" s="1209"/>
      <c r="SSX425" s="1210"/>
      <c r="SSY425" s="1211"/>
      <c r="SSZ425" s="1210"/>
      <c r="STB425" s="1208"/>
      <c r="STC425" s="1209"/>
      <c r="STD425" s="1209"/>
      <c r="STE425" s="1209"/>
      <c r="STF425" s="1209"/>
      <c r="STG425" s="1210"/>
      <c r="STH425" s="1211"/>
      <c r="STI425" s="1210"/>
      <c r="STK425" s="1208"/>
      <c r="STL425" s="1209"/>
      <c r="STM425" s="1209"/>
      <c r="STN425" s="1209"/>
      <c r="STO425" s="1209"/>
      <c r="STP425" s="1210"/>
      <c r="STQ425" s="1211"/>
      <c r="STR425" s="1210"/>
      <c r="STT425" s="1208"/>
      <c r="STU425" s="1209"/>
      <c r="STV425" s="1209"/>
      <c r="STW425" s="1209"/>
      <c r="STX425" s="1209"/>
      <c r="STY425" s="1210"/>
      <c r="STZ425" s="1211"/>
      <c r="SUA425" s="1210"/>
      <c r="SUC425" s="1208"/>
      <c r="SUD425" s="1209"/>
      <c r="SUE425" s="1209"/>
      <c r="SUF425" s="1209"/>
      <c r="SUG425" s="1209"/>
      <c r="SUH425" s="1210"/>
      <c r="SUI425" s="1211"/>
      <c r="SUJ425" s="1210"/>
      <c r="SUL425" s="1208"/>
      <c r="SUM425" s="1209"/>
      <c r="SUN425" s="1209"/>
      <c r="SUO425" s="1209"/>
      <c r="SUP425" s="1209"/>
      <c r="SUQ425" s="1210"/>
      <c r="SUR425" s="1211"/>
      <c r="SUS425" s="1210"/>
      <c r="SUU425" s="1208"/>
      <c r="SUV425" s="1209"/>
      <c r="SUW425" s="1209"/>
      <c r="SUX425" s="1209"/>
      <c r="SUY425" s="1209"/>
      <c r="SUZ425" s="1210"/>
      <c r="SVA425" s="1211"/>
      <c r="SVB425" s="1210"/>
      <c r="SVD425" s="1208"/>
      <c r="SVE425" s="1209"/>
      <c r="SVF425" s="1209"/>
      <c r="SVG425" s="1209"/>
      <c r="SVH425" s="1209"/>
      <c r="SVI425" s="1210"/>
      <c r="SVJ425" s="1211"/>
      <c r="SVK425" s="1210"/>
      <c r="SVM425" s="1208"/>
      <c r="SVN425" s="1209"/>
      <c r="SVO425" s="1209"/>
      <c r="SVP425" s="1209"/>
      <c r="SVQ425" s="1209"/>
      <c r="SVR425" s="1210"/>
      <c r="SVS425" s="1211"/>
      <c r="SVT425" s="1210"/>
      <c r="SVV425" s="1208"/>
      <c r="SVW425" s="1209"/>
      <c r="SVX425" s="1209"/>
      <c r="SVY425" s="1209"/>
      <c r="SVZ425" s="1209"/>
      <c r="SWA425" s="1210"/>
      <c r="SWB425" s="1211"/>
      <c r="SWC425" s="1210"/>
      <c r="SWE425" s="1208"/>
      <c r="SWF425" s="1209"/>
      <c r="SWG425" s="1209"/>
      <c r="SWH425" s="1209"/>
      <c r="SWI425" s="1209"/>
      <c r="SWJ425" s="1210"/>
      <c r="SWK425" s="1211"/>
      <c r="SWL425" s="1210"/>
      <c r="SWN425" s="1208"/>
      <c r="SWO425" s="1209"/>
      <c r="SWP425" s="1209"/>
      <c r="SWQ425" s="1209"/>
      <c r="SWR425" s="1209"/>
      <c r="SWS425" s="1210"/>
      <c r="SWT425" s="1211"/>
      <c r="SWU425" s="1210"/>
      <c r="SWW425" s="1208"/>
      <c r="SWX425" s="1209"/>
      <c r="SWY425" s="1209"/>
      <c r="SWZ425" s="1209"/>
      <c r="SXA425" s="1209"/>
      <c r="SXB425" s="1210"/>
      <c r="SXC425" s="1211"/>
      <c r="SXD425" s="1210"/>
      <c r="SXF425" s="1208"/>
      <c r="SXG425" s="1209"/>
      <c r="SXH425" s="1209"/>
      <c r="SXI425" s="1209"/>
      <c r="SXJ425" s="1209"/>
      <c r="SXK425" s="1210"/>
      <c r="SXL425" s="1211"/>
      <c r="SXM425" s="1210"/>
      <c r="SXO425" s="1208"/>
      <c r="SXP425" s="1209"/>
      <c r="SXQ425" s="1209"/>
      <c r="SXR425" s="1209"/>
      <c r="SXS425" s="1209"/>
      <c r="SXT425" s="1210"/>
      <c r="SXU425" s="1211"/>
      <c r="SXV425" s="1210"/>
      <c r="SXX425" s="1208"/>
      <c r="SXY425" s="1209"/>
      <c r="SXZ425" s="1209"/>
      <c r="SYA425" s="1209"/>
      <c r="SYB425" s="1209"/>
      <c r="SYC425" s="1210"/>
      <c r="SYD425" s="1211"/>
      <c r="SYE425" s="1210"/>
      <c r="SYG425" s="1208"/>
      <c r="SYH425" s="1209"/>
      <c r="SYI425" s="1209"/>
      <c r="SYJ425" s="1209"/>
      <c r="SYK425" s="1209"/>
      <c r="SYL425" s="1210"/>
      <c r="SYM425" s="1211"/>
      <c r="SYN425" s="1210"/>
      <c r="SYP425" s="1208"/>
      <c r="SYQ425" s="1209"/>
      <c r="SYR425" s="1209"/>
      <c r="SYS425" s="1209"/>
      <c r="SYT425" s="1209"/>
      <c r="SYU425" s="1210"/>
      <c r="SYV425" s="1211"/>
      <c r="SYW425" s="1210"/>
      <c r="SYY425" s="1208"/>
      <c r="SYZ425" s="1209"/>
      <c r="SZA425" s="1209"/>
      <c r="SZB425" s="1209"/>
      <c r="SZC425" s="1209"/>
      <c r="SZD425" s="1210"/>
      <c r="SZE425" s="1211"/>
      <c r="SZF425" s="1210"/>
      <c r="SZH425" s="1208"/>
      <c r="SZI425" s="1209"/>
      <c r="SZJ425" s="1209"/>
      <c r="SZK425" s="1209"/>
      <c r="SZL425" s="1209"/>
      <c r="SZM425" s="1210"/>
      <c r="SZN425" s="1211"/>
      <c r="SZO425" s="1210"/>
      <c r="SZQ425" s="1208"/>
      <c r="SZR425" s="1209"/>
      <c r="SZS425" s="1209"/>
      <c r="SZT425" s="1209"/>
      <c r="SZU425" s="1209"/>
      <c r="SZV425" s="1210"/>
      <c r="SZW425" s="1211"/>
      <c r="SZX425" s="1210"/>
      <c r="SZZ425" s="1208"/>
      <c r="TAA425" s="1209"/>
      <c r="TAB425" s="1209"/>
      <c r="TAC425" s="1209"/>
      <c r="TAD425" s="1209"/>
      <c r="TAE425" s="1210"/>
      <c r="TAF425" s="1211"/>
      <c r="TAG425" s="1210"/>
      <c r="TAI425" s="1208"/>
      <c r="TAJ425" s="1209"/>
      <c r="TAK425" s="1209"/>
      <c r="TAL425" s="1209"/>
      <c r="TAM425" s="1209"/>
      <c r="TAN425" s="1210"/>
      <c r="TAO425" s="1211"/>
      <c r="TAP425" s="1210"/>
      <c r="TAR425" s="1208"/>
      <c r="TAS425" s="1209"/>
      <c r="TAT425" s="1209"/>
      <c r="TAU425" s="1209"/>
      <c r="TAV425" s="1209"/>
      <c r="TAW425" s="1210"/>
      <c r="TAX425" s="1211"/>
      <c r="TAY425" s="1210"/>
      <c r="TBA425" s="1208"/>
      <c r="TBB425" s="1209"/>
      <c r="TBC425" s="1209"/>
      <c r="TBD425" s="1209"/>
      <c r="TBE425" s="1209"/>
      <c r="TBF425" s="1210"/>
      <c r="TBG425" s="1211"/>
      <c r="TBH425" s="1210"/>
      <c r="TBJ425" s="1208"/>
      <c r="TBK425" s="1209"/>
      <c r="TBL425" s="1209"/>
      <c r="TBM425" s="1209"/>
      <c r="TBN425" s="1209"/>
      <c r="TBO425" s="1210"/>
      <c r="TBP425" s="1211"/>
      <c r="TBQ425" s="1210"/>
      <c r="TBS425" s="1208"/>
      <c r="TBT425" s="1209"/>
      <c r="TBU425" s="1209"/>
      <c r="TBV425" s="1209"/>
      <c r="TBW425" s="1209"/>
      <c r="TBX425" s="1210"/>
      <c r="TBY425" s="1211"/>
      <c r="TBZ425" s="1210"/>
      <c r="TCB425" s="1208"/>
      <c r="TCC425" s="1209"/>
      <c r="TCD425" s="1209"/>
      <c r="TCE425" s="1209"/>
      <c r="TCF425" s="1209"/>
      <c r="TCG425" s="1210"/>
      <c r="TCH425" s="1211"/>
      <c r="TCI425" s="1210"/>
      <c r="TCK425" s="1208"/>
      <c r="TCL425" s="1209"/>
      <c r="TCM425" s="1209"/>
      <c r="TCN425" s="1209"/>
      <c r="TCO425" s="1209"/>
      <c r="TCP425" s="1210"/>
      <c r="TCQ425" s="1211"/>
      <c r="TCR425" s="1210"/>
      <c r="TCT425" s="1208"/>
      <c r="TCU425" s="1209"/>
      <c r="TCV425" s="1209"/>
      <c r="TCW425" s="1209"/>
      <c r="TCX425" s="1209"/>
      <c r="TCY425" s="1210"/>
      <c r="TCZ425" s="1211"/>
      <c r="TDA425" s="1210"/>
      <c r="TDC425" s="1208"/>
      <c r="TDD425" s="1209"/>
      <c r="TDE425" s="1209"/>
      <c r="TDF425" s="1209"/>
      <c r="TDG425" s="1209"/>
      <c r="TDH425" s="1210"/>
      <c r="TDI425" s="1211"/>
      <c r="TDJ425" s="1210"/>
      <c r="TDL425" s="1208"/>
      <c r="TDM425" s="1209"/>
      <c r="TDN425" s="1209"/>
      <c r="TDO425" s="1209"/>
      <c r="TDP425" s="1209"/>
      <c r="TDQ425" s="1210"/>
      <c r="TDR425" s="1211"/>
      <c r="TDS425" s="1210"/>
      <c r="TDU425" s="1208"/>
      <c r="TDV425" s="1209"/>
      <c r="TDW425" s="1209"/>
      <c r="TDX425" s="1209"/>
      <c r="TDY425" s="1209"/>
      <c r="TDZ425" s="1210"/>
      <c r="TEA425" s="1211"/>
      <c r="TEB425" s="1210"/>
      <c r="TED425" s="1208"/>
      <c r="TEE425" s="1209"/>
      <c r="TEF425" s="1209"/>
      <c r="TEG425" s="1209"/>
      <c r="TEH425" s="1209"/>
      <c r="TEI425" s="1210"/>
      <c r="TEJ425" s="1211"/>
      <c r="TEK425" s="1210"/>
      <c r="TEM425" s="1208"/>
      <c r="TEN425" s="1209"/>
      <c r="TEO425" s="1209"/>
      <c r="TEP425" s="1209"/>
      <c r="TEQ425" s="1209"/>
      <c r="TER425" s="1210"/>
      <c r="TES425" s="1211"/>
      <c r="TET425" s="1210"/>
      <c r="TEV425" s="1208"/>
      <c r="TEW425" s="1209"/>
      <c r="TEX425" s="1209"/>
      <c r="TEY425" s="1209"/>
      <c r="TEZ425" s="1209"/>
      <c r="TFA425" s="1210"/>
      <c r="TFB425" s="1211"/>
      <c r="TFC425" s="1210"/>
      <c r="TFE425" s="1208"/>
      <c r="TFF425" s="1209"/>
      <c r="TFG425" s="1209"/>
      <c r="TFH425" s="1209"/>
      <c r="TFI425" s="1209"/>
      <c r="TFJ425" s="1210"/>
      <c r="TFK425" s="1211"/>
      <c r="TFL425" s="1210"/>
      <c r="TFN425" s="1208"/>
      <c r="TFO425" s="1209"/>
      <c r="TFP425" s="1209"/>
      <c r="TFQ425" s="1209"/>
      <c r="TFR425" s="1209"/>
      <c r="TFS425" s="1210"/>
      <c r="TFT425" s="1211"/>
      <c r="TFU425" s="1210"/>
      <c r="TFW425" s="1208"/>
      <c r="TFX425" s="1209"/>
      <c r="TFY425" s="1209"/>
      <c r="TFZ425" s="1209"/>
      <c r="TGA425" s="1209"/>
      <c r="TGB425" s="1210"/>
      <c r="TGC425" s="1211"/>
      <c r="TGD425" s="1210"/>
      <c r="TGF425" s="1208"/>
      <c r="TGG425" s="1209"/>
      <c r="TGH425" s="1209"/>
      <c r="TGI425" s="1209"/>
      <c r="TGJ425" s="1209"/>
      <c r="TGK425" s="1210"/>
      <c r="TGL425" s="1211"/>
      <c r="TGM425" s="1210"/>
      <c r="TGO425" s="1208"/>
      <c r="TGP425" s="1209"/>
      <c r="TGQ425" s="1209"/>
      <c r="TGR425" s="1209"/>
      <c r="TGS425" s="1209"/>
      <c r="TGT425" s="1210"/>
      <c r="TGU425" s="1211"/>
      <c r="TGV425" s="1210"/>
      <c r="TGX425" s="1208"/>
      <c r="TGY425" s="1209"/>
      <c r="TGZ425" s="1209"/>
      <c r="THA425" s="1209"/>
      <c r="THB425" s="1209"/>
      <c r="THC425" s="1210"/>
      <c r="THD425" s="1211"/>
      <c r="THE425" s="1210"/>
      <c r="THG425" s="1208"/>
      <c r="THH425" s="1209"/>
      <c r="THI425" s="1209"/>
      <c r="THJ425" s="1209"/>
      <c r="THK425" s="1209"/>
      <c r="THL425" s="1210"/>
      <c r="THM425" s="1211"/>
      <c r="THN425" s="1210"/>
      <c r="THP425" s="1208"/>
      <c r="THQ425" s="1209"/>
      <c r="THR425" s="1209"/>
      <c r="THS425" s="1209"/>
      <c r="THT425" s="1209"/>
      <c r="THU425" s="1210"/>
      <c r="THV425" s="1211"/>
      <c r="THW425" s="1210"/>
      <c r="THY425" s="1208"/>
      <c r="THZ425" s="1209"/>
      <c r="TIA425" s="1209"/>
      <c r="TIB425" s="1209"/>
      <c r="TIC425" s="1209"/>
      <c r="TID425" s="1210"/>
      <c r="TIE425" s="1211"/>
      <c r="TIF425" s="1210"/>
      <c r="TIH425" s="1208"/>
      <c r="TII425" s="1209"/>
      <c r="TIJ425" s="1209"/>
      <c r="TIK425" s="1209"/>
      <c r="TIL425" s="1209"/>
      <c r="TIM425" s="1210"/>
      <c r="TIN425" s="1211"/>
      <c r="TIO425" s="1210"/>
      <c r="TIQ425" s="1208"/>
      <c r="TIR425" s="1209"/>
      <c r="TIS425" s="1209"/>
      <c r="TIT425" s="1209"/>
      <c r="TIU425" s="1209"/>
      <c r="TIV425" s="1210"/>
      <c r="TIW425" s="1211"/>
      <c r="TIX425" s="1210"/>
      <c r="TIZ425" s="1208"/>
      <c r="TJA425" s="1209"/>
      <c r="TJB425" s="1209"/>
      <c r="TJC425" s="1209"/>
      <c r="TJD425" s="1209"/>
      <c r="TJE425" s="1210"/>
      <c r="TJF425" s="1211"/>
      <c r="TJG425" s="1210"/>
      <c r="TJI425" s="1208"/>
      <c r="TJJ425" s="1209"/>
      <c r="TJK425" s="1209"/>
      <c r="TJL425" s="1209"/>
      <c r="TJM425" s="1209"/>
      <c r="TJN425" s="1210"/>
      <c r="TJO425" s="1211"/>
      <c r="TJP425" s="1210"/>
      <c r="TJR425" s="1208"/>
      <c r="TJS425" s="1209"/>
      <c r="TJT425" s="1209"/>
      <c r="TJU425" s="1209"/>
      <c r="TJV425" s="1209"/>
      <c r="TJW425" s="1210"/>
      <c r="TJX425" s="1211"/>
      <c r="TJY425" s="1210"/>
      <c r="TKA425" s="1208"/>
      <c r="TKB425" s="1209"/>
      <c r="TKC425" s="1209"/>
      <c r="TKD425" s="1209"/>
      <c r="TKE425" s="1209"/>
      <c r="TKF425" s="1210"/>
      <c r="TKG425" s="1211"/>
      <c r="TKH425" s="1210"/>
      <c r="TKJ425" s="1208"/>
      <c r="TKK425" s="1209"/>
      <c r="TKL425" s="1209"/>
      <c r="TKM425" s="1209"/>
      <c r="TKN425" s="1209"/>
      <c r="TKO425" s="1210"/>
      <c r="TKP425" s="1211"/>
      <c r="TKQ425" s="1210"/>
      <c r="TKS425" s="1208"/>
      <c r="TKT425" s="1209"/>
      <c r="TKU425" s="1209"/>
      <c r="TKV425" s="1209"/>
      <c r="TKW425" s="1209"/>
      <c r="TKX425" s="1210"/>
      <c r="TKY425" s="1211"/>
      <c r="TKZ425" s="1210"/>
      <c r="TLB425" s="1208"/>
      <c r="TLC425" s="1209"/>
      <c r="TLD425" s="1209"/>
      <c r="TLE425" s="1209"/>
      <c r="TLF425" s="1209"/>
      <c r="TLG425" s="1210"/>
      <c r="TLH425" s="1211"/>
      <c r="TLI425" s="1210"/>
      <c r="TLK425" s="1208"/>
      <c r="TLL425" s="1209"/>
      <c r="TLM425" s="1209"/>
      <c r="TLN425" s="1209"/>
      <c r="TLO425" s="1209"/>
      <c r="TLP425" s="1210"/>
      <c r="TLQ425" s="1211"/>
      <c r="TLR425" s="1210"/>
      <c r="TLT425" s="1208"/>
      <c r="TLU425" s="1209"/>
      <c r="TLV425" s="1209"/>
      <c r="TLW425" s="1209"/>
      <c r="TLX425" s="1209"/>
      <c r="TLY425" s="1210"/>
      <c r="TLZ425" s="1211"/>
      <c r="TMA425" s="1210"/>
      <c r="TMC425" s="1208"/>
      <c r="TMD425" s="1209"/>
      <c r="TME425" s="1209"/>
      <c r="TMF425" s="1209"/>
      <c r="TMG425" s="1209"/>
      <c r="TMH425" s="1210"/>
      <c r="TMI425" s="1211"/>
      <c r="TMJ425" s="1210"/>
      <c r="TML425" s="1208"/>
      <c r="TMM425" s="1209"/>
      <c r="TMN425" s="1209"/>
      <c r="TMO425" s="1209"/>
      <c r="TMP425" s="1209"/>
      <c r="TMQ425" s="1210"/>
      <c r="TMR425" s="1211"/>
      <c r="TMS425" s="1210"/>
      <c r="TMU425" s="1208"/>
      <c r="TMV425" s="1209"/>
      <c r="TMW425" s="1209"/>
      <c r="TMX425" s="1209"/>
      <c r="TMY425" s="1209"/>
      <c r="TMZ425" s="1210"/>
      <c r="TNA425" s="1211"/>
      <c r="TNB425" s="1210"/>
      <c r="TND425" s="1208"/>
      <c r="TNE425" s="1209"/>
      <c r="TNF425" s="1209"/>
      <c r="TNG425" s="1209"/>
      <c r="TNH425" s="1209"/>
      <c r="TNI425" s="1210"/>
      <c r="TNJ425" s="1211"/>
      <c r="TNK425" s="1210"/>
      <c r="TNM425" s="1208"/>
      <c r="TNN425" s="1209"/>
      <c r="TNO425" s="1209"/>
      <c r="TNP425" s="1209"/>
      <c r="TNQ425" s="1209"/>
      <c r="TNR425" s="1210"/>
      <c r="TNS425" s="1211"/>
      <c r="TNT425" s="1210"/>
      <c r="TNV425" s="1208"/>
      <c r="TNW425" s="1209"/>
      <c r="TNX425" s="1209"/>
      <c r="TNY425" s="1209"/>
      <c r="TNZ425" s="1209"/>
      <c r="TOA425" s="1210"/>
      <c r="TOB425" s="1211"/>
      <c r="TOC425" s="1210"/>
      <c r="TOE425" s="1208"/>
      <c r="TOF425" s="1209"/>
      <c r="TOG425" s="1209"/>
      <c r="TOH425" s="1209"/>
      <c r="TOI425" s="1209"/>
      <c r="TOJ425" s="1210"/>
      <c r="TOK425" s="1211"/>
      <c r="TOL425" s="1210"/>
      <c r="TON425" s="1208"/>
      <c r="TOO425" s="1209"/>
      <c r="TOP425" s="1209"/>
      <c r="TOQ425" s="1209"/>
      <c r="TOR425" s="1209"/>
      <c r="TOS425" s="1210"/>
      <c r="TOT425" s="1211"/>
      <c r="TOU425" s="1210"/>
      <c r="TOW425" s="1208"/>
      <c r="TOX425" s="1209"/>
      <c r="TOY425" s="1209"/>
      <c r="TOZ425" s="1209"/>
      <c r="TPA425" s="1209"/>
      <c r="TPB425" s="1210"/>
      <c r="TPC425" s="1211"/>
      <c r="TPD425" s="1210"/>
      <c r="TPF425" s="1208"/>
      <c r="TPG425" s="1209"/>
      <c r="TPH425" s="1209"/>
      <c r="TPI425" s="1209"/>
      <c r="TPJ425" s="1209"/>
      <c r="TPK425" s="1210"/>
      <c r="TPL425" s="1211"/>
      <c r="TPM425" s="1210"/>
      <c r="TPO425" s="1208"/>
      <c r="TPP425" s="1209"/>
      <c r="TPQ425" s="1209"/>
      <c r="TPR425" s="1209"/>
      <c r="TPS425" s="1209"/>
      <c r="TPT425" s="1210"/>
      <c r="TPU425" s="1211"/>
      <c r="TPV425" s="1210"/>
      <c r="TPX425" s="1208"/>
      <c r="TPY425" s="1209"/>
      <c r="TPZ425" s="1209"/>
      <c r="TQA425" s="1209"/>
      <c r="TQB425" s="1209"/>
      <c r="TQC425" s="1210"/>
      <c r="TQD425" s="1211"/>
      <c r="TQE425" s="1210"/>
      <c r="TQG425" s="1208"/>
      <c r="TQH425" s="1209"/>
      <c r="TQI425" s="1209"/>
      <c r="TQJ425" s="1209"/>
      <c r="TQK425" s="1209"/>
      <c r="TQL425" s="1210"/>
      <c r="TQM425" s="1211"/>
      <c r="TQN425" s="1210"/>
      <c r="TQP425" s="1208"/>
      <c r="TQQ425" s="1209"/>
      <c r="TQR425" s="1209"/>
      <c r="TQS425" s="1209"/>
      <c r="TQT425" s="1209"/>
      <c r="TQU425" s="1210"/>
      <c r="TQV425" s="1211"/>
      <c r="TQW425" s="1210"/>
      <c r="TQY425" s="1208"/>
      <c r="TQZ425" s="1209"/>
      <c r="TRA425" s="1209"/>
      <c r="TRB425" s="1209"/>
      <c r="TRC425" s="1209"/>
      <c r="TRD425" s="1210"/>
      <c r="TRE425" s="1211"/>
      <c r="TRF425" s="1210"/>
      <c r="TRH425" s="1208"/>
      <c r="TRI425" s="1209"/>
      <c r="TRJ425" s="1209"/>
      <c r="TRK425" s="1209"/>
      <c r="TRL425" s="1209"/>
      <c r="TRM425" s="1210"/>
      <c r="TRN425" s="1211"/>
      <c r="TRO425" s="1210"/>
      <c r="TRQ425" s="1208"/>
      <c r="TRR425" s="1209"/>
      <c r="TRS425" s="1209"/>
      <c r="TRT425" s="1209"/>
      <c r="TRU425" s="1209"/>
      <c r="TRV425" s="1210"/>
      <c r="TRW425" s="1211"/>
      <c r="TRX425" s="1210"/>
      <c r="TRZ425" s="1208"/>
      <c r="TSA425" s="1209"/>
      <c r="TSB425" s="1209"/>
      <c r="TSC425" s="1209"/>
      <c r="TSD425" s="1209"/>
      <c r="TSE425" s="1210"/>
      <c r="TSF425" s="1211"/>
      <c r="TSG425" s="1210"/>
      <c r="TSI425" s="1208"/>
      <c r="TSJ425" s="1209"/>
      <c r="TSK425" s="1209"/>
      <c r="TSL425" s="1209"/>
      <c r="TSM425" s="1209"/>
      <c r="TSN425" s="1210"/>
      <c r="TSO425" s="1211"/>
      <c r="TSP425" s="1210"/>
      <c r="TSR425" s="1208"/>
      <c r="TSS425" s="1209"/>
      <c r="TST425" s="1209"/>
      <c r="TSU425" s="1209"/>
      <c r="TSV425" s="1209"/>
      <c r="TSW425" s="1210"/>
      <c r="TSX425" s="1211"/>
      <c r="TSY425" s="1210"/>
      <c r="TTA425" s="1208"/>
      <c r="TTB425" s="1209"/>
      <c r="TTC425" s="1209"/>
      <c r="TTD425" s="1209"/>
      <c r="TTE425" s="1209"/>
      <c r="TTF425" s="1210"/>
      <c r="TTG425" s="1211"/>
      <c r="TTH425" s="1210"/>
      <c r="TTJ425" s="1208"/>
      <c r="TTK425" s="1209"/>
      <c r="TTL425" s="1209"/>
      <c r="TTM425" s="1209"/>
      <c r="TTN425" s="1209"/>
      <c r="TTO425" s="1210"/>
      <c r="TTP425" s="1211"/>
      <c r="TTQ425" s="1210"/>
      <c r="TTS425" s="1208"/>
      <c r="TTT425" s="1209"/>
      <c r="TTU425" s="1209"/>
      <c r="TTV425" s="1209"/>
      <c r="TTW425" s="1209"/>
      <c r="TTX425" s="1210"/>
      <c r="TTY425" s="1211"/>
      <c r="TTZ425" s="1210"/>
      <c r="TUB425" s="1208"/>
      <c r="TUC425" s="1209"/>
      <c r="TUD425" s="1209"/>
      <c r="TUE425" s="1209"/>
      <c r="TUF425" s="1209"/>
      <c r="TUG425" s="1210"/>
      <c r="TUH425" s="1211"/>
      <c r="TUI425" s="1210"/>
      <c r="TUK425" s="1208"/>
      <c r="TUL425" s="1209"/>
      <c r="TUM425" s="1209"/>
      <c r="TUN425" s="1209"/>
      <c r="TUO425" s="1209"/>
      <c r="TUP425" s="1210"/>
      <c r="TUQ425" s="1211"/>
      <c r="TUR425" s="1210"/>
      <c r="TUT425" s="1208"/>
      <c r="TUU425" s="1209"/>
      <c r="TUV425" s="1209"/>
      <c r="TUW425" s="1209"/>
      <c r="TUX425" s="1209"/>
      <c r="TUY425" s="1210"/>
      <c r="TUZ425" s="1211"/>
      <c r="TVA425" s="1210"/>
      <c r="TVC425" s="1208"/>
      <c r="TVD425" s="1209"/>
      <c r="TVE425" s="1209"/>
      <c r="TVF425" s="1209"/>
      <c r="TVG425" s="1209"/>
      <c r="TVH425" s="1210"/>
      <c r="TVI425" s="1211"/>
      <c r="TVJ425" s="1210"/>
      <c r="TVL425" s="1208"/>
      <c r="TVM425" s="1209"/>
      <c r="TVN425" s="1209"/>
      <c r="TVO425" s="1209"/>
      <c r="TVP425" s="1209"/>
      <c r="TVQ425" s="1210"/>
      <c r="TVR425" s="1211"/>
      <c r="TVS425" s="1210"/>
      <c r="TVU425" s="1208"/>
      <c r="TVV425" s="1209"/>
      <c r="TVW425" s="1209"/>
      <c r="TVX425" s="1209"/>
      <c r="TVY425" s="1209"/>
      <c r="TVZ425" s="1210"/>
      <c r="TWA425" s="1211"/>
      <c r="TWB425" s="1210"/>
      <c r="TWD425" s="1208"/>
      <c r="TWE425" s="1209"/>
      <c r="TWF425" s="1209"/>
      <c r="TWG425" s="1209"/>
      <c r="TWH425" s="1209"/>
      <c r="TWI425" s="1210"/>
      <c r="TWJ425" s="1211"/>
      <c r="TWK425" s="1210"/>
      <c r="TWM425" s="1208"/>
      <c r="TWN425" s="1209"/>
      <c r="TWO425" s="1209"/>
      <c r="TWP425" s="1209"/>
      <c r="TWQ425" s="1209"/>
      <c r="TWR425" s="1210"/>
      <c r="TWS425" s="1211"/>
      <c r="TWT425" s="1210"/>
      <c r="TWV425" s="1208"/>
      <c r="TWW425" s="1209"/>
      <c r="TWX425" s="1209"/>
      <c r="TWY425" s="1209"/>
      <c r="TWZ425" s="1209"/>
      <c r="TXA425" s="1210"/>
      <c r="TXB425" s="1211"/>
      <c r="TXC425" s="1210"/>
      <c r="TXE425" s="1208"/>
      <c r="TXF425" s="1209"/>
      <c r="TXG425" s="1209"/>
      <c r="TXH425" s="1209"/>
      <c r="TXI425" s="1209"/>
      <c r="TXJ425" s="1210"/>
      <c r="TXK425" s="1211"/>
      <c r="TXL425" s="1210"/>
      <c r="TXN425" s="1208"/>
      <c r="TXO425" s="1209"/>
      <c r="TXP425" s="1209"/>
      <c r="TXQ425" s="1209"/>
      <c r="TXR425" s="1209"/>
      <c r="TXS425" s="1210"/>
      <c r="TXT425" s="1211"/>
      <c r="TXU425" s="1210"/>
      <c r="TXW425" s="1208"/>
      <c r="TXX425" s="1209"/>
      <c r="TXY425" s="1209"/>
      <c r="TXZ425" s="1209"/>
      <c r="TYA425" s="1209"/>
      <c r="TYB425" s="1210"/>
      <c r="TYC425" s="1211"/>
      <c r="TYD425" s="1210"/>
      <c r="TYF425" s="1208"/>
      <c r="TYG425" s="1209"/>
      <c r="TYH425" s="1209"/>
      <c r="TYI425" s="1209"/>
      <c r="TYJ425" s="1209"/>
      <c r="TYK425" s="1210"/>
      <c r="TYL425" s="1211"/>
      <c r="TYM425" s="1210"/>
      <c r="TYO425" s="1208"/>
      <c r="TYP425" s="1209"/>
      <c r="TYQ425" s="1209"/>
      <c r="TYR425" s="1209"/>
      <c r="TYS425" s="1209"/>
      <c r="TYT425" s="1210"/>
      <c r="TYU425" s="1211"/>
      <c r="TYV425" s="1210"/>
      <c r="TYX425" s="1208"/>
      <c r="TYY425" s="1209"/>
      <c r="TYZ425" s="1209"/>
      <c r="TZA425" s="1209"/>
      <c r="TZB425" s="1209"/>
      <c r="TZC425" s="1210"/>
      <c r="TZD425" s="1211"/>
      <c r="TZE425" s="1210"/>
      <c r="TZG425" s="1208"/>
      <c r="TZH425" s="1209"/>
      <c r="TZI425" s="1209"/>
      <c r="TZJ425" s="1209"/>
      <c r="TZK425" s="1209"/>
      <c r="TZL425" s="1210"/>
      <c r="TZM425" s="1211"/>
      <c r="TZN425" s="1210"/>
      <c r="TZP425" s="1208"/>
      <c r="TZQ425" s="1209"/>
      <c r="TZR425" s="1209"/>
      <c r="TZS425" s="1209"/>
      <c r="TZT425" s="1209"/>
      <c r="TZU425" s="1210"/>
      <c r="TZV425" s="1211"/>
      <c r="TZW425" s="1210"/>
      <c r="TZY425" s="1208"/>
      <c r="TZZ425" s="1209"/>
      <c r="UAA425" s="1209"/>
      <c r="UAB425" s="1209"/>
      <c r="UAC425" s="1209"/>
      <c r="UAD425" s="1210"/>
      <c r="UAE425" s="1211"/>
      <c r="UAF425" s="1210"/>
      <c r="UAH425" s="1208"/>
      <c r="UAI425" s="1209"/>
      <c r="UAJ425" s="1209"/>
      <c r="UAK425" s="1209"/>
      <c r="UAL425" s="1209"/>
      <c r="UAM425" s="1210"/>
      <c r="UAN425" s="1211"/>
      <c r="UAO425" s="1210"/>
      <c r="UAQ425" s="1208"/>
      <c r="UAR425" s="1209"/>
      <c r="UAS425" s="1209"/>
      <c r="UAT425" s="1209"/>
      <c r="UAU425" s="1209"/>
      <c r="UAV425" s="1210"/>
      <c r="UAW425" s="1211"/>
      <c r="UAX425" s="1210"/>
      <c r="UAZ425" s="1208"/>
      <c r="UBA425" s="1209"/>
      <c r="UBB425" s="1209"/>
      <c r="UBC425" s="1209"/>
      <c r="UBD425" s="1209"/>
      <c r="UBE425" s="1210"/>
      <c r="UBF425" s="1211"/>
      <c r="UBG425" s="1210"/>
      <c r="UBI425" s="1208"/>
      <c r="UBJ425" s="1209"/>
      <c r="UBK425" s="1209"/>
      <c r="UBL425" s="1209"/>
      <c r="UBM425" s="1209"/>
      <c r="UBN425" s="1210"/>
      <c r="UBO425" s="1211"/>
      <c r="UBP425" s="1210"/>
      <c r="UBR425" s="1208"/>
      <c r="UBS425" s="1209"/>
      <c r="UBT425" s="1209"/>
      <c r="UBU425" s="1209"/>
      <c r="UBV425" s="1209"/>
      <c r="UBW425" s="1210"/>
      <c r="UBX425" s="1211"/>
      <c r="UBY425" s="1210"/>
      <c r="UCA425" s="1208"/>
      <c r="UCB425" s="1209"/>
      <c r="UCC425" s="1209"/>
      <c r="UCD425" s="1209"/>
      <c r="UCE425" s="1209"/>
      <c r="UCF425" s="1210"/>
      <c r="UCG425" s="1211"/>
      <c r="UCH425" s="1210"/>
      <c r="UCJ425" s="1208"/>
      <c r="UCK425" s="1209"/>
      <c r="UCL425" s="1209"/>
      <c r="UCM425" s="1209"/>
      <c r="UCN425" s="1209"/>
      <c r="UCO425" s="1210"/>
      <c r="UCP425" s="1211"/>
      <c r="UCQ425" s="1210"/>
      <c r="UCS425" s="1208"/>
      <c r="UCT425" s="1209"/>
      <c r="UCU425" s="1209"/>
      <c r="UCV425" s="1209"/>
      <c r="UCW425" s="1209"/>
      <c r="UCX425" s="1210"/>
      <c r="UCY425" s="1211"/>
      <c r="UCZ425" s="1210"/>
      <c r="UDB425" s="1208"/>
      <c r="UDC425" s="1209"/>
      <c r="UDD425" s="1209"/>
      <c r="UDE425" s="1209"/>
      <c r="UDF425" s="1209"/>
      <c r="UDG425" s="1210"/>
      <c r="UDH425" s="1211"/>
      <c r="UDI425" s="1210"/>
      <c r="UDK425" s="1208"/>
      <c r="UDL425" s="1209"/>
      <c r="UDM425" s="1209"/>
      <c r="UDN425" s="1209"/>
      <c r="UDO425" s="1209"/>
      <c r="UDP425" s="1210"/>
      <c r="UDQ425" s="1211"/>
      <c r="UDR425" s="1210"/>
      <c r="UDT425" s="1208"/>
      <c r="UDU425" s="1209"/>
      <c r="UDV425" s="1209"/>
      <c r="UDW425" s="1209"/>
      <c r="UDX425" s="1209"/>
      <c r="UDY425" s="1210"/>
      <c r="UDZ425" s="1211"/>
      <c r="UEA425" s="1210"/>
      <c r="UEC425" s="1208"/>
      <c r="UED425" s="1209"/>
      <c r="UEE425" s="1209"/>
      <c r="UEF425" s="1209"/>
      <c r="UEG425" s="1209"/>
      <c r="UEH425" s="1210"/>
      <c r="UEI425" s="1211"/>
      <c r="UEJ425" s="1210"/>
      <c r="UEL425" s="1208"/>
      <c r="UEM425" s="1209"/>
      <c r="UEN425" s="1209"/>
      <c r="UEO425" s="1209"/>
      <c r="UEP425" s="1209"/>
      <c r="UEQ425" s="1210"/>
      <c r="UER425" s="1211"/>
      <c r="UES425" s="1210"/>
      <c r="UEU425" s="1208"/>
      <c r="UEV425" s="1209"/>
      <c r="UEW425" s="1209"/>
      <c r="UEX425" s="1209"/>
      <c r="UEY425" s="1209"/>
      <c r="UEZ425" s="1210"/>
      <c r="UFA425" s="1211"/>
      <c r="UFB425" s="1210"/>
      <c r="UFD425" s="1208"/>
      <c r="UFE425" s="1209"/>
      <c r="UFF425" s="1209"/>
      <c r="UFG425" s="1209"/>
      <c r="UFH425" s="1209"/>
      <c r="UFI425" s="1210"/>
      <c r="UFJ425" s="1211"/>
      <c r="UFK425" s="1210"/>
      <c r="UFM425" s="1208"/>
      <c r="UFN425" s="1209"/>
      <c r="UFO425" s="1209"/>
      <c r="UFP425" s="1209"/>
      <c r="UFQ425" s="1209"/>
      <c r="UFR425" s="1210"/>
      <c r="UFS425" s="1211"/>
      <c r="UFT425" s="1210"/>
      <c r="UFV425" s="1208"/>
      <c r="UFW425" s="1209"/>
      <c r="UFX425" s="1209"/>
      <c r="UFY425" s="1209"/>
      <c r="UFZ425" s="1209"/>
      <c r="UGA425" s="1210"/>
      <c r="UGB425" s="1211"/>
      <c r="UGC425" s="1210"/>
      <c r="UGE425" s="1208"/>
      <c r="UGF425" s="1209"/>
      <c r="UGG425" s="1209"/>
      <c r="UGH425" s="1209"/>
      <c r="UGI425" s="1209"/>
      <c r="UGJ425" s="1210"/>
      <c r="UGK425" s="1211"/>
      <c r="UGL425" s="1210"/>
      <c r="UGN425" s="1208"/>
      <c r="UGO425" s="1209"/>
      <c r="UGP425" s="1209"/>
      <c r="UGQ425" s="1209"/>
      <c r="UGR425" s="1209"/>
      <c r="UGS425" s="1210"/>
      <c r="UGT425" s="1211"/>
      <c r="UGU425" s="1210"/>
      <c r="UGW425" s="1208"/>
      <c r="UGX425" s="1209"/>
      <c r="UGY425" s="1209"/>
      <c r="UGZ425" s="1209"/>
      <c r="UHA425" s="1209"/>
      <c r="UHB425" s="1210"/>
      <c r="UHC425" s="1211"/>
      <c r="UHD425" s="1210"/>
      <c r="UHF425" s="1208"/>
      <c r="UHG425" s="1209"/>
      <c r="UHH425" s="1209"/>
      <c r="UHI425" s="1209"/>
      <c r="UHJ425" s="1209"/>
      <c r="UHK425" s="1210"/>
      <c r="UHL425" s="1211"/>
      <c r="UHM425" s="1210"/>
      <c r="UHO425" s="1208"/>
      <c r="UHP425" s="1209"/>
      <c r="UHQ425" s="1209"/>
      <c r="UHR425" s="1209"/>
      <c r="UHS425" s="1209"/>
      <c r="UHT425" s="1210"/>
      <c r="UHU425" s="1211"/>
      <c r="UHV425" s="1210"/>
      <c r="UHX425" s="1208"/>
      <c r="UHY425" s="1209"/>
      <c r="UHZ425" s="1209"/>
      <c r="UIA425" s="1209"/>
      <c r="UIB425" s="1209"/>
      <c r="UIC425" s="1210"/>
      <c r="UID425" s="1211"/>
      <c r="UIE425" s="1210"/>
      <c r="UIG425" s="1208"/>
      <c r="UIH425" s="1209"/>
      <c r="UII425" s="1209"/>
      <c r="UIJ425" s="1209"/>
      <c r="UIK425" s="1209"/>
      <c r="UIL425" s="1210"/>
      <c r="UIM425" s="1211"/>
      <c r="UIN425" s="1210"/>
      <c r="UIP425" s="1208"/>
      <c r="UIQ425" s="1209"/>
      <c r="UIR425" s="1209"/>
      <c r="UIS425" s="1209"/>
      <c r="UIT425" s="1209"/>
      <c r="UIU425" s="1210"/>
      <c r="UIV425" s="1211"/>
      <c r="UIW425" s="1210"/>
      <c r="UIY425" s="1208"/>
      <c r="UIZ425" s="1209"/>
      <c r="UJA425" s="1209"/>
      <c r="UJB425" s="1209"/>
      <c r="UJC425" s="1209"/>
      <c r="UJD425" s="1210"/>
      <c r="UJE425" s="1211"/>
      <c r="UJF425" s="1210"/>
      <c r="UJH425" s="1208"/>
      <c r="UJI425" s="1209"/>
      <c r="UJJ425" s="1209"/>
      <c r="UJK425" s="1209"/>
      <c r="UJL425" s="1209"/>
      <c r="UJM425" s="1210"/>
      <c r="UJN425" s="1211"/>
      <c r="UJO425" s="1210"/>
      <c r="UJQ425" s="1208"/>
      <c r="UJR425" s="1209"/>
      <c r="UJS425" s="1209"/>
      <c r="UJT425" s="1209"/>
      <c r="UJU425" s="1209"/>
      <c r="UJV425" s="1210"/>
      <c r="UJW425" s="1211"/>
      <c r="UJX425" s="1210"/>
      <c r="UJZ425" s="1208"/>
      <c r="UKA425" s="1209"/>
      <c r="UKB425" s="1209"/>
      <c r="UKC425" s="1209"/>
      <c r="UKD425" s="1209"/>
      <c r="UKE425" s="1210"/>
      <c r="UKF425" s="1211"/>
      <c r="UKG425" s="1210"/>
      <c r="UKI425" s="1208"/>
      <c r="UKJ425" s="1209"/>
      <c r="UKK425" s="1209"/>
      <c r="UKL425" s="1209"/>
      <c r="UKM425" s="1209"/>
      <c r="UKN425" s="1210"/>
      <c r="UKO425" s="1211"/>
      <c r="UKP425" s="1210"/>
      <c r="UKR425" s="1208"/>
      <c r="UKS425" s="1209"/>
      <c r="UKT425" s="1209"/>
      <c r="UKU425" s="1209"/>
      <c r="UKV425" s="1209"/>
      <c r="UKW425" s="1210"/>
      <c r="UKX425" s="1211"/>
      <c r="UKY425" s="1210"/>
      <c r="ULA425" s="1208"/>
      <c r="ULB425" s="1209"/>
      <c r="ULC425" s="1209"/>
      <c r="ULD425" s="1209"/>
      <c r="ULE425" s="1209"/>
      <c r="ULF425" s="1210"/>
      <c r="ULG425" s="1211"/>
      <c r="ULH425" s="1210"/>
      <c r="ULJ425" s="1208"/>
      <c r="ULK425" s="1209"/>
      <c r="ULL425" s="1209"/>
      <c r="ULM425" s="1209"/>
      <c r="ULN425" s="1209"/>
      <c r="ULO425" s="1210"/>
      <c r="ULP425" s="1211"/>
      <c r="ULQ425" s="1210"/>
      <c r="ULS425" s="1208"/>
      <c r="ULT425" s="1209"/>
      <c r="ULU425" s="1209"/>
      <c r="ULV425" s="1209"/>
      <c r="ULW425" s="1209"/>
      <c r="ULX425" s="1210"/>
      <c r="ULY425" s="1211"/>
      <c r="ULZ425" s="1210"/>
      <c r="UMB425" s="1208"/>
      <c r="UMC425" s="1209"/>
      <c r="UMD425" s="1209"/>
      <c r="UME425" s="1209"/>
      <c r="UMF425" s="1209"/>
      <c r="UMG425" s="1210"/>
      <c r="UMH425" s="1211"/>
      <c r="UMI425" s="1210"/>
      <c r="UMK425" s="1208"/>
      <c r="UML425" s="1209"/>
      <c r="UMM425" s="1209"/>
      <c r="UMN425" s="1209"/>
      <c r="UMO425" s="1209"/>
      <c r="UMP425" s="1210"/>
      <c r="UMQ425" s="1211"/>
      <c r="UMR425" s="1210"/>
      <c r="UMT425" s="1208"/>
      <c r="UMU425" s="1209"/>
      <c r="UMV425" s="1209"/>
      <c r="UMW425" s="1209"/>
      <c r="UMX425" s="1209"/>
      <c r="UMY425" s="1210"/>
      <c r="UMZ425" s="1211"/>
      <c r="UNA425" s="1210"/>
      <c r="UNC425" s="1208"/>
      <c r="UND425" s="1209"/>
      <c r="UNE425" s="1209"/>
      <c r="UNF425" s="1209"/>
      <c r="UNG425" s="1209"/>
      <c r="UNH425" s="1210"/>
      <c r="UNI425" s="1211"/>
      <c r="UNJ425" s="1210"/>
      <c r="UNL425" s="1208"/>
      <c r="UNM425" s="1209"/>
      <c r="UNN425" s="1209"/>
      <c r="UNO425" s="1209"/>
      <c r="UNP425" s="1209"/>
      <c r="UNQ425" s="1210"/>
      <c r="UNR425" s="1211"/>
      <c r="UNS425" s="1210"/>
      <c r="UNU425" s="1208"/>
      <c r="UNV425" s="1209"/>
      <c r="UNW425" s="1209"/>
      <c r="UNX425" s="1209"/>
      <c r="UNY425" s="1209"/>
      <c r="UNZ425" s="1210"/>
      <c r="UOA425" s="1211"/>
      <c r="UOB425" s="1210"/>
      <c r="UOD425" s="1208"/>
      <c r="UOE425" s="1209"/>
      <c r="UOF425" s="1209"/>
      <c r="UOG425" s="1209"/>
      <c r="UOH425" s="1209"/>
      <c r="UOI425" s="1210"/>
      <c r="UOJ425" s="1211"/>
      <c r="UOK425" s="1210"/>
      <c r="UOM425" s="1208"/>
      <c r="UON425" s="1209"/>
      <c r="UOO425" s="1209"/>
      <c r="UOP425" s="1209"/>
      <c r="UOQ425" s="1209"/>
      <c r="UOR425" s="1210"/>
      <c r="UOS425" s="1211"/>
      <c r="UOT425" s="1210"/>
      <c r="UOV425" s="1208"/>
      <c r="UOW425" s="1209"/>
      <c r="UOX425" s="1209"/>
      <c r="UOY425" s="1209"/>
      <c r="UOZ425" s="1209"/>
      <c r="UPA425" s="1210"/>
      <c r="UPB425" s="1211"/>
      <c r="UPC425" s="1210"/>
      <c r="UPE425" s="1208"/>
      <c r="UPF425" s="1209"/>
      <c r="UPG425" s="1209"/>
      <c r="UPH425" s="1209"/>
      <c r="UPI425" s="1209"/>
      <c r="UPJ425" s="1210"/>
      <c r="UPK425" s="1211"/>
      <c r="UPL425" s="1210"/>
      <c r="UPN425" s="1208"/>
      <c r="UPO425" s="1209"/>
      <c r="UPP425" s="1209"/>
      <c r="UPQ425" s="1209"/>
      <c r="UPR425" s="1209"/>
      <c r="UPS425" s="1210"/>
      <c r="UPT425" s="1211"/>
      <c r="UPU425" s="1210"/>
      <c r="UPW425" s="1208"/>
      <c r="UPX425" s="1209"/>
      <c r="UPY425" s="1209"/>
      <c r="UPZ425" s="1209"/>
      <c r="UQA425" s="1209"/>
      <c r="UQB425" s="1210"/>
      <c r="UQC425" s="1211"/>
      <c r="UQD425" s="1210"/>
      <c r="UQF425" s="1208"/>
      <c r="UQG425" s="1209"/>
      <c r="UQH425" s="1209"/>
      <c r="UQI425" s="1209"/>
      <c r="UQJ425" s="1209"/>
      <c r="UQK425" s="1210"/>
      <c r="UQL425" s="1211"/>
      <c r="UQM425" s="1210"/>
      <c r="UQO425" s="1208"/>
      <c r="UQP425" s="1209"/>
      <c r="UQQ425" s="1209"/>
      <c r="UQR425" s="1209"/>
      <c r="UQS425" s="1209"/>
      <c r="UQT425" s="1210"/>
      <c r="UQU425" s="1211"/>
      <c r="UQV425" s="1210"/>
      <c r="UQX425" s="1208"/>
      <c r="UQY425" s="1209"/>
      <c r="UQZ425" s="1209"/>
      <c r="URA425" s="1209"/>
      <c r="URB425" s="1209"/>
      <c r="URC425" s="1210"/>
      <c r="URD425" s="1211"/>
      <c r="URE425" s="1210"/>
      <c r="URG425" s="1208"/>
      <c r="URH425" s="1209"/>
      <c r="URI425" s="1209"/>
      <c r="URJ425" s="1209"/>
      <c r="URK425" s="1209"/>
      <c r="URL425" s="1210"/>
      <c r="URM425" s="1211"/>
      <c r="URN425" s="1210"/>
      <c r="URP425" s="1208"/>
      <c r="URQ425" s="1209"/>
      <c r="URR425" s="1209"/>
      <c r="URS425" s="1209"/>
      <c r="URT425" s="1209"/>
      <c r="URU425" s="1210"/>
      <c r="URV425" s="1211"/>
      <c r="URW425" s="1210"/>
      <c r="URY425" s="1208"/>
      <c r="URZ425" s="1209"/>
      <c r="USA425" s="1209"/>
      <c r="USB425" s="1209"/>
      <c r="USC425" s="1209"/>
      <c r="USD425" s="1210"/>
      <c r="USE425" s="1211"/>
      <c r="USF425" s="1210"/>
      <c r="USH425" s="1208"/>
      <c r="USI425" s="1209"/>
      <c r="USJ425" s="1209"/>
      <c r="USK425" s="1209"/>
      <c r="USL425" s="1209"/>
      <c r="USM425" s="1210"/>
      <c r="USN425" s="1211"/>
      <c r="USO425" s="1210"/>
      <c r="USQ425" s="1208"/>
      <c r="USR425" s="1209"/>
      <c r="USS425" s="1209"/>
      <c r="UST425" s="1209"/>
      <c r="USU425" s="1209"/>
      <c r="USV425" s="1210"/>
      <c r="USW425" s="1211"/>
      <c r="USX425" s="1210"/>
      <c r="USZ425" s="1208"/>
      <c r="UTA425" s="1209"/>
      <c r="UTB425" s="1209"/>
      <c r="UTC425" s="1209"/>
      <c r="UTD425" s="1209"/>
      <c r="UTE425" s="1210"/>
      <c r="UTF425" s="1211"/>
      <c r="UTG425" s="1210"/>
      <c r="UTI425" s="1208"/>
      <c r="UTJ425" s="1209"/>
      <c r="UTK425" s="1209"/>
      <c r="UTL425" s="1209"/>
      <c r="UTM425" s="1209"/>
      <c r="UTN425" s="1210"/>
      <c r="UTO425" s="1211"/>
      <c r="UTP425" s="1210"/>
      <c r="UTR425" s="1208"/>
      <c r="UTS425" s="1209"/>
      <c r="UTT425" s="1209"/>
      <c r="UTU425" s="1209"/>
      <c r="UTV425" s="1209"/>
      <c r="UTW425" s="1210"/>
      <c r="UTX425" s="1211"/>
      <c r="UTY425" s="1210"/>
      <c r="UUA425" s="1208"/>
      <c r="UUB425" s="1209"/>
      <c r="UUC425" s="1209"/>
      <c r="UUD425" s="1209"/>
      <c r="UUE425" s="1209"/>
      <c r="UUF425" s="1210"/>
      <c r="UUG425" s="1211"/>
      <c r="UUH425" s="1210"/>
      <c r="UUJ425" s="1208"/>
      <c r="UUK425" s="1209"/>
      <c r="UUL425" s="1209"/>
      <c r="UUM425" s="1209"/>
      <c r="UUN425" s="1209"/>
      <c r="UUO425" s="1210"/>
      <c r="UUP425" s="1211"/>
      <c r="UUQ425" s="1210"/>
      <c r="UUS425" s="1208"/>
      <c r="UUT425" s="1209"/>
      <c r="UUU425" s="1209"/>
      <c r="UUV425" s="1209"/>
      <c r="UUW425" s="1209"/>
      <c r="UUX425" s="1210"/>
      <c r="UUY425" s="1211"/>
      <c r="UUZ425" s="1210"/>
      <c r="UVB425" s="1208"/>
      <c r="UVC425" s="1209"/>
      <c r="UVD425" s="1209"/>
      <c r="UVE425" s="1209"/>
      <c r="UVF425" s="1209"/>
      <c r="UVG425" s="1210"/>
      <c r="UVH425" s="1211"/>
      <c r="UVI425" s="1210"/>
      <c r="UVK425" s="1208"/>
      <c r="UVL425" s="1209"/>
      <c r="UVM425" s="1209"/>
      <c r="UVN425" s="1209"/>
      <c r="UVO425" s="1209"/>
      <c r="UVP425" s="1210"/>
      <c r="UVQ425" s="1211"/>
      <c r="UVR425" s="1210"/>
      <c r="UVT425" s="1208"/>
      <c r="UVU425" s="1209"/>
      <c r="UVV425" s="1209"/>
      <c r="UVW425" s="1209"/>
      <c r="UVX425" s="1209"/>
      <c r="UVY425" s="1210"/>
      <c r="UVZ425" s="1211"/>
      <c r="UWA425" s="1210"/>
      <c r="UWC425" s="1208"/>
      <c r="UWD425" s="1209"/>
      <c r="UWE425" s="1209"/>
      <c r="UWF425" s="1209"/>
      <c r="UWG425" s="1209"/>
      <c r="UWH425" s="1210"/>
      <c r="UWI425" s="1211"/>
      <c r="UWJ425" s="1210"/>
      <c r="UWL425" s="1208"/>
      <c r="UWM425" s="1209"/>
      <c r="UWN425" s="1209"/>
      <c r="UWO425" s="1209"/>
      <c r="UWP425" s="1209"/>
      <c r="UWQ425" s="1210"/>
      <c r="UWR425" s="1211"/>
      <c r="UWS425" s="1210"/>
      <c r="UWU425" s="1208"/>
      <c r="UWV425" s="1209"/>
      <c r="UWW425" s="1209"/>
      <c r="UWX425" s="1209"/>
      <c r="UWY425" s="1209"/>
      <c r="UWZ425" s="1210"/>
      <c r="UXA425" s="1211"/>
      <c r="UXB425" s="1210"/>
      <c r="UXD425" s="1208"/>
      <c r="UXE425" s="1209"/>
      <c r="UXF425" s="1209"/>
      <c r="UXG425" s="1209"/>
      <c r="UXH425" s="1209"/>
      <c r="UXI425" s="1210"/>
      <c r="UXJ425" s="1211"/>
      <c r="UXK425" s="1210"/>
      <c r="UXM425" s="1208"/>
      <c r="UXN425" s="1209"/>
      <c r="UXO425" s="1209"/>
      <c r="UXP425" s="1209"/>
      <c r="UXQ425" s="1209"/>
      <c r="UXR425" s="1210"/>
      <c r="UXS425" s="1211"/>
      <c r="UXT425" s="1210"/>
      <c r="UXV425" s="1208"/>
      <c r="UXW425" s="1209"/>
      <c r="UXX425" s="1209"/>
      <c r="UXY425" s="1209"/>
      <c r="UXZ425" s="1209"/>
      <c r="UYA425" s="1210"/>
      <c r="UYB425" s="1211"/>
      <c r="UYC425" s="1210"/>
      <c r="UYE425" s="1208"/>
      <c r="UYF425" s="1209"/>
      <c r="UYG425" s="1209"/>
      <c r="UYH425" s="1209"/>
      <c r="UYI425" s="1209"/>
      <c r="UYJ425" s="1210"/>
      <c r="UYK425" s="1211"/>
      <c r="UYL425" s="1210"/>
      <c r="UYN425" s="1208"/>
      <c r="UYO425" s="1209"/>
      <c r="UYP425" s="1209"/>
      <c r="UYQ425" s="1209"/>
      <c r="UYR425" s="1209"/>
      <c r="UYS425" s="1210"/>
      <c r="UYT425" s="1211"/>
      <c r="UYU425" s="1210"/>
      <c r="UYW425" s="1208"/>
      <c r="UYX425" s="1209"/>
      <c r="UYY425" s="1209"/>
      <c r="UYZ425" s="1209"/>
      <c r="UZA425" s="1209"/>
      <c r="UZB425" s="1210"/>
      <c r="UZC425" s="1211"/>
      <c r="UZD425" s="1210"/>
      <c r="UZF425" s="1208"/>
      <c r="UZG425" s="1209"/>
      <c r="UZH425" s="1209"/>
      <c r="UZI425" s="1209"/>
      <c r="UZJ425" s="1209"/>
      <c r="UZK425" s="1210"/>
      <c r="UZL425" s="1211"/>
      <c r="UZM425" s="1210"/>
      <c r="UZO425" s="1208"/>
      <c r="UZP425" s="1209"/>
      <c r="UZQ425" s="1209"/>
      <c r="UZR425" s="1209"/>
      <c r="UZS425" s="1209"/>
      <c r="UZT425" s="1210"/>
      <c r="UZU425" s="1211"/>
      <c r="UZV425" s="1210"/>
      <c r="UZX425" s="1208"/>
      <c r="UZY425" s="1209"/>
      <c r="UZZ425" s="1209"/>
      <c r="VAA425" s="1209"/>
      <c r="VAB425" s="1209"/>
      <c r="VAC425" s="1210"/>
      <c r="VAD425" s="1211"/>
      <c r="VAE425" s="1210"/>
      <c r="VAG425" s="1208"/>
      <c r="VAH425" s="1209"/>
      <c r="VAI425" s="1209"/>
      <c r="VAJ425" s="1209"/>
      <c r="VAK425" s="1209"/>
      <c r="VAL425" s="1210"/>
      <c r="VAM425" s="1211"/>
      <c r="VAN425" s="1210"/>
      <c r="VAP425" s="1208"/>
      <c r="VAQ425" s="1209"/>
      <c r="VAR425" s="1209"/>
      <c r="VAS425" s="1209"/>
      <c r="VAT425" s="1209"/>
      <c r="VAU425" s="1210"/>
      <c r="VAV425" s="1211"/>
      <c r="VAW425" s="1210"/>
      <c r="VAY425" s="1208"/>
      <c r="VAZ425" s="1209"/>
      <c r="VBA425" s="1209"/>
      <c r="VBB425" s="1209"/>
      <c r="VBC425" s="1209"/>
      <c r="VBD425" s="1210"/>
      <c r="VBE425" s="1211"/>
      <c r="VBF425" s="1210"/>
      <c r="VBH425" s="1208"/>
      <c r="VBI425" s="1209"/>
      <c r="VBJ425" s="1209"/>
      <c r="VBK425" s="1209"/>
      <c r="VBL425" s="1209"/>
      <c r="VBM425" s="1210"/>
      <c r="VBN425" s="1211"/>
      <c r="VBO425" s="1210"/>
      <c r="VBQ425" s="1208"/>
      <c r="VBR425" s="1209"/>
      <c r="VBS425" s="1209"/>
      <c r="VBT425" s="1209"/>
      <c r="VBU425" s="1209"/>
      <c r="VBV425" s="1210"/>
      <c r="VBW425" s="1211"/>
      <c r="VBX425" s="1210"/>
      <c r="VBZ425" s="1208"/>
      <c r="VCA425" s="1209"/>
      <c r="VCB425" s="1209"/>
      <c r="VCC425" s="1209"/>
      <c r="VCD425" s="1209"/>
      <c r="VCE425" s="1210"/>
      <c r="VCF425" s="1211"/>
      <c r="VCG425" s="1210"/>
      <c r="VCI425" s="1208"/>
      <c r="VCJ425" s="1209"/>
      <c r="VCK425" s="1209"/>
      <c r="VCL425" s="1209"/>
      <c r="VCM425" s="1209"/>
      <c r="VCN425" s="1210"/>
      <c r="VCO425" s="1211"/>
      <c r="VCP425" s="1210"/>
      <c r="VCR425" s="1208"/>
      <c r="VCS425" s="1209"/>
      <c r="VCT425" s="1209"/>
      <c r="VCU425" s="1209"/>
      <c r="VCV425" s="1209"/>
      <c r="VCW425" s="1210"/>
      <c r="VCX425" s="1211"/>
      <c r="VCY425" s="1210"/>
      <c r="VDA425" s="1208"/>
      <c r="VDB425" s="1209"/>
      <c r="VDC425" s="1209"/>
      <c r="VDD425" s="1209"/>
      <c r="VDE425" s="1209"/>
      <c r="VDF425" s="1210"/>
      <c r="VDG425" s="1211"/>
      <c r="VDH425" s="1210"/>
      <c r="VDJ425" s="1208"/>
      <c r="VDK425" s="1209"/>
      <c r="VDL425" s="1209"/>
      <c r="VDM425" s="1209"/>
      <c r="VDN425" s="1209"/>
      <c r="VDO425" s="1210"/>
      <c r="VDP425" s="1211"/>
      <c r="VDQ425" s="1210"/>
      <c r="VDS425" s="1208"/>
      <c r="VDT425" s="1209"/>
      <c r="VDU425" s="1209"/>
      <c r="VDV425" s="1209"/>
      <c r="VDW425" s="1209"/>
      <c r="VDX425" s="1210"/>
      <c r="VDY425" s="1211"/>
      <c r="VDZ425" s="1210"/>
      <c r="VEB425" s="1208"/>
      <c r="VEC425" s="1209"/>
      <c r="VED425" s="1209"/>
      <c r="VEE425" s="1209"/>
      <c r="VEF425" s="1209"/>
      <c r="VEG425" s="1210"/>
      <c r="VEH425" s="1211"/>
      <c r="VEI425" s="1210"/>
      <c r="VEK425" s="1208"/>
      <c r="VEL425" s="1209"/>
      <c r="VEM425" s="1209"/>
      <c r="VEN425" s="1209"/>
      <c r="VEO425" s="1209"/>
      <c r="VEP425" s="1210"/>
      <c r="VEQ425" s="1211"/>
      <c r="VER425" s="1210"/>
      <c r="VET425" s="1208"/>
      <c r="VEU425" s="1209"/>
      <c r="VEV425" s="1209"/>
      <c r="VEW425" s="1209"/>
      <c r="VEX425" s="1209"/>
      <c r="VEY425" s="1210"/>
      <c r="VEZ425" s="1211"/>
      <c r="VFA425" s="1210"/>
      <c r="VFC425" s="1208"/>
      <c r="VFD425" s="1209"/>
      <c r="VFE425" s="1209"/>
      <c r="VFF425" s="1209"/>
      <c r="VFG425" s="1209"/>
      <c r="VFH425" s="1210"/>
      <c r="VFI425" s="1211"/>
      <c r="VFJ425" s="1210"/>
      <c r="VFL425" s="1208"/>
      <c r="VFM425" s="1209"/>
      <c r="VFN425" s="1209"/>
      <c r="VFO425" s="1209"/>
      <c r="VFP425" s="1209"/>
      <c r="VFQ425" s="1210"/>
      <c r="VFR425" s="1211"/>
      <c r="VFS425" s="1210"/>
      <c r="VFU425" s="1208"/>
      <c r="VFV425" s="1209"/>
      <c r="VFW425" s="1209"/>
      <c r="VFX425" s="1209"/>
      <c r="VFY425" s="1209"/>
      <c r="VFZ425" s="1210"/>
      <c r="VGA425" s="1211"/>
      <c r="VGB425" s="1210"/>
      <c r="VGD425" s="1208"/>
      <c r="VGE425" s="1209"/>
      <c r="VGF425" s="1209"/>
      <c r="VGG425" s="1209"/>
      <c r="VGH425" s="1209"/>
      <c r="VGI425" s="1210"/>
      <c r="VGJ425" s="1211"/>
      <c r="VGK425" s="1210"/>
      <c r="VGM425" s="1208"/>
      <c r="VGN425" s="1209"/>
      <c r="VGO425" s="1209"/>
      <c r="VGP425" s="1209"/>
      <c r="VGQ425" s="1209"/>
      <c r="VGR425" s="1210"/>
      <c r="VGS425" s="1211"/>
      <c r="VGT425" s="1210"/>
      <c r="VGV425" s="1208"/>
      <c r="VGW425" s="1209"/>
      <c r="VGX425" s="1209"/>
      <c r="VGY425" s="1209"/>
      <c r="VGZ425" s="1209"/>
      <c r="VHA425" s="1210"/>
      <c r="VHB425" s="1211"/>
      <c r="VHC425" s="1210"/>
      <c r="VHE425" s="1208"/>
      <c r="VHF425" s="1209"/>
      <c r="VHG425" s="1209"/>
      <c r="VHH425" s="1209"/>
      <c r="VHI425" s="1209"/>
      <c r="VHJ425" s="1210"/>
      <c r="VHK425" s="1211"/>
      <c r="VHL425" s="1210"/>
      <c r="VHN425" s="1208"/>
      <c r="VHO425" s="1209"/>
      <c r="VHP425" s="1209"/>
      <c r="VHQ425" s="1209"/>
      <c r="VHR425" s="1209"/>
      <c r="VHS425" s="1210"/>
      <c r="VHT425" s="1211"/>
      <c r="VHU425" s="1210"/>
      <c r="VHW425" s="1208"/>
      <c r="VHX425" s="1209"/>
      <c r="VHY425" s="1209"/>
      <c r="VHZ425" s="1209"/>
      <c r="VIA425" s="1209"/>
      <c r="VIB425" s="1210"/>
      <c r="VIC425" s="1211"/>
      <c r="VID425" s="1210"/>
      <c r="VIF425" s="1208"/>
      <c r="VIG425" s="1209"/>
      <c r="VIH425" s="1209"/>
      <c r="VII425" s="1209"/>
      <c r="VIJ425" s="1209"/>
      <c r="VIK425" s="1210"/>
      <c r="VIL425" s="1211"/>
      <c r="VIM425" s="1210"/>
      <c r="VIO425" s="1208"/>
      <c r="VIP425" s="1209"/>
      <c r="VIQ425" s="1209"/>
      <c r="VIR425" s="1209"/>
      <c r="VIS425" s="1209"/>
      <c r="VIT425" s="1210"/>
      <c r="VIU425" s="1211"/>
      <c r="VIV425" s="1210"/>
      <c r="VIX425" s="1208"/>
      <c r="VIY425" s="1209"/>
      <c r="VIZ425" s="1209"/>
      <c r="VJA425" s="1209"/>
      <c r="VJB425" s="1209"/>
      <c r="VJC425" s="1210"/>
      <c r="VJD425" s="1211"/>
      <c r="VJE425" s="1210"/>
      <c r="VJG425" s="1208"/>
      <c r="VJH425" s="1209"/>
      <c r="VJI425" s="1209"/>
      <c r="VJJ425" s="1209"/>
      <c r="VJK425" s="1209"/>
      <c r="VJL425" s="1210"/>
      <c r="VJM425" s="1211"/>
      <c r="VJN425" s="1210"/>
      <c r="VJP425" s="1208"/>
      <c r="VJQ425" s="1209"/>
      <c r="VJR425" s="1209"/>
      <c r="VJS425" s="1209"/>
      <c r="VJT425" s="1209"/>
      <c r="VJU425" s="1210"/>
      <c r="VJV425" s="1211"/>
      <c r="VJW425" s="1210"/>
      <c r="VJY425" s="1208"/>
      <c r="VJZ425" s="1209"/>
      <c r="VKA425" s="1209"/>
      <c r="VKB425" s="1209"/>
      <c r="VKC425" s="1209"/>
      <c r="VKD425" s="1210"/>
      <c r="VKE425" s="1211"/>
      <c r="VKF425" s="1210"/>
      <c r="VKH425" s="1208"/>
      <c r="VKI425" s="1209"/>
      <c r="VKJ425" s="1209"/>
      <c r="VKK425" s="1209"/>
      <c r="VKL425" s="1209"/>
      <c r="VKM425" s="1210"/>
      <c r="VKN425" s="1211"/>
      <c r="VKO425" s="1210"/>
      <c r="VKQ425" s="1208"/>
      <c r="VKR425" s="1209"/>
      <c r="VKS425" s="1209"/>
      <c r="VKT425" s="1209"/>
      <c r="VKU425" s="1209"/>
      <c r="VKV425" s="1210"/>
      <c r="VKW425" s="1211"/>
      <c r="VKX425" s="1210"/>
      <c r="VKZ425" s="1208"/>
      <c r="VLA425" s="1209"/>
      <c r="VLB425" s="1209"/>
      <c r="VLC425" s="1209"/>
      <c r="VLD425" s="1209"/>
      <c r="VLE425" s="1210"/>
      <c r="VLF425" s="1211"/>
      <c r="VLG425" s="1210"/>
      <c r="VLI425" s="1208"/>
      <c r="VLJ425" s="1209"/>
      <c r="VLK425" s="1209"/>
      <c r="VLL425" s="1209"/>
      <c r="VLM425" s="1209"/>
      <c r="VLN425" s="1210"/>
      <c r="VLO425" s="1211"/>
      <c r="VLP425" s="1210"/>
      <c r="VLR425" s="1208"/>
      <c r="VLS425" s="1209"/>
      <c r="VLT425" s="1209"/>
      <c r="VLU425" s="1209"/>
      <c r="VLV425" s="1209"/>
      <c r="VLW425" s="1210"/>
      <c r="VLX425" s="1211"/>
      <c r="VLY425" s="1210"/>
      <c r="VMA425" s="1208"/>
      <c r="VMB425" s="1209"/>
      <c r="VMC425" s="1209"/>
      <c r="VMD425" s="1209"/>
      <c r="VME425" s="1209"/>
      <c r="VMF425" s="1210"/>
      <c r="VMG425" s="1211"/>
      <c r="VMH425" s="1210"/>
      <c r="VMJ425" s="1208"/>
      <c r="VMK425" s="1209"/>
      <c r="VML425" s="1209"/>
      <c r="VMM425" s="1209"/>
      <c r="VMN425" s="1209"/>
      <c r="VMO425" s="1210"/>
      <c r="VMP425" s="1211"/>
      <c r="VMQ425" s="1210"/>
      <c r="VMS425" s="1208"/>
      <c r="VMT425" s="1209"/>
      <c r="VMU425" s="1209"/>
      <c r="VMV425" s="1209"/>
      <c r="VMW425" s="1209"/>
      <c r="VMX425" s="1210"/>
      <c r="VMY425" s="1211"/>
      <c r="VMZ425" s="1210"/>
      <c r="VNB425" s="1208"/>
      <c r="VNC425" s="1209"/>
      <c r="VND425" s="1209"/>
      <c r="VNE425" s="1209"/>
      <c r="VNF425" s="1209"/>
      <c r="VNG425" s="1210"/>
      <c r="VNH425" s="1211"/>
      <c r="VNI425" s="1210"/>
      <c r="VNK425" s="1208"/>
      <c r="VNL425" s="1209"/>
      <c r="VNM425" s="1209"/>
      <c r="VNN425" s="1209"/>
      <c r="VNO425" s="1209"/>
      <c r="VNP425" s="1210"/>
      <c r="VNQ425" s="1211"/>
      <c r="VNR425" s="1210"/>
      <c r="VNT425" s="1208"/>
      <c r="VNU425" s="1209"/>
      <c r="VNV425" s="1209"/>
      <c r="VNW425" s="1209"/>
      <c r="VNX425" s="1209"/>
      <c r="VNY425" s="1210"/>
      <c r="VNZ425" s="1211"/>
      <c r="VOA425" s="1210"/>
      <c r="VOC425" s="1208"/>
      <c r="VOD425" s="1209"/>
      <c r="VOE425" s="1209"/>
      <c r="VOF425" s="1209"/>
      <c r="VOG425" s="1209"/>
      <c r="VOH425" s="1210"/>
      <c r="VOI425" s="1211"/>
      <c r="VOJ425" s="1210"/>
      <c r="VOL425" s="1208"/>
      <c r="VOM425" s="1209"/>
      <c r="VON425" s="1209"/>
      <c r="VOO425" s="1209"/>
      <c r="VOP425" s="1209"/>
      <c r="VOQ425" s="1210"/>
      <c r="VOR425" s="1211"/>
      <c r="VOS425" s="1210"/>
      <c r="VOU425" s="1208"/>
      <c r="VOV425" s="1209"/>
      <c r="VOW425" s="1209"/>
      <c r="VOX425" s="1209"/>
      <c r="VOY425" s="1209"/>
      <c r="VOZ425" s="1210"/>
      <c r="VPA425" s="1211"/>
      <c r="VPB425" s="1210"/>
      <c r="VPD425" s="1208"/>
      <c r="VPE425" s="1209"/>
      <c r="VPF425" s="1209"/>
      <c r="VPG425" s="1209"/>
      <c r="VPH425" s="1209"/>
      <c r="VPI425" s="1210"/>
      <c r="VPJ425" s="1211"/>
      <c r="VPK425" s="1210"/>
      <c r="VPM425" s="1208"/>
      <c r="VPN425" s="1209"/>
      <c r="VPO425" s="1209"/>
      <c r="VPP425" s="1209"/>
      <c r="VPQ425" s="1209"/>
      <c r="VPR425" s="1210"/>
      <c r="VPS425" s="1211"/>
      <c r="VPT425" s="1210"/>
      <c r="VPV425" s="1208"/>
      <c r="VPW425" s="1209"/>
      <c r="VPX425" s="1209"/>
      <c r="VPY425" s="1209"/>
      <c r="VPZ425" s="1209"/>
      <c r="VQA425" s="1210"/>
      <c r="VQB425" s="1211"/>
      <c r="VQC425" s="1210"/>
      <c r="VQE425" s="1208"/>
      <c r="VQF425" s="1209"/>
      <c r="VQG425" s="1209"/>
      <c r="VQH425" s="1209"/>
      <c r="VQI425" s="1209"/>
      <c r="VQJ425" s="1210"/>
      <c r="VQK425" s="1211"/>
      <c r="VQL425" s="1210"/>
      <c r="VQN425" s="1208"/>
      <c r="VQO425" s="1209"/>
      <c r="VQP425" s="1209"/>
      <c r="VQQ425" s="1209"/>
      <c r="VQR425" s="1209"/>
      <c r="VQS425" s="1210"/>
      <c r="VQT425" s="1211"/>
      <c r="VQU425" s="1210"/>
      <c r="VQW425" s="1208"/>
      <c r="VQX425" s="1209"/>
      <c r="VQY425" s="1209"/>
      <c r="VQZ425" s="1209"/>
      <c r="VRA425" s="1209"/>
      <c r="VRB425" s="1210"/>
      <c r="VRC425" s="1211"/>
      <c r="VRD425" s="1210"/>
      <c r="VRF425" s="1208"/>
      <c r="VRG425" s="1209"/>
      <c r="VRH425" s="1209"/>
      <c r="VRI425" s="1209"/>
      <c r="VRJ425" s="1209"/>
      <c r="VRK425" s="1210"/>
      <c r="VRL425" s="1211"/>
      <c r="VRM425" s="1210"/>
      <c r="VRO425" s="1208"/>
      <c r="VRP425" s="1209"/>
      <c r="VRQ425" s="1209"/>
      <c r="VRR425" s="1209"/>
      <c r="VRS425" s="1209"/>
      <c r="VRT425" s="1210"/>
      <c r="VRU425" s="1211"/>
      <c r="VRV425" s="1210"/>
      <c r="VRX425" s="1208"/>
      <c r="VRY425" s="1209"/>
      <c r="VRZ425" s="1209"/>
      <c r="VSA425" s="1209"/>
      <c r="VSB425" s="1209"/>
      <c r="VSC425" s="1210"/>
      <c r="VSD425" s="1211"/>
      <c r="VSE425" s="1210"/>
      <c r="VSG425" s="1208"/>
      <c r="VSH425" s="1209"/>
      <c r="VSI425" s="1209"/>
      <c r="VSJ425" s="1209"/>
      <c r="VSK425" s="1209"/>
      <c r="VSL425" s="1210"/>
      <c r="VSM425" s="1211"/>
      <c r="VSN425" s="1210"/>
      <c r="VSP425" s="1208"/>
      <c r="VSQ425" s="1209"/>
      <c r="VSR425" s="1209"/>
      <c r="VSS425" s="1209"/>
      <c r="VST425" s="1209"/>
      <c r="VSU425" s="1210"/>
      <c r="VSV425" s="1211"/>
      <c r="VSW425" s="1210"/>
      <c r="VSY425" s="1208"/>
      <c r="VSZ425" s="1209"/>
      <c r="VTA425" s="1209"/>
      <c r="VTB425" s="1209"/>
      <c r="VTC425" s="1209"/>
      <c r="VTD425" s="1210"/>
      <c r="VTE425" s="1211"/>
      <c r="VTF425" s="1210"/>
      <c r="VTH425" s="1208"/>
      <c r="VTI425" s="1209"/>
      <c r="VTJ425" s="1209"/>
      <c r="VTK425" s="1209"/>
      <c r="VTL425" s="1209"/>
      <c r="VTM425" s="1210"/>
      <c r="VTN425" s="1211"/>
      <c r="VTO425" s="1210"/>
      <c r="VTQ425" s="1208"/>
      <c r="VTR425" s="1209"/>
      <c r="VTS425" s="1209"/>
      <c r="VTT425" s="1209"/>
      <c r="VTU425" s="1209"/>
      <c r="VTV425" s="1210"/>
      <c r="VTW425" s="1211"/>
      <c r="VTX425" s="1210"/>
      <c r="VTZ425" s="1208"/>
      <c r="VUA425" s="1209"/>
      <c r="VUB425" s="1209"/>
      <c r="VUC425" s="1209"/>
      <c r="VUD425" s="1209"/>
      <c r="VUE425" s="1210"/>
      <c r="VUF425" s="1211"/>
      <c r="VUG425" s="1210"/>
      <c r="VUI425" s="1208"/>
      <c r="VUJ425" s="1209"/>
      <c r="VUK425" s="1209"/>
      <c r="VUL425" s="1209"/>
      <c r="VUM425" s="1209"/>
      <c r="VUN425" s="1210"/>
      <c r="VUO425" s="1211"/>
      <c r="VUP425" s="1210"/>
      <c r="VUR425" s="1208"/>
      <c r="VUS425" s="1209"/>
      <c r="VUT425" s="1209"/>
      <c r="VUU425" s="1209"/>
      <c r="VUV425" s="1209"/>
      <c r="VUW425" s="1210"/>
      <c r="VUX425" s="1211"/>
      <c r="VUY425" s="1210"/>
      <c r="VVA425" s="1208"/>
      <c r="VVB425" s="1209"/>
      <c r="VVC425" s="1209"/>
      <c r="VVD425" s="1209"/>
      <c r="VVE425" s="1209"/>
      <c r="VVF425" s="1210"/>
      <c r="VVG425" s="1211"/>
      <c r="VVH425" s="1210"/>
      <c r="VVJ425" s="1208"/>
      <c r="VVK425" s="1209"/>
      <c r="VVL425" s="1209"/>
      <c r="VVM425" s="1209"/>
      <c r="VVN425" s="1209"/>
      <c r="VVO425" s="1210"/>
      <c r="VVP425" s="1211"/>
      <c r="VVQ425" s="1210"/>
      <c r="VVS425" s="1208"/>
      <c r="VVT425" s="1209"/>
      <c r="VVU425" s="1209"/>
      <c r="VVV425" s="1209"/>
      <c r="VVW425" s="1209"/>
      <c r="VVX425" s="1210"/>
      <c r="VVY425" s="1211"/>
      <c r="VVZ425" s="1210"/>
      <c r="VWB425" s="1208"/>
      <c r="VWC425" s="1209"/>
      <c r="VWD425" s="1209"/>
      <c r="VWE425" s="1209"/>
      <c r="VWF425" s="1209"/>
      <c r="VWG425" s="1210"/>
      <c r="VWH425" s="1211"/>
      <c r="VWI425" s="1210"/>
      <c r="VWK425" s="1208"/>
      <c r="VWL425" s="1209"/>
      <c r="VWM425" s="1209"/>
      <c r="VWN425" s="1209"/>
      <c r="VWO425" s="1209"/>
      <c r="VWP425" s="1210"/>
      <c r="VWQ425" s="1211"/>
      <c r="VWR425" s="1210"/>
      <c r="VWT425" s="1208"/>
      <c r="VWU425" s="1209"/>
      <c r="VWV425" s="1209"/>
      <c r="VWW425" s="1209"/>
      <c r="VWX425" s="1209"/>
      <c r="VWY425" s="1210"/>
      <c r="VWZ425" s="1211"/>
      <c r="VXA425" s="1210"/>
      <c r="VXC425" s="1208"/>
      <c r="VXD425" s="1209"/>
      <c r="VXE425" s="1209"/>
      <c r="VXF425" s="1209"/>
      <c r="VXG425" s="1209"/>
      <c r="VXH425" s="1210"/>
      <c r="VXI425" s="1211"/>
      <c r="VXJ425" s="1210"/>
      <c r="VXL425" s="1208"/>
      <c r="VXM425" s="1209"/>
      <c r="VXN425" s="1209"/>
      <c r="VXO425" s="1209"/>
      <c r="VXP425" s="1209"/>
      <c r="VXQ425" s="1210"/>
      <c r="VXR425" s="1211"/>
      <c r="VXS425" s="1210"/>
      <c r="VXU425" s="1208"/>
      <c r="VXV425" s="1209"/>
      <c r="VXW425" s="1209"/>
      <c r="VXX425" s="1209"/>
      <c r="VXY425" s="1209"/>
      <c r="VXZ425" s="1210"/>
      <c r="VYA425" s="1211"/>
      <c r="VYB425" s="1210"/>
      <c r="VYD425" s="1208"/>
      <c r="VYE425" s="1209"/>
      <c r="VYF425" s="1209"/>
      <c r="VYG425" s="1209"/>
      <c r="VYH425" s="1209"/>
      <c r="VYI425" s="1210"/>
      <c r="VYJ425" s="1211"/>
      <c r="VYK425" s="1210"/>
      <c r="VYM425" s="1208"/>
      <c r="VYN425" s="1209"/>
      <c r="VYO425" s="1209"/>
      <c r="VYP425" s="1209"/>
      <c r="VYQ425" s="1209"/>
      <c r="VYR425" s="1210"/>
      <c r="VYS425" s="1211"/>
      <c r="VYT425" s="1210"/>
      <c r="VYV425" s="1208"/>
      <c r="VYW425" s="1209"/>
      <c r="VYX425" s="1209"/>
      <c r="VYY425" s="1209"/>
      <c r="VYZ425" s="1209"/>
      <c r="VZA425" s="1210"/>
      <c r="VZB425" s="1211"/>
      <c r="VZC425" s="1210"/>
      <c r="VZE425" s="1208"/>
      <c r="VZF425" s="1209"/>
      <c r="VZG425" s="1209"/>
      <c r="VZH425" s="1209"/>
      <c r="VZI425" s="1209"/>
      <c r="VZJ425" s="1210"/>
      <c r="VZK425" s="1211"/>
      <c r="VZL425" s="1210"/>
      <c r="VZN425" s="1208"/>
      <c r="VZO425" s="1209"/>
      <c r="VZP425" s="1209"/>
      <c r="VZQ425" s="1209"/>
      <c r="VZR425" s="1209"/>
      <c r="VZS425" s="1210"/>
      <c r="VZT425" s="1211"/>
      <c r="VZU425" s="1210"/>
      <c r="VZW425" s="1208"/>
      <c r="VZX425" s="1209"/>
      <c r="VZY425" s="1209"/>
      <c r="VZZ425" s="1209"/>
      <c r="WAA425" s="1209"/>
      <c r="WAB425" s="1210"/>
      <c r="WAC425" s="1211"/>
      <c r="WAD425" s="1210"/>
      <c r="WAF425" s="1208"/>
      <c r="WAG425" s="1209"/>
      <c r="WAH425" s="1209"/>
      <c r="WAI425" s="1209"/>
      <c r="WAJ425" s="1209"/>
      <c r="WAK425" s="1210"/>
      <c r="WAL425" s="1211"/>
      <c r="WAM425" s="1210"/>
      <c r="WAO425" s="1208"/>
      <c r="WAP425" s="1209"/>
      <c r="WAQ425" s="1209"/>
      <c r="WAR425" s="1209"/>
      <c r="WAS425" s="1209"/>
      <c r="WAT425" s="1210"/>
      <c r="WAU425" s="1211"/>
      <c r="WAV425" s="1210"/>
      <c r="WAX425" s="1208"/>
      <c r="WAY425" s="1209"/>
      <c r="WAZ425" s="1209"/>
      <c r="WBA425" s="1209"/>
      <c r="WBB425" s="1209"/>
      <c r="WBC425" s="1210"/>
      <c r="WBD425" s="1211"/>
      <c r="WBE425" s="1210"/>
      <c r="WBG425" s="1208"/>
      <c r="WBH425" s="1209"/>
      <c r="WBI425" s="1209"/>
      <c r="WBJ425" s="1209"/>
      <c r="WBK425" s="1209"/>
      <c r="WBL425" s="1210"/>
      <c r="WBM425" s="1211"/>
      <c r="WBN425" s="1210"/>
      <c r="WBP425" s="1208"/>
      <c r="WBQ425" s="1209"/>
      <c r="WBR425" s="1209"/>
      <c r="WBS425" s="1209"/>
      <c r="WBT425" s="1209"/>
      <c r="WBU425" s="1210"/>
      <c r="WBV425" s="1211"/>
      <c r="WBW425" s="1210"/>
      <c r="WBY425" s="1208"/>
      <c r="WBZ425" s="1209"/>
      <c r="WCA425" s="1209"/>
      <c r="WCB425" s="1209"/>
      <c r="WCC425" s="1209"/>
      <c r="WCD425" s="1210"/>
      <c r="WCE425" s="1211"/>
      <c r="WCF425" s="1210"/>
      <c r="WCH425" s="1208"/>
      <c r="WCI425" s="1209"/>
      <c r="WCJ425" s="1209"/>
      <c r="WCK425" s="1209"/>
      <c r="WCL425" s="1209"/>
      <c r="WCM425" s="1210"/>
      <c r="WCN425" s="1211"/>
      <c r="WCO425" s="1210"/>
      <c r="WCQ425" s="1208"/>
      <c r="WCR425" s="1209"/>
      <c r="WCS425" s="1209"/>
      <c r="WCT425" s="1209"/>
      <c r="WCU425" s="1209"/>
      <c r="WCV425" s="1210"/>
      <c r="WCW425" s="1211"/>
      <c r="WCX425" s="1210"/>
      <c r="WCZ425" s="1208"/>
      <c r="WDA425" s="1209"/>
      <c r="WDB425" s="1209"/>
      <c r="WDC425" s="1209"/>
      <c r="WDD425" s="1209"/>
      <c r="WDE425" s="1210"/>
      <c r="WDF425" s="1211"/>
      <c r="WDG425" s="1210"/>
      <c r="WDI425" s="1208"/>
      <c r="WDJ425" s="1209"/>
      <c r="WDK425" s="1209"/>
      <c r="WDL425" s="1209"/>
      <c r="WDM425" s="1209"/>
      <c r="WDN425" s="1210"/>
      <c r="WDO425" s="1211"/>
      <c r="WDP425" s="1210"/>
      <c r="WDR425" s="1208"/>
      <c r="WDS425" s="1209"/>
      <c r="WDT425" s="1209"/>
      <c r="WDU425" s="1209"/>
      <c r="WDV425" s="1209"/>
      <c r="WDW425" s="1210"/>
      <c r="WDX425" s="1211"/>
      <c r="WDY425" s="1210"/>
      <c r="WEA425" s="1208"/>
      <c r="WEB425" s="1209"/>
      <c r="WEC425" s="1209"/>
      <c r="WED425" s="1209"/>
      <c r="WEE425" s="1209"/>
      <c r="WEF425" s="1210"/>
      <c r="WEG425" s="1211"/>
      <c r="WEH425" s="1210"/>
      <c r="WEJ425" s="1208"/>
      <c r="WEK425" s="1209"/>
      <c r="WEL425" s="1209"/>
      <c r="WEM425" s="1209"/>
      <c r="WEN425" s="1209"/>
      <c r="WEO425" s="1210"/>
      <c r="WEP425" s="1211"/>
      <c r="WEQ425" s="1210"/>
      <c r="WES425" s="1208"/>
      <c r="WET425" s="1209"/>
      <c r="WEU425" s="1209"/>
      <c r="WEV425" s="1209"/>
      <c r="WEW425" s="1209"/>
      <c r="WEX425" s="1210"/>
      <c r="WEY425" s="1211"/>
      <c r="WEZ425" s="1210"/>
      <c r="WFB425" s="1208"/>
      <c r="WFC425" s="1209"/>
      <c r="WFD425" s="1209"/>
      <c r="WFE425" s="1209"/>
      <c r="WFF425" s="1209"/>
      <c r="WFG425" s="1210"/>
      <c r="WFH425" s="1211"/>
      <c r="WFI425" s="1210"/>
      <c r="WFK425" s="1208"/>
      <c r="WFL425" s="1209"/>
      <c r="WFM425" s="1209"/>
      <c r="WFN425" s="1209"/>
      <c r="WFO425" s="1209"/>
      <c r="WFP425" s="1210"/>
      <c r="WFQ425" s="1211"/>
      <c r="WFR425" s="1210"/>
      <c r="WFT425" s="1208"/>
      <c r="WFU425" s="1209"/>
      <c r="WFV425" s="1209"/>
      <c r="WFW425" s="1209"/>
      <c r="WFX425" s="1209"/>
      <c r="WFY425" s="1210"/>
      <c r="WFZ425" s="1211"/>
      <c r="WGA425" s="1210"/>
      <c r="WGC425" s="1208"/>
      <c r="WGD425" s="1209"/>
      <c r="WGE425" s="1209"/>
      <c r="WGF425" s="1209"/>
      <c r="WGG425" s="1209"/>
      <c r="WGH425" s="1210"/>
      <c r="WGI425" s="1211"/>
      <c r="WGJ425" s="1210"/>
      <c r="WGL425" s="1208"/>
      <c r="WGM425" s="1209"/>
      <c r="WGN425" s="1209"/>
      <c r="WGO425" s="1209"/>
      <c r="WGP425" s="1209"/>
      <c r="WGQ425" s="1210"/>
      <c r="WGR425" s="1211"/>
      <c r="WGS425" s="1210"/>
      <c r="WGU425" s="1208"/>
      <c r="WGV425" s="1209"/>
      <c r="WGW425" s="1209"/>
      <c r="WGX425" s="1209"/>
      <c r="WGY425" s="1209"/>
      <c r="WGZ425" s="1210"/>
      <c r="WHA425" s="1211"/>
      <c r="WHB425" s="1210"/>
      <c r="WHD425" s="1208"/>
      <c r="WHE425" s="1209"/>
      <c r="WHF425" s="1209"/>
      <c r="WHG425" s="1209"/>
      <c r="WHH425" s="1209"/>
      <c r="WHI425" s="1210"/>
      <c r="WHJ425" s="1211"/>
      <c r="WHK425" s="1210"/>
      <c r="WHM425" s="1208"/>
      <c r="WHN425" s="1209"/>
      <c r="WHO425" s="1209"/>
      <c r="WHP425" s="1209"/>
      <c r="WHQ425" s="1209"/>
      <c r="WHR425" s="1210"/>
      <c r="WHS425" s="1211"/>
      <c r="WHT425" s="1210"/>
      <c r="WHV425" s="1208"/>
      <c r="WHW425" s="1209"/>
      <c r="WHX425" s="1209"/>
      <c r="WHY425" s="1209"/>
      <c r="WHZ425" s="1209"/>
      <c r="WIA425" s="1210"/>
      <c r="WIB425" s="1211"/>
      <c r="WIC425" s="1210"/>
      <c r="WIE425" s="1208"/>
      <c r="WIF425" s="1209"/>
      <c r="WIG425" s="1209"/>
      <c r="WIH425" s="1209"/>
      <c r="WII425" s="1209"/>
      <c r="WIJ425" s="1210"/>
      <c r="WIK425" s="1211"/>
      <c r="WIL425" s="1210"/>
      <c r="WIN425" s="1208"/>
      <c r="WIO425" s="1209"/>
      <c r="WIP425" s="1209"/>
      <c r="WIQ425" s="1209"/>
      <c r="WIR425" s="1209"/>
      <c r="WIS425" s="1210"/>
      <c r="WIT425" s="1211"/>
      <c r="WIU425" s="1210"/>
      <c r="WIW425" s="1208"/>
      <c r="WIX425" s="1209"/>
      <c r="WIY425" s="1209"/>
      <c r="WIZ425" s="1209"/>
      <c r="WJA425" s="1209"/>
      <c r="WJB425" s="1210"/>
      <c r="WJC425" s="1211"/>
      <c r="WJD425" s="1210"/>
      <c r="WJF425" s="1208"/>
      <c r="WJG425" s="1209"/>
      <c r="WJH425" s="1209"/>
      <c r="WJI425" s="1209"/>
      <c r="WJJ425" s="1209"/>
      <c r="WJK425" s="1210"/>
      <c r="WJL425" s="1211"/>
      <c r="WJM425" s="1210"/>
      <c r="WJO425" s="1208"/>
      <c r="WJP425" s="1209"/>
      <c r="WJQ425" s="1209"/>
      <c r="WJR425" s="1209"/>
      <c r="WJS425" s="1209"/>
      <c r="WJT425" s="1210"/>
      <c r="WJU425" s="1211"/>
      <c r="WJV425" s="1210"/>
      <c r="WJX425" s="1208"/>
      <c r="WJY425" s="1209"/>
      <c r="WJZ425" s="1209"/>
      <c r="WKA425" s="1209"/>
      <c r="WKB425" s="1209"/>
      <c r="WKC425" s="1210"/>
      <c r="WKD425" s="1211"/>
      <c r="WKE425" s="1210"/>
      <c r="WKG425" s="1208"/>
      <c r="WKH425" s="1209"/>
      <c r="WKI425" s="1209"/>
      <c r="WKJ425" s="1209"/>
      <c r="WKK425" s="1209"/>
      <c r="WKL425" s="1210"/>
      <c r="WKM425" s="1211"/>
      <c r="WKN425" s="1210"/>
      <c r="WKP425" s="1208"/>
      <c r="WKQ425" s="1209"/>
      <c r="WKR425" s="1209"/>
      <c r="WKS425" s="1209"/>
      <c r="WKT425" s="1209"/>
      <c r="WKU425" s="1210"/>
      <c r="WKV425" s="1211"/>
      <c r="WKW425" s="1210"/>
      <c r="WKY425" s="1208"/>
      <c r="WKZ425" s="1209"/>
      <c r="WLA425" s="1209"/>
      <c r="WLB425" s="1209"/>
      <c r="WLC425" s="1209"/>
      <c r="WLD425" s="1210"/>
      <c r="WLE425" s="1211"/>
      <c r="WLF425" s="1210"/>
      <c r="WLH425" s="1208"/>
      <c r="WLI425" s="1209"/>
      <c r="WLJ425" s="1209"/>
      <c r="WLK425" s="1209"/>
      <c r="WLL425" s="1209"/>
      <c r="WLM425" s="1210"/>
      <c r="WLN425" s="1211"/>
      <c r="WLO425" s="1210"/>
      <c r="WLQ425" s="1208"/>
      <c r="WLR425" s="1209"/>
      <c r="WLS425" s="1209"/>
      <c r="WLT425" s="1209"/>
      <c r="WLU425" s="1209"/>
      <c r="WLV425" s="1210"/>
      <c r="WLW425" s="1211"/>
      <c r="WLX425" s="1210"/>
      <c r="WLZ425" s="1208"/>
      <c r="WMA425" s="1209"/>
      <c r="WMB425" s="1209"/>
      <c r="WMC425" s="1209"/>
      <c r="WMD425" s="1209"/>
      <c r="WME425" s="1210"/>
      <c r="WMF425" s="1211"/>
      <c r="WMG425" s="1210"/>
      <c r="WMI425" s="1208"/>
      <c r="WMJ425" s="1209"/>
      <c r="WMK425" s="1209"/>
      <c r="WML425" s="1209"/>
      <c r="WMM425" s="1209"/>
      <c r="WMN425" s="1210"/>
      <c r="WMO425" s="1211"/>
      <c r="WMP425" s="1210"/>
      <c r="WMR425" s="1208"/>
      <c r="WMS425" s="1209"/>
      <c r="WMT425" s="1209"/>
      <c r="WMU425" s="1209"/>
      <c r="WMV425" s="1209"/>
      <c r="WMW425" s="1210"/>
      <c r="WMX425" s="1211"/>
      <c r="WMY425" s="1210"/>
      <c r="WNA425" s="1208"/>
      <c r="WNB425" s="1209"/>
      <c r="WNC425" s="1209"/>
      <c r="WND425" s="1209"/>
      <c r="WNE425" s="1209"/>
      <c r="WNF425" s="1210"/>
      <c r="WNG425" s="1211"/>
      <c r="WNH425" s="1210"/>
      <c r="WNJ425" s="1208"/>
      <c r="WNK425" s="1209"/>
      <c r="WNL425" s="1209"/>
      <c r="WNM425" s="1209"/>
      <c r="WNN425" s="1209"/>
      <c r="WNO425" s="1210"/>
      <c r="WNP425" s="1211"/>
      <c r="WNQ425" s="1210"/>
      <c r="WNS425" s="1208"/>
      <c r="WNT425" s="1209"/>
      <c r="WNU425" s="1209"/>
      <c r="WNV425" s="1209"/>
      <c r="WNW425" s="1209"/>
      <c r="WNX425" s="1210"/>
      <c r="WNY425" s="1211"/>
      <c r="WNZ425" s="1210"/>
      <c r="WOB425" s="1208"/>
      <c r="WOC425" s="1209"/>
      <c r="WOD425" s="1209"/>
      <c r="WOE425" s="1209"/>
      <c r="WOF425" s="1209"/>
      <c r="WOG425" s="1210"/>
      <c r="WOH425" s="1211"/>
      <c r="WOI425" s="1210"/>
      <c r="WOK425" s="1208"/>
      <c r="WOL425" s="1209"/>
      <c r="WOM425" s="1209"/>
      <c r="WON425" s="1209"/>
      <c r="WOO425" s="1209"/>
      <c r="WOP425" s="1210"/>
      <c r="WOQ425" s="1211"/>
      <c r="WOR425" s="1210"/>
      <c r="WOT425" s="1208"/>
      <c r="WOU425" s="1209"/>
      <c r="WOV425" s="1209"/>
      <c r="WOW425" s="1209"/>
      <c r="WOX425" s="1209"/>
      <c r="WOY425" s="1210"/>
      <c r="WOZ425" s="1211"/>
      <c r="WPA425" s="1210"/>
      <c r="WPC425" s="1208"/>
      <c r="WPD425" s="1209"/>
      <c r="WPE425" s="1209"/>
      <c r="WPF425" s="1209"/>
      <c r="WPG425" s="1209"/>
      <c r="WPH425" s="1210"/>
      <c r="WPI425" s="1211"/>
      <c r="WPJ425" s="1210"/>
      <c r="WPL425" s="1208"/>
      <c r="WPM425" s="1209"/>
      <c r="WPN425" s="1209"/>
      <c r="WPO425" s="1209"/>
      <c r="WPP425" s="1209"/>
      <c r="WPQ425" s="1210"/>
      <c r="WPR425" s="1211"/>
      <c r="WPS425" s="1210"/>
      <c r="WPU425" s="1208"/>
      <c r="WPV425" s="1209"/>
      <c r="WPW425" s="1209"/>
      <c r="WPX425" s="1209"/>
      <c r="WPY425" s="1209"/>
      <c r="WPZ425" s="1210"/>
      <c r="WQA425" s="1211"/>
      <c r="WQB425" s="1210"/>
      <c r="WQD425" s="1208"/>
      <c r="WQE425" s="1209"/>
      <c r="WQF425" s="1209"/>
      <c r="WQG425" s="1209"/>
      <c r="WQH425" s="1209"/>
      <c r="WQI425" s="1210"/>
      <c r="WQJ425" s="1211"/>
      <c r="WQK425" s="1210"/>
      <c r="WQM425" s="1208"/>
      <c r="WQN425" s="1209"/>
      <c r="WQO425" s="1209"/>
      <c r="WQP425" s="1209"/>
      <c r="WQQ425" s="1209"/>
      <c r="WQR425" s="1210"/>
      <c r="WQS425" s="1211"/>
      <c r="WQT425" s="1210"/>
      <c r="WQV425" s="1208"/>
      <c r="WQW425" s="1209"/>
      <c r="WQX425" s="1209"/>
      <c r="WQY425" s="1209"/>
      <c r="WQZ425" s="1209"/>
      <c r="WRA425" s="1210"/>
      <c r="WRB425" s="1211"/>
      <c r="WRC425" s="1210"/>
      <c r="WRE425" s="1208"/>
      <c r="WRF425" s="1209"/>
      <c r="WRG425" s="1209"/>
      <c r="WRH425" s="1209"/>
      <c r="WRI425" s="1209"/>
      <c r="WRJ425" s="1210"/>
      <c r="WRK425" s="1211"/>
      <c r="WRL425" s="1210"/>
      <c r="WRN425" s="1208"/>
      <c r="WRO425" s="1209"/>
      <c r="WRP425" s="1209"/>
      <c r="WRQ425" s="1209"/>
      <c r="WRR425" s="1209"/>
      <c r="WRS425" s="1210"/>
      <c r="WRT425" s="1211"/>
      <c r="WRU425" s="1210"/>
      <c r="WRW425" s="1208"/>
      <c r="WRX425" s="1209"/>
      <c r="WRY425" s="1209"/>
      <c r="WRZ425" s="1209"/>
      <c r="WSA425" s="1209"/>
      <c r="WSB425" s="1210"/>
      <c r="WSC425" s="1211"/>
      <c r="WSD425" s="1210"/>
      <c r="WSF425" s="1208"/>
      <c r="WSG425" s="1209"/>
      <c r="WSH425" s="1209"/>
      <c r="WSI425" s="1209"/>
      <c r="WSJ425" s="1209"/>
      <c r="WSK425" s="1210"/>
      <c r="WSL425" s="1211"/>
      <c r="WSM425" s="1210"/>
      <c r="WSO425" s="1208"/>
      <c r="WSP425" s="1209"/>
      <c r="WSQ425" s="1209"/>
      <c r="WSR425" s="1209"/>
      <c r="WSS425" s="1209"/>
      <c r="WST425" s="1210"/>
      <c r="WSU425" s="1211"/>
      <c r="WSV425" s="1210"/>
      <c r="WSX425" s="1208"/>
      <c r="WSY425" s="1209"/>
      <c r="WSZ425" s="1209"/>
      <c r="WTA425" s="1209"/>
      <c r="WTB425" s="1209"/>
      <c r="WTC425" s="1210"/>
      <c r="WTD425" s="1211"/>
      <c r="WTE425" s="1210"/>
      <c r="WTG425" s="1208"/>
      <c r="WTH425" s="1209"/>
      <c r="WTI425" s="1209"/>
      <c r="WTJ425" s="1209"/>
      <c r="WTK425" s="1209"/>
      <c r="WTL425" s="1210"/>
      <c r="WTM425" s="1211"/>
      <c r="WTN425" s="1210"/>
      <c r="WTP425" s="1208"/>
      <c r="WTQ425" s="1209"/>
      <c r="WTR425" s="1209"/>
      <c r="WTS425" s="1209"/>
      <c r="WTT425" s="1209"/>
      <c r="WTU425" s="1210"/>
      <c r="WTV425" s="1211"/>
      <c r="WTW425" s="1210"/>
      <c r="WTY425" s="1208"/>
      <c r="WTZ425" s="1209"/>
      <c r="WUA425" s="1209"/>
      <c r="WUB425" s="1209"/>
      <c r="WUC425" s="1209"/>
      <c r="WUD425" s="1210"/>
      <c r="WUE425" s="1211"/>
      <c r="WUF425" s="1210"/>
      <c r="WUH425" s="1208"/>
      <c r="WUI425" s="1209"/>
      <c r="WUJ425" s="1209"/>
      <c r="WUK425" s="1209"/>
      <c r="WUL425" s="1209"/>
      <c r="WUM425" s="1210"/>
      <c r="WUN425" s="1211"/>
      <c r="WUO425" s="1210"/>
      <c r="WUQ425" s="1208"/>
      <c r="WUR425" s="1209"/>
      <c r="WUS425" s="1209"/>
      <c r="WUT425" s="1209"/>
      <c r="WUU425" s="1209"/>
      <c r="WUV425" s="1210"/>
      <c r="WUW425" s="1211"/>
      <c r="WUX425" s="1210"/>
      <c r="WUZ425" s="1208"/>
      <c r="WVA425" s="1209"/>
      <c r="WVB425" s="1209"/>
      <c r="WVC425" s="1209"/>
      <c r="WVD425" s="1209"/>
      <c r="WVE425" s="1210"/>
      <c r="WVF425" s="1211"/>
      <c r="WVG425" s="1210"/>
      <c r="WVI425" s="1208"/>
      <c r="WVJ425" s="1209"/>
      <c r="WVK425" s="1209"/>
      <c r="WVL425" s="1209"/>
      <c r="WVM425" s="1209"/>
      <c r="WVN425" s="1210"/>
      <c r="WVO425" s="1211"/>
      <c r="WVP425" s="1210"/>
      <c r="WVR425" s="1208"/>
      <c r="WVS425" s="1209"/>
      <c r="WVT425" s="1209"/>
      <c r="WVU425" s="1209"/>
      <c r="WVV425" s="1209"/>
      <c r="WVW425" s="1210"/>
      <c r="WVX425" s="1211"/>
      <c r="WVY425" s="1210"/>
      <c r="WWA425" s="1208"/>
      <c r="WWB425" s="1209"/>
      <c r="WWC425" s="1209"/>
      <c r="WWD425" s="1209"/>
      <c r="WWE425" s="1209"/>
      <c r="WWF425" s="1210"/>
      <c r="WWG425" s="1211"/>
      <c r="WWH425" s="1210"/>
      <c r="WWJ425" s="1208"/>
      <c r="WWK425" s="1209"/>
      <c r="WWL425" s="1209"/>
      <c r="WWM425" s="1209"/>
      <c r="WWN425" s="1209"/>
      <c r="WWO425" s="1210"/>
      <c r="WWP425" s="1211"/>
      <c r="WWQ425" s="1210"/>
      <c r="WWS425" s="1208"/>
      <c r="WWT425" s="1209"/>
      <c r="WWU425" s="1209"/>
      <c r="WWV425" s="1209"/>
      <c r="WWW425" s="1209"/>
      <c r="WWX425" s="1210"/>
      <c r="WWY425" s="1211"/>
      <c r="WWZ425" s="1210"/>
      <c r="WXB425" s="1208"/>
      <c r="WXC425" s="1209"/>
      <c r="WXD425" s="1209"/>
      <c r="WXE425" s="1209"/>
      <c r="WXF425" s="1209"/>
      <c r="WXG425" s="1210"/>
      <c r="WXH425" s="1211"/>
      <c r="WXI425" s="1210"/>
      <c r="WXK425" s="1208"/>
      <c r="WXL425" s="1209"/>
      <c r="WXM425" s="1209"/>
      <c r="WXN425" s="1209"/>
      <c r="WXO425" s="1209"/>
      <c r="WXP425" s="1210"/>
      <c r="WXQ425" s="1211"/>
      <c r="WXR425" s="1210"/>
      <c r="WXT425" s="1208"/>
      <c r="WXU425" s="1209"/>
      <c r="WXV425" s="1209"/>
      <c r="WXW425" s="1209"/>
      <c r="WXX425" s="1209"/>
      <c r="WXY425" s="1210"/>
      <c r="WXZ425" s="1211"/>
      <c r="WYA425" s="1210"/>
      <c r="WYC425" s="1208"/>
      <c r="WYD425" s="1209"/>
      <c r="WYE425" s="1209"/>
      <c r="WYF425" s="1209"/>
      <c r="WYG425" s="1209"/>
      <c r="WYH425" s="1210"/>
      <c r="WYI425" s="1211"/>
      <c r="WYJ425" s="1210"/>
      <c r="WYL425" s="1208"/>
      <c r="WYM425" s="1209"/>
      <c r="WYN425" s="1209"/>
      <c r="WYO425" s="1209"/>
      <c r="WYP425" s="1209"/>
      <c r="WYQ425" s="1210"/>
      <c r="WYR425" s="1211"/>
      <c r="WYS425" s="1210"/>
      <c r="WYU425" s="1208"/>
      <c r="WYV425" s="1209"/>
      <c r="WYW425" s="1209"/>
      <c r="WYX425" s="1209"/>
      <c r="WYY425" s="1209"/>
      <c r="WYZ425" s="1210"/>
      <c r="WZA425" s="1211"/>
      <c r="WZB425" s="1210"/>
      <c r="WZD425" s="1208"/>
      <c r="WZE425" s="1209"/>
      <c r="WZF425" s="1209"/>
      <c r="WZG425" s="1209"/>
      <c r="WZH425" s="1209"/>
      <c r="WZI425" s="1210"/>
      <c r="WZJ425" s="1211"/>
      <c r="WZK425" s="1210"/>
      <c r="WZM425" s="1208"/>
      <c r="WZN425" s="1209"/>
      <c r="WZO425" s="1209"/>
      <c r="WZP425" s="1209"/>
      <c r="WZQ425" s="1209"/>
      <c r="WZR425" s="1210"/>
      <c r="WZS425" s="1211"/>
      <c r="WZT425" s="1210"/>
      <c r="WZV425" s="1208"/>
      <c r="WZW425" s="1209"/>
      <c r="WZX425" s="1209"/>
      <c r="WZY425" s="1209"/>
      <c r="WZZ425" s="1209"/>
      <c r="XAA425" s="1210"/>
      <c r="XAB425" s="1211"/>
      <c r="XAC425" s="1210"/>
      <c r="XAE425" s="1208"/>
      <c r="XAF425" s="1209"/>
      <c r="XAG425" s="1209"/>
      <c r="XAH425" s="1209"/>
      <c r="XAI425" s="1209"/>
      <c r="XAJ425" s="1210"/>
      <c r="XAK425" s="1211"/>
      <c r="XAL425" s="1210"/>
      <c r="XAN425" s="1208"/>
      <c r="XAO425" s="1209"/>
      <c r="XAP425" s="1209"/>
      <c r="XAQ425" s="1209"/>
      <c r="XAR425" s="1209"/>
      <c r="XAS425" s="1210"/>
      <c r="XAT425" s="1211"/>
      <c r="XAU425" s="1210"/>
      <c r="XAW425" s="1208"/>
      <c r="XAX425" s="1209"/>
      <c r="XAY425" s="1209"/>
      <c r="XAZ425" s="1209"/>
      <c r="XBA425" s="1209"/>
      <c r="XBB425" s="1210"/>
      <c r="XBC425" s="1211"/>
      <c r="XBD425" s="1210"/>
      <c r="XBF425" s="1208"/>
      <c r="XBG425" s="1209"/>
      <c r="XBH425" s="1209"/>
      <c r="XBI425" s="1209"/>
      <c r="XBJ425" s="1209"/>
      <c r="XBK425" s="1210"/>
      <c r="XBL425" s="1211"/>
      <c r="XBM425" s="1210"/>
      <c r="XBO425" s="1208"/>
      <c r="XBP425" s="1209"/>
      <c r="XBQ425" s="1209"/>
      <c r="XBR425" s="1209"/>
      <c r="XBS425" s="1209"/>
      <c r="XBT425" s="1210"/>
      <c r="XBU425" s="1211"/>
      <c r="XBV425" s="1210"/>
      <c r="XBX425" s="1208"/>
      <c r="XBY425" s="1209"/>
      <c r="XBZ425" s="1209"/>
      <c r="XCA425" s="1209"/>
      <c r="XCB425" s="1209"/>
      <c r="XCC425" s="1210"/>
      <c r="XCD425" s="1211"/>
      <c r="XCE425" s="1210"/>
      <c r="XCG425" s="1208"/>
      <c r="XCH425" s="1209"/>
      <c r="XCI425" s="1209"/>
      <c r="XCJ425" s="1209"/>
      <c r="XCK425" s="1209"/>
      <c r="XCL425" s="1210"/>
      <c r="XCM425" s="1211"/>
      <c r="XCN425" s="1210"/>
      <c r="XCP425" s="1208"/>
      <c r="XCQ425" s="1209"/>
      <c r="XCR425" s="1209"/>
      <c r="XCS425" s="1209"/>
      <c r="XCT425" s="1209"/>
      <c r="XCU425" s="1210"/>
      <c r="XCV425" s="1211"/>
      <c r="XCW425" s="1210"/>
      <c r="XCY425" s="1208"/>
      <c r="XCZ425" s="1209"/>
      <c r="XDA425" s="1209"/>
      <c r="XDB425" s="1209"/>
      <c r="XDC425" s="1209"/>
      <c r="XDD425" s="1210"/>
      <c r="XDE425" s="1211"/>
      <c r="XDF425" s="1210"/>
      <c r="XDH425" s="1208"/>
      <c r="XDI425" s="1209"/>
      <c r="XDJ425" s="1209"/>
      <c r="XDK425" s="1209"/>
      <c r="XDL425" s="1209"/>
      <c r="XDM425" s="1210"/>
      <c r="XDN425" s="1211"/>
      <c r="XDO425" s="1210"/>
      <c r="XDQ425" s="1208"/>
      <c r="XDR425" s="1209"/>
      <c r="XDS425" s="1209"/>
      <c r="XDT425" s="1209"/>
      <c r="XDU425" s="1209"/>
      <c r="XDV425" s="1210"/>
      <c r="XDW425" s="1211"/>
      <c r="XDX425" s="1210"/>
      <c r="XDZ425" s="1208"/>
      <c r="XEA425" s="1209"/>
      <c r="XEB425" s="1209"/>
      <c r="XEC425" s="1209"/>
      <c r="XED425" s="1209"/>
      <c r="XEE425" s="1210"/>
      <c r="XEF425" s="1211"/>
      <c r="XEG425" s="1210"/>
      <c r="XEI425" s="1208"/>
      <c r="XEJ425" s="1209"/>
      <c r="XEK425" s="1209"/>
      <c r="XEL425" s="1209"/>
      <c r="XEM425" s="1209"/>
      <c r="XEN425" s="1210"/>
      <c r="XEO425" s="1211"/>
      <c r="XEP425" s="1210"/>
      <c r="XER425" s="1208"/>
      <c r="XES425" s="1209"/>
      <c r="XET425" s="1209"/>
      <c r="XEU425" s="1209"/>
      <c r="XEV425" s="1209"/>
      <c r="XEW425" s="1210"/>
      <c r="XEX425" s="1211"/>
      <c r="XEY425" s="1210"/>
      <c r="XFA425" s="1208"/>
      <c r="XFB425" s="1209"/>
      <c r="XFC425" s="1209"/>
      <c r="XFD425" s="1209"/>
    </row>
    <row r="426" spans="1:5120 5122:9215 9217:14336 14338:16384" ht="38.25" customHeight="1">
      <c r="A426" s="1238">
        <f t="shared" si="44"/>
        <v>364</v>
      </c>
      <c r="B426" s="1671" t="s">
        <v>5562</v>
      </c>
      <c r="C426" s="1671"/>
      <c r="D426" s="1205">
        <v>120</v>
      </c>
      <c r="E426" s="1206"/>
      <c r="F426" s="1207" t="str">
        <f t="shared" si="45"/>
        <v>?=</v>
      </c>
      <c r="G426" s="1460">
        <f>'Update Descrip'!G4815</f>
        <v>4949.6000000000004</v>
      </c>
      <c r="H426" s="1460">
        <f t="shared" si="42"/>
        <v>4304</v>
      </c>
      <c r="I426" s="1369" t="s">
        <v>2992</v>
      </c>
      <c r="J426" s="1377">
        <v>4949.6000000000004</v>
      </c>
      <c r="K426" s="491">
        <v>4304</v>
      </c>
      <c r="L426" s="1208"/>
      <c r="M426" s="1209"/>
      <c r="N426" s="1421">
        <f t="shared" si="41"/>
        <v>0</v>
      </c>
      <c r="O426" s="1210"/>
      <c r="P426" s="1211"/>
      <c r="Q426" s="1210"/>
      <c r="S426" s="1208"/>
      <c r="T426" s="1209"/>
      <c r="U426" s="1209"/>
      <c r="V426" s="1209"/>
      <c r="W426" s="1209"/>
      <c r="X426" s="1210"/>
      <c r="Y426" s="1211"/>
      <c r="Z426" s="1210"/>
      <c r="AB426" s="1208"/>
      <c r="AC426" s="1209"/>
      <c r="AD426" s="1209"/>
      <c r="AE426" s="1209"/>
      <c r="AF426" s="1209"/>
      <c r="AG426" s="1210"/>
      <c r="AH426" s="1211"/>
      <c r="AI426" s="1210"/>
      <c r="AK426" s="1208"/>
      <c r="AL426" s="1209"/>
      <c r="AM426" s="1209"/>
      <c r="AN426" s="1209"/>
      <c r="AO426" s="1209"/>
      <c r="AP426" s="1210"/>
      <c r="AQ426" s="1211"/>
      <c r="AR426" s="1210"/>
      <c r="AT426" s="1208"/>
      <c r="AU426" s="1209"/>
      <c r="AV426" s="1209"/>
      <c r="AW426" s="1209"/>
      <c r="AX426" s="1209"/>
      <c r="AY426" s="1210"/>
      <c r="AZ426" s="1211"/>
      <c r="BA426" s="1210"/>
      <c r="BC426" s="1208"/>
      <c r="BD426" s="1209"/>
      <c r="BE426" s="1209"/>
      <c r="BF426" s="1209"/>
      <c r="BG426" s="1209"/>
      <c r="BH426" s="1210"/>
      <c r="BI426" s="1211"/>
      <c r="BJ426" s="1210"/>
      <c r="BL426" s="1208"/>
      <c r="BM426" s="1209"/>
      <c r="BN426" s="1209"/>
      <c r="BO426" s="1209"/>
      <c r="BP426" s="1209"/>
      <c r="BQ426" s="1210"/>
      <c r="BR426" s="1211"/>
      <c r="BS426" s="1210"/>
      <c r="BU426" s="1208"/>
      <c r="BV426" s="1209"/>
      <c r="BW426" s="1209"/>
      <c r="BX426" s="1209"/>
      <c r="BY426" s="1209"/>
      <c r="BZ426" s="1210"/>
      <c r="CA426" s="1211"/>
      <c r="CB426" s="1210"/>
      <c r="CD426" s="1208"/>
      <c r="CE426" s="1209"/>
      <c r="CF426" s="1209"/>
      <c r="CG426" s="1209"/>
      <c r="CH426" s="1209"/>
      <c r="CI426" s="1210"/>
      <c r="CJ426" s="1211"/>
      <c r="CK426" s="1210"/>
      <c r="CM426" s="1208"/>
      <c r="CN426" s="1209"/>
      <c r="CO426" s="1209"/>
      <c r="CP426" s="1209"/>
      <c r="CQ426" s="1209"/>
      <c r="CR426" s="1210"/>
      <c r="CS426" s="1211"/>
      <c r="CT426" s="1210"/>
      <c r="CV426" s="1208"/>
      <c r="CW426" s="1209"/>
      <c r="CX426" s="1209"/>
      <c r="CY426" s="1209"/>
      <c r="CZ426" s="1209"/>
      <c r="DA426" s="1210"/>
      <c r="DB426" s="1211"/>
      <c r="DC426" s="1210"/>
      <c r="DE426" s="1208"/>
      <c r="DF426" s="1209"/>
      <c r="DG426" s="1209"/>
      <c r="DH426" s="1209"/>
      <c r="DI426" s="1209"/>
      <c r="DJ426" s="1210"/>
      <c r="DK426" s="1211"/>
      <c r="DL426" s="1210"/>
      <c r="DN426" s="1208"/>
      <c r="DO426" s="1209"/>
      <c r="DP426" s="1209"/>
      <c r="DQ426" s="1209"/>
      <c r="DR426" s="1209"/>
      <c r="DS426" s="1210"/>
      <c r="DT426" s="1211"/>
      <c r="DU426" s="1210"/>
      <c r="DW426" s="1208"/>
      <c r="DX426" s="1209"/>
      <c r="DY426" s="1209"/>
      <c r="DZ426" s="1209"/>
      <c r="EA426" s="1209"/>
      <c r="EB426" s="1210"/>
      <c r="EC426" s="1211"/>
      <c r="ED426" s="1210"/>
      <c r="EF426" s="1208"/>
      <c r="EG426" s="1209"/>
      <c r="EH426" s="1209"/>
      <c r="EI426" s="1209"/>
      <c r="EJ426" s="1209"/>
      <c r="EK426" s="1210"/>
      <c r="EL426" s="1211"/>
      <c r="EM426" s="1210"/>
      <c r="EO426" s="1208"/>
      <c r="EP426" s="1209"/>
      <c r="EQ426" s="1209"/>
      <c r="ER426" s="1209"/>
      <c r="ES426" s="1209"/>
      <c r="ET426" s="1210"/>
      <c r="EU426" s="1211"/>
      <c r="EV426" s="1210"/>
      <c r="EX426" s="1208"/>
      <c r="EY426" s="1209"/>
      <c r="EZ426" s="1209"/>
      <c r="FA426" s="1209"/>
      <c r="FB426" s="1209"/>
      <c r="FC426" s="1210"/>
      <c r="FD426" s="1211"/>
      <c r="FE426" s="1210"/>
      <c r="FG426" s="1208"/>
      <c r="FH426" s="1209"/>
      <c r="FI426" s="1209"/>
      <c r="FJ426" s="1209"/>
      <c r="FK426" s="1209"/>
      <c r="FL426" s="1210"/>
      <c r="FM426" s="1211"/>
      <c r="FN426" s="1210"/>
      <c r="FP426" s="1208"/>
      <c r="FQ426" s="1209"/>
      <c r="FR426" s="1209"/>
      <c r="FS426" s="1209"/>
      <c r="FT426" s="1209"/>
      <c r="FU426" s="1210"/>
      <c r="FV426" s="1211"/>
      <c r="FW426" s="1210"/>
      <c r="FY426" s="1208"/>
      <c r="FZ426" s="1209"/>
      <c r="GA426" s="1209"/>
      <c r="GB426" s="1209"/>
      <c r="GC426" s="1209"/>
      <c r="GD426" s="1210"/>
      <c r="GE426" s="1211"/>
      <c r="GF426" s="1210"/>
      <c r="GH426" s="1208"/>
      <c r="GI426" s="1209"/>
      <c r="GJ426" s="1209"/>
      <c r="GK426" s="1209"/>
      <c r="GL426" s="1209"/>
      <c r="GM426" s="1210"/>
      <c r="GN426" s="1211"/>
      <c r="GO426" s="1210"/>
      <c r="GQ426" s="1208"/>
      <c r="GR426" s="1209"/>
      <c r="GS426" s="1209"/>
      <c r="GT426" s="1209"/>
      <c r="GU426" s="1209"/>
      <c r="GV426" s="1210"/>
      <c r="GW426" s="1211"/>
      <c r="GX426" s="1210"/>
      <c r="GZ426" s="1208"/>
      <c r="HA426" s="1209"/>
      <c r="HB426" s="1209"/>
      <c r="HC426" s="1209"/>
      <c r="HD426" s="1209"/>
      <c r="HE426" s="1210"/>
      <c r="HF426" s="1211"/>
      <c r="HG426" s="1210"/>
      <c r="HI426" s="1208"/>
      <c r="HJ426" s="1209"/>
      <c r="HK426" s="1209"/>
      <c r="HL426" s="1209"/>
      <c r="HM426" s="1209"/>
      <c r="HN426" s="1210"/>
      <c r="HO426" s="1211"/>
      <c r="HP426" s="1210"/>
      <c r="HR426" s="1208"/>
      <c r="HS426" s="1209"/>
      <c r="HT426" s="1209"/>
      <c r="HU426" s="1209"/>
      <c r="HV426" s="1209"/>
      <c r="HW426" s="1210"/>
      <c r="HX426" s="1211"/>
      <c r="HY426" s="1210"/>
      <c r="IA426" s="1208"/>
      <c r="IB426" s="1209"/>
      <c r="IC426" s="1209"/>
      <c r="ID426" s="1209"/>
      <c r="IE426" s="1209"/>
      <c r="IF426" s="1210"/>
      <c r="IG426" s="1211"/>
      <c r="IH426" s="1210"/>
      <c r="IJ426" s="1208"/>
      <c r="IK426" s="1209"/>
      <c r="IL426" s="1209"/>
      <c r="IM426" s="1209"/>
      <c r="IN426" s="1209"/>
      <c r="IO426" s="1210"/>
      <c r="IP426" s="1211"/>
      <c r="IQ426" s="1210"/>
      <c r="IS426" s="1208"/>
      <c r="IT426" s="1209"/>
      <c r="IU426" s="1209"/>
      <c r="IV426" s="1209"/>
      <c r="IW426" s="1209"/>
      <c r="IX426" s="1210"/>
      <c r="IY426" s="1211"/>
      <c r="IZ426" s="1210"/>
      <c r="JB426" s="1208"/>
      <c r="JC426" s="1209"/>
      <c r="JD426" s="1209"/>
      <c r="JE426" s="1209"/>
      <c r="JF426" s="1209"/>
      <c r="JG426" s="1210"/>
      <c r="JH426" s="1211"/>
      <c r="JI426" s="1210"/>
      <c r="JK426" s="1208"/>
      <c r="JL426" s="1209"/>
      <c r="JM426" s="1209"/>
      <c r="JN426" s="1209"/>
      <c r="JO426" s="1209"/>
      <c r="JP426" s="1210"/>
      <c r="JQ426" s="1211"/>
      <c r="JR426" s="1210"/>
      <c r="JT426" s="1208"/>
      <c r="JU426" s="1209"/>
      <c r="JV426" s="1209"/>
      <c r="JW426" s="1209"/>
      <c r="JX426" s="1209"/>
      <c r="JY426" s="1210"/>
      <c r="JZ426" s="1211"/>
      <c r="KA426" s="1210"/>
      <c r="KC426" s="1208"/>
      <c r="KD426" s="1209"/>
      <c r="KE426" s="1209"/>
      <c r="KF426" s="1209"/>
      <c r="KG426" s="1209"/>
      <c r="KH426" s="1210"/>
      <c r="KI426" s="1211"/>
      <c r="KJ426" s="1210"/>
      <c r="KL426" s="1208"/>
      <c r="KM426" s="1209"/>
      <c r="KN426" s="1209"/>
      <c r="KO426" s="1209"/>
      <c r="KP426" s="1209"/>
      <c r="KQ426" s="1210"/>
      <c r="KR426" s="1211"/>
      <c r="KS426" s="1210"/>
      <c r="KU426" s="1208"/>
      <c r="KV426" s="1209"/>
      <c r="KW426" s="1209"/>
      <c r="KX426" s="1209"/>
      <c r="KY426" s="1209"/>
      <c r="KZ426" s="1210"/>
      <c r="LA426" s="1211"/>
      <c r="LB426" s="1210"/>
      <c r="LD426" s="1208"/>
      <c r="LE426" s="1209"/>
      <c r="LF426" s="1209"/>
      <c r="LG426" s="1209"/>
      <c r="LH426" s="1209"/>
      <c r="LI426" s="1210"/>
      <c r="LJ426" s="1211"/>
      <c r="LK426" s="1210"/>
      <c r="LM426" s="1208"/>
      <c r="LN426" s="1209"/>
      <c r="LO426" s="1209"/>
      <c r="LP426" s="1209"/>
      <c r="LQ426" s="1209"/>
      <c r="LR426" s="1210"/>
      <c r="LS426" s="1211"/>
      <c r="LT426" s="1210"/>
      <c r="LV426" s="1208"/>
      <c r="LW426" s="1209"/>
      <c r="LX426" s="1209"/>
      <c r="LY426" s="1209"/>
      <c r="LZ426" s="1209"/>
      <c r="MA426" s="1210"/>
      <c r="MB426" s="1211"/>
      <c r="MC426" s="1210"/>
      <c r="ME426" s="1208"/>
      <c r="MF426" s="1209"/>
      <c r="MG426" s="1209"/>
      <c r="MH426" s="1209"/>
      <c r="MI426" s="1209"/>
      <c r="MJ426" s="1210"/>
      <c r="MK426" s="1211"/>
      <c r="ML426" s="1210"/>
      <c r="MN426" s="1208"/>
      <c r="MO426" s="1209"/>
      <c r="MP426" s="1209"/>
      <c r="MQ426" s="1209"/>
      <c r="MR426" s="1209"/>
      <c r="MS426" s="1210"/>
      <c r="MT426" s="1211"/>
      <c r="MU426" s="1210"/>
      <c r="MW426" s="1208"/>
      <c r="MX426" s="1209"/>
      <c r="MY426" s="1209"/>
      <c r="MZ426" s="1209"/>
      <c r="NA426" s="1209"/>
      <c r="NB426" s="1210"/>
      <c r="NC426" s="1211"/>
      <c r="ND426" s="1210"/>
      <c r="NF426" s="1208"/>
      <c r="NG426" s="1209"/>
      <c r="NH426" s="1209"/>
      <c r="NI426" s="1209"/>
      <c r="NJ426" s="1209"/>
      <c r="NK426" s="1210"/>
      <c r="NL426" s="1211"/>
      <c r="NM426" s="1210"/>
      <c r="NO426" s="1208"/>
      <c r="NP426" s="1209"/>
      <c r="NQ426" s="1209"/>
      <c r="NR426" s="1209"/>
      <c r="NS426" s="1209"/>
      <c r="NT426" s="1210"/>
      <c r="NU426" s="1211"/>
      <c r="NV426" s="1210"/>
      <c r="NX426" s="1208"/>
      <c r="NY426" s="1209"/>
      <c r="NZ426" s="1209"/>
      <c r="OA426" s="1209"/>
      <c r="OB426" s="1209"/>
      <c r="OC426" s="1210"/>
      <c r="OD426" s="1211"/>
      <c r="OE426" s="1210"/>
      <c r="OG426" s="1208"/>
      <c r="OH426" s="1209"/>
      <c r="OI426" s="1209"/>
      <c r="OJ426" s="1209"/>
      <c r="OK426" s="1209"/>
      <c r="OL426" s="1210"/>
      <c r="OM426" s="1211"/>
      <c r="ON426" s="1210"/>
      <c r="OP426" s="1208"/>
      <c r="OQ426" s="1209"/>
      <c r="OR426" s="1209"/>
      <c r="OS426" s="1209"/>
      <c r="OT426" s="1209"/>
      <c r="OU426" s="1210"/>
      <c r="OV426" s="1211"/>
      <c r="OW426" s="1210"/>
      <c r="OY426" s="1208"/>
      <c r="OZ426" s="1209"/>
      <c r="PA426" s="1209"/>
      <c r="PB426" s="1209"/>
      <c r="PC426" s="1209"/>
      <c r="PD426" s="1210"/>
      <c r="PE426" s="1211"/>
      <c r="PF426" s="1210"/>
      <c r="PH426" s="1208"/>
      <c r="PI426" s="1209"/>
      <c r="PJ426" s="1209"/>
      <c r="PK426" s="1209"/>
      <c r="PL426" s="1209"/>
      <c r="PM426" s="1210"/>
      <c r="PN426" s="1211"/>
      <c r="PO426" s="1210"/>
      <c r="PQ426" s="1208"/>
      <c r="PR426" s="1209"/>
      <c r="PS426" s="1209"/>
      <c r="PT426" s="1209"/>
      <c r="PU426" s="1209"/>
      <c r="PV426" s="1210"/>
      <c r="PW426" s="1211"/>
      <c r="PX426" s="1210"/>
      <c r="PZ426" s="1208"/>
      <c r="QA426" s="1209"/>
      <c r="QB426" s="1209"/>
      <c r="QC426" s="1209"/>
      <c r="QD426" s="1209"/>
      <c r="QE426" s="1210"/>
      <c r="QF426" s="1211"/>
      <c r="QG426" s="1210"/>
      <c r="QI426" s="1208"/>
      <c r="QJ426" s="1209"/>
      <c r="QK426" s="1209"/>
      <c r="QL426" s="1209"/>
      <c r="QM426" s="1209"/>
      <c r="QN426" s="1210"/>
      <c r="QO426" s="1211"/>
      <c r="QP426" s="1210"/>
      <c r="QR426" s="1208"/>
      <c r="QS426" s="1209"/>
      <c r="QT426" s="1209"/>
      <c r="QU426" s="1209"/>
      <c r="QV426" s="1209"/>
      <c r="QW426" s="1210"/>
      <c r="QX426" s="1211"/>
      <c r="QY426" s="1210"/>
      <c r="RA426" s="1208"/>
      <c r="RB426" s="1209"/>
      <c r="RC426" s="1209"/>
      <c r="RD426" s="1209"/>
      <c r="RE426" s="1209"/>
      <c r="RF426" s="1210"/>
      <c r="RG426" s="1211"/>
      <c r="RH426" s="1210"/>
      <c r="RJ426" s="1208"/>
      <c r="RK426" s="1209"/>
      <c r="RL426" s="1209"/>
      <c r="RM426" s="1209"/>
      <c r="RN426" s="1209"/>
      <c r="RO426" s="1210"/>
      <c r="RP426" s="1211"/>
      <c r="RQ426" s="1210"/>
      <c r="RS426" s="1208"/>
      <c r="RT426" s="1209"/>
      <c r="RU426" s="1209"/>
      <c r="RV426" s="1209"/>
      <c r="RW426" s="1209"/>
      <c r="RX426" s="1210"/>
      <c r="RY426" s="1211"/>
      <c r="RZ426" s="1210"/>
      <c r="SB426" s="1208"/>
      <c r="SC426" s="1209"/>
      <c r="SD426" s="1209"/>
      <c r="SE426" s="1209"/>
      <c r="SF426" s="1209"/>
      <c r="SG426" s="1210"/>
      <c r="SH426" s="1211"/>
      <c r="SI426" s="1210"/>
      <c r="SK426" s="1208"/>
      <c r="SL426" s="1209"/>
      <c r="SM426" s="1209"/>
      <c r="SN426" s="1209"/>
      <c r="SO426" s="1209"/>
      <c r="SP426" s="1210"/>
      <c r="SQ426" s="1211"/>
      <c r="SR426" s="1210"/>
      <c r="ST426" s="1208"/>
      <c r="SU426" s="1209"/>
      <c r="SV426" s="1209"/>
      <c r="SW426" s="1209"/>
      <c r="SX426" s="1209"/>
      <c r="SY426" s="1210"/>
      <c r="SZ426" s="1211"/>
      <c r="TA426" s="1210"/>
      <c r="TC426" s="1208"/>
      <c r="TD426" s="1209"/>
      <c r="TE426" s="1209"/>
      <c r="TF426" s="1209"/>
      <c r="TG426" s="1209"/>
      <c r="TH426" s="1210"/>
      <c r="TI426" s="1211"/>
      <c r="TJ426" s="1210"/>
      <c r="TL426" s="1208"/>
      <c r="TM426" s="1209"/>
      <c r="TN426" s="1209"/>
      <c r="TO426" s="1209"/>
      <c r="TP426" s="1209"/>
      <c r="TQ426" s="1210"/>
      <c r="TR426" s="1211"/>
      <c r="TS426" s="1210"/>
      <c r="TU426" s="1208"/>
      <c r="TV426" s="1209"/>
      <c r="TW426" s="1209"/>
      <c r="TX426" s="1209"/>
      <c r="TY426" s="1209"/>
      <c r="TZ426" s="1210"/>
      <c r="UA426" s="1211"/>
      <c r="UB426" s="1210"/>
      <c r="UD426" s="1208"/>
      <c r="UE426" s="1209"/>
      <c r="UF426" s="1209"/>
      <c r="UG426" s="1209"/>
      <c r="UH426" s="1209"/>
      <c r="UI426" s="1210"/>
      <c r="UJ426" s="1211"/>
      <c r="UK426" s="1210"/>
      <c r="UM426" s="1208"/>
      <c r="UN426" s="1209"/>
      <c r="UO426" s="1209"/>
      <c r="UP426" s="1209"/>
      <c r="UQ426" s="1209"/>
      <c r="UR426" s="1210"/>
      <c r="US426" s="1211"/>
      <c r="UT426" s="1210"/>
      <c r="UV426" s="1208"/>
      <c r="UW426" s="1209"/>
      <c r="UX426" s="1209"/>
      <c r="UY426" s="1209"/>
      <c r="UZ426" s="1209"/>
      <c r="VA426" s="1210"/>
      <c r="VB426" s="1211"/>
      <c r="VC426" s="1210"/>
      <c r="VE426" s="1208"/>
      <c r="VF426" s="1209"/>
      <c r="VG426" s="1209"/>
      <c r="VH426" s="1209"/>
      <c r="VI426" s="1209"/>
      <c r="VJ426" s="1210"/>
      <c r="VK426" s="1211"/>
      <c r="VL426" s="1210"/>
      <c r="VN426" s="1208"/>
      <c r="VO426" s="1209"/>
      <c r="VP426" s="1209"/>
      <c r="VQ426" s="1209"/>
      <c r="VR426" s="1209"/>
      <c r="VS426" s="1210"/>
      <c r="VT426" s="1211"/>
      <c r="VU426" s="1210"/>
      <c r="VW426" s="1208"/>
      <c r="VX426" s="1209"/>
      <c r="VY426" s="1209"/>
      <c r="VZ426" s="1209"/>
      <c r="WA426" s="1209"/>
      <c r="WB426" s="1210"/>
      <c r="WC426" s="1211"/>
      <c r="WD426" s="1210"/>
      <c r="WF426" s="1208"/>
      <c r="WG426" s="1209"/>
      <c r="WH426" s="1209"/>
      <c r="WI426" s="1209"/>
      <c r="WJ426" s="1209"/>
      <c r="WK426" s="1210"/>
      <c r="WL426" s="1211"/>
      <c r="WM426" s="1210"/>
      <c r="WO426" s="1208"/>
      <c r="WP426" s="1209"/>
      <c r="WQ426" s="1209"/>
      <c r="WR426" s="1209"/>
      <c r="WS426" s="1209"/>
      <c r="WT426" s="1210"/>
      <c r="WU426" s="1211"/>
      <c r="WV426" s="1210"/>
      <c r="WX426" s="1208"/>
      <c r="WY426" s="1209"/>
      <c r="WZ426" s="1209"/>
      <c r="XA426" s="1209"/>
      <c r="XB426" s="1209"/>
      <c r="XC426" s="1210"/>
      <c r="XD426" s="1211"/>
      <c r="XE426" s="1210"/>
      <c r="XG426" s="1208"/>
      <c r="XH426" s="1209"/>
      <c r="XI426" s="1209"/>
      <c r="XJ426" s="1209"/>
      <c r="XK426" s="1209"/>
      <c r="XL426" s="1210"/>
      <c r="XM426" s="1211"/>
      <c r="XN426" s="1210"/>
      <c r="XP426" s="1208"/>
      <c r="XQ426" s="1209"/>
      <c r="XR426" s="1209"/>
      <c r="XS426" s="1209"/>
      <c r="XT426" s="1209"/>
      <c r="XU426" s="1210"/>
      <c r="XV426" s="1211"/>
      <c r="XW426" s="1210"/>
      <c r="XY426" s="1208"/>
      <c r="XZ426" s="1209"/>
      <c r="YA426" s="1209"/>
      <c r="YB426" s="1209"/>
      <c r="YC426" s="1209"/>
      <c r="YD426" s="1210"/>
      <c r="YE426" s="1211"/>
      <c r="YF426" s="1210"/>
      <c r="YH426" s="1208"/>
      <c r="YI426" s="1209"/>
      <c r="YJ426" s="1209"/>
      <c r="YK426" s="1209"/>
      <c r="YL426" s="1209"/>
      <c r="YM426" s="1210"/>
      <c r="YN426" s="1211"/>
      <c r="YO426" s="1210"/>
      <c r="YQ426" s="1208"/>
      <c r="YR426" s="1209"/>
      <c r="YS426" s="1209"/>
      <c r="YT426" s="1209"/>
      <c r="YU426" s="1209"/>
      <c r="YV426" s="1210"/>
      <c r="YW426" s="1211"/>
      <c r="YX426" s="1210"/>
      <c r="YZ426" s="1208"/>
      <c r="ZA426" s="1209"/>
      <c r="ZB426" s="1209"/>
      <c r="ZC426" s="1209"/>
      <c r="ZD426" s="1209"/>
      <c r="ZE426" s="1210"/>
      <c r="ZF426" s="1211"/>
      <c r="ZG426" s="1210"/>
      <c r="ZI426" s="1208"/>
      <c r="ZJ426" s="1209"/>
      <c r="ZK426" s="1209"/>
      <c r="ZL426" s="1209"/>
      <c r="ZM426" s="1209"/>
      <c r="ZN426" s="1210"/>
      <c r="ZO426" s="1211"/>
      <c r="ZP426" s="1210"/>
      <c r="ZR426" s="1208"/>
      <c r="ZS426" s="1209"/>
      <c r="ZT426" s="1209"/>
      <c r="ZU426" s="1209"/>
      <c r="ZV426" s="1209"/>
      <c r="ZW426" s="1210"/>
      <c r="ZX426" s="1211"/>
      <c r="ZY426" s="1210"/>
      <c r="AAA426" s="1208"/>
      <c r="AAB426" s="1209"/>
      <c r="AAC426" s="1209"/>
      <c r="AAD426" s="1209"/>
      <c r="AAE426" s="1209"/>
      <c r="AAF426" s="1210"/>
      <c r="AAG426" s="1211"/>
      <c r="AAH426" s="1210"/>
      <c r="AAJ426" s="1208"/>
      <c r="AAK426" s="1209"/>
      <c r="AAL426" s="1209"/>
      <c r="AAM426" s="1209"/>
      <c r="AAN426" s="1209"/>
      <c r="AAO426" s="1210"/>
      <c r="AAP426" s="1211"/>
      <c r="AAQ426" s="1210"/>
      <c r="AAS426" s="1208"/>
      <c r="AAT426" s="1209"/>
      <c r="AAU426" s="1209"/>
      <c r="AAV426" s="1209"/>
      <c r="AAW426" s="1209"/>
      <c r="AAX426" s="1210"/>
      <c r="AAY426" s="1211"/>
      <c r="AAZ426" s="1210"/>
      <c r="ABB426" s="1208"/>
      <c r="ABC426" s="1209"/>
      <c r="ABD426" s="1209"/>
      <c r="ABE426" s="1209"/>
      <c r="ABF426" s="1209"/>
      <c r="ABG426" s="1210"/>
      <c r="ABH426" s="1211"/>
      <c r="ABI426" s="1210"/>
      <c r="ABK426" s="1208"/>
      <c r="ABL426" s="1209"/>
      <c r="ABM426" s="1209"/>
      <c r="ABN426" s="1209"/>
      <c r="ABO426" s="1209"/>
      <c r="ABP426" s="1210"/>
      <c r="ABQ426" s="1211"/>
      <c r="ABR426" s="1210"/>
      <c r="ABT426" s="1208"/>
      <c r="ABU426" s="1209"/>
      <c r="ABV426" s="1209"/>
      <c r="ABW426" s="1209"/>
      <c r="ABX426" s="1209"/>
      <c r="ABY426" s="1210"/>
      <c r="ABZ426" s="1211"/>
      <c r="ACA426" s="1210"/>
      <c r="ACC426" s="1208"/>
      <c r="ACD426" s="1209"/>
      <c r="ACE426" s="1209"/>
      <c r="ACF426" s="1209"/>
      <c r="ACG426" s="1209"/>
      <c r="ACH426" s="1210"/>
      <c r="ACI426" s="1211"/>
      <c r="ACJ426" s="1210"/>
      <c r="ACL426" s="1208"/>
      <c r="ACM426" s="1209"/>
      <c r="ACN426" s="1209"/>
      <c r="ACO426" s="1209"/>
      <c r="ACP426" s="1209"/>
      <c r="ACQ426" s="1210"/>
      <c r="ACR426" s="1211"/>
      <c r="ACS426" s="1210"/>
      <c r="ACU426" s="1208"/>
      <c r="ACV426" s="1209"/>
      <c r="ACW426" s="1209"/>
      <c r="ACX426" s="1209"/>
      <c r="ACY426" s="1209"/>
      <c r="ACZ426" s="1210"/>
      <c r="ADA426" s="1211"/>
      <c r="ADB426" s="1210"/>
      <c r="ADD426" s="1208"/>
      <c r="ADE426" s="1209"/>
      <c r="ADF426" s="1209"/>
      <c r="ADG426" s="1209"/>
      <c r="ADH426" s="1209"/>
      <c r="ADI426" s="1210"/>
      <c r="ADJ426" s="1211"/>
      <c r="ADK426" s="1210"/>
      <c r="ADM426" s="1208"/>
      <c r="ADN426" s="1209"/>
      <c r="ADO426" s="1209"/>
      <c r="ADP426" s="1209"/>
      <c r="ADQ426" s="1209"/>
      <c r="ADR426" s="1210"/>
      <c r="ADS426" s="1211"/>
      <c r="ADT426" s="1210"/>
      <c r="ADV426" s="1208"/>
      <c r="ADW426" s="1209"/>
      <c r="ADX426" s="1209"/>
      <c r="ADY426" s="1209"/>
      <c r="ADZ426" s="1209"/>
      <c r="AEA426" s="1210"/>
      <c r="AEB426" s="1211"/>
      <c r="AEC426" s="1210"/>
      <c r="AEE426" s="1208"/>
      <c r="AEF426" s="1209"/>
      <c r="AEG426" s="1209"/>
      <c r="AEH426" s="1209"/>
      <c r="AEI426" s="1209"/>
      <c r="AEJ426" s="1210"/>
      <c r="AEK426" s="1211"/>
      <c r="AEL426" s="1210"/>
      <c r="AEN426" s="1208"/>
      <c r="AEO426" s="1209"/>
      <c r="AEP426" s="1209"/>
      <c r="AEQ426" s="1209"/>
      <c r="AER426" s="1209"/>
      <c r="AES426" s="1210"/>
      <c r="AET426" s="1211"/>
      <c r="AEU426" s="1210"/>
      <c r="AEW426" s="1208"/>
      <c r="AEX426" s="1209"/>
      <c r="AEY426" s="1209"/>
      <c r="AEZ426" s="1209"/>
      <c r="AFA426" s="1209"/>
      <c r="AFB426" s="1210"/>
      <c r="AFC426" s="1211"/>
      <c r="AFD426" s="1210"/>
      <c r="AFF426" s="1208"/>
      <c r="AFG426" s="1209"/>
      <c r="AFH426" s="1209"/>
      <c r="AFI426" s="1209"/>
      <c r="AFJ426" s="1209"/>
      <c r="AFK426" s="1210"/>
      <c r="AFL426" s="1211"/>
      <c r="AFM426" s="1210"/>
      <c r="AFO426" s="1208"/>
      <c r="AFP426" s="1209"/>
      <c r="AFQ426" s="1209"/>
      <c r="AFR426" s="1209"/>
      <c r="AFS426" s="1209"/>
      <c r="AFT426" s="1210"/>
      <c r="AFU426" s="1211"/>
      <c r="AFV426" s="1210"/>
      <c r="AFX426" s="1208"/>
      <c r="AFY426" s="1209"/>
      <c r="AFZ426" s="1209"/>
      <c r="AGA426" s="1209"/>
      <c r="AGB426" s="1209"/>
      <c r="AGC426" s="1210"/>
      <c r="AGD426" s="1211"/>
      <c r="AGE426" s="1210"/>
      <c r="AGG426" s="1208"/>
      <c r="AGH426" s="1209"/>
      <c r="AGI426" s="1209"/>
      <c r="AGJ426" s="1209"/>
      <c r="AGK426" s="1209"/>
      <c r="AGL426" s="1210"/>
      <c r="AGM426" s="1211"/>
      <c r="AGN426" s="1210"/>
      <c r="AGP426" s="1208"/>
      <c r="AGQ426" s="1209"/>
      <c r="AGR426" s="1209"/>
      <c r="AGS426" s="1209"/>
      <c r="AGT426" s="1209"/>
      <c r="AGU426" s="1210"/>
      <c r="AGV426" s="1211"/>
      <c r="AGW426" s="1210"/>
      <c r="AGY426" s="1208"/>
      <c r="AGZ426" s="1209"/>
      <c r="AHA426" s="1209"/>
      <c r="AHB426" s="1209"/>
      <c r="AHC426" s="1209"/>
      <c r="AHD426" s="1210"/>
      <c r="AHE426" s="1211"/>
      <c r="AHF426" s="1210"/>
      <c r="AHH426" s="1208"/>
      <c r="AHI426" s="1209"/>
      <c r="AHJ426" s="1209"/>
      <c r="AHK426" s="1209"/>
      <c r="AHL426" s="1209"/>
      <c r="AHM426" s="1210"/>
      <c r="AHN426" s="1211"/>
      <c r="AHO426" s="1210"/>
      <c r="AHQ426" s="1208"/>
      <c r="AHR426" s="1209"/>
      <c r="AHS426" s="1209"/>
      <c r="AHT426" s="1209"/>
      <c r="AHU426" s="1209"/>
      <c r="AHV426" s="1210"/>
      <c r="AHW426" s="1211"/>
      <c r="AHX426" s="1210"/>
      <c r="AHZ426" s="1208"/>
      <c r="AIA426" s="1209"/>
      <c r="AIB426" s="1209"/>
      <c r="AIC426" s="1209"/>
      <c r="AID426" s="1209"/>
      <c r="AIE426" s="1210"/>
      <c r="AIF426" s="1211"/>
      <c r="AIG426" s="1210"/>
      <c r="AII426" s="1208"/>
      <c r="AIJ426" s="1209"/>
      <c r="AIK426" s="1209"/>
      <c r="AIL426" s="1209"/>
      <c r="AIM426" s="1209"/>
      <c r="AIN426" s="1210"/>
      <c r="AIO426" s="1211"/>
      <c r="AIP426" s="1210"/>
      <c r="AIR426" s="1208"/>
      <c r="AIS426" s="1209"/>
      <c r="AIT426" s="1209"/>
      <c r="AIU426" s="1209"/>
      <c r="AIV426" s="1209"/>
      <c r="AIW426" s="1210"/>
      <c r="AIX426" s="1211"/>
      <c r="AIY426" s="1210"/>
      <c r="AJA426" s="1208"/>
      <c r="AJB426" s="1209"/>
      <c r="AJC426" s="1209"/>
      <c r="AJD426" s="1209"/>
      <c r="AJE426" s="1209"/>
      <c r="AJF426" s="1210"/>
      <c r="AJG426" s="1211"/>
      <c r="AJH426" s="1210"/>
      <c r="AJJ426" s="1208"/>
      <c r="AJK426" s="1209"/>
      <c r="AJL426" s="1209"/>
      <c r="AJM426" s="1209"/>
      <c r="AJN426" s="1209"/>
      <c r="AJO426" s="1210"/>
      <c r="AJP426" s="1211"/>
      <c r="AJQ426" s="1210"/>
      <c r="AJS426" s="1208"/>
      <c r="AJT426" s="1209"/>
      <c r="AJU426" s="1209"/>
      <c r="AJV426" s="1209"/>
      <c r="AJW426" s="1209"/>
      <c r="AJX426" s="1210"/>
      <c r="AJY426" s="1211"/>
      <c r="AJZ426" s="1210"/>
      <c r="AKB426" s="1208"/>
      <c r="AKC426" s="1209"/>
      <c r="AKD426" s="1209"/>
      <c r="AKE426" s="1209"/>
      <c r="AKF426" s="1209"/>
      <c r="AKG426" s="1210"/>
      <c r="AKH426" s="1211"/>
      <c r="AKI426" s="1210"/>
      <c r="AKK426" s="1208"/>
      <c r="AKL426" s="1209"/>
      <c r="AKM426" s="1209"/>
      <c r="AKN426" s="1209"/>
      <c r="AKO426" s="1209"/>
      <c r="AKP426" s="1210"/>
      <c r="AKQ426" s="1211"/>
      <c r="AKR426" s="1210"/>
      <c r="AKT426" s="1208"/>
      <c r="AKU426" s="1209"/>
      <c r="AKV426" s="1209"/>
      <c r="AKW426" s="1209"/>
      <c r="AKX426" s="1209"/>
      <c r="AKY426" s="1210"/>
      <c r="AKZ426" s="1211"/>
      <c r="ALA426" s="1210"/>
      <c r="ALC426" s="1208"/>
      <c r="ALD426" s="1209"/>
      <c r="ALE426" s="1209"/>
      <c r="ALF426" s="1209"/>
      <c r="ALG426" s="1209"/>
      <c r="ALH426" s="1210"/>
      <c r="ALI426" s="1211"/>
      <c r="ALJ426" s="1210"/>
      <c r="ALL426" s="1208"/>
      <c r="ALM426" s="1209"/>
      <c r="ALN426" s="1209"/>
      <c r="ALO426" s="1209"/>
      <c r="ALP426" s="1209"/>
      <c r="ALQ426" s="1210"/>
      <c r="ALR426" s="1211"/>
      <c r="ALS426" s="1210"/>
      <c r="ALU426" s="1208"/>
      <c r="ALV426" s="1209"/>
      <c r="ALW426" s="1209"/>
      <c r="ALX426" s="1209"/>
      <c r="ALY426" s="1209"/>
      <c r="ALZ426" s="1210"/>
      <c r="AMA426" s="1211"/>
      <c r="AMB426" s="1210"/>
      <c r="AMD426" s="1208"/>
      <c r="AME426" s="1209"/>
      <c r="AMF426" s="1209"/>
      <c r="AMG426" s="1209"/>
      <c r="AMH426" s="1209"/>
      <c r="AMI426" s="1210"/>
      <c r="AMJ426" s="1211"/>
      <c r="AMK426" s="1210"/>
      <c r="AMM426" s="1208"/>
      <c r="AMN426" s="1209"/>
      <c r="AMO426" s="1209"/>
      <c r="AMP426" s="1209"/>
      <c r="AMQ426" s="1209"/>
      <c r="AMR426" s="1210"/>
      <c r="AMS426" s="1211"/>
      <c r="AMT426" s="1210"/>
      <c r="AMV426" s="1208"/>
      <c r="AMW426" s="1209"/>
      <c r="AMX426" s="1209"/>
      <c r="AMY426" s="1209"/>
      <c r="AMZ426" s="1209"/>
      <c r="ANA426" s="1210"/>
      <c r="ANB426" s="1211"/>
      <c r="ANC426" s="1210"/>
      <c r="ANE426" s="1208"/>
      <c r="ANF426" s="1209"/>
      <c r="ANG426" s="1209"/>
      <c r="ANH426" s="1209"/>
      <c r="ANI426" s="1209"/>
      <c r="ANJ426" s="1210"/>
      <c r="ANK426" s="1211"/>
      <c r="ANL426" s="1210"/>
      <c r="ANN426" s="1208"/>
      <c r="ANO426" s="1209"/>
      <c r="ANP426" s="1209"/>
      <c r="ANQ426" s="1209"/>
      <c r="ANR426" s="1209"/>
      <c r="ANS426" s="1210"/>
      <c r="ANT426" s="1211"/>
      <c r="ANU426" s="1210"/>
      <c r="ANW426" s="1208"/>
      <c r="ANX426" s="1209"/>
      <c r="ANY426" s="1209"/>
      <c r="ANZ426" s="1209"/>
      <c r="AOA426" s="1209"/>
      <c r="AOB426" s="1210"/>
      <c r="AOC426" s="1211"/>
      <c r="AOD426" s="1210"/>
      <c r="AOF426" s="1208"/>
      <c r="AOG426" s="1209"/>
      <c r="AOH426" s="1209"/>
      <c r="AOI426" s="1209"/>
      <c r="AOJ426" s="1209"/>
      <c r="AOK426" s="1210"/>
      <c r="AOL426" s="1211"/>
      <c r="AOM426" s="1210"/>
      <c r="AOO426" s="1208"/>
      <c r="AOP426" s="1209"/>
      <c r="AOQ426" s="1209"/>
      <c r="AOR426" s="1209"/>
      <c r="AOS426" s="1209"/>
      <c r="AOT426" s="1210"/>
      <c r="AOU426" s="1211"/>
      <c r="AOV426" s="1210"/>
      <c r="AOX426" s="1208"/>
      <c r="AOY426" s="1209"/>
      <c r="AOZ426" s="1209"/>
      <c r="APA426" s="1209"/>
      <c r="APB426" s="1209"/>
      <c r="APC426" s="1210"/>
      <c r="APD426" s="1211"/>
      <c r="APE426" s="1210"/>
      <c r="APG426" s="1208"/>
      <c r="APH426" s="1209"/>
      <c r="API426" s="1209"/>
      <c r="APJ426" s="1209"/>
      <c r="APK426" s="1209"/>
      <c r="APL426" s="1210"/>
      <c r="APM426" s="1211"/>
      <c r="APN426" s="1210"/>
      <c r="APP426" s="1208"/>
      <c r="APQ426" s="1209"/>
      <c r="APR426" s="1209"/>
      <c r="APS426" s="1209"/>
      <c r="APT426" s="1209"/>
      <c r="APU426" s="1210"/>
      <c r="APV426" s="1211"/>
      <c r="APW426" s="1210"/>
      <c r="APY426" s="1208"/>
      <c r="APZ426" s="1209"/>
      <c r="AQA426" s="1209"/>
      <c r="AQB426" s="1209"/>
      <c r="AQC426" s="1209"/>
      <c r="AQD426" s="1210"/>
      <c r="AQE426" s="1211"/>
      <c r="AQF426" s="1210"/>
      <c r="AQH426" s="1208"/>
      <c r="AQI426" s="1209"/>
      <c r="AQJ426" s="1209"/>
      <c r="AQK426" s="1209"/>
      <c r="AQL426" s="1209"/>
      <c r="AQM426" s="1210"/>
      <c r="AQN426" s="1211"/>
      <c r="AQO426" s="1210"/>
      <c r="AQQ426" s="1208"/>
      <c r="AQR426" s="1209"/>
      <c r="AQS426" s="1209"/>
      <c r="AQT426" s="1209"/>
      <c r="AQU426" s="1209"/>
      <c r="AQV426" s="1210"/>
      <c r="AQW426" s="1211"/>
      <c r="AQX426" s="1210"/>
      <c r="AQZ426" s="1208"/>
      <c r="ARA426" s="1209"/>
      <c r="ARB426" s="1209"/>
      <c r="ARC426" s="1209"/>
      <c r="ARD426" s="1209"/>
      <c r="ARE426" s="1210"/>
      <c r="ARF426" s="1211"/>
      <c r="ARG426" s="1210"/>
      <c r="ARI426" s="1208"/>
      <c r="ARJ426" s="1209"/>
      <c r="ARK426" s="1209"/>
      <c r="ARL426" s="1209"/>
      <c r="ARM426" s="1209"/>
      <c r="ARN426" s="1210"/>
      <c r="ARO426" s="1211"/>
      <c r="ARP426" s="1210"/>
      <c r="ARR426" s="1208"/>
      <c r="ARS426" s="1209"/>
      <c r="ART426" s="1209"/>
      <c r="ARU426" s="1209"/>
      <c r="ARV426" s="1209"/>
      <c r="ARW426" s="1210"/>
      <c r="ARX426" s="1211"/>
      <c r="ARY426" s="1210"/>
      <c r="ASA426" s="1208"/>
      <c r="ASB426" s="1209"/>
      <c r="ASC426" s="1209"/>
      <c r="ASD426" s="1209"/>
      <c r="ASE426" s="1209"/>
      <c r="ASF426" s="1210"/>
      <c r="ASG426" s="1211"/>
      <c r="ASH426" s="1210"/>
      <c r="ASJ426" s="1208"/>
      <c r="ASK426" s="1209"/>
      <c r="ASL426" s="1209"/>
      <c r="ASM426" s="1209"/>
      <c r="ASN426" s="1209"/>
      <c r="ASO426" s="1210"/>
      <c r="ASP426" s="1211"/>
      <c r="ASQ426" s="1210"/>
      <c r="ASS426" s="1208"/>
      <c r="AST426" s="1209"/>
      <c r="ASU426" s="1209"/>
      <c r="ASV426" s="1209"/>
      <c r="ASW426" s="1209"/>
      <c r="ASX426" s="1210"/>
      <c r="ASY426" s="1211"/>
      <c r="ASZ426" s="1210"/>
      <c r="ATB426" s="1208"/>
      <c r="ATC426" s="1209"/>
      <c r="ATD426" s="1209"/>
      <c r="ATE426" s="1209"/>
      <c r="ATF426" s="1209"/>
      <c r="ATG426" s="1210"/>
      <c r="ATH426" s="1211"/>
      <c r="ATI426" s="1210"/>
      <c r="ATK426" s="1208"/>
      <c r="ATL426" s="1209"/>
      <c r="ATM426" s="1209"/>
      <c r="ATN426" s="1209"/>
      <c r="ATO426" s="1209"/>
      <c r="ATP426" s="1210"/>
      <c r="ATQ426" s="1211"/>
      <c r="ATR426" s="1210"/>
      <c r="ATT426" s="1208"/>
      <c r="ATU426" s="1209"/>
      <c r="ATV426" s="1209"/>
      <c r="ATW426" s="1209"/>
      <c r="ATX426" s="1209"/>
      <c r="ATY426" s="1210"/>
      <c r="ATZ426" s="1211"/>
      <c r="AUA426" s="1210"/>
      <c r="AUC426" s="1208"/>
      <c r="AUD426" s="1209"/>
      <c r="AUE426" s="1209"/>
      <c r="AUF426" s="1209"/>
      <c r="AUG426" s="1209"/>
      <c r="AUH426" s="1210"/>
      <c r="AUI426" s="1211"/>
      <c r="AUJ426" s="1210"/>
      <c r="AUL426" s="1208"/>
      <c r="AUM426" s="1209"/>
      <c r="AUN426" s="1209"/>
      <c r="AUO426" s="1209"/>
      <c r="AUP426" s="1209"/>
      <c r="AUQ426" s="1210"/>
      <c r="AUR426" s="1211"/>
      <c r="AUS426" s="1210"/>
      <c r="AUU426" s="1208"/>
      <c r="AUV426" s="1209"/>
      <c r="AUW426" s="1209"/>
      <c r="AUX426" s="1209"/>
      <c r="AUY426" s="1209"/>
      <c r="AUZ426" s="1210"/>
      <c r="AVA426" s="1211"/>
      <c r="AVB426" s="1210"/>
      <c r="AVD426" s="1208"/>
      <c r="AVE426" s="1209"/>
      <c r="AVF426" s="1209"/>
      <c r="AVG426" s="1209"/>
      <c r="AVH426" s="1209"/>
      <c r="AVI426" s="1210"/>
      <c r="AVJ426" s="1211"/>
      <c r="AVK426" s="1210"/>
      <c r="AVM426" s="1208"/>
      <c r="AVN426" s="1209"/>
      <c r="AVO426" s="1209"/>
      <c r="AVP426" s="1209"/>
      <c r="AVQ426" s="1209"/>
      <c r="AVR426" s="1210"/>
      <c r="AVS426" s="1211"/>
      <c r="AVT426" s="1210"/>
      <c r="AVV426" s="1208"/>
      <c r="AVW426" s="1209"/>
      <c r="AVX426" s="1209"/>
      <c r="AVY426" s="1209"/>
      <c r="AVZ426" s="1209"/>
      <c r="AWA426" s="1210"/>
      <c r="AWB426" s="1211"/>
      <c r="AWC426" s="1210"/>
      <c r="AWE426" s="1208"/>
      <c r="AWF426" s="1209"/>
      <c r="AWG426" s="1209"/>
      <c r="AWH426" s="1209"/>
      <c r="AWI426" s="1209"/>
      <c r="AWJ426" s="1210"/>
      <c r="AWK426" s="1211"/>
      <c r="AWL426" s="1210"/>
      <c r="AWN426" s="1208"/>
      <c r="AWO426" s="1209"/>
      <c r="AWP426" s="1209"/>
      <c r="AWQ426" s="1209"/>
      <c r="AWR426" s="1209"/>
      <c r="AWS426" s="1210"/>
      <c r="AWT426" s="1211"/>
      <c r="AWU426" s="1210"/>
      <c r="AWW426" s="1208"/>
      <c r="AWX426" s="1209"/>
      <c r="AWY426" s="1209"/>
      <c r="AWZ426" s="1209"/>
      <c r="AXA426" s="1209"/>
      <c r="AXB426" s="1210"/>
      <c r="AXC426" s="1211"/>
      <c r="AXD426" s="1210"/>
      <c r="AXF426" s="1208"/>
      <c r="AXG426" s="1209"/>
      <c r="AXH426" s="1209"/>
      <c r="AXI426" s="1209"/>
      <c r="AXJ426" s="1209"/>
      <c r="AXK426" s="1210"/>
      <c r="AXL426" s="1211"/>
      <c r="AXM426" s="1210"/>
      <c r="AXO426" s="1208"/>
      <c r="AXP426" s="1209"/>
      <c r="AXQ426" s="1209"/>
      <c r="AXR426" s="1209"/>
      <c r="AXS426" s="1209"/>
      <c r="AXT426" s="1210"/>
      <c r="AXU426" s="1211"/>
      <c r="AXV426" s="1210"/>
      <c r="AXX426" s="1208"/>
      <c r="AXY426" s="1209"/>
      <c r="AXZ426" s="1209"/>
      <c r="AYA426" s="1209"/>
      <c r="AYB426" s="1209"/>
      <c r="AYC426" s="1210"/>
      <c r="AYD426" s="1211"/>
      <c r="AYE426" s="1210"/>
      <c r="AYG426" s="1208"/>
      <c r="AYH426" s="1209"/>
      <c r="AYI426" s="1209"/>
      <c r="AYJ426" s="1209"/>
      <c r="AYK426" s="1209"/>
      <c r="AYL426" s="1210"/>
      <c r="AYM426" s="1211"/>
      <c r="AYN426" s="1210"/>
      <c r="AYP426" s="1208"/>
      <c r="AYQ426" s="1209"/>
      <c r="AYR426" s="1209"/>
      <c r="AYS426" s="1209"/>
      <c r="AYT426" s="1209"/>
      <c r="AYU426" s="1210"/>
      <c r="AYV426" s="1211"/>
      <c r="AYW426" s="1210"/>
      <c r="AYY426" s="1208"/>
      <c r="AYZ426" s="1209"/>
      <c r="AZA426" s="1209"/>
      <c r="AZB426" s="1209"/>
      <c r="AZC426" s="1209"/>
      <c r="AZD426" s="1210"/>
      <c r="AZE426" s="1211"/>
      <c r="AZF426" s="1210"/>
      <c r="AZH426" s="1208"/>
      <c r="AZI426" s="1209"/>
      <c r="AZJ426" s="1209"/>
      <c r="AZK426" s="1209"/>
      <c r="AZL426" s="1209"/>
      <c r="AZM426" s="1210"/>
      <c r="AZN426" s="1211"/>
      <c r="AZO426" s="1210"/>
      <c r="AZQ426" s="1208"/>
      <c r="AZR426" s="1209"/>
      <c r="AZS426" s="1209"/>
      <c r="AZT426" s="1209"/>
      <c r="AZU426" s="1209"/>
      <c r="AZV426" s="1210"/>
      <c r="AZW426" s="1211"/>
      <c r="AZX426" s="1210"/>
      <c r="AZZ426" s="1208"/>
      <c r="BAA426" s="1209"/>
      <c r="BAB426" s="1209"/>
      <c r="BAC426" s="1209"/>
      <c r="BAD426" s="1209"/>
      <c r="BAE426" s="1210"/>
      <c r="BAF426" s="1211"/>
      <c r="BAG426" s="1210"/>
      <c r="BAI426" s="1208"/>
      <c r="BAJ426" s="1209"/>
      <c r="BAK426" s="1209"/>
      <c r="BAL426" s="1209"/>
      <c r="BAM426" s="1209"/>
      <c r="BAN426" s="1210"/>
      <c r="BAO426" s="1211"/>
      <c r="BAP426" s="1210"/>
      <c r="BAR426" s="1208"/>
      <c r="BAS426" s="1209"/>
      <c r="BAT426" s="1209"/>
      <c r="BAU426" s="1209"/>
      <c r="BAV426" s="1209"/>
      <c r="BAW426" s="1210"/>
      <c r="BAX426" s="1211"/>
      <c r="BAY426" s="1210"/>
      <c r="BBA426" s="1208"/>
      <c r="BBB426" s="1209"/>
      <c r="BBC426" s="1209"/>
      <c r="BBD426" s="1209"/>
      <c r="BBE426" s="1209"/>
      <c r="BBF426" s="1210"/>
      <c r="BBG426" s="1211"/>
      <c r="BBH426" s="1210"/>
      <c r="BBJ426" s="1208"/>
      <c r="BBK426" s="1209"/>
      <c r="BBL426" s="1209"/>
      <c r="BBM426" s="1209"/>
      <c r="BBN426" s="1209"/>
      <c r="BBO426" s="1210"/>
      <c r="BBP426" s="1211"/>
      <c r="BBQ426" s="1210"/>
      <c r="BBS426" s="1208"/>
      <c r="BBT426" s="1209"/>
      <c r="BBU426" s="1209"/>
      <c r="BBV426" s="1209"/>
      <c r="BBW426" s="1209"/>
      <c r="BBX426" s="1210"/>
      <c r="BBY426" s="1211"/>
      <c r="BBZ426" s="1210"/>
      <c r="BCB426" s="1208"/>
      <c r="BCC426" s="1209"/>
      <c r="BCD426" s="1209"/>
      <c r="BCE426" s="1209"/>
      <c r="BCF426" s="1209"/>
      <c r="BCG426" s="1210"/>
      <c r="BCH426" s="1211"/>
      <c r="BCI426" s="1210"/>
      <c r="BCK426" s="1208"/>
      <c r="BCL426" s="1209"/>
      <c r="BCM426" s="1209"/>
      <c r="BCN426" s="1209"/>
      <c r="BCO426" s="1209"/>
      <c r="BCP426" s="1210"/>
      <c r="BCQ426" s="1211"/>
      <c r="BCR426" s="1210"/>
      <c r="BCT426" s="1208"/>
      <c r="BCU426" s="1209"/>
      <c r="BCV426" s="1209"/>
      <c r="BCW426" s="1209"/>
      <c r="BCX426" s="1209"/>
      <c r="BCY426" s="1210"/>
      <c r="BCZ426" s="1211"/>
      <c r="BDA426" s="1210"/>
      <c r="BDC426" s="1208"/>
      <c r="BDD426" s="1209"/>
      <c r="BDE426" s="1209"/>
      <c r="BDF426" s="1209"/>
      <c r="BDG426" s="1209"/>
      <c r="BDH426" s="1210"/>
      <c r="BDI426" s="1211"/>
      <c r="BDJ426" s="1210"/>
      <c r="BDL426" s="1208"/>
      <c r="BDM426" s="1209"/>
      <c r="BDN426" s="1209"/>
      <c r="BDO426" s="1209"/>
      <c r="BDP426" s="1209"/>
      <c r="BDQ426" s="1210"/>
      <c r="BDR426" s="1211"/>
      <c r="BDS426" s="1210"/>
      <c r="BDU426" s="1208"/>
      <c r="BDV426" s="1209"/>
      <c r="BDW426" s="1209"/>
      <c r="BDX426" s="1209"/>
      <c r="BDY426" s="1209"/>
      <c r="BDZ426" s="1210"/>
      <c r="BEA426" s="1211"/>
      <c r="BEB426" s="1210"/>
      <c r="BED426" s="1208"/>
      <c r="BEE426" s="1209"/>
      <c r="BEF426" s="1209"/>
      <c r="BEG426" s="1209"/>
      <c r="BEH426" s="1209"/>
      <c r="BEI426" s="1210"/>
      <c r="BEJ426" s="1211"/>
      <c r="BEK426" s="1210"/>
      <c r="BEM426" s="1208"/>
      <c r="BEN426" s="1209"/>
      <c r="BEO426" s="1209"/>
      <c r="BEP426" s="1209"/>
      <c r="BEQ426" s="1209"/>
      <c r="BER426" s="1210"/>
      <c r="BES426" s="1211"/>
      <c r="BET426" s="1210"/>
      <c r="BEV426" s="1208"/>
      <c r="BEW426" s="1209"/>
      <c r="BEX426" s="1209"/>
      <c r="BEY426" s="1209"/>
      <c r="BEZ426" s="1209"/>
      <c r="BFA426" s="1210"/>
      <c r="BFB426" s="1211"/>
      <c r="BFC426" s="1210"/>
      <c r="BFE426" s="1208"/>
      <c r="BFF426" s="1209"/>
      <c r="BFG426" s="1209"/>
      <c r="BFH426" s="1209"/>
      <c r="BFI426" s="1209"/>
      <c r="BFJ426" s="1210"/>
      <c r="BFK426" s="1211"/>
      <c r="BFL426" s="1210"/>
      <c r="BFN426" s="1208"/>
      <c r="BFO426" s="1209"/>
      <c r="BFP426" s="1209"/>
      <c r="BFQ426" s="1209"/>
      <c r="BFR426" s="1209"/>
      <c r="BFS426" s="1210"/>
      <c r="BFT426" s="1211"/>
      <c r="BFU426" s="1210"/>
      <c r="BFW426" s="1208"/>
      <c r="BFX426" s="1209"/>
      <c r="BFY426" s="1209"/>
      <c r="BFZ426" s="1209"/>
      <c r="BGA426" s="1209"/>
      <c r="BGB426" s="1210"/>
      <c r="BGC426" s="1211"/>
      <c r="BGD426" s="1210"/>
      <c r="BGF426" s="1208"/>
      <c r="BGG426" s="1209"/>
      <c r="BGH426" s="1209"/>
      <c r="BGI426" s="1209"/>
      <c r="BGJ426" s="1209"/>
      <c r="BGK426" s="1210"/>
      <c r="BGL426" s="1211"/>
      <c r="BGM426" s="1210"/>
      <c r="BGO426" s="1208"/>
      <c r="BGP426" s="1209"/>
      <c r="BGQ426" s="1209"/>
      <c r="BGR426" s="1209"/>
      <c r="BGS426" s="1209"/>
      <c r="BGT426" s="1210"/>
      <c r="BGU426" s="1211"/>
      <c r="BGV426" s="1210"/>
      <c r="BGX426" s="1208"/>
      <c r="BGY426" s="1209"/>
      <c r="BGZ426" s="1209"/>
      <c r="BHA426" s="1209"/>
      <c r="BHB426" s="1209"/>
      <c r="BHC426" s="1210"/>
      <c r="BHD426" s="1211"/>
      <c r="BHE426" s="1210"/>
      <c r="BHG426" s="1208"/>
      <c r="BHH426" s="1209"/>
      <c r="BHI426" s="1209"/>
      <c r="BHJ426" s="1209"/>
      <c r="BHK426" s="1209"/>
      <c r="BHL426" s="1210"/>
      <c r="BHM426" s="1211"/>
      <c r="BHN426" s="1210"/>
      <c r="BHP426" s="1208"/>
      <c r="BHQ426" s="1209"/>
      <c r="BHR426" s="1209"/>
      <c r="BHS426" s="1209"/>
      <c r="BHT426" s="1209"/>
      <c r="BHU426" s="1210"/>
      <c r="BHV426" s="1211"/>
      <c r="BHW426" s="1210"/>
      <c r="BHY426" s="1208"/>
      <c r="BHZ426" s="1209"/>
      <c r="BIA426" s="1209"/>
      <c r="BIB426" s="1209"/>
      <c r="BIC426" s="1209"/>
      <c r="BID426" s="1210"/>
      <c r="BIE426" s="1211"/>
      <c r="BIF426" s="1210"/>
      <c r="BIH426" s="1208"/>
      <c r="BII426" s="1209"/>
      <c r="BIJ426" s="1209"/>
      <c r="BIK426" s="1209"/>
      <c r="BIL426" s="1209"/>
      <c r="BIM426" s="1210"/>
      <c r="BIN426" s="1211"/>
      <c r="BIO426" s="1210"/>
      <c r="BIQ426" s="1208"/>
      <c r="BIR426" s="1209"/>
      <c r="BIS426" s="1209"/>
      <c r="BIT426" s="1209"/>
      <c r="BIU426" s="1209"/>
      <c r="BIV426" s="1210"/>
      <c r="BIW426" s="1211"/>
      <c r="BIX426" s="1210"/>
      <c r="BIZ426" s="1208"/>
      <c r="BJA426" s="1209"/>
      <c r="BJB426" s="1209"/>
      <c r="BJC426" s="1209"/>
      <c r="BJD426" s="1209"/>
      <c r="BJE426" s="1210"/>
      <c r="BJF426" s="1211"/>
      <c r="BJG426" s="1210"/>
      <c r="BJI426" s="1208"/>
      <c r="BJJ426" s="1209"/>
      <c r="BJK426" s="1209"/>
      <c r="BJL426" s="1209"/>
      <c r="BJM426" s="1209"/>
      <c r="BJN426" s="1210"/>
      <c r="BJO426" s="1211"/>
      <c r="BJP426" s="1210"/>
      <c r="BJR426" s="1208"/>
      <c r="BJS426" s="1209"/>
      <c r="BJT426" s="1209"/>
      <c r="BJU426" s="1209"/>
      <c r="BJV426" s="1209"/>
      <c r="BJW426" s="1210"/>
      <c r="BJX426" s="1211"/>
      <c r="BJY426" s="1210"/>
      <c r="BKA426" s="1208"/>
      <c r="BKB426" s="1209"/>
      <c r="BKC426" s="1209"/>
      <c r="BKD426" s="1209"/>
      <c r="BKE426" s="1209"/>
      <c r="BKF426" s="1210"/>
      <c r="BKG426" s="1211"/>
      <c r="BKH426" s="1210"/>
      <c r="BKJ426" s="1208"/>
      <c r="BKK426" s="1209"/>
      <c r="BKL426" s="1209"/>
      <c r="BKM426" s="1209"/>
      <c r="BKN426" s="1209"/>
      <c r="BKO426" s="1210"/>
      <c r="BKP426" s="1211"/>
      <c r="BKQ426" s="1210"/>
      <c r="BKS426" s="1208"/>
      <c r="BKT426" s="1209"/>
      <c r="BKU426" s="1209"/>
      <c r="BKV426" s="1209"/>
      <c r="BKW426" s="1209"/>
      <c r="BKX426" s="1210"/>
      <c r="BKY426" s="1211"/>
      <c r="BKZ426" s="1210"/>
      <c r="BLB426" s="1208"/>
      <c r="BLC426" s="1209"/>
      <c r="BLD426" s="1209"/>
      <c r="BLE426" s="1209"/>
      <c r="BLF426" s="1209"/>
      <c r="BLG426" s="1210"/>
      <c r="BLH426" s="1211"/>
      <c r="BLI426" s="1210"/>
      <c r="BLK426" s="1208"/>
      <c r="BLL426" s="1209"/>
      <c r="BLM426" s="1209"/>
      <c r="BLN426" s="1209"/>
      <c r="BLO426" s="1209"/>
      <c r="BLP426" s="1210"/>
      <c r="BLQ426" s="1211"/>
      <c r="BLR426" s="1210"/>
      <c r="BLT426" s="1208"/>
      <c r="BLU426" s="1209"/>
      <c r="BLV426" s="1209"/>
      <c r="BLW426" s="1209"/>
      <c r="BLX426" s="1209"/>
      <c r="BLY426" s="1210"/>
      <c r="BLZ426" s="1211"/>
      <c r="BMA426" s="1210"/>
      <c r="BMC426" s="1208"/>
      <c r="BMD426" s="1209"/>
      <c r="BME426" s="1209"/>
      <c r="BMF426" s="1209"/>
      <c r="BMG426" s="1209"/>
      <c r="BMH426" s="1210"/>
      <c r="BMI426" s="1211"/>
      <c r="BMJ426" s="1210"/>
      <c r="BML426" s="1208"/>
      <c r="BMM426" s="1209"/>
      <c r="BMN426" s="1209"/>
      <c r="BMO426" s="1209"/>
      <c r="BMP426" s="1209"/>
      <c r="BMQ426" s="1210"/>
      <c r="BMR426" s="1211"/>
      <c r="BMS426" s="1210"/>
      <c r="BMU426" s="1208"/>
      <c r="BMV426" s="1209"/>
      <c r="BMW426" s="1209"/>
      <c r="BMX426" s="1209"/>
      <c r="BMY426" s="1209"/>
      <c r="BMZ426" s="1210"/>
      <c r="BNA426" s="1211"/>
      <c r="BNB426" s="1210"/>
      <c r="BND426" s="1208"/>
      <c r="BNE426" s="1209"/>
      <c r="BNF426" s="1209"/>
      <c r="BNG426" s="1209"/>
      <c r="BNH426" s="1209"/>
      <c r="BNI426" s="1210"/>
      <c r="BNJ426" s="1211"/>
      <c r="BNK426" s="1210"/>
      <c r="BNM426" s="1208"/>
      <c r="BNN426" s="1209"/>
      <c r="BNO426" s="1209"/>
      <c r="BNP426" s="1209"/>
      <c r="BNQ426" s="1209"/>
      <c r="BNR426" s="1210"/>
      <c r="BNS426" s="1211"/>
      <c r="BNT426" s="1210"/>
      <c r="BNV426" s="1208"/>
      <c r="BNW426" s="1209"/>
      <c r="BNX426" s="1209"/>
      <c r="BNY426" s="1209"/>
      <c r="BNZ426" s="1209"/>
      <c r="BOA426" s="1210"/>
      <c r="BOB426" s="1211"/>
      <c r="BOC426" s="1210"/>
      <c r="BOE426" s="1208"/>
      <c r="BOF426" s="1209"/>
      <c r="BOG426" s="1209"/>
      <c r="BOH426" s="1209"/>
      <c r="BOI426" s="1209"/>
      <c r="BOJ426" s="1210"/>
      <c r="BOK426" s="1211"/>
      <c r="BOL426" s="1210"/>
      <c r="BON426" s="1208"/>
      <c r="BOO426" s="1209"/>
      <c r="BOP426" s="1209"/>
      <c r="BOQ426" s="1209"/>
      <c r="BOR426" s="1209"/>
      <c r="BOS426" s="1210"/>
      <c r="BOT426" s="1211"/>
      <c r="BOU426" s="1210"/>
      <c r="BOW426" s="1208"/>
      <c r="BOX426" s="1209"/>
      <c r="BOY426" s="1209"/>
      <c r="BOZ426" s="1209"/>
      <c r="BPA426" s="1209"/>
      <c r="BPB426" s="1210"/>
      <c r="BPC426" s="1211"/>
      <c r="BPD426" s="1210"/>
      <c r="BPF426" s="1208"/>
      <c r="BPG426" s="1209"/>
      <c r="BPH426" s="1209"/>
      <c r="BPI426" s="1209"/>
      <c r="BPJ426" s="1209"/>
      <c r="BPK426" s="1210"/>
      <c r="BPL426" s="1211"/>
      <c r="BPM426" s="1210"/>
      <c r="BPO426" s="1208"/>
      <c r="BPP426" s="1209"/>
      <c r="BPQ426" s="1209"/>
      <c r="BPR426" s="1209"/>
      <c r="BPS426" s="1209"/>
      <c r="BPT426" s="1210"/>
      <c r="BPU426" s="1211"/>
      <c r="BPV426" s="1210"/>
      <c r="BPX426" s="1208"/>
      <c r="BPY426" s="1209"/>
      <c r="BPZ426" s="1209"/>
      <c r="BQA426" s="1209"/>
      <c r="BQB426" s="1209"/>
      <c r="BQC426" s="1210"/>
      <c r="BQD426" s="1211"/>
      <c r="BQE426" s="1210"/>
      <c r="BQG426" s="1208"/>
      <c r="BQH426" s="1209"/>
      <c r="BQI426" s="1209"/>
      <c r="BQJ426" s="1209"/>
      <c r="BQK426" s="1209"/>
      <c r="BQL426" s="1210"/>
      <c r="BQM426" s="1211"/>
      <c r="BQN426" s="1210"/>
      <c r="BQP426" s="1208"/>
      <c r="BQQ426" s="1209"/>
      <c r="BQR426" s="1209"/>
      <c r="BQS426" s="1209"/>
      <c r="BQT426" s="1209"/>
      <c r="BQU426" s="1210"/>
      <c r="BQV426" s="1211"/>
      <c r="BQW426" s="1210"/>
      <c r="BQY426" s="1208"/>
      <c r="BQZ426" s="1209"/>
      <c r="BRA426" s="1209"/>
      <c r="BRB426" s="1209"/>
      <c r="BRC426" s="1209"/>
      <c r="BRD426" s="1210"/>
      <c r="BRE426" s="1211"/>
      <c r="BRF426" s="1210"/>
      <c r="BRH426" s="1208"/>
      <c r="BRI426" s="1209"/>
      <c r="BRJ426" s="1209"/>
      <c r="BRK426" s="1209"/>
      <c r="BRL426" s="1209"/>
      <c r="BRM426" s="1210"/>
      <c r="BRN426" s="1211"/>
      <c r="BRO426" s="1210"/>
      <c r="BRQ426" s="1208"/>
      <c r="BRR426" s="1209"/>
      <c r="BRS426" s="1209"/>
      <c r="BRT426" s="1209"/>
      <c r="BRU426" s="1209"/>
      <c r="BRV426" s="1210"/>
      <c r="BRW426" s="1211"/>
      <c r="BRX426" s="1210"/>
      <c r="BRZ426" s="1208"/>
      <c r="BSA426" s="1209"/>
      <c r="BSB426" s="1209"/>
      <c r="BSC426" s="1209"/>
      <c r="BSD426" s="1209"/>
      <c r="BSE426" s="1210"/>
      <c r="BSF426" s="1211"/>
      <c r="BSG426" s="1210"/>
      <c r="BSI426" s="1208"/>
      <c r="BSJ426" s="1209"/>
      <c r="BSK426" s="1209"/>
      <c r="BSL426" s="1209"/>
      <c r="BSM426" s="1209"/>
      <c r="BSN426" s="1210"/>
      <c r="BSO426" s="1211"/>
      <c r="BSP426" s="1210"/>
      <c r="BSR426" s="1208"/>
      <c r="BSS426" s="1209"/>
      <c r="BST426" s="1209"/>
      <c r="BSU426" s="1209"/>
      <c r="BSV426" s="1209"/>
      <c r="BSW426" s="1210"/>
      <c r="BSX426" s="1211"/>
      <c r="BSY426" s="1210"/>
      <c r="BTA426" s="1208"/>
      <c r="BTB426" s="1209"/>
      <c r="BTC426" s="1209"/>
      <c r="BTD426" s="1209"/>
      <c r="BTE426" s="1209"/>
      <c r="BTF426" s="1210"/>
      <c r="BTG426" s="1211"/>
      <c r="BTH426" s="1210"/>
      <c r="BTJ426" s="1208"/>
      <c r="BTK426" s="1209"/>
      <c r="BTL426" s="1209"/>
      <c r="BTM426" s="1209"/>
      <c r="BTN426" s="1209"/>
      <c r="BTO426" s="1210"/>
      <c r="BTP426" s="1211"/>
      <c r="BTQ426" s="1210"/>
      <c r="BTS426" s="1208"/>
      <c r="BTT426" s="1209"/>
      <c r="BTU426" s="1209"/>
      <c r="BTV426" s="1209"/>
      <c r="BTW426" s="1209"/>
      <c r="BTX426" s="1210"/>
      <c r="BTY426" s="1211"/>
      <c r="BTZ426" s="1210"/>
      <c r="BUB426" s="1208"/>
      <c r="BUC426" s="1209"/>
      <c r="BUD426" s="1209"/>
      <c r="BUE426" s="1209"/>
      <c r="BUF426" s="1209"/>
      <c r="BUG426" s="1210"/>
      <c r="BUH426" s="1211"/>
      <c r="BUI426" s="1210"/>
      <c r="BUK426" s="1208"/>
      <c r="BUL426" s="1209"/>
      <c r="BUM426" s="1209"/>
      <c r="BUN426" s="1209"/>
      <c r="BUO426" s="1209"/>
      <c r="BUP426" s="1210"/>
      <c r="BUQ426" s="1211"/>
      <c r="BUR426" s="1210"/>
      <c r="BUT426" s="1208"/>
      <c r="BUU426" s="1209"/>
      <c r="BUV426" s="1209"/>
      <c r="BUW426" s="1209"/>
      <c r="BUX426" s="1209"/>
      <c r="BUY426" s="1210"/>
      <c r="BUZ426" s="1211"/>
      <c r="BVA426" s="1210"/>
      <c r="BVC426" s="1208"/>
      <c r="BVD426" s="1209"/>
      <c r="BVE426" s="1209"/>
      <c r="BVF426" s="1209"/>
      <c r="BVG426" s="1209"/>
      <c r="BVH426" s="1210"/>
      <c r="BVI426" s="1211"/>
      <c r="BVJ426" s="1210"/>
      <c r="BVL426" s="1208"/>
      <c r="BVM426" s="1209"/>
      <c r="BVN426" s="1209"/>
      <c r="BVO426" s="1209"/>
      <c r="BVP426" s="1209"/>
      <c r="BVQ426" s="1210"/>
      <c r="BVR426" s="1211"/>
      <c r="BVS426" s="1210"/>
      <c r="BVU426" s="1208"/>
      <c r="BVV426" s="1209"/>
      <c r="BVW426" s="1209"/>
      <c r="BVX426" s="1209"/>
      <c r="BVY426" s="1209"/>
      <c r="BVZ426" s="1210"/>
      <c r="BWA426" s="1211"/>
      <c r="BWB426" s="1210"/>
      <c r="BWD426" s="1208"/>
      <c r="BWE426" s="1209"/>
      <c r="BWF426" s="1209"/>
      <c r="BWG426" s="1209"/>
      <c r="BWH426" s="1209"/>
      <c r="BWI426" s="1210"/>
      <c r="BWJ426" s="1211"/>
      <c r="BWK426" s="1210"/>
      <c r="BWM426" s="1208"/>
      <c r="BWN426" s="1209"/>
      <c r="BWO426" s="1209"/>
      <c r="BWP426" s="1209"/>
      <c r="BWQ426" s="1209"/>
      <c r="BWR426" s="1210"/>
      <c r="BWS426" s="1211"/>
      <c r="BWT426" s="1210"/>
      <c r="BWV426" s="1208"/>
      <c r="BWW426" s="1209"/>
      <c r="BWX426" s="1209"/>
      <c r="BWY426" s="1209"/>
      <c r="BWZ426" s="1209"/>
      <c r="BXA426" s="1210"/>
      <c r="BXB426" s="1211"/>
      <c r="BXC426" s="1210"/>
      <c r="BXE426" s="1208"/>
      <c r="BXF426" s="1209"/>
      <c r="BXG426" s="1209"/>
      <c r="BXH426" s="1209"/>
      <c r="BXI426" s="1209"/>
      <c r="BXJ426" s="1210"/>
      <c r="BXK426" s="1211"/>
      <c r="BXL426" s="1210"/>
      <c r="BXN426" s="1208"/>
      <c r="BXO426" s="1209"/>
      <c r="BXP426" s="1209"/>
      <c r="BXQ426" s="1209"/>
      <c r="BXR426" s="1209"/>
      <c r="BXS426" s="1210"/>
      <c r="BXT426" s="1211"/>
      <c r="BXU426" s="1210"/>
      <c r="BXW426" s="1208"/>
      <c r="BXX426" s="1209"/>
      <c r="BXY426" s="1209"/>
      <c r="BXZ426" s="1209"/>
      <c r="BYA426" s="1209"/>
      <c r="BYB426" s="1210"/>
      <c r="BYC426" s="1211"/>
      <c r="BYD426" s="1210"/>
      <c r="BYF426" s="1208"/>
      <c r="BYG426" s="1209"/>
      <c r="BYH426" s="1209"/>
      <c r="BYI426" s="1209"/>
      <c r="BYJ426" s="1209"/>
      <c r="BYK426" s="1210"/>
      <c r="BYL426" s="1211"/>
      <c r="BYM426" s="1210"/>
      <c r="BYO426" s="1208"/>
      <c r="BYP426" s="1209"/>
      <c r="BYQ426" s="1209"/>
      <c r="BYR426" s="1209"/>
      <c r="BYS426" s="1209"/>
      <c r="BYT426" s="1210"/>
      <c r="BYU426" s="1211"/>
      <c r="BYV426" s="1210"/>
      <c r="BYX426" s="1208"/>
      <c r="BYY426" s="1209"/>
      <c r="BYZ426" s="1209"/>
      <c r="BZA426" s="1209"/>
      <c r="BZB426" s="1209"/>
      <c r="BZC426" s="1210"/>
      <c r="BZD426" s="1211"/>
      <c r="BZE426" s="1210"/>
      <c r="BZG426" s="1208"/>
      <c r="BZH426" s="1209"/>
      <c r="BZI426" s="1209"/>
      <c r="BZJ426" s="1209"/>
      <c r="BZK426" s="1209"/>
      <c r="BZL426" s="1210"/>
      <c r="BZM426" s="1211"/>
      <c r="BZN426" s="1210"/>
      <c r="BZP426" s="1208"/>
      <c r="BZQ426" s="1209"/>
      <c r="BZR426" s="1209"/>
      <c r="BZS426" s="1209"/>
      <c r="BZT426" s="1209"/>
      <c r="BZU426" s="1210"/>
      <c r="BZV426" s="1211"/>
      <c r="BZW426" s="1210"/>
      <c r="BZY426" s="1208"/>
      <c r="BZZ426" s="1209"/>
      <c r="CAA426" s="1209"/>
      <c r="CAB426" s="1209"/>
      <c r="CAC426" s="1209"/>
      <c r="CAD426" s="1210"/>
      <c r="CAE426" s="1211"/>
      <c r="CAF426" s="1210"/>
      <c r="CAH426" s="1208"/>
      <c r="CAI426" s="1209"/>
      <c r="CAJ426" s="1209"/>
      <c r="CAK426" s="1209"/>
      <c r="CAL426" s="1209"/>
      <c r="CAM426" s="1210"/>
      <c r="CAN426" s="1211"/>
      <c r="CAO426" s="1210"/>
      <c r="CAQ426" s="1208"/>
      <c r="CAR426" s="1209"/>
      <c r="CAS426" s="1209"/>
      <c r="CAT426" s="1209"/>
      <c r="CAU426" s="1209"/>
      <c r="CAV426" s="1210"/>
      <c r="CAW426" s="1211"/>
      <c r="CAX426" s="1210"/>
      <c r="CAZ426" s="1208"/>
      <c r="CBA426" s="1209"/>
      <c r="CBB426" s="1209"/>
      <c r="CBC426" s="1209"/>
      <c r="CBD426" s="1209"/>
      <c r="CBE426" s="1210"/>
      <c r="CBF426" s="1211"/>
      <c r="CBG426" s="1210"/>
      <c r="CBI426" s="1208"/>
      <c r="CBJ426" s="1209"/>
      <c r="CBK426" s="1209"/>
      <c r="CBL426" s="1209"/>
      <c r="CBM426" s="1209"/>
      <c r="CBN426" s="1210"/>
      <c r="CBO426" s="1211"/>
      <c r="CBP426" s="1210"/>
      <c r="CBR426" s="1208"/>
      <c r="CBS426" s="1209"/>
      <c r="CBT426" s="1209"/>
      <c r="CBU426" s="1209"/>
      <c r="CBV426" s="1209"/>
      <c r="CBW426" s="1210"/>
      <c r="CBX426" s="1211"/>
      <c r="CBY426" s="1210"/>
      <c r="CCA426" s="1208"/>
      <c r="CCB426" s="1209"/>
      <c r="CCC426" s="1209"/>
      <c r="CCD426" s="1209"/>
      <c r="CCE426" s="1209"/>
      <c r="CCF426" s="1210"/>
      <c r="CCG426" s="1211"/>
      <c r="CCH426" s="1210"/>
      <c r="CCJ426" s="1208"/>
      <c r="CCK426" s="1209"/>
      <c r="CCL426" s="1209"/>
      <c r="CCM426" s="1209"/>
      <c r="CCN426" s="1209"/>
      <c r="CCO426" s="1210"/>
      <c r="CCP426" s="1211"/>
      <c r="CCQ426" s="1210"/>
      <c r="CCS426" s="1208"/>
      <c r="CCT426" s="1209"/>
      <c r="CCU426" s="1209"/>
      <c r="CCV426" s="1209"/>
      <c r="CCW426" s="1209"/>
      <c r="CCX426" s="1210"/>
      <c r="CCY426" s="1211"/>
      <c r="CCZ426" s="1210"/>
      <c r="CDB426" s="1208"/>
      <c r="CDC426" s="1209"/>
      <c r="CDD426" s="1209"/>
      <c r="CDE426" s="1209"/>
      <c r="CDF426" s="1209"/>
      <c r="CDG426" s="1210"/>
      <c r="CDH426" s="1211"/>
      <c r="CDI426" s="1210"/>
      <c r="CDK426" s="1208"/>
      <c r="CDL426" s="1209"/>
      <c r="CDM426" s="1209"/>
      <c r="CDN426" s="1209"/>
      <c r="CDO426" s="1209"/>
      <c r="CDP426" s="1210"/>
      <c r="CDQ426" s="1211"/>
      <c r="CDR426" s="1210"/>
      <c r="CDT426" s="1208"/>
      <c r="CDU426" s="1209"/>
      <c r="CDV426" s="1209"/>
      <c r="CDW426" s="1209"/>
      <c r="CDX426" s="1209"/>
      <c r="CDY426" s="1210"/>
      <c r="CDZ426" s="1211"/>
      <c r="CEA426" s="1210"/>
      <c r="CEC426" s="1208"/>
      <c r="CED426" s="1209"/>
      <c r="CEE426" s="1209"/>
      <c r="CEF426" s="1209"/>
      <c r="CEG426" s="1209"/>
      <c r="CEH426" s="1210"/>
      <c r="CEI426" s="1211"/>
      <c r="CEJ426" s="1210"/>
      <c r="CEL426" s="1208"/>
      <c r="CEM426" s="1209"/>
      <c r="CEN426" s="1209"/>
      <c r="CEO426" s="1209"/>
      <c r="CEP426" s="1209"/>
      <c r="CEQ426" s="1210"/>
      <c r="CER426" s="1211"/>
      <c r="CES426" s="1210"/>
      <c r="CEU426" s="1208"/>
      <c r="CEV426" s="1209"/>
      <c r="CEW426" s="1209"/>
      <c r="CEX426" s="1209"/>
      <c r="CEY426" s="1209"/>
      <c r="CEZ426" s="1210"/>
      <c r="CFA426" s="1211"/>
      <c r="CFB426" s="1210"/>
      <c r="CFD426" s="1208"/>
      <c r="CFE426" s="1209"/>
      <c r="CFF426" s="1209"/>
      <c r="CFG426" s="1209"/>
      <c r="CFH426" s="1209"/>
      <c r="CFI426" s="1210"/>
      <c r="CFJ426" s="1211"/>
      <c r="CFK426" s="1210"/>
      <c r="CFM426" s="1208"/>
      <c r="CFN426" s="1209"/>
      <c r="CFO426" s="1209"/>
      <c r="CFP426" s="1209"/>
      <c r="CFQ426" s="1209"/>
      <c r="CFR426" s="1210"/>
      <c r="CFS426" s="1211"/>
      <c r="CFT426" s="1210"/>
      <c r="CFV426" s="1208"/>
      <c r="CFW426" s="1209"/>
      <c r="CFX426" s="1209"/>
      <c r="CFY426" s="1209"/>
      <c r="CFZ426" s="1209"/>
      <c r="CGA426" s="1210"/>
      <c r="CGB426" s="1211"/>
      <c r="CGC426" s="1210"/>
      <c r="CGE426" s="1208"/>
      <c r="CGF426" s="1209"/>
      <c r="CGG426" s="1209"/>
      <c r="CGH426" s="1209"/>
      <c r="CGI426" s="1209"/>
      <c r="CGJ426" s="1210"/>
      <c r="CGK426" s="1211"/>
      <c r="CGL426" s="1210"/>
      <c r="CGN426" s="1208"/>
      <c r="CGO426" s="1209"/>
      <c r="CGP426" s="1209"/>
      <c r="CGQ426" s="1209"/>
      <c r="CGR426" s="1209"/>
      <c r="CGS426" s="1210"/>
      <c r="CGT426" s="1211"/>
      <c r="CGU426" s="1210"/>
      <c r="CGW426" s="1208"/>
      <c r="CGX426" s="1209"/>
      <c r="CGY426" s="1209"/>
      <c r="CGZ426" s="1209"/>
      <c r="CHA426" s="1209"/>
      <c r="CHB426" s="1210"/>
      <c r="CHC426" s="1211"/>
      <c r="CHD426" s="1210"/>
      <c r="CHF426" s="1208"/>
      <c r="CHG426" s="1209"/>
      <c r="CHH426" s="1209"/>
      <c r="CHI426" s="1209"/>
      <c r="CHJ426" s="1209"/>
      <c r="CHK426" s="1210"/>
      <c r="CHL426" s="1211"/>
      <c r="CHM426" s="1210"/>
      <c r="CHO426" s="1208"/>
      <c r="CHP426" s="1209"/>
      <c r="CHQ426" s="1209"/>
      <c r="CHR426" s="1209"/>
      <c r="CHS426" s="1209"/>
      <c r="CHT426" s="1210"/>
      <c r="CHU426" s="1211"/>
      <c r="CHV426" s="1210"/>
      <c r="CHX426" s="1208"/>
      <c r="CHY426" s="1209"/>
      <c r="CHZ426" s="1209"/>
      <c r="CIA426" s="1209"/>
      <c r="CIB426" s="1209"/>
      <c r="CIC426" s="1210"/>
      <c r="CID426" s="1211"/>
      <c r="CIE426" s="1210"/>
      <c r="CIG426" s="1208"/>
      <c r="CIH426" s="1209"/>
      <c r="CII426" s="1209"/>
      <c r="CIJ426" s="1209"/>
      <c r="CIK426" s="1209"/>
      <c r="CIL426" s="1210"/>
      <c r="CIM426" s="1211"/>
      <c r="CIN426" s="1210"/>
      <c r="CIP426" s="1208"/>
      <c r="CIQ426" s="1209"/>
      <c r="CIR426" s="1209"/>
      <c r="CIS426" s="1209"/>
      <c r="CIT426" s="1209"/>
      <c r="CIU426" s="1210"/>
      <c r="CIV426" s="1211"/>
      <c r="CIW426" s="1210"/>
      <c r="CIY426" s="1208"/>
      <c r="CIZ426" s="1209"/>
      <c r="CJA426" s="1209"/>
      <c r="CJB426" s="1209"/>
      <c r="CJC426" s="1209"/>
      <c r="CJD426" s="1210"/>
      <c r="CJE426" s="1211"/>
      <c r="CJF426" s="1210"/>
      <c r="CJH426" s="1208"/>
      <c r="CJI426" s="1209"/>
      <c r="CJJ426" s="1209"/>
      <c r="CJK426" s="1209"/>
      <c r="CJL426" s="1209"/>
      <c r="CJM426" s="1210"/>
      <c r="CJN426" s="1211"/>
      <c r="CJO426" s="1210"/>
      <c r="CJQ426" s="1208"/>
      <c r="CJR426" s="1209"/>
      <c r="CJS426" s="1209"/>
      <c r="CJT426" s="1209"/>
      <c r="CJU426" s="1209"/>
      <c r="CJV426" s="1210"/>
      <c r="CJW426" s="1211"/>
      <c r="CJX426" s="1210"/>
      <c r="CJZ426" s="1208"/>
      <c r="CKA426" s="1209"/>
      <c r="CKB426" s="1209"/>
      <c r="CKC426" s="1209"/>
      <c r="CKD426" s="1209"/>
      <c r="CKE426" s="1210"/>
      <c r="CKF426" s="1211"/>
      <c r="CKG426" s="1210"/>
      <c r="CKI426" s="1208"/>
      <c r="CKJ426" s="1209"/>
      <c r="CKK426" s="1209"/>
      <c r="CKL426" s="1209"/>
      <c r="CKM426" s="1209"/>
      <c r="CKN426" s="1210"/>
      <c r="CKO426" s="1211"/>
      <c r="CKP426" s="1210"/>
      <c r="CKR426" s="1208"/>
      <c r="CKS426" s="1209"/>
      <c r="CKT426" s="1209"/>
      <c r="CKU426" s="1209"/>
      <c r="CKV426" s="1209"/>
      <c r="CKW426" s="1210"/>
      <c r="CKX426" s="1211"/>
      <c r="CKY426" s="1210"/>
      <c r="CLA426" s="1208"/>
      <c r="CLB426" s="1209"/>
      <c r="CLC426" s="1209"/>
      <c r="CLD426" s="1209"/>
      <c r="CLE426" s="1209"/>
      <c r="CLF426" s="1210"/>
      <c r="CLG426" s="1211"/>
      <c r="CLH426" s="1210"/>
      <c r="CLJ426" s="1208"/>
      <c r="CLK426" s="1209"/>
      <c r="CLL426" s="1209"/>
      <c r="CLM426" s="1209"/>
      <c r="CLN426" s="1209"/>
      <c r="CLO426" s="1210"/>
      <c r="CLP426" s="1211"/>
      <c r="CLQ426" s="1210"/>
      <c r="CLS426" s="1208"/>
      <c r="CLT426" s="1209"/>
      <c r="CLU426" s="1209"/>
      <c r="CLV426" s="1209"/>
      <c r="CLW426" s="1209"/>
      <c r="CLX426" s="1210"/>
      <c r="CLY426" s="1211"/>
      <c r="CLZ426" s="1210"/>
      <c r="CMB426" s="1208"/>
      <c r="CMC426" s="1209"/>
      <c r="CMD426" s="1209"/>
      <c r="CME426" s="1209"/>
      <c r="CMF426" s="1209"/>
      <c r="CMG426" s="1210"/>
      <c r="CMH426" s="1211"/>
      <c r="CMI426" s="1210"/>
      <c r="CMK426" s="1208"/>
      <c r="CML426" s="1209"/>
      <c r="CMM426" s="1209"/>
      <c r="CMN426" s="1209"/>
      <c r="CMO426" s="1209"/>
      <c r="CMP426" s="1210"/>
      <c r="CMQ426" s="1211"/>
      <c r="CMR426" s="1210"/>
      <c r="CMT426" s="1208"/>
      <c r="CMU426" s="1209"/>
      <c r="CMV426" s="1209"/>
      <c r="CMW426" s="1209"/>
      <c r="CMX426" s="1209"/>
      <c r="CMY426" s="1210"/>
      <c r="CMZ426" s="1211"/>
      <c r="CNA426" s="1210"/>
      <c r="CNC426" s="1208"/>
      <c r="CND426" s="1209"/>
      <c r="CNE426" s="1209"/>
      <c r="CNF426" s="1209"/>
      <c r="CNG426" s="1209"/>
      <c r="CNH426" s="1210"/>
      <c r="CNI426" s="1211"/>
      <c r="CNJ426" s="1210"/>
      <c r="CNL426" s="1208"/>
      <c r="CNM426" s="1209"/>
      <c r="CNN426" s="1209"/>
      <c r="CNO426" s="1209"/>
      <c r="CNP426" s="1209"/>
      <c r="CNQ426" s="1210"/>
      <c r="CNR426" s="1211"/>
      <c r="CNS426" s="1210"/>
      <c r="CNU426" s="1208"/>
      <c r="CNV426" s="1209"/>
      <c r="CNW426" s="1209"/>
      <c r="CNX426" s="1209"/>
      <c r="CNY426" s="1209"/>
      <c r="CNZ426" s="1210"/>
      <c r="COA426" s="1211"/>
      <c r="COB426" s="1210"/>
      <c r="COD426" s="1208"/>
      <c r="COE426" s="1209"/>
      <c r="COF426" s="1209"/>
      <c r="COG426" s="1209"/>
      <c r="COH426" s="1209"/>
      <c r="COI426" s="1210"/>
      <c r="COJ426" s="1211"/>
      <c r="COK426" s="1210"/>
      <c r="COM426" s="1208"/>
      <c r="CON426" s="1209"/>
      <c r="COO426" s="1209"/>
      <c r="COP426" s="1209"/>
      <c r="COQ426" s="1209"/>
      <c r="COR426" s="1210"/>
      <c r="COS426" s="1211"/>
      <c r="COT426" s="1210"/>
      <c r="COV426" s="1208"/>
      <c r="COW426" s="1209"/>
      <c r="COX426" s="1209"/>
      <c r="COY426" s="1209"/>
      <c r="COZ426" s="1209"/>
      <c r="CPA426" s="1210"/>
      <c r="CPB426" s="1211"/>
      <c r="CPC426" s="1210"/>
      <c r="CPE426" s="1208"/>
      <c r="CPF426" s="1209"/>
      <c r="CPG426" s="1209"/>
      <c r="CPH426" s="1209"/>
      <c r="CPI426" s="1209"/>
      <c r="CPJ426" s="1210"/>
      <c r="CPK426" s="1211"/>
      <c r="CPL426" s="1210"/>
      <c r="CPN426" s="1208"/>
      <c r="CPO426" s="1209"/>
      <c r="CPP426" s="1209"/>
      <c r="CPQ426" s="1209"/>
      <c r="CPR426" s="1209"/>
      <c r="CPS426" s="1210"/>
      <c r="CPT426" s="1211"/>
      <c r="CPU426" s="1210"/>
      <c r="CPW426" s="1208"/>
      <c r="CPX426" s="1209"/>
      <c r="CPY426" s="1209"/>
      <c r="CPZ426" s="1209"/>
      <c r="CQA426" s="1209"/>
      <c r="CQB426" s="1210"/>
      <c r="CQC426" s="1211"/>
      <c r="CQD426" s="1210"/>
      <c r="CQF426" s="1208"/>
      <c r="CQG426" s="1209"/>
      <c r="CQH426" s="1209"/>
      <c r="CQI426" s="1209"/>
      <c r="CQJ426" s="1209"/>
      <c r="CQK426" s="1210"/>
      <c r="CQL426" s="1211"/>
      <c r="CQM426" s="1210"/>
      <c r="CQO426" s="1208"/>
      <c r="CQP426" s="1209"/>
      <c r="CQQ426" s="1209"/>
      <c r="CQR426" s="1209"/>
      <c r="CQS426" s="1209"/>
      <c r="CQT426" s="1210"/>
      <c r="CQU426" s="1211"/>
      <c r="CQV426" s="1210"/>
      <c r="CQX426" s="1208"/>
      <c r="CQY426" s="1209"/>
      <c r="CQZ426" s="1209"/>
      <c r="CRA426" s="1209"/>
      <c r="CRB426" s="1209"/>
      <c r="CRC426" s="1210"/>
      <c r="CRD426" s="1211"/>
      <c r="CRE426" s="1210"/>
      <c r="CRG426" s="1208"/>
      <c r="CRH426" s="1209"/>
      <c r="CRI426" s="1209"/>
      <c r="CRJ426" s="1209"/>
      <c r="CRK426" s="1209"/>
      <c r="CRL426" s="1210"/>
      <c r="CRM426" s="1211"/>
      <c r="CRN426" s="1210"/>
      <c r="CRP426" s="1208"/>
      <c r="CRQ426" s="1209"/>
      <c r="CRR426" s="1209"/>
      <c r="CRS426" s="1209"/>
      <c r="CRT426" s="1209"/>
      <c r="CRU426" s="1210"/>
      <c r="CRV426" s="1211"/>
      <c r="CRW426" s="1210"/>
      <c r="CRY426" s="1208"/>
      <c r="CRZ426" s="1209"/>
      <c r="CSA426" s="1209"/>
      <c r="CSB426" s="1209"/>
      <c r="CSC426" s="1209"/>
      <c r="CSD426" s="1210"/>
      <c r="CSE426" s="1211"/>
      <c r="CSF426" s="1210"/>
      <c r="CSH426" s="1208"/>
      <c r="CSI426" s="1209"/>
      <c r="CSJ426" s="1209"/>
      <c r="CSK426" s="1209"/>
      <c r="CSL426" s="1209"/>
      <c r="CSM426" s="1210"/>
      <c r="CSN426" s="1211"/>
      <c r="CSO426" s="1210"/>
      <c r="CSQ426" s="1208"/>
      <c r="CSR426" s="1209"/>
      <c r="CSS426" s="1209"/>
      <c r="CST426" s="1209"/>
      <c r="CSU426" s="1209"/>
      <c r="CSV426" s="1210"/>
      <c r="CSW426" s="1211"/>
      <c r="CSX426" s="1210"/>
      <c r="CSZ426" s="1208"/>
      <c r="CTA426" s="1209"/>
      <c r="CTB426" s="1209"/>
      <c r="CTC426" s="1209"/>
      <c r="CTD426" s="1209"/>
      <c r="CTE426" s="1210"/>
      <c r="CTF426" s="1211"/>
      <c r="CTG426" s="1210"/>
      <c r="CTI426" s="1208"/>
      <c r="CTJ426" s="1209"/>
      <c r="CTK426" s="1209"/>
      <c r="CTL426" s="1209"/>
      <c r="CTM426" s="1209"/>
      <c r="CTN426" s="1210"/>
      <c r="CTO426" s="1211"/>
      <c r="CTP426" s="1210"/>
      <c r="CTR426" s="1208"/>
      <c r="CTS426" s="1209"/>
      <c r="CTT426" s="1209"/>
      <c r="CTU426" s="1209"/>
      <c r="CTV426" s="1209"/>
      <c r="CTW426" s="1210"/>
      <c r="CTX426" s="1211"/>
      <c r="CTY426" s="1210"/>
      <c r="CUA426" s="1208"/>
      <c r="CUB426" s="1209"/>
      <c r="CUC426" s="1209"/>
      <c r="CUD426" s="1209"/>
      <c r="CUE426" s="1209"/>
      <c r="CUF426" s="1210"/>
      <c r="CUG426" s="1211"/>
      <c r="CUH426" s="1210"/>
      <c r="CUJ426" s="1208"/>
      <c r="CUK426" s="1209"/>
      <c r="CUL426" s="1209"/>
      <c r="CUM426" s="1209"/>
      <c r="CUN426" s="1209"/>
      <c r="CUO426" s="1210"/>
      <c r="CUP426" s="1211"/>
      <c r="CUQ426" s="1210"/>
      <c r="CUS426" s="1208"/>
      <c r="CUT426" s="1209"/>
      <c r="CUU426" s="1209"/>
      <c r="CUV426" s="1209"/>
      <c r="CUW426" s="1209"/>
      <c r="CUX426" s="1210"/>
      <c r="CUY426" s="1211"/>
      <c r="CUZ426" s="1210"/>
      <c r="CVB426" s="1208"/>
      <c r="CVC426" s="1209"/>
      <c r="CVD426" s="1209"/>
      <c r="CVE426" s="1209"/>
      <c r="CVF426" s="1209"/>
      <c r="CVG426" s="1210"/>
      <c r="CVH426" s="1211"/>
      <c r="CVI426" s="1210"/>
      <c r="CVK426" s="1208"/>
      <c r="CVL426" s="1209"/>
      <c r="CVM426" s="1209"/>
      <c r="CVN426" s="1209"/>
      <c r="CVO426" s="1209"/>
      <c r="CVP426" s="1210"/>
      <c r="CVQ426" s="1211"/>
      <c r="CVR426" s="1210"/>
      <c r="CVT426" s="1208"/>
      <c r="CVU426" s="1209"/>
      <c r="CVV426" s="1209"/>
      <c r="CVW426" s="1209"/>
      <c r="CVX426" s="1209"/>
      <c r="CVY426" s="1210"/>
      <c r="CVZ426" s="1211"/>
      <c r="CWA426" s="1210"/>
      <c r="CWC426" s="1208"/>
      <c r="CWD426" s="1209"/>
      <c r="CWE426" s="1209"/>
      <c r="CWF426" s="1209"/>
      <c r="CWG426" s="1209"/>
      <c r="CWH426" s="1210"/>
      <c r="CWI426" s="1211"/>
      <c r="CWJ426" s="1210"/>
      <c r="CWL426" s="1208"/>
      <c r="CWM426" s="1209"/>
      <c r="CWN426" s="1209"/>
      <c r="CWO426" s="1209"/>
      <c r="CWP426" s="1209"/>
      <c r="CWQ426" s="1210"/>
      <c r="CWR426" s="1211"/>
      <c r="CWS426" s="1210"/>
      <c r="CWU426" s="1208"/>
      <c r="CWV426" s="1209"/>
      <c r="CWW426" s="1209"/>
      <c r="CWX426" s="1209"/>
      <c r="CWY426" s="1209"/>
      <c r="CWZ426" s="1210"/>
      <c r="CXA426" s="1211"/>
      <c r="CXB426" s="1210"/>
      <c r="CXD426" s="1208"/>
      <c r="CXE426" s="1209"/>
      <c r="CXF426" s="1209"/>
      <c r="CXG426" s="1209"/>
      <c r="CXH426" s="1209"/>
      <c r="CXI426" s="1210"/>
      <c r="CXJ426" s="1211"/>
      <c r="CXK426" s="1210"/>
      <c r="CXM426" s="1208"/>
      <c r="CXN426" s="1209"/>
      <c r="CXO426" s="1209"/>
      <c r="CXP426" s="1209"/>
      <c r="CXQ426" s="1209"/>
      <c r="CXR426" s="1210"/>
      <c r="CXS426" s="1211"/>
      <c r="CXT426" s="1210"/>
      <c r="CXV426" s="1208"/>
      <c r="CXW426" s="1209"/>
      <c r="CXX426" s="1209"/>
      <c r="CXY426" s="1209"/>
      <c r="CXZ426" s="1209"/>
      <c r="CYA426" s="1210"/>
      <c r="CYB426" s="1211"/>
      <c r="CYC426" s="1210"/>
      <c r="CYE426" s="1208"/>
      <c r="CYF426" s="1209"/>
      <c r="CYG426" s="1209"/>
      <c r="CYH426" s="1209"/>
      <c r="CYI426" s="1209"/>
      <c r="CYJ426" s="1210"/>
      <c r="CYK426" s="1211"/>
      <c r="CYL426" s="1210"/>
      <c r="CYN426" s="1208"/>
      <c r="CYO426" s="1209"/>
      <c r="CYP426" s="1209"/>
      <c r="CYQ426" s="1209"/>
      <c r="CYR426" s="1209"/>
      <c r="CYS426" s="1210"/>
      <c r="CYT426" s="1211"/>
      <c r="CYU426" s="1210"/>
      <c r="CYW426" s="1208"/>
      <c r="CYX426" s="1209"/>
      <c r="CYY426" s="1209"/>
      <c r="CYZ426" s="1209"/>
      <c r="CZA426" s="1209"/>
      <c r="CZB426" s="1210"/>
      <c r="CZC426" s="1211"/>
      <c r="CZD426" s="1210"/>
      <c r="CZF426" s="1208"/>
      <c r="CZG426" s="1209"/>
      <c r="CZH426" s="1209"/>
      <c r="CZI426" s="1209"/>
      <c r="CZJ426" s="1209"/>
      <c r="CZK426" s="1210"/>
      <c r="CZL426" s="1211"/>
      <c r="CZM426" s="1210"/>
      <c r="CZO426" s="1208"/>
      <c r="CZP426" s="1209"/>
      <c r="CZQ426" s="1209"/>
      <c r="CZR426" s="1209"/>
      <c r="CZS426" s="1209"/>
      <c r="CZT426" s="1210"/>
      <c r="CZU426" s="1211"/>
      <c r="CZV426" s="1210"/>
      <c r="CZX426" s="1208"/>
      <c r="CZY426" s="1209"/>
      <c r="CZZ426" s="1209"/>
      <c r="DAA426" s="1209"/>
      <c r="DAB426" s="1209"/>
      <c r="DAC426" s="1210"/>
      <c r="DAD426" s="1211"/>
      <c r="DAE426" s="1210"/>
      <c r="DAG426" s="1208"/>
      <c r="DAH426" s="1209"/>
      <c r="DAI426" s="1209"/>
      <c r="DAJ426" s="1209"/>
      <c r="DAK426" s="1209"/>
      <c r="DAL426" s="1210"/>
      <c r="DAM426" s="1211"/>
      <c r="DAN426" s="1210"/>
      <c r="DAP426" s="1208"/>
      <c r="DAQ426" s="1209"/>
      <c r="DAR426" s="1209"/>
      <c r="DAS426" s="1209"/>
      <c r="DAT426" s="1209"/>
      <c r="DAU426" s="1210"/>
      <c r="DAV426" s="1211"/>
      <c r="DAW426" s="1210"/>
      <c r="DAY426" s="1208"/>
      <c r="DAZ426" s="1209"/>
      <c r="DBA426" s="1209"/>
      <c r="DBB426" s="1209"/>
      <c r="DBC426" s="1209"/>
      <c r="DBD426" s="1210"/>
      <c r="DBE426" s="1211"/>
      <c r="DBF426" s="1210"/>
      <c r="DBH426" s="1208"/>
      <c r="DBI426" s="1209"/>
      <c r="DBJ426" s="1209"/>
      <c r="DBK426" s="1209"/>
      <c r="DBL426" s="1209"/>
      <c r="DBM426" s="1210"/>
      <c r="DBN426" s="1211"/>
      <c r="DBO426" s="1210"/>
      <c r="DBQ426" s="1208"/>
      <c r="DBR426" s="1209"/>
      <c r="DBS426" s="1209"/>
      <c r="DBT426" s="1209"/>
      <c r="DBU426" s="1209"/>
      <c r="DBV426" s="1210"/>
      <c r="DBW426" s="1211"/>
      <c r="DBX426" s="1210"/>
      <c r="DBZ426" s="1208"/>
      <c r="DCA426" s="1209"/>
      <c r="DCB426" s="1209"/>
      <c r="DCC426" s="1209"/>
      <c r="DCD426" s="1209"/>
      <c r="DCE426" s="1210"/>
      <c r="DCF426" s="1211"/>
      <c r="DCG426" s="1210"/>
      <c r="DCI426" s="1208"/>
      <c r="DCJ426" s="1209"/>
      <c r="DCK426" s="1209"/>
      <c r="DCL426" s="1209"/>
      <c r="DCM426" s="1209"/>
      <c r="DCN426" s="1210"/>
      <c r="DCO426" s="1211"/>
      <c r="DCP426" s="1210"/>
      <c r="DCR426" s="1208"/>
      <c r="DCS426" s="1209"/>
      <c r="DCT426" s="1209"/>
      <c r="DCU426" s="1209"/>
      <c r="DCV426" s="1209"/>
      <c r="DCW426" s="1210"/>
      <c r="DCX426" s="1211"/>
      <c r="DCY426" s="1210"/>
      <c r="DDA426" s="1208"/>
      <c r="DDB426" s="1209"/>
      <c r="DDC426" s="1209"/>
      <c r="DDD426" s="1209"/>
      <c r="DDE426" s="1209"/>
      <c r="DDF426" s="1210"/>
      <c r="DDG426" s="1211"/>
      <c r="DDH426" s="1210"/>
      <c r="DDJ426" s="1208"/>
      <c r="DDK426" s="1209"/>
      <c r="DDL426" s="1209"/>
      <c r="DDM426" s="1209"/>
      <c r="DDN426" s="1209"/>
      <c r="DDO426" s="1210"/>
      <c r="DDP426" s="1211"/>
      <c r="DDQ426" s="1210"/>
      <c r="DDS426" s="1208"/>
      <c r="DDT426" s="1209"/>
      <c r="DDU426" s="1209"/>
      <c r="DDV426" s="1209"/>
      <c r="DDW426" s="1209"/>
      <c r="DDX426" s="1210"/>
      <c r="DDY426" s="1211"/>
      <c r="DDZ426" s="1210"/>
      <c r="DEB426" s="1208"/>
      <c r="DEC426" s="1209"/>
      <c r="DED426" s="1209"/>
      <c r="DEE426" s="1209"/>
      <c r="DEF426" s="1209"/>
      <c r="DEG426" s="1210"/>
      <c r="DEH426" s="1211"/>
      <c r="DEI426" s="1210"/>
      <c r="DEK426" s="1208"/>
      <c r="DEL426" s="1209"/>
      <c r="DEM426" s="1209"/>
      <c r="DEN426" s="1209"/>
      <c r="DEO426" s="1209"/>
      <c r="DEP426" s="1210"/>
      <c r="DEQ426" s="1211"/>
      <c r="DER426" s="1210"/>
      <c r="DET426" s="1208"/>
      <c r="DEU426" s="1209"/>
      <c r="DEV426" s="1209"/>
      <c r="DEW426" s="1209"/>
      <c r="DEX426" s="1209"/>
      <c r="DEY426" s="1210"/>
      <c r="DEZ426" s="1211"/>
      <c r="DFA426" s="1210"/>
      <c r="DFC426" s="1208"/>
      <c r="DFD426" s="1209"/>
      <c r="DFE426" s="1209"/>
      <c r="DFF426" s="1209"/>
      <c r="DFG426" s="1209"/>
      <c r="DFH426" s="1210"/>
      <c r="DFI426" s="1211"/>
      <c r="DFJ426" s="1210"/>
      <c r="DFL426" s="1208"/>
      <c r="DFM426" s="1209"/>
      <c r="DFN426" s="1209"/>
      <c r="DFO426" s="1209"/>
      <c r="DFP426" s="1209"/>
      <c r="DFQ426" s="1210"/>
      <c r="DFR426" s="1211"/>
      <c r="DFS426" s="1210"/>
      <c r="DFU426" s="1208"/>
      <c r="DFV426" s="1209"/>
      <c r="DFW426" s="1209"/>
      <c r="DFX426" s="1209"/>
      <c r="DFY426" s="1209"/>
      <c r="DFZ426" s="1210"/>
      <c r="DGA426" s="1211"/>
      <c r="DGB426" s="1210"/>
      <c r="DGD426" s="1208"/>
      <c r="DGE426" s="1209"/>
      <c r="DGF426" s="1209"/>
      <c r="DGG426" s="1209"/>
      <c r="DGH426" s="1209"/>
      <c r="DGI426" s="1210"/>
      <c r="DGJ426" s="1211"/>
      <c r="DGK426" s="1210"/>
      <c r="DGM426" s="1208"/>
      <c r="DGN426" s="1209"/>
      <c r="DGO426" s="1209"/>
      <c r="DGP426" s="1209"/>
      <c r="DGQ426" s="1209"/>
      <c r="DGR426" s="1210"/>
      <c r="DGS426" s="1211"/>
      <c r="DGT426" s="1210"/>
      <c r="DGV426" s="1208"/>
      <c r="DGW426" s="1209"/>
      <c r="DGX426" s="1209"/>
      <c r="DGY426" s="1209"/>
      <c r="DGZ426" s="1209"/>
      <c r="DHA426" s="1210"/>
      <c r="DHB426" s="1211"/>
      <c r="DHC426" s="1210"/>
      <c r="DHE426" s="1208"/>
      <c r="DHF426" s="1209"/>
      <c r="DHG426" s="1209"/>
      <c r="DHH426" s="1209"/>
      <c r="DHI426" s="1209"/>
      <c r="DHJ426" s="1210"/>
      <c r="DHK426" s="1211"/>
      <c r="DHL426" s="1210"/>
      <c r="DHN426" s="1208"/>
      <c r="DHO426" s="1209"/>
      <c r="DHP426" s="1209"/>
      <c r="DHQ426" s="1209"/>
      <c r="DHR426" s="1209"/>
      <c r="DHS426" s="1210"/>
      <c r="DHT426" s="1211"/>
      <c r="DHU426" s="1210"/>
      <c r="DHW426" s="1208"/>
      <c r="DHX426" s="1209"/>
      <c r="DHY426" s="1209"/>
      <c r="DHZ426" s="1209"/>
      <c r="DIA426" s="1209"/>
      <c r="DIB426" s="1210"/>
      <c r="DIC426" s="1211"/>
      <c r="DID426" s="1210"/>
      <c r="DIF426" s="1208"/>
      <c r="DIG426" s="1209"/>
      <c r="DIH426" s="1209"/>
      <c r="DII426" s="1209"/>
      <c r="DIJ426" s="1209"/>
      <c r="DIK426" s="1210"/>
      <c r="DIL426" s="1211"/>
      <c r="DIM426" s="1210"/>
      <c r="DIO426" s="1208"/>
      <c r="DIP426" s="1209"/>
      <c r="DIQ426" s="1209"/>
      <c r="DIR426" s="1209"/>
      <c r="DIS426" s="1209"/>
      <c r="DIT426" s="1210"/>
      <c r="DIU426" s="1211"/>
      <c r="DIV426" s="1210"/>
      <c r="DIX426" s="1208"/>
      <c r="DIY426" s="1209"/>
      <c r="DIZ426" s="1209"/>
      <c r="DJA426" s="1209"/>
      <c r="DJB426" s="1209"/>
      <c r="DJC426" s="1210"/>
      <c r="DJD426" s="1211"/>
      <c r="DJE426" s="1210"/>
      <c r="DJG426" s="1208"/>
      <c r="DJH426" s="1209"/>
      <c r="DJI426" s="1209"/>
      <c r="DJJ426" s="1209"/>
      <c r="DJK426" s="1209"/>
      <c r="DJL426" s="1210"/>
      <c r="DJM426" s="1211"/>
      <c r="DJN426" s="1210"/>
      <c r="DJP426" s="1208"/>
      <c r="DJQ426" s="1209"/>
      <c r="DJR426" s="1209"/>
      <c r="DJS426" s="1209"/>
      <c r="DJT426" s="1209"/>
      <c r="DJU426" s="1210"/>
      <c r="DJV426" s="1211"/>
      <c r="DJW426" s="1210"/>
      <c r="DJY426" s="1208"/>
      <c r="DJZ426" s="1209"/>
      <c r="DKA426" s="1209"/>
      <c r="DKB426" s="1209"/>
      <c r="DKC426" s="1209"/>
      <c r="DKD426" s="1210"/>
      <c r="DKE426" s="1211"/>
      <c r="DKF426" s="1210"/>
      <c r="DKH426" s="1208"/>
      <c r="DKI426" s="1209"/>
      <c r="DKJ426" s="1209"/>
      <c r="DKK426" s="1209"/>
      <c r="DKL426" s="1209"/>
      <c r="DKM426" s="1210"/>
      <c r="DKN426" s="1211"/>
      <c r="DKO426" s="1210"/>
      <c r="DKQ426" s="1208"/>
      <c r="DKR426" s="1209"/>
      <c r="DKS426" s="1209"/>
      <c r="DKT426" s="1209"/>
      <c r="DKU426" s="1209"/>
      <c r="DKV426" s="1210"/>
      <c r="DKW426" s="1211"/>
      <c r="DKX426" s="1210"/>
      <c r="DKZ426" s="1208"/>
      <c r="DLA426" s="1209"/>
      <c r="DLB426" s="1209"/>
      <c r="DLC426" s="1209"/>
      <c r="DLD426" s="1209"/>
      <c r="DLE426" s="1210"/>
      <c r="DLF426" s="1211"/>
      <c r="DLG426" s="1210"/>
      <c r="DLI426" s="1208"/>
      <c r="DLJ426" s="1209"/>
      <c r="DLK426" s="1209"/>
      <c r="DLL426" s="1209"/>
      <c r="DLM426" s="1209"/>
      <c r="DLN426" s="1210"/>
      <c r="DLO426" s="1211"/>
      <c r="DLP426" s="1210"/>
      <c r="DLR426" s="1208"/>
      <c r="DLS426" s="1209"/>
      <c r="DLT426" s="1209"/>
      <c r="DLU426" s="1209"/>
      <c r="DLV426" s="1209"/>
      <c r="DLW426" s="1210"/>
      <c r="DLX426" s="1211"/>
      <c r="DLY426" s="1210"/>
      <c r="DMA426" s="1208"/>
      <c r="DMB426" s="1209"/>
      <c r="DMC426" s="1209"/>
      <c r="DMD426" s="1209"/>
      <c r="DME426" s="1209"/>
      <c r="DMF426" s="1210"/>
      <c r="DMG426" s="1211"/>
      <c r="DMH426" s="1210"/>
      <c r="DMJ426" s="1208"/>
      <c r="DMK426" s="1209"/>
      <c r="DML426" s="1209"/>
      <c r="DMM426" s="1209"/>
      <c r="DMN426" s="1209"/>
      <c r="DMO426" s="1210"/>
      <c r="DMP426" s="1211"/>
      <c r="DMQ426" s="1210"/>
      <c r="DMS426" s="1208"/>
      <c r="DMT426" s="1209"/>
      <c r="DMU426" s="1209"/>
      <c r="DMV426" s="1209"/>
      <c r="DMW426" s="1209"/>
      <c r="DMX426" s="1210"/>
      <c r="DMY426" s="1211"/>
      <c r="DMZ426" s="1210"/>
      <c r="DNB426" s="1208"/>
      <c r="DNC426" s="1209"/>
      <c r="DND426" s="1209"/>
      <c r="DNE426" s="1209"/>
      <c r="DNF426" s="1209"/>
      <c r="DNG426" s="1210"/>
      <c r="DNH426" s="1211"/>
      <c r="DNI426" s="1210"/>
      <c r="DNK426" s="1208"/>
      <c r="DNL426" s="1209"/>
      <c r="DNM426" s="1209"/>
      <c r="DNN426" s="1209"/>
      <c r="DNO426" s="1209"/>
      <c r="DNP426" s="1210"/>
      <c r="DNQ426" s="1211"/>
      <c r="DNR426" s="1210"/>
      <c r="DNT426" s="1208"/>
      <c r="DNU426" s="1209"/>
      <c r="DNV426" s="1209"/>
      <c r="DNW426" s="1209"/>
      <c r="DNX426" s="1209"/>
      <c r="DNY426" s="1210"/>
      <c r="DNZ426" s="1211"/>
      <c r="DOA426" s="1210"/>
      <c r="DOC426" s="1208"/>
      <c r="DOD426" s="1209"/>
      <c r="DOE426" s="1209"/>
      <c r="DOF426" s="1209"/>
      <c r="DOG426" s="1209"/>
      <c r="DOH426" s="1210"/>
      <c r="DOI426" s="1211"/>
      <c r="DOJ426" s="1210"/>
      <c r="DOL426" s="1208"/>
      <c r="DOM426" s="1209"/>
      <c r="DON426" s="1209"/>
      <c r="DOO426" s="1209"/>
      <c r="DOP426" s="1209"/>
      <c r="DOQ426" s="1210"/>
      <c r="DOR426" s="1211"/>
      <c r="DOS426" s="1210"/>
      <c r="DOU426" s="1208"/>
      <c r="DOV426" s="1209"/>
      <c r="DOW426" s="1209"/>
      <c r="DOX426" s="1209"/>
      <c r="DOY426" s="1209"/>
      <c r="DOZ426" s="1210"/>
      <c r="DPA426" s="1211"/>
      <c r="DPB426" s="1210"/>
      <c r="DPD426" s="1208"/>
      <c r="DPE426" s="1209"/>
      <c r="DPF426" s="1209"/>
      <c r="DPG426" s="1209"/>
      <c r="DPH426" s="1209"/>
      <c r="DPI426" s="1210"/>
      <c r="DPJ426" s="1211"/>
      <c r="DPK426" s="1210"/>
      <c r="DPM426" s="1208"/>
      <c r="DPN426" s="1209"/>
      <c r="DPO426" s="1209"/>
      <c r="DPP426" s="1209"/>
      <c r="DPQ426" s="1209"/>
      <c r="DPR426" s="1210"/>
      <c r="DPS426" s="1211"/>
      <c r="DPT426" s="1210"/>
      <c r="DPV426" s="1208"/>
      <c r="DPW426" s="1209"/>
      <c r="DPX426" s="1209"/>
      <c r="DPY426" s="1209"/>
      <c r="DPZ426" s="1209"/>
      <c r="DQA426" s="1210"/>
      <c r="DQB426" s="1211"/>
      <c r="DQC426" s="1210"/>
      <c r="DQE426" s="1208"/>
      <c r="DQF426" s="1209"/>
      <c r="DQG426" s="1209"/>
      <c r="DQH426" s="1209"/>
      <c r="DQI426" s="1209"/>
      <c r="DQJ426" s="1210"/>
      <c r="DQK426" s="1211"/>
      <c r="DQL426" s="1210"/>
      <c r="DQN426" s="1208"/>
      <c r="DQO426" s="1209"/>
      <c r="DQP426" s="1209"/>
      <c r="DQQ426" s="1209"/>
      <c r="DQR426" s="1209"/>
      <c r="DQS426" s="1210"/>
      <c r="DQT426" s="1211"/>
      <c r="DQU426" s="1210"/>
      <c r="DQW426" s="1208"/>
      <c r="DQX426" s="1209"/>
      <c r="DQY426" s="1209"/>
      <c r="DQZ426" s="1209"/>
      <c r="DRA426" s="1209"/>
      <c r="DRB426" s="1210"/>
      <c r="DRC426" s="1211"/>
      <c r="DRD426" s="1210"/>
      <c r="DRF426" s="1208"/>
      <c r="DRG426" s="1209"/>
      <c r="DRH426" s="1209"/>
      <c r="DRI426" s="1209"/>
      <c r="DRJ426" s="1209"/>
      <c r="DRK426" s="1210"/>
      <c r="DRL426" s="1211"/>
      <c r="DRM426" s="1210"/>
      <c r="DRO426" s="1208"/>
      <c r="DRP426" s="1209"/>
      <c r="DRQ426" s="1209"/>
      <c r="DRR426" s="1209"/>
      <c r="DRS426" s="1209"/>
      <c r="DRT426" s="1210"/>
      <c r="DRU426" s="1211"/>
      <c r="DRV426" s="1210"/>
      <c r="DRX426" s="1208"/>
      <c r="DRY426" s="1209"/>
      <c r="DRZ426" s="1209"/>
      <c r="DSA426" s="1209"/>
      <c r="DSB426" s="1209"/>
      <c r="DSC426" s="1210"/>
      <c r="DSD426" s="1211"/>
      <c r="DSE426" s="1210"/>
      <c r="DSG426" s="1208"/>
      <c r="DSH426" s="1209"/>
      <c r="DSI426" s="1209"/>
      <c r="DSJ426" s="1209"/>
      <c r="DSK426" s="1209"/>
      <c r="DSL426" s="1210"/>
      <c r="DSM426" s="1211"/>
      <c r="DSN426" s="1210"/>
      <c r="DSP426" s="1208"/>
      <c r="DSQ426" s="1209"/>
      <c r="DSR426" s="1209"/>
      <c r="DSS426" s="1209"/>
      <c r="DST426" s="1209"/>
      <c r="DSU426" s="1210"/>
      <c r="DSV426" s="1211"/>
      <c r="DSW426" s="1210"/>
      <c r="DSY426" s="1208"/>
      <c r="DSZ426" s="1209"/>
      <c r="DTA426" s="1209"/>
      <c r="DTB426" s="1209"/>
      <c r="DTC426" s="1209"/>
      <c r="DTD426" s="1210"/>
      <c r="DTE426" s="1211"/>
      <c r="DTF426" s="1210"/>
      <c r="DTH426" s="1208"/>
      <c r="DTI426" s="1209"/>
      <c r="DTJ426" s="1209"/>
      <c r="DTK426" s="1209"/>
      <c r="DTL426" s="1209"/>
      <c r="DTM426" s="1210"/>
      <c r="DTN426" s="1211"/>
      <c r="DTO426" s="1210"/>
      <c r="DTQ426" s="1208"/>
      <c r="DTR426" s="1209"/>
      <c r="DTS426" s="1209"/>
      <c r="DTT426" s="1209"/>
      <c r="DTU426" s="1209"/>
      <c r="DTV426" s="1210"/>
      <c r="DTW426" s="1211"/>
      <c r="DTX426" s="1210"/>
      <c r="DTZ426" s="1208"/>
      <c r="DUA426" s="1209"/>
      <c r="DUB426" s="1209"/>
      <c r="DUC426" s="1209"/>
      <c r="DUD426" s="1209"/>
      <c r="DUE426" s="1210"/>
      <c r="DUF426" s="1211"/>
      <c r="DUG426" s="1210"/>
      <c r="DUI426" s="1208"/>
      <c r="DUJ426" s="1209"/>
      <c r="DUK426" s="1209"/>
      <c r="DUL426" s="1209"/>
      <c r="DUM426" s="1209"/>
      <c r="DUN426" s="1210"/>
      <c r="DUO426" s="1211"/>
      <c r="DUP426" s="1210"/>
      <c r="DUR426" s="1208"/>
      <c r="DUS426" s="1209"/>
      <c r="DUT426" s="1209"/>
      <c r="DUU426" s="1209"/>
      <c r="DUV426" s="1209"/>
      <c r="DUW426" s="1210"/>
      <c r="DUX426" s="1211"/>
      <c r="DUY426" s="1210"/>
      <c r="DVA426" s="1208"/>
      <c r="DVB426" s="1209"/>
      <c r="DVC426" s="1209"/>
      <c r="DVD426" s="1209"/>
      <c r="DVE426" s="1209"/>
      <c r="DVF426" s="1210"/>
      <c r="DVG426" s="1211"/>
      <c r="DVH426" s="1210"/>
      <c r="DVJ426" s="1208"/>
      <c r="DVK426" s="1209"/>
      <c r="DVL426" s="1209"/>
      <c r="DVM426" s="1209"/>
      <c r="DVN426" s="1209"/>
      <c r="DVO426" s="1210"/>
      <c r="DVP426" s="1211"/>
      <c r="DVQ426" s="1210"/>
      <c r="DVS426" s="1208"/>
      <c r="DVT426" s="1209"/>
      <c r="DVU426" s="1209"/>
      <c r="DVV426" s="1209"/>
      <c r="DVW426" s="1209"/>
      <c r="DVX426" s="1210"/>
      <c r="DVY426" s="1211"/>
      <c r="DVZ426" s="1210"/>
      <c r="DWB426" s="1208"/>
      <c r="DWC426" s="1209"/>
      <c r="DWD426" s="1209"/>
      <c r="DWE426" s="1209"/>
      <c r="DWF426" s="1209"/>
      <c r="DWG426" s="1210"/>
      <c r="DWH426" s="1211"/>
      <c r="DWI426" s="1210"/>
      <c r="DWK426" s="1208"/>
      <c r="DWL426" s="1209"/>
      <c r="DWM426" s="1209"/>
      <c r="DWN426" s="1209"/>
      <c r="DWO426" s="1209"/>
      <c r="DWP426" s="1210"/>
      <c r="DWQ426" s="1211"/>
      <c r="DWR426" s="1210"/>
      <c r="DWT426" s="1208"/>
      <c r="DWU426" s="1209"/>
      <c r="DWV426" s="1209"/>
      <c r="DWW426" s="1209"/>
      <c r="DWX426" s="1209"/>
      <c r="DWY426" s="1210"/>
      <c r="DWZ426" s="1211"/>
      <c r="DXA426" s="1210"/>
      <c r="DXC426" s="1208"/>
      <c r="DXD426" s="1209"/>
      <c r="DXE426" s="1209"/>
      <c r="DXF426" s="1209"/>
      <c r="DXG426" s="1209"/>
      <c r="DXH426" s="1210"/>
      <c r="DXI426" s="1211"/>
      <c r="DXJ426" s="1210"/>
      <c r="DXL426" s="1208"/>
      <c r="DXM426" s="1209"/>
      <c r="DXN426" s="1209"/>
      <c r="DXO426" s="1209"/>
      <c r="DXP426" s="1209"/>
      <c r="DXQ426" s="1210"/>
      <c r="DXR426" s="1211"/>
      <c r="DXS426" s="1210"/>
      <c r="DXU426" s="1208"/>
      <c r="DXV426" s="1209"/>
      <c r="DXW426" s="1209"/>
      <c r="DXX426" s="1209"/>
      <c r="DXY426" s="1209"/>
      <c r="DXZ426" s="1210"/>
      <c r="DYA426" s="1211"/>
      <c r="DYB426" s="1210"/>
      <c r="DYD426" s="1208"/>
      <c r="DYE426" s="1209"/>
      <c r="DYF426" s="1209"/>
      <c r="DYG426" s="1209"/>
      <c r="DYH426" s="1209"/>
      <c r="DYI426" s="1210"/>
      <c r="DYJ426" s="1211"/>
      <c r="DYK426" s="1210"/>
      <c r="DYM426" s="1208"/>
      <c r="DYN426" s="1209"/>
      <c r="DYO426" s="1209"/>
      <c r="DYP426" s="1209"/>
      <c r="DYQ426" s="1209"/>
      <c r="DYR426" s="1210"/>
      <c r="DYS426" s="1211"/>
      <c r="DYT426" s="1210"/>
      <c r="DYV426" s="1208"/>
      <c r="DYW426" s="1209"/>
      <c r="DYX426" s="1209"/>
      <c r="DYY426" s="1209"/>
      <c r="DYZ426" s="1209"/>
      <c r="DZA426" s="1210"/>
      <c r="DZB426" s="1211"/>
      <c r="DZC426" s="1210"/>
      <c r="DZE426" s="1208"/>
      <c r="DZF426" s="1209"/>
      <c r="DZG426" s="1209"/>
      <c r="DZH426" s="1209"/>
      <c r="DZI426" s="1209"/>
      <c r="DZJ426" s="1210"/>
      <c r="DZK426" s="1211"/>
      <c r="DZL426" s="1210"/>
      <c r="DZN426" s="1208"/>
      <c r="DZO426" s="1209"/>
      <c r="DZP426" s="1209"/>
      <c r="DZQ426" s="1209"/>
      <c r="DZR426" s="1209"/>
      <c r="DZS426" s="1210"/>
      <c r="DZT426" s="1211"/>
      <c r="DZU426" s="1210"/>
      <c r="DZW426" s="1208"/>
      <c r="DZX426" s="1209"/>
      <c r="DZY426" s="1209"/>
      <c r="DZZ426" s="1209"/>
      <c r="EAA426" s="1209"/>
      <c r="EAB426" s="1210"/>
      <c r="EAC426" s="1211"/>
      <c r="EAD426" s="1210"/>
      <c r="EAF426" s="1208"/>
      <c r="EAG426" s="1209"/>
      <c r="EAH426" s="1209"/>
      <c r="EAI426" s="1209"/>
      <c r="EAJ426" s="1209"/>
      <c r="EAK426" s="1210"/>
      <c r="EAL426" s="1211"/>
      <c r="EAM426" s="1210"/>
      <c r="EAO426" s="1208"/>
      <c r="EAP426" s="1209"/>
      <c r="EAQ426" s="1209"/>
      <c r="EAR426" s="1209"/>
      <c r="EAS426" s="1209"/>
      <c r="EAT426" s="1210"/>
      <c r="EAU426" s="1211"/>
      <c r="EAV426" s="1210"/>
      <c r="EAX426" s="1208"/>
      <c r="EAY426" s="1209"/>
      <c r="EAZ426" s="1209"/>
      <c r="EBA426" s="1209"/>
      <c r="EBB426" s="1209"/>
      <c r="EBC426" s="1210"/>
      <c r="EBD426" s="1211"/>
      <c r="EBE426" s="1210"/>
      <c r="EBG426" s="1208"/>
      <c r="EBH426" s="1209"/>
      <c r="EBI426" s="1209"/>
      <c r="EBJ426" s="1209"/>
      <c r="EBK426" s="1209"/>
      <c r="EBL426" s="1210"/>
      <c r="EBM426" s="1211"/>
      <c r="EBN426" s="1210"/>
      <c r="EBP426" s="1208"/>
      <c r="EBQ426" s="1209"/>
      <c r="EBR426" s="1209"/>
      <c r="EBS426" s="1209"/>
      <c r="EBT426" s="1209"/>
      <c r="EBU426" s="1210"/>
      <c r="EBV426" s="1211"/>
      <c r="EBW426" s="1210"/>
      <c r="EBY426" s="1208"/>
      <c r="EBZ426" s="1209"/>
      <c r="ECA426" s="1209"/>
      <c r="ECB426" s="1209"/>
      <c r="ECC426" s="1209"/>
      <c r="ECD426" s="1210"/>
      <c r="ECE426" s="1211"/>
      <c r="ECF426" s="1210"/>
      <c r="ECH426" s="1208"/>
      <c r="ECI426" s="1209"/>
      <c r="ECJ426" s="1209"/>
      <c r="ECK426" s="1209"/>
      <c r="ECL426" s="1209"/>
      <c r="ECM426" s="1210"/>
      <c r="ECN426" s="1211"/>
      <c r="ECO426" s="1210"/>
      <c r="ECQ426" s="1208"/>
      <c r="ECR426" s="1209"/>
      <c r="ECS426" s="1209"/>
      <c r="ECT426" s="1209"/>
      <c r="ECU426" s="1209"/>
      <c r="ECV426" s="1210"/>
      <c r="ECW426" s="1211"/>
      <c r="ECX426" s="1210"/>
      <c r="ECZ426" s="1208"/>
      <c r="EDA426" s="1209"/>
      <c r="EDB426" s="1209"/>
      <c r="EDC426" s="1209"/>
      <c r="EDD426" s="1209"/>
      <c r="EDE426" s="1210"/>
      <c r="EDF426" s="1211"/>
      <c r="EDG426" s="1210"/>
      <c r="EDI426" s="1208"/>
      <c r="EDJ426" s="1209"/>
      <c r="EDK426" s="1209"/>
      <c r="EDL426" s="1209"/>
      <c r="EDM426" s="1209"/>
      <c r="EDN426" s="1210"/>
      <c r="EDO426" s="1211"/>
      <c r="EDP426" s="1210"/>
      <c r="EDR426" s="1208"/>
      <c r="EDS426" s="1209"/>
      <c r="EDT426" s="1209"/>
      <c r="EDU426" s="1209"/>
      <c r="EDV426" s="1209"/>
      <c r="EDW426" s="1210"/>
      <c r="EDX426" s="1211"/>
      <c r="EDY426" s="1210"/>
      <c r="EEA426" s="1208"/>
      <c r="EEB426" s="1209"/>
      <c r="EEC426" s="1209"/>
      <c r="EED426" s="1209"/>
      <c r="EEE426" s="1209"/>
      <c r="EEF426" s="1210"/>
      <c r="EEG426" s="1211"/>
      <c r="EEH426" s="1210"/>
      <c r="EEJ426" s="1208"/>
      <c r="EEK426" s="1209"/>
      <c r="EEL426" s="1209"/>
      <c r="EEM426" s="1209"/>
      <c r="EEN426" s="1209"/>
      <c r="EEO426" s="1210"/>
      <c r="EEP426" s="1211"/>
      <c r="EEQ426" s="1210"/>
      <c r="EES426" s="1208"/>
      <c r="EET426" s="1209"/>
      <c r="EEU426" s="1209"/>
      <c r="EEV426" s="1209"/>
      <c r="EEW426" s="1209"/>
      <c r="EEX426" s="1210"/>
      <c r="EEY426" s="1211"/>
      <c r="EEZ426" s="1210"/>
      <c r="EFB426" s="1208"/>
      <c r="EFC426" s="1209"/>
      <c r="EFD426" s="1209"/>
      <c r="EFE426" s="1209"/>
      <c r="EFF426" s="1209"/>
      <c r="EFG426" s="1210"/>
      <c r="EFH426" s="1211"/>
      <c r="EFI426" s="1210"/>
      <c r="EFK426" s="1208"/>
      <c r="EFL426" s="1209"/>
      <c r="EFM426" s="1209"/>
      <c r="EFN426" s="1209"/>
      <c r="EFO426" s="1209"/>
      <c r="EFP426" s="1210"/>
      <c r="EFQ426" s="1211"/>
      <c r="EFR426" s="1210"/>
      <c r="EFT426" s="1208"/>
      <c r="EFU426" s="1209"/>
      <c r="EFV426" s="1209"/>
      <c r="EFW426" s="1209"/>
      <c r="EFX426" s="1209"/>
      <c r="EFY426" s="1210"/>
      <c r="EFZ426" s="1211"/>
      <c r="EGA426" s="1210"/>
      <c r="EGC426" s="1208"/>
      <c r="EGD426" s="1209"/>
      <c r="EGE426" s="1209"/>
      <c r="EGF426" s="1209"/>
      <c r="EGG426" s="1209"/>
      <c r="EGH426" s="1210"/>
      <c r="EGI426" s="1211"/>
      <c r="EGJ426" s="1210"/>
      <c r="EGL426" s="1208"/>
      <c r="EGM426" s="1209"/>
      <c r="EGN426" s="1209"/>
      <c r="EGO426" s="1209"/>
      <c r="EGP426" s="1209"/>
      <c r="EGQ426" s="1210"/>
      <c r="EGR426" s="1211"/>
      <c r="EGS426" s="1210"/>
      <c r="EGU426" s="1208"/>
      <c r="EGV426" s="1209"/>
      <c r="EGW426" s="1209"/>
      <c r="EGX426" s="1209"/>
      <c r="EGY426" s="1209"/>
      <c r="EGZ426" s="1210"/>
      <c r="EHA426" s="1211"/>
      <c r="EHB426" s="1210"/>
      <c r="EHD426" s="1208"/>
      <c r="EHE426" s="1209"/>
      <c r="EHF426" s="1209"/>
      <c r="EHG426" s="1209"/>
      <c r="EHH426" s="1209"/>
      <c r="EHI426" s="1210"/>
      <c r="EHJ426" s="1211"/>
      <c r="EHK426" s="1210"/>
      <c r="EHM426" s="1208"/>
      <c r="EHN426" s="1209"/>
      <c r="EHO426" s="1209"/>
      <c r="EHP426" s="1209"/>
      <c r="EHQ426" s="1209"/>
      <c r="EHR426" s="1210"/>
      <c r="EHS426" s="1211"/>
      <c r="EHT426" s="1210"/>
      <c r="EHV426" s="1208"/>
      <c r="EHW426" s="1209"/>
      <c r="EHX426" s="1209"/>
      <c r="EHY426" s="1209"/>
      <c r="EHZ426" s="1209"/>
      <c r="EIA426" s="1210"/>
      <c r="EIB426" s="1211"/>
      <c r="EIC426" s="1210"/>
      <c r="EIE426" s="1208"/>
      <c r="EIF426" s="1209"/>
      <c r="EIG426" s="1209"/>
      <c r="EIH426" s="1209"/>
      <c r="EII426" s="1209"/>
      <c r="EIJ426" s="1210"/>
      <c r="EIK426" s="1211"/>
      <c r="EIL426" s="1210"/>
      <c r="EIN426" s="1208"/>
      <c r="EIO426" s="1209"/>
      <c r="EIP426" s="1209"/>
      <c r="EIQ426" s="1209"/>
      <c r="EIR426" s="1209"/>
      <c r="EIS426" s="1210"/>
      <c r="EIT426" s="1211"/>
      <c r="EIU426" s="1210"/>
      <c r="EIW426" s="1208"/>
      <c r="EIX426" s="1209"/>
      <c r="EIY426" s="1209"/>
      <c r="EIZ426" s="1209"/>
      <c r="EJA426" s="1209"/>
      <c r="EJB426" s="1210"/>
      <c r="EJC426" s="1211"/>
      <c r="EJD426" s="1210"/>
      <c r="EJF426" s="1208"/>
      <c r="EJG426" s="1209"/>
      <c r="EJH426" s="1209"/>
      <c r="EJI426" s="1209"/>
      <c r="EJJ426" s="1209"/>
      <c r="EJK426" s="1210"/>
      <c r="EJL426" s="1211"/>
      <c r="EJM426" s="1210"/>
      <c r="EJO426" s="1208"/>
      <c r="EJP426" s="1209"/>
      <c r="EJQ426" s="1209"/>
      <c r="EJR426" s="1209"/>
      <c r="EJS426" s="1209"/>
      <c r="EJT426" s="1210"/>
      <c r="EJU426" s="1211"/>
      <c r="EJV426" s="1210"/>
      <c r="EJX426" s="1208"/>
      <c r="EJY426" s="1209"/>
      <c r="EJZ426" s="1209"/>
      <c r="EKA426" s="1209"/>
      <c r="EKB426" s="1209"/>
      <c r="EKC426" s="1210"/>
      <c r="EKD426" s="1211"/>
      <c r="EKE426" s="1210"/>
      <c r="EKG426" s="1208"/>
      <c r="EKH426" s="1209"/>
      <c r="EKI426" s="1209"/>
      <c r="EKJ426" s="1209"/>
      <c r="EKK426" s="1209"/>
      <c r="EKL426" s="1210"/>
      <c r="EKM426" s="1211"/>
      <c r="EKN426" s="1210"/>
      <c r="EKP426" s="1208"/>
      <c r="EKQ426" s="1209"/>
      <c r="EKR426" s="1209"/>
      <c r="EKS426" s="1209"/>
      <c r="EKT426" s="1209"/>
      <c r="EKU426" s="1210"/>
      <c r="EKV426" s="1211"/>
      <c r="EKW426" s="1210"/>
      <c r="EKY426" s="1208"/>
      <c r="EKZ426" s="1209"/>
      <c r="ELA426" s="1209"/>
      <c r="ELB426" s="1209"/>
      <c r="ELC426" s="1209"/>
      <c r="ELD426" s="1210"/>
      <c r="ELE426" s="1211"/>
      <c r="ELF426" s="1210"/>
      <c r="ELH426" s="1208"/>
      <c r="ELI426" s="1209"/>
      <c r="ELJ426" s="1209"/>
      <c r="ELK426" s="1209"/>
      <c r="ELL426" s="1209"/>
      <c r="ELM426" s="1210"/>
      <c r="ELN426" s="1211"/>
      <c r="ELO426" s="1210"/>
      <c r="ELQ426" s="1208"/>
      <c r="ELR426" s="1209"/>
      <c r="ELS426" s="1209"/>
      <c r="ELT426" s="1209"/>
      <c r="ELU426" s="1209"/>
      <c r="ELV426" s="1210"/>
      <c r="ELW426" s="1211"/>
      <c r="ELX426" s="1210"/>
      <c r="ELZ426" s="1208"/>
      <c r="EMA426" s="1209"/>
      <c r="EMB426" s="1209"/>
      <c r="EMC426" s="1209"/>
      <c r="EMD426" s="1209"/>
      <c r="EME426" s="1210"/>
      <c r="EMF426" s="1211"/>
      <c r="EMG426" s="1210"/>
      <c r="EMI426" s="1208"/>
      <c r="EMJ426" s="1209"/>
      <c r="EMK426" s="1209"/>
      <c r="EML426" s="1209"/>
      <c r="EMM426" s="1209"/>
      <c r="EMN426" s="1210"/>
      <c r="EMO426" s="1211"/>
      <c r="EMP426" s="1210"/>
      <c r="EMR426" s="1208"/>
      <c r="EMS426" s="1209"/>
      <c r="EMT426" s="1209"/>
      <c r="EMU426" s="1209"/>
      <c r="EMV426" s="1209"/>
      <c r="EMW426" s="1210"/>
      <c r="EMX426" s="1211"/>
      <c r="EMY426" s="1210"/>
      <c r="ENA426" s="1208"/>
      <c r="ENB426" s="1209"/>
      <c r="ENC426" s="1209"/>
      <c r="END426" s="1209"/>
      <c r="ENE426" s="1209"/>
      <c r="ENF426" s="1210"/>
      <c r="ENG426" s="1211"/>
      <c r="ENH426" s="1210"/>
      <c r="ENJ426" s="1208"/>
      <c r="ENK426" s="1209"/>
      <c r="ENL426" s="1209"/>
      <c r="ENM426" s="1209"/>
      <c r="ENN426" s="1209"/>
      <c r="ENO426" s="1210"/>
      <c r="ENP426" s="1211"/>
      <c r="ENQ426" s="1210"/>
      <c r="ENS426" s="1208"/>
      <c r="ENT426" s="1209"/>
      <c r="ENU426" s="1209"/>
      <c r="ENV426" s="1209"/>
      <c r="ENW426" s="1209"/>
      <c r="ENX426" s="1210"/>
      <c r="ENY426" s="1211"/>
      <c r="ENZ426" s="1210"/>
      <c r="EOB426" s="1208"/>
      <c r="EOC426" s="1209"/>
      <c r="EOD426" s="1209"/>
      <c r="EOE426" s="1209"/>
      <c r="EOF426" s="1209"/>
      <c r="EOG426" s="1210"/>
      <c r="EOH426" s="1211"/>
      <c r="EOI426" s="1210"/>
      <c r="EOK426" s="1208"/>
      <c r="EOL426" s="1209"/>
      <c r="EOM426" s="1209"/>
      <c r="EON426" s="1209"/>
      <c r="EOO426" s="1209"/>
      <c r="EOP426" s="1210"/>
      <c r="EOQ426" s="1211"/>
      <c r="EOR426" s="1210"/>
      <c r="EOT426" s="1208"/>
      <c r="EOU426" s="1209"/>
      <c r="EOV426" s="1209"/>
      <c r="EOW426" s="1209"/>
      <c r="EOX426" s="1209"/>
      <c r="EOY426" s="1210"/>
      <c r="EOZ426" s="1211"/>
      <c r="EPA426" s="1210"/>
      <c r="EPC426" s="1208"/>
      <c r="EPD426" s="1209"/>
      <c r="EPE426" s="1209"/>
      <c r="EPF426" s="1209"/>
      <c r="EPG426" s="1209"/>
      <c r="EPH426" s="1210"/>
      <c r="EPI426" s="1211"/>
      <c r="EPJ426" s="1210"/>
      <c r="EPL426" s="1208"/>
      <c r="EPM426" s="1209"/>
      <c r="EPN426" s="1209"/>
      <c r="EPO426" s="1209"/>
      <c r="EPP426" s="1209"/>
      <c r="EPQ426" s="1210"/>
      <c r="EPR426" s="1211"/>
      <c r="EPS426" s="1210"/>
      <c r="EPU426" s="1208"/>
      <c r="EPV426" s="1209"/>
      <c r="EPW426" s="1209"/>
      <c r="EPX426" s="1209"/>
      <c r="EPY426" s="1209"/>
      <c r="EPZ426" s="1210"/>
      <c r="EQA426" s="1211"/>
      <c r="EQB426" s="1210"/>
      <c r="EQD426" s="1208"/>
      <c r="EQE426" s="1209"/>
      <c r="EQF426" s="1209"/>
      <c r="EQG426" s="1209"/>
      <c r="EQH426" s="1209"/>
      <c r="EQI426" s="1210"/>
      <c r="EQJ426" s="1211"/>
      <c r="EQK426" s="1210"/>
      <c r="EQM426" s="1208"/>
      <c r="EQN426" s="1209"/>
      <c r="EQO426" s="1209"/>
      <c r="EQP426" s="1209"/>
      <c r="EQQ426" s="1209"/>
      <c r="EQR426" s="1210"/>
      <c r="EQS426" s="1211"/>
      <c r="EQT426" s="1210"/>
      <c r="EQV426" s="1208"/>
      <c r="EQW426" s="1209"/>
      <c r="EQX426" s="1209"/>
      <c r="EQY426" s="1209"/>
      <c r="EQZ426" s="1209"/>
      <c r="ERA426" s="1210"/>
      <c r="ERB426" s="1211"/>
      <c r="ERC426" s="1210"/>
      <c r="ERE426" s="1208"/>
      <c r="ERF426" s="1209"/>
      <c r="ERG426" s="1209"/>
      <c r="ERH426" s="1209"/>
      <c r="ERI426" s="1209"/>
      <c r="ERJ426" s="1210"/>
      <c r="ERK426" s="1211"/>
      <c r="ERL426" s="1210"/>
      <c r="ERN426" s="1208"/>
      <c r="ERO426" s="1209"/>
      <c r="ERP426" s="1209"/>
      <c r="ERQ426" s="1209"/>
      <c r="ERR426" s="1209"/>
      <c r="ERS426" s="1210"/>
      <c r="ERT426" s="1211"/>
      <c r="ERU426" s="1210"/>
      <c r="ERW426" s="1208"/>
      <c r="ERX426" s="1209"/>
      <c r="ERY426" s="1209"/>
      <c r="ERZ426" s="1209"/>
      <c r="ESA426" s="1209"/>
      <c r="ESB426" s="1210"/>
      <c r="ESC426" s="1211"/>
      <c r="ESD426" s="1210"/>
      <c r="ESF426" s="1208"/>
      <c r="ESG426" s="1209"/>
      <c r="ESH426" s="1209"/>
      <c r="ESI426" s="1209"/>
      <c r="ESJ426" s="1209"/>
      <c r="ESK426" s="1210"/>
      <c r="ESL426" s="1211"/>
      <c r="ESM426" s="1210"/>
      <c r="ESO426" s="1208"/>
      <c r="ESP426" s="1209"/>
      <c r="ESQ426" s="1209"/>
      <c r="ESR426" s="1209"/>
      <c r="ESS426" s="1209"/>
      <c r="EST426" s="1210"/>
      <c r="ESU426" s="1211"/>
      <c r="ESV426" s="1210"/>
      <c r="ESX426" s="1208"/>
      <c r="ESY426" s="1209"/>
      <c r="ESZ426" s="1209"/>
      <c r="ETA426" s="1209"/>
      <c r="ETB426" s="1209"/>
      <c r="ETC426" s="1210"/>
      <c r="ETD426" s="1211"/>
      <c r="ETE426" s="1210"/>
      <c r="ETG426" s="1208"/>
      <c r="ETH426" s="1209"/>
      <c r="ETI426" s="1209"/>
      <c r="ETJ426" s="1209"/>
      <c r="ETK426" s="1209"/>
      <c r="ETL426" s="1210"/>
      <c r="ETM426" s="1211"/>
      <c r="ETN426" s="1210"/>
      <c r="ETP426" s="1208"/>
      <c r="ETQ426" s="1209"/>
      <c r="ETR426" s="1209"/>
      <c r="ETS426" s="1209"/>
      <c r="ETT426" s="1209"/>
      <c r="ETU426" s="1210"/>
      <c r="ETV426" s="1211"/>
      <c r="ETW426" s="1210"/>
      <c r="ETY426" s="1208"/>
      <c r="ETZ426" s="1209"/>
      <c r="EUA426" s="1209"/>
      <c r="EUB426" s="1209"/>
      <c r="EUC426" s="1209"/>
      <c r="EUD426" s="1210"/>
      <c r="EUE426" s="1211"/>
      <c r="EUF426" s="1210"/>
      <c r="EUH426" s="1208"/>
      <c r="EUI426" s="1209"/>
      <c r="EUJ426" s="1209"/>
      <c r="EUK426" s="1209"/>
      <c r="EUL426" s="1209"/>
      <c r="EUM426" s="1210"/>
      <c r="EUN426" s="1211"/>
      <c r="EUO426" s="1210"/>
      <c r="EUQ426" s="1208"/>
      <c r="EUR426" s="1209"/>
      <c r="EUS426" s="1209"/>
      <c r="EUT426" s="1209"/>
      <c r="EUU426" s="1209"/>
      <c r="EUV426" s="1210"/>
      <c r="EUW426" s="1211"/>
      <c r="EUX426" s="1210"/>
      <c r="EUZ426" s="1208"/>
      <c r="EVA426" s="1209"/>
      <c r="EVB426" s="1209"/>
      <c r="EVC426" s="1209"/>
      <c r="EVD426" s="1209"/>
      <c r="EVE426" s="1210"/>
      <c r="EVF426" s="1211"/>
      <c r="EVG426" s="1210"/>
      <c r="EVI426" s="1208"/>
      <c r="EVJ426" s="1209"/>
      <c r="EVK426" s="1209"/>
      <c r="EVL426" s="1209"/>
      <c r="EVM426" s="1209"/>
      <c r="EVN426" s="1210"/>
      <c r="EVO426" s="1211"/>
      <c r="EVP426" s="1210"/>
      <c r="EVR426" s="1208"/>
      <c r="EVS426" s="1209"/>
      <c r="EVT426" s="1209"/>
      <c r="EVU426" s="1209"/>
      <c r="EVV426" s="1209"/>
      <c r="EVW426" s="1210"/>
      <c r="EVX426" s="1211"/>
      <c r="EVY426" s="1210"/>
      <c r="EWA426" s="1208"/>
      <c r="EWB426" s="1209"/>
      <c r="EWC426" s="1209"/>
      <c r="EWD426" s="1209"/>
      <c r="EWE426" s="1209"/>
      <c r="EWF426" s="1210"/>
      <c r="EWG426" s="1211"/>
      <c r="EWH426" s="1210"/>
      <c r="EWJ426" s="1208"/>
      <c r="EWK426" s="1209"/>
      <c r="EWL426" s="1209"/>
      <c r="EWM426" s="1209"/>
      <c r="EWN426" s="1209"/>
      <c r="EWO426" s="1210"/>
      <c r="EWP426" s="1211"/>
      <c r="EWQ426" s="1210"/>
      <c r="EWS426" s="1208"/>
      <c r="EWT426" s="1209"/>
      <c r="EWU426" s="1209"/>
      <c r="EWV426" s="1209"/>
      <c r="EWW426" s="1209"/>
      <c r="EWX426" s="1210"/>
      <c r="EWY426" s="1211"/>
      <c r="EWZ426" s="1210"/>
      <c r="EXB426" s="1208"/>
      <c r="EXC426" s="1209"/>
      <c r="EXD426" s="1209"/>
      <c r="EXE426" s="1209"/>
      <c r="EXF426" s="1209"/>
      <c r="EXG426" s="1210"/>
      <c r="EXH426" s="1211"/>
      <c r="EXI426" s="1210"/>
      <c r="EXK426" s="1208"/>
      <c r="EXL426" s="1209"/>
      <c r="EXM426" s="1209"/>
      <c r="EXN426" s="1209"/>
      <c r="EXO426" s="1209"/>
      <c r="EXP426" s="1210"/>
      <c r="EXQ426" s="1211"/>
      <c r="EXR426" s="1210"/>
      <c r="EXT426" s="1208"/>
      <c r="EXU426" s="1209"/>
      <c r="EXV426" s="1209"/>
      <c r="EXW426" s="1209"/>
      <c r="EXX426" s="1209"/>
      <c r="EXY426" s="1210"/>
      <c r="EXZ426" s="1211"/>
      <c r="EYA426" s="1210"/>
      <c r="EYC426" s="1208"/>
      <c r="EYD426" s="1209"/>
      <c r="EYE426" s="1209"/>
      <c r="EYF426" s="1209"/>
      <c r="EYG426" s="1209"/>
      <c r="EYH426" s="1210"/>
      <c r="EYI426" s="1211"/>
      <c r="EYJ426" s="1210"/>
      <c r="EYL426" s="1208"/>
      <c r="EYM426" s="1209"/>
      <c r="EYN426" s="1209"/>
      <c r="EYO426" s="1209"/>
      <c r="EYP426" s="1209"/>
      <c r="EYQ426" s="1210"/>
      <c r="EYR426" s="1211"/>
      <c r="EYS426" s="1210"/>
      <c r="EYU426" s="1208"/>
      <c r="EYV426" s="1209"/>
      <c r="EYW426" s="1209"/>
      <c r="EYX426" s="1209"/>
      <c r="EYY426" s="1209"/>
      <c r="EYZ426" s="1210"/>
      <c r="EZA426" s="1211"/>
      <c r="EZB426" s="1210"/>
      <c r="EZD426" s="1208"/>
      <c r="EZE426" s="1209"/>
      <c r="EZF426" s="1209"/>
      <c r="EZG426" s="1209"/>
      <c r="EZH426" s="1209"/>
      <c r="EZI426" s="1210"/>
      <c r="EZJ426" s="1211"/>
      <c r="EZK426" s="1210"/>
      <c r="EZM426" s="1208"/>
      <c r="EZN426" s="1209"/>
      <c r="EZO426" s="1209"/>
      <c r="EZP426" s="1209"/>
      <c r="EZQ426" s="1209"/>
      <c r="EZR426" s="1210"/>
      <c r="EZS426" s="1211"/>
      <c r="EZT426" s="1210"/>
      <c r="EZV426" s="1208"/>
      <c r="EZW426" s="1209"/>
      <c r="EZX426" s="1209"/>
      <c r="EZY426" s="1209"/>
      <c r="EZZ426" s="1209"/>
      <c r="FAA426" s="1210"/>
      <c r="FAB426" s="1211"/>
      <c r="FAC426" s="1210"/>
      <c r="FAE426" s="1208"/>
      <c r="FAF426" s="1209"/>
      <c r="FAG426" s="1209"/>
      <c r="FAH426" s="1209"/>
      <c r="FAI426" s="1209"/>
      <c r="FAJ426" s="1210"/>
      <c r="FAK426" s="1211"/>
      <c r="FAL426" s="1210"/>
      <c r="FAN426" s="1208"/>
      <c r="FAO426" s="1209"/>
      <c r="FAP426" s="1209"/>
      <c r="FAQ426" s="1209"/>
      <c r="FAR426" s="1209"/>
      <c r="FAS426" s="1210"/>
      <c r="FAT426" s="1211"/>
      <c r="FAU426" s="1210"/>
      <c r="FAW426" s="1208"/>
      <c r="FAX426" s="1209"/>
      <c r="FAY426" s="1209"/>
      <c r="FAZ426" s="1209"/>
      <c r="FBA426" s="1209"/>
      <c r="FBB426" s="1210"/>
      <c r="FBC426" s="1211"/>
      <c r="FBD426" s="1210"/>
      <c r="FBF426" s="1208"/>
      <c r="FBG426" s="1209"/>
      <c r="FBH426" s="1209"/>
      <c r="FBI426" s="1209"/>
      <c r="FBJ426" s="1209"/>
      <c r="FBK426" s="1210"/>
      <c r="FBL426" s="1211"/>
      <c r="FBM426" s="1210"/>
      <c r="FBO426" s="1208"/>
      <c r="FBP426" s="1209"/>
      <c r="FBQ426" s="1209"/>
      <c r="FBR426" s="1209"/>
      <c r="FBS426" s="1209"/>
      <c r="FBT426" s="1210"/>
      <c r="FBU426" s="1211"/>
      <c r="FBV426" s="1210"/>
      <c r="FBX426" s="1208"/>
      <c r="FBY426" s="1209"/>
      <c r="FBZ426" s="1209"/>
      <c r="FCA426" s="1209"/>
      <c r="FCB426" s="1209"/>
      <c r="FCC426" s="1210"/>
      <c r="FCD426" s="1211"/>
      <c r="FCE426" s="1210"/>
      <c r="FCG426" s="1208"/>
      <c r="FCH426" s="1209"/>
      <c r="FCI426" s="1209"/>
      <c r="FCJ426" s="1209"/>
      <c r="FCK426" s="1209"/>
      <c r="FCL426" s="1210"/>
      <c r="FCM426" s="1211"/>
      <c r="FCN426" s="1210"/>
      <c r="FCP426" s="1208"/>
      <c r="FCQ426" s="1209"/>
      <c r="FCR426" s="1209"/>
      <c r="FCS426" s="1209"/>
      <c r="FCT426" s="1209"/>
      <c r="FCU426" s="1210"/>
      <c r="FCV426" s="1211"/>
      <c r="FCW426" s="1210"/>
      <c r="FCY426" s="1208"/>
      <c r="FCZ426" s="1209"/>
      <c r="FDA426" s="1209"/>
      <c r="FDB426" s="1209"/>
      <c r="FDC426" s="1209"/>
      <c r="FDD426" s="1210"/>
      <c r="FDE426" s="1211"/>
      <c r="FDF426" s="1210"/>
      <c r="FDH426" s="1208"/>
      <c r="FDI426" s="1209"/>
      <c r="FDJ426" s="1209"/>
      <c r="FDK426" s="1209"/>
      <c r="FDL426" s="1209"/>
      <c r="FDM426" s="1210"/>
      <c r="FDN426" s="1211"/>
      <c r="FDO426" s="1210"/>
      <c r="FDQ426" s="1208"/>
      <c r="FDR426" s="1209"/>
      <c r="FDS426" s="1209"/>
      <c r="FDT426" s="1209"/>
      <c r="FDU426" s="1209"/>
      <c r="FDV426" s="1210"/>
      <c r="FDW426" s="1211"/>
      <c r="FDX426" s="1210"/>
      <c r="FDZ426" s="1208"/>
      <c r="FEA426" s="1209"/>
      <c r="FEB426" s="1209"/>
      <c r="FEC426" s="1209"/>
      <c r="FED426" s="1209"/>
      <c r="FEE426" s="1210"/>
      <c r="FEF426" s="1211"/>
      <c r="FEG426" s="1210"/>
      <c r="FEI426" s="1208"/>
      <c r="FEJ426" s="1209"/>
      <c r="FEK426" s="1209"/>
      <c r="FEL426" s="1209"/>
      <c r="FEM426" s="1209"/>
      <c r="FEN426" s="1210"/>
      <c r="FEO426" s="1211"/>
      <c r="FEP426" s="1210"/>
      <c r="FER426" s="1208"/>
      <c r="FES426" s="1209"/>
      <c r="FET426" s="1209"/>
      <c r="FEU426" s="1209"/>
      <c r="FEV426" s="1209"/>
      <c r="FEW426" s="1210"/>
      <c r="FEX426" s="1211"/>
      <c r="FEY426" s="1210"/>
      <c r="FFA426" s="1208"/>
      <c r="FFB426" s="1209"/>
      <c r="FFC426" s="1209"/>
      <c r="FFD426" s="1209"/>
      <c r="FFE426" s="1209"/>
      <c r="FFF426" s="1210"/>
      <c r="FFG426" s="1211"/>
      <c r="FFH426" s="1210"/>
      <c r="FFJ426" s="1208"/>
      <c r="FFK426" s="1209"/>
      <c r="FFL426" s="1209"/>
      <c r="FFM426" s="1209"/>
      <c r="FFN426" s="1209"/>
      <c r="FFO426" s="1210"/>
      <c r="FFP426" s="1211"/>
      <c r="FFQ426" s="1210"/>
      <c r="FFS426" s="1208"/>
      <c r="FFT426" s="1209"/>
      <c r="FFU426" s="1209"/>
      <c r="FFV426" s="1209"/>
      <c r="FFW426" s="1209"/>
      <c r="FFX426" s="1210"/>
      <c r="FFY426" s="1211"/>
      <c r="FFZ426" s="1210"/>
      <c r="FGB426" s="1208"/>
      <c r="FGC426" s="1209"/>
      <c r="FGD426" s="1209"/>
      <c r="FGE426" s="1209"/>
      <c r="FGF426" s="1209"/>
      <c r="FGG426" s="1210"/>
      <c r="FGH426" s="1211"/>
      <c r="FGI426" s="1210"/>
      <c r="FGK426" s="1208"/>
      <c r="FGL426" s="1209"/>
      <c r="FGM426" s="1209"/>
      <c r="FGN426" s="1209"/>
      <c r="FGO426" s="1209"/>
      <c r="FGP426" s="1210"/>
      <c r="FGQ426" s="1211"/>
      <c r="FGR426" s="1210"/>
      <c r="FGT426" s="1208"/>
      <c r="FGU426" s="1209"/>
      <c r="FGV426" s="1209"/>
      <c r="FGW426" s="1209"/>
      <c r="FGX426" s="1209"/>
      <c r="FGY426" s="1210"/>
      <c r="FGZ426" s="1211"/>
      <c r="FHA426" s="1210"/>
      <c r="FHC426" s="1208"/>
      <c r="FHD426" s="1209"/>
      <c r="FHE426" s="1209"/>
      <c r="FHF426" s="1209"/>
      <c r="FHG426" s="1209"/>
      <c r="FHH426" s="1210"/>
      <c r="FHI426" s="1211"/>
      <c r="FHJ426" s="1210"/>
      <c r="FHL426" s="1208"/>
      <c r="FHM426" s="1209"/>
      <c r="FHN426" s="1209"/>
      <c r="FHO426" s="1209"/>
      <c r="FHP426" s="1209"/>
      <c r="FHQ426" s="1210"/>
      <c r="FHR426" s="1211"/>
      <c r="FHS426" s="1210"/>
      <c r="FHU426" s="1208"/>
      <c r="FHV426" s="1209"/>
      <c r="FHW426" s="1209"/>
      <c r="FHX426" s="1209"/>
      <c r="FHY426" s="1209"/>
      <c r="FHZ426" s="1210"/>
      <c r="FIA426" s="1211"/>
      <c r="FIB426" s="1210"/>
      <c r="FID426" s="1208"/>
      <c r="FIE426" s="1209"/>
      <c r="FIF426" s="1209"/>
      <c r="FIG426" s="1209"/>
      <c r="FIH426" s="1209"/>
      <c r="FII426" s="1210"/>
      <c r="FIJ426" s="1211"/>
      <c r="FIK426" s="1210"/>
      <c r="FIM426" s="1208"/>
      <c r="FIN426" s="1209"/>
      <c r="FIO426" s="1209"/>
      <c r="FIP426" s="1209"/>
      <c r="FIQ426" s="1209"/>
      <c r="FIR426" s="1210"/>
      <c r="FIS426" s="1211"/>
      <c r="FIT426" s="1210"/>
      <c r="FIV426" s="1208"/>
      <c r="FIW426" s="1209"/>
      <c r="FIX426" s="1209"/>
      <c r="FIY426" s="1209"/>
      <c r="FIZ426" s="1209"/>
      <c r="FJA426" s="1210"/>
      <c r="FJB426" s="1211"/>
      <c r="FJC426" s="1210"/>
      <c r="FJE426" s="1208"/>
      <c r="FJF426" s="1209"/>
      <c r="FJG426" s="1209"/>
      <c r="FJH426" s="1209"/>
      <c r="FJI426" s="1209"/>
      <c r="FJJ426" s="1210"/>
      <c r="FJK426" s="1211"/>
      <c r="FJL426" s="1210"/>
      <c r="FJN426" s="1208"/>
      <c r="FJO426" s="1209"/>
      <c r="FJP426" s="1209"/>
      <c r="FJQ426" s="1209"/>
      <c r="FJR426" s="1209"/>
      <c r="FJS426" s="1210"/>
      <c r="FJT426" s="1211"/>
      <c r="FJU426" s="1210"/>
      <c r="FJW426" s="1208"/>
      <c r="FJX426" s="1209"/>
      <c r="FJY426" s="1209"/>
      <c r="FJZ426" s="1209"/>
      <c r="FKA426" s="1209"/>
      <c r="FKB426" s="1210"/>
      <c r="FKC426" s="1211"/>
      <c r="FKD426" s="1210"/>
      <c r="FKF426" s="1208"/>
      <c r="FKG426" s="1209"/>
      <c r="FKH426" s="1209"/>
      <c r="FKI426" s="1209"/>
      <c r="FKJ426" s="1209"/>
      <c r="FKK426" s="1210"/>
      <c r="FKL426" s="1211"/>
      <c r="FKM426" s="1210"/>
      <c r="FKO426" s="1208"/>
      <c r="FKP426" s="1209"/>
      <c r="FKQ426" s="1209"/>
      <c r="FKR426" s="1209"/>
      <c r="FKS426" s="1209"/>
      <c r="FKT426" s="1210"/>
      <c r="FKU426" s="1211"/>
      <c r="FKV426" s="1210"/>
      <c r="FKX426" s="1208"/>
      <c r="FKY426" s="1209"/>
      <c r="FKZ426" s="1209"/>
      <c r="FLA426" s="1209"/>
      <c r="FLB426" s="1209"/>
      <c r="FLC426" s="1210"/>
      <c r="FLD426" s="1211"/>
      <c r="FLE426" s="1210"/>
      <c r="FLG426" s="1208"/>
      <c r="FLH426" s="1209"/>
      <c r="FLI426" s="1209"/>
      <c r="FLJ426" s="1209"/>
      <c r="FLK426" s="1209"/>
      <c r="FLL426" s="1210"/>
      <c r="FLM426" s="1211"/>
      <c r="FLN426" s="1210"/>
      <c r="FLP426" s="1208"/>
      <c r="FLQ426" s="1209"/>
      <c r="FLR426" s="1209"/>
      <c r="FLS426" s="1209"/>
      <c r="FLT426" s="1209"/>
      <c r="FLU426" s="1210"/>
      <c r="FLV426" s="1211"/>
      <c r="FLW426" s="1210"/>
      <c r="FLY426" s="1208"/>
      <c r="FLZ426" s="1209"/>
      <c r="FMA426" s="1209"/>
      <c r="FMB426" s="1209"/>
      <c r="FMC426" s="1209"/>
      <c r="FMD426" s="1210"/>
      <c r="FME426" s="1211"/>
      <c r="FMF426" s="1210"/>
      <c r="FMH426" s="1208"/>
      <c r="FMI426" s="1209"/>
      <c r="FMJ426" s="1209"/>
      <c r="FMK426" s="1209"/>
      <c r="FML426" s="1209"/>
      <c r="FMM426" s="1210"/>
      <c r="FMN426" s="1211"/>
      <c r="FMO426" s="1210"/>
      <c r="FMQ426" s="1208"/>
      <c r="FMR426" s="1209"/>
      <c r="FMS426" s="1209"/>
      <c r="FMT426" s="1209"/>
      <c r="FMU426" s="1209"/>
      <c r="FMV426" s="1210"/>
      <c r="FMW426" s="1211"/>
      <c r="FMX426" s="1210"/>
      <c r="FMZ426" s="1208"/>
      <c r="FNA426" s="1209"/>
      <c r="FNB426" s="1209"/>
      <c r="FNC426" s="1209"/>
      <c r="FND426" s="1209"/>
      <c r="FNE426" s="1210"/>
      <c r="FNF426" s="1211"/>
      <c r="FNG426" s="1210"/>
      <c r="FNI426" s="1208"/>
      <c r="FNJ426" s="1209"/>
      <c r="FNK426" s="1209"/>
      <c r="FNL426" s="1209"/>
      <c r="FNM426" s="1209"/>
      <c r="FNN426" s="1210"/>
      <c r="FNO426" s="1211"/>
      <c r="FNP426" s="1210"/>
      <c r="FNR426" s="1208"/>
      <c r="FNS426" s="1209"/>
      <c r="FNT426" s="1209"/>
      <c r="FNU426" s="1209"/>
      <c r="FNV426" s="1209"/>
      <c r="FNW426" s="1210"/>
      <c r="FNX426" s="1211"/>
      <c r="FNY426" s="1210"/>
      <c r="FOA426" s="1208"/>
      <c r="FOB426" s="1209"/>
      <c r="FOC426" s="1209"/>
      <c r="FOD426" s="1209"/>
      <c r="FOE426" s="1209"/>
      <c r="FOF426" s="1210"/>
      <c r="FOG426" s="1211"/>
      <c r="FOH426" s="1210"/>
      <c r="FOJ426" s="1208"/>
      <c r="FOK426" s="1209"/>
      <c r="FOL426" s="1209"/>
      <c r="FOM426" s="1209"/>
      <c r="FON426" s="1209"/>
      <c r="FOO426" s="1210"/>
      <c r="FOP426" s="1211"/>
      <c r="FOQ426" s="1210"/>
      <c r="FOS426" s="1208"/>
      <c r="FOT426" s="1209"/>
      <c r="FOU426" s="1209"/>
      <c r="FOV426" s="1209"/>
      <c r="FOW426" s="1209"/>
      <c r="FOX426" s="1210"/>
      <c r="FOY426" s="1211"/>
      <c r="FOZ426" s="1210"/>
      <c r="FPB426" s="1208"/>
      <c r="FPC426" s="1209"/>
      <c r="FPD426" s="1209"/>
      <c r="FPE426" s="1209"/>
      <c r="FPF426" s="1209"/>
      <c r="FPG426" s="1210"/>
      <c r="FPH426" s="1211"/>
      <c r="FPI426" s="1210"/>
      <c r="FPK426" s="1208"/>
      <c r="FPL426" s="1209"/>
      <c r="FPM426" s="1209"/>
      <c r="FPN426" s="1209"/>
      <c r="FPO426" s="1209"/>
      <c r="FPP426" s="1210"/>
      <c r="FPQ426" s="1211"/>
      <c r="FPR426" s="1210"/>
      <c r="FPT426" s="1208"/>
      <c r="FPU426" s="1209"/>
      <c r="FPV426" s="1209"/>
      <c r="FPW426" s="1209"/>
      <c r="FPX426" s="1209"/>
      <c r="FPY426" s="1210"/>
      <c r="FPZ426" s="1211"/>
      <c r="FQA426" s="1210"/>
      <c r="FQC426" s="1208"/>
      <c r="FQD426" s="1209"/>
      <c r="FQE426" s="1209"/>
      <c r="FQF426" s="1209"/>
      <c r="FQG426" s="1209"/>
      <c r="FQH426" s="1210"/>
      <c r="FQI426" s="1211"/>
      <c r="FQJ426" s="1210"/>
      <c r="FQL426" s="1208"/>
      <c r="FQM426" s="1209"/>
      <c r="FQN426" s="1209"/>
      <c r="FQO426" s="1209"/>
      <c r="FQP426" s="1209"/>
      <c r="FQQ426" s="1210"/>
      <c r="FQR426" s="1211"/>
      <c r="FQS426" s="1210"/>
      <c r="FQU426" s="1208"/>
      <c r="FQV426" s="1209"/>
      <c r="FQW426" s="1209"/>
      <c r="FQX426" s="1209"/>
      <c r="FQY426" s="1209"/>
      <c r="FQZ426" s="1210"/>
      <c r="FRA426" s="1211"/>
      <c r="FRB426" s="1210"/>
      <c r="FRD426" s="1208"/>
      <c r="FRE426" s="1209"/>
      <c r="FRF426" s="1209"/>
      <c r="FRG426" s="1209"/>
      <c r="FRH426" s="1209"/>
      <c r="FRI426" s="1210"/>
      <c r="FRJ426" s="1211"/>
      <c r="FRK426" s="1210"/>
      <c r="FRM426" s="1208"/>
      <c r="FRN426" s="1209"/>
      <c r="FRO426" s="1209"/>
      <c r="FRP426" s="1209"/>
      <c r="FRQ426" s="1209"/>
      <c r="FRR426" s="1210"/>
      <c r="FRS426" s="1211"/>
      <c r="FRT426" s="1210"/>
      <c r="FRV426" s="1208"/>
      <c r="FRW426" s="1209"/>
      <c r="FRX426" s="1209"/>
      <c r="FRY426" s="1209"/>
      <c r="FRZ426" s="1209"/>
      <c r="FSA426" s="1210"/>
      <c r="FSB426" s="1211"/>
      <c r="FSC426" s="1210"/>
      <c r="FSE426" s="1208"/>
      <c r="FSF426" s="1209"/>
      <c r="FSG426" s="1209"/>
      <c r="FSH426" s="1209"/>
      <c r="FSI426" s="1209"/>
      <c r="FSJ426" s="1210"/>
      <c r="FSK426" s="1211"/>
      <c r="FSL426" s="1210"/>
      <c r="FSN426" s="1208"/>
      <c r="FSO426" s="1209"/>
      <c r="FSP426" s="1209"/>
      <c r="FSQ426" s="1209"/>
      <c r="FSR426" s="1209"/>
      <c r="FSS426" s="1210"/>
      <c r="FST426" s="1211"/>
      <c r="FSU426" s="1210"/>
      <c r="FSW426" s="1208"/>
      <c r="FSX426" s="1209"/>
      <c r="FSY426" s="1209"/>
      <c r="FSZ426" s="1209"/>
      <c r="FTA426" s="1209"/>
      <c r="FTB426" s="1210"/>
      <c r="FTC426" s="1211"/>
      <c r="FTD426" s="1210"/>
      <c r="FTF426" s="1208"/>
      <c r="FTG426" s="1209"/>
      <c r="FTH426" s="1209"/>
      <c r="FTI426" s="1209"/>
      <c r="FTJ426" s="1209"/>
      <c r="FTK426" s="1210"/>
      <c r="FTL426" s="1211"/>
      <c r="FTM426" s="1210"/>
      <c r="FTO426" s="1208"/>
      <c r="FTP426" s="1209"/>
      <c r="FTQ426" s="1209"/>
      <c r="FTR426" s="1209"/>
      <c r="FTS426" s="1209"/>
      <c r="FTT426" s="1210"/>
      <c r="FTU426" s="1211"/>
      <c r="FTV426" s="1210"/>
      <c r="FTX426" s="1208"/>
      <c r="FTY426" s="1209"/>
      <c r="FTZ426" s="1209"/>
      <c r="FUA426" s="1209"/>
      <c r="FUB426" s="1209"/>
      <c r="FUC426" s="1210"/>
      <c r="FUD426" s="1211"/>
      <c r="FUE426" s="1210"/>
      <c r="FUG426" s="1208"/>
      <c r="FUH426" s="1209"/>
      <c r="FUI426" s="1209"/>
      <c r="FUJ426" s="1209"/>
      <c r="FUK426" s="1209"/>
      <c r="FUL426" s="1210"/>
      <c r="FUM426" s="1211"/>
      <c r="FUN426" s="1210"/>
      <c r="FUP426" s="1208"/>
      <c r="FUQ426" s="1209"/>
      <c r="FUR426" s="1209"/>
      <c r="FUS426" s="1209"/>
      <c r="FUT426" s="1209"/>
      <c r="FUU426" s="1210"/>
      <c r="FUV426" s="1211"/>
      <c r="FUW426" s="1210"/>
      <c r="FUY426" s="1208"/>
      <c r="FUZ426" s="1209"/>
      <c r="FVA426" s="1209"/>
      <c r="FVB426" s="1209"/>
      <c r="FVC426" s="1209"/>
      <c r="FVD426" s="1210"/>
      <c r="FVE426" s="1211"/>
      <c r="FVF426" s="1210"/>
      <c r="FVH426" s="1208"/>
      <c r="FVI426" s="1209"/>
      <c r="FVJ426" s="1209"/>
      <c r="FVK426" s="1209"/>
      <c r="FVL426" s="1209"/>
      <c r="FVM426" s="1210"/>
      <c r="FVN426" s="1211"/>
      <c r="FVO426" s="1210"/>
      <c r="FVQ426" s="1208"/>
      <c r="FVR426" s="1209"/>
      <c r="FVS426" s="1209"/>
      <c r="FVT426" s="1209"/>
      <c r="FVU426" s="1209"/>
      <c r="FVV426" s="1210"/>
      <c r="FVW426" s="1211"/>
      <c r="FVX426" s="1210"/>
      <c r="FVZ426" s="1208"/>
      <c r="FWA426" s="1209"/>
      <c r="FWB426" s="1209"/>
      <c r="FWC426" s="1209"/>
      <c r="FWD426" s="1209"/>
      <c r="FWE426" s="1210"/>
      <c r="FWF426" s="1211"/>
      <c r="FWG426" s="1210"/>
      <c r="FWI426" s="1208"/>
      <c r="FWJ426" s="1209"/>
      <c r="FWK426" s="1209"/>
      <c r="FWL426" s="1209"/>
      <c r="FWM426" s="1209"/>
      <c r="FWN426" s="1210"/>
      <c r="FWO426" s="1211"/>
      <c r="FWP426" s="1210"/>
      <c r="FWR426" s="1208"/>
      <c r="FWS426" s="1209"/>
      <c r="FWT426" s="1209"/>
      <c r="FWU426" s="1209"/>
      <c r="FWV426" s="1209"/>
      <c r="FWW426" s="1210"/>
      <c r="FWX426" s="1211"/>
      <c r="FWY426" s="1210"/>
      <c r="FXA426" s="1208"/>
      <c r="FXB426" s="1209"/>
      <c r="FXC426" s="1209"/>
      <c r="FXD426" s="1209"/>
      <c r="FXE426" s="1209"/>
      <c r="FXF426" s="1210"/>
      <c r="FXG426" s="1211"/>
      <c r="FXH426" s="1210"/>
      <c r="FXJ426" s="1208"/>
      <c r="FXK426" s="1209"/>
      <c r="FXL426" s="1209"/>
      <c r="FXM426" s="1209"/>
      <c r="FXN426" s="1209"/>
      <c r="FXO426" s="1210"/>
      <c r="FXP426" s="1211"/>
      <c r="FXQ426" s="1210"/>
      <c r="FXS426" s="1208"/>
      <c r="FXT426" s="1209"/>
      <c r="FXU426" s="1209"/>
      <c r="FXV426" s="1209"/>
      <c r="FXW426" s="1209"/>
      <c r="FXX426" s="1210"/>
      <c r="FXY426" s="1211"/>
      <c r="FXZ426" s="1210"/>
      <c r="FYB426" s="1208"/>
      <c r="FYC426" s="1209"/>
      <c r="FYD426" s="1209"/>
      <c r="FYE426" s="1209"/>
      <c r="FYF426" s="1209"/>
      <c r="FYG426" s="1210"/>
      <c r="FYH426" s="1211"/>
      <c r="FYI426" s="1210"/>
      <c r="FYK426" s="1208"/>
      <c r="FYL426" s="1209"/>
      <c r="FYM426" s="1209"/>
      <c r="FYN426" s="1209"/>
      <c r="FYO426" s="1209"/>
      <c r="FYP426" s="1210"/>
      <c r="FYQ426" s="1211"/>
      <c r="FYR426" s="1210"/>
      <c r="FYT426" s="1208"/>
      <c r="FYU426" s="1209"/>
      <c r="FYV426" s="1209"/>
      <c r="FYW426" s="1209"/>
      <c r="FYX426" s="1209"/>
      <c r="FYY426" s="1210"/>
      <c r="FYZ426" s="1211"/>
      <c r="FZA426" s="1210"/>
      <c r="FZC426" s="1208"/>
      <c r="FZD426" s="1209"/>
      <c r="FZE426" s="1209"/>
      <c r="FZF426" s="1209"/>
      <c r="FZG426" s="1209"/>
      <c r="FZH426" s="1210"/>
      <c r="FZI426" s="1211"/>
      <c r="FZJ426" s="1210"/>
      <c r="FZL426" s="1208"/>
      <c r="FZM426" s="1209"/>
      <c r="FZN426" s="1209"/>
      <c r="FZO426" s="1209"/>
      <c r="FZP426" s="1209"/>
      <c r="FZQ426" s="1210"/>
      <c r="FZR426" s="1211"/>
      <c r="FZS426" s="1210"/>
      <c r="FZU426" s="1208"/>
      <c r="FZV426" s="1209"/>
      <c r="FZW426" s="1209"/>
      <c r="FZX426" s="1209"/>
      <c r="FZY426" s="1209"/>
      <c r="FZZ426" s="1210"/>
      <c r="GAA426" s="1211"/>
      <c r="GAB426" s="1210"/>
      <c r="GAD426" s="1208"/>
      <c r="GAE426" s="1209"/>
      <c r="GAF426" s="1209"/>
      <c r="GAG426" s="1209"/>
      <c r="GAH426" s="1209"/>
      <c r="GAI426" s="1210"/>
      <c r="GAJ426" s="1211"/>
      <c r="GAK426" s="1210"/>
      <c r="GAM426" s="1208"/>
      <c r="GAN426" s="1209"/>
      <c r="GAO426" s="1209"/>
      <c r="GAP426" s="1209"/>
      <c r="GAQ426" s="1209"/>
      <c r="GAR426" s="1210"/>
      <c r="GAS426" s="1211"/>
      <c r="GAT426" s="1210"/>
      <c r="GAV426" s="1208"/>
      <c r="GAW426" s="1209"/>
      <c r="GAX426" s="1209"/>
      <c r="GAY426" s="1209"/>
      <c r="GAZ426" s="1209"/>
      <c r="GBA426" s="1210"/>
      <c r="GBB426" s="1211"/>
      <c r="GBC426" s="1210"/>
      <c r="GBE426" s="1208"/>
      <c r="GBF426" s="1209"/>
      <c r="GBG426" s="1209"/>
      <c r="GBH426" s="1209"/>
      <c r="GBI426" s="1209"/>
      <c r="GBJ426" s="1210"/>
      <c r="GBK426" s="1211"/>
      <c r="GBL426" s="1210"/>
      <c r="GBN426" s="1208"/>
      <c r="GBO426" s="1209"/>
      <c r="GBP426" s="1209"/>
      <c r="GBQ426" s="1209"/>
      <c r="GBR426" s="1209"/>
      <c r="GBS426" s="1210"/>
      <c r="GBT426" s="1211"/>
      <c r="GBU426" s="1210"/>
      <c r="GBW426" s="1208"/>
      <c r="GBX426" s="1209"/>
      <c r="GBY426" s="1209"/>
      <c r="GBZ426" s="1209"/>
      <c r="GCA426" s="1209"/>
      <c r="GCB426" s="1210"/>
      <c r="GCC426" s="1211"/>
      <c r="GCD426" s="1210"/>
      <c r="GCF426" s="1208"/>
      <c r="GCG426" s="1209"/>
      <c r="GCH426" s="1209"/>
      <c r="GCI426" s="1209"/>
      <c r="GCJ426" s="1209"/>
      <c r="GCK426" s="1210"/>
      <c r="GCL426" s="1211"/>
      <c r="GCM426" s="1210"/>
      <c r="GCO426" s="1208"/>
      <c r="GCP426" s="1209"/>
      <c r="GCQ426" s="1209"/>
      <c r="GCR426" s="1209"/>
      <c r="GCS426" s="1209"/>
      <c r="GCT426" s="1210"/>
      <c r="GCU426" s="1211"/>
      <c r="GCV426" s="1210"/>
      <c r="GCX426" s="1208"/>
      <c r="GCY426" s="1209"/>
      <c r="GCZ426" s="1209"/>
      <c r="GDA426" s="1209"/>
      <c r="GDB426" s="1209"/>
      <c r="GDC426" s="1210"/>
      <c r="GDD426" s="1211"/>
      <c r="GDE426" s="1210"/>
      <c r="GDG426" s="1208"/>
      <c r="GDH426" s="1209"/>
      <c r="GDI426" s="1209"/>
      <c r="GDJ426" s="1209"/>
      <c r="GDK426" s="1209"/>
      <c r="GDL426" s="1210"/>
      <c r="GDM426" s="1211"/>
      <c r="GDN426" s="1210"/>
      <c r="GDP426" s="1208"/>
      <c r="GDQ426" s="1209"/>
      <c r="GDR426" s="1209"/>
      <c r="GDS426" s="1209"/>
      <c r="GDT426" s="1209"/>
      <c r="GDU426" s="1210"/>
      <c r="GDV426" s="1211"/>
      <c r="GDW426" s="1210"/>
      <c r="GDY426" s="1208"/>
      <c r="GDZ426" s="1209"/>
      <c r="GEA426" s="1209"/>
      <c r="GEB426" s="1209"/>
      <c r="GEC426" s="1209"/>
      <c r="GED426" s="1210"/>
      <c r="GEE426" s="1211"/>
      <c r="GEF426" s="1210"/>
      <c r="GEH426" s="1208"/>
      <c r="GEI426" s="1209"/>
      <c r="GEJ426" s="1209"/>
      <c r="GEK426" s="1209"/>
      <c r="GEL426" s="1209"/>
      <c r="GEM426" s="1210"/>
      <c r="GEN426" s="1211"/>
      <c r="GEO426" s="1210"/>
      <c r="GEQ426" s="1208"/>
      <c r="GER426" s="1209"/>
      <c r="GES426" s="1209"/>
      <c r="GET426" s="1209"/>
      <c r="GEU426" s="1209"/>
      <c r="GEV426" s="1210"/>
      <c r="GEW426" s="1211"/>
      <c r="GEX426" s="1210"/>
      <c r="GEZ426" s="1208"/>
      <c r="GFA426" s="1209"/>
      <c r="GFB426" s="1209"/>
      <c r="GFC426" s="1209"/>
      <c r="GFD426" s="1209"/>
      <c r="GFE426" s="1210"/>
      <c r="GFF426" s="1211"/>
      <c r="GFG426" s="1210"/>
      <c r="GFI426" s="1208"/>
      <c r="GFJ426" s="1209"/>
      <c r="GFK426" s="1209"/>
      <c r="GFL426" s="1209"/>
      <c r="GFM426" s="1209"/>
      <c r="GFN426" s="1210"/>
      <c r="GFO426" s="1211"/>
      <c r="GFP426" s="1210"/>
      <c r="GFR426" s="1208"/>
      <c r="GFS426" s="1209"/>
      <c r="GFT426" s="1209"/>
      <c r="GFU426" s="1209"/>
      <c r="GFV426" s="1209"/>
      <c r="GFW426" s="1210"/>
      <c r="GFX426" s="1211"/>
      <c r="GFY426" s="1210"/>
      <c r="GGA426" s="1208"/>
      <c r="GGB426" s="1209"/>
      <c r="GGC426" s="1209"/>
      <c r="GGD426" s="1209"/>
      <c r="GGE426" s="1209"/>
      <c r="GGF426" s="1210"/>
      <c r="GGG426" s="1211"/>
      <c r="GGH426" s="1210"/>
      <c r="GGJ426" s="1208"/>
      <c r="GGK426" s="1209"/>
      <c r="GGL426" s="1209"/>
      <c r="GGM426" s="1209"/>
      <c r="GGN426" s="1209"/>
      <c r="GGO426" s="1210"/>
      <c r="GGP426" s="1211"/>
      <c r="GGQ426" s="1210"/>
      <c r="GGS426" s="1208"/>
      <c r="GGT426" s="1209"/>
      <c r="GGU426" s="1209"/>
      <c r="GGV426" s="1209"/>
      <c r="GGW426" s="1209"/>
      <c r="GGX426" s="1210"/>
      <c r="GGY426" s="1211"/>
      <c r="GGZ426" s="1210"/>
      <c r="GHB426" s="1208"/>
      <c r="GHC426" s="1209"/>
      <c r="GHD426" s="1209"/>
      <c r="GHE426" s="1209"/>
      <c r="GHF426" s="1209"/>
      <c r="GHG426" s="1210"/>
      <c r="GHH426" s="1211"/>
      <c r="GHI426" s="1210"/>
      <c r="GHK426" s="1208"/>
      <c r="GHL426" s="1209"/>
      <c r="GHM426" s="1209"/>
      <c r="GHN426" s="1209"/>
      <c r="GHO426" s="1209"/>
      <c r="GHP426" s="1210"/>
      <c r="GHQ426" s="1211"/>
      <c r="GHR426" s="1210"/>
      <c r="GHT426" s="1208"/>
      <c r="GHU426" s="1209"/>
      <c r="GHV426" s="1209"/>
      <c r="GHW426" s="1209"/>
      <c r="GHX426" s="1209"/>
      <c r="GHY426" s="1210"/>
      <c r="GHZ426" s="1211"/>
      <c r="GIA426" s="1210"/>
      <c r="GIC426" s="1208"/>
      <c r="GID426" s="1209"/>
      <c r="GIE426" s="1209"/>
      <c r="GIF426" s="1209"/>
      <c r="GIG426" s="1209"/>
      <c r="GIH426" s="1210"/>
      <c r="GII426" s="1211"/>
      <c r="GIJ426" s="1210"/>
      <c r="GIL426" s="1208"/>
      <c r="GIM426" s="1209"/>
      <c r="GIN426" s="1209"/>
      <c r="GIO426" s="1209"/>
      <c r="GIP426" s="1209"/>
      <c r="GIQ426" s="1210"/>
      <c r="GIR426" s="1211"/>
      <c r="GIS426" s="1210"/>
      <c r="GIU426" s="1208"/>
      <c r="GIV426" s="1209"/>
      <c r="GIW426" s="1209"/>
      <c r="GIX426" s="1209"/>
      <c r="GIY426" s="1209"/>
      <c r="GIZ426" s="1210"/>
      <c r="GJA426" s="1211"/>
      <c r="GJB426" s="1210"/>
      <c r="GJD426" s="1208"/>
      <c r="GJE426" s="1209"/>
      <c r="GJF426" s="1209"/>
      <c r="GJG426" s="1209"/>
      <c r="GJH426" s="1209"/>
      <c r="GJI426" s="1210"/>
      <c r="GJJ426" s="1211"/>
      <c r="GJK426" s="1210"/>
      <c r="GJM426" s="1208"/>
      <c r="GJN426" s="1209"/>
      <c r="GJO426" s="1209"/>
      <c r="GJP426" s="1209"/>
      <c r="GJQ426" s="1209"/>
      <c r="GJR426" s="1210"/>
      <c r="GJS426" s="1211"/>
      <c r="GJT426" s="1210"/>
      <c r="GJV426" s="1208"/>
      <c r="GJW426" s="1209"/>
      <c r="GJX426" s="1209"/>
      <c r="GJY426" s="1209"/>
      <c r="GJZ426" s="1209"/>
      <c r="GKA426" s="1210"/>
      <c r="GKB426" s="1211"/>
      <c r="GKC426" s="1210"/>
      <c r="GKE426" s="1208"/>
      <c r="GKF426" s="1209"/>
      <c r="GKG426" s="1209"/>
      <c r="GKH426" s="1209"/>
      <c r="GKI426" s="1209"/>
      <c r="GKJ426" s="1210"/>
      <c r="GKK426" s="1211"/>
      <c r="GKL426" s="1210"/>
      <c r="GKN426" s="1208"/>
      <c r="GKO426" s="1209"/>
      <c r="GKP426" s="1209"/>
      <c r="GKQ426" s="1209"/>
      <c r="GKR426" s="1209"/>
      <c r="GKS426" s="1210"/>
      <c r="GKT426" s="1211"/>
      <c r="GKU426" s="1210"/>
      <c r="GKW426" s="1208"/>
      <c r="GKX426" s="1209"/>
      <c r="GKY426" s="1209"/>
      <c r="GKZ426" s="1209"/>
      <c r="GLA426" s="1209"/>
      <c r="GLB426" s="1210"/>
      <c r="GLC426" s="1211"/>
      <c r="GLD426" s="1210"/>
      <c r="GLF426" s="1208"/>
      <c r="GLG426" s="1209"/>
      <c r="GLH426" s="1209"/>
      <c r="GLI426" s="1209"/>
      <c r="GLJ426" s="1209"/>
      <c r="GLK426" s="1210"/>
      <c r="GLL426" s="1211"/>
      <c r="GLM426" s="1210"/>
      <c r="GLO426" s="1208"/>
      <c r="GLP426" s="1209"/>
      <c r="GLQ426" s="1209"/>
      <c r="GLR426" s="1209"/>
      <c r="GLS426" s="1209"/>
      <c r="GLT426" s="1210"/>
      <c r="GLU426" s="1211"/>
      <c r="GLV426" s="1210"/>
      <c r="GLX426" s="1208"/>
      <c r="GLY426" s="1209"/>
      <c r="GLZ426" s="1209"/>
      <c r="GMA426" s="1209"/>
      <c r="GMB426" s="1209"/>
      <c r="GMC426" s="1210"/>
      <c r="GMD426" s="1211"/>
      <c r="GME426" s="1210"/>
      <c r="GMG426" s="1208"/>
      <c r="GMH426" s="1209"/>
      <c r="GMI426" s="1209"/>
      <c r="GMJ426" s="1209"/>
      <c r="GMK426" s="1209"/>
      <c r="GML426" s="1210"/>
      <c r="GMM426" s="1211"/>
      <c r="GMN426" s="1210"/>
      <c r="GMP426" s="1208"/>
      <c r="GMQ426" s="1209"/>
      <c r="GMR426" s="1209"/>
      <c r="GMS426" s="1209"/>
      <c r="GMT426" s="1209"/>
      <c r="GMU426" s="1210"/>
      <c r="GMV426" s="1211"/>
      <c r="GMW426" s="1210"/>
      <c r="GMY426" s="1208"/>
      <c r="GMZ426" s="1209"/>
      <c r="GNA426" s="1209"/>
      <c r="GNB426" s="1209"/>
      <c r="GNC426" s="1209"/>
      <c r="GND426" s="1210"/>
      <c r="GNE426" s="1211"/>
      <c r="GNF426" s="1210"/>
      <c r="GNH426" s="1208"/>
      <c r="GNI426" s="1209"/>
      <c r="GNJ426" s="1209"/>
      <c r="GNK426" s="1209"/>
      <c r="GNL426" s="1209"/>
      <c r="GNM426" s="1210"/>
      <c r="GNN426" s="1211"/>
      <c r="GNO426" s="1210"/>
      <c r="GNQ426" s="1208"/>
      <c r="GNR426" s="1209"/>
      <c r="GNS426" s="1209"/>
      <c r="GNT426" s="1209"/>
      <c r="GNU426" s="1209"/>
      <c r="GNV426" s="1210"/>
      <c r="GNW426" s="1211"/>
      <c r="GNX426" s="1210"/>
      <c r="GNZ426" s="1208"/>
      <c r="GOA426" s="1209"/>
      <c r="GOB426" s="1209"/>
      <c r="GOC426" s="1209"/>
      <c r="GOD426" s="1209"/>
      <c r="GOE426" s="1210"/>
      <c r="GOF426" s="1211"/>
      <c r="GOG426" s="1210"/>
      <c r="GOI426" s="1208"/>
      <c r="GOJ426" s="1209"/>
      <c r="GOK426" s="1209"/>
      <c r="GOL426" s="1209"/>
      <c r="GOM426" s="1209"/>
      <c r="GON426" s="1210"/>
      <c r="GOO426" s="1211"/>
      <c r="GOP426" s="1210"/>
      <c r="GOR426" s="1208"/>
      <c r="GOS426" s="1209"/>
      <c r="GOT426" s="1209"/>
      <c r="GOU426" s="1209"/>
      <c r="GOV426" s="1209"/>
      <c r="GOW426" s="1210"/>
      <c r="GOX426" s="1211"/>
      <c r="GOY426" s="1210"/>
      <c r="GPA426" s="1208"/>
      <c r="GPB426" s="1209"/>
      <c r="GPC426" s="1209"/>
      <c r="GPD426" s="1209"/>
      <c r="GPE426" s="1209"/>
      <c r="GPF426" s="1210"/>
      <c r="GPG426" s="1211"/>
      <c r="GPH426" s="1210"/>
      <c r="GPJ426" s="1208"/>
      <c r="GPK426" s="1209"/>
      <c r="GPL426" s="1209"/>
      <c r="GPM426" s="1209"/>
      <c r="GPN426" s="1209"/>
      <c r="GPO426" s="1210"/>
      <c r="GPP426" s="1211"/>
      <c r="GPQ426" s="1210"/>
      <c r="GPS426" s="1208"/>
      <c r="GPT426" s="1209"/>
      <c r="GPU426" s="1209"/>
      <c r="GPV426" s="1209"/>
      <c r="GPW426" s="1209"/>
      <c r="GPX426" s="1210"/>
      <c r="GPY426" s="1211"/>
      <c r="GPZ426" s="1210"/>
      <c r="GQB426" s="1208"/>
      <c r="GQC426" s="1209"/>
      <c r="GQD426" s="1209"/>
      <c r="GQE426" s="1209"/>
      <c r="GQF426" s="1209"/>
      <c r="GQG426" s="1210"/>
      <c r="GQH426" s="1211"/>
      <c r="GQI426" s="1210"/>
      <c r="GQK426" s="1208"/>
      <c r="GQL426" s="1209"/>
      <c r="GQM426" s="1209"/>
      <c r="GQN426" s="1209"/>
      <c r="GQO426" s="1209"/>
      <c r="GQP426" s="1210"/>
      <c r="GQQ426" s="1211"/>
      <c r="GQR426" s="1210"/>
      <c r="GQT426" s="1208"/>
      <c r="GQU426" s="1209"/>
      <c r="GQV426" s="1209"/>
      <c r="GQW426" s="1209"/>
      <c r="GQX426" s="1209"/>
      <c r="GQY426" s="1210"/>
      <c r="GQZ426" s="1211"/>
      <c r="GRA426" s="1210"/>
      <c r="GRC426" s="1208"/>
      <c r="GRD426" s="1209"/>
      <c r="GRE426" s="1209"/>
      <c r="GRF426" s="1209"/>
      <c r="GRG426" s="1209"/>
      <c r="GRH426" s="1210"/>
      <c r="GRI426" s="1211"/>
      <c r="GRJ426" s="1210"/>
      <c r="GRL426" s="1208"/>
      <c r="GRM426" s="1209"/>
      <c r="GRN426" s="1209"/>
      <c r="GRO426" s="1209"/>
      <c r="GRP426" s="1209"/>
      <c r="GRQ426" s="1210"/>
      <c r="GRR426" s="1211"/>
      <c r="GRS426" s="1210"/>
      <c r="GRU426" s="1208"/>
      <c r="GRV426" s="1209"/>
      <c r="GRW426" s="1209"/>
      <c r="GRX426" s="1209"/>
      <c r="GRY426" s="1209"/>
      <c r="GRZ426" s="1210"/>
      <c r="GSA426" s="1211"/>
      <c r="GSB426" s="1210"/>
      <c r="GSD426" s="1208"/>
      <c r="GSE426" s="1209"/>
      <c r="GSF426" s="1209"/>
      <c r="GSG426" s="1209"/>
      <c r="GSH426" s="1209"/>
      <c r="GSI426" s="1210"/>
      <c r="GSJ426" s="1211"/>
      <c r="GSK426" s="1210"/>
      <c r="GSM426" s="1208"/>
      <c r="GSN426" s="1209"/>
      <c r="GSO426" s="1209"/>
      <c r="GSP426" s="1209"/>
      <c r="GSQ426" s="1209"/>
      <c r="GSR426" s="1210"/>
      <c r="GSS426" s="1211"/>
      <c r="GST426" s="1210"/>
      <c r="GSV426" s="1208"/>
      <c r="GSW426" s="1209"/>
      <c r="GSX426" s="1209"/>
      <c r="GSY426" s="1209"/>
      <c r="GSZ426" s="1209"/>
      <c r="GTA426" s="1210"/>
      <c r="GTB426" s="1211"/>
      <c r="GTC426" s="1210"/>
      <c r="GTE426" s="1208"/>
      <c r="GTF426" s="1209"/>
      <c r="GTG426" s="1209"/>
      <c r="GTH426" s="1209"/>
      <c r="GTI426" s="1209"/>
      <c r="GTJ426" s="1210"/>
      <c r="GTK426" s="1211"/>
      <c r="GTL426" s="1210"/>
      <c r="GTN426" s="1208"/>
      <c r="GTO426" s="1209"/>
      <c r="GTP426" s="1209"/>
      <c r="GTQ426" s="1209"/>
      <c r="GTR426" s="1209"/>
      <c r="GTS426" s="1210"/>
      <c r="GTT426" s="1211"/>
      <c r="GTU426" s="1210"/>
      <c r="GTW426" s="1208"/>
      <c r="GTX426" s="1209"/>
      <c r="GTY426" s="1209"/>
      <c r="GTZ426" s="1209"/>
      <c r="GUA426" s="1209"/>
      <c r="GUB426" s="1210"/>
      <c r="GUC426" s="1211"/>
      <c r="GUD426" s="1210"/>
      <c r="GUF426" s="1208"/>
      <c r="GUG426" s="1209"/>
      <c r="GUH426" s="1209"/>
      <c r="GUI426" s="1209"/>
      <c r="GUJ426" s="1209"/>
      <c r="GUK426" s="1210"/>
      <c r="GUL426" s="1211"/>
      <c r="GUM426" s="1210"/>
      <c r="GUO426" s="1208"/>
      <c r="GUP426" s="1209"/>
      <c r="GUQ426" s="1209"/>
      <c r="GUR426" s="1209"/>
      <c r="GUS426" s="1209"/>
      <c r="GUT426" s="1210"/>
      <c r="GUU426" s="1211"/>
      <c r="GUV426" s="1210"/>
      <c r="GUX426" s="1208"/>
      <c r="GUY426" s="1209"/>
      <c r="GUZ426" s="1209"/>
      <c r="GVA426" s="1209"/>
      <c r="GVB426" s="1209"/>
      <c r="GVC426" s="1210"/>
      <c r="GVD426" s="1211"/>
      <c r="GVE426" s="1210"/>
      <c r="GVG426" s="1208"/>
      <c r="GVH426" s="1209"/>
      <c r="GVI426" s="1209"/>
      <c r="GVJ426" s="1209"/>
      <c r="GVK426" s="1209"/>
      <c r="GVL426" s="1210"/>
      <c r="GVM426" s="1211"/>
      <c r="GVN426" s="1210"/>
      <c r="GVP426" s="1208"/>
      <c r="GVQ426" s="1209"/>
      <c r="GVR426" s="1209"/>
      <c r="GVS426" s="1209"/>
      <c r="GVT426" s="1209"/>
      <c r="GVU426" s="1210"/>
      <c r="GVV426" s="1211"/>
      <c r="GVW426" s="1210"/>
      <c r="GVY426" s="1208"/>
      <c r="GVZ426" s="1209"/>
      <c r="GWA426" s="1209"/>
      <c r="GWB426" s="1209"/>
      <c r="GWC426" s="1209"/>
      <c r="GWD426" s="1210"/>
      <c r="GWE426" s="1211"/>
      <c r="GWF426" s="1210"/>
      <c r="GWH426" s="1208"/>
      <c r="GWI426" s="1209"/>
      <c r="GWJ426" s="1209"/>
      <c r="GWK426" s="1209"/>
      <c r="GWL426" s="1209"/>
      <c r="GWM426" s="1210"/>
      <c r="GWN426" s="1211"/>
      <c r="GWO426" s="1210"/>
      <c r="GWQ426" s="1208"/>
      <c r="GWR426" s="1209"/>
      <c r="GWS426" s="1209"/>
      <c r="GWT426" s="1209"/>
      <c r="GWU426" s="1209"/>
      <c r="GWV426" s="1210"/>
      <c r="GWW426" s="1211"/>
      <c r="GWX426" s="1210"/>
      <c r="GWZ426" s="1208"/>
      <c r="GXA426" s="1209"/>
      <c r="GXB426" s="1209"/>
      <c r="GXC426" s="1209"/>
      <c r="GXD426" s="1209"/>
      <c r="GXE426" s="1210"/>
      <c r="GXF426" s="1211"/>
      <c r="GXG426" s="1210"/>
      <c r="GXI426" s="1208"/>
      <c r="GXJ426" s="1209"/>
      <c r="GXK426" s="1209"/>
      <c r="GXL426" s="1209"/>
      <c r="GXM426" s="1209"/>
      <c r="GXN426" s="1210"/>
      <c r="GXO426" s="1211"/>
      <c r="GXP426" s="1210"/>
      <c r="GXR426" s="1208"/>
      <c r="GXS426" s="1209"/>
      <c r="GXT426" s="1209"/>
      <c r="GXU426" s="1209"/>
      <c r="GXV426" s="1209"/>
      <c r="GXW426" s="1210"/>
      <c r="GXX426" s="1211"/>
      <c r="GXY426" s="1210"/>
      <c r="GYA426" s="1208"/>
      <c r="GYB426" s="1209"/>
      <c r="GYC426" s="1209"/>
      <c r="GYD426" s="1209"/>
      <c r="GYE426" s="1209"/>
      <c r="GYF426" s="1210"/>
      <c r="GYG426" s="1211"/>
      <c r="GYH426" s="1210"/>
      <c r="GYJ426" s="1208"/>
      <c r="GYK426" s="1209"/>
      <c r="GYL426" s="1209"/>
      <c r="GYM426" s="1209"/>
      <c r="GYN426" s="1209"/>
      <c r="GYO426" s="1210"/>
      <c r="GYP426" s="1211"/>
      <c r="GYQ426" s="1210"/>
      <c r="GYS426" s="1208"/>
      <c r="GYT426" s="1209"/>
      <c r="GYU426" s="1209"/>
      <c r="GYV426" s="1209"/>
      <c r="GYW426" s="1209"/>
      <c r="GYX426" s="1210"/>
      <c r="GYY426" s="1211"/>
      <c r="GYZ426" s="1210"/>
      <c r="GZB426" s="1208"/>
      <c r="GZC426" s="1209"/>
      <c r="GZD426" s="1209"/>
      <c r="GZE426" s="1209"/>
      <c r="GZF426" s="1209"/>
      <c r="GZG426" s="1210"/>
      <c r="GZH426" s="1211"/>
      <c r="GZI426" s="1210"/>
      <c r="GZK426" s="1208"/>
      <c r="GZL426" s="1209"/>
      <c r="GZM426" s="1209"/>
      <c r="GZN426" s="1209"/>
      <c r="GZO426" s="1209"/>
      <c r="GZP426" s="1210"/>
      <c r="GZQ426" s="1211"/>
      <c r="GZR426" s="1210"/>
      <c r="GZT426" s="1208"/>
      <c r="GZU426" s="1209"/>
      <c r="GZV426" s="1209"/>
      <c r="GZW426" s="1209"/>
      <c r="GZX426" s="1209"/>
      <c r="GZY426" s="1210"/>
      <c r="GZZ426" s="1211"/>
      <c r="HAA426" s="1210"/>
      <c r="HAC426" s="1208"/>
      <c r="HAD426" s="1209"/>
      <c r="HAE426" s="1209"/>
      <c r="HAF426" s="1209"/>
      <c r="HAG426" s="1209"/>
      <c r="HAH426" s="1210"/>
      <c r="HAI426" s="1211"/>
      <c r="HAJ426" s="1210"/>
      <c r="HAL426" s="1208"/>
      <c r="HAM426" s="1209"/>
      <c r="HAN426" s="1209"/>
      <c r="HAO426" s="1209"/>
      <c r="HAP426" s="1209"/>
      <c r="HAQ426" s="1210"/>
      <c r="HAR426" s="1211"/>
      <c r="HAS426" s="1210"/>
      <c r="HAU426" s="1208"/>
      <c r="HAV426" s="1209"/>
      <c r="HAW426" s="1209"/>
      <c r="HAX426" s="1209"/>
      <c r="HAY426" s="1209"/>
      <c r="HAZ426" s="1210"/>
      <c r="HBA426" s="1211"/>
      <c r="HBB426" s="1210"/>
      <c r="HBD426" s="1208"/>
      <c r="HBE426" s="1209"/>
      <c r="HBF426" s="1209"/>
      <c r="HBG426" s="1209"/>
      <c r="HBH426" s="1209"/>
      <c r="HBI426" s="1210"/>
      <c r="HBJ426" s="1211"/>
      <c r="HBK426" s="1210"/>
      <c r="HBM426" s="1208"/>
      <c r="HBN426" s="1209"/>
      <c r="HBO426" s="1209"/>
      <c r="HBP426" s="1209"/>
      <c r="HBQ426" s="1209"/>
      <c r="HBR426" s="1210"/>
      <c r="HBS426" s="1211"/>
      <c r="HBT426" s="1210"/>
      <c r="HBV426" s="1208"/>
      <c r="HBW426" s="1209"/>
      <c r="HBX426" s="1209"/>
      <c r="HBY426" s="1209"/>
      <c r="HBZ426" s="1209"/>
      <c r="HCA426" s="1210"/>
      <c r="HCB426" s="1211"/>
      <c r="HCC426" s="1210"/>
      <c r="HCE426" s="1208"/>
      <c r="HCF426" s="1209"/>
      <c r="HCG426" s="1209"/>
      <c r="HCH426" s="1209"/>
      <c r="HCI426" s="1209"/>
      <c r="HCJ426" s="1210"/>
      <c r="HCK426" s="1211"/>
      <c r="HCL426" s="1210"/>
      <c r="HCN426" s="1208"/>
      <c r="HCO426" s="1209"/>
      <c r="HCP426" s="1209"/>
      <c r="HCQ426" s="1209"/>
      <c r="HCR426" s="1209"/>
      <c r="HCS426" s="1210"/>
      <c r="HCT426" s="1211"/>
      <c r="HCU426" s="1210"/>
      <c r="HCW426" s="1208"/>
      <c r="HCX426" s="1209"/>
      <c r="HCY426" s="1209"/>
      <c r="HCZ426" s="1209"/>
      <c r="HDA426" s="1209"/>
      <c r="HDB426" s="1210"/>
      <c r="HDC426" s="1211"/>
      <c r="HDD426" s="1210"/>
      <c r="HDF426" s="1208"/>
      <c r="HDG426" s="1209"/>
      <c r="HDH426" s="1209"/>
      <c r="HDI426" s="1209"/>
      <c r="HDJ426" s="1209"/>
      <c r="HDK426" s="1210"/>
      <c r="HDL426" s="1211"/>
      <c r="HDM426" s="1210"/>
      <c r="HDO426" s="1208"/>
      <c r="HDP426" s="1209"/>
      <c r="HDQ426" s="1209"/>
      <c r="HDR426" s="1209"/>
      <c r="HDS426" s="1209"/>
      <c r="HDT426" s="1210"/>
      <c r="HDU426" s="1211"/>
      <c r="HDV426" s="1210"/>
      <c r="HDX426" s="1208"/>
      <c r="HDY426" s="1209"/>
      <c r="HDZ426" s="1209"/>
      <c r="HEA426" s="1209"/>
      <c r="HEB426" s="1209"/>
      <c r="HEC426" s="1210"/>
      <c r="HED426" s="1211"/>
      <c r="HEE426" s="1210"/>
      <c r="HEG426" s="1208"/>
      <c r="HEH426" s="1209"/>
      <c r="HEI426" s="1209"/>
      <c r="HEJ426" s="1209"/>
      <c r="HEK426" s="1209"/>
      <c r="HEL426" s="1210"/>
      <c r="HEM426" s="1211"/>
      <c r="HEN426" s="1210"/>
      <c r="HEP426" s="1208"/>
      <c r="HEQ426" s="1209"/>
      <c r="HER426" s="1209"/>
      <c r="HES426" s="1209"/>
      <c r="HET426" s="1209"/>
      <c r="HEU426" s="1210"/>
      <c r="HEV426" s="1211"/>
      <c r="HEW426" s="1210"/>
      <c r="HEY426" s="1208"/>
      <c r="HEZ426" s="1209"/>
      <c r="HFA426" s="1209"/>
      <c r="HFB426" s="1209"/>
      <c r="HFC426" s="1209"/>
      <c r="HFD426" s="1210"/>
      <c r="HFE426" s="1211"/>
      <c r="HFF426" s="1210"/>
      <c r="HFH426" s="1208"/>
      <c r="HFI426" s="1209"/>
      <c r="HFJ426" s="1209"/>
      <c r="HFK426" s="1209"/>
      <c r="HFL426" s="1209"/>
      <c r="HFM426" s="1210"/>
      <c r="HFN426" s="1211"/>
      <c r="HFO426" s="1210"/>
      <c r="HFQ426" s="1208"/>
      <c r="HFR426" s="1209"/>
      <c r="HFS426" s="1209"/>
      <c r="HFT426" s="1209"/>
      <c r="HFU426" s="1209"/>
      <c r="HFV426" s="1210"/>
      <c r="HFW426" s="1211"/>
      <c r="HFX426" s="1210"/>
      <c r="HFZ426" s="1208"/>
      <c r="HGA426" s="1209"/>
      <c r="HGB426" s="1209"/>
      <c r="HGC426" s="1209"/>
      <c r="HGD426" s="1209"/>
      <c r="HGE426" s="1210"/>
      <c r="HGF426" s="1211"/>
      <c r="HGG426" s="1210"/>
      <c r="HGI426" s="1208"/>
      <c r="HGJ426" s="1209"/>
      <c r="HGK426" s="1209"/>
      <c r="HGL426" s="1209"/>
      <c r="HGM426" s="1209"/>
      <c r="HGN426" s="1210"/>
      <c r="HGO426" s="1211"/>
      <c r="HGP426" s="1210"/>
      <c r="HGR426" s="1208"/>
      <c r="HGS426" s="1209"/>
      <c r="HGT426" s="1209"/>
      <c r="HGU426" s="1209"/>
      <c r="HGV426" s="1209"/>
      <c r="HGW426" s="1210"/>
      <c r="HGX426" s="1211"/>
      <c r="HGY426" s="1210"/>
      <c r="HHA426" s="1208"/>
      <c r="HHB426" s="1209"/>
      <c r="HHC426" s="1209"/>
      <c r="HHD426" s="1209"/>
      <c r="HHE426" s="1209"/>
      <c r="HHF426" s="1210"/>
      <c r="HHG426" s="1211"/>
      <c r="HHH426" s="1210"/>
      <c r="HHJ426" s="1208"/>
      <c r="HHK426" s="1209"/>
      <c r="HHL426" s="1209"/>
      <c r="HHM426" s="1209"/>
      <c r="HHN426" s="1209"/>
      <c r="HHO426" s="1210"/>
      <c r="HHP426" s="1211"/>
      <c r="HHQ426" s="1210"/>
      <c r="HHS426" s="1208"/>
      <c r="HHT426" s="1209"/>
      <c r="HHU426" s="1209"/>
      <c r="HHV426" s="1209"/>
      <c r="HHW426" s="1209"/>
      <c r="HHX426" s="1210"/>
      <c r="HHY426" s="1211"/>
      <c r="HHZ426" s="1210"/>
      <c r="HIB426" s="1208"/>
      <c r="HIC426" s="1209"/>
      <c r="HID426" s="1209"/>
      <c r="HIE426" s="1209"/>
      <c r="HIF426" s="1209"/>
      <c r="HIG426" s="1210"/>
      <c r="HIH426" s="1211"/>
      <c r="HII426" s="1210"/>
      <c r="HIK426" s="1208"/>
      <c r="HIL426" s="1209"/>
      <c r="HIM426" s="1209"/>
      <c r="HIN426" s="1209"/>
      <c r="HIO426" s="1209"/>
      <c r="HIP426" s="1210"/>
      <c r="HIQ426" s="1211"/>
      <c r="HIR426" s="1210"/>
      <c r="HIT426" s="1208"/>
      <c r="HIU426" s="1209"/>
      <c r="HIV426" s="1209"/>
      <c r="HIW426" s="1209"/>
      <c r="HIX426" s="1209"/>
      <c r="HIY426" s="1210"/>
      <c r="HIZ426" s="1211"/>
      <c r="HJA426" s="1210"/>
      <c r="HJC426" s="1208"/>
      <c r="HJD426" s="1209"/>
      <c r="HJE426" s="1209"/>
      <c r="HJF426" s="1209"/>
      <c r="HJG426" s="1209"/>
      <c r="HJH426" s="1210"/>
      <c r="HJI426" s="1211"/>
      <c r="HJJ426" s="1210"/>
      <c r="HJL426" s="1208"/>
      <c r="HJM426" s="1209"/>
      <c r="HJN426" s="1209"/>
      <c r="HJO426" s="1209"/>
      <c r="HJP426" s="1209"/>
      <c r="HJQ426" s="1210"/>
      <c r="HJR426" s="1211"/>
      <c r="HJS426" s="1210"/>
      <c r="HJU426" s="1208"/>
      <c r="HJV426" s="1209"/>
      <c r="HJW426" s="1209"/>
      <c r="HJX426" s="1209"/>
      <c r="HJY426" s="1209"/>
      <c r="HJZ426" s="1210"/>
      <c r="HKA426" s="1211"/>
      <c r="HKB426" s="1210"/>
      <c r="HKD426" s="1208"/>
      <c r="HKE426" s="1209"/>
      <c r="HKF426" s="1209"/>
      <c r="HKG426" s="1209"/>
      <c r="HKH426" s="1209"/>
      <c r="HKI426" s="1210"/>
      <c r="HKJ426" s="1211"/>
      <c r="HKK426" s="1210"/>
      <c r="HKM426" s="1208"/>
      <c r="HKN426" s="1209"/>
      <c r="HKO426" s="1209"/>
      <c r="HKP426" s="1209"/>
      <c r="HKQ426" s="1209"/>
      <c r="HKR426" s="1210"/>
      <c r="HKS426" s="1211"/>
      <c r="HKT426" s="1210"/>
      <c r="HKV426" s="1208"/>
      <c r="HKW426" s="1209"/>
      <c r="HKX426" s="1209"/>
      <c r="HKY426" s="1209"/>
      <c r="HKZ426" s="1209"/>
      <c r="HLA426" s="1210"/>
      <c r="HLB426" s="1211"/>
      <c r="HLC426" s="1210"/>
      <c r="HLE426" s="1208"/>
      <c r="HLF426" s="1209"/>
      <c r="HLG426" s="1209"/>
      <c r="HLH426" s="1209"/>
      <c r="HLI426" s="1209"/>
      <c r="HLJ426" s="1210"/>
      <c r="HLK426" s="1211"/>
      <c r="HLL426" s="1210"/>
      <c r="HLN426" s="1208"/>
      <c r="HLO426" s="1209"/>
      <c r="HLP426" s="1209"/>
      <c r="HLQ426" s="1209"/>
      <c r="HLR426" s="1209"/>
      <c r="HLS426" s="1210"/>
      <c r="HLT426" s="1211"/>
      <c r="HLU426" s="1210"/>
      <c r="HLW426" s="1208"/>
      <c r="HLX426" s="1209"/>
      <c r="HLY426" s="1209"/>
      <c r="HLZ426" s="1209"/>
      <c r="HMA426" s="1209"/>
      <c r="HMB426" s="1210"/>
      <c r="HMC426" s="1211"/>
      <c r="HMD426" s="1210"/>
      <c r="HMF426" s="1208"/>
      <c r="HMG426" s="1209"/>
      <c r="HMH426" s="1209"/>
      <c r="HMI426" s="1209"/>
      <c r="HMJ426" s="1209"/>
      <c r="HMK426" s="1210"/>
      <c r="HML426" s="1211"/>
      <c r="HMM426" s="1210"/>
      <c r="HMO426" s="1208"/>
      <c r="HMP426" s="1209"/>
      <c r="HMQ426" s="1209"/>
      <c r="HMR426" s="1209"/>
      <c r="HMS426" s="1209"/>
      <c r="HMT426" s="1210"/>
      <c r="HMU426" s="1211"/>
      <c r="HMV426" s="1210"/>
      <c r="HMX426" s="1208"/>
      <c r="HMY426" s="1209"/>
      <c r="HMZ426" s="1209"/>
      <c r="HNA426" s="1209"/>
      <c r="HNB426" s="1209"/>
      <c r="HNC426" s="1210"/>
      <c r="HND426" s="1211"/>
      <c r="HNE426" s="1210"/>
      <c r="HNG426" s="1208"/>
      <c r="HNH426" s="1209"/>
      <c r="HNI426" s="1209"/>
      <c r="HNJ426" s="1209"/>
      <c r="HNK426" s="1209"/>
      <c r="HNL426" s="1210"/>
      <c r="HNM426" s="1211"/>
      <c r="HNN426" s="1210"/>
      <c r="HNP426" s="1208"/>
      <c r="HNQ426" s="1209"/>
      <c r="HNR426" s="1209"/>
      <c r="HNS426" s="1209"/>
      <c r="HNT426" s="1209"/>
      <c r="HNU426" s="1210"/>
      <c r="HNV426" s="1211"/>
      <c r="HNW426" s="1210"/>
      <c r="HNY426" s="1208"/>
      <c r="HNZ426" s="1209"/>
      <c r="HOA426" s="1209"/>
      <c r="HOB426" s="1209"/>
      <c r="HOC426" s="1209"/>
      <c r="HOD426" s="1210"/>
      <c r="HOE426" s="1211"/>
      <c r="HOF426" s="1210"/>
      <c r="HOH426" s="1208"/>
      <c r="HOI426" s="1209"/>
      <c r="HOJ426" s="1209"/>
      <c r="HOK426" s="1209"/>
      <c r="HOL426" s="1209"/>
      <c r="HOM426" s="1210"/>
      <c r="HON426" s="1211"/>
      <c r="HOO426" s="1210"/>
      <c r="HOQ426" s="1208"/>
      <c r="HOR426" s="1209"/>
      <c r="HOS426" s="1209"/>
      <c r="HOT426" s="1209"/>
      <c r="HOU426" s="1209"/>
      <c r="HOV426" s="1210"/>
      <c r="HOW426" s="1211"/>
      <c r="HOX426" s="1210"/>
      <c r="HOZ426" s="1208"/>
      <c r="HPA426" s="1209"/>
      <c r="HPB426" s="1209"/>
      <c r="HPC426" s="1209"/>
      <c r="HPD426" s="1209"/>
      <c r="HPE426" s="1210"/>
      <c r="HPF426" s="1211"/>
      <c r="HPG426" s="1210"/>
      <c r="HPI426" s="1208"/>
      <c r="HPJ426" s="1209"/>
      <c r="HPK426" s="1209"/>
      <c r="HPL426" s="1209"/>
      <c r="HPM426" s="1209"/>
      <c r="HPN426" s="1210"/>
      <c r="HPO426" s="1211"/>
      <c r="HPP426" s="1210"/>
      <c r="HPR426" s="1208"/>
      <c r="HPS426" s="1209"/>
      <c r="HPT426" s="1209"/>
      <c r="HPU426" s="1209"/>
      <c r="HPV426" s="1209"/>
      <c r="HPW426" s="1210"/>
      <c r="HPX426" s="1211"/>
      <c r="HPY426" s="1210"/>
      <c r="HQA426" s="1208"/>
      <c r="HQB426" s="1209"/>
      <c r="HQC426" s="1209"/>
      <c r="HQD426" s="1209"/>
      <c r="HQE426" s="1209"/>
      <c r="HQF426" s="1210"/>
      <c r="HQG426" s="1211"/>
      <c r="HQH426" s="1210"/>
      <c r="HQJ426" s="1208"/>
      <c r="HQK426" s="1209"/>
      <c r="HQL426" s="1209"/>
      <c r="HQM426" s="1209"/>
      <c r="HQN426" s="1209"/>
      <c r="HQO426" s="1210"/>
      <c r="HQP426" s="1211"/>
      <c r="HQQ426" s="1210"/>
      <c r="HQS426" s="1208"/>
      <c r="HQT426" s="1209"/>
      <c r="HQU426" s="1209"/>
      <c r="HQV426" s="1209"/>
      <c r="HQW426" s="1209"/>
      <c r="HQX426" s="1210"/>
      <c r="HQY426" s="1211"/>
      <c r="HQZ426" s="1210"/>
      <c r="HRB426" s="1208"/>
      <c r="HRC426" s="1209"/>
      <c r="HRD426" s="1209"/>
      <c r="HRE426" s="1209"/>
      <c r="HRF426" s="1209"/>
      <c r="HRG426" s="1210"/>
      <c r="HRH426" s="1211"/>
      <c r="HRI426" s="1210"/>
      <c r="HRK426" s="1208"/>
      <c r="HRL426" s="1209"/>
      <c r="HRM426" s="1209"/>
      <c r="HRN426" s="1209"/>
      <c r="HRO426" s="1209"/>
      <c r="HRP426" s="1210"/>
      <c r="HRQ426" s="1211"/>
      <c r="HRR426" s="1210"/>
      <c r="HRT426" s="1208"/>
      <c r="HRU426" s="1209"/>
      <c r="HRV426" s="1209"/>
      <c r="HRW426" s="1209"/>
      <c r="HRX426" s="1209"/>
      <c r="HRY426" s="1210"/>
      <c r="HRZ426" s="1211"/>
      <c r="HSA426" s="1210"/>
      <c r="HSC426" s="1208"/>
      <c r="HSD426" s="1209"/>
      <c r="HSE426" s="1209"/>
      <c r="HSF426" s="1209"/>
      <c r="HSG426" s="1209"/>
      <c r="HSH426" s="1210"/>
      <c r="HSI426" s="1211"/>
      <c r="HSJ426" s="1210"/>
      <c r="HSL426" s="1208"/>
      <c r="HSM426" s="1209"/>
      <c r="HSN426" s="1209"/>
      <c r="HSO426" s="1209"/>
      <c r="HSP426" s="1209"/>
      <c r="HSQ426" s="1210"/>
      <c r="HSR426" s="1211"/>
      <c r="HSS426" s="1210"/>
      <c r="HSU426" s="1208"/>
      <c r="HSV426" s="1209"/>
      <c r="HSW426" s="1209"/>
      <c r="HSX426" s="1209"/>
      <c r="HSY426" s="1209"/>
      <c r="HSZ426" s="1210"/>
      <c r="HTA426" s="1211"/>
      <c r="HTB426" s="1210"/>
      <c r="HTD426" s="1208"/>
      <c r="HTE426" s="1209"/>
      <c r="HTF426" s="1209"/>
      <c r="HTG426" s="1209"/>
      <c r="HTH426" s="1209"/>
      <c r="HTI426" s="1210"/>
      <c r="HTJ426" s="1211"/>
      <c r="HTK426" s="1210"/>
      <c r="HTM426" s="1208"/>
      <c r="HTN426" s="1209"/>
      <c r="HTO426" s="1209"/>
      <c r="HTP426" s="1209"/>
      <c r="HTQ426" s="1209"/>
      <c r="HTR426" s="1210"/>
      <c r="HTS426" s="1211"/>
      <c r="HTT426" s="1210"/>
      <c r="HTV426" s="1208"/>
      <c r="HTW426" s="1209"/>
      <c r="HTX426" s="1209"/>
      <c r="HTY426" s="1209"/>
      <c r="HTZ426" s="1209"/>
      <c r="HUA426" s="1210"/>
      <c r="HUB426" s="1211"/>
      <c r="HUC426" s="1210"/>
      <c r="HUE426" s="1208"/>
      <c r="HUF426" s="1209"/>
      <c r="HUG426" s="1209"/>
      <c r="HUH426" s="1209"/>
      <c r="HUI426" s="1209"/>
      <c r="HUJ426" s="1210"/>
      <c r="HUK426" s="1211"/>
      <c r="HUL426" s="1210"/>
      <c r="HUN426" s="1208"/>
      <c r="HUO426" s="1209"/>
      <c r="HUP426" s="1209"/>
      <c r="HUQ426" s="1209"/>
      <c r="HUR426" s="1209"/>
      <c r="HUS426" s="1210"/>
      <c r="HUT426" s="1211"/>
      <c r="HUU426" s="1210"/>
      <c r="HUW426" s="1208"/>
      <c r="HUX426" s="1209"/>
      <c r="HUY426" s="1209"/>
      <c r="HUZ426" s="1209"/>
      <c r="HVA426" s="1209"/>
      <c r="HVB426" s="1210"/>
      <c r="HVC426" s="1211"/>
      <c r="HVD426" s="1210"/>
      <c r="HVF426" s="1208"/>
      <c r="HVG426" s="1209"/>
      <c r="HVH426" s="1209"/>
      <c r="HVI426" s="1209"/>
      <c r="HVJ426" s="1209"/>
      <c r="HVK426" s="1210"/>
      <c r="HVL426" s="1211"/>
      <c r="HVM426" s="1210"/>
      <c r="HVO426" s="1208"/>
      <c r="HVP426" s="1209"/>
      <c r="HVQ426" s="1209"/>
      <c r="HVR426" s="1209"/>
      <c r="HVS426" s="1209"/>
      <c r="HVT426" s="1210"/>
      <c r="HVU426" s="1211"/>
      <c r="HVV426" s="1210"/>
      <c r="HVX426" s="1208"/>
      <c r="HVY426" s="1209"/>
      <c r="HVZ426" s="1209"/>
      <c r="HWA426" s="1209"/>
      <c r="HWB426" s="1209"/>
      <c r="HWC426" s="1210"/>
      <c r="HWD426" s="1211"/>
      <c r="HWE426" s="1210"/>
      <c r="HWG426" s="1208"/>
      <c r="HWH426" s="1209"/>
      <c r="HWI426" s="1209"/>
      <c r="HWJ426" s="1209"/>
      <c r="HWK426" s="1209"/>
      <c r="HWL426" s="1210"/>
      <c r="HWM426" s="1211"/>
      <c r="HWN426" s="1210"/>
      <c r="HWP426" s="1208"/>
      <c r="HWQ426" s="1209"/>
      <c r="HWR426" s="1209"/>
      <c r="HWS426" s="1209"/>
      <c r="HWT426" s="1209"/>
      <c r="HWU426" s="1210"/>
      <c r="HWV426" s="1211"/>
      <c r="HWW426" s="1210"/>
      <c r="HWY426" s="1208"/>
      <c r="HWZ426" s="1209"/>
      <c r="HXA426" s="1209"/>
      <c r="HXB426" s="1209"/>
      <c r="HXC426" s="1209"/>
      <c r="HXD426" s="1210"/>
      <c r="HXE426" s="1211"/>
      <c r="HXF426" s="1210"/>
      <c r="HXH426" s="1208"/>
      <c r="HXI426" s="1209"/>
      <c r="HXJ426" s="1209"/>
      <c r="HXK426" s="1209"/>
      <c r="HXL426" s="1209"/>
      <c r="HXM426" s="1210"/>
      <c r="HXN426" s="1211"/>
      <c r="HXO426" s="1210"/>
      <c r="HXQ426" s="1208"/>
      <c r="HXR426" s="1209"/>
      <c r="HXS426" s="1209"/>
      <c r="HXT426" s="1209"/>
      <c r="HXU426" s="1209"/>
      <c r="HXV426" s="1210"/>
      <c r="HXW426" s="1211"/>
      <c r="HXX426" s="1210"/>
      <c r="HXZ426" s="1208"/>
      <c r="HYA426" s="1209"/>
      <c r="HYB426" s="1209"/>
      <c r="HYC426" s="1209"/>
      <c r="HYD426" s="1209"/>
      <c r="HYE426" s="1210"/>
      <c r="HYF426" s="1211"/>
      <c r="HYG426" s="1210"/>
      <c r="HYI426" s="1208"/>
      <c r="HYJ426" s="1209"/>
      <c r="HYK426" s="1209"/>
      <c r="HYL426" s="1209"/>
      <c r="HYM426" s="1209"/>
      <c r="HYN426" s="1210"/>
      <c r="HYO426" s="1211"/>
      <c r="HYP426" s="1210"/>
      <c r="HYR426" s="1208"/>
      <c r="HYS426" s="1209"/>
      <c r="HYT426" s="1209"/>
      <c r="HYU426" s="1209"/>
      <c r="HYV426" s="1209"/>
      <c r="HYW426" s="1210"/>
      <c r="HYX426" s="1211"/>
      <c r="HYY426" s="1210"/>
      <c r="HZA426" s="1208"/>
      <c r="HZB426" s="1209"/>
      <c r="HZC426" s="1209"/>
      <c r="HZD426" s="1209"/>
      <c r="HZE426" s="1209"/>
      <c r="HZF426" s="1210"/>
      <c r="HZG426" s="1211"/>
      <c r="HZH426" s="1210"/>
      <c r="HZJ426" s="1208"/>
      <c r="HZK426" s="1209"/>
      <c r="HZL426" s="1209"/>
      <c r="HZM426" s="1209"/>
      <c r="HZN426" s="1209"/>
      <c r="HZO426" s="1210"/>
      <c r="HZP426" s="1211"/>
      <c r="HZQ426" s="1210"/>
      <c r="HZS426" s="1208"/>
      <c r="HZT426" s="1209"/>
      <c r="HZU426" s="1209"/>
      <c r="HZV426" s="1209"/>
      <c r="HZW426" s="1209"/>
      <c r="HZX426" s="1210"/>
      <c r="HZY426" s="1211"/>
      <c r="HZZ426" s="1210"/>
      <c r="IAB426" s="1208"/>
      <c r="IAC426" s="1209"/>
      <c r="IAD426" s="1209"/>
      <c r="IAE426" s="1209"/>
      <c r="IAF426" s="1209"/>
      <c r="IAG426" s="1210"/>
      <c r="IAH426" s="1211"/>
      <c r="IAI426" s="1210"/>
      <c r="IAK426" s="1208"/>
      <c r="IAL426" s="1209"/>
      <c r="IAM426" s="1209"/>
      <c r="IAN426" s="1209"/>
      <c r="IAO426" s="1209"/>
      <c r="IAP426" s="1210"/>
      <c r="IAQ426" s="1211"/>
      <c r="IAR426" s="1210"/>
      <c r="IAT426" s="1208"/>
      <c r="IAU426" s="1209"/>
      <c r="IAV426" s="1209"/>
      <c r="IAW426" s="1209"/>
      <c r="IAX426" s="1209"/>
      <c r="IAY426" s="1210"/>
      <c r="IAZ426" s="1211"/>
      <c r="IBA426" s="1210"/>
      <c r="IBC426" s="1208"/>
      <c r="IBD426" s="1209"/>
      <c r="IBE426" s="1209"/>
      <c r="IBF426" s="1209"/>
      <c r="IBG426" s="1209"/>
      <c r="IBH426" s="1210"/>
      <c r="IBI426" s="1211"/>
      <c r="IBJ426" s="1210"/>
      <c r="IBL426" s="1208"/>
      <c r="IBM426" s="1209"/>
      <c r="IBN426" s="1209"/>
      <c r="IBO426" s="1209"/>
      <c r="IBP426" s="1209"/>
      <c r="IBQ426" s="1210"/>
      <c r="IBR426" s="1211"/>
      <c r="IBS426" s="1210"/>
      <c r="IBU426" s="1208"/>
      <c r="IBV426" s="1209"/>
      <c r="IBW426" s="1209"/>
      <c r="IBX426" s="1209"/>
      <c r="IBY426" s="1209"/>
      <c r="IBZ426" s="1210"/>
      <c r="ICA426" s="1211"/>
      <c r="ICB426" s="1210"/>
      <c r="ICD426" s="1208"/>
      <c r="ICE426" s="1209"/>
      <c r="ICF426" s="1209"/>
      <c r="ICG426" s="1209"/>
      <c r="ICH426" s="1209"/>
      <c r="ICI426" s="1210"/>
      <c r="ICJ426" s="1211"/>
      <c r="ICK426" s="1210"/>
      <c r="ICM426" s="1208"/>
      <c r="ICN426" s="1209"/>
      <c r="ICO426" s="1209"/>
      <c r="ICP426" s="1209"/>
      <c r="ICQ426" s="1209"/>
      <c r="ICR426" s="1210"/>
      <c r="ICS426" s="1211"/>
      <c r="ICT426" s="1210"/>
      <c r="ICV426" s="1208"/>
      <c r="ICW426" s="1209"/>
      <c r="ICX426" s="1209"/>
      <c r="ICY426" s="1209"/>
      <c r="ICZ426" s="1209"/>
      <c r="IDA426" s="1210"/>
      <c r="IDB426" s="1211"/>
      <c r="IDC426" s="1210"/>
      <c r="IDE426" s="1208"/>
      <c r="IDF426" s="1209"/>
      <c r="IDG426" s="1209"/>
      <c r="IDH426" s="1209"/>
      <c r="IDI426" s="1209"/>
      <c r="IDJ426" s="1210"/>
      <c r="IDK426" s="1211"/>
      <c r="IDL426" s="1210"/>
      <c r="IDN426" s="1208"/>
      <c r="IDO426" s="1209"/>
      <c r="IDP426" s="1209"/>
      <c r="IDQ426" s="1209"/>
      <c r="IDR426" s="1209"/>
      <c r="IDS426" s="1210"/>
      <c r="IDT426" s="1211"/>
      <c r="IDU426" s="1210"/>
      <c r="IDW426" s="1208"/>
      <c r="IDX426" s="1209"/>
      <c r="IDY426" s="1209"/>
      <c r="IDZ426" s="1209"/>
      <c r="IEA426" s="1209"/>
      <c r="IEB426" s="1210"/>
      <c r="IEC426" s="1211"/>
      <c r="IED426" s="1210"/>
      <c r="IEF426" s="1208"/>
      <c r="IEG426" s="1209"/>
      <c r="IEH426" s="1209"/>
      <c r="IEI426" s="1209"/>
      <c r="IEJ426" s="1209"/>
      <c r="IEK426" s="1210"/>
      <c r="IEL426" s="1211"/>
      <c r="IEM426" s="1210"/>
      <c r="IEO426" s="1208"/>
      <c r="IEP426" s="1209"/>
      <c r="IEQ426" s="1209"/>
      <c r="IER426" s="1209"/>
      <c r="IES426" s="1209"/>
      <c r="IET426" s="1210"/>
      <c r="IEU426" s="1211"/>
      <c r="IEV426" s="1210"/>
      <c r="IEX426" s="1208"/>
      <c r="IEY426" s="1209"/>
      <c r="IEZ426" s="1209"/>
      <c r="IFA426" s="1209"/>
      <c r="IFB426" s="1209"/>
      <c r="IFC426" s="1210"/>
      <c r="IFD426" s="1211"/>
      <c r="IFE426" s="1210"/>
      <c r="IFG426" s="1208"/>
      <c r="IFH426" s="1209"/>
      <c r="IFI426" s="1209"/>
      <c r="IFJ426" s="1209"/>
      <c r="IFK426" s="1209"/>
      <c r="IFL426" s="1210"/>
      <c r="IFM426" s="1211"/>
      <c r="IFN426" s="1210"/>
      <c r="IFP426" s="1208"/>
      <c r="IFQ426" s="1209"/>
      <c r="IFR426" s="1209"/>
      <c r="IFS426" s="1209"/>
      <c r="IFT426" s="1209"/>
      <c r="IFU426" s="1210"/>
      <c r="IFV426" s="1211"/>
      <c r="IFW426" s="1210"/>
      <c r="IFY426" s="1208"/>
      <c r="IFZ426" s="1209"/>
      <c r="IGA426" s="1209"/>
      <c r="IGB426" s="1209"/>
      <c r="IGC426" s="1209"/>
      <c r="IGD426" s="1210"/>
      <c r="IGE426" s="1211"/>
      <c r="IGF426" s="1210"/>
      <c r="IGH426" s="1208"/>
      <c r="IGI426" s="1209"/>
      <c r="IGJ426" s="1209"/>
      <c r="IGK426" s="1209"/>
      <c r="IGL426" s="1209"/>
      <c r="IGM426" s="1210"/>
      <c r="IGN426" s="1211"/>
      <c r="IGO426" s="1210"/>
      <c r="IGQ426" s="1208"/>
      <c r="IGR426" s="1209"/>
      <c r="IGS426" s="1209"/>
      <c r="IGT426" s="1209"/>
      <c r="IGU426" s="1209"/>
      <c r="IGV426" s="1210"/>
      <c r="IGW426" s="1211"/>
      <c r="IGX426" s="1210"/>
      <c r="IGZ426" s="1208"/>
      <c r="IHA426" s="1209"/>
      <c r="IHB426" s="1209"/>
      <c r="IHC426" s="1209"/>
      <c r="IHD426" s="1209"/>
      <c r="IHE426" s="1210"/>
      <c r="IHF426" s="1211"/>
      <c r="IHG426" s="1210"/>
      <c r="IHI426" s="1208"/>
      <c r="IHJ426" s="1209"/>
      <c r="IHK426" s="1209"/>
      <c r="IHL426" s="1209"/>
      <c r="IHM426" s="1209"/>
      <c r="IHN426" s="1210"/>
      <c r="IHO426" s="1211"/>
      <c r="IHP426" s="1210"/>
      <c r="IHR426" s="1208"/>
      <c r="IHS426" s="1209"/>
      <c r="IHT426" s="1209"/>
      <c r="IHU426" s="1209"/>
      <c r="IHV426" s="1209"/>
      <c r="IHW426" s="1210"/>
      <c r="IHX426" s="1211"/>
      <c r="IHY426" s="1210"/>
      <c r="IIA426" s="1208"/>
      <c r="IIB426" s="1209"/>
      <c r="IIC426" s="1209"/>
      <c r="IID426" s="1209"/>
      <c r="IIE426" s="1209"/>
      <c r="IIF426" s="1210"/>
      <c r="IIG426" s="1211"/>
      <c r="IIH426" s="1210"/>
      <c r="IIJ426" s="1208"/>
      <c r="IIK426" s="1209"/>
      <c r="IIL426" s="1209"/>
      <c r="IIM426" s="1209"/>
      <c r="IIN426" s="1209"/>
      <c r="IIO426" s="1210"/>
      <c r="IIP426" s="1211"/>
      <c r="IIQ426" s="1210"/>
      <c r="IIS426" s="1208"/>
      <c r="IIT426" s="1209"/>
      <c r="IIU426" s="1209"/>
      <c r="IIV426" s="1209"/>
      <c r="IIW426" s="1209"/>
      <c r="IIX426" s="1210"/>
      <c r="IIY426" s="1211"/>
      <c r="IIZ426" s="1210"/>
      <c r="IJB426" s="1208"/>
      <c r="IJC426" s="1209"/>
      <c r="IJD426" s="1209"/>
      <c r="IJE426" s="1209"/>
      <c r="IJF426" s="1209"/>
      <c r="IJG426" s="1210"/>
      <c r="IJH426" s="1211"/>
      <c r="IJI426" s="1210"/>
      <c r="IJK426" s="1208"/>
      <c r="IJL426" s="1209"/>
      <c r="IJM426" s="1209"/>
      <c r="IJN426" s="1209"/>
      <c r="IJO426" s="1209"/>
      <c r="IJP426" s="1210"/>
      <c r="IJQ426" s="1211"/>
      <c r="IJR426" s="1210"/>
      <c r="IJT426" s="1208"/>
      <c r="IJU426" s="1209"/>
      <c r="IJV426" s="1209"/>
      <c r="IJW426" s="1209"/>
      <c r="IJX426" s="1209"/>
      <c r="IJY426" s="1210"/>
      <c r="IJZ426" s="1211"/>
      <c r="IKA426" s="1210"/>
      <c r="IKC426" s="1208"/>
      <c r="IKD426" s="1209"/>
      <c r="IKE426" s="1209"/>
      <c r="IKF426" s="1209"/>
      <c r="IKG426" s="1209"/>
      <c r="IKH426" s="1210"/>
      <c r="IKI426" s="1211"/>
      <c r="IKJ426" s="1210"/>
      <c r="IKL426" s="1208"/>
      <c r="IKM426" s="1209"/>
      <c r="IKN426" s="1209"/>
      <c r="IKO426" s="1209"/>
      <c r="IKP426" s="1209"/>
      <c r="IKQ426" s="1210"/>
      <c r="IKR426" s="1211"/>
      <c r="IKS426" s="1210"/>
      <c r="IKU426" s="1208"/>
      <c r="IKV426" s="1209"/>
      <c r="IKW426" s="1209"/>
      <c r="IKX426" s="1209"/>
      <c r="IKY426" s="1209"/>
      <c r="IKZ426" s="1210"/>
      <c r="ILA426" s="1211"/>
      <c r="ILB426" s="1210"/>
      <c r="ILD426" s="1208"/>
      <c r="ILE426" s="1209"/>
      <c r="ILF426" s="1209"/>
      <c r="ILG426" s="1209"/>
      <c r="ILH426" s="1209"/>
      <c r="ILI426" s="1210"/>
      <c r="ILJ426" s="1211"/>
      <c r="ILK426" s="1210"/>
      <c r="ILM426" s="1208"/>
      <c r="ILN426" s="1209"/>
      <c r="ILO426" s="1209"/>
      <c r="ILP426" s="1209"/>
      <c r="ILQ426" s="1209"/>
      <c r="ILR426" s="1210"/>
      <c r="ILS426" s="1211"/>
      <c r="ILT426" s="1210"/>
      <c r="ILV426" s="1208"/>
      <c r="ILW426" s="1209"/>
      <c r="ILX426" s="1209"/>
      <c r="ILY426" s="1209"/>
      <c r="ILZ426" s="1209"/>
      <c r="IMA426" s="1210"/>
      <c r="IMB426" s="1211"/>
      <c r="IMC426" s="1210"/>
      <c r="IME426" s="1208"/>
      <c r="IMF426" s="1209"/>
      <c r="IMG426" s="1209"/>
      <c r="IMH426" s="1209"/>
      <c r="IMI426" s="1209"/>
      <c r="IMJ426" s="1210"/>
      <c r="IMK426" s="1211"/>
      <c r="IML426" s="1210"/>
      <c r="IMN426" s="1208"/>
      <c r="IMO426" s="1209"/>
      <c r="IMP426" s="1209"/>
      <c r="IMQ426" s="1209"/>
      <c r="IMR426" s="1209"/>
      <c r="IMS426" s="1210"/>
      <c r="IMT426" s="1211"/>
      <c r="IMU426" s="1210"/>
      <c r="IMW426" s="1208"/>
      <c r="IMX426" s="1209"/>
      <c r="IMY426" s="1209"/>
      <c r="IMZ426" s="1209"/>
      <c r="INA426" s="1209"/>
      <c r="INB426" s="1210"/>
      <c r="INC426" s="1211"/>
      <c r="IND426" s="1210"/>
      <c r="INF426" s="1208"/>
      <c r="ING426" s="1209"/>
      <c r="INH426" s="1209"/>
      <c r="INI426" s="1209"/>
      <c r="INJ426" s="1209"/>
      <c r="INK426" s="1210"/>
      <c r="INL426" s="1211"/>
      <c r="INM426" s="1210"/>
      <c r="INO426" s="1208"/>
      <c r="INP426" s="1209"/>
      <c r="INQ426" s="1209"/>
      <c r="INR426" s="1209"/>
      <c r="INS426" s="1209"/>
      <c r="INT426" s="1210"/>
      <c r="INU426" s="1211"/>
      <c r="INV426" s="1210"/>
      <c r="INX426" s="1208"/>
      <c r="INY426" s="1209"/>
      <c r="INZ426" s="1209"/>
      <c r="IOA426" s="1209"/>
      <c r="IOB426" s="1209"/>
      <c r="IOC426" s="1210"/>
      <c r="IOD426" s="1211"/>
      <c r="IOE426" s="1210"/>
      <c r="IOG426" s="1208"/>
      <c r="IOH426" s="1209"/>
      <c r="IOI426" s="1209"/>
      <c r="IOJ426" s="1209"/>
      <c r="IOK426" s="1209"/>
      <c r="IOL426" s="1210"/>
      <c r="IOM426" s="1211"/>
      <c r="ION426" s="1210"/>
      <c r="IOP426" s="1208"/>
      <c r="IOQ426" s="1209"/>
      <c r="IOR426" s="1209"/>
      <c r="IOS426" s="1209"/>
      <c r="IOT426" s="1209"/>
      <c r="IOU426" s="1210"/>
      <c r="IOV426" s="1211"/>
      <c r="IOW426" s="1210"/>
      <c r="IOY426" s="1208"/>
      <c r="IOZ426" s="1209"/>
      <c r="IPA426" s="1209"/>
      <c r="IPB426" s="1209"/>
      <c r="IPC426" s="1209"/>
      <c r="IPD426" s="1210"/>
      <c r="IPE426" s="1211"/>
      <c r="IPF426" s="1210"/>
      <c r="IPH426" s="1208"/>
      <c r="IPI426" s="1209"/>
      <c r="IPJ426" s="1209"/>
      <c r="IPK426" s="1209"/>
      <c r="IPL426" s="1209"/>
      <c r="IPM426" s="1210"/>
      <c r="IPN426" s="1211"/>
      <c r="IPO426" s="1210"/>
      <c r="IPQ426" s="1208"/>
      <c r="IPR426" s="1209"/>
      <c r="IPS426" s="1209"/>
      <c r="IPT426" s="1209"/>
      <c r="IPU426" s="1209"/>
      <c r="IPV426" s="1210"/>
      <c r="IPW426" s="1211"/>
      <c r="IPX426" s="1210"/>
      <c r="IPZ426" s="1208"/>
      <c r="IQA426" s="1209"/>
      <c r="IQB426" s="1209"/>
      <c r="IQC426" s="1209"/>
      <c r="IQD426" s="1209"/>
      <c r="IQE426" s="1210"/>
      <c r="IQF426" s="1211"/>
      <c r="IQG426" s="1210"/>
      <c r="IQI426" s="1208"/>
      <c r="IQJ426" s="1209"/>
      <c r="IQK426" s="1209"/>
      <c r="IQL426" s="1209"/>
      <c r="IQM426" s="1209"/>
      <c r="IQN426" s="1210"/>
      <c r="IQO426" s="1211"/>
      <c r="IQP426" s="1210"/>
      <c r="IQR426" s="1208"/>
      <c r="IQS426" s="1209"/>
      <c r="IQT426" s="1209"/>
      <c r="IQU426" s="1209"/>
      <c r="IQV426" s="1209"/>
      <c r="IQW426" s="1210"/>
      <c r="IQX426" s="1211"/>
      <c r="IQY426" s="1210"/>
      <c r="IRA426" s="1208"/>
      <c r="IRB426" s="1209"/>
      <c r="IRC426" s="1209"/>
      <c r="IRD426" s="1209"/>
      <c r="IRE426" s="1209"/>
      <c r="IRF426" s="1210"/>
      <c r="IRG426" s="1211"/>
      <c r="IRH426" s="1210"/>
      <c r="IRJ426" s="1208"/>
      <c r="IRK426" s="1209"/>
      <c r="IRL426" s="1209"/>
      <c r="IRM426" s="1209"/>
      <c r="IRN426" s="1209"/>
      <c r="IRO426" s="1210"/>
      <c r="IRP426" s="1211"/>
      <c r="IRQ426" s="1210"/>
      <c r="IRS426" s="1208"/>
      <c r="IRT426" s="1209"/>
      <c r="IRU426" s="1209"/>
      <c r="IRV426" s="1209"/>
      <c r="IRW426" s="1209"/>
      <c r="IRX426" s="1210"/>
      <c r="IRY426" s="1211"/>
      <c r="IRZ426" s="1210"/>
      <c r="ISB426" s="1208"/>
      <c r="ISC426" s="1209"/>
      <c r="ISD426" s="1209"/>
      <c r="ISE426" s="1209"/>
      <c r="ISF426" s="1209"/>
      <c r="ISG426" s="1210"/>
      <c r="ISH426" s="1211"/>
      <c r="ISI426" s="1210"/>
      <c r="ISK426" s="1208"/>
      <c r="ISL426" s="1209"/>
      <c r="ISM426" s="1209"/>
      <c r="ISN426" s="1209"/>
      <c r="ISO426" s="1209"/>
      <c r="ISP426" s="1210"/>
      <c r="ISQ426" s="1211"/>
      <c r="ISR426" s="1210"/>
      <c r="IST426" s="1208"/>
      <c r="ISU426" s="1209"/>
      <c r="ISV426" s="1209"/>
      <c r="ISW426" s="1209"/>
      <c r="ISX426" s="1209"/>
      <c r="ISY426" s="1210"/>
      <c r="ISZ426" s="1211"/>
      <c r="ITA426" s="1210"/>
      <c r="ITC426" s="1208"/>
      <c r="ITD426" s="1209"/>
      <c r="ITE426" s="1209"/>
      <c r="ITF426" s="1209"/>
      <c r="ITG426" s="1209"/>
      <c r="ITH426" s="1210"/>
      <c r="ITI426" s="1211"/>
      <c r="ITJ426" s="1210"/>
      <c r="ITL426" s="1208"/>
      <c r="ITM426" s="1209"/>
      <c r="ITN426" s="1209"/>
      <c r="ITO426" s="1209"/>
      <c r="ITP426" s="1209"/>
      <c r="ITQ426" s="1210"/>
      <c r="ITR426" s="1211"/>
      <c r="ITS426" s="1210"/>
      <c r="ITU426" s="1208"/>
      <c r="ITV426" s="1209"/>
      <c r="ITW426" s="1209"/>
      <c r="ITX426" s="1209"/>
      <c r="ITY426" s="1209"/>
      <c r="ITZ426" s="1210"/>
      <c r="IUA426" s="1211"/>
      <c r="IUB426" s="1210"/>
      <c r="IUD426" s="1208"/>
      <c r="IUE426" s="1209"/>
      <c r="IUF426" s="1209"/>
      <c r="IUG426" s="1209"/>
      <c r="IUH426" s="1209"/>
      <c r="IUI426" s="1210"/>
      <c r="IUJ426" s="1211"/>
      <c r="IUK426" s="1210"/>
      <c r="IUM426" s="1208"/>
      <c r="IUN426" s="1209"/>
      <c r="IUO426" s="1209"/>
      <c r="IUP426" s="1209"/>
      <c r="IUQ426" s="1209"/>
      <c r="IUR426" s="1210"/>
      <c r="IUS426" s="1211"/>
      <c r="IUT426" s="1210"/>
      <c r="IUV426" s="1208"/>
      <c r="IUW426" s="1209"/>
      <c r="IUX426" s="1209"/>
      <c r="IUY426" s="1209"/>
      <c r="IUZ426" s="1209"/>
      <c r="IVA426" s="1210"/>
      <c r="IVB426" s="1211"/>
      <c r="IVC426" s="1210"/>
      <c r="IVE426" s="1208"/>
      <c r="IVF426" s="1209"/>
      <c r="IVG426" s="1209"/>
      <c r="IVH426" s="1209"/>
      <c r="IVI426" s="1209"/>
      <c r="IVJ426" s="1210"/>
      <c r="IVK426" s="1211"/>
      <c r="IVL426" s="1210"/>
      <c r="IVN426" s="1208"/>
      <c r="IVO426" s="1209"/>
      <c r="IVP426" s="1209"/>
      <c r="IVQ426" s="1209"/>
      <c r="IVR426" s="1209"/>
      <c r="IVS426" s="1210"/>
      <c r="IVT426" s="1211"/>
      <c r="IVU426" s="1210"/>
      <c r="IVW426" s="1208"/>
      <c r="IVX426" s="1209"/>
      <c r="IVY426" s="1209"/>
      <c r="IVZ426" s="1209"/>
      <c r="IWA426" s="1209"/>
      <c r="IWB426" s="1210"/>
      <c r="IWC426" s="1211"/>
      <c r="IWD426" s="1210"/>
      <c r="IWF426" s="1208"/>
      <c r="IWG426" s="1209"/>
      <c r="IWH426" s="1209"/>
      <c r="IWI426" s="1209"/>
      <c r="IWJ426" s="1209"/>
      <c r="IWK426" s="1210"/>
      <c r="IWL426" s="1211"/>
      <c r="IWM426" s="1210"/>
      <c r="IWO426" s="1208"/>
      <c r="IWP426" s="1209"/>
      <c r="IWQ426" s="1209"/>
      <c r="IWR426" s="1209"/>
      <c r="IWS426" s="1209"/>
      <c r="IWT426" s="1210"/>
      <c r="IWU426" s="1211"/>
      <c r="IWV426" s="1210"/>
      <c r="IWX426" s="1208"/>
      <c r="IWY426" s="1209"/>
      <c r="IWZ426" s="1209"/>
      <c r="IXA426" s="1209"/>
      <c r="IXB426" s="1209"/>
      <c r="IXC426" s="1210"/>
      <c r="IXD426" s="1211"/>
      <c r="IXE426" s="1210"/>
      <c r="IXG426" s="1208"/>
      <c r="IXH426" s="1209"/>
      <c r="IXI426" s="1209"/>
      <c r="IXJ426" s="1209"/>
      <c r="IXK426" s="1209"/>
      <c r="IXL426" s="1210"/>
      <c r="IXM426" s="1211"/>
      <c r="IXN426" s="1210"/>
      <c r="IXP426" s="1208"/>
      <c r="IXQ426" s="1209"/>
      <c r="IXR426" s="1209"/>
      <c r="IXS426" s="1209"/>
      <c r="IXT426" s="1209"/>
      <c r="IXU426" s="1210"/>
      <c r="IXV426" s="1211"/>
      <c r="IXW426" s="1210"/>
      <c r="IXY426" s="1208"/>
      <c r="IXZ426" s="1209"/>
      <c r="IYA426" s="1209"/>
      <c r="IYB426" s="1209"/>
      <c r="IYC426" s="1209"/>
      <c r="IYD426" s="1210"/>
      <c r="IYE426" s="1211"/>
      <c r="IYF426" s="1210"/>
      <c r="IYH426" s="1208"/>
      <c r="IYI426" s="1209"/>
      <c r="IYJ426" s="1209"/>
      <c r="IYK426" s="1209"/>
      <c r="IYL426" s="1209"/>
      <c r="IYM426" s="1210"/>
      <c r="IYN426" s="1211"/>
      <c r="IYO426" s="1210"/>
      <c r="IYQ426" s="1208"/>
      <c r="IYR426" s="1209"/>
      <c r="IYS426" s="1209"/>
      <c r="IYT426" s="1209"/>
      <c r="IYU426" s="1209"/>
      <c r="IYV426" s="1210"/>
      <c r="IYW426" s="1211"/>
      <c r="IYX426" s="1210"/>
      <c r="IYZ426" s="1208"/>
      <c r="IZA426" s="1209"/>
      <c r="IZB426" s="1209"/>
      <c r="IZC426" s="1209"/>
      <c r="IZD426" s="1209"/>
      <c r="IZE426" s="1210"/>
      <c r="IZF426" s="1211"/>
      <c r="IZG426" s="1210"/>
      <c r="IZI426" s="1208"/>
      <c r="IZJ426" s="1209"/>
      <c r="IZK426" s="1209"/>
      <c r="IZL426" s="1209"/>
      <c r="IZM426" s="1209"/>
      <c r="IZN426" s="1210"/>
      <c r="IZO426" s="1211"/>
      <c r="IZP426" s="1210"/>
      <c r="IZR426" s="1208"/>
      <c r="IZS426" s="1209"/>
      <c r="IZT426" s="1209"/>
      <c r="IZU426" s="1209"/>
      <c r="IZV426" s="1209"/>
      <c r="IZW426" s="1210"/>
      <c r="IZX426" s="1211"/>
      <c r="IZY426" s="1210"/>
      <c r="JAA426" s="1208"/>
      <c r="JAB426" s="1209"/>
      <c r="JAC426" s="1209"/>
      <c r="JAD426" s="1209"/>
      <c r="JAE426" s="1209"/>
      <c r="JAF426" s="1210"/>
      <c r="JAG426" s="1211"/>
      <c r="JAH426" s="1210"/>
      <c r="JAJ426" s="1208"/>
      <c r="JAK426" s="1209"/>
      <c r="JAL426" s="1209"/>
      <c r="JAM426" s="1209"/>
      <c r="JAN426" s="1209"/>
      <c r="JAO426" s="1210"/>
      <c r="JAP426" s="1211"/>
      <c r="JAQ426" s="1210"/>
      <c r="JAS426" s="1208"/>
      <c r="JAT426" s="1209"/>
      <c r="JAU426" s="1209"/>
      <c r="JAV426" s="1209"/>
      <c r="JAW426" s="1209"/>
      <c r="JAX426" s="1210"/>
      <c r="JAY426" s="1211"/>
      <c r="JAZ426" s="1210"/>
      <c r="JBB426" s="1208"/>
      <c r="JBC426" s="1209"/>
      <c r="JBD426" s="1209"/>
      <c r="JBE426" s="1209"/>
      <c r="JBF426" s="1209"/>
      <c r="JBG426" s="1210"/>
      <c r="JBH426" s="1211"/>
      <c r="JBI426" s="1210"/>
      <c r="JBK426" s="1208"/>
      <c r="JBL426" s="1209"/>
      <c r="JBM426" s="1209"/>
      <c r="JBN426" s="1209"/>
      <c r="JBO426" s="1209"/>
      <c r="JBP426" s="1210"/>
      <c r="JBQ426" s="1211"/>
      <c r="JBR426" s="1210"/>
      <c r="JBT426" s="1208"/>
      <c r="JBU426" s="1209"/>
      <c r="JBV426" s="1209"/>
      <c r="JBW426" s="1209"/>
      <c r="JBX426" s="1209"/>
      <c r="JBY426" s="1210"/>
      <c r="JBZ426" s="1211"/>
      <c r="JCA426" s="1210"/>
      <c r="JCC426" s="1208"/>
      <c r="JCD426" s="1209"/>
      <c r="JCE426" s="1209"/>
      <c r="JCF426" s="1209"/>
      <c r="JCG426" s="1209"/>
      <c r="JCH426" s="1210"/>
      <c r="JCI426" s="1211"/>
      <c r="JCJ426" s="1210"/>
      <c r="JCL426" s="1208"/>
      <c r="JCM426" s="1209"/>
      <c r="JCN426" s="1209"/>
      <c r="JCO426" s="1209"/>
      <c r="JCP426" s="1209"/>
      <c r="JCQ426" s="1210"/>
      <c r="JCR426" s="1211"/>
      <c r="JCS426" s="1210"/>
      <c r="JCU426" s="1208"/>
      <c r="JCV426" s="1209"/>
      <c r="JCW426" s="1209"/>
      <c r="JCX426" s="1209"/>
      <c r="JCY426" s="1209"/>
      <c r="JCZ426" s="1210"/>
      <c r="JDA426" s="1211"/>
      <c r="JDB426" s="1210"/>
      <c r="JDD426" s="1208"/>
      <c r="JDE426" s="1209"/>
      <c r="JDF426" s="1209"/>
      <c r="JDG426" s="1209"/>
      <c r="JDH426" s="1209"/>
      <c r="JDI426" s="1210"/>
      <c r="JDJ426" s="1211"/>
      <c r="JDK426" s="1210"/>
      <c r="JDM426" s="1208"/>
      <c r="JDN426" s="1209"/>
      <c r="JDO426" s="1209"/>
      <c r="JDP426" s="1209"/>
      <c r="JDQ426" s="1209"/>
      <c r="JDR426" s="1210"/>
      <c r="JDS426" s="1211"/>
      <c r="JDT426" s="1210"/>
      <c r="JDV426" s="1208"/>
      <c r="JDW426" s="1209"/>
      <c r="JDX426" s="1209"/>
      <c r="JDY426" s="1209"/>
      <c r="JDZ426" s="1209"/>
      <c r="JEA426" s="1210"/>
      <c r="JEB426" s="1211"/>
      <c r="JEC426" s="1210"/>
      <c r="JEE426" s="1208"/>
      <c r="JEF426" s="1209"/>
      <c r="JEG426" s="1209"/>
      <c r="JEH426" s="1209"/>
      <c r="JEI426" s="1209"/>
      <c r="JEJ426" s="1210"/>
      <c r="JEK426" s="1211"/>
      <c r="JEL426" s="1210"/>
      <c r="JEN426" s="1208"/>
      <c r="JEO426" s="1209"/>
      <c r="JEP426" s="1209"/>
      <c r="JEQ426" s="1209"/>
      <c r="JER426" s="1209"/>
      <c r="JES426" s="1210"/>
      <c r="JET426" s="1211"/>
      <c r="JEU426" s="1210"/>
      <c r="JEW426" s="1208"/>
      <c r="JEX426" s="1209"/>
      <c r="JEY426" s="1209"/>
      <c r="JEZ426" s="1209"/>
      <c r="JFA426" s="1209"/>
      <c r="JFB426" s="1210"/>
      <c r="JFC426" s="1211"/>
      <c r="JFD426" s="1210"/>
      <c r="JFF426" s="1208"/>
      <c r="JFG426" s="1209"/>
      <c r="JFH426" s="1209"/>
      <c r="JFI426" s="1209"/>
      <c r="JFJ426" s="1209"/>
      <c r="JFK426" s="1210"/>
      <c r="JFL426" s="1211"/>
      <c r="JFM426" s="1210"/>
      <c r="JFO426" s="1208"/>
      <c r="JFP426" s="1209"/>
      <c r="JFQ426" s="1209"/>
      <c r="JFR426" s="1209"/>
      <c r="JFS426" s="1209"/>
      <c r="JFT426" s="1210"/>
      <c r="JFU426" s="1211"/>
      <c r="JFV426" s="1210"/>
      <c r="JFX426" s="1208"/>
      <c r="JFY426" s="1209"/>
      <c r="JFZ426" s="1209"/>
      <c r="JGA426" s="1209"/>
      <c r="JGB426" s="1209"/>
      <c r="JGC426" s="1210"/>
      <c r="JGD426" s="1211"/>
      <c r="JGE426" s="1210"/>
      <c r="JGG426" s="1208"/>
      <c r="JGH426" s="1209"/>
      <c r="JGI426" s="1209"/>
      <c r="JGJ426" s="1209"/>
      <c r="JGK426" s="1209"/>
      <c r="JGL426" s="1210"/>
      <c r="JGM426" s="1211"/>
      <c r="JGN426" s="1210"/>
      <c r="JGP426" s="1208"/>
      <c r="JGQ426" s="1209"/>
      <c r="JGR426" s="1209"/>
      <c r="JGS426" s="1209"/>
      <c r="JGT426" s="1209"/>
      <c r="JGU426" s="1210"/>
      <c r="JGV426" s="1211"/>
      <c r="JGW426" s="1210"/>
      <c r="JGY426" s="1208"/>
      <c r="JGZ426" s="1209"/>
      <c r="JHA426" s="1209"/>
      <c r="JHB426" s="1209"/>
      <c r="JHC426" s="1209"/>
      <c r="JHD426" s="1210"/>
      <c r="JHE426" s="1211"/>
      <c r="JHF426" s="1210"/>
      <c r="JHH426" s="1208"/>
      <c r="JHI426" s="1209"/>
      <c r="JHJ426" s="1209"/>
      <c r="JHK426" s="1209"/>
      <c r="JHL426" s="1209"/>
      <c r="JHM426" s="1210"/>
      <c r="JHN426" s="1211"/>
      <c r="JHO426" s="1210"/>
      <c r="JHQ426" s="1208"/>
      <c r="JHR426" s="1209"/>
      <c r="JHS426" s="1209"/>
      <c r="JHT426" s="1209"/>
      <c r="JHU426" s="1209"/>
      <c r="JHV426" s="1210"/>
      <c r="JHW426" s="1211"/>
      <c r="JHX426" s="1210"/>
      <c r="JHZ426" s="1208"/>
      <c r="JIA426" s="1209"/>
      <c r="JIB426" s="1209"/>
      <c r="JIC426" s="1209"/>
      <c r="JID426" s="1209"/>
      <c r="JIE426" s="1210"/>
      <c r="JIF426" s="1211"/>
      <c r="JIG426" s="1210"/>
      <c r="JII426" s="1208"/>
      <c r="JIJ426" s="1209"/>
      <c r="JIK426" s="1209"/>
      <c r="JIL426" s="1209"/>
      <c r="JIM426" s="1209"/>
      <c r="JIN426" s="1210"/>
      <c r="JIO426" s="1211"/>
      <c r="JIP426" s="1210"/>
      <c r="JIR426" s="1208"/>
      <c r="JIS426" s="1209"/>
      <c r="JIT426" s="1209"/>
      <c r="JIU426" s="1209"/>
      <c r="JIV426" s="1209"/>
      <c r="JIW426" s="1210"/>
      <c r="JIX426" s="1211"/>
      <c r="JIY426" s="1210"/>
      <c r="JJA426" s="1208"/>
      <c r="JJB426" s="1209"/>
      <c r="JJC426" s="1209"/>
      <c r="JJD426" s="1209"/>
      <c r="JJE426" s="1209"/>
      <c r="JJF426" s="1210"/>
      <c r="JJG426" s="1211"/>
      <c r="JJH426" s="1210"/>
      <c r="JJJ426" s="1208"/>
      <c r="JJK426" s="1209"/>
      <c r="JJL426" s="1209"/>
      <c r="JJM426" s="1209"/>
      <c r="JJN426" s="1209"/>
      <c r="JJO426" s="1210"/>
      <c r="JJP426" s="1211"/>
      <c r="JJQ426" s="1210"/>
      <c r="JJS426" s="1208"/>
      <c r="JJT426" s="1209"/>
      <c r="JJU426" s="1209"/>
      <c r="JJV426" s="1209"/>
      <c r="JJW426" s="1209"/>
      <c r="JJX426" s="1210"/>
      <c r="JJY426" s="1211"/>
      <c r="JJZ426" s="1210"/>
      <c r="JKB426" s="1208"/>
      <c r="JKC426" s="1209"/>
      <c r="JKD426" s="1209"/>
      <c r="JKE426" s="1209"/>
      <c r="JKF426" s="1209"/>
      <c r="JKG426" s="1210"/>
      <c r="JKH426" s="1211"/>
      <c r="JKI426" s="1210"/>
      <c r="JKK426" s="1208"/>
      <c r="JKL426" s="1209"/>
      <c r="JKM426" s="1209"/>
      <c r="JKN426" s="1209"/>
      <c r="JKO426" s="1209"/>
      <c r="JKP426" s="1210"/>
      <c r="JKQ426" s="1211"/>
      <c r="JKR426" s="1210"/>
      <c r="JKT426" s="1208"/>
      <c r="JKU426" s="1209"/>
      <c r="JKV426" s="1209"/>
      <c r="JKW426" s="1209"/>
      <c r="JKX426" s="1209"/>
      <c r="JKY426" s="1210"/>
      <c r="JKZ426" s="1211"/>
      <c r="JLA426" s="1210"/>
      <c r="JLC426" s="1208"/>
      <c r="JLD426" s="1209"/>
      <c r="JLE426" s="1209"/>
      <c r="JLF426" s="1209"/>
      <c r="JLG426" s="1209"/>
      <c r="JLH426" s="1210"/>
      <c r="JLI426" s="1211"/>
      <c r="JLJ426" s="1210"/>
      <c r="JLL426" s="1208"/>
      <c r="JLM426" s="1209"/>
      <c r="JLN426" s="1209"/>
      <c r="JLO426" s="1209"/>
      <c r="JLP426" s="1209"/>
      <c r="JLQ426" s="1210"/>
      <c r="JLR426" s="1211"/>
      <c r="JLS426" s="1210"/>
      <c r="JLU426" s="1208"/>
      <c r="JLV426" s="1209"/>
      <c r="JLW426" s="1209"/>
      <c r="JLX426" s="1209"/>
      <c r="JLY426" s="1209"/>
      <c r="JLZ426" s="1210"/>
      <c r="JMA426" s="1211"/>
      <c r="JMB426" s="1210"/>
      <c r="JMD426" s="1208"/>
      <c r="JME426" s="1209"/>
      <c r="JMF426" s="1209"/>
      <c r="JMG426" s="1209"/>
      <c r="JMH426" s="1209"/>
      <c r="JMI426" s="1210"/>
      <c r="JMJ426" s="1211"/>
      <c r="JMK426" s="1210"/>
      <c r="JMM426" s="1208"/>
      <c r="JMN426" s="1209"/>
      <c r="JMO426" s="1209"/>
      <c r="JMP426" s="1209"/>
      <c r="JMQ426" s="1209"/>
      <c r="JMR426" s="1210"/>
      <c r="JMS426" s="1211"/>
      <c r="JMT426" s="1210"/>
      <c r="JMV426" s="1208"/>
      <c r="JMW426" s="1209"/>
      <c r="JMX426" s="1209"/>
      <c r="JMY426" s="1209"/>
      <c r="JMZ426" s="1209"/>
      <c r="JNA426" s="1210"/>
      <c r="JNB426" s="1211"/>
      <c r="JNC426" s="1210"/>
      <c r="JNE426" s="1208"/>
      <c r="JNF426" s="1209"/>
      <c r="JNG426" s="1209"/>
      <c r="JNH426" s="1209"/>
      <c r="JNI426" s="1209"/>
      <c r="JNJ426" s="1210"/>
      <c r="JNK426" s="1211"/>
      <c r="JNL426" s="1210"/>
      <c r="JNN426" s="1208"/>
      <c r="JNO426" s="1209"/>
      <c r="JNP426" s="1209"/>
      <c r="JNQ426" s="1209"/>
      <c r="JNR426" s="1209"/>
      <c r="JNS426" s="1210"/>
      <c r="JNT426" s="1211"/>
      <c r="JNU426" s="1210"/>
      <c r="JNW426" s="1208"/>
      <c r="JNX426" s="1209"/>
      <c r="JNY426" s="1209"/>
      <c r="JNZ426" s="1209"/>
      <c r="JOA426" s="1209"/>
      <c r="JOB426" s="1210"/>
      <c r="JOC426" s="1211"/>
      <c r="JOD426" s="1210"/>
      <c r="JOF426" s="1208"/>
      <c r="JOG426" s="1209"/>
      <c r="JOH426" s="1209"/>
      <c r="JOI426" s="1209"/>
      <c r="JOJ426" s="1209"/>
      <c r="JOK426" s="1210"/>
      <c r="JOL426" s="1211"/>
      <c r="JOM426" s="1210"/>
      <c r="JOO426" s="1208"/>
      <c r="JOP426" s="1209"/>
      <c r="JOQ426" s="1209"/>
      <c r="JOR426" s="1209"/>
      <c r="JOS426" s="1209"/>
      <c r="JOT426" s="1210"/>
      <c r="JOU426" s="1211"/>
      <c r="JOV426" s="1210"/>
      <c r="JOX426" s="1208"/>
      <c r="JOY426" s="1209"/>
      <c r="JOZ426" s="1209"/>
      <c r="JPA426" s="1209"/>
      <c r="JPB426" s="1209"/>
      <c r="JPC426" s="1210"/>
      <c r="JPD426" s="1211"/>
      <c r="JPE426" s="1210"/>
      <c r="JPG426" s="1208"/>
      <c r="JPH426" s="1209"/>
      <c r="JPI426" s="1209"/>
      <c r="JPJ426" s="1209"/>
      <c r="JPK426" s="1209"/>
      <c r="JPL426" s="1210"/>
      <c r="JPM426" s="1211"/>
      <c r="JPN426" s="1210"/>
      <c r="JPP426" s="1208"/>
      <c r="JPQ426" s="1209"/>
      <c r="JPR426" s="1209"/>
      <c r="JPS426" s="1209"/>
      <c r="JPT426" s="1209"/>
      <c r="JPU426" s="1210"/>
      <c r="JPV426" s="1211"/>
      <c r="JPW426" s="1210"/>
      <c r="JPY426" s="1208"/>
      <c r="JPZ426" s="1209"/>
      <c r="JQA426" s="1209"/>
      <c r="JQB426" s="1209"/>
      <c r="JQC426" s="1209"/>
      <c r="JQD426" s="1210"/>
      <c r="JQE426" s="1211"/>
      <c r="JQF426" s="1210"/>
      <c r="JQH426" s="1208"/>
      <c r="JQI426" s="1209"/>
      <c r="JQJ426" s="1209"/>
      <c r="JQK426" s="1209"/>
      <c r="JQL426" s="1209"/>
      <c r="JQM426" s="1210"/>
      <c r="JQN426" s="1211"/>
      <c r="JQO426" s="1210"/>
      <c r="JQQ426" s="1208"/>
      <c r="JQR426" s="1209"/>
      <c r="JQS426" s="1209"/>
      <c r="JQT426" s="1209"/>
      <c r="JQU426" s="1209"/>
      <c r="JQV426" s="1210"/>
      <c r="JQW426" s="1211"/>
      <c r="JQX426" s="1210"/>
      <c r="JQZ426" s="1208"/>
      <c r="JRA426" s="1209"/>
      <c r="JRB426" s="1209"/>
      <c r="JRC426" s="1209"/>
      <c r="JRD426" s="1209"/>
      <c r="JRE426" s="1210"/>
      <c r="JRF426" s="1211"/>
      <c r="JRG426" s="1210"/>
      <c r="JRI426" s="1208"/>
      <c r="JRJ426" s="1209"/>
      <c r="JRK426" s="1209"/>
      <c r="JRL426" s="1209"/>
      <c r="JRM426" s="1209"/>
      <c r="JRN426" s="1210"/>
      <c r="JRO426" s="1211"/>
      <c r="JRP426" s="1210"/>
      <c r="JRR426" s="1208"/>
      <c r="JRS426" s="1209"/>
      <c r="JRT426" s="1209"/>
      <c r="JRU426" s="1209"/>
      <c r="JRV426" s="1209"/>
      <c r="JRW426" s="1210"/>
      <c r="JRX426" s="1211"/>
      <c r="JRY426" s="1210"/>
      <c r="JSA426" s="1208"/>
      <c r="JSB426" s="1209"/>
      <c r="JSC426" s="1209"/>
      <c r="JSD426" s="1209"/>
      <c r="JSE426" s="1209"/>
      <c r="JSF426" s="1210"/>
      <c r="JSG426" s="1211"/>
      <c r="JSH426" s="1210"/>
      <c r="JSJ426" s="1208"/>
      <c r="JSK426" s="1209"/>
      <c r="JSL426" s="1209"/>
      <c r="JSM426" s="1209"/>
      <c r="JSN426" s="1209"/>
      <c r="JSO426" s="1210"/>
      <c r="JSP426" s="1211"/>
      <c r="JSQ426" s="1210"/>
      <c r="JSS426" s="1208"/>
      <c r="JST426" s="1209"/>
      <c r="JSU426" s="1209"/>
      <c r="JSV426" s="1209"/>
      <c r="JSW426" s="1209"/>
      <c r="JSX426" s="1210"/>
      <c r="JSY426" s="1211"/>
      <c r="JSZ426" s="1210"/>
      <c r="JTB426" s="1208"/>
      <c r="JTC426" s="1209"/>
      <c r="JTD426" s="1209"/>
      <c r="JTE426" s="1209"/>
      <c r="JTF426" s="1209"/>
      <c r="JTG426" s="1210"/>
      <c r="JTH426" s="1211"/>
      <c r="JTI426" s="1210"/>
      <c r="JTK426" s="1208"/>
      <c r="JTL426" s="1209"/>
      <c r="JTM426" s="1209"/>
      <c r="JTN426" s="1209"/>
      <c r="JTO426" s="1209"/>
      <c r="JTP426" s="1210"/>
      <c r="JTQ426" s="1211"/>
      <c r="JTR426" s="1210"/>
      <c r="JTT426" s="1208"/>
      <c r="JTU426" s="1209"/>
      <c r="JTV426" s="1209"/>
      <c r="JTW426" s="1209"/>
      <c r="JTX426" s="1209"/>
      <c r="JTY426" s="1210"/>
      <c r="JTZ426" s="1211"/>
      <c r="JUA426" s="1210"/>
      <c r="JUC426" s="1208"/>
      <c r="JUD426" s="1209"/>
      <c r="JUE426" s="1209"/>
      <c r="JUF426" s="1209"/>
      <c r="JUG426" s="1209"/>
      <c r="JUH426" s="1210"/>
      <c r="JUI426" s="1211"/>
      <c r="JUJ426" s="1210"/>
      <c r="JUL426" s="1208"/>
      <c r="JUM426" s="1209"/>
      <c r="JUN426" s="1209"/>
      <c r="JUO426" s="1209"/>
      <c r="JUP426" s="1209"/>
      <c r="JUQ426" s="1210"/>
      <c r="JUR426" s="1211"/>
      <c r="JUS426" s="1210"/>
      <c r="JUU426" s="1208"/>
      <c r="JUV426" s="1209"/>
      <c r="JUW426" s="1209"/>
      <c r="JUX426" s="1209"/>
      <c r="JUY426" s="1209"/>
      <c r="JUZ426" s="1210"/>
      <c r="JVA426" s="1211"/>
      <c r="JVB426" s="1210"/>
      <c r="JVD426" s="1208"/>
      <c r="JVE426" s="1209"/>
      <c r="JVF426" s="1209"/>
      <c r="JVG426" s="1209"/>
      <c r="JVH426" s="1209"/>
      <c r="JVI426" s="1210"/>
      <c r="JVJ426" s="1211"/>
      <c r="JVK426" s="1210"/>
      <c r="JVM426" s="1208"/>
      <c r="JVN426" s="1209"/>
      <c r="JVO426" s="1209"/>
      <c r="JVP426" s="1209"/>
      <c r="JVQ426" s="1209"/>
      <c r="JVR426" s="1210"/>
      <c r="JVS426" s="1211"/>
      <c r="JVT426" s="1210"/>
      <c r="JVV426" s="1208"/>
      <c r="JVW426" s="1209"/>
      <c r="JVX426" s="1209"/>
      <c r="JVY426" s="1209"/>
      <c r="JVZ426" s="1209"/>
      <c r="JWA426" s="1210"/>
      <c r="JWB426" s="1211"/>
      <c r="JWC426" s="1210"/>
      <c r="JWE426" s="1208"/>
      <c r="JWF426" s="1209"/>
      <c r="JWG426" s="1209"/>
      <c r="JWH426" s="1209"/>
      <c r="JWI426" s="1209"/>
      <c r="JWJ426" s="1210"/>
      <c r="JWK426" s="1211"/>
      <c r="JWL426" s="1210"/>
      <c r="JWN426" s="1208"/>
      <c r="JWO426" s="1209"/>
      <c r="JWP426" s="1209"/>
      <c r="JWQ426" s="1209"/>
      <c r="JWR426" s="1209"/>
      <c r="JWS426" s="1210"/>
      <c r="JWT426" s="1211"/>
      <c r="JWU426" s="1210"/>
      <c r="JWW426" s="1208"/>
      <c r="JWX426" s="1209"/>
      <c r="JWY426" s="1209"/>
      <c r="JWZ426" s="1209"/>
      <c r="JXA426" s="1209"/>
      <c r="JXB426" s="1210"/>
      <c r="JXC426" s="1211"/>
      <c r="JXD426" s="1210"/>
      <c r="JXF426" s="1208"/>
      <c r="JXG426" s="1209"/>
      <c r="JXH426" s="1209"/>
      <c r="JXI426" s="1209"/>
      <c r="JXJ426" s="1209"/>
      <c r="JXK426" s="1210"/>
      <c r="JXL426" s="1211"/>
      <c r="JXM426" s="1210"/>
      <c r="JXO426" s="1208"/>
      <c r="JXP426" s="1209"/>
      <c r="JXQ426" s="1209"/>
      <c r="JXR426" s="1209"/>
      <c r="JXS426" s="1209"/>
      <c r="JXT426" s="1210"/>
      <c r="JXU426" s="1211"/>
      <c r="JXV426" s="1210"/>
      <c r="JXX426" s="1208"/>
      <c r="JXY426" s="1209"/>
      <c r="JXZ426" s="1209"/>
      <c r="JYA426" s="1209"/>
      <c r="JYB426" s="1209"/>
      <c r="JYC426" s="1210"/>
      <c r="JYD426" s="1211"/>
      <c r="JYE426" s="1210"/>
      <c r="JYG426" s="1208"/>
      <c r="JYH426" s="1209"/>
      <c r="JYI426" s="1209"/>
      <c r="JYJ426" s="1209"/>
      <c r="JYK426" s="1209"/>
      <c r="JYL426" s="1210"/>
      <c r="JYM426" s="1211"/>
      <c r="JYN426" s="1210"/>
      <c r="JYP426" s="1208"/>
      <c r="JYQ426" s="1209"/>
      <c r="JYR426" s="1209"/>
      <c r="JYS426" s="1209"/>
      <c r="JYT426" s="1209"/>
      <c r="JYU426" s="1210"/>
      <c r="JYV426" s="1211"/>
      <c r="JYW426" s="1210"/>
      <c r="JYY426" s="1208"/>
      <c r="JYZ426" s="1209"/>
      <c r="JZA426" s="1209"/>
      <c r="JZB426" s="1209"/>
      <c r="JZC426" s="1209"/>
      <c r="JZD426" s="1210"/>
      <c r="JZE426" s="1211"/>
      <c r="JZF426" s="1210"/>
      <c r="JZH426" s="1208"/>
      <c r="JZI426" s="1209"/>
      <c r="JZJ426" s="1209"/>
      <c r="JZK426" s="1209"/>
      <c r="JZL426" s="1209"/>
      <c r="JZM426" s="1210"/>
      <c r="JZN426" s="1211"/>
      <c r="JZO426" s="1210"/>
      <c r="JZQ426" s="1208"/>
      <c r="JZR426" s="1209"/>
      <c r="JZS426" s="1209"/>
      <c r="JZT426" s="1209"/>
      <c r="JZU426" s="1209"/>
      <c r="JZV426" s="1210"/>
      <c r="JZW426" s="1211"/>
      <c r="JZX426" s="1210"/>
      <c r="JZZ426" s="1208"/>
      <c r="KAA426" s="1209"/>
      <c r="KAB426" s="1209"/>
      <c r="KAC426" s="1209"/>
      <c r="KAD426" s="1209"/>
      <c r="KAE426" s="1210"/>
      <c r="KAF426" s="1211"/>
      <c r="KAG426" s="1210"/>
      <c r="KAI426" s="1208"/>
      <c r="KAJ426" s="1209"/>
      <c r="KAK426" s="1209"/>
      <c r="KAL426" s="1209"/>
      <c r="KAM426" s="1209"/>
      <c r="KAN426" s="1210"/>
      <c r="KAO426" s="1211"/>
      <c r="KAP426" s="1210"/>
      <c r="KAR426" s="1208"/>
      <c r="KAS426" s="1209"/>
      <c r="KAT426" s="1209"/>
      <c r="KAU426" s="1209"/>
      <c r="KAV426" s="1209"/>
      <c r="KAW426" s="1210"/>
      <c r="KAX426" s="1211"/>
      <c r="KAY426" s="1210"/>
      <c r="KBA426" s="1208"/>
      <c r="KBB426" s="1209"/>
      <c r="KBC426" s="1209"/>
      <c r="KBD426" s="1209"/>
      <c r="KBE426" s="1209"/>
      <c r="KBF426" s="1210"/>
      <c r="KBG426" s="1211"/>
      <c r="KBH426" s="1210"/>
      <c r="KBJ426" s="1208"/>
      <c r="KBK426" s="1209"/>
      <c r="KBL426" s="1209"/>
      <c r="KBM426" s="1209"/>
      <c r="KBN426" s="1209"/>
      <c r="KBO426" s="1210"/>
      <c r="KBP426" s="1211"/>
      <c r="KBQ426" s="1210"/>
      <c r="KBS426" s="1208"/>
      <c r="KBT426" s="1209"/>
      <c r="KBU426" s="1209"/>
      <c r="KBV426" s="1209"/>
      <c r="KBW426" s="1209"/>
      <c r="KBX426" s="1210"/>
      <c r="KBY426" s="1211"/>
      <c r="KBZ426" s="1210"/>
      <c r="KCB426" s="1208"/>
      <c r="KCC426" s="1209"/>
      <c r="KCD426" s="1209"/>
      <c r="KCE426" s="1209"/>
      <c r="KCF426" s="1209"/>
      <c r="KCG426" s="1210"/>
      <c r="KCH426" s="1211"/>
      <c r="KCI426" s="1210"/>
      <c r="KCK426" s="1208"/>
      <c r="KCL426" s="1209"/>
      <c r="KCM426" s="1209"/>
      <c r="KCN426" s="1209"/>
      <c r="KCO426" s="1209"/>
      <c r="KCP426" s="1210"/>
      <c r="KCQ426" s="1211"/>
      <c r="KCR426" s="1210"/>
      <c r="KCT426" s="1208"/>
      <c r="KCU426" s="1209"/>
      <c r="KCV426" s="1209"/>
      <c r="KCW426" s="1209"/>
      <c r="KCX426" s="1209"/>
      <c r="KCY426" s="1210"/>
      <c r="KCZ426" s="1211"/>
      <c r="KDA426" s="1210"/>
      <c r="KDC426" s="1208"/>
      <c r="KDD426" s="1209"/>
      <c r="KDE426" s="1209"/>
      <c r="KDF426" s="1209"/>
      <c r="KDG426" s="1209"/>
      <c r="KDH426" s="1210"/>
      <c r="KDI426" s="1211"/>
      <c r="KDJ426" s="1210"/>
      <c r="KDL426" s="1208"/>
      <c r="KDM426" s="1209"/>
      <c r="KDN426" s="1209"/>
      <c r="KDO426" s="1209"/>
      <c r="KDP426" s="1209"/>
      <c r="KDQ426" s="1210"/>
      <c r="KDR426" s="1211"/>
      <c r="KDS426" s="1210"/>
      <c r="KDU426" s="1208"/>
      <c r="KDV426" s="1209"/>
      <c r="KDW426" s="1209"/>
      <c r="KDX426" s="1209"/>
      <c r="KDY426" s="1209"/>
      <c r="KDZ426" s="1210"/>
      <c r="KEA426" s="1211"/>
      <c r="KEB426" s="1210"/>
      <c r="KED426" s="1208"/>
      <c r="KEE426" s="1209"/>
      <c r="KEF426" s="1209"/>
      <c r="KEG426" s="1209"/>
      <c r="KEH426" s="1209"/>
      <c r="KEI426" s="1210"/>
      <c r="KEJ426" s="1211"/>
      <c r="KEK426" s="1210"/>
      <c r="KEM426" s="1208"/>
      <c r="KEN426" s="1209"/>
      <c r="KEO426" s="1209"/>
      <c r="KEP426" s="1209"/>
      <c r="KEQ426" s="1209"/>
      <c r="KER426" s="1210"/>
      <c r="KES426" s="1211"/>
      <c r="KET426" s="1210"/>
      <c r="KEV426" s="1208"/>
      <c r="KEW426" s="1209"/>
      <c r="KEX426" s="1209"/>
      <c r="KEY426" s="1209"/>
      <c r="KEZ426" s="1209"/>
      <c r="KFA426" s="1210"/>
      <c r="KFB426" s="1211"/>
      <c r="KFC426" s="1210"/>
      <c r="KFE426" s="1208"/>
      <c r="KFF426" s="1209"/>
      <c r="KFG426" s="1209"/>
      <c r="KFH426" s="1209"/>
      <c r="KFI426" s="1209"/>
      <c r="KFJ426" s="1210"/>
      <c r="KFK426" s="1211"/>
      <c r="KFL426" s="1210"/>
      <c r="KFN426" s="1208"/>
      <c r="KFO426" s="1209"/>
      <c r="KFP426" s="1209"/>
      <c r="KFQ426" s="1209"/>
      <c r="KFR426" s="1209"/>
      <c r="KFS426" s="1210"/>
      <c r="KFT426" s="1211"/>
      <c r="KFU426" s="1210"/>
      <c r="KFW426" s="1208"/>
      <c r="KFX426" s="1209"/>
      <c r="KFY426" s="1209"/>
      <c r="KFZ426" s="1209"/>
      <c r="KGA426" s="1209"/>
      <c r="KGB426" s="1210"/>
      <c r="KGC426" s="1211"/>
      <c r="KGD426" s="1210"/>
      <c r="KGF426" s="1208"/>
      <c r="KGG426" s="1209"/>
      <c r="KGH426" s="1209"/>
      <c r="KGI426" s="1209"/>
      <c r="KGJ426" s="1209"/>
      <c r="KGK426" s="1210"/>
      <c r="KGL426" s="1211"/>
      <c r="KGM426" s="1210"/>
      <c r="KGO426" s="1208"/>
      <c r="KGP426" s="1209"/>
      <c r="KGQ426" s="1209"/>
      <c r="KGR426" s="1209"/>
      <c r="KGS426" s="1209"/>
      <c r="KGT426" s="1210"/>
      <c r="KGU426" s="1211"/>
      <c r="KGV426" s="1210"/>
      <c r="KGX426" s="1208"/>
      <c r="KGY426" s="1209"/>
      <c r="KGZ426" s="1209"/>
      <c r="KHA426" s="1209"/>
      <c r="KHB426" s="1209"/>
      <c r="KHC426" s="1210"/>
      <c r="KHD426" s="1211"/>
      <c r="KHE426" s="1210"/>
      <c r="KHG426" s="1208"/>
      <c r="KHH426" s="1209"/>
      <c r="KHI426" s="1209"/>
      <c r="KHJ426" s="1209"/>
      <c r="KHK426" s="1209"/>
      <c r="KHL426" s="1210"/>
      <c r="KHM426" s="1211"/>
      <c r="KHN426" s="1210"/>
      <c r="KHP426" s="1208"/>
      <c r="KHQ426" s="1209"/>
      <c r="KHR426" s="1209"/>
      <c r="KHS426" s="1209"/>
      <c r="KHT426" s="1209"/>
      <c r="KHU426" s="1210"/>
      <c r="KHV426" s="1211"/>
      <c r="KHW426" s="1210"/>
      <c r="KHY426" s="1208"/>
      <c r="KHZ426" s="1209"/>
      <c r="KIA426" s="1209"/>
      <c r="KIB426" s="1209"/>
      <c r="KIC426" s="1209"/>
      <c r="KID426" s="1210"/>
      <c r="KIE426" s="1211"/>
      <c r="KIF426" s="1210"/>
      <c r="KIH426" s="1208"/>
      <c r="KII426" s="1209"/>
      <c r="KIJ426" s="1209"/>
      <c r="KIK426" s="1209"/>
      <c r="KIL426" s="1209"/>
      <c r="KIM426" s="1210"/>
      <c r="KIN426" s="1211"/>
      <c r="KIO426" s="1210"/>
      <c r="KIQ426" s="1208"/>
      <c r="KIR426" s="1209"/>
      <c r="KIS426" s="1209"/>
      <c r="KIT426" s="1209"/>
      <c r="KIU426" s="1209"/>
      <c r="KIV426" s="1210"/>
      <c r="KIW426" s="1211"/>
      <c r="KIX426" s="1210"/>
      <c r="KIZ426" s="1208"/>
      <c r="KJA426" s="1209"/>
      <c r="KJB426" s="1209"/>
      <c r="KJC426" s="1209"/>
      <c r="KJD426" s="1209"/>
      <c r="KJE426" s="1210"/>
      <c r="KJF426" s="1211"/>
      <c r="KJG426" s="1210"/>
      <c r="KJI426" s="1208"/>
      <c r="KJJ426" s="1209"/>
      <c r="KJK426" s="1209"/>
      <c r="KJL426" s="1209"/>
      <c r="KJM426" s="1209"/>
      <c r="KJN426" s="1210"/>
      <c r="KJO426" s="1211"/>
      <c r="KJP426" s="1210"/>
      <c r="KJR426" s="1208"/>
      <c r="KJS426" s="1209"/>
      <c r="KJT426" s="1209"/>
      <c r="KJU426" s="1209"/>
      <c r="KJV426" s="1209"/>
      <c r="KJW426" s="1210"/>
      <c r="KJX426" s="1211"/>
      <c r="KJY426" s="1210"/>
      <c r="KKA426" s="1208"/>
      <c r="KKB426" s="1209"/>
      <c r="KKC426" s="1209"/>
      <c r="KKD426" s="1209"/>
      <c r="KKE426" s="1209"/>
      <c r="KKF426" s="1210"/>
      <c r="KKG426" s="1211"/>
      <c r="KKH426" s="1210"/>
      <c r="KKJ426" s="1208"/>
      <c r="KKK426" s="1209"/>
      <c r="KKL426" s="1209"/>
      <c r="KKM426" s="1209"/>
      <c r="KKN426" s="1209"/>
      <c r="KKO426" s="1210"/>
      <c r="KKP426" s="1211"/>
      <c r="KKQ426" s="1210"/>
      <c r="KKS426" s="1208"/>
      <c r="KKT426" s="1209"/>
      <c r="KKU426" s="1209"/>
      <c r="KKV426" s="1209"/>
      <c r="KKW426" s="1209"/>
      <c r="KKX426" s="1210"/>
      <c r="KKY426" s="1211"/>
      <c r="KKZ426" s="1210"/>
      <c r="KLB426" s="1208"/>
      <c r="KLC426" s="1209"/>
      <c r="KLD426" s="1209"/>
      <c r="KLE426" s="1209"/>
      <c r="KLF426" s="1209"/>
      <c r="KLG426" s="1210"/>
      <c r="KLH426" s="1211"/>
      <c r="KLI426" s="1210"/>
      <c r="KLK426" s="1208"/>
      <c r="KLL426" s="1209"/>
      <c r="KLM426" s="1209"/>
      <c r="KLN426" s="1209"/>
      <c r="KLO426" s="1209"/>
      <c r="KLP426" s="1210"/>
      <c r="KLQ426" s="1211"/>
      <c r="KLR426" s="1210"/>
      <c r="KLT426" s="1208"/>
      <c r="KLU426" s="1209"/>
      <c r="KLV426" s="1209"/>
      <c r="KLW426" s="1209"/>
      <c r="KLX426" s="1209"/>
      <c r="KLY426" s="1210"/>
      <c r="KLZ426" s="1211"/>
      <c r="KMA426" s="1210"/>
      <c r="KMC426" s="1208"/>
      <c r="KMD426" s="1209"/>
      <c r="KME426" s="1209"/>
      <c r="KMF426" s="1209"/>
      <c r="KMG426" s="1209"/>
      <c r="KMH426" s="1210"/>
      <c r="KMI426" s="1211"/>
      <c r="KMJ426" s="1210"/>
      <c r="KML426" s="1208"/>
      <c r="KMM426" s="1209"/>
      <c r="KMN426" s="1209"/>
      <c r="KMO426" s="1209"/>
      <c r="KMP426" s="1209"/>
      <c r="KMQ426" s="1210"/>
      <c r="KMR426" s="1211"/>
      <c r="KMS426" s="1210"/>
      <c r="KMU426" s="1208"/>
      <c r="KMV426" s="1209"/>
      <c r="KMW426" s="1209"/>
      <c r="KMX426" s="1209"/>
      <c r="KMY426" s="1209"/>
      <c r="KMZ426" s="1210"/>
      <c r="KNA426" s="1211"/>
      <c r="KNB426" s="1210"/>
      <c r="KND426" s="1208"/>
      <c r="KNE426" s="1209"/>
      <c r="KNF426" s="1209"/>
      <c r="KNG426" s="1209"/>
      <c r="KNH426" s="1209"/>
      <c r="KNI426" s="1210"/>
      <c r="KNJ426" s="1211"/>
      <c r="KNK426" s="1210"/>
      <c r="KNM426" s="1208"/>
      <c r="KNN426" s="1209"/>
      <c r="KNO426" s="1209"/>
      <c r="KNP426" s="1209"/>
      <c r="KNQ426" s="1209"/>
      <c r="KNR426" s="1210"/>
      <c r="KNS426" s="1211"/>
      <c r="KNT426" s="1210"/>
      <c r="KNV426" s="1208"/>
      <c r="KNW426" s="1209"/>
      <c r="KNX426" s="1209"/>
      <c r="KNY426" s="1209"/>
      <c r="KNZ426" s="1209"/>
      <c r="KOA426" s="1210"/>
      <c r="KOB426" s="1211"/>
      <c r="KOC426" s="1210"/>
      <c r="KOE426" s="1208"/>
      <c r="KOF426" s="1209"/>
      <c r="KOG426" s="1209"/>
      <c r="KOH426" s="1209"/>
      <c r="KOI426" s="1209"/>
      <c r="KOJ426" s="1210"/>
      <c r="KOK426" s="1211"/>
      <c r="KOL426" s="1210"/>
      <c r="KON426" s="1208"/>
      <c r="KOO426" s="1209"/>
      <c r="KOP426" s="1209"/>
      <c r="KOQ426" s="1209"/>
      <c r="KOR426" s="1209"/>
      <c r="KOS426" s="1210"/>
      <c r="KOT426" s="1211"/>
      <c r="KOU426" s="1210"/>
      <c r="KOW426" s="1208"/>
      <c r="KOX426" s="1209"/>
      <c r="KOY426" s="1209"/>
      <c r="KOZ426" s="1209"/>
      <c r="KPA426" s="1209"/>
      <c r="KPB426" s="1210"/>
      <c r="KPC426" s="1211"/>
      <c r="KPD426" s="1210"/>
      <c r="KPF426" s="1208"/>
      <c r="KPG426" s="1209"/>
      <c r="KPH426" s="1209"/>
      <c r="KPI426" s="1209"/>
      <c r="KPJ426" s="1209"/>
      <c r="KPK426" s="1210"/>
      <c r="KPL426" s="1211"/>
      <c r="KPM426" s="1210"/>
      <c r="KPO426" s="1208"/>
      <c r="KPP426" s="1209"/>
      <c r="KPQ426" s="1209"/>
      <c r="KPR426" s="1209"/>
      <c r="KPS426" s="1209"/>
      <c r="KPT426" s="1210"/>
      <c r="KPU426" s="1211"/>
      <c r="KPV426" s="1210"/>
      <c r="KPX426" s="1208"/>
      <c r="KPY426" s="1209"/>
      <c r="KPZ426" s="1209"/>
      <c r="KQA426" s="1209"/>
      <c r="KQB426" s="1209"/>
      <c r="KQC426" s="1210"/>
      <c r="KQD426" s="1211"/>
      <c r="KQE426" s="1210"/>
      <c r="KQG426" s="1208"/>
      <c r="KQH426" s="1209"/>
      <c r="KQI426" s="1209"/>
      <c r="KQJ426" s="1209"/>
      <c r="KQK426" s="1209"/>
      <c r="KQL426" s="1210"/>
      <c r="KQM426" s="1211"/>
      <c r="KQN426" s="1210"/>
      <c r="KQP426" s="1208"/>
      <c r="KQQ426" s="1209"/>
      <c r="KQR426" s="1209"/>
      <c r="KQS426" s="1209"/>
      <c r="KQT426" s="1209"/>
      <c r="KQU426" s="1210"/>
      <c r="KQV426" s="1211"/>
      <c r="KQW426" s="1210"/>
      <c r="KQY426" s="1208"/>
      <c r="KQZ426" s="1209"/>
      <c r="KRA426" s="1209"/>
      <c r="KRB426" s="1209"/>
      <c r="KRC426" s="1209"/>
      <c r="KRD426" s="1210"/>
      <c r="KRE426" s="1211"/>
      <c r="KRF426" s="1210"/>
      <c r="KRH426" s="1208"/>
      <c r="KRI426" s="1209"/>
      <c r="KRJ426" s="1209"/>
      <c r="KRK426" s="1209"/>
      <c r="KRL426" s="1209"/>
      <c r="KRM426" s="1210"/>
      <c r="KRN426" s="1211"/>
      <c r="KRO426" s="1210"/>
      <c r="KRQ426" s="1208"/>
      <c r="KRR426" s="1209"/>
      <c r="KRS426" s="1209"/>
      <c r="KRT426" s="1209"/>
      <c r="KRU426" s="1209"/>
      <c r="KRV426" s="1210"/>
      <c r="KRW426" s="1211"/>
      <c r="KRX426" s="1210"/>
      <c r="KRZ426" s="1208"/>
      <c r="KSA426" s="1209"/>
      <c r="KSB426" s="1209"/>
      <c r="KSC426" s="1209"/>
      <c r="KSD426" s="1209"/>
      <c r="KSE426" s="1210"/>
      <c r="KSF426" s="1211"/>
      <c r="KSG426" s="1210"/>
      <c r="KSI426" s="1208"/>
      <c r="KSJ426" s="1209"/>
      <c r="KSK426" s="1209"/>
      <c r="KSL426" s="1209"/>
      <c r="KSM426" s="1209"/>
      <c r="KSN426" s="1210"/>
      <c r="KSO426" s="1211"/>
      <c r="KSP426" s="1210"/>
      <c r="KSR426" s="1208"/>
      <c r="KSS426" s="1209"/>
      <c r="KST426" s="1209"/>
      <c r="KSU426" s="1209"/>
      <c r="KSV426" s="1209"/>
      <c r="KSW426" s="1210"/>
      <c r="KSX426" s="1211"/>
      <c r="KSY426" s="1210"/>
      <c r="KTA426" s="1208"/>
      <c r="KTB426" s="1209"/>
      <c r="KTC426" s="1209"/>
      <c r="KTD426" s="1209"/>
      <c r="KTE426" s="1209"/>
      <c r="KTF426" s="1210"/>
      <c r="KTG426" s="1211"/>
      <c r="KTH426" s="1210"/>
      <c r="KTJ426" s="1208"/>
      <c r="KTK426" s="1209"/>
      <c r="KTL426" s="1209"/>
      <c r="KTM426" s="1209"/>
      <c r="KTN426" s="1209"/>
      <c r="KTO426" s="1210"/>
      <c r="KTP426" s="1211"/>
      <c r="KTQ426" s="1210"/>
      <c r="KTS426" s="1208"/>
      <c r="KTT426" s="1209"/>
      <c r="KTU426" s="1209"/>
      <c r="KTV426" s="1209"/>
      <c r="KTW426" s="1209"/>
      <c r="KTX426" s="1210"/>
      <c r="KTY426" s="1211"/>
      <c r="KTZ426" s="1210"/>
      <c r="KUB426" s="1208"/>
      <c r="KUC426" s="1209"/>
      <c r="KUD426" s="1209"/>
      <c r="KUE426" s="1209"/>
      <c r="KUF426" s="1209"/>
      <c r="KUG426" s="1210"/>
      <c r="KUH426" s="1211"/>
      <c r="KUI426" s="1210"/>
      <c r="KUK426" s="1208"/>
      <c r="KUL426" s="1209"/>
      <c r="KUM426" s="1209"/>
      <c r="KUN426" s="1209"/>
      <c r="KUO426" s="1209"/>
      <c r="KUP426" s="1210"/>
      <c r="KUQ426" s="1211"/>
      <c r="KUR426" s="1210"/>
      <c r="KUT426" s="1208"/>
      <c r="KUU426" s="1209"/>
      <c r="KUV426" s="1209"/>
      <c r="KUW426" s="1209"/>
      <c r="KUX426" s="1209"/>
      <c r="KUY426" s="1210"/>
      <c r="KUZ426" s="1211"/>
      <c r="KVA426" s="1210"/>
      <c r="KVC426" s="1208"/>
      <c r="KVD426" s="1209"/>
      <c r="KVE426" s="1209"/>
      <c r="KVF426" s="1209"/>
      <c r="KVG426" s="1209"/>
      <c r="KVH426" s="1210"/>
      <c r="KVI426" s="1211"/>
      <c r="KVJ426" s="1210"/>
      <c r="KVL426" s="1208"/>
      <c r="KVM426" s="1209"/>
      <c r="KVN426" s="1209"/>
      <c r="KVO426" s="1209"/>
      <c r="KVP426" s="1209"/>
      <c r="KVQ426" s="1210"/>
      <c r="KVR426" s="1211"/>
      <c r="KVS426" s="1210"/>
      <c r="KVU426" s="1208"/>
      <c r="KVV426" s="1209"/>
      <c r="KVW426" s="1209"/>
      <c r="KVX426" s="1209"/>
      <c r="KVY426" s="1209"/>
      <c r="KVZ426" s="1210"/>
      <c r="KWA426" s="1211"/>
      <c r="KWB426" s="1210"/>
      <c r="KWD426" s="1208"/>
      <c r="KWE426" s="1209"/>
      <c r="KWF426" s="1209"/>
      <c r="KWG426" s="1209"/>
      <c r="KWH426" s="1209"/>
      <c r="KWI426" s="1210"/>
      <c r="KWJ426" s="1211"/>
      <c r="KWK426" s="1210"/>
      <c r="KWM426" s="1208"/>
      <c r="KWN426" s="1209"/>
      <c r="KWO426" s="1209"/>
      <c r="KWP426" s="1209"/>
      <c r="KWQ426" s="1209"/>
      <c r="KWR426" s="1210"/>
      <c r="KWS426" s="1211"/>
      <c r="KWT426" s="1210"/>
      <c r="KWV426" s="1208"/>
      <c r="KWW426" s="1209"/>
      <c r="KWX426" s="1209"/>
      <c r="KWY426" s="1209"/>
      <c r="KWZ426" s="1209"/>
      <c r="KXA426" s="1210"/>
      <c r="KXB426" s="1211"/>
      <c r="KXC426" s="1210"/>
      <c r="KXE426" s="1208"/>
      <c r="KXF426" s="1209"/>
      <c r="KXG426" s="1209"/>
      <c r="KXH426" s="1209"/>
      <c r="KXI426" s="1209"/>
      <c r="KXJ426" s="1210"/>
      <c r="KXK426" s="1211"/>
      <c r="KXL426" s="1210"/>
      <c r="KXN426" s="1208"/>
      <c r="KXO426" s="1209"/>
      <c r="KXP426" s="1209"/>
      <c r="KXQ426" s="1209"/>
      <c r="KXR426" s="1209"/>
      <c r="KXS426" s="1210"/>
      <c r="KXT426" s="1211"/>
      <c r="KXU426" s="1210"/>
      <c r="KXW426" s="1208"/>
      <c r="KXX426" s="1209"/>
      <c r="KXY426" s="1209"/>
      <c r="KXZ426" s="1209"/>
      <c r="KYA426" s="1209"/>
      <c r="KYB426" s="1210"/>
      <c r="KYC426" s="1211"/>
      <c r="KYD426" s="1210"/>
      <c r="KYF426" s="1208"/>
      <c r="KYG426" s="1209"/>
      <c r="KYH426" s="1209"/>
      <c r="KYI426" s="1209"/>
      <c r="KYJ426" s="1209"/>
      <c r="KYK426" s="1210"/>
      <c r="KYL426" s="1211"/>
      <c r="KYM426" s="1210"/>
      <c r="KYO426" s="1208"/>
      <c r="KYP426" s="1209"/>
      <c r="KYQ426" s="1209"/>
      <c r="KYR426" s="1209"/>
      <c r="KYS426" s="1209"/>
      <c r="KYT426" s="1210"/>
      <c r="KYU426" s="1211"/>
      <c r="KYV426" s="1210"/>
      <c r="KYX426" s="1208"/>
      <c r="KYY426" s="1209"/>
      <c r="KYZ426" s="1209"/>
      <c r="KZA426" s="1209"/>
      <c r="KZB426" s="1209"/>
      <c r="KZC426" s="1210"/>
      <c r="KZD426" s="1211"/>
      <c r="KZE426" s="1210"/>
      <c r="KZG426" s="1208"/>
      <c r="KZH426" s="1209"/>
      <c r="KZI426" s="1209"/>
      <c r="KZJ426" s="1209"/>
      <c r="KZK426" s="1209"/>
      <c r="KZL426" s="1210"/>
      <c r="KZM426" s="1211"/>
      <c r="KZN426" s="1210"/>
      <c r="KZP426" s="1208"/>
      <c r="KZQ426" s="1209"/>
      <c r="KZR426" s="1209"/>
      <c r="KZS426" s="1209"/>
      <c r="KZT426" s="1209"/>
      <c r="KZU426" s="1210"/>
      <c r="KZV426" s="1211"/>
      <c r="KZW426" s="1210"/>
      <c r="KZY426" s="1208"/>
      <c r="KZZ426" s="1209"/>
      <c r="LAA426" s="1209"/>
      <c r="LAB426" s="1209"/>
      <c r="LAC426" s="1209"/>
      <c r="LAD426" s="1210"/>
      <c r="LAE426" s="1211"/>
      <c r="LAF426" s="1210"/>
      <c r="LAH426" s="1208"/>
      <c r="LAI426" s="1209"/>
      <c r="LAJ426" s="1209"/>
      <c r="LAK426" s="1209"/>
      <c r="LAL426" s="1209"/>
      <c r="LAM426" s="1210"/>
      <c r="LAN426" s="1211"/>
      <c r="LAO426" s="1210"/>
      <c r="LAQ426" s="1208"/>
      <c r="LAR426" s="1209"/>
      <c r="LAS426" s="1209"/>
      <c r="LAT426" s="1209"/>
      <c r="LAU426" s="1209"/>
      <c r="LAV426" s="1210"/>
      <c r="LAW426" s="1211"/>
      <c r="LAX426" s="1210"/>
      <c r="LAZ426" s="1208"/>
      <c r="LBA426" s="1209"/>
      <c r="LBB426" s="1209"/>
      <c r="LBC426" s="1209"/>
      <c r="LBD426" s="1209"/>
      <c r="LBE426" s="1210"/>
      <c r="LBF426" s="1211"/>
      <c r="LBG426" s="1210"/>
      <c r="LBI426" s="1208"/>
      <c r="LBJ426" s="1209"/>
      <c r="LBK426" s="1209"/>
      <c r="LBL426" s="1209"/>
      <c r="LBM426" s="1209"/>
      <c r="LBN426" s="1210"/>
      <c r="LBO426" s="1211"/>
      <c r="LBP426" s="1210"/>
      <c r="LBR426" s="1208"/>
      <c r="LBS426" s="1209"/>
      <c r="LBT426" s="1209"/>
      <c r="LBU426" s="1209"/>
      <c r="LBV426" s="1209"/>
      <c r="LBW426" s="1210"/>
      <c r="LBX426" s="1211"/>
      <c r="LBY426" s="1210"/>
      <c r="LCA426" s="1208"/>
      <c r="LCB426" s="1209"/>
      <c r="LCC426" s="1209"/>
      <c r="LCD426" s="1209"/>
      <c r="LCE426" s="1209"/>
      <c r="LCF426" s="1210"/>
      <c r="LCG426" s="1211"/>
      <c r="LCH426" s="1210"/>
      <c r="LCJ426" s="1208"/>
      <c r="LCK426" s="1209"/>
      <c r="LCL426" s="1209"/>
      <c r="LCM426" s="1209"/>
      <c r="LCN426" s="1209"/>
      <c r="LCO426" s="1210"/>
      <c r="LCP426" s="1211"/>
      <c r="LCQ426" s="1210"/>
      <c r="LCS426" s="1208"/>
      <c r="LCT426" s="1209"/>
      <c r="LCU426" s="1209"/>
      <c r="LCV426" s="1209"/>
      <c r="LCW426" s="1209"/>
      <c r="LCX426" s="1210"/>
      <c r="LCY426" s="1211"/>
      <c r="LCZ426" s="1210"/>
      <c r="LDB426" s="1208"/>
      <c r="LDC426" s="1209"/>
      <c r="LDD426" s="1209"/>
      <c r="LDE426" s="1209"/>
      <c r="LDF426" s="1209"/>
      <c r="LDG426" s="1210"/>
      <c r="LDH426" s="1211"/>
      <c r="LDI426" s="1210"/>
      <c r="LDK426" s="1208"/>
      <c r="LDL426" s="1209"/>
      <c r="LDM426" s="1209"/>
      <c r="LDN426" s="1209"/>
      <c r="LDO426" s="1209"/>
      <c r="LDP426" s="1210"/>
      <c r="LDQ426" s="1211"/>
      <c r="LDR426" s="1210"/>
      <c r="LDT426" s="1208"/>
      <c r="LDU426" s="1209"/>
      <c r="LDV426" s="1209"/>
      <c r="LDW426" s="1209"/>
      <c r="LDX426" s="1209"/>
      <c r="LDY426" s="1210"/>
      <c r="LDZ426" s="1211"/>
      <c r="LEA426" s="1210"/>
      <c r="LEC426" s="1208"/>
      <c r="LED426" s="1209"/>
      <c r="LEE426" s="1209"/>
      <c r="LEF426" s="1209"/>
      <c r="LEG426" s="1209"/>
      <c r="LEH426" s="1210"/>
      <c r="LEI426" s="1211"/>
      <c r="LEJ426" s="1210"/>
      <c r="LEL426" s="1208"/>
      <c r="LEM426" s="1209"/>
      <c r="LEN426" s="1209"/>
      <c r="LEO426" s="1209"/>
      <c r="LEP426" s="1209"/>
      <c r="LEQ426" s="1210"/>
      <c r="LER426" s="1211"/>
      <c r="LES426" s="1210"/>
      <c r="LEU426" s="1208"/>
      <c r="LEV426" s="1209"/>
      <c r="LEW426" s="1209"/>
      <c r="LEX426" s="1209"/>
      <c r="LEY426" s="1209"/>
      <c r="LEZ426" s="1210"/>
      <c r="LFA426" s="1211"/>
      <c r="LFB426" s="1210"/>
      <c r="LFD426" s="1208"/>
      <c r="LFE426" s="1209"/>
      <c r="LFF426" s="1209"/>
      <c r="LFG426" s="1209"/>
      <c r="LFH426" s="1209"/>
      <c r="LFI426" s="1210"/>
      <c r="LFJ426" s="1211"/>
      <c r="LFK426" s="1210"/>
      <c r="LFM426" s="1208"/>
      <c r="LFN426" s="1209"/>
      <c r="LFO426" s="1209"/>
      <c r="LFP426" s="1209"/>
      <c r="LFQ426" s="1209"/>
      <c r="LFR426" s="1210"/>
      <c r="LFS426" s="1211"/>
      <c r="LFT426" s="1210"/>
      <c r="LFV426" s="1208"/>
      <c r="LFW426" s="1209"/>
      <c r="LFX426" s="1209"/>
      <c r="LFY426" s="1209"/>
      <c r="LFZ426" s="1209"/>
      <c r="LGA426" s="1210"/>
      <c r="LGB426" s="1211"/>
      <c r="LGC426" s="1210"/>
      <c r="LGE426" s="1208"/>
      <c r="LGF426" s="1209"/>
      <c r="LGG426" s="1209"/>
      <c r="LGH426" s="1209"/>
      <c r="LGI426" s="1209"/>
      <c r="LGJ426" s="1210"/>
      <c r="LGK426" s="1211"/>
      <c r="LGL426" s="1210"/>
      <c r="LGN426" s="1208"/>
      <c r="LGO426" s="1209"/>
      <c r="LGP426" s="1209"/>
      <c r="LGQ426" s="1209"/>
      <c r="LGR426" s="1209"/>
      <c r="LGS426" s="1210"/>
      <c r="LGT426" s="1211"/>
      <c r="LGU426" s="1210"/>
      <c r="LGW426" s="1208"/>
      <c r="LGX426" s="1209"/>
      <c r="LGY426" s="1209"/>
      <c r="LGZ426" s="1209"/>
      <c r="LHA426" s="1209"/>
      <c r="LHB426" s="1210"/>
      <c r="LHC426" s="1211"/>
      <c r="LHD426" s="1210"/>
      <c r="LHF426" s="1208"/>
      <c r="LHG426" s="1209"/>
      <c r="LHH426" s="1209"/>
      <c r="LHI426" s="1209"/>
      <c r="LHJ426" s="1209"/>
      <c r="LHK426" s="1210"/>
      <c r="LHL426" s="1211"/>
      <c r="LHM426" s="1210"/>
      <c r="LHO426" s="1208"/>
      <c r="LHP426" s="1209"/>
      <c r="LHQ426" s="1209"/>
      <c r="LHR426" s="1209"/>
      <c r="LHS426" s="1209"/>
      <c r="LHT426" s="1210"/>
      <c r="LHU426" s="1211"/>
      <c r="LHV426" s="1210"/>
      <c r="LHX426" s="1208"/>
      <c r="LHY426" s="1209"/>
      <c r="LHZ426" s="1209"/>
      <c r="LIA426" s="1209"/>
      <c r="LIB426" s="1209"/>
      <c r="LIC426" s="1210"/>
      <c r="LID426" s="1211"/>
      <c r="LIE426" s="1210"/>
      <c r="LIG426" s="1208"/>
      <c r="LIH426" s="1209"/>
      <c r="LII426" s="1209"/>
      <c r="LIJ426" s="1209"/>
      <c r="LIK426" s="1209"/>
      <c r="LIL426" s="1210"/>
      <c r="LIM426" s="1211"/>
      <c r="LIN426" s="1210"/>
      <c r="LIP426" s="1208"/>
      <c r="LIQ426" s="1209"/>
      <c r="LIR426" s="1209"/>
      <c r="LIS426" s="1209"/>
      <c r="LIT426" s="1209"/>
      <c r="LIU426" s="1210"/>
      <c r="LIV426" s="1211"/>
      <c r="LIW426" s="1210"/>
      <c r="LIY426" s="1208"/>
      <c r="LIZ426" s="1209"/>
      <c r="LJA426" s="1209"/>
      <c r="LJB426" s="1209"/>
      <c r="LJC426" s="1209"/>
      <c r="LJD426" s="1210"/>
      <c r="LJE426" s="1211"/>
      <c r="LJF426" s="1210"/>
      <c r="LJH426" s="1208"/>
      <c r="LJI426" s="1209"/>
      <c r="LJJ426" s="1209"/>
      <c r="LJK426" s="1209"/>
      <c r="LJL426" s="1209"/>
      <c r="LJM426" s="1210"/>
      <c r="LJN426" s="1211"/>
      <c r="LJO426" s="1210"/>
      <c r="LJQ426" s="1208"/>
      <c r="LJR426" s="1209"/>
      <c r="LJS426" s="1209"/>
      <c r="LJT426" s="1209"/>
      <c r="LJU426" s="1209"/>
      <c r="LJV426" s="1210"/>
      <c r="LJW426" s="1211"/>
      <c r="LJX426" s="1210"/>
      <c r="LJZ426" s="1208"/>
      <c r="LKA426" s="1209"/>
      <c r="LKB426" s="1209"/>
      <c r="LKC426" s="1209"/>
      <c r="LKD426" s="1209"/>
      <c r="LKE426" s="1210"/>
      <c r="LKF426" s="1211"/>
      <c r="LKG426" s="1210"/>
      <c r="LKI426" s="1208"/>
      <c r="LKJ426" s="1209"/>
      <c r="LKK426" s="1209"/>
      <c r="LKL426" s="1209"/>
      <c r="LKM426" s="1209"/>
      <c r="LKN426" s="1210"/>
      <c r="LKO426" s="1211"/>
      <c r="LKP426" s="1210"/>
      <c r="LKR426" s="1208"/>
      <c r="LKS426" s="1209"/>
      <c r="LKT426" s="1209"/>
      <c r="LKU426" s="1209"/>
      <c r="LKV426" s="1209"/>
      <c r="LKW426" s="1210"/>
      <c r="LKX426" s="1211"/>
      <c r="LKY426" s="1210"/>
      <c r="LLA426" s="1208"/>
      <c r="LLB426" s="1209"/>
      <c r="LLC426" s="1209"/>
      <c r="LLD426" s="1209"/>
      <c r="LLE426" s="1209"/>
      <c r="LLF426" s="1210"/>
      <c r="LLG426" s="1211"/>
      <c r="LLH426" s="1210"/>
      <c r="LLJ426" s="1208"/>
      <c r="LLK426" s="1209"/>
      <c r="LLL426" s="1209"/>
      <c r="LLM426" s="1209"/>
      <c r="LLN426" s="1209"/>
      <c r="LLO426" s="1210"/>
      <c r="LLP426" s="1211"/>
      <c r="LLQ426" s="1210"/>
      <c r="LLS426" s="1208"/>
      <c r="LLT426" s="1209"/>
      <c r="LLU426" s="1209"/>
      <c r="LLV426" s="1209"/>
      <c r="LLW426" s="1209"/>
      <c r="LLX426" s="1210"/>
      <c r="LLY426" s="1211"/>
      <c r="LLZ426" s="1210"/>
      <c r="LMB426" s="1208"/>
      <c r="LMC426" s="1209"/>
      <c r="LMD426" s="1209"/>
      <c r="LME426" s="1209"/>
      <c r="LMF426" s="1209"/>
      <c r="LMG426" s="1210"/>
      <c r="LMH426" s="1211"/>
      <c r="LMI426" s="1210"/>
      <c r="LMK426" s="1208"/>
      <c r="LML426" s="1209"/>
      <c r="LMM426" s="1209"/>
      <c r="LMN426" s="1209"/>
      <c r="LMO426" s="1209"/>
      <c r="LMP426" s="1210"/>
      <c r="LMQ426" s="1211"/>
      <c r="LMR426" s="1210"/>
      <c r="LMT426" s="1208"/>
      <c r="LMU426" s="1209"/>
      <c r="LMV426" s="1209"/>
      <c r="LMW426" s="1209"/>
      <c r="LMX426" s="1209"/>
      <c r="LMY426" s="1210"/>
      <c r="LMZ426" s="1211"/>
      <c r="LNA426" s="1210"/>
      <c r="LNC426" s="1208"/>
      <c r="LND426" s="1209"/>
      <c r="LNE426" s="1209"/>
      <c r="LNF426" s="1209"/>
      <c r="LNG426" s="1209"/>
      <c r="LNH426" s="1210"/>
      <c r="LNI426" s="1211"/>
      <c r="LNJ426" s="1210"/>
      <c r="LNL426" s="1208"/>
      <c r="LNM426" s="1209"/>
      <c r="LNN426" s="1209"/>
      <c r="LNO426" s="1209"/>
      <c r="LNP426" s="1209"/>
      <c r="LNQ426" s="1210"/>
      <c r="LNR426" s="1211"/>
      <c r="LNS426" s="1210"/>
      <c r="LNU426" s="1208"/>
      <c r="LNV426" s="1209"/>
      <c r="LNW426" s="1209"/>
      <c r="LNX426" s="1209"/>
      <c r="LNY426" s="1209"/>
      <c r="LNZ426" s="1210"/>
      <c r="LOA426" s="1211"/>
      <c r="LOB426" s="1210"/>
      <c r="LOD426" s="1208"/>
      <c r="LOE426" s="1209"/>
      <c r="LOF426" s="1209"/>
      <c r="LOG426" s="1209"/>
      <c r="LOH426" s="1209"/>
      <c r="LOI426" s="1210"/>
      <c r="LOJ426" s="1211"/>
      <c r="LOK426" s="1210"/>
      <c r="LOM426" s="1208"/>
      <c r="LON426" s="1209"/>
      <c r="LOO426" s="1209"/>
      <c r="LOP426" s="1209"/>
      <c r="LOQ426" s="1209"/>
      <c r="LOR426" s="1210"/>
      <c r="LOS426" s="1211"/>
      <c r="LOT426" s="1210"/>
      <c r="LOV426" s="1208"/>
      <c r="LOW426" s="1209"/>
      <c r="LOX426" s="1209"/>
      <c r="LOY426" s="1209"/>
      <c r="LOZ426" s="1209"/>
      <c r="LPA426" s="1210"/>
      <c r="LPB426" s="1211"/>
      <c r="LPC426" s="1210"/>
      <c r="LPE426" s="1208"/>
      <c r="LPF426" s="1209"/>
      <c r="LPG426" s="1209"/>
      <c r="LPH426" s="1209"/>
      <c r="LPI426" s="1209"/>
      <c r="LPJ426" s="1210"/>
      <c r="LPK426" s="1211"/>
      <c r="LPL426" s="1210"/>
      <c r="LPN426" s="1208"/>
      <c r="LPO426" s="1209"/>
      <c r="LPP426" s="1209"/>
      <c r="LPQ426" s="1209"/>
      <c r="LPR426" s="1209"/>
      <c r="LPS426" s="1210"/>
      <c r="LPT426" s="1211"/>
      <c r="LPU426" s="1210"/>
      <c r="LPW426" s="1208"/>
      <c r="LPX426" s="1209"/>
      <c r="LPY426" s="1209"/>
      <c r="LPZ426" s="1209"/>
      <c r="LQA426" s="1209"/>
      <c r="LQB426" s="1210"/>
      <c r="LQC426" s="1211"/>
      <c r="LQD426" s="1210"/>
      <c r="LQF426" s="1208"/>
      <c r="LQG426" s="1209"/>
      <c r="LQH426" s="1209"/>
      <c r="LQI426" s="1209"/>
      <c r="LQJ426" s="1209"/>
      <c r="LQK426" s="1210"/>
      <c r="LQL426" s="1211"/>
      <c r="LQM426" s="1210"/>
      <c r="LQO426" s="1208"/>
      <c r="LQP426" s="1209"/>
      <c r="LQQ426" s="1209"/>
      <c r="LQR426" s="1209"/>
      <c r="LQS426" s="1209"/>
      <c r="LQT426" s="1210"/>
      <c r="LQU426" s="1211"/>
      <c r="LQV426" s="1210"/>
      <c r="LQX426" s="1208"/>
      <c r="LQY426" s="1209"/>
      <c r="LQZ426" s="1209"/>
      <c r="LRA426" s="1209"/>
      <c r="LRB426" s="1209"/>
      <c r="LRC426" s="1210"/>
      <c r="LRD426" s="1211"/>
      <c r="LRE426" s="1210"/>
      <c r="LRG426" s="1208"/>
      <c r="LRH426" s="1209"/>
      <c r="LRI426" s="1209"/>
      <c r="LRJ426" s="1209"/>
      <c r="LRK426" s="1209"/>
      <c r="LRL426" s="1210"/>
      <c r="LRM426" s="1211"/>
      <c r="LRN426" s="1210"/>
      <c r="LRP426" s="1208"/>
      <c r="LRQ426" s="1209"/>
      <c r="LRR426" s="1209"/>
      <c r="LRS426" s="1209"/>
      <c r="LRT426" s="1209"/>
      <c r="LRU426" s="1210"/>
      <c r="LRV426" s="1211"/>
      <c r="LRW426" s="1210"/>
      <c r="LRY426" s="1208"/>
      <c r="LRZ426" s="1209"/>
      <c r="LSA426" s="1209"/>
      <c r="LSB426" s="1209"/>
      <c r="LSC426" s="1209"/>
      <c r="LSD426" s="1210"/>
      <c r="LSE426" s="1211"/>
      <c r="LSF426" s="1210"/>
      <c r="LSH426" s="1208"/>
      <c r="LSI426" s="1209"/>
      <c r="LSJ426" s="1209"/>
      <c r="LSK426" s="1209"/>
      <c r="LSL426" s="1209"/>
      <c r="LSM426" s="1210"/>
      <c r="LSN426" s="1211"/>
      <c r="LSO426" s="1210"/>
      <c r="LSQ426" s="1208"/>
      <c r="LSR426" s="1209"/>
      <c r="LSS426" s="1209"/>
      <c r="LST426" s="1209"/>
      <c r="LSU426" s="1209"/>
      <c r="LSV426" s="1210"/>
      <c r="LSW426" s="1211"/>
      <c r="LSX426" s="1210"/>
      <c r="LSZ426" s="1208"/>
      <c r="LTA426" s="1209"/>
      <c r="LTB426" s="1209"/>
      <c r="LTC426" s="1209"/>
      <c r="LTD426" s="1209"/>
      <c r="LTE426" s="1210"/>
      <c r="LTF426" s="1211"/>
      <c r="LTG426" s="1210"/>
      <c r="LTI426" s="1208"/>
      <c r="LTJ426" s="1209"/>
      <c r="LTK426" s="1209"/>
      <c r="LTL426" s="1209"/>
      <c r="LTM426" s="1209"/>
      <c r="LTN426" s="1210"/>
      <c r="LTO426" s="1211"/>
      <c r="LTP426" s="1210"/>
      <c r="LTR426" s="1208"/>
      <c r="LTS426" s="1209"/>
      <c r="LTT426" s="1209"/>
      <c r="LTU426" s="1209"/>
      <c r="LTV426" s="1209"/>
      <c r="LTW426" s="1210"/>
      <c r="LTX426" s="1211"/>
      <c r="LTY426" s="1210"/>
      <c r="LUA426" s="1208"/>
      <c r="LUB426" s="1209"/>
      <c r="LUC426" s="1209"/>
      <c r="LUD426" s="1209"/>
      <c r="LUE426" s="1209"/>
      <c r="LUF426" s="1210"/>
      <c r="LUG426" s="1211"/>
      <c r="LUH426" s="1210"/>
      <c r="LUJ426" s="1208"/>
      <c r="LUK426" s="1209"/>
      <c r="LUL426" s="1209"/>
      <c r="LUM426" s="1209"/>
      <c r="LUN426" s="1209"/>
      <c r="LUO426" s="1210"/>
      <c r="LUP426" s="1211"/>
      <c r="LUQ426" s="1210"/>
      <c r="LUS426" s="1208"/>
      <c r="LUT426" s="1209"/>
      <c r="LUU426" s="1209"/>
      <c r="LUV426" s="1209"/>
      <c r="LUW426" s="1209"/>
      <c r="LUX426" s="1210"/>
      <c r="LUY426" s="1211"/>
      <c r="LUZ426" s="1210"/>
      <c r="LVB426" s="1208"/>
      <c r="LVC426" s="1209"/>
      <c r="LVD426" s="1209"/>
      <c r="LVE426" s="1209"/>
      <c r="LVF426" s="1209"/>
      <c r="LVG426" s="1210"/>
      <c r="LVH426" s="1211"/>
      <c r="LVI426" s="1210"/>
      <c r="LVK426" s="1208"/>
      <c r="LVL426" s="1209"/>
      <c r="LVM426" s="1209"/>
      <c r="LVN426" s="1209"/>
      <c r="LVO426" s="1209"/>
      <c r="LVP426" s="1210"/>
      <c r="LVQ426" s="1211"/>
      <c r="LVR426" s="1210"/>
      <c r="LVT426" s="1208"/>
      <c r="LVU426" s="1209"/>
      <c r="LVV426" s="1209"/>
      <c r="LVW426" s="1209"/>
      <c r="LVX426" s="1209"/>
      <c r="LVY426" s="1210"/>
      <c r="LVZ426" s="1211"/>
      <c r="LWA426" s="1210"/>
      <c r="LWC426" s="1208"/>
      <c r="LWD426" s="1209"/>
      <c r="LWE426" s="1209"/>
      <c r="LWF426" s="1209"/>
      <c r="LWG426" s="1209"/>
      <c r="LWH426" s="1210"/>
      <c r="LWI426" s="1211"/>
      <c r="LWJ426" s="1210"/>
      <c r="LWL426" s="1208"/>
      <c r="LWM426" s="1209"/>
      <c r="LWN426" s="1209"/>
      <c r="LWO426" s="1209"/>
      <c r="LWP426" s="1209"/>
      <c r="LWQ426" s="1210"/>
      <c r="LWR426" s="1211"/>
      <c r="LWS426" s="1210"/>
      <c r="LWU426" s="1208"/>
      <c r="LWV426" s="1209"/>
      <c r="LWW426" s="1209"/>
      <c r="LWX426" s="1209"/>
      <c r="LWY426" s="1209"/>
      <c r="LWZ426" s="1210"/>
      <c r="LXA426" s="1211"/>
      <c r="LXB426" s="1210"/>
      <c r="LXD426" s="1208"/>
      <c r="LXE426" s="1209"/>
      <c r="LXF426" s="1209"/>
      <c r="LXG426" s="1209"/>
      <c r="LXH426" s="1209"/>
      <c r="LXI426" s="1210"/>
      <c r="LXJ426" s="1211"/>
      <c r="LXK426" s="1210"/>
      <c r="LXM426" s="1208"/>
      <c r="LXN426" s="1209"/>
      <c r="LXO426" s="1209"/>
      <c r="LXP426" s="1209"/>
      <c r="LXQ426" s="1209"/>
      <c r="LXR426" s="1210"/>
      <c r="LXS426" s="1211"/>
      <c r="LXT426" s="1210"/>
      <c r="LXV426" s="1208"/>
      <c r="LXW426" s="1209"/>
      <c r="LXX426" s="1209"/>
      <c r="LXY426" s="1209"/>
      <c r="LXZ426" s="1209"/>
      <c r="LYA426" s="1210"/>
      <c r="LYB426" s="1211"/>
      <c r="LYC426" s="1210"/>
      <c r="LYE426" s="1208"/>
      <c r="LYF426" s="1209"/>
      <c r="LYG426" s="1209"/>
      <c r="LYH426" s="1209"/>
      <c r="LYI426" s="1209"/>
      <c r="LYJ426" s="1210"/>
      <c r="LYK426" s="1211"/>
      <c r="LYL426" s="1210"/>
      <c r="LYN426" s="1208"/>
      <c r="LYO426" s="1209"/>
      <c r="LYP426" s="1209"/>
      <c r="LYQ426" s="1209"/>
      <c r="LYR426" s="1209"/>
      <c r="LYS426" s="1210"/>
      <c r="LYT426" s="1211"/>
      <c r="LYU426" s="1210"/>
      <c r="LYW426" s="1208"/>
      <c r="LYX426" s="1209"/>
      <c r="LYY426" s="1209"/>
      <c r="LYZ426" s="1209"/>
      <c r="LZA426" s="1209"/>
      <c r="LZB426" s="1210"/>
      <c r="LZC426" s="1211"/>
      <c r="LZD426" s="1210"/>
      <c r="LZF426" s="1208"/>
      <c r="LZG426" s="1209"/>
      <c r="LZH426" s="1209"/>
      <c r="LZI426" s="1209"/>
      <c r="LZJ426" s="1209"/>
      <c r="LZK426" s="1210"/>
      <c r="LZL426" s="1211"/>
      <c r="LZM426" s="1210"/>
      <c r="LZO426" s="1208"/>
      <c r="LZP426" s="1209"/>
      <c r="LZQ426" s="1209"/>
      <c r="LZR426" s="1209"/>
      <c r="LZS426" s="1209"/>
      <c r="LZT426" s="1210"/>
      <c r="LZU426" s="1211"/>
      <c r="LZV426" s="1210"/>
      <c r="LZX426" s="1208"/>
      <c r="LZY426" s="1209"/>
      <c r="LZZ426" s="1209"/>
      <c r="MAA426" s="1209"/>
      <c r="MAB426" s="1209"/>
      <c r="MAC426" s="1210"/>
      <c r="MAD426" s="1211"/>
      <c r="MAE426" s="1210"/>
      <c r="MAG426" s="1208"/>
      <c r="MAH426" s="1209"/>
      <c r="MAI426" s="1209"/>
      <c r="MAJ426" s="1209"/>
      <c r="MAK426" s="1209"/>
      <c r="MAL426" s="1210"/>
      <c r="MAM426" s="1211"/>
      <c r="MAN426" s="1210"/>
      <c r="MAP426" s="1208"/>
      <c r="MAQ426" s="1209"/>
      <c r="MAR426" s="1209"/>
      <c r="MAS426" s="1209"/>
      <c r="MAT426" s="1209"/>
      <c r="MAU426" s="1210"/>
      <c r="MAV426" s="1211"/>
      <c r="MAW426" s="1210"/>
      <c r="MAY426" s="1208"/>
      <c r="MAZ426" s="1209"/>
      <c r="MBA426" s="1209"/>
      <c r="MBB426" s="1209"/>
      <c r="MBC426" s="1209"/>
      <c r="MBD426" s="1210"/>
      <c r="MBE426" s="1211"/>
      <c r="MBF426" s="1210"/>
      <c r="MBH426" s="1208"/>
      <c r="MBI426" s="1209"/>
      <c r="MBJ426" s="1209"/>
      <c r="MBK426" s="1209"/>
      <c r="MBL426" s="1209"/>
      <c r="MBM426" s="1210"/>
      <c r="MBN426" s="1211"/>
      <c r="MBO426" s="1210"/>
      <c r="MBQ426" s="1208"/>
      <c r="MBR426" s="1209"/>
      <c r="MBS426" s="1209"/>
      <c r="MBT426" s="1209"/>
      <c r="MBU426" s="1209"/>
      <c r="MBV426" s="1210"/>
      <c r="MBW426" s="1211"/>
      <c r="MBX426" s="1210"/>
      <c r="MBZ426" s="1208"/>
      <c r="MCA426" s="1209"/>
      <c r="MCB426" s="1209"/>
      <c r="MCC426" s="1209"/>
      <c r="MCD426" s="1209"/>
      <c r="MCE426" s="1210"/>
      <c r="MCF426" s="1211"/>
      <c r="MCG426" s="1210"/>
      <c r="MCI426" s="1208"/>
      <c r="MCJ426" s="1209"/>
      <c r="MCK426" s="1209"/>
      <c r="MCL426" s="1209"/>
      <c r="MCM426" s="1209"/>
      <c r="MCN426" s="1210"/>
      <c r="MCO426" s="1211"/>
      <c r="MCP426" s="1210"/>
      <c r="MCR426" s="1208"/>
      <c r="MCS426" s="1209"/>
      <c r="MCT426" s="1209"/>
      <c r="MCU426" s="1209"/>
      <c r="MCV426" s="1209"/>
      <c r="MCW426" s="1210"/>
      <c r="MCX426" s="1211"/>
      <c r="MCY426" s="1210"/>
      <c r="MDA426" s="1208"/>
      <c r="MDB426" s="1209"/>
      <c r="MDC426" s="1209"/>
      <c r="MDD426" s="1209"/>
      <c r="MDE426" s="1209"/>
      <c r="MDF426" s="1210"/>
      <c r="MDG426" s="1211"/>
      <c r="MDH426" s="1210"/>
      <c r="MDJ426" s="1208"/>
      <c r="MDK426" s="1209"/>
      <c r="MDL426" s="1209"/>
      <c r="MDM426" s="1209"/>
      <c r="MDN426" s="1209"/>
      <c r="MDO426" s="1210"/>
      <c r="MDP426" s="1211"/>
      <c r="MDQ426" s="1210"/>
      <c r="MDS426" s="1208"/>
      <c r="MDT426" s="1209"/>
      <c r="MDU426" s="1209"/>
      <c r="MDV426" s="1209"/>
      <c r="MDW426" s="1209"/>
      <c r="MDX426" s="1210"/>
      <c r="MDY426" s="1211"/>
      <c r="MDZ426" s="1210"/>
      <c r="MEB426" s="1208"/>
      <c r="MEC426" s="1209"/>
      <c r="MED426" s="1209"/>
      <c r="MEE426" s="1209"/>
      <c r="MEF426" s="1209"/>
      <c r="MEG426" s="1210"/>
      <c r="MEH426" s="1211"/>
      <c r="MEI426" s="1210"/>
      <c r="MEK426" s="1208"/>
      <c r="MEL426" s="1209"/>
      <c r="MEM426" s="1209"/>
      <c r="MEN426" s="1209"/>
      <c r="MEO426" s="1209"/>
      <c r="MEP426" s="1210"/>
      <c r="MEQ426" s="1211"/>
      <c r="MER426" s="1210"/>
      <c r="MET426" s="1208"/>
      <c r="MEU426" s="1209"/>
      <c r="MEV426" s="1209"/>
      <c r="MEW426" s="1209"/>
      <c r="MEX426" s="1209"/>
      <c r="MEY426" s="1210"/>
      <c r="MEZ426" s="1211"/>
      <c r="MFA426" s="1210"/>
      <c r="MFC426" s="1208"/>
      <c r="MFD426" s="1209"/>
      <c r="MFE426" s="1209"/>
      <c r="MFF426" s="1209"/>
      <c r="MFG426" s="1209"/>
      <c r="MFH426" s="1210"/>
      <c r="MFI426" s="1211"/>
      <c r="MFJ426" s="1210"/>
      <c r="MFL426" s="1208"/>
      <c r="MFM426" s="1209"/>
      <c r="MFN426" s="1209"/>
      <c r="MFO426" s="1209"/>
      <c r="MFP426" s="1209"/>
      <c r="MFQ426" s="1210"/>
      <c r="MFR426" s="1211"/>
      <c r="MFS426" s="1210"/>
      <c r="MFU426" s="1208"/>
      <c r="MFV426" s="1209"/>
      <c r="MFW426" s="1209"/>
      <c r="MFX426" s="1209"/>
      <c r="MFY426" s="1209"/>
      <c r="MFZ426" s="1210"/>
      <c r="MGA426" s="1211"/>
      <c r="MGB426" s="1210"/>
      <c r="MGD426" s="1208"/>
      <c r="MGE426" s="1209"/>
      <c r="MGF426" s="1209"/>
      <c r="MGG426" s="1209"/>
      <c r="MGH426" s="1209"/>
      <c r="MGI426" s="1210"/>
      <c r="MGJ426" s="1211"/>
      <c r="MGK426" s="1210"/>
      <c r="MGM426" s="1208"/>
      <c r="MGN426" s="1209"/>
      <c r="MGO426" s="1209"/>
      <c r="MGP426" s="1209"/>
      <c r="MGQ426" s="1209"/>
      <c r="MGR426" s="1210"/>
      <c r="MGS426" s="1211"/>
      <c r="MGT426" s="1210"/>
      <c r="MGV426" s="1208"/>
      <c r="MGW426" s="1209"/>
      <c r="MGX426" s="1209"/>
      <c r="MGY426" s="1209"/>
      <c r="MGZ426" s="1209"/>
      <c r="MHA426" s="1210"/>
      <c r="MHB426" s="1211"/>
      <c r="MHC426" s="1210"/>
      <c r="MHE426" s="1208"/>
      <c r="MHF426" s="1209"/>
      <c r="MHG426" s="1209"/>
      <c r="MHH426" s="1209"/>
      <c r="MHI426" s="1209"/>
      <c r="MHJ426" s="1210"/>
      <c r="MHK426" s="1211"/>
      <c r="MHL426" s="1210"/>
      <c r="MHN426" s="1208"/>
      <c r="MHO426" s="1209"/>
      <c r="MHP426" s="1209"/>
      <c r="MHQ426" s="1209"/>
      <c r="MHR426" s="1209"/>
      <c r="MHS426" s="1210"/>
      <c r="MHT426" s="1211"/>
      <c r="MHU426" s="1210"/>
      <c r="MHW426" s="1208"/>
      <c r="MHX426" s="1209"/>
      <c r="MHY426" s="1209"/>
      <c r="MHZ426" s="1209"/>
      <c r="MIA426" s="1209"/>
      <c r="MIB426" s="1210"/>
      <c r="MIC426" s="1211"/>
      <c r="MID426" s="1210"/>
      <c r="MIF426" s="1208"/>
      <c r="MIG426" s="1209"/>
      <c r="MIH426" s="1209"/>
      <c r="MII426" s="1209"/>
      <c r="MIJ426" s="1209"/>
      <c r="MIK426" s="1210"/>
      <c r="MIL426" s="1211"/>
      <c r="MIM426" s="1210"/>
      <c r="MIO426" s="1208"/>
      <c r="MIP426" s="1209"/>
      <c r="MIQ426" s="1209"/>
      <c r="MIR426" s="1209"/>
      <c r="MIS426" s="1209"/>
      <c r="MIT426" s="1210"/>
      <c r="MIU426" s="1211"/>
      <c r="MIV426" s="1210"/>
      <c r="MIX426" s="1208"/>
      <c r="MIY426" s="1209"/>
      <c r="MIZ426" s="1209"/>
      <c r="MJA426" s="1209"/>
      <c r="MJB426" s="1209"/>
      <c r="MJC426" s="1210"/>
      <c r="MJD426" s="1211"/>
      <c r="MJE426" s="1210"/>
      <c r="MJG426" s="1208"/>
      <c r="MJH426" s="1209"/>
      <c r="MJI426" s="1209"/>
      <c r="MJJ426" s="1209"/>
      <c r="MJK426" s="1209"/>
      <c r="MJL426" s="1210"/>
      <c r="MJM426" s="1211"/>
      <c r="MJN426" s="1210"/>
      <c r="MJP426" s="1208"/>
      <c r="MJQ426" s="1209"/>
      <c r="MJR426" s="1209"/>
      <c r="MJS426" s="1209"/>
      <c r="MJT426" s="1209"/>
      <c r="MJU426" s="1210"/>
      <c r="MJV426" s="1211"/>
      <c r="MJW426" s="1210"/>
      <c r="MJY426" s="1208"/>
      <c r="MJZ426" s="1209"/>
      <c r="MKA426" s="1209"/>
      <c r="MKB426" s="1209"/>
      <c r="MKC426" s="1209"/>
      <c r="MKD426" s="1210"/>
      <c r="MKE426" s="1211"/>
      <c r="MKF426" s="1210"/>
      <c r="MKH426" s="1208"/>
      <c r="MKI426" s="1209"/>
      <c r="MKJ426" s="1209"/>
      <c r="MKK426" s="1209"/>
      <c r="MKL426" s="1209"/>
      <c r="MKM426" s="1210"/>
      <c r="MKN426" s="1211"/>
      <c r="MKO426" s="1210"/>
      <c r="MKQ426" s="1208"/>
      <c r="MKR426" s="1209"/>
      <c r="MKS426" s="1209"/>
      <c r="MKT426" s="1209"/>
      <c r="MKU426" s="1209"/>
      <c r="MKV426" s="1210"/>
      <c r="MKW426" s="1211"/>
      <c r="MKX426" s="1210"/>
      <c r="MKZ426" s="1208"/>
      <c r="MLA426" s="1209"/>
      <c r="MLB426" s="1209"/>
      <c r="MLC426" s="1209"/>
      <c r="MLD426" s="1209"/>
      <c r="MLE426" s="1210"/>
      <c r="MLF426" s="1211"/>
      <c r="MLG426" s="1210"/>
      <c r="MLI426" s="1208"/>
      <c r="MLJ426" s="1209"/>
      <c r="MLK426" s="1209"/>
      <c r="MLL426" s="1209"/>
      <c r="MLM426" s="1209"/>
      <c r="MLN426" s="1210"/>
      <c r="MLO426" s="1211"/>
      <c r="MLP426" s="1210"/>
      <c r="MLR426" s="1208"/>
      <c r="MLS426" s="1209"/>
      <c r="MLT426" s="1209"/>
      <c r="MLU426" s="1209"/>
      <c r="MLV426" s="1209"/>
      <c r="MLW426" s="1210"/>
      <c r="MLX426" s="1211"/>
      <c r="MLY426" s="1210"/>
      <c r="MMA426" s="1208"/>
      <c r="MMB426" s="1209"/>
      <c r="MMC426" s="1209"/>
      <c r="MMD426" s="1209"/>
      <c r="MME426" s="1209"/>
      <c r="MMF426" s="1210"/>
      <c r="MMG426" s="1211"/>
      <c r="MMH426" s="1210"/>
      <c r="MMJ426" s="1208"/>
      <c r="MMK426" s="1209"/>
      <c r="MML426" s="1209"/>
      <c r="MMM426" s="1209"/>
      <c r="MMN426" s="1209"/>
      <c r="MMO426" s="1210"/>
      <c r="MMP426" s="1211"/>
      <c r="MMQ426" s="1210"/>
      <c r="MMS426" s="1208"/>
      <c r="MMT426" s="1209"/>
      <c r="MMU426" s="1209"/>
      <c r="MMV426" s="1209"/>
      <c r="MMW426" s="1209"/>
      <c r="MMX426" s="1210"/>
      <c r="MMY426" s="1211"/>
      <c r="MMZ426" s="1210"/>
      <c r="MNB426" s="1208"/>
      <c r="MNC426" s="1209"/>
      <c r="MND426" s="1209"/>
      <c r="MNE426" s="1209"/>
      <c r="MNF426" s="1209"/>
      <c r="MNG426" s="1210"/>
      <c r="MNH426" s="1211"/>
      <c r="MNI426" s="1210"/>
      <c r="MNK426" s="1208"/>
      <c r="MNL426" s="1209"/>
      <c r="MNM426" s="1209"/>
      <c r="MNN426" s="1209"/>
      <c r="MNO426" s="1209"/>
      <c r="MNP426" s="1210"/>
      <c r="MNQ426" s="1211"/>
      <c r="MNR426" s="1210"/>
      <c r="MNT426" s="1208"/>
      <c r="MNU426" s="1209"/>
      <c r="MNV426" s="1209"/>
      <c r="MNW426" s="1209"/>
      <c r="MNX426" s="1209"/>
      <c r="MNY426" s="1210"/>
      <c r="MNZ426" s="1211"/>
      <c r="MOA426" s="1210"/>
      <c r="MOC426" s="1208"/>
      <c r="MOD426" s="1209"/>
      <c r="MOE426" s="1209"/>
      <c r="MOF426" s="1209"/>
      <c r="MOG426" s="1209"/>
      <c r="MOH426" s="1210"/>
      <c r="MOI426" s="1211"/>
      <c r="MOJ426" s="1210"/>
      <c r="MOL426" s="1208"/>
      <c r="MOM426" s="1209"/>
      <c r="MON426" s="1209"/>
      <c r="MOO426" s="1209"/>
      <c r="MOP426" s="1209"/>
      <c r="MOQ426" s="1210"/>
      <c r="MOR426" s="1211"/>
      <c r="MOS426" s="1210"/>
      <c r="MOU426" s="1208"/>
      <c r="MOV426" s="1209"/>
      <c r="MOW426" s="1209"/>
      <c r="MOX426" s="1209"/>
      <c r="MOY426" s="1209"/>
      <c r="MOZ426" s="1210"/>
      <c r="MPA426" s="1211"/>
      <c r="MPB426" s="1210"/>
      <c r="MPD426" s="1208"/>
      <c r="MPE426" s="1209"/>
      <c r="MPF426" s="1209"/>
      <c r="MPG426" s="1209"/>
      <c r="MPH426" s="1209"/>
      <c r="MPI426" s="1210"/>
      <c r="MPJ426" s="1211"/>
      <c r="MPK426" s="1210"/>
      <c r="MPM426" s="1208"/>
      <c r="MPN426" s="1209"/>
      <c r="MPO426" s="1209"/>
      <c r="MPP426" s="1209"/>
      <c r="MPQ426" s="1209"/>
      <c r="MPR426" s="1210"/>
      <c r="MPS426" s="1211"/>
      <c r="MPT426" s="1210"/>
      <c r="MPV426" s="1208"/>
      <c r="MPW426" s="1209"/>
      <c r="MPX426" s="1209"/>
      <c r="MPY426" s="1209"/>
      <c r="MPZ426" s="1209"/>
      <c r="MQA426" s="1210"/>
      <c r="MQB426" s="1211"/>
      <c r="MQC426" s="1210"/>
      <c r="MQE426" s="1208"/>
      <c r="MQF426" s="1209"/>
      <c r="MQG426" s="1209"/>
      <c r="MQH426" s="1209"/>
      <c r="MQI426" s="1209"/>
      <c r="MQJ426" s="1210"/>
      <c r="MQK426" s="1211"/>
      <c r="MQL426" s="1210"/>
      <c r="MQN426" s="1208"/>
      <c r="MQO426" s="1209"/>
      <c r="MQP426" s="1209"/>
      <c r="MQQ426" s="1209"/>
      <c r="MQR426" s="1209"/>
      <c r="MQS426" s="1210"/>
      <c r="MQT426" s="1211"/>
      <c r="MQU426" s="1210"/>
      <c r="MQW426" s="1208"/>
      <c r="MQX426" s="1209"/>
      <c r="MQY426" s="1209"/>
      <c r="MQZ426" s="1209"/>
      <c r="MRA426" s="1209"/>
      <c r="MRB426" s="1210"/>
      <c r="MRC426" s="1211"/>
      <c r="MRD426" s="1210"/>
      <c r="MRF426" s="1208"/>
      <c r="MRG426" s="1209"/>
      <c r="MRH426" s="1209"/>
      <c r="MRI426" s="1209"/>
      <c r="MRJ426" s="1209"/>
      <c r="MRK426" s="1210"/>
      <c r="MRL426" s="1211"/>
      <c r="MRM426" s="1210"/>
      <c r="MRO426" s="1208"/>
      <c r="MRP426" s="1209"/>
      <c r="MRQ426" s="1209"/>
      <c r="MRR426" s="1209"/>
      <c r="MRS426" s="1209"/>
      <c r="MRT426" s="1210"/>
      <c r="MRU426" s="1211"/>
      <c r="MRV426" s="1210"/>
      <c r="MRX426" s="1208"/>
      <c r="MRY426" s="1209"/>
      <c r="MRZ426" s="1209"/>
      <c r="MSA426" s="1209"/>
      <c r="MSB426" s="1209"/>
      <c r="MSC426" s="1210"/>
      <c r="MSD426" s="1211"/>
      <c r="MSE426" s="1210"/>
      <c r="MSG426" s="1208"/>
      <c r="MSH426" s="1209"/>
      <c r="MSI426" s="1209"/>
      <c r="MSJ426" s="1209"/>
      <c r="MSK426" s="1209"/>
      <c r="MSL426" s="1210"/>
      <c r="MSM426" s="1211"/>
      <c r="MSN426" s="1210"/>
      <c r="MSP426" s="1208"/>
      <c r="MSQ426" s="1209"/>
      <c r="MSR426" s="1209"/>
      <c r="MSS426" s="1209"/>
      <c r="MST426" s="1209"/>
      <c r="MSU426" s="1210"/>
      <c r="MSV426" s="1211"/>
      <c r="MSW426" s="1210"/>
      <c r="MSY426" s="1208"/>
      <c r="MSZ426" s="1209"/>
      <c r="MTA426" s="1209"/>
      <c r="MTB426" s="1209"/>
      <c r="MTC426" s="1209"/>
      <c r="MTD426" s="1210"/>
      <c r="MTE426" s="1211"/>
      <c r="MTF426" s="1210"/>
      <c r="MTH426" s="1208"/>
      <c r="MTI426" s="1209"/>
      <c r="MTJ426" s="1209"/>
      <c r="MTK426" s="1209"/>
      <c r="MTL426" s="1209"/>
      <c r="MTM426" s="1210"/>
      <c r="MTN426" s="1211"/>
      <c r="MTO426" s="1210"/>
      <c r="MTQ426" s="1208"/>
      <c r="MTR426" s="1209"/>
      <c r="MTS426" s="1209"/>
      <c r="MTT426" s="1209"/>
      <c r="MTU426" s="1209"/>
      <c r="MTV426" s="1210"/>
      <c r="MTW426" s="1211"/>
      <c r="MTX426" s="1210"/>
      <c r="MTZ426" s="1208"/>
      <c r="MUA426" s="1209"/>
      <c r="MUB426" s="1209"/>
      <c r="MUC426" s="1209"/>
      <c r="MUD426" s="1209"/>
      <c r="MUE426" s="1210"/>
      <c r="MUF426" s="1211"/>
      <c r="MUG426" s="1210"/>
      <c r="MUI426" s="1208"/>
      <c r="MUJ426" s="1209"/>
      <c r="MUK426" s="1209"/>
      <c r="MUL426" s="1209"/>
      <c r="MUM426" s="1209"/>
      <c r="MUN426" s="1210"/>
      <c r="MUO426" s="1211"/>
      <c r="MUP426" s="1210"/>
      <c r="MUR426" s="1208"/>
      <c r="MUS426" s="1209"/>
      <c r="MUT426" s="1209"/>
      <c r="MUU426" s="1209"/>
      <c r="MUV426" s="1209"/>
      <c r="MUW426" s="1210"/>
      <c r="MUX426" s="1211"/>
      <c r="MUY426" s="1210"/>
      <c r="MVA426" s="1208"/>
      <c r="MVB426" s="1209"/>
      <c r="MVC426" s="1209"/>
      <c r="MVD426" s="1209"/>
      <c r="MVE426" s="1209"/>
      <c r="MVF426" s="1210"/>
      <c r="MVG426" s="1211"/>
      <c r="MVH426" s="1210"/>
      <c r="MVJ426" s="1208"/>
      <c r="MVK426" s="1209"/>
      <c r="MVL426" s="1209"/>
      <c r="MVM426" s="1209"/>
      <c r="MVN426" s="1209"/>
      <c r="MVO426" s="1210"/>
      <c r="MVP426" s="1211"/>
      <c r="MVQ426" s="1210"/>
      <c r="MVS426" s="1208"/>
      <c r="MVT426" s="1209"/>
      <c r="MVU426" s="1209"/>
      <c r="MVV426" s="1209"/>
      <c r="MVW426" s="1209"/>
      <c r="MVX426" s="1210"/>
      <c r="MVY426" s="1211"/>
      <c r="MVZ426" s="1210"/>
      <c r="MWB426" s="1208"/>
      <c r="MWC426" s="1209"/>
      <c r="MWD426" s="1209"/>
      <c r="MWE426" s="1209"/>
      <c r="MWF426" s="1209"/>
      <c r="MWG426" s="1210"/>
      <c r="MWH426" s="1211"/>
      <c r="MWI426" s="1210"/>
      <c r="MWK426" s="1208"/>
      <c r="MWL426" s="1209"/>
      <c r="MWM426" s="1209"/>
      <c r="MWN426" s="1209"/>
      <c r="MWO426" s="1209"/>
      <c r="MWP426" s="1210"/>
      <c r="MWQ426" s="1211"/>
      <c r="MWR426" s="1210"/>
      <c r="MWT426" s="1208"/>
      <c r="MWU426" s="1209"/>
      <c r="MWV426" s="1209"/>
      <c r="MWW426" s="1209"/>
      <c r="MWX426" s="1209"/>
      <c r="MWY426" s="1210"/>
      <c r="MWZ426" s="1211"/>
      <c r="MXA426" s="1210"/>
      <c r="MXC426" s="1208"/>
      <c r="MXD426" s="1209"/>
      <c r="MXE426" s="1209"/>
      <c r="MXF426" s="1209"/>
      <c r="MXG426" s="1209"/>
      <c r="MXH426" s="1210"/>
      <c r="MXI426" s="1211"/>
      <c r="MXJ426" s="1210"/>
      <c r="MXL426" s="1208"/>
      <c r="MXM426" s="1209"/>
      <c r="MXN426" s="1209"/>
      <c r="MXO426" s="1209"/>
      <c r="MXP426" s="1209"/>
      <c r="MXQ426" s="1210"/>
      <c r="MXR426" s="1211"/>
      <c r="MXS426" s="1210"/>
      <c r="MXU426" s="1208"/>
      <c r="MXV426" s="1209"/>
      <c r="MXW426" s="1209"/>
      <c r="MXX426" s="1209"/>
      <c r="MXY426" s="1209"/>
      <c r="MXZ426" s="1210"/>
      <c r="MYA426" s="1211"/>
      <c r="MYB426" s="1210"/>
      <c r="MYD426" s="1208"/>
      <c r="MYE426" s="1209"/>
      <c r="MYF426" s="1209"/>
      <c r="MYG426" s="1209"/>
      <c r="MYH426" s="1209"/>
      <c r="MYI426" s="1210"/>
      <c r="MYJ426" s="1211"/>
      <c r="MYK426" s="1210"/>
      <c r="MYM426" s="1208"/>
      <c r="MYN426" s="1209"/>
      <c r="MYO426" s="1209"/>
      <c r="MYP426" s="1209"/>
      <c r="MYQ426" s="1209"/>
      <c r="MYR426" s="1210"/>
      <c r="MYS426" s="1211"/>
      <c r="MYT426" s="1210"/>
      <c r="MYV426" s="1208"/>
      <c r="MYW426" s="1209"/>
      <c r="MYX426" s="1209"/>
      <c r="MYY426" s="1209"/>
      <c r="MYZ426" s="1209"/>
      <c r="MZA426" s="1210"/>
      <c r="MZB426" s="1211"/>
      <c r="MZC426" s="1210"/>
      <c r="MZE426" s="1208"/>
      <c r="MZF426" s="1209"/>
      <c r="MZG426" s="1209"/>
      <c r="MZH426" s="1209"/>
      <c r="MZI426" s="1209"/>
      <c r="MZJ426" s="1210"/>
      <c r="MZK426" s="1211"/>
      <c r="MZL426" s="1210"/>
      <c r="MZN426" s="1208"/>
      <c r="MZO426" s="1209"/>
      <c r="MZP426" s="1209"/>
      <c r="MZQ426" s="1209"/>
      <c r="MZR426" s="1209"/>
      <c r="MZS426" s="1210"/>
      <c r="MZT426" s="1211"/>
      <c r="MZU426" s="1210"/>
      <c r="MZW426" s="1208"/>
      <c r="MZX426" s="1209"/>
      <c r="MZY426" s="1209"/>
      <c r="MZZ426" s="1209"/>
      <c r="NAA426" s="1209"/>
      <c r="NAB426" s="1210"/>
      <c r="NAC426" s="1211"/>
      <c r="NAD426" s="1210"/>
      <c r="NAF426" s="1208"/>
      <c r="NAG426" s="1209"/>
      <c r="NAH426" s="1209"/>
      <c r="NAI426" s="1209"/>
      <c r="NAJ426" s="1209"/>
      <c r="NAK426" s="1210"/>
      <c r="NAL426" s="1211"/>
      <c r="NAM426" s="1210"/>
      <c r="NAO426" s="1208"/>
      <c r="NAP426" s="1209"/>
      <c r="NAQ426" s="1209"/>
      <c r="NAR426" s="1209"/>
      <c r="NAS426" s="1209"/>
      <c r="NAT426" s="1210"/>
      <c r="NAU426" s="1211"/>
      <c r="NAV426" s="1210"/>
      <c r="NAX426" s="1208"/>
      <c r="NAY426" s="1209"/>
      <c r="NAZ426" s="1209"/>
      <c r="NBA426" s="1209"/>
      <c r="NBB426" s="1209"/>
      <c r="NBC426" s="1210"/>
      <c r="NBD426" s="1211"/>
      <c r="NBE426" s="1210"/>
      <c r="NBG426" s="1208"/>
      <c r="NBH426" s="1209"/>
      <c r="NBI426" s="1209"/>
      <c r="NBJ426" s="1209"/>
      <c r="NBK426" s="1209"/>
      <c r="NBL426" s="1210"/>
      <c r="NBM426" s="1211"/>
      <c r="NBN426" s="1210"/>
      <c r="NBP426" s="1208"/>
      <c r="NBQ426" s="1209"/>
      <c r="NBR426" s="1209"/>
      <c r="NBS426" s="1209"/>
      <c r="NBT426" s="1209"/>
      <c r="NBU426" s="1210"/>
      <c r="NBV426" s="1211"/>
      <c r="NBW426" s="1210"/>
      <c r="NBY426" s="1208"/>
      <c r="NBZ426" s="1209"/>
      <c r="NCA426" s="1209"/>
      <c r="NCB426" s="1209"/>
      <c r="NCC426" s="1209"/>
      <c r="NCD426" s="1210"/>
      <c r="NCE426" s="1211"/>
      <c r="NCF426" s="1210"/>
      <c r="NCH426" s="1208"/>
      <c r="NCI426" s="1209"/>
      <c r="NCJ426" s="1209"/>
      <c r="NCK426" s="1209"/>
      <c r="NCL426" s="1209"/>
      <c r="NCM426" s="1210"/>
      <c r="NCN426" s="1211"/>
      <c r="NCO426" s="1210"/>
      <c r="NCQ426" s="1208"/>
      <c r="NCR426" s="1209"/>
      <c r="NCS426" s="1209"/>
      <c r="NCT426" s="1209"/>
      <c r="NCU426" s="1209"/>
      <c r="NCV426" s="1210"/>
      <c r="NCW426" s="1211"/>
      <c r="NCX426" s="1210"/>
      <c r="NCZ426" s="1208"/>
      <c r="NDA426" s="1209"/>
      <c r="NDB426" s="1209"/>
      <c r="NDC426" s="1209"/>
      <c r="NDD426" s="1209"/>
      <c r="NDE426" s="1210"/>
      <c r="NDF426" s="1211"/>
      <c r="NDG426" s="1210"/>
      <c r="NDI426" s="1208"/>
      <c r="NDJ426" s="1209"/>
      <c r="NDK426" s="1209"/>
      <c r="NDL426" s="1209"/>
      <c r="NDM426" s="1209"/>
      <c r="NDN426" s="1210"/>
      <c r="NDO426" s="1211"/>
      <c r="NDP426" s="1210"/>
      <c r="NDR426" s="1208"/>
      <c r="NDS426" s="1209"/>
      <c r="NDT426" s="1209"/>
      <c r="NDU426" s="1209"/>
      <c r="NDV426" s="1209"/>
      <c r="NDW426" s="1210"/>
      <c r="NDX426" s="1211"/>
      <c r="NDY426" s="1210"/>
      <c r="NEA426" s="1208"/>
      <c r="NEB426" s="1209"/>
      <c r="NEC426" s="1209"/>
      <c r="NED426" s="1209"/>
      <c r="NEE426" s="1209"/>
      <c r="NEF426" s="1210"/>
      <c r="NEG426" s="1211"/>
      <c r="NEH426" s="1210"/>
      <c r="NEJ426" s="1208"/>
      <c r="NEK426" s="1209"/>
      <c r="NEL426" s="1209"/>
      <c r="NEM426" s="1209"/>
      <c r="NEN426" s="1209"/>
      <c r="NEO426" s="1210"/>
      <c r="NEP426" s="1211"/>
      <c r="NEQ426" s="1210"/>
      <c r="NES426" s="1208"/>
      <c r="NET426" s="1209"/>
      <c r="NEU426" s="1209"/>
      <c r="NEV426" s="1209"/>
      <c r="NEW426" s="1209"/>
      <c r="NEX426" s="1210"/>
      <c r="NEY426" s="1211"/>
      <c r="NEZ426" s="1210"/>
      <c r="NFB426" s="1208"/>
      <c r="NFC426" s="1209"/>
      <c r="NFD426" s="1209"/>
      <c r="NFE426" s="1209"/>
      <c r="NFF426" s="1209"/>
      <c r="NFG426" s="1210"/>
      <c r="NFH426" s="1211"/>
      <c r="NFI426" s="1210"/>
      <c r="NFK426" s="1208"/>
      <c r="NFL426" s="1209"/>
      <c r="NFM426" s="1209"/>
      <c r="NFN426" s="1209"/>
      <c r="NFO426" s="1209"/>
      <c r="NFP426" s="1210"/>
      <c r="NFQ426" s="1211"/>
      <c r="NFR426" s="1210"/>
      <c r="NFT426" s="1208"/>
      <c r="NFU426" s="1209"/>
      <c r="NFV426" s="1209"/>
      <c r="NFW426" s="1209"/>
      <c r="NFX426" s="1209"/>
      <c r="NFY426" s="1210"/>
      <c r="NFZ426" s="1211"/>
      <c r="NGA426" s="1210"/>
      <c r="NGC426" s="1208"/>
      <c r="NGD426" s="1209"/>
      <c r="NGE426" s="1209"/>
      <c r="NGF426" s="1209"/>
      <c r="NGG426" s="1209"/>
      <c r="NGH426" s="1210"/>
      <c r="NGI426" s="1211"/>
      <c r="NGJ426" s="1210"/>
      <c r="NGL426" s="1208"/>
      <c r="NGM426" s="1209"/>
      <c r="NGN426" s="1209"/>
      <c r="NGO426" s="1209"/>
      <c r="NGP426" s="1209"/>
      <c r="NGQ426" s="1210"/>
      <c r="NGR426" s="1211"/>
      <c r="NGS426" s="1210"/>
      <c r="NGU426" s="1208"/>
      <c r="NGV426" s="1209"/>
      <c r="NGW426" s="1209"/>
      <c r="NGX426" s="1209"/>
      <c r="NGY426" s="1209"/>
      <c r="NGZ426" s="1210"/>
      <c r="NHA426" s="1211"/>
      <c r="NHB426" s="1210"/>
      <c r="NHD426" s="1208"/>
      <c r="NHE426" s="1209"/>
      <c r="NHF426" s="1209"/>
      <c r="NHG426" s="1209"/>
      <c r="NHH426" s="1209"/>
      <c r="NHI426" s="1210"/>
      <c r="NHJ426" s="1211"/>
      <c r="NHK426" s="1210"/>
      <c r="NHM426" s="1208"/>
      <c r="NHN426" s="1209"/>
      <c r="NHO426" s="1209"/>
      <c r="NHP426" s="1209"/>
      <c r="NHQ426" s="1209"/>
      <c r="NHR426" s="1210"/>
      <c r="NHS426" s="1211"/>
      <c r="NHT426" s="1210"/>
      <c r="NHV426" s="1208"/>
      <c r="NHW426" s="1209"/>
      <c r="NHX426" s="1209"/>
      <c r="NHY426" s="1209"/>
      <c r="NHZ426" s="1209"/>
      <c r="NIA426" s="1210"/>
      <c r="NIB426" s="1211"/>
      <c r="NIC426" s="1210"/>
      <c r="NIE426" s="1208"/>
      <c r="NIF426" s="1209"/>
      <c r="NIG426" s="1209"/>
      <c r="NIH426" s="1209"/>
      <c r="NII426" s="1209"/>
      <c r="NIJ426" s="1210"/>
      <c r="NIK426" s="1211"/>
      <c r="NIL426" s="1210"/>
      <c r="NIN426" s="1208"/>
      <c r="NIO426" s="1209"/>
      <c r="NIP426" s="1209"/>
      <c r="NIQ426" s="1209"/>
      <c r="NIR426" s="1209"/>
      <c r="NIS426" s="1210"/>
      <c r="NIT426" s="1211"/>
      <c r="NIU426" s="1210"/>
      <c r="NIW426" s="1208"/>
      <c r="NIX426" s="1209"/>
      <c r="NIY426" s="1209"/>
      <c r="NIZ426" s="1209"/>
      <c r="NJA426" s="1209"/>
      <c r="NJB426" s="1210"/>
      <c r="NJC426" s="1211"/>
      <c r="NJD426" s="1210"/>
      <c r="NJF426" s="1208"/>
      <c r="NJG426" s="1209"/>
      <c r="NJH426" s="1209"/>
      <c r="NJI426" s="1209"/>
      <c r="NJJ426" s="1209"/>
      <c r="NJK426" s="1210"/>
      <c r="NJL426" s="1211"/>
      <c r="NJM426" s="1210"/>
      <c r="NJO426" s="1208"/>
      <c r="NJP426" s="1209"/>
      <c r="NJQ426" s="1209"/>
      <c r="NJR426" s="1209"/>
      <c r="NJS426" s="1209"/>
      <c r="NJT426" s="1210"/>
      <c r="NJU426" s="1211"/>
      <c r="NJV426" s="1210"/>
      <c r="NJX426" s="1208"/>
      <c r="NJY426" s="1209"/>
      <c r="NJZ426" s="1209"/>
      <c r="NKA426" s="1209"/>
      <c r="NKB426" s="1209"/>
      <c r="NKC426" s="1210"/>
      <c r="NKD426" s="1211"/>
      <c r="NKE426" s="1210"/>
      <c r="NKG426" s="1208"/>
      <c r="NKH426" s="1209"/>
      <c r="NKI426" s="1209"/>
      <c r="NKJ426" s="1209"/>
      <c r="NKK426" s="1209"/>
      <c r="NKL426" s="1210"/>
      <c r="NKM426" s="1211"/>
      <c r="NKN426" s="1210"/>
      <c r="NKP426" s="1208"/>
      <c r="NKQ426" s="1209"/>
      <c r="NKR426" s="1209"/>
      <c r="NKS426" s="1209"/>
      <c r="NKT426" s="1209"/>
      <c r="NKU426" s="1210"/>
      <c r="NKV426" s="1211"/>
      <c r="NKW426" s="1210"/>
      <c r="NKY426" s="1208"/>
      <c r="NKZ426" s="1209"/>
      <c r="NLA426" s="1209"/>
      <c r="NLB426" s="1209"/>
      <c r="NLC426" s="1209"/>
      <c r="NLD426" s="1210"/>
      <c r="NLE426" s="1211"/>
      <c r="NLF426" s="1210"/>
      <c r="NLH426" s="1208"/>
      <c r="NLI426" s="1209"/>
      <c r="NLJ426" s="1209"/>
      <c r="NLK426" s="1209"/>
      <c r="NLL426" s="1209"/>
      <c r="NLM426" s="1210"/>
      <c r="NLN426" s="1211"/>
      <c r="NLO426" s="1210"/>
      <c r="NLQ426" s="1208"/>
      <c r="NLR426" s="1209"/>
      <c r="NLS426" s="1209"/>
      <c r="NLT426" s="1209"/>
      <c r="NLU426" s="1209"/>
      <c r="NLV426" s="1210"/>
      <c r="NLW426" s="1211"/>
      <c r="NLX426" s="1210"/>
      <c r="NLZ426" s="1208"/>
      <c r="NMA426" s="1209"/>
      <c r="NMB426" s="1209"/>
      <c r="NMC426" s="1209"/>
      <c r="NMD426" s="1209"/>
      <c r="NME426" s="1210"/>
      <c r="NMF426" s="1211"/>
      <c r="NMG426" s="1210"/>
      <c r="NMI426" s="1208"/>
      <c r="NMJ426" s="1209"/>
      <c r="NMK426" s="1209"/>
      <c r="NML426" s="1209"/>
      <c r="NMM426" s="1209"/>
      <c r="NMN426" s="1210"/>
      <c r="NMO426" s="1211"/>
      <c r="NMP426" s="1210"/>
      <c r="NMR426" s="1208"/>
      <c r="NMS426" s="1209"/>
      <c r="NMT426" s="1209"/>
      <c r="NMU426" s="1209"/>
      <c r="NMV426" s="1209"/>
      <c r="NMW426" s="1210"/>
      <c r="NMX426" s="1211"/>
      <c r="NMY426" s="1210"/>
      <c r="NNA426" s="1208"/>
      <c r="NNB426" s="1209"/>
      <c r="NNC426" s="1209"/>
      <c r="NND426" s="1209"/>
      <c r="NNE426" s="1209"/>
      <c r="NNF426" s="1210"/>
      <c r="NNG426" s="1211"/>
      <c r="NNH426" s="1210"/>
      <c r="NNJ426" s="1208"/>
      <c r="NNK426" s="1209"/>
      <c r="NNL426" s="1209"/>
      <c r="NNM426" s="1209"/>
      <c r="NNN426" s="1209"/>
      <c r="NNO426" s="1210"/>
      <c r="NNP426" s="1211"/>
      <c r="NNQ426" s="1210"/>
      <c r="NNS426" s="1208"/>
      <c r="NNT426" s="1209"/>
      <c r="NNU426" s="1209"/>
      <c r="NNV426" s="1209"/>
      <c r="NNW426" s="1209"/>
      <c r="NNX426" s="1210"/>
      <c r="NNY426" s="1211"/>
      <c r="NNZ426" s="1210"/>
      <c r="NOB426" s="1208"/>
      <c r="NOC426" s="1209"/>
      <c r="NOD426" s="1209"/>
      <c r="NOE426" s="1209"/>
      <c r="NOF426" s="1209"/>
      <c r="NOG426" s="1210"/>
      <c r="NOH426" s="1211"/>
      <c r="NOI426" s="1210"/>
      <c r="NOK426" s="1208"/>
      <c r="NOL426" s="1209"/>
      <c r="NOM426" s="1209"/>
      <c r="NON426" s="1209"/>
      <c r="NOO426" s="1209"/>
      <c r="NOP426" s="1210"/>
      <c r="NOQ426" s="1211"/>
      <c r="NOR426" s="1210"/>
      <c r="NOT426" s="1208"/>
      <c r="NOU426" s="1209"/>
      <c r="NOV426" s="1209"/>
      <c r="NOW426" s="1209"/>
      <c r="NOX426" s="1209"/>
      <c r="NOY426" s="1210"/>
      <c r="NOZ426" s="1211"/>
      <c r="NPA426" s="1210"/>
      <c r="NPC426" s="1208"/>
      <c r="NPD426" s="1209"/>
      <c r="NPE426" s="1209"/>
      <c r="NPF426" s="1209"/>
      <c r="NPG426" s="1209"/>
      <c r="NPH426" s="1210"/>
      <c r="NPI426" s="1211"/>
      <c r="NPJ426" s="1210"/>
      <c r="NPL426" s="1208"/>
      <c r="NPM426" s="1209"/>
      <c r="NPN426" s="1209"/>
      <c r="NPO426" s="1209"/>
      <c r="NPP426" s="1209"/>
      <c r="NPQ426" s="1210"/>
      <c r="NPR426" s="1211"/>
      <c r="NPS426" s="1210"/>
      <c r="NPU426" s="1208"/>
      <c r="NPV426" s="1209"/>
      <c r="NPW426" s="1209"/>
      <c r="NPX426" s="1209"/>
      <c r="NPY426" s="1209"/>
      <c r="NPZ426" s="1210"/>
      <c r="NQA426" s="1211"/>
      <c r="NQB426" s="1210"/>
      <c r="NQD426" s="1208"/>
      <c r="NQE426" s="1209"/>
      <c r="NQF426" s="1209"/>
      <c r="NQG426" s="1209"/>
      <c r="NQH426" s="1209"/>
      <c r="NQI426" s="1210"/>
      <c r="NQJ426" s="1211"/>
      <c r="NQK426" s="1210"/>
      <c r="NQM426" s="1208"/>
      <c r="NQN426" s="1209"/>
      <c r="NQO426" s="1209"/>
      <c r="NQP426" s="1209"/>
      <c r="NQQ426" s="1209"/>
      <c r="NQR426" s="1210"/>
      <c r="NQS426" s="1211"/>
      <c r="NQT426" s="1210"/>
      <c r="NQV426" s="1208"/>
      <c r="NQW426" s="1209"/>
      <c r="NQX426" s="1209"/>
      <c r="NQY426" s="1209"/>
      <c r="NQZ426" s="1209"/>
      <c r="NRA426" s="1210"/>
      <c r="NRB426" s="1211"/>
      <c r="NRC426" s="1210"/>
      <c r="NRE426" s="1208"/>
      <c r="NRF426" s="1209"/>
      <c r="NRG426" s="1209"/>
      <c r="NRH426" s="1209"/>
      <c r="NRI426" s="1209"/>
      <c r="NRJ426" s="1210"/>
      <c r="NRK426" s="1211"/>
      <c r="NRL426" s="1210"/>
      <c r="NRN426" s="1208"/>
      <c r="NRO426" s="1209"/>
      <c r="NRP426" s="1209"/>
      <c r="NRQ426" s="1209"/>
      <c r="NRR426" s="1209"/>
      <c r="NRS426" s="1210"/>
      <c r="NRT426" s="1211"/>
      <c r="NRU426" s="1210"/>
      <c r="NRW426" s="1208"/>
      <c r="NRX426" s="1209"/>
      <c r="NRY426" s="1209"/>
      <c r="NRZ426" s="1209"/>
      <c r="NSA426" s="1209"/>
      <c r="NSB426" s="1210"/>
      <c r="NSC426" s="1211"/>
      <c r="NSD426" s="1210"/>
      <c r="NSF426" s="1208"/>
      <c r="NSG426" s="1209"/>
      <c r="NSH426" s="1209"/>
      <c r="NSI426" s="1209"/>
      <c r="NSJ426" s="1209"/>
      <c r="NSK426" s="1210"/>
      <c r="NSL426" s="1211"/>
      <c r="NSM426" s="1210"/>
      <c r="NSO426" s="1208"/>
      <c r="NSP426" s="1209"/>
      <c r="NSQ426" s="1209"/>
      <c r="NSR426" s="1209"/>
      <c r="NSS426" s="1209"/>
      <c r="NST426" s="1210"/>
      <c r="NSU426" s="1211"/>
      <c r="NSV426" s="1210"/>
      <c r="NSX426" s="1208"/>
      <c r="NSY426" s="1209"/>
      <c r="NSZ426" s="1209"/>
      <c r="NTA426" s="1209"/>
      <c r="NTB426" s="1209"/>
      <c r="NTC426" s="1210"/>
      <c r="NTD426" s="1211"/>
      <c r="NTE426" s="1210"/>
      <c r="NTG426" s="1208"/>
      <c r="NTH426" s="1209"/>
      <c r="NTI426" s="1209"/>
      <c r="NTJ426" s="1209"/>
      <c r="NTK426" s="1209"/>
      <c r="NTL426" s="1210"/>
      <c r="NTM426" s="1211"/>
      <c r="NTN426" s="1210"/>
      <c r="NTP426" s="1208"/>
      <c r="NTQ426" s="1209"/>
      <c r="NTR426" s="1209"/>
      <c r="NTS426" s="1209"/>
      <c r="NTT426" s="1209"/>
      <c r="NTU426" s="1210"/>
      <c r="NTV426" s="1211"/>
      <c r="NTW426" s="1210"/>
      <c r="NTY426" s="1208"/>
      <c r="NTZ426" s="1209"/>
      <c r="NUA426" s="1209"/>
      <c r="NUB426" s="1209"/>
      <c r="NUC426" s="1209"/>
      <c r="NUD426" s="1210"/>
      <c r="NUE426" s="1211"/>
      <c r="NUF426" s="1210"/>
      <c r="NUH426" s="1208"/>
      <c r="NUI426" s="1209"/>
      <c r="NUJ426" s="1209"/>
      <c r="NUK426" s="1209"/>
      <c r="NUL426" s="1209"/>
      <c r="NUM426" s="1210"/>
      <c r="NUN426" s="1211"/>
      <c r="NUO426" s="1210"/>
      <c r="NUQ426" s="1208"/>
      <c r="NUR426" s="1209"/>
      <c r="NUS426" s="1209"/>
      <c r="NUT426" s="1209"/>
      <c r="NUU426" s="1209"/>
      <c r="NUV426" s="1210"/>
      <c r="NUW426" s="1211"/>
      <c r="NUX426" s="1210"/>
      <c r="NUZ426" s="1208"/>
      <c r="NVA426" s="1209"/>
      <c r="NVB426" s="1209"/>
      <c r="NVC426" s="1209"/>
      <c r="NVD426" s="1209"/>
      <c r="NVE426" s="1210"/>
      <c r="NVF426" s="1211"/>
      <c r="NVG426" s="1210"/>
      <c r="NVI426" s="1208"/>
      <c r="NVJ426" s="1209"/>
      <c r="NVK426" s="1209"/>
      <c r="NVL426" s="1209"/>
      <c r="NVM426" s="1209"/>
      <c r="NVN426" s="1210"/>
      <c r="NVO426" s="1211"/>
      <c r="NVP426" s="1210"/>
      <c r="NVR426" s="1208"/>
      <c r="NVS426" s="1209"/>
      <c r="NVT426" s="1209"/>
      <c r="NVU426" s="1209"/>
      <c r="NVV426" s="1209"/>
      <c r="NVW426" s="1210"/>
      <c r="NVX426" s="1211"/>
      <c r="NVY426" s="1210"/>
      <c r="NWA426" s="1208"/>
      <c r="NWB426" s="1209"/>
      <c r="NWC426" s="1209"/>
      <c r="NWD426" s="1209"/>
      <c r="NWE426" s="1209"/>
      <c r="NWF426" s="1210"/>
      <c r="NWG426" s="1211"/>
      <c r="NWH426" s="1210"/>
      <c r="NWJ426" s="1208"/>
      <c r="NWK426" s="1209"/>
      <c r="NWL426" s="1209"/>
      <c r="NWM426" s="1209"/>
      <c r="NWN426" s="1209"/>
      <c r="NWO426" s="1210"/>
      <c r="NWP426" s="1211"/>
      <c r="NWQ426" s="1210"/>
      <c r="NWS426" s="1208"/>
      <c r="NWT426" s="1209"/>
      <c r="NWU426" s="1209"/>
      <c r="NWV426" s="1209"/>
      <c r="NWW426" s="1209"/>
      <c r="NWX426" s="1210"/>
      <c r="NWY426" s="1211"/>
      <c r="NWZ426" s="1210"/>
      <c r="NXB426" s="1208"/>
      <c r="NXC426" s="1209"/>
      <c r="NXD426" s="1209"/>
      <c r="NXE426" s="1209"/>
      <c r="NXF426" s="1209"/>
      <c r="NXG426" s="1210"/>
      <c r="NXH426" s="1211"/>
      <c r="NXI426" s="1210"/>
      <c r="NXK426" s="1208"/>
      <c r="NXL426" s="1209"/>
      <c r="NXM426" s="1209"/>
      <c r="NXN426" s="1209"/>
      <c r="NXO426" s="1209"/>
      <c r="NXP426" s="1210"/>
      <c r="NXQ426" s="1211"/>
      <c r="NXR426" s="1210"/>
      <c r="NXT426" s="1208"/>
      <c r="NXU426" s="1209"/>
      <c r="NXV426" s="1209"/>
      <c r="NXW426" s="1209"/>
      <c r="NXX426" s="1209"/>
      <c r="NXY426" s="1210"/>
      <c r="NXZ426" s="1211"/>
      <c r="NYA426" s="1210"/>
      <c r="NYC426" s="1208"/>
      <c r="NYD426" s="1209"/>
      <c r="NYE426" s="1209"/>
      <c r="NYF426" s="1209"/>
      <c r="NYG426" s="1209"/>
      <c r="NYH426" s="1210"/>
      <c r="NYI426" s="1211"/>
      <c r="NYJ426" s="1210"/>
      <c r="NYL426" s="1208"/>
      <c r="NYM426" s="1209"/>
      <c r="NYN426" s="1209"/>
      <c r="NYO426" s="1209"/>
      <c r="NYP426" s="1209"/>
      <c r="NYQ426" s="1210"/>
      <c r="NYR426" s="1211"/>
      <c r="NYS426" s="1210"/>
      <c r="NYU426" s="1208"/>
      <c r="NYV426" s="1209"/>
      <c r="NYW426" s="1209"/>
      <c r="NYX426" s="1209"/>
      <c r="NYY426" s="1209"/>
      <c r="NYZ426" s="1210"/>
      <c r="NZA426" s="1211"/>
      <c r="NZB426" s="1210"/>
      <c r="NZD426" s="1208"/>
      <c r="NZE426" s="1209"/>
      <c r="NZF426" s="1209"/>
      <c r="NZG426" s="1209"/>
      <c r="NZH426" s="1209"/>
      <c r="NZI426" s="1210"/>
      <c r="NZJ426" s="1211"/>
      <c r="NZK426" s="1210"/>
      <c r="NZM426" s="1208"/>
      <c r="NZN426" s="1209"/>
      <c r="NZO426" s="1209"/>
      <c r="NZP426" s="1209"/>
      <c r="NZQ426" s="1209"/>
      <c r="NZR426" s="1210"/>
      <c r="NZS426" s="1211"/>
      <c r="NZT426" s="1210"/>
      <c r="NZV426" s="1208"/>
      <c r="NZW426" s="1209"/>
      <c r="NZX426" s="1209"/>
      <c r="NZY426" s="1209"/>
      <c r="NZZ426" s="1209"/>
      <c r="OAA426" s="1210"/>
      <c r="OAB426" s="1211"/>
      <c r="OAC426" s="1210"/>
      <c r="OAE426" s="1208"/>
      <c r="OAF426" s="1209"/>
      <c r="OAG426" s="1209"/>
      <c r="OAH426" s="1209"/>
      <c r="OAI426" s="1209"/>
      <c r="OAJ426" s="1210"/>
      <c r="OAK426" s="1211"/>
      <c r="OAL426" s="1210"/>
      <c r="OAN426" s="1208"/>
      <c r="OAO426" s="1209"/>
      <c r="OAP426" s="1209"/>
      <c r="OAQ426" s="1209"/>
      <c r="OAR426" s="1209"/>
      <c r="OAS426" s="1210"/>
      <c r="OAT426" s="1211"/>
      <c r="OAU426" s="1210"/>
      <c r="OAW426" s="1208"/>
      <c r="OAX426" s="1209"/>
      <c r="OAY426" s="1209"/>
      <c r="OAZ426" s="1209"/>
      <c r="OBA426" s="1209"/>
      <c r="OBB426" s="1210"/>
      <c r="OBC426" s="1211"/>
      <c r="OBD426" s="1210"/>
      <c r="OBF426" s="1208"/>
      <c r="OBG426" s="1209"/>
      <c r="OBH426" s="1209"/>
      <c r="OBI426" s="1209"/>
      <c r="OBJ426" s="1209"/>
      <c r="OBK426" s="1210"/>
      <c r="OBL426" s="1211"/>
      <c r="OBM426" s="1210"/>
      <c r="OBO426" s="1208"/>
      <c r="OBP426" s="1209"/>
      <c r="OBQ426" s="1209"/>
      <c r="OBR426" s="1209"/>
      <c r="OBS426" s="1209"/>
      <c r="OBT426" s="1210"/>
      <c r="OBU426" s="1211"/>
      <c r="OBV426" s="1210"/>
      <c r="OBX426" s="1208"/>
      <c r="OBY426" s="1209"/>
      <c r="OBZ426" s="1209"/>
      <c r="OCA426" s="1209"/>
      <c r="OCB426" s="1209"/>
      <c r="OCC426" s="1210"/>
      <c r="OCD426" s="1211"/>
      <c r="OCE426" s="1210"/>
      <c r="OCG426" s="1208"/>
      <c r="OCH426" s="1209"/>
      <c r="OCI426" s="1209"/>
      <c r="OCJ426" s="1209"/>
      <c r="OCK426" s="1209"/>
      <c r="OCL426" s="1210"/>
      <c r="OCM426" s="1211"/>
      <c r="OCN426" s="1210"/>
      <c r="OCP426" s="1208"/>
      <c r="OCQ426" s="1209"/>
      <c r="OCR426" s="1209"/>
      <c r="OCS426" s="1209"/>
      <c r="OCT426" s="1209"/>
      <c r="OCU426" s="1210"/>
      <c r="OCV426" s="1211"/>
      <c r="OCW426" s="1210"/>
      <c r="OCY426" s="1208"/>
      <c r="OCZ426" s="1209"/>
      <c r="ODA426" s="1209"/>
      <c r="ODB426" s="1209"/>
      <c r="ODC426" s="1209"/>
      <c r="ODD426" s="1210"/>
      <c r="ODE426" s="1211"/>
      <c r="ODF426" s="1210"/>
      <c r="ODH426" s="1208"/>
      <c r="ODI426" s="1209"/>
      <c r="ODJ426" s="1209"/>
      <c r="ODK426" s="1209"/>
      <c r="ODL426" s="1209"/>
      <c r="ODM426" s="1210"/>
      <c r="ODN426" s="1211"/>
      <c r="ODO426" s="1210"/>
      <c r="ODQ426" s="1208"/>
      <c r="ODR426" s="1209"/>
      <c r="ODS426" s="1209"/>
      <c r="ODT426" s="1209"/>
      <c r="ODU426" s="1209"/>
      <c r="ODV426" s="1210"/>
      <c r="ODW426" s="1211"/>
      <c r="ODX426" s="1210"/>
      <c r="ODZ426" s="1208"/>
      <c r="OEA426" s="1209"/>
      <c r="OEB426" s="1209"/>
      <c r="OEC426" s="1209"/>
      <c r="OED426" s="1209"/>
      <c r="OEE426" s="1210"/>
      <c r="OEF426" s="1211"/>
      <c r="OEG426" s="1210"/>
      <c r="OEI426" s="1208"/>
      <c r="OEJ426" s="1209"/>
      <c r="OEK426" s="1209"/>
      <c r="OEL426" s="1209"/>
      <c r="OEM426" s="1209"/>
      <c r="OEN426" s="1210"/>
      <c r="OEO426" s="1211"/>
      <c r="OEP426" s="1210"/>
      <c r="OER426" s="1208"/>
      <c r="OES426" s="1209"/>
      <c r="OET426" s="1209"/>
      <c r="OEU426" s="1209"/>
      <c r="OEV426" s="1209"/>
      <c r="OEW426" s="1210"/>
      <c r="OEX426" s="1211"/>
      <c r="OEY426" s="1210"/>
      <c r="OFA426" s="1208"/>
      <c r="OFB426" s="1209"/>
      <c r="OFC426" s="1209"/>
      <c r="OFD426" s="1209"/>
      <c r="OFE426" s="1209"/>
      <c r="OFF426" s="1210"/>
      <c r="OFG426" s="1211"/>
      <c r="OFH426" s="1210"/>
      <c r="OFJ426" s="1208"/>
      <c r="OFK426" s="1209"/>
      <c r="OFL426" s="1209"/>
      <c r="OFM426" s="1209"/>
      <c r="OFN426" s="1209"/>
      <c r="OFO426" s="1210"/>
      <c r="OFP426" s="1211"/>
      <c r="OFQ426" s="1210"/>
      <c r="OFS426" s="1208"/>
      <c r="OFT426" s="1209"/>
      <c r="OFU426" s="1209"/>
      <c r="OFV426" s="1209"/>
      <c r="OFW426" s="1209"/>
      <c r="OFX426" s="1210"/>
      <c r="OFY426" s="1211"/>
      <c r="OFZ426" s="1210"/>
      <c r="OGB426" s="1208"/>
      <c r="OGC426" s="1209"/>
      <c r="OGD426" s="1209"/>
      <c r="OGE426" s="1209"/>
      <c r="OGF426" s="1209"/>
      <c r="OGG426" s="1210"/>
      <c r="OGH426" s="1211"/>
      <c r="OGI426" s="1210"/>
      <c r="OGK426" s="1208"/>
      <c r="OGL426" s="1209"/>
      <c r="OGM426" s="1209"/>
      <c r="OGN426" s="1209"/>
      <c r="OGO426" s="1209"/>
      <c r="OGP426" s="1210"/>
      <c r="OGQ426" s="1211"/>
      <c r="OGR426" s="1210"/>
      <c r="OGT426" s="1208"/>
      <c r="OGU426" s="1209"/>
      <c r="OGV426" s="1209"/>
      <c r="OGW426" s="1209"/>
      <c r="OGX426" s="1209"/>
      <c r="OGY426" s="1210"/>
      <c r="OGZ426" s="1211"/>
      <c r="OHA426" s="1210"/>
      <c r="OHC426" s="1208"/>
      <c r="OHD426" s="1209"/>
      <c r="OHE426" s="1209"/>
      <c r="OHF426" s="1209"/>
      <c r="OHG426" s="1209"/>
      <c r="OHH426" s="1210"/>
      <c r="OHI426" s="1211"/>
      <c r="OHJ426" s="1210"/>
      <c r="OHL426" s="1208"/>
      <c r="OHM426" s="1209"/>
      <c r="OHN426" s="1209"/>
      <c r="OHO426" s="1209"/>
      <c r="OHP426" s="1209"/>
      <c r="OHQ426" s="1210"/>
      <c r="OHR426" s="1211"/>
      <c r="OHS426" s="1210"/>
      <c r="OHU426" s="1208"/>
      <c r="OHV426" s="1209"/>
      <c r="OHW426" s="1209"/>
      <c r="OHX426" s="1209"/>
      <c r="OHY426" s="1209"/>
      <c r="OHZ426" s="1210"/>
      <c r="OIA426" s="1211"/>
      <c r="OIB426" s="1210"/>
      <c r="OID426" s="1208"/>
      <c r="OIE426" s="1209"/>
      <c r="OIF426" s="1209"/>
      <c r="OIG426" s="1209"/>
      <c r="OIH426" s="1209"/>
      <c r="OII426" s="1210"/>
      <c r="OIJ426" s="1211"/>
      <c r="OIK426" s="1210"/>
      <c r="OIM426" s="1208"/>
      <c r="OIN426" s="1209"/>
      <c r="OIO426" s="1209"/>
      <c r="OIP426" s="1209"/>
      <c r="OIQ426" s="1209"/>
      <c r="OIR426" s="1210"/>
      <c r="OIS426" s="1211"/>
      <c r="OIT426" s="1210"/>
      <c r="OIV426" s="1208"/>
      <c r="OIW426" s="1209"/>
      <c r="OIX426" s="1209"/>
      <c r="OIY426" s="1209"/>
      <c r="OIZ426" s="1209"/>
      <c r="OJA426" s="1210"/>
      <c r="OJB426" s="1211"/>
      <c r="OJC426" s="1210"/>
      <c r="OJE426" s="1208"/>
      <c r="OJF426" s="1209"/>
      <c r="OJG426" s="1209"/>
      <c r="OJH426" s="1209"/>
      <c r="OJI426" s="1209"/>
      <c r="OJJ426" s="1210"/>
      <c r="OJK426" s="1211"/>
      <c r="OJL426" s="1210"/>
      <c r="OJN426" s="1208"/>
      <c r="OJO426" s="1209"/>
      <c r="OJP426" s="1209"/>
      <c r="OJQ426" s="1209"/>
      <c r="OJR426" s="1209"/>
      <c r="OJS426" s="1210"/>
      <c r="OJT426" s="1211"/>
      <c r="OJU426" s="1210"/>
      <c r="OJW426" s="1208"/>
      <c r="OJX426" s="1209"/>
      <c r="OJY426" s="1209"/>
      <c r="OJZ426" s="1209"/>
      <c r="OKA426" s="1209"/>
      <c r="OKB426" s="1210"/>
      <c r="OKC426" s="1211"/>
      <c r="OKD426" s="1210"/>
      <c r="OKF426" s="1208"/>
      <c r="OKG426" s="1209"/>
      <c r="OKH426" s="1209"/>
      <c r="OKI426" s="1209"/>
      <c r="OKJ426" s="1209"/>
      <c r="OKK426" s="1210"/>
      <c r="OKL426" s="1211"/>
      <c r="OKM426" s="1210"/>
      <c r="OKO426" s="1208"/>
      <c r="OKP426" s="1209"/>
      <c r="OKQ426" s="1209"/>
      <c r="OKR426" s="1209"/>
      <c r="OKS426" s="1209"/>
      <c r="OKT426" s="1210"/>
      <c r="OKU426" s="1211"/>
      <c r="OKV426" s="1210"/>
      <c r="OKX426" s="1208"/>
      <c r="OKY426" s="1209"/>
      <c r="OKZ426" s="1209"/>
      <c r="OLA426" s="1209"/>
      <c r="OLB426" s="1209"/>
      <c r="OLC426" s="1210"/>
      <c r="OLD426" s="1211"/>
      <c r="OLE426" s="1210"/>
      <c r="OLG426" s="1208"/>
      <c r="OLH426" s="1209"/>
      <c r="OLI426" s="1209"/>
      <c r="OLJ426" s="1209"/>
      <c r="OLK426" s="1209"/>
      <c r="OLL426" s="1210"/>
      <c r="OLM426" s="1211"/>
      <c r="OLN426" s="1210"/>
      <c r="OLP426" s="1208"/>
      <c r="OLQ426" s="1209"/>
      <c r="OLR426" s="1209"/>
      <c r="OLS426" s="1209"/>
      <c r="OLT426" s="1209"/>
      <c r="OLU426" s="1210"/>
      <c r="OLV426" s="1211"/>
      <c r="OLW426" s="1210"/>
      <c r="OLY426" s="1208"/>
      <c r="OLZ426" s="1209"/>
      <c r="OMA426" s="1209"/>
      <c r="OMB426" s="1209"/>
      <c r="OMC426" s="1209"/>
      <c r="OMD426" s="1210"/>
      <c r="OME426" s="1211"/>
      <c r="OMF426" s="1210"/>
      <c r="OMH426" s="1208"/>
      <c r="OMI426" s="1209"/>
      <c r="OMJ426" s="1209"/>
      <c r="OMK426" s="1209"/>
      <c r="OML426" s="1209"/>
      <c r="OMM426" s="1210"/>
      <c r="OMN426" s="1211"/>
      <c r="OMO426" s="1210"/>
      <c r="OMQ426" s="1208"/>
      <c r="OMR426" s="1209"/>
      <c r="OMS426" s="1209"/>
      <c r="OMT426" s="1209"/>
      <c r="OMU426" s="1209"/>
      <c r="OMV426" s="1210"/>
      <c r="OMW426" s="1211"/>
      <c r="OMX426" s="1210"/>
      <c r="OMZ426" s="1208"/>
      <c r="ONA426" s="1209"/>
      <c r="ONB426" s="1209"/>
      <c r="ONC426" s="1209"/>
      <c r="OND426" s="1209"/>
      <c r="ONE426" s="1210"/>
      <c r="ONF426" s="1211"/>
      <c r="ONG426" s="1210"/>
      <c r="ONI426" s="1208"/>
      <c r="ONJ426" s="1209"/>
      <c r="ONK426" s="1209"/>
      <c r="ONL426" s="1209"/>
      <c r="ONM426" s="1209"/>
      <c r="ONN426" s="1210"/>
      <c r="ONO426" s="1211"/>
      <c r="ONP426" s="1210"/>
      <c r="ONR426" s="1208"/>
      <c r="ONS426" s="1209"/>
      <c r="ONT426" s="1209"/>
      <c r="ONU426" s="1209"/>
      <c r="ONV426" s="1209"/>
      <c r="ONW426" s="1210"/>
      <c r="ONX426" s="1211"/>
      <c r="ONY426" s="1210"/>
      <c r="OOA426" s="1208"/>
      <c r="OOB426" s="1209"/>
      <c r="OOC426" s="1209"/>
      <c r="OOD426" s="1209"/>
      <c r="OOE426" s="1209"/>
      <c r="OOF426" s="1210"/>
      <c r="OOG426" s="1211"/>
      <c r="OOH426" s="1210"/>
      <c r="OOJ426" s="1208"/>
      <c r="OOK426" s="1209"/>
      <c r="OOL426" s="1209"/>
      <c r="OOM426" s="1209"/>
      <c r="OON426" s="1209"/>
      <c r="OOO426" s="1210"/>
      <c r="OOP426" s="1211"/>
      <c r="OOQ426" s="1210"/>
      <c r="OOS426" s="1208"/>
      <c r="OOT426" s="1209"/>
      <c r="OOU426" s="1209"/>
      <c r="OOV426" s="1209"/>
      <c r="OOW426" s="1209"/>
      <c r="OOX426" s="1210"/>
      <c r="OOY426" s="1211"/>
      <c r="OOZ426" s="1210"/>
      <c r="OPB426" s="1208"/>
      <c r="OPC426" s="1209"/>
      <c r="OPD426" s="1209"/>
      <c r="OPE426" s="1209"/>
      <c r="OPF426" s="1209"/>
      <c r="OPG426" s="1210"/>
      <c r="OPH426" s="1211"/>
      <c r="OPI426" s="1210"/>
      <c r="OPK426" s="1208"/>
      <c r="OPL426" s="1209"/>
      <c r="OPM426" s="1209"/>
      <c r="OPN426" s="1209"/>
      <c r="OPO426" s="1209"/>
      <c r="OPP426" s="1210"/>
      <c r="OPQ426" s="1211"/>
      <c r="OPR426" s="1210"/>
      <c r="OPT426" s="1208"/>
      <c r="OPU426" s="1209"/>
      <c r="OPV426" s="1209"/>
      <c r="OPW426" s="1209"/>
      <c r="OPX426" s="1209"/>
      <c r="OPY426" s="1210"/>
      <c r="OPZ426" s="1211"/>
      <c r="OQA426" s="1210"/>
      <c r="OQC426" s="1208"/>
      <c r="OQD426" s="1209"/>
      <c r="OQE426" s="1209"/>
      <c r="OQF426" s="1209"/>
      <c r="OQG426" s="1209"/>
      <c r="OQH426" s="1210"/>
      <c r="OQI426" s="1211"/>
      <c r="OQJ426" s="1210"/>
      <c r="OQL426" s="1208"/>
      <c r="OQM426" s="1209"/>
      <c r="OQN426" s="1209"/>
      <c r="OQO426" s="1209"/>
      <c r="OQP426" s="1209"/>
      <c r="OQQ426" s="1210"/>
      <c r="OQR426" s="1211"/>
      <c r="OQS426" s="1210"/>
      <c r="OQU426" s="1208"/>
      <c r="OQV426" s="1209"/>
      <c r="OQW426" s="1209"/>
      <c r="OQX426" s="1209"/>
      <c r="OQY426" s="1209"/>
      <c r="OQZ426" s="1210"/>
      <c r="ORA426" s="1211"/>
      <c r="ORB426" s="1210"/>
      <c r="ORD426" s="1208"/>
      <c r="ORE426" s="1209"/>
      <c r="ORF426" s="1209"/>
      <c r="ORG426" s="1209"/>
      <c r="ORH426" s="1209"/>
      <c r="ORI426" s="1210"/>
      <c r="ORJ426" s="1211"/>
      <c r="ORK426" s="1210"/>
      <c r="ORM426" s="1208"/>
      <c r="ORN426" s="1209"/>
      <c r="ORO426" s="1209"/>
      <c r="ORP426" s="1209"/>
      <c r="ORQ426" s="1209"/>
      <c r="ORR426" s="1210"/>
      <c r="ORS426" s="1211"/>
      <c r="ORT426" s="1210"/>
      <c r="ORV426" s="1208"/>
      <c r="ORW426" s="1209"/>
      <c r="ORX426" s="1209"/>
      <c r="ORY426" s="1209"/>
      <c r="ORZ426" s="1209"/>
      <c r="OSA426" s="1210"/>
      <c r="OSB426" s="1211"/>
      <c r="OSC426" s="1210"/>
      <c r="OSE426" s="1208"/>
      <c r="OSF426" s="1209"/>
      <c r="OSG426" s="1209"/>
      <c r="OSH426" s="1209"/>
      <c r="OSI426" s="1209"/>
      <c r="OSJ426" s="1210"/>
      <c r="OSK426" s="1211"/>
      <c r="OSL426" s="1210"/>
      <c r="OSN426" s="1208"/>
      <c r="OSO426" s="1209"/>
      <c r="OSP426" s="1209"/>
      <c r="OSQ426" s="1209"/>
      <c r="OSR426" s="1209"/>
      <c r="OSS426" s="1210"/>
      <c r="OST426" s="1211"/>
      <c r="OSU426" s="1210"/>
      <c r="OSW426" s="1208"/>
      <c r="OSX426" s="1209"/>
      <c r="OSY426" s="1209"/>
      <c r="OSZ426" s="1209"/>
      <c r="OTA426" s="1209"/>
      <c r="OTB426" s="1210"/>
      <c r="OTC426" s="1211"/>
      <c r="OTD426" s="1210"/>
      <c r="OTF426" s="1208"/>
      <c r="OTG426" s="1209"/>
      <c r="OTH426" s="1209"/>
      <c r="OTI426" s="1209"/>
      <c r="OTJ426" s="1209"/>
      <c r="OTK426" s="1210"/>
      <c r="OTL426" s="1211"/>
      <c r="OTM426" s="1210"/>
      <c r="OTO426" s="1208"/>
      <c r="OTP426" s="1209"/>
      <c r="OTQ426" s="1209"/>
      <c r="OTR426" s="1209"/>
      <c r="OTS426" s="1209"/>
      <c r="OTT426" s="1210"/>
      <c r="OTU426" s="1211"/>
      <c r="OTV426" s="1210"/>
      <c r="OTX426" s="1208"/>
      <c r="OTY426" s="1209"/>
      <c r="OTZ426" s="1209"/>
      <c r="OUA426" s="1209"/>
      <c r="OUB426" s="1209"/>
      <c r="OUC426" s="1210"/>
      <c r="OUD426" s="1211"/>
      <c r="OUE426" s="1210"/>
      <c r="OUG426" s="1208"/>
      <c r="OUH426" s="1209"/>
      <c r="OUI426" s="1209"/>
      <c r="OUJ426" s="1209"/>
      <c r="OUK426" s="1209"/>
      <c r="OUL426" s="1210"/>
      <c r="OUM426" s="1211"/>
      <c r="OUN426" s="1210"/>
      <c r="OUP426" s="1208"/>
      <c r="OUQ426" s="1209"/>
      <c r="OUR426" s="1209"/>
      <c r="OUS426" s="1209"/>
      <c r="OUT426" s="1209"/>
      <c r="OUU426" s="1210"/>
      <c r="OUV426" s="1211"/>
      <c r="OUW426" s="1210"/>
      <c r="OUY426" s="1208"/>
      <c r="OUZ426" s="1209"/>
      <c r="OVA426" s="1209"/>
      <c r="OVB426" s="1209"/>
      <c r="OVC426" s="1209"/>
      <c r="OVD426" s="1210"/>
      <c r="OVE426" s="1211"/>
      <c r="OVF426" s="1210"/>
      <c r="OVH426" s="1208"/>
      <c r="OVI426" s="1209"/>
      <c r="OVJ426" s="1209"/>
      <c r="OVK426" s="1209"/>
      <c r="OVL426" s="1209"/>
      <c r="OVM426" s="1210"/>
      <c r="OVN426" s="1211"/>
      <c r="OVO426" s="1210"/>
      <c r="OVQ426" s="1208"/>
      <c r="OVR426" s="1209"/>
      <c r="OVS426" s="1209"/>
      <c r="OVT426" s="1209"/>
      <c r="OVU426" s="1209"/>
      <c r="OVV426" s="1210"/>
      <c r="OVW426" s="1211"/>
      <c r="OVX426" s="1210"/>
      <c r="OVZ426" s="1208"/>
      <c r="OWA426" s="1209"/>
      <c r="OWB426" s="1209"/>
      <c r="OWC426" s="1209"/>
      <c r="OWD426" s="1209"/>
      <c r="OWE426" s="1210"/>
      <c r="OWF426" s="1211"/>
      <c r="OWG426" s="1210"/>
      <c r="OWI426" s="1208"/>
      <c r="OWJ426" s="1209"/>
      <c r="OWK426" s="1209"/>
      <c r="OWL426" s="1209"/>
      <c r="OWM426" s="1209"/>
      <c r="OWN426" s="1210"/>
      <c r="OWO426" s="1211"/>
      <c r="OWP426" s="1210"/>
      <c r="OWR426" s="1208"/>
      <c r="OWS426" s="1209"/>
      <c r="OWT426" s="1209"/>
      <c r="OWU426" s="1209"/>
      <c r="OWV426" s="1209"/>
      <c r="OWW426" s="1210"/>
      <c r="OWX426" s="1211"/>
      <c r="OWY426" s="1210"/>
      <c r="OXA426" s="1208"/>
      <c r="OXB426" s="1209"/>
      <c r="OXC426" s="1209"/>
      <c r="OXD426" s="1209"/>
      <c r="OXE426" s="1209"/>
      <c r="OXF426" s="1210"/>
      <c r="OXG426" s="1211"/>
      <c r="OXH426" s="1210"/>
      <c r="OXJ426" s="1208"/>
      <c r="OXK426" s="1209"/>
      <c r="OXL426" s="1209"/>
      <c r="OXM426" s="1209"/>
      <c r="OXN426" s="1209"/>
      <c r="OXO426" s="1210"/>
      <c r="OXP426" s="1211"/>
      <c r="OXQ426" s="1210"/>
      <c r="OXS426" s="1208"/>
      <c r="OXT426" s="1209"/>
      <c r="OXU426" s="1209"/>
      <c r="OXV426" s="1209"/>
      <c r="OXW426" s="1209"/>
      <c r="OXX426" s="1210"/>
      <c r="OXY426" s="1211"/>
      <c r="OXZ426" s="1210"/>
      <c r="OYB426" s="1208"/>
      <c r="OYC426" s="1209"/>
      <c r="OYD426" s="1209"/>
      <c r="OYE426" s="1209"/>
      <c r="OYF426" s="1209"/>
      <c r="OYG426" s="1210"/>
      <c r="OYH426" s="1211"/>
      <c r="OYI426" s="1210"/>
      <c r="OYK426" s="1208"/>
      <c r="OYL426" s="1209"/>
      <c r="OYM426" s="1209"/>
      <c r="OYN426" s="1209"/>
      <c r="OYO426" s="1209"/>
      <c r="OYP426" s="1210"/>
      <c r="OYQ426" s="1211"/>
      <c r="OYR426" s="1210"/>
      <c r="OYT426" s="1208"/>
      <c r="OYU426" s="1209"/>
      <c r="OYV426" s="1209"/>
      <c r="OYW426" s="1209"/>
      <c r="OYX426" s="1209"/>
      <c r="OYY426" s="1210"/>
      <c r="OYZ426" s="1211"/>
      <c r="OZA426" s="1210"/>
      <c r="OZC426" s="1208"/>
      <c r="OZD426" s="1209"/>
      <c r="OZE426" s="1209"/>
      <c r="OZF426" s="1209"/>
      <c r="OZG426" s="1209"/>
      <c r="OZH426" s="1210"/>
      <c r="OZI426" s="1211"/>
      <c r="OZJ426" s="1210"/>
      <c r="OZL426" s="1208"/>
      <c r="OZM426" s="1209"/>
      <c r="OZN426" s="1209"/>
      <c r="OZO426" s="1209"/>
      <c r="OZP426" s="1209"/>
      <c r="OZQ426" s="1210"/>
      <c r="OZR426" s="1211"/>
      <c r="OZS426" s="1210"/>
      <c r="OZU426" s="1208"/>
      <c r="OZV426" s="1209"/>
      <c r="OZW426" s="1209"/>
      <c r="OZX426" s="1209"/>
      <c r="OZY426" s="1209"/>
      <c r="OZZ426" s="1210"/>
      <c r="PAA426" s="1211"/>
      <c r="PAB426" s="1210"/>
      <c r="PAD426" s="1208"/>
      <c r="PAE426" s="1209"/>
      <c r="PAF426" s="1209"/>
      <c r="PAG426" s="1209"/>
      <c r="PAH426" s="1209"/>
      <c r="PAI426" s="1210"/>
      <c r="PAJ426" s="1211"/>
      <c r="PAK426" s="1210"/>
      <c r="PAM426" s="1208"/>
      <c r="PAN426" s="1209"/>
      <c r="PAO426" s="1209"/>
      <c r="PAP426" s="1209"/>
      <c r="PAQ426" s="1209"/>
      <c r="PAR426" s="1210"/>
      <c r="PAS426" s="1211"/>
      <c r="PAT426" s="1210"/>
      <c r="PAV426" s="1208"/>
      <c r="PAW426" s="1209"/>
      <c r="PAX426" s="1209"/>
      <c r="PAY426" s="1209"/>
      <c r="PAZ426" s="1209"/>
      <c r="PBA426" s="1210"/>
      <c r="PBB426" s="1211"/>
      <c r="PBC426" s="1210"/>
      <c r="PBE426" s="1208"/>
      <c r="PBF426" s="1209"/>
      <c r="PBG426" s="1209"/>
      <c r="PBH426" s="1209"/>
      <c r="PBI426" s="1209"/>
      <c r="PBJ426" s="1210"/>
      <c r="PBK426" s="1211"/>
      <c r="PBL426" s="1210"/>
      <c r="PBN426" s="1208"/>
      <c r="PBO426" s="1209"/>
      <c r="PBP426" s="1209"/>
      <c r="PBQ426" s="1209"/>
      <c r="PBR426" s="1209"/>
      <c r="PBS426" s="1210"/>
      <c r="PBT426" s="1211"/>
      <c r="PBU426" s="1210"/>
      <c r="PBW426" s="1208"/>
      <c r="PBX426" s="1209"/>
      <c r="PBY426" s="1209"/>
      <c r="PBZ426" s="1209"/>
      <c r="PCA426" s="1209"/>
      <c r="PCB426" s="1210"/>
      <c r="PCC426" s="1211"/>
      <c r="PCD426" s="1210"/>
      <c r="PCF426" s="1208"/>
      <c r="PCG426" s="1209"/>
      <c r="PCH426" s="1209"/>
      <c r="PCI426" s="1209"/>
      <c r="PCJ426" s="1209"/>
      <c r="PCK426" s="1210"/>
      <c r="PCL426" s="1211"/>
      <c r="PCM426" s="1210"/>
      <c r="PCO426" s="1208"/>
      <c r="PCP426" s="1209"/>
      <c r="PCQ426" s="1209"/>
      <c r="PCR426" s="1209"/>
      <c r="PCS426" s="1209"/>
      <c r="PCT426" s="1210"/>
      <c r="PCU426" s="1211"/>
      <c r="PCV426" s="1210"/>
      <c r="PCX426" s="1208"/>
      <c r="PCY426" s="1209"/>
      <c r="PCZ426" s="1209"/>
      <c r="PDA426" s="1209"/>
      <c r="PDB426" s="1209"/>
      <c r="PDC426" s="1210"/>
      <c r="PDD426" s="1211"/>
      <c r="PDE426" s="1210"/>
      <c r="PDG426" s="1208"/>
      <c r="PDH426" s="1209"/>
      <c r="PDI426" s="1209"/>
      <c r="PDJ426" s="1209"/>
      <c r="PDK426" s="1209"/>
      <c r="PDL426" s="1210"/>
      <c r="PDM426" s="1211"/>
      <c r="PDN426" s="1210"/>
      <c r="PDP426" s="1208"/>
      <c r="PDQ426" s="1209"/>
      <c r="PDR426" s="1209"/>
      <c r="PDS426" s="1209"/>
      <c r="PDT426" s="1209"/>
      <c r="PDU426" s="1210"/>
      <c r="PDV426" s="1211"/>
      <c r="PDW426" s="1210"/>
      <c r="PDY426" s="1208"/>
      <c r="PDZ426" s="1209"/>
      <c r="PEA426" s="1209"/>
      <c r="PEB426" s="1209"/>
      <c r="PEC426" s="1209"/>
      <c r="PED426" s="1210"/>
      <c r="PEE426" s="1211"/>
      <c r="PEF426" s="1210"/>
      <c r="PEH426" s="1208"/>
      <c r="PEI426" s="1209"/>
      <c r="PEJ426" s="1209"/>
      <c r="PEK426" s="1209"/>
      <c r="PEL426" s="1209"/>
      <c r="PEM426" s="1210"/>
      <c r="PEN426" s="1211"/>
      <c r="PEO426" s="1210"/>
      <c r="PEQ426" s="1208"/>
      <c r="PER426" s="1209"/>
      <c r="PES426" s="1209"/>
      <c r="PET426" s="1209"/>
      <c r="PEU426" s="1209"/>
      <c r="PEV426" s="1210"/>
      <c r="PEW426" s="1211"/>
      <c r="PEX426" s="1210"/>
      <c r="PEZ426" s="1208"/>
      <c r="PFA426" s="1209"/>
      <c r="PFB426" s="1209"/>
      <c r="PFC426" s="1209"/>
      <c r="PFD426" s="1209"/>
      <c r="PFE426" s="1210"/>
      <c r="PFF426" s="1211"/>
      <c r="PFG426" s="1210"/>
      <c r="PFI426" s="1208"/>
      <c r="PFJ426" s="1209"/>
      <c r="PFK426" s="1209"/>
      <c r="PFL426" s="1209"/>
      <c r="PFM426" s="1209"/>
      <c r="PFN426" s="1210"/>
      <c r="PFO426" s="1211"/>
      <c r="PFP426" s="1210"/>
      <c r="PFR426" s="1208"/>
      <c r="PFS426" s="1209"/>
      <c r="PFT426" s="1209"/>
      <c r="PFU426" s="1209"/>
      <c r="PFV426" s="1209"/>
      <c r="PFW426" s="1210"/>
      <c r="PFX426" s="1211"/>
      <c r="PFY426" s="1210"/>
      <c r="PGA426" s="1208"/>
      <c r="PGB426" s="1209"/>
      <c r="PGC426" s="1209"/>
      <c r="PGD426" s="1209"/>
      <c r="PGE426" s="1209"/>
      <c r="PGF426" s="1210"/>
      <c r="PGG426" s="1211"/>
      <c r="PGH426" s="1210"/>
      <c r="PGJ426" s="1208"/>
      <c r="PGK426" s="1209"/>
      <c r="PGL426" s="1209"/>
      <c r="PGM426" s="1209"/>
      <c r="PGN426" s="1209"/>
      <c r="PGO426" s="1210"/>
      <c r="PGP426" s="1211"/>
      <c r="PGQ426" s="1210"/>
      <c r="PGS426" s="1208"/>
      <c r="PGT426" s="1209"/>
      <c r="PGU426" s="1209"/>
      <c r="PGV426" s="1209"/>
      <c r="PGW426" s="1209"/>
      <c r="PGX426" s="1210"/>
      <c r="PGY426" s="1211"/>
      <c r="PGZ426" s="1210"/>
      <c r="PHB426" s="1208"/>
      <c r="PHC426" s="1209"/>
      <c r="PHD426" s="1209"/>
      <c r="PHE426" s="1209"/>
      <c r="PHF426" s="1209"/>
      <c r="PHG426" s="1210"/>
      <c r="PHH426" s="1211"/>
      <c r="PHI426" s="1210"/>
      <c r="PHK426" s="1208"/>
      <c r="PHL426" s="1209"/>
      <c r="PHM426" s="1209"/>
      <c r="PHN426" s="1209"/>
      <c r="PHO426" s="1209"/>
      <c r="PHP426" s="1210"/>
      <c r="PHQ426" s="1211"/>
      <c r="PHR426" s="1210"/>
      <c r="PHT426" s="1208"/>
      <c r="PHU426" s="1209"/>
      <c r="PHV426" s="1209"/>
      <c r="PHW426" s="1209"/>
      <c r="PHX426" s="1209"/>
      <c r="PHY426" s="1210"/>
      <c r="PHZ426" s="1211"/>
      <c r="PIA426" s="1210"/>
      <c r="PIC426" s="1208"/>
      <c r="PID426" s="1209"/>
      <c r="PIE426" s="1209"/>
      <c r="PIF426" s="1209"/>
      <c r="PIG426" s="1209"/>
      <c r="PIH426" s="1210"/>
      <c r="PII426" s="1211"/>
      <c r="PIJ426" s="1210"/>
      <c r="PIL426" s="1208"/>
      <c r="PIM426" s="1209"/>
      <c r="PIN426" s="1209"/>
      <c r="PIO426" s="1209"/>
      <c r="PIP426" s="1209"/>
      <c r="PIQ426" s="1210"/>
      <c r="PIR426" s="1211"/>
      <c r="PIS426" s="1210"/>
      <c r="PIU426" s="1208"/>
      <c r="PIV426" s="1209"/>
      <c r="PIW426" s="1209"/>
      <c r="PIX426" s="1209"/>
      <c r="PIY426" s="1209"/>
      <c r="PIZ426" s="1210"/>
      <c r="PJA426" s="1211"/>
      <c r="PJB426" s="1210"/>
      <c r="PJD426" s="1208"/>
      <c r="PJE426" s="1209"/>
      <c r="PJF426" s="1209"/>
      <c r="PJG426" s="1209"/>
      <c r="PJH426" s="1209"/>
      <c r="PJI426" s="1210"/>
      <c r="PJJ426" s="1211"/>
      <c r="PJK426" s="1210"/>
      <c r="PJM426" s="1208"/>
      <c r="PJN426" s="1209"/>
      <c r="PJO426" s="1209"/>
      <c r="PJP426" s="1209"/>
      <c r="PJQ426" s="1209"/>
      <c r="PJR426" s="1210"/>
      <c r="PJS426" s="1211"/>
      <c r="PJT426" s="1210"/>
      <c r="PJV426" s="1208"/>
      <c r="PJW426" s="1209"/>
      <c r="PJX426" s="1209"/>
      <c r="PJY426" s="1209"/>
      <c r="PJZ426" s="1209"/>
      <c r="PKA426" s="1210"/>
      <c r="PKB426" s="1211"/>
      <c r="PKC426" s="1210"/>
      <c r="PKE426" s="1208"/>
      <c r="PKF426" s="1209"/>
      <c r="PKG426" s="1209"/>
      <c r="PKH426" s="1209"/>
      <c r="PKI426" s="1209"/>
      <c r="PKJ426" s="1210"/>
      <c r="PKK426" s="1211"/>
      <c r="PKL426" s="1210"/>
      <c r="PKN426" s="1208"/>
      <c r="PKO426" s="1209"/>
      <c r="PKP426" s="1209"/>
      <c r="PKQ426" s="1209"/>
      <c r="PKR426" s="1209"/>
      <c r="PKS426" s="1210"/>
      <c r="PKT426" s="1211"/>
      <c r="PKU426" s="1210"/>
      <c r="PKW426" s="1208"/>
      <c r="PKX426" s="1209"/>
      <c r="PKY426" s="1209"/>
      <c r="PKZ426" s="1209"/>
      <c r="PLA426" s="1209"/>
      <c r="PLB426" s="1210"/>
      <c r="PLC426" s="1211"/>
      <c r="PLD426" s="1210"/>
      <c r="PLF426" s="1208"/>
      <c r="PLG426" s="1209"/>
      <c r="PLH426" s="1209"/>
      <c r="PLI426" s="1209"/>
      <c r="PLJ426" s="1209"/>
      <c r="PLK426" s="1210"/>
      <c r="PLL426" s="1211"/>
      <c r="PLM426" s="1210"/>
      <c r="PLO426" s="1208"/>
      <c r="PLP426" s="1209"/>
      <c r="PLQ426" s="1209"/>
      <c r="PLR426" s="1209"/>
      <c r="PLS426" s="1209"/>
      <c r="PLT426" s="1210"/>
      <c r="PLU426" s="1211"/>
      <c r="PLV426" s="1210"/>
      <c r="PLX426" s="1208"/>
      <c r="PLY426" s="1209"/>
      <c r="PLZ426" s="1209"/>
      <c r="PMA426" s="1209"/>
      <c r="PMB426" s="1209"/>
      <c r="PMC426" s="1210"/>
      <c r="PMD426" s="1211"/>
      <c r="PME426" s="1210"/>
      <c r="PMG426" s="1208"/>
      <c r="PMH426" s="1209"/>
      <c r="PMI426" s="1209"/>
      <c r="PMJ426" s="1209"/>
      <c r="PMK426" s="1209"/>
      <c r="PML426" s="1210"/>
      <c r="PMM426" s="1211"/>
      <c r="PMN426" s="1210"/>
      <c r="PMP426" s="1208"/>
      <c r="PMQ426" s="1209"/>
      <c r="PMR426" s="1209"/>
      <c r="PMS426" s="1209"/>
      <c r="PMT426" s="1209"/>
      <c r="PMU426" s="1210"/>
      <c r="PMV426" s="1211"/>
      <c r="PMW426" s="1210"/>
      <c r="PMY426" s="1208"/>
      <c r="PMZ426" s="1209"/>
      <c r="PNA426" s="1209"/>
      <c r="PNB426" s="1209"/>
      <c r="PNC426" s="1209"/>
      <c r="PND426" s="1210"/>
      <c r="PNE426" s="1211"/>
      <c r="PNF426" s="1210"/>
      <c r="PNH426" s="1208"/>
      <c r="PNI426" s="1209"/>
      <c r="PNJ426" s="1209"/>
      <c r="PNK426" s="1209"/>
      <c r="PNL426" s="1209"/>
      <c r="PNM426" s="1210"/>
      <c r="PNN426" s="1211"/>
      <c r="PNO426" s="1210"/>
      <c r="PNQ426" s="1208"/>
      <c r="PNR426" s="1209"/>
      <c r="PNS426" s="1209"/>
      <c r="PNT426" s="1209"/>
      <c r="PNU426" s="1209"/>
      <c r="PNV426" s="1210"/>
      <c r="PNW426" s="1211"/>
      <c r="PNX426" s="1210"/>
      <c r="PNZ426" s="1208"/>
      <c r="POA426" s="1209"/>
      <c r="POB426" s="1209"/>
      <c r="POC426" s="1209"/>
      <c r="POD426" s="1209"/>
      <c r="POE426" s="1210"/>
      <c r="POF426" s="1211"/>
      <c r="POG426" s="1210"/>
      <c r="POI426" s="1208"/>
      <c r="POJ426" s="1209"/>
      <c r="POK426" s="1209"/>
      <c r="POL426" s="1209"/>
      <c r="POM426" s="1209"/>
      <c r="PON426" s="1210"/>
      <c r="POO426" s="1211"/>
      <c r="POP426" s="1210"/>
      <c r="POR426" s="1208"/>
      <c r="POS426" s="1209"/>
      <c r="POT426" s="1209"/>
      <c r="POU426" s="1209"/>
      <c r="POV426" s="1209"/>
      <c r="POW426" s="1210"/>
      <c r="POX426" s="1211"/>
      <c r="POY426" s="1210"/>
      <c r="PPA426" s="1208"/>
      <c r="PPB426" s="1209"/>
      <c r="PPC426" s="1209"/>
      <c r="PPD426" s="1209"/>
      <c r="PPE426" s="1209"/>
      <c r="PPF426" s="1210"/>
      <c r="PPG426" s="1211"/>
      <c r="PPH426" s="1210"/>
      <c r="PPJ426" s="1208"/>
      <c r="PPK426" s="1209"/>
      <c r="PPL426" s="1209"/>
      <c r="PPM426" s="1209"/>
      <c r="PPN426" s="1209"/>
      <c r="PPO426" s="1210"/>
      <c r="PPP426" s="1211"/>
      <c r="PPQ426" s="1210"/>
      <c r="PPS426" s="1208"/>
      <c r="PPT426" s="1209"/>
      <c r="PPU426" s="1209"/>
      <c r="PPV426" s="1209"/>
      <c r="PPW426" s="1209"/>
      <c r="PPX426" s="1210"/>
      <c r="PPY426" s="1211"/>
      <c r="PPZ426" s="1210"/>
      <c r="PQB426" s="1208"/>
      <c r="PQC426" s="1209"/>
      <c r="PQD426" s="1209"/>
      <c r="PQE426" s="1209"/>
      <c r="PQF426" s="1209"/>
      <c r="PQG426" s="1210"/>
      <c r="PQH426" s="1211"/>
      <c r="PQI426" s="1210"/>
      <c r="PQK426" s="1208"/>
      <c r="PQL426" s="1209"/>
      <c r="PQM426" s="1209"/>
      <c r="PQN426" s="1209"/>
      <c r="PQO426" s="1209"/>
      <c r="PQP426" s="1210"/>
      <c r="PQQ426" s="1211"/>
      <c r="PQR426" s="1210"/>
      <c r="PQT426" s="1208"/>
      <c r="PQU426" s="1209"/>
      <c r="PQV426" s="1209"/>
      <c r="PQW426" s="1209"/>
      <c r="PQX426" s="1209"/>
      <c r="PQY426" s="1210"/>
      <c r="PQZ426" s="1211"/>
      <c r="PRA426" s="1210"/>
      <c r="PRC426" s="1208"/>
      <c r="PRD426" s="1209"/>
      <c r="PRE426" s="1209"/>
      <c r="PRF426" s="1209"/>
      <c r="PRG426" s="1209"/>
      <c r="PRH426" s="1210"/>
      <c r="PRI426" s="1211"/>
      <c r="PRJ426" s="1210"/>
      <c r="PRL426" s="1208"/>
      <c r="PRM426" s="1209"/>
      <c r="PRN426" s="1209"/>
      <c r="PRO426" s="1209"/>
      <c r="PRP426" s="1209"/>
      <c r="PRQ426" s="1210"/>
      <c r="PRR426" s="1211"/>
      <c r="PRS426" s="1210"/>
      <c r="PRU426" s="1208"/>
      <c r="PRV426" s="1209"/>
      <c r="PRW426" s="1209"/>
      <c r="PRX426" s="1209"/>
      <c r="PRY426" s="1209"/>
      <c r="PRZ426" s="1210"/>
      <c r="PSA426" s="1211"/>
      <c r="PSB426" s="1210"/>
      <c r="PSD426" s="1208"/>
      <c r="PSE426" s="1209"/>
      <c r="PSF426" s="1209"/>
      <c r="PSG426" s="1209"/>
      <c r="PSH426" s="1209"/>
      <c r="PSI426" s="1210"/>
      <c r="PSJ426" s="1211"/>
      <c r="PSK426" s="1210"/>
      <c r="PSM426" s="1208"/>
      <c r="PSN426" s="1209"/>
      <c r="PSO426" s="1209"/>
      <c r="PSP426" s="1209"/>
      <c r="PSQ426" s="1209"/>
      <c r="PSR426" s="1210"/>
      <c r="PSS426" s="1211"/>
      <c r="PST426" s="1210"/>
      <c r="PSV426" s="1208"/>
      <c r="PSW426" s="1209"/>
      <c r="PSX426" s="1209"/>
      <c r="PSY426" s="1209"/>
      <c r="PSZ426" s="1209"/>
      <c r="PTA426" s="1210"/>
      <c r="PTB426" s="1211"/>
      <c r="PTC426" s="1210"/>
      <c r="PTE426" s="1208"/>
      <c r="PTF426" s="1209"/>
      <c r="PTG426" s="1209"/>
      <c r="PTH426" s="1209"/>
      <c r="PTI426" s="1209"/>
      <c r="PTJ426" s="1210"/>
      <c r="PTK426" s="1211"/>
      <c r="PTL426" s="1210"/>
      <c r="PTN426" s="1208"/>
      <c r="PTO426" s="1209"/>
      <c r="PTP426" s="1209"/>
      <c r="PTQ426" s="1209"/>
      <c r="PTR426" s="1209"/>
      <c r="PTS426" s="1210"/>
      <c r="PTT426" s="1211"/>
      <c r="PTU426" s="1210"/>
      <c r="PTW426" s="1208"/>
      <c r="PTX426" s="1209"/>
      <c r="PTY426" s="1209"/>
      <c r="PTZ426" s="1209"/>
      <c r="PUA426" s="1209"/>
      <c r="PUB426" s="1210"/>
      <c r="PUC426" s="1211"/>
      <c r="PUD426" s="1210"/>
      <c r="PUF426" s="1208"/>
      <c r="PUG426" s="1209"/>
      <c r="PUH426" s="1209"/>
      <c r="PUI426" s="1209"/>
      <c r="PUJ426" s="1209"/>
      <c r="PUK426" s="1210"/>
      <c r="PUL426" s="1211"/>
      <c r="PUM426" s="1210"/>
      <c r="PUO426" s="1208"/>
      <c r="PUP426" s="1209"/>
      <c r="PUQ426" s="1209"/>
      <c r="PUR426" s="1209"/>
      <c r="PUS426" s="1209"/>
      <c r="PUT426" s="1210"/>
      <c r="PUU426" s="1211"/>
      <c r="PUV426" s="1210"/>
      <c r="PUX426" s="1208"/>
      <c r="PUY426" s="1209"/>
      <c r="PUZ426" s="1209"/>
      <c r="PVA426" s="1209"/>
      <c r="PVB426" s="1209"/>
      <c r="PVC426" s="1210"/>
      <c r="PVD426" s="1211"/>
      <c r="PVE426" s="1210"/>
      <c r="PVG426" s="1208"/>
      <c r="PVH426" s="1209"/>
      <c r="PVI426" s="1209"/>
      <c r="PVJ426" s="1209"/>
      <c r="PVK426" s="1209"/>
      <c r="PVL426" s="1210"/>
      <c r="PVM426" s="1211"/>
      <c r="PVN426" s="1210"/>
      <c r="PVP426" s="1208"/>
      <c r="PVQ426" s="1209"/>
      <c r="PVR426" s="1209"/>
      <c r="PVS426" s="1209"/>
      <c r="PVT426" s="1209"/>
      <c r="PVU426" s="1210"/>
      <c r="PVV426" s="1211"/>
      <c r="PVW426" s="1210"/>
      <c r="PVY426" s="1208"/>
      <c r="PVZ426" s="1209"/>
      <c r="PWA426" s="1209"/>
      <c r="PWB426" s="1209"/>
      <c r="PWC426" s="1209"/>
      <c r="PWD426" s="1210"/>
      <c r="PWE426" s="1211"/>
      <c r="PWF426" s="1210"/>
      <c r="PWH426" s="1208"/>
      <c r="PWI426" s="1209"/>
      <c r="PWJ426" s="1209"/>
      <c r="PWK426" s="1209"/>
      <c r="PWL426" s="1209"/>
      <c r="PWM426" s="1210"/>
      <c r="PWN426" s="1211"/>
      <c r="PWO426" s="1210"/>
      <c r="PWQ426" s="1208"/>
      <c r="PWR426" s="1209"/>
      <c r="PWS426" s="1209"/>
      <c r="PWT426" s="1209"/>
      <c r="PWU426" s="1209"/>
      <c r="PWV426" s="1210"/>
      <c r="PWW426" s="1211"/>
      <c r="PWX426" s="1210"/>
      <c r="PWZ426" s="1208"/>
      <c r="PXA426" s="1209"/>
      <c r="PXB426" s="1209"/>
      <c r="PXC426" s="1209"/>
      <c r="PXD426" s="1209"/>
      <c r="PXE426" s="1210"/>
      <c r="PXF426" s="1211"/>
      <c r="PXG426" s="1210"/>
      <c r="PXI426" s="1208"/>
      <c r="PXJ426" s="1209"/>
      <c r="PXK426" s="1209"/>
      <c r="PXL426" s="1209"/>
      <c r="PXM426" s="1209"/>
      <c r="PXN426" s="1210"/>
      <c r="PXO426" s="1211"/>
      <c r="PXP426" s="1210"/>
      <c r="PXR426" s="1208"/>
      <c r="PXS426" s="1209"/>
      <c r="PXT426" s="1209"/>
      <c r="PXU426" s="1209"/>
      <c r="PXV426" s="1209"/>
      <c r="PXW426" s="1210"/>
      <c r="PXX426" s="1211"/>
      <c r="PXY426" s="1210"/>
      <c r="PYA426" s="1208"/>
      <c r="PYB426" s="1209"/>
      <c r="PYC426" s="1209"/>
      <c r="PYD426" s="1209"/>
      <c r="PYE426" s="1209"/>
      <c r="PYF426" s="1210"/>
      <c r="PYG426" s="1211"/>
      <c r="PYH426" s="1210"/>
      <c r="PYJ426" s="1208"/>
      <c r="PYK426" s="1209"/>
      <c r="PYL426" s="1209"/>
      <c r="PYM426" s="1209"/>
      <c r="PYN426" s="1209"/>
      <c r="PYO426" s="1210"/>
      <c r="PYP426" s="1211"/>
      <c r="PYQ426" s="1210"/>
      <c r="PYS426" s="1208"/>
      <c r="PYT426" s="1209"/>
      <c r="PYU426" s="1209"/>
      <c r="PYV426" s="1209"/>
      <c r="PYW426" s="1209"/>
      <c r="PYX426" s="1210"/>
      <c r="PYY426" s="1211"/>
      <c r="PYZ426" s="1210"/>
      <c r="PZB426" s="1208"/>
      <c r="PZC426" s="1209"/>
      <c r="PZD426" s="1209"/>
      <c r="PZE426" s="1209"/>
      <c r="PZF426" s="1209"/>
      <c r="PZG426" s="1210"/>
      <c r="PZH426" s="1211"/>
      <c r="PZI426" s="1210"/>
      <c r="PZK426" s="1208"/>
      <c r="PZL426" s="1209"/>
      <c r="PZM426" s="1209"/>
      <c r="PZN426" s="1209"/>
      <c r="PZO426" s="1209"/>
      <c r="PZP426" s="1210"/>
      <c r="PZQ426" s="1211"/>
      <c r="PZR426" s="1210"/>
      <c r="PZT426" s="1208"/>
      <c r="PZU426" s="1209"/>
      <c r="PZV426" s="1209"/>
      <c r="PZW426" s="1209"/>
      <c r="PZX426" s="1209"/>
      <c r="PZY426" s="1210"/>
      <c r="PZZ426" s="1211"/>
      <c r="QAA426" s="1210"/>
      <c r="QAC426" s="1208"/>
      <c r="QAD426" s="1209"/>
      <c r="QAE426" s="1209"/>
      <c r="QAF426" s="1209"/>
      <c r="QAG426" s="1209"/>
      <c r="QAH426" s="1210"/>
      <c r="QAI426" s="1211"/>
      <c r="QAJ426" s="1210"/>
      <c r="QAL426" s="1208"/>
      <c r="QAM426" s="1209"/>
      <c r="QAN426" s="1209"/>
      <c r="QAO426" s="1209"/>
      <c r="QAP426" s="1209"/>
      <c r="QAQ426" s="1210"/>
      <c r="QAR426" s="1211"/>
      <c r="QAS426" s="1210"/>
      <c r="QAU426" s="1208"/>
      <c r="QAV426" s="1209"/>
      <c r="QAW426" s="1209"/>
      <c r="QAX426" s="1209"/>
      <c r="QAY426" s="1209"/>
      <c r="QAZ426" s="1210"/>
      <c r="QBA426" s="1211"/>
      <c r="QBB426" s="1210"/>
      <c r="QBD426" s="1208"/>
      <c r="QBE426" s="1209"/>
      <c r="QBF426" s="1209"/>
      <c r="QBG426" s="1209"/>
      <c r="QBH426" s="1209"/>
      <c r="QBI426" s="1210"/>
      <c r="QBJ426" s="1211"/>
      <c r="QBK426" s="1210"/>
      <c r="QBM426" s="1208"/>
      <c r="QBN426" s="1209"/>
      <c r="QBO426" s="1209"/>
      <c r="QBP426" s="1209"/>
      <c r="QBQ426" s="1209"/>
      <c r="QBR426" s="1210"/>
      <c r="QBS426" s="1211"/>
      <c r="QBT426" s="1210"/>
      <c r="QBV426" s="1208"/>
      <c r="QBW426" s="1209"/>
      <c r="QBX426" s="1209"/>
      <c r="QBY426" s="1209"/>
      <c r="QBZ426" s="1209"/>
      <c r="QCA426" s="1210"/>
      <c r="QCB426" s="1211"/>
      <c r="QCC426" s="1210"/>
      <c r="QCE426" s="1208"/>
      <c r="QCF426" s="1209"/>
      <c r="QCG426" s="1209"/>
      <c r="QCH426" s="1209"/>
      <c r="QCI426" s="1209"/>
      <c r="QCJ426" s="1210"/>
      <c r="QCK426" s="1211"/>
      <c r="QCL426" s="1210"/>
      <c r="QCN426" s="1208"/>
      <c r="QCO426" s="1209"/>
      <c r="QCP426" s="1209"/>
      <c r="QCQ426" s="1209"/>
      <c r="QCR426" s="1209"/>
      <c r="QCS426" s="1210"/>
      <c r="QCT426" s="1211"/>
      <c r="QCU426" s="1210"/>
      <c r="QCW426" s="1208"/>
      <c r="QCX426" s="1209"/>
      <c r="QCY426" s="1209"/>
      <c r="QCZ426" s="1209"/>
      <c r="QDA426" s="1209"/>
      <c r="QDB426" s="1210"/>
      <c r="QDC426" s="1211"/>
      <c r="QDD426" s="1210"/>
      <c r="QDF426" s="1208"/>
      <c r="QDG426" s="1209"/>
      <c r="QDH426" s="1209"/>
      <c r="QDI426" s="1209"/>
      <c r="QDJ426" s="1209"/>
      <c r="QDK426" s="1210"/>
      <c r="QDL426" s="1211"/>
      <c r="QDM426" s="1210"/>
      <c r="QDO426" s="1208"/>
      <c r="QDP426" s="1209"/>
      <c r="QDQ426" s="1209"/>
      <c r="QDR426" s="1209"/>
      <c r="QDS426" s="1209"/>
      <c r="QDT426" s="1210"/>
      <c r="QDU426" s="1211"/>
      <c r="QDV426" s="1210"/>
      <c r="QDX426" s="1208"/>
      <c r="QDY426" s="1209"/>
      <c r="QDZ426" s="1209"/>
      <c r="QEA426" s="1209"/>
      <c r="QEB426" s="1209"/>
      <c r="QEC426" s="1210"/>
      <c r="QED426" s="1211"/>
      <c r="QEE426" s="1210"/>
      <c r="QEG426" s="1208"/>
      <c r="QEH426" s="1209"/>
      <c r="QEI426" s="1209"/>
      <c r="QEJ426" s="1209"/>
      <c r="QEK426" s="1209"/>
      <c r="QEL426" s="1210"/>
      <c r="QEM426" s="1211"/>
      <c r="QEN426" s="1210"/>
      <c r="QEP426" s="1208"/>
      <c r="QEQ426" s="1209"/>
      <c r="QER426" s="1209"/>
      <c r="QES426" s="1209"/>
      <c r="QET426" s="1209"/>
      <c r="QEU426" s="1210"/>
      <c r="QEV426" s="1211"/>
      <c r="QEW426" s="1210"/>
      <c r="QEY426" s="1208"/>
      <c r="QEZ426" s="1209"/>
      <c r="QFA426" s="1209"/>
      <c r="QFB426" s="1209"/>
      <c r="QFC426" s="1209"/>
      <c r="QFD426" s="1210"/>
      <c r="QFE426" s="1211"/>
      <c r="QFF426" s="1210"/>
      <c r="QFH426" s="1208"/>
      <c r="QFI426" s="1209"/>
      <c r="QFJ426" s="1209"/>
      <c r="QFK426" s="1209"/>
      <c r="QFL426" s="1209"/>
      <c r="QFM426" s="1210"/>
      <c r="QFN426" s="1211"/>
      <c r="QFO426" s="1210"/>
      <c r="QFQ426" s="1208"/>
      <c r="QFR426" s="1209"/>
      <c r="QFS426" s="1209"/>
      <c r="QFT426" s="1209"/>
      <c r="QFU426" s="1209"/>
      <c r="QFV426" s="1210"/>
      <c r="QFW426" s="1211"/>
      <c r="QFX426" s="1210"/>
      <c r="QFZ426" s="1208"/>
      <c r="QGA426" s="1209"/>
      <c r="QGB426" s="1209"/>
      <c r="QGC426" s="1209"/>
      <c r="QGD426" s="1209"/>
      <c r="QGE426" s="1210"/>
      <c r="QGF426" s="1211"/>
      <c r="QGG426" s="1210"/>
      <c r="QGI426" s="1208"/>
      <c r="QGJ426" s="1209"/>
      <c r="QGK426" s="1209"/>
      <c r="QGL426" s="1209"/>
      <c r="QGM426" s="1209"/>
      <c r="QGN426" s="1210"/>
      <c r="QGO426" s="1211"/>
      <c r="QGP426" s="1210"/>
      <c r="QGR426" s="1208"/>
      <c r="QGS426" s="1209"/>
      <c r="QGT426" s="1209"/>
      <c r="QGU426" s="1209"/>
      <c r="QGV426" s="1209"/>
      <c r="QGW426" s="1210"/>
      <c r="QGX426" s="1211"/>
      <c r="QGY426" s="1210"/>
      <c r="QHA426" s="1208"/>
      <c r="QHB426" s="1209"/>
      <c r="QHC426" s="1209"/>
      <c r="QHD426" s="1209"/>
      <c r="QHE426" s="1209"/>
      <c r="QHF426" s="1210"/>
      <c r="QHG426" s="1211"/>
      <c r="QHH426" s="1210"/>
      <c r="QHJ426" s="1208"/>
      <c r="QHK426" s="1209"/>
      <c r="QHL426" s="1209"/>
      <c r="QHM426" s="1209"/>
      <c r="QHN426" s="1209"/>
      <c r="QHO426" s="1210"/>
      <c r="QHP426" s="1211"/>
      <c r="QHQ426" s="1210"/>
      <c r="QHS426" s="1208"/>
      <c r="QHT426" s="1209"/>
      <c r="QHU426" s="1209"/>
      <c r="QHV426" s="1209"/>
      <c r="QHW426" s="1209"/>
      <c r="QHX426" s="1210"/>
      <c r="QHY426" s="1211"/>
      <c r="QHZ426" s="1210"/>
      <c r="QIB426" s="1208"/>
      <c r="QIC426" s="1209"/>
      <c r="QID426" s="1209"/>
      <c r="QIE426" s="1209"/>
      <c r="QIF426" s="1209"/>
      <c r="QIG426" s="1210"/>
      <c r="QIH426" s="1211"/>
      <c r="QII426" s="1210"/>
      <c r="QIK426" s="1208"/>
      <c r="QIL426" s="1209"/>
      <c r="QIM426" s="1209"/>
      <c r="QIN426" s="1209"/>
      <c r="QIO426" s="1209"/>
      <c r="QIP426" s="1210"/>
      <c r="QIQ426" s="1211"/>
      <c r="QIR426" s="1210"/>
      <c r="QIT426" s="1208"/>
      <c r="QIU426" s="1209"/>
      <c r="QIV426" s="1209"/>
      <c r="QIW426" s="1209"/>
      <c r="QIX426" s="1209"/>
      <c r="QIY426" s="1210"/>
      <c r="QIZ426" s="1211"/>
      <c r="QJA426" s="1210"/>
      <c r="QJC426" s="1208"/>
      <c r="QJD426" s="1209"/>
      <c r="QJE426" s="1209"/>
      <c r="QJF426" s="1209"/>
      <c r="QJG426" s="1209"/>
      <c r="QJH426" s="1210"/>
      <c r="QJI426" s="1211"/>
      <c r="QJJ426" s="1210"/>
      <c r="QJL426" s="1208"/>
      <c r="QJM426" s="1209"/>
      <c r="QJN426" s="1209"/>
      <c r="QJO426" s="1209"/>
      <c r="QJP426" s="1209"/>
      <c r="QJQ426" s="1210"/>
      <c r="QJR426" s="1211"/>
      <c r="QJS426" s="1210"/>
      <c r="QJU426" s="1208"/>
      <c r="QJV426" s="1209"/>
      <c r="QJW426" s="1209"/>
      <c r="QJX426" s="1209"/>
      <c r="QJY426" s="1209"/>
      <c r="QJZ426" s="1210"/>
      <c r="QKA426" s="1211"/>
      <c r="QKB426" s="1210"/>
      <c r="QKD426" s="1208"/>
      <c r="QKE426" s="1209"/>
      <c r="QKF426" s="1209"/>
      <c r="QKG426" s="1209"/>
      <c r="QKH426" s="1209"/>
      <c r="QKI426" s="1210"/>
      <c r="QKJ426" s="1211"/>
      <c r="QKK426" s="1210"/>
      <c r="QKM426" s="1208"/>
      <c r="QKN426" s="1209"/>
      <c r="QKO426" s="1209"/>
      <c r="QKP426" s="1209"/>
      <c r="QKQ426" s="1209"/>
      <c r="QKR426" s="1210"/>
      <c r="QKS426" s="1211"/>
      <c r="QKT426" s="1210"/>
      <c r="QKV426" s="1208"/>
      <c r="QKW426" s="1209"/>
      <c r="QKX426" s="1209"/>
      <c r="QKY426" s="1209"/>
      <c r="QKZ426" s="1209"/>
      <c r="QLA426" s="1210"/>
      <c r="QLB426" s="1211"/>
      <c r="QLC426" s="1210"/>
      <c r="QLE426" s="1208"/>
      <c r="QLF426" s="1209"/>
      <c r="QLG426" s="1209"/>
      <c r="QLH426" s="1209"/>
      <c r="QLI426" s="1209"/>
      <c r="QLJ426" s="1210"/>
      <c r="QLK426" s="1211"/>
      <c r="QLL426" s="1210"/>
      <c r="QLN426" s="1208"/>
      <c r="QLO426" s="1209"/>
      <c r="QLP426" s="1209"/>
      <c r="QLQ426" s="1209"/>
      <c r="QLR426" s="1209"/>
      <c r="QLS426" s="1210"/>
      <c r="QLT426" s="1211"/>
      <c r="QLU426" s="1210"/>
      <c r="QLW426" s="1208"/>
      <c r="QLX426" s="1209"/>
      <c r="QLY426" s="1209"/>
      <c r="QLZ426" s="1209"/>
      <c r="QMA426" s="1209"/>
      <c r="QMB426" s="1210"/>
      <c r="QMC426" s="1211"/>
      <c r="QMD426" s="1210"/>
      <c r="QMF426" s="1208"/>
      <c r="QMG426" s="1209"/>
      <c r="QMH426" s="1209"/>
      <c r="QMI426" s="1209"/>
      <c r="QMJ426" s="1209"/>
      <c r="QMK426" s="1210"/>
      <c r="QML426" s="1211"/>
      <c r="QMM426" s="1210"/>
      <c r="QMO426" s="1208"/>
      <c r="QMP426" s="1209"/>
      <c r="QMQ426" s="1209"/>
      <c r="QMR426" s="1209"/>
      <c r="QMS426" s="1209"/>
      <c r="QMT426" s="1210"/>
      <c r="QMU426" s="1211"/>
      <c r="QMV426" s="1210"/>
      <c r="QMX426" s="1208"/>
      <c r="QMY426" s="1209"/>
      <c r="QMZ426" s="1209"/>
      <c r="QNA426" s="1209"/>
      <c r="QNB426" s="1209"/>
      <c r="QNC426" s="1210"/>
      <c r="QND426" s="1211"/>
      <c r="QNE426" s="1210"/>
      <c r="QNG426" s="1208"/>
      <c r="QNH426" s="1209"/>
      <c r="QNI426" s="1209"/>
      <c r="QNJ426" s="1209"/>
      <c r="QNK426" s="1209"/>
      <c r="QNL426" s="1210"/>
      <c r="QNM426" s="1211"/>
      <c r="QNN426" s="1210"/>
      <c r="QNP426" s="1208"/>
      <c r="QNQ426" s="1209"/>
      <c r="QNR426" s="1209"/>
      <c r="QNS426" s="1209"/>
      <c r="QNT426" s="1209"/>
      <c r="QNU426" s="1210"/>
      <c r="QNV426" s="1211"/>
      <c r="QNW426" s="1210"/>
      <c r="QNY426" s="1208"/>
      <c r="QNZ426" s="1209"/>
      <c r="QOA426" s="1209"/>
      <c r="QOB426" s="1209"/>
      <c r="QOC426" s="1209"/>
      <c r="QOD426" s="1210"/>
      <c r="QOE426" s="1211"/>
      <c r="QOF426" s="1210"/>
      <c r="QOH426" s="1208"/>
      <c r="QOI426" s="1209"/>
      <c r="QOJ426" s="1209"/>
      <c r="QOK426" s="1209"/>
      <c r="QOL426" s="1209"/>
      <c r="QOM426" s="1210"/>
      <c r="QON426" s="1211"/>
      <c r="QOO426" s="1210"/>
      <c r="QOQ426" s="1208"/>
      <c r="QOR426" s="1209"/>
      <c r="QOS426" s="1209"/>
      <c r="QOT426" s="1209"/>
      <c r="QOU426" s="1209"/>
      <c r="QOV426" s="1210"/>
      <c r="QOW426" s="1211"/>
      <c r="QOX426" s="1210"/>
      <c r="QOZ426" s="1208"/>
      <c r="QPA426" s="1209"/>
      <c r="QPB426" s="1209"/>
      <c r="QPC426" s="1209"/>
      <c r="QPD426" s="1209"/>
      <c r="QPE426" s="1210"/>
      <c r="QPF426" s="1211"/>
      <c r="QPG426" s="1210"/>
      <c r="QPI426" s="1208"/>
      <c r="QPJ426" s="1209"/>
      <c r="QPK426" s="1209"/>
      <c r="QPL426" s="1209"/>
      <c r="QPM426" s="1209"/>
      <c r="QPN426" s="1210"/>
      <c r="QPO426" s="1211"/>
      <c r="QPP426" s="1210"/>
      <c r="QPR426" s="1208"/>
      <c r="QPS426" s="1209"/>
      <c r="QPT426" s="1209"/>
      <c r="QPU426" s="1209"/>
      <c r="QPV426" s="1209"/>
      <c r="QPW426" s="1210"/>
      <c r="QPX426" s="1211"/>
      <c r="QPY426" s="1210"/>
      <c r="QQA426" s="1208"/>
      <c r="QQB426" s="1209"/>
      <c r="QQC426" s="1209"/>
      <c r="QQD426" s="1209"/>
      <c r="QQE426" s="1209"/>
      <c r="QQF426" s="1210"/>
      <c r="QQG426" s="1211"/>
      <c r="QQH426" s="1210"/>
      <c r="QQJ426" s="1208"/>
      <c r="QQK426" s="1209"/>
      <c r="QQL426" s="1209"/>
      <c r="QQM426" s="1209"/>
      <c r="QQN426" s="1209"/>
      <c r="QQO426" s="1210"/>
      <c r="QQP426" s="1211"/>
      <c r="QQQ426" s="1210"/>
      <c r="QQS426" s="1208"/>
      <c r="QQT426" s="1209"/>
      <c r="QQU426" s="1209"/>
      <c r="QQV426" s="1209"/>
      <c r="QQW426" s="1209"/>
      <c r="QQX426" s="1210"/>
      <c r="QQY426" s="1211"/>
      <c r="QQZ426" s="1210"/>
      <c r="QRB426" s="1208"/>
      <c r="QRC426" s="1209"/>
      <c r="QRD426" s="1209"/>
      <c r="QRE426" s="1209"/>
      <c r="QRF426" s="1209"/>
      <c r="QRG426" s="1210"/>
      <c r="QRH426" s="1211"/>
      <c r="QRI426" s="1210"/>
      <c r="QRK426" s="1208"/>
      <c r="QRL426" s="1209"/>
      <c r="QRM426" s="1209"/>
      <c r="QRN426" s="1209"/>
      <c r="QRO426" s="1209"/>
      <c r="QRP426" s="1210"/>
      <c r="QRQ426" s="1211"/>
      <c r="QRR426" s="1210"/>
      <c r="QRT426" s="1208"/>
      <c r="QRU426" s="1209"/>
      <c r="QRV426" s="1209"/>
      <c r="QRW426" s="1209"/>
      <c r="QRX426" s="1209"/>
      <c r="QRY426" s="1210"/>
      <c r="QRZ426" s="1211"/>
      <c r="QSA426" s="1210"/>
      <c r="QSC426" s="1208"/>
      <c r="QSD426" s="1209"/>
      <c r="QSE426" s="1209"/>
      <c r="QSF426" s="1209"/>
      <c r="QSG426" s="1209"/>
      <c r="QSH426" s="1210"/>
      <c r="QSI426" s="1211"/>
      <c r="QSJ426" s="1210"/>
      <c r="QSL426" s="1208"/>
      <c r="QSM426" s="1209"/>
      <c r="QSN426" s="1209"/>
      <c r="QSO426" s="1209"/>
      <c r="QSP426" s="1209"/>
      <c r="QSQ426" s="1210"/>
      <c r="QSR426" s="1211"/>
      <c r="QSS426" s="1210"/>
      <c r="QSU426" s="1208"/>
      <c r="QSV426" s="1209"/>
      <c r="QSW426" s="1209"/>
      <c r="QSX426" s="1209"/>
      <c r="QSY426" s="1209"/>
      <c r="QSZ426" s="1210"/>
      <c r="QTA426" s="1211"/>
      <c r="QTB426" s="1210"/>
      <c r="QTD426" s="1208"/>
      <c r="QTE426" s="1209"/>
      <c r="QTF426" s="1209"/>
      <c r="QTG426" s="1209"/>
      <c r="QTH426" s="1209"/>
      <c r="QTI426" s="1210"/>
      <c r="QTJ426" s="1211"/>
      <c r="QTK426" s="1210"/>
      <c r="QTM426" s="1208"/>
      <c r="QTN426" s="1209"/>
      <c r="QTO426" s="1209"/>
      <c r="QTP426" s="1209"/>
      <c r="QTQ426" s="1209"/>
      <c r="QTR426" s="1210"/>
      <c r="QTS426" s="1211"/>
      <c r="QTT426" s="1210"/>
      <c r="QTV426" s="1208"/>
      <c r="QTW426" s="1209"/>
      <c r="QTX426" s="1209"/>
      <c r="QTY426" s="1209"/>
      <c r="QTZ426" s="1209"/>
      <c r="QUA426" s="1210"/>
      <c r="QUB426" s="1211"/>
      <c r="QUC426" s="1210"/>
      <c r="QUE426" s="1208"/>
      <c r="QUF426" s="1209"/>
      <c r="QUG426" s="1209"/>
      <c r="QUH426" s="1209"/>
      <c r="QUI426" s="1209"/>
      <c r="QUJ426" s="1210"/>
      <c r="QUK426" s="1211"/>
      <c r="QUL426" s="1210"/>
      <c r="QUN426" s="1208"/>
      <c r="QUO426" s="1209"/>
      <c r="QUP426" s="1209"/>
      <c r="QUQ426" s="1209"/>
      <c r="QUR426" s="1209"/>
      <c r="QUS426" s="1210"/>
      <c r="QUT426" s="1211"/>
      <c r="QUU426" s="1210"/>
      <c r="QUW426" s="1208"/>
      <c r="QUX426" s="1209"/>
      <c r="QUY426" s="1209"/>
      <c r="QUZ426" s="1209"/>
      <c r="QVA426" s="1209"/>
      <c r="QVB426" s="1210"/>
      <c r="QVC426" s="1211"/>
      <c r="QVD426" s="1210"/>
      <c r="QVF426" s="1208"/>
      <c r="QVG426" s="1209"/>
      <c r="QVH426" s="1209"/>
      <c r="QVI426" s="1209"/>
      <c r="QVJ426" s="1209"/>
      <c r="QVK426" s="1210"/>
      <c r="QVL426" s="1211"/>
      <c r="QVM426" s="1210"/>
      <c r="QVO426" s="1208"/>
      <c r="QVP426" s="1209"/>
      <c r="QVQ426" s="1209"/>
      <c r="QVR426" s="1209"/>
      <c r="QVS426" s="1209"/>
      <c r="QVT426" s="1210"/>
      <c r="QVU426" s="1211"/>
      <c r="QVV426" s="1210"/>
      <c r="QVX426" s="1208"/>
      <c r="QVY426" s="1209"/>
      <c r="QVZ426" s="1209"/>
      <c r="QWA426" s="1209"/>
      <c r="QWB426" s="1209"/>
      <c r="QWC426" s="1210"/>
      <c r="QWD426" s="1211"/>
      <c r="QWE426" s="1210"/>
      <c r="QWG426" s="1208"/>
      <c r="QWH426" s="1209"/>
      <c r="QWI426" s="1209"/>
      <c r="QWJ426" s="1209"/>
      <c r="QWK426" s="1209"/>
      <c r="QWL426" s="1210"/>
      <c r="QWM426" s="1211"/>
      <c r="QWN426" s="1210"/>
      <c r="QWP426" s="1208"/>
      <c r="QWQ426" s="1209"/>
      <c r="QWR426" s="1209"/>
      <c r="QWS426" s="1209"/>
      <c r="QWT426" s="1209"/>
      <c r="QWU426" s="1210"/>
      <c r="QWV426" s="1211"/>
      <c r="QWW426" s="1210"/>
      <c r="QWY426" s="1208"/>
      <c r="QWZ426" s="1209"/>
      <c r="QXA426" s="1209"/>
      <c r="QXB426" s="1209"/>
      <c r="QXC426" s="1209"/>
      <c r="QXD426" s="1210"/>
      <c r="QXE426" s="1211"/>
      <c r="QXF426" s="1210"/>
      <c r="QXH426" s="1208"/>
      <c r="QXI426" s="1209"/>
      <c r="QXJ426" s="1209"/>
      <c r="QXK426" s="1209"/>
      <c r="QXL426" s="1209"/>
      <c r="QXM426" s="1210"/>
      <c r="QXN426" s="1211"/>
      <c r="QXO426" s="1210"/>
      <c r="QXQ426" s="1208"/>
      <c r="QXR426" s="1209"/>
      <c r="QXS426" s="1209"/>
      <c r="QXT426" s="1209"/>
      <c r="QXU426" s="1209"/>
      <c r="QXV426" s="1210"/>
      <c r="QXW426" s="1211"/>
      <c r="QXX426" s="1210"/>
      <c r="QXZ426" s="1208"/>
      <c r="QYA426" s="1209"/>
      <c r="QYB426" s="1209"/>
      <c r="QYC426" s="1209"/>
      <c r="QYD426" s="1209"/>
      <c r="QYE426" s="1210"/>
      <c r="QYF426" s="1211"/>
      <c r="QYG426" s="1210"/>
      <c r="QYI426" s="1208"/>
      <c r="QYJ426" s="1209"/>
      <c r="QYK426" s="1209"/>
      <c r="QYL426" s="1209"/>
      <c r="QYM426" s="1209"/>
      <c r="QYN426" s="1210"/>
      <c r="QYO426" s="1211"/>
      <c r="QYP426" s="1210"/>
      <c r="QYR426" s="1208"/>
      <c r="QYS426" s="1209"/>
      <c r="QYT426" s="1209"/>
      <c r="QYU426" s="1209"/>
      <c r="QYV426" s="1209"/>
      <c r="QYW426" s="1210"/>
      <c r="QYX426" s="1211"/>
      <c r="QYY426" s="1210"/>
      <c r="QZA426" s="1208"/>
      <c r="QZB426" s="1209"/>
      <c r="QZC426" s="1209"/>
      <c r="QZD426" s="1209"/>
      <c r="QZE426" s="1209"/>
      <c r="QZF426" s="1210"/>
      <c r="QZG426" s="1211"/>
      <c r="QZH426" s="1210"/>
      <c r="QZJ426" s="1208"/>
      <c r="QZK426" s="1209"/>
      <c r="QZL426" s="1209"/>
      <c r="QZM426" s="1209"/>
      <c r="QZN426" s="1209"/>
      <c r="QZO426" s="1210"/>
      <c r="QZP426" s="1211"/>
      <c r="QZQ426" s="1210"/>
      <c r="QZS426" s="1208"/>
      <c r="QZT426" s="1209"/>
      <c r="QZU426" s="1209"/>
      <c r="QZV426" s="1209"/>
      <c r="QZW426" s="1209"/>
      <c r="QZX426" s="1210"/>
      <c r="QZY426" s="1211"/>
      <c r="QZZ426" s="1210"/>
      <c r="RAB426" s="1208"/>
      <c r="RAC426" s="1209"/>
      <c r="RAD426" s="1209"/>
      <c r="RAE426" s="1209"/>
      <c r="RAF426" s="1209"/>
      <c r="RAG426" s="1210"/>
      <c r="RAH426" s="1211"/>
      <c r="RAI426" s="1210"/>
      <c r="RAK426" s="1208"/>
      <c r="RAL426" s="1209"/>
      <c r="RAM426" s="1209"/>
      <c r="RAN426" s="1209"/>
      <c r="RAO426" s="1209"/>
      <c r="RAP426" s="1210"/>
      <c r="RAQ426" s="1211"/>
      <c r="RAR426" s="1210"/>
      <c r="RAT426" s="1208"/>
      <c r="RAU426" s="1209"/>
      <c r="RAV426" s="1209"/>
      <c r="RAW426" s="1209"/>
      <c r="RAX426" s="1209"/>
      <c r="RAY426" s="1210"/>
      <c r="RAZ426" s="1211"/>
      <c r="RBA426" s="1210"/>
      <c r="RBC426" s="1208"/>
      <c r="RBD426" s="1209"/>
      <c r="RBE426" s="1209"/>
      <c r="RBF426" s="1209"/>
      <c r="RBG426" s="1209"/>
      <c r="RBH426" s="1210"/>
      <c r="RBI426" s="1211"/>
      <c r="RBJ426" s="1210"/>
      <c r="RBL426" s="1208"/>
      <c r="RBM426" s="1209"/>
      <c r="RBN426" s="1209"/>
      <c r="RBO426" s="1209"/>
      <c r="RBP426" s="1209"/>
      <c r="RBQ426" s="1210"/>
      <c r="RBR426" s="1211"/>
      <c r="RBS426" s="1210"/>
      <c r="RBU426" s="1208"/>
      <c r="RBV426" s="1209"/>
      <c r="RBW426" s="1209"/>
      <c r="RBX426" s="1209"/>
      <c r="RBY426" s="1209"/>
      <c r="RBZ426" s="1210"/>
      <c r="RCA426" s="1211"/>
      <c r="RCB426" s="1210"/>
      <c r="RCD426" s="1208"/>
      <c r="RCE426" s="1209"/>
      <c r="RCF426" s="1209"/>
      <c r="RCG426" s="1209"/>
      <c r="RCH426" s="1209"/>
      <c r="RCI426" s="1210"/>
      <c r="RCJ426" s="1211"/>
      <c r="RCK426" s="1210"/>
      <c r="RCM426" s="1208"/>
      <c r="RCN426" s="1209"/>
      <c r="RCO426" s="1209"/>
      <c r="RCP426" s="1209"/>
      <c r="RCQ426" s="1209"/>
      <c r="RCR426" s="1210"/>
      <c r="RCS426" s="1211"/>
      <c r="RCT426" s="1210"/>
      <c r="RCV426" s="1208"/>
      <c r="RCW426" s="1209"/>
      <c r="RCX426" s="1209"/>
      <c r="RCY426" s="1209"/>
      <c r="RCZ426" s="1209"/>
      <c r="RDA426" s="1210"/>
      <c r="RDB426" s="1211"/>
      <c r="RDC426" s="1210"/>
      <c r="RDE426" s="1208"/>
      <c r="RDF426" s="1209"/>
      <c r="RDG426" s="1209"/>
      <c r="RDH426" s="1209"/>
      <c r="RDI426" s="1209"/>
      <c r="RDJ426" s="1210"/>
      <c r="RDK426" s="1211"/>
      <c r="RDL426" s="1210"/>
      <c r="RDN426" s="1208"/>
      <c r="RDO426" s="1209"/>
      <c r="RDP426" s="1209"/>
      <c r="RDQ426" s="1209"/>
      <c r="RDR426" s="1209"/>
      <c r="RDS426" s="1210"/>
      <c r="RDT426" s="1211"/>
      <c r="RDU426" s="1210"/>
      <c r="RDW426" s="1208"/>
      <c r="RDX426" s="1209"/>
      <c r="RDY426" s="1209"/>
      <c r="RDZ426" s="1209"/>
      <c r="REA426" s="1209"/>
      <c r="REB426" s="1210"/>
      <c r="REC426" s="1211"/>
      <c r="RED426" s="1210"/>
      <c r="REF426" s="1208"/>
      <c r="REG426" s="1209"/>
      <c r="REH426" s="1209"/>
      <c r="REI426" s="1209"/>
      <c r="REJ426" s="1209"/>
      <c r="REK426" s="1210"/>
      <c r="REL426" s="1211"/>
      <c r="REM426" s="1210"/>
      <c r="REO426" s="1208"/>
      <c r="REP426" s="1209"/>
      <c r="REQ426" s="1209"/>
      <c r="RER426" s="1209"/>
      <c r="RES426" s="1209"/>
      <c r="RET426" s="1210"/>
      <c r="REU426" s="1211"/>
      <c r="REV426" s="1210"/>
      <c r="REX426" s="1208"/>
      <c r="REY426" s="1209"/>
      <c r="REZ426" s="1209"/>
      <c r="RFA426" s="1209"/>
      <c r="RFB426" s="1209"/>
      <c r="RFC426" s="1210"/>
      <c r="RFD426" s="1211"/>
      <c r="RFE426" s="1210"/>
      <c r="RFG426" s="1208"/>
      <c r="RFH426" s="1209"/>
      <c r="RFI426" s="1209"/>
      <c r="RFJ426" s="1209"/>
      <c r="RFK426" s="1209"/>
      <c r="RFL426" s="1210"/>
      <c r="RFM426" s="1211"/>
      <c r="RFN426" s="1210"/>
      <c r="RFP426" s="1208"/>
      <c r="RFQ426" s="1209"/>
      <c r="RFR426" s="1209"/>
      <c r="RFS426" s="1209"/>
      <c r="RFT426" s="1209"/>
      <c r="RFU426" s="1210"/>
      <c r="RFV426" s="1211"/>
      <c r="RFW426" s="1210"/>
      <c r="RFY426" s="1208"/>
      <c r="RFZ426" s="1209"/>
      <c r="RGA426" s="1209"/>
      <c r="RGB426" s="1209"/>
      <c r="RGC426" s="1209"/>
      <c r="RGD426" s="1210"/>
      <c r="RGE426" s="1211"/>
      <c r="RGF426" s="1210"/>
      <c r="RGH426" s="1208"/>
      <c r="RGI426" s="1209"/>
      <c r="RGJ426" s="1209"/>
      <c r="RGK426" s="1209"/>
      <c r="RGL426" s="1209"/>
      <c r="RGM426" s="1210"/>
      <c r="RGN426" s="1211"/>
      <c r="RGO426" s="1210"/>
      <c r="RGQ426" s="1208"/>
      <c r="RGR426" s="1209"/>
      <c r="RGS426" s="1209"/>
      <c r="RGT426" s="1209"/>
      <c r="RGU426" s="1209"/>
      <c r="RGV426" s="1210"/>
      <c r="RGW426" s="1211"/>
      <c r="RGX426" s="1210"/>
      <c r="RGZ426" s="1208"/>
      <c r="RHA426" s="1209"/>
      <c r="RHB426" s="1209"/>
      <c r="RHC426" s="1209"/>
      <c r="RHD426" s="1209"/>
      <c r="RHE426" s="1210"/>
      <c r="RHF426" s="1211"/>
      <c r="RHG426" s="1210"/>
      <c r="RHI426" s="1208"/>
      <c r="RHJ426" s="1209"/>
      <c r="RHK426" s="1209"/>
      <c r="RHL426" s="1209"/>
      <c r="RHM426" s="1209"/>
      <c r="RHN426" s="1210"/>
      <c r="RHO426" s="1211"/>
      <c r="RHP426" s="1210"/>
      <c r="RHR426" s="1208"/>
      <c r="RHS426" s="1209"/>
      <c r="RHT426" s="1209"/>
      <c r="RHU426" s="1209"/>
      <c r="RHV426" s="1209"/>
      <c r="RHW426" s="1210"/>
      <c r="RHX426" s="1211"/>
      <c r="RHY426" s="1210"/>
      <c r="RIA426" s="1208"/>
      <c r="RIB426" s="1209"/>
      <c r="RIC426" s="1209"/>
      <c r="RID426" s="1209"/>
      <c r="RIE426" s="1209"/>
      <c r="RIF426" s="1210"/>
      <c r="RIG426" s="1211"/>
      <c r="RIH426" s="1210"/>
      <c r="RIJ426" s="1208"/>
      <c r="RIK426" s="1209"/>
      <c r="RIL426" s="1209"/>
      <c r="RIM426" s="1209"/>
      <c r="RIN426" s="1209"/>
      <c r="RIO426" s="1210"/>
      <c r="RIP426" s="1211"/>
      <c r="RIQ426" s="1210"/>
      <c r="RIS426" s="1208"/>
      <c r="RIT426" s="1209"/>
      <c r="RIU426" s="1209"/>
      <c r="RIV426" s="1209"/>
      <c r="RIW426" s="1209"/>
      <c r="RIX426" s="1210"/>
      <c r="RIY426" s="1211"/>
      <c r="RIZ426" s="1210"/>
      <c r="RJB426" s="1208"/>
      <c r="RJC426" s="1209"/>
      <c r="RJD426" s="1209"/>
      <c r="RJE426" s="1209"/>
      <c r="RJF426" s="1209"/>
      <c r="RJG426" s="1210"/>
      <c r="RJH426" s="1211"/>
      <c r="RJI426" s="1210"/>
      <c r="RJK426" s="1208"/>
      <c r="RJL426" s="1209"/>
      <c r="RJM426" s="1209"/>
      <c r="RJN426" s="1209"/>
      <c r="RJO426" s="1209"/>
      <c r="RJP426" s="1210"/>
      <c r="RJQ426" s="1211"/>
      <c r="RJR426" s="1210"/>
      <c r="RJT426" s="1208"/>
      <c r="RJU426" s="1209"/>
      <c r="RJV426" s="1209"/>
      <c r="RJW426" s="1209"/>
      <c r="RJX426" s="1209"/>
      <c r="RJY426" s="1210"/>
      <c r="RJZ426" s="1211"/>
      <c r="RKA426" s="1210"/>
      <c r="RKC426" s="1208"/>
      <c r="RKD426" s="1209"/>
      <c r="RKE426" s="1209"/>
      <c r="RKF426" s="1209"/>
      <c r="RKG426" s="1209"/>
      <c r="RKH426" s="1210"/>
      <c r="RKI426" s="1211"/>
      <c r="RKJ426" s="1210"/>
      <c r="RKL426" s="1208"/>
      <c r="RKM426" s="1209"/>
      <c r="RKN426" s="1209"/>
      <c r="RKO426" s="1209"/>
      <c r="RKP426" s="1209"/>
      <c r="RKQ426" s="1210"/>
      <c r="RKR426" s="1211"/>
      <c r="RKS426" s="1210"/>
      <c r="RKU426" s="1208"/>
      <c r="RKV426" s="1209"/>
      <c r="RKW426" s="1209"/>
      <c r="RKX426" s="1209"/>
      <c r="RKY426" s="1209"/>
      <c r="RKZ426" s="1210"/>
      <c r="RLA426" s="1211"/>
      <c r="RLB426" s="1210"/>
      <c r="RLD426" s="1208"/>
      <c r="RLE426" s="1209"/>
      <c r="RLF426" s="1209"/>
      <c r="RLG426" s="1209"/>
      <c r="RLH426" s="1209"/>
      <c r="RLI426" s="1210"/>
      <c r="RLJ426" s="1211"/>
      <c r="RLK426" s="1210"/>
      <c r="RLM426" s="1208"/>
      <c r="RLN426" s="1209"/>
      <c r="RLO426" s="1209"/>
      <c r="RLP426" s="1209"/>
      <c r="RLQ426" s="1209"/>
      <c r="RLR426" s="1210"/>
      <c r="RLS426" s="1211"/>
      <c r="RLT426" s="1210"/>
      <c r="RLV426" s="1208"/>
      <c r="RLW426" s="1209"/>
      <c r="RLX426" s="1209"/>
      <c r="RLY426" s="1209"/>
      <c r="RLZ426" s="1209"/>
      <c r="RMA426" s="1210"/>
      <c r="RMB426" s="1211"/>
      <c r="RMC426" s="1210"/>
      <c r="RME426" s="1208"/>
      <c r="RMF426" s="1209"/>
      <c r="RMG426" s="1209"/>
      <c r="RMH426" s="1209"/>
      <c r="RMI426" s="1209"/>
      <c r="RMJ426" s="1210"/>
      <c r="RMK426" s="1211"/>
      <c r="RML426" s="1210"/>
      <c r="RMN426" s="1208"/>
      <c r="RMO426" s="1209"/>
      <c r="RMP426" s="1209"/>
      <c r="RMQ426" s="1209"/>
      <c r="RMR426" s="1209"/>
      <c r="RMS426" s="1210"/>
      <c r="RMT426" s="1211"/>
      <c r="RMU426" s="1210"/>
      <c r="RMW426" s="1208"/>
      <c r="RMX426" s="1209"/>
      <c r="RMY426" s="1209"/>
      <c r="RMZ426" s="1209"/>
      <c r="RNA426" s="1209"/>
      <c r="RNB426" s="1210"/>
      <c r="RNC426" s="1211"/>
      <c r="RND426" s="1210"/>
      <c r="RNF426" s="1208"/>
      <c r="RNG426" s="1209"/>
      <c r="RNH426" s="1209"/>
      <c r="RNI426" s="1209"/>
      <c r="RNJ426" s="1209"/>
      <c r="RNK426" s="1210"/>
      <c r="RNL426" s="1211"/>
      <c r="RNM426" s="1210"/>
      <c r="RNO426" s="1208"/>
      <c r="RNP426" s="1209"/>
      <c r="RNQ426" s="1209"/>
      <c r="RNR426" s="1209"/>
      <c r="RNS426" s="1209"/>
      <c r="RNT426" s="1210"/>
      <c r="RNU426" s="1211"/>
      <c r="RNV426" s="1210"/>
      <c r="RNX426" s="1208"/>
      <c r="RNY426" s="1209"/>
      <c r="RNZ426" s="1209"/>
      <c r="ROA426" s="1209"/>
      <c r="ROB426" s="1209"/>
      <c r="ROC426" s="1210"/>
      <c r="ROD426" s="1211"/>
      <c r="ROE426" s="1210"/>
      <c r="ROG426" s="1208"/>
      <c r="ROH426" s="1209"/>
      <c r="ROI426" s="1209"/>
      <c r="ROJ426" s="1209"/>
      <c r="ROK426" s="1209"/>
      <c r="ROL426" s="1210"/>
      <c r="ROM426" s="1211"/>
      <c r="RON426" s="1210"/>
      <c r="ROP426" s="1208"/>
      <c r="ROQ426" s="1209"/>
      <c r="ROR426" s="1209"/>
      <c r="ROS426" s="1209"/>
      <c r="ROT426" s="1209"/>
      <c r="ROU426" s="1210"/>
      <c r="ROV426" s="1211"/>
      <c r="ROW426" s="1210"/>
      <c r="ROY426" s="1208"/>
      <c r="ROZ426" s="1209"/>
      <c r="RPA426" s="1209"/>
      <c r="RPB426" s="1209"/>
      <c r="RPC426" s="1209"/>
      <c r="RPD426" s="1210"/>
      <c r="RPE426" s="1211"/>
      <c r="RPF426" s="1210"/>
      <c r="RPH426" s="1208"/>
      <c r="RPI426" s="1209"/>
      <c r="RPJ426" s="1209"/>
      <c r="RPK426" s="1209"/>
      <c r="RPL426" s="1209"/>
      <c r="RPM426" s="1210"/>
      <c r="RPN426" s="1211"/>
      <c r="RPO426" s="1210"/>
      <c r="RPQ426" s="1208"/>
      <c r="RPR426" s="1209"/>
      <c r="RPS426" s="1209"/>
      <c r="RPT426" s="1209"/>
      <c r="RPU426" s="1209"/>
      <c r="RPV426" s="1210"/>
      <c r="RPW426" s="1211"/>
      <c r="RPX426" s="1210"/>
      <c r="RPZ426" s="1208"/>
      <c r="RQA426" s="1209"/>
      <c r="RQB426" s="1209"/>
      <c r="RQC426" s="1209"/>
      <c r="RQD426" s="1209"/>
      <c r="RQE426" s="1210"/>
      <c r="RQF426" s="1211"/>
      <c r="RQG426" s="1210"/>
      <c r="RQI426" s="1208"/>
      <c r="RQJ426" s="1209"/>
      <c r="RQK426" s="1209"/>
      <c r="RQL426" s="1209"/>
      <c r="RQM426" s="1209"/>
      <c r="RQN426" s="1210"/>
      <c r="RQO426" s="1211"/>
      <c r="RQP426" s="1210"/>
      <c r="RQR426" s="1208"/>
      <c r="RQS426" s="1209"/>
      <c r="RQT426" s="1209"/>
      <c r="RQU426" s="1209"/>
      <c r="RQV426" s="1209"/>
      <c r="RQW426" s="1210"/>
      <c r="RQX426" s="1211"/>
      <c r="RQY426" s="1210"/>
      <c r="RRA426" s="1208"/>
      <c r="RRB426" s="1209"/>
      <c r="RRC426" s="1209"/>
      <c r="RRD426" s="1209"/>
      <c r="RRE426" s="1209"/>
      <c r="RRF426" s="1210"/>
      <c r="RRG426" s="1211"/>
      <c r="RRH426" s="1210"/>
      <c r="RRJ426" s="1208"/>
      <c r="RRK426" s="1209"/>
      <c r="RRL426" s="1209"/>
      <c r="RRM426" s="1209"/>
      <c r="RRN426" s="1209"/>
      <c r="RRO426" s="1210"/>
      <c r="RRP426" s="1211"/>
      <c r="RRQ426" s="1210"/>
      <c r="RRS426" s="1208"/>
      <c r="RRT426" s="1209"/>
      <c r="RRU426" s="1209"/>
      <c r="RRV426" s="1209"/>
      <c r="RRW426" s="1209"/>
      <c r="RRX426" s="1210"/>
      <c r="RRY426" s="1211"/>
      <c r="RRZ426" s="1210"/>
      <c r="RSB426" s="1208"/>
      <c r="RSC426" s="1209"/>
      <c r="RSD426" s="1209"/>
      <c r="RSE426" s="1209"/>
      <c r="RSF426" s="1209"/>
      <c r="RSG426" s="1210"/>
      <c r="RSH426" s="1211"/>
      <c r="RSI426" s="1210"/>
      <c r="RSK426" s="1208"/>
      <c r="RSL426" s="1209"/>
      <c r="RSM426" s="1209"/>
      <c r="RSN426" s="1209"/>
      <c r="RSO426" s="1209"/>
      <c r="RSP426" s="1210"/>
      <c r="RSQ426" s="1211"/>
      <c r="RSR426" s="1210"/>
      <c r="RST426" s="1208"/>
      <c r="RSU426" s="1209"/>
      <c r="RSV426" s="1209"/>
      <c r="RSW426" s="1209"/>
      <c r="RSX426" s="1209"/>
      <c r="RSY426" s="1210"/>
      <c r="RSZ426" s="1211"/>
      <c r="RTA426" s="1210"/>
      <c r="RTC426" s="1208"/>
      <c r="RTD426" s="1209"/>
      <c r="RTE426" s="1209"/>
      <c r="RTF426" s="1209"/>
      <c r="RTG426" s="1209"/>
      <c r="RTH426" s="1210"/>
      <c r="RTI426" s="1211"/>
      <c r="RTJ426" s="1210"/>
      <c r="RTL426" s="1208"/>
      <c r="RTM426" s="1209"/>
      <c r="RTN426" s="1209"/>
      <c r="RTO426" s="1209"/>
      <c r="RTP426" s="1209"/>
      <c r="RTQ426" s="1210"/>
      <c r="RTR426" s="1211"/>
      <c r="RTS426" s="1210"/>
      <c r="RTU426" s="1208"/>
      <c r="RTV426" s="1209"/>
      <c r="RTW426" s="1209"/>
      <c r="RTX426" s="1209"/>
      <c r="RTY426" s="1209"/>
      <c r="RTZ426" s="1210"/>
      <c r="RUA426" s="1211"/>
      <c r="RUB426" s="1210"/>
      <c r="RUD426" s="1208"/>
      <c r="RUE426" s="1209"/>
      <c r="RUF426" s="1209"/>
      <c r="RUG426" s="1209"/>
      <c r="RUH426" s="1209"/>
      <c r="RUI426" s="1210"/>
      <c r="RUJ426" s="1211"/>
      <c r="RUK426" s="1210"/>
      <c r="RUM426" s="1208"/>
      <c r="RUN426" s="1209"/>
      <c r="RUO426" s="1209"/>
      <c r="RUP426" s="1209"/>
      <c r="RUQ426" s="1209"/>
      <c r="RUR426" s="1210"/>
      <c r="RUS426" s="1211"/>
      <c r="RUT426" s="1210"/>
      <c r="RUV426" s="1208"/>
      <c r="RUW426" s="1209"/>
      <c r="RUX426" s="1209"/>
      <c r="RUY426" s="1209"/>
      <c r="RUZ426" s="1209"/>
      <c r="RVA426" s="1210"/>
      <c r="RVB426" s="1211"/>
      <c r="RVC426" s="1210"/>
      <c r="RVE426" s="1208"/>
      <c r="RVF426" s="1209"/>
      <c r="RVG426" s="1209"/>
      <c r="RVH426" s="1209"/>
      <c r="RVI426" s="1209"/>
      <c r="RVJ426" s="1210"/>
      <c r="RVK426" s="1211"/>
      <c r="RVL426" s="1210"/>
      <c r="RVN426" s="1208"/>
      <c r="RVO426" s="1209"/>
      <c r="RVP426" s="1209"/>
      <c r="RVQ426" s="1209"/>
      <c r="RVR426" s="1209"/>
      <c r="RVS426" s="1210"/>
      <c r="RVT426" s="1211"/>
      <c r="RVU426" s="1210"/>
      <c r="RVW426" s="1208"/>
      <c r="RVX426" s="1209"/>
      <c r="RVY426" s="1209"/>
      <c r="RVZ426" s="1209"/>
      <c r="RWA426" s="1209"/>
      <c r="RWB426" s="1210"/>
      <c r="RWC426" s="1211"/>
      <c r="RWD426" s="1210"/>
      <c r="RWF426" s="1208"/>
      <c r="RWG426" s="1209"/>
      <c r="RWH426" s="1209"/>
      <c r="RWI426" s="1209"/>
      <c r="RWJ426" s="1209"/>
      <c r="RWK426" s="1210"/>
      <c r="RWL426" s="1211"/>
      <c r="RWM426" s="1210"/>
      <c r="RWO426" s="1208"/>
      <c r="RWP426" s="1209"/>
      <c r="RWQ426" s="1209"/>
      <c r="RWR426" s="1209"/>
      <c r="RWS426" s="1209"/>
      <c r="RWT426" s="1210"/>
      <c r="RWU426" s="1211"/>
      <c r="RWV426" s="1210"/>
      <c r="RWX426" s="1208"/>
      <c r="RWY426" s="1209"/>
      <c r="RWZ426" s="1209"/>
      <c r="RXA426" s="1209"/>
      <c r="RXB426" s="1209"/>
      <c r="RXC426" s="1210"/>
      <c r="RXD426" s="1211"/>
      <c r="RXE426" s="1210"/>
      <c r="RXG426" s="1208"/>
      <c r="RXH426" s="1209"/>
      <c r="RXI426" s="1209"/>
      <c r="RXJ426" s="1209"/>
      <c r="RXK426" s="1209"/>
      <c r="RXL426" s="1210"/>
      <c r="RXM426" s="1211"/>
      <c r="RXN426" s="1210"/>
      <c r="RXP426" s="1208"/>
      <c r="RXQ426" s="1209"/>
      <c r="RXR426" s="1209"/>
      <c r="RXS426" s="1209"/>
      <c r="RXT426" s="1209"/>
      <c r="RXU426" s="1210"/>
      <c r="RXV426" s="1211"/>
      <c r="RXW426" s="1210"/>
      <c r="RXY426" s="1208"/>
      <c r="RXZ426" s="1209"/>
      <c r="RYA426" s="1209"/>
      <c r="RYB426" s="1209"/>
      <c r="RYC426" s="1209"/>
      <c r="RYD426" s="1210"/>
      <c r="RYE426" s="1211"/>
      <c r="RYF426" s="1210"/>
      <c r="RYH426" s="1208"/>
      <c r="RYI426" s="1209"/>
      <c r="RYJ426" s="1209"/>
      <c r="RYK426" s="1209"/>
      <c r="RYL426" s="1209"/>
      <c r="RYM426" s="1210"/>
      <c r="RYN426" s="1211"/>
      <c r="RYO426" s="1210"/>
      <c r="RYQ426" s="1208"/>
      <c r="RYR426" s="1209"/>
      <c r="RYS426" s="1209"/>
      <c r="RYT426" s="1209"/>
      <c r="RYU426" s="1209"/>
      <c r="RYV426" s="1210"/>
      <c r="RYW426" s="1211"/>
      <c r="RYX426" s="1210"/>
      <c r="RYZ426" s="1208"/>
      <c r="RZA426" s="1209"/>
      <c r="RZB426" s="1209"/>
      <c r="RZC426" s="1209"/>
      <c r="RZD426" s="1209"/>
      <c r="RZE426" s="1210"/>
      <c r="RZF426" s="1211"/>
      <c r="RZG426" s="1210"/>
      <c r="RZI426" s="1208"/>
      <c r="RZJ426" s="1209"/>
      <c r="RZK426" s="1209"/>
      <c r="RZL426" s="1209"/>
      <c r="RZM426" s="1209"/>
      <c r="RZN426" s="1210"/>
      <c r="RZO426" s="1211"/>
      <c r="RZP426" s="1210"/>
      <c r="RZR426" s="1208"/>
      <c r="RZS426" s="1209"/>
      <c r="RZT426" s="1209"/>
      <c r="RZU426" s="1209"/>
      <c r="RZV426" s="1209"/>
      <c r="RZW426" s="1210"/>
      <c r="RZX426" s="1211"/>
      <c r="RZY426" s="1210"/>
      <c r="SAA426" s="1208"/>
      <c r="SAB426" s="1209"/>
      <c r="SAC426" s="1209"/>
      <c r="SAD426" s="1209"/>
      <c r="SAE426" s="1209"/>
      <c r="SAF426" s="1210"/>
      <c r="SAG426" s="1211"/>
      <c r="SAH426" s="1210"/>
      <c r="SAJ426" s="1208"/>
      <c r="SAK426" s="1209"/>
      <c r="SAL426" s="1209"/>
      <c r="SAM426" s="1209"/>
      <c r="SAN426" s="1209"/>
      <c r="SAO426" s="1210"/>
      <c r="SAP426" s="1211"/>
      <c r="SAQ426" s="1210"/>
      <c r="SAS426" s="1208"/>
      <c r="SAT426" s="1209"/>
      <c r="SAU426" s="1209"/>
      <c r="SAV426" s="1209"/>
      <c r="SAW426" s="1209"/>
      <c r="SAX426" s="1210"/>
      <c r="SAY426" s="1211"/>
      <c r="SAZ426" s="1210"/>
      <c r="SBB426" s="1208"/>
      <c r="SBC426" s="1209"/>
      <c r="SBD426" s="1209"/>
      <c r="SBE426" s="1209"/>
      <c r="SBF426" s="1209"/>
      <c r="SBG426" s="1210"/>
      <c r="SBH426" s="1211"/>
      <c r="SBI426" s="1210"/>
      <c r="SBK426" s="1208"/>
      <c r="SBL426" s="1209"/>
      <c r="SBM426" s="1209"/>
      <c r="SBN426" s="1209"/>
      <c r="SBO426" s="1209"/>
      <c r="SBP426" s="1210"/>
      <c r="SBQ426" s="1211"/>
      <c r="SBR426" s="1210"/>
      <c r="SBT426" s="1208"/>
      <c r="SBU426" s="1209"/>
      <c r="SBV426" s="1209"/>
      <c r="SBW426" s="1209"/>
      <c r="SBX426" s="1209"/>
      <c r="SBY426" s="1210"/>
      <c r="SBZ426" s="1211"/>
      <c r="SCA426" s="1210"/>
      <c r="SCC426" s="1208"/>
      <c r="SCD426" s="1209"/>
      <c r="SCE426" s="1209"/>
      <c r="SCF426" s="1209"/>
      <c r="SCG426" s="1209"/>
      <c r="SCH426" s="1210"/>
      <c r="SCI426" s="1211"/>
      <c r="SCJ426" s="1210"/>
      <c r="SCL426" s="1208"/>
      <c r="SCM426" s="1209"/>
      <c r="SCN426" s="1209"/>
      <c r="SCO426" s="1209"/>
      <c r="SCP426" s="1209"/>
      <c r="SCQ426" s="1210"/>
      <c r="SCR426" s="1211"/>
      <c r="SCS426" s="1210"/>
      <c r="SCU426" s="1208"/>
      <c r="SCV426" s="1209"/>
      <c r="SCW426" s="1209"/>
      <c r="SCX426" s="1209"/>
      <c r="SCY426" s="1209"/>
      <c r="SCZ426" s="1210"/>
      <c r="SDA426" s="1211"/>
      <c r="SDB426" s="1210"/>
      <c r="SDD426" s="1208"/>
      <c r="SDE426" s="1209"/>
      <c r="SDF426" s="1209"/>
      <c r="SDG426" s="1209"/>
      <c r="SDH426" s="1209"/>
      <c r="SDI426" s="1210"/>
      <c r="SDJ426" s="1211"/>
      <c r="SDK426" s="1210"/>
      <c r="SDM426" s="1208"/>
      <c r="SDN426" s="1209"/>
      <c r="SDO426" s="1209"/>
      <c r="SDP426" s="1209"/>
      <c r="SDQ426" s="1209"/>
      <c r="SDR426" s="1210"/>
      <c r="SDS426" s="1211"/>
      <c r="SDT426" s="1210"/>
      <c r="SDV426" s="1208"/>
      <c r="SDW426" s="1209"/>
      <c r="SDX426" s="1209"/>
      <c r="SDY426" s="1209"/>
      <c r="SDZ426" s="1209"/>
      <c r="SEA426" s="1210"/>
      <c r="SEB426" s="1211"/>
      <c r="SEC426" s="1210"/>
      <c r="SEE426" s="1208"/>
      <c r="SEF426" s="1209"/>
      <c r="SEG426" s="1209"/>
      <c r="SEH426" s="1209"/>
      <c r="SEI426" s="1209"/>
      <c r="SEJ426" s="1210"/>
      <c r="SEK426" s="1211"/>
      <c r="SEL426" s="1210"/>
      <c r="SEN426" s="1208"/>
      <c r="SEO426" s="1209"/>
      <c r="SEP426" s="1209"/>
      <c r="SEQ426" s="1209"/>
      <c r="SER426" s="1209"/>
      <c r="SES426" s="1210"/>
      <c r="SET426" s="1211"/>
      <c r="SEU426" s="1210"/>
      <c r="SEW426" s="1208"/>
      <c r="SEX426" s="1209"/>
      <c r="SEY426" s="1209"/>
      <c r="SEZ426" s="1209"/>
      <c r="SFA426" s="1209"/>
      <c r="SFB426" s="1210"/>
      <c r="SFC426" s="1211"/>
      <c r="SFD426" s="1210"/>
      <c r="SFF426" s="1208"/>
      <c r="SFG426" s="1209"/>
      <c r="SFH426" s="1209"/>
      <c r="SFI426" s="1209"/>
      <c r="SFJ426" s="1209"/>
      <c r="SFK426" s="1210"/>
      <c r="SFL426" s="1211"/>
      <c r="SFM426" s="1210"/>
      <c r="SFO426" s="1208"/>
      <c r="SFP426" s="1209"/>
      <c r="SFQ426" s="1209"/>
      <c r="SFR426" s="1209"/>
      <c r="SFS426" s="1209"/>
      <c r="SFT426" s="1210"/>
      <c r="SFU426" s="1211"/>
      <c r="SFV426" s="1210"/>
      <c r="SFX426" s="1208"/>
      <c r="SFY426" s="1209"/>
      <c r="SFZ426" s="1209"/>
      <c r="SGA426" s="1209"/>
      <c r="SGB426" s="1209"/>
      <c r="SGC426" s="1210"/>
      <c r="SGD426" s="1211"/>
      <c r="SGE426" s="1210"/>
      <c r="SGG426" s="1208"/>
      <c r="SGH426" s="1209"/>
      <c r="SGI426" s="1209"/>
      <c r="SGJ426" s="1209"/>
      <c r="SGK426" s="1209"/>
      <c r="SGL426" s="1210"/>
      <c r="SGM426" s="1211"/>
      <c r="SGN426" s="1210"/>
      <c r="SGP426" s="1208"/>
      <c r="SGQ426" s="1209"/>
      <c r="SGR426" s="1209"/>
      <c r="SGS426" s="1209"/>
      <c r="SGT426" s="1209"/>
      <c r="SGU426" s="1210"/>
      <c r="SGV426" s="1211"/>
      <c r="SGW426" s="1210"/>
      <c r="SGY426" s="1208"/>
      <c r="SGZ426" s="1209"/>
      <c r="SHA426" s="1209"/>
      <c r="SHB426" s="1209"/>
      <c r="SHC426" s="1209"/>
      <c r="SHD426" s="1210"/>
      <c r="SHE426" s="1211"/>
      <c r="SHF426" s="1210"/>
      <c r="SHH426" s="1208"/>
      <c r="SHI426" s="1209"/>
      <c r="SHJ426" s="1209"/>
      <c r="SHK426" s="1209"/>
      <c r="SHL426" s="1209"/>
      <c r="SHM426" s="1210"/>
      <c r="SHN426" s="1211"/>
      <c r="SHO426" s="1210"/>
      <c r="SHQ426" s="1208"/>
      <c r="SHR426" s="1209"/>
      <c r="SHS426" s="1209"/>
      <c r="SHT426" s="1209"/>
      <c r="SHU426" s="1209"/>
      <c r="SHV426" s="1210"/>
      <c r="SHW426" s="1211"/>
      <c r="SHX426" s="1210"/>
      <c r="SHZ426" s="1208"/>
      <c r="SIA426" s="1209"/>
      <c r="SIB426" s="1209"/>
      <c r="SIC426" s="1209"/>
      <c r="SID426" s="1209"/>
      <c r="SIE426" s="1210"/>
      <c r="SIF426" s="1211"/>
      <c r="SIG426" s="1210"/>
      <c r="SII426" s="1208"/>
      <c r="SIJ426" s="1209"/>
      <c r="SIK426" s="1209"/>
      <c r="SIL426" s="1209"/>
      <c r="SIM426" s="1209"/>
      <c r="SIN426" s="1210"/>
      <c r="SIO426" s="1211"/>
      <c r="SIP426" s="1210"/>
      <c r="SIR426" s="1208"/>
      <c r="SIS426" s="1209"/>
      <c r="SIT426" s="1209"/>
      <c r="SIU426" s="1209"/>
      <c r="SIV426" s="1209"/>
      <c r="SIW426" s="1210"/>
      <c r="SIX426" s="1211"/>
      <c r="SIY426" s="1210"/>
      <c r="SJA426" s="1208"/>
      <c r="SJB426" s="1209"/>
      <c r="SJC426" s="1209"/>
      <c r="SJD426" s="1209"/>
      <c r="SJE426" s="1209"/>
      <c r="SJF426" s="1210"/>
      <c r="SJG426" s="1211"/>
      <c r="SJH426" s="1210"/>
      <c r="SJJ426" s="1208"/>
      <c r="SJK426" s="1209"/>
      <c r="SJL426" s="1209"/>
      <c r="SJM426" s="1209"/>
      <c r="SJN426" s="1209"/>
      <c r="SJO426" s="1210"/>
      <c r="SJP426" s="1211"/>
      <c r="SJQ426" s="1210"/>
      <c r="SJS426" s="1208"/>
      <c r="SJT426" s="1209"/>
      <c r="SJU426" s="1209"/>
      <c r="SJV426" s="1209"/>
      <c r="SJW426" s="1209"/>
      <c r="SJX426" s="1210"/>
      <c r="SJY426" s="1211"/>
      <c r="SJZ426" s="1210"/>
      <c r="SKB426" s="1208"/>
      <c r="SKC426" s="1209"/>
      <c r="SKD426" s="1209"/>
      <c r="SKE426" s="1209"/>
      <c r="SKF426" s="1209"/>
      <c r="SKG426" s="1210"/>
      <c r="SKH426" s="1211"/>
      <c r="SKI426" s="1210"/>
      <c r="SKK426" s="1208"/>
      <c r="SKL426" s="1209"/>
      <c r="SKM426" s="1209"/>
      <c r="SKN426" s="1209"/>
      <c r="SKO426" s="1209"/>
      <c r="SKP426" s="1210"/>
      <c r="SKQ426" s="1211"/>
      <c r="SKR426" s="1210"/>
      <c r="SKT426" s="1208"/>
      <c r="SKU426" s="1209"/>
      <c r="SKV426" s="1209"/>
      <c r="SKW426" s="1209"/>
      <c r="SKX426" s="1209"/>
      <c r="SKY426" s="1210"/>
      <c r="SKZ426" s="1211"/>
      <c r="SLA426" s="1210"/>
      <c r="SLC426" s="1208"/>
      <c r="SLD426" s="1209"/>
      <c r="SLE426" s="1209"/>
      <c r="SLF426" s="1209"/>
      <c r="SLG426" s="1209"/>
      <c r="SLH426" s="1210"/>
      <c r="SLI426" s="1211"/>
      <c r="SLJ426" s="1210"/>
      <c r="SLL426" s="1208"/>
      <c r="SLM426" s="1209"/>
      <c r="SLN426" s="1209"/>
      <c r="SLO426" s="1209"/>
      <c r="SLP426" s="1209"/>
      <c r="SLQ426" s="1210"/>
      <c r="SLR426" s="1211"/>
      <c r="SLS426" s="1210"/>
      <c r="SLU426" s="1208"/>
      <c r="SLV426" s="1209"/>
      <c r="SLW426" s="1209"/>
      <c r="SLX426" s="1209"/>
      <c r="SLY426" s="1209"/>
      <c r="SLZ426" s="1210"/>
      <c r="SMA426" s="1211"/>
      <c r="SMB426" s="1210"/>
      <c r="SMD426" s="1208"/>
      <c r="SME426" s="1209"/>
      <c r="SMF426" s="1209"/>
      <c r="SMG426" s="1209"/>
      <c r="SMH426" s="1209"/>
      <c r="SMI426" s="1210"/>
      <c r="SMJ426" s="1211"/>
      <c r="SMK426" s="1210"/>
      <c r="SMM426" s="1208"/>
      <c r="SMN426" s="1209"/>
      <c r="SMO426" s="1209"/>
      <c r="SMP426" s="1209"/>
      <c r="SMQ426" s="1209"/>
      <c r="SMR426" s="1210"/>
      <c r="SMS426" s="1211"/>
      <c r="SMT426" s="1210"/>
      <c r="SMV426" s="1208"/>
      <c r="SMW426" s="1209"/>
      <c r="SMX426" s="1209"/>
      <c r="SMY426" s="1209"/>
      <c r="SMZ426" s="1209"/>
      <c r="SNA426" s="1210"/>
      <c r="SNB426" s="1211"/>
      <c r="SNC426" s="1210"/>
      <c r="SNE426" s="1208"/>
      <c r="SNF426" s="1209"/>
      <c r="SNG426" s="1209"/>
      <c r="SNH426" s="1209"/>
      <c r="SNI426" s="1209"/>
      <c r="SNJ426" s="1210"/>
      <c r="SNK426" s="1211"/>
      <c r="SNL426" s="1210"/>
      <c r="SNN426" s="1208"/>
      <c r="SNO426" s="1209"/>
      <c r="SNP426" s="1209"/>
      <c r="SNQ426" s="1209"/>
      <c r="SNR426" s="1209"/>
      <c r="SNS426" s="1210"/>
      <c r="SNT426" s="1211"/>
      <c r="SNU426" s="1210"/>
      <c r="SNW426" s="1208"/>
      <c r="SNX426" s="1209"/>
      <c r="SNY426" s="1209"/>
      <c r="SNZ426" s="1209"/>
      <c r="SOA426" s="1209"/>
      <c r="SOB426" s="1210"/>
      <c r="SOC426" s="1211"/>
      <c r="SOD426" s="1210"/>
      <c r="SOF426" s="1208"/>
      <c r="SOG426" s="1209"/>
      <c r="SOH426" s="1209"/>
      <c r="SOI426" s="1209"/>
      <c r="SOJ426" s="1209"/>
      <c r="SOK426" s="1210"/>
      <c r="SOL426" s="1211"/>
      <c r="SOM426" s="1210"/>
      <c r="SOO426" s="1208"/>
      <c r="SOP426" s="1209"/>
      <c r="SOQ426" s="1209"/>
      <c r="SOR426" s="1209"/>
      <c r="SOS426" s="1209"/>
      <c r="SOT426" s="1210"/>
      <c r="SOU426" s="1211"/>
      <c r="SOV426" s="1210"/>
      <c r="SOX426" s="1208"/>
      <c r="SOY426" s="1209"/>
      <c r="SOZ426" s="1209"/>
      <c r="SPA426" s="1209"/>
      <c r="SPB426" s="1209"/>
      <c r="SPC426" s="1210"/>
      <c r="SPD426" s="1211"/>
      <c r="SPE426" s="1210"/>
      <c r="SPG426" s="1208"/>
      <c r="SPH426" s="1209"/>
      <c r="SPI426" s="1209"/>
      <c r="SPJ426" s="1209"/>
      <c r="SPK426" s="1209"/>
      <c r="SPL426" s="1210"/>
      <c r="SPM426" s="1211"/>
      <c r="SPN426" s="1210"/>
      <c r="SPP426" s="1208"/>
      <c r="SPQ426" s="1209"/>
      <c r="SPR426" s="1209"/>
      <c r="SPS426" s="1209"/>
      <c r="SPT426" s="1209"/>
      <c r="SPU426" s="1210"/>
      <c r="SPV426" s="1211"/>
      <c r="SPW426" s="1210"/>
      <c r="SPY426" s="1208"/>
      <c r="SPZ426" s="1209"/>
      <c r="SQA426" s="1209"/>
      <c r="SQB426" s="1209"/>
      <c r="SQC426" s="1209"/>
      <c r="SQD426" s="1210"/>
      <c r="SQE426" s="1211"/>
      <c r="SQF426" s="1210"/>
      <c r="SQH426" s="1208"/>
      <c r="SQI426" s="1209"/>
      <c r="SQJ426" s="1209"/>
      <c r="SQK426" s="1209"/>
      <c r="SQL426" s="1209"/>
      <c r="SQM426" s="1210"/>
      <c r="SQN426" s="1211"/>
      <c r="SQO426" s="1210"/>
      <c r="SQQ426" s="1208"/>
      <c r="SQR426" s="1209"/>
      <c r="SQS426" s="1209"/>
      <c r="SQT426" s="1209"/>
      <c r="SQU426" s="1209"/>
      <c r="SQV426" s="1210"/>
      <c r="SQW426" s="1211"/>
      <c r="SQX426" s="1210"/>
      <c r="SQZ426" s="1208"/>
      <c r="SRA426" s="1209"/>
      <c r="SRB426" s="1209"/>
      <c r="SRC426" s="1209"/>
      <c r="SRD426" s="1209"/>
      <c r="SRE426" s="1210"/>
      <c r="SRF426" s="1211"/>
      <c r="SRG426" s="1210"/>
      <c r="SRI426" s="1208"/>
      <c r="SRJ426" s="1209"/>
      <c r="SRK426" s="1209"/>
      <c r="SRL426" s="1209"/>
      <c r="SRM426" s="1209"/>
      <c r="SRN426" s="1210"/>
      <c r="SRO426" s="1211"/>
      <c r="SRP426" s="1210"/>
      <c r="SRR426" s="1208"/>
      <c r="SRS426" s="1209"/>
      <c r="SRT426" s="1209"/>
      <c r="SRU426" s="1209"/>
      <c r="SRV426" s="1209"/>
      <c r="SRW426" s="1210"/>
      <c r="SRX426" s="1211"/>
      <c r="SRY426" s="1210"/>
      <c r="SSA426" s="1208"/>
      <c r="SSB426" s="1209"/>
      <c r="SSC426" s="1209"/>
      <c r="SSD426" s="1209"/>
      <c r="SSE426" s="1209"/>
      <c r="SSF426" s="1210"/>
      <c r="SSG426" s="1211"/>
      <c r="SSH426" s="1210"/>
      <c r="SSJ426" s="1208"/>
      <c r="SSK426" s="1209"/>
      <c r="SSL426" s="1209"/>
      <c r="SSM426" s="1209"/>
      <c r="SSN426" s="1209"/>
      <c r="SSO426" s="1210"/>
      <c r="SSP426" s="1211"/>
      <c r="SSQ426" s="1210"/>
      <c r="SSS426" s="1208"/>
      <c r="SST426" s="1209"/>
      <c r="SSU426" s="1209"/>
      <c r="SSV426" s="1209"/>
      <c r="SSW426" s="1209"/>
      <c r="SSX426" s="1210"/>
      <c r="SSY426" s="1211"/>
      <c r="SSZ426" s="1210"/>
      <c r="STB426" s="1208"/>
      <c r="STC426" s="1209"/>
      <c r="STD426" s="1209"/>
      <c r="STE426" s="1209"/>
      <c r="STF426" s="1209"/>
      <c r="STG426" s="1210"/>
      <c r="STH426" s="1211"/>
      <c r="STI426" s="1210"/>
      <c r="STK426" s="1208"/>
      <c r="STL426" s="1209"/>
      <c r="STM426" s="1209"/>
      <c r="STN426" s="1209"/>
      <c r="STO426" s="1209"/>
      <c r="STP426" s="1210"/>
      <c r="STQ426" s="1211"/>
      <c r="STR426" s="1210"/>
      <c r="STT426" s="1208"/>
      <c r="STU426" s="1209"/>
      <c r="STV426" s="1209"/>
      <c r="STW426" s="1209"/>
      <c r="STX426" s="1209"/>
      <c r="STY426" s="1210"/>
      <c r="STZ426" s="1211"/>
      <c r="SUA426" s="1210"/>
      <c r="SUC426" s="1208"/>
      <c r="SUD426" s="1209"/>
      <c r="SUE426" s="1209"/>
      <c r="SUF426" s="1209"/>
      <c r="SUG426" s="1209"/>
      <c r="SUH426" s="1210"/>
      <c r="SUI426" s="1211"/>
      <c r="SUJ426" s="1210"/>
      <c r="SUL426" s="1208"/>
      <c r="SUM426" s="1209"/>
      <c r="SUN426" s="1209"/>
      <c r="SUO426" s="1209"/>
      <c r="SUP426" s="1209"/>
      <c r="SUQ426" s="1210"/>
      <c r="SUR426" s="1211"/>
      <c r="SUS426" s="1210"/>
      <c r="SUU426" s="1208"/>
      <c r="SUV426" s="1209"/>
      <c r="SUW426" s="1209"/>
      <c r="SUX426" s="1209"/>
      <c r="SUY426" s="1209"/>
      <c r="SUZ426" s="1210"/>
      <c r="SVA426" s="1211"/>
      <c r="SVB426" s="1210"/>
      <c r="SVD426" s="1208"/>
      <c r="SVE426" s="1209"/>
      <c r="SVF426" s="1209"/>
      <c r="SVG426" s="1209"/>
      <c r="SVH426" s="1209"/>
      <c r="SVI426" s="1210"/>
      <c r="SVJ426" s="1211"/>
      <c r="SVK426" s="1210"/>
      <c r="SVM426" s="1208"/>
      <c r="SVN426" s="1209"/>
      <c r="SVO426" s="1209"/>
      <c r="SVP426" s="1209"/>
      <c r="SVQ426" s="1209"/>
      <c r="SVR426" s="1210"/>
      <c r="SVS426" s="1211"/>
      <c r="SVT426" s="1210"/>
      <c r="SVV426" s="1208"/>
      <c r="SVW426" s="1209"/>
      <c r="SVX426" s="1209"/>
      <c r="SVY426" s="1209"/>
      <c r="SVZ426" s="1209"/>
      <c r="SWA426" s="1210"/>
      <c r="SWB426" s="1211"/>
      <c r="SWC426" s="1210"/>
      <c r="SWE426" s="1208"/>
      <c r="SWF426" s="1209"/>
      <c r="SWG426" s="1209"/>
      <c r="SWH426" s="1209"/>
      <c r="SWI426" s="1209"/>
      <c r="SWJ426" s="1210"/>
      <c r="SWK426" s="1211"/>
      <c r="SWL426" s="1210"/>
      <c r="SWN426" s="1208"/>
      <c r="SWO426" s="1209"/>
      <c r="SWP426" s="1209"/>
      <c r="SWQ426" s="1209"/>
      <c r="SWR426" s="1209"/>
      <c r="SWS426" s="1210"/>
      <c r="SWT426" s="1211"/>
      <c r="SWU426" s="1210"/>
      <c r="SWW426" s="1208"/>
      <c r="SWX426" s="1209"/>
      <c r="SWY426" s="1209"/>
      <c r="SWZ426" s="1209"/>
      <c r="SXA426" s="1209"/>
      <c r="SXB426" s="1210"/>
      <c r="SXC426" s="1211"/>
      <c r="SXD426" s="1210"/>
      <c r="SXF426" s="1208"/>
      <c r="SXG426" s="1209"/>
      <c r="SXH426" s="1209"/>
      <c r="SXI426" s="1209"/>
      <c r="SXJ426" s="1209"/>
      <c r="SXK426" s="1210"/>
      <c r="SXL426" s="1211"/>
      <c r="SXM426" s="1210"/>
      <c r="SXO426" s="1208"/>
      <c r="SXP426" s="1209"/>
      <c r="SXQ426" s="1209"/>
      <c r="SXR426" s="1209"/>
      <c r="SXS426" s="1209"/>
      <c r="SXT426" s="1210"/>
      <c r="SXU426" s="1211"/>
      <c r="SXV426" s="1210"/>
      <c r="SXX426" s="1208"/>
      <c r="SXY426" s="1209"/>
      <c r="SXZ426" s="1209"/>
      <c r="SYA426" s="1209"/>
      <c r="SYB426" s="1209"/>
      <c r="SYC426" s="1210"/>
      <c r="SYD426" s="1211"/>
      <c r="SYE426" s="1210"/>
      <c r="SYG426" s="1208"/>
      <c r="SYH426" s="1209"/>
      <c r="SYI426" s="1209"/>
      <c r="SYJ426" s="1209"/>
      <c r="SYK426" s="1209"/>
      <c r="SYL426" s="1210"/>
      <c r="SYM426" s="1211"/>
      <c r="SYN426" s="1210"/>
      <c r="SYP426" s="1208"/>
      <c r="SYQ426" s="1209"/>
      <c r="SYR426" s="1209"/>
      <c r="SYS426" s="1209"/>
      <c r="SYT426" s="1209"/>
      <c r="SYU426" s="1210"/>
      <c r="SYV426" s="1211"/>
      <c r="SYW426" s="1210"/>
      <c r="SYY426" s="1208"/>
      <c r="SYZ426" s="1209"/>
      <c r="SZA426" s="1209"/>
      <c r="SZB426" s="1209"/>
      <c r="SZC426" s="1209"/>
      <c r="SZD426" s="1210"/>
      <c r="SZE426" s="1211"/>
      <c r="SZF426" s="1210"/>
      <c r="SZH426" s="1208"/>
      <c r="SZI426" s="1209"/>
      <c r="SZJ426" s="1209"/>
      <c r="SZK426" s="1209"/>
      <c r="SZL426" s="1209"/>
      <c r="SZM426" s="1210"/>
      <c r="SZN426" s="1211"/>
      <c r="SZO426" s="1210"/>
      <c r="SZQ426" s="1208"/>
      <c r="SZR426" s="1209"/>
      <c r="SZS426" s="1209"/>
      <c r="SZT426" s="1209"/>
      <c r="SZU426" s="1209"/>
      <c r="SZV426" s="1210"/>
      <c r="SZW426" s="1211"/>
      <c r="SZX426" s="1210"/>
      <c r="SZZ426" s="1208"/>
      <c r="TAA426" s="1209"/>
      <c r="TAB426" s="1209"/>
      <c r="TAC426" s="1209"/>
      <c r="TAD426" s="1209"/>
      <c r="TAE426" s="1210"/>
      <c r="TAF426" s="1211"/>
      <c r="TAG426" s="1210"/>
      <c r="TAI426" s="1208"/>
      <c r="TAJ426" s="1209"/>
      <c r="TAK426" s="1209"/>
      <c r="TAL426" s="1209"/>
      <c r="TAM426" s="1209"/>
      <c r="TAN426" s="1210"/>
      <c r="TAO426" s="1211"/>
      <c r="TAP426" s="1210"/>
      <c r="TAR426" s="1208"/>
      <c r="TAS426" s="1209"/>
      <c r="TAT426" s="1209"/>
      <c r="TAU426" s="1209"/>
      <c r="TAV426" s="1209"/>
      <c r="TAW426" s="1210"/>
      <c r="TAX426" s="1211"/>
      <c r="TAY426" s="1210"/>
      <c r="TBA426" s="1208"/>
      <c r="TBB426" s="1209"/>
      <c r="TBC426" s="1209"/>
      <c r="TBD426" s="1209"/>
      <c r="TBE426" s="1209"/>
      <c r="TBF426" s="1210"/>
      <c r="TBG426" s="1211"/>
      <c r="TBH426" s="1210"/>
      <c r="TBJ426" s="1208"/>
      <c r="TBK426" s="1209"/>
      <c r="TBL426" s="1209"/>
      <c r="TBM426" s="1209"/>
      <c r="TBN426" s="1209"/>
      <c r="TBO426" s="1210"/>
      <c r="TBP426" s="1211"/>
      <c r="TBQ426" s="1210"/>
      <c r="TBS426" s="1208"/>
      <c r="TBT426" s="1209"/>
      <c r="TBU426" s="1209"/>
      <c r="TBV426" s="1209"/>
      <c r="TBW426" s="1209"/>
      <c r="TBX426" s="1210"/>
      <c r="TBY426" s="1211"/>
      <c r="TBZ426" s="1210"/>
      <c r="TCB426" s="1208"/>
      <c r="TCC426" s="1209"/>
      <c r="TCD426" s="1209"/>
      <c r="TCE426" s="1209"/>
      <c r="TCF426" s="1209"/>
      <c r="TCG426" s="1210"/>
      <c r="TCH426" s="1211"/>
      <c r="TCI426" s="1210"/>
      <c r="TCK426" s="1208"/>
      <c r="TCL426" s="1209"/>
      <c r="TCM426" s="1209"/>
      <c r="TCN426" s="1209"/>
      <c r="TCO426" s="1209"/>
      <c r="TCP426" s="1210"/>
      <c r="TCQ426" s="1211"/>
      <c r="TCR426" s="1210"/>
      <c r="TCT426" s="1208"/>
      <c r="TCU426" s="1209"/>
      <c r="TCV426" s="1209"/>
      <c r="TCW426" s="1209"/>
      <c r="TCX426" s="1209"/>
      <c r="TCY426" s="1210"/>
      <c r="TCZ426" s="1211"/>
      <c r="TDA426" s="1210"/>
      <c r="TDC426" s="1208"/>
      <c r="TDD426" s="1209"/>
      <c r="TDE426" s="1209"/>
      <c r="TDF426" s="1209"/>
      <c r="TDG426" s="1209"/>
      <c r="TDH426" s="1210"/>
      <c r="TDI426" s="1211"/>
      <c r="TDJ426" s="1210"/>
      <c r="TDL426" s="1208"/>
      <c r="TDM426" s="1209"/>
      <c r="TDN426" s="1209"/>
      <c r="TDO426" s="1209"/>
      <c r="TDP426" s="1209"/>
      <c r="TDQ426" s="1210"/>
      <c r="TDR426" s="1211"/>
      <c r="TDS426" s="1210"/>
      <c r="TDU426" s="1208"/>
      <c r="TDV426" s="1209"/>
      <c r="TDW426" s="1209"/>
      <c r="TDX426" s="1209"/>
      <c r="TDY426" s="1209"/>
      <c r="TDZ426" s="1210"/>
      <c r="TEA426" s="1211"/>
      <c r="TEB426" s="1210"/>
      <c r="TED426" s="1208"/>
      <c r="TEE426" s="1209"/>
      <c r="TEF426" s="1209"/>
      <c r="TEG426" s="1209"/>
      <c r="TEH426" s="1209"/>
      <c r="TEI426" s="1210"/>
      <c r="TEJ426" s="1211"/>
      <c r="TEK426" s="1210"/>
      <c r="TEM426" s="1208"/>
      <c r="TEN426" s="1209"/>
      <c r="TEO426" s="1209"/>
      <c r="TEP426" s="1209"/>
      <c r="TEQ426" s="1209"/>
      <c r="TER426" s="1210"/>
      <c r="TES426" s="1211"/>
      <c r="TET426" s="1210"/>
      <c r="TEV426" s="1208"/>
      <c r="TEW426" s="1209"/>
      <c r="TEX426" s="1209"/>
      <c r="TEY426" s="1209"/>
      <c r="TEZ426" s="1209"/>
      <c r="TFA426" s="1210"/>
      <c r="TFB426" s="1211"/>
      <c r="TFC426" s="1210"/>
      <c r="TFE426" s="1208"/>
      <c r="TFF426" s="1209"/>
      <c r="TFG426" s="1209"/>
      <c r="TFH426" s="1209"/>
      <c r="TFI426" s="1209"/>
      <c r="TFJ426" s="1210"/>
      <c r="TFK426" s="1211"/>
      <c r="TFL426" s="1210"/>
      <c r="TFN426" s="1208"/>
      <c r="TFO426" s="1209"/>
      <c r="TFP426" s="1209"/>
      <c r="TFQ426" s="1209"/>
      <c r="TFR426" s="1209"/>
      <c r="TFS426" s="1210"/>
      <c r="TFT426" s="1211"/>
      <c r="TFU426" s="1210"/>
      <c r="TFW426" s="1208"/>
      <c r="TFX426" s="1209"/>
      <c r="TFY426" s="1209"/>
      <c r="TFZ426" s="1209"/>
      <c r="TGA426" s="1209"/>
      <c r="TGB426" s="1210"/>
      <c r="TGC426" s="1211"/>
      <c r="TGD426" s="1210"/>
      <c r="TGF426" s="1208"/>
      <c r="TGG426" s="1209"/>
      <c r="TGH426" s="1209"/>
      <c r="TGI426" s="1209"/>
      <c r="TGJ426" s="1209"/>
      <c r="TGK426" s="1210"/>
      <c r="TGL426" s="1211"/>
      <c r="TGM426" s="1210"/>
      <c r="TGO426" s="1208"/>
      <c r="TGP426" s="1209"/>
      <c r="TGQ426" s="1209"/>
      <c r="TGR426" s="1209"/>
      <c r="TGS426" s="1209"/>
      <c r="TGT426" s="1210"/>
      <c r="TGU426" s="1211"/>
      <c r="TGV426" s="1210"/>
      <c r="TGX426" s="1208"/>
      <c r="TGY426" s="1209"/>
      <c r="TGZ426" s="1209"/>
      <c r="THA426" s="1209"/>
      <c r="THB426" s="1209"/>
      <c r="THC426" s="1210"/>
      <c r="THD426" s="1211"/>
      <c r="THE426" s="1210"/>
      <c r="THG426" s="1208"/>
      <c r="THH426" s="1209"/>
      <c r="THI426" s="1209"/>
      <c r="THJ426" s="1209"/>
      <c r="THK426" s="1209"/>
      <c r="THL426" s="1210"/>
      <c r="THM426" s="1211"/>
      <c r="THN426" s="1210"/>
      <c r="THP426" s="1208"/>
      <c r="THQ426" s="1209"/>
      <c r="THR426" s="1209"/>
      <c r="THS426" s="1209"/>
      <c r="THT426" s="1209"/>
      <c r="THU426" s="1210"/>
      <c r="THV426" s="1211"/>
      <c r="THW426" s="1210"/>
      <c r="THY426" s="1208"/>
      <c r="THZ426" s="1209"/>
      <c r="TIA426" s="1209"/>
      <c r="TIB426" s="1209"/>
      <c r="TIC426" s="1209"/>
      <c r="TID426" s="1210"/>
      <c r="TIE426" s="1211"/>
      <c r="TIF426" s="1210"/>
      <c r="TIH426" s="1208"/>
      <c r="TII426" s="1209"/>
      <c r="TIJ426" s="1209"/>
      <c r="TIK426" s="1209"/>
      <c r="TIL426" s="1209"/>
      <c r="TIM426" s="1210"/>
      <c r="TIN426" s="1211"/>
      <c r="TIO426" s="1210"/>
      <c r="TIQ426" s="1208"/>
      <c r="TIR426" s="1209"/>
      <c r="TIS426" s="1209"/>
      <c r="TIT426" s="1209"/>
      <c r="TIU426" s="1209"/>
      <c r="TIV426" s="1210"/>
      <c r="TIW426" s="1211"/>
      <c r="TIX426" s="1210"/>
      <c r="TIZ426" s="1208"/>
      <c r="TJA426" s="1209"/>
      <c r="TJB426" s="1209"/>
      <c r="TJC426" s="1209"/>
      <c r="TJD426" s="1209"/>
      <c r="TJE426" s="1210"/>
      <c r="TJF426" s="1211"/>
      <c r="TJG426" s="1210"/>
      <c r="TJI426" s="1208"/>
      <c r="TJJ426" s="1209"/>
      <c r="TJK426" s="1209"/>
      <c r="TJL426" s="1209"/>
      <c r="TJM426" s="1209"/>
      <c r="TJN426" s="1210"/>
      <c r="TJO426" s="1211"/>
      <c r="TJP426" s="1210"/>
      <c r="TJR426" s="1208"/>
      <c r="TJS426" s="1209"/>
      <c r="TJT426" s="1209"/>
      <c r="TJU426" s="1209"/>
      <c r="TJV426" s="1209"/>
      <c r="TJW426" s="1210"/>
      <c r="TJX426" s="1211"/>
      <c r="TJY426" s="1210"/>
      <c r="TKA426" s="1208"/>
      <c r="TKB426" s="1209"/>
      <c r="TKC426" s="1209"/>
      <c r="TKD426" s="1209"/>
      <c r="TKE426" s="1209"/>
      <c r="TKF426" s="1210"/>
      <c r="TKG426" s="1211"/>
      <c r="TKH426" s="1210"/>
      <c r="TKJ426" s="1208"/>
      <c r="TKK426" s="1209"/>
      <c r="TKL426" s="1209"/>
      <c r="TKM426" s="1209"/>
      <c r="TKN426" s="1209"/>
      <c r="TKO426" s="1210"/>
      <c r="TKP426" s="1211"/>
      <c r="TKQ426" s="1210"/>
      <c r="TKS426" s="1208"/>
      <c r="TKT426" s="1209"/>
      <c r="TKU426" s="1209"/>
      <c r="TKV426" s="1209"/>
      <c r="TKW426" s="1209"/>
      <c r="TKX426" s="1210"/>
      <c r="TKY426" s="1211"/>
      <c r="TKZ426" s="1210"/>
      <c r="TLB426" s="1208"/>
      <c r="TLC426" s="1209"/>
      <c r="TLD426" s="1209"/>
      <c r="TLE426" s="1209"/>
      <c r="TLF426" s="1209"/>
      <c r="TLG426" s="1210"/>
      <c r="TLH426" s="1211"/>
      <c r="TLI426" s="1210"/>
      <c r="TLK426" s="1208"/>
      <c r="TLL426" s="1209"/>
      <c r="TLM426" s="1209"/>
      <c r="TLN426" s="1209"/>
      <c r="TLO426" s="1209"/>
      <c r="TLP426" s="1210"/>
      <c r="TLQ426" s="1211"/>
      <c r="TLR426" s="1210"/>
      <c r="TLT426" s="1208"/>
      <c r="TLU426" s="1209"/>
      <c r="TLV426" s="1209"/>
      <c r="TLW426" s="1209"/>
      <c r="TLX426" s="1209"/>
      <c r="TLY426" s="1210"/>
      <c r="TLZ426" s="1211"/>
      <c r="TMA426" s="1210"/>
      <c r="TMC426" s="1208"/>
      <c r="TMD426" s="1209"/>
      <c r="TME426" s="1209"/>
      <c r="TMF426" s="1209"/>
      <c r="TMG426" s="1209"/>
      <c r="TMH426" s="1210"/>
      <c r="TMI426" s="1211"/>
      <c r="TMJ426" s="1210"/>
      <c r="TML426" s="1208"/>
      <c r="TMM426" s="1209"/>
      <c r="TMN426" s="1209"/>
      <c r="TMO426" s="1209"/>
      <c r="TMP426" s="1209"/>
      <c r="TMQ426" s="1210"/>
      <c r="TMR426" s="1211"/>
      <c r="TMS426" s="1210"/>
      <c r="TMU426" s="1208"/>
      <c r="TMV426" s="1209"/>
      <c r="TMW426" s="1209"/>
      <c r="TMX426" s="1209"/>
      <c r="TMY426" s="1209"/>
      <c r="TMZ426" s="1210"/>
      <c r="TNA426" s="1211"/>
      <c r="TNB426" s="1210"/>
      <c r="TND426" s="1208"/>
      <c r="TNE426" s="1209"/>
      <c r="TNF426" s="1209"/>
      <c r="TNG426" s="1209"/>
      <c r="TNH426" s="1209"/>
      <c r="TNI426" s="1210"/>
      <c r="TNJ426" s="1211"/>
      <c r="TNK426" s="1210"/>
      <c r="TNM426" s="1208"/>
      <c r="TNN426" s="1209"/>
      <c r="TNO426" s="1209"/>
      <c r="TNP426" s="1209"/>
      <c r="TNQ426" s="1209"/>
      <c r="TNR426" s="1210"/>
      <c r="TNS426" s="1211"/>
      <c r="TNT426" s="1210"/>
      <c r="TNV426" s="1208"/>
      <c r="TNW426" s="1209"/>
      <c r="TNX426" s="1209"/>
      <c r="TNY426" s="1209"/>
      <c r="TNZ426" s="1209"/>
      <c r="TOA426" s="1210"/>
      <c r="TOB426" s="1211"/>
      <c r="TOC426" s="1210"/>
      <c r="TOE426" s="1208"/>
      <c r="TOF426" s="1209"/>
      <c r="TOG426" s="1209"/>
      <c r="TOH426" s="1209"/>
      <c r="TOI426" s="1209"/>
      <c r="TOJ426" s="1210"/>
      <c r="TOK426" s="1211"/>
      <c r="TOL426" s="1210"/>
      <c r="TON426" s="1208"/>
      <c r="TOO426" s="1209"/>
      <c r="TOP426" s="1209"/>
      <c r="TOQ426" s="1209"/>
      <c r="TOR426" s="1209"/>
      <c r="TOS426" s="1210"/>
      <c r="TOT426" s="1211"/>
      <c r="TOU426" s="1210"/>
      <c r="TOW426" s="1208"/>
      <c r="TOX426" s="1209"/>
      <c r="TOY426" s="1209"/>
      <c r="TOZ426" s="1209"/>
      <c r="TPA426" s="1209"/>
      <c r="TPB426" s="1210"/>
      <c r="TPC426" s="1211"/>
      <c r="TPD426" s="1210"/>
      <c r="TPF426" s="1208"/>
      <c r="TPG426" s="1209"/>
      <c r="TPH426" s="1209"/>
      <c r="TPI426" s="1209"/>
      <c r="TPJ426" s="1209"/>
      <c r="TPK426" s="1210"/>
      <c r="TPL426" s="1211"/>
      <c r="TPM426" s="1210"/>
      <c r="TPO426" s="1208"/>
      <c r="TPP426" s="1209"/>
      <c r="TPQ426" s="1209"/>
      <c r="TPR426" s="1209"/>
      <c r="TPS426" s="1209"/>
      <c r="TPT426" s="1210"/>
      <c r="TPU426" s="1211"/>
      <c r="TPV426" s="1210"/>
      <c r="TPX426" s="1208"/>
      <c r="TPY426" s="1209"/>
      <c r="TPZ426" s="1209"/>
      <c r="TQA426" s="1209"/>
      <c r="TQB426" s="1209"/>
      <c r="TQC426" s="1210"/>
      <c r="TQD426" s="1211"/>
      <c r="TQE426" s="1210"/>
      <c r="TQG426" s="1208"/>
      <c r="TQH426" s="1209"/>
      <c r="TQI426" s="1209"/>
      <c r="TQJ426" s="1209"/>
      <c r="TQK426" s="1209"/>
      <c r="TQL426" s="1210"/>
      <c r="TQM426" s="1211"/>
      <c r="TQN426" s="1210"/>
      <c r="TQP426" s="1208"/>
      <c r="TQQ426" s="1209"/>
      <c r="TQR426" s="1209"/>
      <c r="TQS426" s="1209"/>
      <c r="TQT426" s="1209"/>
      <c r="TQU426" s="1210"/>
      <c r="TQV426" s="1211"/>
      <c r="TQW426" s="1210"/>
      <c r="TQY426" s="1208"/>
      <c r="TQZ426" s="1209"/>
      <c r="TRA426" s="1209"/>
      <c r="TRB426" s="1209"/>
      <c r="TRC426" s="1209"/>
      <c r="TRD426" s="1210"/>
      <c r="TRE426" s="1211"/>
      <c r="TRF426" s="1210"/>
      <c r="TRH426" s="1208"/>
      <c r="TRI426" s="1209"/>
      <c r="TRJ426" s="1209"/>
      <c r="TRK426" s="1209"/>
      <c r="TRL426" s="1209"/>
      <c r="TRM426" s="1210"/>
      <c r="TRN426" s="1211"/>
      <c r="TRO426" s="1210"/>
      <c r="TRQ426" s="1208"/>
      <c r="TRR426" s="1209"/>
      <c r="TRS426" s="1209"/>
      <c r="TRT426" s="1209"/>
      <c r="TRU426" s="1209"/>
      <c r="TRV426" s="1210"/>
      <c r="TRW426" s="1211"/>
      <c r="TRX426" s="1210"/>
      <c r="TRZ426" s="1208"/>
      <c r="TSA426" s="1209"/>
      <c r="TSB426" s="1209"/>
      <c r="TSC426" s="1209"/>
      <c r="TSD426" s="1209"/>
      <c r="TSE426" s="1210"/>
      <c r="TSF426" s="1211"/>
      <c r="TSG426" s="1210"/>
      <c r="TSI426" s="1208"/>
      <c r="TSJ426" s="1209"/>
      <c r="TSK426" s="1209"/>
      <c r="TSL426" s="1209"/>
      <c r="TSM426" s="1209"/>
      <c r="TSN426" s="1210"/>
      <c r="TSO426" s="1211"/>
      <c r="TSP426" s="1210"/>
      <c r="TSR426" s="1208"/>
      <c r="TSS426" s="1209"/>
      <c r="TST426" s="1209"/>
      <c r="TSU426" s="1209"/>
      <c r="TSV426" s="1209"/>
      <c r="TSW426" s="1210"/>
      <c r="TSX426" s="1211"/>
      <c r="TSY426" s="1210"/>
      <c r="TTA426" s="1208"/>
      <c r="TTB426" s="1209"/>
      <c r="TTC426" s="1209"/>
      <c r="TTD426" s="1209"/>
      <c r="TTE426" s="1209"/>
      <c r="TTF426" s="1210"/>
      <c r="TTG426" s="1211"/>
      <c r="TTH426" s="1210"/>
      <c r="TTJ426" s="1208"/>
      <c r="TTK426" s="1209"/>
      <c r="TTL426" s="1209"/>
      <c r="TTM426" s="1209"/>
      <c r="TTN426" s="1209"/>
      <c r="TTO426" s="1210"/>
      <c r="TTP426" s="1211"/>
      <c r="TTQ426" s="1210"/>
      <c r="TTS426" s="1208"/>
      <c r="TTT426" s="1209"/>
      <c r="TTU426" s="1209"/>
      <c r="TTV426" s="1209"/>
      <c r="TTW426" s="1209"/>
      <c r="TTX426" s="1210"/>
      <c r="TTY426" s="1211"/>
      <c r="TTZ426" s="1210"/>
      <c r="TUB426" s="1208"/>
      <c r="TUC426" s="1209"/>
      <c r="TUD426" s="1209"/>
      <c r="TUE426" s="1209"/>
      <c r="TUF426" s="1209"/>
      <c r="TUG426" s="1210"/>
      <c r="TUH426" s="1211"/>
      <c r="TUI426" s="1210"/>
      <c r="TUK426" s="1208"/>
      <c r="TUL426" s="1209"/>
      <c r="TUM426" s="1209"/>
      <c r="TUN426" s="1209"/>
      <c r="TUO426" s="1209"/>
      <c r="TUP426" s="1210"/>
      <c r="TUQ426" s="1211"/>
      <c r="TUR426" s="1210"/>
      <c r="TUT426" s="1208"/>
      <c r="TUU426" s="1209"/>
      <c r="TUV426" s="1209"/>
      <c r="TUW426" s="1209"/>
      <c r="TUX426" s="1209"/>
      <c r="TUY426" s="1210"/>
      <c r="TUZ426" s="1211"/>
      <c r="TVA426" s="1210"/>
      <c r="TVC426" s="1208"/>
      <c r="TVD426" s="1209"/>
      <c r="TVE426" s="1209"/>
      <c r="TVF426" s="1209"/>
      <c r="TVG426" s="1209"/>
      <c r="TVH426" s="1210"/>
      <c r="TVI426" s="1211"/>
      <c r="TVJ426" s="1210"/>
      <c r="TVL426" s="1208"/>
      <c r="TVM426" s="1209"/>
      <c r="TVN426" s="1209"/>
      <c r="TVO426" s="1209"/>
      <c r="TVP426" s="1209"/>
      <c r="TVQ426" s="1210"/>
      <c r="TVR426" s="1211"/>
      <c r="TVS426" s="1210"/>
      <c r="TVU426" s="1208"/>
      <c r="TVV426" s="1209"/>
      <c r="TVW426" s="1209"/>
      <c r="TVX426" s="1209"/>
      <c r="TVY426" s="1209"/>
      <c r="TVZ426" s="1210"/>
      <c r="TWA426" s="1211"/>
      <c r="TWB426" s="1210"/>
      <c r="TWD426" s="1208"/>
      <c r="TWE426" s="1209"/>
      <c r="TWF426" s="1209"/>
      <c r="TWG426" s="1209"/>
      <c r="TWH426" s="1209"/>
      <c r="TWI426" s="1210"/>
      <c r="TWJ426" s="1211"/>
      <c r="TWK426" s="1210"/>
      <c r="TWM426" s="1208"/>
      <c r="TWN426" s="1209"/>
      <c r="TWO426" s="1209"/>
      <c r="TWP426" s="1209"/>
      <c r="TWQ426" s="1209"/>
      <c r="TWR426" s="1210"/>
      <c r="TWS426" s="1211"/>
      <c r="TWT426" s="1210"/>
      <c r="TWV426" s="1208"/>
      <c r="TWW426" s="1209"/>
      <c r="TWX426" s="1209"/>
      <c r="TWY426" s="1209"/>
      <c r="TWZ426" s="1209"/>
      <c r="TXA426" s="1210"/>
      <c r="TXB426" s="1211"/>
      <c r="TXC426" s="1210"/>
      <c r="TXE426" s="1208"/>
      <c r="TXF426" s="1209"/>
      <c r="TXG426" s="1209"/>
      <c r="TXH426" s="1209"/>
      <c r="TXI426" s="1209"/>
      <c r="TXJ426" s="1210"/>
      <c r="TXK426" s="1211"/>
      <c r="TXL426" s="1210"/>
      <c r="TXN426" s="1208"/>
      <c r="TXO426" s="1209"/>
      <c r="TXP426" s="1209"/>
      <c r="TXQ426" s="1209"/>
      <c r="TXR426" s="1209"/>
      <c r="TXS426" s="1210"/>
      <c r="TXT426" s="1211"/>
      <c r="TXU426" s="1210"/>
      <c r="TXW426" s="1208"/>
      <c r="TXX426" s="1209"/>
      <c r="TXY426" s="1209"/>
      <c r="TXZ426" s="1209"/>
      <c r="TYA426" s="1209"/>
      <c r="TYB426" s="1210"/>
      <c r="TYC426" s="1211"/>
      <c r="TYD426" s="1210"/>
      <c r="TYF426" s="1208"/>
      <c r="TYG426" s="1209"/>
      <c r="TYH426" s="1209"/>
      <c r="TYI426" s="1209"/>
      <c r="TYJ426" s="1209"/>
      <c r="TYK426" s="1210"/>
      <c r="TYL426" s="1211"/>
      <c r="TYM426" s="1210"/>
      <c r="TYO426" s="1208"/>
      <c r="TYP426" s="1209"/>
      <c r="TYQ426" s="1209"/>
      <c r="TYR426" s="1209"/>
      <c r="TYS426" s="1209"/>
      <c r="TYT426" s="1210"/>
      <c r="TYU426" s="1211"/>
      <c r="TYV426" s="1210"/>
      <c r="TYX426" s="1208"/>
      <c r="TYY426" s="1209"/>
      <c r="TYZ426" s="1209"/>
      <c r="TZA426" s="1209"/>
      <c r="TZB426" s="1209"/>
      <c r="TZC426" s="1210"/>
      <c r="TZD426" s="1211"/>
      <c r="TZE426" s="1210"/>
      <c r="TZG426" s="1208"/>
      <c r="TZH426" s="1209"/>
      <c r="TZI426" s="1209"/>
      <c r="TZJ426" s="1209"/>
      <c r="TZK426" s="1209"/>
      <c r="TZL426" s="1210"/>
      <c r="TZM426" s="1211"/>
      <c r="TZN426" s="1210"/>
      <c r="TZP426" s="1208"/>
      <c r="TZQ426" s="1209"/>
      <c r="TZR426" s="1209"/>
      <c r="TZS426" s="1209"/>
      <c r="TZT426" s="1209"/>
      <c r="TZU426" s="1210"/>
      <c r="TZV426" s="1211"/>
      <c r="TZW426" s="1210"/>
      <c r="TZY426" s="1208"/>
      <c r="TZZ426" s="1209"/>
      <c r="UAA426" s="1209"/>
      <c r="UAB426" s="1209"/>
      <c r="UAC426" s="1209"/>
      <c r="UAD426" s="1210"/>
      <c r="UAE426" s="1211"/>
      <c r="UAF426" s="1210"/>
      <c r="UAH426" s="1208"/>
      <c r="UAI426" s="1209"/>
      <c r="UAJ426" s="1209"/>
      <c r="UAK426" s="1209"/>
      <c r="UAL426" s="1209"/>
      <c r="UAM426" s="1210"/>
      <c r="UAN426" s="1211"/>
      <c r="UAO426" s="1210"/>
      <c r="UAQ426" s="1208"/>
      <c r="UAR426" s="1209"/>
      <c r="UAS426" s="1209"/>
      <c r="UAT426" s="1209"/>
      <c r="UAU426" s="1209"/>
      <c r="UAV426" s="1210"/>
      <c r="UAW426" s="1211"/>
      <c r="UAX426" s="1210"/>
      <c r="UAZ426" s="1208"/>
      <c r="UBA426" s="1209"/>
      <c r="UBB426" s="1209"/>
      <c r="UBC426" s="1209"/>
      <c r="UBD426" s="1209"/>
      <c r="UBE426" s="1210"/>
      <c r="UBF426" s="1211"/>
      <c r="UBG426" s="1210"/>
      <c r="UBI426" s="1208"/>
      <c r="UBJ426" s="1209"/>
      <c r="UBK426" s="1209"/>
      <c r="UBL426" s="1209"/>
      <c r="UBM426" s="1209"/>
      <c r="UBN426" s="1210"/>
      <c r="UBO426" s="1211"/>
      <c r="UBP426" s="1210"/>
      <c r="UBR426" s="1208"/>
      <c r="UBS426" s="1209"/>
      <c r="UBT426" s="1209"/>
      <c r="UBU426" s="1209"/>
      <c r="UBV426" s="1209"/>
      <c r="UBW426" s="1210"/>
      <c r="UBX426" s="1211"/>
      <c r="UBY426" s="1210"/>
      <c r="UCA426" s="1208"/>
      <c r="UCB426" s="1209"/>
      <c r="UCC426" s="1209"/>
      <c r="UCD426" s="1209"/>
      <c r="UCE426" s="1209"/>
      <c r="UCF426" s="1210"/>
      <c r="UCG426" s="1211"/>
      <c r="UCH426" s="1210"/>
      <c r="UCJ426" s="1208"/>
      <c r="UCK426" s="1209"/>
      <c r="UCL426" s="1209"/>
      <c r="UCM426" s="1209"/>
      <c r="UCN426" s="1209"/>
      <c r="UCO426" s="1210"/>
      <c r="UCP426" s="1211"/>
      <c r="UCQ426" s="1210"/>
      <c r="UCS426" s="1208"/>
      <c r="UCT426" s="1209"/>
      <c r="UCU426" s="1209"/>
      <c r="UCV426" s="1209"/>
      <c r="UCW426" s="1209"/>
      <c r="UCX426" s="1210"/>
      <c r="UCY426" s="1211"/>
      <c r="UCZ426" s="1210"/>
      <c r="UDB426" s="1208"/>
      <c r="UDC426" s="1209"/>
      <c r="UDD426" s="1209"/>
      <c r="UDE426" s="1209"/>
      <c r="UDF426" s="1209"/>
      <c r="UDG426" s="1210"/>
      <c r="UDH426" s="1211"/>
      <c r="UDI426" s="1210"/>
      <c r="UDK426" s="1208"/>
      <c r="UDL426" s="1209"/>
      <c r="UDM426" s="1209"/>
      <c r="UDN426" s="1209"/>
      <c r="UDO426" s="1209"/>
      <c r="UDP426" s="1210"/>
      <c r="UDQ426" s="1211"/>
      <c r="UDR426" s="1210"/>
      <c r="UDT426" s="1208"/>
      <c r="UDU426" s="1209"/>
      <c r="UDV426" s="1209"/>
      <c r="UDW426" s="1209"/>
      <c r="UDX426" s="1209"/>
      <c r="UDY426" s="1210"/>
      <c r="UDZ426" s="1211"/>
      <c r="UEA426" s="1210"/>
      <c r="UEC426" s="1208"/>
      <c r="UED426" s="1209"/>
      <c r="UEE426" s="1209"/>
      <c r="UEF426" s="1209"/>
      <c r="UEG426" s="1209"/>
      <c r="UEH426" s="1210"/>
      <c r="UEI426" s="1211"/>
      <c r="UEJ426" s="1210"/>
      <c r="UEL426" s="1208"/>
      <c r="UEM426" s="1209"/>
      <c r="UEN426" s="1209"/>
      <c r="UEO426" s="1209"/>
      <c r="UEP426" s="1209"/>
      <c r="UEQ426" s="1210"/>
      <c r="UER426" s="1211"/>
      <c r="UES426" s="1210"/>
      <c r="UEU426" s="1208"/>
      <c r="UEV426" s="1209"/>
      <c r="UEW426" s="1209"/>
      <c r="UEX426" s="1209"/>
      <c r="UEY426" s="1209"/>
      <c r="UEZ426" s="1210"/>
      <c r="UFA426" s="1211"/>
      <c r="UFB426" s="1210"/>
      <c r="UFD426" s="1208"/>
      <c r="UFE426" s="1209"/>
      <c r="UFF426" s="1209"/>
      <c r="UFG426" s="1209"/>
      <c r="UFH426" s="1209"/>
      <c r="UFI426" s="1210"/>
      <c r="UFJ426" s="1211"/>
      <c r="UFK426" s="1210"/>
      <c r="UFM426" s="1208"/>
      <c r="UFN426" s="1209"/>
      <c r="UFO426" s="1209"/>
      <c r="UFP426" s="1209"/>
      <c r="UFQ426" s="1209"/>
      <c r="UFR426" s="1210"/>
      <c r="UFS426" s="1211"/>
      <c r="UFT426" s="1210"/>
      <c r="UFV426" s="1208"/>
      <c r="UFW426" s="1209"/>
      <c r="UFX426" s="1209"/>
      <c r="UFY426" s="1209"/>
      <c r="UFZ426" s="1209"/>
      <c r="UGA426" s="1210"/>
      <c r="UGB426" s="1211"/>
      <c r="UGC426" s="1210"/>
      <c r="UGE426" s="1208"/>
      <c r="UGF426" s="1209"/>
      <c r="UGG426" s="1209"/>
      <c r="UGH426" s="1209"/>
      <c r="UGI426" s="1209"/>
      <c r="UGJ426" s="1210"/>
      <c r="UGK426" s="1211"/>
      <c r="UGL426" s="1210"/>
      <c r="UGN426" s="1208"/>
      <c r="UGO426" s="1209"/>
      <c r="UGP426" s="1209"/>
      <c r="UGQ426" s="1209"/>
      <c r="UGR426" s="1209"/>
      <c r="UGS426" s="1210"/>
      <c r="UGT426" s="1211"/>
      <c r="UGU426" s="1210"/>
      <c r="UGW426" s="1208"/>
      <c r="UGX426" s="1209"/>
      <c r="UGY426" s="1209"/>
      <c r="UGZ426" s="1209"/>
      <c r="UHA426" s="1209"/>
      <c r="UHB426" s="1210"/>
      <c r="UHC426" s="1211"/>
      <c r="UHD426" s="1210"/>
      <c r="UHF426" s="1208"/>
      <c r="UHG426" s="1209"/>
      <c r="UHH426" s="1209"/>
      <c r="UHI426" s="1209"/>
      <c r="UHJ426" s="1209"/>
      <c r="UHK426" s="1210"/>
      <c r="UHL426" s="1211"/>
      <c r="UHM426" s="1210"/>
      <c r="UHO426" s="1208"/>
      <c r="UHP426" s="1209"/>
      <c r="UHQ426" s="1209"/>
      <c r="UHR426" s="1209"/>
      <c r="UHS426" s="1209"/>
      <c r="UHT426" s="1210"/>
      <c r="UHU426" s="1211"/>
      <c r="UHV426" s="1210"/>
      <c r="UHX426" s="1208"/>
      <c r="UHY426" s="1209"/>
      <c r="UHZ426" s="1209"/>
      <c r="UIA426" s="1209"/>
      <c r="UIB426" s="1209"/>
      <c r="UIC426" s="1210"/>
      <c r="UID426" s="1211"/>
      <c r="UIE426" s="1210"/>
      <c r="UIG426" s="1208"/>
      <c r="UIH426" s="1209"/>
      <c r="UII426" s="1209"/>
      <c r="UIJ426" s="1209"/>
      <c r="UIK426" s="1209"/>
      <c r="UIL426" s="1210"/>
      <c r="UIM426" s="1211"/>
      <c r="UIN426" s="1210"/>
      <c r="UIP426" s="1208"/>
      <c r="UIQ426" s="1209"/>
      <c r="UIR426" s="1209"/>
      <c r="UIS426" s="1209"/>
      <c r="UIT426" s="1209"/>
      <c r="UIU426" s="1210"/>
      <c r="UIV426" s="1211"/>
      <c r="UIW426" s="1210"/>
      <c r="UIY426" s="1208"/>
      <c r="UIZ426" s="1209"/>
      <c r="UJA426" s="1209"/>
      <c r="UJB426" s="1209"/>
      <c r="UJC426" s="1209"/>
      <c r="UJD426" s="1210"/>
      <c r="UJE426" s="1211"/>
      <c r="UJF426" s="1210"/>
      <c r="UJH426" s="1208"/>
      <c r="UJI426" s="1209"/>
      <c r="UJJ426" s="1209"/>
      <c r="UJK426" s="1209"/>
      <c r="UJL426" s="1209"/>
      <c r="UJM426" s="1210"/>
      <c r="UJN426" s="1211"/>
      <c r="UJO426" s="1210"/>
      <c r="UJQ426" s="1208"/>
      <c r="UJR426" s="1209"/>
      <c r="UJS426" s="1209"/>
      <c r="UJT426" s="1209"/>
      <c r="UJU426" s="1209"/>
      <c r="UJV426" s="1210"/>
      <c r="UJW426" s="1211"/>
      <c r="UJX426" s="1210"/>
      <c r="UJZ426" s="1208"/>
      <c r="UKA426" s="1209"/>
      <c r="UKB426" s="1209"/>
      <c r="UKC426" s="1209"/>
      <c r="UKD426" s="1209"/>
      <c r="UKE426" s="1210"/>
      <c r="UKF426" s="1211"/>
      <c r="UKG426" s="1210"/>
      <c r="UKI426" s="1208"/>
      <c r="UKJ426" s="1209"/>
      <c r="UKK426" s="1209"/>
      <c r="UKL426" s="1209"/>
      <c r="UKM426" s="1209"/>
      <c r="UKN426" s="1210"/>
      <c r="UKO426" s="1211"/>
      <c r="UKP426" s="1210"/>
      <c r="UKR426" s="1208"/>
      <c r="UKS426" s="1209"/>
      <c r="UKT426" s="1209"/>
      <c r="UKU426" s="1209"/>
      <c r="UKV426" s="1209"/>
      <c r="UKW426" s="1210"/>
      <c r="UKX426" s="1211"/>
      <c r="UKY426" s="1210"/>
      <c r="ULA426" s="1208"/>
      <c r="ULB426" s="1209"/>
      <c r="ULC426" s="1209"/>
      <c r="ULD426" s="1209"/>
      <c r="ULE426" s="1209"/>
      <c r="ULF426" s="1210"/>
      <c r="ULG426" s="1211"/>
      <c r="ULH426" s="1210"/>
      <c r="ULJ426" s="1208"/>
      <c r="ULK426" s="1209"/>
      <c r="ULL426" s="1209"/>
      <c r="ULM426" s="1209"/>
      <c r="ULN426" s="1209"/>
      <c r="ULO426" s="1210"/>
      <c r="ULP426" s="1211"/>
      <c r="ULQ426" s="1210"/>
      <c r="ULS426" s="1208"/>
      <c r="ULT426" s="1209"/>
      <c r="ULU426" s="1209"/>
      <c r="ULV426" s="1209"/>
      <c r="ULW426" s="1209"/>
      <c r="ULX426" s="1210"/>
      <c r="ULY426" s="1211"/>
      <c r="ULZ426" s="1210"/>
      <c r="UMB426" s="1208"/>
      <c r="UMC426" s="1209"/>
      <c r="UMD426" s="1209"/>
      <c r="UME426" s="1209"/>
      <c r="UMF426" s="1209"/>
      <c r="UMG426" s="1210"/>
      <c r="UMH426" s="1211"/>
      <c r="UMI426" s="1210"/>
      <c r="UMK426" s="1208"/>
      <c r="UML426" s="1209"/>
      <c r="UMM426" s="1209"/>
      <c r="UMN426" s="1209"/>
      <c r="UMO426" s="1209"/>
      <c r="UMP426" s="1210"/>
      <c r="UMQ426" s="1211"/>
      <c r="UMR426" s="1210"/>
      <c r="UMT426" s="1208"/>
      <c r="UMU426" s="1209"/>
      <c r="UMV426" s="1209"/>
      <c r="UMW426" s="1209"/>
      <c r="UMX426" s="1209"/>
      <c r="UMY426" s="1210"/>
      <c r="UMZ426" s="1211"/>
      <c r="UNA426" s="1210"/>
      <c r="UNC426" s="1208"/>
      <c r="UND426" s="1209"/>
      <c r="UNE426" s="1209"/>
      <c r="UNF426" s="1209"/>
      <c r="UNG426" s="1209"/>
      <c r="UNH426" s="1210"/>
      <c r="UNI426" s="1211"/>
      <c r="UNJ426" s="1210"/>
      <c r="UNL426" s="1208"/>
      <c r="UNM426" s="1209"/>
      <c r="UNN426" s="1209"/>
      <c r="UNO426" s="1209"/>
      <c r="UNP426" s="1209"/>
      <c r="UNQ426" s="1210"/>
      <c r="UNR426" s="1211"/>
      <c r="UNS426" s="1210"/>
      <c r="UNU426" s="1208"/>
      <c r="UNV426" s="1209"/>
      <c r="UNW426" s="1209"/>
      <c r="UNX426" s="1209"/>
      <c r="UNY426" s="1209"/>
      <c r="UNZ426" s="1210"/>
      <c r="UOA426" s="1211"/>
      <c r="UOB426" s="1210"/>
      <c r="UOD426" s="1208"/>
      <c r="UOE426" s="1209"/>
      <c r="UOF426" s="1209"/>
      <c r="UOG426" s="1209"/>
      <c r="UOH426" s="1209"/>
      <c r="UOI426" s="1210"/>
      <c r="UOJ426" s="1211"/>
      <c r="UOK426" s="1210"/>
      <c r="UOM426" s="1208"/>
      <c r="UON426" s="1209"/>
      <c r="UOO426" s="1209"/>
      <c r="UOP426" s="1209"/>
      <c r="UOQ426" s="1209"/>
      <c r="UOR426" s="1210"/>
      <c r="UOS426" s="1211"/>
      <c r="UOT426" s="1210"/>
      <c r="UOV426" s="1208"/>
      <c r="UOW426" s="1209"/>
      <c r="UOX426" s="1209"/>
      <c r="UOY426" s="1209"/>
      <c r="UOZ426" s="1209"/>
      <c r="UPA426" s="1210"/>
      <c r="UPB426" s="1211"/>
      <c r="UPC426" s="1210"/>
      <c r="UPE426" s="1208"/>
      <c r="UPF426" s="1209"/>
      <c r="UPG426" s="1209"/>
      <c r="UPH426" s="1209"/>
      <c r="UPI426" s="1209"/>
      <c r="UPJ426" s="1210"/>
      <c r="UPK426" s="1211"/>
      <c r="UPL426" s="1210"/>
      <c r="UPN426" s="1208"/>
      <c r="UPO426" s="1209"/>
      <c r="UPP426" s="1209"/>
      <c r="UPQ426" s="1209"/>
      <c r="UPR426" s="1209"/>
      <c r="UPS426" s="1210"/>
      <c r="UPT426" s="1211"/>
      <c r="UPU426" s="1210"/>
      <c r="UPW426" s="1208"/>
      <c r="UPX426" s="1209"/>
      <c r="UPY426" s="1209"/>
      <c r="UPZ426" s="1209"/>
      <c r="UQA426" s="1209"/>
      <c r="UQB426" s="1210"/>
      <c r="UQC426" s="1211"/>
      <c r="UQD426" s="1210"/>
      <c r="UQF426" s="1208"/>
      <c r="UQG426" s="1209"/>
      <c r="UQH426" s="1209"/>
      <c r="UQI426" s="1209"/>
      <c r="UQJ426" s="1209"/>
      <c r="UQK426" s="1210"/>
      <c r="UQL426" s="1211"/>
      <c r="UQM426" s="1210"/>
      <c r="UQO426" s="1208"/>
      <c r="UQP426" s="1209"/>
      <c r="UQQ426" s="1209"/>
      <c r="UQR426" s="1209"/>
      <c r="UQS426" s="1209"/>
      <c r="UQT426" s="1210"/>
      <c r="UQU426" s="1211"/>
      <c r="UQV426" s="1210"/>
      <c r="UQX426" s="1208"/>
      <c r="UQY426" s="1209"/>
      <c r="UQZ426" s="1209"/>
      <c r="URA426" s="1209"/>
      <c r="URB426" s="1209"/>
      <c r="URC426" s="1210"/>
      <c r="URD426" s="1211"/>
      <c r="URE426" s="1210"/>
      <c r="URG426" s="1208"/>
      <c r="URH426" s="1209"/>
      <c r="URI426" s="1209"/>
      <c r="URJ426" s="1209"/>
      <c r="URK426" s="1209"/>
      <c r="URL426" s="1210"/>
      <c r="URM426" s="1211"/>
      <c r="URN426" s="1210"/>
      <c r="URP426" s="1208"/>
      <c r="URQ426" s="1209"/>
      <c r="URR426" s="1209"/>
      <c r="URS426" s="1209"/>
      <c r="URT426" s="1209"/>
      <c r="URU426" s="1210"/>
      <c r="URV426" s="1211"/>
      <c r="URW426" s="1210"/>
      <c r="URY426" s="1208"/>
      <c r="URZ426" s="1209"/>
      <c r="USA426" s="1209"/>
      <c r="USB426" s="1209"/>
      <c r="USC426" s="1209"/>
      <c r="USD426" s="1210"/>
      <c r="USE426" s="1211"/>
      <c r="USF426" s="1210"/>
      <c r="USH426" s="1208"/>
      <c r="USI426" s="1209"/>
      <c r="USJ426" s="1209"/>
      <c r="USK426" s="1209"/>
      <c r="USL426" s="1209"/>
      <c r="USM426" s="1210"/>
      <c r="USN426" s="1211"/>
      <c r="USO426" s="1210"/>
      <c r="USQ426" s="1208"/>
      <c r="USR426" s="1209"/>
      <c r="USS426" s="1209"/>
      <c r="UST426" s="1209"/>
      <c r="USU426" s="1209"/>
      <c r="USV426" s="1210"/>
      <c r="USW426" s="1211"/>
      <c r="USX426" s="1210"/>
      <c r="USZ426" s="1208"/>
      <c r="UTA426" s="1209"/>
      <c r="UTB426" s="1209"/>
      <c r="UTC426" s="1209"/>
      <c r="UTD426" s="1209"/>
      <c r="UTE426" s="1210"/>
      <c r="UTF426" s="1211"/>
      <c r="UTG426" s="1210"/>
      <c r="UTI426" s="1208"/>
      <c r="UTJ426" s="1209"/>
      <c r="UTK426" s="1209"/>
      <c r="UTL426" s="1209"/>
      <c r="UTM426" s="1209"/>
      <c r="UTN426" s="1210"/>
      <c r="UTO426" s="1211"/>
      <c r="UTP426" s="1210"/>
      <c r="UTR426" s="1208"/>
      <c r="UTS426" s="1209"/>
      <c r="UTT426" s="1209"/>
      <c r="UTU426" s="1209"/>
      <c r="UTV426" s="1209"/>
      <c r="UTW426" s="1210"/>
      <c r="UTX426" s="1211"/>
      <c r="UTY426" s="1210"/>
      <c r="UUA426" s="1208"/>
      <c r="UUB426" s="1209"/>
      <c r="UUC426" s="1209"/>
      <c r="UUD426" s="1209"/>
      <c r="UUE426" s="1209"/>
      <c r="UUF426" s="1210"/>
      <c r="UUG426" s="1211"/>
      <c r="UUH426" s="1210"/>
      <c r="UUJ426" s="1208"/>
      <c r="UUK426" s="1209"/>
      <c r="UUL426" s="1209"/>
      <c r="UUM426" s="1209"/>
      <c r="UUN426" s="1209"/>
      <c r="UUO426" s="1210"/>
      <c r="UUP426" s="1211"/>
      <c r="UUQ426" s="1210"/>
      <c r="UUS426" s="1208"/>
      <c r="UUT426" s="1209"/>
      <c r="UUU426" s="1209"/>
      <c r="UUV426" s="1209"/>
      <c r="UUW426" s="1209"/>
      <c r="UUX426" s="1210"/>
      <c r="UUY426" s="1211"/>
      <c r="UUZ426" s="1210"/>
      <c r="UVB426" s="1208"/>
      <c r="UVC426" s="1209"/>
      <c r="UVD426" s="1209"/>
      <c r="UVE426" s="1209"/>
      <c r="UVF426" s="1209"/>
      <c r="UVG426" s="1210"/>
      <c r="UVH426" s="1211"/>
      <c r="UVI426" s="1210"/>
      <c r="UVK426" s="1208"/>
      <c r="UVL426" s="1209"/>
      <c r="UVM426" s="1209"/>
      <c r="UVN426" s="1209"/>
      <c r="UVO426" s="1209"/>
      <c r="UVP426" s="1210"/>
      <c r="UVQ426" s="1211"/>
      <c r="UVR426" s="1210"/>
      <c r="UVT426" s="1208"/>
      <c r="UVU426" s="1209"/>
      <c r="UVV426" s="1209"/>
      <c r="UVW426" s="1209"/>
      <c r="UVX426" s="1209"/>
      <c r="UVY426" s="1210"/>
      <c r="UVZ426" s="1211"/>
      <c r="UWA426" s="1210"/>
      <c r="UWC426" s="1208"/>
      <c r="UWD426" s="1209"/>
      <c r="UWE426" s="1209"/>
      <c r="UWF426" s="1209"/>
      <c r="UWG426" s="1209"/>
      <c r="UWH426" s="1210"/>
      <c r="UWI426" s="1211"/>
      <c r="UWJ426" s="1210"/>
      <c r="UWL426" s="1208"/>
      <c r="UWM426" s="1209"/>
      <c r="UWN426" s="1209"/>
      <c r="UWO426" s="1209"/>
      <c r="UWP426" s="1209"/>
      <c r="UWQ426" s="1210"/>
      <c r="UWR426" s="1211"/>
      <c r="UWS426" s="1210"/>
      <c r="UWU426" s="1208"/>
      <c r="UWV426" s="1209"/>
      <c r="UWW426" s="1209"/>
      <c r="UWX426" s="1209"/>
      <c r="UWY426" s="1209"/>
      <c r="UWZ426" s="1210"/>
      <c r="UXA426" s="1211"/>
      <c r="UXB426" s="1210"/>
      <c r="UXD426" s="1208"/>
      <c r="UXE426" s="1209"/>
      <c r="UXF426" s="1209"/>
      <c r="UXG426" s="1209"/>
      <c r="UXH426" s="1209"/>
      <c r="UXI426" s="1210"/>
      <c r="UXJ426" s="1211"/>
      <c r="UXK426" s="1210"/>
      <c r="UXM426" s="1208"/>
      <c r="UXN426" s="1209"/>
      <c r="UXO426" s="1209"/>
      <c r="UXP426" s="1209"/>
      <c r="UXQ426" s="1209"/>
      <c r="UXR426" s="1210"/>
      <c r="UXS426" s="1211"/>
      <c r="UXT426" s="1210"/>
      <c r="UXV426" s="1208"/>
      <c r="UXW426" s="1209"/>
      <c r="UXX426" s="1209"/>
      <c r="UXY426" s="1209"/>
      <c r="UXZ426" s="1209"/>
      <c r="UYA426" s="1210"/>
      <c r="UYB426" s="1211"/>
      <c r="UYC426" s="1210"/>
      <c r="UYE426" s="1208"/>
      <c r="UYF426" s="1209"/>
      <c r="UYG426" s="1209"/>
      <c r="UYH426" s="1209"/>
      <c r="UYI426" s="1209"/>
      <c r="UYJ426" s="1210"/>
      <c r="UYK426" s="1211"/>
      <c r="UYL426" s="1210"/>
      <c r="UYN426" s="1208"/>
      <c r="UYO426" s="1209"/>
      <c r="UYP426" s="1209"/>
      <c r="UYQ426" s="1209"/>
      <c r="UYR426" s="1209"/>
      <c r="UYS426" s="1210"/>
      <c r="UYT426" s="1211"/>
      <c r="UYU426" s="1210"/>
      <c r="UYW426" s="1208"/>
      <c r="UYX426" s="1209"/>
      <c r="UYY426" s="1209"/>
      <c r="UYZ426" s="1209"/>
      <c r="UZA426" s="1209"/>
      <c r="UZB426" s="1210"/>
      <c r="UZC426" s="1211"/>
      <c r="UZD426" s="1210"/>
      <c r="UZF426" s="1208"/>
      <c r="UZG426" s="1209"/>
      <c r="UZH426" s="1209"/>
      <c r="UZI426" s="1209"/>
      <c r="UZJ426" s="1209"/>
      <c r="UZK426" s="1210"/>
      <c r="UZL426" s="1211"/>
      <c r="UZM426" s="1210"/>
      <c r="UZO426" s="1208"/>
      <c r="UZP426" s="1209"/>
      <c r="UZQ426" s="1209"/>
      <c r="UZR426" s="1209"/>
      <c r="UZS426" s="1209"/>
      <c r="UZT426" s="1210"/>
      <c r="UZU426" s="1211"/>
      <c r="UZV426" s="1210"/>
      <c r="UZX426" s="1208"/>
      <c r="UZY426" s="1209"/>
      <c r="UZZ426" s="1209"/>
      <c r="VAA426" s="1209"/>
      <c r="VAB426" s="1209"/>
      <c r="VAC426" s="1210"/>
      <c r="VAD426" s="1211"/>
      <c r="VAE426" s="1210"/>
      <c r="VAG426" s="1208"/>
      <c r="VAH426" s="1209"/>
      <c r="VAI426" s="1209"/>
      <c r="VAJ426" s="1209"/>
      <c r="VAK426" s="1209"/>
      <c r="VAL426" s="1210"/>
      <c r="VAM426" s="1211"/>
      <c r="VAN426" s="1210"/>
      <c r="VAP426" s="1208"/>
      <c r="VAQ426" s="1209"/>
      <c r="VAR426" s="1209"/>
      <c r="VAS426" s="1209"/>
      <c r="VAT426" s="1209"/>
      <c r="VAU426" s="1210"/>
      <c r="VAV426" s="1211"/>
      <c r="VAW426" s="1210"/>
      <c r="VAY426" s="1208"/>
      <c r="VAZ426" s="1209"/>
      <c r="VBA426" s="1209"/>
      <c r="VBB426" s="1209"/>
      <c r="VBC426" s="1209"/>
      <c r="VBD426" s="1210"/>
      <c r="VBE426" s="1211"/>
      <c r="VBF426" s="1210"/>
      <c r="VBH426" s="1208"/>
      <c r="VBI426" s="1209"/>
      <c r="VBJ426" s="1209"/>
      <c r="VBK426" s="1209"/>
      <c r="VBL426" s="1209"/>
      <c r="VBM426" s="1210"/>
      <c r="VBN426" s="1211"/>
      <c r="VBO426" s="1210"/>
      <c r="VBQ426" s="1208"/>
      <c r="VBR426" s="1209"/>
      <c r="VBS426" s="1209"/>
      <c r="VBT426" s="1209"/>
      <c r="VBU426" s="1209"/>
      <c r="VBV426" s="1210"/>
      <c r="VBW426" s="1211"/>
      <c r="VBX426" s="1210"/>
      <c r="VBZ426" s="1208"/>
      <c r="VCA426" s="1209"/>
      <c r="VCB426" s="1209"/>
      <c r="VCC426" s="1209"/>
      <c r="VCD426" s="1209"/>
      <c r="VCE426" s="1210"/>
      <c r="VCF426" s="1211"/>
      <c r="VCG426" s="1210"/>
      <c r="VCI426" s="1208"/>
      <c r="VCJ426" s="1209"/>
      <c r="VCK426" s="1209"/>
      <c r="VCL426" s="1209"/>
      <c r="VCM426" s="1209"/>
      <c r="VCN426" s="1210"/>
      <c r="VCO426" s="1211"/>
      <c r="VCP426" s="1210"/>
      <c r="VCR426" s="1208"/>
      <c r="VCS426" s="1209"/>
      <c r="VCT426" s="1209"/>
      <c r="VCU426" s="1209"/>
      <c r="VCV426" s="1209"/>
      <c r="VCW426" s="1210"/>
      <c r="VCX426" s="1211"/>
      <c r="VCY426" s="1210"/>
      <c r="VDA426" s="1208"/>
      <c r="VDB426" s="1209"/>
      <c r="VDC426" s="1209"/>
      <c r="VDD426" s="1209"/>
      <c r="VDE426" s="1209"/>
      <c r="VDF426" s="1210"/>
      <c r="VDG426" s="1211"/>
      <c r="VDH426" s="1210"/>
      <c r="VDJ426" s="1208"/>
      <c r="VDK426" s="1209"/>
      <c r="VDL426" s="1209"/>
      <c r="VDM426" s="1209"/>
      <c r="VDN426" s="1209"/>
      <c r="VDO426" s="1210"/>
      <c r="VDP426" s="1211"/>
      <c r="VDQ426" s="1210"/>
      <c r="VDS426" s="1208"/>
      <c r="VDT426" s="1209"/>
      <c r="VDU426" s="1209"/>
      <c r="VDV426" s="1209"/>
      <c r="VDW426" s="1209"/>
      <c r="VDX426" s="1210"/>
      <c r="VDY426" s="1211"/>
      <c r="VDZ426" s="1210"/>
      <c r="VEB426" s="1208"/>
      <c r="VEC426" s="1209"/>
      <c r="VED426" s="1209"/>
      <c r="VEE426" s="1209"/>
      <c r="VEF426" s="1209"/>
      <c r="VEG426" s="1210"/>
      <c r="VEH426" s="1211"/>
      <c r="VEI426" s="1210"/>
      <c r="VEK426" s="1208"/>
      <c r="VEL426" s="1209"/>
      <c r="VEM426" s="1209"/>
      <c r="VEN426" s="1209"/>
      <c r="VEO426" s="1209"/>
      <c r="VEP426" s="1210"/>
      <c r="VEQ426" s="1211"/>
      <c r="VER426" s="1210"/>
      <c r="VET426" s="1208"/>
      <c r="VEU426" s="1209"/>
      <c r="VEV426" s="1209"/>
      <c r="VEW426" s="1209"/>
      <c r="VEX426" s="1209"/>
      <c r="VEY426" s="1210"/>
      <c r="VEZ426" s="1211"/>
      <c r="VFA426" s="1210"/>
      <c r="VFC426" s="1208"/>
      <c r="VFD426" s="1209"/>
      <c r="VFE426" s="1209"/>
      <c r="VFF426" s="1209"/>
      <c r="VFG426" s="1209"/>
      <c r="VFH426" s="1210"/>
      <c r="VFI426" s="1211"/>
      <c r="VFJ426" s="1210"/>
      <c r="VFL426" s="1208"/>
      <c r="VFM426" s="1209"/>
      <c r="VFN426" s="1209"/>
      <c r="VFO426" s="1209"/>
      <c r="VFP426" s="1209"/>
      <c r="VFQ426" s="1210"/>
      <c r="VFR426" s="1211"/>
      <c r="VFS426" s="1210"/>
      <c r="VFU426" s="1208"/>
      <c r="VFV426" s="1209"/>
      <c r="VFW426" s="1209"/>
      <c r="VFX426" s="1209"/>
      <c r="VFY426" s="1209"/>
      <c r="VFZ426" s="1210"/>
      <c r="VGA426" s="1211"/>
      <c r="VGB426" s="1210"/>
      <c r="VGD426" s="1208"/>
      <c r="VGE426" s="1209"/>
      <c r="VGF426" s="1209"/>
      <c r="VGG426" s="1209"/>
      <c r="VGH426" s="1209"/>
      <c r="VGI426" s="1210"/>
      <c r="VGJ426" s="1211"/>
      <c r="VGK426" s="1210"/>
      <c r="VGM426" s="1208"/>
      <c r="VGN426" s="1209"/>
      <c r="VGO426" s="1209"/>
      <c r="VGP426" s="1209"/>
      <c r="VGQ426" s="1209"/>
      <c r="VGR426" s="1210"/>
      <c r="VGS426" s="1211"/>
      <c r="VGT426" s="1210"/>
      <c r="VGV426" s="1208"/>
      <c r="VGW426" s="1209"/>
      <c r="VGX426" s="1209"/>
      <c r="VGY426" s="1209"/>
      <c r="VGZ426" s="1209"/>
      <c r="VHA426" s="1210"/>
      <c r="VHB426" s="1211"/>
      <c r="VHC426" s="1210"/>
      <c r="VHE426" s="1208"/>
      <c r="VHF426" s="1209"/>
      <c r="VHG426" s="1209"/>
      <c r="VHH426" s="1209"/>
      <c r="VHI426" s="1209"/>
      <c r="VHJ426" s="1210"/>
      <c r="VHK426" s="1211"/>
      <c r="VHL426" s="1210"/>
      <c r="VHN426" s="1208"/>
      <c r="VHO426" s="1209"/>
      <c r="VHP426" s="1209"/>
      <c r="VHQ426" s="1209"/>
      <c r="VHR426" s="1209"/>
      <c r="VHS426" s="1210"/>
      <c r="VHT426" s="1211"/>
      <c r="VHU426" s="1210"/>
      <c r="VHW426" s="1208"/>
      <c r="VHX426" s="1209"/>
      <c r="VHY426" s="1209"/>
      <c r="VHZ426" s="1209"/>
      <c r="VIA426" s="1209"/>
      <c r="VIB426" s="1210"/>
      <c r="VIC426" s="1211"/>
      <c r="VID426" s="1210"/>
      <c r="VIF426" s="1208"/>
      <c r="VIG426" s="1209"/>
      <c r="VIH426" s="1209"/>
      <c r="VII426" s="1209"/>
      <c r="VIJ426" s="1209"/>
      <c r="VIK426" s="1210"/>
      <c r="VIL426" s="1211"/>
      <c r="VIM426" s="1210"/>
      <c r="VIO426" s="1208"/>
      <c r="VIP426" s="1209"/>
      <c r="VIQ426" s="1209"/>
      <c r="VIR426" s="1209"/>
      <c r="VIS426" s="1209"/>
      <c r="VIT426" s="1210"/>
      <c r="VIU426" s="1211"/>
      <c r="VIV426" s="1210"/>
      <c r="VIX426" s="1208"/>
      <c r="VIY426" s="1209"/>
      <c r="VIZ426" s="1209"/>
      <c r="VJA426" s="1209"/>
      <c r="VJB426" s="1209"/>
      <c r="VJC426" s="1210"/>
      <c r="VJD426" s="1211"/>
      <c r="VJE426" s="1210"/>
      <c r="VJG426" s="1208"/>
      <c r="VJH426" s="1209"/>
      <c r="VJI426" s="1209"/>
      <c r="VJJ426" s="1209"/>
      <c r="VJK426" s="1209"/>
      <c r="VJL426" s="1210"/>
      <c r="VJM426" s="1211"/>
      <c r="VJN426" s="1210"/>
      <c r="VJP426" s="1208"/>
      <c r="VJQ426" s="1209"/>
      <c r="VJR426" s="1209"/>
      <c r="VJS426" s="1209"/>
      <c r="VJT426" s="1209"/>
      <c r="VJU426" s="1210"/>
      <c r="VJV426" s="1211"/>
      <c r="VJW426" s="1210"/>
      <c r="VJY426" s="1208"/>
      <c r="VJZ426" s="1209"/>
      <c r="VKA426" s="1209"/>
      <c r="VKB426" s="1209"/>
      <c r="VKC426" s="1209"/>
      <c r="VKD426" s="1210"/>
      <c r="VKE426" s="1211"/>
      <c r="VKF426" s="1210"/>
      <c r="VKH426" s="1208"/>
      <c r="VKI426" s="1209"/>
      <c r="VKJ426" s="1209"/>
      <c r="VKK426" s="1209"/>
      <c r="VKL426" s="1209"/>
      <c r="VKM426" s="1210"/>
      <c r="VKN426" s="1211"/>
      <c r="VKO426" s="1210"/>
      <c r="VKQ426" s="1208"/>
      <c r="VKR426" s="1209"/>
      <c r="VKS426" s="1209"/>
      <c r="VKT426" s="1209"/>
      <c r="VKU426" s="1209"/>
      <c r="VKV426" s="1210"/>
      <c r="VKW426" s="1211"/>
      <c r="VKX426" s="1210"/>
      <c r="VKZ426" s="1208"/>
      <c r="VLA426" s="1209"/>
      <c r="VLB426" s="1209"/>
      <c r="VLC426" s="1209"/>
      <c r="VLD426" s="1209"/>
      <c r="VLE426" s="1210"/>
      <c r="VLF426" s="1211"/>
      <c r="VLG426" s="1210"/>
      <c r="VLI426" s="1208"/>
      <c r="VLJ426" s="1209"/>
      <c r="VLK426" s="1209"/>
      <c r="VLL426" s="1209"/>
      <c r="VLM426" s="1209"/>
      <c r="VLN426" s="1210"/>
      <c r="VLO426" s="1211"/>
      <c r="VLP426" s="1210"/>
      <c r="VLR426" s="1208"/>
      <c r="VLS426" s="1209"/>
      <c r="VLT426" s="1209"/>
      <c r="VLU426" s="1209"/>
      <c r="VLV426" s="1209"/>
      <c r="VLW426" s="1210"/>
      <c r="VLX426" s="1211"/>
      <c r="VLY426" s="1210"/>
      <c r="VMA426" s="1208"/>
      <c r="VMB426" s="1209"/>
      <c r="VMC426" s="1209"/>
      <c r="VMD426" s="1209"/>
      <c r="VME426" s="1209"/>
      <c r="VMF426" s="1210"/>
      <c r="VMG426" s="1211"/>
      <c r="VMH426" s="1210"/>
      <c r="VMJ426" s="1208"/>
      <c r="VMK426" s="1209"/>
      <c r="VML426" s="1209"/>
      <c r="VMM426" s="1209"/>
      <c r="VMN426" s="1209"/>
      <c r="VMO426" s="1210"/>
      <c r="VMP426" s="1211"/>
      <c r="VMQ426" s="1210"/>
      <c r="VMS426" s="1208"/>
      <c r="VMT426" s="1209"/>
      <c r="VMU426" s="1209"/>
      <c r="VMV426" s="1209"/>
      <c r="VMW426" s="1209"/>
      <c r="VMX426" s="1210"/>
      <c r="VMY426" s="1211"/>
      <c r="VMZ426" s="1210"/>
      <c r="VNB426" s="1208"/>
      <c r="VNC426" s="1209"/>
      <c r="VND426" s="1209"/>
      <c r="VNE426" s="1209"/>
      <c r="VNF426" s="1209"/>
      <c r="VNG426" s="1210"/>
      <c r="VNH426" s="1211"/>
      <c r="VNI426" s="1210"/>
      <c r="VNK426" s="1208"/>
      <c r="VNL426" s="1209"/>
      <c r="VNM426" s="1209"/>
      <c r="VNN426" s="1209"/>
      <c r="VNO426" s="1209"/>
      <c r="VNP426" s="1210"/>
      <c r="VNQ426" s="1211"/>
      <c r="VNR426" s="1210"/>
      <c r="VNT426" s="1208"/>
      <c r="VNU426" s="1209"/>
      <c r="VNV426" s="1209"/>
      <c r="VNW426" s="1209"/>
      <c r="VNX426" s="1209"/>
      <c r="VNY426" s="1210"/>
      <c r="VNZ426" s="1211"/>
      <c r="VOA426" s="1210"/>
      <c r="VOC426" s="1208"/>
      <c r="VOD426" s="1209"/>
      <c r="VOE426" s="1209"/>
      <c r="VOF426" s="1209"/>
      <c r="VOG426" s="1209"/>
      <c r="VOH426" s="1210"/>
      <c r="VOI426" s="1211"/>
      <c r="VOJ426" s="1210"/>
      <c r="VOL426" s="1208"/>
      <c r="VOM426" s="1209"/>
      <c r="VON426" s="1209"/>
      <c r="VOO426" s="1209"/>
      <c r="VOP426" s="1209"/>
      <c r="VOQ426" s="1210"/>
      <c r="VOR426" s="1211"/>
      <c r="VOS426" s="1210"/>
      <c r="VOU426" s="1208"/>
      <c r="VOV426" s="1209"/>
      <c r="VOW426" s="1209"/>
      <c r="VOX426" s="1209"/>
      <c r="VOY426" s="1209"/>
      <c r="VOZ426" s="1210"/>
      <c r="VPA426" s="1211"/>
      <c r="VPB426" s="1210"/>
      <c r="VPD426" s="1208"/>
      <c r="VPE426" s="1209"/>
      <c r="VPF426" s="1209"/>
      <c r="VPG426" s="1209"/>
      <c r="VPH426" s="1209"/>
      <c r="VPI426" s="1210"/>
      <c r="VPJ426" s="1211"/>
      <c r="VPK426" s="1210"/>
      <c r="VPM426" s="1208"/>
      <c r="VPN426" s="1209"/>
      <c r="VPO426" s="1209"/>
      <c r="VPP426" s="1209"/>
      <c r="VPQ426" s="1209"/>
      <c r="VPR426" s="1210"/>
      <c r="VPS426" s="1211"/>
      <c r="VPT426" s="1210"/>
      <c r="VPV426" s="1208"/>
      <c r="VPW426" s="1209"/>
      <c r="VPX426" s="1209"/>
      <c r="VPY426" s="1209"/>
      <c r="VPZ426" s="1209"/>
      <c r="VQA426" s="1210"/>
      <c r="VQB426" s="1211"/>
      <c r="VQC426" s="1210"/>
      <c r="VQE426" s="1208"/>
      <c r="VQF426" s="1209"/>
      <c r="VQG426" s="1209"/>
      <c r="VQH426" s="1209"/>
      <c r="VQI426" s="1209"/>
      <c r="VQJ426" s="1210"/>
      <c r="VQK426" s="1211"/>
      <c r="VQL426" s="1210"/>
      <c r="VQN426" s="1208"/>
      <c r="VQO426" s="1209"/>
      <c r="VQP426" s="1209"/>
      <c r="VQQ426" s="1209"/>
      <c r="VQR426" s="1209"/>
      <c r="VQS426" s="1210"/>
      <c r="VQT426" s="1211"/>
      <c r="VQU426" s="1210"/>
      <c r="VQW426" s="1208"/>
      <c r="VQX426" s="1209"/>
      <c r="VQY426" s="1209"/>
      <c r="VQZ426" s="1209"/>
      <c r="VRA426" s="1209"/>
      <c r="VRB426" s="1210"/>
      <c r="VRC426" s="1211"/>
      <c r="VRD426" s="1210"/>
      <c r="VRF426" s="1208"/>
      <c r="VRG426" s="1209"/>
      <c r="VRH426" s="1209"/>
      <c r="VRI426" s="1209"/>
      <c r="VRJ426" s="1209"/>
      <c r="VRK426" s="1210"/>
      <c r="VRL426" s="1211"/>
      <c r="VRM426" s="1210"/>
      <c r="VRO426" s="1208"/>
      <c r="VRP426" s="1209"/>
      <c r="VRQ426" s="1209"/>
      <c r="VRR426" s="1209"/>
      <c r="VRS426" s="1209"/>
      <c r="VRT426" s="1210"/>
      <c r="VRU426" s="1211"/>
      <c r="VRV426" s="1210"/>
      <c r="VRX426" s="1208"/>
      <c r="VRY426" s="1209"/>
      <c r="VRZ426" s="1209"/>
      <c r="VSA426" s="1209"/>
      <c r="VSB426" s="1209"/>
      <c r="VSC426" s="1210"/>
      <c r="VSD426" s="1211"/>
      <c r="VSE426" s="1210"/>
      <c r="VSG426" s="1208"/>
      <c r="VSH426" s="1209"/>
      <c r="VSI426" s="1209"/>
      <c r="VSJ426" s="1209"/>
      <c r="VSK426" s="1209"/>
      <c r="VSL426" s="1210"/>
      <c r="VSM426" s="1211"/>
      <c r="VSN426" s="1210"/>
      <c r="VSP426" s="1208"/>
      <c r="VSQ426" s="1209"/>
      <c r="VSR426" s="1209"/>
      <c r="VSS426" s="1209"/>
      <c r="VST426" s="1209"/>
      <c r="VSU426" s="1210"/>
      <c r="VSV426" s="1211"/>
      <c r="VSW426" s="1210"/>
      <c r="VSY426" s="1208"/>
      <c r="VSZ426" s="1209"/>
      <c r="VTA426" s="1209"/>
      <c r="VTB426" s="1209"/>
      <c r="VTC426" s="1209"/>
      <c r="VTD426" s="1210"/>
      <c r="VTE426" s="1211"/>
      <c r="VTF426" s="1210"/>
      <c r="VTH426" s="1208"/>
      <c r="VTI426" s="1209"/>
      <c r="VTJ426" s="1209"/>
      <c r="VTK426" s="1209"/>
      <c r="VTL426" s="1209"/>
      <c r="VTM426" s="1210"/>
      <c r="VTN426" s="1211"/>
      <c r="VTO426" s="1210"/>
      <c r="VTQ426" s="1208"/>
      <c r="VTR426" s="1209"/>
      <c r="VTS426" s="1209"/>
      <c r="VTT426" s="1209"/>
      <c r="VTU426" s="1209"/>
      <c r="VTV426" s="1210"/>
      <c r="VTW426" s="1211"/>
      <c r="VTX426" s="1210"/>
      <c r="VTZ426" s="1208"/>
      <c r="VUA426" s="1209"/>
      <c r="VUB426" s="1209"/>
      <c r="VUC426" s="1209"/>
      <c r="VUD426" s="1209"/>
      <c r="VUE426" s="1210"/>
      <c r="VUF426" s="1211"/>
      <c r="VUG426" s="1210"/>
      <c r="VUI426" s="1208"/>
      <c r="VUJ426" s="1209"/>
      <c r="VUK426" s="1209"/>
      <c r="VUL426" s="1209"/>
      <c r="VUM426" s="1209"/>
      <c r="VUN426" s="1210"/>
      <c r="VUO426" s="1211"/>
      <c r="VUP426" s="1210"/>
      <c r="VUR426" s="1208"/>
      <c r="VUS426" s="1209"/>
      <c r="VUT426" s="1209"/>
      <c r="VUU426" s="1209"/>
      <c r="VUV426" s="1209"/>
      <c r="VUW426" s="1210"/>
      <c r="VUX426" s="1211"/>
      <c r="VUY426" s="1210"/>
      <c r="VVA426" s="1208"/>
      <c r="VVB426" s="1209"/>
      <c r="VVC426" s="1209"/>
      <c r="VVD426" s="1209"/>
      <c r="VVE426" s="1209"/>
      <c r="VVF426" s="1210"/>
      <c r="VVG426" s="1211"/>
      <c r="VVH426" s="1210"/>
      <c r="VVJ426" s="1208"/>
      <c r="VVK426" s="1209"/>
      <c r="VVL426" s="1209"/>
      <c r="VVM426" s="1209"/>
      <c r="VVN426" s="1209"/>
      <c r="VVO426" s="1210"/>
      <c r="VVP426" s="1211"/>
      <c r="VVQ426" s="1210"/>
      <c r="VVS426" s="1208"/>
      <c r="VVT426" s="1209"/>
      <c r="VVU426" s="1209"/>
      <c r="VVV426" s="1209"/>
      <c r="VVW426" s="1209"/>
      <c r="VVX426" s="1210"/>
      <c r="VVY426" s="1211"/>
      <c r="VVZ426" s="1210"/>
      <c r="VWB426" s="1208"/>
      <c r="VWC426" s="1209"/>
      <c r="VWD426" s="1209"/>
      <c r="VWE426" s="1209"/>
      <c r="VWF426" s="1209"/>
      <c r="VWG426" s="1210"/>
      <c r="VWH426" s="1211"/>
      <c r="VWI426" s="1210"/>
      <c r="VWK426" s="1208"/>
      <c r="VWL426" s="1209"/>
      <c r="VWM426" s="1209"/>
      <c r="VWN426" s="1209"/>
      <c r="VWO426" s="1209"/>
      <c r="VWP426" s="1210"/>
      <c r="VWQ426" s="1211"/>
      <c r="VWR426" s="1210"/>
      <c r="VWT426" s="1208"/>
      <c r="VWU426" s="1209"/>
      <c r="VWV426" s="1209"/>
      <c r="VWW426" s="1209"/>
      <c r="VWX426" s="1209"/>
      <c r="VWY426" s="1210"/>
      <c r="VWZ426" s="1211"/>
      <c r="VXA426" s="1210"/>
      <c r="VXC426" s="1208"/>
      <c r="VXD426" s="1209"/>
      <c r="VXE426" s="1209"/>
      <c r="VXF426" s="1209"/>
      <c r="VXG426" s="1209"/>
      <c r="VXH426" s="1210"/>
      <c r="VXI426" s="1211"/>
      <c r="VXJ426" s="1210"/>
      <c r="VXL426" s="1208"/>
      <c r="VXM426" s="1209"/>
      <c r="VXN426" s="1209"/>
      <c r="VXO426" s="1209"/>
      <c r="VXP426" s="1209"/>
      <c r="VXQ426" s="1210"/>
      <c r="VXR426" s="1211"/>
      <c r="VXS426" s="1210"/>
      <c r="VXU426" s="1208"/>
      <c r="VXV426" s="1209"/>
      <c r="VXW426" s="1209"/>
      <c r="VXX426" s="1209"/>
      <c r="VXY426" s="1209"/>
      <c r="VXZ426" s="1210"/>
      <c r="VYA426" s="1211"/>
      <c r="VYB426" s="1210"/>
      <c r="VYD426" s="1208"/>
      <c r="VYE426" s="1209"/>
      <c r="VYF426" s="1209"/>
      <c r="VYG426" s="1209"/>
      <c r="VYH426" s="1209"/>
      <c r="VYI426" s="1210"/>
      <c r="VYJ426" s="1211"/>
      <c r="VYK426" s="1210"/>
      <c r="VYM426" s="1208"/>
      <c r="VYN426" s="1209"/>
      <c r="VYO426" s="1209"/>
      <c r="VYP426" s="1209"/>
      <c r="VYQ426" s="1209"/>
      <c r="VYR426" s="1210"/>
      <c r="VYS426" s="1211"/>
      <c r="VYT426" s="1210"/>
      <c r="VYV426" s="1208"/>
      <c r="VYW426" s="1209"/>
      <c r="VYX426" s="1209"/>
      <c r="VYY426" s="1209"/>
      <c r="VYZ426" s="1209"/>
      <c r="VZA426" s="1210"/>
      <c r="VZB426" s="1211"/>
      <c r="VZC426" s="1210"/>
      <c r="VZE426" s="1208"/>
      <c r="VZF426" s="1209"/>
      <c r="VZG426" s="1209"/>
      <c r="VZH426" s="1209"/>
      <c r="VZI426" s="1209"/>
      <c r="VZJ426" s="1210"/>
      <c r="VZK426" s="1211"/>
      <c r="VZL426" s="1210"/>
      <c r="VZN426" s="1208"/>
      <c r="VZO426" s="1209"/>
      <c r="VZP426" s="1209"/>
      <c r="VZQ426" s="1209"/>
      <c r="VZR426" s="1209"/>
      <c r="VZS426" s="1210"/>
      <c r="VZT426" s="1211"/>
      <c r="VZU426" s="1210"/>
      <c r="VZW426" s="1208"/>
      <c r="VZX426" s="1209"/>
      <c r="VZY426" s="1209"/>
      <c r="VZZ426" s="1209"/>
      <c r="WAA426" s="1209"/>
      <c r="WAB426" s="1210"/>
      <c r="WAC426" s="1211"/>
      <c r="WAD426" s="1210"/>
      <c r="WAF426" s="1208"/>
      <c r="WAG426" s="1209"/>
      <c r="WAH426" s="1209"/>
      <c r="WAI426" s="1209"/>
      <c r="WAJ426" s="1209"/>
      <c r="WAK426" s="1210"/>
      <c r="WAL426" s="1211"/>
      <c r="WAM426" s="1210"/>
      <c r="WAO426" s="1208"/>
      <c r="WAP426" s="1209"/>
      <c r="WAQ426" s="1209"/>
      <c r="WAR426" s="1209"/>
      <c r="WAS426" s="1209"/>
      <c r="WAT426" s="1210"/>
      <c r="WAU426" s="1211"/>
      <c r="WAV426" s="1210"/>
      <c r="WAX426" s="1208"/>
      <c r="WAY426" s="1209"/>
      <c r="WAZ426" s="1209"/>
      <c r="WBA426" s="1209"/>
      <c r="WBB426" s="1209"/>
      <c r="WBC426" s="1210"/>
      <c r="WBD426" s="1211"/>
      <c r="WBE426" s="1210"/>
      <c r="WBG426" s="1208"/>
      <c r="WBH426" s="1209"/>
      <c r="WBI426" s="1209"/>
      <c r="WBJ426" s="1209"/>
      <c r="WBK426" s="1209"/>
      <c r="WBL426" s="1210"/>
      <c r="WBM426" s="1211"/>
      <c r="WBN426" s="1210"/>
      <c r="WBP426" s="1208"/>
      <c r="WBQ426" s="1209"/>
      <c r="WBR426" s="1209"/>
      <c r="WBS426" s="1209"/>
      <c r="WBT426" s="1209"/>
      <c r="WBU426" s="1210"/>
      <c r="WBV426" s="1211"/>
      <c r="WBW426" s="1210"/>
      <c r="WBY426" s="1208"/>
      <c r="WBZ426" s="1209"/>
      <c r="WCA426" s="1209"/>
      <c r="WCB426" s="1209"/>
      <c r="WCC426" s="1209"/>
      <c r="WCD426" s="1210"/>
      <c r="WCE426" s="1211"/>
      <c r="WCF426" s="1210"/>
      <c r="WCH426" s="1208"/>
      <c r="WCI426" s="1209"/>
      <c r="WCJ426" s="1209"/>
      <c r="WCK426" s="1209"/>
      <c r="WCL426" s="1209"/>
      <c r="WCM426" s="1210"/>
      <c r="WCN426" s="1211"/>
      <c r="WCO426" s="1210"/>
      <c r="WCQ426" s="1208"/>
      <c r="WCR426" s="1209"/>
      <c r="WCS426" s="1209"/>
      <c r="WCT426" s="1209"/>
      <c r="WCU426" s="1209"/>
      <c r="WCV426" s="1210"/>
      <c r="WCW426" s="1211"/>
      <c r="WCX426" s="1210"/>
      <c r="WCZ426" s="1208"/>
      <c r="WDA426" s="1209"/>
      <c r="WDB426" s="1209"/>
      <c r="WDC426" s="1209"/>
      <c r="WDD426" s="1209"/>
      <c r="WDE426" s="1210"/>
      <c r="WDF426" s="1211"/>
      <c r="WDG426" s="1210"/>
      <c r="WDI426" s="1208"/>
      <c r="WDJ426" s="1209"/>
      <c r="WDK426" s="1209"/>
      <c r="WDL426" s="1209"/>
      <c r="WDM426" s="1209"/>
      <c r="WDN426" s="1210"/>
      <c r="WDO426" s="1211"/>
      <c r="WDP426" s="1210"/>
      <c r="WDR426" s="1208"/>
      <c r="WDS426" s="1209"/>
      <c r="WDT426" s="1209"/>
      <c r="WDU426" s="1209"/>
      <c r="WDV426" s="1209"/>
      <c r="WDW426" s="1210"/>
      <c r="WDX426" s="1211"/>
      <c r="WDY426" s="1210"/>
      <c r="WEA426" s="1208"/>
      <c r="WEB426" s="1209"/>
      <c r="WEC426" s="1209"/>
      <c r="WED426" s="1209"/>
      <c r="WEE426" s="1209"/>
      <c r="WEF426" s="1210"/>
      <c r="WEG426" s="1211"/>
      <c r="WEH426" s="1210"/>
      <c r="WEJ426" s="1208"/>
      <c r="WEK426" s="1209"/>
      <c r="WEL426" s="1209"/>
      <c r="WEM426" s="1209"/>
      <c r="WEN426" s="1209"/>
      <c r="WEO426" s="1210"/>
      <c r="WEP426" s="1211"/>
      <c r="WEQ426" s="1210"/>
      <c r="WES426" s="1208"/>
      <c r="WET426" s="1209"/>
      <c r="WEU426" s="1209"/>
      <c r="WEV426" s="1209"/>
      <c r="WEW426" s="1209"/>
      <c r="WEX426" s="1210"/>
      <c r="WEY426" s="1211"/>
      <c r="WEZ426" s="1210"/>
      <c r="WFB426" s="1208"/>
      <c r="WFC426" s="1209"/>
      <c r="WFD426" s="1209"/>
      <c r="WFE426" s="1209"/>
      <c r="WFF426" s="1209"/>
      <c r="WFG426" s="1210"/>
      <c r="WFH426" s="1211"/>
      <c r="WFI426" s="1210"/>
      <c r="WFK426" s="1208"/>
      <c r="WFL426" s="1209"/>
      <c r="WFM426" s="1209"/>
      <c r="WFN426" s="1209"/>
      <c r="WFO426" s="1209"/>
      <c r="WFP426" s="1210"/>
      <c r="WFQ426" s="1211"/>
      <c r="WFR426" s="1210"/>
      <c r="WFT426" s="1208"/>
      <c r="WFU426" s="1209"/>
      <c r="WFV426" s="1209"/>
      <c r="WFW426" s="1209"/>
      <c r="WFX426" s="1209"/>
      <c r="WFY426" s="1210"/>
      <c r="WFZ426" s="1211"/>
      <c r="WGA426" s="1210"/>
      <c r="WGC426" s="1208"/>
      <c r="WGD426" s="1209"/>
      <c r="WGE426" s="1209"/>
      <c r="WGF426" s="1209"/>
      <c r="WGG426" s="1209"/>
      <c r="WGH426" s="1210"/>
      <c r="WGI426" s="1211"/>
      <c r="WGJ426" s="1210"/>
      <c r="WGL426" s="1208"/>
      <c r="WGM426" s="1209"/>
      <c r="WGN426" s="1209"/>
      <c r="WGO426" s="1209"/>
      <c r="WGP426" s="1209"/>
      <c r="WGQ426" s="1210"/>
      <c r="WGR426" s="1211"/>
      <c r="WGS426" s="1210"/>
      <c r="WGU426" s="1208"/>
      <c r="WGV426" s="1209"/>
      <c r="WGW426" s="1209"/>
      <c r="WGX426" s="1209"/>
      <c r="WGY426" s="1209"/>
      <c r="WGZ426" s="1210"/>
      <c r="WHA426" s="1211"/>
      <c r="WHB426" s="1210"/>
      <c r="WHD426" s="1208"/>
      <c r="WHE426" s="1209"/>
      <c r="WHF426" s="1209"/>
      <c r="WHG426" s="1209"/>
      <c r="WHH426" s="1209"/>
      <c r="WHI426" s="1210"/>
      <c r="WHJ426" s="1211"/>
      <c r="WHK426" s="1210"/>
      <c r="WHM426" s="1208"/>
      <c r="WHN426" s="1209"/>
      <c r="WHO426" s="1209"/>
      <c r="WHP426" s="1209"/>
      <c r="WHQ426" s="1209"/>
      <c r="WHR426" s="1210"/>
      <c r="WHS426" s="1211"/>
      <c r="WHT426" s="1210"/>
      <c r="WHV426" s="1208"/>
      <c r="WHW426" s="1209"/>
      <c r="WHX426" s="1209"/>
      <c r="WHY426" s="1209"/>
      <c r="WHZ426" s="1209"/>
      <c r="WIA426" s="1210"/>
      <c r="WIB426" s="1211"/>
      <c r="WIC426" s="1210"/>
      <c r="WIE426" s="1208"/>
      <c r="WIF426" s="1209"/>
      <c r="WIG426" s="1209"/>
      <c r="WIH426" s="1209"/>
      <c r="WII426" s="1209"/>
      <c r="WIJ426" s="1210"/>
      <c r="WIK426" s="1211"/>
      <c r="WIL426" s="1210"/>
      <c r="WIN426" s="1208"/>
      <c r="WIO426" s="1209"/>
      <c r="WIP426" s="1209"/>
      <c r="WIQ426" s="1209"/>
      <c r="WIR426" s="1209"/>
      <c r="WIS426" s="1210"/>
      <c r="WIT426" s="1211"/>
      <c r="WIU426" s="1210"/>
      <c r="WIW426" s="1208"/>
      <c r="WIX426" s="1209"/>
      <c r="WIY426" s="1209"/>
      <c r="WIZ426" s="1209"/>
      <c r="WJA426" s="1209"/>
      <c r="WJB426" s="1210"/>
      <c r="WJC426" s="1211"/>
      <c r="WJD426" s="1210"/>
      <c r="WJF426" s="1208"/>
      <c r="WJG426" s="1209"/>
      <c r="WJH426" s="1209"/>
      <c r="WJI426" s="1209"/>
      <c r="WJJ426" s="1209"/>
      <c r="WJK426" s="1210"/>
      <c r="WJL426" s="1211"/>
      <c r="WJM426" s="1210"/>
      <c r="WJO426" s="1208"/>
      <c r="WJP426" s="1209"/>
      <c r="WJQ426" s="1209"/>
      <c r="WJR426" s="1209"/>
      <c r="WJS426" s="1209"/>
      <c r="WJT426" s="1210"/>
      <c r="WJU426" s="1211"/>
      <c r="WJV426" s="1210"/>
      <c r="WJX426" s="1208"/>
      <c r="WJY426" s="1209"/>
      <c r="WJZ426" s="1209"/>
      <c r="WKA426" s="1209"/>
      <c r="WKB426" s="1209"/>
      <c r="WKC426" s="1210"/>
      <c r="WKD426" s="1211"/>
      <c r="WKE426" s="1210"/>
      <c r="WKG426" s="1208"/>
      <c r="WKH426" s="1209"/>
      <c r="WKI426" s="1209"/>
      <c r="WKJ426" s="1209"/>
      <c r="WKK426" s="1209"/>
      <c r="WKL426" s="1210"/>
      <c r="WKM426" s="1211"/>
      <c r="WKN426" s="1210"/>
      <c r="WKP426" s="1208"/>
      <c r="WKQ426" s="1209"/>
      <c r="WKR426" s="1209"/>
      <c r="WKS426" s="1209"/>
      <c r="WKT426" s="1209"/>
      <c r="WKU426" s="1210"/>
      <c r="WKV426" s="1211"/>
      <c r="WKW426" s="1210"/>
      <c r="WKY426" s="1208"/>
      <c r="WKZ426" s="1209"/>
      <c r="WLA426" s="1209"/>
      <c r="WLB426" s="1209"/>
      <c r="WLC426" s="1209"/>
      <c r="WLD426" s="1210"/>
      <c r="WLE426" s="1211"/>
      <c r="WLF426" s="1210"/>
      <c r="WLH426" s="1208"/>
      <c r="WLI426" s="1209"/>
      <c r="WLJ426" s="1209"/>
      <c r="WLK426" s="1209"/>
      <c r="WLL426" s="1209"/>
      <c r="WLM426" s="1210"/>
      <c r="WLN426" s="1211"/>
      <c r="WLO426" s="1210"/>
      <c r="WLQ426" s="1208"/>
      <c r="WLR426" s="1209"/>
      <c r="WLS426" s="1209"/>
      <c r="WLT426" s="1209"/>
      <c r="WLU426" s="1209"/>
      <c r="WLV426" s="1210"/>
      <c r="WLW426" s="1211"/>
      <c r="WLX426" s="1210"/>
      <c r="WLZ426" s="1208"/>
      <c r="WMA426" s="1209"/>
      <c r="WMB426" s="1209"/>
      <c r="WMC426" s="1209"/>
      <c r="WMD426" s="1209"/>
      <c r="WME426" s="1210"/>
      <c r="WMF426" s="1211"/>
      <c r="WMG426" s="1210"/>
      <c r="WMI426" s="1208"/>
      <c r="WMJ426" s="1209"/>
      <c r="WMK426" s="1209"/>
      <c r="WML426" s="1209"/>
      <c r="WMM426" s="1209"/>
      <c r="WMN426" s="1210"/>
      <c r="WMO426" s="1211"/>
      <c r="WMP426" s="1210"/>
      <c r="WMR426" s="1208"/>
      <c r="WMS426" s="1209"/>
      <c r="WMT426" s="1209"/>
      <c r="WMU426" s="1209"/>
      <c r="WMV426" s="1209"/>
      <c r="WMW426" s="1210"/>
      <c r="WMX426" s="1211"/>
      <c r="WMY426" s="1210"/>
      <c r="WNA426" s="1208"/>
      <c r="WNB426" s="1209"/>
      <c r="WNC426" s="1209"/>
      <c r="WND426" s="1209"/>
      <c r="WNE426" s="1209"/>
      <c r="WNF426" s="1210"/>
      <c r="WNG426" s="1211"/>
      <c r="WNH426" s="1210"/>
      <c r="WNJ426" s="1208"/>
      <c r="WNK426" s="1209"/>
      <c r="WNL426" s="1209"/>
      <c r="WNM426" s="1209"/>
      <c r="WNN426" s="1209"/>
      <c r="WNO426" s="1210"/>
      <c r="WNP426" s="1211"/>
      <c r="WNQ426" s="1210"/>
      <c r="WNS426" s="1208"/>
      <c r="WNT426" s="1209"/>
      <c r="WNU426" s="1209"/>
      <c r="WNV426" s="1209"/>
      <c r="WNW426" s="1209"/>
      <c r="WNX426" s="1210"/>
      <c r="WNY426" s="1211"/>
      <c r="WNZ426" s="1210"/>
      <c r="WOB426" s="1208"/>
      <c r="WOC426" s="1209"/>
      <c r="WOD426" s="1209"/>
      <c r="WOE426" s="1209"/>
      <c r="WOF426" s="1209"/>
      <c r="WOG426" s="1210"/>
      <c r="WOH426" s="1211"/>
      <c r="WOI426" s="1210"/>
      <c r="WOK426" s="1208"/>
      <c r="WOL426" s="1209"/>
      <c r="WOM426" s="1209"/>
      <c r="WON426" s="1209"/>
      <c r="WOO426" s="1209"/>
      <c r="WOP426" s="1210"/>
      <c r="WOQ426" s="1211"/>
      <c r="WOR426" s="1210"/>
      <c r="WOT426" s="1208"/>
      <c r="WOU426" s="1209"/>
      <c r="WOV426" s="1209"/>
      <c r="WOW426" s="1209"/>
      <c r="WOX426" s="1209"/>
      <c r="WOY426" s="1210"/>
      <c r="WOZ426" s="1211"/>
      <c r="WPA426" s="1210"/>
      <c r="WPC426" s="1208"/>
      <c r="WPD426" s="1209"/>
      <c r="WPE426" s="1209"/>
      <c r="WPF426" s="1209"/>
      <c r="WPG426" s="1209"/>
      <c r="WPH426" s="1210"/>
      <c r="WPI426" s="1211"/>
      <c r="WPJ426" s="1210"/>
      <c r="WPL426" s="1208"/>
      <c r="WPM426" s="1209"/>
      <c r="WPN426" s="1209"/>
      <c r="WPO426" s="1209"/>
      <c r="WPP426" s="1209"/>
      <c r="WPQ426" s="1210"/>
      <c r="WPR426" s="1211"/>
      <c r="WPS426" s="1210"/>
      <c r="WPU426" s="1208"/>
      <c r="WPV426" s="1209"/>
      <c r="WPW426" s="1209"/>
      <c r="WPX426" s="1209"/>
      <c r="WPY426" s="1209"/>
      <c r="WPZ426" s="1210"/>
      <c r="WQA426" s="1211"/>
      <c r="WQB426" s="1210"/>
      <c r="WQD426" s="1208"/>
      <c r="WQE426" s="1209"/>
      <c r="WQF426" s="1209"/>
      <c r="WQG426" s="1209"/>
      <c r="WQH426" s="1209"/>
      <c r="WQI426" s="1210"/>
      <c r="WQJ426" s="1211"/>
      <c r="WQK426" s="1210"/>
      <c r="WQM426" s="1208"/>
      <c r="WQN426" s="1209"/>
      <c r="WQO426" s="1209"/>
      <c r="WQP426" s="1209"/>
      <c r="WQQ426" s="1209"/>
      <c r="WQR426" s="1210"/>
      <c r="WQS426" s="1211"/>
      <c r="WQT426" s="1210"/>
      <c r="WQV426" s="1208"/>
      <c r="WQW426" s="1209"/>
      <c r="WQX426" s="1209"/>
      <c r="WQY426" s="1209"/>
      <c r="WQZ426" s="1209"/>
      <c r="WRA426" s="1210"/>
      <c r="WRB426" s="1211"/>
      <c r="WRC426" s="1210"/>
      <c r="WRE426" s="1208"/>
      <c r="WRF426" s="1209"/>
      <c r="WRG426" s="1209"/>
      <c r="WRH426" s="1209"/>
      <c r="WRI426" s="1209"/>
      <c r="WRJ426" s="1210"/>
      <c r="WRK426" s="1211"/>
      <c r="WRL426" s="1210"/>
      <c r="WRN426" s="1208"/>
      <c r="WRO426" s="1209"/>
      <c r="WRP426" s="1209"/>
      <c r="WRQ426" s="1209"/>
      <c r="WRR426" s="1209"/>
      <c r="WRS426" s="1210"/>
      <c r="WRT426" s="1211"/>
      <c r="WRU426" s="1210"/>
      <c r="WRW426" s="1208"/>
      <c r="WRX426" s="1209"/>
      <c r="WRY426" s="1209"/>
      <c r="WRZ426" s="1209"/>
      <c r="WSA426" s="1209"/>
      <c r="WSB426" s="1210"/>
      <c r="WSC426" s="1211"/>
      <c r="WSD426" s="1210"/>
      <c r="WSF426" s="1208"/>
      <c r="WSG426" s="1209"/>
      <c r="WSH426" s="1209"/>
      <c r="WSI426" s="1209"/>
      <c r="WSJ426" s="1209"/>
      <c r="WSK426" s="1210"/>
      <c r="WSL426" s="1211"/>
      <c r="WSM426" s="1210"/>
      <c r="WSO426" s="1208"/>
      <c r="WSP426" s="1209"/>
      <c r="WSQ426" s="1209"/>
      <c r="WSR426" s="1209"/>
      <c r="WSS426" s="1209"/>
      <c r="WST426" s="1210"/>
      <c r="WSU426" s="1211"/>
      <c r="WSV426" s="1210"/>
      <c r="WSX426" s="1208"/>
      <c r="WSY426" s="1209"/>
      <c r="WSZ426" s="1209"/>
      <c r="WTA426" s="1209"/>
      <c r="WTB426" s="1209"/>
      <c r="WTC426" s="1210"/>
      <c r="WTD426" s="1211"/>
      <c r="WTE426" s="1210"/>
      <c r="WTG426" s="1208"/>
      <c r="WTH426" s="1209"/>
      <c r="WTI426" s="1209"/>
      <c r="WTJ426" s="1209"/>
      <c r="WTK426" s="1209"/>
      <c r="WTL426" s="1210"/>
      <c r="WTM426" s="1211"/>
      <c r="WTN426" s="1210"/>
      <c r="WTP426" s="1208"/>
      <c r="WTQ426" s="1209"/>
      <c r="WTR426" s="1209"/>
      <c r="WTS426" s="1209"/>
      <c r="WTT426" s="1209"/>
      <c r="WTU426" s="1210"/>
      <c r="WTV426" s="1211"/>
      <c r="WTW426" s="1210"/>
      <c r="WTY426" s="1208"/>
      <c r="WTZ426" s="1209"/>
      <c r="WUA426" s="1209"/>
      <c r="WUB426" s="1209"/>
      <c r="WUC426" s="1209"/>
      <c r="WUD426" s="1210"/>
      <c r="WUE426" s="1211"/>
      <c r="WUF426" s="1210"/>
      <c r="WUH426" s="1208"/>
      <c r="WUI426" s="1209"/>
      <c r="WUJ426" s="1209"/>
      <c r="WUK426" s="1209"/>
      <c r="WUL426" s="1209"/>
      <c r="WUM426" s="1210"/>
      <c r="WUN426" s="1211"/>
      <c r="WUO426" s="1210"/>
      <c r="WUQ426" s="1208"/>
      <c r="WUR426" s="1209"/>
      <c r="WUS426" s="1209"/>
      <c r="WUT426" s="1209"/>
      <c r="WUU426" s="1209"/>
      <c r="WUV426" s="1210"/>
      <c r="WUW426" s="1211"/>
      <c r="WUX426" s="1210"/>
      <c r="WUZ426" s="1208"/>
      <c r="WVA426" s="1209"/>
      <c r="WVB426" s="1209"/>
      <c r="WVC426" s="1209"/>
      <c r="WVD426" s="1209"/>
      <c r="WVE426" s="1210"/>
      <c r="WVF426" s="1211"/>
      <c r="WVG426" s="1210"/>
      <c r="WVI426" s="1208"/>
      <c r="WVJ426" s="1209"/>
      <c r="WVK426" s="1209"/>
      <c r="WVL426" s="1209"/>
      <c r="WVM426" s="1209"/>
      <c r="WVN426" s="1210"/>
      <c r="WVO426" s="1211"/>
      <c r="WVP426" s="1210"/>
      <c r="WVR426" s="1208"/>
      <c r="WVS426" s="1209"/>
      <c r="WVT426" s="1209"/>
      <c r="WVU426" s="1209"/>
      <c r="WVV426" s="1209"/>
      <c r="WVW426" s="1210"/>
      <c r="WVX426" s="1211"/>
      <c r="WVY426" s="1210"/>
      <c r="WWA426" s="1208"/>
      <c r="WWB426" s="1209"/>
      <c r="WWC426" s="1209"/>
      <c r="WWD426" s="1209"/>
      <c r="WWE426" s="1209"/>
      <c r="WWF426" s="1210"/>
      <c r="WWG426" s="1211"/>
      <c r="WWH426" s="1210"/>
      <c r="WWJ426" s="1208"/>
      <c r="WWK426" s="1209"/>
      <c r="WWL426" s="1209"/>
      <c r="WWM426" s="1209"/>
      <c r="WWN426" s="1209"/>
      <c r="WWO426" s="1210"/>
      <c r="WWP426" s="1211"/>
      <c r="WWQ426" s="1210"/>
      <c r="WWS426" s="1208"/>
      <c r="WWT426" s="1209"/>
      <c r="WWU426" s="1209"/>
      <c r="WWV426" s="1209"/>
      <c r="WWW426" s="1209"/>
      <c r="WWX426" s="1210"/>
      <c r="WWY426" s="1211"/>
      <c r="WWZ426" s="1210"/>
      <c r="WXB426" s="1208"/>
      <c r="WXC426" s="1209"/>
      <c r="WXD426" s="1209"/>
      <c r="WXE426" s="1209"/>
      <c r="WXF426" s="1209"/>
      <c r="WXG426" s="1210"/>
      <c r="WXH426" s="1211"/>
      <c r="WXI426" s="1210"/>
      <c r="WXK426" s="1208"/>
      <c r="WXL426" s="1209"/>
      <c r="WXM426" s="1209"/>
      <c r="WXN426" s="1209"/>
      <c r="WXO426" s="1209"/>
      <c r="WXP426" s="1210"/>
      <c r="WXQ426" s="1211"/>
      <c r="WXR426" s="1210"/>
      <c r="WXT426" s="1208"/>
      <c r="WXU426" s="1209"/>
      <c r="WXV426" s="1209"/>
      <c r="WXW426" s="1209"/>
      <c r="WXX426" s="1209"/>
      <c r="WXY426" s="1210"/>
      <c r="WXZ426" s="1211"/>
      <c r="WYA426" s="1210"/>
      <c r="WYC426" s="1208"/>
      <c r="WYD426" s="1209"/>
      <c r="WYE426" s="1209"/>
      <c r="WYF426" s="1209"/>
      <c r="WYG426" s="1209"/>
      <c r="WYH426" s="1210"/>
      <c r="WYI426" s="1211"/>
      <c r="WYJ426" s="1210"/>
      <c r="WYL426" s="1208"/>
      <c r="WYM426" s="1209"/>
      <c r="WYN426" s="1209"/>
      <c r="WYO426" s="1209"/>
      <c r="WYP426" s="1209"/>
      <c r="WYQ426" s="1210"/>
      <c r="WYR426" s="1211"/>
      <c r="WYS426" s="1210"/>
      <c r="WYU426" s="1208"/>
      <c r="WYV426" s="1209"/>
      <c r="WYW426" s="1209"/>
      <c r="WYX426" s="1209"/>
      <c r="WYY426" s="1209"/>
      <c r="WYZ426" s="1210"/>
      <c r="WZA426" s="1211"/>
      <c r="WZB426" s="1210"/>
      <c r="WZD426" s="1208"/>
      <c r="WZE426" s="1209"/>
      <c r="WZF426" s="1209"/>
      <c r="WZG426" s="1209"/>
      <c r="WZH426" s="1209"/>
      <c r="WZI426" s="1210"/>
      <c r="WZJ426" s="1211"/>
      <c r="WZK426" s="1210"/>
      <c r="WZM426" s="1208"/>
      <c r="WZN426" s="1209"/>
      <c r="WZO426" s="1209"/>
      <c r="WZP426" s="1209"/>
      <c r="WZQ426" s="1209"/>
      <c r="WZR426" s="1210"/>
      <c r="WZS426" s="1211"/>
      <c r="WZT426" s="1210"/>
      <c r="WZV426" s="1208"/>
      <c r="WZW426" s="1209"/>
      <c r="WZX426" s="1209"/>
      <c r="WZY426" s="1209"/>
      <c r="WZZ426" s="1209"/>
      <c r="XAA426" s="1210"/>
      <c r="XAB426" s="1211"/>
      <c r="XAC426" s="1210"/>
      <c r="XAE426" s="1208"/>
      <c r="XAF426" s="1209"/>
      <c r="XAG426" s="1209"/>
      <c r="XAH426" s="1209"/>
      <c r="XAI426" s="1209"/>
      <c r="XAJ426" s="1210"/>
      <c r="XAK426" s="1211"/>
      <c r="XAL426" s="1210"/>
      <c r="XAN426" s="1208"/>
      <c r="XAO426" s="1209"/>
      <c r="XAP426" s="1209"/>
      <c r="XAQ426" s="1209"/>
      <c r="XAR426" s="1209"/>
      <c r="XAS426" s="1210"/>
      <c r="XAT426" s="1211"/>
      <c r="XAU426" s="1210"/>
      <c r="XAW426" s="1208"/>
      <c r="XAX426" s="1209"/>
      <c r="XAY426" s="1209"/>
      <c r="XAZ426" s="1209"/>
      <c r="XBA426" s="1209"/>
      <c r="XBB426" s="1210"/>
      <c r="XBC426" s="1211"/>
      <c r="XBD426" s="1210"/>
      <c r="XBF426" s="1208"/>
      <c r="XBG426" s="1209"/>
      <c r="XBH426" s="1209"/>
      <c r="XBI426" s="1209"/>
      <c r="XBJ426" s="1209"/>
      <c r="XBK426" s="1210"/>
      <c r="XBL426" s="1211"/>
      <c r="XBM426" s="1210"/>
      <c r="XBO426" s="1208"/>
      <c r="XBP426" s="1209"/>
      <c r="XBQ426" s="1209"/>
      <c r="XBR426" s="1209"/>
      <c r="XBS426" s="1209"/>
      <c r="XBT426" s="1210"/>
      <c r="XBU426" s="1211"/>
      <c r="XBV426" s="1210"/>
      <c r="XBX426" s="1208"/>
      <c r="XBY426" s="1209"/>
      <c r="XBZ426" s="1209"/>
      <c r="XCA426" s="1209"/>
      <c r="XCB426" s="1209"/>
      <c r="XCC426" s="1210"/>
      <c r="XCD426" s="1211"/>
      <c r="XCE426" s="1210"/>
      <c r="XCG426" s="1208"/>
      <c r="XCH426" s="1209"/>
      <c r="XCI426" s="1209"/>
      <c r="XCJ426" s="1209"/>
      <c r="XCK426" s="1209"/>
      <c r="XCL426" s="1210"/>
      <c r="XCM426" s="1211"/>
      <c r="XCN426" s="1210"/>
      <c r="XCP426" s="1208"/>
      <c r="XCQ426" s="1209"/>
      <c r="XCR426" s="1209"/>
      <c r="XCS426" s="1209"/>
      <c r="XCT426" s="1209"/>
      <c r="XCU426" s="1210"/>
      <c r="XCV426" s="1211"/>
      <c r="XCW426" s="1210"/>
      <c r="XCY426" s="1208"/>
      <c r="XCZ426" s="1209"/>
      <c r="XDA426" s="1209"/>
      <c r="XDB426" s="1209"/>
      <c r="XDC426" s="1209"/>
      <c r="XDD426" s="1210"/>
      <c r="XDE426" s="1211"/>
      <c r="XDF426" s="1210"/>
      <c r="XDH426" s="1208"/>
      <c r="XDI426" s="1209"/>
      <c r="XDJ426" s="1209"/>
      <c r="XDK426" s="1209"/>
      <c r="XDL426" s="1209"/>
      <c r="XDM426" s="1210"/>
      <c r="XDN426" s="1211"/>
      <c r="XDO426" s="1210"/>
      <c r="XDQ426" s="1208"/>
      <c r="XDR426" s="1209"/>
      <c r="XDS426" s="1209"/>
      <c r="XDT426" s="1209"/>
      <c r="XDU426" s="1209"/>
      <c r="XDV426" s="1210"/>
      <c r="XDW426" s="1211"/>
      <c r="XDX426" s="1210"/>
      <c r="XDZ426" s="1208"/>
      <c r="XEA426" s="1209"/>
      <c r="XEB426" s="1209"/>
      <c r="XEC426" s="1209"/>
      <c r="XED426" s="1209"/>
      <c r="XEE426" s="1210"/>
      <c r="XEF426" s="1211"/>
      <c r="XEG426" s="1210"/>
      <c r="XEI426" s="1208"/>
      <c r="XEJ426" s="1209"/>
      <c r="XEK426" s="1209"/>
      <c r="XEL426" s="1209"/>
      <c r="XEM426" s="1209"/>
      <c r="XEN426" s="1210"/>
      <c r="XEO426" s="1211"/>
      <c r="XEP426" s="1210"/>
      <c r="XER426" s="1208"/>
      <c r="XES426" s="1209"/>
      <c r="XET426" s="1209"/>
      <c r="XEU426" s="1209"/>
      <c r="XEV426" s="1209"/>
      <c r="XEW426" s="1210"/>
      <c r="XEX426" s="1211"/>
      <c r="XEY426" s="1210"/>
      <c r="XFA426" s="1208"/>
      <c r="XFB426" s="1209"/>
      <c r="XFC426" s="1209"/>
      <c r="XFD426" s="1209"/>
    </row>
    <row r="427" spans="1:5120 5122:9215 9217:14336 14338:16384" ht="38.25" customHeight="1">
      <c r="A427" s="1238">
        <f t="shared" si="44"/>
        <v>365</v>
      </c>
      <c r="B427" s="1671" t="s">
        <v>5540</v>
      </c>
      <c r="C427" s="1671"/>
      <c r="D427" s="1205">
        <v>120</v>
      </c>
      <c r="E427" s="1206"/>
      <c r="F427" s="1207" t="str">
        <f t="shared" si="45"/>
        <v>?=</v>
      </c>
      <c r="G427" s="1460">
        <f>'Update Descrip'!G4821</f>
        <v>6805.7</v>
      </c>
      <c r="H427" s="1460">
        <f t="shared" si="42"/>
        <v>5918</v>
      </c>
      <c r="I427" s="1369" t="s">
        <v>2992</v>
      </c>
      <c r="J427" s="1377">
        <v>6805.7</v>
      </c>
      <c r="K427" s="491">
        <v>5918</v>
      </c>
      <c r="L427" s="1208"/>
      <c r="M427" s="1209"/>
      <c r="N427" s="1421">
        <f t="shared" si="41"/>
        <v>0</v>
      </c>
      <c r="O427" s="1210"/>
      <c r="P427" s="1211"/>
      <c r="Q427" s="1210"/>
      <c r="S427" s="1208"/>
      <c r="T427" s="1209"/>
      <c r="U427" s="1209"/>
      <c r="V427" s="1209"/>
      <c r="W427" s="1209"/>
      <c r="X427" s="1210"/>
      <c r="Y427" s="1211"/>
      <c r="Z427" s="1210"/>
      <c r="AB427" s="1208"/>
      <c r="AC427" s="1209"/>
      <c r="AD427" s="1209"/>
      <c r="AE427" s="1209"/>
      <c r="AF427" s="1209"/>
      <c r="AG427" s="1210"/>
      <c r="AH427" s="1211"/>
      <c r="AI427" s="1210"/>
      <c r="AK427" s="1208"/>
      <c r="AL427" s="1209"/>
      <c r="AM427" s="1209"/>
      <c r="AN427" s="1209"/>
      <c r="AO427" s="1209"/>
      <c r="AP427" s="1210"/>
      <c r="AQ427" s="1211"/>
      <c r="AR427" s="1210"/>
      <c r="AT427" s="1208"/>
      <c r="AU427" s="1209"/>
      <c r="AV427" s="1209"/>
      <c r="AW427" s="1209"/>
      <c r="AX427" s="1209"/>
      <c r="AY427" s="1210"/>
      <c r="AZ427" s="1211"/>
      <c r="BA427" s="1210"/>
      <c r="BC427" s="1208"/>
      <c r="BD427" s="1209"/>
      <c r="BE427" s="1209"/>
      <c r="BF427" s="1209"/>
      <c r="BG427" s="1209"/>
      <c r="BH427" s="1210"/>
      <c r="BI427" s="1211"/>
      <c r="BJ427" s="1210"/>
      <c r="BL427" s="1208"/>
      <c r="BM427" s="1209"/>
      <c r="BN427" s="1209"/>
      <c r="BO427" s="1209"/>
      <c r="BP427" s="1209"/>
      <c r="BQ427" s="1210"/>
      <c r="BR427" s="1211"/>
      <c r="BS427" s="1210"/>
      <c r="BU427" s="1208"/>
      <c r="BV427" s="1209"/>
      <c r="BW427" s="1209"/>
      <c r="BX427" s="1209"/>
      <c r="BY427" s="1209"/>
      <c r="BZ427" s="1210"/>
      <c r="CA427" s="1211"/>
      <c r="CB427" s="1210"/>
      <c r="CD427" s="1208"/>
      <c r="CE427" s="1209"/>
      <c r="CF427" s="1209"/>
      <c r="CG427" s="1209"/>
      <c r="CH427" s="1209"/>
      <c r="CI427" s="1210"/>
      <c r="CJ427" s="1211"/>
      <c r="CK427" s="1210"/>
      <c r="CM427" s="1208"/>
      <c r="CN427" s="1209"/>
      <c r="CO427" s="1209"/>
      <c r="CP427" s="1209"/>
      <c r="CQ427" s="1209"/>
      <c r="CR427" s="1210"/>
      <c r="CS427" s="1211"/>
      <c r="CT427" s="1210"/>
      <c r="CV427" s="1208"/>
      <c r="CW427" s="1209"/>
      <c r="CX427" s="1209"/>
      <c r="CY427" s="1209"/>
      <c r="CZ427" s="1209"/>
      <c r="DA427" s="1210"/>
      <c r="DB427" s="1211"/>
      <c r="DC427" s="1210"/>
      <c r="DE427" s="1208"/>
      <c r="DF427" s="1209"/>
      <c r="DG427" s="1209"/>
      <c r="DH427" s="1209"/>
      <c r="DI427" s="1209"/>
      <c r="DJ427" s="1210"/>
      <c r="DK427" s="1211"/>
      <c r="DL427" s="1210"/>
      <c r="DN427" s="1208"/>
      <c r="DO427" s="1209"/>
      <c r="DP427" s="1209"/>
      <c r="DQ427" s="1209"/>
      <c r="DR427" s="1209"/>
      <c r="DS427" s="1210"/>
      <c r="DT427" s="1211"/>
      <c r="DU427" s="1210"/>
      <c r="DW427" s="1208"/>
      <c r="DX427" s="1209"/>
      <c r="DY427" s="1209"/>
      <c r="DZ427" s="1209"/>
      <c r="EA427" s="1209"/>
      <c r="EB427" s="1210"/>
      <c r="EC427" s="1211"/>
      <c r="ED427" s="1210"/>
      <c r="EF427" s="1208"/>
      <c r="EG427" s="1209"/>
      <c r="EH427" s="1209"/>
      <c r="EI427" s="1209"/>
      <c r="EJ427" s="1209"/>
      <c r="EK427" s="1210"/>
      <c r="EL427" s="1211"/>
      <c r="EM427" s="1210"/>
      <c r="EO427" s="1208"/>
      <c r="EP427" s="1209"/>
      <c r="EQ427" s="1209"/>
      <c r="ER427" s="1209"/>
      <c r="ES427" s="1209"/>
      <c r="ET427" s="1210"/>
      <c r="EU427" s="1211"/>
      <c r="EV427" s="1210"/>
      <c r="EX427" s="1208"/>
      <c r="EY427" s="1209"/>
      <c r="EZ427" s="1209"/>
      <c r="FA427" s="1209"/>
      <c r="FB427" s="1209"/>
      <c r="FC427" s="1210"/>
      <c r="FD427" s="1211"/>
      <c r="FE427" s="1210"/>
      <c r="FG427" s="1208"/>
      <c r="FH427" s="1209"/>
      <c r="FI427" s="1209"/>
      <c r="FJ427" s="1209"/>
      <c r="FK427" s="1209"/>
      <c r="FL427" s="1210"/>
      <c r="FM427" s="1211"/>
      <c r="FN427" s="1210"/>
      <c r="FP427" s="1208"/>
      <c r="FQ427" s="1209"/>
      <c r="FR427" s="1209"/>
      <c r="FS427" s="1209"/>
      <c r="FT427" s="1209"/>
      <c r="FU427" s="1210"/>
      <c r="FV427" s="1211"/>
      <c r="FW427" s="1210"/>
      <c r="FY427" s="1208"/>
      <c r="FZ427" s="1209"/>
      <c r="GA427" s="1209"/>
      <c r="GB427" s="1209"/>
      <c r="GC427" s="1209"/>
      <c r="GD427" s="1210"/>
      <c r="GE427" s="1211"/>
      <c r="GF427" s="1210"/>
      <c r="GH427" s="1208"/>
      <c r="GI427" s="1209"/>
      <c r="GJ427" s="1209"/>
      <c r="GK427" s="1209"/>
      <c r="GL427" s="1209"/>
      <c r="GM427" s="1210"/>
      <c r="GN427" s="1211"/>
      <c r="GO427" s="1210"/>
      <c r="GQ427" s="1208"/>
      <c r="GR427" s="1209"/>
      <c r="GS427" s="1209"/>
      <c r="GT427" s="1209"/>
      <c r="GU427" s="1209"/>
      <c r="GV427" s="1210"/>
      <c r="GW427" s="1211"/>
      <c r="GX427" s="1210"/>
      <c r="GZ427" s="1208"/>
      <c r="HA427" s="1209"/>
      <c r="HB427" s="1209"/>
      <c r="HC427" s="1209"/>
      <c r="HD427" s="1209"/>
      <c r="HE427" s="1210"/>
      <c r="HF427" s="1211"/>
      <c r="HG427" s="1210"/>
      <c r="HI427" s="1208"/>
      <c r="HJ427" s="1209"/>
      <c r="HK427" s="1209"/>
      <c r="HL427" s="1209"/>
      <c r="HM427" s="1209"/>
      <c r="HN427" s="1210"/>
      <c r="HO427" s="1211"/>
      <c r="HP427" s="1210"/>
      <c r="HR427" s="1208"/>
      <c r="HS427" s="1209"/>
      <c r="HT427" s="1209"/>
      <c r="HU427" s="1209"/>
      <c r="HV427" s="1209"/>
      <c r="HW427" s="1210"/>
      <c r="HX427" s="1211"/>
      <c r="HY427" s="1210"/>
      <c r="IA427" s="1208"/>
      <c r="IB427" s="1209"/>
      <c r="IC427" s="1209"/>
      <c r="ID427" s="1209"/>
      <c r="IE427" s="1209"/>
      <c r="IF427" s="1210"/>
      <c r="IG427" s="1211"/>
      <c r="IH427" s="1210"/>
      <c r="IJ427" s="1208"/>
      <c r="IK427" s="1209"/>
      <c r="IL427" s="1209"/>
      <c r="IM427" s="1209"/>
      <c r="IN427" s="1209"/>
      <c r="IO427" s="1210"/>
      <c r="IP427" s="1211"/>
      <c r="IQ427" s="1210"/>
      <c r="IS427" s="1208"/>
      <c r="IT427" s="1209"/>
      <c r="IU427" s="1209"/>
      <c r="IV427" s="1209"/>
      <c r="IW427" s="1209"/>
      <c r="IX427" s="1210"/>
      <c r="IY427" s="1211"/>
      <c r="IZ427" s="1210"/>
      <c r="JB427" s="1208"/>
      <c r="JC427" s="1209"/>
      <c r="JD427" s="1209"/>
      <c r="JE427" s="1209"/>
      <c r="JF427" s="1209"/>
      <c r="JG427" s="1210"/>
      <c r="JH427" s="1211"/>
      <c r="JI427" s="1210"/>
      <c r="JK427" s="1208"/>
      <c r="JL427" s="1209"/>
      <c r="JM427" s="1209"/>
      <c r="JN427" s="1209"/>
      <c r="JO427" s="1209"/>
      <c r="JP427" s="1210"/>
      <c r="JQ427" s="1211"/>
      <c r="JR427" s="1210"/>
      <c r="JT427" s="1208"/>
      <c r="JU427" s="1209"/>
      <c r="JV427" s="1209"/>
      <c r="JW427" s="1209"/>
      <c r="JX427" s="1209"/>
      <c r="JY427" s="1210"/>
      <c r="JZ427" s="1211"/>
      <c r="KA427" s="1210"/>
      <c r="KC427" s="1208"/>
      <c r="KD427" s="1209"/>
      <c r="KE427" s="1209"/>
      <c r="KF427" s="1209"/>
      <c r="KG427" s="1209"/>
      <c r="KH427" s="1210"/>
      <c r="KI427" s="1211"/>
      <c r="KJ427" s="1210"/>
      <c r="KL427" s="1208"/>
      <c r="KM427" s="1209"/>
      <c r="KN427" s="1209"/>
      <c r="KO427" s="1209"/>
      <c r="KP427" s="1209"/>
      <c r="KQ427" s="1210"/>
      <c r="KR427" s="1211"/>
      <c r="KS427" s="1210"/>
      <c r="KU427" s="1208"/>
      <c r="KV427" s="1209"/>
      <c r="KW427" s="1209"/>
      <c r="KX427" s="1209"/>
      <c r="KY427" s="1209"/>
      <c r="KZ427" s="1210"/>
      <c r="LA427" s="1211"/>
      <c r="LB427" s="1210"/>
      <c r="LD427" s="1208"/>
      <c r="LE427" s="1209"/>
      <c r="LF427" s="1209"/>
      <c r="LG427" s="1209"/>
      <c r="LH427" s="1209"/>
      <c r="LI427" s="1210"/>
      <c r="LJ427" s="1211"/>
      <c r="LK427" s="1210"/>
      <c r="LM427" s="1208"/>
      <c r="LN427" s="1209"/>
      <c r="LO427" s="1209"/>
      <c r="LP427" s="1209"/>
      <c r="LQ427" s="1209"/>
      <c r="LR427" s="1210"/>
      <c r="LS427" s="1211"/>
      <c r="LT427" s="1210"/>
      <c r="LV427" s="1208"/>
      <c r="LW427" s="1209"/>
      <c r="LX427" s="1209"/>
      <c r="LY427" s="1209"/>
      <c r="LZ427" s="1209"/>
      <c r="MA427" s="1210"/>
      <c r="MB427" s="1211"/>
      <c r="MC427" s="1210"/>
      <c r="ME427" s="1208"/>
      <c r="MF427" s="1209"/>
      <c r="MG427" s="1209"/>
      <c r="MH427" s="1209"/>
      <c r="MI427" s="1209"/>
      <c r="MJ427" s="1210"/>
      <c r="MK427" s="1211"/>
      <c r="ML427" s="1210"/>
      <c r="MN427" s="1208"/>
      <c r="MO427" s="1209"/>
      <c r="MP427" s="1209"/>
      <c r="MQ427" s="1209"/>
      <c r="MR427" s="1209"/>
      <c r="MS427" s="1210"/>
      <c r="MT427" s="1211"/>
      <c r="MU427" s="1210"/>
      <c r="MW427" s="1208"/>
      <c r="MX427" s="1209"/>
      <c r="MY427" s="1209"/>
      <c r="MZ427" s="1209"/>
      <c r="NA427" s="1209"/>
      <c r="NB427" s="1210"/>
      <c r="NC427" s="1211"/>
      <c r="ND427" s="1210"/>
      <c r="NF427" s="1208"/>
      <c r="NG427" s="1209"/>
      <c r="NH427" s="1209"/>
      <c r="NI427" s="1209"/>
      <c r="NJ427" s="1209"/>
      <c r="NK427" s="1210"/>
      <c r="NL427" s="1211"/>
      <c r="NM427" s="1210"/>
      <c r="NO427" s="1208"/>
      <c r="NP427" s="1209"/>
      <c r="NQ427" s="1209"/>
      <c r="NR427" s="1209"/>
      <c r="NS427" s="1209"/>
      <c r="NT427" s="1210"/>
      <c r="NU427" s="1211"/>
      <c r="NV427" s="1210"/>
      <c r="NX427" s="1208"/>
      <c r="NY427" s="1209"/>
      <c r="NZ427" s="1209"/>
      <c r="OA427" s="1209"/>
      <c r="OB427" s="1209"/>
      <c r="OC427" s="1210"/>
      <c r="OD427" s="1211"/>
      <c r="OE427" s="1210"/>
      <c r="OG427" s="1208"/>
      <c r="OH427" s="1209"/>
      <c r="OI427" s="1209"/>
      <c r="OJ427" s="1209"/>
      <c r="OK427" s="1209"/>
      <c r="OL427" s="1210"/>
      <c r="OM427" s="1211"/>
      <c r="ON427" s="1210"/>
      <c r="OP427" s="1208"/>
      <c r="OQ427" s="1209"/>
      <c r="OR427" s="1209"/>
      <c r="OS427" s="1209"/>
      <c r="OT427" s="1209"/>
      <c r="OU427" s="1210"/>
      <c r="OV427" s="1211"/>
      <c r="OW427" s="1210"/>
      <c r="OY427" s="1208"/>
      <c r="OZ427" s="1209"/>
      <c r="PA427" s="1209"/>
      <c r="PB427" s="1209"/>
      <c r="PC427" s="1209"/>
      <c r="PD427" s="1210"/>
      <c r="PE427" s="1211"/>
      <c r="PF427" s="1210"/>
      <c r="PH427" s="1208"/>
      <c r="PI427" s="1209"/>
      <c r="PJ427" s="1209"/>
      <c r="PK427" s="1209"/>
      <c r="PL427" s="1209"/>
      <c r="PM427" s="1210"/>
      <c r="PN427" s="1211"/>
      <c r="PO427" s="1210"/>
      <c r="PQ427" s="1208"/>
      <c r="PR427" s="1209"/>
      <c r="PS427" s="1209"/>
      <c r="PT427" s="1209"/>
      <c r="PU427" s="1209"/>
      <c r="PV427" s="1210"/>
      <c r="PW427" s="1211"/>
      <c r="PX427" s="1210"/>
      <c r="PZ427" s="1208"/>
      <c r="QA427" s="1209"/>
      <c r="QB427" s="1209"/>
      <c r="QC427" s="1209"/>
      <c r="QD427" s="1209"/>
      <c r="QE427" s="1210"/>
      <c r="QF427" s="1211"/>
      <c r="QG427" s="1210"/>
      <c r="QI427" s="1208"/>
      <c r="QJ427" s="1209"/>
      <c r="QK427" s="1209"/>
      <c r="QL427" s="1209"/>
      <c r="QM427" s="1209"/>
      <c r="QN427" s="1210"/>
      <c r="QO427" s="1211"/>
      <c r="QP427" s="1210"/>
      <c r="QR427" s="1208"/>
      <c r="QS427" s="1209"/>
      <c r="QT427" s="1209"/>
      <c r="QU427" s="1209"/>
      <c r="QV427" s="1209"/>
      <c r="QW427" s="1210"/>
      <c r="QX427" s="1211"/>
      <c r="QY427" s="1210"/>
      <c r="RA427" s="1208"/>
      <c r="RB427" s="1209"/>
      <c r="RC427" s="1209"/>
      <c r="RD427" s="1209"/>
      <c r="RE427" s="1209"/>
      <c r="RF427" s="1210"/>
      <c r="RG427" s="1211"/>
      <c r="RH427" s="1210"/>
      <c r="RJ427" s="1208"/>
      <c r="RK427" s="1209"/>
      <c r="RL427" s="1209"/>
      <c r="RM427" s="1209"/>
      <c r="RN427" s="1209"/>
      <c r="RO427" s="1210"/>
      <c r="RP427" s="1211"/>
      <c r="RQ427" s="1210"/>
      <c r="RS427" s="1208"/>
      <c r="RT427" s="1209"/>
      <c r="RU427" s="1209"/>
      <c r="RV427" s="1209"/>
      <c r="RW427" s="1209"/>
      <c r="RX427" s="1210"/>
      <c r="RY427" s="1211"/>
      <c r="RZ427" s="1210"/>
      <c r="SB427" s="1208"/>
      <c r="SC427" s="1209"/>
      <c r="SD427" s="1209"/>
      <c r="SE427" s="1209"/>
      <c r="SF427" s="1209"/>
      <c r="SG427" s="1210"/>
      <c r="SH427" s="1211"/>
      <c r="SI427" s="1210"/>
      <c r="SK427" s="1208"/>
      <c r="SL427" s="1209"/>
      <c r="SM427" s="1209"/>
      <c r="SN427" s="1209"/>
      <c r="SO427" s="1209"/>
      <c r="SP427" s="1210"/>
      <c r="SQ427" s="1211"/>
      <c r="SR427" s="1210"/>
      <c r="ST427" s="1208"/>
      <c r="SU427" s="1209"/>
      <c r="SV427" s="1209"/>
      <c r="SW427" s="1209"/>
      <c r="SX427" s="1209"/>
      <c r="SY427" s="1210"/>
      <c r="SZ427" s="1211"/>
      <c r="TA427" s="1210"/>
      <c r="TC427" s="1208"/>
      <c r="TD427" s="1209"/>
      <c r="TE427" s="1209"/>
      <c r="TF427" s="1209"/>
      <c r="TG427" s="1209"/>
      <c r="TH427" s="1210"/>
      <c r="TI427" s="1211"/>
      <c r="TJ427" s="1210"/>
      <c r="TL427" s="1208"/>
      <c r="TM427" s="1209"/>
      <c r="TN427" s="1209"/>
      <c r="TO427" s="1209"/>
      <c r="TP427" s="1209"/>
      <c r="TQ427" s="1210"/>
      <c r="TR427" s="1211"/>
      <c r="TS427" s="1210"/>
      <c r="TU427" s="1208"/>
      <c r="TV427" s="1209"/>
      <c r="TW427" s="1209"/>
      <c r="TX427" s="1209"/>
      <c r="TY427" s="1209"/>
      <c r="TZ427" s="1210"/>
      <c r="UA427" s="1211"/>
      <c r="UB427" s="1210"/>
      <c r="UD427" s="1208"/>
      <c r="UE427" s="1209"/>
      <c r="UF427" s="1209"/>
      <c r="UG427" s="1209"/>
      <c r="UH427" s="1209"/>
      <c r="UI427" s="1210"/>
      <c r="UJ427" s="1211"/>
      <c r="UK427" s="1210"/>
      <c r="UM427" s="1208"/>
      <c r="UN427" s="1209"/>
      <c r="UO427" s="1209"/>
      <c r="UP427" s="1209"/>
      <c r="UQ427" s="1209"/>
      <c r="UR427" s="1210"/>
      <c r="US427" s="1211"/>
      <c r="UT427" s="1210"/>
      <c r="UV427" s="1208"/>
      <c r="UW427" s="1209"/>
      <c r="UX427" s="1209"/>
      <c r="UY427" s="1209"/>
      <c r="UZ427" s="1209"/>
      <c r="VA427" s="1210"/>
      <c r="VB427" s="1211"/>
      <c r="VC427" s="1210"/>
      <c r="VE427" s="1208"/>
      <c r="VF427" s="1209"/>
      <c r="VG427" s="1209"/>
      <c r="VH427" s="1209"/>
      <c r="VI427" s="1209"/>
      <c r="VJ427" s="1210"/>
      <c r="VK427" s="1211"/>
      <c r="VL427" s="1210"/>
      <c r="VN427" s="1208"/>
      <c r="VO427" s="1209"/>
      <c r="VP427" s="1209"/>
      <c r="VQ427" s="1209"/>
      <c r="VR427" s="1209"/>
      <c r="VS427" s="1210"/>
      <c r="VT427" s="1211"/>
      <c r="VU427" s="1210"/>
      <c r="VW427" s="1208"/>
      <c r="VX427" s="1209"/>
      <c r="VY427" s="1209"/>
      <c r="VZ427" s="1209"/>
      <c r="WA427" s="1209"/>
      <c r="WB427" s="1210"/>
      <c r="WC427" s="1211"/>
      <c r="WD427" s="1210"/>
      <c r="WF427" s="1208"/>
      <c r="WG427" s="1209"/>
      <c r="WH427" s="1209"/>
      <c r="WI427" s="1209"/>
      <c r="WJ427" s="1209"/>
      <c r="WK427" s="1210"/>
      <c r="WL427" s="1211"/>
      <c r="WM427" s="1210"/>
      <c r="WO427" s="1208"/>
      <c r="WP427" s="1209"/>
      <c r="WQ427" s="1209"/>
      <c r="WR427" s="1209"/>
      <c r="WS427" s="1209"/>
      <c r="WT427" s="1210"/>
      <c r="WU427" s="1211"/>
      <c r="WV427" s="1210"/>
      <c r="WX427" s="1208"/>
      <c r="WY427" s="1209"/>
      <c r="WZ427" s="1209"/>
      <c r="XA427" s="1209"/>
      <c r="XB427" s="1209"/>
      <c r="XC427" s="1210"/>
      <c r="XD427" s="1211"/>
      <c r="XE427" s="1210"/>
      <c r="XG427" s="1208"/>
      <c r="XH427" s="1209"/>
      <c r="XI427" s="1209"/>
      <c r="XJ427" s="1209"/>
      <c r="XK427" s="1209"/>
      <c r="XL427" s="1210"/>
      <c r="XM427" s="1211"/>
      <c r="XN427" s="1210"/>
      <c r="XP427" s="1208"/>
      <c r="XQ427" s="1209"/>
      <c r="XR427" s="1209"/>
      <c r="XS427" s="1209"/>
      <c r="XT427" s="1209"/>
      <c r="XU427" s="1210"/>
      <c r="XV427" s="1211"/>
      <c r="XW427" s="1210"/>
      <c r="XY427" s="1208"/>
      <c r="XZ427" s="1209"/>
      <c r="YA427" s="1209"/>
      <c r="YB427" s="1209"/>
      <c r="YC427" s="1209"/>
      <c r="YD427" s="1210"/>
      <c r="YE427" s="1211"/>
      <c r="YF427" s="1210"/>
      <c r="YH427" s="1208"/>
      <c r="YI427" s="1209"/>
      <c r="YJ427" s="1209"/>
      <c r="YK427" s="1209"/>
      <c r="YL427" s="1209"/>
      <c r="YM427" s="1210"/>
      <c r="YN427" s="1211"/>
      <c r="YO427" s="1210"/>
      <c r="YQ427" s="1208"/>
      <c r="YR427" s="1209"/>
      <c r="YS427" s="1209"/>
      <c r="YT427" s="1209"/>
      <c r="YU427" s="1209"/>
      <c r="YV427" s="1210"/>
      <c r="YW427" s="1211"/>
      <c r="YX427" s="1210"/>
      <c r="YZ427" s="1208"/>
      <c r="ZA427" s="1209"/>
      <c r="ZB427" s="1209"/>
      <c r="ZC427" s="1209"/>
      <c r="ZD427" s="1209"/>
      <c r="ZE427" s="1210"/>
      <c r="ZF427" s="1211"/>
      <c r="ZG427" s="1210"/>
      <c r="ZI427" s="1208"/>
      <c r="ZJ427" s="1209"/>
      <c r="ZK427" s="1209"/>
      <c r="ZL427" s="1209"/>
      <c r="ZM427" s="1209"/>
      <c r="ZN427" s="1210"/>
      <c r="ZO427" s="1211"/>
      <c r="ZP427" s="1210"/>
      <c r="ZR427" s="1208"/>
      <c r="ZS427" s="1209"/>
      <c r="ZT427" s="1209"/>
      <c r="ZU427" s="1209"/>
      <c r="ZV427" s="1209"/>
      <c r="ZW427" s="1210"/>
      <c r="ZX427" s="1211"/>
      <c r="ZY427" s="1210"/>
      <c r="AAA427" s="1208"/>
      <c r="AAB427" s="1209"/>
      <c r="AAC427" s="1209"/>
      <c r="AAD427" s="1209"/>
      <c r="AAE427" s="1209"/>
      <c r="AAF427" s="1210"/>
      <c r="AAG427" s="1211"/>
      <c r="AAH427" s="1210"/>
      <c r="AAJ427" s="1208"/>
      <c r="AAK427" s="1209"/>
      <c r="AAL427" s="1209"/>
      <c r="AAM427" s="1209"/>
      <c r="AAN427" s="1209"/>
      <c r="AAO427" s="1210"/>
      <c r="AAP427" s="1211"/>
      <c r="AAQ427" s="1210"/>
      <c r="AAS427" s="1208"/>
      <c r="AAT427" s="1209"/>
      <c r="AAU427" s="1209"/>
      <c r="AAV427" s="1209"/>
      <c r="AAW427" s="1209"/>
      <c r="AAX427" s="1210"/>
      <c r="AAY427" s="1211"/>
      <c r="AAZ427" s="1210"/>
      <c r="ABB427" s="1208"/>
      <c r="ABC427" s="1209"/>
      <c r="ABD427" s="1209"/>
      <c r="ABE427" s="1209"/>
      <c r="ABF427" s="1209"/>
      <c r="ABG427" s="1210"/>
      <c r="ABH427" s="1211"/>
      <c r="ABI427" s="1210"/>
      <c r="ABK427" s="1208"/>
      <c r="ABL427" s="1209"/>
      <c r="ABM427" s="1209"/>
      <c r="ABN427" s="1209"/>
      <c r="ABO427" s="1209"/>
      <c r="ABP427" s="1210"/>
      <c r="ABQ427" s="1211"/>
      <c r="ABR427" s="1210"/>
      <c r="ABT427" s="1208"/>
      <c r="ABU427" s="1209"/>
      <c r="ABV427" s="1209"/>
      <c r="ABW427" s="1209"/>
      <c r="ABX427" s="1209"/>
      <c r="ABY427" s="1210"/>
      <c r="ABZ427" s="1211"/>
      <c r="ACA427" s="1210"/>
      <c r="ACC427" s="1208"/>
      <c r="ACD427" s="1209"/>
      <c r="ACE427" s="1209"/>
      <c r="ACF427" s="1209"/>
      <c r="ACG427" s="1209"/>
      <c r="ACH427" s="1210"/>
      <c r="ACI427" s="1211"/>
      <c r="ACJ427" s="1210"/>
      <c r="ACL427" s="1208"/>
      <c r="ACM427" s="1209"/>
      <c r="ACN427" s="1209"/>
      <c r="ACO427" s="1209"/>
      <c r="ACP427" s="1209"/>
      <c r="ACQ427" s="1210"/>
      <c r="ACR427" s="1211"/>
      <c r="ACS427" s="1210"/>
      <c r="ACU427" s="1208"/>
      <c r="ACV427" s="1209"/>
      <c r="ACW427" s="1209"/>
      <c r="ACX427" s="1209"/>
      <c r="ACY427" s="1209"/>
      <c r="ACZ427" s="1210"/>
      <c r="ADA427" s="1211"/>
      <c r="ADB427" s="1210"/>
      <c r="ADD427" s="1208"/>
      <c r="ADE427" s="1209"/>
      <c r="ADF427" s="1209"/>
      <c r="ADG427" s="1209"/>
      <c r="ADH427" s="1209"/>
      <c r="ADI427" s="1210"/>
      <c r="ADJ427" s="1211"/>
      <c r="ADK427" s="1210"/>
      <c r="ADM427" s="1208"/>
      <c r="ADN427" s="1209"/>
      <c r="ADO427" s="1209"/>
      <c r="ADP427" s="1209"/>
      <c r="ADQ427" s="1209"/>
      <c r="ADR427" s="1210"/>
      <c r="ADS427" s="1211"/>
      <c r="ADT427" s="1210"/>
      <c r="ADV427" s="1208"/>
      <c r="ADW427" s="1209"/>
      <c r="ADX427" s="1209"/>
      <c r="ADY427" s="1209"/>
      <c r="ADZ427" s="1209"/>
      <c r="AEA427" s="1210"/>
      <c r="AEB427" s="1211"/>
      <c r="AEC427" s="1210"/>
      <c r="AEE427" s="1208"/>
      <c r="AEF427" s="1209"/>
      <c r="AEG427" s="1209"/>
      <c r="AEH427" s="1209"/>
      <c r="AEI427" s="1209"/>
      <c r="AEJ427" s="1210"/>
      <c r="AEK427" s="1211"/>
      <c r="AEL427" s="1210"/>
      <c r="AEN427" s="1208"/>
      <c r="AEO427" s="1209"/>
      <c r="AEP427" s="1209"/>
      <c r="AEQ427" s="1209"/>
      <c r="AER427" s="1209"/>
      <c r="AES427" s="1210"/>
      <c r="AET427" s="1211"/>
      <c r="AEU427" s="1210"/>
      <c r="AEW427" s="1208"/>
      <c r="AEX427" s="1209"/>
      <c r="AEY427" s="1209"/>
      <c r="AEZ427" s="1209"/>
      <c r="AFA427" s="1209"/>
      <c r="AFB427" s="1210"/>
      <c r="AFC427" s="1211"/>
      <c r="AFD427" s="1210"/>
      <c r="AFF427" s="1208"/>
      <c r="AFG427" s="1209"/>
      <c r="AFH427" s="1209"/>
      <c r="AFI427" s="1209"/>
      <c r="AFJ427" s="1209"/>
      <c r="AFK427" s="1210"/>
      <c r="AFL427" s="1211"/>
      <c r="AFM427" s="1210"/>
      <c r="AFO427" s="1208"/>
      <c r="AFP427" s="1209"/>
      <c r="AFQ427" s="1209"/>
      <c r="AFR427" s="1209"/>
      <c r="AFS427" s="1209"/>
      <c r="AFT427" s="1210"/>
      <c r="AFU427" s="1211"/>
      <c r="AFV427" s="1210"/>
      <c r="AFX427" s="1208"/>
      <c r="AFY427" s="1209"/>
      <c r="AFZ427" s="1209"/>
      <c r="AGA427" s="1209"/>
      <c r="AGB427" s="1209"/>
      <c r="AGC427" s="1210"/>
      <c r="AGD427" s="1211"/>
      <c r="AGE427" s="1210"/>
      <c r="AGG427" s="1208"/>
      <c r="AGH427" s="1209"/>
      <c r="AGI427" s="1209"/>
      <c r="AGJ427" s="1209"/>
      <c r="AGK427" s="1209"/>
      <c r="AGL427" s="1210"/>
      <c r="AGM427" s="1211"/>
      <c r="AGN427" s="1210"/>
      <c r="AGP427" s="1208"/>
      <c r="AGQ427" s="1209"/>
      <c r="AGR427" s="1209"/>
      <c r="AGS427" s="1209"/>
      <c r="AGT427" s="1209"/>
      <c r="AGU427" s="1210"/>
      <c r="AGV427" s="1211"/>
      <c r="AGW427" s="1210"/>
      <c r="AGY427" s="1208"/>
      <c r="AGZ427" s="1209"/>
      <c r="AHA427" s="1209"/>
      <c r="AHB427" s="1209"/>
      <c r="AHC427" s="1209"/>
      <c r="AHD427" s="1210"/>
      <c r="AHE427" s="1211"/>
      <c r="AHF427" s="1210"/>
      <c r="AHH427" s="1208"/>
      <c r="AHI427" s="1209"/>
      <c r="AHJ427" s="1209"/>
      <c r="AHK427" s="1209"/>
      <c r="AHL427" s="1209"/>
      <c r="AHM427" s="1210"/>
      <c r="AHN427" s="1211"/>
      <c r="AHO427" s="1210"/>
      <c r="AHQ427" s="1208"/>
      <c r="AHR427" s="1209"/>
      <c r="AHS427" s="1209"/>
      <c r="AHT427" s="1209"/>
      <c r="AHU427" s="1209"/>
      <c r="AHV427" s="1210"/>
      <c r="AHW427" s="1211"/>
      <c r="AHX427" s="1210"/>
      <c r="AHZ427" s="1208"/>
      <c r="AIA427" s="1209"/>
      <c r="AIB427" s="1209"/>
      <c r="AIC427" s="1209"/>
      <c r="AID427" s="1209"/>
      <c r="AIE427" s="1210"/>
      <c r="AIF427" s="1211"/>
      <c r="AIG427" s="1210"/>
      <c r="AII427" s="1208"/>
      <c r="AIJ427" s="1209"/>
      <c r="AIK427" s="1209"/>
      <c r="AIL427" s="1209"/>
      <c r="AIM427" s="1209"/>
      <c r="AIN427" s="1210"/>
      <c r="AIO427" s="1211"/>
      <c r="AIP427" s="1210"/>
      <c r="AIR427" s="1208"/>
      <c r="AIS427" s="1209"/>
      <c r="AIT427" s="1209"/>
      <c r="AIU427" s="1209"/>
      <c r="AIV427" s="1209"/>
      <c r="AIW427" s="1210"/>
      <c r="AIX427" s="1211"/>
      <c r="AIY427" s="1210"/>
      <c r="AJA427" s="1208"/>
      <c r="AJB427" s="1209"/>
      <c r="AJC427" s="1209"/>
      <c r="AJD427" s="1209"/>
      <c r="AJE427" s="1209"/>
      <c r="AJF427" s="1210"/>
      <c r="AJG427" s="1211"/>
      <c r="AJH427" s="1210"/>
      <c r="AJJ427" s="1208"/>
      <c r="AJK427" s="1209"/>
      <c r="AJL427" s="1209"/>
      <c r="AJM427" s="1209"/>
      <c r="AJN427" s="1209"/>
      <c r="AJO427" s="1210"/>
      <c r="AJP427" s="1211"/>
      <c r="AJQ427" s="1210"/>
      <c r="AJS427" s="1208"/>
      <c r="AJT427" s="1209"/>
      <c r="AJU427" s="1209"/>
      <c r="AJV427" s="1209"/>
      <c r="AJW427" s="1209"/>
      <c r="AJX427" s="1210"/>
      <c r="AJY427" s="1211"/>
      <c r="AJZ427" s="1210"/>
      <c r="AKB427" s="1208"/>
      <c r="AKC427" s="1209"/>
      <c r="AKD427" s="1209"/>
      <c r="AKE427" s="1209"/>
      <c r="AKF427" s="1209"/>
      <c r="AKG427" s="1210"/>
      <c r="AKH427" s="1211"/>
      <c r="AKI427" s="1210"/>
      <c r="AKK427" s="1208"/>
      <c r="AKL427" s="1209"/>
      <c r="AKM427" s="1209"/>
      <c r="AKN427" s="1209"/>
      <c r="AKO427" s="1209"/>
      <c r="AKP427" s="1210"/>
      <c r="AKQ427" s="1211"/>
      <c r="AKR427" s="1210"/>
      <c r="AKT427" s="1208"/>
      <c r="AKU427" s="1209"/>
      <c r="AKV427" s="1209"/>
      <c r="AKW427" s="1209"/>
      <c r="AKX427" s="1209"/>
      <c r="AKY427" s="1210"/>
      <c r="AKZ427" s="1211"/>
      <c r="ALA427" s="1210"/>
      <c r="ALC427" s="1208"/>
      <c r="ALD427" s="1209"/>
      <c r="ALE427" s="1209"/>
      <c r="ALF427" s="1209"/>
      <c r="ALG427" s="1209"/>
      <c r="ALH427" s="1210"/>
      <c r="ALI427" s="1211"/>
      <c r="ALJ427" s="1210"/>
      <c r="ALL427" s="1208"/>
      <c r="ALM427" s="1209"/>
      <c r="ALN427" s="1209"/>
      <c r="ALO427" s="1209"/>
      <c r="ALP427" s="1209"/>
      <c r="ALQ427" s="1210"/>
      <c r="ALR427" s="1211"/>
      <c r="ALS427" s="1210"/>
      <c r="ALU427" s="1208"/>
      <c r="ALV427" s="1209"/>
      <c r="ALW427" s="1209"/>
      <c r="ALX427" s="1209"/>
      <c r="ALY427" s="1209"/>
      <c r="ALZ427" s="1210"/>
      <c r="AMA427" s="1211"/>
      <c r="AMB427" s="1210"/>
      <c r="AMD427" s="1208"/>
      <c r="AME427" s="1209"/>
      <c r="AMF427" s="1209"/>
      <c r="AMG427" s="1209"/>
      <c r="AMH427" s="1209"/>
      <c r="AMI427" s="1210"/>
      <c r="AMJ427" s="1211"/>
      <c r="AMK427" s="1210"/>
      <c r="AMM427" s="1208"/>
      <c r="AMN427" s="1209"/>
      <c r="AMO427" s="1209"/>
      <c r="AMP427" s="1209"/>
      <c r="AMQ427" s="1209"/>
      <c r="AMR427" s="1210"/>
      <c r="AMS427" s="1211"/>
      <c r="AMT427" s="1210"/>
      <c r="AMV427" s="1208"/>
      <c r="AMW427" s="1209"/>
      <c r="AMX427" s="1209"/>
      <c r="AMY427" s="1209"/>
      <c r="AMZ427" s="1209"/>
      <c r="ANA427" s="1210"/>
      <c r="ANB427" s="1211"/>
      <c r="ANC427" s="1210"/>
      <c r="ANE427" s="1208"/>
      <c r="ANF427" s="1209"/>
      <c r="ANG427" s="1209"/>
      <c r="ANH427" s="1209"/>
      <c r="ANI427" s="1209"/>
      <c r="ANJ427" s="1210"/>
      <c r="ANK427" s="1211"/>
      <c r="ANL427" s="1210"/>
      <c r="ANN427" s="1208"/>
      <c r="ANO427" s="1209"/>
      <c r="ANP427" s="1209"/>
      <c r="ANQ427" s="1209"/>
      <c r="ANR427" s="1209"/>
      <c r="ANS427" s="1210"/>
      <c r="ANT427" s="1211"/>
      <c r="ANU427" s="1210"/>
      <c r="ANW427" s="1208"/>
      <c r="ANX427" s="1209"/>
      <c r="ANY427" s="1209"/>
      <c r="ANZ427" s="1209"/>
      <c r="AOA427" s="1209"/>
      <c r="AOB427" s="1210"/>
      <c r="AOC427" s="1211"/>
      <c r="AOD427" s="1210"/>
      <c r="AOF427" s="1208"/>
      <c r="AOG427" s="1209"/>
      <c r="AOH427" s="1209"/>
      <c r="AOI427" s="1209"/>
      <c r="AOJ427" s="1209"/>
      <c r="AOK427" s="1210"/>
      <c r="AOL427" s="1211"/>
      <c r="AOM427" s="1210"/>
      <c r="AOO427" s="1208"/>
      <c r="AOP427" s="1209"/>
      <c r="AOQ427" s="1209"/>
      <c r="AOR427" s="1209"/>
      <c r="AOS427" s="1209"/>
      <c r="AOT427" s="1210"/>
      <c r="AOU427" s="1211"/>
      <c r="AOV427" s="1210"/>
      <c r="AOX427" s="1208"/>
      <c r="AOY427" s="1209"/>
      <c r="AOZ427" s="1209"/>
      <c r="APA427" s="1209"/>
      <c r="APB427" s="1209"/>
      <c r="APC427" s="1210"/>
      <c r="APD427" s="1211"/>
      <c r="APE427" s="1210"/>
      <c r="APG427" s="1208"/>
      <c r="APH427" s="1209"/>
      <c r="API427" s="1209"/>
      <c r="APJ427" s="1209"/>
      <c r="APK427" s="1209"/>
      <c r="APL427" s="1210"/>
      <c r="APM427" s="1211"/>
      <c r="APN427" s="1210"/>
      <c r="APP427" s="1208"/>
      <c r="APQ427" s="1209"/>
      <c r="APR427" s="1209"/>
      <c r="APS427" s="1209"/>
      <c r="APT427" s="1209"/>
      <c r="APU427" s="1210"/>
      <c r="APV427" s="1211"/>
      <c r="APW427" s="1210"/>
      <c r="APY427" s="1208"/>
      <c r="APZ427" s="1209"/>
      <c r="AQA427" s="1209"/>
      <c r="AQB427" s="1209"/>
      <c r="AQC427" s="1209"/>
      <c r="AQD427" s="1210"/>
      <c r="AQE427" s="1211"/>
      <c r="AQF427" s="1210"/>
      <c r="AQH427" s="1208"/>
      <c r="AQI427" s="1209"/>
      <c r="AQJ427" s="1209"/>
      <c r="AQK427" s="1209"/>
      <c r="AQL427" s="1209"/>
      <c r="AQM427" s="1210"/>
      <c r="AQN427" s="1211"/>
      <c r="AQO427" s="1210"/>
      <c r="AQQ427" s="1208"/>
      <c r="AQR427" s="1209"/>
      <c r="AQS427" s="1209"/>
      <c r="AQT427" s="1209"/>
      <c r="AQU427" s="1209"/>
      <c r="AQV427" s="1210"/>
      <c r="AQW427" s="1211"/>
      <c r="AQX427" s="1210"/>
      <c r="AQZ427" s="1208"/>
      <c r="ARA427" s="1209"/>
      <c r="ARB427" s="1209"/>
      <c r="ARC427" s="1209"/>
      <c r="ARD427" s="1209"/>
      <c r="ARE427" s="1210"/>
      <c r="ARF427" s="1211"/>
      <c r="ARG427" s="1210"/>
      <c r="ARI427" s="1208"/>
      <c r="ARJ427" s="1209"/>
      <c r="ARK427" s="1209"/>
      <c r="ARL427" s="1209"/>
      <c r="ARM427" s="1209"/>
      <c r="ARN427" s="1210"/>
      <c r="ARO427" s="1211"/>
      <c r="ARP427" s="1210"/>
      <c r="ARR427" s="1208"/>
      <c r="ARS427" s="1209"/>
      <c r="ART427" s="1209"/>
      <c r="ARU427" s="1209"/>
      <c r="ARV427" s="1209"/>
      <c r="ARW427" s="1210"/>
      <c r="ARX427" s="1211"/>
      <c r="ARY427" s="1210"/>
      <c r="ASA427" s="1208"/>
      <c r="ASB427" s="1209"/>
      <c r="ASC427" s="1209"/>
      <c r="ASD427" s="1209"/>
      <c r="ASE427" s="1209"/>
      <c r="ASF427" s="1210"/>
      <c r="ASG427" s="1211"/>
      <c r="ASH427" s="1210"/>
      <c r="ASJ427" s="1208"/>
      <c r="ASK427" s="1209"/>
      <c r="ASL427" s="1209"/>
      <c r="ASM427" s="1209"/>
      <c r="ASN427" s="1209"/>
      <c r="ASO427" s="1210"/>
      <c r="ASP427" s="1211"/>
      <c r="ASQ427" s="1210"/>
      <c r="ASS427" s="1208"/>
      <c r="AST427" s="1209"/>
      <c r="ASU427" s="1209"/>
      <c r="ASV427" s="1209"/>
      <c r="ASW427" s="1209"/>
      <c r="ASX427" s="1210"/>
      <c r="ASY427" s="1211"/>
      <c r="ASZ427" s="1210"/>
      <c r="ATB427" s="1208"/>
      <c r="ATC427" s="1209"/>
      <c r="ATD427" s="1209"/>
      <c r="ATE427" s="1209"/>
      <c r="ATF427" s="1209"/>
      <c r="ATG427" s="1210"/>
      <c r="ATH427" s="1211"/>
      <c r="ATI427" s="1210"/>
      <c r="ATK427" s="1208"/>
      <c r="ATL427" s="1209"/>
      <c r="ATM427" s="1209"/>
      <c r="ATN427" s="1209"/>
      <c r="ATO427" s="1209"/>
      <c r="ATP427" s="1210"/>
      <c r="ATQ427" s="1211"/>
      <c r="ATR427" s="1210"/>
      <c r="ATT427" s="1208"/>
      <c r="ATU427" s="1209"/>
      <c r="ATV427" s="1209"/>
      <c r="ATW427" s="1209"/>
      <c r="ATX427" s="1209"/>
      <c r="ATY427" s="1210"/>
      <c r="ATZ427" s="1211"/>
      <c r="AUA427" s="1210"/>
      <c r="AUC427" s="1208"/>
      <c r="AUD427" s="1209"/>
      <c r="AUE427" s="1209"/>
      <c r="AUF427" s="1209"/>
      <c r="AUG427" s="1209"/>
      <c r="AUH427" s="1210"/>
      <c r="AUI427" s="1211"/>
      <c r="AUJ427" s="1210"/>
      <c r="AUL427" s="1208"/>
      <c r="AUM427" s="1209"/>
      <c r="AUN427" s="1209"/>
      <c r="AUO427" s="1209"/>
      <c r="AUP427" s="1209"/>
      <c r="AUQ427" s="1210"/>
      <c r="AUR427" s="1211"/>
      <c r="AUS427" s="1210"/>
      <c r="AUU427" s="1208"/>
      <c r="AUV427" s="1209"/>
      <c r="AUW427" s="1209"/>
      <c r="AUX427" s="1209"/>
      <c r="AUY427" s="1209"/>
      <c r="AUZ427" s="1210"/>
      <c r="AVA427" s="1211"/>
      <c r="AVB427" s="1210"/>
      <c r="AVD427" s="1208"/>
      <c r="AVE427" s="1209"/>
      <c r="AVF427" s="1209"/>
      <c r="AVG427" s="1209"/>
      <c r="AVH427" s="1209"/>
      <c r="AVI427" s="1210"/>
      <c r="AVJ427" s="1211"/>
      <c r="AVK427" s="1210"/>
      <c r="AVM427" s="1208"/>
      <c r="AVN427" s="1209"/>
      <c r="AVO427" s="1209"/>
      <c r="AVP427" s="1209"/>
      <c r="AVQ427" s="1209"/>
      <c r="AVR427" s="1210"/>
      <c r="AVS427" s="1211"/>
      <c r="AVT427" s="1210"/>
      <c r="AVV427" s="1208"/>
      <c r="AVW427" s="1209"/>
      <c r="AVX427" s="1209"/>
      <c r="AVY427" s="1209"/>
      <c r="AVZ427" s="1209"/>
      <c r="AWA427" s="1210"/>
      <c r="AWB427" s="1211"/>
      <c r="AWC427" s="1210"/>
      <c r="AWE427" s="1208"/>
      <c r="AWF427" s="1209"/>
      <c r="AWG427" s="1209"/>
      <c r="AWH427" s="1209"/>
      <c r="AWI427" s="1209"/>
      <c r="AWJ427" s="1210"/>
      <c r="AWK427" s="1211"/>
      <c r="AWL427" s="1210"/>
      <c r="AWN427" s="1208"/>
      <c r="AWO427" s="1209"/>
      <c r="AWP427" s="1209"/>
      <c r="AWQ427" s="1209"/>
      <c r="AWR427" s="1209"/>
      <c r="AWS427" s="1210"/>
      <c r="AWT427" s="1211"/>
      <c r="AWU427" s="1210"/>
      <c r="AWW427" s="1208"/>
      <c r="AWX427" s="1209"/>
      <c r="AWY427" s="1209"/>
      <c r="AWZ427" s="1209"/>
      <c r="AXA427" s="1209"/>
      <c r="AXB427" s="1210"/>
      <c r="AXC427" s="1211"/>
      <c r="AXD427" s="1210"/>
      <c r="AXF427" s="1208"/>
      <c r="AXG427" s="1209"/>
      <c r="AXH427" s="1209"/>
      <c r="AXI427" s="1209"/>
      <c r="AXJ427" s="1209"/>
      <c r="AXK427" s="1210"/>
      <c r="AXL427" s="1211"/>
      <c r="AXM427" s="1210"/>
      <c r="AXO427" s="1208"/>
      <c r="AXP427" s="1209"/>
      <c r="AXQ427" s="1209"/>
      <c r="AXR427" s="1209"/>
      <c r="AXS427" s="1209"/>
      <c r="AXT427" s="1210"/>
      <c r="AXU427" s="1211"/>
      <c r="AXV427" s="1210"/>
      <c r="AXX427" s="1208"/>
      <c r="AXY427" s="1209"/>
      <c r="AXZ427" s="1209"/>
      <c r="AYA427" s="1209"/>
      <c r="AYB427" s="1209"/>
      <c r="AYC427" s="1210"/>
      <c r="AYD427" s="1211"/>
      <c r="AYE427" s="1210"/>
      <c r="AYG427" s="1208"/>
      <c r="AYH427" s="1209"/>
      <c r="AYI427" s="1209"/>
      <c r="AYJ427" s="1209"/>
      <c r="AYK427" s="1209"/>
      <c r="AYL427" s="1210"/>
      <c r="AYM427" s="1211"/>
      <c r="AYN427" s="1210"/>
      <c r="AYP427" s="1208"/>
      <c r="AYQ427" s="1209"/>
      <c r="AYR427" s="1209"/>
      <c r="AYS427" s="1209"/>
      <c r="AYT427" s="1209"/>
      <c r="AYU427" s="1210"/>
      <c r="AYV427" s="1211"/>
      <c r="AYW427" s="1210"/>
      <c r="AYY427" s="1208"/>
      <c r="AYZ427" s="1209"/>
      <c r="AZA427" s="1209"/>
      <c r="AZB427" s="1209"/>
      <c r="AZC427" s="1209"/>
      <c r="AZD427" s="1210"/>
      <c r="AZE427" s="1211"/>
      <c r="AZF427" s="1210"/>
      <c r="AZH427" s="1208"/>
      <c r="AZI427" s="1209"/>
      <c r="AZJ427" s="1209"/>
      <c r="AZK427" s="1209"/>
      <c r="AZL427" s="1209"/>
      <c r="AZM427" s="1210"/>
      <c r="AZN427" s="1211"/>
      <c r="AZO427" s="1210"/>
      <c r="AZQ427" s="1208"/>
      <c r="AZR427" s="1209"/>
      <c r="AZS427" s="1209"/>
      <c r="AZT427" s="1209"/>
      <c r="AZU427" s="1209"/>
      <c r="AZV427" s="1210"/>
      <c r="AZW427" s="1211"/>
      <c r="AZX427" s="1210"/>
      <c r="AZZ427" s="1208"/>
      <c r="BAA427" s="1209"/>
      <c r="BAB427" s="1209"/>
      <c r="BAC427" s="1209"/>
      <c r="BAD427" s="1209"/>
      <c r="BAE427" s="1210"/>
      <c r="BAF427" s="1211"/>
      <c r="BAG427" s="1210"/>
      <c r="BAI427" s="1208"/>
      <c r="BAJ427" s="1209"/>
      <c r="BAK427" s="1209"/>
      <c r="BAL427" s="1209"/>
      <c r="BAM427" s="1209"/>
      <c r="BAN427" s="1210"/>
      <c r="BAO427" s="1211"/>
      <c r="BAP427" s="1210"/>
      <c r="BAR427" s="1208"/>
      <c r="BAS427" s="1209"/>
      <c r="BAT427" s="1209"/>
      <c r="BAU427" s="1209"/>
      <c r="BAV427" s="1209"/>
      <c r="BAW427" s="1210"/>
      <c r="BAX427" s="1211"/>
      <c r="BAY427" s="1210"/>
      <c r="BBA427" s="1208"/>
      <c r="BBB427" s="1209"/>
      <c r="BBC427" s="1209"/>
      <c r="BBD427" s="1209"/>
      <c r="BBE427" s="1209"/>
      <c r="BBF427" s="1210"/>
      <c r="BBG427" s="1211"/>
      <c r="BBH427" s="1210"/>
      <c r="BBJ427" s="1208"/>
      <c r="BBK427" s="1209"/>
      <c r="BBL427" s="1209"/>
      <c r="BBM427" s="1209"/>
      <c r="BBN427" s="1209"/>
      <c r="BBO427" s="1210"/>
      <c r="BBP427" s="1211"/>
      <c r="BBQ427" s="1210"/>
      <c r="BBS427" s="1208"/>
      <c r="BBT427" s="1209"/>
      <c r="BBU427" s="1209"/>
      <c r="BBV427" s="1209"/>
      <c r="BBW427" s="1209"/>
      <c r="BBX427" s="1210"/>
      <c r="BBY427" s="1211"/>
      <c r="BBZ427" s="1210"/>
      <c r="BCB427" s="1208"/>
      <c r="BCC427" s="1209"/>
      <c r="BCD427" s="1209"/>
      <c r="BCE427" s="1209"/>
      <c r="BCF427" s="1209"/>
      <c r="BCG427" s="1210"/>
      <c r="BCH427" s="1211"/>
      <c r="BCI427" s="1210"/>
      <c r="BCK427" s="1208"/>
      <c r="BCL427" s="1209"/>
      <c r="BCM427" s="1209"/>
      <c r="BCN427" s="1209"/>
      <c r="BCO427" s="1209"/>
      <c r="BCP427" s="1210"/>
      <c r="BCQ427" s="1211"/>
      <c r="BCR427" s="1210"/>
      <c r="BCT427" s="1208"/>
      <c r="BCU427" s="1209"/>
      <c r="BCV427" s="1209"/>
      <c r="BCW427" s="1209"/>
      <c r="BCX427" s="1209"/>
      <c r="BCY427" s="1210"/>
      <c r="BCZ427" s="1211"/>
      <c r="BDA427" s="1210"/>
      <c r="BDC427" s="1208"/>
      <c r="BDD427" s="1209"/>
      <c r="BDE427" s="1209"/>
      <c r="BDF427" s="1209"/>
      <c r="BDG427" s="1209"/>
      <c r="BDH427" s="1210"/>
      <c r="BDI427" s="1211"/>
      <c r="BDJ427" s="1210"/>
      <c r="BDL427" s="1208"/>
      <c r="BDM427" s="1209"/>
      <c r="BDN427" s="1209"/>
      <c r="BDO427" s="1209"/>
      <c r="BDP427" s="1209"/>
      <c r="BDQ427" s="1210"/>
      <c r="BDR427" s="1211"/>
      <c r="BDS427" s="1210"/>
      <c r="BDU427" s="1208"/>
      <c r="BDV427" s="1209"/>
      <c r="BDW427" s="1209"/>
      <c r="BDX427" s="1209"/>
      <c r="BDY427" s="1209"/>
      <c r="BDZ427" s="1210"/>
      <c r="BEA427" s="1211"/>
      <c r="BEB427" s="1210"/>
      <c r="BED427" s="1208"/>
      <c r="BEE427" s="1209"/>
      <c r="BEF427" s="1209"/>
      <c r="BEG427" s="1209"/>
      <c r="BEH427" s="1209"/>
      <c r="BEI427" s="1210"/>
      <c r="BEJ427" s="1211"/>
      <c r="BEK427" s="1210"/>
      <c r="BEM427" s="1208"/>
      <c r="BEN427" s="1209"/>
      <c r="BEO427" s="1209"/>
      <c r="BEP427" s="1209"/>
      <c r="BEQ427" s="1209"/>
      <c r="BER427" s="1210"/>
      <c r="BES427" s="1211"/>
      <c r="BET427" s="1210"/>
      <c r="BEV427" s="1208"/>
      <c r="BEW427" s="1209"/>
      <c r="BEX427" s="1209"/>
      <c r="BEY427" s="1209"/>
      <c r="BEZ427" s="1209"/>
      <c r="BFA427" s="1210"/>
      <c r="BFB427" s="1211"/>
      <c r="BFC427" s="1210"/>
      <c r="BFE427" s="1208"/>
      <c r="BFF427" s="1209"/>
      <c r="BFG427" s="1209"/>
      <c r="BFH427" s="1209"/>
      <c r="BFI427" s="1209"/>
      <c r="BFJ427" s="1210"/>
      <c r="BFK427" s="1211"/>
      <c r="BFL427" s="1210"/>
      <c r="BFN427" s="1208"/>
      <c r="BFO427" s="1209"/>
      <c r="BFP427" s="1209"/>
      <c r="BFQ427" s="1209"/>
      <c r="BFR427" s="1209"/>
      <c r="BFS427" s="1210"/>
      <c r="BFT427" s="1211"/>
      <c r="BFU427" s="1210"/>
      <c r="BFW427" s="1208"/>
      <c r="BFX427" s="1209"/>
      <c r="BFY427" s="1209"/>
      <c r="BFZ427" s="1209"/>
      <c r="BGA427" s="1209"/>
      <c r="BGB427" s="1210"/>
      <c r="BGC427" s="1211"/>
      <c r="BGD427" s="1210"/>
      <c r="BGF427" s="1208"/>
      <c r="BGG427" s="1209"/>
      <c r="BGH427" s="1209"/>
      <c r="BGI427" s="1209"/>
      <c r="BGJ427" s="1209"/>
      <c r="BGK427" s="1210"/>
      <c r="BGL427" s="1211"/>
      <c r="BGM427" s="1210"/>
      <c r="BGO427" s="1208"/>
      <c r="BGP427" s="1209"/>
      <c r="BGQ427" s="1209"/>
      <c r="BGR427" s="1209"/>
      <c r="BGS427" s="1209"/>
      <c r="BGT427" s="1210"/>
      <c r="BGU427" s="1211"/>
      <c r="BGV427" s="1210"/>
      <c r="BGX427" s="1208"/>
      <c r="BGY427" s="1209"/>
      <c r="BGZ427" s="1209"/>
      <c r="BHA427" s="1209"/>
      <c r="BHB427" s="1209"/>
      <c r="BHC427" s="1210"/>
      <c r="BHD427" s="1211"/>
      <c r="BHE427" s="1210"/>
      <c r="BHG427" s="1208"/>
      <c r="BHH427" s="1209"/>
      <c r="BHI427" s="1209"/>
      <c r="BHJ427" s="1209"/>
      <c r="BHK427" s="1209"/>
      <c r="BHL427" s="1210"/>
      <c r="BHM427" s="1211"/>
      <c r="BHN427" s="1210"/>
      <c r="BHP427" s="1208"/>
      <c r="BHQ427" s="1209"/>
      <c r="BHR427" s="1209"/>
      <c r="BHS427" s="1209"/>
      <c r="BHT427" s="1209"/>
      <c r="BHU427" s="1210"/>
      <c r="BHV427" s="1211"/>
      <c r="BHW427" s="1210"/>
      <c r="BHY427" s="1208"/>
      <c r="BHZ427" s="1209"/>
      <c r="BIA427" s="1209"/>
      <c r="BIB427" s="1209"/>
      <c r="BIC427" s="1209"/>
      <c r="BID427" s="1210"/>
      <c r="BIE427" s="1211"/>
      <c r="BIF427" s="1210"/>
      <c r="BIH427" s="1208"/>
      <c r="BII427" s="1209"/>
      <c r="BIJ427" s="1209"/>
      <c r="BIK427" s="1209"/>
      <c r="BIL427" s="1209"/>
      <c r="BIM427" s="1210"/>
      <c r="BIN427" s="1211"/>
      <c r="BIO427" s="1210"/>
      <c r="BIQ427" s="1208"/>
      <c r="BIR427" s="1209"/>
      <c r="BIS427" s="1209"/>
      <c r="BIT427" s="1209"/>
      <c r="BIU427" s="1209"/>
      <c r="BIV427" s="1210"/>
      <c r="BIW427" s="1211"/>
      <c r="BIX427" s="1210"/>
      <c r="BIZ427" s="1208"/>
      <c r="BJA427" s="1209"/>
      <c r="BJB427" s="1209"/>
      <c r="BJC427" s="1209"/>
      <c r="BJD427" s="1209"/>
      <c r="BJE427" s="1210"/>
      <c r="BJF427" s="1211"/>
      <c r="BJG427" s="1210"/>
      <c r="BJI427" s="1208"/>
      <c r="BJJ427" s="1209"/>
      <c r="BJK427" s="1209"/>
      <c r="BJL427" s="1209"/>
      <c r="BJM427" s="1209"/>
      <c r="BJN427" s="1210"/>
      <c r="BJO427" s="1211"/>
      <c r="BJP427" s="1210"/>
      <c r="BJR427" s="1208"/>
      <c r="BJS427" s="1209"/>
      <c r="BJT427" s="1209"/>
      <c r="BJU427" s="1209"/>
      <c r="BJV427" s="1209"/>
      <c r="BJW427" s="1210"/>
      <c r="BJX427" s="1211"/>
      <c r="BJY427" s="1210"/>
      <c r="BKA427" s="1208"/>
      <c r="BKB427" s="1209"/>
      <c r="BKC427" s="1209"/>
      <c r="BKD427" s="1209"/>
      <c r="BKE427" s="1209"/>
      <c r="BKF427" s="1210"/>
      <c r="BKG427" s="1211"/>
      <c r="BKH427" s="1210"/>
      <c r="BKJ427" s="1208"/>
      <c r="BKK427" s="1209"/>
      <c r="BKL427" s="1209"/>
      <c r="BKM427" s="1209"/>
      <c r="BKN427" s="1209"/>
      <c r="BKO427" s="1210"/>
      <c r="BKP427" s="1211"/>
      <c r="BKQ427" s="1210"/>
      <c r="BKS427" s="1208"/>
      <c r="BKT427" s="1209"/>
      <c r="BKU427" s="1209"/>
      <c r="BKV427" s="1209"/>
      <c r="BKW427" s="1209"/>
      <c r="BKX427" s="1210"/>
      <c r="BKY427" s="1211"/>
      <c r="BKZ427" s="1210"/>
      <c r="BLB427" s="1208"/>
      <c r="BLC427" s="1209"/>
      <c r="BLD427" s="1209"/>
      <c r="BLE427" s="1209"/>
      <c r="BLF427" s="1209"/>
      <c r="BLG427" s="1210"/>
      <c r="BLH427" s="1211"/>
      <c r="BLI427" s="1210"/>
      <c r="BLK427" s="1208"/>
      <c r="BLL427" s="1209"/>
      <c r="BLM427" s="1209"/>
      <c r="BLN427" s="1209"/>
      <c r="BLO427" s="1209"/>
      <c r="BLP427" s="1210"/>
      <c r="BLQ427" s="1211"/>
      <c r="BLR427" s="1210"/>
      <c r="BLT427" s="1208"/>
      <c r="BLU427" s="1209"/>
      <c r="BLV427" s="1209"/>
      <c r="BLW427" s="1209"/>
      <c r="BLX427" s="1209"/>
      <c r="BLY427" s="1210"/>
      <c r="BLZ427" s="1211"/>
      <c r="BMA427" s="1210"/>
      <c r="BMC427" s="1208"/>
      <c r="BMD427" s="1209"/>
      <c r="BME427" s="1209"/>
      <c r="BMF427" s="1209"/>
      <c r="BMG427" s="1209"/>
      <c r="BMH427" s="1210"/>
      <c r="BMI427" s="1211"/>
      <c r="BMJ427" s="1210"/>
      <c r="BML427" s="1208"/>
      <c r="BMM427" s="1209"/>
      <c r="BMN427" s="1209"/>
      <c r="BMO427" s="1209"/>
      <c r="BMP427" s="1209"/>
      <c r="BMQ427" s="1210"/>
      <c r="BMR427" s="1211"/>
      <c r="BMS427" s="1210"/>
      <c r="BMU427" s="1208"/>
      <c r="BMV427" s="1209"/>
      <c r="BMW427" s="1209"/>
      <c r="BMX427" s="1209"/>
      <c r="BMY427" s="1209"/>
      <c r="BMZ427" s="1210"/>
      <c r="BNA427" s="1211"/>
      <c r="BNB427" s="1210"/>
      <c r="BND427" s="1208"/>
      <c r="BNE427" s="1209"/>
      <c r="BNF427" s="1209"/>
      <c r="BNG427" s="1209"/>
      <c r="BNH427" s="1209"/>
      <c r="BNI427" s="1210"/>
      <c r="BNJ427" s="1211"/>
      <c r="BNK427" s="1210"/>
      <c r="BNM427" s="1208"/>
      <c r="BNN427" s="1209"/>
      <c r="BNO427" s="1209"/>
      <c r="BNP427" s="1209"/>
      <c r="BNQ427" s="1209"/>
      <c r="BNR427" s="1210"/>
      <c r="BNS427" s="1211"/>
      <c r="BNT427" s="1210"/>
      <c r="BNV427" s="1208"/>
      <c r="BNW427" s="1209"/>
      <c r="BNX427" s="1209"/>
      <c r="BNY427" s="1209"/>
      <c r="BNZ427" s="1209"/>
      <c r="BOA427" s="1210"/>
      <c r="BOB427" s="1211"/>
      <c r="BOC427" s="1210"/>
      <c r="BOE427" s="1208"/>
      <c r="BOF427" s="1209"/>
      <c r="BOG427" s="1209"/>
      <c r="BOH427" s="1209"/>
      <c r="BOI427" s="1209"/>
      <c r="BOJ427" s="1210"/>
      <c r="BOK427" s="1211"/>
      <c r="BOL427" s="1210"/>
      <c r="BON427" s="1208"/>
      <c r="BOO427" s="1209"/>
      <c r="BOP427" s="1209"/>
      <c r="BOQ427" s="1209"/>
      <c r="BOR427" s="1209"/>
      <c r="BOS427" s="1210"/>
      <c r="BOT427" s="1211"/>
      <c r="BOU427" s="1210"/>
      <c r="BOW427" s="1208"/>
      <c r="BOX427" s="1209"/>
      <c r="BOY427" s="1209"/>
      <c r="BOZ427" s="1209"/>
      <c r="BPA427" s="1209"/>
      <c r="BPB427" s="1210"/>
      <c r="BPC427" s="1211"/>
      <c r="BPD427" s="1210"/>
      <c r="BPF427" s="1208"/>
      <c r="BPG427" s="1209"/>
      <c r="BPH427" s="1209"/>
      <c r="BPI427" s="1209"/>
      <c r="BPJ427" s="1209"/>
      <c r="BPK427" s="1210"/>
      <c r="BPL427" s="1211"/>
      <c r="BPM427" s="1210"/>
      <c r="BPO427" s="1208"/>
      <c r="BPP427" s="1209"/>
      <c r="BPQ427" s="1209"/>
      <c r="BPR427" s="1209"/>
      <c r="BPS427" s="1209"/>
      <c r="BPT427" s="1210"/>
      <c r="BPU427" s="1211"/>
      <c r="BPV427" s="1210"/>
      <c r="BPX427" s="1208"/>
      <c r="BPY427" s="1209"/>
      <c r="BPZ427" s="1209"/>
      <c r="BQA427" s="1209"/>
      <c r="BQB427" s="1209"/>
      <c r="BQC427" s="1210"/>
      <c r="BQD427" s="1211"/>
      <c r="BQE427" s="1210"/>
      <c r="BQG427" s="1208"/>
      <c r="BQH427" s="1209"/>
      <c r="BQI427" s="1209"/>
      <c r="BQJ427" s="1209"/>
      <c r="BQK427" s="1209"/>
      <c r="BQL427" s="1210"/>
      <c r="BQM427" s="1211"/>
      <c r="BQN427" s="1210"/>
      <c r="BQP427" s="1208"/>
      <c r="BQQ427" s="1209"/>
      <c r="BQR427" s="1209"/>
      <c r="BQS427" s="1209"/>
      <c r="BQT427" s="1209"/>
      <c r="BQU427" s="1210"/>
      <c r="BQV427" s="1211"/>
      <c r="BQW427" s="1210"/>
      <c r="BQY427" s="1208"/>
      <c r="BQZ427" s="1209"/>
      <c r="BRA427" s="1209"/>
      <c r="BRB427" s="1209"/>
      <c r="BRC427" s="1209"/>
      <c r="BRD427" s="1210"/>
      <c r="BRE427" s="1211"/>
      <c r="BRF427" s="1210"/>
      <c r="BRH427" s="1208"/>
      <c r="BRI427" s="1209"/>
      <c r="BRJ427" s="1209"/>
      <c r="BRK427" s="1209"/>
      <c r="BRL427" s="1209"/>
      <c r="BRM427" s="1210"/>
      <c r="BRN427" s="1211"/>
      <c r="BRO427" s="1210"/>
      <c r="BRQ427" s="1208"/>
      <c r="BRR427" s="1209"/>
      <c r="BRS427" s="1209"/>
      <c r="BRT427" s="1209"/>
      <c r="BRU427" s="1209"/>
      <c r="BRV427" s="1210"/>
      <c r="BRW427" s="1211"/>
      <c r="BRX427" s="1210"/>
      <c r="BRZ427" s="1208"/>
      <c r="BSA427" s="1209"/>
      <c r="BSB427" s="1209"/>
      <c r="BSC427" s="1209"/>
      <c r="BSD427" s="1209"/>
      <c r="BSE427" s="1210"/>
      <c r="BSF427" s="1211"/>
      <c r="BSG427" s="1210"/>
      <c r="BSI427" s="1208"/>
      <c r="BSJ427" s="1209"/>
      <c r="BSK427" s="1209"/>
      <c r="BSL427" s="1209"/>
      <c r="BSM427" s="1209"/>
      <c r="BSN427" s="1210"/>
      <c r="BSO427" s="1211"/>
      <c r="BSP427" s="1210"/>
      <c r="BSR427" s="1208"/>
      <c r="BSS427" s="1209"/>
      <c r="BST427" s="1209"/>
      <c r="BSU427" s="1209"/>
      <c r="BSV427" s="1209"/>
      <c r="BSW427" s="1210"/>
      <c r="BSX427" s="1211"/>
      <c r="BSY427" s="1210"/>
      <c r="BTA427" s="1208"/>
      <c r="BTB427" s="1209"/>
      <c r="BTC427" s="1209"/>
      <c r="BTD427" s="1209"/>
      <c r="BTE427" s="1209"/>
      <c r="BTF427" s="1210"/>
      <c r="BTG427" s="1211"/>
      <c r="BTH427" s="1210"/>
      <c r="BTJ427" s="1208"/>
      <c r="BTK427" s="1209"/>
      <c r="BTL427" s="1209"/>
      <c r="BTM427" s="1209"/>
      <c r="BTN427" s="1209"/>
      <c r="BTO427" s="1210"/>
      <c r="BTP427" s="1211"/>
      <c r="BTQ427" s="1210"/>
      <c r="BTS427" s="1208"/>
      <c r="BTT427" s="1209"/>
      <c r="BTU427" s="1209"/>
      <c r="BTV427" s="1209"/>
      <c r="BTW427" s="1209"/>
      <c r="BTX427" s="1210"/>
      <c r="BTY427" s="1211"/>
      <c r="BTZ427" s="1210"/>
      <c r="BUB427" s="1208"/>
      <c r="BUC427" s="1209"/>
      <c r="BUD427" s="1209"/>
      <c r="BUE427" s="1209"/>
      <c r="BUF427" s="1209"/>
      <c r="BUG427" s="1210"/>
      <c r="BUH427" s="1211"/>
      <c r="BUI427" s="1210"/>
      <c r="BUK427" s="1208"/>
      <c r="BUL427" s="1209"/>
      <c r="BUM427" s="1209"/>
      <c r="BUN427" s="1209"/>
      <c r="BUO427" s="1209"/>
      <c r="BUP427" s="1210"/>
      <c r="BUQ427" s="1211"/>
      <c r="BUR427" s="1210"/>
      <c r="BUT427" s="1208"/>
      <c r="BUU427" s="1209"/>
      <c r="BUV427" s="1209"/>
      <c r="BUW427" s="1209"/>
      <c r="BUX427" s="1209"/>
      <c r="BUY427" s="1210"/>
      <c r="BUZ427" s="1211"/>
      <c r="BVA427" s="1210"/>
      <c r="BVC427" s="1208"/>
      <c r="BVD427" s="1209"/>
      <c r="BVE427" s="1209"/>
      <c r="BVF427" s="1209"/>
      <c r="BVG427" s="1209"/>
      <c r="BVH427" s="1210"/>
      <c r="BVI427" s="1211"/>
      <c r="BVJ427" s="1210"/>
      <c r="BVL427" s="1208"/>
      <c r="BVM427" s="1209"/>
      <c r="BVN427" s="1209"/>
      <c r="BVO427" s="1209"/>
      <c r="BVP427" s="1209"/>
      <c r="BVQ427" s="1210"/>
      <c r="BVR427" s="1211"/>
      <c r="BVS427" s="1210"/>
      <c r="BVU427" s="1208"/>
      <c r="BVV427" s="1209"/>
      <c r="BVW427" s="1209"/>
      <c r="BVX427" s="1209"/>
      <c r="BVY427" s="1209"/>
      <c r="BVZ427" s="1210"/>
      <c r="BWA427" s="1211"/>
      <c r="BWB427" s="1210"/>
      <c r="BWD427" s="1208"/>
      <c r="BWE427" s="1209"/>
      <c r="BWF427" s="1209"/>
      <c r="BWG427" s="1209"/>
      <c r="BWH427" s="1209"/>
      <c r="BWI427" s="1210"/>
      <c r="BWJ427" s="1211"/>
      <c r="BWK427" s="1210"/>
      <c r="BWM427" s="1208"/>
      <c r="BWN427" s="1209"/>
      <c r="BWO427" s="1209"/>
      <c r="BWP427" s="1209"/>
      <c r="BWQ427" s="1209"/>
      <c r="BWR427" s="1210"/>
      <c r="BWS427" s="1211"/>
      <c r="BWT427" s="1210"/>
      <c r="BWV427" s="1208"/>
      <c r="BWW427" s="1209"/>
      <c r="BWX427" s="1209"/>
      <c r="BWY427" s="1209"/>
      <c r="BWZ427" s="1209"/>
      <c r="BXA427" s="1210"/>
      <c r="BXB427" s="1211"/>
      <c r="BXC427" s="1210"/>
      <c r="BXE427" s="1208"/>
      <c r="BXF427" s="1209"/>
      <c r="BXG427" s="1209"/>
      <c r="BXH427" s="1209"/>
      <c r="BXI427" s="1209"/>
      <c r="BXJ427" s="1210"/>
      <c r="BXK427" s="1211"/>
      <c r="BXL427" s="1210"/>
      <c r="BXN427" s="1208"/>
      <c r="BXO427" s="1209"/>
      <c r="BXP427" s="1209"/>
      <c r="BXQ427" s="1209"/>
      <c r="BXR427" s="1209"/>
      <c r="BXS427" s="1210"/>
      <c r="BXT427" s="1211"/>
      <c r="BXU427" s="1210"/>
      <c r="BXW427" s="1208"/>
      <c r="BXX427" s="1209"/>
      <c r="BXY427" s="1209"/>
      <c r="BXZ427" s="1209"/>
      <c r="BYA427" s="1209"/>
      <c r="BYB427" s="1210"/>
      <c r="BYC427" s="1211"/>
      <c r="BYD427" s="1210"/>
      <c r="BYF427" s="1208"/>
      <c r="BYG427" s="1209"/>
      <c r="BYH427" s="1209"/>
      <c r="BYI427" s="1209"/>
      <c r="BYJ427" s="1209"/>
      <c r="BYK427" s="1210"/>
      <c r="BYL427" s="1211"/>
      <c r="BYM427" s="1210"/>
      <c r="BYO427" s="1208"/>
      <c r="BYP427" s="1209"/>
      <c r="BYQ427" s="1209"/>
      <c r="BYR427" s="1209"/>
      <c r="BYS427" s="1209"/>
      <c r="BYT427" s="1210"/>
      <c r="BYU427" s="1211"/>
      <c r="BYV427" s="1210"/>
      <c r="BYX427" s="1208"/>
      <c r="BYY427" s="1209"/>
      <c r="BYZ427" s="1209"/>
      <c r="BZA427" s="1209"/>
      <c r="BZB427" s="1209"/>
      <c r="BZC427" s="1210"/>
      <c r="BZD427" s="1211"/>
      <c r="BZE427" s="1210"/>
      <c r="BZG427" s="1208"/>
      <c r="BZH427" s="1209"/>
      <c r="BZI427" s="1209"/>
      <c r="BZJ427" s="1209"/>
      <c r="BZK427" s="1209"/>
      <c r="BZL427" s="1210"/>
      <c r="BZM427" s="1211"/>
      <c r="BZN427" s="1210"/>
      <c r="BZP427" s="1208"/>
      <c r="BZQ427" s="1209"/>
      <c r="BZR427" s="1209"/>
      <c r="BZS427" s="1209"/>
      <c r="BZT427" s="1209"/>
      <c r="BZU427" s="1210"/>
      <c r="BZV427" s="1211"/>
      <c r="BZW427" s="1210"/>
      <c r="BZY427" s="1208"/>
      <c r="BZZ427" s="1209"/>
      <c r="CAA427" s="1209"/>
      <c r="CAB427" s="1209"/>
      <c r="CAC427" s="1209"/>
      <c r="CAD427" s="1210"/>
      <c r="CAE427" s="1211"/>
      <c r="CAF427" s="1210"/>
      <c r="CAH427" s="1208"/>
      <c r="CAI427" s="1209"/>
      <c r="CAJ427" s="1209"/>
      <c r="CAK427" s="1209"/>
      <c r="CAL427" s="1209"/>
      <c r="CAM427" s="1210"/>
      <c r="CAN427" s="1211"/>
      <c r="CAO427" s="1210"/>
      <c r="CAQ427" s="1208"/>
      <c r="CAR427" s="1209"/>
      <c r="CAS427" s="1209"/>
      <c r="CAT427" s="1209"/>
      <c r="CAU427" s="1209"/>
      <c r="CAV427" s="1210"/>
      <c r="CAW427" s="1211"/>
      <c r="CAX427" s="1210"/>
      <c r="CAZ427" s="1208"/>
      <c r="CBA427" s="1209"/>
      <c r="CBB427" s="1209"/>
      <c r="CBC427" s="1209"/>
      <c r="CBD427" s="1209"/>
      <c r="CBE427" s="1210"/>
      <c r="CBF427" s="1211"/>
      <c r="CBG427" s="1210"/>
      <c r="CBI427" s="1208"/>
      <c r="CBJ427" s="1209"/>
      <c r="CBK427" s="1209"/>
      <c r="CBL427" s="1209"/>
      <c r="CBM427" s="1209"/>
      <c r="CBN427" s="1210"/>
      <c r="CBO427" s="1211"/>
      <c r="CBP427" s="1210"/>
      <c r="CBR427" s="1208"/>
      <c r="CBS427" s="1209"/>
      <c r="CBT427" s="1209"/>
      <c r="CBU427" s="1209"/>
      <c r="CBV427" s="1209"/>
      <c r="CBW427" s="1210"/>
      <c r="CBX427" s="1211"/>
      <c r="CBY427" s="1210"/>
      <c r="CCA427" s="1208"/>
      <c r="CCB427" s="1209"/>
      <c r="CCC427" s="1209"/>
      <c r="CCD427" s="1209"/>
      <c r="CCE427" s="1209"/>
      <c r="CCF427" s="1210"/>
      <c r="CCG427" s="1211"/>
      <c r="CCH427" s="1210"/>
      <c r="CCJ427" s="1208"/>
      <c r="CCK427" s="1209"/>
      <c r="CCL427" s="1209"/>
      <c r="CCM427" s="1209"/>
      <c r="CCN427" s="1209"/>
      <c r="CCO427" s="1210"/>
      <c r="CCP427" s="1211"/>
      <c r="CCQ427" s="1210"/>
      <c r="CCS427" s="1208"/>
      <c r="CCT427" s="1209"/>
      <c r="CCU427" s="1209"/>
      <c r="CCV427" s="1209"/>
      <c r="CCW427" s="1209"/>
      <c r="CCX427" s="1210"/>
      <c r="CCY427" s="1211"/>
      <c r="CCZ427" s="1210"/>
      <c r="CDB427" s="1208"/>
      <c r="CDC427" s="1209"/>
      <c r="CDD427" s="1209"/>
      <c r="CDE427" s="1209"/>
      <c r="CDF427" s="1209"/>
      <c r="CDG427" s="1210"/>
      <c r="CDH427" s="1211"/>
      <c r="CDI427" s="1210"/>
      <c r="CDK427" s="1208"/>
      <c r="CDL427" s="1209"/>
      <c r="CDM427" s="1209"/>
      <c r="CDN427" s="1209"/>
      <c r="CDO427" s="1209"/>
      <c r="CDP427" s="1210"/>
      <c r="CDQ427" s="1211"/>
      <c r="CDR427" s="1210"/>
      <c r="CDT427" s="1208"/>
      <c r="CDU427" s="1209"/>
      <c r="CDV427" s="1209"/>
      <c r="CDW427" s="1209"/>
      <c r="CDX427" s="1209"/>
      <c r="CDY427" s="1210"/>
      <c r="CDZ427" s="1211"/>
      <c r="CEA427" s="1210"/>
      <c r="CEC427" s="1208"/>
      <c r="CED427" s="1209"/>
      <c r="CEE427" s="1209"/>
      <c r="CEF427" s="1209"/>
      <c r="CEG427" s="1209"/>
      <c r="CEH427" s="1210"/>
      <c r="CEI427" s="1211"/>
      <c r="CEJ427" s="1210"/>
      <c r="CEL427" s="1208"/>
      <c r="CEM427" s="1209"/>
      <c r="CEN427" s="1209"/>
      <c r="CEO427" s="1209"/>
      <c r="CEP427" s="1209"/>
      <c r="CEQ427" s="1210"/>
      <c r="CER427" s="1211"/>
      <c r="CES427" s="1210"/>
      <c r="CEU427" s="1208"/>
      <c r="CEV427" s="1209"/>
      <c r="CEW427" s="1209"/>
      <c r="CEX427" s="1209"/>
      <c r="CEY427" s="1209"/>
      <c r="CEZ427" s="1210"/>
      <c r="CFA427" s="1211"/>
      <c r="CFB427" s="1210"/>
      <c r="CFD427" s="1208"/>
      <c r="CFE427" s="1209"/>
      <c r="CFF427" s="1209"/>
      <c r="CFG427" s="1209"/>
      <c r="CFH427" s="1209"/>
      <c r="CFI427" s="1210"/>
      <c r="CFJ427" s="1211"/>
      <c r="CFK427" s="1210"/>
      <c r="CFM427" s="1208"/>
      <c r="CFN427" s="1209"/>
      <c r="CFO427" s="1209"/>
      <c r="CFP427" s="1209"/>
      <c r="CFQ427" s="1209"/>
      <c r="CFR427" s="1210"/>
      <c r="CFS427" s="1211"/>
      <c r="CFT427" s="1210"/>
      <c r="CFV427" s="1208"/>
      <c r="CFW427" s="1209"/>
      <c r="CFX427" s="1209"/>
      <c r="CFY427" s="1209"/>
      <c r="CFZ427" s="1209"/>
      <c r="CGA427" s="1210"/>
      <c r="CGB427" s="1211"/>
      <c r="CGC427" s="1210"/>
      <c r="CGE427" s="1208"/>
      <c r="CGF427" s="1209"/>
      <c r="CGG427" s="1209"/>
      <c r="CGH427" s="1209"/>
      <c r="CGI427" s="1209"/>
      <c r="CGJ427" s="1210"/>
      <c r="CGK427" s="1211"/>
      <c r="CGL427" s="1210"/>
      <c r="CGN427" s="1208"/>
      <c r="CGO427" s="1209"/>
      <c r="CGP427" s="1209"/>
      <c r="CGQ427" s="1209"/>
      <c r="CGR427" s="1209"/>
      <c r="CGS427" s="1210"/>
      <c r="CGT427" s="1211"/>
      <c r="CGU427" s="1210"/>
      <c r="CGW427" s="1208"/>
      <c r="CGX427" s="1209"/>
      <c r="CGY427" s="1209"/>
      <c r="CGZ427" s="1209"/>
      <c r="CHA427" s="1209"/>
      <c r="CHB427" s="1210"/>
      <c r="CHC427" s="1211"/>
      <c r="CHD427" s="1210"/>
      <c r="CHF427" s="1208"/>
      <c r="CHG427" s="1209"/>
      <c r="CHH427" s="1209"/>
      <c r="CHI427" s="1209"/>
      <c r="CHJ427" s="1209"/>
      <c r="CHK427" s="1210"/>
      <c r="CHL427" s="1211"/>
      <c r="CHM427" s="1210"/>
      <c r="CHO427" s="1208"/>
      <c r="CHP427" s="1209"/>
      <c r="CHQ427" s="1209"/>
      <c r="CHR427" s="1209"/>
      <c r="CHS427" s="1209"/>
      <c r="CHT427" s="1210"/>
      <c r="CHU427" s="1211"/>
      <c r="CHV427" s="1210"/>
      <c r="CHX427" s="1208"/>
      <c r="CHY427" s="1209"/>
      <c r="CHZ427" s="1209"/>
      <c r="CIA427" s="1209"/>
      <c r="CIB427" s="1209"/>
      <c r="CIC427" s="1210"/>
      <c r="CID427" s="1211"/>
      <c r="CIE427" s="1210"/>
      <c r="CIG427" s="1208"/>
      <c r="CIH427" s="1209"/>
      <c r="CII427" s="1209"/>
      <c r="CIJ427" s="1209"/>
      <c r="CIK427" s="1209"/>
      <c r="CIL427" s="1210"/>
      <c r="CIM427" s="1211"/>
      <c r="CIN427" s="1210"/>
      <c r="CIP427" s="1208"/>
      <c r="CIQ427" s="1209"/>
      <c r="CIR427" s="1209"/>
      <c r="CIS427" s="1209"/>
      <c r="CIT427" s="1209"/>
      <c r="CIU427" s="1210"/>
      <c r="CIV427" s="1211"/>
      <c r="CIW427" s="1210"/>
      <c r="CIY427" s="1208"/>
      <c r="CIZ427" s="1209"/>
      <c r="CJA427" s="1209"/>
      <c r="CJB427" s="1209"/>
      <c r="CJC427" s="1209"/>
      <c r="CJD427" s="1210"/>
      <c r="CJE427" s="1211"/>
      <c r="CJF427" s="1210"/>
      <c r="CJH427" s="1208"/>
      <c r="CJI427" s="1209"/>
      <c r="CJJ427" s="1209"/>
      <c r="CJK427" s="1209"/>
      <c r="CJL427" s="1209"/>
      <c r="CJM427" s="1210"/>
      <c r="CJN427" s="1211"/>
      <c r="CJO427" s="1210"/>
      <c r="CJQ427" s="1208"/>
      <c r="CJR427" s="1209"/>
      <c r="CJS427" s="1209"/>
      <c r="CJT427" s="1209"/>
      <c r="CJU427" s="1209"/>
      <c r="CJV427" s="1210"/>
      <c r="CJW427" s="1211"/>
      <c r="CJX427" s="1210"/>
      <c r="CJZ427" s="1208"/>
      <c r="CKA427" s="1209"/>
      <c r="CKB427" s="1209"/>
      <c r="CKC427" s="1209"/>
      <c r="CKD427" s="1209"/>
      <c r="CKE427" s="1210"/>
      <c r="CKF427" s="1211"/>
      <c r="CKG427" s="1210"/>
      <c r="CKI427" s="1208"/>
      <c r="CKJ427" s="1209"/>
      <c r="CKK427" s="1209"/>
      <c r="CKL427" s="1209"/>
      <c r="CKM427" s="1209"/>
      <c r="CKN427" s="1210"/>
      <c r="CKO427" s="1211"/>
      <c r="CKP427" s="1210"/>
      <c r="CKR427" s="1208"/>
      <c r="CKS427" s="1209"/>
      <c r="CKT427" s="1209"/>
      <c r="CKU427" s="1209"/>
      <c r="CKV427" s="1209"/>
      <c r="CKW427" s="1210"/>
      <c r="CKX427" s="1211"/>
      <c r="CKY427" s="1210"/>
      <c r="CLA427" s="1208"/>
      <c r="CLB427" s="1209"/>
      <c r="CLC427" s="1209"/>
      <c r="CLD427" s="1209"/>
      <c r="CLE427" s="1209"/>
      <c r="CLF427" s="1210"/>
      <c r="CLG427" s="1211"/>
      <c r="CLH427" s="1210"/>
      <c r="CLJ427" s="1208"/>
      <c r="CLK427" s="1209"/>
      <c r="CLL427" s="1209"/>
      <c r="CLM427" s="1209"/>
      <c r="CLN427" s="1209"/>
      <c r="CLO427" s="1210"/>
      <c r="CLP427" s="1211"/>
      <c r="CLQ427" s="1210"/>
      <c r="CLS427" s="1208"/>
      <c r="CLT427" s="1209"/>
      <c r="CLU427" s="1209"/>
      <c r="CLV427" s="1209"/>
      <c r="CLW427" s="1209"/>
      <c r="CLX427" s="1210"/>
      <c r="CLY427" s="1211"/>
      <c r="CLZ427" s="1210"/>
      <c r="CMB427" s="1208"/>
      <c r="CMC427" s="1209"/>
      <c r="CMD427" s="1209"/>
      <c r="CME427" s="1209"/>
      <c r="CMF427" s="1209"/>
      <c r="CMG427" s="1210"/>
      <c r="CMH427" s="1211"/>
      <c r="CMI427" s="1210"/>
      <c r="CMK427" s="1208"/>
      <c r="CML427" s="1209"/>
      <c r="CMM427" s="1209"/>
      <c r="CMN427" s="1209"/>
      <c r="CMO427" s="1209"/>
      <c r="CMP427" s="1210"/>
      <c r="CMQ427" s="1211"/>
      <c r="CMR427" s="1210"/>
      <c r="CMT427" s="1208"/>
      <c r="CMU427" s="1209"/>
      <c r="CMV427" s="1209"/>
      <c r="CMW427" s="1209"/>
      <c r="CMX427" s="1209"/>
      <c r="CMY427" s="1210"/>
      <c r="CMZ427" s="1211"/>
      <c r="CNA427" s="1210"/>
      <c r="CNC427" s="1208"/>
      <c r="CND427" s="1209"/>
      <c r="CNE427" s="1209"/>
      <c r="CNF427" s="1209"/>
      <c r="CNG427" s="1209"/>
      <c r="CNH427" s="1210"/>
      <c r="CNI427" s="1211"/>
      <c r="CNJ427" s="1210"/>
      <c r="CNL427" s="1208"/>
      <c r="CNM427" s="1209"/>
      <c r="CNN427" s="1209"/>
      <c r="CNO427" s="1209"/>
      <c r="CNP427" s="1209"/>
      <c r="CNQ427" s="1210"/>
      <c r="CNR427" s="1211"/>
      <c r="CNS427" s="1210"/>
      <c r="CNU427" s="1208"/>
      <c r="CNV427" s="1209"/>
      <c r="CNW427" s="1209"/>
      <c r="CNX427" s="1209"/>
      <c r="CNY427" s="1209"/>
      <c r="CNZ427" s="1210"/>
      <c r="COA427" s="1211"/>
      <c r="COB427" s="1210"/>
      <c r="COD427" s="1208"/>
      <c r="COE427" s="1209"/>
      <c r="COF427" s="1209"/>
      <c r="COG427" s="1209"/>
      <c r="COH427" s="1209"/>
      <c r="COI427" s="1210"/>
      <c r="COJ427" s="1211"/>
      <c r="COK427" s="1210"/>
      <c r="COM427" s="1208"/>
      <c r="CON427" s="1209"/>
      <c r="COO427" s="1209"/>
      <c r="COP427" s="1209"/>
      <c r="COQ427" s="1209"/>
      <c r="COR427" s="1210"/>
      <c r="COS427" s="1211"/>
      <c r="COT427" s="1210"/>
      <c r="COV427" s="1208"/>
      <c r="COW427" s="1209"/>
      <c r="COX427" s="1209"/>
      <c r="COY427" s="1209"/>
      <c r="COZ427" s="1209"/>
      <c r="CPA427" s="1210"/>
      <c r="CPB427" s="1211"/>
      <c r="CPC427" s="1210"/>
      <c r="CPE427" s="1208"/>
      <c r="CPF427" s="1209"/>
      <c r="CPG427" s="1209"/>
      <c r="CPH427" s="1209"/>
      <c r="CPI427" s="1209"/>
      <c r="CPJ427" s="1210"/>
      <c r="CPK427" s="1211"/>
      <c r="CPL427" s="1210"/>
      <c r="CPN427" s="1208"/>
      <c r="CPO427" s="1209"/>
      <c r="CPP427" s="1209"/>
      <c r="CPQ427" s="1209"/>
      <c r="CPR427" s="1209"/>
      <c r="CPS427" s="1210"/>
      <c r="CPT427" s="1211"/>
      <c r="CPU427" s="1210"/>
      <c r="CPW427" s="1208"/>
      <c r="CPX427" s="1209"/>
      <c r="CPY427" s="1209"/>
      <c r="CPZ427" s="1209"/>
      <c r="CQA427" s="1209"/>
      <c r="CQB427" s="1210"/>
      <c r="CQC427" s="1211"/>
      <c r="CQD427" s="1210"/>
      <c r="CQF427" s="1208"/>
      <c r="CQG427" s="1209"/>
      <c r="CQH427" s="1209"/>
      <c r="CQI427" s="1209"/>
      <c r="CQJ427" s="1209"/>
      <c r="CQK427" s="1210"/>
      <c r="CQL427" s="1211"/>
      <c r="CQM427" s="1210"/>
      <c r="CQO427" s="1208"/>
      <c r="CQP427" s="1209"/>
      <c r="CQQ427" s="1209"/>
      <c r="CQR427" s="1209"/>
      <c r="CQS427" s="1209"/>
      <c r="CQT427" s="1210"/>
      <c r="CQU427" s="1211"/>
      <c r="CQV427" s="1210"/>
      <c r="CQX427" s="1208"/>
      <c r="CQY427" s="1209"/>
      <c r="CQZ427" s="1209"/>
      <c r="CRA427" s="1209"/>
      <c r="CRB427" s="1209"/>
      <c r="CRC427" s="1210"/>
      <c r="CRD427" s="1211"/>
      <c r="CRE427" s="1210"/>
      <c r="CRG427" s="1208"/>
      <c r="CRH427" s="1209"/>
      <c r="CRI427" s="1209"/>
      <c r="CRJ427" s="1209"/>
      <c r="CRK427" s="1209"/>
      <c r="CRL427" s="1210"/>
      <c r="CRM427" s="1211"/>
      <c r="CRN427" s="1210"/>
      <c r="CRP427" s="1208"/>
      <c r="CRQ427" s="1209"/>
      <c r="CRR427" s="1209"/>
      <c r="CRS427" s="1209"/>
      <c r="CRT427" s="1209"/>
      <c r="CRU427" s="1210"/>
      <c r="CRV427" s="1211"/>
      <c r="CRW427" s="1210"/>
      <c r="CRY427" s="1208"/>
      <c r="CRZ427" s="1209"/>
      <c r="CSA427" s="1209"/>
      <c r="CSB427" s="1209"/>
      <c r="CSC427" s="1209"/>
      <c r="CSD427" s="1210"/>
      <c r="CSE427" s="1211"/>
      <c r="CSF427" s="1210"/>
      <c r="CSH427" s="1208"/>
      <c r="CSI427" s="1209"/>
      <c r="CSJ427" s="1209"/>
      <c r="CSK427" s="1209"/>
      <c r="CSL427" s="1209"/>
      <c r="CSM427" s="1210"/>
      <c r="CSN427" s="1211"/>
      <c r="CSO427" s="1210"/>
      <c r="CSQ427" s="1208"/>
      <c r="CSR427" s="1209"/>
      <c r="CSS427" s="1209"/>
      <c r="CST427" s="1209"/>
      <c r="CSU427" s="1209"/>
      <c r="CSV427" s="1210"/>
      <c r="CSW427" s="1211"/>
      <c r="CSX427" s="1210"/>
      <c r="CSZ427" s="1208"/>
      <c r="CTA427" s="1209"/>
      <c r="CTB427" s="1209"/>
      <c r="CTC427" s="1209"/>
      <c r="CTD427" s="1209"/>
      <c r="CTE427" s="1210"/>
      <c r="CTF427" s="1211"/>
      <c r="CTG427" s="1210"/>
      <c r="CTI427" s="1208"/>
      <c r="CTJ427" s="1209"/>
      <c r="CTK427" s="1209"/>
      <c r="CTL427" s="1209"/>
      <c r="CTM427" s="1209"/>
      <c r="CTN427" s="1210"/>
      <c r="CTO427" s="1211"/>
      <c r="CTP427" s="1210"/>
      <c r="CTR427" s="1208"/>
      <c r="CTS427" s="1209"/>
      <c r="CTT427" s="1209"/>
      <c r="CTU427" s="1209"/>
      <c r="CTV427" s="1209"/>
      <c r="CTW427" s="1210"/>
      <c r="CTX427" s="1211"/>
      <c r="CTY427" s="1210"/>
      <c r="CUA427" s="1208"/>
      <c r="CUB427" s="1209"/>
      <c r="CUC427" s="1209"/>
      <c r="CUD427" s="1209"/>
      <c r="CUE427" s="1209"/>
      <c r="CUF427" s="1210"/>
      <c r="CUG427" s="1211"/>
      <c r="CUH427" s="1210"/>
      <c r="CUJ427" s="1208"/>
      <c r="CUK427" s="1209"/>
      <c r="CUL427" s="1209"/>
      <c r="CUM427" s="1209"/>
      <c r="CUN427" s="1209"/>
      <c r="CUO427" s="1210"/>
      <c r="CUP427" s="1211"/>
      <c r="CUQ427" s="1210"/>
      <c r="CUS427" s="1208"/>
      <c r="CUT427" s="1209"/>
      <c r="CUU427" s="1209"/>
      <c r="CUV427" s="1209"/>
      <c r="CUW427" s="1209"/>
      <c r="CUX427" s="1210"/>
      <c r="CUY427" s="1211"/>
      <c r="CUZ427" s="1210"/>
      <c r="CVB427" s="1208"/>
      <c r="CVC427" s="1209"/>
      <c r="CVD427" s="1209"/>
      <c r="CVE427" s="1209"/>
      <c r="CVF427" s="1209"/>
      <c r="CVG427" s="1210"/>
      <c r="CVH427" s="1211"/>
      <c r="CVI427" s="1210"/>
      <c r="CVK427" s="1208"/>
      <c r="CVL427" s="1209"/>
      <c r="CVM427" s="1209"/>
      <c r="CVN427" s="1209"/>
      <c r="CVO427" s="1209"/>
      <c r="CVP427" s="1210"/>
      <c r="CVQ427" s="1211"/>
      <c r="CVR427" s="1210"/>
      <c r="CVT427" s="1208"/>
      <c r="CVU427" s="1209"/>
      <c r="CVV427" s="1209"/>
      <c r="CVW427" s="1209"/>
      <c r="CVX427" s="1209"/>
      <c r="CVY427" s="1210"/>
      <c r="CVZ427" s="1211"/>
      <c r="CWA427" s="1210"/>
      <c r="CWC427" s="1208"/>
      <c r="CWD427" s="1209"/>
      <c r="CWE427" s="1209"/>
      <c r="CWF427" s="1209"/>
      <c r="CWG427" s="1209"/>
      <c r="CWH427" s="1210"/>
      <c r="CWI427" s="1211"/>
      <c r="CWJ427" s="1210"/>
      <c r="CWL427" s="1208"/>
      <c r="CWM427" s="1209"/>
      <c r="CWN427" s="1209"/>
      <c r="CWO427" s="1209"/>
      <c r="CWP427" s="1209"/>
      <c r="CWQ427" s="1210"/>
      <c r="CWR427" s="1211"/>
      <c r="CWS427" s="1210"/>
      <c r="CWU427" s="1208"/>
      <c r="CWV427" s="1209"/>
      <c r="CWW427" s="1209"/>
      <c r="CWX427" s="1209"/>
      <c r="CWY427" s="1209"/>
      <c r="CWZ427" s="1210"/>
      <c r="CXA427" s="1211"/>
      <c r="CXB427" s="1210"/>
      <c r="CXD427" s="1208"/>
      <c r="CXE427" s="1209"/>
      <c r="CXF427" s="1209"/>
      <c r="CXG427" s="1209"/>
      <c r="CXH427" s="1209"/>
      <c r="CXI427" s="1210"/>
      <c r="CXJ427" s="1211"/>
      <c r="CXK427" s="1210"/>
      <c r="CXM427" s="1208"/>
      <c r="CXN427" s="1209"/>
      <c r="CXO427" s="1209"/>
      <c r="CXP427" s="1209"/>
      <c r="CXQ427" s="1209"/>
      <c r="CXR427" s="1210"/>
      <c r="CXS427" s="1211"/>
      <c r="CXT427" s="1210"/>
      <c r="CXV427" s="1208"/>
      <c r="CXW427" s="1209"/>
      <c r="CXX427" s="1209"/>
      <c r="CXY427" s="1209"/>
      <c r="CXZ427" s="1209"/>
      <c r="CYA427" s="1210"/>
      <c r="CYB427" s="1211"/>
      <c r="CYC427" s="1210"/>
      <c r="CYE427" s="1208"/>
      <c r="CYF427" s="1209"/>
      <c r="CYG427" s="1209"/>
      <c r="CYH427" s="1209"/>
      <c r="CYI427" s="1209"/>
      <c r="CYJ427" s="1210"/>
      <c r="CYK427" s="1211"/>
      <c r="CYL427" s="1210"/>
      <c r="CYN427" s="1208"/>
      <c r="CYO427" s="1209"/>
      <c r="CYP427" s="1209"/>
      <c r="CYQ427" s="1209"/>
      <c r="CYR427" s="1209"/>
      <c r="CYS427" s="1210"/>
      <c r="CYT427" s="1211"/>
      <c r="CYU427" s="1210"/>
      <c r="CYW427" s="1208"/>
      <c r="CYX427" s="1209"/>
      <c r="CYY427" s="1209"/>
      <c r="CYZ427" s="1209"/>
      <c r="CZA427" s="1209"/>
      <c r="CZB427" s="1210"/>
      <c r="CZC427" s="1211"/>
      <c r="CZD427" s="1210"/>
      <c r="CZF427" s="1208"/>
      <c r="CZG427" s="1209"/>
      <c r="CZH427" s="1209"/>
      <c r="CZI427" s="1209"/>
      <c r="CZJ427" s="1209"/>
      <c r="CZK427" s="1210"/>
      <c r="CZL427" s="1211"/>
      <c r="CZM427" s="1210"/>
      <c r="CZO427" s="1208"/>
      <c r="CZP427" s="1209"/>
      <c r="CZQ427" s="1209"/>
      <c r="CZR427" s="1209"/>
      <c r="CZS427" s="1209"/>
      <c r="CZT427" s="1210"/>
      <c r="CZU427" s="1211"/>
      <c r="CZV427" s="1210"/>
      <c r="CZX427" s="1208"/>
      <c r="CZY427" s="1209"/>
      <c r="CZZ427" s="1209"/>
      <c r="DAA427" s="1209"/>
      <c r="DAB427" s="1209"/>
      <c r="DAC427" s="1210"/>
      <c r="DAD427" s="1211"/>
      <c r="DAE427" s="1210"/>
      <c r="DAG427" s="1208"/>
      <c r="DAH427" s="1209"/>
      <c r="DAI427" s="1209"/>
      <c r="DAJ427" s="1209"/>
      <c r="DAK427" s="1209"/>
      <c r="DAL427" s="1210"/>
      <c r="DAM427" s="1211"/>
      <c r="DAN427" s="1210"/>
      <c r="DAP427" s="1208"/>
      <c r="DAQ427" s="1209"/>
      <c r="DAR427" s="1209"/>
      <c r="DAS427" s="1209"/>
      <c r="DAT427" s="1209"/>
      <c r="DAU427" s="1210"/>
      <c r="DAV427" s="1211"/>
      <c r="DAW427" s="1210"/>
      <c r="DAY427" s="1208"/>
      <c r="DAZ427" s="1209"/>
      <c r="DBA427" s="1209"/>
      <c r="DBB427" s="1209"/>
      <c r="DBC427" s="1209"/>
      <c r="DBD427" s="1210"/>
      <c r="DBE427" s="1211"/>
      <c r="DBF427" s="1210"/>
      <c r="DBH427" s="1208"/>
      <c r="DBI427" s="1209"/>
      <c r="DBJ427" s="1209"/>
      <c r="DBK427" s="1209"/>
      <c r="DBL427" s="1209"/>
      <c r="DBM427" s="1210"/>
      <c r="DBN427" s="1211"/>
      <c r="DBO427" s="1210"/>
      <c r="DBQ427" s="1208"/>
      <c r="DBR427" s="1209"/>
      <c r="DBS427" s="1209"/>
      <c r="DBT427" s="1209"/>
      <c r="DBU427" s="1209"/>
      <c r="DBV427" s="1210"/>
      <c r="DBW427" s="1211"/>
      <c r="DBX427" s="1210"/>
      <c r="DBZ427" s="1208"/>
      <c r="DCA427" s="1209"/>
      <c r="DCB427" s="1209"/>
      <c r="DCC427" s="1209"/>
      <c r="DCD427" s="1209"/>
      <c r="DCE427" s="1210"/>
      <c r="DCF427" s="1211"/>
      <c r="DCG427" s="1210"/>
      <c r="DCI427" s="1208"/>
      <c r="DCJ427" s="1209"/>
      <c r="DCK427" s="1209"/>
      <c r="DCL427" s="1209"/>
      <c r="DCM427" s="1209"/>
      <c r="DCN427" s="1210"/>
      <c r="DCO427" s="1211"/>
      <c r="DCP427" s="1210"/>
      <c r="DCR427" s="1208"/>
      <c r="DCS427" s="1209"/>
      <c r="DCT427" s="1209"/>
      <c r="DCU427" s="1209"/>
      <c r="DCV427" s="1209"/>
      <c r="DCW427" s="1210"/>
      <c r="DCX427" s="1211"/>
      <c r="DCY427" s="1210"/>
      <c r="DDA427" s="1208"/>
      <c r="DDB427" s="1209"/>
      <c r="DDC427" s="1209"/>
      <c r="DDD427" s="1209"/>
      <c r="DDE427" s="1209"/>
      <c r="DDF427" s="1210"/>
      <c r="DDG427" s="1211"/>
      <c r="DDH427" s="1210"/>
      <c r="DDJ427" s="1208"/>
      <c r="DDK427" s="1209"/>
      <c r="DDL427" s="1209"/>
      <c r="DDM427" s="1209"/>
      <c r="DDN427" s="1209"/>
      <c r="DDO427" s="1210"/>
      <c r="DDP427" s="1211"/>
      <c r="DDQ427" s="1210"/>
      <c r="DDS427" s="1208"/>
      <c r="DDT427" s="1209"/>
      <c r="DDU427" s="1209"/>
      <c r="DDV427" s="1209"/>
      <c r="DDW427" s="1209"/>
      <c r="DDX427" s="1210"/>
      <c r="DDY427" s="1211"/>
      <c r="DDZ427" s="1210"/>
      <c r="DEB427" s="1208"/>
      <c r="DEC427" s="1209"/>
      <c r="DED427" s="1209"/>
      <c r="DEE427" s="1209"/>
      <c r="DEF427" s="1209"/>
      <c r="DEG427" s="1210"/>
      <c r="DEH427" s="1211"/>
      <c r="DEI427" s="1210"/>
      <c r="DEK427" s="1208"/>
      <c r="DEL427" s="1209"/>
      <c r="DEM427" s="1209"/>
      <c r="DEN427" s="1209"/>
      <c r="DEO427" s="1209"/>
      <c r="DEP427" s="1210"/>
      <c r="DEQ427" s="1211"/>
      <c r="DER427" s="1210"/>
      <c r="DET427" s="1208"/>
      <c r="DEU427" s="1209"/>
      <c r="DEV427" s="1209"/>
      <c r="DEW427" s="1209"/>
      <c r="DEX427" s="1209"/>
      <c r="DEY427" s="1210"/>
      <c r="DEZ427" s="1211"/>
      <c r="DFA427" s="1210"/>
      <c r="DFC427" s="1208"/>
      <c r="DFD427" s="1209"/>
      <c r="DFE427" s="1209"/>
      <c r="DFF427" s="1209"/>
      <c r="DFG427" s="1209"/>
      <c r="DFH427" s="1210"/>
      <c r="DFI427" s="1211"/>
      <c r="DFJ427" s="1210"/>
      <c r="DFL427" s="1208"/>
      <c r="DFM427" s="1209"/>
      <c r="DFN427" s="1209"/>
      <c r="DFO427" s="1209"/>
      <c r="DFP427" s="1209"/>
      <c r="DFQ427" s="1210"/>
      <c r="DFR427" s="1211"/>
      <c r="DFS427" s="1210"/>
      <c r="DFU427" s="1208"/>
      <c r="DFV427" s="1209"/>
      <c r="DFW427" s="1209"/>
      <c r="DFX427" s="1209"/>
      <c r="DFY427" s="1209"/>
      <c r="DFZ427" s="1210"/>
      <c r="DGA427" s="1211"/>
      <c r="DGB427" s="1210"/>
      <c r="DGD427" s="1208"/>
      <c r="DGE427" s="1209"/>
      <c r="DGF427" s="1209"/>
      <c r="DGG427" s="1209"/>
      <c r="DGH427" s="1209"/>
      <c r="DGI427" s="1210"/>
      <c r="DGJ427" s="1211"/>
      <c r="DGK427" s="1210"/>
      <c r="DGM427" s="1208"/>
      <c r="DGN427" s="1209"/>
      <c r="DGO427" s="1209"/>
      <c r="DGP427" s="1209"/>
      <c r="DGQ427" s="1209"/>
      <c r="DGR427" s="1210"/>
      <c r="DGS427" s="1211"/>
      <c r="DGT427" s="1210"/>
      <c r="DGV427" s="1208"/>
      <c r="DGW427" s="1209"/>
      <c r="DGX427" s="1209"/>
      <c r="DGY427" s="1209"/>
      <c r="DGZ427" s="1209"/>
      <c r="DHA427" s="1210"/>
      <c r="DHB427" s="1211"/>
      <c r="DHC427" s="1210"/>
      <c r="DHE427" s="1208"/>
      <c r="DHF427" s="1209"/>
      <c r="DHG427" s="1209"/>
      <c r="DHH427" s="1209"/>
      <c r="DHI427" s="1209"/>
      <c r="DHJ427" s="1210"/>
      <c r="DHK427" s="1211"/>
      <c r="DHL427" s="1210"/>
      <c r="DHN427" s="1208"/>
      <c r="DHO427" s="1209"/>
      <c r="DHP427" s="1209"/>
      <c r="DHQ427" s="1209"/>
      <c r="DHR427" s="1209"/>
      <c r="DHS427" s="1210"/>
      <c r="DHT427" s="1211"/>
      <c r="DHU427" s="1210"/>
      <c r="DHW427" s="1208"/>
      <c r="DHX427" s="1209"/>
      <c r="DHY427" s="1209"/>
      <c r="DHZ427" s="1209"/>
      <c r="DIA427" s="1209"/>
      <c r="DIB427" s="1210"/>
      <c r="DIC427" s="1211"/>
      <c r="DID427" s="1210"/>
      <c r="DIF427" s="1208"/>
      <c r="DIG427" s="1209"/>
      <c r="DIH427" s="1209"/>
      <c r="DII427" s="1209"/>
      <c r="DIJ427" s="1209"/>
      <c r="DIK427" s="1210"/>
      <c r="DIL427" s="1211"/>
      <c r="DIM427" s="1210"/>
      <c r="DIO427" s="1208"/>
      <c r="DIP427" s="1209"/>
      <c r="DIQ427" s="1209"/>
      <c r="DIR427" s="1209"/>
      <c r="DIS427" s="1209"/>
      <c r="DIT427" s="1210"/>
      <c r="DIU427" s="1211"/>
      <c r="DIV427" s="1210"/>
      <c r="DIX427" s="1208"/>
      <c r="DIY427" s="1209"/>
      <c r="DIZ427" s="1209"/>
      <c r="DJA427" s="1209"/>
      <c r="DJB427" s="1209"/>
      <c r="DJC427" s="1210"/>
      <c r="DJD427" s="1211"/>
      <c r="DJE427" s="1210"/>
      <c r="DJG427" s="1208"/>
      <c r="DJH427" s="1209"/>
      <c r="DJI427" s="1209"/>
      <c r="DJJ427" s="1209"/>
      <c r="DJK427" s="1209"/>
      <c r="DJL427" s="1210"/>
      <c r="DJM427" s="1211"/>
      <c r="DJN427" s="1210"/>
      <c r="DJP427" s="1208"/>
      <c r="DJQ427" s="1209"/>
      <c r="DJR427" s="1209"/>
      <c r="DJS427" s="1209"/>
      <c r="DJT427" s="1209"/>
      <c r="DJU427" s="1210"/>
      <c r="DJV427" s="1211"/>
      <c r="DJW427" s="1210"/>
      <c r="DJY427" s="1208"/>
      <c r="DJZ427" s="1209"/>
      <c r="DKA427" s="1209"/>
      <c r="DKB427" s="1209"/>
      <c r="DKC427" s="1209"/>
      <c r="DKD427" s="1210"/>
      <c r="DKE427" s="1211"/>
      <c r="DKF427" s="1210"/>
      <c r="DKH427" s="1208"/>
      <c r="DKI427" s="1209"/>
      <c r="DKJ427" s="1209"/>
      <c r="DKK427" s="1209"/>
      <c r="DKL427" s="1209"/>
      <c r="DKM427" s="1210"/>
      <c r="DKN427" s="1211"/>
      <c r="DKO427" s="1210"/>
      <c r="DKQ427" s="1208"/>
      <c r="DKR427" s="1209"/>
      <c r="DKS427" s="1209"/>
      <c r="DKT427" s="1209"/>
      <c r="DKU427" s="1209"/>
      <c r="DKV427" s="1210"/>
      <c r="DKW427" s="1211"/>
      <c r="DKX427" s="1210"/>
      <c r="DKZ427" s="1208"/>
      <c r="DLA427" s="1209"/>
      <c r="DLB427" s="1209"/>
      <c r="DLC427" s="1209"/>
      <c r="DLD427" s="1209"/>
      <c r="DLE427" s="1210"/>
      <c r="DLF427" s="1211"/>
      <c r="DLG427" s="1210"/>
      <c r="DLI427" s="1208"/>
      <c r="DLJ427" s="1209"/>
      <c r="DLK427" s="1209"/>
      <c r="DLL427" s="1209"/>
      <c r="DLM427" s="1209"/>
      <c r="DLN427" s="1210"/>
      <c r="DLO427" s="1211"/>
      <c r="DLP427" s="1210"/>
      <c r="DLR427" s="1208"/>
      <c r="DLS427" s="1209"/>
      <c r="DLT427" s="1209"/>
      <c r="DLU427" s="1209"/>
      <c r="DLV427" s="1209"/>
      <c r="DLW427" s="1210"/>
      <c r="DLX427" s="1211"/>
      <c r="DLY427" s="1210"/>
      <c r="DMA427" s="1208"/>
      <c r="DMB427" s="1209"/>
      <c r="DMC427" s="1209"/>
      <c r="DMD427" s="1209"/>
      <c r="DME427" s="1209"/>
      <c r="DMF427" s="1210"/>
      <c r="DMG427" s="1211"/>
      <c r="DMH427" s="1210"/>
      <c r="DMJ427" s="1208"/>
      <c r="DMK427" s="1209"/>
      <c r="DML427" s="1209"/>
      <c r="DMM427" s="1209"/>
      <c r="DMN427" s="1209"/>
      <c r="DMO427" s="1210"/>
      <c r="DMP427" s="1211"/>
      <c r="DMQ427" s="1210"/>
      <c r="DMS427" s="1208"/>
      <c r="DMT427" s="1209"/>
      <c r="DMU427" s="1209"/>
      <c r="DMV427" s="1209"/>
      <c r="DMW427" s="1209"/>
      <c r="DMX427" s="1210"/>
      <c r="DMY427" s="1211"/>
      <c r="DMZ427" s="1210"/>
      <c r="DNB427" s="1208"/>
      <c r="DNC427" s="1209"/>
      <c r="DND427" s="1209"/>
      <c r="DNE427" s="1209"/>
      <c r="DNF427" s="1209"/>
      <c r="DNG427" s="1210"/>
      <c r="DNH427" s="1211"/>
      <c r="DNI427" s="1210"/>
      <c r="DNK427" s="1208"/>
      <c r="DNL427" s="1209"/>
      <c r="DNM427" s="1209"/>
      <c r="DNN427" s="1209"/>
      <c r="DNO427" s="1209"/>
      <c r="DNP427" s="1210"/>
      <c r="DNQ427" s="1211"/>
      <c r="DNR427" s="1210"/>
      <c r="DNT427" s="1208"/>
      <c r="DNU427" s="1209"/>
      <c r="DNV427" s="1209"/>
      <c r="DNW427" s="1209"/>
      <c r="DNX427" s="1209"/>
      <c r="DNY427" s="1210"/>
      <c r="DNZ427" s="1211"/>
      <c r="DOA427" s="1210"/>
      <c r="DOC427" s="1208"/>
      <c r="DOD427" s="1209"/>
      <c r="DOE427" s="1209"/>
      <c r="DOF427" s="1209"/>
      <c r="DOG427" s="1209"/>
      <c r="DOH427" s="1210"/>
      <c r="DOI427" s="1211"/>
      <c r="DOJ427" s="1210"/>
      <c r="DOL427" s="1208"/>
      <c r="DOM427" s="1209"/>
      <c r="DON427" s="1209"/>
      <c r="DOO427" s="1209"/>
      <c r="DOP427" s="1209"/>
      <c r="DOQ427" s="1210"/>
      <c r="DOR427" s="1211"/>
      <c r="DOS427" s="1210"/>
      <c r="DOU427" s="1208"/>
      <c r="DOV427" s="1209"/>
      <c r="DOW427" s="1209"/>
      <c r="DOX427" s="1209"/>
      <c r="DOY427" s="1209"/>
      <c r="DOZ427" s="1210"/>
      <c r="DPA427" s="1211"/>
      <c r="DPB427" s="1210"/>
      <c r="DPD427" s="1208"/>
      <c r="DPE427" s="1209"/>
      <c r="DPF427" s="1209"/>
      <c r="DPG427" s="1209"/>
      <c r="DPH427" s="1209"/>
      <c r="DPI427" s="1210"/>
      <c r="DPJ427" s="1211"/>
      <c r="DPK427" s="1210"/>
      <c r="DPM427" s="1208"/>
      <c r="DPN427" s="1209"/>
      <c r="DPO427" s="1209"/>
      <c r="DPP427" s="1209"/>
      <c r="DPQ427" s="1209"/>
      <c r="DPR427" s="1210"/>
      <c r="DPS427" s="1211"/>
      <c r="DPT427" s="1210"/>
      <c r="DPV427" s="1208"/>
      <c r="DPW427" s="1209"/>
      <c r="DPX427" s="1209"/>
      <c r="DPY427" s="1209"/>
      <c r="DPZ427" s="1209"/>
      <c r="DQA427" s="1210"/>
      <c r="DQB427" s="1211"/>
      <c r="DQC427" s="1210"/>
      <c r="DQE427" s="1208"/>
      <c r="DQF427" s="1209"/>
      <c r="DQG427" s="1209"/>
      <c r="DQH427" s="1209"/>
      <c r="DQI427" s="1209"/>
      <c r="DQJ427" s="1210"/>
      <c r="DQK427" s="1211"/>
      <c r="DQL427" s="1210"/>
      <c r="DQN427" s="1208"/>
      <c r="DQO427" s="1209"/>
      <c r="DQP427" s="1209"/>
      <c r="DQQ427" s="1209"/>
      <c r="DQR427" s="1209"/>
      <c r="DQS427" s="1210"/>
      <c r="DQT427" s="1211"/>
      <c r="DQU427" s="1210"/>
      <c r="DQW427" s="1208"/>
      <c r="DQX427" s="1209"/>
      <c r="DQY427" s="1209"/>
      <c r="DQZ427" s="1209"/>
      <c r="DRA427" s="1209"/>
      <c r="DRB427" s="1210"/>
      <c r="DRC427" s="1211"/>
      <c r="DRD427" s="1210"/>
      <c r="DRF427" s="1208"/>
      <c r="DRG427" s="1209"/>
      <c r="DRH427" s="1209"/>
      <c r="DRI427" s="1209"/>
      <c r="DRJ427" s="1209"/>
      <c r="DRK427" s="1210"/>
      <c r="DRL427" s="1211"/>
      <c r="DRM427" s="1210"/>
      <c r="DRO427" s="1208"/>
      <c r="DRP427" s="1209"/>
      <c r="DRQ427" s="1209"/>
      <c r="DRR427" s="1209"/>
      <c r="DRS427" s="1209"/>
      <c r="DRT427" s="1210"/>
      <c r="DRU427" s="1211"/>
      <c r="DRV427" s="1210"/>
      <c r="DRX427" s="1208"/>
      <c r="DRY427" s="1209"/>
      <c r="DRZ427" s="1209"/>
      <c r="DSA427" s="1209"/>
      <c r="DSB427" s="1209"/>
      <c r="DSC427" s="1210"/>
      <c r="DSD427" s="1211"/>
      <c r="DSE427" s="1210"/>
      <c r="DSG427" s="1208"/>
      <c r="DSH427" s="1209"/>
      <c r="DSI427" s="1209"/>
      <c r="DSJ427" s="1209"/>
      <c r="DSK427" s="1209"/>
      <c r="DSL427" s="1210"/>
      <c r="DSM427" s="1211"/>
      <c r="DSN427" s="1210"/>
      <c r="DSP427" s="1208"/>
      <c r="DSQ427" s="1209"/>
      <c r="DSR427" s="1209"/>
      <c r="DSS427" s="1209"/>
      <c r="DST427" s="1209"/>
      <c r="DSU427" s="1210"/>
      <c r="DSV427" s="1211"/>
      <c r="DSW427" s="1210"/>
      <c r="DSY427" s="1208"/>
      <c r="DSZ427" s="1209"/>
      <c r="DTA427" s="1209"/>
      <c r="DTB427" s="1209"/>
      <c r="DTC427" s="1209"/>
      <c r="DTD427" s="1210"/>
      <c r="DTE427" s="1211"/>
      <c r="DTF427" s="1210"/>
      <c r="DTH427" s="1208"/>
      <c r="DTI427" s="1209"/>
      <c r="DTJ427" s="1209"/>
      <c r="DTK427" s="1209"/>
      <c r="DTL427" s="1209"/>
      <c r="DTM427" s="1210"/>
      <c r="DTN427" s="1211"/>
      <c r="DTO427" s="1210"/>
      <c r="DTQ427" s="1208"/>
      <c r="DTR427" s="1209"/>
      <c r="DTS427" s="1209"/>
      <c r="DTT427" s="1209"/>
      <c r="DTU427" s="1209"/>
      <c r="DTV427" s="1210"/>
      <c r="DTW427" s="1211"/>
      <c r="DTX427" s="1210"/>
      <c r="DTZ427" s="1208"/>
      <c r="DUA427" s="1209"/>
      <c r="DUB427" s="1209"/>
      <c r="DUC427" s="1209"/>
      <c r="DUD427" s="1209"/>
      <c r="DUE427" s="1210"/>
      <c r="DUF427" s="1211"/>
      <c r="DUG427" s="1210"/>
      <c r="DUI427" s="1208"/>
      <c r="DUJ427" s="1209"/>
      <c r="DUK427" s="1209"/>
      <c r="DUL427" s="1209"/>
      <c r="DUM427" s="1209"/>
      <c r="DUN427" s="1210"/>
      <c r="DUO427" s="1211"/>
      <c r="DUP427" s="1210"/>
      <c r="DUR427" s="1208"/>
      <c r="DUS427" s="1209"/>
      <c r="DUT427" s="1209"/>
      <c r="DUU427" s="1209"/>
      <c r="DUV427" s="1209"/>
      <c r="DUW427" s="1210"/>
      <c r="DUX427" s="1211"/>
      <c r="DUY427" s="1210"/>
      <c r="DVA427" s="1208"/>
      <c r="DVB427" s="1209"/>
      <c r="DVC427" s="1209"/>
      <c r="DVD427" s="1209"/>
      <c r="DVE427" s="1209"/>
      <c r="DVF427" s="1210"/>
      <c r="DVG427" s="1211"/>
      <c r="DVH427" s="1210"/>
      <c r="DVJ427" s="1208"/>
      <c r="DVK427" s="1209"/>
      <c r="DVL427" s="1209"/>
      <c r="DVM427" s="1209"/>
      <c r="DVN427" s="1209"/>
      <c r="DVO427" s="1210"/>
      <c r="DVP427" s="1211"/>
      <c r="DVQ427" s="1210"/>
      <c r="DVS427" s="1208"/>
      <c r="DVT427" s="1209"/>
      <c r="DVU427" s="1209"/>
      <c r="DVV427" s="1209"/>
      <c r="DVW427" s="1209"/>
      <c r="DVX427" s="1210"/>
      <c r="DVY427" s="1211"/>
      <c r="DVZ427" s="1210"/>
      <c r="DWB427" s="1208"/>
      <c r="DWC427" s="1209"/>
      <c r="DWD427" s="1209"/>
      <c r="DWE427" s="1209"/>
      <c r="DWF427" s="1209"/>
      <c r="DWG427" s="1210"/>
      <c r="DWH427" s="1211"/>
      <c r="DWI427" s="1210"/>
      <c r="DWK427" s="1208"/>
      <c r="DWL427" s="1209"/>
      <c r="DWM427" s="1209"/>
      <c r="DWN427" s="1209"/>
      <c r="DWO427" s="1209"/>
      <c r="DWP427" s="1210"/>
      <c r="DWQ427" s="1211"/>
      <c r="DWR427" s="1210"/>
      <c r="DWT427" s="1208"/>
      <c r="DWU427" s="1209"/>
      <c r="DWV427" s="1209"/>
      <c r="DWW427" s="1209"/>
      <c r="DWX427" s="1209"/>
      <c r="DWY427" s="1210"/>
      <c r="DWZ427" s="1211"/>
      <c r="DXA427" s="1210"/>
      <c r="DXC427" s="1208"/>
      <c r="DXD427" s="1209"/>
      <c r="DXE427" s="1209"/>
      <c r="DXF427" s="1209"/>
      <c r="DXG427" s="1209"/>
      <c r="DXH427" s="1210"/>
      <c r="DXI427" s="1211"/>
      <c r="DXJ427" s="1210"/>
      <c r="DXL427" s="1208"/>
      <c r="DXM427" s="1209"/>
      <c r="DXN427" s="1209"/>
      <c r="DXO427" s="1209"/>
      <c r="DXP427" s="1209"/>
      <c r="DXQ427" s="1210"/>
      <c r="DXR427" s="1211"/>
      <c r="DXS427" s="1210"/>
      <c r="DXU427" s="1208"/>
      <c r="DXV427" s="1209"/>
      <c r="DXW427" s="1209"/>
      <c r="DXX427" s="1209"/>
      <c r="DXY427" s="1209"/>
      <c r="DXZ427" s="1210"/>
      <c r="DYA427" s="1211"/>
      <c r="DYB427" s="1210"/>
      <c r="DYD427" s="1208"/>
      <c r="DYE427" s="1209"/>
      <c r="DYF427" s="1209"/>
      <c r="DYG427" s="1209"/>
      <c r="DYH427" s="1209"/>
      <c r="DYI427" s="1210"/>
      <c r="DYJ427" s="1211"/>
      <c r="DYK427" s="1210"/>
      <c r="DYM427" s="1208"/>
      <c r="DYN427" s="1209"/>
      <c r="DYO427" s="1209"/>
      <c r="DYP427" s="1209"/>
      <c r="DYQ427" s="1209"/>
      <c r="DYR427" s="1210"/>
      <c r="DYS427" s="1211"/>
      <c r="DYT427" s="1210"/>
      <c r="DYV427" s="1208"/>
      <c r="DYW427" s="1209"/>
      <c r="DYX427" s="1209"/>
      <c r="DYY427" s="1209"/>
      <c r="DYZ427" s="1209"/>
      <c r="DZA427" s="1210"/>
      <c r="DZB427" s="1211"/>
      <c r="DZC427" s="1210"/>
      <c r="DZE427" s="1208"/>
      <c r="DZF427" s="1209"/>
      <c r="DZG427" s="1209"/>
      <c r="DZH427" s="1209"/>
      <c r="DZI427" s="1209"/>
      <c r="DZJ427" s="1210"/>
      <c r="DZK427" s="1211"/>
      <c r="DZL427" s="1210"/>
      <c r="DZN427" s="1208"/>
      <c r="DZO427" s="1209"/>
      <c r="DZP427" s="1209"/>
      <c r="DZQ427" s="1209"/>
      <c r="DZR427" s="1209"/>
      <c r="DZS427" s="1210"/>
      <c r="DZT427" s="1211"/>
      <c r="DZU427" s="1210"/>
      <c r="DZW427" s="1208"/>
      <c r="DZX427" s="1209"/>
      <c r="DZY427" s="1209"/>
      <c r="DZZ427" s="1209"/>
      <c r="EAA427" s="1209"/>
      <c r="EAB427" s="1210"/>
      <c r="EAC427" s="1211"/>
      <c r="EAD427" s="1210"/>
      <c r="EAF427" s="1208"/>
      <c r="EAG427" s="1209"/>
      <c r="EAH427" s="1209"/>
      <c r="EAI427" s="1209"/>
      <c r="EAJ427" s="1209"/>
      <c r="EAK427" s="1210"/>
      <c r="EAL427" s="1211"/>
      <c r="EAM427" s="1210"/>
      <c r="EAO427" s="1208"/>
      <c r="EAP427" s="1209"/>
      <c r="EAQ427" s="1209"/>
      <c r="EAR427" s="1209"/>
      <c r="EAS427" s="1209"/>
      <c r="EAT427" s="1210"/>
      <c r="EAU427" s="1211"/>
      <c r="EAV427" s="1210"/>
      <c r="EAX427" s="1208"/>
      <c r="EAY427" s="1209"/>
      <c r="EAZ427" s="1209"/>
      <c r="EBA427" s="1209"/>
      <c r="EBB427" s="1209"/>
      <c r="EBC427" s="1210"/>
      <c r="EBD427" s="1211"/>
      <c r="EBE427" s="1210"/>
      <c r="EBG427" s="1208"/>
      <c r="EBH427" s="1209"/>
      <c r="EBI427" s="1209"/>
      <c r="EBJ427" s="1209"/>
      <c r="EBK427" s="1209"/>
      <c r="EBL427" s="1210"/>
      <c r="EBM427" s="1211"/>
      <c r="EBN427" s="1210"/>
      <c r="EBP427" s="1208"/>
      <c r="EBQ427" s="1209"/>
      <c r="EBR427" s="1209"/>
      <c r="EBS427" s="1209"/>
      <c r="EBT427" s="1209"/>
      <c r="EBU427" s="1210"/>
      <c r="EBV427" s="1211"/>
      <c r="EBW427" s="1210"/>
      <c r="EBY427" s="1208"/>
      <c r="EBZ427" s="1209"/>
      <c r="ECA427" s="1209"/>
      <c r="ECB427" s="1209"/>
      <c r="ECC427" s="1209"/>
      <c r="ECD427" s="1210"/>
      <c r="ECE427" s="1211"/>
      <c r="ECF427" s="1210"/>
      <c r="ECH427" s="1208"/>
      <c r="ECI427" s="1209"/>
      <c r="ECJ427" s="1209"/>
      <c r="ECK427" s="1209"/>
      <c r="ECL427" s="1209"/>
      <c r="ECM427" s="1210"/>
      <c r="ECN427" s="1211"/>
      <c r="ECO427" s="1210"/>
      <c r="ECQ427" s="1208"/>
      <c r="ECR427" s="1209"/>
      <c r="ECS427" s="1209"/>
      <c r="ECT427" s="1209"/>
      <c r="ECU427" s="1209"/>
      <c r="ECV427" s="1210"/>
      <c r="ECW427" s="1211"/>
      <c r="ECX427" s="1210"/>
      <c r="ECZ427" s="1208"/>
      <c r="EDA427" s="1209"/>
      <c r="EDB427" s="1209"/>
      <c r="EDC427" s="1209"/>
      <c r="EDD427" s="1209"/>
      <c r="EDE427" s="1210"/>
      <c r="EDF427" s="1211"/>
      <c r="EDG427" s="1210"/>
      <c r="EDI427" s="1208"/>
      <c r="EDJ427" s="1209"/>
      <c r="EDK427" s="1209"/>
      <c r="EDL427" s="1209"/>
      <c r="EDM427" s="1209"/>
      <c r="EDN427" s="1210"/>
      <c r="EDO427" s="1211"/>
      <c r="EDP427" s="1210"/>
      <c r="EDR427" s="1208"/>
      <c r="EDS427" s="1209"/>
      <c r="EDT427" s="1209"/>
      <c r="EDU427" s="1209"/>
      <c r="EDV427" s="1209"/>
      <c r="EDW427" s="1210"/>
      <c r="EDX427" s="1211"/>
      <c r="EDY427" s="1210"/>
      <c r="EEA427" s="1208"/>
      <c r="EEB427" s="1209"/>
      <c r="EEC427" s="1209"/>
      <c r="EED427" s="1209"/>
      <c r="EEE427" s="1209"/>
      <c r="EEF427" s="1210"/>
      <c r="EEG427" s="1211"/>
      <c r="EEH427" s="1210"/>
      <c r="EEJ427" s="1208"/>
      <c r="EEK427" s="1209"/>
      <c r="EEL427" s="1209"/>
      <c r="EEM427" s="1209"/>
      <c r="EEN427" s="1209"/>
      <c r="EEO427" s="1210"/>
      <c r="EEP427" s="1211"/>
      <c r="EEQ427" s="1210"/>
      <c r="EES427" s="1208"/>
      <c r="EET427" s="1209"/>
      <c r="EEU427" s="1209"/>
      <c r="EEV427" s="1209"/>
      <c r="EEW427" s="1209"/>
      <c r="EEX427" s="1210"/>
      <c r="EEY427" s="1211"/>
      <c r="EEZ427" s="1210"/>
      <c r="EFB427" s="1208"/>
      <c r="EFC427" s="1209"/>
      <c r="EFD427" s="1209"/>
      <c r="EFE427" s="1209"/>
      <c r="EFF427" s="1209"/>
      <c r="EFG427" s="1210"/>
      <c r="EFH427" s="1211"/>
      <c r="EFI427" s="1210"/>
      <c r="EFK427" s="1208"/>
      <c r="EFL427" s="1209"/>
      <c r="EFM427" s="1209"/>
      <c r="EFN427" s="1209"/>
      <c r="EFO427" s="1209"/>
      <c r="EFP427" s="1210"/>
      <c r="EFQ427" s="1211"/>
      <c r="EFR427" s="1210"/>
      <c r="EFT427" s="1208"/>
      <c r="EFU427" s="1209"/>
      <c r="EFV427" s="1209"/>
      <c r="EFW427" s="1209"/>
      <c r="EFX427" s="1209"/>
      <c r="EFY427" s="1210"/>
      <c r="EFZ427" s="1211"/>
      <c r="EGA427" s="1210"/>
      <c r="EGC427" s="1208"/>
      <c r="EGD427" s="1209"/>
      <c r="EGE427" s="1209"/>
      <c r="EGF427" s="1209"/>
      <c r="EGG427" s="1209"/>
      <c r="EGH427" s="1210"/>
      <c r="EGI427" s="1211"/>
      <c r="EGJ427" s="1210"/>
      <c r="EGL427" s="1208"/>
      <c r="EGM427" s="1209"/>
      <c r="EGN427" s="1209"/>
      <c r="EGO427" s="1209"/>
      <c r="EGP427" s="1209"/>
      <c r="EGQ427" s="1210"/>
      <c r="EGR427" s="1211"/>
      <c r="EGS427" s="1210"/>
      <c r="EGU427" s="1208"/>
      <c r="EGV427" s="1209"/>
      <c r="EGW427" s="1209"/>
      <c r="EGX427" s="1209"/>
      <c r="EGY427" s="1209"/>
      <c r="EGZ427" s="1210"/>
      <c r="EHA427" s="1211"/>
      <c r="EHB427" s="1210"/>
      <c r="EHD427" s="1208"/>
      <c r="EHE427" s="1209"/>
      <c r="EHF427" s="1209"/>
      <c r="EHG427" s="1209"/>
      <c r="EHH427" s="1209"/>
      <c r="EHI427" s="1210"/>
      <c r="EHJ427" s="1211"/>
      <c r="EHK427" s="1210"/>
      <c r="EHM427" s="1208"/>
      <c r="EHN427" s="1209"/>
      <c r="EHO427" s="1209"/>
      <c r="EHP427" s="1209"/>
      <c r="EHQ427" s="1209"/>
      <c r="EHR427" s="1210"/>
      <c r="EHS427" s="1211"/>
      <c r="EHT427" s="1210"/>
      <c r="EHV427" s="1208"/>
      <c r="EHW427" s="1209"/>
      <c r="EHX427" s="1209"/>
      <c r="EHY427" s="1209"/>
      <c r="EHZ427" s="1209"/>
      <c r="EIA427" s="1210"/>
      <c r="EIB427" s="1211"/>
      <c r="EIC427" s="1210"/>
      <c r="EIE427" s="1208"/>
      <c r="EIF427" s="1209"/>
      <c r="EIG427" s="1209"/>
      <c r="EIH427" s="1209"/>
      <c r="EII427" s="1209"/>
      <c r="EIJ427" s="1210"/>
      <c r="EIK427" s="1211"/>
      <c r="EIL427" s="1210"/>
      <c r="EIN427" s="1208"/>
      <c r="EIO427" s="1209"/>
      <c r="EIP427" s="1209"/>
      <c r="EIQ427" s="1209"/>
      <c r="EIR427" s="1209"/>
      <c r="EIS427" s="1210"/>
      <c r="EIT427" s="1211"/>
      <c r="EIU427" s="1210"/>
      <c r="EIW427" s="1208"/>
      <c r="EIX427" s="1209"/>
      <c r="EIY427" s="1209"/>
      <c r="EIZ427" s="1209"/>
      <c r="EJA427" s="1209"/>
      <c r="EJB427" s="1210"/>
      <c r="EJC427" s="1211"/>
      <c r="EJD427" s="1210"/>
      <c r="EJF427" s="1208"/>
      <c r="EJG427" s="1209"/>
      <c r="EJH427" s="1209"/>
      <c r="EJI427" s="1209"/>
      <c r="EJJ427" s="1209"/>
      <c r="EJK427" s="1210"/>
      <c r="EJL427" s="1211"/>
      <c r="EJM427" s="1210"/>
      <c r="EJO427" s="1208"/>
      <c r="EJP427" s="1209"/>
      <c r="EJQ427" s="1209"/>
      <c r="EJR427" s="1209"/>
      <c r="EJS427" s="1209"/>
      <c r="EJT427" s="1210"/>
      <c r="EJU427" s="1211"/>
      <c r="EJV427" s="1210"/>
      <c r="EJX427" s="1208"/>
      <c r="EJY427" s="1209"/>
      <c r="EJZ427" s="1209"/>
      <c r="EKA427" s="1209"/>
      <c r="EKB427" s="1209"/>
      <c r="EKC427" s="1210"/>
      <c r="EKD427" s="1211"/>
      <c r="EKE427" s="1210"/>
      <c r="EKG427" s="1208"/>
      <c r="EKH427" s="1209"/>
      <c r="EKI427" s="1209"/>
      <c r="EKJ427" s="1209"/>
      <c r="EKK427" s="1209"/>
      <c r="EKL427" s="1210"/>
      <c r="EKM427" s="1211"/>
      <c r="EKN427" s="1210"/>
      <c r="EKP427" s="1208"/>
      <c r="EKQ427" s="1209"/>
      <c r="EKR427" s="1209"/>
      <c r="EKS427" s="1209"/>
      <c r="EKT427" s="1209"/>
      <c r="EKU427" s="1210"/>
      <c r="EKV427" s="1211"/>
      <c r="EKW427" s="1210"/>
      <c r="EKY427" s="1208"/>
      <c r="EKZ427" s="1209"/>
      <c r="ELA427" s="1209"/>
      <c r="ELB427" s="1209"/>
      <c r="ELC427" s="1209"/>
      <c r="ELD427" s="1210"/>
      <c r="ELE427" s="1211"/>
      <c r="ELF427" s="1210"/>
      <c r="ELH427" s="1208"/>
      <c r="ELI427" s="1209"/>
      <c r="ELJ427" s="1209"/>
      <c r="ELK427" s="1209"/>
      <c r="ELL427" s="1209"/>
      <c r="ELM427" s="1210"/>
      <c r="ELN427" s="1211"/>
      <c r="ELO427" s="1210"/>
      <c r="ELQ427" s="1208"/>
      <c r="ELR427" s="1209"/>
      <c r="ELS427" s="1209"/>
      <c r="ELT427" s="1209"/>
      <c r="ELU427" s="1209"/>
      <c r="ELV427" s="1210"/>
      <c r="ELW427" s="1211"/>
      <c r="ELX427" s="1210"/>
      <c r="ELZ427" s="1208"/>
      <c r="EMA427" s="1209"/>
      <c r="EMB427" s="1209"/>
      <c r="EMC427" s="1209"/>
      <c r="EMD427" s="1209"/>
      <c r="EME427" s="1210"/>
      <c r="EMF427" s="1211"/>
      <c r="EMG427" s="1210"/>
      <c r="EMI427" s="1208"/>
      <c r="EMJ427" s="1209"/>
      <c r="EMK427" s="1209"/>
      <c r="EML427" s="1209"/>
      <c r="EMM427" s="1209"/>
      <c r="EMN427" s="1210"/>
      <c r="EMO427" s="1211"/>
      <c r="EMP427" s="1210"/>
      <c r="EMR427" s="1208"/>
      <c r="EMS427" s="1209"/>
      <c r="EMT427" s="1209"/>
      <c r="EMU427" s="1209"/>
      <c r="EMV427" s="1209"/>
      <c r="EMW427" s="1210"/>
      <c r="EMX427" s="1211"/>
      <c r="EMY427" s="1210"/>
      <c r="ENA427" s="1208"/>
      <c r="ENB427" s="1209"/>
      <c r="ENC427" s="1209"/>
      <c r="END427" s="1209"/>
      <c r="ENE427" s="1209"/>
      <c r="ENF427" s="1210"/>
      <c r="ENG427" s="1211"/>
      <c r="ENH427" s="1210"/>
      <c r="ENJ427" s="1208"/>
      <c r="ENK427" s="1209"/>
      <c r="ENL427" s="1209"/>
      <c r="ENM427" s="1209"/>
      <c r="ENN427" s="1209"/>
      <c r="ENO427" s="1210"/>
      <c r="ENP427" s="1211"/>
      <c r="ENQ427" s="1210"/>
      <c r="ENS427" s="1208"/>
      <c r="ENT427" s="1209"/>
      <c r="ENU427" s="1209"/>
      <c r="ENV427" s="1209"/>
      <c r="ENW427" s="1209"/>
      <c r="ENX427" s="1210"/>
      <c r="ENY427" s="1211"/>
      <c r="ENZ427" s="1210"/>
      <c r="EOB427" s="1208"/>
      <c r="EOC427" s="1209"/>
      <c r="EOD427" s="1209"/>
      <c r="EOE427" s="1209"/>
      <c r="EOF427" s="1209"/>
      <c r="EOG427" s="1210"/>
      <c r="EOH427" s="1211"/>
      <c r="EOI427" s="1210"/>
      <c r="EOK427" s="1208"/>
      <c r="EOL427" s="1209"/>
      <c r="EOM427" s="1209"/>
      <c r="EON427" s="1209"/>
      <c r="EOO427" s="1209"/>
      <c r="EOP427" s="1210"/>
      <c r="EOQ427" s="1211"/>
      <c r="EOR427" s="1210"/>
      <c r="EOT427" s="1208"/>
      <c r="EOU427" s="1209"/>
      <c r="EOV427" s="1209"/>
      <c r="EOW427" s="1209"/>
      <c r="EOX427" s="1209"/>
      <c r="EOY427" s="1210"/>
      <c r="EOZ427" s="1211"/>
      <c r="EPA427" s="1210"/>
      <c r="EPC427" s="1208"/>
      <c r="EPD427" s="1209"/>
      <c r="EPE427" s="1209"/>
      <c r="EPF427" s="1209"/>
      <c r="EPG427" s="1209"/>
      <c r="EPH427" s="1210"/>
      <c r="EPI427" s="1211"/>
      <c r="EPJ427" s="1210"/>
      <c r="EPL427" s="1208"/>
      <c r="EPM427" s="1209"/>
      <c r="EPN427" s="1209"/>
      <c r="EPO427" s="1209"/>
      <c r="EPP427" s="1209"/>
      <c r="EPQ427" s="1210"/>
      <c r="EPR427" s="1211"/>
      <c r="EPS427" s="1210"/>
      <c r="EPU427" s="1208"/>
      <c r="EPV427" s="1209"/>
      <c r="EPW427" s="1209"/>
      <c r="EPX427" s="1209"/>
      <c r="EPY427" s="1209"/>
      <c r="EPZ427" s="1210"/>
      <c r="EQA427" s="1211"/>
      <c r="EQB427" s="1210"/>
      <c r="EQD427" s="1208"/>
      <c r="EQE427" s="1209"/>
      <c r="EQF427" s="1209"/>
      <c r="EQG427" s="1209"/>
      <c r="EQH427" s="1209"/>
      <c r="EQI427" s="1210"/>
      <c r="EQJ427" s="1211"/>
      <c r="EQK427" s="1210"/>
      <c r="EQM427" s="1208"/>
      <c r="EQN427" s="1209"/>
      <c r="EQO427" s="1209"/>
      <c r="EQP427" s="1209"/>
      <c r="EQQ427" s="1209"/>
      <c r="EQR427" s="1210"/>
      <c r="EQS427" s="1211"/>
      <c r="EQT427" s="1210"/>
      <c r="EQV427" s="1208"/>
      <c r="EQW427" s="1209"/>
      <c r="EQX427" s="1209"/>
      <c r="EQY427" s="1209"/>
      <c r="EQZ427" s="1209"/>
      <c r="ERA427" s="1210"/>
      <c r="ERB427" s="1211"/>
      <c r="ERC427" s="1210"/>
      <c r="ERE427" s="1208"/>
      <c r="ERF427" s="1209"/>
      <c r="ERG427" s="1209"/>
      <c r="ERH427" s="1209"/>
      <c r="ERI427" s="1209"/>
      <c r="ERJ427" s="1210"/>
      <c r="ERK427" s="1211"/>
      <c r="ERL427" s="1210"/>
      <c r="ERN427" s="1208"/>
      <c r="ERO427" s="1209"/>
      <c r="ERP427" s="1209"/>
      <c r="ERQ427" s="1209"/>
      <c r="ERR427" s="1209"/>
      <c r="ERS427" s="1210"/>
      <c r="ERT427" s="1211"/>
      <c r="ERU427" s="1210"/>
      <c r="ERW427" s="1208"/>
      <c r="ERX427" s="1209"/>
      <c r="ERY427" s="1209"/>
      <c r="ERZ427" s="1209"/>
      <c r="ESA427" s="1209"/>
      <c r="ESB427" s="1210"/>
      <c r="ESC427" s="1211"/>
      <c r="ESD427" s="1210"/>
      <c r="ESF427" s="1208"/>
      <c r="ESG427" s="1209"/>
      <c r="ESH427" s="1209"/>
      <c r="ESI427" s="1209"/>
      <c r="ESJ427" s="1209"/>
      <c r="ESK427" s="1210"/>
      <c r="ESL427" s="1211"/>
      <c r="ESM427" s="1210"/>
      <c r="ESO427" s="1208"/>
      <c r="ESP427" s="1209"/>
      <c r="ESQ427" s="1209"/>
      <c r="ESR427" s="1209"/>
      <c r="ESS427" s="1209"/>
      <c r="EST427" s="1210"/>
      <c r="ESU427" s="1211"/>
      <c r="ESV427" s="1210"/>
      <c r="ESX427" s="1208"/>
      <c r="ESY427" s="1209"/>
      <c r="ESZ427" s="1209"/>
      <c r="ETA427" s="1209"/>
      <c r="ETB427" s="1209"/>
      <c r="ETC427" s="1210"/>
      <c r="ETD427" s="1211"/>
      <c r="ETE427" s="1210"/>
      <c r="ETG427" s="1208"/>
      <c r="ETH427" s="1209"/>
      <c r="ETI427" s="1209"/>
      <c r="ETJ427" s="1209"/>
      <c r="ETK427" s="1209"/>
      <c r="ETL427" s="1210"/>
      <c r="ETM427" s="1211"/>
      <c r="ETN427" s="1210"/>
      <c r="ETP427" s="1208"/>
      <c r="ETQ427" s="1209"/>
      <c r="ETR427" s="1209"/>
      <c r="ETS427" s="1209"/>
      <c r="ETT427" s="1209"/>
      <c r="ETU427" s="1210"/>
      <c r="ETV427" s="1211"/>
      <c r="ETW427" s="1210"/>
      <c r="ETY427" s="1208"/>
      <c r="ETZ427" s="1209"/>
      <c r="EUA427" s="1209"/>
      <c r="EUB427" s="1209"/>
      <c r="EUC427" s="1209"/>
      <c r="EUD427" s="1210"/>
      <c r="EUE427" s="1211"/>
      <c r="EUF427" s="1210"/>
      <c r="EUH427" s="1208"/>
      <c r="EUI427" s="1209"/>
      <c r="EUJ427" s="1209"/>
      <c r="EUK427" s="1209"/>
      <c r="EUL427" s="1209"/>
      <c r="EUM427" s="1210"/>
      <c r="EUN427" s="1211"/>
      <c r="EUO427" s="1210"/>
      <c r="EUQ427" s="1208"/>
      <c r="EUR427" s="1209"/>
      <c r="EUS427" s="1209"/>
      <c r="EUT427" s="1209"/>
      <c r="EUU427" s="1209"/>
      <c r="EUV427" s="1210"/>
      <c r="EUW427" s="1211"/>
      <c r="EUX427" s="1210"/>
      <c r="EUZ427" s="1208"/>
      <c r="EVA427" s="1209"/>
      <c r="EVB427" s="1209"/>
      <c r="EVC427" s="1209"/>
      <c r="EVD427" s="1209"/>
      <c r="EVE427" s="1210"/>
      <c r="EVF427" s="1211"/>
      <c r="EVG427" s="1210"/>
      <c r="EVI427" s="1208"/>
      <c r="EVJ427" s="1209"/>
      <c r="EVK427" s="1209"/>
      <c r="EVL427" s="1209"/>
      <c r="EVM427" s="1209"/>
      <c r="EVN427" s="1210"/>
      <c r="EVO427" s="1211"/>
      <c r="EVP427" s="1210"/>
      <c r="EVR427" s="1208"/>
      <c r="EVS427" s="1209"/>
      <c r="EVT427" s="1209"/>
      <c r="EVU427" s="1209"/>
      <c r="EVV427" s="1209"/>
      <c r="EVW427" s="1210"/>
      <c r="EVX427" s="1211"/>
      <c r="EVY427" s="1210"/>
      <c r="EWA427" s="1208"/>
      <c r="EWB427" s="1209"/>
      <c r="EWC427" s="1209"/>
      <c r="EWD427" s="1209"/>
      <c r="EWE427" s="1209"/>
      <c r="EWF427" s="1210"/>
      <c r="EWG427" s="1211"/>
      <c r="EWH427" s="1210"/>
      <c r="EWJ427" s="1208"/>
      <c r="EWK427" s="1209"/>
      <c r="EWL427" s="1209"/>
      <c r="EWM427" s="1209"/>
      <c r="EWN427" s="1209"/>
      <c r="EWO427" s="1210"/>
      <c r="EWP427" s="1211"/>
      <c r="EWQ427" s="1210"/>
      <c r="EWS427" s="1208"/>
      <c r="EWT427" s="1209"/>
      <c r="EWU427" s="1209"/>
      <c r="EWV427" s="1209"/>
      <c r="EWW427" s="1209"/>
      <c r="EWX427" s="1210"/>
      <c r="EWY427" s="1211"/>
      <c r="EWZ427" s="1210"/>
      <c r="EXB427" s="1208"/>
      <c r="EXC427" s="1209"/>
      <c r="EXD427" s="1209"/>
      <c r="EXE427" s="1209"/>
      <c r="EXF427" s="1209"/>
      <c r="EXG427" s="1210"/>
      <c r="EXH427" s="1211"/>
      <c r="EXI427" s="1210"/>
      <c r="EXK427" s="1208"/>
      <c r="EXL427" s="1209"/>
      <c r="EXM427" s="1209"/>
      <c r="EXN427" s="1209"/>
      <c r="EXO427" s="1209"/>
      <c r="EXP427" s="1210"/>
      <c r="EXQ427" s="1211"/>
      <c r="EXR427" s="1210"/>
      <c r="EXT427" s="1208"/>
      <c r="EXU427" s="1209"/>
      <c r="EXV427" s="1209"/>
      <c r="EXW427" s="1209"/>
      <c r="EXX427" s="1209"/>
      <c r="EXY427" s="1210"/>
      <c r="EXZ427" s="1211"/>
      <c r="EYA427" s="1210"/>
      <c r="EYC427" s="1208"/>
      <c r="EYD427" s="1209"/>
      <c r="EYE427" s="1209"/>
      <c r="EYF427" s="1209"/>
      <c r="EYG427" s="1209"/>
      <c r="EYH427" s="1210"/>
      <c r="EYI427" s="1211"/>
      <c r="EYJ427" s="1210"/>
      <c r="EYL427" s="1208"/>
      <c r="EYM427" s="1209"/>
      <c r="EYN427" s="1209"/>
      <c r="EYO427" s="1209"/>
      <c r="EYP427" s="1209"/>
      <c r="EYQ427" s="1210"/>
      <c r="EYR427" s="1211"/>
      <c r="EYS427" s="1210"/>
      <c r="EYU427" s="1208"/>
      <c r="EYV427" s="1209"/>
      <c r="EYW427" s="1209"/>
      <c r="EYX427" s="1209"/>
      <c r="EYY427" s="1209"/>
      <c r="EYZ427" s="1210"/>
      <c r="EZA427" s="1211"/>
      <c r="EZB427" s="1210"/>
      <c r="EZD427" s="1208"/>
      <c r="EZE427" s="1209"/>
      <c r="EZF427" s="1209"/>
      <c r="EZG427" s="1209"/>
      <c r="EZH427" s="1209"/>
      <c r="EZI427" s="1210"/>
      <c r="EZJ427" s="1211"/>
      <c r="EZK427" s="1210"/>
      <c r="EZM427" s="1208"/>
      <c r="EZN427" s="1209"/>
      <c r="EZO427" s="1209"/>
      <c r="EZP427" s="1209"/>
      <c r="EZQ427" s="1209"/>
      <c r="EZR427" s="1210"/>
      <c r="EZS427" s="1211"/>
      <c r="EZT427" s="1210"/>
      <c r="EZV427" s="1208"/>
      <c r="EZW427" s="1209"/>
      <c r="EZX427" s="1209"/>
      <c r="EZY427" s="1209"/>
      <c r="EZZ427" s="1209"/>
      <c r="FAA427" s="1210"/>
      <c r="FAB427" s="1211"/>
      <c r="FAC427" s="1210"/>
      <c r="FAE427" s="1208"/>
      <c r="FAF427" s="1209"/>
      <c r="FAG427" s="1209"/>
      <c r="FAH427" s="1209"/>
      <c r="FAI427" s="1209"/>
      <c r="FAJ427" s="1210"/>
      <c r="FAK427" s="1211"/>
      <c r="FAL427" s="1210"/>
      <c r="FAN427" s="1208"/>
      <c r="FAO427" s="1209"/>
      <c r="FAP427" s="1209"/>
      <c r="FAQ427" s="1209"/>
      <c r="FAR427" s="1209"/>
      <c r="FAS427" s="1210"/>
      <c r="FAT427" s="1211"/>
      <c r="FAU427" s="1210"/>
      <c r="FAW427" s="1208"/>
      <c r="FAX427" s="1209"/>
      <c r="FAY427" s="1209"/>
      <c r="FAZ427" s="1209"/>
      <c r="FBA427" s="1209"/>
      <c r="FBB427" s="1210"/>
      <c r="FBC427" s="1211"/>
      <c r="FBD427" s="1210"/>
      <c r="FBF427" s="1208"/>
      <c r="FBG427" s="1209"/>
      <c r="FBH427" s="1209"/>
      <c r="FBI427" s="1209"/>
      <c r="FBJ427" s="1209"/>
      <c r="FBK427" s="1210"/>
      <c r="FBL427" s="1211"/>
      <c r="FBM427" s="1210"/>
      <c r="FBO427" s="1208"/>
      <c r="FBP427" s="1209"/>
      <c r="FBQ427" s="1209"/>
      <c r="FBR427" s="1209"/>
      <c r="FBS427" s="1209"/>
      <c r="FBT427" s="1210"/>
      <c r="FBU427" s="1211"/>
      <c r="FBV427" s="1210"/>
      <c r="FBX427" s="1208"/>
      <c r="FBY427" s="1209"/>
      <c r="FBZ427" s="1209"/>
      <c r="FCA427" s="1209"/>
      <c r="FCB427" s="1209"/>
      <c r="FCC427" s="1210"/>
      <c r="FCD427" s="1211"/>
      <c r="FCE427" s="1210"/>
      <c r="FCG427" s="1208"/>
      <c r="FCH427" s="1209"/>
      <c r="FCI427" s="1209"/>
      <c r="FCJ427" s="1209"/>
      <c r="FCK427" s="1209"/>
      <c r="FCL427" s="1210"/>
      <c r="FCM427" s="1211"/>
      <c r="FCN427" s="1210"/>
      <c r="FCP427" s="1208"/>
      <c r="FCQ427" s="1209"/>
      <c r="FCR427" s="1209"/>
      <c r="FCS427" s="1209"/>
      <c r="FCT427" s="1209"/>
      <c r="FCU427" s="1210"/>
      <c r="FCV427" s="1211"/>
      <c r="FCW427" s="1210"/>
      <c r="FCY427" s="1208"/>
      <c r="FCZ427" s="1209"/>
      <c r="FDA427" s="1209"/>
      <c r="FDB427" s="1209"/>
      <c r="FDC427" s="1209"/>
      <c r="FDD427" s="1210"/>
      <c r="FDE427" s="1211"/>
      <c r="FDF427" s="1210"/>
      <c r="FDH427" s="1208"/>
      <c r="FDI427" s="1209"/>
      <c r="FDJ427" s="1209"/>
      <c r="FDK427" s="1209"/>
      <c r="FDL427" s="1209"/>
      <c r="FDM427" s="1210"/>
      <c r="FDN427" s="1211"/>
      <c r="FDO427" s="1210"/>
      <c r="FDQ427" s="1208"/>
      <c r="FDR427" s="1209"/>
      <c r="FDS427" s="1209"/>
      <c r="FDT427" s="1209"/>
      <c r="FDU427" s="1209"/>
      <c r="FDV427" s="1210"/>
      <c r="FDW427" s="1211"/>
      <c r="FDX427" s="1210"/>
      <c r="FDZ427" s="1208"/>
      <c r="FEA427" s="1209"/>
      <c r="FEB427" s="1209"/>
      <c r="FEC427" s="1209"/>
      <c r="FED427" s="1209"/>
      <c r="FEE427" s="1210"/>
      <c r="FEF427" s="1211"/>
      <c r="FEG427" s="1210"/>
      <c r="FEI427" s="1208"/>
      <c r="FEJ427" s="1209"/>
      <c r="FEK427" s="1209"/>
      <c r="FEL427" s="1209"/>
      <c r="FEM427" s="1209"/>
      <c r="FEN427" s="1210"/>
      <c r="FEO427" s="1211"/>
      <c r="FEP427" s="1210"/>
      <c r="FER427" s="1208"/>
      <c r="FES427" s="1209"/>
      <c r="FET427" s="1209"/>
      <c r="FEU427" s="1209"/>
      <c r="FEV427" s="1209"/>
      <c r="FEW427" s="1210"/>
      <c r="FEX427" s="1211"/>
      <c r="FEY427" s="1210"/>
      <c r="FFA427" s="1208"/>
      <c r="FFB427" s="1209"/>
      <c r="FFC427" s="1209"/>
      <c r="FFD427" s="1209"/>
      <c r="FFE427" s="1209"/>
      <c r="FFF427" s="1210"/>
      <c r="FFG427" s="1211"/>
      <c r="FFH427" s="1210"/>
      <c r="FFJ427" s="1208"/>
      <c r="FFK427" s="1209"/>
      <c r="FFL427" s="1209"/>
      <c r="FFM427" s="1209"/>
      <c r="FFN427" s="1209"/>
      <c r="FFO427" s="1210"/>
      <c r="FFP427" s="1211"/>
      <c r="FFQ427" s="1210"/>
      <c r="FFS427" s="1208"/>
      <c r="FFT427" s="1209"/>
      <c r="FFU427" s="1209"/>
      <c r="FFV427" s="1209"/>
      <c r="FFW427" s="1209"/>
      <c r="FFX427" s="1210"/>
      <c r="FFY427" s="1211"/>
      <c r="FFZ427" s="1210"/>
      <c r="FGB427" s="1208"/>
      <c r="FGC427" s="1209"/>
      <c r="FGD427" s="1209"/>
      <c r="FGE427" s="1209"/>
      <c r="FGF427" s="1209"/>
      <c r="FGG427" s="1210"/>
      <c r="FGH427" s="1211"/>
      <c r="FGI427" s="1210"/>
      <c r="FGK427" s="1208"/>
      <c r="FGL427" s="1209"/>
      <c r="FGM427" s="1209"/>
      <c r="FGN427" s="1209"/>
      <c r="FGO427" s="1209"/>
      <c r="FGP427" s="1210"/>
      <c r="FGQ427" s="1211"/>
      <c r="FGR427" s="1210"/>
      <c r="FGT427" s="1208"/>
      <c r="FGU427" s="1209"/>
      <c r="FGV427" s="1209"/>
      <c r="FGW427" s="1209"/>
      <c r="FGX427" s="1209"/>
      <c r="FGY427" s="1210"/>
      <c r="FGZ427" s="1211"/>
      <c r="FHA427" s="1210"/>
      <c r="FHC427" s="1208"/>
      <c r="FHD427" s="1209"/>
      <c r="FHE427" s="1209"/>
      <c r="FHF427" s="1209"/>
      <c r="FHG427" s="1209"/>
      <c r="FHH427" s="1210"/>
      <c r="FHI427" s="1211"/>
      <c r="FHJ427" s="1210"/>
      <c r="FHL427" s="1208"/>
      <c r="FHM427" s="1209"/>
      <c r="FHN427" s="1209"/>
      <c r="FHO427" s="1209"/>
      <c r="FHP427" s="1209"/>
      <c r="FHQ427" s="1210"/>
      <c r="FHR427" s="1211"/>
      <c r="FHS427" s="1210"/>
      <c r="FHU427" s="1208"/>
      <c r="FHV427" s="1209"/>
      <c r="FHW427" s="1209"/>
      <c r="FHX427" s="1209"/>
      <c r="FHY427" s="1209"/>
      <c r="FHZ427" s="1210"/>
      <c r="FIA427" s="1211"/>
      <c r="FIB427" s="1210"/>
      <c r="FID427" s="1208"/>
      <c r="FIE427" s="1209"/>
      <c r="FIF427" s="1209"/>
      <c r="FIG427" s="1209"/>
      <c r="FIH427" s="1209"/>
      <c r="FII427" s="1210"/>
      <c r="FIJ427" s="1211"/>
      <c r="FIK427" s="1210"/>
      <c r="FIM427" s="1208"/>
      <c r="FIN427" s="1209"/>
      <c r="FIO427" s="1209"/>
      <c r="FIP427" s="1209"/>
      <c r="FIQ427" s="1209"/>
      <c r="FIR427" s="1210"/>
      <c r="FIS427" s="1211"/>
      <c r="FIT427" s="1210"/>
      <c r="FIV427" s="1208"/>
      <c r="FIW427" s="1209"/>
      <c r="FIX427" s="1209"/>
      <c r="FIY427" s="1209"/>
      <c r="FIZ427" s="1209"/>
      <c r="FJA427" s="1210"/>
      <c r="FJB427" s="1211"/>
      <c r="FJC427" s="1210"/>
      <c r="FJE427" s="1208"/>
      <c r="FJF427" s="1209"/>
      <c r="FJG427" s="1209"/>
      <c r="FJH427" s="1209"/>
      <c r="FJI427" s="1209"/>
      <c r="FJJ427" s="1210"/>
      <c r="FJK427" s="1211"/>
      <c r="FJL427" s="1210"/>
      <c r="FJN427" s="1208"/>
      <c r="FJO427" s="1209"/>
      <c r="FJP427" s="1209"/>
      <c r="FJQ427" s="1209"/>
      <c r="FJR427" s="1209"/>
      <c r="FJS427" s="1210"/>
      <c r="FJT427" s="1211"/>
      <c r="FJU427" s="1210"/>
      <c r="FJW427" s="1208"/>
      <c r="FJX427" s="1209"/>
      <c r="FJY427" s="1209"/>
      <c r="FJZ427" s="1209"/>
      <c r="FKA427" s="1209"/>
      <c r="FKB427" s="1210"/>
      <c r="FKC427" s="1211"/>
      <c r="FKD427" s="1210"/>
      <c r="FKF427" s="1208"/>
      <c r="FKG427" s="1209"/>
      <c r="FKH427" s="1209"/>
      <c r="FKI427" s="1209"/>
      <c r="FKJ427" s="1209"/>
      <c r="FKK427" s="1210"/>
      <c r="FKL427" s="1211"/>
      <c r="FKM427" s="1210"/>
      <c r="FKO427" s="1208"/>
      <c r="FKP427" s="1209"/>
      <c r="FKQ427" s="1209"/>
      <c r="FKR427" s="1209"/>
      <c r="FKS427" s="1209"/>
      <c r="FKT427" s="1210"/>
      <c r="FKU427" s="1211"/>
      <c r="FKV427" s="1210"/>
      <c r="FKX427" s="1208"/>
      <c r="FKY427" s="1209"/>
      <c r="FKZ427" s="1209"/>
      <c r="FLA427" s="1209"/>
      <c r="FLB427" s="1209"/>
      <c r="FLC427" s="1210"/>
      <c r="FLD427" s="1211"/>
      <c r="FLE427" s="1210"/>
      <c r="FLG427" s="1208"/>
      <c r="FLH427" s="1209"/>
      <c r="FLI427" s="1209"/>
      <c r="FLJ427" s="1209"/>
      <c r="FLK427" s="1209"/>
      <c r="FLL427" s="1210"/>
      <c r="FLM427" s="1211"/>
      <c r="FLN427" s="1210"/>
      <c r="FLP427" s="1208"/>
      <c r="FLQ427" s="1209"/>
      <c r="FLR427" s="1209"/>
      <c r="FLS427" s="1209"/>
      <c r="FLT427" s="1209"/>
      <c r="FLU427" s="1210"/>
      <c r="FLV427" s="1211"/>
      <c r="FLW427" s="1210"/>
      <c r="FLY427" s="1208"/>
      <c r="FLZ427" s="1209"/>
      <c r="FMA427" s="1209"/>
      <c r="FMB427" s="1209"/>
      <c r="FMC427" s="1209"/>
      <c r="FMD427" s="1210"/>
      <c r="FME427" s="1211"/>
      <c r="FMF427" s="1210"/>
      <c r="FMH427" s="1208"/>
      <c r="FMI427" s="1209"/>
      <c r="FMJ427" s="1209"/>
      <c r="FMK427" s="1209"/>
      <c r="FML427" s="1209"/>
      <c r="FMM427" s="1210"/>
      <c r="FMN427" s="1211"/>
      <c r="FMO427" s="1210"/>
      <c r="FMQ427" s="1208"/>
      <c r="FMR427" s="1209"/>
      <c r="FMS427" s="1209"/>
      <c r="FMT427" s="1209"/>
      <c r="FMU427" s="1209"/>
      <c r="FMV427" s="1210"/>
      <c r="FMW427" s="1211"/>
      <c r="FMX427" s="1210"/>
      <c r="FMZ427" s="1208"/>
      <c r="FNA427" s="1209"/>
      <c r="FNB427" s="1209"/>
      <c r="FNC427" s="1209"/>
      <c r="FND427" s="1209"/>
      <c r="FNE427" s="1210"/>
      <c r="FNF427" s="1211"/>
      <c r="FNG427" s="1210"/>
      <c r="FNI427" s="1208"/>
      <c r="FNJ427" s="1209"/>
      <c r="FNK427" s="1209"/>
      <c r="FNL427" s="1209"/>
      <c r="FNM427" s="1209"/>
      <c r="FNN427" s="1210"/>
      <c r="FNO427" s="1211"/>
      <c r="FNP427" s="1210"/>
      <c r="FNR427" s="1208"/>
      <c r="FNS427" s="1209"/>
      <c r="FNT427" s="1209"/>
      <c r="FNU427" s="1209"/>
      <c r="FNV427" s="1209"/>
      <c r="FNW427" s="1210"/>
      <c r="FNX427" s="1211"/>
      <c r="FNY427" s="1210"/>
      <c r="FOA427" s="1208"/>
      <c r="FOB427" s="1209"/>
      <c r="FOC427" s="1209"/>
      <c r="FOD427" s="1209"/>
      <c r="FOE427" s="1209"/>
      <c r="FOF427" s="1210"/>
      <c r="FOG427" s="1211"/>
      <c r="FOH427" s="1210"/>
      <c r="FOJ427" s="1208"/>
      <c r="FOK427" s="1209"/>
      <c r="FOL427" s="1209"/>
      <c r="FOM427" s="1209"/>
      <c r="FON427" s="1209"/>
      <c r="FOO427" s="1210"/>
      <c r="FOP427" s="1211"/>
      <c r="FOQ427" s="1210"/>
      <c r="FOS427" s="1208"/>
      <c r="FOT427" s="1209"/>
      <c r="FOU427" s="1209"/>
      <c r="FOV427" s="1209"/>
      <c r="FOW427" s="1209"/>
      <c r="FOX427" s="1210"/>
      <c r="FOY427" s="1211"/>
      <c r="FOZ427" s="1210"/>
      <c r="FPB427" s="1208"/>
      <c r="FPC427" s="1209"/>
      <c r="FPD427" s="1209"/>
      <c r="FPE427" s="1209"/>
      <c r="FPF427" s="1209"/>
      <c r="FPG427" s="1210"/>
      <c r="FPH427" s="1211"/>
      <c r="FPI427" s="1210"/>
      <c r="FPK427" s="1208"/>
      <c r="FPL427" s="1209"/>
      <c r="FPM427" s="1209"/>
      <c r="FPN427" s="1209"/>
      <c r="FPO427" s="1209"/>
      <c r="FPP427" s="1210"/>
      <c r="FPQ427" s="1211"/>
      <c r="FPR427" s="1210"/>
      <c r="FPT427" s="1208"/>
      <c r="FPU427" s="1209"/>
      <c r="FPV427" s="1209"/>
      <c r="FPW427" s="1209"/>
      <c r="FPX427" s="1209"/>
      <c r="FPY427" s="1210"/>
      <c r="FPZ427" s="1211"/>
      <c r="FQA427" s="1210"/>
      <c r="FQC427" s="1208"/>
      <c r="FQD427" s="1209"/>
      <c r="FQE427" s="1209"/>
      <c r="FQF427" s="1209"/>
      <c r="FQG427" s="1209"/>
      <c r="FQH427" s="1210"/>
      <c r="FQI427" s="1211"/>
      <c r="FQJ427" s="1210"/>
      <c r="FQL427" s="1208"/>
      <c r="FQM427" s="1209"/>
      <c r="FQN427" s="1209"/>
      <c r="FQO427" s="1209"/>
      <c r="FQP427" s="1209"/>
      <c r="FQQ427" s="1210"/>
      <c r="FQR427" s="1211"/>
      <c r="FQS427" s="1210"/>
      <c r="FQU427" s="1208"/>
      <c r="FQV427" s="1209"/>
      <c r="FQW427" s="1209"/>
      <c r="FQX427" s="1209"/>
      <c r="FQY427" s="1209"/>
      <c r="FQZ427" s="1210"/>
      <c r="FRA427" s="1211"/>
      <c r="FRB427" s="1210"/>
      <c r="FRD427" s="1208"/>
      <c r="FRE427" s="1209"/>
      <c r="FRF427" s="1209"/>
      <c r="FRG427" s="1209"/>
      <c r="FRH427" s="1209"/>
      <c r="FRI427" s="1210"/>
      <c r="FRJ427" s="1211"/>
      <c r="FRK427" s="1210"/>
      <c r="FRM427" s="1208"/>
      <c r="FRN427" s="1209"/>
      <c r="FRO427" s="1209"/>
      <c r="FRP427" s="1209"/>
      <c r="FRQ427" s="1209"/>
      <c r="FRR427" s="1210"/>
      <c r="FRS427" s="1211"/>
      <c r="FRT427" s="1210"/>
      <c r="FRV427" s="1208"/>
      <c r="FRW427" s="1209"/>
      <c r="FRX427" s="1209"/>
      <c r="FRY427" s="1209"/>
      <c r="FRZ427" s="1209"/>
      <c r="FSA427" s="1210"/>
      <c r="FSB427" s="1211"/>
      <c r="FSC427" s="1210"/>
      <c r="FSE427" s="1208"/>
      <c r="FSF427" s="1209"/>
      <c r="FSG427" s="1209"/>
      <c r="FSH427" s="1209"/>
      <c r="FSI427" s="1209"/>
      <c r="FSJ427" s="1210"/>
      <c r="FSK427" s="1211"/>
      <c r="FSL427" s="1210"/>
      <c r="FSN427" s="1208"/>
      <c r="FSO427" s="1209"/>
      <c r="FSP427" s="1209"/>
      <c r="FSQ427" s="1209"/>
      <c r="FSR427" s="1209"/>
      <c r="FSS427" s="1210"/>
      <c r="FST427" s="1211"/>
      <c r="FSU427" s="1210"/>
      <c r="FSW427" s="1208"/>
      <c r="FSX427" s="1209"/>
      <c r="FSY427" s="1209"/>
      <c r="FSZ427" s="1209"/>
      <c r="FTA427" s="1209"/>
      <c r="FTB427" s="1210"/>
      <c r="FTC427" s="1211"/>
      <c r="FTD427" s="1210"/>
      <c r="FTF427" s="1208"/>
      <c r="FTG427" s="1209"/>
      <c r="FTH427" s="1209"/>
      <c r="FTI427" s="1209"/>
      <c r="FTJ427" s="1209"/>
      <c r="FTK427" s="1210"/>
      <c r="FTL427" s="1211"/>
      <c r="FTM427" s="1210"/>
      <c r="FTO427" s="1208"/>
      <c r="FTP427" s="1209"/>
      <c r="FTQ427" s="1209"/>
      <c r="FTR427" s="1209"/>
      <c r="FTS427" s="1209"/>
      <c r="FTT427" s="1210"/>
      <c r="FTU427" s="1211"/>
      <c r="FTV427" s="1210"/>
      <c r="FTX427" s="1208"/>
      <c r="FTY427" s="1209"/>
      <c r="FTZ427" s="1209"/>
      <c r="FUA427" s="1209"/>
      <c r="FUB427" s="1209"/>
      <c r="FUC427" s="1210"/>
      <c r="FUD427" s="1211"/>
      <c r="FUE427" s="1210"/>
      <c r="FUG427" s="1208"/>
      <c r="FUH427" s="1209"/>
      <c r="FUI427" s="1209"/>
      <c r="FUJ427" s="1209"/>
      <c r="FUK427" s="1209"/>
      <c r="FUL427" s="1210"/>
      <c r="FUM427" s="1211"/>
      <c r="FUN427" s="1210"/>
      <c r="FUP427" s="1208"/>
      <c r="FUQ427" s="1209"/>
      <c r="FUR427" s="1209"/>
      <c r="FUS427" s="1209"/>
      <c r="FUT427" s="1209"/>
      <c r="FUU427" s="1210"/>
      <c r="FUV427" s="1211"/>
      <c r="FUW427" s="1210"/>
      <c r="FUY427" s="1208"/>
      <c r="FUZ427" s="1209"/>
      <c r="FVA427" s="1209"/>
      <c r="FVB427" s="1209"/>
      <c r="FVC427" s="1209"/>
      <c r="FVD427" s="1210"/>
      <c r="FVE427" s="1211"/>
      <c r="FVF427" s="1210"/>
      <c r="FVH427" s="1208"/>
      <c r="FVI427" s="1209"/>
      <c r="FVJ427" s="1209"/>
      <c r="FVK427" s="1209"/>
      <c r="FVL427" s="1209"/>
      <c r="FVM427" s="1210"/>
      <c r="FVN427" s="1211"/>
      <c r="FVO427" s="1210"/>
      <c r="FVQ427" s="1208"/>
      <c r="FVR427" s="1209"/>
      <c r="FVS427" s="1209"/>
      <c r="FVT427" s="1209"/>
      <c r="FVU427" s="1209"/>
      <c r="FVV427" s="1210"/>
      <c r="FVW427" s="1211"/>
      <c r="FVX427" s="1210"/>
      <c r="FVZ427" s="1208"/>
      <c r="FWA427" s="1209"/>
      <c r="FWB427" s="1209"/>
      <c r="FWC427" s="1209"/>
      <c r="FWD427" s="1209"/>
      <c r="FWE427" s="1210"/>
      <c r="FWF427" s="1211"/>
      <c r="FWG427" s="1210"/>
      <c r="FWI427" s="1208"/>
      <c r="FWJ427" s="1209"/>
      <c r="FWK427" s="1209"/>
      <c r="FWL427" s="1209"/>
      <c r="FWM427" s="1209"/>
      <c r="FWN427" s="1210"/>
      <c r="FWO427" s="1211"/>
      <c r="FWP427" s="1210"/>
      <c r="FWR427" s="1208"/>
      <c r="FWS427" s="1209"/>
      <c r="FWT427" s="1209"/>
      <c r="FWU427" s="1209"/>
      <c r="FWV427" s="1209"/>
      <c r="FWW427" s="1210"/>
      <c r="FWX427" s="1211"/>
      <c r="FWY427" s="1210"/>
      <c r="FXA427" s="1208"/>
      <c r="FXB427" s="1209"/>
      <c r="FXC427" s="1209"/>
      <c r="FXD427" s="1209"/>
      <c r="FXE427" s="1209"/>
      <c r="FXF427" s="1210"/>
      <c r="FXG427" s="1211"/>
      <c r="FXH427" s="1210"/>
      <c r="FXJ427" s="1208"/>
      <c r="FXK427" s="1209"/>
      <c r="FXL427" s="1209"/>
      <c r="FXM427" s="1209"/>
      <c r="FXN427" s="1209"/>
      <c r="FXO427" s="1210"/>
      <c r="FXP427" s="1211"/>
      <c r="FXQ427" s="1210"/>
      <c r="FXS427" s="1208"/>
      <c r="FXT427" s="1209"/>
      <c r="FXU427" s="1209"/>
      <c r="FXV427" s="1209"/>
      <c r="FXW427" s="1209"/>
      <c r="FXX427" s="1210"/>
      <c r="FXY427" s="1211"/>
      <c r="FXZ427" s="1210"/>
      <c r="FYB427" s="1208"/>
      <c r="FYC427" s="1209"/>
      <c r="FYD427" s="1209"/>
      <c r="FYE427" s="1209"/>
      <c r="FYF427" s="1209"/>
      <c r="FYG427" s="1210"/>
      <c r="FYH427" s="1211"/>
      <c r="FYI427" s="1210"/>
      <c r="FYK427" s="1208"/>
      <c r="FYL427" s="1209"/>
      <c r="FYM427" s="1209"/>
      <c r="FYN427" s="1209"/>
      <c r="FYO427" s="1209"/>
      <c r="FYP427" s="1210"/>
      <c r="FYQ427" s="1211"/>
      <c r="FYR427" s="1210"/>
      <c r="FYT427" s="1208"/>
      <c r="FYU427" s="1209"/>
      <c r="FYV427" s="1209"/>
      <c r="FYW427" s="1209"/>
      <c r="FYX427" s="1209"/>
      <c r="FYY427" s="1210"/>
      <c r="FYZ427" s="1211"/>
      <c r="FZA427" s="1210"/>
      <c r="FZC427" s="1208"/>
      <c r="FZD427" s="1209"/>
      <c r="FZE427" s="1209"/>
      <c r="FZF427" s="1209"/>
      <c r="FZG427" s="1209"/>
      <c r="FZH427" s="1210"/>
      <c r="FZI427" s="1211"/>
      <c r="FZJ427" s="1210"/>
      <c r="FZL427" s="1208"/>
      <c r="FZM427" s="1209"/>
      <c r="FZN427" s="1209"/>
      <c r="FZO427" s="1209"/>
      <c r="FZP427" s="1209"/>
      <c r="FZQ427" s="1210"/>
      <c r="FZR427" s="1211"/>
      <c r="FZS427" s="1210"/>
      <c r="FZU427" s="1208"/>
      <c r="FZV427" s="1209"/>
      <c r="FZW427" s="1209"/>
      <c r="FZX427" s="1209"/>
      <c r="FZY427" s="1209"/>
      <c r="FZZ427" s="1210"/>
      <c r="GAA427" s="1211"/>
      <c r="GAB427" s="1210"/>
      <c r="GAD427" s="1208"/>
      <c r="GAE427" s="1209"/>
      <c r="GAF427" s="1209"/>
      <c r="GAG427" s="1209"/>
      <c r="GAH427" s="1209"/>
      <c r="GAI427" s="1210"/>
      <c r="GAJ427" s="1211"/>
      <c r="GAK427" s="1210"/>
      <c r="GAM427" s="1208"/>
      <c r="GAN427" s="1209"/>
      <c r="GAO427" s="1209"/>
      <c r="GAP427" s="1209"/>
      <c r="GAQ427" s="1209"/>
      <c r="GAR427" s="1210"/>
      <c r="GAS427" s="1211"/>
      <c r="GAT427" s="1210"/>
      <c r="GAV427" s="1208"/>
      <c r="GAW427" s="1209"/>
      <c r="GAX427" s="1209"/>
      <c r="GAY427" s="1209"/>
      <c r="GAZ427" s="1209"/>
      <c r="GBA427" s="1210"/>
      <c r="GBB427" s="1211"/>
      <c r="GBC427" s="1210"/>
      <c r="GBE427" s="1208"/>
      <c r="GBF427" s="1209"/>
      <c r="GBG427" s="1209"/>
      <c r="GBH427" s="1209"/>
      <c r="GBI427" s="1209"/>
      <c r="GBJ427" s="1210"/>
      <c r="GBK427" s="1211"/>
      <c r="GBL427" s="1210"/>
      <c r="GBN427" s="1208"/>
      <c r="GBO427" s="1209"/>
      <c r="GBP427" s="1209"/>
      <c r="GBQ427" s="1209"/>
      <c r="GBR427" s="1209"/>
      <c r="GBS427" s="1210"/>
      <c r="GBT427" s="1211"/>
      <c r="GBU427" s="1210"/>
      <c r="GBW427" s="1208"/>
      <c r="GBX427" s="1209"/>
      <c r="GBY427" s="1209"/>
      <c r="GBZ427" s="1209"/>
      <c r="GCA427" s="1209"/>
      <c r="GCB427" s="1210"/>
      <c r="GCC427" s="1211"/>
      <c r="GCD427" s="1210"/>
      <c r="GCF427" s="1208"/>
      <c r="GCG427" s="1209"/>
      <c r="GCH427" s="1209"/>
      <c r="GCI427" s="1209"/>
      <c r="GCJ427" s="1209"/>
      <c r="GCK427" s="1210"/>
      <c r="GCL427" s="1211"/>
      <c r="GCM427" s="1210"/>
      <c r="GCO427" s="1208"/>
      <c r="GCP427" s="1209"/>
      <c r="GCQ427" s="1209"/>
      <c r="GCR427" s="1209"/>
      <c r="GCS427" s="1209"/>
      <c r="GCT427" s="1210"/>
      <c r="GCU427" s="1211"/>
      <c r="GCV427" s="1210"/>
      <c r="GCX427" s="1208"/>
      <c r="GCY427" s="1209"/>
      <c r="GCZ427" s="1209"/>
      <c r="GDA427" s="1209"/>
      <c r="GDB427" s="1209"/>
      <c r="GDC427" s="1210"/>
      <c r="GDD427" s="1211"/>
      <c r="GDE427" s="1210"/>
      <c r="GDG427" s="1208"/>
      <c r="GDH427" s="1209"/>
      <c r="GDI427" s="1209"/>
      <c r="GDJ427" s="1209"/>
      <c r="GDK427" s="1209"/>
      <c r="GDL427" s="1210"/>
      <c r="GDM427" s="1211"/>
      <c r="GDN427" s="1210"/>
      <c r="GDP427" s="1208"/>
      <c r="GDQ427" s="1209"/>
      <c r="GDR427" s="1209"/>
      <c r="GDS427" s="1209"/>
      <c r="GDT427" s="1209"/>
      <c r="GDU427" s="1210"/>
      <c r="GDV427" s="1211"/>
      <c r="GDW427" s="1210"/>
      <c r="GDY427" s="1208"/>
      <c r="GDZ427" s="1209"/>
      <c r="GEA427" s="1209"/>
      <c r="GEB427" s="1209"/>
      <c r="GEC427" s="1209"/>
      <c r="GED427" s="1210"/>
      <c r="GEE427" s="1211"/>
      <c r="GEF427" s="1210"/>
      <c r="GEH427" s="1208"/>
      <c r="GEI427" s="1209"/>
      <c r="GEJ427" s="1209"/>
      <c r="GEK427" s="1209"/>
      <c r="GEL427" s="1209"/>
      <c r="GEM427" s="1210"/>
      <c r="GEN427" s="1211"/>
      <c r="GEO427" s="1210"/>
      <c r="GEQ427" s="1208"/>
      <c r="GER427" s="1209"/>
      <c r="GES427" s="1209"/>
      <c r="GET427" s="1209"/>
      <c r="GEU427" s="1209"/>
      <c r="GEV427" s="1210"/>
      <c r="GEW427" s="1211"/>
      <c r="GEX427" s="1210"/>
      <c r="GEZ427" s="1208"/>
      <c r="GFA427" s="1209"/>
      <c r="GFB427" s="1209"/>
      <c r="GFC427" s="1209"/>
      <c r="GFD427" s="1209"/>
      <c r="GFE427" s="1210"/>
      <c r="GFF427" s="1211"/>
      <c r="GFG427" s="1210"/>
      <c r="GFI427" s="1208"/>
      <c r="GFJ427" s="1209"/>
      <c r="GFK427" s="1209"/>
      <c r="GFL427" s="1209"/>
      <c r="GFM427" s="1209"/>
      <c r="GFN427" s="1210"/>
      <c r="GFO427" s="1211"/>
      <c r="GFP427" s="1210"/>
      <c r="GFR427" s="1208"/>
      <c r="GFS427" s="1209"/>
      <c r="GFT427" s="1209"/>
      <c r="GFU427" s="1209"/>
      <c r="GFV427" s="1209"/>
      <c r="GFW427" s="1210"/>
      <c r="GFX427" s="1211"/>
      <c r="GFY427" s="1210"/>
      <c r="GGA427" s="1208"/>
      <c r="GGB427" s="1209"/>
      <c r="GGC427" s="1209"/>
      <c r="GGD427" s="1209"/>
      <c r="GGE427" s="1209"/>
      <c r="GGF427" s="1210"/>
      <c r="GGG427" s="1211"/>
      <c r="GGH427" s="1210"/>
      <c r="GGJ427" s="1208"/>
      <c r="GGK427" s="1209"/>
      <c r="GGL427" s="1209"/>
      <c r="GGM427" s="1209"/>
      <c r="GGN427" s="1209"/>
      <c r="GGO427" s="1210"/>
      <c r="GGP427" s="1211"/>
      <c r="GGQ427" s="1210"/>
      <c r="GGS427" s="1208"/>
      <c r="GGT427" s="1209"/>
      <c r="GGU427" s="1209"/>
      <c r="GGV427" s="1209"/>
      <c r="GGW427" s="1209"/>
      <c r="GGX427" s="1210"/>
      <c r="GGY427" s="1211"/>
      <c r="GGZ427" s="1210"/>
      <c r="GHB427" s="1208"/>
      <c r="GHC427" s="1209"/>
      <c r="GHD427" s="1209"/>
      <c r="GHE427" s="1209"/>
      <c r="GHF427" s="1209"/>
      <c r="GHG427" s="1210"/>
      <c r="GHH427" s="1211"/>
      <c r="GHI427" s="1210"/>
      <c r="GHK427" s="1208"/>
      <c r="GHL427" s="1209"/>
      <c r="GHM427" s="1209"/>
      <c r="GHN427" s="1209"/>
      <c r="GHO427" s="1209"/>
      <c r="GHP427" s="1210"/>
      <c r="GHQ427" s="1211"/>
      <c r="GHR427" s="1210"/>
      <c r="GHT427" s="1208"/>
      <c r="GHU427" s="1209"/>
      <c r="GHV427" s="1209"/>
      <c r="GHW427" s="1209"/>
      <c r="GHX427" s="1209"/>
      <c r="GHY427" s="1210"/>
      <c r="GHZ427" s="1211"/>
      <c r="GIA427" s="1210"/>
      <c r="GIC427" s="1208"/>
      <c r="GID427" s="1209"/>
      <c r="GIE427" s="1209"/>
      <c r="GIF427" s="1209"/>
      <c r="GIG427" s="1209"/>
      <c r="GIH427" s="1210"/>
      <c r="GII427" s="1211"/>
      <c r="GIJ427" s="1210"/>
      <c r="GIL427" s="1208"/>
      <c r="GIM427" s="1209"/>
      <c r="GIN427" s="1209"/>
      <c r="GIO427" s="1209"/>
      <c r="GIP427" s="1209"/>
      <c r="GIQ427" s="1210"/>
      <c r="GIR427" s="1211"/>
      <c r="GIS427" s="1210"/>
      <c r="GIU427" s="1208"/>
      <c r="GIV427" s="1209"/>
      <c r="GIW427" s="1209"/>
      <c r="GIX427" s="1209"/>
      <c r="GIY427" s="1209"/>
      <c r="GIZ427" s="1210"/>
      <c r="GJA427" s="1211"/>
      <c r="GJB427" s="1210"/>
      <c r="GJD427" s="1208"/>
      <c r="GJE427" s="1209"/>
      <c r="GJF427" s="1209"/>
      <c r="GJG427" s="1209"/>
      <c r="GJH427" s="1209"/>
      <c r="GJI427" s="1210"/>
      <c r="GJJ427" s="1211"/>
      <c r="GJK427" s="1210"/>
      <c r="GJM427" s="1208"/>
      <c r="GJN427" s="1209"/>
      <c r="GJO427" s="1209"/>
      <c r="GJP427" s="1209"/>
      <c r="GJQ427" s="1209"/>
      <c r="GJR427" s="1210"/>
      <c r="GJS427" s="1211"/>
      <c r="GJT427" s="1210"/>
      <c r="GJV427" s="1208"/>
      <c r="GJW427" s="1209"/>
      <c r="GJX427" s="1209"/>
      <c r="GJY427" s="1209"/>
      <c r="GJZ427" s="1209"/>
      <c r="GKA427" s="1210"/>
      <c r="GKB427" s="1211"/>
      <c r="GKC427" s="1210"/>
      <c r="GKE427" s="1208"/>
      <c r="GKF427" s="1209"/>
      <c r="GKG427" s="1209"/>
      <c r="GKH427" s="1209"/>
      <c r="GKI427" s="1209"/>
      <c r="GKJ427" s="1210"/>
      <c r="GKK427" s="1211"/>
      <c r="GKL427" s="1210"/>
      <c r="GKN427" s="1208"/>
      <c r="GKO427" s="1209"/>
      <c r="GKP427" s="1209"/>
      <c r="GKQ427" s="1209"/>
      <c r="GKR427" s="1209"/>
      <c r="GKS427" s="1210"/>
      <c r="GKT427" s="1211"/>
      <c r="GKU427" s="1210"/>
      <c r="GKW427" s="1208"/>
      <c r="GKX427" s="1209"/>
      <c r="GKY427" s="1209"/>
      <c r="GKZ427" s="1209"/>
      <c r="GLA427" s="1209"/>
      <c r="GLB427" s="1210"/>
      <c r="GLC427" s="1211"/>
      <c r="GLD427" s="1210"/>
      <c r="GLF427" s="1208"/>
      <c r="GLG427" s="1209"/>
      <c r="GLH427" s="1209"/>
      <c r="GLI427" s="1209"/>
      <c r="GLJ427" s="1209"/>
      <c r="GLK427" s="1210"/>
      <c r="GLL427" s="1211"/>
      <c r="GLM427" s="1210"/>
      <c r="GLO427" s="1208"/>
      <c r="GLP427" s="1209"/>
      <c r="GLQ427" s="1209"/>
      <c r="GLR427" s="1209"/>
      <c r="GLS427" s="1209"/>
      <c r="GLT427" s="1210"/>
      <c r="GLU427" s="1211"/>
      <c r="GLV427" s="1210"/>
      <c r="GLX427" s="1208"/>
      <c r="GLY427" s="1209"/>
      <c r="GLZ427" s="1209"/>
      <c r="GMA427" s="1209"/>
      <c r="GMB427" s="1209"/>
      <c r="GMC427" s="1210"/>
      <c r="GMD427" s="1211"/>
      <c r="GME427" s="1210"/>
      <c r="GMG427" s="1208"/>
      <c r="GMH427" s="1209"/>
      <c r="GMI427" s="1209"/>
      <c r="GMJ427" s="1209"/>
      <c r="GMK427" s="1209"/>
      <c r="GML427" s="1210"/>
      <c r="GMM427" s="1211"/>
      <c r="GMN427" s="1210"/>
      <c r="GMP427" s="1208"/>
      <c r="GMQ427" s="1209"/>
      <c r="GMR427" s="1209"/>
      <c r="GMS427" s="1209"/>
      <c r="GMT427" s="1209"/>
      <c r="GMU427" s="1210"/>
      <c r="GMV427" s="1211"/>
      <c r="GMW427" s="1210"/>
      <c r="GMY427" s="1208"/>
      <c r="GMZ427" s="1209"/>
      <c r="GNA427" s="1209"/>
      <c r="GNB427" s="1209"/>
      <c r="GNC427" s="1209"/>
      <c r="GND427" s="1210"/>
      <c r="GNE427" s="1211"/>
      <c r="GNF427" s="1210"/>
      <c r="GNH427" s="1208"/>
      <c r="GNI427" s="1209"/>
      <c r="GNJ427" s="1209"/>
      <c r="GNK427" s="1209"/>
      <c r="GNL427" s="1209"/>
      <c r="GNM427" s="1210"/>
      <c r="GNN427" s="1211"/>
      <c r="GNO427" s="1210"/>
      <c r="GNQ427" s="1208"/>
      <c r="GNR427" s="1209"/>
      <c r="GNS427" s="1209"/>
      <c r="GNT427" s="1209"/>
      <c r="GNU427" s="1209"/>
      <c r="GNV427" s="1210"/>
      <c r="GNW427" s="1211"/>
      <c r="GNX427" s="1210"/>
      <c r="GNZ427" s="1208"/>
      <c r="GOA427" s="1209"/>
      <c r="GOB427" s="1209"/>
      <c r="GOC427" s="1209"/>
      <c r="GOD427" s="1209"/>
      <c r="GOE427" s="1210"/>
      <c r="GOF427" s="1211"/>
      <c r="GOG427" s="1210"/>
      <c r="GOI427" s="1208"/>
      <c r="GOJ427" s="1209"/>
      <c r="GOK427" s="1209"/>
      <c r="GOL427" s="1209"/>
      <c r="GOM427" s="1209"/>
      <c r="GON427" s="1210"/>
      <c r="GOO427" s="1211"/>
      <c r="GOP427" s="1210"/>
      <c r="GOR427" s="1208"/>
      <c r="GOS427" s="1209"/>
      <c r="GOT427" s="1209"/>
      <c r="GOU427" s="1209"/>
      <c r="GOV427" s="1209"/>
      <c r="GOW427" s="1210"/>
      <c r="GOX427" s="1211"/>
      <c r="GOY427" s="1210"/>
      <c r="GPA427" s="1208"/>
      <c r="GPB427" s="1209"/>
      <c r="GPC427" s="1209"/>
      <c r="GPD427" s="1209"/>
      <c r="GPE427" s="1209"/>
      <c r="GPF427" s="1210"/>
      <c r="GPG427" s="1211"/>
      <c r="GPH427" s="1210"/>
      <c r="GPJ427" s="1208"/>
      <c r="GPK427" s="1209"/>
      <c r="GPL427" s="1209"/>
      <c r="GPM427" s="1209"/>
      <c r="GPN427" s="1209"/>
      <c r="GPO427" s="1210"/>
      <c r="GPP427" s="1211"/>
      <c r="GPQ427" s="1210"/>
      <c r="GPS427" s="1208"/>
      <c r="GPT427" s="1209"/>
      <c r="GPU427" s="1209"/>
      <c r="GPV427" s="1209"/>
      <c r="GPW427" s="1209"/>
      <c r="GPX427" s="1210"/>
      <c r="GPY427" s="1211"/>
      <c r="GPZ427" s="1210"/>
      <c r="GQB427" s="1208"/>
      <c r="GQC427" s="1209"/>
      <c r="GQD427" s="1209"/>
      <c r="GQE427" s="1209"/>
      <c r="GQF427" s="1209"/>
      <c r="GQG427" s="1210"/>
      <c r="GQH427" s="1211"/>
      <c r="GQI427" s="1210"/>
      <c r="GQK427" s="1208"/>
      <c r="GQL427" s="1209"/>
      <c r="GQM427" s="1209"/>
      <c r="GQN427" s="1209"/>
      <c r="GQO427" s="1209"/>
      <c r="GQP427" s="1210"/>
      <c r="GQQ427" s="1211"/>
      <c r="GQR427" s="1210"/>
      <c r="GQT427" s="1208"/>
      <c r="GQU427" s="1209"/>
      <c r="GQV427" s="1209"/>
      <c r="GQW427" s="1209"/>
      <c r="GQX427" s="1209"/>
      <c r="GQY427" s="1210"/>
      <c r="GQZ427" s="1211"/>
      <c r="GRA427" s="1210"/>
      <c r="GRC427" s="1208"/>
      <c r="GRD427" s="1209"/>
      <c r="GRE427" s="1209"/>
      <c r="GRF427" s="1209"/>
      <c r="GRG427" s="1209"/>
      <c r="GRH427" s="1210"/>
      <c r="GRI427" s="1211"/>
      <c r="GRJ427" s="1210"/>
      <c r="GRL427" s="1208"/>
      <c r="GRM427" s="1209"/>
      <c r="GRN427" s="1209"/>
      <c r="GRO427" s="1209"/>
      <c r="GRP427" s="1209"/>
      <c r="GRQ427" s="1210"/>
      <c r="GRR427" s="1211"/>
      <c r="GRS427" s="1210"/>
      <c r="GRU427" s="1208"/>
      <c r="GRV427" s="1209"/>
      <c r="GRW427" s="1209"/>
      <c r="GRX427" s="1209"/>
      <c r="GRY427" s="1209"/>
      <c r="GRZ427" s="1210"/>
      <c r="GSA427" s="1211"/>
      <c r="GSB427" s="1210"/>
      <c r="GSD427" s="1208"/>
      <c r="GSE427" s="1209"/>
      <c r="GSF427" s="1209"/>
      <c r="GSG427" s="1209"/>
      <c r="GSH427" s="1209"/>
      <c r="GSI427" s="1210"/>
      <c r="GSJ427" s="1211"/>
      <c r="GSK427" s="1210"/>
      <c r="GSM427" s="1208"/>
      <c r="GSN427" s="1209"/>
      <c r="GSO427" s="1209"/>
      <c r="GSP427" s="1209"/>
      <c r="GSQ427" s="1209"/>
      <c r="GSR427" s="1210"/>
      <c r="GSS427" s="1211"/>
      <c r="GST427" s="1210"/>
      <c r="GSV427" s="1208"/>
      <c r="GSW427" s="1209"/>
      <c r="GSX427" s="1209"/>
      <c r="GSY427" s="1209"/>
      <c r="GSZ427" s="1209"/>
      <c r="GTA427" s="1210"/>
      <c r="GTB427" s="1211"/>
      <c r="GTC427" s="1210"/>
      <c r="GTE427" s="1208"/>
      <c r="GTF427" s="1209"/>
      <c r="GTG427" s="1209"/>
      <c r="GTH427" s="1209"/>
      <c r="GTI427" s="1209"/>
      <c r="GTJ427" s="1210"/>
      <c r="GTK427" s="1211"/>
      <c r="GTL427" s="1210"/>
      <c r="GTN427" s="1208"/>
      <c r="GTO427" s="1209"/>
      <c r="GTP427" s="1209"/>
      <c r="GTQ427" s="1209"/>
      <c r="GTR427" s="1209"/>
      <c r="GTS427" s="1210"/>
      <c r="GTT427" s="1211"/>
      <c r="GTU427" s="1210"/>
      <c r="GTW427" s="1208"/>
      <c r="GTX427" s="1209"/>
      <c r="GTY427" s="1209"/>
      <c r="GTZ427" s="1209"/>
      <c r="GUA427" s="1209"/>
      <c r="GUB427" s="1210"/>
      <c r="GUC427" s="1211"/>
      <c r="GUD427" s="1210"/>
      <c r="GUF427" s="1208"/>
      <c r="GUG427" s="1209"/>
      <c r="GUH427" s="1209"/>
      <c r="GUI427" s="1209"/>
      <c r="GUJ427" s="1209"/>
      <c r="GUK427" s="1210"/>
      <c r="GUL427" s="1211"/>
      <c r="GUM427" s="1210"/>
      <c r="GUO427" s="1208"/>
      <c r="GUP427" s="1209"/>
      <c r="GUQ427" s="1209"/>
      <c r="GUR427" s="1209"/>
      <c r="GUS427" s="1209"/>
      <c r="GUT427" s="1210"/>
      <c r="GUU427" s="1211"/>
      <c r="GUV427" s="1210"/>
      <c r="GUX427" s="1208"/>
      <c r="GUY427" s="1209"/>
      <c r="GUZ427" s="1209"/>
      <c r="GVA427" s="1209"/>
      <c r="GVB427" s="1209"/>
      <c r="GVC427" s="1210"/>
      <c r="GVD427" s="1211"/>
      <c r="GVE427" s="1210"/>
      <c r="GVG427" s="1208"/>
      <c r="GVH427" s="1209"/>
      <c r="GVI427" s="1209"/>
      <c r="GVJ427" s="1209"/>
      <c r="GVK427" s="1209"/>
      <c r="GVL427" s="1210"/>
      <c r="GVM427" s="1211"/>
      <c r="GVN427" s="1210"/>
      <c r="GVP427" s="1208"/>
      <c r="GVQ427" s="1209"/>
      <c r="GVR427" s="1209"/>
      <c r="GVS427" s="1209"/>
      <c r="GVT427" s="1209"/>
      <c r="GVU427" s="1210"/>
      <c r="GVV427" s="1211"/>
      <c r="GVW427" s="1210"/>
      <c r="GVY427" s="1208"/>
      <c r="GVZ427" s="1209"/>
      <c r="GWA427" s="1209"/>
      <c r="GWB427" s="1209"/>
      <c r="GWC427" s="1209"/>
      <c r="GWD427" s="1210"/>
      <c r="GWE427" s="1211"/>
      <c r="GWF427" s="1210"/>
      <c r="GWH427" s="1208"/>
      <c r="GWI427" s="1209"/>
      <c r="GWJ427" s="1209"/>
      <c r="GWK427" s="1209"/>
      <c r="GWL427" s="1209"/>
      <c r="GWM427" s="1210"/>
      <c r="GWN427" s="1211"/>
      <c r="GWO427" s="1210"/>
      <c r="GWQ427" s="1208"/>
      <c r="GWR427" s="1209"/>
      <c r="GWS427" s="1209"/>
      <c r="GWT427" s="1209"/>
      <c r="GWU427" s="1209"/>
      <c r="GWV427" s="1210"/>
      <c r="GWW427" s="1211"/>
      <c r="GWX427" s="1210"/>
      <c r="GWZ427" s="1208"/>
      <c r="GXA427" s="1209"/>
      <c r="GXB427" s="1209"/>
      <c r="GXC427" s="1209"/>
      <c r="GXD427" s="1209"/>
      <c r="GXE427" s="1210"/>
      <c r="GXF427" s="1211"/>
      <c r="GXG427" s="1210"/>
      <c r="GXI427" s="1208"/>
      <c r="GXJ427" s="1209"/>
      <c r="GXK427" s="1209"/>
      <c r="GXL427" s="1209"/>
      <c r="GXM427" s="1209"/>
      <c r="GXN427" s="1210"/>
      <c r="GXO427" s="1211"/>
      <c r="GXP427" s="1210"/>
      <c r="GXR427" s="1208"/>
      <c r="GXS427" s="1209"/>
      <c r="GXT427" s="1209"/>
      <c r="GXU427" s="1209"/>
      <c r="GXV427" s="1209"/>
      <c r="GXW427" s="1210"/>
      <c r="GXX427" s="1211"/>
      <c r="GXY427" s="1210"/>
      <c r="GYA427" s="1208"/>
      <c r="GYB427" s="1209"/>
      <c r="GYC427" s="1209"/>
      <c r="GYD427" s="1209"/>
      <c r="GYE427" s="1209"/>
      <c r="GYF427" s="1210"/>
      <c r="GYG427" s="1211"/>
      <c r="GYH427" s="1210"/>
      <c r="GYJ427" s="1208"/>
      <c r="GYK427" s="1209"/>
      <c r="GYL427" s="1209"/>
      <c r="GYM427" s="1209"/>
      <c r="GYN427" s="1209"/>
      <c r="GYO427" s="1210"/>
      <c r="GYP427" s="1211"/>
      <c r="GYQ427" s="1210"/>
      <c r="GYS427" s="1208"/>
      <c r="GYT427" s="1209"/>
      <c r="GYU427" s="1209"/>
      <c r="GYV427" s="1209"/>
      <c r="GYW427" s="1209"/>
      <c r="GYX427" s="1210"/>
      <c r="GYY427" s="1211"/>
      <c r="GYZ427" s="1210"/>
      <c r="GZB427" s="1208"/>
      <c r="GZC427" s="1209"/>
      <c r="GZD427" s="1209"/>
      <c r="GZE427" s="1209"/>
      <c r="GZF427" s="1209"/>
      <c r="GZG427" s="1210"/>
      <c r="GZH427" s="1211"/>
      <c r="GZI427" s="1210"/>
      <c r="GZK427" s="1208"/>
      <c r="GZL427" s="1209"/>
      <c r="GZM427" s="1209"/>
      <c r="GZN427" s="1209"/>
      <c r="GZO427" s="1209"/>
      <c r="GZP427" s="1210"/>
      <c r="GZQ427" s="1211"/>
      <c r="GZR427" s="1210"/>
      <c r="GZT427" s="1208"/>
      <c r="GZU427" s="1209"/>
      <c r="GZV427" s="1209"/>
      <c r="GZW427" s="1209"/>
      <c r="GZX427" s="1209"/>
      <c r="GZY427" s="1210"/>
      <c r="GZZ427" s="1211"/>
      <c r="HAA427" s="1210"/>
      <c r="HAC427" s="1208"/>
      <c r="HAD427" s="1209"/>
      <c r="HAE427" s="1209"/>
      <c r="HAF427" s="1209"/>
      <c r="HAG427" s="1209"/>
      <c r="HAH427" s="1210"/>
      <c r="HAI427" s="1211"/>
      <c r="HAJ427" s="1210"/>
      <c r="HAL427" s="1208"/>
      <c r="HAM427" s="1209"/>
      <c r="HAN427" s="1209"/>
      <c r="HAO427" s="1209"/>
      <c r="HAP427" s="1209"/>
      <c r="HAQ427" s="1210"/>
      <c r="HAR427" s="1211"/>
      <c r="HAS427" s="1210"/>
      <c r="HAU427" s="1208"/>
      <c r="HAV427" s="1209"/>
      <c r="HAW427" s="1209"/>
      <c r="HAX427" s="1209"/>
      <c r="HAY427" s="1209"/>
      <c r="HAZ427" s="1210"/>
      <c r="HBA427" s="1211"/>
      <c r="HBB427" s="1210"/>
      <c r="HBD427" s="1208"/>
      <c r="HBE427" s="1209"/>
      <c r="HBF427" s="1209"/>
      <c r="HBG427" s="1209"/>
      <c r="HBH427" s="1209"/>
      <c r="HBI427" s="1210"/>
      <c r="HBJ427" s="1211"/>
      <c r="HBK427" s="1210"/>
      <c r="HBM427" s="1208"/>
      <c r="HBN427" s="1209"/>
      <c r="HBO427" s="1209"/>
      <c r="HBP427" s="1209"/>
      <c r="HBQ427" s="1209"/>
      <c r="HBR427" s="1210"/>
      <c r="HBS427" s="1211"/>
      <c r="HBT427" s="1210"/>
      <c r="HBV427" s="1208"/>
      <c r="HBW427" s="1209"/>
      <c r="HBX427" s="1209"/>
      <c r="HBY427" s="1209"/>
      <c r="HBZ427" s="1209"/>
      <c r="HCA427" s="1210"/>
      <c r="HCB427" s="1211"/>
      <c r="HCC427" s="1210"/>
      <c r="HCE427" s="1208"/>
      <c r="HCF427" s="1209"/>
      <c r="HCG427" s="1209"/>
      <c r="HCH427" s="1209"/>
      <c r="HCI427" s="1209"/>
      <c r="HCJ427" s="1210"/>
      <c r="HCK427" s="1211"/>
      <c r="HCL427" s="1210"/>
      <c r="HCN427" s="1208"/>
      <c r="HCO427" s="1209"/>
      <c r="HCP427" s="1209"/>
      <c r="HCQ427" s="1209"/>
      <c r="HCR427" s="1209"/>
      <c r="HCS427" s="1210"/>
      <c r="HCT427" s="1211"/>
      <c r="HCU427" s="1210"/>
      <c r="HCW427" s="1208"/>
      <c r="HCX427" s="1209"/>
      <c r="HCY427" s="1209"/>
      <c r="HCZ427" s="1209"/>
      <c r="HDA427" s="1209"/>
      <c r="HDB427" s="1210"/>
      <c r="HDC427" s="1211"/>
      <c r="HDD427" s="1210"/>
      <c r="HDF427" s="1208"/>
      <c r="HDG427" s="1209"/>
      <c r="HDH427" s="1209"/>
      <c r="HDI427" s="1209"/>
      <c r="HDJ427" s="1209"/>
      <c r="HDK427" s="1210"/>
      <c r="HDL427" s="1211"/>
      <c r="HDM427" s="1210"/>
      <c r="HDO427" s="1208"/>
      <c r="HDP427" s="1209"/>
      <c r="HDQ427" s="1209"/>
      <c r="HDR427" s="1209"/>
      <c r="HDS427" s="1209"/>
      <c r="HDT427" s="1210"/>
      <c r="HDU427" s="1211"/>
      <c r="HDV427" s="1210"/>
      <c r="HDX427" s="1208"/>
      <c r="HDY427" s="1209"/>
      <c r="HDZ427" s="1209"/>
      <c r="HEA427" s="1209"/>
      <c r="HEB427" s="1209"/>
      <c r="HEC427" s="1210"/>
      <c r="HED427" s="1211"/>
      <c r="HEE427" s="1210"/>
      <c r="HEG427" s="1208"/>
      <c r="HEH427" s="1209"/>
      <c r="HEI427" s="1209"/>
      <c r="HEJ427" s="1209"/>
      <c r="HEK427" s="1209"/>
      <c r="HEL427" s="1210"/>
      <c r="HEM427" s="1211"/>
      <c r="HEN427" s="1210"/>
      <c r="HEP427" s="1208"/>
      <c r="HEQ427" s="1209"/>
      <c r="HER427" s="1209"/>
      <c r="HES427" s="1209"/>
      <c r="HET427" s="1209"/>
      <c r="HEU427" s="1210"/>
      <c r="HEV427" s="1211"/>
      <c r="HEW427" s="1210"/>
      <c r="HEY427" s="1208"/>
      <c r="HEZ427" s="1209"/>
      <c r="HFA427" s="1209"/>
      <c r="HFB427" s="1209"/>
      <c r="HFC427" s="1209"/>
      <c r="HFD427" s="1210"/>
      <c r="HFE427" s="1211"/>
      <c r="HFF427" s="1210"/>
      <c r="HFH427" s="1208"/>
      <c r="HFI427" s="1209"/>
      <c r="HFJ427" s="1209"/>
      <c r="HFK427" s="1209"/>
      <c r="HFL427" s="1209"/>
      <c r="HFM427" s="1210"/>
      <c r="HFN427" s="1211"/>
      <c r="HFO427" s="1210"/>
      <c r="HFQ427" s="1208"/>
      <c r="HFR427" s="1209"/>
      <c r="HFS427" s="1209"/>
      <c r="HFT427" s="1209"/>
      <c r="HFU427" s="1209"/>
      <c r="HFV427" s="1210"/>
      <c r="HFW427" s="1211"/>
      <c r="HFX427" s="1210"/>
      <c r="HFZ427" s="1208"/>
      <c r="HGA427" s="1209"/>
      <c r="HGB427" s="1209"/>
      <c r="HGC427" s="1209"/>
      <c r="HGD427" s="1209"/>
      <c r="HGE427" s="1210"/>
      <c r="HGF427" s="1211"/>
      <c r="HGG427" s="1210"/>
      <c r="HGI427" s="1208"/>
      <c r="HGJ427" s="1209"/>
      <c r="HGK427" s="1209"/>
      <c r="HGL427" s="1209"/>
      <c r="HGM427" s="1209"/>
      <c r="HGN427" s="1210"/>
      <c r="HGO427" s="1211"/>
      <c r="HGP427" s="1210"/>
      <c r="HGR427" s="1208"/>
      <c r="HGS427" s="1209"/>
      <c r="HGT427" s="1209"/>
      <c r="HGU427" s="1209"/>
      <c r="HGV427" s="1209"/>
      <c r="HGW427" s="1210"/>
      <c r="HGX427" s="1211"/>
      <c r="HGY427" s="1210"/>
      <c r="HHA427" s="1208"/>
      <c r="HHB427" s="1209"/>
      <c r="HHC427" s="1209"/>
      <c r="HHD427" s="1209"/>
      <c r="HHE427" s="1209"/>
      <c r="HHF427" s="1210"/>
      <c r="HHG427" s="1211"/>
      <c r="HHH427" s="1210"/>
      <c r="HHJ427" s="1208"/>
      <c r="HHK427" s="1209"/>
      <c r="HHL427" s="1209"/>
      <c r="HHM427" s="1209"/>
      <c r="HHN427" s="1209"/>
      <c r="HHO427" s="1210"/>
      <c r="HHP427" s="1211"/>
      <c r="HHQ427" s="1210"/>
      <c r="HHS427" s="1208"/>
      <c r="HHT427" s="1209"/>
      <c r="HHU427" s="1209"/>
      <c r="HHV427" s="1209"/>
      <c r="HHW427" s="1209"/>
      <c r="HHX427" s="1210"/>
      <c r="HHY427" s="1211"/>
      <c r="HHZ427" s="1210"/>
      <c r="HIB427" s="1208"/>
      <c r="HIC427" s="1209"/>
      <c r="HID427" s="1209"/>
      <c r="HIE427" s="1209"/>
      <c r="HIF427" s="1209"/>
      <c r="HIG427" s="1210"/>
      <c r="HIH427" s="1211"/>
      <c r="HII427" s="1210"/>
      <c r="HIK427" s="1208"/>
      <c r="HIL427" s="1209"/>
      <c r="HIM427" s="1209"/>
      <c r="HIN427" s="1209"/>
      <c r="HIO427" s="1209"/>
      <c r="HIP427" s="1210"/>
      <c r="HIQ427" s="1211"/>
      <c r="HIR427" s="1210"/>
      <c r="HIT427" s="1208"/>
      <c r="HIU427" s="1209"/>
      <c r="HIV427" s="1209"/>
      <c r="HIW427" s="1209"/>
      <c r="HIX427" s="1209"/>
      <c r="HIY427" s="1210"/>
      <c r="HIZ427" s="1211"/>
      <c r="HJA427" s="1210"/>
      <c r="HJC427" s="1208"/>
      <c r="HJD427" s="1209"/>
      <c r="HJE427" s="1209"/>
      <c r="HJF427" s="1209"/>
      <c r="HJG427" s="1209"/>
      <c r="HJH427" s="1210"/>
      <c r="HJI427" s="1211"/>
      <c r="HJJ427" s="1210"/>
      <c r="HJL427" s="1208"/>
      <c r="HJM427" s="1209"/>
      <c r="HJN427" s="1209"/>
      <c r="HJO427" s="1209"/>
      <c r="HJP427" s="1209"/>
      <c r="HJQ427" s="1210"/>
      <c r="HJR427" s="1211"/>
      <c r="HJS427" s="1210"/>
      <c r="HJU427" s="1208"/>
      <c r="HJV427" s="1209"/>
      <c r="HJW427" s="1209"/>
      <c r="HJX427" s="1209"/>
      <c r="HJY427" s="1209"/>
      <c r="HJZ427" s="1210"/>
      <c r="HKA427" s="1211"/>
      <c r="HKB427" s="1210"/>
      <c r="HKD427" s="1208"/>
      <c r="HKE427" s="1209"/>
      <c r="HKF427" s="1209"/>
      <c r="HKG427" s="1209"/>
      <c r="HKH427" s="1209"/>
      <c r="HKI427" s="1210"/>
      <c r="HKJ427" s="1211"/>
      <c r="HKK427" s="1210"/>
      <c r="HKM427" s="1208"/>
      <c r="HKN427" s="1209"/>
      <c r="HKO427" s="1209"/>
      <c r="HKP427" s="1209"/>
      <c r="HKQ427" s="1209"/>
      <c r="HKR427" s="1210"/>
      <c r="HKS427" s="1211"/>
      <c r="HKT427" s="1210"/>
      <c r="HKV427" s="1208"/>
      <c r="HKW427" s="1209"/>
      <c r="HKX427" s="1209"/>
      <c r="HKY427" s="1209"/>
      <c r="HKZ427" s="1209"/>
      <c r="HLA427" s="1210"/>
      <c r="HLB427" s="1211"/>
      <c r="HLC427" s="1210"/>
      <c r="HLE427" s="1208"/>
      <c r="HLF427" s="1209"/>
      <c r="HLG427" s="1209"/>
      <c r="HLH427" s="1209"/>
      <c r="HLI427" s="1209"/>
      <c r="HLJ427" s="1210"/>
      <c r="HLK427" s="1211"/>
      <c r="HLL427" s="1210"/>
      <c r="HLN427" s="1208"/>
      <c r="HLO427" s="1209"/>
      <c r="HLP427" s="1209"/>
      <c r="HLQ427" s="1209"/>
      <c r="HLR427" s="1209"/>
      <c r="HLS427" s="1210"/>
      <c r="HLT427" s="1211"/>
      <c r="HLU427" s="1210"/>
      <c r="HLW427" s="1208"/>
      <c r="HLX427" s="1209"/>
      <c r="HLY427" s="1209"/>
      <c r="HLZ427" s="1209"/>
      <c r="HMA427" s="1209"/>
      <c r="HMB427" s="1210"/>
      <c r="HMC427" s="1211"/>
      <c r="HMD427" s="1210"/>
      <c r="HMF427" s="1208"/>
      <c r="HMG427" s="1209"/>
      <c r="HMH427" s="1209"/>
      <c r="HMI427" s="1209"/>
      <c r="HMJ427" s="1209"/>
      <c r="HMK427" s="1210"/>
      <c r="HML427" s="1211"/>
      <c r="HMM427" s="1210"/>
      <c r="HMO427" s="1208"/>
      <c r="HMP427" s="1209"/>
      <c r="HMQ427" s="1209"/>
      <c r="HMR427" s="1209"/>
      <c r="HMS427" s="1209"/>
      <c r="HMT427" s="1210"/>
      <c r="HMU427" s="1211"/>
      <c r="HMV427" s="1210"/>
      <c r="HMX427" s="1208"/>
      <c r="HMY427" s="1209"/>
      <c r="HMZ427" s="1209"/>
      <c r="HNA427" s="1209"/>
      <c r="HNB427" s="1209"/>
      <c r="HNC427" s="1210"/>
      <c r="HND427" s="1211"/>
      <c r="HNE427" s="1210"/>
      <c r="HNG427" s="1208"/>
      <c r="HNH427" s="1209"/>
      <c r="HNI427" s="1209"/>
      <c r="HNJ427" s="1209"/>
      <c r="HNK427" s="1209"/>
      <c r="HNL427" s="1210"/>
      <c r="HNM427" s="1211"/>
      <c r="HNN427" s="1210"/>
      <c r="HNP427" s="1208"/>
      <c r="HNQ427" s="1209"/>
      <c r="HNR427" s="1209"/>
      <c r="HNS427" s="1209"/>
      <c r="HNT427" s="1209"/>
      <c r="HNU427" s="1210"/>
      <c r="HNV427" s="1211"/>
      <c r="HNW427" s="1210"/>
      <c r="HNY427" s="1208"/>
      <c r="HNZ427" s="1209"/>
      <c r="HOA427" s="1209"/>
      <c r="HOB427" s="1209"/>
      <c r="HOC427" s="1209"/>
      <c r="HOD427" s="1210"/>
      <c r="HOE427" s="1211"/>
      <c r="HOF427" s="1210"/>
      <c r="HOH427" s="1208"/>
      <c r="HOI427" s="1209"/>
      <c r="HOJ427" s="1209"/>
      <c r="HOK427" s="1209"/>
      <c r="HOL427" s="1209"/>
      <c r="HOM427" s="1210"/>
      <c r="HON427" s="1211"/>
      <c r="HOO427" s="1210"/>
      <c r="HOQ427" s="1208"/>
      <c r="HOR427" s="1209"/>
      <c r="HOS427" s="1209"/>
      <c r="HOT427" s="1209"/>
      <c r="HOU427" s="1209"/>
      <c r="HOV427" s="1210"/>
      <c r="HOW427" s="1211"/>
      <c r="HOX427" s="1210"/>
      <c r="HOZ427" s="1208"/>
      <c r="HPA427" s="1209"/>
      <c r="HPB427" s="1209"/>
      <c r="HPC427" s="1209"/>
      <c r="HPD427" s="1209"/>
      <c r="HPE427" s="1210"/>
      <c r="HPF427" s="1211"/>
      <c r="HPG427" s="1210"/>
      <c r="HPI427" s="1208"/>
      <c r="HPJ427" s="1209"/>
      <c r="HPK427" s="1209"/>
      <c r="HPL427" s="1209"/>
      <c r="HPM427" s="1209"/>
      <c r="HPN427" s="1210"/>
      <c r="HPO427" s="1211"/>
      <c r="HPP427" s="1210"/>
      <c r="HPR427" s="1208"/>
      <c r="HPS427" s="1209"/>
      <c r="HPT427" s="1209"/>
      <c r="HPU427" s="1209"/>
      <c r="HPV427" s="1209"/>
      <c r="HPW427" s="1210"/>
      <c r="HPX427" s="1211"/>
      <c r="HPY427" s="1210"/>
      <c r="HQA427" s="1208"/>
      <c r="HQB427" s="1209"/>
      <c r="HQC427" s="1209"/>
      <c r="HQD427" s="1209"/>
      <c r="HQE427" s="1209"/>
      <c r="HQF427" s="1210"/>
      <c r="HQG427" s="1211"/>
      <c r="HQH427" s="1210"/>
      <c r="HQJ427" s="1208"/>
      <c r="HQK427" s="1209"/>
      <c r="HQL427" s="1209"/>
      <c r="HQM427" s="1209"/>
      <c r="HQN427" s="1209"/>
      <c r="HQO427" s="1210"/>
      <c r="HQP427" s="1211"/>
      <c r="HQQ427" s="1210"/>
      <c r="HQS427" s="1208"/>
      <c r="HQT427" s="1209"/>
      <c r="HQU427" s="1209"/>
      <c r="HQV427" s="1209"/>
      <c r="HQW427" s="1209"/>
      <c r="HQX427" s="1210"/>
      <c r="HQY427" s="1211"/>
      <c r="HQZ427" s="1210"/>
      <c r="HRB427" s="1208"/>
      <c r="HRC427" s="1209"/>
      <c r="HRD427" s="1209"/>
      <c r="HRE427" s="1209"/>
      <c r="HRF427" s="1209"/>
      <c r="HRG427" s="1210"/>
      <c r="HRH427" s="1211"/>
      <c r="HRI427" s="1210"/>
      <c r="HRK427" s="1208"/>
      <c r="HRL427" s="1209"/>
      <c r="HRM427" s="1209"/>
      <c r="HRN427" s="1209"/>
      <c r="HRO427" s="1209"/>
      <c r="HRP427" s="1210"/>
      <c r="HRQ427" s="1211"/>
      <c r="HRR427" s="1210"/>
      <c r="HRT427" s="1208"/>
      <c r="HRU427" s="1209"/>
      <c r="HRV427" s="1209"/>
      <c r="HRW427" s="1209"/>
      <c r="HRX427" s="1209"/>
      <c r="HRY427" s="1210"/>
      <c r="HRZ427" s="1211"/>
      <c r="HSA427" s="1210"/>
      <c r="HSC427" s="1208"/>
      <c r="HSD427" s="1209"/>
      <c r="HSE427" s="1209"/>
      <c r="HSF427" s="1209"/>
      <c r="HSG427" s="1209"/>
      <c r="HSH427" s="1210"/>
      <c r="HSI427" s="1211"/>
      <c r="HSJ427" s="1210"/>
      <c r="HSL427" s="1208"/>
      <c r="HSM427" s="1209"/>
      <c r="HSN427" s="1209"/>
      <c r="HSO427" s="1209"/>
      <c r="HSP427" s="1209"/>
      <c r="HSQ427" s="1210"/>
      <c r="HSR427" s="1211"/>
      <c r="HSS427" s="1210"/>
      <c r="HSU427" s="1208"/>
      <c r="HSV427" s="1209"/>
      <c r="HSW427" s="1209"/>
      <c r="HSX427" s="1209"/>
      <c r="HSY427" s="1209"/>
      <c r="HSZ427" s="1210"/>
      <c r="HTA427" s="1211"/>
      <c r="HTB427" s="1210"/>
      <c r="HTD427" s="1208"/>
      <c r="HTE427" s="1209"/>
      <c r="HTF427" s="1209"/>
      <c r="HTG427" s="1209"/>
      <c r="HTH427" s="1209"/>
      <c r="HTI427" s="1210"/>
      <c r="HTJ427" s="1211"/>
      <c r="HTK427" s="1210"/>
      <c r="HTM427" s="1208"/>
      <c r="HTN427" s="1209"/>
      <c r="HTO427" s="1209"/>
      <c r="HTP427" s="1209"/>
      <c r="HTQ427" s="1209"/>
      <c r="HTR427" s="1210"/>
      <c r="HTS427" s="1211"/>
      <c r="HTT427" s="1210"/>
      <c r="HTV427" s="1208"/>
      <c r="HTW427" s="1209"/>
      <c r="HTX427" s="1209"/>
      <c r="HTY427" s="1209"/>
      <c r="HTZ427" s="1209"/>
      <c r="HUA427" s="1210"/>
      <c r="HUB427" s="1211"/>
      <c r="HUC427" s="1210"/>
      <c r="HUE427" s="1208"/>
      <c r="HUF427" s="1209"/>
      <c r="HUG427" s="1209"/>
      <c r="HUH427" s="1209"/>
      <c r="HUI427" s="1209"/>
      <c r="HUJ427" s="1210"/>
      <c r="HUK427" s="1211"/>
      <c r="HUL427" s="1210"/>
      <c r="HUN427" s="1208"/>
      <c r="HUO427" s="1209"/>
      <c r="HUP427" s="1209"/>
      <c r="HUQ427" s="1209"/>
      <c r="HUR427" s="1209"/>
      <c r="HUS427" s="1210"/>
      <c r="HUT427" s="1211"/>
      <c r="HUU427" s="1210"/>
      <c r="HUW427" s="1208"/>
      <c r="HUX427" s="1209"/>
      <c r="HUY427" s="1209"/>
      <c r="HUZ427" s="1209"/>
      <c r="HVA427" s="1209"/>
      <c r="HVB427" s="1210"/>
      <c r="HVC427" s="1211"/>
      <c r="HVD427" s="1210"/>
      <c r="HVF427" s="1208"/>
      <c r="HVG427" s="1209"/>
      <c r="HVH427" s="1209"/>
      <c r="HVI427" s="1209"/>
      <c r="HVJ427" s="1209"/>
      <c r="HVK427" s="1210"/>
      <c r="HVL427" s="1211"/>
      <c r="HVM427" s="1210"/>
      <c r="HVO427" s="1208"/>
      <c r="HVP427" s="1209"/>
      <c r="HVQ427" s="1209"/>
      <c r="HVR427" s="1209"/>
      <c r="HVS427" s="1209"/>
      <c r="HVT427" s="1210"/>
      <c r="HVU427" s="1211"/>
      <c r="HVV427" s="1210"/>
      <c r="HVX427" s="1208"/>
      <c r="HVY427" s="1209"/>
      <c r="HVZ427" s="1209"/>
      <c r="HWA427" s="1209"/>
      <c r="HWB427" s="1209"/>
      <c r="HWC427" s="1210"/>
      <c r="HWD427" s="1211"/>
      <c r="HWE427" s="1210"/>
      <c r="HWG427" s="1208"/>
      <c r="HWH427" s="1209"/>
      <c r="HWI427" s="1209"/>
      <c r="HWJ427" s="1209"/>
      <c r="HWK427" s="1209"/>
      <c r="HWL427" s="1210"/>
      <c r="HWM427" s="1211"/>
      <c r="HWN427" s="1210"/>
      <c r="HWP427" s="1208"/>
      <c r="HWQ427" s="1209"/>
      <c r="HWR427" s="1209"/>
      <c r="HWS427" s="1209"/>
      <c r="HWT427" s="1209"/>
      <c r="HWU427" s="1210"/>
      <c r="HWV427" s="1211"/>
      <c r="HWW427" s="1210"/>
      <c r="HWY427" s="1208"/>
      <c r="HWZ427" s="1209"/>
      <c r="HXA427" s="1209"/>
      <c r="HXB427" s="1209"/>
      <c r="HXC427" s="1209"/>
      <c r="HXD427" s="1210"/>
      <c r="HXE427" s="1211"/>
      <c r="HXF427" s="1210"/>
      <c r="HXH427" s="1208"/>
      <c r="HXI427" s="1209"/>
      <c r="HXJ427" s="1209"/>
      <c r="HXK427" s="1209"/>
      <c r="HXL427" s="1209"/>
      <c r="HXM427" s="1210"/>
      <c r="HXN427" s="1211"/>
      <c r="HXO427" s="1210"/>
      <c r="HXQ427" s="1208"/>
      <c r="HXR427" s="1209"/>
      <c r="HXS427" s="1209"/>
      <c r="HXT427" s="1209"/>
      <c r="HXU427" s="1209"/>
      <c r="HXV427" s="1210"/>
      <c r="HXW427" s="1211"/>
      <c r="HXX427" s="1210"/>
      <c r="HXZ427" s="1208"/>
      <c r="HYA427" s="1209"/>
      <c r="HYB427" s="1209"/>
      <c r="HYC427" s="1209"/>
      <c r="HYD427" s="1209"/>
      <c r="HYE427" s="1210"/>
      <c r="HYF427" s="1211"/>
      <c r="HYG427" s="1210"/>
      <c r="HYI427" s="1208"/>
      <c r="HYJ427" s="1209"/>
      <c r="HYK427" s="1209"/>
      <c r="HYL427" s="1209"/>
      <c r="HYM427" s="1209"/>
      <c r="HYN427" s="1210"/>
      <c r="HYO427" s="1211"/>
      <c r="HYP427" s="1210"/>
      <c r="HYR427" s="1208"/>
      <c r="HYS427" s="1209"/>
      <c r="HYT427" s="1209"/>
      <c r="HYU427" s="1209"/>
      <c r="HYV427" s="1209"/>
      <c r="HYW427" s="1210"/>
      <c r="HYX427" s="1211"/>
      <c r="HYY427" s="1210"/>
      <c r="HZA427" s="1208"/>
      <c r="HZB427" s="1209"/>
      <c r="HZC427" s="1209"/>
      <c r="HZD427" s="1209"/>
      <c r="HZE427" s="1209"/>
      <c r="HZF427" s="1210"/>
      <c r="HZG427" s="1211"/>
      <c r="HZH427" s="1210"/>
      <c r="HZJ427" s="1208"/>
      <c r="HZK427" s="1209"/>
      <c r="HZL427" s="1209"/>
      <c r="HZM427" s="1209"/>
      <c r="HZN427" s="1209"/>
      <c r="HZO427" s="1210"/>
      <c r="HZP427" s="1211"/>
      <c r="HZQ427" s="1210"/>
      <c r="HZS427" s="1208"/>
      <c r="HZT427" s="1209"/>
      <c r="HZU427" s="1209"/>
      <c r="HZV427" s="1209"/>
      <c r="HZW427" s="1209"/>
      <c r="HZX427" s="1210"/>
      <c r="HZY427" s="1211"/>
      <c r="HZZ427" s="1210"/>
      <c r="IAB427" s="1208"/>
      <c r="IAC427" s="1209"/>
      <c r="IAD427" s="1209"/>
      <c r="IAE427" s="1209"/>
      <c r="IAF427" s="1209"/>
      <c r="IAG427" s="1210"/>
      <c r="IAH427" s="1211"/>
      <c r="IAI427" s="1210"/>
      <c r="IAK427" s="1208"/>
      <c r="IAL427" s="1209"/>
      <c r="IAM427" s="1209"/>
      <c r="IAN427" s="1209"/>
      <c r="IAO427" s="1209"/>
      <c r="IAP427" s="1210"/>
      <c r="IAQ427" s="1211"/>
      <c r="IAR427" s="1210"/>
      <c r="IAT427" s="1208"/>
      <c r="IAU427" s="1209"/>
      <c r="IAV427" s="1209"/>
      <c r="IAW427" s="1209"/>
      <c r="IAX427" s="1209"/>
      <c r="IAY427" s="1210"/>
      <c r="IAZ427" s="1211"/>
      <c r="IBA427" s="1210"/>
      <c r="IBC427" s="1208"/>
      <c r="IBD427" s="1209"/>
      <c r="IBE427" s="1209"/>
      <c r="IBF427" s="1209"/>
      <c r="IBG427" s="1209"/>
      <c r="IBH427" s="1210"/>
      <c r="IBI427" s="1211"/>
      <c r="IBJ427" s="1210"/>
      <c r="IBL427" s="1208"/>
      <c r="IBM427" s="1209"/>
      <c r="IBN427" s="1209"/>
      <c r="IBO427" s="1209"/>
      <c r="IBP427" s="1209"/>
      <c r="IBQ427" s="1210"/>
      <c r="IBR427" s="1211"/>
      <c r="IBS427" s="1210"/>
      <c r="IBU427" s="1208"/>
      <c r="IBV427" s="1209"/>
      <c r="IBW427" s="1209"/>
      <c r="IBX427" s="1209"/>
      <c r="IBY427" s="1209"/>
      <c r="IBZ427" s="1210"/>
      <c r="ICA427" s="1211"/>
      <c r="ICB427" s="1210"/>
      <c r="ICD427" s="1208"/>
      <c r="ICE427" s="1209"/>
      <c r="ICF427" s="1209"/>
      <c r="ICG427" s="1209"/>
      <c r="ICH427" s="1209"/>
      <c r="ICI427" s="1210"/>
      <c r="ICJ427" s="1211"/>
      <c r="ICK427" s="1210"/>
      <c r="ICM427" s="1208"/>
      <c r="ICN427" s="1209"/>
      <c r="ICO427" s="1209"/>
      <c r="ICP427" s="1209"/>
      <c r="ICQ427" s="1209"/>
      <c r="ICR427" s="1210"/>
      <c r="ICS427" s="1211"/>
      <c r="ICT427" s="1210"/>
      <c r="ICV427" s="1208"/>
      <c r="ICW427" s="1209"/>
      <c r="ICX427" s="1209"/>
      <c r="ICY427" s="1209"/>
      <c r="ICZ427" s="1209"/>
      <c r="IDA427" s="1210"/>
      <c r="IDB427" s="1211"/>
      <c r="IDC427" s="1210"/>
      <c r="IDE427" s="1208"/>
      <c r="IDF427" s="1209"/>
      <c r="IDG427" s="1209"/>
      <c r="IDH427" s="1209"/>
      <c r="IDI427" s="1209"/>
      <c r="IDJ427" s="1210"/>
      <c r="IDK427" s="1211"/>
      <c r="IDL427" s="1210"/>
      <c r="IDN427" s="1208"/>
      <c r="IDO427" s="1209"/>
      <c r="IDP427" s="1209"/>
      <c r="IDQ427" s="1209"/>
      <c r="IDR427" s="1209"/>
      <c r="IDS427" s="1210"/>
      <c r="IDT427" s="1211"/>
      <c r="IDU427" s="1210"/>
      <c r="IDW427" s="1208"/>
      <c r="IDX427" s="1209"/>
      <c r="IDY427" s="1209"/>
      <c r="IDZ427" s="1209"/>
      <c r="IEA427" s="1209"/>
      <c r="IEB427" s="1210"/>
      <c r="IEC427" s="1211"/>
      <c r="IED427" s="1210"/>
      <c r="IEF427" s="1208"/>
      <c r="IEG427" s="1209"/>
      <c r="IEH427" s="1209"/>
      <c r="IEI427" s="1209"/>
      <c r="IEJ427" s="1209"/>
      <c r="IEK427" s="1210"/>
      <c r="IEL427" s="1211"/>
      <c r="IEM427" s="1210"/>
      <c r="IEO427" s="1208"/>
      <c r="IEP427" s="1209"/>
      <c r="IEQ427" s="1209"/>
      <c r="IER427" s="1209"/>
      <c r="IES427" s="1209"/>
      <c r="IET427" s="1210"/>
      <c r="IEU427" s="1211"/>
      <c r="IEV427" s="1210"/>
      <c r="IEX427" s="1208"/>
      <c r="IEY427" s="1209"/>
      <c r="IEZ427" s="1209"/>
      <c r="IFA427" s="1209"/>
      <c r="IFB427" s="1209"/>
      <c r="IFC427" s="1210"/>
      <c r="IFD427" s="1211"/>
      <c r="IFE427" s="1210"/>
      <c r="IFG427" s="1208"/>
      <c r="IFH427" s="1209"/>
      <c r="IFI427" s="1209"/>
      <c r="IFJ427" s="1209"/>
      <c r="IFK427" s="1209"/>
      <c r="IFL427" s="1210"/>
      <c r="IFM427" s="1211"/>
      <c r="IFN427" s="1210"/>
      <c r="IFP427" s="1208"/>
      <c r="IFQ427" s="1209"/>
      <c r="IFR427" s="1209"/>
      <c r="IFS427" s="1209"/>
      <c r="IFT427" s="1209"/>
      <c r="IFU427" s="1210"/>
      <c r="IFV427" s="1211"/>
      <c r="IFW427" s="1210"/>
      <c r="IFY427" s="1208"/>
      <c r="IFZ427" s="1209"/>
      <c r="IGA427" s="1209"/>
      <c r="IGB427" s="1209"/>
      <c r="IGC427" s="1209"/>
      <c r="IGD427" s="1210"/>
      <c r="IGE427" s="1211"/>
      <c r="IGF427" s="1210"/>
      <c r="IGH427" s="1208"/>
      <c r="IGI427" s="1209"/>
      <c r="IGJ427" s="1209"/>
      <c r="IGK427" s="1209"/>
      <c r="IGL427" s="1209"/>
      <c r="IGM427" s="1210"/>
      <c r="IGN427" s="1211"/>
      <c r="IGO427" s="1210"/>
      <c r="IGQ427" s="1208"/>
      <c r="IGR427" s="1209"/>
      <c r="IGS427" s="1209"/>
      <c r="IGT427" s="1209"/>
      <c r="IGU427" s="1209"/>
      <c r="IGV427" s="1210"/>
      <c r="IGW427" s="1211"/>
      <c r="IGX427" s="1210"/>
      <c r="IGZ427" s="1208"/>
      <c r="IHA427" s="1209"/>
      <c r="IHB427" s="1209"/>
      <c r="IHC427" s="1209"/>
      <c r="IHD427" s="1209"/>
      <c r="IHE427" s="1210"/>
      <c r="IHF427" s="1211"/>
      <c r="IHG427" s="1210"/>
      <c r="IHI427" s="1208"/>
      <c r="IHJ427" s="1209"/>
      <c r="IHK427" s="1209"/>
      <c r="IHL427" s="1209"/>
      <c r="IHM427" s="1209"/>
      <c r="IHN427" s="1210"/>
      <c r="IHO427" s="1211"/>
      <c r="IHP427" s="1210"/>
      <c r="IHR427" s="1208"/>
      <c r="IHS427" s="1209"/>
      <c r="IHT427" s="1209"/>
      <c r="IHU427" s="1209"/>
      <c r="IHV427" s="1209"/>
      <c r="IHW427" s="1210"/>
      <c r="IHX427" s="1211"/>
      <c r="IHY427" s="1210"/>
      <c r="IIA427" s="1208"/>
      <c r="IIB427" s="1209"/>
      <c r="IIC427" s="1209"/>
      <c r="IID427" s="1209"/>
      <c r="IIE427" s="1209"/>
      <c r="IIF427" s="1210"/>
      <c r="IIG427" s="1211"/>
      <c r="IIH427" s="1210"/>
      <c r="IIJ427" s="1208"/>
      <c r="IIK427" s="1209"/>
      <c r="IIL427" s="1209"/>
      <c r="IIM427" s="1209"/>
      <c r="IIN427" s="1209"/>
      <c r="IIO427" s="1210"/>
      <c r="IIP427" s="1211"/>
      <c r="IIQ427" s="1210"/>
      <c r="IIS427" s="1208"/>
      <c r="IIT427" s="1209"/>
      <c r="IIU427" s="1209"/>
      <c r="IIV427" s="1209"/>
      <c r="IIW427" s="1209"/>
      <c r="IIX427" s="1210"/>
      <c r="IIY427" s="1211"/>
      <c r="IIZ427" s="1210"/>
      <c r="IJB427" s="1208"/>
      <c r="IJC427" s="1209"/>
      <c r="IJD427" s="1209"/>
      <c r="IJE427" s="1209"/>
      <c r="IJF427" s="1209"/>
      <c r="IJG427" s="1210"/>
      <c r="IJH427" s="1211"/>
      <c r="IJI427" s="1210"/>
      <c r="IJK427" s="1208"/>
      <c r="IJL427" s="1209"/>
      <c r="IJM427" s="1209"/>
      <c r="IJN427" s="1209"/>
      <c r="IJO427" s="1209"/>
      <c r="IJP427" s="1210"/>
      <c r="IJQ427" s="1211"/>
      <c r="IJR427" s="1210"/>
      <c r="IJT427" s="1208"/>
      <c r="IJU427" s="1209"/>
      <c r="IJV427" s="1209"/>
      <c r="IJW427" s="1209"/>
      <c r="IJX427" s="1209"/>
      <c r="IJY427" s="1210"/>
      <c r="IJZ427" s="1211"/>
      <c r="IKA427" s="1210"/>
      <c r="IKC427" s="1208"/>
      <c r="IKD427" s="1209"/>
      <c r="IKE427" s="1209"/>
      <c r="IKF427" s="1209"/>
      <c r="IKG427" s="1209"/>
      <c r="IKH427" s="1210"/>
      <c r="IKI427" s="1211"/>
      <c r="IKJ427" s="1210"/>
      <c r="IKL427" s="1208"/>
      <c r="IKM427" s="1209"/>
      <c r="IKN427" s="1209"/>
      <c r="IKO427" s="1209"/>
      <c r="IKP427" s="1209"/>
      <c r="IKQ427" s="1210"/>
      <c r="IKR427" s="1211"/>
      <c r="IKS427" s="1210"/>
      <c r="IKU427" s="1208"/>
      <c r="IKV427" s="1209"/>
      <c r="IKW427" s="1209"/>
      <c r="IKX427" s="1209"/>
      <c r="IKY427" s="1209"/>
      <c r="IKZ427" s="1210"/>
      <c r="ILA427" s="1211"/>
      <c r="ILB427" s="1210"/>
      <c r="ILD427" s="1208"/>
      <c r="ILE427" s="1209"/>
      <c r="ILF427" s="1209"/>
      <c r="ILG427" s="1209"/>
      <c r="ILH427" s="1209"/>
      <c r="ILI427" s="1210"/>
      <c r="ILJ427" s="1211"/>
      <c r="ILK427" s="1210"/>
      <c r="ILM427" s="1208"/>
      <c r="ILN427" s="1209"/>
      <c r="ILO427" s="1209"/>
      <c r="ILP427" s="1209"/>
      <c r="ILQ427" s="1209"/>
      <c r="ILR427" s="1210"/>
      <c r="ILS427" s="1211"/>
      <c r="ILT427" s="1210"/>
      <c r="ILV427" s="1208"/>
      <c r="ILW427" s="1209"/>
      <c r="ILX427" s="1209"/>
      <c r="ILY427" s="1209"/>
      <c r="ILZ427" s="1209"/>
      <c r="IMA427" s="1210"/>
      <c r="IMB427" s="1211"/>
      <c r="IMC427" s="1210"/>
      <c r="IME427" s="1208"/>
      <c r="IMF427" s="1209"/>
      <c r="IMG427" s="1209"/>
      <c r="IMH427" s="1209"/>
      <c r="IMI427" s="1209"/>
      <c r="IMJ427" s="1210"/>
      <c r="IMK427" s="1211"/>
      <c r="IML427" s="1210"/>
      <c r="IMN427" s="1208"/>
      <c r="IMO427" s="1209"/>
      <c r="IMP427" s="1209"/>
      <c r="IMQ427" s="1209"/>
      <c r="IMR427" s="1209"/>
      <c r="IMS427" s="1210"/>
      <c r="IMT427" s="1211"/>
      <c r="IMU427" s="1210"/>
      <c r="IMW427" s="1208"/>
      <c r="IMX427" s="1209"/>
      <c r="IMY427" s="1209"/>
      <c r="IMZ427" s="1209"/>
      <c r="INA427" s="1209"/>
      <c r="INB427" s="1210"/>
      <c r="INC427" s="1211"/>
      <c r="IND427" s="1210"/>
      <c r="INF427" s="1208"/>
      <c r="ING427" s="1209"/>
      <c r="INH427" s="1209"/>
      <c r="INI427" s="1209"/>
      <c r="INJ427" s="1209"/>
      <c r="INK427" s="1210"/>
      <c r="INL427" s="1211"/>
      <c r="INM427" s="1210"/>
      <c r="INO427" s="1208"/>
      <c r="INP427" s="1209"/>
      <c r="INQ427" s="1209"/>
      <c r="INR427" s="1209"/>
      <c r="INS427" s="1209"/>
      <c r="INT427" s="1210"/>
      <c r="INU427" s="1211"/>
      <c r="INV427" s="1210"/>
      <c r="INX427" s="1208"/>
      <c r="INY427" s="1209"/>
      <c r="INZ427" s="1209"/>
      <c r="IOA427" s="1209"/>
      <c r="IOB427" s="1209"/>
      <c r="IOC427" s="1210"/>
      <c r="IOD427" s="1211"/>
      <c r="IOE427" s="1210"/>
      <c r="IOG427" s="1208"/>
      <c r="IOH427" s="1209"/>
      <c r="IOI427" s="1209"/>
      <c r="IOJ427" s="1209"/>
      <c r="IOK427" s="1209"/>
      <c r="IOL427" s="1210"/>
      <c r="IOM427" s="1211"/>
      <c r="ION427" s="1210"/>
      <c r="IOP427" s="1208"/>
      <c r="IOQ427" s="1209"/>
      <c r="IOR427" s="1209"/>
      <c r="IOS427" s="1209"/>
      <c r="IOT427" s="1209"/>
      <c r="IOU427" s="1210"/>
      <c r="IOV427" s="1211"/>
      <c r="IOW427" s="1210"/>
      <c r="IOY427" s="1208"/>
      <c r="IOZ427" s="1209"/>
      <c r="IPA427" s="1209"/>
      <c r="IPB427" s="1209"/>
      <c r="IPC427" s="1209"/>
      <c r="IPD427" s="1210"/>
      <c r="IPE427" s="1211"/>
      <c r="IPF427" s="1210"/>
      <c r="IPH427" s="1208"/>
      <c r="IPI427" s="1209"/>
      <c r="IPJ427" s="1209"/>
      <c r="IPK427" s="1209"/>
      <c r="IPL427" s="1209"/>
      <c r="IPM427" s="1210"/>
      <c r="IPN427" s="1211"/>
      <c r="IPO427" s="1210"/>
      <c r="IPQ427" s="1208"/>
      <c r="IPR427" s="1209"/>
      <c r="IPS427" s="1209"/>
      <c r="IPT427" s="1209"/>
      <c r="IPU427" s="1209"/>
      <c r="IPV427" s="1210"/>
      <c r="IPW427" s="1211"/>
      <c r="IPX427" s="1210"/>
      <c r="IPZ427" s="1208"/>
      <c r="IQA427" s="1209"/>
      <c r="IQB427" s="1209"/>
      <c r="IQC427" s="1209"/>
      <c r="IQD427" s="1209"/>
      <c r="IQE427" s="1210"/>
      <c r="IQF427" s="1211"/>
      <c r="IQG427" s="1210"/>
      <c r="IQI427" s="1208"/>
      <c r="IQJ427" s="1209"/>
      <c r="IQK427" s="1209"/>
      <c r="IQL427" s="1209"/>
      <c r="IQM427" s="1209"/>
      <c r="IQN427" s="1210"/>
      <c r="IQO427" s="1211"/>
      <c r="IQP427" s="1210"/>
      <c r="IQR427" s="1208"/>
      <c r="IQS427" s="1209"/>
      <c r="IQT427" s="1209"/>
      <c r="IQU427" s="1209"/>
      <c r="IQV427" s="1209"/>
      <c r="IQW427" s="1210"/>
      <c r="IQX427" s="1211"/>
      <c r="IQY427" s="1210"/>
      <c r="IRA427" s="1208"/>
      <c r="IRB427" s="1209"/>
      <c r="IRC427" s="1209"/>
      <c r="IRD427" s="1209"/>
      <c r="IRE427" s="1209"/>
      <c r="IRF427" s="1210"/>
      <c r="IRG427" s="1211"/>
      <c r="IRH427" s="1210"/>
      <c r="IRJ427" s="1208"/>
      <c r="IRK427" s="1209"/>
      <c r="IRL427" s="1209"/>
      <c r="IRM427" s="1209"/>
      <c r="IRN427" s="1209"/>
      <c r="IRO427" s="1210"/>
      <c r="IRP427" s="1211"/>
      <c r="IRQ427" s="1210"/>
      <c r="IRS427" s="1208"/>
      <c r="IRT427" s="1209"/>
      <c r="IRU427" s="1209"/>
      <c r="IRV427" s="1209"/>
      <c r="IRW427" s="1209"/>
      <c r="IRX427" s="1210"/>
      <c r="IRY427" s="1211"/>
      <c r="IRZ427" s="1210"/>
      <c r="ISB427" s="1208"/>
      <c r="ISC427" s="1209"/>
      <c r="ISD427" s="1209"/>
      <c r="ISE427" s="1209"/>
      <c r="ISF427" s="1209"/>
      <c r="ISG427" s="1210"/>
      <c r="ISH427" s="1211"/>
      <c r="ISI427" s="1210"/>
      <c r="ISK427" s="1208"/>
      <c r="ISL427" s="1209"/>
      <c r="ISM427" s="1209"/>
      <c r="ISN427" s="1209"/>
      <c r="ISO427" s="1209"/>
      <c r="ISP427" s="1210"/>
      <c r="ISQ427" s="1211"/>
      <c r="ISR427" s="1210"/>
      <c r="IST427" s="1208"/>
      <c r="ISU427" s="1209"/>
      <c r="ISV427" s="1209"/>
      <c r="ISW427" s="1209"/>
      <c r="ISX427" s="1209"/>
      <c r="ISY427" s="1210"/>
      <c r="ISZ427" s="1211"/>
      <c r="ITA427" s="1210"/>
      <c r="ITC427" s="1208"/>
      <c r="ITD427" s="1209"/>
      <c r="ITE427" s="1209"/>
      <c r="ITF427" s="1209"/>
      <c r="ITG427" s="1209"/>
      <c r="ITH427" s="1210"/>
      <c r="ITI427" s="1211"/>
      <c r="ITJ427" s="1210"/>
      <c r="ITL427" s="1208"/>
      <c r="ITM427" s="1209"/>
      <c r="ITN427" s="1209"/>
      <c r="ITO427" s="1209"/>
      <c r="ITP427" s="1209"/>
      <c r="ITQ427" s="1210"/>
      <c r="ITR427" s="1211"/>
      <c r="ITS427" s="1210"/>
      <c r="ITU427" s="1208"/>
      <c r="ITV427" s="1209"/>
      <c r="ITW427" s="1209"/>
      <c r="ITX427" s="1209"/>
      <c r="ITY427" s="1209"/>
      <c r="ITZ427" s="1210"/>
      <c r="IUA427" s="1211"/>
      <c r="IUB427" s="1210"/>
      <c r="IUD427" s="1208"/>
      <c r="IUE427" s="1209"/>
      <c r="IUF427" s="1209"/>
      <c r="IUG427" s="1209"/>
      <c r="IUH427" s="1209"/>
      <c r="IUI427" s="1210"/>
      <c r="IUJ427" s="1211"/>
      <c r="IUK427" s="1210"/>
      <c r="IUM427" s="1208"/>
      <c r="IUN427" s="1209"/>
      <c r="IUO427" s="1209"/>
      <c r="IUP427" s="1209"/>
      <c r="IUQ427" s="1209"/>
      <c r="IUR427" s="1210"/>
      <c r="IUS427" s="1211"/>
      <c r="IUT427" s="1210"/>
      <c r="IUV427" s="1208"/>
      <c r="IUW427" s="1209"/>
      <c r="IUX427" s="1209"/>
      <c r="IUY427" s="1209"/>
      <c r="IUZ427" s="1209"/>
      <c r="IVA427" s="1210"/>
      <c r="IVB427" s="1211"/>
      <c r="IVC427" s="1210"/>
      <c r="IVE427" s="1208"/>
      <c r="IVF427" s="1209"/>
      <c r="IVG427" s="1209"/>
      <c r="IVH427" s="1209"/>
      <c r="IVI427" s="1209"/>
      <c r="IVJ427" s="1210"/>
      <c r="IVK427" s="1211"/>
      <c r="IVL427" s="1210"/>
      <c r="IVN427" s="1208"/>
      <c r="IVO427" s="1209"/>
      <c r="IVP427" s="1209"/>
      <c r="IVQ427" s="1209"/>
      <c r="IVR427" s="1209"/>
      <c r="IVS427" s="1210"/>
      <c r="IVT427" s="1211"/>
      <c r="IVU427" s="1210"/>
      <c r="IVW427" s="1208"/>
      <c r="IVX427" s="1209"/>
      <c r="IVY427" s="1209"/>
      <c r="IVZ427" s="1209"/>
      <c r="IWA427" s="1209"/>
      <c r="IWB427" s="1210"/>
      <c r="IWC427" s="1211"/>
      <c r="IWD427" s="1210"/>
      <c r="IWF427" s="1208"/>
      <c r="IWG427" s="1209"/>
      <c r="IWH427" s="1209"/>
      <c r="IWI427" s="1209"/>
      <c r="IWJ427" s="1209"/>
      <c r="IWK427" s="1210"/>
      <c r="IWL427" s="1211"/>
      <c r="IWM427" s="1210"/>
      <c r="IWO427" s="1208"/>
      <c r="IWP427" s="1209"/>
      <c r="IWQ427" s="1209"/>
      <c r="IWR427" s="1209"/>
      <c r="IWS427" s="1209"/>
      <c r="IWT427" s="1210"/>
      <c r="IWU427" s="1211"/>
      <c r="IWV427" s="1210"/>
      <c r="IWX427" s="1208"/>
      <c r="IWY427" s="1209"/>
      <c r="IWZ427" s="1209"/>
      <c r="IXA427" s="1209"/>
      <c r="IXB427" s="1209"/>
      <c r="IXC427" s="1210"/>
      <c r="IXD427" s="1211"/>
      <c r="IXE427" s="1210"/>
      <c r="IXG427" s="1208"/>
      <c r="IXH427" s="1209"/>
      <c r="IXI427" s="1209"/>
      <c r="IXJ427" s="1209"/>
      <c r="IXK427" s="1209"/>
      <c r="IXL427" s="1210"/>
      <c r="IXM427" s="1211"/>
      <c r="IXN427" s="1210"/>
      <c r="IXP427" s="1208"/>
      <c r="IXQ427" s="1209"/>
      <c r="IXR427" s="1209"/>
      <c r="IXS427" s="1209"/>
      <c r="IXT427" s="1209"/>
      <c r="IXU427" s="1210"/>
      <c r="IXV427" s="1211"/>
      <c r="IXW427" s="1210"/>
      <c r="IXY427" s="1208"/>
      <c r="IXZ427" s="1209"/>
      <c r="IYA427" s="1209"/>
      <c r="IYB427" s="1209"/>
      <c r="IYC427" s="1209"/>
      <c r="IYD427" s="1210"/>
      <c r="IYE427" s="1211"/>
      <c r="IYF427" s="1210"/>
      <c r="IYH427" s="1208"/>
      <c r="IYI427" s="1209"/>
      <c r="IYJ427" s="1209"/>
      <c r="IYK427" s="1209"/>
      <c r="IYL427" s="1209"/>
      <c r="IYM427" s="1210"/>
      <c r="IYN427" s="1211"/>
      <c r="IYO427" s="1210"/>
      <c r="IYQ427" s="1208"/>
      <c r="IYR427" s="1209"/>
      <c r="IYS427" s="1209"/>
      <c r="IYT427" s="1209"/>
      <c r="IYU427" s="1209"/>
      <c r="IYV427" s="1210"/>
      <c r="IYW427" s="1211"/>
      <c r="IYX427" s="1210"/>
      <c r="IYZ427" s="1208"/>
      <c r="IZA427" s="1209"/>
      <c r="IZB427" s="1209"/>
      <c r="IZC427" s="1209"/>
      <c r="IZD427" s="1209"/>
      <c r="IZE427" s="1210"/>
      <c r="IZF427" s="1211"/>
      <c r="IZG427" s="1210"/>
      <c r="IZI427" s="1208"/>
      <c r="IZJ427" s="1209"/>
      <c r="IZK427" s="1209"/>
      <c r="IZL427" s="1209"/>
      <c r="IZM427" s="1209"/>
      <c r="IZN427" s="1210"/>
      <c r="IZO427" s="1211"/>
      <c r="IZP427" s="1210"/>
      <c r="IZR427" s="1208"/>
      <c r="IZS427" s="1209"/>
      <c r="IZT427" s="1209"/>
      <c r="IZU427" s="1209"/>
      <c r="IZV427" s="1209"/>
      <c r="IZW427" s="1210"/>
      <c r="IZX427" s="1211"/>
      <c r="IZY427" s="1210"/>
      <c r="JAA427" s="1208"/>
      <c r="JAB427" s="1209"/>
      <c r="JAC427" s="1209"/>
      <c r="JAD427" s="1209"/>
      <c r="JAE427" s="1209"/>
      <c r="JAF427" s="1210"/>
      <c r="JAG427" s="1211"/>
      <c r="JAH427" s="1210"/>
      <c r="JAJ427" s="1208"/>
      <c r="JAK427" s="1209"/>
      <c r="JAL427" s="1209"/>
      <c r="JAM427" s="1209"/>
      <c r="JAN427" s="1209"/>
      <c r="JAO427" s="1210"/>
      <c r="JAP427" s="1211"/>
      <c r="JAQ427" s="1210"/>
      <c r="JAS427" s="1208"/>
      <c r="JAT427" s="1209"/>
      <c r="JAU427" s="1209"/>
      <c r="JAV427" s="1209"/>
      <c r="JAW427" s="1209"/>
      <c r="JAX427" s="1210"/>
      <c r="JAY427" s="1211"/>
      <c r="JAZ427" s="1210"/>
      <c r="JBB427" s="1208"/>
      <c r="JBC427" s="1209"/>
      <c r="JBD427" s="1209"/>
      <c r="JBE427" s="1209"/>
      <c r="JBF427" s="1209"/>
      <c r="JBG427" s="1210"/>
      <c r="JBH427" s="1211"/>
      <c r="JBI427" s="1210"/>
      <c r="JBK427" s="1208"/>
      <c r="JBL427" s="1209"/>
      <c r="JBM427" s="1209"/>
      <c r="JBN427" s="1209"/>
      <c r="JBO427" s="1209"/>
      <c r="JBP427" s="1210"/>
      <c r="JBQ427" s="1211"/>
      <c r="JBR427" s="1210"/>
      <c r="JBT427" s="1208"/>
      <c r="JBU427" s="1209"/>
      <c r="JBV427" s="1209"/>
      <c r="JBW427" s="1209"/>
      <c r="JBX427" s="1209"/>
      <c r="JBY427" s="1210"/>
      <c r="JBZ427" s="1211"/>
      <c r="JCA427" s="1210"/>
      <c r="JCC427" s="1208"/>
      <c r="JCD427" s="1209"/>
      <c r="JCE427" s="1209"/>
      <c r="JCF427" s="1209"/>
      <c r="JCG427" s="1209"/>
      <c r="JCH427" s="1210"/>
      <c r="JCI427" s="1211"/>
      <c r="JCJ427" s="1210"/>
      <c r="JCL427" s="1208"/>
      <c r="JCM427" s="1209"/>
      <c r="JCN427" s="1209"/>
      <c r="JCO427" s="1209"/>
      <c r="JCP427" s="1209"/>
      <c r="JCQ427" s="1210"/>
      <c r="JCR427" s="1211"/>
      <c r="JCS427" s="1210"/>
      <c r="JCU427" s="1208"/>
      <c r="JCV427" s="1209"/>
      <c r="JCW427" s="1209"/>
      <c r="JCX427" s="1209"/>
      <c r="JCY427" s="1209"/>
      <c r="JCZ427" s="1210"/>
      <c r="JDA427" s="1211"/>
      <c r="JDB427" s="1210"/>
      <c r="JDD427" s="1208"/>
      <c r="JDE427" s="1209"/>
      <c r="JDF427" s="1209"/>
      <c r="JDG427" s="1209"/>
      <c r="JDH427" s="1209"/>
      <c r="JDI427" s="1210"/>
      <c r="JDJ427" s="1211"/>
      <c r="JDK427" s="1210"/>
      <c r="JDM427" s="1208"/>
      <c r="JDN427" s="1209"/>
      <c r="JDO427" s="1209"/>
      <c r="JDP427" s="1209"/>
      <c r="JDQ427" s="1209"/>
      <c r="JDR427" s="1210"/>
      <c r="JDS427" s="1211"/>
      <c r="JDT427" s="1210"/>
      <c r="JDV427" s="1208"/>
      <c r="JDW427" s="1209"/>
      <c r="JDX427" s="1209"/>
      <c r="JDY427" s="1209"/>
      <c r="JDZ427" s="1209"/>
      <c r="JEA427" s="1210"/>
      <c r="JEB427" s="1211"/>
      <c r="JEC427" s="1210"/>
      <c r="JEE427" s="1208"/>
      <c r="JEF427" s="1209"/>
      <c r="JEG427" s="1209"/>
      <c r="JEH427" s="1209"/>
      <c r="JEI427" s="1209"/>
      <c r="JEJ427" s="1210"/>
      <c r="JEK427" s="1211"/>
      <c r="JEL427" s="1210"/>
      <c r="JEN427" s="1208"/>
      <c r="JEO427" s="1209"/>
      <c r="JEP427" s="1209"/>
      <c r="JEQ427" s="1209"/>
      <c r="JER427" s="1209"/>
      <c r="JES427" s="1210"/>
      <c r="JET427" s="1211"/>
      <c r="JEU427" s="1210"/>
      <c r="JEW427" s="1208"/>
      <c r="JEX427" s="1209"/>
      <c r="JEY427" s="1209"/>
      <c r="JEZ427" s="1209"/>
      <c r="JFA427" s="1209"/>
      <c r="JFB427" s="1210"/>
      <c r="JFC427" s="1211"/>
      <c r="JFD427" s="1210"/>
      <c r="JFF427" s="1208"/>
      <c r="JFG427" s="1209"/>
      <c r="JFH427" s="1209"/>
      <c r="JFI427" s="1209"/>
      <c r="JFJ427" s="1209"/>
      <c r="JFK427" s="1210"/>
      <c r="JFL427" s="1211"/>
      <c r="JFM427" s="1210"/>
      <c r="JFO427" s="1208"/>
      <c r="JFP427" s="1209"/>
      <c r="JFQ427" s="1209"/>
      <c r="JFR427" s="1209"/>
      <c r="JFS427" s="1209"/>
      <c r="JFT427" s="1210"/>
      <c r="JFU427" s="1211"/>
      <c r="JFV427" s="1210"/>
      <c r="JFX427" s="1208"/>
      <c r="JFY427" s="1209"/>
      <c r="JFZ427" s="1209"/>
      <c r="JGA427" s="1209"/>
      <c r="JGB427" s="1209"/>
      <c r="JGC427" s="1210"/>
      <c r="JGD427" s="1211"/>
      <c r="JGE427" s="1210"/>
      <c r="JGG427" s="1208"/>
      <c r="JGH427" s="1209"/>
      <c r="JGI427" s="1209"/>
      <c r="JGJ427" s="1209"/>
      <c r="JGK427" s="1209"/>
      <c r="JGL427" s="1210"/>
      <c r="JGM427" s="1211"/>
      <c r="JGN427" s="1210"/>
      <c r="JGP427" s="1208"/>
      <c r="JGQ427" s="1209"/>
      <c r="JGR427" s="1209"/>
      <c r="JGS427" s="1209"/>
      <c r="JGT427" s="1209"/>
      <c r="JGU427" s="1210"/>
      <c r="JGV427" s="1211"/>
      <c r="JGW427" s="1210"/>
      <c r="JGY427" s="1208"/>
      <c r="JGZ427" s="1209"/>
      <c r="JHA427" s="1209"/>
      <c r="JHB427" s="1209"/>
      <c r="JHC427" s="1209"/>
      <c r="JHD427" s="1210"/>
      <c r="JHE427" s="1211"/>
      <c r="JHF427" s="1210"/>
      <c r="JHH427" s="1208"/>
      <c r="JHI427" s="1209"/>
      <c r="JHJ427" s="1209"/>
      <c r="JHK427" s="1209"/>
      <c r="JHL427" s="1209"/>
      <c r="JHM427" s="1210"/>
      <c r="JHN427" s="1211"/>
      <c r="JHO427" s="1210"/>
      <c r="JHQ427" s="1208"/>
      <c r="JHR427" s="1209"/>
      <c r="JHS427" s="1209"/>
      <c r="JHT427" s="1209"/>
      <c r="JHU427" s="1209"/>
      <c r="JHV427" s="1210"/>
      <c r="JHW427" s="1211"/>
      <c r="JHX427" s="1210"/>
      <c r="JHZ427" s="1208"/>
      <c r="JIA427" s="1209"/>
      <c r="JIB427" s="1209"/>
      <c r="JIC427" s="1209"/>
      <c r="JID427" s="1209"/>
      <c r="JIE427" s="1210"/>
      <c r="JIF427" s="1211"/>
      <c r="JIG427" s="1210"/>
      <c r="JII427" s="1208"/>
      <c r="JIJ427" s="1209"/>
      <c r="JIK427" s="1209"/>
      <c r="JIL427" s="1209"/>
      <c r="JIM427" s="1209"/>
      <c r="JIN427" s="1210"/>
      <c r="JIO427" s="1211"/>
      <c r="JIP427" s="1210"/>
      <c r="JIR427" s="1208"/>
      <c r="JIS427" s="1209"/>
      <c r="JIT427" s="1209"/>
      <c r="JIU427" s="1209"/>
      <c r="JIV427" s="1209"/>
      <c r="JIW427" s="1210"/>
      <c r="JIX427" s="1211"/>
      <c r="JIY427" s="1210"/>
      <c r="JJA427" s="1208"/>
      <c r="JJB427" s="1209"/>
      <c r="JJC427" s="1209"/>
      <c r="JJD427" s="1209"/>
      <c r="JJE427" s="1209"/>
      <c r="JJF427" s="1210"/>
      <c r="JJG427" s="1211"/>
      <c r="JJH427" s="1210"/>
      <c r="JJJ427" s="1208"/>
      <c r="JJK427" s="1209"/>
      <c r="JJL427" s="1209"/>
      <c r="JJM427" s="1209"/>
      <c r="JJN427" s="1209"/>
      <c r="JJO427" s="1210"/>
      <c r="JJP427" s="1211"/>
      <c r="JJQ427" s="1210"/>
      <c r="JJS427" s="1208"/>
      <c r="JJT427" s="1209"/>
      <c r="JJU427" s="1209"/>
      <c r="JJV427" s="1209"/>
      <c r="JJW427" s="1209"/>
      <c r="JJX427" s="1210"/>
      <c r="JJY427" s="1211"/>
      <c r="JJZ427" s="1210"/>
      <c r="JKB427" s="1208"/>
      <c r="JKC427" s="1209"/>
      <c r="JKD427" s="1209"/>
      <c r="JKE427" s="1209"/>
      <c r="JKF427" s="1209"/>
      <c r="JKG427" s="1210"/>
      <c r="JKH427" s="1211"/>
      <c r="JKI427" s="1210"/>
      <c r="JKK427" s="1208"/>
      <c r="JKL427" s="1209"/>
      <c r="JKM427" s="1209"/>
      <c r="JKN427" s="1209"/>
      <c r="JKO427" s="1209"/>
      <c r="JKP427" s="1210"/>
      <c r="JKQ427" s="1211"/>
      <c r="JKR427" s="1210"/>
      <c r="JKT427" s="1208"/>
      <c r="JKU427" s="1209"/>
      <c r="JKV427" s="1209"/>
      <c r="JKW427" s="1209"/>
      <c r="JKX427" s="1209"/>
      <c r="JKY427" s="1210"/>
      <c r="JKZ427" s="1211"/>
      <c r="JLA427" s="1210"/>
      <c r="JLC427" s="1208"/>
      <c r="JLD427" s="1209"/>
      <c r="JLE427" s="1209"/>
      <c r="JLF427" s="1209"/>
      <c r="JLG427" s="1209"/>
      <c r="JLH427" s="1210"/>
      <c r="JLI427" s="1211"/>
      <c r="JLJ427" s="1210"/>
      <c r="JLL427" s="1208"/>
      <c r="JLM427" s="1209"/>
      <c r="JLN427" s="1209"/>
      <c r="JLO427" s="1209"/>
      <c r="JLP427" s="1209"/>
      <c r="JLQ427" s="1210"/>
      <c r="JLR427" s="1211"/>
      <c r="JLS427" s="1210"/>
      <c r="JLU427" s="1208"/>
      <c r="JLV427" s="1209"/>
      <c r="JLW427" s="1209"/>
      <c r="JLX427" s="1209"/>
      <c r="JLY427" s="1209"/>
      <c r="JLZ427" s="1210"/>
      <c r="JMA427" s="1211"/>
      <c r="JMB427" s="1210"/>
      <c r="JMD427" s="1208"/>
      <c r="JME427" s="1209"/>
      <c r="JMF427" s="1209"/>
      <c r="JMG427" s="1209"/>
      <c r="JMH427" s="1209"/>
      <c r="JMI427" s="1210"/>
      <c r="JMJ427" s="1211"/>
      <c r="JMK427" s="1210"/>
      <c r="JMM427" s="1208"/>
      <c r="JMN427" s="1209"/>
      <c r="JMO427" s="1209"/>
      <c r="JMP427" s="1209"/>
      <c r="JMQ427" s="1209"/>
      <c r="JMR427" s="1210"/>
      <c r="JMS427" s="1211"/>
      <c r="JMT427" s="1210"/>
      <c r="JMV427" s="1208"/>
      <c r="JMW427" s="1209"/>
      <c r="JMX427" s="1209"/>
      <c r="JMY427" s="1209"/>
      <c r="JMZ427" s="1209"/>
      <c r="JNA427" s="1210"/>
      <c r="JNB427" s="1211"/>
      <c r="JNC427" s="1210"/>
      <c r="JNE427" s="1208"/>
      <c r="JNF427" s="1209"/>
      <c r="JNG427" s="1209"/>
      <c r="JNH427" s="1209"/>
      <c r="JNI427" s="1209"/>
      <c r="JNJ427" s="1210"/>
      <c r="JNK427" s="1211"/>
      <c r="JNL427" s="1210"/>
      <c r="JNN427" s="1208"/>
      <c r="JNO427" s="1209"/>
      <c r="JNP427" s="1209"/>
      <c r="JNQ427" s="1209"/>
      <c r="JNR427" s="1209"/>
      <c r="JNS427" s="1210"/>
      <c r="JNT427" s="1211"/>
      <c r="JNU427" s="1210"/>
      <c r="JNW427" s="1208"/>
      <c r="JNX427" s="1209"/>
      <c r="JNY427" s="1209"/>
      <c r="JNZ427" s="1209"/>
      <c r="JOA427" s="1209"/>
      <c r="JOB427" s="1210"/>
      <c r="JOC427" s="1211"/>
      <c r="JOD427" s="1210"/>
      <c r="JOF427" s="1208"/>
      <c r="JOG427" s="1209"/>
      <c r="JOH427" s="1209"/>
      <c r="JOI427" s="1209"/>
      <c r="JOJ427" s="1209"/>
      <c r="JOK427" s="1210"/>
      <c r="JOL427" s="1211"/>
      <c r="JOM427" s="1210"/>
      <c r="JOO427" s="1208"/>
      <c r="JOP427" s="1209"/>
      <c r="JOQ427" s="1209"/>
      <c r="JOR427" s="1209"/>
      <c r="JOS427" s="1209"/>
      <c r="JOT427" s="1210"/>
      <c r="JOU427" s="1211"/>
      <c r="JOV427" s="1210"/>
      <c r="JOX427" s="1208"/>
      <c r="JOY427" s="1209"/>
      <c r="JOZ427" s="1209"/>
      <c r="JPA427" s="1209"/>
      <c r="JPB427" s="1209"/>
      <c r="JPC427" s="1210"/>
      <c r="JPD427" s="1211"/>
      <c r="JPE427" s="1210"/>
      <c r="JPG427" s="1208"/>
      <c r="JPH427" s="1209"/>
      <c r="JPI427" s="1209"/>
      <c r="JPJ427" s="1209"/>
      <c r="JPK427" s="1209"/>
      <c r="JPL427" s="1210"/>
      <c r="JPM427" s="1211"/>
      <c r="JPN427" s="1210"/>
      <c r="JPP427" s="1208"/>
      <c r="JPQ427" s="1209"/>
      <c r="JPR427" s="1209"/>
      <c r="JPS427" s="1209"/>
      <c r="JPT427" s="1209"/>
      <c r="JPU427" s="1210"/>
      <c r="JPV427" s="1211"/>
      <c r="JPW427" s="1210"/>
      <c r="JPY427" s="1208"/>
      <c r="JPZ427" s="1209"/>
      <c r="JQA427" s="1209"/>
      <c r="JQB427" s="1209"/>
      <c r="JQC427" s="1209"/>
      <c r="JQD427" s="1210"/>
      <c r="JQE427" s="1211"/>
      <c r="JQF427" s="1210"/>
      <c r="JQH427" s="1208"/>
      <c r="JQI427" s="1209"/>
      <c r="JQJ427" s="1209"/>
      <c r="JQK427" s="1209"/>
      <c r="JQL427" s="1209"/>
      <c r="JQM427" s="1210"/>
      <c r="JQN427" s="1211"/>
      <c r="JQO427" s="1210"/>
      <c r="JQQ427" s="1208"/>
      <c r="JQR427" s="1209"/>
      <c r="JQS427" s="1209"/>
      <c r="JQT427" s="1209"/>
      <c r="JQU427" s="1209"/>
      <c r="JQV427" s="1210"/>
      <c r="JQW427" s="1211"/>
      <c r="JQX427" s="1210"/>
      <c r="JQZ427" s="1208"/>
      <c r="JRA427" s="1209"/>
      <c r="JRB427" s="1209"/>
      <c r="JRC427" s="1209"/>
      <c r="JRD427" s="1209"/>
      <c r="JRE427" s="1210"/>
      <c r="JRF427" s="1211"/>
      <c r="JRG427" s="1210"/>
      <c r="JRI427" s="1208"/>
      <c r="JRJ427" s="1209"/>
      <c r="JRK427" s="1209"/>
      <c r="JRL427" s="1209"/>
      <c r="JRM427" s="1209"/>
      <c r="JRN427" s="1210"/>
      <c r="JRO427" s="1211"/>
      <c r="JRP427" s="1210"/>
      <c r="JRR427" s="1208"/>
      <c r="JRS427" s="1209"/>
      <c r="JRT427" s="1209"/>
      <c r="JRU427" s="1209"/>
      <c r="JRV427" s="1209"/>
      <c r="JRW427" s="1210"/>
      <c r="JRX427" s="1211"/>
      <c r="JRY427" s="1210"/>
      <c r="JSA427" s="1208"/>
      <c r="JSB427" s="1209"/>
      <c r="JSC427" s="1209"/>
      <c r="JSD427" s="1209"/>
      <c r="JSE427" s="1209"/>
      <c r="JSF427" s="1210"/>
      <c r="JSG427" s="1211"/>
      <c r="JSH427" s="1210"/>
      <c r="JSJ427" s="1208"/>
      <c r="JSK427" s="1209"/>
      <c r="JSL427" s="1209"/>
      <c r="JSM427" s="1209"/>
      <c r="JSN427" s="1209"/>
      <c r="JSO427" s="1210"/>
      <c r="JSP427" s="1211"/>
      <c r="JSQ427" s="1210"/>
      <c r="JSS427" s="1208"/>
      <c r="JST427" s="1209"/>
      <c r="JSU427" s="1209"/>
      <c r="JSV427" s="1209"/>
      <c r="JSW427" s="1209"/>
      <c r="JSX427" s="1210"/>
      <c r="JSY427" s="1211"/>
      <c r="JSZ427" s="1210"/>
      <c r="JTB427" s="1208"/>
      <c r="JTC427" s="1209"/>
      <c r="JTD427" s="1209"/>
      <c r="JTE427" s="1209"/>
      <c r="JTF427" s="1209"/>
      <c r="JTG427" s="1210"/>
      <c r="JTH427" s="1211"/>
      <c r="JTI427" s="1210"/>
      <c r="JTK427" s="1208"/>
      <c r="JTL427" s="1209"/>
      <c r="JTM427" s="1209"/>
      <c r="JTN427" s="1209"/>
      <c r="JTO427" s="1209"/>
      <c r="JTP427" s="1210"/>
      <c r="JTQ427" s="1211"/>
      <c r="JTR427" s="1210"/>
      <c r="JTT427" s="1208"/>
      <c r="JTU427" s="1209"/>
      <c r="JTV427" s="1209"/>
      <c r="JTW427" s="1209"/>
      <c r="JTX427" s="1209"/>
      <c r="JTY427" s="1210"/>
      <c r="JTZ427" s="1211"/>
      <c r="JUA427" s="1210"/>
      <c r="JUC427" s="1208"/>
      <c r="JUD427" s="1209"/>
      <c r="JUE427" s="1209"/>
      <c r="JUF427" s="1209"/>
      <c r="JUG427" s="1209"/>
      <c r="JUH427" s="1210"/>
      <c r="JUI427" s="1211"/>
      <c r="JUJ427" s="1210"/>
      <c r="JUL427" s="1208"/>
      <c r="JUM427" s="1209"/>
      <c r="JUN427" s="1209"/>
      <c r="JUO427" s="1209"/>
      <c r="JUP427" s="1209"/>
      <c r="JUQ427" s="1210"/>
      <c r="JUR427" s="1211"/>
      <c r="JUS427" s="1210"/>
      <c r="JUU427" s="1208"/>
      <c r="JUV427" s="1209"/>
      <c r="JUW427" s="1209"/>
      <c r="JUX427" s="1209"/>
      <c r="JUY427" s="1209"/>
      <c r="JUZ427" s="1210"/>
      <c r="JVA427" s="1211"/>
      <c r="JVB427" s="1210"/>
      <c r="JVD427" s="1208"/>
      <c r="JVE427" s="1209"/>
      <c r="JVF427" s="1209"/>
      <c r="JVG427" s="1209"/>
      <c r="JVH427" s="1209"/>
      <c r="JVI427" s="1210"/>
      <c r="JVJ427" s="1211"/>
      <c r="JVK427" s="1210"/>
      <c r="JVM427" s="1208"/>
      <c r="JVN427" s="1209"/>
      <c r="JVO427" s="1209"/>
      <c r="JVP427" s="1209"/>
      <c r="JVQ427" s="1209"/>
      <c r="JVR427" s="1210"/>
      <c r="JVS427" s="1211"/>
      <c r="JVT427" s="1210"/>
      <c r="JVV427" s="1208"/>
      <c r="JVW427" s="1209"/>
      <c r="JVX427" s="1209"/>
      <c r="JVY427" s="1209"/>
      <c r="JVZ427" s="1209"/>
      <c r="JWA427" s="1210"/>
      <c r="JWB427" s="1211"/>
      <c r="JWC427" s="1210"/>
      <c r="JWE427" s="1208"/>
      <c r="JWF427" s="1209"/>
      <c r="JWG427" s="1209"/>
      <c r="JWH427" s="1209"/>
      <c r="JWI427" s="1209"/>
      <c r="JWJ427" s="1210"/>
      <c r="JWK427" s="1211"/>
      <c r="JWL427" s="1210"/>
      <c r="JWN427" s="1208"/>
      <c r="JWO427" s="1209"/>
      <c r="JWP427" s="1209"/>
      <c r="JWQ427" s="1209"/>
      <c r="JWR427" s="1209"/>
      <c r="JWS427" s="1210"/>
      <c r="JWT427" s="1211"/>
      <c r="JWU427" s="1210"/>
      <c r="JWW427" s="1208"/>
      <c r="JWX427" s="1209"/>
      <c r="JWY427" s="1209"/>
      <c r="JWZ427" s="1209"/>
      <c r="JXA427" s="1209"/>
      <c r="JXB427" s="1210"/>
      <c r="JXC427" s="1211"/>
      <c r="JXD427" s="1210"/>
      <c r="JXF427" s="1208"/>
      <c r="JXG427" s="1209"/>
      <c r="JXH427" s="1209"/>
      <c r="JXI427" s="1209"/>
      <c r="JXJ427" s="1209"/>
      <c r="JXK427" s="1210"/>
      <c r="JXL427" s="1211"/>
      <c r="JXM427" s="1210"/>
      <c r="JXO427" s="1208"/>
      <c r="JXP427" s="1209"/>
      <c r="JXQ427" s="1209"/>
      <c r="JXR427" s="1209"/>
      <c r="JXS427" s="1209"/>
      <c r="JXT427" s="1210"/>
      <c r="JXU427" s="1211"/>
      <c r="JXV427" s="1210"/>
      <c r="JXX427" s="1208"/>
      <c r="JXY427" s="1209"/>
      <c r="JXZ427" s="1209"/>
      <c r="JYA427" s="1209"/>
      <c r="JYB427" s="1209"/>
      <c r="JYC427" s="1210"/>
      <c r="JYD427" s="1211"/>
      <c r="JYE427" s="1210"/>
      <c r="JYG427" s="1208"/>
      <c r="JYH427" s="1209"/>
      <c r="JYI427" s="1209"/>
      <c r="JYJ427" s="1209"/>
      <c r="JYK427" s="1209"/>
      <c r="JYL427" s="1210"/>
      <c r="JYM427" s="1211"/>
      <c r="JYN427" s="1210"/>
      <c r="JYP427" s="1208"/>
      <c r="JYQ427" s="1209"/>
      <c r="JYR427" s="1209"/>
      <c r="JYS427" s="1209"/>
      <c r="JYT427" s="1209"/>
      <c r="JYU427" s="1210"/>
      <c r="JYV427" s="1211"/>
      <c r="JYW427" s="1210"/>
      <c r="JYY427" s="1208"/>
      <c r="JYZ427" s="1209"/>
      <c r="JZA427" s="1209"/>
      <c r="JZB427" s="1209"/>
      <c r="JZC427" s="1209"/>
      <c r="JZD427" s="1210"/>
      <c r="JZE427" s="1211"/>
      <c r="JZF427" s="1210"/>
      <c r="JZH427" s="1208"/>
      <c r="JZI427" s="1209"/>
      <c r="JZJ427" s="1209"/>
      <c r="JZK427" s="1209"/>
      <c r="JZL427" s="1209"/>
      <c r="JZM427" s="1210"/>
      <c r="JZN427" s="1211"/>
      <c r="JZO427" s="1210"/>
      <c r="JZQ427" s="1208"/>
      <c r="JZR427" s="1209"/>
      <c r="JZS427" s="1209"/>
      <c r="JZT427" s="1209"/>
      <c r="JZU427" s="1209"/>
      <c r="JZV427" s="1210"/>
      <c r="JZW427" s="1211"/>
      <c r="JZX427" s="1210"/>
      <c r="JZZ427" s="1208"/>
      <c r="KAA427" s="1209"/>
      <c r="KAB427" s="1209"/>
      <c r="KAC427" s="1209"/>
      <c r="KAD427" s="1209"/>
      <c r="KAE427" s="1210"/>
      <c r="KAF427" s="1211"/>
      <c r="KAG427" s="1210"/>
      <c r="KAI427" s="1208"/>
      <c r="KAJ427" s="1209"/>
      <c r="KAK427" s="1209"/>
      <c r="KAL427" s="1209"/>
      <c r="KAM427" s="1209"/>
      <c r="KAN427" s="1210"/>
      <c r="KAO427" s="1211"/>
      <c r="KAP427" s="1210"/>
      <c r="KAR427" s="1208"/>
      <c r="KAS427" s="1209"/>
      <c r="KAT427" s="1209"/>
      <c r="KAU427" s="1209"/>
      <c r="KAV427" s="1209"/>
      <c r="KAW427" s="1210"/>
      <c r="KAX427" s="1211"/>
      <c r="KAY427" s="1210"/>
      <c r="KBA427" s="1208"/>
      <c r="KBB427" s="1209"/>
      <c r="KBC427" s="1209"/>
      <c r="KBD427" s="1209"/>
      <c r="KBE427" s="1209"/>
      <c r="KBF427" s="1210"/>
      <c r="KBG427" s="1211"/>
      <c r="KBH427" s="1210"/>
      <c r="KBJ427" s="1208"/>
      <c r="KBK427" s="1209"/>
      <c r="KBL427" s="1209"/>
      <c r="KBM427" s="1209"/>
      <c r="KBN427" s="1209"/>
      <c r="KBO427" s="1210"/>
      <c r="KBP427" s="1211"/>
      <c r="KBQ427" s="1210"/>
      <c r="KBS427" s="1208"/>
      <c r="KBT427" s="1209"/>
      <c r="KBU427" s="1209"/>
      <c r="KBV427" s="1209"/>
      <c r="KBW427" s="1209"/>
      <c r="KBX427" s="1210"/>
      <c r="KBY427" s="1211"/>
      <c r="KBZ427" s="1210"/>
      <c r="KCB427" s="1208"/>
      <c r="KCC427" s="1209"/>
      <c r="KCD427" s="1209"/>
      <c r="KCE427" s="1209"/>
      <c r="KCF427" s="1209"/>
      <c r="KCG427" s="1210"/>
      <c r="KCH427" s="1211"/>
      <c r="KCI427" s="1210"/>
      <c r="KCK427" s="1208"/>
      <c r="KCL427" s="1209"/>
      <c r="KCM427" s="1209"/>
      <c r="KCN427" s="1209"/>
      <c r="KCO427" s="1209"/>
      <c r="KCP427" s="1210"/>
      <c r="KCQ427" s="1211"/>
      <c r="KCR427" s="1210"/>
      <c r="KCT427" s="1208"/>
      <c r="KCU427" s="1209"/>
      <c r="KCV427" s="1209"/>
      <c r="KCW427" s="1209"/>
      <c r="KCX427" s="1209"/>
      <c r="KCY427" s="1210"/>
      <c r="KCZ427" s="1211"/>
      <c r="KDA427" s="1210"/>
      <c r="KDC427" s="1208"/>
      <c r="KDD427" s="1209"/>
      <c r="KDE427" s="1209"/>
      <c r="KDF427" s="1209"/>
      <c r="KDG427" s="1209"/>
      <c r="KDH427" s="1210"/>
      <c r="KDI427" s="1211"/>
      <c r="KDJ427" s="1210"/>
      <c r="KDL427" s="1208"/>
      <c r="KDM427" s="1209"/>
      <c r="KDN427" s="1209"/>
      <c r="KDO427" s="1209"/>
      <c r="KDP427" s="1209"/>
      <c r="KDQ427" s="1210"/>
      <c r="KDR427" s="1211"/>
      <c r="KDS427" s="1210"/>
      <c r="KDU427" s="1208"/>
      <c r="KDV427" s="1209"/>
      <c r="KDW427" s="1209"/>
      <c r="KDX427" s="1209"/>
      <c r="KDY427" s="1209"/>
      <c r="KDZ427" s="1210"/>
      <c r="KEA427" s="1211"/>
      <c r="KEB427" s="1210"/>
      <c r="KED427" s="1208"/>
      <c r="KEE427" s="1209"/>
      <c r="KEF427" s="1209"/>
      <c r="KEG427" s="1209"/>
      <c r="KEH427" s="1209"/>
      <c r="KEI427" s="1210"/>
      <c r="KEJ427" s="1211"/>
      <c r="KEK427" s="1210"/>
      <c r="KEM427" s="1208"/>
      <c r="KEN427" s="1209"/>
      <c r="KEO427" s="1209"/>
      <c r="KEP427" s="1209"/>
      <c r="KEQ427" s="1209"/>
      <c r="KER427" s="1210"/>
      <c r="KES427" s="1211"/>
      <c r="KET427" s="1210"/>
      <c r="KEV427" s="1208"/>
      <c r="KEW427" s="1209"/>
      <c r="KEX427" s="1209"/>
      <c r="KEY427" s="1209"/>
      <c r="KEZ427" s="1209"/>
      <c r="KFA427" s="1210"/>
      <c r="KFB427" s="1211"/>
      <c r="KFC427" s="1210"/>
      <c r="KFE427" s="1208"/>
      <c r="KFF427" s="1209"/>
      <c r="KFG427" s="1209"/>
      <c r="KFH427" s="1209"/>
      <c r="KFI427" s="1209"/>
      <c r="KFJ427" s="1210"/>
      <c r="KFK427" s="1211"/>
      <c r="KFL427" s="1210"/>
      <c r="KFN427" s="1208"/>
      <c r="KFO427" s="1209"/>
      <c r="KFP427" s="1209"/>
      <c r="KFQ427" s="1209"/>
      <c r="KFR427" s="1209"/>
      <c r="KFS427" s="1210"/>
      <c r="KFT427" s="1211"/>
      <c r="KFU427" s="1210"/>
      <c r="KFW427" s="1208"/>
      <c r="KFX427" s="1209"/>
      <c r="KFY427" s="1209"/>
      <c r="KFZ427" s="1209"/>
      <c r="KGA427" s="1209"/>
      <c r="KGB427" s="1210"/>
      <c r="KGC427" s="1211"/>
      <c r="KGD427" s="1210"/>
      <c r="KGF427" s="1208"/>
      <c r="KGG427" s="1209"/>
      <c r="KGH427" s="1209"/>
      <c r="KGI427" s="1209"/>
      <c r="KGJ427" s="1209"/>
      <c r="KGK427" s="1210"/>
      <c r="KGL427" s="1211"/>
      <c r="KGM427" s="1210"/>
      <c r="KGO427" s="1208"/>
      <c r="KGP427" s="1209"/>
      <c r="KGQ427" s="1209"/>
      <c r="KGR427" s="1209"/>
      <c r="KGS427" s="1209"/>
      <c r="KGT427" s="1210"/>
      <c r="KGU427" s="1211"/>
      <c r="KGV427" s="1210"/>
      <c r="KGX427" s="1208"/>
      <c r="KGY427" s="1209"/>
      <c r="KGZ427" s="1209"/>
      <c r="KHA427" s="1209"/>
      <c r="KHB427" s="1209"/>
      <c r="KHC427" s="1210"/>
      <c r="KHD427" s="1211"/>
      <c r="KHE427" s="1210"/>
      <c r="KHG427" s="1208"/>
      <c r="KHH427" s="1209"/>
      <c r="KHI427" s="1209"/>
      <c r="KHJ427" s="1209"/>
      <c r="KHK427" s="1209"/>
      <c r="KHL427" s="1210"/>
      <c r="KHM427" s="1211"/>
      <c r="KHN427" s="1210"/>
      <c r="KHP427" s="1208"/>
      <c r="KHQ427" s="1209"/>
      <c r="KHR427" s="1209"/>
      <c r="KHS427" s="1209"/>
      <c r="KHT427" s="1209"/>
      <c r="KHU427" s="1210"/>
      <c r="KHV427" s="1211"/>
      <c r="KHW427" s="1210"/>
      <c r="KHY427" s="1208"/>
      <c r="KHZ427" s="1209"/>
      <c r="KIA427" s="1209"/>
      <c r="KIB427" s="1209"/>
      <c r="KIC427" s="1209"/>
      <c r="KID427" s="1210"/>
      <c r="KIE427" s="1211"/>
      <c r="KIF427" s="1210"/>
      <c r="KIH427" s="1208"/>
      <c r="KII427" s="1209"/>
      <c r="KIJ427" s="1209"/>
      <c r="KIK427" s="1209"/>
      <c r="KIL427" s="1209"/>
      <c r="KIM427" s="1210"/>
      <c r="KIN427" s="1211"/>
      <c r="KIO427" s="1210"/>
      <c r="KIQ427" s="1208"/>
      <c r="KIR427" s="1209"/>
      <c r="KIS427" s="1209"/>
      <c r="KIT427" s="1209"/>
      <c r="KIU427" s="1209"/>
      <c r="KIV427" s="1210"/>
      <c r="KIW427" s="1211"/>
      <c r="KIX427" s="1210"/>
      <c r="KIZ427" s="1208"/>
      <c r="KJA427" s="1209"/>
      <c r="KJB427" s="1209"/>
      <c r="KJC427" s="1209"/>
      <c r="KJD427" s="1209"/>
      <c r="KJE427" s="1210"/>
      <c r="KJF427" s="1211"/>
      <c r="KJG427" s="1210"/>
      <c r="KJI427" s="1208"/>
      <c r="KJJ427" s="1209"/>
      <c r="KJK427" s="1209"/>
      <c r="KJL427" s="1209"/>
      <c r="KJM427" s="1209"/>
      <c r="KJN427" s="1210"/>
      <c r="KJO427" s="1211"/>
      <c r="KJP427" s="1210"/>
      <c r="KJR427" s="1208"/>
      <c r="KJS427" s="1209"/>
      <c r="KJT427" s="1209"/>
      <c r="KJU427" s="1209"/>
      <c r="KJV427" s="1209"/>
      <c r="KJW427" s="1210"/>
      <c r="KJX427" s="1211"/>
      <c r="KJY427" s="1210"/>
      <c r="KKA427" s="1208"/>
      <c r="KKB427" s="1209"/>
      <c r="KKC427" s="1209"/>
      <c r="KKD427" s="1209"/>
      <c r="KKE427" s="1209"/>
      <c r="KKF427" s="1210"/>
      <c r="KKG427" s="1211"/>
      <c r="KKH427" s="1210"/>
      <c r="KKJ427" s="1208"/>
      <c r="KKK427" s="1209"/>
      <c r="KKL427" s="1209"/>
      <c r="KKM427" s="1209"/>
      <c r="KKN427" s="1209"/>
      <c r="KKO427" s="1210"/>
      <c r="KKP427" s="1211"/>
      <c r="KKQ427" s="1210"/>
      <c r="KKS427" s="1208"/>
      <c r="KKT427" s="1209"/>
      <c r="KKU427" s="1209"/>
      <c r="KKV427" s="1209"/>
      <c r="KKW427" s="1209"/>
      <c r="KKX427" s="1210"/>
      <c r="KKY427" s="1211"/>
      <c r="KKZ427" s="1210"/>
      <c r="KLB427" s="1208"/>
      <c r="KLC427" s="1209"/>
      <c r="KLD427" s="1209"/>
      <c r="KLE427" s="1209"/>
      <c r="KLF427" s="1209"/>
      <c r="KLG427" s="1210"/>
      <c r="KLH427" s="1211"/>
      <c r="KLI427" s="1210"/>
      <c r="KLK427" s="1208"/>
      <c r="KLL427" s="1209"/>
      <c r="KLM427" s="1209"/>
      <c r="KLN427" s="1209"/>
      <c r="KLO427" s="1209"/>
      <c r="KLP427" s="1210"/>
      <c r="KLQ427" s="1211"/>
      <c r="KLR427" s="1210"/>
      <c r="KLT427" s="1208"/>
      <c r="KLU427" s="1209"/>
      <c r="KLV427" s="1209"/>
      <c r="KLW427" s="1209"/>
      <c r="KLX427" s="1209"/>
      <c r="KLY427" s="1210"/>
      <c r="KLZ427" s="1211"/>
      <c r="KMA427" s="1210"/>
      <c r="KMC427" s="1208"/>
      <c r="KMD427" s="1209"/>
      <c r="KME427" s="1209"/>
      <c r="KMF427" s="1209"/>
      <c r="KMG427" s="1209"/>
      <c r="KMH427" s="1210"/>
      <c r="KMI427" s="1211"/>
      <c r="KMJ427" s="1210"/>
      <c r="KML427" s="1208"/>
      <c r="KMM427" s="1209"/>
      <c r="KMN427" s="1209"/>
      <c r="KMO427" s="1209"/>
      <c r="KMP427" s="1209"/>
      <c r="KMQ427" s="1210"/>
      <c r="KMR427" s="1211"/>
      <c r="KMS427" s="1210"/>
      <c r="KMU427" s="1208"/>
      <c r="KMV427" s="1209"/>
      <c r="KMW427" s="1209"/>
      <c r="KMX427" s="1209"/>
      <c r="KMY427" s="1209"/>
      <c r="KMZ427" s="1210"/>
      <c r="KNA427" s="1211"/>
      <c r="KNB427" s="1210"/>
      <c r="KND427" s="1208"/>
      <c r="KNE427" s="1209"/>
      <c r="KNF427" s="1209"/>
      <c r="KNG427" s="1209"/>
      <c r="KNH427" s="1209"/>
      <c r="KNI427" s="1210"/>
      <c r="KNJ427" s="1211"/>
      <c r="KNK427" s="1210"/>
      <c r="KNM427" s="1208"/>
      <c r="KNN427" s="1209"/>
      <c r="KNO427" s="1209"/>
      <c r="KNP427" s="1209"/>
      <c r="KNQ427" s="1209"/>
      <c r="KNR427" s="1210"/>
      <c r="KNS427" s="1211"/>
      <c r="KNT427" s="1210"/>
      <c r="KNV427" s="1208"/>
      <c r="KNW427" s="1209"/>
      <c r="KNX427" s="1209"/>
      <c r="KNY427" s="1209"/>
      <c r="KNZ427" s="1209"/>
      <c r="KOA427" s="1210"/>
      <c r="KOB427" s="1211"/>
      <c r="KOC427" s="1210"/>
      <c r="KOE427" s="1208"/>
      <c r="KOF427" s="1209"/>
      <c r="KOG427" s="1209"/>
      <c r="KOH427" s="1209"/>
      <c r="KOI427" s="1209"/>
      <c r="KOJ427" s="1210"/>
      <c r="KOK427" s="1211"/>
      <c r="KOL427" s="1210"/>
      <c r="KON427" s="1208"/>
      <c r="KOO427" s="1209"/>
      <c r="KOP427" s="1209"/>
      <c r="KOQ427" s="1209"/>
      <c r="KOR427" s="1209"/>
      <c r="KOS427" s="1210"/>
      <c r="KOT427" s="1211"/>
      <c r="KOU427" s="1210"/>
      <c r="KOW427" s="1208"/>
      <c r="KOX427" s="1209"/>
      <c r="KOY427" s="1209"/>
      <c r="KOZ427" s="1209"/>
      <c r="KPA427" s="1209"/>
      <c r="KPB427" s="1210"/>
      <c r="KPC427" s="1211"/>
      <c r="KPD427" s="1210"/>
      <c r="KPF427" s="1208"/>
      <c r="KPG427" s="1209"/>
      <c r="KPH427" s="1209"/>
      <c r="KPI427" s="1209"/>
      <c r="KPJ427" s="1209"/>
      <c r="KPK427" s="1210"/>
      <c r="KPL427" s="1211"/>
      <c r="KPM427" s="1210"/>
      <c r="KPO427" s="1208"/>
      <c r="KPP427" s="1209"/>
      <c r="KPQ427" s="1209"/>
      <c r="KPR427" s="1209"/>
      <c r="KPS427" s="1209"/>
      <c r="KPT427" s="1210"/>
      <c r="KPU427" s="1211"/>
      <c r="KPV427" s="1210"/>
      <c r="KPX427" s="1208"/>
      <c r="KPY427" s="1209"/>
      <c r="KPZ427" s="1209"/>
      <c r="KQA427" s="1209"/>
      <c r="KQB427" s="1209"/>
      <c r="KQC427" s="1210"/>
      <c r="KQD427" s="1211"/>
      <c r="KQE427" s="1210"/>
      <c r="KQG427" s="1208"/>
      <c r="KQH427" s="1209"/>
      <c r="KQI427" s="1209"/>
      <c r="KQJ427" s="1209"/>
      <c r="KQK427" s="1209"/>
      <c r="KQL427" s="1210"/>
      <c r="KQM427" s="1211"/>
      <c r="KQN427" s="1210"/>
      <c r="KQP427" s="1208"/>
      <c r="KQQ427" s="1209"/>
      <c r="KQR427" s="1209"/>
      <c r="KQS427" s="1209"/>
      <c r="KQT427" s="1209"/>
      <c r="KQU427" s="1210"/>
      <c r="KQV427" s="1211"/>
      <c r="KQW427" s="1210"/>
      <c r="KQY427" s="1208"/>
      <c r="KQZ427" s="1209"/>
      <c r="KRA427" s="1209"/>
      <c r="KRB427" s="1209"/>
      <c r="KRC427" s="1209"/>
      <c r="KRD427" s="1210"/>
      <c r="KRE427" s="1211"/>
      <c r="KRF427" s="1210"/>
      <c r="KRH427" s="1208"/>
      <c r="KRI427" s="1209"/>
      <c r="KRJ427" s="1209"/>
      <c r="KRK427" s="1209"/>
      <c r="KRL427" s="1209"/>
      <c r="KRM427" s="1210"/>
      <c r="KRN427" s="1211"/>
      <c r="KRO427" s="1210"/>
      <c r="KRQ427" s="1208"/>
      <c r="KRR427" s="1209"/>
      <c r="KRS427" s="1209"/>
      <c r="KRT427" s="1209"/>
      <c r="KRU427" s="1209"/>
      <c r="KRV427" s="1210"/>
      <c r="KRW427" s="1211"/>
      <c r="KRX427" s="1210"/>
      <c r="KRZ427" s="1208"/>
      <c r="KSA427" s="1209"/>
      <c r="KSB427" s="1209"/>
      <c r="KSC427" s="1209"/>
      <c r="KSD427" s="1209"/>
      <c r="KSE427" s="1210"/>
      <c r="KSF427" s="1211"/>
      <c r="KSG427" s="1210"/>
      <c r="KSI427" s="1208"/>
      <c r="KSJ427" s="1209"/>
      <c r="KSK427" s="1209"/>
      <c r="KSL427" s="1209"/>
      <c r="KSM427" s="1209"/>
      <c r="KSN427" s="1210"/>
      <c r="KSO427" s="1211"/>
      <c r="KSP427" s="1210"/>
      <c r="KSR427" s="1208"/>
      <c r="KSS427" s="1209"/>
      <c r="KST427" s="1209"/>
      <c r="KSU427" s="1209"/>
      <c r="KSV427" s="1209"/>
      <c r="KSW427" s="1210"/>
      <c r="KSX427" s="1211"/>
      <c r="KSY427" s="1210"/>
      <c r="KTA427" s="1208"/>
      <c r="KTB427" s="1209"/>
      <c r="KTC427" s="1209"/>
      <c r="KTD427" s="1209"/>
      <c r="KTE427" s="1209"/>
      <c r="KTF427" s="1210"/>
      <c r="KTG427" s="1211"/>
      <c r="KTH427" s="1210"/>
      <c r="KTJ427" s="1208"/>
      <c r="KTK427" s="1209"/>
      <c r="KTL427" s="1209"/>
      <c r="KTM427" s="1209"/>
      <c r="KTN427" s="1209"/>
      <c r="KTO427" s="1210"/>
      <c r="KTP427" s="1211"/>
      <c r="KTQ427" s="1210"/>
      <c r="KTS427" s="1208"/>
      <c r="KTT427" s="1209"/>
      <c r="KTU427" s="1209"/>
      <c r="KTV427" s="1209"/>
      <c r="KTW427" s="1209"/>
      <c r="KTX427" s="1210"/>
      <c r="KTY427" s="1211"/>
      <c r="KTZ427" s="1210"/>
      <c r="KUB427" s="1208"/>
      <c r="KUC427" s="1209"/>
      <c r="KUD427" s="1209"/>
      <c r="KUE427" s="1209"/>
      <c r="KUF427" s="1209"/>
      <c r="KUG427" s="1210"/>
      <c r="KUH427" s="1211"/>
      <c r="KUI427" s="1210"/>
      <c r="KUK427" s="1208"/>
      <c r="KUL427" s="1209"/>
      <c r="KUM427" s="1209"/>
      <c r="KUN427" s="1209"/>
      <c r="KUO427" s="1209"/>
      <c r="KUP427" s="1210"/>
      <c r="KUQ427" s="1211"/>
      <c r="KUR427" s="1210"/>
      <c r="KUT427" s="1208"/>
      <c r="KUU427" s="1209"/>
      <c r="KUV427" s="1209"/>
      <c r="KUW427" s="1209"/>
      <c r="KUX427" s="1209"/>
      <c r="KUY427" s="1210"/>
      <c r="KUZ427" s="1211"/>
      <c r="KVA427" s="1210"/>
      <c r="KVC427" s="1208"/>
      <c r="KVD427" s="1209"/>
      <c r="KVE427" s="1209"/>
      <c r="KVF427" s="1209"/>
      <c r="KVG427" s="1209"/>
      <c r="KVH427" s="1210"/>
      <c r="KVI427" s="1211"/>
      <c r="KVJ427" s="1210"/>
      <c r="KVL427" s="1208"/>
      <c r="KVM427" s="1209"/>
      <c r="KVN427" s="1209"/>
      <c r="KVO427" s="1209"/>
      <c r="KVP427" s="1209"/>
      <c r="KVQ427" s="1210"/>
      <c r="KVR427" s="1211"/>
      <c r="KVS427" s="1210"/>
      <c r="KVU427" s="1208"/>
      <c r="KVV427" s="1209"/>
      <c r="KVW427" s="1209"/>
      <c r="KVX427" s="1209"/>
      <c r="KVY427" s="1209"/>
      <c r="KVZ427" s="1210"/>
      <c r="KWA427" s="1211"/>
      <c r="KWB427" s="1210"/>
      <c r="KWD427" s="1208"/>
      <c r="KWE427" s="1209"/>
      <c r="KWF427" s="1209"/>
      <c r="KWG427" s="1209"/>
      <c r="KWH427" s="1209"/>
      <c r="KWI427" s="1210"/>
      <c r="KWJ427" s="1211"/>
      <c r="KWK427" s="1210"/>
      <c r="KWM427" s="1208"/>
      <c r="KWN427" s="1209"/>
      <c r="KWO427" s="1209"/>
      <c r="KWP427" s="1209"/>
      <c r="KWQ427" s="1209"/>
      <c r="KWR427" s="1210"/>
      <c r="KWS427" s="1211"/>
      <c r="KWT427" s="1210"/>
      <c r="KWV427" s="1208"/>
      <c r="KWW427" s="1209"/>
      <c r="KWX427" s="1209"/>
      <c r="KWY427" s="1209"/>
      <c r="KWZ427" s="1209"/>
      <c r="KXA427" s="1210"/>
      <c r="KXB427" s="1211"/>
      <c r="KXC427" s="1210"/>
      <c r="KXE427" s="1208"/>
      <c r="KXF427" s="1209"/>
      <c r="KXG427" s="1209"/>
      <c r="KXH427" s="1209"/>
      <c r="KXI427" s="1209"/>
      <c r="KXJ427" s="1210"/>
      <c r="KXK427" s="1211"/>
      <c r="KXL427" s="1210"/>
      <c r="KXN427" s="1208"/>
      <c r="KXO427" s="1209"/>
      <c r="KXP427" s="1209"/>
      <c r="KXQ427" s="1209"/>
      <c r="KXR427" s="1209"/>
      <c r="KXS427" s="1210"/>
      <c r="KXT427" s="1211"/>
      <c r="KXU427" s="1210"/>
      <c r="KXW427" s="1208"/>
      <c r="KXX427" s="1209"/>
      <c r="KXY427" s="1209"/>
      <c r="KXZ427" s="1209"/>
      <c r="KYA427" s="1209"/>
      <c r="KYB427" s="1210"/>
      <c r="KYC427" s="1211"/>
      <c r="KYD427" s="1210"/>
      <c r="KYF427" s="1208"/>
      <c r="KYG427" s="1209"/>
      <c r="KYH427" s="1209"/>
      <c r="KYI427" s="1209"/>
      <c r="KYJ427" s="1209"/>
      <c r="KYK427" s="1210"/>
      <c r="KYL427" s="1211"/>
      <c r="KYM427" s="1210"/>
      <c r="KYO427" s="1208"/>
      <c r="KYP427" s="1209"/>
      <c r="KYQ427" s="1209"/>
      <c r="KYR427" s="1209"/>
      <c r="KYS427" s="1209"/>
      <c r="KYT427" s="1210"/>
      <c r="KYU427" s="1211"/>
      <c r="KYV427" s="1210"/>
      <c r="KYX427" s="1208"/>
      <c r="KYY427" s="1209"/>
      <c r="KYZ427" s="1209"/>
      <c r="KZA427" s="1209"/>
      <c r="KZB427" s="1209"/>
      <c r="KZC427" s="1210"/>
      <c r="KZD427" s="1211"/>
      <c r="KZE427" s="1210"/>
      <c r="KZG427" s="1208"/>
      <c r="KZH427" s="1209"/>
      <c r="KZI427" s="1209"/>
      <c r="KZJ427" s="1209"/>
      <c r="KZK427" s="1209"/>
      <c r="KZL427" s="1210"/>
      <c r="KZM427" s="1211"/>
      <c r="KZN427" s="1210"/>
      <c r="KZP427" s="1208"/>
      <c r="KZQ427" s="1209"/>
      <c r="KZR427" s="1209"/>
      <c r="KZS427" s="1209"/>
      <c r="KZT427" s="1209"/>
      <c r="KZU427" s="1210"/>
      <c r="KZV427" s="1211"/>
      <c r="KZW427" s="1210"/>
      <c r="KZY427" s="1208"/>
      <c r="KZZ427" s="1209"/>
      <c r="LAA427" s="1209"/>
      <c r="LAB427" s="1209"/>
      <c r="LAC427" s="1209"/>
      <c r="LAD427" s="1210"/>
      <c r="LAE427" s="1211"/>
      <c r="LAF427" s="1210"/>
      <c r="LAH427" s="1208"/>
      <c r="LAI427" s="1209"/>
      <c r="LAJ427" s="1209"/>
      <c r="LAK427" s="1209"/>
      <c r="LAL427" s="1209"/>
      <c r="LAM427" s="1210"/>
      <c r="LAN427" s="1211"/>
      <c r="LAO427" s="1210"/>
      <c r="LAQ427" s="1208"/>
      <c r="LAR427" s="1209"/>
      <c r="LAS427" s="1209"/>
      <c r="LAT427" s="1209"/>
      <c r="LAU427" s="1209"/>
      <c r="LAV427" s="1210"/>
      <c r="LAW427" s="1211"/>
      <c r="LAX427" s="1210"/>
      <c r="LAZ427" s="1208"/>
      <c r="LBA427" s="1209"/>
      <c r="LBB427" s="1209"/>
      <c r="LBC427" s="1209"/>
      <c r="LBD427" s="1209"/>
      <c r="LBE427" s="1210"/>
      <c r="LBF427" s="1211"/>
      <c r="LBG427" s="1210"/>
      <c r="LBI427" s="1208"/>
      <c r="LBJ427" s="1209"/>
      <c r="LBK427" s="1209"/>
      <c r="LBL427" s="1209"/>
      <c r="LBM427" s="1209"/>
      <c r="LBN427" s="1210"/>
      <c r="LBO427" s="1211"/>
      <c r="LBP427" s="1210"/>
      <c r="LBR427" s="1208"/>
      <c r="LBS427" s="1209"/>
      <c r="LBT427" s="1209"/>
      <c r="LBU427" s="1209"/>
      <c r="LBV427" s="1209"/>
      <c r="LBW427" s="1210"/>
      <c r="LBX427" s="1211"/>
      <c r="LBY427" s="1210"/>
      <c r="LCA427" s="1208"/>
      <c r="LCB427" s="1209"/>
      <c r="LCC427" s="1209"/>
      <c r="LCD427" s="1209"/>
      <c r="LCE427" s="1209"/>
      <c r="LCF427" s="1210"/>
      <c r="LCG427" s="1211"/>
      <c r="LCH427" s="1210"/>
      <c r="LCJ427" s="1208"/>
      <c r="LCK427" s="1209"/>
      <c r="LCL427" s="1209"/>
      <c r="LCM427" s="1209"/>
      <c r="LCN427" s="1209"/>
      <c r="LCO427" s="1210"/>
      <c r="LCP427" s="1211"/>
      <c r="LCQ427" s="1210"/>
      <c r="LCS427" s="1208"/>
      <c r="LCT427" s="1209"/>
      <c r="LCU427" s="1209"/>
      <c r="LCV427" s="1209"/>
      <c r="LCW427" s="1209"/>
      <c r="LCX427" s="1210"/>
      <c r="LCY427" s="1211"/>
      <c r="LCZ427" s="1210"/>
      <c r="LDB427" s="1208"/>
      <c r="LDC427" s="1209"/>
      <c r="LDD427" s="1209"/>
      <c r="LDE427" s="1209"/>
      <c r="LDF427" s="1209"/>
      <c r="LDG427" s="1210"/>
      <c r="LDH427" s="1211"/>
      <c r="LDI427" s="1210"/>
      <c r="LDK427" s="1208"/>
      <c r="LDL427" s="1209"/>
      <c r="LDM427" s="1209"/>
      <c r="LDN427" s="1209"/>
      <c r="LDO427" s="1209"/>
      <c r="LDP427" s="1210"/>
      <c r="LDQ427" s="1211"/>
      <c r="LDR427" s="1210"/>
      <c r="LDT427" s="1208"/>
      <c r="LDU427" s="1209"/>
      <c r="LDV427" s="1209"/>
      <c r="LDW427" s="1209"/>
      <c r="LDX427" s="1209"/>
      <c r="LDY427" s="1210"/>
      <c r="LDZ427" s="1211"/>
      <c r="LEA427" s="1210"/>
      <c r="LEC427" s="1208"/>
      <c r="LED427" s="1209"/>
      <c r="LEE427" s="1209"/>
      <c r="LEF427" s="1209"/>
      <c r="LEG427" s="1209"/>
      <c r="LEH427" s="1210"/>
      <c r="LEI427" s="1211"/>
      <c r="LEJ427" s="1210"/>
      <c r="LEL427" s="1208"/>
      <c r="LEM427" s="1209"/>
      <c r="LEN427" s="1209"/>
      <c r="LEO427" s="1209"/>
      <c r="LEP427" s="1209"/>
      <c r="LEQ427" s="1210"/>
      <c r="LER427" s="1211"/>
      <c r="LES427" s="1210"/>
      <c r="LEU427" s="1208"/>
      <c r="LEV427" s="1209"/>
      <c r="LEW427" s="1209"/>
      <c r="LEX427" s="1209"/>
      <c r="LEY427" s="1209"/>
      <c r="LEZ427" s="1210"/>
      <c r="LFA427" s="1211"/>
      <c r="LFB427" s="1210"/>
      <c r="LFD427" s="1208"/>
      <c r="LFE427" s="1209"/>
      <c r="LFF427" s="1209"/>
      <c r="LFG427" s="1209"/>
      <c r="LFH427" s="1209"/>
      <c r="LFI427" s="1210"/>
      <c r="LFJ427" s="1211"/>
      <c r="LFK427" s="1210"/>
      <c r="LFM427" s="1208"/>
      <c r="LFN427" s="1209"/>
      <c r="LFO427" s="1209"/>
      <c r="LFP427" s="1209"/>
      <c r="LFQ427" s="1209"/>
      <c r="LFR427" s="1210"/>
      <c r="LFS427" s="1211"/>
      <c r="LFT427" s="1210"/>
      <c r="LFV427" s="1208"/>
      <c r="LFW427" s="1209"/>
      <c r="LFX427" s="1209"/>
      <c r="LFY427" s="1209"/>
      <c r="LFZ427" s="1209"/>
      <c r="LGA427" s="1210"/>
      <c r="LGB427" s="1211"/>
      <c r="LGC427" s="1210"/>
      <c r="LGE427" s="1208"/>
      <c r="LGF427" s="1209"/>
      <c r="LGG427" s="1209"/>
      <c r="LGH427" s="1209"/>
      <c r="LGI427" s="1209"/>
      <c r="LGJ427" s="1210"/>
      <c r="LGK427" s="1211"/>
      <c r="LGL427" s="1210"/>
      <c r="LGN427" s="1208"/>
      <c r="LGO427" s="1209"/>
      <c r="LGP427" s="1209"/>
      <c r="LGQ427" s="1209"/>
      <c r="LGR427" s="1209"/>
      <c r="LGS427" s="1210"/>
      <c r="LGT427" s="1211"/>
      <c r="LGU427" s="1210"/>
      <c r="LGW427" s="1208"/>
      <c r="LGX427" s="1209"/>
      <c r="LGY427" s="1209"/>
      <c r="LGZ427" s="1209"/>
      <c r="LHA427" s="1209"/>
      <c r="LHB427" s="1210"/>
      <c r="LHC427" s="1211"/>
      <c r="LHD427" s="1210"/>
      <c r="LHF427" s="1208"/>
      <c r="LHG427" s="1209"/>
      <c r="LHH427" s="1209"/>
      <c r="LHI427" s="1209"/>
      <c r="LHJ427" s="1209"/>
      <c r="LHK427" s="1210"/>
      <c r="LHL427" s="1211"/>
      <c r="LHM427" s="1210"/>
      <c r="LHO427" s="1208"/>
      <c r="LHP427" s="1209"/>
      <c r="LHQ427" s="1209"/>
      <c r="LHR427" s="1209"/>
      <c r="LHS427" s="1209"/>
      <c r="LHT427" s="1210"/>
      <c r="LHU427" s="1211"/>
      <c r="LHV427" s="1210"/>
      <c r="LHX427" s="1208"/>
      <c r="LHY427" s="1209"/>
      <c r="LHZ427" s="1209"/>
      <c r="LIA427" s="1209"/>
      <c r="LIB427" s="1209"/>
      <c r="LIC427" s="1210"/>
      <c r="LID427" s="1211"/>
      <c r="LIE427" s="1210"/>
      <c r="LIG427" s="1208"/>
      <c r="LIH427" s="1209"/>
      <c r="LII427" s="1209"/>
      <c r="LIJ427" s="1209"/>
      <c r="LIK427" s="1209"/>
      <c r="LIL427" s="1210"/>
      <c r="LIM427" s="1211"/>
      <c r="LIN427" s="1210"/>
      <c r="LIP427" s="1208"/>
      <c r="LIQ427" s="1209"/>
      <c r="LIR427" s="1209"/>
      <c r="LIS427" s="1209"/>
      <c r="LIT427" s="1209"/>
      <c r="LIU427" s="1210"/>
      <c r="LIV427" s="1211"/>
      <c r="LIW427" s="1210"/>
      <c r="LIY427" s="1208"/>
      <c r="LIZ427" s="1209"/>
      <c r="LJA427" s="1209"/>
      <c r="LJB427" s="1209"/>
      <c r="LJC427" s="1209"/>
      <c r="LJD427" s="1210"/>
      <c r="LJE427" s="1211"/>
      <c r="LJF427" s="1210"/>
      <c r="LJH427" s="1208"/>
      <c r="LJI427" s="1209"/>
      <c r="LJJ427" s="1209"/>
      <c r="LJK427" s="1209"/>
      <c r="LJL427" s="1209"/>
      <c r="LJM427" s="1210"/>
      <c r="LJN427" s="1211"/>
      <c r="LJO427" s="1210"/>
      <c r="LJQ427" s="1208"/>
      <c r="LJR427" s="1209"/>
      <c r="LJS427" s="1209"/>
      <c r="LJT427" s="1209"/>
      <c r="LJU427" s="1209"/>
      <c r="LJV427" s="1210"/>
      <c r="LJW427" s="1211"/>
      <c r="LJX427" s="1210"/>
      <c r="LJZ427" s="1208"/>
      <c r="LKA427" s="1209"/>
      <c r="LKB427" s="1209"/>
      <c r="LKC427" s="1209"/>
      <c r="LKD427" s="1209"/>
      <c r="LKE427" s="1210"/>
      <c r="LKF427" s="1211"/>
      <c r="LKG427" s="1210"/>
      <c r="LKI427" s="1208"/>
      <c r="LKJ427" s="1209"/>
      <c r="LKK427" s="1209"/>
      <c r="LKL427" s="1209"/>
      <c r="LKM427" s="1209"/>
      <c r="LKN427" s="1210"/>
      <c r="LKO427" s="1211"/>
      <c r="LKP427" s="1210"/>
      <c r="LKR427" s="1208"/>
      <c r="LKS427" s="1209"/>
      <c r="LKT427" s="1209"/>
      <c r="LKU427" s="1209"/>
      <c r="LKV427" s="1209"/>
      <c r="LKW427" s="1210"/>
      <c r="LKX427" s="1211"/>
      <c r="LKY427" s="1210"/>
      <c r="LLA427" s="1208"/>
      <c r="LLB427" s="1209"/>
      <c r="LLC427" s="1209"/>
      <c r="LLD427" s="1209"/>
      <c r="LLE427" s="1209"/>
      <c r="LLF427" s="1210"/>
      <c r="LLG427" s="1211"/>
      <c r="LLH427" s="1210"/>
      <c r="LLJ427" s="1208"/>
      <c r="LLK427" s="1209"/>
      <c r="LLL427" s="1209"/>
      <c r="LLM427" s="1209"/>
      <c r="LLN427" s="1209"/>
      <c r="LLO427" s="1210"/>
      <c r="LLP427" s="1211"/>
      <c r="LLQ427" s="1210"/>
      <c r="LLS427" s="1208"/>
      <c r="LLT427" s="1209"/>
      <c r="LLU427" s="1209"/>
      <c r="LLV427" s="1209"/>
      <c r="LLW427" s="1209"/>
      <c r="LLX427" s="1210"/>
      <c r="LLY427" s="1211"/>
      <c r="LLZ427" s="1210"/>
      <c r="LMB427" s="1208"/>
      <c r="LMC427" s="1209"/>
      <c r="LMD427" s="1209"/>
      <c r="LME427" s="1209"/>
      <c r="LMF427" s="1209"/>
      <c r="LMG427" s="1210"/>
      <c r="LMH427" s="1211"/>
      <c r="LMI427" s="1210"/>
      <c r="LMK427" s="1208"/>
      <c r="LML427" s="1209"/>
      <c r="LMM427" s="1209"/>
      <c r="LMN427" s="1209"/>
      <c r="LMO427" s="1209"/>
      <c r="LMP427" s="1210"/>
      <c r="LMQ427" s="1211"/>
      <c r="LMR427" s="1210"/>
      <c r="LMT427" s="1208"/>
      <c r="LMU427" s="1209"/>
      <c r="LMV427" s="1209"/>
      <c r="LMW427" s="1209"/>
      <c r="LMX427" s="1209"/>
      <c r="LMY427" s="1210"/>
      <c r="LMZ427" s="1211"/>
      <c r="LNA427" s="1210"/>
      <c r="LNC427" s="1208"/>
      <c r="LND427" s="1209"/>
      <c r="LNE427" s="1209"/>
      <c r="LNF427" s="1209"/>
      <c r="LNG427" s="1209"/>
      <c r="LNH427" s="1210"/>
      <c r="LNI427" s="1211"/>
      <c r="LNJ427" s="1210"/>
      <c r="LNL427" s="1208"/>
      <c r="LNM427" s="1209"/>
      <c r="LNN427" s="1209"/>
      <c r="LNO427" s="1209"/>
      <c r="LNP427" s="1209"/>
      <c r="LNQ427" s="1210"/>
      <c r="LNR427" s="1211"/>
      <c r="LNS427" s="1210"/>
      <c r="LNU427" s="1208"/>
      <c r="LNV427" s="1209"/>
      <c r="LNW427" s="1209"/>
      <c r="LNX427" s="1209"/>
      <c r="LNY427" s="1209"/>
      <c r="LNZ427" s="1210"/>
      <c r="LOA427" s="1211"/>
      <c r="LOB427" s="1210"/>
      <c r="LOD427" s="1208"/>
      <c r="LOE427" s="1209"/>
      <c r="LOF427" s="1209"/>
      <c r="LOG427" s="1209"/>
      <c r="LOH427" s="1209"/>
      <c r="LOI427" s="1210"/>
      <c r="LOJ427" s="1211"/>
      <c r="LOK427" s="1210"/>
      <c r="LOM427" s="1208"/>
      <c r="LON427" s="1209"/>
      <c r="LOO427" s="1209"/>
      <c r="LOP427" s="1209"/>
      <c r="LOQ427" s="1209"/>
      <c r="LOR427" s="1210"/>
      <c r="LOS427" s="1211"/>
      <c r="LOT427" s="1210"/>
      <c r="LOV427" s="1208"/>
      <c r="LOW427" s="1209"/>
      <c r="LOX427" s="1209"/>
      <c r="LOY427" s="1209"/>
      <c r="LOZ427" s="1209"/>
      <c r="LPA427" s="1210"/>
      <c r="LPB427" s="1211"/>
      <c r="LPC427" s="1210"/>
      <c r="LPE427" s="1208"/>
      <c r="LPF427" s="1209"/>
      <c r="LPG427" s="1209"/>
      <c r="LPH427" s="1209"/>
      <c r="LPI427" s="1209"/>
      <c r="LPJ427" s="1210"/>
      <c r="LPK427" s="1211"/>
      <c r="LPL427" s="1210"/>
      <c r="LPN427" s="1208"/>
      <c r="LPO427" s="1209"/>
      <c r="LPP427" s="1209"/>
      <c r="LPQ427" s="1209"/>
      <c r="LPR427" s="1209"/>
      <c r="LPS427" s="1210"/>
      <c r="LPT427" s="1211"/>
      <c r="LPU427" s="1210"/>
      <c r="LPW427" s="1208"/>
      <c r="LPX427" s="1209"/>
      <c r="LPY427" s="1209"/>
      <c r="LPZ427" s="1209"/>
      <c r="LQA427" s="1209"/>
      <c r="LQB427" s="1210"/>
      <c r="LQC427" s="1211"/>
      <c r="LQD427" s="1210"/>
      <c r="LQF427" s="1208"/>
      <c r="LQG427" s="1209"/>
      <c r="LQH427" s="1209"/>
      <c r="LQI427" s="1209"/>
      <c r="LQJ427" s="1209"/>
      <c r="LQK427" s="1210"/>
      <c r="LQL427" s="1211"/>
      <c r="LQM427" s="1210"/>
      <c r="LQO427" s="1208"/>
      <c r="LQP427" s="1209"/>
      <c r="LQQ427" s="1209"/>
      <c r="LQR427" s="1209"/>
      <c r="LQS427" s="1209"/>
      <c r="LQT427" s="1210"/>
      <c r="LQU427" s="1211"/>
      <c r="LQV427" s="1210"/>
      <c r="LQX427" s="1208"/>
      <c r="LQY427" s="1209"/>
      <c r="LQZ427" s="1209"/>
      <c r="LRA427" s="1209"/>
      <c r="LRB427" s="1209"/>
      <c r="LRC427" s="1210"/>
      <c r="LRD427" s="1211"/>
      <c r="LRE427" s="1210"/>
      <c r="LRG427" s="1208"/>
      <c r="LRH427" s="1209"/>
      <c r="LRI427" s="1209"/>
      <c r="LRJ427" s="1209"/>
      <c r="LRK427" s="1209"/>
      <c r="LRL427" s="1210"/>
      <c r="LRM427" s="1211"/>
      <c r="LRN427" s="1210"/>
      <c r="LRP427" s="1208"/>
      <c r="LRQ427" s="1209"/>
      <c r="LRR427" s="1209"/>
      <c r="LRS427" s="1209"/>
      <c r="LRT427" s="1209"/>
      <c r="LRU427" s="1210"/>
      <c r="LRV427" s="1211"/>
      <c r="LRW427" s="1210"/>
      <c r="LRY427" s="1208"/>
      <c r="LRZ427" s="1209"/>
      <c r="LSA427" s="1209"/>
      <c r="LSB427" s="1209"/>
      <c r="LSC427" s="1209"/>
      <c r="LSD427" s="1210"/>
      <c r="LSE427" s="1211"/>
      <c r="LSF427" s="1210"/>
      <c r="LSH427" s="1208"/>
      <c r="LSI427" s="1209"/>
      <c r="LSJ427" s="1209"/>
      <c r="LSK427" s="1209"/>
      <c r="LSL427" s="1209"/>
      <c r="LSM427" s="1210"/>
      <c r="LSN427" s="1211"/>
      <c r="LSO427" s="1210"/>
      <c r="LSQ427" s="1208"/>
      <c r="LSR427" s="1209"/>
      <c r="LSS427" s="1209"/>
      <c r="LST427" s="1209"/>
      <c r="LSU427" s="1209"/>
      <c r="LSV427" s="1210"/>
      <c r="LSW427" s="1211"/>
      <c r="LSX427" s="1210"/>
      <c r="LSZ427" s="1208"/>
      <c r="LTA427" s="1209"/>
      <c r="LTB427" s="1209"/>
      <c r="LTC427" s="1209"/>
      <c r="LTD427" s="1209"/>
      <c r="LTE427" s="1210"/>
      <c r="LTF427" s="1211"/>
      <c r="LTG427" s="1210"/>
      <c r="LTI427" s="1208"/>
      <c r="LTJ427" s="1209"/>
      <c r="LTK427" s="1209"/>
      <c r="LTL427" s="1209"/>
      <c r="LTM427" s="1209"/>
      <c r="LTN427" s="1210"/>
      <c r="LTO427" s="1211"/>
      <c r="LTP427" s="1210"/>
      <c r="LTR427" s="1208"/>
      <c r="LTS427" s="1209"/>
      <c r="LTT427" s="1209"/>
      <c r="LTU427" s="1209"/>
      <c r="LTV427" s="1209"/>
      <c r="LTW427" s="1210"/>
      <c r="LTX427" s="1211"/>
      <c r="LTY427" s="1210"/>
      <c r="LUA427" s="1208"/>
      <c r="LUB427" s="1209"/>
      <c r="LUC427" s="1209"/>
      <c r="LUD427" s="1209"/>
      <c r="LUE427" s="1209"/>
      <c r="LUF427" s="1210"/>
      <c r="LUG427" s="1211"/>
      <c r="LUH427" s="1210"/>
      <c r="LUJ427" s="1208"/>
      <c r="LUK427" s="1209"/>
      <c r="LUL427" s="1209"/>
      <c r="LUM427" s="1209"/>
      <c r="LUN427" s="1209"/>
      <c r="LUO427" s="1210"/>
      <c r="LUP427" s="1211"/>
      <c r="LUQ427" s="1210"/>
      <c r="LUS427" s="1208"/>
      <c r="LUT427" s="1209"/>
      <c r="LUU427" s="1209"/>
      <c r="LUV427" s="1209"/>
      <c r="LUW427" s="1209"/>
      <c r="LUX427" s="1210"/>
      <c r="LUY427" s="1211"/>
      <c r="LUZ427" s="1210"/>
      <c r="LVB427" s="1208"/>
      <c r="LVC427" s="1209"/>
      <c r="LVD427" s="1209"/>
      <c r="LVE427" s="1209"/>
      <c r="LVF427" s="1209"/>
      <c r="LVG427" s="1210"/>
      <c r="LVH427" s="1211"/>
      <c r="LVI427" s="1210"/>
      <c r="LVK427" s="1208"/>
      <c r="LVL427" s="1209"/>
      <c r="LVM427" s="1209"/>
      <c r="LVN427" s="1209"/>
      <c r="LVO427" s="1209"/>
      <c r="LVP427" s="1210"/>
      <c r="LVQ427" s="1211"/>
      <c r="LVR427" s="1210"/>
      <c r="LVT427" s="1208"/>
      <c r="LVU427" s="1209"/>
      <c r="LVV427" s="1209"/>
      <c r="LVW427" s="1209"/>
      <c r="LVX427" s="1209"/>
      <c r="LVY427" s="1210"/>
      <c r="LVZ427" s="1211"/>
      <c r="LWA427" s="1210"/>
      <c r="LWC427" s="1208"/>
      <c r="LWD427" s="1209"/>
      <c r="LWE427" s="1209"/>
      <c r="LWF427" s="1209"/>
      <c r="LWG427" s="1209"/>
      <c r="LWH427" s="1210"/>
      <c r="LWI427" s="1211"/>
      <c r="LWJ427" s="1210"/>
      <c r="LWL427" s="1208"/>
      <c r="LWM427" s="1209"/>
      <c r="LWN427" s="1209"/>
      <c r="LWO427" s="1209"/>
      <c r="LWP427" s="1209"/>
      <c r="LWQ427" s="1210"/>
      <c r="LWR427" s="1211"/>
      <c r="LWS427" s="1210"/>
      <c r="LWU427" s="1208"/>
      <c r="LWV427" s="1209"/>
      <c r="LWW427" s="1209"/>
      <c r="LWX427" s="1209"/>
      <c r="LWY427" s="1209"/>
      <c r="LWZ427" s="1210"/>
      <c r="LXA427" s="1211"/>
      <c r="LXB427" s="1210"/>
      <c r="LXD427" s="1208"/>
      <c r="LXE427" s="1209"/>
      <c r="LXF427" s="1209"/>
      <c r="LXG427" s="1209"/>
      <c r="LXH427" s="1209"/>
      <c r="LXI427" s="1210"/>
      <c r="LXJ427" s="1211"/>
      <c r="LXK427" s="1210"/>
      <c r="LXM427" s="1208"/>
      <c r="LXN427" s="1209"/>
      <c r="LXO427" s="1209"/>
      <c r="LXP427" s="1209"/>
      <c r="LXQ427" s="1209"/>
      <c r="LXR427" s="1210"/>
      <c r="LXS427" s="1211"/>
      <c r="LXT427" s="1210"/>
      <c r="LXV427" s="1208"/>
      <c r="LXW427" s="1209"/>
      <c r="LXX427" s="1209"/>
      <c r="LXY427" s="1209"/>
      <c r="LXZ427" s="1209"/>
      <c r="LYA427" s="1210"/>
      <c r="LYB427" s="1211"/>
      <c r="LYC427" s="1210"/>
      <c r="LYE427" s="1208"/>
      <c r="LYF427" s="1209"/>
      <c r="LYG427" s="1209"/>
      <c r="LYH427" s="1209"/>
      <c r="LYI427" s="1209"/>
      <c r="LYJ427" s="1210"/>
      <c r="LYK427" s="1211"/>
      <c r="LYL427" s="1210"/>
      <c r="LYN427" s="1208"/>
      <c r="LYO427" s="1209"/>
      <c r="LYP427" s="1209"/>
      <c r="LYQ427" s="1209"/>
      <c r="LYR427" s="1209"/>
      <c r="LYS427" s="1210"/>
      <c r="LYT427" s="1211"/>
      <c r="LYU427" s="1210"/>
      <c r="LYW427" s="1208"/>
      <c r="LYX427" s="1209"/>
      <c r="LYY427" s="1209"/>
      <c r="LYZ427" s="1209"/>
      <c r="LZA427" s="1209"/>
      <c r="LZB427" s="1210"/>
      <c r="LZC427" s="1211"/>
      <c r="LZD427" s="1210"/>
      <c r="LZF427" s="1208"/>
      <c r="LZG427" s="1209"/>
      <c r="LZH427" s="1209"/>
      <c r="LZI427" s="1209"/>
      <c r="LZJ427" s="1209"/>
      <c r="LZK427" s="1210"/>
      <c r="LZL427" s="1211"/>
      <c r="LZM427" s="1210"/>
      <c r="LZO427" s="1208"/>
      <c r="LZP427" s="1209"/>
      <c r="LZQ427" s="1209"/>
      <c r="LZR427" s="1209"/>
      <c r="LZS427" s="1209"/>
      <c r="LZT427" s="1210"/>
      <c r="LZU427" s="1211"/>
      <c r="LZV427" s="1210"/>
      <c r="LZX427" s="1208"/>
      <c r="LZY427" s="1209"/>
      <c r="LZZ427" s="1209"/>
      <c r="MAA427" s="1209"/>
      <c r="MAB427" s="1209"/>
      <c r="MAC427" s="1210"/>
      <c r="MAD427" s="1211"/>
      <c r="MAE427" s="1210"/>
      <c r="MAG427" s="1208"/>
      <c r="MAH427" s="1209"/>
      <c r="MAI427" s="1209"/>
      <c r="MAJ427" s="1209"/>
      <c r="MAK427" s="1209"/>
      <c r="MAL427" s="1210"/>
      <c r="MAM427" s="1211"/>
      <c r="MAN427" s="1210"/>
      <c r="MAP427" s="1208"/>
      <c r="MAQ427" s="1209"/>
      <c r="MAR427" s="1209"/>
      <c r="MAS427" s="1209"/>
      <c r="MAT427" s="1209"/>
      <c r="MAU427" s="1210"/>
      <c r="MAV427" s="1211"/>
      <c r="MAW427" s="1210"/>
      <c r="MAY427" s="1208"/>
      <c r="MAZ427" s="1209"/>
      <c r="MBA427" s="1209"/>
      <c r="MBB427" s="1209"/>
      <c r="MBC427" s="1209"/>
      <c r="MBD427" s="1210"/>
      <c r="MBE427" s="1211"/>
      <c r="MBF427" s="1210"/>
      <c r="MBH427" s="1208"/>
      <c r="MBI427" s="1209"/>
      <c r="MBJ427" s="1209"/>
      <c r="MBK427" s="1209"/>
      <c r="MBL427" s="1209"/>
      <c r="MBM427" s="1210"/>
      <c r="MBN427" s="1211"/>
      <c r="MBO427" s="1210"/>
      <c r="MBQ427" s="1208"/>
      <c r="MBR427" s="1209"/>
      <c r="MBS427" s="1209"/>
      <c r="MBT427" s="1209"/>
      <c r="MBU427" s="1209"/>
      <c r="MBV427" s="1210"/>
      <c r="MBW427" s="1211"/>
      <c r="MBX427" s="1210"/>
      <c r="MBZ427" s="1208"/>
      <c r="MCA427" s="1209"/>
      <c r="MCB427" s="1209"/>
      <c r="MCC427" s="1209"/>
      <c r="MCD427" s="1209"/>
      <c r="MCE427" s="1210"/>
      <c r="MCF427" s="1211"/>
      <c r="MCG427" s="1210"/>
      <c r="MCI427" s="1208"/>
      <c r="MCJ427" s="1209"/>
      <c r="MCK427" s="1209"/>
      <c r="MCL427" s="1209"/>
      <c r="MCM427" s="1209"/>
      <c r="MCN427" s="1210"/>
      <c r="MCO427" s="1211"/>
      <c r="MCP427" s="1210"/>
      <c r="MCR427" s="1208"/>
      <c r="MCS427" s="1209"/>
      <c r="MCT427" s="1209"/>
      <c r="MCU427" s="1209"/>
      <c r="MCV427" s="1209"/>
      <c r="MCW427" s="1210"/>
      <c r="MCX427" s="1211"/>
      <c r="MCY427" s="1210"/>
      <c r="MDA427" s="1208"/>
      <c r="MDB427" s="1209"/>
      <c r="MDC427" s="1209"/>
      <c r="MDD427" s="1209"/>
      <c r="MDE427" s="1209"/>
      <c r="MDF427" s="1210"/>
      <c r="MDG427" s="1211"/>
      <c r="MDH427" s="1210"/>
      <c r="MDJ427" s="1208"/>
      <c r="MDK427" s="1209"/>
      <c r="MDL427" s="1209"/>
      <c r="MDM427" s="1209"/>
      <c r="MDN427" s="1209"/>
      <c r="MDO427" s="1210"/>
      <c r="MDP427" s="1211"/>
      <c r="MDQ427" s="1210"/>
      <c r="MDS427" s="1208"/>
      <c r="MDT427" s="1209"/>
      <c r="MDU427" s="1209"/>
      <c r="MDV427" s="1209"/>
      <c r="MDW427" s="1209"/>
      <c r="MDX427" s="1210"/>
      <c r="MDY427" s="1211"/>
      <c r="MDZ427" s="1210"/>
      <c r="MEB427" s="1208"/>
      <c r="MEC427" s="1209"/>
      <c r="MED427" s="1209"/>
      <c r="MEE427" s="1209"/>
      <c r="MEF427" s="1209"/>
      <c r="MEG427" s="1210"/>
      <c r="MEH427" s="1211"/>
      <c r="MEI427" s="1210"/>
      <c r="MEK427" s="1208"/>
      <c r="MEL427" s="1209"/>
      <c r="MEM427" s="1209"/>
      <c r="MEN427" s="1209"/>
      <c r="MEO427" s="1209"/>
      <c r="MEP427" s="1210"/>
      <c r="MEQ427" s="1211"/>
      <c r="MER427" s="1210"/>
      <c r="MET427" s="1208"/>
      <c r="MEU427" s="1209"/>
      <c r="MEV427" s="1209"/>
      <c r="MEW427" s="1209"/>
      <c r="MEX427" s="1209"/>
      <c r="MEY427" s="1210"/>
      <c r="MEZ427" s="1211"/>
      <c r="MFA427" s="1210"/>
      <c r="MFC427" s="1208"/>
      <c r="MFD427" s="1209"/>
      <c r="MFE427" s="1209"/>
      <c r="MFF427" s="1209"/>
      <c r="MFG427" s="1209"/>
      <c r="MFH427" s="1210"/>
      <c r="MFI427" s="1211"/>
      <c r="MFJ427" s="1210"/>
      <c r="MFL427" s="1208"/>
      <c r="MFM427" s="1209"/>
      <c r="MFN427" s="1209"/>
      <c r="MFO427" s="1209"/>
      <c r="MFP427" s="1209"/>
      <c r="MFQ427" s="1210"/>
      <c r="MFR427" s="1211"/>
      <c r="MFS427" s="1210"/>
      <c r="MFU427" s="1208"/>
      <c r="MFV427" s="1209"/>
      <c r="MFW427" s="1209"/>
      <c r="MFX427" s="1209"/>
      <c r="MFY427" s="1209"/>
      <c r="MFZ427" s="1210"/>
      <c r="MGA427" s="1211"/>
      <c r="MGB427" s="1210"/>
      <c r="MGD427" s="1208"/>
      <c r="MGE427" s="1209"/>
      <c r="MGF427" s="1209"/>
      <c r="MGG427" s="1209"/>
      <c r="MGH427" s="1209"/>
      <c r="MGI427" s="1210"/>
      <c r="MGJ427" s="1211"/>
      <c r="MGK427" s="1210"/>
      <c r="MGM427" s="1208"/>
      <c r="MGN427" s="1209"/>
      <c r="MGO427" s="1209"/>
      <c r="MGP427" s="1209"/>
      <c r="MGQ427" s="1209"/>
      <c r="MGR427" s="1210"/>
      <c r="MGS427" s="1211"/>
      <c r="MGT427" s="1210"/>
      <c r="MGV427" s="1208"/>
      <c r="MGW427" s="1209"/>
      <c r="MGX427" s="1209"/>
      <c r="MGY427" s="1209"/>
      <c r="MGZ427" s="1209"/>
      <c r="MHA427" s="1210"/>
      <c r="MHB427" s="1211"/>
      <c r="MHC427" s="1210"/>
      <c r="MHE427" s="1208"/>
      <c r="MHF427" s="1209"/>
      <c r="MHG427" s="1209"/>
      <c r="MHH427" s="1209"/>
      <c r="MHI427" s="1209"/>
      <c r="MHJ427" s="1210"/>
      <c r="MHK427" s="1211"/>
      <c r="MHL427" s="1210"/>
      <c r="MHN427" s="1208"/>
      <c r="MHO427" s="1209"/>
      <c r="MHP427" s="1209"/>
      <c r="MHQ427" s="1209"/>
      <c r="MHR427" s="1209"/>
      <c r="MHS427" s="1210"/>
      <c r="MHT427" s="1211"/>
      <c r="MHU427" s="1210"/>
      <c r="MHW427" s="1208"/>
      <c r="MHX427" s="1209"/>
      <c r="MHY427" s="1209"/>
      <c r="MHZ427" s="1209"/>
      <c r="MIA427" s="1209"/>
      <c r="MIB427" s="1210"/>
      <c r="MIC427" s="1211"/>
      <c r="MID427" s="1210"/>
      <c r="MIF427" s="1208"/>
      <c r="MIG427" s="1209"/>
      <c r="MIH427" s="1209"/>
      <c r="MII427" s="1209"/>
      <c r="MIJ427" s="1209"/>
      <c r="MIK427" s="1210"/>
      <c r="MIL427" s="1211"/>
      <c r="MIM427" s="1210"/>
      <c r="MIO427" s="1208"/>
      <c r="MIP427" s="1209"/>
      <c r="MIQ427" s="1209"/>
      <c r="MIR427" s="1209"/>
      <c r="MIS427" s="1209"/>
      <c r="MIT427" s="1210"/>
      <c r="MIU427" s="1211"/>
      <c r="MIV427" s="1210"/>
      <c r="MIX427" s="1208"/>
      <c r="MIY427" s="1209"/>
      <c r="MIZ427" s="1209"/>
      <c r="MJA427" s="1209"/>
      <c r="MJB427" s="1209"/>
      <c r="MJC427" s="1210"/>
      <c r="MJD427" s="1211"/>
      <c r="MJE427" s="1210"/>
      <c r="MJG427" s="1208"/>
      <c r="MJH427" s="1209"/>
      <c r="MJI427" s="1209"/>
      <c r="MJJ427" s="1209"/>
      <c r="MJK427" s="1209"/>
      <c r="MJL427" s="1210"/>
      <c r="MJM427" s="1211"/>
      <c r="MJN427" s="1210"/>
      <c r="MJP427" s="1208"/>
      <c r="MJQ427" s="1209"/>
      <c r="MJR427" s="1209"/>
      <c r="MJS427" s="1209"/>
      <c r="MJT427" s="1209"/>
      <c r="MJU427" s="1210"/>
      <c r="MJV427" s="1211"/>
      <c r="MJW427" s="1210"/>
      <c r="MJY427" s="1208"/>
      <c r="MJZ427" s="1209"/>
      <c r="MKA427" s="1209"/>
      <c r="MKB427" s="1209"/>
      <c r="MKC427" s="1209"/>
      <c r="MKD427" s="1210"/>
      <c r="MKE427" s="1211"/>
      <c r="MKF427" s="1210"/>
      <c r="MKH427" s="1208"/>
      <c r="MKI427" s="1209"/>
      <c r="MKJ427" s="1209"/>
      <c r="MKK427" s="1209"/>
      <c r="MKL427" s="1209"/>
      <c r="MKM427" s="1210"/>
      <c r="MKN427" s="1211"/>
      <c r="MKO427" s="1210"/>
      <c r="MKQ427" s="1208"/>
      <c r="MKR427" s="1209"/>
      <c r="MKS427" s="1209"/>
      <c r="MKT427" s="1209"/>
      <c r="MKU427" s="1209"/>
      <c r="MKV427" s="1210"/>
      <c r="MKW427" s="1211"/>
      <c r="MKX427" s="1210"/>
      <c r="MKZ427" s="1208"/>
      <c r="MLA427" s="1209"/>
      <c r="MLB427" s="1209"/>
      <c r="MLC427" s="1209"/>
      <c r="MLD427" s="1209"/>
      <c r="MLE427" s="1210"/>
      <c r="MLF427" s="1211"/>
      <c r="MLG427" s="1210"/>
      <c r="MLI427" s="1208"/>
      <c r="MLJ427" s="1209"/>
      <c r="MLK427" s="1209"/>
      <c r="MLL427" s="1209"/>
      <c r="MLM427" s="1209"/>
      <c r="MLN427" s="1210"/>
      <c r="MLO427" s="1211"/>
      <c r="MLP427" s="1210"/>
      <c r="MLR427" s="1208"/>
      <c r="MLS427" s="1209"/>
      <c r="MLT427" s="1209"/>
      <c r="MLU427" s="1209"/>
      <c r="MLV427" s="1209"/>
      <c r="MLW427" s="1210"/>
      <c r="MLX427" s="1211"/>
      <c r="MLY427" s="1210"/>
      <c r="MMA427" s="1208"/>
      <c r="MMB427" s="1209"/>
      <c r="MMC427" s="1209"/>
      <c r="MMD427" s="1209"/>
      <c r="MME427" s="1209"/>
      <c r="MMF427" s="1210"/>
      <c r="MMG427" s="1211"/>
      <c r="MMH427" s="1210"/>
      <c r="MMJ427" s="1208"/>
      <c r="MMK427" s="1209"/>
      <c r="MML427" s="1209"/>
      <c r="MMM427" s="1209"/>
      <c r="MMN427" s="1209"/>
      <c r="MMO427" s="1210"/>
      <c r="MMP427" s="1211"/>
      <c r="MMQ427" s="1210"/>
      <c r="MMS427" s="1208"/>
      <c r="MMT427" s="1209"/>
      <c r="MMU427" s="1209"/>
      <c r="MMV427" s="1209"/>
      <c r="MMW427" s="1209"/>
      <c r="MMX427" s="1210"/>
      <c r="MMY427" s="1211"/>
      <c r="MMZ427" s="1210"/>
      <c r="MNB427" s="1208"/>
      <c r="MNC427" s="1209"/>
      <c r="MND427" s="1209"/>
      <c r="MNE427" s="1209"/>
      <c r="MNF427" s="1209"/>
      <c r="MNG427" s="1210"/>
      <c r="MNH427" s="1211"/>
      <c r="MNI427" s="1210"/>
      <c r="MNK427" s="1208"/>
      <c r="MNL427" s="1209"/>
      <c r="MNM427" s="1209"/>
      <c r="MNN427" s="1209"/>
      <c r="MNO427" s="1209"/>
      <c r="MNP427" s="1210"/>
      <c r="MNQ427" s="1211"/>
      <c r="MNR427" s="1210"/>
      <c r="MNT427" s="1208"/>
      <c r="MNU427" s="1209"/>
      <c r="MNV427" s="1209"/>
      <c r="MNW427" s="1209"/>
      <c r="MNX427" s="1209"/>
      <c r="MNY427" s="1210"/>
      <c r="MNZ427" s="1211"/>
      <c r="MOA427" s="1210"/>
      <c r="MOC427" s="1208"/>
      <c r="MOD427" s="1209"/>
      <c r="MOE427" s="1209"/>
      <c r="MOF427" s="1209"/>
      <c r="MOG427" s="1209"/>
      <c r="MOH427" s="1210"/>
      <c r="MOI427" s="1211"/>
      <c r="MOJ427" s="1210"/>
      <c r="MOL427" s="1208"/>
      <c r="MOM427" s="1209"/>
      <c r="MON427" s="1209"/>
      <c r="MOO427" s="1209"/>
      <c r="MOP427" s="1209"/>
      <c r="MOQ427" s="1210"/>
      <c r="MOR427" s="1211"/>
      <c r="MOS427" s="1210"/>
      <c r="MOU427" s="1208"/>
      <c r="MOV427" s="1209"/>
      <c r="MOW427" s="1209"/>
      <c r="MOX427" s="1209"/>
      <c r="MOY427" s="1209"/>
      <c r="MOZ427" s="1210"/>
      <c r="MPA427" s="1211"/>
      <c r="MPB427" s="1210"/>
      <c r="MPD427" s="1208"/>
      <c r="MPE427" s="1209"/>
      <c r="MPF427" s="1209"/>
      <c r="MPG427" s="1209"/>
      <c r="MPH427" s="1209"/>
      <c r="MPI427" s="1210"/>
      <c r="MPJ427" s="1211"/>
      <c r="MPK427" s="1210"/>
      <c r="MPM427" s="1208"/>
      <c r="MPN427" s="1209"/>
      <c r="MPO427" s="1209"/>
      <c r="MPP427" s="1209"/>
      <c r="MPQ427" s="1209"/>
      <c r="MPR427" s="1210"/>
      <c r="MPS427" s="1211"/>
      <c r="MPT427" s="1210"/>
      <c r="MPV427" s="1208"/>
      <c r="MPW427" s="1209"/>
      <c r="MPX427" s="1209"/>
      <c r="MPY427" s="1209"/>
      <c r="MPZ427" s="1209"/>
      <c r="MQA427" s="1210"/>
      <c r="MQB427" s="1211"/>
      <c r="MQC427" s="1210"/>
      <c r="MQE427" s="1208"/>
      <c r="MQF427" s="1209"/>
      <c r="MQG427" s="1209"/>
      <c r="MQH427" s="1209"/>
      <c r="MQI427" s="1209"/>
      <c r="MQJ427" s="1210"/>
      <c r="MQK427" s="1211"/>
      <c r="MQL427" s="1210"/>
      <c r="MQN427" s="1208"/>
      <c r="MQO427" s="1209"/>
      <c r="MQP427" s="1209"/>
      <c r="MQQ427" s="1209"/>
      <c r="MQR427" s="1209"/>
      <c r="MQS427" s="1210"/>
      <c r="MQT427" s="1211"/>
      <c r="MQU427" s="1210"/>
      <c r="MQW427" s="1208"/>
      <c r="MQX427" s="1209"/>
      <c r="MQY427" s="1209"/>
      <c r="MQZ427" s="1209"/>
      <c r="MRA427" s="1209"/>
      <c r="MRB427" s="1210"/>
      <c r="MRC427" s="1211"/>
      <c r="MRD427" s="1210"/>
      <c r="MRF427" s="1208"/>
      <c r="MRG427" s="1209"/>
      <c r="MRH427" s="1209"/>
      <c r="MRI427" s="1209"/>
      <c r="MRJ427" s="1209"/>
      <c r="MRK427" s="1210"/>
      <c r="MRL427" s="1211"/>
      <c r="MRM427" s="1210"/>
      <c r="MRO427" s="1208"/>
      <c r="MRP427" s="1209"/>
      <c r="MRQ427" s="1209"/>
      <c r="MRR427" s="1209"/>
      <c r="MRS427" s="1209"/>
      <c r="MRT427" s="1210"/>
      <c r="MRU427" s="1211"/>
      <c r="MRV427" s="1210"/>
      <c r="MRX427" s="1208"/>
      <c r="MRY427" s="1209"/>
      <c r="MRZ427" s="1209"/>
      <c r="MSA427" s="1209"/>
      <c r="MSB427" s="1209"/>
      <c r="MSC427" s="1210"/>
      <c r="MSD427" s="1211"/>
      <c r="MSE427" s="1210"/>
      <c r="MSG427" s="1208"/>
      <c r="MSH427" s="1209"/>
      <c r="MSI427" s="1209"/>
      <c r="MSJ427" s="1209"/>
      <c r="MSK427" s="1209"/>
      <c r="MSL427" s="1210"/>
      <c r="MSM427" s="1211"/>
      <c r="MSN427" s="1210"/>
      <c r="MSP427" s="1208"/>
      <c r="MSQ427" s="1209"/>
      <c r="MSR427" s="1209"/>
      <c r="MSS427" s="1209"/>
      <c r="MST427" s="1209"/>
      <c r="MSU427" s="1210"/>
      <c r="MSV427" s="1211"/>
      <c r="MSW427" s="1210"/>
      <c r="MSY427" s="1208"/>
      <c r="MSZ427" s="1209"/>
      <c r="MTA427" s="1209"/>
      <c r="MTB427" s="1209"/>
      <c r="MTC427" s="1209"/>
      <c r="MTD427" s="1210"/>
      <c r="MTE427" s="1211"/>
      <c r="MTF427" s="1210"/>
      <c r="MTH427" s="1208"/>
      <c r="MTI427" s="1209"/>
      <c r="MTJ427" s="1209"/>
      <c r="MTK427" s="1209"/>
      <c r="MTL427" s="1209"/>
      <c r="MTM427" s="1210"/>
      <c r="MTN427" s="1211"/>
      <c r="MTO427" s="1210"/>
      <c r="MTQ427" s="1208"/>
      <c r="MTR427" s="1209"/>
      <c r="MTS427" s="1209"/>
      <c r="MTT427" s="1209"/>
      <c r="MTU427" s="1209"/>
      <c r="MTV427" s="1210"/>
      <c r="MTW427" s="1211"/>
      <c r="MTX427" s="1210"/>
      <c r="MTZ427" s="1208"/>
      <c r="MUA427" s="1209"/>
      <c r="MUB427" s="1209"/>
      <c r="MUC427" s="1209"/>
      <c r="MUD427" s="1209"/>
      <c r="MUE427" s="1210"/>
      <c r="MUF427" s="1211"/>
      <c r="MUG427" s="1210"/>
      <c r="MUI427" s="1208"/>
      <c r="MUJ427" s="1209"/>
      <c r="MUK427" s="1209"/>
      <c r="MUL427" s="1209"/>
      <c r="MUM427" s="1209"/>
      <c r="MUN427" s="1210"/>
      <c r="MUO427" s="1211"/>
      <c r="MUP427" s="1210"/>
      <c r="MUR427" s="1208"/>
      <c r="MUS427" s="1209"/>
      <c r="MUT427" s="1209"/>
      <c r="MUU427" s="1209"/>
      <c r="MUV427" s="1209"/>
      <c r="MUW427" s="1210"/>
      <c r="MUX427" s="1211"/>
      <c r="MUY427" s="1210"/>
      <c r="MVA427" s="1208"/>
      <c r="MVB427" s="1209"/>
      <c r="MVC427" s="1209"/>
      <c r="MVD427" s="1209"/>
      <c r="MVE427" s="1209"/>
      <c r="MVF427" s="1210"/>
      <c r="MVG427" s="1211"/>
      <c r="MVH427" s="1210"/>
      <c r="MVJ427" s="1208"/>
      <c r="MVK427" s="1209"/>
      <c r="MVL427" s="1209"/>
      <c r="MVM427" s="1209"/>
      <c r="MVN427" s="1209"/>
      <c r="MVO427" s="1210"/>
      <c r="MVP427" s="1211"/>
      <c r="MVQ427" s="1210"/>
      <c r="MVS427" s="1208"/>
      <c r="MVT427" s="1209"/>
      <c r="MVU427" s="1209"/>
      <c r="MVV427" s="1209"/>
      <c r="MVW427" s="1209"/>
      <c r="MVX427" s="1210"/>
      <c r="MVY427" s="1211"/>
      <c r="MVZ427" s="1210"/>
      <c r="MWB427" s="1208"/>
      <c r="MWC427" s="1209"/>
      <c r="MWD427" s="1209"/>
      <c r="MWE427" s="1209"/>
      <c r="MWF427" s="1209"/>
      <c r="MWG427" s="1210"/>
      <c r="MWH427" s="1211"/>
      <c r="MWI427" s="1210"/>
      <c r="MWK427" s="1208"/>
      <c r="MWL427" s="1209"/>
      <c r="MWM427" s="1209"/>
      <c r="MWN427" s="1209"/>
      <c r="MWO427" s="1209"/>
      <c r="MWP427" s="1210"/>
      <c r="MWQ427" s="1211"/>
      <c r="MWR427" s="1210"/>
      <c r="MWT427" s="1208"/>
      <c r="MWU427" s="1209"/>
      <c r="MWV427" s="1209"/>
      <c r="MWW427" s="1209"/>
      <c r="MWX427" s="1209"/>
      <c r="MWY427" s="1210"/>
      <c r="MWZ427" s="1211"/>
      <c r="MXA427" s="1210"/>
      <c r="MXC427" s="1208"/>
      <c r="MXD427" s="1209"/>
      <c r="MXE427" s="1209"/>
      <c r="MXF427" s="1209"/>
      <c r="MXG427" s="1209"/>
      <c r="MXH427" s="1210"/>
      <c r="MXI427" s="1211"/>
      <c r="MXJ427" s="1210"/>
      <c r="MXL427" s="1208"/>
      <c r="MXM427" s="1209"/>
      <c r="MXN427" s="1209"/>
      <c r="MXO427" s="1209"/>
      <c r="MXP427" s="1209"/>
      <c r="MXQ427" s="1210"/>
      <c r="MXR427" s="1211"/>
      <c r="MXS427" s="1210"/>
      <c r="MXU427" s="1208"/>
      <c r="MXV427" s="1209"/>
      <c r="MXW427" s="1209"/>
      <c r="MXX427" s="1209"/>
      <c r="MXY427" s="1209"/>
      <c r="MXZ427" s="1210"/>
      <c r="MYA427" s="1211"/>
      <c r="MYB427" s="1210"/>
      <c r="MYD427" s="1208"/>
      <c r="MYE427" s="1209"/>
      <c r="MYF427" s="1209"/>
      <c r="MYG427" s="1209"/>
      <c r="MYH427" s="1209"/>
      <c r="MYI427" s="1210"/>
      <c r="MYJ427" s="1211"/>
      <c r="MYK427" s="1210"/>
      <c r="MYM427" s="1208"/>
      <c r="MYN427" s="1209"/>
      <c r="MYO427" s="1209"/>
      <c r="MYP427" s="1209"/>
      <c r="MYQ427" s="1209"/>
      <c r="MYR427" s="1210"/>
      <c r="MYS427" s="1211"/>
      <c r="MYT427" s="1210"/>
      <c r="MYV427" s="1208"/>
      <c r="MYW427" s="1209"/>
      <c r="MYX427" s="1209"/>
      <c r="MYY427" s="1209"/>
      <c r="MYZ427" s="1209"/>
      <c r="MZA427" s="1210"/>
      <c r="MZB427" s="1211"/>
      <c r="MZC427" s="1210"/>
      <c r="MZE427" s="1208"/>
      <c r="MZF427" s="1209"/>
      <c r="MZG427" s="1209"/>
      <c r="MZH427" s="1209"/>
      <c r="MZI427" s="1209"/>
      <c r="MZJ427" s="1210"/>
      <c r="MZK427" s="1211"/>
      <c r="MZL427" s="1210"/>
      <c r="MZN427" s="1208"/>
      <c r="MZO427" s="1209"/>
      <c r="MZP427" s="1209"/>
      <c r="MZQ427" s="1209"/>
      <c r="MZR427" s="1209"/>
      <c r="MZS427" s="1210"/>
      <c r="MZT427" s="1211"/>
      <c r="MZU427" s="1210"/>
      <c r="MZW427" s="1208"/>
      <c r="MZX427" s="1209"/>
      <c r="MZY427" s="1209"/>
      <c r="MZZ427" s="1209"/>
      <c r="NAA427" s="1209"/>
      <c r="NAB427" s="1210"/>
      <c r="NAC427" s="1211"/>
      <c r="NAD427" s="1210"/>
      <c r="NAF427" s="1208"/>
      <c r="NAG427" s="1209"/>
      <c r="NAH427" s="1209"/>
      <c r="NAI427" s="1209"/>
      <c r="NAJ427" s="1209"/>
      <c r="NAK427" s="1210"/>
      <c r="NAL427" s="1211"/>
      <c r="NAM427" s="1210"/>
      <c r="NAO427" s="1208"/>
      <c r="NAP427" s="1209"/>
      <c r="NAQ427" s="1209"/>
      <c r="NAR427" s="1209"/>
      <c r="NAS427" s="1209"/>
      <c r="NAT427" s="1210"/>
      <c r="NAU427" s="1211"/>
      <c r="NAV427" s="1210"/>
      <c r="NAX427" s="1208"/>
      <c r="NAY427" s="1209"/>
      <c r="NAZ427" s="1209"/>
      <c r="NBA427" s="1209"/>
      <c r="NBB427" s="1209"/>
      <c r="NBC427" s="1210"/>
      <c r="NBD427" s="1211"/>
      <c r="NBE427" s="1210"/>
      <c r="NBG427" s="1208"/>
      <c r="NBH427" s="1209"/>
      <c r="NBI427" s="1209"/>
      <c r="NBJ427" s="1209"/>
      <c r="NBK427" s="1209"/>
      <c r="NBL427" s="1210"/>
      <c r="NBM427" s="1211"/>
      <c r="NBN427" s="1210"/>
      <c r="NBP427" s="1208"/>
      <c r="NBQ427" s="1209"/>
      <c r="NBR427" s="1209"/>
      <c r="NBS427" s="1209"/>
      <c r="NBT427" s="1209"/>
      <c r="NBU427" s="1210"/>
      <c r="NBV427" s="1211"/>
      <c r="NBW427" s="1210"/>
      <c r="NBY427" s="1208"/>
      <c r="NBZ427" s="1209"/>
      <c r="NCA427" s="1209"/>
      <c r="NCB427" s="1209"/>
      <c r="NCC427" s="1209"/>
      <c r="NCD427" s="1210"/>
      <c r="NCE427" s="1211"/>
      <c r="NCF427" s="1210"/>
      <c r="NCH427" s="1208"/>
      <c r="NCI427" s="1209"/>
      <c r="NCJ427" s="1209"/>
      <c r="NCK427" s="1209"/>
      <c r="NCL427" s="1209"/>
      <c r="NCM427" s="1210"/>
      <c r="NCN427" s="1211"/>
      <c r="NCO427" s="1210"/>
      <c r="NCQ427" s="1208"/>
      <c r="NCR427" s="1209"/>
      <c r="NCS427" s="1209"/>
      <c r="NCT427" s="1209"/>
      <c r="NCU427" s="1209"/>
      <c r="NCV427" s="1210"/>
      <c r="NCW427" s="1211"/>
      <c r="NCX427" s="1210"/>
      <c r="NCZ427" s="1208"/>
      <c r="NDA427" s="1209"/>
      <c r="NDB427" s="1209"/>
      <c r="NDC427" s="1209"/>
      <c r="NDD427" s="1209"/>
      <c r="NDE427" s="1210"/>
      <c r="NDF427" s="1211"/>
      <c r="NDG427" s="1210"/>
      <c r="NDI427" s="1208"/>
      <c r="NDJ427" s="1209"/>
      <c r="NDK427" s="1209"/>
      <c r="NDL427" s="1209"/>
      <c r="NDM427" s="1209"/>
      <c r="NDN427" s="1210"/>
      <c r="NDO427" s="1211"/>
      <c r="NDP427" s="1210"/>
      <c r="NDR427" s="1208"/>
      <c r="NDS427" s="1209"/>
      <c r="NDT427" s="1209"/>
      <c r="NDU427" s="1209"/>
      <c r="NDV427" s="1209"/>
      <c r="NDW427" s="1210"/>
      <c r="NDX427" s="1211"/>
      <c r="NDY427" s="1210"/>
      <c r="NEA427" s="1208"/>
      <c r="NEB427" s="1209"/>
      <c r="NEC427" s="1209"/>
      <c r="NED427" s="1209"/>
      <c r="NEE427" s="1209"/>
      <c r="NEF427" s="1210"/>
      <c r="NEG427" s="1211"/>
      <c r="NEH427" s="1210"/>
      <c r="NEJ427" s="1208"/>
      <c r="NEK427" s="1209"/>
      <c r="NEL427" s="1209"/>
      <c r="NEM427" s="1209"/>
      <c r="NEN427" s="1209"/>
      <c r="NEO427" s="1210"/>
      <c r="NEP427" s="1211"/>
      <c r="NEQ427" s="1210"/>
      <c r="NES427" s="1208"/>
      <c r="NET427" s="1209"/>
      <c r="NEU427" s="1209"/>
      <c r="NEV427" s="1209"/>
      <c r="NEW427" s="1209"/>
      <c r="NEX427" s="1210"/>
      <c r="NEY427" s="1211"/>
      <c r="NEZ427" s="1210"/>
      <c r="NFB427" s="1208"/>
      <c r="NFC427" s="1209"/>
      <c r="NFD427" s="1209"/>
      <c r="NFE427" s="1209"/>
      <c r="NFF427" s="1209"/>
      <c r="NFG427" s="1210"/>
      <c r="NFH427" s="1211"/>
      <c r="NFI427" s="1210"/>
      <c r="NFK427" s="1208"/>
      <c r="NFL427" s="1209"/>
      <c r="NFM427" s="1209"/>
      <c r="NFN427" s="1209"/>
      <c r="NFO427" s="1209"/>
      <c r="NFP427" s="1210"/>
      <c r="NFQ427" s="1211"/>
      <c r="NFR427" s="1210"/>
      <c r="NFT427" s="1208"/>
      <c r="NFU427" s="1209"/>
      <c r="NFV427" s="1209"/>
      <c r="NFW427" s="1209"/>
      <c r="NFX427" s="1209"/>
      <c r="NFY427" s="1210"/>
      <c r="NFZ427" s="1211"/>
      <c r="NGA427" s="1210"/>
      <c r="NGC427" s="1208"/>
      <c r="NGD427" s="1209"/>
      <c r="NGE427" s="1209"/>
      <c r="NGF427" s="1209"/>
      <c r="NGG427" s="1209"/>
      <c r="NGH427" s="1210"/>
      <c r="NGI427" s="1211"/>
      <c r="NGJ427" s="1210"/>
      <c r="NGL427" s="1208"/>
      <c r="NGM427" s="1209"/>
      <c r="NGN427" s="1209"/>
      <c r="NGO427" s="1209"/>
      <c r="NGP427" s="1209"/>
      <c r="NGQ427" s="1210"/>
      <c r="NGR427" s="1211"/>
      <c r="NGS427" s="1210"/>
      <c r="NGU427" s="1208"/>
      <c r="NGV427" s="1209"/>
      <c r="NGW427" s="1209"/>
      <c r="NGX427" s="1209"/>
      <c r="NGY427" s="1209"/>
      <c r="NGZ427" s="1210"/>
      <c r="NHA427" s="1211"/>
      <c r="NHB427" s="1210"/>
      <c r="NHD427" s="1208"/>
      <c r="NHE427" s="1209"/>
      <c r="NHF427" s="1209"/>
      <c r="NHG427" s="1209"/>
      <c r="NHH427" s="1209"/>
      <c r="NHI427" s="1210"/>
      <c r="NHJ427" s="1211"/>
      <c r="NHK427" s="1210"/>
      <c r="NHM427" s="1208"/>
      <c r="NHN427" s="1209"/>
      <c r="NHO427" s="1209"/>
      <c r="NHP427" s="1209"/>
      <c r="NHQ427" s="1209"/>
      <c r="NHR427" s="1210"/>
      <c r="NHS427" s="1211"/>
      <c r="NHT427" s="1210"/>
      <c r="NHV427" s="1208"/>
      <c r="NHW427" s="1209"/>
      <c r="NHX427" s="1209"/>
      <c r="NHY427" s="1209"/>
      <c r="NHZ427" s="1209"/>
      <c r="NIA427" s="1210"/>
      <c r="NIB427" s="1211"/>
      <c r="NIC427" s="1210"/>
      <c r="NIE427" s="1208"/>
      <c r="NIF427" s="1209"/>
      <c r="NIG427" s="1209"/>
      <c r="NIH427" s="1209"/>
      <c r="NII427" s="1209"/>
      <c r="NIJ427" s="1210"/>
      <c r="NIK427" s="1211"/>
      <c r="NIL427" s="1210"/>
      <c r="NIN427" s="1208"/>
      <c r="NIO427" s="1209"/>
      <c r="NIP427" s="1209"/>
      <c r="NIQ427" s="1209"/>
      <c r="NIR427" s="1209"/>
      <c r="NIS427" s="1210"/>
      <c r="NIT427" s="1211"/>
      <c r="NIU427" s="1210"/>
      <c r="NIW427" s="1208"/>
      <c r="NIX427" s="1209"/>
      <c r="NIY427" s="1209"/>
      <c r="NIZ427" s="1209"/>
      <c r="NJA427" s="1209"/>
      <c r="NJB427" s="1210"/>
      <c r="NJC427" s="1211"/>
      <c r="NJD427" s="1210"/>
      <c r="NJF427" s="1208"/>
      <c r="NJG427" s="1209"/>
      <c r="NJH427" s="1209"/>
      <c r="NJI427" s="1209"/>
      <c r="NJJ427" s="1209"/>
      <c r="NJK427" s="1210"/>
      <c r="NJL427" s="1211"/>
      <c r="NJM427" s="1210"/>
      <c r="NJO427" s="1208"/>
      <c r="NJP427" s="1209"/>
      <c r="NJQ427" s="1209"/>
      <c r="NJR427" s="1209"/>
      <c r="NJS427" s="1209"/>
      <c r="NJT427" s="1210"/>
      <c r="NJU427" s="1211"/>
      <c r="NJV427" s="1210"/>
      <c r="NJX427" s="1208"/>
      <c r="NJY427" s="1209"/>
      <c r="NJZ427" s="1209"/>
      <c r="NKA427" s="1209"/>
      <c r="NKB427" s="1209"/>
      <c r="NKC427" s="1210"/>
      <c r="NKD427" s="1211"/>
      <c r="NKE427" s="1210"/>
      <c r="NKG427" s="1208"/>
      <c r="NKH427" s="1209"/>
      <c r="NKI427" s="1209"/>
      <c r="NKJ427" s="1209"/>
      <c r="NKK427" s="1209"/>
      <c r="NKL427" s="1210"/>
      <c r="NKM427" s="1211"/>
      <c r="NKN427" s="1210"/>
      <c r="NKP427" s="1208"/>
      <c r="NKQ427" s="1209"/>
      <c r="NKR427" s="1209"/>
      <c r="NKS427" s="1209"/>
      <c r="NKT427" s="1209"/>
      <c r="NKU427" s="1210"/>
      <c r="NKV427" s="1211"/>
      <c r="NKW427" s="1210"/>
      <c r="NKY427" s="1208"/>
      <c r="NKZ427" s="1209"/>
      <c r="NLA427" s="1209"/>
      <c r="NLB427" s="1209"/>
      <c r="NLC427" s="1209"/>
      <c r="NLD427" s="1210"/>
      <c r="NLE427" s="1211"/>
      <c r="NLF427" s="1210"/>
      <c r="NLH427" s="1208"/>
      <c r="NLI427" s="1209"/>
      <c r="NLJ427" s="1209"/>
      <c r="NLK427" s="1209"/>
      <c r="NLL427" s="1209"/>
      <c r="NLM427" s="1210"/>
      <c r="NLN427" s="1211"/>
      <c r="NLO427" s="1210"/>
      <c r="NLQ427" s="1208"/>
      <c r="NLR427" s="1209"/>
      <c r="NLS427" s="1209"/>
      <c r="NLT427" s="1209"/>
      <c r="NLU427" s="1209"/>
      <c r="NLV427" s="1210"/>
      <c r="NLW427" s="1211"/>
      <c r="NLX427" s="1210"/>
      <c r="NLZ427" s="1208"/>
      <c r="NMA427" s="1209"/>
      <c r="NMB427" s="1209"/>
      <c r="NMC427" s="1209"/>
      <c r="NMD427" s="1209"/>
      <c r="NME427" s="1210"/>
      <c r="NMF427" s="1211"/>
      <c r="NMG427" s="1210"/>
      <c r="NMI427" s="1208"/>
      <c r="NMJ427" s="1209"/>
      <c r="NMK427" s="1209"/>
      <c r="NML427" s="1209"/>
      <c r="NMM427" s="1209"/>
      <c r="NMN427" s="1210"/>
      <c r="NMO427" s="1211"/>
      <c r="NMP427" s="1210"/>
      <c r="NMR427" s="1208"/>
      <c r="NMS427" s="1209"/>
      <c r="NMT427" s="1209"/>
      <c r="NMU427" s="1209"/>
      <c r="NMV427" s="1209"/>
      <c r="NMW427" s="1210"/>
      <c r="NMX427" s="1211"/>
      <c r="NMY427" s="1210"/>
      <c r="NNA427" s="1208"/>
      <c r="NNB427" s="1209"/>
      <c r="NNC427" s="1209"/>
      <c r="NND427" s="1209"/>
      <c r="NNE427" s="1209"/>
      <c r="NNF427" s="1210"/>
      <c r="NNG427" s="1211"/>
      <c r="NNH427" s="1210"/>
      <c r="NNJ427" s="1208"/>
      <c r="NNK427" s="1209"/>
      <c r="NNL427" s="1209"/>
      <c r="NNM427" s="1209"/>
      <c r="NNN427" s="1209"/>
      <c r="NNO427" s="1210"/>
      <c r="NNP427" s="1211"/>
      <c r="NNQ427" s="1210"/>
      <c r="NNS427" s="1208"/>
      <c r="NNT427" s="1209"/>
      <c r="NNU427" s="1209"/>
      <c r="NNV427" s="1209"/>
      <c r="NNW427" s="1209"/>
      <c r="NNX427" s="1210"/>
      <c r="NNY427" s="1211"/>
      <c r="NNZ427" s="1210"/>
      <c r="NOB427" s="1208"/>
      <c r="NOC427" s="1209"/>
      <c r="NOD427" s="1209"/>
      <c r="NOE427" s="1209"/>
      <c r="NOF427" s="1209"/>
      <c r="NOG427" s="1210"/>
      <c r="NOH427" s="1211"/>
      <c r="NOI427" s="1210"/>
      <c r="NOK427" s="1208"/>
      <c r="NOL427" s="1209"/>
      <c r="NOM427" s="1209"/>
      <c r="NON427" s="1209"/>
      <c r="NOO427" s="1209"/>
      <c r="NOP427" s="1210"/>
      <c r="NOQ427" s="1211"/>
      <c r="NOR427" s="1210"/>
      <c r="NOT427" s="1208"/>
      <c r="NOU427" s="1209"/>
      <c r="NOV427" s="1209"/>
      <c r="NOW427" s="1209"/>
      <c r="NOX427" s="1209"/>
      <c r="NOY427" s="1210"/>
      <c r="NOZ427" s="1211"/>
      <c r="NPA427" s="1210"/>
      <c r="NPC427" s="1208"/>
      <c r="NPD427" s="1209"/>
      <c r="NPE427" s="1209"/>
      <c r="NPF427" s="1209"/>
      <c r="NPG427" s="1209"/>
      <c r="NPH427" s="1210"/>
      <c r="NPI427" s="1211"/>
      <c r="NPJ427" s="1210"/>
      <c r="NPL427" s="1208"/>
      <c r="NPM427" s="1209"/>
      <c r="NPN427" s="1209"/>
      <c r="NPO427" s="1209"/>
      <c r="NPP427" s="1209"/>
      <c r="NPQ427" s="1210"/>
      <c r="NPR427" s="1211"/>
      <c r="NPS427" s="1210"/>
      <c r="NPU427" s="1208"/>
      <c r="NPV427" s="1209"/>
      <c r="NPW427" s="1209"/>
      <c r="NPX427" s="1209"/>
      <c r="NPY427" s="1209"/>
      <c r="NPZ427" s="1210"/>
      <c r="NQA427" s="1211"/>
      <c r="NQB427" s="1210"/>
      <c r="NQD427" s="1208"/>
      <c r="NQE427" s="1209"/>
      <c r="NQF427" s="1209"/>
      <c r="NQG427" s="1209"/>
      <c r="NQH427" s="1209"/>
      <c r="NQI427" s="1210"/>
      <c r="NQJ427" s="1211"/>
      <c r="NQK427" s="1210"/>
      <c r="NQM427" s="1208"/>
      <c r="NQN427" s="1209"/>
      <c r="NQO427" s="1209"/>
      <c r="NQP427" s="1209"/>
      <c r="NQQ427" s="1209"/>
      <c r="NQR427" s="1210"/>
      <c r="NQS427" s="1211"/>
      <c r="NQT427" s="1210"/>
      <c r="NQV427" s="1208"/>
      <c r="NQW427" s="1209"/>
      <c r="NQX427" s="1209"/>
      <c r="NQY427" s="1209"/>
      <c r="NQZ427" s="1209"/>
      <c r="NRA427" s="1210"/>
      <c r="NRB427" s="1211"/>
      <c r="NRC427" s="1210"/>
      <c r="NRE427" s="1208"/>
      <c r="NRF427" s="1209"/>
      <c r="NRG427" s="1209"/>
      <c r="NRH427" s="1209"/>
      <c r="NRI427" s="1209"/>
      <c r="NRJ427" s="1210"/>
      <c r="NRK427" s="1211"/>
      <c r="NRL427" s="1210"/>
      <c r="NRN427" s="1208"/>
      <c r="NRO427" s="1209"/>
      <c r="NRP427" s="1209"/>
      <c r="NRQ427" s="1209"/>
      <c r="NRR427" s="1209"/>
      <c r="NRS427" s="1210"/>
      <c r="NRT427" s="1211"/>
      <c r="NRU427" s="1210"/>
      <c r="NRW427" s="1208"/>
      <c r="NRX427" s="1209"/>
      <c r="NRY427" s="1209"/>
      <c r="NRZ427" s="1209"/>
      <c r="NSA427" s="1209"/>
      <c r="NSB427" s="1210"/>
      <c r="NSC427" s="1211"/>
      <c r="NSD427" s="1210"/>
      <c r="NSF427" s="1208"/>
      <c r="NSG427" s="1209"/>
      <c r="NSH427" s="1209"/>
      <c r="NSI427" s="1209"/>
      <c r="NSJ427" s="1209"/>
      <c r="NSK427" s="1210"/>
      <c r="NSL427" s="1211"/>
      <c r="NSM427" s="1210"/>
      <c r="NSO427" s="1208"/>
      <c r="NSP427" s="1209"/>
      <c r="NSQ427" s="1209"/>
      <c r="NSR427" s="1209"/>
      <c r="NSS427" s="1209"/>
      <c r="NST427" s="1210"/>
      <c r="NSU427" s="1211"/>
      <c r="NSV427" s="1210"/>
      <c r="NSX427" s="1208"/>
      <c r="NSY427" s="1209"/>
      <c r="NSZ427" s="1209"/>
      <c r="NTA427" s="1209"/>
      <c r="NTB427" s="1209"/>
      <c r="NTC427" s="1210"/>
      <c r="NTD427" s="1211"/>
      <c r="NTE427" s="1210"/>
      <c r="NTG427" s="1208"/>
      <c r="NTH427" s="1209"/>
      <c r="NTI427" s="1209"/>
      <c r="NTJ427" s="1209"/>
      <c r="NTK427" s="1209"/>
      <c r="NTL427" s="1210"/>
      <c r="NTM427" s="1211"/>
      <c r="NTN427" s="1210"/>
      <c r="NTP427" s="1208"/>
      <c r="NTQ427" s="1209"/>
      <c r="NTR427" s="1209"/>
      <c r="NTS427" s="1209"/>
      <c r="NTT427" s="1209"/>
      <c r="NTU427" s="1210"/>
      <c r="NTV427" s="1211"/>
      <c r="NTW427" s="1210"/>
      <c r="NTY427" s="1208"/>
      <c r="NTZ427" s="1209"/>
      <c r="NUA427" s="1209"/>
      <c r="NUB427" s="1209"/>
      <c r="NUC427" s="1209"/>
      <c r="NUD427" s="1210"/>
      <c r="NUE427" s="1211"/>
      <c r="NUF427" s="1210"/>
      <c r="NUH427" s="1208"/>
      <c r="NUI427" s="1209"/>
      <c r="NUJ427" s="1209"/>
      <c r="NUK427" s="1209"/>
      <c r="NUL427" s="1209"/>
      <c r="NUM427" s="1210"/>
      <c r="NUN427" s="1211"/>
      <c r="NUO427" s="1210"/>
      <c r="NUQ427" s="1208"/>
      <c r="NUR427" s="1209"/>
      <c r="NUS427" s="1209"/>
      <c r="NUT427" s="1209"/>
      <c r="NUU427" s="1209"/>
      <c r="NUV427" s="1210"/>
      <c r="NUW427" s="1211"/>
      <c r="NUX427" s="1210"/>
      <c r="NUZ427" s="1208"/>
      <c r="NVA427" s="1209"/>
      <c r="NVB427" s="1209"/>
      <c r="NVC427" s="1209"/>
      <c r="NVD427" s="1209"/>
      <c r="NVE427" s="1210"/>
      <c r="NVF427" s="1211"/>
      <c r="NVG427" s="1210"/>
      <c r="NVI427" s="1208"/>
      <c r="NVJ427" s="1209"/>
      <c r="NVK427" s="1209"/>
      <c r="NVL427" s="1209"/>
      <c r="NVM427" s="1209"/>
      <c r="NVN427" s="1210"/>
      <c r="NVO427" s="1211"/>
      <c r="NVP427" s="1210"/>
      <c r="NVR427" s="1208"/>
      <c r="NVS427" s="1209"/>
      <c r="NVT427" s="1209"/>
      <c r="NVU427" s="1209"/>
      <c r="NVV427" s="1209"/>
      <c r="NVW427" s="1210"/>
      <c r="NVX427" s="1211"/>
      <c r="NVY427" s="1210"/>
      <c r="NWA427" s="1208"/>
      <c r="NWB427" s="1209"/>
      <c r="NWC427" s="1209"/>
      <c r="NWD427" s="1209"/>
      <c r="NWE427" s="1209"/>
      <c r="NWF427" s="1210"/>
      <c r="NWG427" s="1211"/>
      <c r="NWH427" s="1210"/>
      <c r="NWJ427" s="1208"/>
      <c r="NWK427" s="1209"/>
      <c r="NWL427" s="1209"/>
      <c r="NWM427" s="1209"/>
      <c r="NWN427" s="1209"/>
      <c r="NWO427" s="1210"/>
      <c r="NWP427" s="1211"/>
      <c r="NWQ427" s="1210"/>
      <c r="NWS427" s="1208"/>
      <c r="NWT427" s="1209"/>
      <c r="NWU427" s="1209"/>
      <c r="NWV427" s="1209"/>
      <c r="NWW427" s="1209"/>
      <c r="NWX427" s="1210"/>
      <c r="NWY427" s="1211"/>
      <c r="NWZ427" s="1210"/>
      <c r="NXB427" s="1208"/>
      <c r="NXC427" s="1209"/>
      <c r="NXD427" s="1209"/>
      <c r="NXE427" s="1209"/>
      <c r="NXF427" s="1209"/>
      <c r="NXG427" s="1210"/>
      <c r="NXH427" s="1211"/>
      <c r="NXI427" s="1210"/>
      <c r="NXK427" s="1208"/>
      <c r="NXL427" s="1209"/>
      <c r="NXM427" s="1209"/>
      <c r="NXN427" s="1209"/>
      <c r="NXO427" s="1209"/>
      <c r="NXP427" s="1210"/>
      <c r="NXQ427" s="1211"/>
      <c r="NXR427" s="1210"/>
      <c r="NXT427" s="1208"/>
      <c r="NXU427" s="1209"/>
      <c r="NXV427" s="1209"/>
      <c r="NXW427" s="1209"/>
      <c r="NXX427" s="1209"/>
      <c r="NXY427" s="1210"/>
      <c r="NXZ427" s="1211"/>
      <c r="NYA427" s="1210"/>
      <c r="NYC427" s="1208"/>
      <c r="NYD427" s="1209"/>
      <c r="NYE427" s="1209"/>
      <c r="NYF427" s="1209"/>
      <c r="NYG427" s="1209"/>
      <c r="NYH427" s="1210"/>
      <c r="NYI427" s="1211"/>
      <c r="NYJ427" s="1210"/>
      <c r="NYL427" s="1208"/>
      <c r="NYM427" s="1209"/>
      <c r="NYN427" s="1209"/>
      <c r="NYO427" s="1209"/>
      <c r="NYP427" s="1209"/>
      <c r="NYQ427" s="1210"/>
      <c r="NYR427" s="1211"/>
      <c r="NYS427" s="1210"/>
      <c r="NYU427" s="1208"/>
      <c r="NYV427" s="1209"/>
      <c r="NYW427" s="1209"/>
      <c r="NYX427" s="1209"/>
      <c r="NYY427" s="1209"/>
      <c r="NYZ427" s="1210"/>
      <c r="NZA427" s="1211"/>
      <c r="NZB427" s="1210"/>
      <c r="NZD427" s="1208"/>
      <c r="NZE427" s="1209"/>
      <c r="NZF427" s="1209"/>
      <c r="NZG427" s="1209"/>
      <c r="NZH427" s="1209"/>
      <c r="NZI427" s="1210"/>
      <c r="NZJ427" s="1211"/>
      <c r="NZK427" s="1210"/>
      <c r="NZM427" s="1208"/>
      <c r="NZN427" s="1209"/>
      <c r="NZO427" s="1209"/>
      <c r="NZP427" s="1209"/>
      <c r="NZQ427" s="1209"/>
      <c r="NZR427" s="1210"/>
      <c r="NZS427" s="1211"/>
      <c r="NZT427" s="1210"/>
      <c r="NZV427" s="1208"/>
      <c r="NZW427" s="1209"/>
      <c r="NZX427" s="1209"/>
      <c r="NZY427" s="1209"/>
      <c r="NZZ427" s="1209"/>
      <c r="OAA427" s="1210"/>
      <c r="OAB427" s="1211"/>
      <c r="OAC427" s="1210"/>
      <c r="OAE427" s="1208"/>
      <c r="OAF427" s="1209"/>
      <c r="OAG427" s="1209"/>
      <c r="OAH427" s="1209"/>
      <c r="OAI427" s="1209"/>
      <c r="OAJ427" s="1210"/>
      <c r="OAK427" s="1211"/>
      <c r="OAL427" s="1210"/>
      <c r="OAN427" s="1208"/>
      <c r="OAO427" s="1209"/>
      <c r="OAP427" s="1209"/>
      <c r="OAQ427" s="1209"/>
      <c r="OAR427" s="1209"/>
      <c r="OAS427" s="1210"/>
      <c r="OAT427" s="1211"/>
      <c r="OAU427" s="1210"/>
      <c r="OAW427" s="1208"/>
      <c r="OAX427" s="1209"/>
      <c r="OAY427" s="1209"/>
      <c r="OAZ427" s="1209"/>
      <c r="OBA427" s="1209"/>
      <c r="OBB427" s="1210"/>
      <c r="OBC427" s="1211"/>
      <c r="OBD427" s="1210"/>
      <c r="OBF427" s="1208"/>
      <c r="OBG427" s="1209"/>
      <c r="OBH427" s="1209"/>
      <c r="OBI427" s="1209"/>
      <c r="OBJ427" s="1209"/>
      <c r="OBK427" s="1210"/>
      <c r="OBL427" s="1211"/>
      <c r="OBM427" s="1210"/>
      <c r="OBO427" s="1208"/>
      <c r="OBP427" s="1209"/>
      <c r="OBQ427" s="1209"/>
      <c r="OBR427" s="1209"/>
      <c r="OBS427" s="1209"/>
      <c r="OBT427" s="1210"/>
      <c r="OBU427" s="1211"/>
      <c r="OBV427" s="1210"/>
      <c r="OBX427" s="1208"/>
      <c r="OBY427" s="1209"/>
      <c r="OBZ427" s="1209"/>
      <c r="OCA427" s="1209"/>
      <c r="OCB427" s="1209"/>
      <c r="OCC427" s="1210"/>
      <c r="OCD427" s="1211"/>
      <c r="OCE427" s="1210"/>
      <c r="OCG427" s="1208"/>
      <c r="OCH427" s="1209"/>
      <c r="OCI427" s="1209"/>
      <c r="OCJ427" s="1209"/>
      <c r="OCK427" s="1209"/>
      <c r="OCL427" s="1210"/>
      <c r="OCM427" s="1211"/>
      <c r="OCN427" s="1210"/>
      <c r="OCP427" s="1208"/>
      <c r="OCQ427" s="1209"/>
      <c r="OCR427" s="1209"/>
      <c r="OCS427" s="1209"/>
      <c r="OCT427" s="1209"/>
      <c r="OCU427" s="1210"/>
      <c r="OCV427" s="1211"/>
      <c r="OCW427" s="1210"/>
      <c r="OCY427" s="1208"/>
      <c r="OCZ427" s="1209"/>
      <c r="ODA427" s="1209"/>
      <c r="ODB427" s="1209"/>
      <c r="ODC427" s="1209"/>
      <c r="ODD427" s="1210"/>
      <c r="ODE427" s="1211"/>
      <c r="ODF427" s="1210"/>
      <c r="ODH427" s="1208"/>
      <c r="ODI427" s="1209"/>
      <c r="ODJ427" s="1209"/>
      <c r="ODK427" s="1209"/>
      <c r="ODL427" s="1209"/>
      <c r="ODM427" s="1210"/>
      <c r="ODN427" s="1211"/>
      <c r="ODO427" s="1210"/>
      <c r="ODQ427" s="1208"/>
      <c r="ODR427" s="1209"/>
      <c r="ODS427" s="1209"/>
      <c r="ODT427" s="1209"/>
      <c r="ODU427" s="1209"/>
      <c r="ODV427" s="1210"/>
      <c r="ODW427" s="1211"/>
      <c r="ODX427" s="1210"/>
      <c r="ODZ427" s="1208"/>
      <c r="OEA427" s="1209"/>
      <c r="OEB427" s="1209"/>
      <c r="OEC427" s="1209"/>
      <c r="OED427" s="1209"/>
      <c r="OEE427" s="1210"/>
      <c r="OEF427" s="1211"/>
      <c r="OEG427" s="1210"/>
      <c r="OEI427" s="1208"/>
      <c r="OEJ427" s="1209"/>
      <c r="OEK427" s="1209"/>
      <c r="OEL427" s="1209"/>
      <c r="OEM427" s="1209"/>
      <c r="OEN427" s="1210"/>
      <c r="OEO427" s="1211"/>
      <c r="OEP427" s="1210"/>
      <c r="OER427" s="1208"/>
      <c r="OES427" s="1209"/>
      <c r="OET427" s="1209"/>
      <c r="OEU427" s="1209"/>
      <c r="OEV427" s="1209"/>
      <c r="OEW427" s="1210"/>
      <c r="OEX427" s="1211"/>
      <c r="OEY427" s="1210"/>
      <c r="OFA427" s="1208"/>
      <c r="OFB427" s="1209"/>
      <c r="OFC427" s="1209"/>
      <c r="OFD427" s="1209"/>
      <c r="OFE427" s="1209"/>
      <c r="OFF427" s="1210"/>
      <c r="OFG427" s="1211"/>
      <c r="OFH427" s="1210"/>
      <c r="OFJ427" s="1208"/>
      <c r="OFK427" s="1209"/>
      <c r="OFL427" s="1209"/>
      <c r="OFM427" s="1209"/>
      <c r="OFN427" s="1209"/>
      <c r="OFO427" s="1210"/>
      <c r="OFP427" s="1211"/>
      <c r="OFQ427" s="1210"/>
      <c r="OFS427" s="1208"/>
      <c r="OFT427" s="1209"/>
      <c r="OFU427" s="1209"/>
      <c r="OFV427" s="1209"/>
      <c r="OFW427" s="1209"/>
      <c r="OFX427" s="1210"/>
      <c r="OFY427" s="1211"/>
      <c r="OFZ427" s="1210"/>
      <c r="OGB427" s="1208"/>
      <c r="OGC427" s="1209"/>
      <c r="OGD427" s="1209"/>
      <c r="OGE427" s="1209"/>
      <c r="OGF427" s="1209"/>
      <c r="OGG427" s="1210"/>
      <c r="OGH427" s="1211"/>
      <c r="OGI427" s="1210"/>
      <c r="OGK427" s="1208"/>
      <c r="OGL427" s="1209"/>
      <c r="OGM427" s="1209"/>
      <c r="OGN427" s="1209"/>
      <c r="OGO427" s="1209"/>
      <c r="OGP427" s="1210"/>
      <c r="OGQ427" s="1211"/>
      <c r="OGR427" s="1210"/>
      <c r="OGT427" s="1208"/>
      <c r="OGU427" s="1209"/>
      <c r="OGV427" s="1209"/>
      <c r="OGW427" s="1209"/>
      <c r="OGX427" s="1209"/>
      <c r="OGY427" s="1210"/>
      <c r="OGZ427" s="1211"/>
      <c r="OHA427" s="1210"/>
      <c r="OHC427" s="1208"/>
      <c r="OHD427" s="1209"/>
      <c r="OHE427" s="1209"/>
      <c r="OHF427" s="1209"/>
      <c r="OHG427" s="1209"/>
      <c r="OHH427" s="1210"/>
      <c r="OHI427" s="1211"/>
      <c r="OHJ427" s="1210"/>
      <c r="OHL427" s="1208"/>
      <c r="OHM427" s="1209"/>
      <c r="OHN427" s="1209"/>
      <c r="OHO427" s="1209"/>
      <c r="OHP427" s="1209"/>
      <c r="OHQ427" s="1210"/>
      <c r="OHR427" s="1211"/>
      <c r="OHS427" s="1210"/>
      <c r="OHU427" s="1208"/>
      <c r="OHV427" s="1209"/>
      <c r="OHW427" s="1209"/>
      <c r="OHX427" s="1209"/>
      <c r="OHY427" s="1209"/>
      <c r="OHZ427" s="1210"/>
      <c r="OIA427" s="1211"/>
      <c r="OIB427" s="1210"/>
      <c r="OID427" s="1208"/>
      <c r="OIE427" s="1209"/>
      <c r="OIF427" s="1209"/>
      <c r="OIG427" s="1209"/>
      <c r="OIH427" s="1209"/>
      <c r="OII427" s="1210"/>
      <c r="OIJ427" s="1211"/>
      <c r="OIK427" s="1210"/>
      <c r="OIM427" s="1208"/>
      <c r="OIN427" s="1209"/>
      <c r="OIO427" s="1209"/>
      <c r="OIP427" s="1209"/>
      <c r="OIQ427" s="1209"/>
      <c r="OIR427" s="1210"/>
      <c r="OIS427" s="1211"/>
      <c r="OIT427" s="1210"/>
      <c r="OIV427" s="1208"/>
      <c r="OIW427" s="1209"/>
      <c r="OIX427" s="1209"/>
      <c r="OIY427" s="1209"/>
      <c r="OIZ427" s="1209"/>
      <c r="OJA427" s="1210"/>
      <c r="OJB427" s="1211"/>
      <c r="OJC427" s="1210"/>
      <c r="OJE427" s="1208"/>
      <c r="OJF427" s="1209"/>
      <c r="OJG427" s="1209"/>
      <c r="OJH427" s="1209"/>
      <c r="OJI427" s="1209"/>
      <c r="OJJ427" s="1210"/>
      <c r="OJK427" s="1211"/>
      <c r="OJL427" s="1210"/>
      <c r="OJN427" s="1208"/>
      <c r="OJO427" s="1209"/>
      <c r="OJP427" s="1209"/>
      <c r="OJQ427" s="1209"/>
      <c r="OJR427" s="1209"/>
      <c r="OJS427" s="1210"/>
      <c r="OJT427" s="1211"/>
      <c r="OJU427" s="1210"/>
      <c r="OJW427" s="1208"/>
      <c r="OJX427" s="1209"/>
      <c r="OJY427" s="1209"/>
      <c r="OJZ427" s="1209"/>
      <c r="OKA427" s="1209"/>
      <c r="OKB427" s="1210"/>
      <c r="OKC427" s="1211"/>
      <c r="OKD427" s="1210"/>
      <c r="OKF427" s="1208"/>
      <c r="OKG427" s="1209"/>
      <c r="OKH427" s="1209"/>
      <c r="OKI427" s="1209"/>
      <c r="OKJ427" s="1209"/>
      <c r="OKK427" s="1210"/>
      <c r="OKL427" s="1211"/>
      <c r="OKM427" s="1210"/>
      <c r="OKO427" s="1208"/>
      <c r="OKP427" s="1209"/>
      <c r="OKQ427" s="1209"/>
      <c r="OKR427" s="1209"/>
      <c r="OKS427" s="1209"/>
      <c r="OKT427" s="1210"/>
      <c r="OKU427" s="1211"/>
      <c r="OKV427" s="1210"/>
      <c r="OKX427" s="1208"/>
      <c r="OKY427" s="1209"/>
      <c r="OKZ427" s="1209"/>
      <c r="OLA427" s="1209"/>
      <c r="OLB427" s="1209"/>
      <c r="OLC427" s="1210"/>
      <c r="OLD427" s="1211"/>
      <c r="OLE427" s="1210"/>
      <c r="OLG427" s="1208"/>
      <c r="OLH427" s="1209"/>
      <c r="OLI427" s="1209"/>
      <c r="OLJ427" s="1209"/>
      <c r="OLK427" s="1209"/>
      <c r="OLL427" s="1210"/>
      <c r="OLM427" s="1211"/>
      <c r="OLN427" s="1210"/>
      <c r="OLP427" s="1208"/>
      <c r="OLQ427" s="1209"/>
      <c r="OLR427" s="1209"/>
      <c r="OLS427" s="1209"/>
      <c r="OLT427" s="1209"/>
      <c r="OLU427" s="1210"/>
      <c r="OLV427" s="1211"/>
      <c r="OLW427" s="1210"/>
      <c r="OLY427" s="1208"/>
      <c r="OLZ427" s="1209"/>
      <c r="OMA427" s="1209"/>
      <c r="OMB427" s="1209"/>
      <c r="OMC427" s="1209"/>
      <c r="OMD427" s="1210"/>
      <c r="OME427" s="1211"/>
      <c r="OMF427" s="1210"/>
      <c r="OMH427" s="1208"/>
      <c r="OMI427" s="1209"/>
      <c r="OMJ427" s="1209"/>
      <c r="OMK427" s="1209"/>
      <c r="OML427" s="1209"/>
      <c r="OMM427" s="1210"/>
      <c r="OMN427" s="1211"/>
      <c r="OMO427" s="1210"/>
      <c r="OMQ427" s="1208"/>
      <c r="OMR427" s="1209"/>
      <c r="OMS427" s="1209"/>
      <c r="OMT427" s="1209"/>
      <c r="OMU427" s="1209"/>
      <c r="OMV427" s="1210"/>
      <c r="OMW427" s="1211"/>
      <c r="OMX427" s="1210"/>
      <c r="OMZ427" s="1208"/>
      <c r="ONA427" s="1209"/>
      <c r="ONB427" s="1209"/>
      <c r="ONC427" s="1209"/>
      <c r="OND427" s="1209"/>
      <c r="ONE427" s="1210"/>
      <c r="ONF427" s="1211"/>
      <c r="ONG427" s="1210"/>
      <c r="ONI427" s="1208"/>
      <c r="ONJ427" s="1209"/>
      <c r="ONK427" s="1209"/>
      <c r="ONL427" s="1209"/>
      <c r="ONM427" s="1209"/>
      <c r="ONN427" s="1210"/>
      <c r="ONO427" s="1211"/>
      <c r="ONP427" s="1210"/>
      <c r="ONR427" s="1208"/>
      <c r="ONS427" s="1209"/>
      <c r="ONT427" s="1209"/>
      <c r="ONU427" s="1209"/>
      <c r="ONV427" s="1209"/>
      <c r="ONW427" s="1210"/>
      <c r="ONX427" s="1211"/>
      <c r="ONY427" s="1210"/>
      <c r="OOA427" s="1208"/>
      <c r="OOB427" s="1209"/>
      <c r="OOC427" s="1209"/>
      <c r="OOD427" s="1209"/>
      <c r="OOE427" s="1209"/>
      <c r="OOF427" s="1210"/>
      <c r="OOG427" s="1211"/>
      <c r="OOH427" s="1210"/>
      <c r="OOJ427" s="1208"/>
      <c r="OOK427" s="1209"/>
      <c r="OOL427" s="1209"/>
      <c r="OOM427" s="1209"/>
      <c r="OON427" s="1209"/>
      <c r="OOO427" s="1210"/>
      <c r="OOP427" s="1211"/>
      <c r="OOQ427" s="1210"/>
      <c r="OOS427" s="1208"/>
      <c r="OOT427" s="1209"/>
      <c r="OOU427" s="1209"/>
      <c r="OOV427" s="1209"/>
      <c r="OOW427" s="1209"/>
      <c r="OOX427" s="1210"/>
      <c r="OOY427" s="1211"/>
      <c r="OOZ427" s="1210"/>
      <c r="OPB427" s="1208"/>
      <c r="OPC427" s="1209"/>
      <c r="OPD427" s="1209"/>
      <c r="OPE427" s="1209"/>
      <c r="OPF427" s="1209"/>
      <c r="OPG427" s="1210"/>
      <c r="OPH427" s="1211"/>
      <c r="OPI427" s="1210"/>
      <c r="OPK427" s="1208"/>
      <c r="OPL427" s="1209"/>
      <c r="OPM427" s="1209"/>
      <c r="OPN427" s="1209"/>
      <c r="OPO427" s="1209"/>
      <c r="OPP427" s="1210"/>
      <c r="OPQ427" s="1211"/>
      <c r="OPR427" s="1210"/>
      <c r="OPT427" s="1208"/>
      <c r="OPU427" s="1209"/>
      <c r="OPV427" s="1209"/>
      <c r="OPW427" s="1209"/>
      <c r="OPX427" s="1209"/>
      <c r="OPY427" s="1210"/>
      <c r="OPZ427" s="1211"/>
      <c r="OQA427" s="1210"/>
      <c r="OQC427" s="1208"/>
      <c r="OQD427" s="1209"/>
      <c r="OQE427" s="1209"/>
      <c r="OQF427" s="1209"/>
      <c r="OQG427" s="1209"/>
      <c r="OQH427" s="1210"/>
      <c r="OQI427" s="1211"/>
      <c r="OQJ427" s="1210"/>
      <c r="OQL427" s="1208"/>
      <c r="OQM427" s="1209"/>
      <c r="OQN427" s="1209"/>
      <c r="OQO427" s="1209"/>
      <c r="OQP427" s="1209"/>
      <c r="OQQ427" s="1210"/>
      <c r="OQR427" s="1211"/>
      <c r="OQS427" s="1210"/>
      <c r="OQU427" s="1208"/>
      <c r="OQV427" s="1209"/>
      <c r="OQW427" s="1209"/>
      <c r="OQX427" s="1209"/>
      <c r="OQY427" s="1209"/>
      <c r="OQZ427" s="1210"/>
      <c r="ORA427" s="1211"/>
      <c r="ORB427" s="1210"/>
      <c r="ORD427" s="1208"/>
      <c r="ORE427" s="1209"/>
      <c r="ORF427" s="1209"/>
      <c r="ORG427" s="1209"/>
      <c r="ORH427" s="1209"/>
      <c r="ORI427" s="1210"/>
      <c r="ORJ427" s="1211"/>
      <c r="ORK427" s="1210"/>
      <c r="ORM427" s="1208"/>
      <c r="ORN427" s="1209"/>
      <c r="ORO427" s="1209"/>
      <c r="ORP427" s="1209"/>
      <c r="ORQ427" s="1209"/>
      <c r="ORR427" s="1210"/>
      <c r="ORS427" s="1211"/>
      <c r="ORT427" s="1210"/>
      <c r="ORV427" s="1208"/>
      <c r="ORW427" s="1209"/>
      <c r="ORX427" s="1209"/>
      <c r="ORY427" s="1209"/>
      <c r="ORZ427" s="1209"/>
      <c r="OSA427" s="1210"/>
      <c r="OSB427" s="1211"/>
      <c r="OSC427" s="1210"/>
      <c r="OSE427" s="1208"/>
      <c r="OSF427" s="1209"/>
      <c r="OSG427" s="1209"/>
      <c r="OSH427" s="1209"/>
      <c r="OSI427" s="1209"/>
      <c r="OSJ427" s="1210"/>
      <c r="OSK427" s="1211"/>
      <c r="OSL427" s="1210"/>
      <c r="OSN427" s="1208"/>
      <c r="OSO427" s="1209"/>
      <c r="OSP427" s="1209"/>
      <c r="OSQ427" s="1209"/>
      <c r="OSR427" s="1209"/>
      <c r="OSS427" s="1210"/>
      <c r="OST427" s="1211"/>
      <c r="OSU427" s="1210"/>
      <c r="OSW427" s="1208"/>
      <c r="OSX427" s="1209"/>
      <c r="OSY427" s="1209"/>
      <c r="OSZ427" s="1209"/>
      <c r="OTA427" s="1209"/>
      <c r="OTB427" s="1210"/>
      <c r="OTC427" s="1211"/>
      <c r="OTD427" s="1210"/>
      <c r="OTF427" s="1208"/>
      <c r="OTG427" s="1209"/>
      <c r="OTH427" s="1209"/>
      <c r="OTI427" s="1209"/>
      <c r="OTJ427" s="1209"/>
      <c r="OTK427" s="1210"/>
      <c r="OTL427" s="1211"/>
      <c r="OTM427" s="1210"/>
      <c r="OTO427" s="1208"/>
      <c r="OTP427" s="1209"/>
      <c r="OTQ427" s="1209"/>
      <c r="OTR427" s="1209"/>
      <c r="OTS427" s="1209"/>
      <c r="OTT427" s="1210"/>
      <c r="OTU427" s="1211"/>
      <c r="OTV427" s="1210"/>
      <c r="OTX427" s="1208"/>
      <c r="OTY427" s="1209"/>
      <c r="OTZ427" s="1209"/>
      <c r="OUA427" s="1209"/>
      <c r="OUB427" s="1209"/>
      <c r="OUC427" s="1210"/>
      <c r="OUD427" s="1211"/>
      <c r="OUE427" s="1210"/>
      <c r="OUG427" s="1208"/>
      <c r="OUH427" s="1209"/>
      <c r="OUI427" s="1209"/>
      <c r="OUJ427" s="1209"/>
      <c r="OUK427" s="1209"/>
      <c r="OUL427" s="1210"/>
      <c r="OUM427" s="1211"/>
      <c r="OUN427" s="1210"/>
      <c r="OUP427" s="1208"/>
      <c r="OUQ427" s="1209"/>
      <c r="OUR427" s="1209"/>
      <c r="OUS427" s="1209"/>
      <c r="OUT427" s="1209"/>
      <c r="OUU427" s="1210"/>
      <c r="OUV427" s="1211"/>
      <c r="OUW427" s="1210"/>
      <c r="OUY427" s="1208"/>
      <c r="OUZ427" s="1209"/>
      <c r="OVA427" s="1209"/>
      <c r="OVB427" s="1209"/>
      <c r="OVC427" s="1209"/>
      <c r="OVD427" s="1210"/>
      <c r="OVE427" s="1211"/>
      <c r="OVF427" s="1210"/>
      <c r="OVH427" s="1208"/>
      <c r="OVI427" s="1209"/>
      <c r="OVJ427" s="1209"/>
      <c r="OVK427" s="1209"/>
      <c r="OVL427" s="1209"/>
      <c r="OVM427" s="1210"/>
      <c r="OVN427" s="1211"/>
      <c r="OVO427" s="1210"/>
      <c r="OVQ427" s="1208"/>
      <c r="OVR427" s="1209"/>
      <c r="OVS427" s="1209"/>
      <c r="OVT427" s="1209"/>
      <c r="OVU427" s="1209"/>
      <c r="OVV427" s="1210"/>
      <c r="OVW427" s="1211"/>
      <c r="OVX427" s="1210"/>
      <c r="OVZ427" s="1208"/>
      <c r="OWA427" s="1209"/>
      <c r="OWB427" s="1209"/>
      <c r="OWC427" s="1209"/>
      <c r="OWD427" s="1209"/>
      <c r="OWE427" s="1210"/>
      <c r="OWF427" s="1211"/>
      <c r="OWG427" s="1210"/>
      <c r="OWI427" s="1208"/>
      <c r="OWJ427" s="1209"/>
      <c r="OWK427" s="1209"/>
      <c r="OWL427" s="1209"/>
      <c r="OWM427" s="1209"/>
      <c r="OWN427" s="1210"/>
      <c r="OWO427" s="1211"/>
      <c r="OWP427" s="1210"/>
      <c r="OWR427" s="1208"/>
      <c r="OWS427" s="1209"/>
      <c r="OWT427" s="1209"/>
      <c r="OWU427" s="1209"/>
      <c r="OWV427" s="1209"/>
      <c r="OWW427" s="1210"/>
      <c r="OWX427" s="1211"/>
      <c r="OWY427" s="1210"/>
      <c r="OXA427" s="1208"/>
      <c r="OXB427" s="1209"/>
      <c r="OXC427" s="1209"/>
      <c r="OXD427" s="1209"/>
      <c r="OXE427" s="1209"/>
      <c r="OXF427" s="1210"/>
      <c r="OXG427" s="1211"/>
      <c r="OXH427" s="1210"/>
      <c r="OXJ427" s="1208"/>
      <c r="OXK427" s="1209"/>
      <c r="OXL427" s="1209"/>
      <c r="OXM427" s="1209"/>
      <c r="OXN427" s="1209"/>
      <c r="OXO427" s="1210"/>
      <c r="OXP427" s="1211"/>
      <c r="OXQ427" s="1210"/>
      <c r="OXS427" s="1208"/>
      <c r="OXT427" s="1209"/>
      <c r="OXU427" s="1209"/>
      <c r="OXV427" s="1209"/>
      <c r="OXW427" s="1209"/>
      <c r="OXX427" s="1210"/>
      <c r="OXY427" s="1211"/>
      <c r="OXZ427" s="1210"/>
      <c r="OYB427" s="1208"/>
      <c r="OYC427" s="1209"/>
      <c r="OYD427" s="1209"/>
      <c r="OYE427" s="1209"/>
      <c r="OYF427" s="1209"/>
      <c r="OYG427" s="1210"/>
      <c r="OYH427" s="1211"/>
      <c r="OYI427" s="1210"/>
      <c r="OYK427" s="1208"/>
      <c r="OYL427" s="1209"/>
      <c r="OYM427" s="1209"/>
      <c r="OYN427" s="1209"/>
      <c r="OYO427" s="1209"/>
      <c r="OYP427" s="1210"/>
      <c r="OYQ427" s="1211"/>
      <c r="OYR427" s="1210"/>
      <c r="OYT427" s="1208"/>
      <c r="OYU427" s="1209"/>
      <c r="OYV427" s="1209"/>
      <c r="OYW427" s="1209"/>
      <c r="OYX427" s="1209"/>
      <c r="OYY427" s="1210"/>
      <c r="OYZ427" s="1211"/>
      <c r="OZA427" s="1210"/>
      <c r="OZC427" s="1208"/>
      <c r="OZD427" s="1209"/>
      <c r="OZE427" s="1209"/>
      <c r="OZF427" s="1209"/>
      <c r="OZG427" s="1209"/>
      <c r="OZH427" s="1210"/>
      <c r="OZI427" s="1211"/>
      <c r="OZJ427" s="1210"/>
      <c r="OZL427" s="1208"/>
      <c r="OZM427" s="1209"/>
      <c r="OZN427" s="1209"/>
      <c r="OZO427" s="1209"/>
      <c r="OZP427" s="1209"/>
      <c r="OZQ427" s="1210"/>
      <c r="OZR427" s="1211"/>
      <c r="OZS427" s="1210"/>
      <c r="OZU427" s="1208"/>
      <c r="OZV427" s="1209"/>
      <c r="OZW427" s="1209"/>
      <c r="OZX427" s="1209"/>
      <c r="OZY427" s="1209"/>
      <c r="OZZ427" s="1210"/>
      <c r="PAA427" s="1211"/>
      <c r="PAB427" s="1210"/>
      <c r="PAD427" s="1208"/>
      <c r="PAE427" s="1209"/>
      <c r="PAF427" s="1209"/>
      <c r="PAG427" s="1209"/>
      <c r="PAH427" s="1209"/>
      <c r="PAI427" s="1210"/>
      <c r="PAJ427" s="1211"/>
      <c r="PAK427" s="1210"/>
      <c r="PAM427" s="1208"/>
      <c r="PAN427" s="1209"/>
      <c r="PAO427" s="1209"/>
      <c r="PAP427" s="1209"/>
      <c r="PAQ427" s="1209"/>
      <c r="PAR427" s="1210"/>
      <c r="PAS427" s="1211"/>
      <c r="PAT427" s="1210"/>
      <c r="PAV427" s="1208"/>
      <c r="PAW427" s="1209"/>
      <c r="PAX427" s="1209"/>
      <c r="PAY427" s="1209"/>
      <c r="PAZ427" s="1209"/>
      <c r="PBA427" s="1210"/>
      <c r="PBB427" s="1211"/>
      <c r="PBC427" s="1210"/>
      <c r="PBE427" s="1208"/>
      <c r="PBF427" s="1209"/>
      <c r="PBG427" s="1209"/>
      <c r="PBH427" s="1209"/>
      <c r="PBI427" s="1209"/>
      <c r="PBJ427" s="1210"/>
      <c r="PBK427" s="1211"/>
      <c r="PBL427" s="1210"/>
      <c r="PBN427" s="1208"/>
      <c r="PBO427" s="1209"/>
      <c r="PBP427" s="1209"/>
      <c r="PBQ427" s="1209"/>
      <c r="PBR427" s="1209"/>
      <c r="PBS427" s="1210"/>
      <c r="PBT427" s="1211"/>
      <c r="PBU427" s="1210"/>
      <c r="PBW427" s="1208"/>
      <c r="PBX427" s="1209"/>
      <c r="PBY427" s="1209"/>
      <c r="PBZ427" s="1209"/>
      <c r="PCA427" s="1209"/>
      <c r="PCB427" s="1210"/>
      <c r="PCC427" s="1211"/>
      <c r="PCD427" s="1210"/>
      <c r="PCF427" s="1208"/>
      <c r="PCG427" s="1209"/>
      <c r="PCH427" s="1209"/>
      <c r="PCI427" s="1209"/>
      <c r="PCJ427" s="1209"/>
      <c r="PCK427" s="1210"/>
      <c r="PCL427" s="1211"/>
      <c r="PCM427" s="1210"/>
      <c r="PCO427" s="1208"/>
      <c r="PCP427" s="1209"/>
      <c r="PCQ427" s="1209"/>
      <c r="PCR427" s="1209"/>
      <c r="PCS427" s="1209"/>
      <c r="PCT427" s="1210"/>
      <c r="PCU427" s="1211"/>
      <c r="PCV427" s="1210"/>
      <c r="PCX427" s="1208"/>
      <c r="PCY427" s="1209"/>
      <c r="PCZ427" s="1209"/>
      <c r="PDA427" s="1209"/>
      <c r="PDB427" s="1209"/>
      <c r="PDC427" s="1210"/>
      <c r="PDD427" s="1211"/>
      <c r="PDE427" s="1210"/>
      <c r="PDG427" s="1208"/>
      <c r="PDH427" s="1209"/>
      <c r="PDI427" s="1209"/>
      <c r="PDJ427" s="1209"/>
      <c r="PDK427" s="1209"/>
      <c r="PDL427" s="1210"/>
      <c r="PDM427" s="1211"/>
      <c r="PDN427" s="1210"/>
      <c r="PDP427" s="1208"/>
      <c r="PDQ427" s="1209"/>
      <c r="PDR427" s="1209"/>
      <c r="PDS427" s="1209"/>
      <c r="PDT427" s="1209"/>
      <c r="PDU427" s="1210"/>
      <c r="PDV427" s="1211"/>
      <c r="PDW427" s="1210"/>
      <c r="PDY427" s="1208"/>
      <c r="PDZ427" s="1209"/>
      <c r="PEA427" s="1209"/>
      <c r="PEB427" s="1209"/>
      <c r="PEC427" s="1209"/>
      <c r="PED427" s="1210"/>
      <c r="PEE427" s="1211"/>
      <c r="PEF427" s="1210"/>
      <c r="PEH427" s="1208"/>
      <c r="PEI427" s="1209"/>
      <c r="PEJ427" s="1209"/>
      <c r="PEK427" s="1209"/>
      <c r="PEL427" s="1209"/>
      <c r="PEM427" s="1210"/>
      <c r="PEN427" s="1211"/>
      <c r="PEO427" s="1210"/>
      <c r="PEQ427" s="1208"/>
      <c r="PER427" s="1209"/>
      <c r="PES427" s="1209"/>
      <c r="PET427" s="1209"/>
      <c r="PEU427" s="1209"/>
      <c r="PEV427" s="1210"/>
      <c r="PEW427" s="1211"/>
      <c r="PEX427" s="1210"/>
      <c r="PEZ427" s="1208"/>
      <c r="PFA427" s="1209"/>
      <c r="PFB427" s="1209"/>
      <c r="PFC427" s="1209"/>
      <c r="PFD427" s="1209"/>
      <c r="PFE427" s="1210"/>
      <c r="PFF427" s="1211"/>
      <c r="PFG427" s="1210"/>
      <c r="PFI427" s="1208"/>
      <c r="PFJ427" s="1209"/>
      <c r="PFK427" s="1209"/>
      <c r="PFL427" s="1209"/>
      <c r="PFM427" s="1209"/>
      <c r="PFN427" s="1210"/>
      <c r="PFO427" s="1211"/>
      <c r="PFP427" s="1210"/>
      <c r="PFR427" s="1208"/>
      <c r="PFS427" s="1209"/>
      <c r="PFT427" s="1209"/>
      <c r="PFU427" s="1209"/>
      <c r="PFV427" s="1209"/>
      <c r="PFW427" s="1210"/>
      <c r="PFX427" s="1211"/>
      <c r="PFY427" s="1210"/>
      <c r="PGA427" s="1208"/>
      <c r="PGB427" s="1209"/>
      <c r="PGC427" s="1209"/>
      <c r="PGD427" s="1209"/>
      <c r="PGE427" s="1209"/>
      <c r="PGF427" s="1210"/>
      <c r="PGG427" s="1211"/>
      <c r="PGH427" s="1210"/>
      <c r="PGJ427" s="1208"/>
      <c r="PGK427" s="1209"/>
      <c r="PGL427" s="1209"/>
      <c r="PGM427" s="1209"/>
      <c r="PGN427" s="1209"/>
      <c r="PGO427" s="1210"/>
      <c r="PGP427" s="1211"/>
      <c r="PGQ427" s="1210"/>
      <c r="PGS427" s="1208"/>
      <c r="PGT427" s="1209"/>
      <c r="PGU427" s="1209"/>
      <c r="PGV427" s="1209"/>
      <c r="PGW427" s="1209"/>
      <c r="PGX427" s="1210"/>
      <c r="PGY427" s="1211"/>
      <c r="PGZ427" s="1210"/>
      <c r="PHB427" s="1208"/>
      <c r="PHC427" s="1209"/>
      <c r="PHD427" s="1209"/>
      <c r="PHE427" s="1209"/>
      <c r="PHF427" s="1209"/>
      <c r="PHG427" s="1210"/>
      <c r="PHH427" s="1211"/>
      <c r="PHI427" s="1210"/>
      <c r="PHK427" s="1208"/>
      <c r="PHL427" s="1209"/>
      <c r="PHM427" s="1209"/>
      <c r="PHN427" s="1209"/>
      <c r="PHO427" s="1209"/>
      <c r="PHP427" s="1210"/>
      <c r="PHQ427" s="1211"/>
      <c r="PHR427" s="1210"/>
      <c r="PHT427" s="1208"/>
      <c r="PHU427" s="1209"/>
      <c r="PHV427" s="1209"/>
      <c r="PHW427" s="1209"/>
      <c r="PHX427" s="1209"/>
      <c r="PHY427" s="1210"/>
      <c r="PHZ427" s="1211"/>
      <c r="PIA427" s="1210"/>
      <c r="PIC427" s="1208"/>
      <c r="PID427" s="1209"/>
      <c r="PIE427" s="1209"/>
      <c r="PIF427" s="1209"/>
      <c r="PIG427" s="1209"/>
      <c r="PIH427" s="1210"/>
      <c r="PII427" s="1211"/>
      <c r="PIJ427" s="1210"/>
      <c r="PIL427" s="1208"/>
      <c r="PIM427" s="1209"/>
      <c r="PIN427" s="1209"/>
      <c r="PIO427" s="1209"/>
      <c r="PIP427" s="1209"/>
      <c r="PIQ427" s="1210"/>
      <c r="PIR427" s="1211"/>
      <c r="PIS427" s="1210"/>
      <c r="PIU427" s="1208"/>
      <c r="PIV427" s="1209"/>
      <c r="PIW427" s="1209"/>
      <c r="PIX427" s="1209"/>
      <c r="PIY427" s="1209"/>
      <c r="PIZ427" s="1210"/>
      <c r="PJA427" s="1211"/>
      <c r="PJB427" s="1210"/>
      <c r="PJD427" s="1208"/>
      <c r="PJE427" s="1209"/>
      <c r="PJF427" s="1209"/>
      <c r="PJG427" s="1209"/>
      <c r="PJH427" s="1209"/>
      <c r="PJI427" s="1210"/>
      <c r="PJJ427" s="1211"/>
      <c r="PJK427" s="1210"/>
      <c r="PJM427" s="1208"/>
      <c r="PJN427" s="1209"/>
      <c r="PJO427" s="1209"/>
      <c r="PJP427" s="1209"/>
      <c r="PJQ427" s="1209"/>
      <c r="PJR427" s="1210"/>
      <c r="PJS427" s="1211"/>
      <c r="PJT427" s="1210"/>
      <c r="PJV427" s="1208"/>
      <c r="PJW427" s="1209"/>
      <c r="PJX427" s="1209"/>
      <c r="PJY427" s="1209"/>
      <c r="PJZ427" s="1209"/>
      <c r="PKA427" s="1210"/>
      <c r="PKB427" s="1211"/>
      <c r="PKC427" s="1210"/>
      <c r="PKE427" s="1208"/>
      <c r="PKF427" s="1209"/>
      <c r="PKG427" s="1209"/>
      <c r="PKH427" s="1209"/>
      <c r="PKI427" s="1209"/>
      <c r="PKJ427" s="1210"/>
      <c r="PKK427" s="1211"/>
      <c r="PKL427" s="1210"/>
      <c r="PKN427" s="1208"/>
      <c r="PKO427" s="1209"/>
      <c r="PKP427" s="1209"/>
      <c r="PKQ427" s="1209"/>
      <c r="PKR427" s="1209"/>
      <c r="PKS427" s="1210"/>
      <c r="PKT427" s="1211"/>
      <c r="PKU427" s="1210"/>
      <c r="PKW427" s="1208"/>
      <c r="PKX427" s="1209"/>
      <c r="PKY427" s="1209"/>
      <c r="PKZ427" s="1209"/>
      <c r="PLA427" s="1209"/>
      <c r="PLB427" s="1210"/>
      <c r="PLC427" s="1211"/>
      <c r="PLD427" s="1210"/>
      <c r="PLF427" s="1208"/>
      <c r="PLG427" s="1209"/>
      <c r="PLH427" s="1209"/>
      <c r="PLI427" s="1209"/>
      <c r="PLJ427" s="1209"/>
      <c r="PLK427" s="1210"/>
      <c r="PLL427" s="1211"/>
      <c r="PLM427" s="1210"/>
      <c r="PLO427" s="1208"/>
      <c r="PLP427" s="1209"/>
      <c r="PLQ427" s="1209"/>
      <c r="PLR427" s="1209"/>
      <c r="PLS427" s="1209"/>
      <c r="PLT427" s="1210"/>
      <c r="PLU427" s="1211"/>
      <c r="PLV427" s="1210"/>
      <c r="PLX427" s="1208"/>
      <c r="PLY427" s="1209"/>
      <c r="PLZ427" s="1209"/>
      <c r="PMA427" s="1209"/>
      <c r="PMB427" s="1209"/>
      <c r="PMC427" s="1210"/>
      <c r="PMD427" s="1211"/>
      <c r="PME427" s="1210"/>
      <c r="PMG427" s="1208"/>
      <c r="PMH427" s="1209"/>
      <c r="PMI427" s="1209"/>
      <c r="PMJ427" s="1209"/>
      <c r="PMK427" s="1209"/>
      <c r="PML427" s="1210"/>
      <c r="PMM427" s="1211"/>
      <c r="PMN427" s="1210"/>
      <c r="PMP427" s="1208"/>
      <c r="PMQ427" s="1209"/>
      <c r="PMR427" s="1209"/>
      <c r="PMS427" s="1209"/>
      <c r="PMT427" s="1209"/>
      <c r="PMU427" s="1210"/>
      <c r="PMV427" s="1211"/>
      <c r="PMW427" s="1210"/>
      <c r="PMY427" s="1208"/>
      <c r="PMZ427" s="1209"/>
      <c r="PNA427" s="1209"/>
      <c r="PNB427" s="1209"/>
      <c r="PNC427" s="1209"/>
      <c r="PND427" s="1210"/>
      <c r="PNE427" s="1211"/>
      <c r="PNF427" s="1210"/>
      <c r="PNH427" s="1208"/>
      <c r="PNI427" s="1209"/>
      <c r="PNJ427" s="1209"/>
      <c r="PNK427" s="1209"/>
      <c r="PNL427" s="1209"/>
      <c r="PNM427" s="1210"/>
      <c r="PNN427" s="1211"/>
      <c r="PNO427" s="1210"/>
      <c r="PNQ427" s="1208"/>
      <c r="PNR427" s="1209"/>
      <c r="PNS427" s="1209"/>
      <c r="PNT427" s="1209"/>
      <c r="PNU427" s="1209"/>
      <c r="PNV427" s="1210"/>
      <c r="PNW427" s="1211"/>
      <c r="PNX427" s="1210"/>
      <c r="PNZ427" s="1208"/>
      <c r="POA427" s="1209"/>
      <c r="POB427" s="1209"/>
      <c r="POC427" s="1209"/>
      <c r="POD427" s="1209"/>
      <c r="POE427" s="1210"/>
      <c r="POF427" s="1211"/>
      <c r="POG427" s="1210"/>
      <c r="POI427" s="1208"/>
      <c r="POJ427" s="1209"/>
      <c r="POK427" s="1209"/>
      <c r="POL427" s="1209"/>
      <c r="POM427" s="1209"/>
      <c r="PON427" s="1210"/>
      <c r="POO427" s="1211"/>
      <c r="POP427" s="1210"/>
      <c r="POR427" s="1208"/>
      <c r="POS427" s="1209"/>
      <c r="POT427" s="1209"/>
      <c r="POU427" s="1209"/>
      <c r="POV427" s="1209"/>
      <c r="POW427" s="1210"/>
      <c r="POX427" s="1211"/>
      <c r="POY427" s="1210"/>
      <c r="PPA427" s="1208"/>
      <c r="PPB427" s="1209"/>
      <c r="PPC427" s="1209"/>
      <c r="PPD427" s="1209"/>
      <c r="PPE427" s="1209"/>
      <c r="PPF427" s="1210"/>
      <c r="PPG427" s="1211"/>
      <c r="PPH427" s="1210"/>
      <c r="PPJ427" s="1208"/>
      <c r="PPK427" s="1209"/>
      <c r="PPL427" s="1209"/>
      <c r="PPM427" s="1209"/>
      <c r="PPN427" s="1209"/>
      <c r="PPO427" s="1210"/>
      <c r="PPP427" s="1211"/>
      <c r="PPQ427" s="1210"/>
      <c r="PPS427" s="1208"/>
      <c r="PPT427" s="1209"/>
      <c r="PPU427" s="1209"/>
      <c r="PPV427" s="1209"/>
      <c r="PPW427" s="1209"/>
      <c r="PPX427" s="1210"/>
      <c r="PPY427" s="1211"/>
      <c r="PPZ427" s="1210"/>
      <c r="PQB427" s="1208"/>
      <c r="PQC427" s="1209"/>
      <c r="PQD427" s="1209"/>
      <c r="PQE427" s="1209"/>
      <c r="PQF427" s="1209"/>
      <c r="PQG427" s="1210"/>
      <c r="PQH427" s="1211"/>
      <c r="PQI427" s="1210"/>
      <c r="PQK427" s="1208"/>
      <c r="PQL427" s="1209"/>
      <c r="PQM427" s="1209"/>
      <c r="PQN427" s="1209"/>
      <c r="PQO427" s="1209"/>
      <c r="PQP427" s="1210"/>
      <c r="PQQ427" s="1211"/>
      <c r="PQR427" s="1210"/>
      <c r="PQT427" s="1208"/>
      <c r="PQU427" s="1209"/>
      <c r="PQV427" s="1209"/>
      <c r="PQW427" s="1209"/>
      <c r="PQX427" s="1209"/>
      <c r="PQY427" s="1210"/>
      <c r="PQZ427" s="1211"/>
      <c r="PRA427" s="1210"/>
      <c r="PRC427" s="1208"/>
      <c r="PRD427" s="1209"/>
      <c r="PRE427" s="1209"/>
      <c r="PRF427" s="1209"/>
      <c r="PRG427" s="1209"/>
      <c r="PRH427" s="1210"/>
      <c r="PRI427" s="1211"/>
      <c r="PRJ427" s="1210"/>
      <c r="PRL427" s="1208"/>
      <c r="PRM427" s="1209"/>
      <c r="PRN427" s="1209"/>
      <c r="PRO427" s="1209"/>
      <c r="PRP427" s="1209"/>
      <c r="PRQ427" s="1210"/>
      <c r="PRR427" s="1211"/>
      <c r="PRS427" s="1210"/>
      <c r="PRU427" s="1208"/>
      <c r="PRV427" s="1209"/>
      <c r="PRW427" s="1209"/>
      <c r="PRX427" s="1209"/>
      <c r="PRY427" s="1209"/>
      <c r="PRZ427" s="1210"/>
      <c r="PSA427" s="1211"/>
      <c r="PSB427" s="1210"/>
      <c r="PSD427" s="1208"/>
      <c r="PSE427" s="1209"/>
      <c r="PSF427" s="1209"/>
      <c r="PSG427" s="1209"/>
      <c r="PSH427" s="1209"/>
      <c r="PSI427" s="1210"/>
      <c r="PSJ427" s="1211"/>
      <c r="PSK427" s="1210"/>
      <c r="PSM427" s="1208"/>
      <c r="PSN427" s="1209"/>
      <c r="PSO427" s="1209"/>
      <c r="PSP427" s="1209"/>
      <c r="PSQ427" s="1209"/>
      <c r="PSR427" s="1210"/>
      <c r="PSS427" s="1211"/>
      <c r="PST427" s="1210"/>
      <c r="PSV427" s="1208"/>
      <c r="PSW427" s="1209"/>
      <c r="PSX427" s="1209"/>
      <c r="PSY427" s="1209"/>
      <c r="PSZ427" s="1209"/>
      <c r="PTA427" s="1210"/>
      <c r="PTB427" s="1211"/>
      <c r="PTC427" s="1210"/>
      <c r="PTE427" s="1208"/>
      <c r="PTF427" s="1209"/>
      <c r="PTG427" s="1209"/>
      <c r="PTH427" s="1209"/>
      <c r="PTI427" s="1209"/>
      <c r="PTJ427" s="1210"/>
      <c r="PTK427" s="1211"/>
      <c r="PTL427" s="1210"/>
      <c r="PTN427" s="1208"/>
      <c r="PTO427" s="1209"/>
      <c r="PTP427" s="1209"/>
      <c r="PTQ427" s="1209"/>
      <c r="PTR427" s="1209"/>
      <c r="PTS427" s="1210"/>
      <c r="PTT427" s="1211"/>
      <c r="PTU427" s="1210"/>
      <c r="PTW427" s="1208"/>
      <c r="PTX427" s="1209"/>
      <c r="PTY427" s="1209"/>
      <c r="PTZ427" s="1209"/>
      <c r="PUA427" s="1209"/>
      <c r="PUB427" s="1210"/>
      <c r="PUC427" s="1211"/>
      <c r="PUD427" s="1210"/>
      <c r="PUF427" s="1208"/>
      <c r="PUG427" s="1209"/>
      <c r="PUH427" s="1209"/>
      <c r="PUI427" s="1209"/>
      <c r="PUJ427" s="1209"/>
      <c r="PUK427" s="1210"/>
      <c r="PUL427" s="1211"/>
      <c r="PUM427" s="1210"/>
      <c r="PUO427" s="1208"/>
      <c r="PUP427" s="1209"/>
      <c r="PUQ427" s="1209"/>
      <c r="PUR427" s="1209"/>
      <c r="PUS427" s="1209"/>
      <c r="PUT427" s="1210"/>
      <c r="PUU427" s="1211"/>
      <c r="PUV427" s="1210"/>
      <c r="PUX427" s="1208"/>
      <c r="PUY427" s="1209"/>
      <c r="PUZ427" s="1209"/>
      <c r="PVA427" s="1209"/>
      <c r="PVB427" s="1209"/>
      <c r="PVC427" s="1210"/>
      <c r="PVD427" s="1211"/>
      <c r="PVE427" s="1210"/>
      <c r="PVG427" s="1208"/>
      <c r="PVH427" s="1209"/>
      <c r="PVI427" s="1209"/>
      <c r="PVJ427" s="1209"/>
      <c r="PVK427" s="1209"/>
      <c r="PVL427" s="1210"/>
      <c r="PVM427" s="1211"/>
      <c r="PVN427" s="1210"/>
      <c r="PVP427" s="1208"/>
      <c r="PVQ427" s="1209"/>
      <c r="PVR427" s="1209"/>
      <c r="PVS427" s="1209"/>
      <c r="PVT427" s="1209"/>
      <c r="PVU427" s="1210"/>
      <c r="PVV427" s="1211"/>
      <c r="PVW427" s="1210"/>
      <c r="PVY427" s="1208"/>
      <c r="PVZ427" s="1209"/>
      <c r="PWA427" s="1209"/>
      <c r="PWB427" s="1209"/>
      <c r="PWC427" s="1209"/>
      <c r="PWD427" s="1210"/>
      <c r="PWE427" s="1211"/>
      <c r="PWF427" s="1210"/>
      <c r="PWH427" s="1208"/>
      <c r="PWI427" s="1209"/>
      <c r="PWJ427" s="1209"/>
      <c r="PWK427" s="1209"/>
      <c r="PWL427" s="1209"/>
      <c r="PWM427" s="1210"/>
      <c r="PWN427" s="1211"/>
      <c r="PWO427" s="1210"/>
      <c r="PWQ427" s="1208"/>
      <c r="PWR427" s="1209"/>
      <c r="PWS427" s="1209"/>
      <c r="PWT427" s="1209"/>
      <c r="PWU427" s="1209"/>
      <c r="PWV427" s="1210"/>
      <c r="PWW427" s="1211"/>
      <c r="PWX427" s="1210"/>
      <c r="PWZ427" s="1208"/>
      <c r="PXA427" s="1209"/>
      <c r="PXB427" s="1209"/>
      <c r="PXC427" s="1209"/>
      <c r="PXD427" s="1209"/>
      <c r="PXE427" s="1210"/>
      <c r="PXF427" s="1211"/>
      <c r="PXG427" s="1210"/>
      <c r="PXI427" s="1208"/>
      <c r="PXJ427" s="1209"/>
      <c r="PXK427" s="1209"/>
      <c r="PXL427" s="1209"/>
      <c r="PXM427" s="1209"/>
      <c r="PXN427" s="1210"/>
      <c r="PXO427" s="1211"/>
      <c r="PXP427" s="1210"/>
      <c r="PXR427" s="1208"/>
      <c r="PXS427" s="1209"/>
      <c r="PXT427" s="1209"/>
      <c r="PXU427" s="1209"/>
      <c r="PXV427" s="1209"/>
      <c r="PXW427" s="1210"/>
      <c r="PXX427" s="1211"/>
      <c r="PXY427" s="1210"/>
      <c r="PYA427" s="1208"/>
      <c r="PYB427" s="1209"/>
      <c r="PYC427" s="1209"/>
      <c r="PYD427" s="1209"/>
      <c r="PYE427" s="1209"/>
      <c r="PYF427" s="1210"/>
      <c r="PYG427" s="1211"/>
      <c r="PYH427" s="1210"/>
      <c r="PYJ427" s="1208"/>
      <c r="PYK427" s="1209"/>
      <c r="PYL427" s="1209"/>
      <c r="PYM427" s="1209"/>
      <c r="PYN427" s="1209"/>
      <c r="PYO427" s="1210"/>
      <c r="PYP427" s="1211"/>
      <c r="PYQ427" s="1210"/>
      <c r="PYS427" s="1208"/>
      <c r="PYT427" s="1209"/>
      <c r="PYU427" s="1209"/>
      <c r="PYV427" s="1209"/>
      <c r="PYW427" s="1209"/>
      <c r="PYX427" s="1210"/>
      <c r="PYY427" s="1211"/>
      <c r="PYZ427" s="1210"/>
      <c r="PZB427" s="1208"/>
      <c r="PZC427" s="1209"/>
      <c r="PZD427" s="1209"/>
      <c r="PZE427" s="1209"/>
      <c r="PZF427" s="1209"/>
      <c r="PZG427" s="1210"/>
      <c r="PZH427" s="1211"/>
      <c r="PZI427" s="1210"/>
      <c r="PZK427" s="1208"/>
      <c r="PZL427" s="1209"/>
      <c r="PZM427" s="1209"/>
      <c r="PZN427" s="1209"/>
      <c r="PZO427" s="1209"/>
      <c r="PZP427" s="1210"/>
      <c r="PZQ427" s="1211"/>
      <c r="PZR427" s="1210"/>
      <c r="PZT427" s="1208"/>
      <c r="PZU427" s="1209"/>
      <c r="PZV427" s="1209"/>
      <c r="PZW427" s="1209"/>
      <c r="PZX427" s="1209"/>
      <c r="PZY427" s="1210"/>
      <c r="PZZ427" s="1211"/>
      <c r="QAA427" s="1210"/>
      <c r="QAC427" s="1208"/>
      <c r="QAD427" s="1209"/>
      <c r="QAE427" s="1209"/>
      <c r="QAF427" s="1209"/>
      <c r="QAG427" s="1209"/>
      <c r="QAH427" s="1210"/>
      <c r="QAI427" s="1211"/>
      <c r="QAJ427" s="1210"/>
      <c r="QAL427" s="1208"/>
      <c r="QAM427" s="1209"/>
      <c r="QAN427" s="1209"/>
      <c r="QAO427" s="1209"/>
      <c r="QAP427" s="1209"/>
      <c r="QAQ427" s="1210"/>
      <c r="QAR427" s="1211"/>
      <c r="QAS427" s="1210"/>
      <c r="QAU427" s="1208"/>
      <c r="QAV427" s="1209"/>
      <c r="QAW427" s="1209"/>
      <c r="QAX427" s="1209"/>
      <c r="QAY427" s="1209"/>
      <c r="QAZ427" s="1210"/>
      <c r="QBA427" s="1211"/>
      <c r="QBB427" s="1210"/>
      <c r="QBD427" s="1208"/>
      <c r="QBE427" s="1209"/>
      <c r="QBF427" s="1209"/>
      <c r="QBG427" s="1209"/>
      <c r="QBH427" s="1209"/>
      <c r="QBI427" s="1210"/>
      <c r="QBJ427" s="1211"/>
      <c r="QBK427" s="1210"/>
      <c r="QBM427" s="1208"/>
      <c r="QBN427" s="1209"/>
      <c r="QBO427" s="1209"/>
      <c r="QBP427" s="1209"/>
      <c r="QBQ427" s="1209"/>
      <c r="QBR427" s="1210"/>
      <c r="QBS427" s="1211"/>
      <c r="QBT427" s="1210"/>
      <c r="QBV427" s="1208"/>
      <c r="QBW427" s="1209"/>
      <c r="QBX427" s="1209"/>
      <c r="QBY427" s="1209"/>
      <c r="QBZ427" s="1209"/>
      <c r="QCA427" s="1210"/>
      <c r="QCB427" s="1211"/>
      <c r="QCC427" s="1210"/>
      <c r="QCE427" s="1208"/>
      <c r="QCF427" s="1209"/>
      <c r="QCG427" s="1209"/>
      <c r="QCH427" s="1209"/>
      <c r="QCI427" s="1209"/>
      <c r="QCJ427" s="1210"/>
      <c r="QCK427" s="1211"/>
      <c r="QCL427" s="1210"/>
      <c r="QCN427" s="1208"/>
      <c r="QCO427" s="1209"/>
      <c r="QCP427" s="1209"/>
      <c r="QCQ427" s="1209"/>
      <c r="QCR427" s="1209"/>
      <c r="QCS427" s="1210"/>
      <c r="QCT427" s="1211"/>
      <c r="QCU427" s="1210"/>
      <c r="QCW427" s="1208"/>
      <c r="QCX427" s="1209"/>
      <c r="QCY427" s="1209"/>
      <c r="QCZ427" s="1209"/>
      <c r="QDA427" s="1209"/>
      <c r="QDB427" s="1210"/>
      <c r="QDC427" s="1211"/>
      <c r="QDD427" s="1210"/>
      <c r="QDF427" s="1208"/>
      <c r="QDG427" s="1209"/>
      <c r="QDH427" s="1209"/>
      <c r="QDI427" s="1209"/>
      <c r="QDJ427" s="1209"/>
      <c r="QDK427" s="1210"/>
      <c r="QDL427" s="1211"/>
      <c r="QDM427" s="1210"/>
      <c r="QDO427" s="1208"/>
      <c r="QDP427" s="1209"/>
      <c r="QDQ427" s="1209"/>
      <c r="QDR427" s="1209"/>
      <c r="QDS427" s="1209"/>
      <c r="QDT427" s="1210"/>
      <c r="QDU427" s="1211"/>
      <c r="QDV427" s="1210"/>
      <c r="QDX427" s="1208"/>
      <c r="QDY427" s="1209"/>
      <c r="QDZ427" s="1209"/>
      <c r="QEA427" s="1209"/>
      <c r="QEB427" s="1209"/>
      <c r="QEC427" s="1210"/>
      <c r="QED427" s="1211"/>
      <c r="QEE427" s="1210"/>
      <c r="QEG427" s="1208"/>
      <c r="QEH427" s="1209"/>
      <c r="QEI427" s="1209"/>
      <c r="QEJ427" s="1209"/>
      <c r="QEK427" s="1209"/>
      <c r="QEL427" s="1210"/>
      <c r="QEM427" s="1211"/>
      <c r="QEN427" s="1210"/>
      <c r="QEP427" s="1208"/>
      <c r="QEQ427" s="1209"/>
      <c r="QER427" s="1209"/>
      <c r="QES427" s="1209"/>
      <c r="QET427" s="1209"/>
      <c r="QEU427" s="1210"/>
      <c r="QEV427" s="1211"/>
      <c r="QEW427" s="1210"/>
      <c r="QEY427" s="1208"/>
      <c r="QEZ427" s="1209"/>
      <c r="QFA427" s="1209"/>
      <c r="QFB427" s="1209"/>
      <c r="QFC427" s="1209"/>
      <c r="QFD427" s="1210"/>
      <c r="QFE427" s="1211"/>
      <c r="QFF427" s="1210"/>
      <c r="QFH427" s="1208"/>
      <c r="QFI427" s="1209"/>
      <c r="QFJ427" s="1209"/>
      <c r="QFK427" s="1209"/>
      <c r="QFL427" s="1209"/>
      <c r="QFM427" s="1210"/>
      <c r="QFN427" s="1211"/>
      <c r="QFO427" s="1210"/>
      <c r="QFQ427" s="1208"/>
      <c r="QFR427" s="1209"/>
      <c r="QFS427" s="1209"/>
      <c r="QFT427" s="1209"/>
      <c r="QFU427" s="1209"/>
      <c r="QFV427" s="1210"/>
      <c r="QFW427" s="1211"/>
      <c r="QFX427" s="1210"/>
      <c r="QFZ427" s="1208"/>
      <c r="QGA427" s="1209"/>
      <c r="QGB427" s="1209"/>
      <c r="QGC427" s="1209"/>
      <c r="QGD427" s="1209"/>
      <c r="QGE427" s="1210"/>
      <c r="QGF427" s="1211"/>
      <c r="QGG427" s="1210"/>
      <c r="QGI427" s="1208"/>
      <c r="QGJ427" s="1209"/>
      <c r="QGK427" s="1209"/>
      <c r="QGL427" s="1209"/>
      <c r="QGM427" s="1209"/>
      <c r="QGN427" s="1210"/>
      <c r="QGO427" s="1211"/>
      <c r="QGP427" s="1210"/>
      <c r="QGR427" s="1208"/>
      <c r="QGS427" s="1209"/>
      <c r="QGT427" s="1209"/>
      <c r="QGU427" s="1209"/>
      <c r="QGV427" s="1209"/>
      <c r="QGW427" s="1210"/>
      <c r="QGX427" s="1211"/>
      <c r="QGY427" s="1210"/>
      <c r="QHA427" s="1208"/>
      <c r="QHB427" s="1209"/>
      <c r="QHC427" s="1209"/>
      <c r="QHD427" s="1209"/>
      <c r="QHE427" s="1209"/>
      <c r="QHF427" s="1210"/>
      <c r="QHG427" s="1211"/>
      <c r="QHH427" s="1210"/>
      <c r="QHJ427" s="1208"/>
      <c r="QHK427" s="1209"/>
      <c r="QHL427" s="1209"/>
      <c r="QHM427" s="1209"/>
      <c r="QHN427" s="1209"/>
      <c r="QHO427" s="1210"/>
      <c r="QHP427" s="1211"/>
      <c r="QHQ427" s="1210"/>
      <c r="QHS427" s="1208"/>
      <c r="QHT427" s="1209"/>
      <c r="QHU427" s="1209"/>
      <c r="QHV427" s="1209"/>
      <c r="QHW427" s="1209"/>
      <c r="QHX427" s="1210"/>
      <c r="QHY427" s="1211"/>
      <c r="QHZ427" s="1210"/>
      <c r="QIB427" s="1208"/>
      <c r="QIC427" s="1209"/>
      <c r="QID427" s="1209"/>
      <c r="QIE427" s="1209"/>
      <c r="QIF427" s="1209"/>
      <c r="QIG427" s="1210"/>
      <c r="QIH427" s="1211"/>
      <c r="QII427" s="1210"/>
      <c r="QIK427" s="1208"/>
      <c r="QIL427" s="1209"/>
      <c r="QIM427" s="1209"/>
      <c r="QIN427" s="1209"/>
      <c r="QIO427" s="1209"/>
      <c r="QIP427" s="1210"/>
      <c r="QIQ427" s="1211"/>
      <c r="QIR427" s="1210"/>
      <c r="QIT427" s="1208"/>
      <c r="QIU427" s="1209"/>
      <c r="QIV427" s="1209"/>
      <c r="QIW427" s="1209"/>
      <c r="QIX427" s="1209"/>
      <c r="QIY427" s="1210"/>
      <c r="QIZ427" s="1211"/>
      <c r="QJA427" s="1210"/>
      <c r="QJC427" s="1208"/>
      <c r="QJD427" s="1209"/>
      <c r="QJE427" s="1209"/>
      <c r="QJF427" s="1209"/>
      <c r="QJG427" s="1209"/>
      <c r="QJH427" s="1210"/>
      <c r="QJI427" s="1211"/>
      <c r="QJJ427" s="1210"/>
      <c r="QJL427" s="1208"/>
      <c r="QJM427" s="1209"/>
      <c r="QJN427" s="1209"/>
      <c r="QJO427" s="1209"/>
      <c r="QJP427" s="1209"/>
      <c r="QJQ427" s="1210"/>
      <c r="QJR427" s="1211"/>
      <c r="QJS427" s="1210"/>
      <c r="QJU427" s="1208"/>
      <c r="QJV427" s="1209"/>
      <c r="QJW427" s="1209"/>
      <c r="QJX427" s="1209"/>
      <c r="QJY427" s="1209"/>
      <c r="QJZ427" s="1210"/>
      <c r="QKA427" s="1211"/>
      <c r="QKB427" s="1210"/>
      <c r="QKD427" s="1208"/>
      <c r="QKE427" s="1209"/>
      <c r="QKF427" s="1209"/>
      <c r="QKG427" s="1209"/>
      <c r="QKH427" s="1209"/>
      <c r="QKI427" s="1210"/>
      <c r="QKJ427" s="1211"/>
      <c r="QKK427" s="1210"/>
      <c r="QKM427" s="1208"/>
      <c r="QKN427" s="1209"/>
      <c r="QKO427" s="1209"/>
      <c r="QKP427" s="1209"/>
      <c r="QKQ427" s="1209"/>
      <c r="QKR427" s="1210"/>
      <c r="QKS427" s="1211"/>
      <c r="QKT427" s="1210"/>
      <c r="QKV427" s="1208"/>
      <c r="QKW427" s="1209"/>
      <c r="QKX427" s="1209"/>
      <c r="QKY427" s="1209"/>
      <c r="QKZ427" s="1209"/>
      <c r="QLA427" s="1210"/>
      <c r="QLB427" s="1211"/>
      <c r="QLC427" s="1210"/>
      <c r="QLE427" s="1208"/>
      <c r="QLF427" s="1209"/>
      <c r="QLG427" s="1209"/>
      <c r="QLH427" s="1209"/>
      <c r="QLI427" s="1209"/>
      <c r="QLJ427" s="1210"/>
      <c r="QLK427" s="1211"/>
      <c r="QLL427" s="1210"/>
      <c r="QLN427" s="1208"/>
      <c r="QLO427" s="1209"/>
      <c r="QLP427" s="1209"/>
      <c r="QLQ427" s="1209"/>
      <c r="QLR427" s="1209"/>
      <c r="QLS427" s="1210"/>
      <c r="QLT427" s="1211"/>
      <c r="QLU427" s="1210"/>
      <c r="QLW427" s="1208"/>
      <c r="QLX427" s="1209"/>
      <c r="QLY427" s="1209"/>
      <c r="QLZ427" s="1209"/>
      <c r="QMA427" s="1209"/>
      <c r="QMB427" s="1210"/>
      <c r="QMC427" s="1211"/>
      <c r="QMD427" s="1210"/>
      <c r="QMF427" s="1208"/>
      <c r="QMG427" s="1209"/>
      <c r="QMH427" s="1209"/>
      <c r="QMI427" s="1209"/>
      <c r="QMJ427" s="1209"/>
      <c r="QMK427" s="1210"/>
      <c r="QML427" s="1211"/>
      <c r="QMM427" s="1210"/>
      <c r="QMO427" s="1208"/>
      <c r="QMP427" s="1209"/>
      <c r="QMQ427" s="1209"/>
      <c r="QMR427" s="1209"/>
      <c r="QMS427" s="1209"/>
      <c r="QMT427" s="1210"/>
      <c r="QMU427" s="1211"/>
      <c r="QMV427" s="1210"/>
      <c r="QMX427" s="1208"/>
      <c r="QMY427" s="1209"/>
      <c r="QMZ427" s="1209"/>
      <c r="QNA427" s="1209"/>
      <c r="QNB427" s="1209"/>
      <c r="QNC427" s="1210"/>
      <c r="QND427" s="1211"/>
      <c r="QNE427" s="1210"/>
      <c r="QNG427" s="1208"/>
      <c r="QNH427" s="1209"/>
      <c r="QNI427" s="1209"/>
      <c r="QNJ427" s="1209"/>
      <c r="QNK427" s="1209"/>
      <c r="QNL427" s="1210"/>
      <c r="QNM427" s="1211"/>
      <c r="QNN427" s="1210"/>
      <c r="QNP427" s="1208"/>
      <c r="QNQ427" s="1209"/>
      <c r="QNR427" s="1209"/>
      <c r="QNS427" s="1209"/>
      <c r="QNT427" s="1209"/>
      <c r="QNU427" s="1210"/>
      <c r="QNV427" s="1211"/>
      <c r="QNW427" s="1210"/>
      <c r="QNY427" s="1208"/>
      <c r="QNZ427" s="1209"/>
      <c r="QOA427" s="1209"/>
      <c r="QOB427" s="1209"/>
      <c r="QOC427" s="1209"/>
      <c r="QOD427" s="1210"/>
      <c r="QOE427" s="1211"/>
      <c r="QOF427" s="1210"/>
      <c r="QOH427" s="1208"/>
      <c r="QOI427" s="1209"/>
      <c r="QOJ427" s="1209"/>
      <c r="QOK427" s="1209"/>
      <c r="QOL427" s="1209"/>
      <c r="QOM427" s="1210"/>
      <c r="QON427" s="1211"/>
      <c r="QOO427" s="1210"/>
      <c r="QOQ427" s="1208"/>
      <c r="QOR427" s="1209"/>
      <c r="QOS427" s="1209"/>
      <c r="QOT427" s="1209"/>
      <c r="QOU427" s="1209"/>
      <c r="QOV427" s="1210"/>
      <c r="QOW427" s="1211"/>
      <c r="QOX427" s="1210"/>
      <c r="QOZ427" s="1208"/>
      <c r="QPA427" s="1209"/>
      <c r="QPB427" s="1209"/>
      <c r="QPC427" s="1209"/>
      <c r="QPD427" s="1209"/>
      <c r="QPE427" s="1210"/>
      <c r="QPF427" s="1211"/>
      <c r="QPG427" s="1210"/>
      <c r="QPI427" s="1208"/>
      <c r="QPJ427" s="1209"/>
      <c r="QPK427" s="1209"/>
      <c r="QPL427" s="1209"/>
      <c r="QPM427" s="1209"/>
      <c r="QPN427" s="1210"/>
      <c r="QPO427" s="1211"/>
      <c r="QPP427" s="1210"/>
      <c r="QPR427" s="1208"/>
      <c r="QPS427" s="1209"/>
      <c r="QPT427" s="1209"/>
      <c r="QPU427" s="1209"/>
      <c r="QPV427" s="1209"/>
      <c r="QPW427" s="1210"/>
      <c r="QPX427" s="1211"/>
      <c r="QPY427" s="1210"/>
      <c r="QQA427" s="1208"/>
      <c r="QQB427" s="1209"/>
      <c r="QQC427" s="1209"/>
      <c r="QQD427" s="1209"/>
      <c r="QQE427" s="1209"/>
      <c r="QQF427" s="1210"/>
      <c r="QQG427" s="1211"/>
      <c r="QQH427" s="1210"/>
      <c r="QQJ427" s="1208"/>
      <c r="QQK427" s="1209"/>
      <c r="QQL427" s="1209"/>
      <c r="QQM427" s="1209"/>
      <c r="QQN427" s="1209"/>
      <c r="QQO427" s="1210"/>
      <c r="QQP427" s="1211"/>
      <c r="QQQ427" s="1210"/>
      <c r="QQS427" s="1208"/>
      <c r="QQT427" s="1209"/>
      <c r="QQU427" s="1209"/>
      <c r="QQV427" s="1209"/>
      <c r="QQW427" s="1209"/>
      <c r="QQX427" s="1210"/>
      <c r="QQY427" s="1211"/>
      <c r="QQZ427" s="1210"/>
      <c r="QRB427" s="1208"/>
      <c r="QRC427" s="1209"/>
      <c r="QRD427" s="1209"/>
      <c r="QRE427" s="1209"/>
      <c r="QRF427" s="1209"/>
      <c r="QRG427" s="1210"/>
      <c r="QRH427" s="1211"/>
      <c r="QRI427" s="1210"/>
      <c r="QRK427" s="1208"/>
      <c r="QRL427" s="1209"/>
      <c r="QRM427" s="1209"/>
      <c r="QRN427" s="1209"/>
      <c r="QRO427" s="1209"/>
      <c r="QRP427" s="1210"/>
      <c r="QRQ427" s="1211"/>
      <c r="QRR427" s="1210"/>
      <c r="QRT427" s="1208"/>
      <c r="QRU427" s="1209"/>
      <c r="QRV427" s="1209"/>
      <c r="QRW427" s="1209"/>
      <c r="QRX427" s="1209"/>
      <c r="QRY427" s="1210"/>
      <c r="QRZ427" s="1211"/>
      <c r="QSA427" s="1210"/>
      <c r="QSC427" s="1208"/>
      <c r="QSD427" s="1209"/>
      <c r="QSE427" s="1209"/>
      <c r="QSF427" s="1209"/>
      <c r="QSG427" s="1209"/>
      <c r="QSH427" s="1210"/>
      <c r="QSI427" s="1211"/>
      <c r="QSJ427" s="1210"/>
      <c r="QSL427" s="1208"/>
      <c r="QSM427" s="1209"/>
      <c r="QSN427" s="1209"/>
      <c r="QSO427" s="1209"/>
      <c r="QSP427" s="1209"/>
      <c r="QSQ427" s="1210"/>
      <c r="QSR427" s="1211"/>
      <c r="QSS427" s="1210"/>
      <c r="QSU427" s="1208"/>
      <c r="QSV427" s="1209"/>
      <c r="QSW427" s="1209"/>
      <c r="QSX427" s="1209"/>
      <c r="QSY427" s="1209"/>
      <c r="QSZ427" s="1210"/>
      <c r="QTA427" s="1211"/>
      <c r="QTB427" s="1210"/>
      <c r="QTD427" s="1208"/>
      <c r="QTE427" s="1209"/>
      <c r="QTF427" s="1209"/>
      <c r="QTG427" s="1209"/>
      <c r="QTH427" s="1209"/>
      <c r="QTI427" s="1210"/>
      <c r="QTJ427" s="1211"/>
      <c r="QTK427" s="1210"/>
      <c r="QTM427" s="1208"/>
      <c r="QTN427" s="1209"/>
      <c r="QTO427" s="1209"/>
      <c r="QTP427" s="1209"/>
      <c r="QTQ427" s="1209"/>
      <c r="QTR427" s="1210"/>
      <c r="QTS427" s="1211"/>
      <c r="QTT427" s="1210"/>
      <c r="QTV427" s="1208"/>
      <c r="QTW427" s="1209"/>
      <c r="QTX427" s="1209"/>
      <c r="QTY427" s="1209"/>
      <c r="QTZ427" s="1209"/>
      <c r="QUA427" s="1210"/>
      <c r="QUB427" s="1211"/>
      <c r="QUC427" s="1210"/>
      <c r="QUE427" s="1208"/>
      <c r="QUF427" s="1209"/>
      <c r="QUG427" s="1209"/>
      <c r="QUH427" s="1209"/>
      <c r="QUI427" s="1209"/>
      <c r="QUJ427" s="1210"/>
      <c r="QUK427" s="1211"/>
      <c r="QUL427" s="1210"/>
      <c r="QUN427" s="1208"/>
      <c r="QUO427" s="1209"/>
      <c r="QUP427" s="1209"/>
      <c r="QUQ427" s="1209"/>
      <c r="QUR427" s="1209"/>
      <c r="QUS427" s="1210"/>
      <c r="QUT427" s="1211"/>
      <c r="QUU427" s="1210"/>
      <c r="QUW427" s="1208"/>
      <c r="QUX427" s="1209"/>
      <c r="QUY427" s="1209"/>
      <c r="QUZ427" s="1209"/>
      <c r="QVA427" s="1209"/>
      <c r="QVB427" s="1210"/>
      <c r="QVC427" s="1211"/>
      <c r="QVD427" s="1210"/>
      <c r="QVF427" s="1208"/>
      <c r="QVG427" s="1209"/>
      <c r="QVH427" s="1209"/>
      <c r="QVI427" s="1209"/>
      <c r="QVJ427" s="1209"/>
      <c r="QVK427" s="1210"/>
      <c r="QVL427" s="1211"/>
      <c r="QVM427" s="1210"/>
      <c r="QVO427" s="1208"/>
      <c r="QVP427" s="1209"/>
      <c r="QVQ427" s="1209"/>
      <c r="QVR427" s="1209"/>
      <c r="QVS427" s="1209"/>
      <c r="QVT427" s="1210"/>
      <c r="QVU427" s="1211"/>
      <c r="QVV427" s="1210"/>
      <c r="QVX427" s="1208"/>
      <c r="QVY427" s="1209"/>
      <c r="QVZ427" s="1209"/>
      <c r="QWA427" s="1209"/>
      <c r="QWB427" s="1209"/>
      <c r="QWC427" s="1210"/>
      <c r="QWD427" s="1211"/>
      <c r="QWE427" s="1210"/>
      <c r="QWG427" s="1208"/>
      <c r="QWH427" s="1209"/>
      <c r="QWI427" s="1209"/>
      <c r="QWJ427" s="1209"/>
      <c r="QWK427" s="1209"/>
      <c r="QWL427" s="1210"/>
      <c r="QWM427" s="1211"/>
      <c r="QWN427" s="1210"/>
      <c r="QWP427" s="1208"/>
      <c r="QWQ427" s="1209"/>
      <c r="QWR427" s="1209"/>
      <c r="QWS427" s="1209"/>
      <c r="QWT427" s="1209"/>
      <c r="QWU427" s="1210"/>
      <c r="QWV427" s="1211"/>
      <c r="QWW427" s="1210"/>
      <c r="QWY427" s="1208"/>
      <c r="QWZ427" s="1209"/>
      <c r="QXA427" s="1209"/>
      <c r="QXB427" s="1209"/>
      <c r="QXC427" s="1209"/>
      <c r="QXD427" s="1210"/>
      <c r="QXE427" s="1211"/>
      <c r="QXF427" s="1210"/>
      <c r="QXH427" s="1208"/>
      <c r="QXI427" s="1209"/>
      <c r="QXJ427" s="1209"/>
      <c r="QXK427" s="1209"/>
      <c r="QXL427" s="1209"/>
      <c r="QXM427" s="1210"/>
      <c r="QXN427" s="1211"/>
      <c r="QXO427" s="1210"/>
      <c r="QXQ427" s="1208"/>
      <c r="QXR427" s="1209"/>
      <c r="QXS427" s="1209"/>
      <c r="QXT427" s="1209"/>
      <c r="QXU427" s="1209"/>
      <c r="QXV427" s="1210"/>
      <c r="QXW427" s="1211"/>
      <c r="QXX427" s="1210"/>
      <c r="QXZ427" s="1208"/>
      <c r="QYA427" s="1209"/>
      <c r="QYB427" s="1209"/>
      <c r="QYC427" s="1209"/>
      <c r="QYD427" s="1209"/>
      <c r="QYE427" s="1210"/>
      <c r="QYF427" s="1211"/>
      <c r="QYG427" s="1210"/>
      <c r="QYI427" s="1208"/>
      <c r="QYJ427" s="1209"/>
      <c r="QYK427" s="1209"/>
      <c r="QYL427" s="1209"/>
      <c r="QYM427" s="1209"/>
      <c r="QYN427" s="1210"/>
      <c r="QYO427" s="1211"/>
      <c r="QYP427" s="1210"/>
      <c r="QYR427" s="1208"/>
      <c r="QYS427" s="1209"/>
      <c r="QYT427" s="1209"/>
      <c r="QYU427" s="1209"/>
      <c r="QYV427" s="1209"/>
      <c r="QYW427" s="1210"/>
      <c r="QYX427" s="1211"/>
      <c r="QYY427" s="1210"/>
      <c r="QZA427" s="1208"/>
      <c r="QZB427" s="1209"/>
      <c r="QZC427" s="1209"/>
      <c r="QZD427" s="1209"/>
      <c r="QZE427" s="1209"/>
      <c r="QZF427" s="1210"/>
      <c r="QZG427" s="1211"/>
      <c r="QZH427" s="1210"/>
      <c r="QZJ427" s="1208"/>
      <c r="QZK427" s="1209"/>
      <c r="QZL427" s="1209"/>
      <c r="QZM427" s="1209"/>
      <c r="QZN427" s="1209"/>
      <c r="QZO427" s="1210"/>
      <c r="QZP427" s="1211"/>
      <c r="QZQ427" s="1210"/>
      <c r="QZS427" s="1208"/>
      <c r="QZT427" s="1209"/>
      <c r="QZU427" s="1209"/>
      <c r="QZV427" s="1209"/>
      <c r="QZW427" s="1209"/>
      <c r="QZX427" s="1210"/>
      <c r="QZY427" s="1211"/>
      <c r="QZZ427" s="1210"/>
      <c r="RAB427" s="1208"/>
      <c r="RAC427" s="1209"/>
      <c r="RAD427" s="1209"/>
      <c r="RAE427" s="1209"/>
      <c r="RAF427" s="1209"/>
      <c r="RAG427" s="1210"/>
      <c r="RAH427" s="1211"/>
      <c r="RAI427" s="1210"/>
      <c r="RAK427" s="1208"/>
      <c r="RAL427" s="1209"/>
      <c r="RAM427" s="1209"/>
      <c r="RAN427" s="1209"/>
      <c r="RAO427" s="1209"/>
      <c r="RAP427" s="1210"/>
      <c r="RAQ427" s="1211"/>
      <c r="RAR427" s="1210"/>
      <c r="RAT427" s="1208"/>
      <c r="RAU427" s="1209"/>
      <c r="RAV427" s="1209"/>
      <c r="RAW427" s="1209"/>
      <c r="RAX427" s="1209"/>
      <c r="RAY427" s="1210"/>
      <c r="RAZ427" s="1211"/>
      <c r="RBA427" s="1210"/>
      <c r="RBC427" s="1208"/>
      <c r="RBD427" s="1209"/>
      <c r="RBE427" s="1209"/>
      <c r="RBF427" s="1209"/>
      <c r="RBG427" s="1209"/>
      <c r="RBH427" s="1210"/>
      <c r="RBI427" s="1211"/>
      <c r="RBJ427" s="1210"/>
      <c r="RBL427" s="1208"/>
      <c r="RBM427" s="1209"/>
      <c r="RBN427" s="1209"/>
      <c r="RBO427" s="1209"/>
      <c r="RBP427" s="1209"/>
      <c r="RBQ427" s="1210"/>
      <c r="RBR427" s="1211"/>
      <c r="RBS427" s="1210"/>
      <c r="RBU427" s="1208"/>
      <c r="RBV427" s="1209"/>
      <c r="RBW427" s="1209"/>
      <c r="RBX427" s="1209"/>
      <c r="RBY427" s="1209"/>
      <c r="RBZ427" s="1210"/>
      <c r="RCA427" s="1211"/>
      <c r="RCB427" s="1210"/>
      <c r="RCD427" s="1208"/>
      <c r="RCE427" s="1209"/>
      <c r="RCF427" s="1209"/>
      <c r="RCG427" s="1209"/>
      <c r="RCH427" s="1209"/>
      <c r="RCI427" s="1210"/>
      <c r="RCJ427" s="1211"/>
      <c r="RCK427" s="1210"/>
      <c r="RCM427" s="1208"/>
      <c r="RCN427" s="1209"/>
      <c r="RCO427" s="1209"/>
      <c r="RCP427" s="1209"/>
      <c r="RCQ427" s="1209"/>
      <c r="RCR427" s="1210"/>
      <c r="RCS427" s="1211"/>
      <c r="RCT427" s="1210"/>
      <c r="RCV427" s="1208"/>
      <c r="RCW427" s="1209"/>
      <c r="RCX427" s="1209"/>
      <c r="RCY427" s="1209"/>
      <c r="RCZ427" s="1209"/>
      <c r="RDA427" s="1210"/>
      <c r="RDB427" s="1211"/>
      <c r="RDC427" s="1210"/>
      <c r="RDE427" s="1208"/>
      <c r="RDF427" s="1209"/>
      <c r="RDG427" s="1209"/>
      <c r="RDH427" s="1209"/>
      <c r="RDI427" s="1209"/>
      <c r="RDJ427" s="1210"/>
      <c r="RDK427" s="1211"/>
      <c r="RDL427" s="1210"/>
      <c r="RDN427" s="1208"/>
      <c r="RDO427" s="1209"/>
      <c r="RDP427" s="1209"/>
      <c r="RDQ427" s="1209"/>
      <c r="RDR427" s="1209"/>
      <c r="RDS427" s="1210"/>
      <c r="RDT427" s="1211"/>
      <c r="RDU427" s="1210"/>
      <c r="RDW427" s="1208"/>
      <c r="RDX427" s="1209"/>
      <c r="RDY427" s="1209"/>
      <c r="RDZ427" s="1209"/>
      <c r="REA427" s="1209"/>
      <c r="REB427" s="1210"/>
      <c r="REC427" s="1211"/>
      <c r="RED427" s="1210"/>
      <c r="REF427" s="1208"/>
      <c r="REG427" s="1209"/>
      <c r="REH427" s="1209"/>
      <c r="REI427" s="1209"/>
      <c r="REJ427" s="1209"/>
      <c r="REK427" s="1210"/>
      <c r="REL427" s="1211"/>
      <c r="REM427" s="1210"/>
      <c r="REO427" s="1208"/>
      <c r="REP427" s="1209"/>
      <c r="REQ427" s="1209"/>
      <c r="RER427" s="1209"/>
      <c r="RES427" s="1209"/>
      <c r="RET427" s="1210"/>
      <c r="REU427" s="1211"/>
      <c r="REV427" s="1210"/>
      <c r="REX427" s="1208"/>
      <c r="REY427" s="1209"/>
      <c r="REZ427" s="1209"/>
      <c r="RFA427" s="1209"/>
      <c r="RFB427" s="1209"/>
      <c r="RFC427" s="1210"/>
      <c r="RFD427" s="1211"/>
      <c r="RFE427" s="1210"/>
      <c r="RFG427" s="1208"/>
      <c r="RFH427" s="1209"/>
      <c r="RFI427" s="1209"/>
      <c r="RFJ427" s="1209"/>
      <c r="RFK427" s="1209"/>
      <c r="RFL427" s="1210"/>
      <c r="RFM427" s="1211"/>
      <c r="RFN427" s="1210"/>
      <c r="RFP427" s="1208"/>
      <c r="RFQ427" s="1209"/>
      <c r="RFR427" s="1209"/>
      <c r="RFS427" s="1209"/>
      <c r="RFT427" s="1209"/>
      <c r="RFU427" s="1210"/>
      <c r="RFV427" s="1211"/>
      <c r="RFW427" s="1210"/>
      <c r="RFY427" s="1208"/>
      <c r="RFZ427" s="1209"/>
      <c r="RGA427" s="1209"/>
      <c r="RGB427" s="1209"/>
      <c r="RGC427" s="1209"/>
      <c r="RGD427" s="1210"/>
      <c r="RGE427" s="1211"/>
      <c r="RGF427" s="1210"/>
      <c r="RGH427" s="1208"/>
      <c r="RGI427" s="1209"/>
      <c r="RGJ427" s="1209"/>
      <c r="RGK427" s="1209"/>
      <c r="RGL427" s="1209"/>
      <c r="RGM427" s="1210"/>
      <c r="RGN427" s="1211"/>
      <c r="RGO427" s="1210"/>
      <c r="RGQ427" s="1208"/>
      <c r="RGR427" s="1209"/>
      <c r="RGS427" s="1209"/>
      <c r="RGT427" s="1209"/>
      <c r="RGU427" s="1209"/>
      <c r="RGV427" s="1210"/>
      <c r="RGW427" s="1211"/>
      <c r="RGX427" s="1210"/>
      <c r="RGZ427" s="1208"/>
      <c r="RHA427" s="1209"/>
      <c r="RHB427" s="1209"/>
      <c r="RHC427" s="1209"/>
      <c r="RHD427" s="1209"/>
      <c r="RHE427" s="1210"/>
      <c r="RHF427" s="1211"/>
      <c r="RHG427" s="1210"/>
      <c r="RHI427" s="1208"/>
      <c r="RHJ427" s="1209"/>
      <c r="RHK427" s="1209"/>
      <c r="RHL427" s="1209"/>
      <c r="RHM427" s="1209"/>
      <c r="RHN427" s="1210"/>
      <c r="RHO427" s="1211"/>
      <c r="RHP427" s="1210"/>
      <c r="RHR427" s="1208"/>
      <c r="RHS427" s="1209"/>
      <c r="RHT427" s="1209"/>
      <c r="RHU427" s="1209"/>
      <c r="RHV427" s="1209"/>
      <c r="RHW427" s="1210"/>
      <c r="RHX427" s="1211"/>
      <c r="RHY427" s="1210"/>
      <c r="RIA427" s="1208"/>
      <c r="RIB427" s="1209"/>
      <c r="RIC427" s="1209"/>
      <c r="RID427" s="1209"/>
      <c r="RIE427" s="1209"/>
      <c r="RIF427" s="1210"/>
      <c r="RIG427" s="1211"/>
      <c r="RIH427" s="1210"/>
      <c r="RIJ427" s="1208"/>
      <c r="RIK427" s="1209"/>
      <c r="RIL427" s="1209"/>
      <c r="RIM427" s="1209"/>
      <c r="RIN427" s="1209"/>
      <c r="RIO427" s="1210"/>
      <c r="RIP427" s="1211"/>
      <c r="RIQ427" s="1210"/>
      <c r="RIS427" s="1208"/>
      <c r="RIT427" s="1209"/>
      <c r="RIU427" s="1209"/>
      <c r="RIV427" s="1209"/>
      <c r="RIW427" s="1209"/>
      <c r="RIX427" s="1210"/>
      <c r="RIY427" s="1211"/>
      <c r="RIZ427" s="1210"/>
      <c r="RJB427" s="1208"/>
      <c r="RJC427" s="1209"/>
      <c r="RJD427" s="1209"/>
      <c r="RJE427" s="1209"/>
      <c r="RJF427" s="1209"/>
      <c r="RJG427" s="1210"/>
      <c r="RJH427" s="1211"/>
      <c r="RJI427" s="1210"/>
      <c r="RJK427" s="1208"/>
      <c r="RJL427" s="1209"/>
      <c r="RJM427" s="1209"/>
      <c r="RJN427" s="1209"/>
      <c r="RJO427" s="1209"/>
      <c r="RJP427" s="1210"/>
      <c r="RJQ427" s="1211"/>
      <c r="RJR427" s="1210"/>
      <c r="RJT427" s="1208"/>
      <c r="RJU427" s="1209"/>
      <c r="RJV427" s="1209"/>
      <c r="RJW427" s="1209"/>
      <c r="RJX427" s="1209"/>
      <c r="RJY427" s="1210"/>
      <c r="RJZ427" s="1211"/>
      <c r="RKA427" s="1210"/>
      <c r="RKC427" s="1208"/>
      <c r="RKD427" s="1209"/>
      <c r="RKE427" s="1209"/>
      <c r="RKF427" s="1209"/>
      <c r="RKG427" s="1209"/>
      <c r="RKH427" s="1210"/>
      <c r="RKI427" s="1211"/>
      <c r="RKJ427" s="1210"/>
      <c r="RKL427" s="1208"/>
      <c r="RKM427" s="1209"/>
      <c r="RKN427" s="1209"/>
      <c r="RKO427" s="1209"/>
      <c r="RKP427" s="1209"/>
      <c r="RKQ427" s="1210"/>
      <c r="RKR427" s="1211"/>
      <c r="RKS427" s="1210"/>
      <c r="RKU427" s="1208"/>
      <c r="RKV427" s="1209"/>
      <c r="RKW427" s="1209"/>
      <c r="RKX427" s="1209"/>
      <c r="RKY427" s="1209"/>
      <c r="RKZ427" s="1210"/>
      <c r="RLA427" s="1211"/>
      <c r="RLB427" s="1210"/>
      <c r="RLD427" s="1208"/>
      <c r="RLE427" s="1209"/>
      <c r="RLF427" s="1209"/>
      <c r="RLG427" s="1209"/>
      <c r="RLH427" s="1209"/>
      <c r="RLI427" s="1210"/>
      <c r="RLJ427" s="1211"/>
      <c r="RLK427" s="1210"/>
      <c r="RLM427" s="1208"/>
      <c r="RLN427" s="1209"/>
      <c r="RLO427" s="1209"/>
      <c r="RLP427" s="1209"/>
      <c r="RLQ427" s="1209"/>
      <c r="RLR427" s="1210"/>
      <c r="RLS427" s="1211"/>
      <c r="RLT427" s="1210"/>
      <c r="RLV427" s="1208"/>
      <c r="RLW427" s="1209"/>
      <c r="RLX427" s="1209"/>
      <c r="RLY427" s="1209"/>
      <c r="RLZ427" s="1209"/>
      <c r="RMA427" s="1210"/>
      <c r="RMB427" s="1211"/>
      <c r="RMC427" s="1210"/>
      <c r="RME427" s="1208"/>
      <c r="RMF427" s="1209"/>
      <c r="RMG427" s="1209"/>
      <c r="RMH427" s="1209"/>
      <c r="RMI427" s="1209"/>
      <c r="RMJ427" s="1210"/>
      <c r="RMK427" s="1211"/>
      <c r="RML427" s="1210"/>
      <c r="RMN427" s="1208"/>
      <c r="RMO427" s="1209"/>
      <c r="RMP427" s="1209"/>
      <c r="RMQ427" s="1209"/>
      <c r="RMR427" s="1209"/>
      <c r="RMS427" s="1210"/>
      <c r="RMT427" s="1211"/>
      <c r="RMU427" s="1210"/>
      <c r="RMW427" s="1208"/>
      <c r="RMX427" s="1209"/>
      <c r="RMY427" s="1209"/>
      <c r="RMZ427" s="1209"/>
      <c r="RNA427" s="1209"/>
      <c r="RNB427" s="1210"/>
      <c r="RNC427" s="1211"/>
      <c r="RND427" s="1210"/>
      <c r="RNF427" s="1208"/>
      <c r="RNG427" s="1209"/>
      <c r="RNH427" s="1209"/>
      <c r="RNI427" s="1209"/>
      <c r="RNJ427" s="1209"/>
      <c r="RNK427" s="1210"/>
      <c r="RNL427" s="1211"/>
      <c r="RNM427" s="1210"/>
      <c r="RNO427" s="1208"/>
      <c r="RNP427" s="1209"/>
      <c r="RNQ427" s="1209"/>
      <c r="RNR427" s="1209"/>
      <c r="RNS427" s="1209"/>
      <c r="RNT427" s="1210"/>
      <c r="RNU427" s="1211"/>
      <c r="RNV427" s="1210"/>
      <c r="RNX427" s="1208"/>
      <c r="RNY427" s="1209"/>
      <c r="RNZ427" s="1209"/>
      <c r="ROA427" s="1209"/>
      <c r="ROB427" s="1209"/>
      <c r="ROC427" s="1210"/>
      <c r="ROD427" s="1211"/>
      <c r="ROE427" s="1210"/>
      <c r="ROG427" s="1208"/>
      <c r="ROH427" s="1209"/>
      <c r="ROI427" s="1209"/>
      <c r="ROJ427" s="1209"/>
      <c r="ROK427" s="1209"/>
      <c r="ROL427" s="1210"/>
      <c r="ROM427" s="1211"/>
      <c r="RON427" s="1210"/>
      <c r="ROP427" s="1208"/>
      <c r="ROQ427" s="1209"/>
      <c r="ROR427" s="1209"/>
      <c r="ROS427" s="1209"/>
      <c r="ROT427" s="1209"/>
      <c r="ROU427" s="1210"/>
      <c r="ROV427" s="1211"/>
      <c r="ROW427" s="1210"/>
      <c r="ROY427" s="1208"/>
      <c r="ROZ427" s="1209"/>
      <c r="RPA427" s="1209"/>
      <c r="RPB427" s="1209"/>
      <c r="RPC427" s="1209"/>
      <c r="RPD427" s="1210"/>
      <c r="RPE427" s="1211"/>
      <c r="RPF427" s="1210"/>
      <c r="RPH427" s="1208"/>
      <c r="RPI427" s="1209"/>
      <c r="RPJ427" s="1209"/>
      <c r="RPK427" s="1209"/>
      <c r="RPL427" s="1209"/>
      <c r="RPM427" s="1210"/>
      <c r="RPN427" s="1211"/>
      <c r="RPO427" s="1210"/>
      <c r="RPQ427" s="1208"/>
      <c r="RPR427" s="1209"/>
      <c r="RPS427" s="1209"/>
      <c r="RPT427" s="1209"/>
      <c r="RPU427" s="1209"/>
      <c r="RPV427" s="1210"/>
      <c r="RPW427" s="1211"/>
      <c r="RPX427" s="1210"/>
      <c r="RPZ427" s="1208"/>
      <c r="RQA427" s="1209"/>
      <c r="RQB427" s="1209"/>
      <c r="RQC427" s="1209"/>
      <c r="RQD427" s="1209"/>
      <c r="RQE427" s="1210"/>
      <c r="RQF427" s="1211"/>
      <c r="RQG427" s="1210"/>
      <c r="RQI427" s="1208"/>
      <c r="RQJ427" s="1209"/>
      <c r="RQK427" s="1209"/>
      <c r="RQL427" s="1209"/>
      <c r="RQM427" s="1209"/>
      <c r="RQN427" s="1210"/>
      <c r="RQO427" s="1211"/>
      <c r="RQP427" s="1210"/>
      <c r="RQR427" s="1208"/>
      <c r="RQS427" s="1209"/>
      <c r="RQT427" s="1209"/>
      <c r="RQU427" s="1209"/>
      <c r="RQV427" s="1209"/>
      <c r="RQW427" s="1210"/>
      <c r="RQX427" s="1211"/>
      <c r="RQY427" s="1210"/>
      <c r="RRA427" s="1208"/>
      <c r="RRB427" s="1209"/>
      <c r="RRC427" s="1209"/>
      <c r="RRD427" s="1209"/>
      <c r="RRE427" s="1209"/>
      <c r="RRF427" s="1210"/>
      <c r="RRG427" s="1211"/>
      <c r="RRH427" s="1210"/>
      <c r="RRJ427" s="1208"/>
      <c r="RRK427" s="1209"/>
      <c r="RRL427" s="1209"/>
      <c r="RRM427" s="1209"/>
      <c r="RRN427" s="1209"/>
      <c r="RRO427" s="1210"/>
      <c r="RRP427" s="1211"/>
      <c r="RRQ427" s="1210"/>
      <c r="RRS427" s="1208"/>
      <c r="RRT427" s="1209"/>
      <c r="RRU427" s="1209"/>
      <c r="RRV427" s="1209"/>
      <c r="RRW427" s="1209"/>
      <c r="RRX427" s="1210"/>
      <c r="RRY427" s="1211"/>
      <c r="RRZ427" s="1210"/>
      <c r="RSB427" s="1208"/>
      <c r="RSC427" s="1209"/>
      <c r="RSD427" s="1209"/>
      <c r="RSE427" s="1209"/>
      <c r="RSF427" s="1209"/>
      <c r="RSG427" s="1210"/>
      <c r="RSH427" s="1211"/>
      <c r="RSI427" s="1210"/>
      <c r="RSK427" s="1208"/>
      <c r="RSL427" s="1209"/>
      <c r="RSM427" s="1209"/>
      <c r="RSN427" s="1209"/>
      <c r="RSO427" s="1209"/>
      <c r="RSP427" s="1210"/>
      <c r="RSQ427" s="1211"/>
      <c r="RSR427" s="1210"/>
      <c r="RST427" s="1208"/>
      <c r="RSU427" s="1209"/>
      <c r="RSV427" s="1209"/>
      <c r="RSW427" s="1209"/>
      <c r="RSX427" s="1209"/>
      <c r="RSY427" s="1210"/>
      <c r="RSZ427" s="1211"/>
      <c r="RTA427" s="1210"/>
      <c r="RTC427" s="1208"/>
      <c r="RTD427" s="1209"/>
      <c r="RTE427" s="1209"/>
      <c r="RTF427" s="1209"/>
      <c r="RTG427" s="1209"/>
      <c r="RTH427" s="1210"/>
      <c r="RTI427" s="1211"/>
      <c r="RTJ427" s="1210"/>
      <c r="RTL427" s="1208"/>
      <c r="RTM427" s="1209"/>
      <c r="RTN427" s="1209"/>
      <c r="RTO427" s="1209"/>
      <c r="RTP427" s="1209"/>
      <c r="RTQ427" s="1210"/>
      <c r="RTR427" s="1211"/>
      <c r="RTS427" s="1210"/>
      <c r="RTU427" s="1208"/>
      <c r="RTV427" s="1209"/>
      <c r="RTW427" s="1209"/>
      <c r="RTX427" s="1209"/>
      <c r="RTY427" s="1209"/>
      <c r="RTZ427" s="1210"/>
      <c r="RUA427" s="1211"/>
      <c r="RUB427" s="1210"/>
      <c r="RUD427" s="1208"/>
      <c r="RUE427" s="1209"/>
      <c r="RUF427" s="1209"/>
      <c r="RUG427" s="1209"/>
      <c r="RUH427" s="1209"/>
      <c r="RUI427" s="1210"/>
      <c r="RUJ427" s="1211"/>
      <c r="RUK427" s="1210"/>
      <c r="RUM427" s="1208"/>
      <c r="RUN427" s="1209"/>
      <c r="RUO427" s="1209"/>
      <c r="RUP427" s="1209"/>
      <c r="RUQ427" s="1209"/>
      <c r="RUR427" s="1210"/>
      <c r="RUS427" s="1211"/>
      <c r="RUT427" s="1210"/>
      <c r="RUV427" s="1208"/>
      <c r="RUW427" s="1209"/>
      <c r="RUX427" s="1209"/>
      <c r="RUY427" s="1209"/>
      <c r="RUZ427" s="1209"/>
      <c r="RVA427" s="1210"/>
      <c r="RVB427" s="1211"/>
      <c r="RVC427" s="1210"/>
      <c r="RVE427" s="1208"/>
      <c r="RVF427" s="1209"/>
      <c r="RVG427" s="1209"/>
      <c r="RVH427" s="1209"/>
      <c r="RVI427" s="1209"/>
      <c r="RVJ427" s="1210"/>
      <c r="RVK427" s="1211"/>
      <c r="RVL427" s="1210"/>
      <c r="RVN427" s="1208"/>
      <c r="RVO427" s="1209"/>
      <c r="RVP427" s="1209"/>
      <c r="RVQ427" s="1209"/>
      <c r="RVR427" s="1209"/>
      <c r="RVS427" s="1210"/>
      <c r="RVT427" s="1211"/>
      <c r="RVU427" s="1210"/>
      <c r="RVW427" s="1208"/>
      <c r="RVX427" s="1209"/>
      <c r="RVY427" s="1209"/>
      <c r="RVZ427" s="1209"/>
      <c r="RWA427" s="1209"/>
      <c r="RWB427" s="1210"/>
      <c r="RWC427" s="1211"/>
      <c r="RWD427" s="1210"/>
      <c r="RWF427" s="1208"/>
      <c r="RWG427" s="1209"/>
      <c r="RWH427" s="1209"/>
      <c r="RWI427" s="1209"/>
      <c r="RWJ427" s="1209"/>
      <c r="RWK427" s="1210"/>
      <c r="RWL427" s="1211"/>
      <c r="RWM427" s="1210"/>
      <c r="RWO427" s="1208"/>
      <c r="RWP427" s="1209"/>
      <c r="RWQ427" s="1209"/>
      <c r="RWR427" s="1209"/>
      <c r="RWS427" s="1209"/>
      <c r="RWT427" s="1210"/>
      <c r="RWU427" s="1211"/>
      <c r="RWV427" s="1210"/>
      <c r="RWX427" s="1208"/>
      <c r="RWY427" s="1209"/>
      <c r="RWZ427" s="1209"/>
      <c r="RXA427" s="1209"/>
      <c r="RXB427" s="1209"/>
      <c r="RXC427" s="1210"/>
      <c r="RXD427" s="1211"/>
      <c r="RXE427" s="1210"/>
      <c r="RXG427" s="1208"/>
      <c r="RXH427" s="1209"/>
      <c r="RXI427" s="1209"/>
      <c r="RXJ427" s="1209"/>
      <c r="RXK427" s="1209"/>
      <c r="RXL427" s="1210"/>
      <c r="RXM427" s="1211"/>
      <c r="RXN427" s="1210"/>
      <c r="RXP427" s="1208"/>
      <c r="RXQ427" s="1209"/>
      <c r="RXR427" s="1209"/>
      <c r="RXS427" s="1209"/>
      <c r="RXT427" s="1209"/>
      <c r="RXU427" s="1210"/>
      <c r="RXV427" s="1211"/>
      <c r="RXW427" s="1210"/>
      <c r="RXY427" s="1208"/>
      <c r="RXZ427" s="1209"/>
      <c r="RYA427" s="1209"/>
      <c r="RYB427" s="1209"/>
      <c r="RYC427" s="1209"/>
      <c r="RYD427" s="1210"/>
      <c r="RYE427" s="1211"/>
      <c r="RYF427" s="1210"/>
      <c r="RYH427" s="1208"/>
      <c r="RYI427" s="1209"/>
      <c r="RYJ427" s="1209"/>
      <c r="RYK427" s="1209"/>
      <c r="RYL427" s="1209"/>
      <c r="RYM427" s="1210"/>
      <c r="RYN427" s="1211"/>
      <c r="RYO427" s="1210"/>
      <c r="RYQ427" s="1208"/>
      <c r="RYR427" s="1209"/>
      <c r="RYS427" s="1209"/>
      <c r="RYT427" s="1209"/>
      <c r="RYU427" s="1209"/>
      <c r="RYV427" s="1210"/>
      <c r="RYW427" s="1211"/>
      <c r="RYX427" s="1210"/>
      <c r="RYZ427" s="1208"/>
      <c r="RZA427" s="1209"/>
      <c r="RZB427" s="1209"/>
      <c r="RZC427" s="1209"/>
      <c r="RZD427" s="1209"/>
      <c r="RZE427" s="1210"/>
      <c r="RZF427" s="1211"/>
      <c r="RZG427" s="1210"/>
      <c r="RZI427" s="1208"/>
      <c r="RZJ427" s="1209"/>
      <c r="RZK427" s="1209"/>
      <c r="RZL427" s="1209"/>
      <c r="RZM427" s="1209"/>
      <c r="RZN427" s="1210"/>
      <c r="RZO427" s="1211"/>
      <c r="RZP427" s="1210"/>
      <c r="RZR427" s="1208"/>
      <c r="RZS427" s="1209"/>
      <c r="RZT427" s="1209"/>
      <c r="RZU427" s="1209"/>
      <c r="RZV427" s="1209"/>
      <c r="RZW427" s="1210"/>
      <c r="RZX427" s="1211"/>
      <c r="RZY427" s="1210"/>
      <c r="SAA427" s="1208"/>
      <c r="SAB427" s="1209"/>
      <c r="SAC427" s="1209"/>
      <c r="SAD427" s="1209"/>
      <c r="SAE427" s="1209"/>
      <c r="SAF427" s="1210"/>
      <c r="SAG427" s="1211"/>
      <c r="SAH427" s="1210"/>
      <c r="SAJ427" s="1208"/>
      <c r="SAK427" s="1209"/>
      <c r="SAL427" s="1209"/>
      <c r="SAM427" s="1209"/>
      <c r="SAN427" s="1209"/>
      <c r="SAO427" s="1210"/>
      <c r="SAP427" s="1211"/>
      <c r="SAQ427" s="1210"/>
      <c r="SAS427" s="1208"/>
      <c r="SAT427" s="1209"/>
      <c r="SAU427" s="1209"/>
      <c r="SAV427" s="1209"/>
      <c r="SAW427" s="1209"/>
      <c r="SAX427" s="1210"/>
      <c r="SAY427" s="1211"/>
      <c r="SAZ427" s="1210"/>
      <c r="SBB427" s="1208"/>
      <c r="SBC427" s="1209"/>
      <c r="SBD427" s="1209"/>
      <c r="SBE427" s="1209"/>
      <c r="SBF427" s="1209"/>
      <c r="SBG427" s="1210"/>
      <c r="SBH427" s="1211"/>
      <c r="SBI427" s="1210"/>
      <c r="SBK427" s="1208"/>
      <c r="SBL427" s="1209"/>
      <c r="SBM427" s="1209"/>
      <c r="SBN427" s="1209"/>
      <c r="SBO427" s="1209"/>
      <c r="SBP427" s="1210"/>
      <c r="SBQ427" s="1211"/>
      <c r="SBR427" s="1210"/>
      <c r="SBT427" s="1208"/>
      <c r="SBU427" s="1209"/>
      <c r="SBV427" s="1209"/>
      <c r="SBW427" s="1209"/>
      <c r="SBX427" s="1209"/>
      <c r="SBY427" s="1210"/>
      <c r="SBZ427" s="1211"/>
      <c r="SCA427" s="1210"/>
      <c r="SCC427" s="1208"/>
      <c r="SCD427" s="1209"/>
      <c r="SCE427" s="1209"/>
      <c r="SCF427" s="1209"/>
      <c r="SCG427" s="1209"/>
      <c r="SCH427" s="1210"/>
      <c r="SCI427" s="1211"/>
      <c r="SCJ427" s="1210"/>
      <c r="SCL427" s="1208"/>
      <c r="SCM427" s="1209"/>
      <c r="SCN427" s="1209"/>
      <c r="SCO427" s="1209"/>
      <c r="SCP427" s="1209"/>
      <c r="SCQ427" s="1210"/>
      <c r="SCR427" s="1211"/>
      <c r="SCS427" s="1210"/>
      <c r="SCU427" s="1208"/>
      <c r="SCV427" s="1209"/>
      <c r="SCW427" s="1209"/>
      <c r="SCX427" s="1209"/>
      <c r="SCY427" s="1209"/>
      <c r="SCZ427" s="1210"/>
      <c r="SDA427" s="1211"/>
      <c r="SDB427" s="1210"/>
      <c r="SDD427" s="1208"/>
      <c r="SDE427" s="1209"/>
      <c r="SDF427" s="1209"/>
      <c r="SDG427" s="1209"/>
      <c r="SDH427" s="1209"/>
      <c r="SDI427" s="1210"/>
      <c r="SDJ427" s="1211"/>
      <c r="SDK427" s="1210"/>
      <c r="SDM427" s="1208"/>
      <c r="SDN427" s="1209"/>
      <c r="SDO427" s="1209"/>
      <c r="SDP427" s="1209"/>
      <c r="SDQ427" s="1209"/>
      <c r="SDR427" s="1210"/>
      <c r="SDS427" s="1211"/>
      <c r="SDT427" s="1210"/>
      <c r="SDV427" s="1208"/>
      <c r="SDW427" s="1209"/>
      <c r="SDX427" s="1209"/>
      <c r="SDY427" s="1209"/>
      <c r="SDZ427" s="1209"/>
      <c r="SEA427" s="1210"/>
      <c r="SEB427" s="1211"/>
      <c r="SEC427" s="1210"/>
      <c r="SEE427" s="1208"/>
      <c r="SEF427" s="1209"/>
      <c r="SEG427" s="1209"/>
      <c r="SEH427" s="1209"/>
      <c r="SEI427" s="1209"/>
      <c r="SEJ427" s="1210"/>
      <c r="SEK427" s="1211"/>
      <c r="SEL427" s="1210"/>
      <c r="SEN427" s="1208"/>
      <c r="SEO427" s="1209"/>
      <c r="SEP427" s="1209"/>
      <c r="SEQ427" s="1209"/>
      <c r="SER427" s="1209"/>
      <c r="SES427" s="1210"/>
      <c r="SET427" s="1211"/>
      <c r="SEU427" s="1210"/>
      <c r="SEW427" s="1208"/>
      <c r="SEX427" s="1209"/>
      <c r="SEY427" s="1209"/>
      <c r="SEZ427" s="1209"/>
      <c r="SFA427" s="1209"/>
      <c r="SFB427" s="1210"/>
      <c r="SFC427" s="1211"/>
      <c r="SFD427" s="1210"/>
      <c r="SFF427" s="1208"/>
      <c r="SFG427" s="1209"/>
      <c r="SFH427" s="1209"/>
      <c r="SFI427" s="1209"/>
      <c r="SFJ427" s="1209"/>
      <c r="SFK427" s="1210"/>
      <c r="SFL427" s="1211"/>
      <c r="SFM427" s="1210"/>
      <c r="SFO427" s="1208"/>
      <c r="SFP427" s="1209"/>
      <c r="SFQ427" s="1209"/>
      <c r="SFR427" s="1209"/>
      <c r="SFS427" s="1209"/>
      <c r="SFT427" s="1210"/>
      <c r="SFU427" s="1211"/>
      <c r="SFV427" s="1210"/>
      <c r="SFX427" s="1208"/>
      <c r="SFY427" s="1209"/>
      <c r="SFZ427" s="1209"/>
      <c r="SGA427" s="1209"/>
      <c r="SGB427" s="1209"/>
      <c r="SGC427" s="1210"/>
      <c r="SGD427" s="1211"/>
      <c r="SGE427" s="1210"/>
      <c r="SGG427" s="1208"/>
      <c r="SGH427" s="1209"/>
      <c r="SGI427" s="1209"/>
      <c r="SGJ427" s="1209"/>
      <c r="SGK427" s="1209"/>
      <c r="SGL427" s="1210"/>
      <c r="SGM427" s="1211"/>
      <c r="SGN427" s="1210"/>
      <c r="SGP427" s="1208"/>
      <c r="SGQ427" s="1209"/>
      <c r="SGR427" s="1209"/>
      <c r="SGS427" s="1209"/>
      <c r="SGT427" s="1209"/>
      <c r="SGU427" s="1210"/>
      <c r="SGV427" s="1211"/>
      <c r="SGW427" s="1210"/>
      <c r="SGY427" s="1208"/>
      <c r="SGZ427" s="1209"/>
      <c r="SHA427" s="1209"/>
      <c r="SHB427" s="1209"/>
      <c r="SHC427" s="1209"/>
      <c r="SHD427" s="1210"/>
      <c r="SHE427" s="1211"/>
      <c r="SHF427" s="1210"/>
      <c r="SHH427" s="1208"/>
      <c r="SHI427" s="1209"/>
      <c r="SHJ427" s="1209"/>
      <c r="SHK427" s="1209"/>
      <c r="SHL427" s="1209"/>
      <c r="SHM427" s="1210"/>
      <c r="SHN427" s="1211"/>
      <c r="SHO427" s="1210"/>
      <c r="SHQ427" s="1208"/>
      <c r="SHR427" s="1209"/>
      <c r="SHS427" s="1209"/>
      <c r="SHT427" s="1209"/>
      <c r="SHU427" s="1209"/>
      <c r="SHV427" s="1210"/>
      <c r="SHW427" s="1211"/>
      <c r="SHX427" s="1210"/>
      <c r="SHZ427" s="1208"/>
      <c r="SIA427" s="1209"/>
      <c r="SIB427" s="1209"/>
      <c r="SIC427" s="1209"/>
      <c r="SID427" s="1209"/>
      <c r="SIE427" s="1210"/>
      <c r="SIF427" s="1211"/>
      <c r="SIG427" s="1210"/>
      <c r="SII427" s="1208"/>
      <c r="SIJ427" s="1209"/>
      <c r="SIK427" s="1209"/>
      <c r="SIL427" s="1209"/>
      <c r="SIM427" s="1209"/>
      <c r="SIN427" s="1210"/>
      <c r="SIO427" s="1211"/>
      <c r="SIP427" s="1210"/>
      <c r="SIR427" s="1208"/>
      <c r="SIS427" s="1209"/>
      <c r="SIT427" s="1209"/>
      <c r="SIU427" s="1209"/>
      <c r="SIV427" s="1209"/>
      <c r="SIW427" s="1210"/>
      <c r="SIX427" s="1211"/>
      <c r="SIY427" s="1210"/>
      <c r="SJA427" s="1208"/>
      <c r="SJB427" s="1209"/>
      <c r="SJC427" s="1209"/>
      <c r="SJD427" s="1209"/>
      <c r="SJE427" s="1209"/>
      <c r="SJF427" s="1210"/>
      <c r="SJG427" s="1211"/>
      <c r="SJH427" s="1210"/>
      <c r="SJJ427" s="1208"/>
      <c r="SJK427" s="1209"/>
      <c r="SJL427" s="1209"/>
      <c r="SJM427" s="1209"/>
      <c r="SJN427" s="1209"/>
      <c r="SJO427" s="1210"/>
      <c r="SJP427" s="1211"/>
      <c r="SJQ427" s="1210"/>
      <c r="SJS427" s="1208"/>
      <c r="SJT427" s="1209"/>
      <c r="SJU427" s="1209"/>
      <c r="SJV427" s="1209"/>
      <c r="SJW427" s="1209"/>
      <c r="SJX427" s="1210"/>
      <c r="SJY427" s="1211"/>
      <c r="SJZ427" s="1210"/>
      <c r="SKB427" s="1208"/>
      <c r="SKC427" s="1209"/>
      <c r="SKD427" s="1209"/>
      <c r="SKE427" s="1209"/>
      <c r="SKF427" s="1209"/>
      <c r="SKG427" s="1210"/>
      <c r="SKH427" s="1211"/>
      <c r="SKI427" s="1210"/>
      <c r="SKK427" s="1208"/>
      <c r="SKL427" s="1209"/>
      <c r="SKM427" s="1209"/>
      <c r="SKN427" s="1209"/>
      <c r="SKO427" s="1209"/>
      <c r="SKP427" s="1210"/>
      <c r="SKQ427" s="1211"/>
      <c r="SKR427" s="1210"/>
      <c r="SKT427" s="1208"/>
      <c r="SKU427" s="1209"/>
      <c r="SKV427" s="1209"/>
      <c r="SKW427" s="1209"/>
      <c r="SKX427" s="1209"/>
      <c r="SKY427" s="1210"/>
      <c r="SKZ427" s="1211"/>
      <c r="SLA427" s="1210"/>
      <c r="SLC427" s="1208"/>
      <c r="SLD427" s="1209"/>
      <c r="SLE427" s="1209"/>
      <c r="SLF427" s="1209"/>
      <c r="SLG427" s="1209"/>
      <c r="SLH427" s="1210"/>
      <c r="SLI427" s="1211"/>
      <c r="SLJ427" s="1210"/>
      <c r="SLL427" s="1208"/>
      <c r="SLM427" s="1209"/>
      <c r="SLN427" s="1209"/>
      <c r="SLO427" s="1209"/>
      <c r="SLP427" s="1209"/>
      <c r="SLQ427" s="1210"/>
      <c r="SLR427" s="1211"/>
      <c r="SLS427" s="1210"/>
      <c r="SLU427" s="1208"/>
      <c r="SLV427" s="1209"/>
      <c r="SLW427" s="1209"/>
      <c r="SLX427" s="1209"/>
      <c r="SLY427" s="1209"/>
      <c r="SLZ427" s="1210"/>
      <c r="SMA427" s="1211"/>
      <c r="SMB427" s="1210"/>
      <c r="SMD427" s="1208"/>
      <c r="SME427" s="1209"/>
      <c r="SMF427" s="1209"/>
      <c r="SMG427" s="1209"/>
      <c r="SMH427" s="1209"/>
      <c r="SMI427" s="1210"/>
      <c r="SMJ427" s="1211"/>
      <c r="SMK427" s="1210"/>
      <c r="SMM427" s="1208"/>
      <c r="SMN427" s="1209"/>
      <c r="SMO427" s="1209"/>
      <c r="SMP427" s="1209"/>
      <c r="SMQ427" s="1209"/>
      <c r="SMR427" s="1210"/>
      <c r="SMS427" s="1211"/>
      <c r="SMT427" s="1210"/>
      <c r="SMV427" s="1208"/>
      <c r="SMW427" s="1209"/>
      <c r="SMX427" s="1209"/>
      <c r="SMY427" s="1209"/>
      <c r="SMZ427" s="1209"/>
      <c r="SNA427" s="1210"/>
      <c r="SNB427" s="1211"/>
      <c r="SNC427" s="1210"/>
      <c r="SNE427" s="1208"/>
      <c r="SNF427" s="1209"/>
      <c r="SNG427" s="1209"/>
      <c r="SNH427" s="1209"/>
      <c r="SNI427" s="1209"/>
      <c r="SNJ427" s="1210"/>
      <c r="SNK427" s="1211"/>
      <c r="SNL427" s="1210"/>
      <c r="SNN427" s="1208"/>
      <c r="SNO427" s="1209"/>
      <c r="SNP427" s="1209"/>
      <c r="SNQ427" s="1209"/>
      <c r="SNR427" s="1209"/>
      <c r="SNS427" s="1210"/>
      <c r="SNT427" s="1211"/>
      <c r="SNU427" s="1210"/>
      <c r="SNW427" s="1208"/>
      <c r="SNX427" s="1209"/>
      <c r="SNY427" s="1209"/>
      <c r="SNZ427" s="1209"/>
      <c r="SOA427" s="1209"/>
      <c r="SOB427" s="1210"/>
      <c r="SOC427" s="1211"/>
      <c r="SOD427" s="1210"/>
      <c r="SOF427" s="1208"/>
      <c r="SOG427" s="1209"/>
      <c r="SOH427" s="1209"/>
      <c r="SOI427" s="1209"/>
      <c r="SOJ427" s="1209"/>
      <c r="SOK427" s="1210"/>
      <c r="SOL427" s="1211"/>
      <c r="SOM427" s="1210"/>
      <c r="SOO427" s="1208"/>
      <c r="SOP427" s="1209"/>
      <c r="SOQ427" s="1209"/>
      <c r="SOR427" s="1209"/>
      <c r="SOS427" s="1209"/>
      <c r="SOT427" s="1210"/>
      <c r="SOU427" s="1211"/>
      <c r="SOV427" s="1210"/>
      <c r="SOX427" s="1208"/>
      <c r="SOY427" s="1209"/>
      <c r="SOZ427" s="1209"/>
      <c r="SPA427" s="1209"/>
      <c r="SPB427" s="1209"/>
      <c r="SPC427" s="1210"/>
      <c r="SPD427" s="1211"/>
      <c r="SPE427" s="1210"/>
      <c r="SPG427" s="1208"/>
      <c r="SPH427" s="1209"/>
      <c r="SPI427" s="1209"/>
      <c r="SPJ427" s="1209"/>
      <c r="SPK427" s="1209"/>
      <c r="SPL427" s="1210"/>
      <c r="SPM427" s="1211"/>
      <c r="SPN427" s="1210"/>
      <c r="SPP427" s="1208"/>
      <c r="SPQ427" s="1209"/>
      <c r="SPR427" s="1209"/>
      <c r="SPS427" s="1209"/>
      <c r="SPT427" s="1209"/>
      <c r="SPU427" s="1210"/>
      <c r="SPV427" s="1211"/>
      <c r="SPW427" s="1210"/>
      <c r="SPY427" s="1208"/>
      <c r="SPZ427" s="1209"/>
      <c r="SQA427" s="1209"/>
      <c r="SQB427" s="1209"/>
      <c r="SQC427" s="1209"/>
      <c r="SQD427" s="1210"/>
      <c r="SQE427" s="1211"/>
      <c r="SQF427" s="1210"/>
      <c r="SQH427" s="1208"/>
      <c r="SQI427" s="1209"/>
      <c r="SQJ427" s="1209"/>
      <c r="SQK427" s="1209"/>
      <c r="SQL427" s="1209"/>
      <c r="SQM427" s="1210"/>
      <c r="SQN427" s="1211"/>
      <c r="SQO427" s="1210"/>
      <c r="SQQ427" s="1208"/>
      <c r="SQR427" s="1209"/>
      <c r="SQS427" s="1209"/>
      <c r="SQT427" s="1209"/>
      <c r="SQU427" s="1209"/>
      <c r="SQV427" s="1210"/>
      <c r="SQW427" s="1211"/>
      <c r="SQX427" s="1210"/>
      <c r="SQZ427" s="1208"/>
      <c r="SRA427" s="1209"/>
      <c r="SRB427" s="1209"/>
      <c r="SRC427" s="1209"/>
      <c r="SRD427" s="1209"/>
      <c r="SRE427" s="1210"/>
      <c r="SRF427" s="1211"/>
      <c r="SRG427" s="1210"/>
      <c r="SRI427" s="1208"/>
      <c r="SRJ427" s="1209"/>
      <c r="SRK427" s="1209"/>
      <c r="SRL427" s="1209"/>
      <c r="SRM427" s="1209"/>
      <c r="SRN427" s="1210"/>
      <c r="SRO427" s="1211"/>
      <c r="SRP427" s="1210"/>
      <c r="SRR427" s="1208"/>
      <c r="SRS427" s="1209"/>
      <c r="SRT427" s="1209"/>
      <c r="SRU427" s="1209"/>
      <c r="SRV427" s="1209"/>
      <c r="SRW427" s="1210"/>
      <c r="SRX427" s="1211"/>
      <c r="SRY427" s="1210"/>
      <c r="SSA427" s="1208"/>
      <c r="SSB427" s="1209"/>
      <c r="SSC427" s="1209"/>
      <c r="SSD427" s="1209"/>
      <c r="SSE427" s="1209"/>
      <c r="SSF427" s="1210"/>
      <c r="SSG427" s="1211"/>
      <c r="SSH427" s="1210"/>
      <c r="SSJ427" s="1208"/>
      <c r="SSK427" s="1209"/>
      <c r="SSL427" s="1209"/>
      <c r="SSM427" s="1209"/>
      <c r="SSN427" s="1209"/>
      <c r="SSO427" s="1210"/>
      <c r="SSP427" s="1211"/>
      <c r="SSQ427" s="1210"/>
      <c r="SSS427" s="1208"/>
      <c r="SST427" s="1209"/>
      <c r="SSU427" s="1209"/>
      <c r="SSV427" s="1209"/>
      <c r="SSW427" s="1209"/>
      <c r="SSX427" s="1210"/>
      <c r="SSY427" s="1211"/>
      <c r="SSZ427" s="1210"/>
      <c r="STB427" s="1208"/>
      <c r="STC427" s="1209"/>
      <c r="STD427" s="1209"/>
      <c r="STE427" s="1209"/>
      <c r="STF427" s="1209"/>
      <c r="STG427" s="1210"/>
      <c r="STH427" s="1211"/>
      <c r="STI427" s="1210"/>
      <c r="STK427" s="1208"/>
      <c r="STL427" s="1209"/>
      <c r="STM427" s="1209"/>
      <c r="STN427" s="1209"/>
      <c r="STO427" s="1209"/>
      <c r="STP427" s="1210"/>
      <c r="STQ427" s="1211"/>
      <c r="STR427" s="1210"/>
      <c r="STT427" s="1208"/>
      <c r="STU427" s="1209"/>
      <c r="STV427" s="1209"/>
      <c r="STW427" s="1209"/>
      <c r="STX427" s="1209"/>
      <c r="STY427" s="1210"/>
      <c r="STZ427" s="1211"/>
      <c r="SUA427" s="1210"/>
      <c r="SUC427" s="1208"/>
      <c r="SUD427" s="1209"/>
      <c r="SUE427" s="1209"/>
      <c r="SUF427" s="1209"/>
      <c r="SUG427" s="1209"/>
      <c r="SUH427" s="1210"/>
      <c r="SUI427" s="1211"/>
      <c r="SUJ427" s="1210"/>
      <c r="SUL427" s="1208"/>
      <c r="SUM427" s="1209"/>
      <c r="SUN427" s="1209"/>
      <c r="SUO427" s="1209"/>
      <c r="SUP427" s="1209"/>
      <c r="SUQ427" s="1210"/>
      <c r="SUR427" s="1211"/>
      <c r="SUS427" s="1210"/>
      <c r="SUU427" s="1208"/>
      <c r="SUV427" s="1209"/>
      <c r="SUW427" s="1209"/>
      <c r="SUX427" s="1209"/>
      <c r="SUY427" s="1209"/>
      <c r="SUZ427" s="1210"/>
      <c r="SVA427" s="1211"/>
      <c r="SVB427" s="1210"/>
      <c r="SVD427" s="1208"/>
      <c r="SVE427" s="1209"/>
      <c r="SVF427" s="1209"/>
      <c r="SVG427" s="1209"/>
      <c r="SVH427" s="1209"/>
      <c r="SVI427" s="1210"/>
      <c r="SVJ427" s="1211"/>
      <c r="SVK427" s="1210"/>
      <c r="SVM427" s="1208"/>
      <c r="SVN427" s="1209"/>
      <c r="SVO427" s="1209"/>
      <c r="SVP427" s="1209"/>
      <c r="SVQ427" s="1209"/>
      <c r="SVR427" s="1210"/>
      <c r="SVS427" s="1211"/>
      <c r="SVT427" s="1210"/>
      <c r="SVV427" s="1208"/>
      <c r="SVW427" s="1209"/>
      <c r="SVX427" s="1209"/>
      <c r="SVY427" s="1209"/>
      <c r="SVZ427" s="1209"/>
      <c r="SWA427" s="1210"/>
      <c r="SWB427" s="1211"/>
      <c r="SWC427" s="1210"/>
      <c r="SWE427" s="1208"/>
      <c r="SWF427" s="1209"/>
      <c r="SWG427" s="1209"/>
      <c r="SWH427" s="1209"/>
      <c r="SWI427" s="1209"/>
      <c r="SWJ427" s="1210"/>
      <c r="SWK427" s="1211"/>
      <c r="SWL427" s="1210"/>
      <c r="SWN427" s="1208"/>
      <c r="SWO427" s="1209"/>
      <c r="SWP427" s="1209"/>
      <c r="SWQ427" s="1209"/>
      <c r="SWR427" s="1209"/>
      <c r="SWS427" s="1210"/>
      <c r="SWT427" s="1211"/>
      <c r="SWU427" s="1210"/>
      <c r="SWW427" s="1208"/>
      <c r="SWX427" s="1209"/>
      <c r="SWY427" s="1209"/>
      <c r="SWZ427" s="1209"/>
      <c r="SXA427" s="1209"/>
      <c r="SXB427" s="1210"/>
      <c r="SXC427" s="1211"/>
      <c r="SXD427" s="1210"/>
      <c r="SXF427" s="1208"/>
      <c r="SXG427" s="1209"/>
      <c r="SXH427" s="1209"/>
      <c r="SXI427" s="1209"/>
      <c r="SXJ427" s="1209"/>
      <c r="SXK427" s="1210"/>
      <c r="SXL427" s="1211"/>
      <c r="SXM427" s="1210"/>
      <c r="SXO427" s="1208"/>
      <c r="SXP427" s="1209"/>
      <c r="SXQ427" s="1209"/>
      <c r="SXR427" s="1209"/>
      <c r="SXS427" s="1209"/>
      <c r="SXT427" s="1210"/>
      <c r="SXU427" s="1211"/>
      <c r="SXV427" s="1210"/>
      <c r="SXX427" s="1208"/>
      <c r="SXY427" s="1209"/>
      <c r="SXZ427" s="1209"/>
      <c r="SYA427" s="1209"/>
      <c r="SYB427" s="1209"/>
      <c r="SYC427" s="1210"/>
      <c r="SYD427" s="1211"/>
      <c r="SYE427" s="1210"/>
      <c r="SYG427" s="1208"/>
      <c r="SYH427" s="1209"/>
      <c r="SYI427" s="1209"/>
      <c r="SYJ427" s="1209"/>
      <c r="SYK427" s="1209"/>
      <c r="SYL427" s="1210"/>
      <c r="SYM427" s="1211"/>
      <c r="SYN427" s="1210"/>
      <c r="SYP427" s="1208"/>
      <c r="SYQ427" s="1209"/>
      <c r="SYR427" s="1209"/>
      <c r="SYS427" s="1209"/>
      <c r="SYT427" s="1209"/>
      <c r="SYU427" s="1210"/>
      <c r="SYV427" s="1211"/>
      <c r="SYW427" s="1210"/>
      <c r="SYY427" s="1208"/>
      <c r="SYZ427" s="1209"/>
      <c r="SZA427" s="1209"/>
      <c r="SZB427" s="1209"/>
      <c r="SZC427" s="1209"/>
      <c r="SZD427" s="1210"/>
      <c r="SZE427" s="1211"/>
      <c r="SZF427" s="1210"/>
      <c r="SZH427" s="1208"/>
      <c r="SZI427" s="1209"/>
      <c r="SZJ427" s="1209"/>
      <c r="SZK427" s="1209"/>
      <c r="SZL427" s="1209"/>
      <c r="SZM427" s="1210"/>
      <c r="SZN427" s="1211"/>
      <c r="SZO427" s="1210"/>
      <c r="SZQ427" s="1208"/>
      <c r="SZR427" s="1209"/>
      <c r="SZS427" s="1209"/>
      <c r="SZT427" s="1209"/>
      <c r="SZU427" s="1209"/>
      <c r="SZV427" s="1210"/>
      <c r="SZW427" s="1211"/>
      <c r="SZX427" s="1210"/>
      <c r="SZZ427" s="1208"/>
      <c r="TAA427" s="1209"/>
      <c r="TAB427" s="1209"/>
      <c r="TAC427" s="1209"/>
      <c r="TAD427" s="1209"/>
      <c r="TAE427" s="1210"/>
      <c r="TAF427" s="1211"/>
      <c r="TAG427" s="1210"/>
      <c r="TAI427" s="1208"/>
      <c r="TAJ427" s="1209"/>
      <c r="TAK427" s="1209"/>
      <c r="TAL427" s="1209"/>
      <c r="TAM427" s="1209"/>
      <c r="TAN427" s="1210"/>
      <c r="TAO427" s="1211"/>
      <c r="TAP427" s="1210"/>
      <c r="TAR427" s="1208"/>
      <c r="TAS427" s="1209"/>
      <c r="TAT427" s="1209"/>
      <c r="TAU427" s="1209"/>
      <c r="TAV427" s="1209"/>
      <c r="TAW427" s="1210"/>
      <c r="TAX427" s="1211"/>
      <c r="TAY427" s="1210"/>
      <c r="TBA427" s="1208"/>
      <c r="TBB427" s="1209"/>
      <c r="TBC427" s="1209"/>
      <c r="TBD427" s="1209"/>
      <c r="TBE427" s="1209"/>
      <c r="TBF427" s="1210"/>
      <c r="TBG427" s="1211"/>
      <c r="TBH427" s="1210"/>
      <c r="TBJ427" s="1208"/>
      <c r="TBK427" s="1209"/>
      <c r="TBL427" s="1209"/>
      <c r="TBM427" s="1209"/>
      <c r="TBN427" s="1209"/>
      <c r="TBO427" s="1210"/>
      <c r="TBP427" s="1211"/>
      <c r="TBQ427" s="1210"/>
      <c r="TBS427" s="1208"/>
      <c r="TBT427" s="1209"/>
      <c r="TBU427" s="1209"/>
      <c r="TBV427" s="1209"/>
      <c r="TBW427" s="1209"/>
      <c r="TBX427" s="1210"/>
      <c r="TBY427" s="1211"/>
      <c r="TBZ427" s="1210"/>
      <c r="TCB427" s="1208"/>
      <c r="TCC427" s="1209"/>
      <c r="TCD427" s="1209"/>
      <c r="TCE427" s="1209"/>
      <c r="TCF427" s="1209"/>
      <c r="TCG427" s="1210"/>
      <c r="TCH427" s="1211"/>
      <c r="TCI427" s="1210"/>
      <c r="TCK427" s="1208"/>
      <c r="TCL427" s="1209"/>
      <c r="TCM427" s="1209"/>
      <c r="TCN427" s="1209"/>
      <c r="TCO427" s="1209"/>
      <c r="TCP427" s="1210"/>
      <c r="TCQ427" s="1211"/>
      <c r="TCR427" s="1210"/>
      <c r="TCT427" s="1208"/>
      <c r="TCU427" s="1209"/>
      <c r="TCV427" s="1209"/>
      <c r="TCW427" s="1209"/>
      <c r="TCX427" s="1209"/>
      <c r="TCY427" s="1210"/>
      <c r="TCZ427" s="1211"/>
      <c r="TDA427" s="1210"/>
      <c r="TDC427" s="1208"/>
      <c r="TDD427" s="1209"/>
      <c r="TDE427" s="1209"/>
      <c r="TDF427" s="1209"/>
      <c r="TDG427" s="1209"/>
      <c r="TDH427" s="1210"/>
      <c r="TDI427" s="1211"/>
      <c r="TDJ427" s="1210"/>
      <c r="TDL427" s="1208"/>
      <c r="TDM427" s="1209"/>
      <c r="TDN427" s="1209"/>
      <c r="TDO427" s="1209"/>
      <c r="TDP427" s="1209"/>
      <c r="TDQ427" s="1210"/>
      <c r="TDR427" s="1211"/>
      <c r="TDS427" s="1210"/>
      <c r="TDU427" s="1208"/>
      <c r="TDV427" s="1209"/>
      <c r="TDW427" s="1209"/>
      <c r="TDX427" s="1209"/>
      <c r="TDY427" s="1209"/>
      <c r="TDZ427" s="1210"/>
      <c r="TEA427" s="1211"/>
      <c r="TEB427" s="1210"/>
      <c r="TED427" s="1208"/>
      <c r="TEE427" s="1209"/>
      <c r="TEF427" s="1209"/>
      <c r="TEG427" s="1209"/>
      <c r="TEH427" s="1209"/>
      <c r="TEI427" s="1210"/>
      <c r="TEJ427" s="1211"/>
      <c r="TEK427" s="1210"/>
      <c r="TEM427" s="1208"/>
      <c r="TEN427" s="1209"/>
      <c r="TEO427" s="1209"/>
      <c r="TEP427" s="1209"/>
      <c r="TEQ427" s="1209"/>
      <c r="TER427" s="1210"/>
      <c r="TES427" s="1211"/>
      <c r="TET427" s="1210"/>
      <c r="TEV427" s="1208"/>
      <c r="TEW427" s="1209"/>
      <c r="TEX427" s="1209"/>
      <c r="TEY427" s="1209"/>
      <c r="TEZ427" s="1209"/>
      <c r="TFA427" s="1210"/>
      <c r="TFB427" s="1211"/>
      <c r="TFC427" s="1210"/>
      <c r="TFE427" s="1208"/>
      <c r="TFF427" s="1209"/>
      <c r="TFG427" s="1209"/>
      <c r="TFH427" s="1209"/>
      <c r="TFI427" s="1209"/>
      <c r="TFJ427" s="1210"/>
      <c r="TFK427" s="1211"/>
      <c r="TFL427" s="1210"/>
      <c r="TFN427" s="1208"/>
      <c r="TFO427" s="1209"/>
      <c r="TFP427" s="1209"/>
      <c r="TFQ427" s="1209"/>
      <c r="TFR427" s="1209"/>
      <c r="TFS427" s="1210"/>
      <c r="TFT427" s="1211"/>
      <c r="TFU427" s="1210"/>
      <c r="TFW427" s="1208"/>
      <c r="TFX427" s="1209"/>
      <c r="TFY427" s="1209"/>
      <c r="TFZ427" s="1209"/>
      <c r="TGA427" s="1209"/>
      <c r="TGB427" s="1210"/>
      <c r="TGC427" s="1211"/>
      <c r="TGD427" s="1210"/>
      <c r="TGF427" s="1208"/>
      <c r="TGG427" s="1209"/>
      <c r="TGH427" s="1209"/>
      <c r="TGI427" s="1209"/>
      <c r="TGJ427" s="1209"/>
      <c r="TGK427" s="1210"/>
      <c r="TGL427" s="1211"/>
      <c r="TGM427" s="1210"/>
      <c r="TGO427" s="1208"/>
      <c r="TGP427" s="1209"/>
      <c r="TGQ427" s="1209"/>
      <c r="TGR427" s="1209"/>
      <c r="TGS427" s="1209"/>
      <c r="TGT427" s="1210"/>
      <c r="TGU427" s="1211"/>
      <c r="TGV427" s="1210"/>
      <c r="TGX427" s="1208"/>
      <c r="TGY427" s="1209"/>
      <c r="TGZ427" s="1209"/>
      <c r="THA427" s="1209"/>
      <c r="THB427" s="1209"/>
      <c r="THC427" s="1210"/>
      <c r="THD427" s="1211"/>
      <c r="THE427" s="1210"/>
      <c r="THG427" s="1208"/>
      <c r="THH427" s="1209"/>
      <c r="THI427" s="1209"/>
      <c r="THJ427" s="1209"/>
      <c r="THK427" s="1209"/>
      <c r="THL427" s="1210"/>
      <c r="THM427" s="1211"/>
      <c r="THN427" s="1210"/>
      <c r="THP427" s="1208"/>
      <c r="THQ427" s="1209"/>
      <c r="THR427" s="1209"/>
      <c r="THS427" s="1209"/>
      <c r="THT427" s="1209"/>
      <c r="THU427" s="1210"/>
      <c r="THV427" s="1211"/>
      <c r="THW427" s="1210"/>
      <c r="THY427" s="1208"/>
      <c r="THZ427" s="1209"/>
      <c r="TIA427" s="1209"/>
      <c r="TIB427" s="1209"/>
      <c r="TIC427" s="1209"/>
      <c r="TID427" s="1210"/>
      <c r="TIE427" s="1211"/>
      <c r="TIF427" s="1210"/>
      <c r="TIH427" s="1208"/>
      <c r="TII427" s="1209"/>
      <c r="TIJ427" s="1209"/>
      <c r="TIK427" s="1209"/>
      <c r="TIL427" s="1209"/>
      <c r="TIM427" s="1210"/>
      <c r="TIN427" s="1211"/>
      <c r="TIO427" s="1210"/>
      <c r="TIQ427" s="1208"/>
      <c r="TIR427" s="1209"/>
      <c r="TIS427" s="1209"/>
      <c r="TIT427" s="1209"/>
      <c r="TIU427" s="1209"/>
      <c r="TIV427" s="1210"/>
      <c r="TIW427" s="1211"/>
      <c r="TIX427" s="1210"/>
      <c r="TIZ427" s="1208"/>
      <c r="TJA427" s="1209"/>
      <c r="TJB427" s="1209"/>
      <c r="TJC427" s="1209"/>
      <c r="TJD427" s="1209"/>
      <c r="TJE427" s="1210"/>
      <c r="TJF427" s="1211"/>
      <c r="TJG427" s="1210"/>
      <c r="TJI427" s="1208"/>
      <c r="TJJ427" s="1209"/>
      <c r="TJK427" s="1209"/>
      <c r="TJL427" s="1209"/>
      <c r="TJM427" s="1209"/>
      <c r="TJN427" s="1210"/>
      <c r="TJO427" s="1211"/>
      <c r="TJP427" s="1210"/>
      <c r="TJR427" s="1208"/>
      <c r="TJS427" s="1209"/>
      <c r="TJT427" s="1209"/>
      <c r="TJU427" s="1209"/>
      <c r="TJV427" s="1209"/>
      <c r="TJW427" s="1210"/>
      <c r="TJX427" s="1211"/>
      <c r="TJY427" s="1210"/>
      <c r="TKA427" s="1208"/>
      <c r="TKB427" s="1209"/>
      <c r="TKC427" s="1209"/>
      <c r="TKD427" s="1209"/>
      <c r="TKE427" s="1209"/>
      <c r="TKF427" s="1210"/>
      <c r="TKG427" s="1211"/>
      <c r="TKH427" s="1210"/>
      <c r="TKJ427" s="1208"/>
      <c r="TKK427" s="1209"/>
      <c r="TKL427" s="1209"/>
      <c r="TKM427" s="1209"/>
      <c r="TKN427" s="1209"/>
      <c r="TKO427" s="1210"/>
      <c r="TKP427" s="1211"/>
      <c r="TKQ427" s="1210"/>
      <c r="TKS427" s="1208"/>
      <c r="TKT427" s="1209"/>
      <c r="TKU427" s="1209"/>
      <c r="TKV427" s="1209"/>
      <c r="TKW427" s="1209"/>
      <c r="TKX427" s="1210"/>
      <c r="TKY427" s="1211"/>
      <c r="TKZ427" s="1210"/>
      <c r="TLB427" s="1208"/>
      <c r="TLC427" s="1209"/>
      <c r="TLD427" s="1209"/>
      <c r="TLE427" s="1209"/>
      <c r="TLF427" s="1209"/>
      <c r="TLG427" s="1210"/>
      <c r="TLH427" s="1211"/>
      <c r="TLI427" s="1210"/>
      <c r="TLK427" s="1208"/>
      <c r="TLL427" s="1209"/>
      <c r="TLM427" s="1209"/>
      <c r="TLN427" s="1209"/>
      <c r="TLO427" s="1209"/>
      <c r="TLP427" s="1210"/>
      <c r="TLQ427" s="1211"/>
      <c r="TLR427" s="1210"/>
      <c r="TLT427" s="1208"/>
      <c r="TLU427" s="1209"/>
      <c r="TLV427" s="1209"/>
      <c r="TLW427" s="1209"/>
      <c r="TLX427" s="1209"/>
      <c r="TLY427" s="1210"/>
      <c r="TLZ427" s="1211"/>
      <c r="TMA427" s="1210"/>
      <c r="TMC427" s="1208"/>
      <c r="TMD427" s="1209"/>
      <c r="TME427" s="1209"/>
      <c r="TMF427" s="1209"/>
      <c r="TMG427" s="1209"/>
      <c r="TMH427" s="1210"/>
      <c r="TMI427" s="1211"/>
      <c r="TMJ427" s="1210"/>
      <c r="TML427" s="1208"/>
      <c r="TMM427" s="1209"/>
      <c r="TMN427" s="1209"/>
      <c r="TMO427" s="1209"/>
      <c r="TMP427" s="1209"/>
      <c r="TMQ427" s="1210"/>
      <c r="TMR427" s="1211"/>
      <c r="TMS427" s="1210"/>
      <c r="TMU427" s="1208"/>
      <c r="TMV427" s="1209"/>
      <c r="TMW427" s="1209"/>
      <c r="TMX427" s="1209"/>
      <c r="TMY427" s="1209"/>
      <c r="TMZ427" s="1210"/>
      <c r="TNA427" s="1211"/>
      <c r="TNB427" s="1210"/>
      <c r="TND427" s="1208"/>
      <c r="TNE427" s="1209"/>
      <c r="TNF427" s="1209"/>
      <c r="TNG427" s="1209"/>
      <c r="TNH427" s="1209"/>
      <c r="TNI427" s="1210"/>
      <c r="TNJ427" s="1211"/>
      <c r="TNK427" s="1210"/>
      <c r="TNM427" s="1208"/>
      <c r="TNN427" s="1209"/>
      <c r="TNO427" s="1209"/>
      <c r="TNP427" s="1209"/>
      <c r="TNQ427" s="1209"/>
      <c r="TNR427" s="1210"/>
      <c r="TNS427" s="1211"/>
      <c r="TNT427" s="1210"/>
      <c r="TNV427" s="1208"/>
      <c r="TNW427" s="1209"/>
      <c r="TNX427" s="1209"/>
      <c r="TNY427" s="1209"/>
      <c r="TNZ427" s="1209"/>
      <c r="TOA427" s="1210"/>
      <c r="TOB427" s="1211"/>
      <c r="TOC427" s="1210"/>
      <c r="TOE427" s="1208"/>
      <c r="TOF427" s="1209"/>
      <c r="TOG427" s="1209"/>
      <c r="TOH427" s="1209"/>
      <c r="TOI427" s="1209"/>
      <c r="TOJ427" s="1210"/>
      <c r="TOK427" s="1211"/>
      <c r="TOL427" s="1210"/>
      <c r="TON427" s="1208"/>
      <c r="TOO427" s="1209"/>
      <c r="TOP427" s="1209"/>
      <c r="TOQ427" s="1209"/>
      <c r="TOR427" s="1209"/>
      <c r="TOS427" s="1210"/>
      <c r="TOT427" s="1211"/>
      <c r="TOU427" s="1210"/>
      <c r="TOW427" s="1208"/>
      <c r="TOX427" s="1209"/>
      <c r="TOY427" s="1209"/>
      <c r="TOZ427" s="1209"/>
      <c r="TPA427" s="1209"/>
      <c r="TPB427" s="1210"/>
      <c r="TPC427" s="1211"/>
      <c r="TPD427" s="1210"/>
      <c r="TPF427" s="1208"/>
      <c r="TPG427" s="1209"/>
      <c r="TPH427" s="1209"/>
      <c r="TPI427" s="1209"/>
      <c r="TPJ427" s="1209"/>
      <c r="TPK427" s="1210"/>
      <c r="TPL427" s="1211"/>
      <c r="TPM427" s="1210"/>
      <c r="TPO427" s="1208"/>
      <c r="TPP427" s="1209"/>
      <c r="TPQ427" s="1209"/>
      <c r="TPR427" s="1209"/>
      <c r="TPS427" s="1209"/>
      <c r="TPT427" s="1210"/>
      <c r="TPU427" s="1211"/>
      <c r="TPV427" s="1210"/>
      <c r="TPX427" s="1208"/>
      <c r="TPY427" s="1209"/>
      <c r="TPZ427" s="1209"/>
      <c r="TQA427" s="1209"/>
      <c r="TQB427" s="1209"/>
      <c r="TQC427" s="1210"/>
      <c r="TQD427" s="1211"/>
      <c r="TQE427" s="1210"/>
      <c r="TQG427" s="1208"/>
      <c r="TQH427" s="1209"/>
      <c r="TQI427" s="1209"/>
      <c r="TQJ427" s="1209"/>
      <c r="TQK427" s="1209"/>
      <c r="TQL427" s="1210"/>
      <c r="TQM427" s="1211"/>
      <c r="TQN427" s="1210"/>
      <c r="TQP427" s="1208"/>
      <c r="TQQ427" s="1209"/>
      <c r="TQR427" s="1209"/>
      <c r="TQS427" s="1209"/>
      <c r="TQT427" s="1209"/>
      <c r="TQU427" s="1210"/>
      <c r="TQV427" s="1211"/>
      <c r="TQW427" s="1210"/>
      <c r="TQY427" s="1208"/>
      <c r="TQZ427" s="1209"/>
      <c r="TRA427" s="1209"/>
      <c r="TRB427" s="1209"/>
      <c r="TRC427" s="1209"/>
      <c r="TRD427" s="1210"/>
      <c r="TRE427" s="1211"/>
      <c r="TRF427" s="1210"/>
      <c r="TRH427" s="1208"/>
      <c r="TRI427" s="1209"/>
      <c r="TRJ427" s="1209"/>
      <c r="TRK427" s="1209"/>
      <c r="TRL427" s="1209"/>
      <c r="TRM427" s="1210"/>
      <c r="TRN427" s="1211"/>
      <c r="TRO427" s="1210"/>
      <c r="TRQ427" s="1208"/>
      <c r="TRR427" s="1209"/>
      <c r="TRS427" s="1209"/>
      <c r="TRT427" s="1209"/>
      <c r="TRU427" s="1209"/>
      <c r="TRV427" s="1210"/>
      <c r="TRW427" s="1211"/>
      <c r="TRX427" s="1210"/>
      <c r="TRZ427" s="1208"/>
      <c r="TSA427" s="1209"/>
      <c r="TSB427" s="1209"/>
      <c r="TSC427" s="1209"/>
      <c r="TSD427" s="1209"/>
      <c r="TSE427" s="1210"/>
      <c r="TSF427" s="1211"/>
      <c r="TSG427" s="1210"/>
      <c r="TSI427" s="1208"/>
      <c r="TSJ427" s="1209"/>
      <c r="TSK427" s="1209"/>
      <c r="TSL427" s="1209"/>
      <c r="TSM427" s="1209"/>
      <c r="TSN427" s="1210"/>
      <c r="TSO427" s="1211"/>
      <c r="TSP427" s="1210"/>
      <c r="TSR427" s="1208"/>
      <c r="TSS427" s="1209"/>
      <c r="TST427" s="1209"/>
      <c r="TSU427" s="1209"/>
      <c r="TSV427" s="1209"/>
      <c r="TSW427" s="1210"/>
      <c r="TSX427" s="1211"/>
      <c r="TSY427" s="1210"/>
      <c r="TTA427" s="1208"/>
      <c r="TTB427" s="1209"/>
      <c r="TTC427" s="1209"/>
      <c r="TTD427" s="1209"/>
      <c r="TTE427" s="1209"/>
      <c r="TTF427" s="1210"/>
      <c r="TTG427" s="1211"/>
      <c r="TTH427" s="1210"/>
      <c r="TTJ427" s="1208"/>
      <c r="TTK427" s="1209"/>
      <c r="TTL427" s="1209"/>
      <c r="TTM427" s="1209"/>
      <c r="TTN427" s="1209"/>
      <c r="TTO427" s="1210"/>
      <c r="TTP427" s="1211"/>
      <c r="TTQ427" s="1210"/>
      <c r="TTS427" s="1208"/>
      <c r="TTT427" s="1209"/>
      <c r="TTU427" s="1209"/>
      <c r="TTV427" s="1209"/>
      <c r="TTW427" s="1209"/>
      <c r="TTX427" s="1210"/>
      <c r="TTY427" s="1211"/>
      <c r="TTZ427" s="1210"/>
      <c r="TUB427" s="1208"/>
      <c r="TUC427" s="1209"/>
      <c r="TUD427" s="1209"/>
      <c r="TUE427" s="1209"/>
      <c r="TUF427" s="1209"/>
      <c r="TUG427" s="1210"/>
      <c r="TUH427" s="1211"/>
      <c r="TUI427" s="1210"/>
      <c r="TUK427" s="1208"/>
      <c r="TUL427" s="1209"/>
      <c r="TUM427" s="1209"/>
      <c r="TUN427" s="1209"/>
      <c r="TUO427" s="1209"/>
      <c r="TUP427" s="1210"/>
      <c r="TUQ427" s="1211"/>
      <c r="TUR427" s="1210"/>
      <c r="TUT427" s="1208"/>
      <c r="TUU427" s="1209"/>
      <c r="TUV427" s="1209"/>
      <c r="TUW427" s="1209"/>
      <c r="TUX427" s="1209"/>
      <c r="TUY427" s="1210"/>
      <c r="TUZ427" s="1211"/>
      <c r="TVA427" s="1210"/>
      <c r="TVC427" s="1208"/>
      <c r="TVD427" s="1209"/>
      <c r="TVE427" s="1209"/>
      <c r="TVF427" s="1209"/>
      <c r="TVG427" s="1209"/>
      <c r="TVH427" s="1210"/>
      <c r="TVI427" s="1211"/>
      <c r="TVJ427" s="1210"/>
      <c r="TVL427" s="1208"/>
      <c r="TVM427" s="1209"/>
      <c r="TVN427" s="1209"/>
      <c r="TVO427" s="1209"/>
      <c r="TVP427" s="1209"/>
      <c r="TVQ427" s="1210"/>
      <c r="TVR427" s="1211"/>
      <c r="TVS427" s="1210"/>
      <c r="TVU427" s="1208"/>
      <c r="TVV427" s="1209"/>
      <c r="TVW427" s="1209"/>
      <c r="TVX427" s="1209"/>
      <c r="TVY427" s="1209"/>
      <c r="TVZ427" s="1210"/>
      <c r="TWA427" s="1211"/>
      <c r="TWB427" s="1210"/>
      <c r="TWD427" s="1208"/>
      <c r="TWE427" s="1209"/>
      <c r="TWF427" s="1209"/>
      <c r="TWG427" s="1209"/>
      <c r="TWH427" s="1209"/>
      <c r="TWI427" s="1210"/>
      <c r="TWJ427" s="1211"/>
      <c r="TWK427" s="1210"/>
      <c r="TWM427" s="1208"/>
      <c r="TWN427" s="1209"/>
      <c r="TWO427" s="1209"/>
      <c r="TWP427" s="1209"/>
      <c r="TWQ427" s="1209"/>
      <c r="TWR427" s="1210"/>
      <c r="TWS427" s="1211"/>
      <c r="TWT427" s="1210"/>
      <c r="TWV427" s="1208"/>
      <c r="TWW427" s="1209"/>
      <c r="TWX427" s="1209"/>
      <c r="TWY427" s="1209"/>
      <c r="TWZ427" s="1209"/>
      <c r="TXA427" s="1210"/>
      <c r="TXB427" s="1211"/>
      <c r="TXC427" s="1210"/>
      <c r="TXE427" s="1208"/>
      <c r="TXF427" s="1209"/>
      <c r="TXG427" s="1209"/>
      <c r="TXH427" s="1209"/>
      <c r="TXI427" s="1209"/>
      <c r="TXJ427" s="1210"/>
      <c r="TXK427" s="1211"/>
      <c r="TXL427" s="1210"/>
      <c r="TXN427" s="1208"/>
      <c r="TXO427" s="1209"/>
      <c r="TXP427" s="1209"/>
      <c r="TXQ427" s="1209"/>
      <c r="TXR427" s="1209"/>
      <c r="TXS427" s="1210"/>
      <c r="TXT427" s="1211"/>
      <c r="TXU427" s="1210"/>
      <c r="TXW427" s="1208"/>
      <c r="TXX427" s="1209"/>
      <c r="TXY427" s="1209"/>
      <c r="TXZ427" s="1209"/>
      <c r="TYA427" s="1209"/>
      <c r="TYB427" s="1210"/>
      <c r="TYC427" s="1211"/>
      <c r="TYD427" s="1210"/>
      <c r="TYF427" s="1208"/>
      <c r="TYG427" s="1209"/>
      <c r="TYH427" s="1209"/>
      <c r="TYI427" s="1209"/>
      <c r="TYJ427" s="1209"/>
      <c r="TYK427" s="1210"/>
      <c r="TYL427" s="1211"/>
      <c r="TYM427" s="1210"/>
      <c r="TYO427" s="1208"/>
      <c r="TYP427" s="1209"/>
      <c r="TYQ427" s="1209"/>
      <c r="TYR427" s="1209"/>
      <c r="TYS427" s="1209"/>
      <c r="TYT427" s="1210"/>
      <c r="TYU427" s="1211"/>
      <c r="TYV427" s="1210"/>
      <c r="TYX427" s="1208"/>
      <c r="TYY427" s="1209"/>
      <c r="TYZ427" s="1209"/>
      <c r="TZA427" s="1209"/>
      <c r="TZB427" s="1209"/>
      <c r="TZC427" s="1210"/>
      <c r="TZD427" s="1211"/>
      <c r="TZE427" s="1210"/>
      <c r="TZG427" s="1208"/>
      <c r="TZH427" s="1209"/>
      <c r="TZI427" s="1209"/>
      <c r="TZJ427" s="1209"/>
      <c r="TZK427" s="1209"/>
      <c r="TZL427" s="1210"/>
      <c r="TZM427" s="1211"/>
      <c r="TZN427" s="1210"/>
      <c r="TZP427" s="1208"/>
      <c r="TZQ427" s="1209"/>
      <c r="TZR427" s="1209"/>
      <c r="TZS427" s="1209"/>
      <c r="TZT427" s="1209"/>
      <c r="TZU427" s="1210"/>
      <c r="TZV427" s="1211"/>
      <c r="TZW427" s="1210"/>
      <c r="TZY427" s="1208"/>
      <c r="TZZ427" s="1209"/>
      <c r="UAA427" s="1209"/>
      <c r="UAB427" s="1209"/>
      <c r="UAC427" s="1209"/>
      <c r="UAD427" s="1210"/>
      <c r="UAE427" s="1211"/>
      <c r="UAF427" s="1210"/>
      <c r="UAH427" s="1208"/>
      <c r="UAI427" s="1209"/>
      <c r="UAJ427" s="1209"/>
      <c r="UAK427" s="1209"/>
      <c r="UAL427" s="1209"/>
      <c r="UAM427" s="1210"/>
      <c r="UAN427" s="1211"/>
      <c r="UAO427" s="1210"/>
      <c r="UAQ427" s="1208"/>
      <c r="UAR427" s="1209"/>
      <c r="UAS427" s="1209"/>
      <c r="UAT427" s="1209"/>
      <c r="UAU427" s="1209"/>
      <c r="UAV427" s="1210"/>
      <c r="UAW427" s="1211"/>
      <c r="UAX427" s="1210"/>
      <c r="UAZ427" s="1208"/>
      <c r="UBA427" s="1209"/>
      <c r="UBB427" s="1209"/>
      <c r="UBC427" s="1209"/>
      <c r="UBD427" s="1209"/>
      <c r="UBE427" s="1210"/>
      <c r="UBF427" s="1211"/>
      <c r="UBG427" s="1210"/>
      <c r="UBI427" s="1208"/>
      <c r="UBJ427" s="1209"/>
      <c r="UBK427" s="1209"/>
      <c r="UBL427" s="1209"/>
      <c r="UBM427" s="1209"/>
      <c r="UBN427" s="1210"/>
      <c r="UBO427" s="1211"/>
      <c r="UBP427" s="1210"/>
      <c r="UBR427" s="1208"/>
      <c r="UBS427" s="1209"/>
      <c r="UBT427" s="1209"/>
      <c r="UBU427" s="1209"/>
      <c r="UBV427" s="1209"/>
      <c r="UBW427" s="1210"/>
      <c r="UBX427" s="1211"/>
      <c r="UBY427" s="1210"/>
      <c r="UCA427" s="1208"/>
      <c r="UCB427" s="1209"/>
      <c r="UCC427" s="1209"/>
      <c r="UCD427" s="1209"/>
      <c r="UCE427" s="1209"/>
      <c r="UCF427" s="1210"/>
      <c r="UCG427" s="1211"/>
      <c r="UCH427" s="1210"/>
      <c r="UCJ427" s="1208"/>
      <c r="UCK427" s="1209"/>
      <c r="UCL427" s="1209"/>
      <c r="UCM427" s="1209"/>
      <c r="UCN427" s="1209"/>
      <c r="UCO427" s="1210"/>
      <c r="UCP427" s="1211"/>
      <c r="UCQ427" s="1210"/>
      <c r="UCS427" s="1208"/>
      <c r="UCT427" s="1209"/>
      <c r="UCU427" s="1209"/>
      <c r="UCV427" s="1209"/>
      <c r="UCW427" s="1209"/>
      <c r="UCX427" s="1210"/>
      <c r="UCY427" s="1211"/>
      <c r="UCZ427" s="1210"/>
      <c r="UDB427" s="1208"/>
      <c r="UDC427" s="1209"/>
      <c r="UDD427" s="1209"/>
      <c r="UDE427" s="1209"/>
      <c r="UDF427" s="1209"/>
      <c r="UDG427" s="1210"/>
      <c r="UDH427" s="1211"/>
      <c r="UDI427" s="1210"/>
      <c r="UDK427" s="1208"/>
      <c r="UDL427" s="1209"/>
      <c r="UDM427" s="1209"/>
      <c r="UDN427" s="1209"/>
      <c r="UDO427" s="1209"/>
      <c r="UDP427" s="1210"/>
      <c r="UDQ427" s="1211"/>
      <c r="UDR427" s="1210"/>
      <c r="UDT427" s="1208"/>
      <c r="UDU427" s="1209"/>
      <c r="UDV427" s="1209"/>
      <c r="UDW427" s="1209"/>
      <c r="UDX427" s="1209"/>
      <c r="UDY427" s="1210"/>
      <c r="UDZ427" s="1211"/>
      <c r="UEA427" s="1210"/>
      <c r="UEC427" s="1208"/>
      <c r="UED427" s="1209"/>
      <c r="UEE427" s="1209"/>
      <c r="UEF427" s="1209"/>
      <c r="UEG427" s="1209"/>
      <c r="UEH427" s="1210"/>
      <c r="UEI427" s="1211"/>
      <c r="UEJ427" s="1210"/>
      <c r="UEL427" s="1208"/>
      <c r="UEM427" s="1209"/>
      <c r="UEN427" s="1209"/>
      <c r="UEO427" s="1209"/>
      <c r="UEP427" s="1209"/>
      <c r="UEQ427" s="1210"/>
      <c r="UER427" s="1211"/>
      <c r="UES427" s="1210"/>
      <c r="UEU427" s="1208"/>
      <c r="UEV427" s="1209"/>
      <c r="UEW427" s="1209"/>
      <c r="UEX427" s="1209"/>
      <c r="UEY427" s="1209"/>
      <c r="UEZ427" s="1210"/>
      <c r="UFA427" s="1211"/>
      <c r="UFB427" s="1210"/>
      <c r="UFD427" s="1208"/>
      <c r="UFE427" s="1209"/>
      <c r="UFF427" s="1209"/>
      <c r="UFG427" s="1209"/>
      <c r="UFH427" s="1209"/>
      <c r="UFI427" s="1210"/>
      <c r="UFJ427" s="1211"/>
      <c r="UFK427" s="1210"/>
      <c r="UFM427" s="1208"/>
      <c r="UFN427" s="1209"/>
      <c r="UFO427" s="1209"/>
      <c r="UFP427" s="1209"/>
      <c r="UFQ427" s="1209"/>
      <c r="UFR427" s="1210"/>
      <c r="UFS427" s="1211"/>
      <c r="UFT427" s="1210"/>
      <c r="UFV427" s="1208"/>
      <c r="UFW427" s="1209"/>
      <c r="UFX427" s="1209"/>
      <c r="UFY427" s="1209"/>
      <c r="UFZ427" s="1209"/>
      <c r="UGA427" s="1210"/>
      <c r="UGB427" s="1211"/>
      <c r="UGC427" s="1210"/>
      <c r="UGE427" s="1208"/>
      <c r="UGF427" s="1209"/>
      <c r="UGG427" s="1209"/>
      <c r="UGH427" s="1209"/>
      <c r="UGI427" s="1209"/>
      <c r="UGJ427" s="1210"/>
      <c r="UGK427" s="1211"/>
      <c r="UGL427" s="1210"/>
      <c r="UGN427" s="1208"/>
      <c r="UGO427" s="1209"/>
      <c r="UGP427" s="1209"/>
      <c r="UGQ427" s="1209"/>
      <c r="UGR427" s="1209"/>
      <c r="UGS427" s="1210"/>
      <c r="UGT427" s="1211"/>
      <c r="UGU427" s="1210"/>
      <c r="UGW427" s="1208"/>
      <c r="UGX427" s="1209"/>
      <c r="UGY427" s="1209"/>
      <c r="UGZ427" s="1209"/>
      <c r="UHA427" s="1209"/>
      <c r="UHB427" s="1210"/>
      <c r="UHC427" s="1211"/>
      <c r="UHD427" s="1210"/>
      <c r="UHF427" s="1208"/>
      <c r="UHG427" s="1209"/>
      <c r="UHH427" s="1209"/>
      <c r="UHI427" s="1209"/>
      <c r="UHJ427" s="1209"/>
      <c r="UHK427" s="1210"/>
      <c r="UHL427" s="1211"/>
      <c r="UHM427" s="1210"/>
      <c r="UHO427" s="1208"/>
      <c r="UHP427" s="1209"/>
      <c r="UHQ427" s="1209"/>
      <c r="UHR427" s="1209"/>
      <c r="UHS427" s="1209"/>
      <c r="UHT427" s="1210"/>
      <c r="UHU427" s="1211"/>
      <c r="UHV427" s="1210"/>
      <c r="UHX427" s="1208"/>
      <c r="UHY427" s="1209"/>
      <c r="UHZ427" s="1209"/>
      <c r="UIA427" s="1209"/>
      <c r="UIB427" s="1209"/>
      <c r="UIC427" s="1210"/>
      <c r="UID427" s="1211"/>
      <c r="UIE427" s="1210"/>
      <c r="UIG427" s="1208"/>
      <c r="UIH427" s="1209"/>
      <c r="UII427" s="1209"/>
      <c r="UIJ427" s="1209"/>
      <c r="UIK427" s="1209"/>
      <c r="UIL427" s="1210"/>
      <c r="UIM427" s="1211"/>
      <c r="UIN427" s="1210"/>
      <c r="UIP427" s="1208"/>
      <c r="UIQ427" s="1209"/>
      <c r="UIR427" s="1209"/>
      <c r="UIS427" s="1209"/>
      <c r="UIT427" s="1209"/>
      <c r="UIU427" s="1210"/>
      <c r="UIV427" s="1211"/>
      <c r="UIW427" s="1210"/>
      <c r="UIY427" s="1208"/>
      <c r="UIZ427" s="1209"/>
      <c r="UJA427" s="1209"/>
      <c r="UJB427" s="1209"/>
      <c r="UJC427" s="1209"/>
      <c r="UJD427" s="1210"/>
      <c r="UJE427" s="1211"/>
      <c r="UJF427" s="1210"/>
      <c r="UJH427" s="1208"/>
      <c r="UJI427" s="1209"/>
      <c r="UJJ427" s="1209"/>
      <c r="UJK427" s="1209"/>
      <c r="UJL427" s="1209"/>
      <c r="UJM427" s="1210"/>
      <c r="UJN427" s="1211"/>
      <c r="UJO427" s="1210"/>
      <c r="UJQ427" s="1208"/>
      <c r="UJR427" s="1209"/>
      <c r="UJS427" s="1209"/>
      <c r="UJT427" s="1209"/>
      <c r="UJU427" s="1209"/>
      <c r="UJV427" s="1210"/>
      <c r="UJW427" s="1211"/>
      <c r="UJX427" s="1210"/>
      <c r="UJZ427" s="1208"/>
      <c r="UKA427" s="1209"/>
      <c r="UKB427" s="1209"/>
      <c r="UKC427" s="1209"/>
      <c r="UKD427" s="1209"/>
      <c r="UKE427" s="1210"/>
      <c r="UKF427" s="1211"/>
      <c r="UKG427" s="1210"/>
      <c r="UKI427" s="1208"/>
      <c r="UKJ427" s="1209"/>
      <c r="UKK427" s="1209"/>
      <c r="UKL427" s="1209"/>
      <c r="UKM427" s="1209"/>
      <c r="UKN427" s="1210"/>
      <c r="UKO427" s="1211"/>
      <c r="UKP427" s="1210"/>
      <c r="UKR427" s="1208"/>
      <c r="UKS427" s="1209"/>
      <c r="UKT427" s="1209"/>
      <c r="UKU427" s="1209"/>
      <c r="UKV427" s="1209"/>
      <c r="UKW427" s="1210"/>
      <c r="UKX427" s="1211"/>
      <c r="UKY427" s="1210"/>
      <c r="ULA427" s="1208"/>
      <c r="ULB427" s="1209"/>
      <c r="ULC427" s="1209"/>
      <c r="ULD427" s="1209"/>
      <c r="ULE427" s="1209"/>
      <c r="ULF427" s="1210"/>
      <c r="ULG427" s="1211"/>
      <c r="ULH427" s="1210"/>
      <c r="ULJ427" s="1208"/>
      <c r="ULK427" s="1209"/>
      <c r="ULL427" s="1209"/>
      <c r="ULM427" s="1209"/>
      <c r="ULN427" s="1209"/>
      <c r="ULO427" s="1210"/>
      <c r="ULP427" s="1211"/>
      <c r="ULQ427" s="1210"/>
      <c r="ULS427" s="1208"/>
      <c r="ULT427" s="1209"/>
      <c r="ULU427" s="1209"/>
      <c r="ULV427" s="1209"/>
      <c r="ULW427" s="1209"/>
      <c r="ULX427" s="1210"/>
      <c r="ULY427" s="1211"/>
      <c r="ULZ427" s="1210"/>
      <c r="UMB427" s="1208"/>
      <c r="UMC427" s="1209"/>
      <c r="UMD427" s="1209"/>
      <c r="UME427" s="1209"/>
      <c r="UMF427" s="1209"/>
      <c r="UMG427" s="1210"/>
      <c r="UMH427" s="1211"/>
      <c r="UMI427" s="1210"/>
      <c r="UMK427" s="1208"/>
      <c r="UML427" s="1209"/>
      <c r="UMM427" s="1209"/>
      <c r="UMN427" s="1209"/>
      <c r="UMO427" s="1209"/>
      <c r="UMP427" s="1210"/>
      <c r="UMQ427" s="1211"/>
      <c r="UMR427" s="1210"/>
      <c r="UMT427" s="1208"/>
      <c r="UMU427" s="1209"/>
      <c r="UMV427" s="1209"/>
      <c r="UMW427" s="1209"/>
      <c r="UMX427" s="1209"/>
      <c r="UMY427" s="1210"/>
      <c r="UMZ427" s="1211"/>
      <c r="UNA427" s="1210"/>
      <c r="UNC427" s="1208"/>
      <c r="UND427" s="1209"/>
      <c r="UNE427" s="1209"/>
      <c r="UNF427" s="1209"/>
      <c r="UNG427" s="1209"/>
      <c r="UNH427" s="1210"/>
      <c r="UNI427" s="1211"/>
      <c r="UNJ427" s="1210"/>
      <c r="UNL427" s="1208"/>
      <c r="UNM427" s="1209"/>
      <c r="UNN427" s="1209"/>
      <c r="UNO427" s="1209"/>
      <c r="UNP427" s="1209"/>
      <c r="UNQ427" s="1210"/>
      <c r="UNR427" s="1211"/>
      <c r="UNS427" s="1210"/>
      <c r="UNU427" s="1208"/>
      <c r="UNV427" s="1209"/>
      <c r="UNW427" s="1209"/>
      <c r="UNX427" s="1209"/>
      <c r="UNY427" s="1209"/>
      <c r="UNZ427" s="1210"/>
      <c r="UOA427" s="1211"/>
      <c r="UOB427" s="1210"/>
      <c r="UOD427" s="1208"/>
      <c r="UOE427" s="1209"/>
      <c r="UOF427" s="1209"/>
      <c r="UOG427" s="1209"/>
      <c r="UOH427" s="1209"/>
      <c r="UOI427" s="1210"/>
      <c r="UOJ427" s="1211"/>
      <c r="UOK427" s="1210"/>
      <c r="UOM427" s="1208"/>
      <c r="UON427" s="1209"/>
      <c r="UOO427" s="1209"/>
      <c r="UOP427" s="1209"/>
      <c r="UOQ427" s="1209"/>
      <c r="UOR427" s="1210"/>
      <c r="UOS427" s="1211"/>
      <c r="UOT427" s="1210"/>
      <c r="UOV427" s="1208"/>
      <c r="UOW427" s="1209"/>
      <c r="UOX427" s="1209"/>
      <c r="UOY427" s="1209"/>
      <c r="UOZ427" s="1209"/>
      <c r="UPA427" s="1210"/>
      <c r="UPB427" s="1211"/>
      <c r="UPC427" s="1210"/>
      <c r="UPE427" s="1208"/>
      <c r="UPF427" s="1209"/>
      <c r="UPG427" s="1209"/>
      <c r="UPH427" s="1209"/>
      <c r="UPI427" s="1209"/>
      <c r="UPJ427" s="1210"/>
      <c r="UPK427" s="1211"/>
      <c r="UPL427" s="1210"/>
      <c r="UPN427" s="1208"/>
      <c r="UPO427" s="1209"/>
      <c r="UPP427" s="1209"/>
      <c r="UPQ427" s="1209"/>
      <c r="UPR427" s="1209"/>
      <c r="UPS427" s="1210"/>
      <c r="UPT427" s="1211"/>
      <c r="UPU427" s="1210"/>
      <c r="UPW427" s="1208"/>
      <c r="UPX427" s="1209"/>
      <c r="UPY427" s="1209"/>
      <c r="UPZ427" s="1209"/>
      <c r="UQA427" s="1209"/>
      <c r="UQB427" s="1210"/>
      <c r="UQC427" s="1211"/>
      <c r="UQD427" s="1210"/>
      <c r="UQF427" s="1208"/>
      <c r="UQG427" s="1209"/>
      <c r="UQH427" s="1209"/>
      <c r="UQI427" s="1209"/>
      <c r="UQJ427" s="1209"/>
      <c r="UQK427" s="1210"/>
      <c r="UQL427" s="1211"/>
      <c r="UQM427" s="1210"/>
      <c r="UQO427" s="1208"/>
      <c r="UQP427" s="1209"/>
      <c r="UQQ427" s="1209"/>
      <c r="UQR427" s="1209"/>
      <c r="UQS427" s="1209"/>
      <c r="UQT427" s="1210"/>
      <c r="UQU427" s="1211"/>
      <c r="UQV427" s="1210"/>
      <c r="UQX427" s="1208"/>
      <c r="UQY427" s="1209"/>
      <c r="UQZ427" s="1209"/>
      <c r="URA427" s="1209"/>
      <c r="URB427" s="1209"/>
      <c r="URC427" s="1210"/>
      <c r="URD427" s="1211"/>
      <c r="URE427" s="1210"/>
      <c r="URG427" s="1208"/>
      <c r="URH427" s="1209"/>
      <c r="URI427" s="1209"/>
      <c r="URJ427" s="1209"/>
      <c r="URK427" s="1209"/>
      <c r="URL427" s="1210"/>
      <c r="URM427" s="1211"/>
      <c r="URN427" s="1210"/>
      <c r="URP427" s="1208"/>
      <c r="URQ427" s="1209"/>
      <c r="URR427" s="1209"/>
      <c r="URS427" s="1209"/>
      <c r="URT427" s="1209"/>
      <c r="URU427" s="1210"/>
      <c r="URV427" s="1211"/>
      <c r="URW427" s="1210"/>
      <c r="URY427" s="1208"/>
      <c r="URZ427" s="1209"/>
      <c r="USA427" s="1209"/>
      <c r="USB427" s="1209"/>
      <c r="USC427" s="1209"/>
      <c r="USD427" s="1210"/>
      <c r="USE427" s="1211"/>
      <c r="USF427" s="1210"/>
      <c r="USH427" s="1208"/>
      <c r="USI427" s="1209"/>
      <c r="USJ427" s="1209"/>
      <c r="USK427" s="1209"/>
      <c r="USL427" s="1209"/>
      <c r="USM427" s="1210"/>
      <c r="USN427" s="1211"/>
      <c r="USO427" s="1210"/>
      <c r="USQ427" s="1208"/>
      <c r="USR427" s="1209"/>
      <c r="USS427" s="1209"/>
      <c r="UST427" s="1209"/>
      <c r="USU427" s="1209"/>
      <c r="USV427" s="1210"/>
      <c r="USW427" s="1211"/>
      <c r="USX427" s="1210"/>
      <c r="USZ427" s="1208"/>
      <c r="UTA427" s="1209"/>
      <c r="UTB427" s="1209"/>
      <c r="UTC427" s="1209"/>
      <c r="UTD427" s="1209"/>
      <c r="UTE427" s="1210"/>
      <c r="UTF427" s="1211"/>
      <c r="UTG427" s="1210"/>
      <c r="UTI427" s="1208"/>
      <c r="UTJ427" s="1209"/>
      <c r="UTK427" s="1209"/>
      <c r="UTL427" s="1209"/>
      <c r="UTM427" s="1209"/>
      <c r="UTN427" s="1210"/>
      <c r="UTO427" s="1211"/>
      <c r="UTP427" s="1210"/>
      <c r="UTR427" s="1208"/>
      <c r="UTS427" s="1209"/>
      <c r="UTT427" s="1209"/>
      <c r="UTU427" s="1209"/>
      <c r="UTV427" s="1209"/>
      <c r="UTW427" s="1210"/>
      <c r="UTX427" s="1211"/>
      <c r="UTY427" s="1210"/>
      <c r="UUA427" s="1208"/>
      <c r="UUB427" s="1209"/>
      <c r="UUC427" s="1209"/>
      <c r="UUD427" s="1209"/>
      <c r="UUE427" s="1209"/>
      <c r="UUF427" s="1210"/>
      <c r="UUG427" s="1211"/>
      <c r="UUH427" s="1210"/>
      <c r="UUJ427" s="1208"/>
      <c r="UUK427" s="1209"/>
      <c r="UUL427" s="1209"/>
      <c r="UUM427" s="1209"/>
      <c r="UUN427" s="1209"/>
      <c r="UUO427" s="1210"/>
      <c r="UUP427" s="1211"/>
      <c r="UUQ427" s="1210"/>
      <c r="UUS427" s="1208"/>
      <c r="UUT427" s="1209"/>
      <c r="UUU427" s="1209"/>
      <c r="UUV427" s="1209"/>
      <c r="UUW427" s="1209"/>
      <c r="UUX427" s="1210"/>
      <c r="UUY427" s="1211"/>
      <c r="UUZ427" s="1210"/>
      <c r="UVB427" s="1208"/>
      <c r="UVC427" s="1209"/>
      <c r="UVD427" s="1209"/>
      <c r="UVE427" s="1209"/>
      <c r="UVF427" s="1209"/>
      <c r="UVG427" s="1210"/>
      <c r="UVH427" s="1211"/>
      <c r="UVI427" s="1210"/>
      <c r="UVK427" s="1208"/>
      <c r="UVL427" s="1209"/>
      <c r="UVM427" s="1209"/>
      <c r="UVN427" s="1209"/>
      <c r="UVO427" s="1209"/>
      <c r="UVP427" s="1210"/>
      <c r="UVQ427" s="1211"/>
      <c r="UVR427" s="1210"/>
      <c r="UVT427" s="1208"/>
      <c r="UVU427" s="1209"/>
      <c r="UVV427" s="1209"/>
      <c r="UVW427" s="1209"/>
      <c r="UVX427" s="1209"/>
      <c r="UVY427" s="1210"/>
      <c r="UVZ427" s="1211"/>
      <c r="UWA427" s="1210"/>
      <c r="UWC427" s="1208"/>
      <c r="UWD427" s="1209"/>
      <c r="UWE427" s="1209"/>
      <c r="UWF427" s="1209"/>
      <c r="UWG427" s="1209"/>
      <c r="UWH427" s="1210"/>
      <c r="UWI427" s="1211"/>
      <c r="UWJ427" s="1210"/>
      <c r="UWL427" s="1208"/>
      <c r="UWM427" s="1209"/>
      <c r="UWN427" s="1209"/>
      <c r="UWO427" s="1209"/>
      <c r="UWP427" s="1209"/>
      <c r="UWQ427" s="1210"/>
      <c r="UWR427" s="1211"/>
      <c r="UWS427" s="1210"/>
      <c r="UWU427" s="1208"/>
      <c r="UWV427" s="1209"/>
      <c r="UWW427" s="1209"/>
      <c r="UWX427" s="1209"/>
      <c r="UWY427" s="1209"/>
      <c r="UWZ427" s="1210"/>
      <c r="UXA427" s="1211"/>
      <c r="UXB427" s="1210"/>
      <c r="UXD427" s="1208"/>
      <c r="UXE427" s="1209"/>
      <c r="UXF427" s="1209"/>
      <c r="UXG427" s="1209"/>
      <c r="UXH427" s="1209"/>
      <c r="UXI427" s="1210"/>
      <c r="UXJ427" s="1211"/>
      <c r="UXK427" s="1210"/>
      <c r="UXM427" s="1208"/>
      <c r="UXN427" s="1209"/>
      <c r="UXO427" s="1209"/>
      <c r="UXP427" s="1209"/>
      <c r="UXQ427" s="1209"/>
      <c r="UXR427" s="1210"/>
      <c r="UXS427" s="1211"/>
      <c r="UXT427" s="1210"/>
      <c r="UXV427" s="1208"/>
      <c r="UXW427" s="1209"/>
      <c r="UXX427" s="1209"/>
      <c r="UXY427" s="1209"/>
      <c r="UXZ427" s="1209"/>
      <c r="UYA427" s="1210"/>
      <c r="UYB427" s="1211"/>
      <c r="UYC427" s="1210"/>
      <c r="UYE427" s="1208"/>
      <c r="UYF427" s="1209"/>
      <c r="UYG427" s="1209"/>
      <c r="UYH427" s="1209"/>
      <c r="UYI427" s="1209"/>
      <c r="UYJ427" s="1210"/>
      <c r="UYK427" s="1211"/>
      <c r="UYL427" s="1210"/>
      <c r="UYN427" s="1208"/>
      <c r="UYO427" s="1209"/>
      <c r="UYP427" s="1209"/>
      <c r="UYQ427" s="1209"/>
      <c r="UYR427" s="1209"/>
      <c r="UYS427" s="1210"/>
      <c r="UYT427" s="1211"/>
      <c r="UYU427" s="1210"/>
      <c r="UYW427" s="1208"/>
      <c r="UYX427" s="1209"/>
      <c r="UYY427" s="1209"/>
      <c r="UYZ427" s="1209"/>
      <c r="UZA427" s="1209"/>
      <c r="UZB427" s="1210"/>
      <c r="UZC427" s="1211"/>
      <c r="UZD427" s="1210"/>
      <c r="UZF427" s="1208"/>
      <c r="UZG427" s="1209"/>
      <c r="UZH427" s="1209"/>
      <c r="UZI427" s="1209"/>
      <c r="UZJ427" s="1209"/>
      <c r="UZK427" s="1210"/>
      <c r="UZL427" s="1211"/>
      <c r="UZM427" s="1210"/>
      <c r="UZO427" s="1208"/>
      <c r="UZP427" s="1209"/>
      <c r="UZQ427" s="1209"/>
      <c r="UZR427" s="1209"/>
      <c r="UZS427" s="1209"/>
      <c r="UZT427" s="1210"/>
      <c r="UZU427" s="1211"/>
      <c r="UZV427" s="1210"/>
      <c r="UZX427" s="1208"/>
      <c r="UZY427" s="1209"/>
      <c r="UZZ427" s="1209"/>
      <c r="VAA427" s="1209"/>
      <c r="VAB427" s="1209"/>
      <c r="VAC427" s="1210"/>
      <c r="VAD427" s="1211"/>
      <c r="VAE427" s="1210"/>
      <c r="VAG427" s="1208"/>
      <c r="VAH427" s="1209"/>
      <c r="VAI427" s="1209"/>
      <c r="VAJ427" s="1209"/>
      <c r="VAK427" s="1209"/>
      <c r="VAL427" s="1210"/>
      <c r="VAM427" s="1211"/>
      <c r="VAN427" s="1210"/>
      <c r="VAP427" s="1208"/>
      <c r="VAQ427" s="1209"/>
      <c r="VAR427" s="1209"/>
      <c r="VAS427" s="1209"/>
      <c r="VAT427" s="1209"/>
      <c r="VAU427" s="1210"/>
      <c r="VAV427" s="1211"/>
      <c r="VAW427" s="1210"/>
      <c r="VAY427" s="1208"/>
      <c r="VAZ427" s="1209"/>
      <c r="VBA427" s="1209"/>
      <c r="VBB427" s="1209"/>
      <c r="VBC427" s="1209"/>
      <c r="VBD427" s="1210"/>
      <c r="VBE427" s="1211"/>
      <c r="VBF427" s="1210"/>
      <c r="VBH427" s="1208"/>
      <c r="VBI427" s="1209"/>
      <c r="VBJ427" s="1209"/>
      <c r="VBK427" s="1209"/>
      <c r="VBL427" s="1209"/>
      <c r="VBM427" s="1210"/>
      <c r="VBN427" s="1211"/>
      <c r="VBO427" s="1210"/>
      <c r="VBQ427" s="1208"/>
      <c r="VBR427" s="1209"/>
      <c r="VBS427" s="1209"/>
      <c r="VBT427" s="1209"/>
      <c r="VBU427" s="1209"/>
      <c r="VBV427" s="1210"/>
      <c r="VBW427" s="1211"/>
      <c r="VBX427" s="1210"/>
      <c r="VBZ427" s="1208"/>
      <c r="VCA427" s="1209"/>
      <c r="VCB427" s="1209"/>
      <c r="VCC427" s="1209"/>
      <c r="VCD427" s="1209"/>
      <c r="VCE427" s="1210"/>
      <c r="VCF427" s="1211"/>
      <c r="VCG427" s="1210"/>
      <c r="VCI427" s="1208"/>
      <c r="VCJ427" s="1209"/>
      <c r="VCK427" s="1209"/>
      <c r="VCL427" s="1209"/>
      <c r="VCM427" s="1209"/>
      <c r="VCN427" s="1210"/>
      <c r="VCO427" s="1211"/>
      <c r="VCP427" s="1210"/>
      <c r="VCR427" s="1208"/>
      <c r="VCS427" s="1209"/>
      <c r="VCT427" s="1209"/>
      <c r="VCU427" s="1209"/>
      <c r="VCV427" s="1209"/>
      <c r="VCW427" s="1210"/>
      <c r="VCX427" s="1211"/>
      <c r="VCY427" s="1210"/>
      <c r="VDA427" s="1208"/>
      <c r="VDB427" s="1209"/>
      <c r="VDC427" s="1209"/>
      <c r="VDD427" s="1209"/>
      <c r="VDE427" s="1209"/>
      <c r="VDF427" s="1210"/>
      <c r="VDG427" s="1211"/>
      <c r="VDH427" s="1210"/>
      <c r="VDJ427" s="1208"/>
      <c r="VDK427" s="1209"/>
      <c r="VDL427" s="1209"/>
      <c r="VDM427" s="1209"/>
      <c r="VDN427" s="1209"/>
      <c r="VDO427" s="1210"/>
      <c r="VDP427" s="1211"/>
      <c r="VDQ427" s="1210"/>
      <c r="VDS427" s="1208"/>
      <c r="VDT427" s="1209"/>
      <c r="VDU427" s="1209"/>
      <c r="VDV427" s="1209"/>
      <c r="VDW427" s="1209"/>
      <c r="VDX427" s="1210"/>
      <c r="VDY427" s="1211"/>
      <c r="VDZ427" s="1210"/>
      <c r="VEB427" s="1208"/>
      <c r="VEC427" s="1209"/>
      <c r="VED427" s="1209"/>
      <c r="VEE427" s="1209"/>
      <c r="VEF427" s="1209"/>
      <c r="VEG427" s="1210"/>
      <c r="VEH427" s="1211"/>
      <c r="VEI427" s="1210"/>
      <c r="VEK427" s="1208"/>
      <c r="VEL427" s="1209"/>
      <c r="VEM427" s="1209"/>
      <c r="VEN427" s="1209"/>
      <c r="VEO427" s="1209"/>
      <c r="VEP427" s="1210"/>
      <c r="VEQ427" s="1211"/>
      <c r="VER427" s="1210"/>
      <c r="VET427" s="1208"/>
      <c r="VEU427" s="1209"/>
      <c r="VEV427" s="1209"/>
      <c r="VEW427" s="1209"/>
      <c r="VEX427" s="1209"/>
      <c r="VEY427" s="1210"/>
      <c r="VEZ427" s="1211"/>
      <c r="VFA427" s="1210"/>
      <c r="VFC427" s="1208"/>
      <c r="VFD427" s="1209"/>
      <c r="VFE427" s="1209"/>
      <c r="VFF427" s="1209"/>
      <c r="VFG427" s="1209"/>
      <c r="VFH427" s="1210"/>
      <c r="VFI427" s="1211"/>
      <c r="VFJ427" s="1210"/>
      <c r="VFL427" s="1208"/>
      <c r="VFM427" s="1209"/>
      <c r="VFN427" s="1209"/>
      <c r="VFO427" s="1209"/>
      <c r="VFP427" s="1209"/>
      <c r="VFQ427" s="1210"/>
      <c r="VFR427" s="1211"/>
      <c r="VFS427" s="1210"/>
      <c r="VFU427" s="1208"/>
      <c r="VFV427" s="1209"/>
      <c r="VFW427" s="1209"/>
      <c r="VFX427" s="1209"/>
      <c r="VFY427" s="1209"/>
      <c r="VFZ427" s="1210"/>
      <c r="VGA427" s="1211"/>
      <c r="VGB427" s="1210"/>
      <c r="VGD427" s="1208"/>
      <c r="VGE427" s="1209"/>
      <c r="VGF427" s="1209"/>
      <c r="VGG427" s="1209"/>
      <c r="VGH427" s="1209"/>
      <c r="VGI427" s="1210"/>
      <c r="VGJ427" s="1211"/>
      <c r="VGK427" s="1210"/>
      <c r="VGM427" s="1208"/>
      <c r="VGN427" s="1209"/>
      <c r="VGO427" s="1209"/>
      <c r="VGP427" s="1209"/>
      <c r="VGQ427" s="1209"/>
      <c r="VGR427" s="1210"/>
      <c r="VGS427" s="1211"/>
      <c r="VGT427" s="1210"/>
      <c r="VGV427" s="1208"/>
      <c r="VGW427" s="1209"/>
      <c r="VGX427" s="1209"/>
      <c r="VGY427" s="1209"/>
      <c r="VGZ427" s="1209"/>
      <c r="VHA427" s="1210"/>
      <c r="VHB427" s="1211"/>
      <c r="VHC427" s="1210"/>
      <c r="VHE427" s="1208"/>
      <c r="VHF427" s="1209"/>
      <c r="VHG427" s="1209"/>
      <c r="VHH427" s="1209"/>
      <c r="VHI427" s="1209"/>
      <c r="VHJ427" s="1210"/>
      <c r="VHK427" s="1211"/>
      <c r="VHL427" s="1210"/>
      <c r="VHN427" s="1208"/>
      <c r="VHO427" s="1209"/>
      <c r="VHP427" s="1209"/>
      <c r="VHQ427" s="1209"/>
      <c r="VHR427" s="1209"/>
      <c r="VHS427" s="1210"/>
      <c r="VHT427" s="1211"/>
      <c r="VHU427" s="1210"/>
      <c r="VHW427" s="1208"/>
      <c r="VHX427" s="1209"/>
      <c r="VHY427" s="1209"/>
      <c r="VHZ427" s="1209"/>
      <c r="VIA427" s="1209"/>
      <c r="VIB427" s="1210"/>
      <c r="VIC427" s="1211"/>
      <c r="VID427" s="1210"/>
      <c r="VIF427" s="1208"/>
      <c r="VIG427" s="1209"/>
      <c r="VIH427" s="1209"/>
      <c r="VII427" s="1209"/>
      <c r="VIJ427" s="1209"/>
      <c r="VIK427" s="1210"/>
      <c r="VIL427" s="1211"/>
      <c r="VIM427" s="1210"/>
      <c r="VIO427" s="1208"/>
      <c r="VIP427" s="1209"/>
      <c r="VIQ427" s="1209"/>
      <c r="VIR427" s="1209"/>
      <c r="VIS427" s="1209"/>
      <c r="VIT427" s="1210"/>
      <c r="VIU427" s="1211"/>
      <c r="VIV427" s="1210"/>
      <c r="VIX427" s="1208"/>
      <c r="VIY427" s="1209"/>
      <c r="VIZ427" s="1209"/>
      <c r="VJA427" s="1209"/>
      <c r="VJB427" s="1209"/>
      <c r="VJC427" s="1210"/>
      <c r="VJD427" s="1211"/>
      <c r="VJE427" s="1210"/>
      <c r="VJG427" s="1208"/>
      <c r="VJH427" s="1209"/>
      <c r="VJI427" s="1209"/>
      <c r="VJJ427" s="1209"/>
      <c r="VJK427" s="1209"/>
      <c r="VJL427" s="1210"/>
      <c r="VJM427" s="1211"/>
      <c r="VJN427" s="1210"/>
      <c r="VJP427" s="1208"/>
      <c r="VJQ427" s="1209"/>
      <c r="VJR427" s="1209"/>
      <c r="VJS427" s="1209"/>
      <c r="VJT427" s="1209"/>
      <c r="VJU427" s="1210"/>
      <c r="VJV427" s="1211"/>
      <c r="VJW427" s="1210"/>
      <c r="VJY427" s="1208"/>
      <c r="VJZ427" s="1209"/>
      <c r="VKA427" s="1209"/>
      <c r="VKB427" s="1209"/>
      <c r="VKC427" s="1209"/>
      <c r="VKD427" s="1210"/>
      <c r="VKE427" s="1211"/>
      <c r="VKF427" s="1210"/>
      <c r="VKH427" s="1208"/>
      <c r="VKI427" s="1209"/>
      <c r="VKJ427" s="1209"/>
      <c r="VKK427" s="1209"/>
      <c r="VKL427" s="1209"/>
      <c r="VKM427" s="1210"/>
      <c r="VKN427" s="1211"/>
      <c r="VKO427" s="1210"/>
      <c r="VKQ427" s="1208"/>
      <c r="VKR427" s="1209"/>
      <c r="VKS427" s="1209"/>
      <c r="VKT427" s="1209"/>
      <c r="VKU427" s="1209"/>
      <c r="VKV427" s="1210"/>
      <c r="VKW427" s="1211"/>
      <c r="VKX427" s="1210"/>
      <c r="VKZ427" s="1208"/>
      <c r="VLA427" s="1209"/>
      <c r="VLB427" s="1209"/>
      <c r="VLC427" s="1209"/>
      <c r="VLD427" s="1209"/>
      <c r="VLE427" s="1210"/>
      <c r="VLF427" s="1211"/>
      <c r="VLG427" s="1210"/>
      <c r="VLI427" s="1208"/>
      <c r="VLJ427" s="1209"/>
      <c r="VLK427" s="1209"/>
      <c r="VLL427" s="1209"/>
      <c r="VLM427" s="1209"/>
      <c r="VLN427" s="1210"/>
      <c r="VLO427" s="1211"/>
      <c r="VLP427" s="1210"/>
      <c r="VLR427" s="1208"/>
      <c r="VLS427" s="1209"/>
      <c r="VLT427" s="1209"/>
      <c r="VLU427" s="1209"/>
      <c r="VLV427" s="1209"/>
      <c r="VLW427" s="1210"/>
      <c r="VLX427" s="1211"/>
      <c r="VLY427" s="1210"/>
      <c r="VMA427" s="1208"/>
      <c r="VMB427" s="1209"/>
      <c r="VMC427" s="1209"/>
      <c r="VMD427" s="1209"/>
      <c r="VME427" s="1209"/>
      <c r="VMF427" s="1210"/>
      <c r="VMG427" s="1211"/>
      <c r="VMH427" s="1210"/>
      <c r="VMJ427" s="1208"/>
      <c r="VMK427" s="1209"/>
      <c r="VML427" s="1209"/>
      <c r="VMM427" s="1209"/>
      <c r="VMN427" s="1209"/>
      <c r="VMO427" s="1210"/>
      <c r="VMP427" s="1211"/>
      <c r="VMQ427" s="1210"/>
      <c r="VMS427" s="1208"/>
      <c r="VMT427" s="1209"/>
      <c r="VMU427" s="1209"/>
      <c r="VMV427" s="1209"/>
      <c r="VMW427" s="1209"/>
      <c r="VMX427" s="1210"/>
      <c r="VMY427" s="1211"/>
      <c r="VMZ427" s="1210"/>
      <c r="VNB427" s="1208"/>
      <c r="VNC427" s="1209"/>
      <c r="VND427" s="1209"/>
      <c r="VNE427" s="1209"/>
      <c r="VNF427" s="1209"/>
      <c r="VNG427" s="1210"/>
      <c r="VNH427" s="1211"/>
      <c r="VNI427" s="1210"/>
      <c r="VNK427" s="1208"/>
      <c r="VNL427" s="1209"/>
      <c r="VNM427" s="1209"/>
      <c r="VNN427" s="1209"/>
      <c r="VNO427" s="1209"/>
      <c r="VNP427" s="1210"/>
      <c r="VNQ427" s="1211"/>
      <c r="VNR427" s="1210"/>
      <c r="VNT427" s="1208"/>
      <c r="VNU427" s="1209"/>
      <c r="VNV427" s="1209"/>
      <c r="VNW427" s="1209"/>
      <c r="VNX427" s="1209"/>
      <c r="VNY427" s="1210"/>
      <c r="VNZ427" s="1211"/>
      <c r="VOA427" s="1210"/>
      <c r="VOC427" s="1208"/>
      <c r="VOD427" s="1209"/>
      <c r="VOE427" s="1209"/>
      <c r="VOF427" s="1209"/>
      <c r="VOG427" s="1209"/>
      <c r="VOH427" s="1210"/>
      <c r="VOI427" s="1211"/>
      <c r="VOJ427" s="1210"/>
      <c r="VOL427" s="1208"/>
      <c r="VOM427" s="1209"/>
      <c r="VON427" s="1209"/>
      <c r="VOO427" s="1209"/>
      <c r="VOP427" s="1209"/>
      <c r="VOQ427" s="1210"/>
      <c r="VOR427" s="1211"/>
      <c r="VOS427" s="1210"/>
      <c r="VOU427" s="1208"/>
      <c r="VOV427" s="1209"/>
      <c r="VOW427" s="1209"/>
      <c r="VOX427" s="1209"/>
      <c r="VOY427" s="1209"/>
      <c r="VOZ427" s="1210"/>
      <c r="VPA427" s="1211"/>
      <c r="VPB427" s="1210"/>
      <c r="VPD427" s="1208"/>
      <c r="VPE427" s="1209"/>
      <c r="VPF427" s="1209"/>
      <c r="VPG427" s="1209"/>
      <c r="VPH427" s="1209"/>
      <c r="VPI427" s="1210"/>
      <c r="VPJ427" s="1211"/>
      <c r="VPK427" s="1210"/>
      <c r="VPM427" s="1208"/>
      <c r="VPN427" s="1209"/>
      <c r="VPO427" s="1209"/>
      <c r="VPP427" s="1209"/>
      <c r="VPQ427" s="1209"/>
      <c r="VPR427" s="1210"/>
      <c r="VPS427" s="1211"/>
      <c r="VPT427" s="1210"/>
      <c r="VPV427" s="1208"/>
      <c r="VPW427" s="1209"/>
      <c r="VPX427" s="1209"/>
      <c r="VPY427" s="1209"/>
      <c r="VPZ427" s="1209"/>
      <c r="VQA427" s="1210"/>
      <c r="VQB427" s="1211"/>
      <c r="VQC427" s="1210"/>
      <c r="VQE427" s="1208"/>
      <c r="VQF427" s="1209"/>
      <c r="VQG427" s="1209"/>
      <c r="VQH427" s="1209"/>
      <c r="VQI427" s="1209"/>
      <c r="VQJ427" s="1210"/>
      <c r="VQK427" s="1211"/>
      <c r="VQL427" s="1210"/>
      <c r="VQN427" s="1208"/>
      <c r="VQO427" s="1209"/>
      <c r="VQP427" s="1209"/>
      <c r="VQQ427" s="1209"/>
      <c r="VQR427" s="1209"/>
      <c r="VQS427" s="1210"/>
      <c r="VQT427" s="1211"/>
      <c r="VQU427" s="1210"/>
      <c r="VQW427" s="1208"/>
      <c r="VQX427" s="1209"/>
      <c r="VQY427" s="1209"/>
      <c r="VQZ427" s="1209"/>
      <c r="VRA427" s="1209"/>
      <c r="VRB427" s="1210"/>
      <c r="VRC427" s="1211"/>
      <c r="VRD427" s="1210"/>
      <c r="VRF427" s="1208"/>
      <c r="VRG427" s="1209"/>
      <c r="VRH427" s="1209"/>
      <c r="VRI427" s="1209"/>
      <c r="VRJ427" s="1209"/>
      <c r="VRK427" s="1210"/>
      <c r="VRL427" s="1211"/>
      <c r="VRM427" s="1210"/>
      <c r="VRO427" s="1208"/>
      <c r="VRP427" s="1209"/>
      <c r="VRQ427" s="1209"/>
      <c r="VRR427" s="1209"/>
      <c r="VRS427" s="1209"/>
      <c r="VRT427" s="1210"/>
      <c r="VRU427" s="1211"/>
      <c r="VRV427" s="1210"/>
      <c r="VRX427" s="1208"/>
      <c r="VRY427" s="1209"/>
      <c r="VRZ427" s="1209"/>
      <c r="VSA427" s="1209"/>
      <c r="VSB427" s="1209"/>
      <c r="VSC427" s="1210"/>
      <c r="VSD427" s="1211"/>
      <c r="VSE427" s="1210"/>
      <c r="VSG427" s="1208"/>
      <c r="VSH427" s="1209"/>
      <c r="VSI427" s="1209"/>
      <c r="VSJ427" s="1209"/>
      <c r="VSK427" s="1209"/>
      <c r="VSL427" s="1210"/>
      <c r="VSM427" s="1211"/>
      <c r="VSN427" s="1210"/>
      <c r="VSP427" s="1208"/>
      <c r="VSQ427" s="1209"/>
      <c r="VSR427" s="1209"/>
      <c r="VSS427" s="1209"/>
      <c r="VST427" s="1209"/>
      <c r="VSU427" s="1210"/>
      <c r="VSV427" s="1211"/>
      <c r="VSW427" s="1210"/>
      <c r="VSY427" s="1208"/>
      <c r="VSZ427" s="1209"/>
      <c r="VTA427" s="1209"/>
      <c r="VTB427" s="1209"/>
      <c r="VTC427" s="1209"/>
      <c r="VTD427" s="1210"/>
      <c r="VTE427" s="1211"/>
      <c r="VTF427" s="1210"/>
      <c r="VTH427" s="1208"/>
      <c r="VTI427" s="1209"/>
      <c r="VTJ427" s="1209"/>
      <c r="VTK427" s="1209"/>
      <c r="VTL427" s="1209"/>
      <c r="VTM427" s="1210"/>
      <c r="VTN427" s="1211"/>
      <c r="VTO427" s="1210"/>
      <c r="VTQ427" s="1208"/>
      <c r="VTR427" s="1209"/>
      <c r="VTS427" s="1209"/>
      <c r="VTT427" s="1209"/>
      <c r="VTU427" s="1209"/>
      <c r="VTV427" s="1210"/>
      <c r="VTW427" s="1211"/>
      <c r="VTX427" s="1210"/>
      <c r="VTZ427" s="1208"/>
      <c r="VUA427" s="1209"/>
      <c r="VUB427" s="1209"/>
      <c r="VUC427" s="1209"/>
      <c r="VUD427" s="1209"/>
      <c r="VUE427" s="1210"/>
      <c r="VUF427" s="1211"/>
      <c r="VUG427" s="1210"/>
      <c r="VUI427" s="1208"/>
      <c r="VUJ427" s="1209"/>
      <c r="VUK427" s="1209"/>
      <c r="VUL427" s="1209"/>
      <c r="VUM427" s="1209"/>
      <c r="VUN427" s="1210"/>
      <c r="VUO427" s="1211"/>
      <c r="VUP427" s="1210"/>
      <c r="VUR427" s="1208"/>
      <c r="VUS427" s="1209"/>
      <c r="VUT427" s="1209"/>
      <c r="VUU427" s="1209"/>
      <c r="VUV427" s="1209"/>
      <c r="VUW427" s="1210"/>
      <c r="VUX427" s="1211"/>
      <c r="VUY427" s="1210"/>
      <c r="VVA427" s="1208"/>
      <c r="VVB427" s="1209"/>
      <c r="VVC427" s="1209"/>
      <c r="VVD427" s="1209"/>
      <c r="VVE427" s="1209"/>
      <c r="VVF427" s="1210"/>
      <c r="VVG427" s="1211"/>
      <c r="VVH427" s="1210"/>
      <c r="VVJ427" s="1208"/>
      <c r="VVK427" s="1209"/>
      <c r="VVL427" s="1209"/>
      <c r="VVM427" s="1209"/>
      <c r="VVN427" s="1209"/>
      <c r="VVO427" s="1210"/>
      <c r="VVP427" s="1211"/>
      <c r="VVQ427" s="1210"/>
      <c r="VVS427" s="1208"/>
      <c r="VVT427" s="1209"/>
      <c r="VVU427" s="1209"/>
      <c r="VVV427" s="1209"/>
      <c r="VVW427" s="1209"/>
      <c r="VVX427" s="1210"/>
      <c r="VVY427" s="1211"/>
      <c r="VVZ427" s="1210"/>
      <c r="VWB427" s="1208"/>
      <c r="VWC427" s="1209"/>
      <c r="VWD427" s="1209"/>
      <c r="VWE427" s="1209"/>
      <c r="VWF427" s="1209"/>
      <c r="VWG427" s="1210"/>
      <c r="VWH427" s="1211"/>
      <c r="VWI427" s="1210"/>
      <c r="VWK427" s="1208"/>
      <c r="VWL427" s="1209"/>
      <c r="VWM427" s="1209"/>
      <c r="VWN427" s="1209"/>
      <c r="VWO427" s="1209"/>
      <c r="VWP427" s="1210"/>
      <c r="VWQ427" s="1211"/>
      <c r="VWR427" s="1210"/>
      <c r="VWT427" s="1208"/>
      <c r="VWU427" s="1209"/>
      <c r="VWV427" s="1209"/>
      <c r="VWW427" s="1209"/>
      <c r="VWX427" s="1209"/>
      <c r="VWY427" s="1210"/>
      <c r="VWZ427" s="1211"/>
      <c r="VXA427" s="1210"/>
      <c r="VXC427" s="1208"/>
      <c r="VXD427" s="1209"/>
      <c r="VXE427" s="1209"/>
      <c r="VXF427" s="1209"/>
      <c r="VXG427" s="1209"/>
      <c r="VXH427" s="1210"/>
      <c r="VXI427" s="1211"/>
      <c r="VXJ427" s="1210"/>
      <c r="VXL427" s="1208"/>
      <c r="VXM427" s="1209"/>
      <c r="VXN427" s="1209"/>
      <c r="VXO427" s="1209"/>
      <c r="VXP427" s="1209"/>
      <c r="VXQ427" s="1210"/>
      <c r="VXR427" s="1211"/>
      <c r="VXS427" s="1210"/>
      <c r="VXU427" s="1208"/>
      <c r="VXV427" s="1209"/>
      <c r="VXW427" s="1209"/>
      <c r="VXX427" s="1209"/>
      <c r="VXY427" s="1209"/>
      <c r="VXZ427" s="1210"/>
      <c r="VYA427" s="1211"/>
      <c r="VYB427" s="1210"/>
      <c r="VYD427" s="1208"/>
      <c r="VYE427" s="1209"/>
      <c r="VYF427" s="1209"/>
      <c r="VYG427" s="1209"/>
      <c r="VYH427" s="1209"/>
      <c r="VYI427" s="1210"/>
      <c r="VYJ427" s="1211"/>
      <c r="VYK427" s="1210"/>
      <c r="VYM427" s="1208"/>
      <c r="VYN427" s="1209"/>
      <c r="VYO427" s="1209"/>
      <c r="VYP427" s="1209"/>
      <c r="VYQ427" s="1209"/>
      <c r="VYR427" s="1210"/>
      <c r="VYS427" s="1211"/>
      <c r="VYT427" s="1210"/>
      <c r="VYV427" s="1208"/>
      <c r="VYW427" s="1209"/>
      <c r="VYX427" s="1209"/>
      <c r="VYY427" s="1209"/>
      <c r="VYZ427" s="1209"/>
      <c r="VZA427" s="1210"/>
      <c r="VZB427" s="1211"/>
      <c r="VZC427" s="1210"/>
      <c r="VZE427" s="1208"/>
      <c r="VZF427" s="1209"/>
      <c r="VZG427" s="1209"/>
      <c r="VZH427" s="1209"/>
      <c r="VZI427" s="1209"/>
      <c r="VZJ427" s="1210"/>
      <c r="VZK427" s="1211"/>
      <c r="VZL427" s="1210"/>
      <c r="VZN427" s="1208"/>
      <c r="VZO427" s="1209"/>
      <c r="VZP427" s="1209"/>
      <c r="VZQ427" s="1209"/>
      <c r="VZR427" s="1209"/>
      <c r="VZS427" s="1210"/>
      <c r="VZT427" s="1211"/>
      <c r="VZU427" s="1210"/>
      <c r="VZW427" s="1208"/>
      <c r="VZX427" s="1209"/>
      <c r="VZY427" s="1209"/>
      <c r="VZZ427" s="1209"/>
      <c r="WAA427" s="1209"/>
      <c r="WAB427" s="1210"/>
      <c r="WAC427" s="1211"/>
      <c r="WAD427" s="1210"/>
      <c r="WAF427" s="1208"/>
      <c r="WAG427" s="1209"/>
      <c r="WAH427" s="1209"/>
      <c r="WAI427" s="1209"/>
      <c r="WAJ427" s="1209"/>
      <c r="WAK427" s="1210"/>
      <c r="WAL427" s="1211"/>
      <c r="WAM427" s="1210"/>
      <c r="WAO427" s="1208"/>
      <c r="WAP427" s="1209"/>
      <c r="WAQ427" s="1209"/>
      <c r="WAR427" s="1209"/>
      <c r="WAS427" s="1209"/>
      <c r="WAT427" s="1210"/>
      <c r="WAU427" s="1211"/>
      <c r="WAV427" s="1210"/>
      <c r="WAX427" s="1208"/>
      <c r="WAY427" s="1209"/>
      <c r="WAZ427" s="1209"/>
      <c r="WBA427" s="1209"/>
      <c r="WBB427" s="1209"/>
      <c r="WBC427" s="1210"/>
      <c r="WBD427" s="1211"/>
      <c r="WBE427" s="1210"/>
      <c r="WBG427" s="1208"/>
      <c r="WBH427" s="1209"/>
      <c r="WBI427" s="1209"/>
      <c r="WBJ427" s="1209"/>
      <c r="WBK427" s="1209"/>
      <c r="WBL427" s="1210"/>
      <c r="WBM427" s="1211"/>
      <c r="WBN427" s="1210"/>
      <c r="WBP427" s="1208"/>
      <c r="WBQ427" s="1209"/>
      <c r="WBR427" s="1209"/>
      <c r="WBS427" s="1209"/>
      <c r="WBT427" s="1209"/>
      <c r="WBU427" s="1210"/>
      <c r="WBV427" s="1211"/>
      <c r="WBW427" s="1210"/>
      <c r="WBY427" s="1208"/>
      <c r="WBZ427" s="1209"/>
      <c r="WCA427" s="1209"/>
      <c r="WCB427" s="1209"/>
      <c r="WCC427" s="1209"/>
      <c r="WCD427" s="1210"/>
      <c r="WCE427" s="1211"/>
      <c r="WCF427" s="1210"/>
      <c r="WCH427" s="1208"/>
      <c r="WCI427" s="1209"/>
      <c r="WCJ427" s="1209"/>
      <c r="WCK427" s="1209"/>
      <c r="WCL427" s="1209"/>
      <c r="WCM427" s="1210"/>
      <c r="WCN427" s="1211"/>
      <c r="WCO427" s="1210"/>
      <c r="WCQ427" s="1208"/>
      <c r="WCR427" s="1209"/>
      <c r="WCS427" s="1209"/>
      <c r="WCT427" s="1209"/>
      <c r="WCU427" s="1209"/>
      <c r="WCV427" s="1210"/>
      <c r="WCW427" s="1211"/>
      <c r="WCX427" s="1210"/>
      <c r="WCZ427" s="1208"/>
      <c r="WDA427" s="1209"/>
      <c r="WDB427" s="1209"/>
      <c r="WDC427" s="1209"/>
      <c r="WDD427" s="1209"/>
      <c r="WDE427" s="1210"/>
      <c r="WDF427" s="1211"/>
      <c r="WDG427" s="1210"/>
      <c r="WDI427" s="1208"/>
      <c r="WDJ427" s="1209"/>
      <c r="WDK427" s="1209"/>
      <c r="WDL427" s="1209"/>
      <c r="WDM427" s="1209"/>
      <c r="WDN427" s="1210"/>
      <c r="WDO427" s="1211"/>
      <c r="WDP427" s="1210"/>
      <c r="WDR427" s="1208"/>
      <c r="WDS427" s="1209"/>
      <c r="WDT427" s="1209"/>
      <c r="WDU427" s="1209"/>
      <c r="WDV427" s="1209"/>
      <c r="WDW427" s="1210"/>
      <c r="WDX427" s="1211"/>
      <c r="WDY427" s="1210"/>
      <c r="WEA427" s="1208"/>
      <c r="WEB427" s="1209"/>
      <c r="WEC427" s="1209"/>
      <c r="WED427" s="1209"/>
      <c r="WEE427" s="1209"/>
      <c r="WEF427" s="1210"/>
      <c r="WEG427" s="1211"/>
      <c r="WEH427" s="1210"/>
      <c r="WEJ427" s="1208"/>
      <c r="WEK427" s="1209"/>
      <c r="WEL427" s="1209"/>
      <c r="WEM427" s="1209"/>
      <c r="WEN427" s="1209"/>
      <c r="WEO427" s="1210"/>
      <c r="WEP427" s="1211"/>
      <c r="WEQ427" s="1210"/>
      <c r="WES427" s="1208"/>
      <c r="WET427" s="1209"/>
      <c r="WEU427" s="1209"/>
      <c r="WEV427" s="1209"/>
      <c r="WEW427" s="1209"/>
      <c r="WEX427" s="1210"/>
      <c r="WEY427" s="1211"/>
      <c r="WEZ427" s="1210"/>
      <c r="WFB427" s="1208"/>
      <c r="WFC427" s="1209"/>
      <c r="WFD427" s="1209"/>
      <c r="WFE427" s="1209"/>
      <c r="WFF427" s="1209"/>
      <c r="WFG427" s="1210"/>
      <c r="WFH427" s="1211"/>
      <c r="WFI427" s="1210"/>
      <c r="WFK427" s="1208"/>
      <c r="WFL427" s="1209"/>
      <c r="WFM427" s="1209"/>
      <c r="WFN427" s="1209"/>
      <c r="WFO427" s="1209"/>
      <c r="WFP427" s="1210"/>
      <c r="WFQ427" s="1211"/>
      <c r="WFR427" s="1210"/>
      <c r="WFT427" s="1208"/>
      <c r="WFU427" s="1209"/>
      <c r="WFV427" s="1209"/>
      <c r="WFW427" s="1209"/>
      <c r="WFX427" s="1209"/>
      <c r="WFY427" s="1210"/>
      <c r="WFZ427" s="1211"/>
      <c r="WGA427" s="1210"/>
      <c r="WGC427" s="1208"/>
      <c r="WGD427" s="1209"/>
      <c r="WGE427" s="1209"/>
      <c r="WGF427" s="1209"/>
      <c r="WGG427" s="1209"/>
      <c r="WGH427" s="1210"/>
      <c r="WGI427" s="1211"/>
      <c r="WGJ427" s="1210"/>
      <c r="WGL427" s="1208"/>
      <c r="WGM427" s="1209"/>
      <c r="WGN427" s="1209"/>
      <c r="WGO427" s="1209"/>
      <c r="WGP427" s="1209"/>
      <c r="WGQ427" s="1210"/>
      <c r="WGR427" s="1211"/>
      <c r="WGS427" s="1210"/>
      <c r="WGU427" s="1208"/>
      <c r="WGV427" s="1209"/>
      <c r="WGW427" s="1209"/>
      <c r="WGX427" s="1209"/>
      <c r="WGY427" s="1209"/>
      <c r="WGZ427" s="1210"/>
      <c r="WHA427" s="1211"/>
      <c r="WHB427" s="1210"/>
      <c r="WHD427" s="1208"/>
      <c r="WHE427" s="1209"/>
      <c r="WHF427" s="1209"/>
      <c r="WHG427" s="1209"/>
      <c r="WHH427" s="1209"/>
      <c r="WHI427" s="1210"/>
      <c r="WHJ427" s="1211"/>
      <c r="WHK427" s="1210"/>
      <c r="WHM427" s="1208"/>
      <c r="WHN427" s="1209"/>
      <c r="WHO427" s="1209"/>
      <c r="WHP427" s="1209"/>
      <c r="WHQ427" s="1209"/>
      <c r="WHR427" s="1210"/>
      <c r="WHS427" s="1211"/>
      <c r="WHT427" s="1210"/>
      <c r="WHV427" s="1208"/>
      <c r="WHW427" s="1209"/>
      <c r="WHX427" s="1209"/>
      <c r="WHY427" s="1209"/>
      <c r="WHZ427" s="1209"/>
      <c r="WIA427" s="1210"/>
      <c r="WIB427" s="1211"/>
      <c r="WIC427" s="1210"/>
      <c r="WIE427" s="1208"/>
      <c r="WIF427" s="1209"/>
      <c r="WIG427" s="1209"/>
      <c r="WIH427" s="1209"/>
      <c r="WII427" s="1209"/>
      <c r="WIJ427" s="1210"/>
      <c r="WIK427" s="1211"/>
      <c r="WIL427" s="1210"/>
      <c r="WIN427" s="1208"/>
      <c r="WIO427" s="1209"/>
      <c r="WIP427" s="1209"/>
      <c r="WIQ427" s="1209"/>
      <c r="WIR427" s="1209"/>
      <c r="WIS427" s="1210"/>
      <c r="WIT427" s="1211"/>
      <c r="WIU427" s="1210"/>
      <c r="WIW427" s="1208"/>
      <c r="WIX427" s="1209"/>
      <c r="WIY427" s="1209"/>
      <c r="WIZ427" s="1209"/>
      <c r="WJA427" s="1209"/>
      <c r="WJB427" s="1210"/>
      <c r="WJC427" s="1211"/>
      <c r="WJD427" s="1210"/>
      <c r="WJF427" s="1208"/>
      <c r="WJG427" s="1209"/>
      <c r="WJH427" s="1209"/>
      <c r="WJI427" s="1209"/>
      <c r="WJJ427" s="1209"/>
      <c r="WJK427" s="1210"/>
      <c r="WJL427" s="1211"/>
      <c r="WJM427" s="1210"/>
      <c r="WJO427" s="1208"/>
      <c r="WJP427" s="1209"/>
      <c r="WJQ427" s="1209"/>
      <c r="WJR427" s="1209"/>
      <c r="WJS427" s="1209"/>
      <c r="WJT427" s="1210"/>
      <c r="WJU427" s="1211"/>
      <c r="WJV427" s="1210"/>
      <c r="WJX427" s="1208"/>
      <c r="WJY427" s="1209"/>
      <c r="WJZ427" s="1209"/>
      <c r="WKA427" s="1209"/>
      <c r="WKB427" s="1209"/>
      <c r="WKC427" s="1210"/>
      <c r="WKD427" s="1211"/>
      <c r="WKE427" s="1210"/>
      <c r="WKG427" s="1208"/>
      <c r="WKH427" s="1209"/>
      <c r="WKI427" s="1209"/>
      <c r="WKJ427" s="1209"/>
      <c r="WKK427" s="1209"/>
      <c r="WKL427" s="1210"/>
      <c r="WKM427" s="1211"/>
      <c r="WKN427" s="1210"/>
      <c r="WKP427" s="1208"/>
      <c r="WKQ427" s="1209"/>
      <c r="WKR427" s="1209"/>
      <c r="WKS427" s="1209"/>
      <c r="WKT427" s="1209"/>
      <c r="WKU427" s="1210"/>
      <c r="WKV427" s="1211"/>
      <c r="WKW427" s="1210"/>
      <c r="WKY427" s="1208"/>
      <c r="WKZ427" s="1209"/>
      <c r="WLA427" s="1209"/>
      <c r="WLB427" s="1209"/>
      <c r="WLC427" s="1209"/>
      <c r="WLD427" s="1210"/>
      <c r="WLE427" s="1211"/>
      <c r="WLF427" s="1210"/>
      <c r="WLH427" s="1208"/>
      <c r="WLI427" s="1209"/>
      <c r="WLJ427" s="1209"/>
      <c r="WLK427" s="1209"/>
      <c r="WLL427" s="1209"/>
      <c r="WLM427" s="1210"/>
      <c r="WLN427" s="1211"/>
      <c r="WLO427" s="1210"/>
      <c r="WLQ427" s="1208"/>
      <c r="WLR427" s="1209"/>
      <c r="WLS427" s="1209"/>
      <c r="WLT427" s="1209"/>
      <c r="WLU427" s="1209"/>
      <c r="WLV427" s="1210"/>
      <c r="WLW427" s="1211"/>
      <c r="WLX427" s="1210"/>
      <c r="WLZ427" s="1208"/>
      <c r="WMA427" s="1209"/>
      <c r="WMB427" s="1209"/>
      <c r="WMC427" s="1209"/>
      <c r="WMD427" s="1209"/>
      <c r="WME427" s="1210"/>
      <c r="WMF427" s="1211"/>
      <c r="WMG427" s="1210"/>
      <c r="WMI427" s="1208"/>
      <c r="WMJ427" s="1209"/>
      <c r="WMK427" s="1209"/>
      <c r="WML427" s="1209"/>
      <c r="WMM427" s="1209"/>
      <c r="WMN427" s="1210"/>
      <c r="WMO427" s="1211"/>
      <c r="WMP427" s="1210"/>
      <c r="WMR427" s="1208"/>
      <c r="WMS427" s="1209"/>
      <c r="WMT427" s="1209"/>
      <c r="WMU427" s="1209"/>
      <c r="WMV427" s="1209"/>
      <c r="WMW427" s="1210"/>
      <c r="WMX427" s="1211"/>
      <c r="WMY427" s="1210"/>
      <c r="WNA427" s="1208"/>
      <c r="WNB427" s="1209"/>
      <c r="WNC427" s="1209"/>
      <c r="WND427" s="1209"/>
      <c r="WNE427" s="1209"/>
      <c r="WNF427" s="1210"/>
      <c r="WNG427" s="1211"/>
      <c r="WNH427" s="1210"/>
      <c r="WNJ427" s="1208"/>
      <c r="WNK427" s="1209"/>
      <c r="WNL427" s="1209"/>
      <c r="WNM427" s="1209"/>
      <c r="WNN427" s="1209"/>
      <c r="WNO427" s="1210"/>
      <c r="WNP427" s="1211"/>
      <c r="WNQ427" s="1210"/>
      <c r="WNS427" s="1208"/>
      <c r="WNT427" s="1209"/>
      <c r="WNU427" s="1209"/>
      <c r="WNV427" s="1209"/>
      <c r="WNW427" s="1209"/>
      <c r="WNX427" s="1210"/>
      <c r="WNY427" s="1211"/>
      <c r="WNZ427" s="1210"/>
      <c r="WOB427" s="1208"/>
      <c r="WOC427" s="1209"/>
      <c r="WOD427" s="1209"/>
      <c r="WOE427" s="1209"/>
      <c r="WOF427" s="1209"/>
      <c r="WOG427" s="1210"/>
      <c r="WOH427" s="1211"/>
      <c r="WOI427" s="1210"/>
      <c r="WOK427" s="1208"/>
      <c r="WOL427" s="1209"/>
      <c r="WOM427" s="1209"/>
      <c r="WON427" s="1209"/>
      <c r="WOO427" s="1209"/>
      <c r="WOP427" s="1210"/>
      <c r="WOQ427" s="1211"/>
      <c r="WOR427" s="1210"/>
      <c r="WOT427" s="1208"/>
      <c r="WOU427" s="1209"/>
      <c r="WOV427" s="1209"/>
      <c r="WOW427" s="1209"/>
      <c r="WOX427" s="1209"/>
      <c r="WOY427" s="1210"/>
      <c r="WOZ427" s="1211"/>
      <c r="WPA427" s="1210"/>
      <c r="WPC427" s="1208"/>
      <c r="WPD427" s="1209"/>
      <c r="WPE427" s="1209"/>
      <c r="WPF427" s="1209"/>
      <c r="WPG427" s="1209"/>
      <c r="WPH427" s="1210"/>
      <c r="WPI427" s="1211"/>
      <c r="WPJ427" s="1210"/>
      <c r="WPL427" s="1208"/>
      <c r="WPM427" s="1209"/>
      <c r="WPN427" s="1209"/>
      <c r="WPO427" s="1209"/>
      <c r="WPP427" s="1209"/>
      <c r="WPQ427" s="1210"/>
      <c r="WPR427" s="1211"/>
      <c r="WPS427" s="1210"/>
      <c r="WPU427" s="1208"/>
      <c r="WPV427" s="1209"/>
      <c r="WPW427" s="1209"/>
      <c r="WPX427" s="1209"/>
      <c r="WPY427" s="1209"/>
      <c r="WPZ427" s="1210"/>
      <c r="WQA427" s="1211"/>
      <c r="WQB427" s="1210"/>
      <c r="WQD427" s="1208"/>
      <c r="WQE427" s="1209"/>
      <c r="WQF427" s="1209"/>
      <c r="WQG427" s="1209"/>
      <c r="WQH427" s="1209"/>
      <c r="WQI427" s="1210"/>
      <c r="WQJ427" s="1211"/>
      <c r="WQK427" s="1210"/>
      <c r="WQM427" s="1208"/>
      <c r="WQN427" s="1209"/>
      <c r="WQO427" s="1209"/>
      <c r="WQP427" s="1209"/>
      <c r="WQQ427" s="1209"/>
      <c r="WQR427" s="1210"/>
      <c r="WQS427" s="1211"/>
      <c r="WQT427" s="1210"/>
      <c r="WQV427" s="1208"/>
      <c r="WQW427" s="1209"/>
      <c r="WQX427" s="1209"/>
      <c r="WQY427" s="1209"/>
      <c r="WQZ427" s="1209"/>
      <c r="WRA427" s="1210"/>
      <c r="WRB427" s="1211"/>
      <c r="WRC427" s="1210"/>
      <c r="WRE427" s="1208"/>
      <c r="WRF427" s="1209"/>
      <c r="WRG427" s="1209"/>
      <c r="WRH427" s="1209"/>
      <c r="WRI427" s="1209"/>
      <c r="WRJ427" s="1210"/>
      <c r="WRK427" s="1211"/>
      <c r="WRL427" s="1210"/>
      <c r="WRN427" s="1208"/>
      <c r="WRO427" s="1209"/>
      <c r="WRP427" s="1209"/>
      <c r="WRQ427" s="1209"/>
      <c r="WRR427" s="1209"/>
      <c r="WRS427" s="1210"/>
      <c r="WRT427" s="1211"/>
      <c r="WRU427" s="1210"/>
      <c r="WRW427" s="1208"/>
      <c r="WRX427" s="1209"/>
      <c r="WRY427" s="1209"/>
      <c r="WRZ427" s="1209"/>
      <c r="WSA427" s="1209"/>
      <c r="WSB427" s="1210"/>
      <c r="WSC427" s="1211"/>
      <c r="WSD427" s="1210"/>
      <c r="WSF427" s="1208"/>
      <c r="WSG427" s="1209"/>
      <c r="WSH427" s="1209"/>
      <c r="WSI427" s="1209"/>
      <c r="WSJ427" s="1209"/>
      <c r="WSK427" s="1210"/>
      <c r="WSL427" s="1211"/>
      <c r="WSM427" s="1210"/>
      <c r="WSO427" s="1208"/>
      <c r="WSP427" s="1209"/>
      <c r="WSQ427" s="1209"/>
      <c r="WSR427" s="1209"/>
      <c r="WSS427" s="1209"/>
      <c r="WST427" s="1210"/>
      <c r="WSU427" s="1211"/>
      <c r="WSV427" s="1210"/>
      <c r="WSX427" s="1208"/>
      <c r="WSY427" s="1209"/>
      <c r="WSZ427" s="1209"/>
      <c r="WTA427" s="1209"/>
      <c r="WTB427" s="1209"/>
      <c r="WTC427" s="1210"/>
      <c r="WTD427" s="1211"/>
      <c r="WTE427" s="1210"/>
      <c r="WTG427" s="1208"/>
      <c r="WTH427" s="1209"/>
      <c r="WTI427" s="1209"/>
      <c r="WTJ427" s="1209"/>
      <c r="WTK427" s="1209"/>
      <c r="WTL427" s="1210"/>
      <c r="WTM427" s="1211"/>
      <c r="WTN427" s="1210"/>
      <c r="WTP427" s="1208"/>
      <c r="WTQ427" s="1209"/>
      <c r="WTR427" s="1209"/>
      <c r="WTS427" s="1209"/>
      <c r="WTT427" s="1209"/>
      <c r="WTU427" s="1210"/>
      <c r="WTV427" s="1211"/>
      <c r="WTW427" s="1210"/>
      <c r="WTY427" s="1208"/>
      <c r="WTZ427" s="1209"/>
      <c r="WUA427" s="1209"/>
      <c r="WUB427" s="1209"/>
      <c r="WUC427" s="1209"/>
      <c r="WUD427" s="1210"/>
      <c r="WUE427" s="1211"/>
      <c r="WUF427" s="1210"/>
      <c r="WUH427" s="1208"/>
      <c r="WUI427" s="1209"/>
      <c r="WUJ427" s="1209"/>
      <c r="WUK427" s="1209"/>
      <c r="WUL427" s="1209"/>
      <c r="WUM427" s="1210"/>
      <c r="WUN427" s="1211"/>
      <c r="WUO427" s="1210"/>
      <c r="WUQ427" s="1208"/>
      <c r="WUR427" s="1209"/>
      <c r="WUS427" s="1209"/>
      <c r="WUT427" s="1209"/>
      <c r="WUU427" s="1209"/>
      <c r="WUV427" s="1210"/>
      <c r="WUW427" s="1211"/>
      <c r="WUX427" s="1210"/>
      <c r="WUZ427" s="1208"/>
      <c r="WVA427" s="1209"/>
      <c r="WVB427" s="1209"/>
      <c r="WVC427" s="1209"/>
      <c r="WVD427" s="1209"/>
      <c r="WVE427" s="1210"/>
      <c r="WVF427" s="1211"/>
      <c r="WVG427" s="1210"/>
      <c r="WVI427" s="1208"/>
      <c r="WVJ427" s="1209"/>
      <c r="WVK427" s="1209"/>
      <c r="WVL427" s="1209"/>
      <c r="WVM427" s="1209"/>
      <c r="WVN427" s="1210"/>
      <c r="WVO427" s="1211"/>
      <c r="WVP427" s="1210"/>
      <c r="WVR427" s="1208"/>
      <c r="WVS427" s="1209"/>
      <c r="WVT427" s="1209"/>
      <c r="WVU427" s="1209"/>
      <c r="WVV427" s="1209"/>
      <c r="WVW427" s="1210"/>
      <c r="WVX427" s="1211"/>
      <c r="WVY427" s="1210"/>
      <c r="WWA427" s="1208"/>
      <c r="WWB427" s="1209"/>
      <c r="WWC427" s="1209"/>
      <c r="WWD427" s="1209"/>
      <c r="WWE427" s="1209"/>
      <c r="WWF427" s="1210"/>
      <c r="WWG427" s="1211"/>
      <c r="WWH427" s="1210"/>
      <c r="WWJ427" s="1208"/>
      <c r="WWK427" s="1209"/>
      <c r="WWL427" s="1209"/>
      <c r="WWM427" s="1209"/>
      <c r="WWN427" s="1209"/>
      <c r="WWO427" s="1210"/>
      <c r="WWP427" s="1211"/>
      <c r="WWQ427" s="1210"/>
      <c r="WWS427" s="1208"/>
      <c r="WWT427" s="1209"/>
      <c r="WWU427" s="1209"/>
      <c r="WWV427" s="1209"/>
      <c r="WWW427" s="1209"/>
      <c r="WWX427" s="1210"/>
      <c r="WWY427" s="1211"/>
      <c r="WWZ427" s="1210"/>
      <c r="WXB427" s="1208"/>
      <c r="WXC427" s="1209"/>
      <c r="WXD427" s="1209"/>
      <c r="WXE427" s="1209"/>
      <c r="WXF427" s="1209"/>
      <c r="WXG427" s="1210"/>
      <c r="WXH427" s="1211"/>
      <c r="WXI427" s="1210"/>
      <c r="WXK427" s="1208"/>
      <c r="WXL427" s="1209"/>
      <c r="WXM427" s="1209"/>
      <c r="WXN427" s="1209"/>
      <c r="WXO427" s="1209"/>
      <c r="WXP427" s="1210"/>
      <c r="WXQ427" s="1211"/>
      <c r="WXR427" s="1210"/>
      <c r="WXT427" s="1208"/>
      <c r="WXU427" s="1209"/>
      <c r="WXV427" s="1209"/>
      <c r="WXW427" s="1209"/>
      <c r="WXX427" s="1209"/>
      <c r="WXY427" s="1210"/>
      <c r="WXZ427" s="1211"/>
      <c r="WYA427" s="1210"/>
      <c r="WYC427" s="1208"/>
      <c r="WYD427" s="1209"/>
      <c r="WYE427" s="1209"/>
      <c r="WYF427" s="1209"/>
      <c r="WYG427" s="1209"/>
      <c r="WYH427" s="1210"/>
      <c r="WYI427" s="1211"/>
      <c r="WYJ427" s="1210"/>
      <c r="WYL427" s="1208"/>
      <c r="WYM427" s="1209"/>
      <c r="WYN427" s="1209"/>
      <c r="WYO427" s="1209"/>
      <c r="WYP427" s="1209"/>
      <c r="WYQ427" s="1210"/>
      <c r="WYR427" s="1211"/>
      <c r="WYS427" s="1210"/>
      <c r="WYU427" s="1208"/>
      <c r="WYV427" s="1209"/>
      <c r="WYW427" s="1209"/>
      <c r="WYX427" s="1209"/>
      <c r="WYY427" s="1209"/>
      <c r="WYZ427" s="1210"/>
      <c r="WZA427" s="1211"/>
      <c r="WZB427" s="1210"/>
      <c r="WZD427" s="1208"/>
      <c r="WZE427" s="1209"/>
      <c r="WZF427" s="1209"/>
      <c r="WZG427" s="1209"/>
      <c r="WZH427" s="1209"/>
      <c r="WZI427" s="1210"/>
      <c r="WZJ427" s="1211"/>
      <c r="WZK427" s="1210"/>
      <c r="WZM427" s="1208"/>
      <c r="WZN427" s="1209"/>
      <c r="WZO427" s="1209"/>
      <c r="WZP427" s="1209"/>
      <c r="WZQ427" s="1209"/>
      <c r="WZR427" s="1210"/>
      <c r="WZS427" s="1211"/>
      <c r="WZT427" s="1210"/>
      <c r="WZV427" s="1208"/>
      <c r="WZW427" s="1209"/>
      <c r="WZX427" s="1209"/>
      <c r="WZY427" s="1209"/>
      <c r="WZZ427" s="1209"/>
      <c r="XAA427" s="1210"/>
      <c r="XAB427" s="1211"/>
      <c r="XAC427" s="1210"/>
      <c r="XAE427" s="1208"/>
      <c r="XAF427" s="1209"/>
      <c r="XAG427" s="1209"/>
      <c r="XAH427" s="1209"/>
      <c r="XAI427" s="1209"/>
      <c r="XAJ427" s="1210"/>
      <c r="XAK427" s="1211"/>
      <c r="XAL427" s="1210"/>
      <c r="XAN427" s="1208"/>
      <c r="XAO427" s="1209"/>
      <c r="XAP427" s="1209"/>
      <c r="XAQ427" s="1209"/>
      <c r="XAR427" s="1209"/>
      <c r="XAS427" s="1210"/>
      <c r="XAT427" s="1211"/>
      <c r="XAU427" s="1210"/>
      <c r="XAW427" s="1208"/>
      <c r="XAX427" s="1209"/>
      <c r="XAY427" s="1209"/>
      <c r="XAZ427" s="1209"/>
      <c r="XBA427" s="1209"/>
      <c r="XBB427" s="1210"/>
      <c r="XBC427" s="1211"/>
      <c r="XBD427" s="1210"/>
      <c r="XBF427" s="1208"/>
      <c r="XBG427" s="1209"/>
      <c r="XBH427" s="1209"/>
      <c r="XBI427" s="1209"/>
      <c r="XBJ427" s="1209"/>
      <c r="XBK427" s="1210"/>
      <c r="XBL427" s="1211"/>
      <c r="XBM427" s="1210"/>
      <c r="XBO427" s="1208"/>
      <c r="XBP427" s="1209"/>
      <c r="XBQ427" s="1209"/>
      <c r="XBR427" s="1209"/>
      <c r="XBS427" s="1209"/>
      <c r="XBT427" s="1210"/>
      <c r="XBU427" s="1211"/>
      <c r="XBV427" s="1210"/>
      <c r="XBX427" s="1208"/>
      <c r="XBY427" s="1209"/>
      <c r="XBZ427" s="1209"/>
      <c r="XCA427" s="1209"/>
      <c r="XCB427" s="1209"/>
      <c r="XCC427" s="1210"/>
      <c r="XCD427" s="1211"/>
      <c r="XCE427" s="1210"/>
      <c r="XCG427" s="1208"/>
      <c r="XCH427" s="1209"/>
      <c r="XCI427" s="1209"/>
      <c r="XCJ427" s="1209"/>
      <c r="XCK427" s="1209"/>
      <c r="XCL427" s="1210"/>
      <c r="XCM427" s="1211"/>
      <c r="XCN427" s="1210"/>
      <c r="XCP427" s="1208"/>
      <c r="XCQ427" s="1209"/>
      <c r="XCR427" s="1209"/>
      <c r="XCS427" s="1209"/>
      <c r="XCT427" s="1209"/>
      <c r="XCU427" s="1210"/>
      <c r="XCV427" s="1211"/>
      <c r="XCW427" s="1210"/>
      <c r="XCY427" s="1208"/>
      <c r="XCZ427" s="1209"/>
      <c r="XDA427" s="1209"/>
      <c r="XDB427" s="1209"/>
      <c r="XDC427" s="1209"/>
      <c r="XDD427" s="1210"/>
      <c r="XDE427" s="1211"/>
      <c r="XDF427" s="1210"/>
      <c r="XDH427" s="1208"/>
      <c r="XDI427" s="1209"/>
      <c r="XDJ427" s="1209"/>
      <c r="XDK427" s="1209"/>
      <c r="XDL427" s="1209"/>
      <c r="XDM427" s="1210"/>
      <c r="XDN427" s="1211"/>
      <c r="XDO427" s="1210"/>
      <c r="XDQ427" s="1208"/>
      <c r="XDR427" s="1209"/>
      <c r="XDS427" s="1209"/>
      <c r="XDT427" s="1209"/>
      <c r="XDU427" s="1209"/>
      <c r="XDV427" s="1210"/>
      <c r="XDW427" s="1211"/>
      <c r="XDX427" s="1210"/>
      <c r="XDZ427" s="1208"/>
      <c r="XEA427" s="1209"/>
      <c r="XEB427" s="1209"/>
      <c r="XEC427" s="1209"/>
      <c r="XED427" s="1209"/>
      <c r="XEE427" s="1210"/>
      <c r="XEF427" s="1211"/>
      <c r="XEG427" s="1210"/>
      <c r="XEI427" s="1208"/>
      <c r="XEJ427" s="1209"/>
      <c r="XEK427" s="1209"/>
      <c r="XEL427" s="1209"/>
      <c r="XEM427" s="1209"/>
      <c r="XEN427" s="1210"/>
      <c r="XEO427" s="1211"/>
      <c r="XEP427" s="1210"/>
      <c r="XER427" s="1208"/>
      <c r="XES427" s="1209"/>
      <c r="XET427" s="1209"/>
      <c r="XEU427" s="1209"/>
      <c r="XEV427" s="1209"/>
      <c r="XEW427" s="1210"/>
      <c r="XEX427" s="1211"/>
      <c r="XEY427" s="1210"/>
      <c r="XFA427" s="1208"/>
      <c r="XFB427" s="1209"/>
      <c r="XFC427" s="1209"/>
      <c r="XFD427" s="1209"/>
    </row>
    <row r="428" spans="1:5120 5122:9215 9217:14336 14338:16384" ht="38.25" customHeight="1">
      <c r="A428" s="1238">
        <f t="shared" si="44"/>
        <v>366</v>
      </c>
      <c r="B428" s="1671" t="s">
        <v>5563</v>
      </c>
      <c r="C428" s="1671"/>
      <c r="D428" s="1205">
        <v>121</v>
      </c>
      <c r="E428" s="1206"/>
      <c r="F428" s="1207" t="str">
        <f t="shared" si="45"/>
        <v>?=</v>
      </c>
      <c r="G428" s="1460">
        <f>'Update Descrip'!G4827</f>
        <v>8043.1</v>
      </c>
      <c r="H428" s="1460">
        <f t="shared" si="42"/>
        <v>6994</v>
      </c>
      <c r="I428" s="1369" t="s">
        <v>2992</v>
      </c>
      <c r="J428" s="1377">
        <v>8043.1</v>
      </c>
      <c r="K428" s="491">
        <v>6994</v>
      </c>
      <c r="L428" s="1208"/>
      <c r="M428" s="1209"/>
      <c r="N428" s="1421">
        <f t="shared" si="41"/>
        <v>0</v>
      </c>
      <c r="O428" s="1210"/>
      <c r="P428" s="1211"/>
      <c r="Q428" s="1210"/>
      <c r="S428" s="1208"/>
      <c r="T428" s="1209"/>
      <c r="U428" s="1209"/>
      <c r="V428" s="1209"/>
      <c r="W428" s="1209"/>
      <c r="X428" s="1210"/>
      <c r="Y428" s="1211"/>
      <c r="Z428" s="1210"/>
      <c r="AB428" s="1208"/>
      <c r="AC428" s="1209"/>
      <c r="AD428" s="1209"/>
      <c r="AE428" s="1209"/>
      <c r="AF428" s="1209"/>
      <c r="AG428" s="1210"/>
      <c r="AH428" s="1211"/>
      <c r="AI428" s="1210"/>
      <c r="AK428" s="1208"/>
      <c r="AL428" s="1209"/>
      <c r="AM428" s="1209"/>
      <c r="AN428" s="1209"/>
      <c r="AO428" s="1209"/>
      <c r="AP428" s="1210"/>
      <c r="AQ428" s="1211"/>
      <c r="AR428" s="1210"/>
      <c r="AT428" s="1208"/>
      <c r="AU428" s="1209"/>
      <c r="AV428" s="1209"/>
      <c r="AW428" s="1209"/>
      <c r="AX428" s="1209"/>
      <c r="AY428" s="1210"/>
      <c r="AZ428" s="1211"/>
      <c r="BA428" s="1210"/>
      <c r="BC428" s="1208"/>
      <c r="BD428" s="1209"/>
      <c r="BE428" s="1209"/>
      <c r="BF428" s="1209"/>
      <c r="BG428" s="1209"/>
      <c r="BH428" s="1210"/>
      <c r="BI428" s="1211"/>
      <c r="BJ428" s="1210"/>
      <c r="BL428" s="1208"/>
      <c r="BM428" s="1209"/>
      <c r="BN428" s="1209"/>
      <c r="BO428" s="1209"/>
      <c r="BP428" s="1209"/>
      <c r="BQ428" s="1210"/>
      <c r="BR428" s="1211"/>
      <c r="BS428" s="1210"/>
      <c r="BU428" s="1208"/>
      <c r="BV428" s="1209"/>
      <c r="BW428" s="1209"/>
      <c r="BX428" s="1209"/>
      <c r="BY428" s="1209"/>
      <c r="BZ428" s="1210"/>
      <c r="CA428" s="1211"/>
      <c r="CB428" s="1210"/>
      <c r="CD428" s="1208"/>
      <c r="CE428" s="1209"/>
      <c r="CF428" s="1209"/>
      <c r="CG428" s="1209"/>
      <c r="CH428" s="1209"/>
      <c r="CI428" s="1210"/>
      <c r="CJ428" s="1211"/>
      <c r="CK428" s="1210"/>
      <c r="CM428" s="1208"/>
      <c r="CN428" s="1209"/>
      <c r="CO428" s="1209"/>
      <c r="CP428" s="1209"/>
      <c r="CQ428" s="1209"/>
      <c r="CR428" s="1210"/>
      <c r="CS428" s="1211"/>
      <c r="CT428" s="1210"/>
      <c r="CV428" s="1208"/>
      <c r="CW428" s="1209"/>
      <c r="CX428" s="1209"/>
      <c r="CY428" s="1209"/>
      <c r="CZ428" s="1209"/>
      <c r="DA428" s="1210"/>
      <c r="DB428" s="1211"/>
      <c r="DC428" s="1210"/>
      <c r="DE428" s="1208"/>
      <c r="DF428" s="1209"/>
      <c r="DG428" s="1209"/>
      <c r="DH428" s="1209"/>
      <c r="DI428" s="1209"/>
      <c r="DJ428" s="1210"/>
      <c r="DK428" s="1211"/>
      <c r="DL428" s="1210"/>
      <c r="DN428" s="1208"/>
      <c r="DO428" s="1209"/>
      <c r="DP428" s="1209"/>
      <c r="DQ428" s="1209"/>
      <c r="DR428" s="1209"/>
      <c r="DS428" s="1210"/>
      <c r="DT428" s="1211"/>
      <c r="DU428" s="1210"/>
      <c r="DW428" s="1208"/>
      <c r="DX428" s="1209"/>
      <c r="DY428" s="1209"/>
      <c r="DZ428" s="1209"/>
      <c r="EA428" s="1209"/>
      <c r="EB428" s="1210"/>
      <c r="EC428" s="1211"/>
      <c r="ED428" s="1210"/>
      <c r="EF428" s="1208"/>
      <c r="EG428" s="1209"/>
      <c r="EH428" s="1209"/>
      <c r="EI428" s="1209"/>
      <c r="EJ428" s="1209"/>
      <c r="EK428" s="1210"/>
      <c r="EL428" s="1211"/>
      <c r="EM428" s="1210"/>
      <c r="EO428" s="1208"/>
      <c r="EP428" s="1209"/>
      <c r="EQ428" s="1209"/>
      <c r="ER428" s="1209"/>
      <c r="ES428" s="1209"/>
      <c r="ET428" s="1210"/>
      <c r="EU428" s="1211"/>
      <c r="EV428" s="1210"/>
      <c r="EX428" s="1208"/>
      <c r="EY428" s="1209"/>
      <c r="EZ428" s="1209"/>
      <c r="FA428" s="1209"/>
      <c r="FB428" s="1209"/>
      <c r="FC428" s="1210"/>
      <c r="FD428" s="1211"/>
      <c r="FE428" s="1210"/>
      <c r="FG428" s="1208"/>
      <c r="FH428" s="1209"/>
      <c r="FI428" s="1209"/>
      <c r="FJ428" s="1209"/>
      <c r="FK428" s="1209"/>
      <c r="FL428" s="1210"/>
      <c r="FM428" s="1211"/>
      <c r="FN428" s="1210"/>
      <c r="FP428" s="1208"/>
      <c r="FQ428" s="1209"/>
      <c r="FR428" s="1209"/>
      <c r="FS428" s="1209"/>
      <c r="FT428" s="1209"/>
      <c r="FU428" s="1210"/>
      <c r="FV428" s="1211"/>
      <c r="FW428" s="1210"/>
      <c r="FY428" s="1208"/>
      <c r="FZ428" s="1209"/>
      <c r="GA428" s="1209"/>
      <c r="GB428" s="1209"/>
      <c r="GC428" s="1209"/>
      <c r="GD428" s="1210"/>
      <c r="GE428" s="1211"/>
      <c r="GF428" s="1210"/>
      <c r="GH428" s="1208"/>
      <c r="GI428" s="1209"/>
      <c r="GJ428" s="1209"/>
      <c r="GK428" s="1209"/>
      <c r="GL428" s="1209"/>
      <c r="GM428" s="1210"/>
      <c r="GN428" s="1211"/>
      <c r="GO428" s="1210"/>
      <c r="GQ428" s="1208"/>
      <c r="GR428" s="1209"/>
      <c r="GS428" s="1209"/>
      <c r="GT428" s="1209"/>
      <c r="GU428" s="1209"/>
      <c r="GV428" s="1210"/>
      <c r="GW428" s="1211"/>
      <c r="GX428" s="1210"/>
      <c r="GZ428" s="1208"/>
      <c r="HA428" s="1209"/>
      <c r="HB428" s="1209"/>
      <c r="HC428" s="1209"/>
      <c r="HD428" s="1209"/>
      <c r="HE428" s="1210"/>
      <c r="HF428" s="1211"/>
      <c r="HG428" s="1210"/>
      <c r="HI428" s="1208"/>
      <c r="HJ428" s="1209"/>
      <c r="HK428" s="1209"/>
      <c r="HL428" s="1209"/>
      <c r="HM428" s="1209"/>
      <c r="HN428" s="1210"/>
      <c r="HO428" s="1211"/>
      <c r="HP428" s="1210"/>
      <c r="HR428" s="1208"/>
      <c r="HS428" s="1209"/>
      <c r="HT428" s="1209"/>
      <c r="HU428" s="1209"/>
      <c r="HV428" s="1209"/>
      <c r="HW428" s="1210"/>
      <c r="HX428" s="1211"/>
      <c r="HY428" s="1210"/>
      <c r="IA428" s="1208"/>
      <c r="IB428" s="1209"/>
      <c r="IC428" s="1209"/>
      <c r="ID428" s="1209"/>
      <c r="IE428" s="1209"/>
      <c r="IF428" s="1210"/>
      <c r="IG428" s="1211"/>
      <c r="IH428" s="1210"/>
      <c r="IJ428" s="1208"/>
      <c r="IK428" s="1209"/>
      <c r="IL428" s="1209"/>
      <c r="IM428" s="1209"/>
      <c r="IN428" s="1209"/>
      <c r="IO428" s="1210"/>
      <c r="IP428" s="1211"/>
      <c r="IQ428" s="1210"/>
      <c r="IS428" s="1208"/>
      <c r="IT428" s="1209"/>
      <c r="IU428" s="1209"/>
      <c r="IV428" s="1209"/>
      <c r="IW428" s="1209"/>
      <c r="IX428" s="1210"/>
      <c r="IY428" s="1211"/>
      <c r="IZ428" s="1210"/>
      <c r="JB428" s="1208"/>
      <c r="JC428" s="1209"/>
      <c r="JD428" s="1209"/>
      <c r="JE428" s="1209"/>
      <c r="JF428" s="1209"/>
      <c r="JG428" s="1210"/>
      <c r="JH428" s="1211"/>
      <c r="JI428" s="1210"/>
      <c r="JK428" s="1208"/>
      <c r="JL428" s="1209"/>
      <c r="JM428" s="1209"/>
      <c r="JN428" s="1209"/>
      <c r="JO428" s="1209"/>
      <c r="JP428" s="1210"/>
      <c r="JQ428" s="1211"/>
      <c r="JR428" s="1210"/>
      <c r="JT428" s="1208"/>
      <c r="JU428" s="1209"/>
      <c r="JV428" s="1209"/>
      <c r="JW428" s="1209"/>
      <c r="JX428" s="1209"/>
      <c r="JY428" s="1210"/>
      <c r="JZ428" s="1211"/>
      <c r="KA428" s="1210"/>
      <c r="KC428" s="1208"/>
      <c r="KD428" s="1209"/>
      <c r="KE428" s="1209"/>
      <c r="KF428" s="1209"/>
      <c r="KG428" s="1209"/>
      <c r="KH428" s="1210"/>
      <c r="KI428" s="1211"/>
      <c r="KJ428" s="1210"/>
      <c r="KL428" s="1208"/>
      <c r="KM428" s="1209"/>
      <c r="KN428" s="1209"/>
      <c r="KO428" s="1209"/>
      <c r="KP428" s="1209"/>
      <c r="KQ428" s="1210"/>
      <c r="KR428" s="1211"/>
      <c r="KS428" s="1210"/>
      <c r="KU428" s="1208"/>
      <c r="KV428" s="1209"/>
      <c r="KW428" s="1209"/>
      <c r="KX428" s="1209"/>
      <c r="KY428" s="1209"/>
      <c r="KZ428" s="1210"/>
      <c r="LA428" s="1211"/>
      <c r="LB428" s="1210"/>
      <c r="LD428" s="1208"/>
      <c r="LE428" s="1209"/>
      <c r="LF428" s="1209"/>
      <c r="LG428" s="1209"/>
      <c r="LH428" s="1209"/>
      <c r="LI428" s="1210"/>
      <c r="LJ428" s="1211"/>
      <c r="LK428" s="1210"/>
      <c r="LM428" s="1208"/>
      <c r="LN428" s="1209"/>
      <c r="LO428" s="1209"/>
      <c r="LP428" s="1209"/>
      <c r="LQ428" s="1209"/>
      <c r="LR428" s="1210"/>
      <c r="LS428" s="1211"/>
      <c r="LT428" s="1210"/>
      <c r="LV428" s="1208"/>
      <c r="LW428" s="1209"/>
      <c r="LX428" s="1209"/>
      <c r="LY428" s="1209"/>
      <c r="LZ428" s="1209"/>
      <c r="MA428" s="1210"/>
      <c r="MB428" s="1211"/>
      <c r="MC428" s="1210"/>
      <c r="ME428" s="1208"/>
      <c r="MF428" s="1209"/>
      <c r="MG428" s="1209"/>
      <c r="MH428" s="1209"/>
      <c r="MI428" s="1209"/>
      <c r="MJ428" s="1210"/>
      <c r="MK428" s="1211"/>
      <c r="ML428" s="1210"/>
      <c r="MN428" s="1208"/>
      <c r="MO428" s="1209"/>
      <c r="MP428" s="1209"/>
      <c r="MQ428" s="1209"/>
      <c r="MR428" s="1209"/>
      <c r="MS428" s="1210"/>
      <c r="MT428" s="1211"/>
      <c r="MU428" s="1210"/>
      <c r="MW428" s="1208"/>
      <c r="MX428" s="1209"/>
      <c r="MY428" s="1209"/>
      <c r="MZ428" s="1209"/>
      <c r="NA428" s="1209"/>
      <c r="NB428" s="1210"/>
      <c r="NC428" s="1211"/>
      <c r="ND428" s="1210"/>
      <c r="NF428" s="1208"/>
      <c r="NG428" s="1209"/>
      <c r="NH428" s="1209"/>
      <c r="NI428" s="1209"/>
      <c r="NJ428" s="1209"/>
      <c r="NK428" s="1210"/>
      <c r="NL428" s="1211"/>
      <c r="NM428" s="1210"/>
      <c r="NO428" s="1208"/>
      <c r="NP428" s="1209"/>
      <c r="NQ428" s="1209"/>
      <c r="NR428" s="1209"/>
      <c r="NS428" s="1209"/>
      <c r="NT428" s="1210"/>
      <c r="NU428" s="1211"/>
      <c r="NV428" s="1210"/>
      <c r="NX428" s="1208"/>
      <c r="NY428" s="1209"/>
      <c r="NZ428" s="1209"/>
      <c r="OA428" s="1209"/>
      <c r="OB428" s="1209"/>
      <c r="OC428" s="1210"/>
      <c r="OD428" s="1211"/>
      <c r="OE428" s="1210"/>
      <c r="OG428" s="1208"/>
      <c r="OH428" s="1209"/>
      <c r="OI428" s="1209"/>
      <c r="OJ428" s="1209"/>
      <c r="OK428" s="1209"/>
      <c r="OL428" s="1210"/>
      <c r="OM428" s="1211"/>
      <c r="ON428" s="1210"/>
      <c r="OP428" s="1208"/>
      <c r="OQ428" s="1209"/>
      <c r="OR428" s="1209"/>
      <c r="OS428" s="1209"/>
      <c r="OT428" s="1209"/>
      <c r="OU428" s="1210"/>
      <c r="OV428" s="1211"/>
      <c r="OW428" s="1210"/>
      <c r="OY428" s="1208"/>
      <c r="OZ428" s="1209"/>
      <c r="PA428" s="1209"/>
      <c r="PB428" s="1209"/>
      <c r="PC428" s="1209"/>
      <c r="PD428" s="1210"/>
      <c r="PE428" s="1211"/>
      <c r="PF428" s="1210"/>
      <c r="PH428" s="1208"/>
      <c r="PI428" s="1209"/>
      <c r="PJ428" s="1209"/>
      <c r="PK428" s="1209"/>
      <c r="PL428" s="1209"/>
      <c r="PM428" s="1210"/>
      <c r="PN428" s="1211"/>
      <c r="PO428" s="1210"/>
      <c r="PQ428" s="1208"/>
      <c r="PR428" s="1209"/>
      <c r="PS428" s="1209"/>
      <c r="PT428" s="1209"/>
      <c r="PU428" s="1209"/>
      <c r="PV428" s="1210"/>
      <c r="PW428" s="1211"/>
      <c r="PX428" s="1210"/>
      <c r="PZ428" s="1208"/>
      <c r="QA428" s="1209"/>
      <c r="QB428" s="1209"/>
      <c r="QC428" s="1209"/>
      <c r="QD428" s="1209"/>
      <c r="QE428" s="1210"/>
      <c r="QF428" s="1211"/>
      <c r="QG428" s="1210"/>
      <c r="QI428" s="1208"/>
      <c r="QJ428" s="1209"/>
      <c r="QK428" s="1209"/>
      <c r="QL428" s="1209"/>
      <c r="QM428" s="1209"/>
      <c r="QN428" s="1210"/>
      <c r="QO428" s="1211"/>
      <c r="QP428" s="1210"/>
      <c r="QR428" s="1208"/>
      <c r="QS428" s="1209"/>
      <c r="QT428" s="1209"/>
      <c r="QU428" s="1209"/>
      <c r="QV428" s="1209"/>
      <c r="QW428" s="1210"/>
      <c r="QX428" s="1211"/>
      <c r="QY428" s="1210"/>
      <c r="RA428" s="1208"/>
      <c r="RB428" s="1209"/>
      <c r="RC428" s="1209"/>
      <c r="RD428" s="1209"/>
      <c r="RE428" s="1209"/>
      <c r="RF428" s="1210"/>
      <c r="RG428" s="1211"/>
      <c r="RH428" s="1210"/>
      <c r="RJ428" s="1208"/>
      <c r="RK428" s="1209"/>
      <c r="RL428" s="1209"/>
      <c r="RM428" s="1209"/>
      <c r="RN428" s="1209"/>
      <c r="RO428" s="1210"/>
      <c r="RP428" s="1211"/>
      <c r="RQ428" s="1210"/>
      <c r="RS428" s="1208"/>
      <c r="RT428" s="1209"/>
      <c r="RU428" s="1209"/>
      <c r="RV428" s="1209"/>
      <c r="RW428" s="1209"/>
      <c r="RX428" s="1210"/>
      <c r="RY428" s="1211"/>
      <c r="RZ428" s="1210"/>
      <c r="SB428" s="1208"/>
      <c r="SC428" s="1209"/>
      <c r="SD428" s="1209"/>
      <c r="SE428" s="1209"/>
      <c r="SF428" s="1209"/>
      <c r="SG428" s="1210"/>
      <c r="SH428" s="1211"/>
      <c r="SI428" s="1210"/>
      <c r="SK428" s="1208"/>
      <c r="SL428" s="1209"/>
      <c r="SM428" s="1209"/>
      <c r="SN428" s="1209"/>
      <c r="SO428" s="1209"/>
      <c r="SP428" s="1210"/>
      <c r="SQ428" s="1211"/>
      <c r="SR428" s="1210"/>
      <c r="ST428" s="1208"/>
      <c r="SU428" s="1209"/>
      <c r="SV428" s="1209"/>
      <c r="SW428" s="1209"/>
      <c r="SX428" s="1209"/>
      <c r="SY428" s="1210"/>
      <c r="SZ428" s="1211"/>
      <c r="TA428" s="1210"/>
      <c r="TC428" s="1208"/>
      <c r="TD428" s="1209"/>
      <c r="TE428" s="1209"/>
      <c r="TF428" s="1209"/>
      <c r="TG428" s="1209"/>
      <c r="TH428" s="1210"/>
      <c r="TI428" s="1211"/>
      <c r="TJ428" s="1210"/>
      <c r="TL428" s="1208"/>
      <c r="TM428" s="1209"/>
      <c r="TN428" s="1209"/>
      <c r="TO428" s="1209"/>
      <c r="TP428" s="1209"/>
      <c r="TQ428" s="1210"/>
      <c r="TR428" s="1211"/>
      <c r="TS428" s="1210"/>
      <c r="TU428" s="1208"/>
      <c r="TV428" s="1209"/>
      <c r="TW428" s="1209"/>
      <c r="TX428" s="1209"/>
      <c r="TY428" s="1209"/>
      <c r="TZ428" s="1210"/>
      <c r="UA428" s="1211"/>
      <c r="UB428" s="1210"/>
      <c r="UD428" s="1208"/>
      <c r="UE428" s="1209"/>
      <c r="UF428" s="1209"/>
      <c r="UG428" s="1209"/>
      <c r="UH428" s="1209"/>
      <c r="UI428" s="1210"/>
      <c r="UJ428" s="1211"/>
      <c r="UK428" s="1210"/>
      <c r="UM428" s="1208"/>
      <c r="UN428" s="1209"/>
      <c r="UO428" s="1209"/>
      <c r="UP428" s="1209"/>
      <c r="UQ428" s="1209"/>
      <c r="UR428" s="1210"/>
      <c r="US428" s="1211"/>
      <c r="UT428" s="1210"/>
      <c r="UV428" s="1208"/>
      <c r="UW428" s="1209"/>
      <c r="UX428" s="1209"/>
      <c r="UY428" s="1209"/>
      <c r="UZ428" s="1209"/>
      <c r="VA428" s="1210"/>
      <c r="VB428" s="1211"/>
      <c r="VC428" s="1210"/>
      <c r="VE428" s="1208"/>
      <c r="VF428" s="1209"/>
      <c r="VG428" s="1209"/>
      <c r="VH428" s="1209"/>
      <c r="VI428" s="1209"/>
      <c r="VJ428" s="1210"/>
      <c r="VK428" s="1211"/>
      <c r="VL428" s="1210"/>
      <c r="VN428" s="1208"/>
      <c r="VO428" s="1209"/>
      <c r="VP428" s="1209"/>
      <c r="VQ428" s="1209"/>
      <c r="VR428" s="1209"/>
      <c r="VS428" s="1210"/>
      <c r="VT428" s="1211"/>
      <c r="VU428" s="1210"/>
      <c r="VW428" s="1208"/>
      <c r="VX428" s="1209"/>
      <c r="VY428" s="1209"/>
      <c r="VZ428" s="1209"/>
      <c r="WA428" s="1209"/>
      <c r="WB428" s="1210"/>
      <c r="WC428" s="1211"/>
      <c r="WD428" s="1210"/>
      <c r="WF428" s="1208"/>
      <c r="WG428" s="1209"/>
      <c r="WH428" s="1209"/>
      <c r="WI428" s="1209"/>
      <c r="WJ428" s="1209"/>
      <c r="WK428" s="1210"/>
      <c r="WL428" s="1211"/>
      <c r="WM428" s="1210"/>
      <c r="WO428" s="1208"/>
      <c r="WP428" s="1209"/>
      <c r="WQ428" s="1209"/>
      <c r="WR428" s="1209"/>
      <c r="WS428" s="1209"/>
      <c r="WT428" s="1210"/>
      <c r="WU428" s="1211"/>
      <c r="WV428" s="1210"/>
      <c r="WX428" s="1208"/>
      <c r="WY428" s="1209"/>
      <c r="WZ428" s="1209"/>
      <c r="XA428" s="1209"/>
      <c r="XB428" s="1209"/>
      <c r="XC428" s="1210"/>
      <c r="XD428" s="1211"/>
      <c r="XE428" s="1210"/>
      <c r="XG428" s="1208"/>
      <c r="XH428" s="1209"/>
      <c r="XI428" s="1209"/>
      <c r="XJ428" s="1209"/>
      <c r="XK428" s="1209"/>
      <c r="XL428" s="1210"/>
      <c r="XM428" s="1211"/>
      <c r="XN428" s="1210"/>
      <c r="XP428" s="1208"/>
      <c r="XQ428" s="1209"/>
      <c r="XR428" s="1209"/>
      <c r="XS428" s="1209"/>
      <c r="XT428" s="1209"/>
      <c r="XU428" s="1210"/>
      <c r="XV428" s="1211"/>
      <c r="XW428" s="1210"/>
      <c r="XY428" s="1208"/>
      <c r="XZ428" s="1209"/>
      <c r="YA428" s="1209"/>
      <c r="YB428" s="1209"/>
      <c r="YC428" s="1209"/>
      <c r="YD428" s="1210"/>
      <c r="YE428" s="1211"/>
      <c r="YF428" s="1210"/>
      <c r="YH428" s="1208"/>
      <c r="YI428" s="1209"/>
      <c r="YJ428" s="1209"/>
      <c r="YK428" s="1209"/>
      <c r="YL428" s="1209"/>
      <c r="YM428" s="1210"/>
      <c r="YN428" s="1211"/>
      <c r="YO428" s="1210"/>
      <c r="YQ428" s="1208"/>
      <c r="YR428" s="1209"/>
      <c r="YS428" s="1209"/>
      <c r="YT428" s="1209"/>
      <c r="YU428" s="1209"/>
      <c r="YV428" s="1210"/>
      <c r="YW428" s="1211"/>
      <c r="YX428" s="1210"/>
      <c r="YZ428" s="1208"/>
      <c r="ZA428" s="1209"/>
      <c r="ZB428" s="1209"/>
      <c r="ZC428" s="1209"/>
      <c r="ZD428" s="1209"/>
      <c r="ZE428" s="1210"/>
      <c r="ZF428" s="1211"/>
      <c r="ZG428" s="1210"/>
      <c r="ZI428" s="1208"/>
      <c r="ZJ428" s="1209"/>
      <c r="ZK428" s="1209"/>
      <c r="ZL428" s="1209"/>
      <c r="ZM428" s="1209"/>
      <c r="ZN428" s="1210"/>
      <c r="ZO428" s="1211"/>
      <c r="ZP428" s="1210"/>
      <c r="ZR428" s="1208"/>
      <c r="ZS428" s="1209"/>
      <c r="ZT428" s="1209"/>
      <c r="ZU428" s="1209"/>
      <c r="ZV428" s="1209"/>
      <c r="ZW428" s="1210"/>
      <c r="ZX428" s="1211"/>
      <c r="ZY428" s="1210"/>
      <c r="AAA428" s="1208"/>
      <c r="AAB428" s="1209"/>
      <c r="AAC428" s="1209"/>
      <c r="AAD428" s="1209"/>
      <c r="AAE428" s="1209"/>
      <c r="AAF428" s="1210"/>
      <c r="AAG428" s="1211"/>
      <c r="AAH428" s="1210"/>
      <c r="AAJ428" s="1208"/>
      <c r="AAK428" s="1209"/>
      <c r="AAL428" s="1209"/>
      <c r="AAM428" s="1209"/>
      <c r="AAN428" s="1209"/>
      <c r="AAO428" s="1210"/>
      <c r="AAP428" s="1211"/>
      <c r="AAQ428" s="1210"/>
      <c r="AAS428" s="1208"/>
      <c r="AAT428" s="1209"/>
      <c r="AAU428" s="1209"/>
      <c r="AAV428" s="1209"/>
      <c r="AAW428" s="1209"/>
      <c r="AAX428" s="1210"/>
      <c r="AAY428" s="1211"/>
      <c r="AAZ428" s="1210"/>
      <c r="ABB428" s="1208"/>
      <c r="ABC428" s="1209"/>
      <c r="ABD428" s="1209"/>
      <c r="ABE428" s="1209"/>
      <c r="ABF428" s="1209"/>
      <c r="ABG428" s="1210"/>
      <c r="ABH428" s="1211"/>
      <c r="ABI428" s="1210"/>
      <c r="ABK428" s="1208"/>
      <c r="ABL428" s="1209"/>
      <c r="ABM428" s="1209"/>
      <c r="ABN428" s="1209"/>
      <c r="ABO428" s="1209"/>
      <c r="ABP428" s="1210"/>
      <c r="ABQ428" s="1211"/>
      <c r="ABR428" s="1210"/>
      <c r="ABT428" s="1208"/>
      <c r="ABU428" s="1209"/>
      <c r="ABV428" s="1209"/>
      <c r="ABW428" s="1209"/>
      <c r="ABX428" s="1209"/>
      <c r="ABY428" s="1210"/>
      <c r="ABZ428" s="1211"/>
      <c r="ACA428" s="1210"/>
      <c r="ACC428" s="1208"/>
      <c r="ACD428" s="1209"/>
      <c r="ACE428" s="1209"/>
      <c r="ACF428" s="1209"/>
      <c r="ACG428" s="1209"/>
      <c r="ACH428" s="1210"/>
      <c r="ACI428" s="1211"/>
      <c r="ACJ428" s="1210"/>
      <c r="ACL428" s="1208"/>
      <c r="ACM428" s="1209"/>
      <c r="ACN428" s="1209"/>
      <c r="ACO428" s="1209"/>
      <c r="ACP428" s="1209"/>
      <c r="ACQ428" s="1210"/>
      <c r="ACR428" s="1211"/>
      <c r="ACS428" s="1210"/>
      <c r="ACU428" s="1208"/>
      <c r="ACV428" s="1209"/>
      <c r="ACW428" s="1209"/>
      <c r="ACX428" s="1209"/>
      <c r="ACY428" s="1209"/>
      <c r="ACZ428" s="1210"/>
      <c r="ADA428" s="1211"/>
      <c r="ADB428" s="1210"/>
      <c r="ADD428" s="1208"/>
      <c r="ADE428" s="1209"/>
      <c r="ADF428" s="1209"/>
      <c r="ADG428" s="1209"/>
      <c r="ADH428" s="1209"/>
      <c r="ADI428" s="1210"/>
      <c r="ADJ428" s="1211"/>
      <c r="ADK428" s="1210"/>
      <c r="ADM428" s="1208"/>
      <c r="ADN428" s="1209"/>
      <c r="ADO428" s="1209"/>
      <c r="ADP428" s="1209"/>
      <c r="ADQ428" s="1209"/>
      <c r="ADR428" s="1210"/>
      <c r="ADS428" s="1211"/>
      <c r="ADT428" s="1210"/>
      <c r="ADV428" s="1208"/>
      <c r="ADW428" s="1209"/>
      <c r="ADX428" s="1209"/>
      <c r="ADY428" s="1209"/>
      <c r="ADZ428" s="1209"/>
      <c r="AEA428" s="1210"/>
      <c r="AEB428" s="1211"/>
      <c r="AEC428" s="1210"/>
      <c r="AEE428" s="1208"/>
      <c r="AEF428" s="1209"/>
      <c r="AEG428" s="1209"/>
      <c r="AEH428" s="1209"/>
      <c r="AEI428" s="1209"/>
      <c r="AEJ428" s="1210"/>
      <c r="AEK428" s="1211"/>
      <c r="AEL428" s="1210"/>
      <c r="AEN428" s="1208"/>
      <c r="AEO428" s="1209"/>
      <c r="AEP428" s="1209"/>
      <c r="AEQ428" s="1209"/>
      <c r="AER428" s="1209"/>
      <c r="AES428" s="1210"/>
      <c r="AET428" s="1211"/>
      <c r="AEU428" s="1210"/>
      <c r="AEW428" s="1208"/>
      <c r="AEX428" s="1209"/>
      <c r="AEY428" s="1209"/>
      <c r="AEZ428" s="1209"/>
      <c r="AFA428" s="1209"/>
      <c r="AFB428" s="1210"/>
      <c r="AFC428" s="1211"/>
      <c r="AFD428" s="1210"/>
      <c r="AFF428" s="1208"/>
      <c r="AFG428" s="1209"/>
      <c r="AFH428" s="1209"/>
      <c r="AFI428" s="1209"/>
      <c r="AFJ428" s="1209"/>
      <c r="AFK428" s="1210"/>
      <c r="AFL428" s="1211"/>
      <c r="AFM428" s="1210"/>
      <c r="AFO428" s="1208"/>
      <c r="AFP428" s="1209"/>
      <c r="AFQ428" s="1209"/>
      <c r="AFR428" s="1209"/>
      <c r="AFS428" s="1209"/>
      <c r="AFT428" s="1210"/>
      <c r="AFU428" s="1211"/>
      <c r="AFV428" s="1210"/>
      <c r="AFX428" s="1208"/>
      <c r="AFY428" s="1209"/>
      <c r="AFZ428" s="1209"/>
      <c r="AGA428" s="1209"/>
      <c r="AGB428" s="1209"/>
      <c r="AGC428" s="1210"/>
      <c r="AGD428" s="1211"/>
      <c r="AGE428" s="1210"/>
      <c r="AGG428" s="1208"/>
      <c r="AGH428" s="1209"/>
      <c r="AGI428" s="1209"/>
      <c r="AGJ428" s="1209"/>
      <c r="AGK428" s="1209"/>
      <c r="AGL428" s="1210"/>
      <c r="AGM428" s="1211"/>
      <c r="AGN428" s="1210"/>
      <c r="AGP428" s="1208"/>
      <c r="AGQ428" s="1209"/>
      <c r="AGR428" s="1209"/>
      <c r="AGS428" s="1209"/>
      <c r="AGT428" s="1209"/>
      <c r="AGU428" s="1210"/>
      <c r="AGV428" s="1211"/>
      <c r="AGW428" s="1210"/>
      <c r="AGY428" s="1208"/>
      <c r="AGZ428" s="1209"/>
      <c r="AHA428" s="1209"/>
      <c r="AHB428" s="1209"/>
      <c r="AHC428" s="1209"/>
      <c r="AHD428" s="1210"/>
      <c r="AHE428" s="1211"/>
      <c r="AHF428" s="1210"/>
      <c r="AHH428" s="1208"/>
      <c r="AHI428" s="1209"/>
      <c r="AHJ428" s="1209"/>
      <c r="AHK428" s="1209"/>
      <c r="AHL428" s="1209"/>
      <c r="AHM428" s="1210"/>
      <c r="AHN428" s="1211"/>
      <c r="AHO428" s="1210"/>
      <c r="AHQ428" s="1208"/>
      <c r="AHR428" s="1209"/>
      <c r="AHS428" s="1209"/>
      <c r="AHT428" s="1209"/>
      <c r="AHU428" s="1209"/>
      <c r="AHV428" s="1210"/>
      <c r="AHW428" s="1211"/>
      <c r="AHX428" s="1210"/>
      <c r="AHZ428" s="1208"/>
      <c r="AIA428" s="1209"/>
      <c r="AIB428" s="1209"/>
      <c r="AIC428" s="1209"/>
      <c r="AID428" s="1209"/>
      <c r="AIE428" s="1210"/>
      <c r="AIF428" s="1211"/>
      <c r="AIG428" s="1210"/>
      <c r="AII428" s="1208"/>
      <c r="AIJ428" s="1209"/>
      <c r="AIK428" s="1209"/>
      <c r="AIL428" s="1209"/>
      <c r="AIM428" s="1209"/>
      <c r="AIN428" s="1210"/>
      <c r="AIO428" s="1211"/>
      <c r="AIP428" s="1210"/>
      <c r="AIR428" s="1208"/>
      <c r="AIS428" s="1209"/>
      <c r="AIT428" s="1209"/>
      <c r="AIU428" s="1209"/>
      <c r="AIV428" s="1209"/>
      <c r="AIW428" s="1210"/>
      <c r="AIX428" s="1211"/>
      <c r="AIY428" s="1210"/>
      <c r="AJA428" s="1208"/>
      <c r="AJB428" s="1209"/>
      <c r="AJC428" s="1209"/>
      <c r="AJD428" s="1209"/>
      <c r="AJE428" s="1209"/>
      <c r="AJF428" s="1210"/>
      <c r="AJG428" s="1211"/>
      <c r="AJH428" s="1210"/>
      <c r="AJJ428" s="1208"/>
      <c r="AJK428" s="1209"/>
      <c r="AJL428" s="1209"/>
      <c r="AJM428" s="1209"/>
      <c r="AJN428" s="1209"/>
      <c r="AJO428" s="1210"/>
      <c r="AJP428" s="1211"/>
      <c r="AJQ428" s="1210"/>
      <c r="AJS428" s="1208"/>
      <c r="AJT428" s="1209"/>
      <c r="AJU428" s="1209"/>
      <c r="AJV428" s="1209"/>
      <c r="AJW428" s="1209"/>
      <c r="AJX428" s="1210"/>
      <c r="AJY428" s="1211"/>
      <c r="AJZ428" s="1210"/>
      <c r="AKB428" s="1208"/>
      <c r="AKC428" s="1209"/>
      <c r="AKD428" s="1209"/>
      <c r="AKE428" s="1209"/>
      <c r="AKF428" s="1209"/>
      <c r="AKG428" s="1210"/>
      <c r="AKH428" s="1211"/>
      <c r="AKI428" s="1210"/>
      <c r="AKK428" s="1208"/>
      <c r="AKL428" s="1209"/>
      <c r="AKM428" s="1209"/>
      <c r="AKN428" s="1209"/>
      <c r="AKO428" s="1209"/>
      <c r="AKP428" s="1210"/>
      <c r="AKQ428" s="1211"/>
      <c r="AKR428" s="1210"/>
      <c r="AKT428" s="1208"/>
      <c r="AKU428" s="1209"/>
      <c r="AKV428" s="1209"/>
      <c r="AKW428" s="1209"/>
      <c r="AKX428" s="1209"/>
      <c r="AKY428" s="1210"/>
      <c r="AKZ428" s="1211"/>
      <c r="ALA428" s="1210"/>
      <c r="ALC428" s="1208"/>
      <c r="ALD428" s="1209"/>
      <c r="ALE428" s="1209"/>
      <c r="ALF428" s="1209"/>
      <c r="ALG428" s="1209"/>
      <c r="ALH428" s="1210"/>
      <c r="ALI428" s="1211"/>
      <c r="ALJ428" s="1210"/>
      <c r="ALL428" s="1208"/>
      <c r="ALM428" s="1209"/>
      <c r="ALN428" s="1209"/>
      <c r="ALO428" s="1209"/>
      <c r="ALP428" s="1209"/>
      <c r="ALQ428" s="1210"/>
      <c r="ALR428" s="1211"/>
      <c r="ALS428" s="1210"/>
      <c r="ALU428" s="1208"/>
      <c r="ALV428" s="1209"/>
      <c r="ALW428" s="1209"/>
      <c r="ALX428" s="1209"/>
      <c r="ALY428" s="1209"/>
      <c r="ALZ428" s="1210"/>
      <c r="AMA428" s="1211"/>
      <c r="AMB428" s="1210"/>
      <c r="AMD428" s="1208"/>
      <c r="AME428" s="1209"/>
      <c r="AMF428" s="1209"/>
      <c r="AMG428" s="1209"/>
      <c r="AMH428" s="1209"/>
      <c r="AMI428" s="1210"/>
      <c r="AMJ428" s="1211"/>
      <c r="AMK428" s="1210"/>
      <c r="AMM428" s="1208"/>
      <c r="AMN428" s="1209"/>
      <c r="AMO428" s="1209"/>
      <c r="AMP428" s="1209"/>
      <c r="AMQ428" s="1209"/>
      <c r="AMR428" s="1210"/>
      <c r="AMS428" s="1211"/>
      <c r="AMT428" s="1210"/>
      <c r="AMV428" s="1208"/>
      <c r="AMW428" s="1209"/>
      <c r="AMX428" s="1209"/>
      <c r="AMY428" s="1209"/>
      <c r="AMZ428" s="1209"/>
      <c r="ANA428" s="1210"/>
      <c r="ANB428" s="1211"/>
      <c r="ANC428" s="1210"/>
      <c r="ANE428" s="1208"/>
      <c r="ANF428" s="1209"/>
      <c r="ANG428" s="1209"/>
      <c r="ANH428" s="1209"/>
      <c r="ANI428" s="1209"/>
      <c r="ANJ428" s="1210"/>
      <c r="ANK428" s="1211"/>
      <c r="ANL428" s="1210"/>
      <c r="ANN428" s="1208"/>
      <c r="ANO428" s="1209"/>
      <c r="ANP428" s="1209"/>
      <c r="ANQ428" s="1209"/>
      <c r="ANR428" s="1209"/>
      <c r="ANS428" s="1210"/>
      <c r="ANT428" s="1211"/>
      <c r="ANU428" s="1210"/>
      <c r="ANW428" s="1208"/>
      <c r="ANX428" s="1209"/>
      <c r="ANY428" s="1209"/>
      <c r="ANZ428" s="1209"/>
      <c r="AOA428" s="1209"/>
      <c r="AOB428" s="1210"/>
      <c r="AOC428" s="1211"/>
      <c r="AOD428" s="1210"/>
      <c r="AOF428" s="1208"/>
      <c r="AOG428" s="1209"/>
      <c r="AOH428" s="1209"/>
      <c r="AOI428" s="1209"/>
      <c r="AOJ428" s="1209"/>
      <c r="AOK428" s="1210"/>
      <c r="AOL428" s="1211"/>
      <c r="AOM428" s="1210"/>
      <c r="AOO428" s="1208"/>
      <c r="AOP428" s="1209"/>
      <c r="AOQ428" s="1209"/>
      <c r="AOR428" s="1209"/>
      <c r="AOS428" s="1209"/>
      <c r="AOT428" s="1210"/>
      <c r="AOU428" s="1211"/>
      <c r="AOV428" s="1210"/>
      <c r="AOX428" s="1208"/>
      <c r="AOY428" s="1209"/>
      <c r="AOZ428" s="1209"/>
      <c r="APA428" s="1209"/>
      <c r="APB428" s="1209"/>
      <c r="APC428" s="1210"/>
      <c r="APD428" s="1211"/>
      <c r="APE428" s="1210"/>
      <c r="APG428" s="1208"/>
      <c r="APH428" s="1209"/>
      <c r="API428" s="1209"/>
      <c r="APJ428" s="1209"/>
      <c r="APK428" s="1209"/>
      <c r="APL428" s="1210"/>
      <c r="APM428" s="1211"/>
      <c r="APN428" s="1210"/>
      <c r="APP428" s="1208"/>
      <c r="APQ428" s="1209"/>
      <c r="APR428" s="1209"/>
      <c r="APS428" s="1209"/>
      <c r="APT428" s="1209"/>
      <c r="APU428" s="1210"/>
      <c r="APV428" s="1211"/>
      <c r="APW428" s="1210"/>
      <c r="APY428" s="1208"/>
      <c r="APZ428" s="1209"/>
      <c r="AQA428" s="1209"/>
      <c r="AQB428" s="1209"/>
      <c r="AQC428" s="1209"/>
      <c r="AQD428" s="1210"/>
      <c r="AQE428" s="1211"/>
      <c r="AQF428" s="1210"/>
      <c r="AQH428" s="1208"/>
      <c r="AQI428" s="1209"/>
      <c r="AQJ428" s="1209"/>
      <c r="AQK428" s="1209"/>
      <c r="AQL428" s="1209"/>
      <c r="AQM428" s="1210"/>
      <c r="AQN428" s="1211"/>
      <c r="AQO428" s="1210"/>
      <c r="AQQ428" s="1208"/>
      <c r="AQR428" s="1209"/>
      <c r="AQS428" s="1209"/>
      <c r="AQT428" s="1209"/>
      <c r="AQU428" s="1209"/>
      <c r="AQV428" s="1210"/>
      <c r="AQW428" s="1211"/>
      <c r="AQX428" s="1210"/>
      <c r="AQZ428" s="1208"/>
      <c r="ARA428" s="1209"/>
      <c r="ARB428" s="1209"/>
      <c r="ARC428" s="1209"/>
      <c r="ARD428" s="1209"/>
      <c r="ARE428" s="1210"/>
      <c r="ARF428" s="1211"/>
      <c r="ARG428" s="1210"/>
      <c r="ARI428" s="1208"/>
      <c r="ARJ428" s="1209"/>
      <c r="ARK428" s="1209"/>
      <c r="ARL428" s="1209"/>
      <c r="ARM428" s="1209"/>
      <c r="ARN428" s="1210"/>
      <c r="ARO428" s="1211"/>
      <c r="ARP428" s="1210"/>
      <c r="ARR428" s="1208"/>
      <c r="ARS428" s="1209"/>
      <c r="ART428" s="1209"/>
      <c r="ARU428" s="1209"/>
      <c r="ARV428" s="1209"/>
      <c r="ARW428" s="1210"/>
      <c r="ARX428" s="1211"/>
      <c r="ARY428" s="1210"/>
      <c r="ASA428" s="1208"/>
      <c r="ASB428" s="1209"/>
      <c r="ASC428" s="1209"/>
      <c r="ASD428" s="1209"/>
      <c r="ASE428" s="1209"/>
      <c r="ASF428" s="1210"/>
      <c r="ASG428" s="1211"/>
      <c r="ASH428" s="1210"/>
      <c r="ASJ428" s="1208"/>
      <c r="ASK428" s="1209"/>
      <c r="ASL428" s="1209"/>
      <c r="ASM428" s="1209"/>
      <c r="ASN428" s="1209"/>
      <c r="ASO428" s="1210"/>
      <c r="ASP428" s="1211"/>
      <c r="ASQ428" s="1210"/>
      <c r="ASS428" s="1208"/>
      <c r="AST428" s="1209"/>
      <c r="ASU428" s="1209"/>
      <c r="ASV428" s="1209"/>
      <c r="ASW428" s="1209"/>
      <c r="ASX428" s="1210"/>
      <c r="ASY428" s="1211"/>
      <c r="ASZ428" s="1210"/>
      <c r="ATB428" s="1208"/>
      <c r="ATC428" s="1209"/>
      <c r="ATD428" s="1209"/>
      <c r="ATE428" s="1209"/>
      <c r="ATF428" s="1209"/>
      <c r="ATG428" s="1210"/>
      <c r="ATH428" s="1211"/>
      <c r="ATI428" s="1210"/>
      <c r="ATK428" s="1208"/>
      <c r="ATL428" s="1209"/>
      <c r="ATM428" s="1209"/>
      <c r="ATN428" s="1209"/>
      <c r="ATO428" s="1209"/>
      <c r="ATP428" s="1210"/>
      <c r="ATQ428" s="1211"/>
      <c r="ATR428" s="1210"/>
      <c r="ATT428" s="1208"/>
      <c r="ATU428" s="1209"/>
      <c r="ATV428" s="1209"/>
      <c r="ATW428" s="1209"/>
      <c r="ATX428" s="1209"/>
      <c r="ATY428" s="1210"/>
      <c r="ATZ428" s="1211"/>
      <c r="AUA428" s="1210"/>
      <c r="AUC428" s="1208"/>
      <c r="AUD428" s="1209"/>
      <c r="AUE428" s="1209"/>
      <c r="AUF428" s="1209"/>
      <c r="AUG428" s="1209"/>
      <c r="AUH428" s="1210"/>
      <c r="AUI428" s="1211"/>
      <c r="AUJ428" s="1210"/>
      <c r="AUL428" s="1208"/>
      <c r="AUM428" s="1209"/>
      <c r="AUN428" s="1209"/>
      <c r="AUO428" s="1209"/>
      <c r="AUP428" s="1209"/>
      <c r="AUQ428" s="1210"/>
      <c r="AUR428" s="1211"/>
      <c r="AUS428" s="1210"/>
      <c r="AUU428" s="1208"/>
      <c r="AUV428" s="1209"/>
      <c r="AUW428" s="1209"/>
      <c r="AUX428" s="1209"/>
      <c r="AUY428" s="1209"/>
      <c r="AUZ428" s="1210"/>
      <c r="AVA428" s="1211"/>
      <c r="AVB428" s="1210"/>
      <c r="AVD428" s="1208"/>
      <c r="AVE428" s="1209"/>
      <c r="AVF428" s="1209"/>
      <c r="AVG428" s="1209"/>
      <c r="AVH428" s="1209"/>
      <c r="AVI428" s="1210"/>
      <c r="AVJ428" s="1211"/>
      <c r="AVK428" s="1210"/>
      <c r="AVM428" s="1208"/>
      <c r="AVN428" s="1209"/>
      <c r="AVO428" s="1209"/>
      <c r="AVP428" s="1209"/>
      <c r="AVQ428" s="1209"/>
      <c r="AVR428" s="1210"/>
      <c r="AVS428" s="1211"/>
      <c r="AVT428" s="1210"/>
      <c r="AVV428" s="1208"/>
      <c r="AVW428" s="1209"/>
      <c r="AVX428" s="1209"/>
      <c r="AVY428" s="1209"/>
      <c r="AVZ428" s="1209"/>
      <c r="AWA428" s="1210"/>
      <c r="AWB428" s="1211"/>
      <c r="AWC428" s="1210"/>
      <c r="AWE428" s="1208"/>
      <c r="AWF428" s="1209"/>
      <c r="AWG428" s="1209"/>
      <c r="AWH428" s="1209"/>
      <c r="AWI428" s="1209"/>
      <c r="AWJ428" s="1210"/>
      <c r="AWK428" s="1211"/>
      <c r="AWL428" s="1210"/>
      <c r="AWN428" s="1208"/>
      <c r="AWO428" s="1209"/>
      <c r="AWP428" s="1209"/>
      <c r="AWQ428" s="1209"/>
      <c r="AWR428" s="1209"/>
      <c r="AWS428" s="1210"/>
      <c r="AWT428" s="1211"/>
      <c r="AWU428" s="1210"/>
      <c r="AWW428" s="1208"/>
      <c r="AWX428" s="1209"/>
      <c r="AWY428" s="1209"/>
      <c r="AWZ428" s="1209"/>
      <c r="AXA428" s="1209"/>
      <c r="AXB428" s="1210"/>
      <c r="AXC428" s="1211"/>
      <c r="AXD428" s="1210"/>
      <c r="AXF428" s="1208"/>
      <c r="AXG428" s="1209"/>
      <c r="AXH428" s="1209"/>
      <c r="AXI428" s="1209"/>
      <c r="AXJ428" s="1209"/>
      <c r="AXK428" s="1210"/>
      <c r="AXL428" s="1211"/>
      <c r="AXM428" s="1210"/>
      <c r="AXO428" s="1208"/>
      <c r="AXP428" s="1209"/>
      <c r="AXQ428" s="1209"/>
      <c r="AXR428" s="1209"/>
      <c r="AXS428" s="1209"/>
      <c r="AXT428" s="1210"/>
      <c r="AXU428" s="1211"/>
      <c r="AXV428" s="1210"/>
      <c r="AXX428" s="1208"/>
      <c r="AXY428" s="1209"/>
      <c r="AXZ428" s="1209"/>
      <c r="AYA428" s="1209"/>
      <c r="AYB428" s="1209"/>
      <c r="AYC428" s="1210"/>
      <c r="AYD428" s="1211"/>
      <c r="AYE428" s="1210"/>
      <c r="AYG428" s="1208"/>
      <c r="AYH428" s="1209"/>
      <c r="AYI428" s="1209"/>
      <c r="AYJ428" s="1209"/>
      <c r="AYK428" s="1209"/>
      <c r="AYL428" s="1210"/>
      <c r="AYM428" s="1211"/>
      <c r="AYN428" s="1210"/>
      <c r="AYP428" s="1208"/>
      <c r="AYQ428" s="1209"/>
      <c r="AYR428" s="1209"/>
      <c r="AYS428" s="1209"/>
      <c r="AYT428" s="1209"/>
      <c r="AYU428" s="1210"/>
      <c r="AYV428" s="1211"/>
      <c r="AYW428" s="1210"/>
      <c r="AYY428" s="1208"/>
      <c r="AYZ428" s="1209"/>
      <c r="AZA428" s="1209"/>
      <c r="AZB428" s="1209"/>
      <c r="AZC428" s="1209"/>
      <c r="AZD428" s="1210"/>
      <c r="AZE428" s="1211"/>
      <c r="AZF428" s="1210"/>
      <c r="AZH428" s="1208"/>
      <c r="AZI428" s="1209"/>
      <c r="AZJ428" s="1209"/>
      <c r="AZK428" s="1209"/>
      <c r="AZL428" s="1209"/>
      <c r="AZM428" s="1210"/>
      <c r="AZN428" s="1211"/>
      <c r="AZO428" s="1210"/>
      <c r="AZQ428" s="1208"/>
      <c r="AZR428" s="1209"/>
      <c r="AZS428" s="1209"/>
      <c r="AZT428" s="1209"/>
      <c r="AZU428" s="1209"/>
      <c r="AZV428" s="1210"/>
      <c r="AZW428" s="1211"/>
      <c r="AZX428" s="1210"/>
      <c r="AZZ428" s="1208"/>
      <c r="BAA428" s="1209"/>
      <c r="BAB428" s="1209"/>
      <c r="BAC428" s="1209"/>
      <c r="BAD428" s="1209"/>
      <c r="BAE428" s="1210"/>
      <c r="BAF428" s="1211"/>
      <c r="BAG428" s="1210"/>
      <c r="BAI428" s="1208"/>
      <c r="BAJ428" s="1209"/>
      <c r="BAK428" s="1209"/>
      <c r="BAL428" s="1209"/>
      <c r="BAM428" s="1209"/>
      <c r="BAN428" s="1210"/>
      <c r="BAO428" s="1211"/>
      <c r="BAP428" s="1210"/>
      <c r="BAR428" s="1208"/>
      <c r="BAS428" s="1209"/>
      <c r="BAT428" s="1209"/>
      <c r="BAU428" s="1209"/>
      <c r="BAV428" s="1209"/>
      <c r="BAW428" s="1210"/>
      <c r="BAX428" s="1211"/>
      <c r="BAY428" s="1210"/>
      <c r="BBA428" s="1208"/>
      <c r="BBB428" s="1209"/>
      <c r="BBC428" s="1209"/>
      <c r="BBD428" s="1209"/>
      <c r="BBE428" s="1209"/>
      <c r="BBF428" s="1210"/>
      <c r="BBG428" s="1211"/>
      <c r="BBH428" s="1210"/>
      <c r="BBJ428" s="1208"/>
      <c r="BBK428" s="1209"/>
      <c r="BBL428" s="1209"/>
      <c r="BBM428" s="1209"/>
      <c r="BBN428" s="1209"/>
      <c r="BBO428" s="1210"/>
      <c r="BBP428" s="1211"/>
      <c r="BBQ428" s="1210"/>
      <c r="BBS428" s="1208"/>
      <c r="BBT428" s="1209"/>
      <c r="BBU428" s="1209"/>
      <c r="BBV428" s="1209"/>
      <c r="BBW428" s="1209"/>
      <c r="BBX428" s="1210"/>
      <c r="BBY428" s="1211"/>
      <c r="BBZ428" s="1210"/>
      <c r="BCB428" s="1208"/>
      <c r="BCC428" s="1209"/>
      <c r="BCD428" s="1209"/>
      <c r="BCE428" s="1209"/>
      <c r="BCF428" s="1209"/>
      <c r="BCG428" s="1210"/>
      <c r="BCH428" s="1211"/>
      <c r="BCI428" s="1210"/>
      <c r="BCK428" s="1208"/>
      <c r="BCL428" s="1209"/>
      <c r="BCM428" s="1209"/>
      <c r="BCN428" s="1209"/>
      <c r="BCO428" s="1209"/>
      <c r="BCP428" s="1210"/>
      <c r="BCQ428" s="1211"/>
      <c r="BCR428" s="1210"/>
      <c r="BCT428" s="1208"/>
      <c r="BCU428" s="1209"/>
      <c r="BCV428" s="1209"/>
      <c r="BCW428" s="1209"/>
      <c r="BCX428" s="1209"/>
      <c r="BCY428" s="1210"/>
      <c r="BCZ428" s="1211"/>
      <c r="BDA428" s="1210"/>
      <c r="BDC428" s="1208"/>
      <c r="BDD428" s="1209"/>
      <c r="BDE428" s="1209"/>
      <c r="BDF428" s="1209"/>
      <c r="BDG428" s="1209"/>
      <c r="BDH428" s="1210"/>
      <c r="BDI428" s="1211"/>
      <c r="BDJ428" s="1210"/>
      <c r="BDL428" s="1208"/>
      <c r="BDM428" s="1209"/>
      <c r="BDN428" s="1209"/>
      <c r="BDO428" s="1209"/>
      <c r="BDP428" s="1209"/>
      <c r="BDQ428" s="1210"/>
      <c r="BDR428" s="1211"/>
      <c r="BDS428" s="1210"/>
      <c r="BDU428" s="1208"/>
      <c r="BDV428" s="1209"/>
      <c r="BDW428" s="1209"/>
      <c r="BDX428" s="1209"/>
      <c r="BDY428" s="1209"/>
      <c r="BDZ428" s="1210"/>
      <c r="BEA428" s="1211"/>
      <c r="BEB428" s="1210"/>
      <c r="BED428" s="1208"/>
      <c r="BEE428" s="1209"/>
      <c r="BEF428" s="1209"/>
      <c r="BEG428" s="1209"/>
      <c r="BEH428" s="1209"/>
      <c r="BEI428" s="1210"/>
      <c r="BEJ428" s="1211"/>
      <c r="BEK428" s="1210"/>
      <c r="BEM428" s="1208"/>
      <c r="BEN428" s="1209"/>
      <c r="BEO428" s="1209"/>
      <c r="BEP428" s="1209"/>
      <c r="BEQ428" s="1209"/>
      <c r="BER428" s="1210"/>
      <c r="BES428" s="1211"/>
      <c r="BET428" s="1210"/>
      <c r="BEV428" s="1208"/>
      <c r="BEW428" s="1209"/>
      <c r="BEX428" s="1209"/>
      <c r="BEY428" s="1209"/>
      <c r="BEZ428" s="1209"/>
      <c r="BFA428" s="1210"/>
      <c r="BFB428" s="1211"/>
      <c r="BFC428" s="1210"/>
      <c r="BFE428" s="1208"/>
      <c r="BFF428" s="1209"/>
      <c r="BFG428" s="1209"/>
      <c r="BFH428" s="1209"/>
      <c r="BFI428" s="1209"/>
      <c r="BFJ428" s="1210"/>
      <c r="BFK428" s="1211"/>
      <c r="BFL428" s="1210"/>
      <c r="BFN428" s="1208"/>
      <c r="BFO428" s="1209"/>
      <c r="BFP428" s="1209"/>
      <c r="BFQ428" s="1209"/>
      <c r="BFR428" s="1209"/>
      <c r="BFS428" s="1210"/>
      <c r="BFT428" s="1211"/>
      <c r="BFU428" s="1210"/>
      <c r="BFW428" s="1208"/>
      <c r="BFX428" s="1209"/>
      <c r="BFY428" s="1209"/>
      <c r="BFZ428" s="1209"/>
      <c r="BGA428" s="1209"/>
      <c r="BGB428" s="1210"/>
      <c r="BGC428" s="1211"/>
      <c r="BGD428" s="1210"/>
      <c r="BGF428" s="1208"/>
      <c r="BGG428" s="1209"/>
      <c r="BGH428" s="1209"/>
      <c r="BGI428" s="1209"/>
      <c r="BGJ428" s="1209"/>
      <c r="BGK428" s="1210"/>
      <c r="BGL428" s="1211"/>
      <c r="BGM428" s="1210"/>
      <c r="BGO428" s="1208"/>
      <c r="BGP428" s="1209"/>
      <c r="BGQ428" s="1209"/>
      <c r="BGR428" s="1209"/>
      <c r="BGS428" s="1209"/>
      <c r="BGT428" s="1210"/>
      <c r="BGU428" s="1211"/>
      <c r="BGV428" s="1210"/>
      <c r="BGX428" s="1208"/>
      <c r="BGY428" s="1209"/>
      <c r="BGZ428" s="1209"/>
      <c r="BHA428" s="1209"/>
      <c r="BHB428" s="1209"/>
      <c r="BHC428" s="1210"/>
      <c r="BHD428" s="1211"/>
      <c r="BHE428" s="1210"/>
      <c r="BHG428" s="1208"/>
      <c r="BHH428" s="1209"/>
      <c r="BHI428" s="1209"/>
      <c r="BHJ428" s="1209"/>
      <c r="BHK428" s="1209"/>
      <c r="BHL428" s="1210"/>
      <c r="BHM428" s="1211"/>
      <c r="BHN428" s="1210"/>
      <c r="BHP428" s="1208"/>
      <c r="BHQ428" s="1209"/>
      <c r="BHR428" s="1209"/>
      <c r="BHS428" s="1209"/>
      <c r="BHT428" s="1209"/>
      <c r="BHU428" s="1210"/>
      <c r="BHV428" s="1211"/>
      <c r="BHW428" s="1210"/>
      <c r="BHY428" s="1208"/>
      <c r="BHZ428" s="1209"/>
      <c r="BIA428" s="1209"/>
      <c r="BIB428" s="1209"/>
      <c r="BIC428" s="1209"/>
      <c r="BID428" s="1210"/>
      <c r="BIE428" s="1211"/>
      <c r="BIF428" s="1210"/>
      <c r="BIH428" s="1208"/>
      <c r="BII428" s="1209"/>
      <c r="BIJ428" s="1209"/>
      <c r="BIK428" s="1209"/>
      <c r="BIL428" s="1209"/>
      <c r="BIM428" s="1210"/>
      <c r="BIN428" s="1211"/>
      <c r="BIO428" s="1210"/>
      <c r="BIQ428" s="1208"/>
      <c r="BIR428" s="1209"/>
      <c r="BIS428" s="1209"/>
      <c r="BIT428" s="1209"/>
      <c r="BIU428" s="1209"/>
      <c r="BIV428" s="1210"/>
      <c r="BIW428" s="1211"/>
      <c r="BIX428" s="1210"/>
      <c r="BIZ428" s="1208"/>
      <c r="BJA428" s="1209"/>
      <c r="BJB428" s="1209"/>
      <c r="BJC428" s="1209"/>
      <c r="BJD428" s="1209"/>
      <c r="BJE428" s="1210"/>
      <c r="BJF428" s="1211"/>
      <c r="BJG428" s="1210"/>
      <c r="BJI428" s="1208"/>
      <c r="BJJ428" s="1209"/>
      <c r="BJK428" s="1209"/>
      <c r="BJL428" s="1209"/>
      <c r="BJM428" s="1209"/>
      <c r="BJN428" s="1210"/>
      <c r="BJO428" s="1211"/>
      <c r="BJP428" s="1210"/>
      <c r="BJR428" s="1208"/>
      <c r="BJS428" s="1209"/>
      <c r="BJT428" s="1209"/>
      <c r="BJU428" s="1209"/>
      <c r="BJV428" s="1209"/>
      <c r="BJW428" s="1210"/>
      <c r="BJX428" s="1211"/>
      <c r="BJY428" s="1210"/>
      <c r="BKA428" s="1208"/>
      <c r="BKB428" s="1209"/>
      <c r="BKC428" s="1209"/>
      <c r="BKD428" s="1209"/>
      <c r="BKE428" s="1209"/>
      <c r="BKF428" s="1210"/>
      <c r="BKG428" s="1211"/>
      <c r="BKH428" s="1210"/>
      <c r="BKJ428" s="1208"/>
      <c r="BKK428" s="1209"/>
      <c r="BKL428" s="1209"/>
      <c r="BKM428" s="1209"/>
      <c r="BKN428" s="1209"/>
      <c r="BKO428" s="1210"/>
      <c r="BKP428" s="1211"/>
      <c r="BKQ428" s="1210"/>
      <c r="BKS428" s="1208"/>
      <c r="BKT428" s="1209"/>
      <c r="BKU428" s="1209"/>
      <c r="BKV428" s="1209"/>
      <c r="BKW428" s="1209"/>
      <c r="BKX428" s="1210"/>
      <c r="BKY428" s="1211"/>
      <c r="BKZ428" s="1210"/>
      <c r="BLB428" s="1208"/>
      <c r="BLC428" s="1209"/>
      <c r="BLD428" s="1209"/>
      <c r="BLE428" s="1209"/>
      <c r="BLF428" s="1209"/>
      <c r="BLG428" s="1210"/>
      <c r="BLH428" s="1211"/>
      <c r="BLI428" s="1210"/>
      <c r="BLK428" s="1208"/>
      <c r="BLL428" s="1209"/>
      <c r="BLM428" s="1209"/>
      <c r="BLN428" s="1209"/>
      <c r="BLO428" s="1209"/>
      <c r="BLP428" s="1210"/>
      <c r="BLQ428" s="1211"/>
      <c r="BLR428" s="1210"/>
      <c r="BLT428" s="1208"/>
      <c r="BLU428" s="1209"/>
      <c r="BLV428" s="1209"/>
      <c r="BLW428" s="1209"/>
      <c r="BLX428" s="1209"/>
      <c r="BLY428" s="1210"/>
      <c r="BLZ428" s="1211"/>
      <c r="BMA428" s="1210"/>
      <c r="BMC428" s="1208"/>
      <c r="BMD428" s="1209"/>
      <c r="BME428" s="1209"/>
      <c r="BMF428" s="1209"/>
      <c r="BMG428" s="1209"/>
      <c r="BMH428" s="1210"/>
      <c r="BMI428" s="1211"/>
      <c r="BMJ428" s="1210"/>
      <c r="BML428" s="1208"/>
      <c r="BMM428" s="1209"/>
      <c r="BMN428" s="1209"/>
      <c r="BMO428" s="1209"/>
      <c r="BMP428" s="1209"/>
      <c r="BMQ428" s="1210"/>
      <c r="BMR428" s="1211"/>
      <c r="BMS428" s="1210"/>
      <c r="BMU428" s="1208"/>
      <c r="BMV428" s="1209"/>
      <c r="BMW428" s="1209"/>
      <c r="BMX428" s="1209"/>
      <c r="BMY428" s="1209"/>
      <c r="BMZ428" s="1210"/>
      <c r="BNA428" s="1211"/>
      <c r="BNB428" s="1210"/>
      <c r="BND428" s="1208"/>
      <c r="BNE428" s="1209"/>
      <c r="BNF428" s="1209"/>
      <c r="BNG428" s="1209"/>
      <c r="BNH428" s="1209"/>
      <c r="BNI428" s="1210"/>
      <c r="BNJ428" s="1211"/>
      <c r="BNK428" s="1210"/>
      <c r="BNM428" s="1208"/>
      <c r="BNN428" s="1209"/>
      <c r="BNO428" s="1209"/>
      <c r="BNP428" s="1209"/>
      <c r="BNQ428" s="1209"/>
      <c r="BNR428" s="1210"/>
      <c r="BNS428" s="1211"/>
      <c r="BNT428" s="1210"/>
      <c r="BNV428" s="1208"/>
      <c r="BNW428" s="1209"/>
      <c r="BNX428" s="1209"/>
      <c r="BNY428" s="1209"/>
      <c r="BNZ428" s="1209"/>
      <c r="BOA428" s="1210"/>
      <c r="BOB428" s="1211"/>
      <c r="BOC428" s="1210"/>
      <c r="BOE428" s="1208"/>
      <c r="BOF428" s="1209"/>
      <c r="BOG428" s="1209"/>
      <c r="BOH428" s="1209"/>
      <c r="BOI428" s="1209"/>
      <c r="BOJ428" s="1210"/>
      <c r="BOK428" s="1211"/>
      <c r="BOL428" s="1210"/>
      <c r="BON428" s="1208"/>
      <c r="BOO428" s="1209"/>
      <c r="BOP428" s="1209"/>
      <c r="BOQ428" s="1209"/>
      <c r="BOR428" s="1209"/>
      <c r="BOS428" s="1210"/>
      <c r="BOT428" s="1211"/>
      <c r="BOU428" s="1210"/>
      <c r="BOW428" s="1208"/>
      <c r="BOX428" s="1209"/>
      <c r="BOY428" s="1209"/>
      <c r="BOZ428" s="1209"/>
      <c r="BPA428" s="1209"/>
      <c r="BPB428" s="1210"/>
      <c r="BPC428" s="1211"/>
      <c r="BPD428" s="1210"/>
      <c r="BPF428" s="1208"/>
      <c r="BPG428" s="1209"/>
      <c r="BPH428" s="1209"/>
      <c r="BPI428" s="1209"/>
      <c r="BPJ428" s="1209"/>
      <c r="BPK428" s="1210"/>
      <c r="BPL428" s="1211"/>
      <c r="BPM428" s="1210"/>
      <c r="BPO428" s="1208"/>
      <c r="BPP428" s="1209"/>
      <c r="BPQ428" s="1209"/>
      <c r="BPR428" s="1209"/>
      <c r="BPS428" s="1209"/>
      <c r="BPT428" s="1210"/>
      <c r="BPU428" s="1211"/>
      <c r="BPV428" s="1210"/>
      <c r="BPX428" s="1208"/>
      <c r="BPY428" s="1209"/>
      <c r="BPZ428" s="1209"/>
      <c r="BQA428" s="1209"/>
      <c r="BQB428" s="1209"/>
      <c r="BQC428" s="1210"/>
      <c r="BQD428" s="1211"/>
      <c r="BQE428" s="1210"/>
      <c r="BQG428" s="1208"/>
      <c r="BQH428" s="1209"/>
      <c r="BQI428" s="1209"/>
      <c r="BQJ428" s="1209"/>
      <c r="BQK428" s="1209"/>
      <c r="BQL428" s="1210"/>
      <c r="BQM428" s="1211"/>
      <c r="BQN428" s="1210"/>
      <c r="BQP428" s="1208"/>
      <c r="BQQ428" s="1209"/>
      <c r="BQR428" s="1209"/>
      <c r="BQS428" s="1209"/>
      <c r="BQT428" s="1209"/>
      <c r="BQU428" s="1210"/>
      <c r="BQV428" s="1211"/>
      <c r="BQW428" s="1210"/>
      <c r="BQY428" s="1208"/>
      <c r="BQZ428" s="1209"/>
      <c r="BRA428" s="1209"/>
      <c r="BRB428" s="1209"/>
      <c r="BRC428" s="1209"/>
      <c r="BRD428" s="1210"/>
      <c r="BRE428" s="1211"/>
      <c r="BRF428" s="1210"/>
      <c r="BRH428" s="1208"/>
      <c r="BRI428" s="1209"/>
      <c r="BRJ428" s="1209"/>
      <c r="BRK428" s="1209"/>
      <c r="BRL428" s="1209"/>
      <c r="BRM428" s="1210"/>
      <c r="BRN428" s="1211"/>
      <c r="BRO428" s="1210"/>
      <c r="BRQ428" s="1208"/>
      <c r="BRR428" s="1209"/>
      <c r="BRS428" s="1209"/>
      <c r="BRT428" s="1209"/>
      <c r="BRU428" s="1209"/>
      <c r="BRV428" s="1210"/>
      <c r="BRW428" s="1211"/>
      <c r="BRX428" s="1210"/>
      <c r="BRZ428" s="1208"/>
      <c r="BSA428" s="1209"/>
      <c r="BSB428" s="1209"/>
      <c r="BSC428" s="1209"/>
      <c r="BSD428" s="1209"/>
      <c r="BSE428" s="1210"/>
      <c r="BSF428" s="1211"/>
      <c r="BSG428" s="1210"/>
      <c r="BSI428" s="1208"/>
      <c r="BSJ428" s="1209"/>
      <c r="BSK428" s="1209"/>
      <c r="BSL428" s="1209"/>
      <c r="BSM428" s="1209"/>
      <c r="BSN428" s="1210"/>
      <c r="BSO428" s="1211"/>
      <c r="BSP428" s="1210"/>
      <c r="BSR428" s="1208"/>
      <c r="BSS428" s="1209"/>
      <c r="BST428" s="1209"/>
      <c r="BSU428" s="1209"/>
      <c r="BSV428" s="1209"/>
      <c r="BSW428" s="1210"/>
      <c r="BSX428" s="1211"/>
      <c r="BSY428" s="1210"/>
      <c r="BTA428" s="1208"/>
      <c r="BTB428" s="1209"/>
      <c r="BTC428" s="1209"/>
      <c r="BTD428" s="1209"/>
      <c r="BTE428" s="1209"/>
      <c r="BTF428" s="1210"/>
      <c r="BTG428" s="1211"/>
      <c r="BTH428" s="1210"/>
      <c r="BTJ428" s="1208"/>
      <c r="BTK428" s="1209"/>
      <c r="BTL428" s="1209"/>
      <c r="BTM428" s="1209"/>
      <c r="BTN428" s="1209"/>
      <c r="BTO428" s="1210"/>
      <c r="BTP428" s="1211"/>
      <c r="BTQ428" s="1210"/>
      <c r="BTS428" s="1208"/>
      <c r="BTT428" s="1209"/>
      <c r="BTU428" s="1209"/>
      <c r="BTV428" s="1209"/>
      <c r="BTW428" s="1209"/>
      <c r="BTX428" s="1210"/>
      <c r="BTY428" s="1211"/>
      <c r="BTZ428" s="1210"/>
      <c r="BUB428" s="1208"/>
      <c r="BUC428" s="1209"/>
      <c r="BUD428" s="1209"/>
      <c r="BUE428" s="1209"/>
      <c r="BUF428" s="1209"/>
      <c r="BUG428" s="1210"/>
      <c r="BUH428" s="1211"/>
      <c r="BUI428" s="1210"/>
      <c r="BUK428" s="1208"/>
      <c r="BUL428" s="1209"/>
      <c r="BUM428" s="1209"/>
      <c r="BUN428" s="1209"/>
      <c r="BUO428" s="1209"/>
      <c r="BUP428" s="1210"/>
      <c r="BUQ428" s="1211"/>
      <c r="BUR428" s="1210"/>
      <c r="BUT428" s="1208"/>
      <c r="BUU428" s="1209"/>
      <c r="BUV428" s="1209"/>
      <c r="BUW428" s="1209"/>
      <c r="BUX428" s="1209"/>
      <c r="BUY428" s="1210"/>
      <c r="BUZ428" s="1211"/>
      <c r="BVA428" s="1210"/>
      <c r="BVC428" s="1208"/>
      <c r="BVD428" s="1209"/>
      <c r="BVE428" s="1209"/>
      <c r="BVF428" s="1209"/>
      <c r="BVG428" s="1209"/>
      <c r="BVH428" s="1210"/>
      <c r="BVI428" s="1211"/>
      <c r="BVJ428" s="1210"/>
      <c r="BVL428" s="1208"/>
      <c r="BVM428" s="1209"/>
      <c r="BVN428" s="1209"/>
      <c r="BVO428" s="1209"/>
      <c r="BVP428" s="1209"/>
      <c r="BVQ428" s="1210"/>
      <c r="BVR428" s="1211"/>
      <c r="BVS428" s="1210"/>
      <c r="BVU428" s="1208"/>
      <c r="BVV428" s="1209"/>
      <c r="BVW428" s="1209"/>
      <c r="BVX428" s="1209"/>
      <c r="BVY428" s="1209"/>
      <c r="BVZ428" s="1210"/>
      <c r="BWA428" s="1211"/>
      <c r="BWB428" s="1210"/>
      <c r="BWD428" s="1208"/>
      <c r="BWE428" s="1209"/>
      <c r="BWF428" s="1209"/>
      <c r="BWG428" s="1209"/>
      <c r="BWH428" s="1209"/>
      <c r="BWI428" s="1210"/>
      <c r="BWJ428" s="1211"/>
      <c r="BWK428" s="1210"/>
      <c r="BWM428" s="1208"/>
      <c r="BWN428" s="1209"/>
      <c r="BWO428" s="1209"/>
      <c r="BWP428" s="1209"/>
      <c r="BWQ428" s="1209"/>
      <c r="BWR428" s="1210"/>
      <c r="BWS428" s="1211"/>
      <c r="BWT428" s="1210"/>
      <c r="BWV428" s="1208"/>
      <c r="BWW428" s="1209"/>
      <c r="BWX428" s="1209"/>
      <c r="BWY428" s="1209"/>
      <c r="BWZ428" s="1209"/>
      <c r="BXA428" s="1210"/>
      <c r="BXB428" s="1211"/>
      <c r="BXC428" s="1210"/>
      <c r="BXE428" s="1208"/>
      <c r="BXF428" s="1209"/>
      <c r="BXG428" s="1209"/>
      <c r="BXH428" s="1209"/>
      <c r="BXI428" s="1209"/>
      <c r="BXJ428" s="1210"/>
      <c r="BXK428" s="1211"/>
      <c r="BXL428" s="1210"/>
      <c r="BXN428" s="1208"/>
      <c r="BXO428" s="1209"/>
      <c r="BXP428" s="1209"/>
      <c r="BXQ428" s="1209"/>
      <c r="BXR428" s="1209"/>
      <c r="BXS428" s="1210"/>
      <c r="BXT428" s="1211"/>
      <c r="BXU428" s="1210"/>
      <c r="BXW428" s="1208"/>
      <c r="BXX428" s="1209"/>
      <c r="BXY428" s="1209"/>
      <c r="BXZ428" s="1209"/>
      <c r="BYA428" s="1209"/>
      <c r="BYB428" s="1210"/>
      <c r="BYC428" s="1211"/>
      <c r="BYD428" s="1210"/>
      <c r="BYF428" s="1208"/>
      <c r="BYG428" s="1209"/>
      <c r="BYH428" s="1209"/>
      <c r="BYI428" s="1209"/>
      <c r="BYJ428" s="1209"/>
      <c r="BYK428" s="1210"/>
      <c r="BYL428" s="1211"/>
      <c r="BYM428" s="1210"/>
      <c r="BYO428" s="1208"/>
      <c r="BYP428" s="1209"/>
      <c r="BYQ428" s="1209"/>
      <c r="BYR428" s="1209"/>
      <c r="BYS428" s="1209"/>
      <c r="BYT428" s="1210"/>
      <c r="BYU428" s="1211"/>
      <c r="BYV428" s="1210"/>
      <c r="BYX428" s="1208"/>
      <c r="BYY428" s="1209"/>
      <c r="BYZ428" s="1209"/>
      <c r="BZA428" s="1209"/>
      <c r="BZB428" s="1209"/>
      <c r="BZC428" s="1210"/>
      <c r="BZD428" s="1211"/>
      <c r="BZE428" s="1210"/>
      <c r="BZG428" s="1208"/>
      <c r="BZH428" s="1209"/>
      <c r="BZI428" s="1209"/>
      <c r="BZJ428" s="1209"/>
      <c r="BZK428" s="1209"/>
      <c r="BZL428" s="1210"/>
      <c r="BZM428" s="1211"/>
      <c r="BZN428" s="1210"/>
      <c r="BZP428" s="1208"/>
      <c r="BZQ428" s="1209"/>
      <c r="BZR428" s="1209"/>
      <c r="BZS428" s="1209"/>
      <c r="BZT428" s="1209"/>
      <c r="BZU428" s="1210"/>
      <c r="BZV428" s="1211"/>
      <c r="BZW428" s="1210"/>
      <c r="BZY428" s="1208"/>
      <c r="BZZ428" s="1209"/>
      <c r="CAA428" s="1209"/>
      <c r="CAB428" s="1209"/>
      <c r="CAC428" s="1209"/>
      <c r="CAD428" s="1210"/>
      <c r="CAE428" s="1211"/>
      <c r="CAF428" s="1210"/>
      <c r="CAH428" s="1208"/>
      <c r="CAI428" s="1209"/>
      <c r="CAJ428" s="1209"/>
      <c r="CAK428" s="1209"/>
      <c r="CAL428" s="1209"/>
      <c r="CAM428" s="1210"/>
      <c r="CAN428" s="1211"/>
      <c r="CAO428" s="1210"/>
      <c r="CAQ428" s="1208"/>
      <c r="CAR428" s="1209"/>
      <c r="CAS428" s="1209"/>
      <c r="CAT428" s="1209"/>
      <c r="CAU428" s="1209"/>
      <c r="CAV428" s="1210"/>
      <c r="CAW428" s="1211"/>
      <c r="CAX428" s="1210"/>
      <c r="CAZ428" s="1208"/>
      <c r="CBA428" s="1209"/>
      <c r="CBB428" s="1209"/>
      <c r="CBC428" s="1209"/>
      <c r="CBD428" s="1209"/>
      <c r="CBE428" s="1210"/>
      <c r="CBF428" s="1211"/>
      <c r="CBG428" s="1210"/>
      <c r="CBI428" s="1208"/>
      <c r="CBJ428" s="1209"/>
      <c r="CBK428" s="1209"/>
      <c r="CBL428" s="1209"/>
      <c r="CBM428" s="1209"/>
      <c r="CBN428" s="1210"/>
      <c r="CBO428" s="1211"/>
      <c r="CBP428" s="1210"/>
      <c r="CBR428" s="1208"/>
      <c r="CBS428" s="1209"/>
      <c r="CBT428" s="1209"/>
      <c r="CBU428" s="1209"/>
      <c r="CBV428" s="1209"/>
      <c r="CBW428" s="1210"/>
      <c r="CBX428" s="1211"/>
      <c r="CBY428" s="1210"/>
      <c r="CCA428" s="1208"/>
      <c r="CCB428" s="1209"/>
      <c r="CCC428" s="1209"/>
      <c r="CCD428" s="1209"/>
      <c r="CCE428" s="1209"/>
      <c r="CCF428" s="1210"/>
      <c r="CCG428" s="1211"/>
      <c r="CCH428" s="1210"/>
      <c r="CCJ428" s="1208"/>
      <c r="CCK428" s="1209"/>
      <c r="CCL428" s="1209"/>
      <c r="CCM428" s="1209"/>
      <c r="CCN428" s="1209"/>
      <c r="CCO428" s="1210"/>
      <c r="CCP428" s="1211"/>
      <c r="CCQ428" s="1210"/>
      <c r="CCS428" s="1208"/>
      <c r="CCT428" s="1209"/>
      <c r="CCU428" s="1209"/>
      <c r="CCV428" s="1209"/>
      <c r="CCW428" s="1209"/>
      <c r="CCX428" s="1210"/>
      <c r="CCY428" s="1211"/>
      <c r="CCZ428" s="1210"/>
      <c r="CDB428" s="1208"/>
      <c r="CDC428" s="1209"/>
      <c r="CDD428" s="1209"/>
      <c r="CDE428" s="1209"/>
      <c r="CDF428" s="1209"/>
      <c r="CDG428" s="1210"/>
      <c r="CDH428" s="1211"/>
      <c r="CDI428" s="1210"/>
      <c r="CDK428" s="1208"/>
      <c r="CDL428" s="1209"/>
      <c r="CDM428" s="1209"/>
      <c r="CDN428" s="1209"/>
      <c r="CDO428" s="1209"/>
      <c r="CDP428" s="1210"/>
      <c r="CDQ428" s="1211"/>
      <c r="CDR428" s="1210"/>
      <c r="CDT428" s="1208"/>
      <c r="CDU428" s="1209"/>
      <c r="CDV428" s="1209"/>
      <c r="CDW428" s="1209"/>
      <c r="CDX428" s="1209"/>
      <c r="CDY428" s="1210"/>
      <c r="CDZ428" s="1211"/>
      <c r="CEA428" s="1210"/>
      <c r="CEC428" s="1208"/>
      <c r="CED428" s="1209"/>
      <c r="CEE428" s="1209"/>
      <c r="CEF428" s="1209"/>
      <c r="CEG428" s="1209"/>
      <c r="CEH428" s="1210"/>
      <c r="CEI428" s="1211"/>
      <c r="CEJ428" s="1210"/>
      <c r="CEL428" s="1208"/>
      <c r="CEM428" s="1209"/>
      <c r="CEN428" s="1209"/>
      <c r="CEO428" s="1209"/>
      <c r="CEP428" s="1209"/>
      <c r="CEQ428" s="1210"/>
      <c r="CER428" s="1211"/>
      <c r="CES428" s="1210"/>
      <c r="CEU428" s="1208"/>
      <c r="CEV428" s="1209"/>
      <c r="CEW428" s="1209"/>
      <c r="CEX428" s="1209"/>
      <c r="CEY428" s="1209"/>
      <c r="CEZ428" s="1210"/>
      <c r="CFA428" s="1211"/>
      <c r="CFB428" s="1210"/>
      <c r="CFD428" s="1208"/>
      <c r="CFE428" s="1209"/>
      <c r="CFF428" s="1209"/>
      <c r="CFG428" s="1209"/>
      <c r="CFH428" s="1209"/>
      <c r="CFI428" s="1210"/>
      <c r="CFJ428" s="1211"/>
      <c r="CFK428" s="1210"/>
      <c r="CFM428" s="1208"/>
      <c r="CFN428" s="1209"/>
      <c r="CFO428" s="1209"/>
      <c r="CFP428" s="1209"/>
      <c r="CFQ428" s="1209"/>
      <c r="CFR428" s="1210"/>
      <c r="CFS428" s="1211"/>
      <c r="CFT428" s="1210"/>
      <c r="CFV428" s="1208"/>
      <c r="CFW428" s="1209"/>
      <c r="CFX428" s="1209"/>
      <c r="CFY428" s="1209"/>
      <c r="CFZ428" s="1209"/>
      <c r="CGA428" s="1210"/>
      <c r="CGB428" s="1211"/>
      <c r="CGC428" s="1210"/>
      <c r="CGE428" s="1208"/>
      <c r="CGF428" s="1209"/>
      <c r="CGG428" s="1209"/>
      <c r="CGH428" s="1209"/>
      <c r="CGI428" s="1209"/>
      <c r="CGJ428" s="1210"/>
      <c r="CGK428" s="1211"/>
      <c r="CGL428" s="1210"/>
      <c r="CGN428" s="1208"/>
      <c r="CGO428" s="1209"/>
      <c r="CGP428" s="1209"/>
      <c r="CGQ428" s="1209"/>
      <c r="CGR428" s="1209"/>
      <c r="CGS428" s="1210"/>
      <c r="CGT428" s="1211"/>
      <c r="CGU428" s="1210"/>
      <c r="CGW428" s="1208"/>
      <c r="CGX428" s="1209"/>
      <c r="CGY428" s="1209"/>
      <c r="CGZ428" s="1209"/>
      <c r="CHA428" s="1209"/>
      <c r="CHB428" s="1210"/>
      <c r="CHC428" s="1211"/>
      <c r="CHD428" s="1210"/>
      <c r="CHF428" s="1208"/>
      <c r="CHG428" s="1209"/>
      <c r="CHH428" s="1209"/>
      <c r="CHI428" s="1209"/>
      <c r="CHJ428" s="1209"/>
      <c r="CHK428" s="1210"/>
      <c r="CHL428" s="1211"/>
      <c r="CHM428" s="1210"/>
      <c r="CHO428" s="1208"/>
      <c r="CHP428" s="1209"/>
      <c r="CHQ428" s="1209"/>
      <c r="CHR428" s="1209"/>
      <c r="CHS428" s="1209"/>
      <c r="CHT428" s="1210"/>
      <c r="CHU428" s="1211"/>
      <c r="CHV428" s="1210"/>
      <c r="CHX428" s="1208"/>
      <c r="CHY428" s="1209"/>
      <c r="CHZ428" s="1209"/>
      <c r="CIA428" s="1209"/>
      <c r="CIB428" s="1209"/>
      <c r="CIC428" s="1210"/>
      <c r="CID428" s="1211"/>
      <c r="CIE428" s="1210"/>
      <c r="CIG428" s="1208"/>
      <c r="CIH428" s="1209"/>
      <c r="CII428" s="1209"/>
      <c r="CIJ428" s="1209"/>
      <c r="CIK428" s="1209"/>
      <c r="CIL428" s="1210"/>
      <c r="CIM428" s="1211"/>
      <c r="CIN428" s="1210"/>
      <c r="CIP428" s="1208"/>
      <c r="CIQ428" s="1209"/>
      <c r="CIR428" s="1209"/>
      <c r="CIS428" s="1209"/>
      <c r="CIT428" s="1209"/>
      <c r="CIU428" s="1210"/>
      <c r="CIV428" s="1211"/>
      <c r="CIW428" s="1210"/>
      <c r="CIY428" s="1208"/>
      <c r="CIZ428" s="1209"/>
      <c r="CJA428" s="1209"/>
      <c r="CJB428" s="1209"/>
      <c r="CJC428" s="1209"/>
      <c r="CJD428" s="1210"/>
      <c r="CJE428" s="1211"/>
      <c r="CJF428" s="1210"/>
      <c r="CJH428" s="1208"/>
      <c r="CJI428" s="1209"/>
      <c r="CJJ428" s="1209"/>
      <c r="CJK428" s="1209"/>
      <c r="CJL428" s="1209"/>
      <c r="CJM428" s="1210"/>
      <c r="CJN428" s="1211"/>
      <c r="CJO428" s="1210"/>
      <c r="CJQ428" s="1208"/>
      <c r="CJR428" s="1209"/>
      <c r="CJS428" s="1209"/>
      <c r="CJT428" s="1209"/>
      <c r="CJU428" s="1209"/>
      <c r="CJV428" s="1210"/>
      <c r="CJW428" s="1211"/>
      <c r="CJX428" s="1210"/>
      <c r="CJZ428" s="1208"/>
      <c r="CKA428" s="1209"/>
      <c r="CKB428" s="1209"/>
      <c r="CKC428" s="1209"/>
      <c r="CKD428" s="1209"/>
      <c r="CKE428" s="1210"/>
      <c r="CKF428" s="1211"/>
      <c r="CKG428" s="1210"/>
      <c r="CKI428" s="1208"/>
      <c r="CKJ428" s="1209"/>
      <c r="CKK428" s="1209"/>
      <c r="CKL428" s="1209"/>
      <c r="CKM428" s="1209"/>
      <c r="CKN428" s="1210"/>
      <c r="CKO428" s="1211"/>
      <c r="CKP428" s="1210"/>
      <c r="CKR428" s="1208"/>
      <c r="CKS428" s="1209"/>
      <c r="CKT428" s="1209"/>
      <c r="CKU428" s="1209"/>
      <c r="CKV428" s="1209"/>
      <c r="CKW428" s="1210"/>
      <c r="CKX428" s="1211"/>
      <c r="CKY428" s="1210"/>
      <c r="CLA428" s="1208"/>
      <c r="CLB428" s="1209"/>
      <c r="CLC428" s="1209"/>
      <c r="CLD428" s="1209"/>
      <c r="CLE428" s="1209"/>
      <c r="CLF428" s="1210"/>
      <c r="CLG428" s="1211"/>
      <c r="CLH428" s="1210"/>
      <c r="CLJ428" s="1208"/>
      <c r="CLK428" s="1209"/>
      <c r="CLL428" s="1209"/>
      <c r="CLM428" s="1209"/>
      <c r="CLN428" s="1209"/>
      <c r="CLO428" s="1210"/>
      <c r="CLP428" s="1211"/>
      <c r="CLQ428" s="1210"/>
      <c r="CLS428" s="1208"/>
      <c r="CLT428" s="1209"/>
      <c r="CLU428" s="1209"/>
      <c r="CLV428" s="1209"/>
      <c r="CLW428" s="1209"/>
      <c r="CLX428" s="1210"/>
      <c r="CLY428" s="1211"/>
      <c r="CLZ428" s="1210"/>
      <c r="CMB428" s="1208"/>
      <c r="CMC428" s="1209"/>
      <c r="CMD428" s="1209"/>
      <c r="CME428" s="1209"/>
      <c r="CMF428" s="1209"/>
      <c r="CMG428" s="1210"/>
      <c r="CMH428" s="1211"/>
      <c r="CMI428" s="1210"/>
      <c r="CMK428" s="1208"/>
      <c r="CML428" s="1209"/>
      <c r="CMM428" s="1209"/>
      <c r="CMN428" s="1209"/>
      <c r="CMO428" s="1209"/>
      <c r="CMP428" s="1210"/>
      <c r="CMQ428" s="1211"/>
      <c r="CMR428" s="1210"/>
      <c r="CMT428" s="1208"/>
      <c r="CMU428" s="1209"/>
      <c r="CMV428" s="1209"/>
      <c r="CMW428" s="1209"/>
      <c r="CMX428" s="1209"/>
      <c r="CMY428" s="1210"/>
      <c r="CMZ428" s="1211"/>
      <c r="CNA428" s="1210"/>
      <c r="CNC428" s="1208"/>
      <c r="CND428" s="1209"/>
      <c r="CNE428" s="1209"/>
      <c r="CNF428" s="1209"/>
      <c r="CNG428" s="1209"/>
      <c r="CNH428" s="1210"/>
      <c r="CNI428" s="1211"/>
      <c r="CNJ428" s="1210"/>
      <c r="CNL428" s="1208"/>
      <c r="CNM428" s="1209"/>
      <c r="CNN428" s="1209"/>
      <c r="CNO428" s="1209"/>
      <c r="CNP428" s="1209"/>
      <c r="CNQ428" s="1210"/>
      <c r="CNR428" s="1211"/>
      <c r="CNS428" s="1210"/>
      <c r="CNU428" s="1208"/>
      <c r="CNV428" s="1209"/>
      <c r="CNW428" s="1209"/>
      <c r="CNX428" s="1209"/>
      <c r="CNY428" s="1209"/>
      <c r="CNZ428" s="1210"/>
      <c r="COA428" s="1211"/>
      <c r="COB428" s="1210"/>
      <c r="COD428" s="1208"/>
      <c r="COE428" s="1209"/>
      <c r="COF428" s="1209"/>
      <c r="COG428" s="1209"/>
      <c r="COH428" s="1209"/>
      <c r="COI428" s="1210"/>
      <c r="COJ428" s="1211"/>
      <c r="COK428" s="1210"/>
      <c r="COM428" s="1208"/>
      <c r="CON428" s="1209"/>
      <c r="COO428" s="1209"/>
      <c r="COP428" s="1209"/>
      <c r="COQ428" s="1209"/>
      <c r="COR428" s="1210"/>
      <c r="COS428" s="1211"/>
      <c r="COT428" s="1210"/>
      <c r="COV428" s="1208"/>
      <c r="COW428" s="1209"/>
      <c r="COX428" s="1209"/>
      <c r="COY428" s="1209"/>
      <c r="COZ428" s="1209"/>
      <c r="CPA428" s="1210"/>
      <c r="CPB428" s="1211"/>
      <c r="CPC428" s="1210"/>
      <c r="CPE428" s="1208"/>
      <c r="CPF428" s="1209"/>
      <c r="CPG428" s="1209"/>
      <c r="CPH428" s="1209"/>
      <c r="CPI428" s="1209"/>
      <c r="CPJ428" s="1210"/>
      <c r="CPK428" s="1211"/>
      <c r="CPL428" s="1210"/>
      <c r="CPN428" s="1208"/>
      <c r="CPO428" s="1209"/>
      <c r="CPP428" s="1209"/>
      <c r="CPQ428" s="1209"/>
      <c r="CPR428" s="1209"/>
      <c r="CPS428" s="1210"/>
      <c r="CPT428" s="1211"/>
      <c r="CPU428" s="1210"/>
      <c r="CPW428" s="1208"/>
      <c r="CPX428" s="1209"/>
      <c r="CPY428" s="1209"/>
      <c r="CPZ428" s="1209"/>
      <c r="CQA428" s="1209"/>
      <c r="CQB428" s="1210"/>
      <c r="CQC428" s="1211"/>
      <c r="CQD428" s="1210"/>
      <c r="CQF428" s="1208"/>
      <c r="CQG428" s="1209"/>
      <c r="CQH428" s="1209"/>
      <c r="CQI428" s="1209"/>
      <c r="CQJ428" s="1209"/>
      <c r="CQK428" s="1210"/>
      <c r="CQL428" s="1211"/>
      <c r="CQM428" s="1210"/>
      <c r="CQO428" s="1208"/>
      <c r="CQP428" s="1209"/>
      <c r="CQQ428" s="1209"/>
      <c r="CQR428" s="1209"/>
      <c r="CQS428" s="1209"/>
      <c r="CQT428" s="1210"/>
      <c r="CQU428" s="1211"/>
      <c r="CQV428" s="1210"/>
      <c r="CQX428" s="1208"/>
      <c r="CQY428" s="1209"/>
      <c r="CQZ428" s="1209"/>
      <c r="CRA428" s="1209"/>
      <c r="CRB428" s="1209"/>
      <c r="CRC428" s="1210"/>
      <c r="CRD428" s="1211"/>
      <c r="CRE428" s="1210"/>
      <c r="CRG428" s="1208"/>
      <c r="CRH428" s="1209"/>
      <c r="CRI428" s="1209"/>
      <c r="CRJ428" s="1209"/>
      <c r="CRK428" s="1209"/>
      <c r="CRL428" s="1210"/>
      <c r="CRM428" s="1211"/>
      <c r="CRN428" s="1210"/>
      <c r="CRP428" s="1208"/>
      <c r="CRQ428" s="1209"/>
      <c r="CRR428" s="1209"/>
      <c r="CRS428" s="1209"/>
      <c r="CRT428" s="1209"/>
      <c r="CRU428" s="1210"/>
      <c r="CRV428" s="1211"/>
      <c r="CRW428" s="1210"/>
      <c r="CRY428" s="1208"/>
      <c r="CRZ428" s="1209"/>
      <c r="CSA428" s="1209"/>
      <c r="CSB428" s="1209"/>
      <c r="CSC428" s="1209"/>
      <c r="CSD428" s="1210"/>
      <c r="CSE428" s="1211"/>
      <c r="CSF428" s="1210"/>
      <c r="CSH428" s="1208"/>
      <c r="CSI428" s="1209"/>
      <c r="CSJ428" s="1209"/>
      <c r="CSK428" s="1209"/>
      <c r="CSL428" s="1209"/>
      <c r="CSM428" s="1210"/>
      <c r="CSN428" s="1211"/>
      <c r="CSO428" s="1210"/>
      <c r="CSQ428" s="1208"/>
      <c r="CSR428" s="1209"/>
      <c r="CSS428" s="1209"/>
      <c r="CST428" s="1209"/>
      <c r="CSU428" s="1209"/>
      <c r="CSV428" s="1210"/>
      <c r="CSW428" s="1211"/>
      <c r="CSX428" s="1210"/>
      <c r="CSZ428" s="1208"/>
      <c r="CTA428" s="1209"/>
      <c r="CTB428" s="1209"/>
      <c r="CTC428" s="1209"/>
      <c r="CTD428" s="1209"/>
      <c r="CTE428" s="1210"/>
      <c r="CTF428" s="1211"/>
      <c r="CTG428" s="1210"/>
      <c r="CTI428" s="1208"/>
      <c r="CTJ428" s="1209"/>
      <c r="CTK428" s="1209"/>
      <c r="CTL428" s="1209"/>
      <c r="CTM428" s="1209"/>
      <c r="CTN428" s="1210"/>
      <c r="CTO428" s="1211"/>
      <c r="CTP428" s="1210"/>
      <c r="CTR428" s="1208"/>
      <c r="CTS428" s="1209"/>
      <c r="CTT428" s="1209"/>
      <c r="CTU428" s="1209"/>
      <c r="CTV428" s="1209"/>
      <c r="CTW428" s="1210"/>
      <c r="CTX428" s="1211"/>
      <c r="CTY428" s="1210"/>
      <c r="CUA428" s="1208"/>
      <c r="CUB428" s="1209"/>
      <c r="CUC428" s="1209"/>
      <c r="CUD428" s="1209"/>
      <c r="CUE428" s="1209"/>
      <c r="CUF428" s="1210"/>
      <c r="CUG428" s="1211"/>
      <c r="CUH428" s="1210"/>
      <c r="CUJ428" s="1208"/>
      <c r="CUK428" s="1209"/>
      <c r="CUL428" s="1209"/>
      <c r="CUM428" s="1209"/>
      <c r="CUN428" s="1209"/>
      <c r="CUO428" s="1210"/>
      <c r="CUP428" s="1211"/>
      <c r="CUQ428" s="1210"/>
      <c r="CUS428" s="1208"/>
      <c r="CUT428" s="1209"/>
      <c r="CUU428" s="1209"/>
      <c r="CUV428" s="1209"/>
      <c r="CUW428" s="1209"/>
      <c r="CUX428" s="1210"/>
      <c r="CUY428" s="1211"/>
      <c r="CUZ428" s="1210"/>
      <c r="CVB428" s="1208"/>
      <c r="CVC428" s="1209"/>
      <c r="CVD428" s="1209"/>
      <c r="CVE428" s="1209"/>
      <c r="CVF428" s="1209"/>
      <c r="CVG428" s="1210"/>
      <c r="CVH428" s="1211"/>
      <c r="CVI428" s="1210"/>
      <c r="CVK428" s="1208"/>
      <c r="CVL428" s="1209"/>
      <c r="CVM428" s="1209"/>
      <c r="CVN428" s="1209"/>
      <c r="CVO428" s="1209"/>
      <c r="CVP428" s="1210"/>
      <c r="CVQ428" s="1211"/>
      <c r="CVR428" s="1210"/>
      <c r="CVT428" s="1208"/>
      <c r="CVU428" s="1209"/>
      <c r="CVV428" s="1209"/>
      <c r="CVW428" s="1209"/>
      <c r="CVX428" s="1209"/>
      <c r="CVY428" s="1210"/>
      <c r="CVZ428" s="1211"/>
      <c r="CWA428" s="1210"/>
      <c r="CWC428" s="1208"/>
      <c r="CWD428" s="1209"/>
      <c r="CWE428" s="1209"/>
      <c r="CWF428" s="1209"/>
      <c r="CWG428" s="1209"/>
      <c r="CWH428" s="1210"/>
      <c r="CWI428" s="1211"/>
      <c r="CWJ428" s="1210"/>
      <c r="CWL428" s="1208"/>
      <c r="CWM428" s="1209"/>
      <c r="CWN428" s="1209"/>
      <c r="CWO428" s="1209"/>
      <c r="CWP428" s="1209"/>
      <c r="CWQ428" s="1210"/>
      <c r="CWR428" s="1211"/>
      <c r="CWS428" s="1210"/>
      <c r="CWU428" s="1208"/>
      <c r="CWV428" s="1209"/>
      <c r="CWW428" s="1209"/>
      <c r="CWX428" s="1209"/>
      <c r="CWY428" s="1209"/>
      <c r="CWZ428" s="1210"/>
      <c r="CXA428" s="1211"/>
      <c r="CXB428" s="1210"/>
      <c r="CXD428" s="1208"/>
      <c r="CXE428" s="1209"/>
      <c r="CXF428" s="1209"/>
      <c r="CXG428" s="1209"/>
      <c r="CXH428" s="1209"/>
      <c r="CXI428" s="1210"/>
      <c r="CXJ428" s="1211"/>
      <c r="CXK428" s="1210"/>
      <c r="CXM428" s="1208"/>
      <c r="CXN428" s="1209"/>
      <c r="CXO428" s="1209"/>
      <c r="CXP428" s="1209"/>
      <c r="CXQ428" s="1209"/>
      <c r="CXR428" s="1210"/>
      <c r="CXS428" s="1211"/>
      <c r="CXT428" s="1210"/>
      <c r="CXV428" s="1208"/>
      <c r="CXW428" s="1209"/>
      <c r="CXX428" s="1209"/>
      <c r="CXY428" s="1209"/>
      <c r="CXZ428" s="1209"/>
      <c r="CYA428" s="1210"/>
      <c r="CYB428" s="1211"/>
      <c r="CYC428" s="1210"/>
      <c r="CYE428" s="1208"/>
      <c r="CYF428" s="1209"/>
      <c r="CYG428" s="1209"/>
      <c r="CYH428" s="1209"/>
      <c r="CYI428" s="1209"/>
      <c r="CYJ428" s="1210"/>
      <c r="CYK428" s="1211"/>
      <c r="CYL428" s="1210"/>
      <c r="CYN428" s="1208"/>
      <c r="CYO428" s="1209"/>
      <c r="CYP428" s="1209"/>
      <c r="CYQ428" s="1209"/>
      <c r="CYR428" s="1209"/>
      <c r="CYS428" s="1210"/>
      <c r="CYT428" s="1211"/>
      <c r="CYU428" s="1210"/>
      <c r="CYW428" s="1208"/>
      <c r="CYX428" s="1209"/>
      <c r="CYY428" s="1209"/>
      <c r="CYZ428" s="1209"/>
      <c r="CZA428" s="1209"/>
      <c r="CZB428" s="1210"/>
      <c r="CZC428" s="1211"/>
      <c r="CZD428" s="1210"/>
      <c r="CZF428" s="1208"/>
      <c r="CZG428" s="1209"/>
      <c r="CZH428" s="1209"/>
      <c r="CZI428" s="1209"/>
      <c r="CZJ428" s="1209"/>
      <c r="CZK428" s="1210"/>
      <c r="CZL428" s="1211"/>
      <c r="CZM428" s="1210"/>
      <c r="CZO428" s="1208"/>
      <c r="CZP428" s="1209"/>
      <c r="CZQ428" s="1209"/>
      <c r="CZR428" s="1209"/>
      <c r="CZS428" s="1209"/>
      <c r="CZT428" s="1210"/>
      <c r="CZU428" s="1211"/>
      <c r="CZV428" s="1210"/>
      <c r="CZX428" s="1208"/>
      <c r="CZY428" s="1209"/>
      <c r="CZZ428" s="1209"/>
      <c r="DAA428" s="1209"/>
      <c r="DAB428" s="1209"/>
      <c r="DAC428" s="1210"/>
      <c r="DAD428" s="1211"/>
      <c r="DAE428" s="1210"/>
      <c r="DAG428" s="1208"/>
      <c r="DAH428" s="1209"/>
      <c r="DAI428" s="1209"/>
      <c r="DAJ428" s="1209"/>
      <c r="DAK428" s="1209"/>
      <c r="DAL428" s="1210"/>
      <c r="DAM428" s="1211"/>
      <c r="DAN428" s="1210"/>
      <c r="DAP428" s="1208"/>
      <c r="DAQ428" s="1209"/>
      <c r="DAR428" s="1209"/>
      <c r="DAS428" s="1209"/>
      <c r="DAT428" s="1209"/>
      <c r="DAU428" s="1210"/>
      <c r="DAV428" s="1211"/>
      <c r="DAW428" s="1210"/>
      <c r="DAY428" s="1208"/>
      <c r="DAZ428" s="1209"/>
      <c r="DBA428" s="1209"/>
      <c r="DBB428" s="1209"/>
      <c r="DBC428" s="1209"/>
      <c r="DBD428" s="1210"/>
      <c r="DBE428" s="1211"/>
      <c r="DBF428" s="1210"/>
      <c r="DBH428" s="1208"/>
      <c r="DBI428" s="1209"/>
      <c r="DBJ428" s="1209"/>
      <c r="DBK428" s="1209"/>
      <c r="DBL428" s="1209"/>
      <c r="DBM428" s="1210"/>
      <c r="DBN428" s="1211"/>
      <c r="DBO428" s="1210"/>
      <c r="DBQ428" s="1208"/>
      <c r="DBR428" s="1209"/>
      <c r="DBS428" s="1209"/>
      <c r="DBT428" s="1209"/>
      <c r="DBU428" s="1209"/>
      <c r="DBV428" s="1210"/>
      <c r="DBW428" s="1211"/>
      <c r="DBX428" s="1210"/>
      <c r="DBZ428" s="1208"/>
      <c r="DCA428" s="1209"/>
      <c r="DCB428" s="1209"/>
      <c r="DCC428" s="1209"/>
      <c r="DCD428" s="1209"/>
      <c r="DCE428" s="1210"/>
      <c r="DCF428" s="1211"/>
      <c r="DCG428" s="1210"/>
      <c r="DCI428" s="1208"/>
      <c r="DCJ428" s="1209"/>
      <c r="DCK428" s="1209"/>
      <c r="DCL428" s="1209"/>
      <c r="DCM428" s="1209"/>
      <c r="DCN428" s="1210"/>
      <c r="DCO428" s="1211"/>
      <c r="DCP428" s="1210"/>
      <c r="DCR428" s="1208"/>
      <c r="DCS428" s="1209"/>
      <c r="DCT428" s="1209"/>
      <c r="DCU428" s="1209"/>
      <c r="DCV428" s="1209"/>
      <c r="DCW428" s="1210"/>
      <c r="DCX428" s="1211"/>
      <c r="DCY428" s="1210"/>
      <c r="DDA428" s="1208"/>
      <c r="DDB428" s="1209"/>
      <c r="DDC428" s="1209"/>
      <c r="DDD428" s="1209"/>
      <c r="DDE428" s="1209"/>
      <c r="DDF428" s="1210"/>
      <c r="DDG428" s="1211"/>
      <c r="DDH428" s="1210"/>
      <c r="DDJ428" s="1208"/>
      <c r="DDK428" s="1209"/>
      <c r="DDL428" s="1209"/>
      <c r="DDM428" s="1209"/>
      <c r="DDN428" s="1209"/>
      <c r="DDO428" s="1210"/>
      <c r="DDP428" s="1211"/>
      <c r="DDQ428" s="1210"/>
      <c r="DDS428" s="1208"/>
      <c r="DDT428" s="1209"/>
      <c r="DDU428" s="1209"/>
      <c r="DDV428" s="1209"/>
      <c r="DDW428" s="1209"/>
      <c r="DDX428" s="1210"/>
      <c r="DDY428" s="1211"/>
      <c r="DDZ428" s="1210"/>
      <c r="DEB428" s="1208"/>
      <c r="DEC428" s="1209"/>
      <c r="DED428" s="1209"/>
      <c r="DEE428" s="1209"/>
      <c r="DEF428" s="1209"/>
      <c r="DEG428" s="1210"/>
      <c r="DEH428" s="1211"/>
      <c r="DEI428" s="1210"/>
      <c r="DEK428" s="1208"/>
      <c r="DEL428" s="1209"/>
      <c r="DEM428" s="1209"/>
      <c r="DEN428" s="1209"/>
      <c r="DEO428" s="1209"/>
      <c r="DEP428" s="1210"/>
      <c r="DEQ428" s="1211"/>
      <c r="DER428" s="1210"/>
      <c r="DET428" s="1208"/>
      <c r="DEU428" s="1209"/>
      <c r="DEV428" s="1209"/>
      <c r="DEW428" s="1209"/>
      <c r="DEX428" s="1209"/>
      <c r="DEY428" s="1210"/>
      <c r="DEZ428" s="1211"/>
      <c r="DFA428" s="1210"/>
      <c r="DFC428" s="1208"/>
      <c r="DFD428" s="1209"/>
      <c r="DFE428" s="1209"/>
      <c r="DFF428" s="1209"/>
      <c r="DFG428" s="1209"/>
      <c r="DFH428" s="1210"/>
      <c r="DFI428" s="1211"/>
      <c r="DFJ428" s="1210"/>
      <c r="DFL428" s="1208"/>
      <c r="DFM428" s="1209"/>
      <c r="DFN428" s="1209"/>
      <c r="DFO428" s="1209"/>
      <c r="DFP428" s="1209"/>
      <c r="DFQ428" s="1210"/>
      <c r="DFR428" s="1211"/>
      <c r="DFS428" s="1210"/>
      <c r="DFU428" s="1208"/>
      <c r="DFV428" s="1209"/>
      <c r="DFW428" s="1209"/>
      <c r="DFX428" s="1209"/>
      <c r="DFY428" s="1209"/>
      <c r="DFZ428" s="1210"/>
      <c r="DGA428" s="1211"/>
      <c r="DGB428" s="1210"/>
      <c r="DGD428" s="1208"/>
      <c r="DGE428" s="1209"/>
      <c r="DGF428" s="1209"/>
      <c r="DGG428" s="1209"/>
      <c r="DGH428" s="1209"/>
      <c r="DGI428" s="1210"/>
      <c r="DGJ428" s="1211"/>
      <c r="DGK428" s="1210"/>
      <c r="DGM428" s="1208"/>
      <c r="DGN428" s="1209"/>
      <c r="DGO428" s="1209"/>
      <c r="DGP428" s="1209"/>
      <c r="DGQ428" s="1209"/>
      <c r="DGR428" s="1210"/>
      <c r="DGS428" s="1211"/>
      <c r="DGT428" s="1210"/>
      <c r="DGV428" s="1208"/>
      <c r="DGW428" s="1209"/>
      <c r="DGX428" s="1209"/>
      <c r="DGY428" s="1209"/>
      <c r="DGZ428" s="1209"/>
      <c r="DHA428" s="1210"/>
      <c r="DHB428" s="1211"/>
      <c r="DHC428" s="1210"/>
      <c r="DHE428" s="1208"/>
      <c r="DHF428" s="1209"/>
      <c r="DHG428" s="1209"/>
      <c r="DHH428" s="1209"/>
      <c r="DHI428" s="1209"/>
      <c r="DHJ428" s="1210"/>
      <c r="DHK428" s="1211"/>
      <c r="DHL428" s="1210"/>
      <c r="DHN428" s="1208"/>
      <c r="DHO428" s="1209"/>
      <c r="DHP428" s="1209"/>
      <c r="DHQ428" s="1209"/>
      <c r="DHR428" s="1209"/>
      <c r="DHS428" s="1210"/>
      <c r="DHT428" s="1211"/>
      <c r="DHU428" s="1210"/>
      <c r="DHW428" s="1208"/>
      <c r="DHX428" s="1209"/>
      <c r="DHY428" s="1209"/>
      <c r="DHZ428" s="1209"/>
      <c r="DIA428" s="1209"/>
      <c r="DIB428" s="1210"/>
      <c r="DIC428" s="1211"/>
      <c r="DID428" s="1210"/>
      <c r="DIF428" s="1208"/>
      <c r="DIG428" s="1209"/>
      <c r="DIH428" s="1209"/>
      <c r="DII428" s="1209"/>
      <c r="DIJ428" s="1209"/>
      <c r="DIK428" s="1210"/>
      <c r="DIL428" s="1211"/>
      <c r="DIM428" s="1210"/>
      <c r="DIO428" s="1208"/>
      <c r="DIP428" s="1209"/>
      <c r="DIQ428" s="1209"/>
      <c r="DIR428" s="1209"/>
      <c r="DIS428" s="1209"/>
      <c r="DIT428" s="1210"/>
      <c r="DIU428" s="1211"/>
      <c r="DIV428" s="1210"/>
      <c r="DIX428" s="1208"/>
      <c r="DIY428" s="1209"/>
      <c r="DIZ428" s="1209"/>
      <c r="DJA428" s="1209"/>
      <c r="DJB428" s="1209"/>
      <c r="DJC428" s="1210"/>
      <c r="DJD428" s="1211"/>
      <c r="DJE428" s="1210"/>
      <c r="DJG428" s="1208"/>
      <c r="DJH428" s="1209"/>
      <c r="DJI428" s="1209"/>
      <c r="DJJ428" s="1209"/>
      <c r="DJK428" s="1209"/>
      <c r="DJL428" s="1210"/>
      <c r="DJM428" s="1211"/>
      <c r="DJN428" s="1210"/>
      <c r="DJP428" s="1208"/>
      <c r="DJQ428" s="1209"/>
      <c r="DJR428" s="1209"/>
      <c r="DJS428" s="1209"/>
      <c r="DJT428" s="1209"/>
      <c r="DJU428" s="1210"/>
      <c r="DJV428" s="1211"/>
      <c r="DJW428" s="1210"/>
      <c r="DJY428" s="1208"/>
      <c r="DJZ428" s="1209"/>
      <c r="DKA428" s="1209"/>
      <c r="DKB428" s="1209"/>
      <c r="DKC428" s="1209"/>
      <c r="DKD428" s="1210"/>
      <c r="DKE428" s="1211"/>
      <c r="DKF428" s="1210"/>
      <c r="DKH428" s="1208"/>
      <c r="DKI428" s="1209"/>
      <c r="DKJ428" s="1209"/>
      <c r="DKK428" s="1209"/>
      <c r="DKL428" s="1209"/>
      <c r="DKM428" s="1210"/>
      <c r="DKN428" s="1211"/>
      <c r="DKO428" s="1210"/>
      <c r="DKQ428" s="1208"/>
      <c r="DKR428" s="1209"/>
      <c r="DKS428" s="1209"/>
      <c r="DKT428" s="1209"/>
      <c r="DKU428" s="1209"/>
      <c r="DKV428" s="1210"/>
      <c r="DKW428" s="1211"/>
      <c r="DKX428" s="1210"/>
      <c r="DKZ428" s="1208"/>
      <c r="DLA428" s="1209"/>
      <c r="DLB428" s="1209"/>
      <c r="DLC428" s="1209"/>
      <c r="DLD428" s="1209"/>
      <c r="DLE428" s="1210"/>
      <c r="DLF428" s="1211"/>
      <c r="DLG428" s="1210"/>
      <c r="DLI428" s="1208"/>
      <c r="DLJ428" s="1209"/>
      <c r="DLK428" s="1209"/>
      <c r="DLL428" s="1209"/>
      <c r="DLM428" s="1209"/>
      <c r="DLN428" s="1210"/>
      <c r="DLO428" s="1211"/>
      <c r="DLP428" s="1210"/>
      <c r="DLR428" s="1208"/>
      <c r="DLS428" s="1209"/>
      <c r="DLT428" s="1209"/>
      <c r="DLU428" s="1209"/>
      <c r="DLV428" s="1209"/>
      <c r="DLW428" s="1210"/>
      <c r="DLX428" s="1211"/>
      <c r="DLY428" s="1210"/>
      <c r="DMA428" s="1208"/>
      <c r="DMB428" s="1209"/>
      <c r="DMC428" s="1209"/>
      <c r="DMD428" s="1209"/>
      <c r="DME428" s="1209"/>
      <c r="DMF428" s="1210"/>
      <c r="DMG428" s="1211"/>
      <c r="DMH428" s="1210"/>
      <c r="DMJ428" s="1208"/>
      <c r="DMK428" s="1209"/>
      <c r="DML428" s="1209"/>
      <c r="DMM428" s="1209"/>
      <c r="DMN428" s="1209"/>
      <c r="DMO428" s="1210"/>
      <c r="DMP428" s="1211"/>
      <c r="DMQ428" s="1210"/>
      <c r="DMS428" s="1208"/>
      <c r="DMT428" s="1209"/>
      <c r="DMU428" s="1209"/>
      <c r="DMV428" s="1209"/>
      <c r="DMW428" s="1209"/>
      <c r="DMX428" s="1210"/>
      <c r="DMY428" s="1211"/>
      <c r="DMZ428" s="1210"/>
      <c r="DNB428" s="1208"/>
      <c r="DNC428" s="1209"/>
      <c r="DND428" s="1209"/>
      <c r="DNE428" s="1209"/>
      <c r="DNF428" s="1209"/>
      <c r="DNG428" s="1210"/>
      <c r="DNH428" s="1211"/>
      <c r="DNI428" s="1210"/>
      <c r="DNK428" s="1208"/>
      <c r="DNL428" s="1209"/>
      <c r="DNM428" s="1209"/>
      <c r="DNN428" s="1209"/>
      <c r="DNO428" s="1209"/>
      <c r="DNP428" s="1210"/>
      <c r="DNQ428" s="1211"/>
      <c r="DNR428" s="1210"/>
      <c r="DNT428" s="1208"/>
      <c r="DNU428" s="1209"/>
      <c r="DNV428" s="1209"/>
      <c r="DNW428" s="1209"/>
      <c r="DNX428" s="1209"/>
      <c r="DNY428" s="1210"/>
      <c r="DNZ428" s="1211"/>
      <c r="DOA428" s="1210"/>
      <c r="DOC428" s="1208"/>
      <c r="DOD428" s="1209"/>
      <c r="DOE428" s="1209"/>
      <c r="DOF428" s="1209"/>
      <c r="DOG428" s="1209"/>
      <c r="DOH428" s="1210"/>
      <c r="DOI428" s="1211"/>
      <c r="DOJ428" s="1210"/>
      <c r="DOL428" s="1208"/>
      <c r="DOM428" s="1209"/>
      <c r="DON428" s="1209"/>
      <c r="DOO428" s="1209"/>
      <c r="DOP428" s="1209"/>
      <c r="DOQ428" s="1210"/>
      <c r="DOR428" s="1211"/>
      <c r="DOS428" s="1210"/>
      <c r="DOU428" s="1208"/>
      <c r="DOV428" s="1209"/>
      <c r="DOW428" s="1209"/>
      <c r="DOX428" s="1209"/>
      <c r="DOY428" s="1209"/>
      <c r="DOZ428" s="1210"/>
      <c r="DPA428" s="1211"/>
      <c r="DPB428" s="1210"/>
      <c r="DPD428" s="1208"/>
      <c r="DPE428" s="1209"/>
      <c r="DPF428" s="1209"/>
      <c r="DPG428" s="1209"/>
      <c r="DPH428" s="1209"/>
      <c r="DPI428" s="1210"/>
      <c r="DPJ428" s="1211"/>
      <c r="DPK428" s="1210"/>
      <c r="DPM428" s="1208"/>
      <c r="DPN428" s="1209"/>
      <c r="DPO428" s="1209"/>
      <c r="DPP428" s="1209"/>
      <c r="DPQ428" s="1209"/>
      <c r="DPR428" s="1210"/>
      <c r="DPS428" s="1211"/>
      <c r="DPT428" s="1210"/>
      <c r="DPV428" s="1208"/>
      <c r="DPW428" s="1209"/>
      <c r="DPX428" s="1209"/>
      <c r="DPY428" s="1209"/>
      <c r="DPZ428" s="1209"/>
      <c r="DQA428" s="1210"/>
      <c r="DQB428" s="1211"/>
      <c r="DQC428" s="1210"/>
      <c r="DQE428" s="1208"/>
      <c r="DQF428" s="1209"/>
      <c r="DQG428" s="1209"/>
      <c r="DQH428" s="1209"/>
      <c r="DQI428" s="1209"/>
      <c r="DQJ428" s="1210"/>
      <c r="DQK428" s="1211"/>
      <c r="DQL428" s="1210"/>
      <c r="DQN428" s="1208"/>
      <c r="DQO428" s="1209"/>
      <c r="DQP428" s="1209"/>
      <c r="DQQ428" s="1209"/>
      <c r="DQR428" s="1209"/>
      <c r="DQS428" s="1210"/>
      <c r="DQT428" s="1211"/>
      <c r="DQU428" s="1210"/>
      <c r="DQW428" s="1208"/>
      <c r="DQX428" s="1209"/>
      <c r="DQY428" s="1209"/>
      <c r="DQZ428" s="1209"/>
      <c r="DRA428" s="1209"/>
      <c r="DRB428" s="1210"/>
      <c r="DRC428" s="1211"/>
      <c r="DRD428" s="1210"/>
      <c r="DRF428" s="1208"/>
      <c r="DRG428" s="1209"/>
      <c r="DRH428" s="1209"/>
      <c r="DRI428" s="1209"/>
      <c r="DRJ428" s="1209"/>
      <c r="DRK428" s="1210"/>
      <c r="DRL428" s="1211"/>
      <c r="DRM428" s="1210"/>
      <c r="DRO428" s="1208"/>
      <c r="DRP428" s="1209"/>
      <c r="DRQ428" s="1209"/>
      <c r="DRR428" s="1209"/>
      <c r="DRS428" s="1209"/>
      <c r="DRT428" s="1210"/>
      <c r="DRU428" s="1211"/>
      <c r="DRV428" s="1210"/>
      <c r="DRX428" s="1208"/>
      <c r="DRY428" s="1209"/>
      <c r="DRZ428" s="1209"/>
      <c r="DSA428" s="1209"/>
      <c r="DSB428" s="1209"/>
      <c r="DSC428" s="1210"/>
      <c r="DSD428" s="1211"/>
      <c r="DSE428" s="1210"/>
      <c r="DSG428" s="1208"/>
      <c r="DSH428" s="1209"/>
      <c r="DSI428" s="1209"/>
      <c r="DSJ428" s="1209"/>
      <c r="DSK428" s="1209"/>
      <c r="DSL428" s="1210"/>
      <c r="DSM428" s="1211"/>
      <c r="DSN428" s="1210"/>
      <c r="DSP428" s="1208"/>
      <c r="DSQ428" s="1209"/>
      <c r="DSR428" s="1209"/>
      <c r="DSS428" s="1209"/>
      <c r="DST428" s="1209"/>
      <c r="DSU428" s="1210"/>
      <c r="DSV428" s="1211"/>
      <c r="DSW428" s="1210"/>
      <c r="DSY428" s="1208"/>
      <c r="DSZ428" s="1209"/>
      <c r="DTA428" s="1209"/>
      <c r="DTB428" s="1209"/>
      <c r="DTC428" s="1209"/>
      <c r="DTD428" s="1210"/>
      <c r="DTE428" s="1211"/>
      <c r="DTF428" s="1210"/>
      <c r="DTH428" s="1208"/>
      <c r="DTI428" s="1209"/>
      <c r="DTJ428" s="1209"/>
      <c r="DTK428" s="1209"/>
      <c r="DTL428" s="1209"/>
      <c r="DTM428" s="1210"/>
      <c r="DTN428" s="1211"/>
      <c r="DTO428" s="1210"/>
      <c r="DTQ428" s="1208"/>
      <c r="DTR428" s="1209"/>
      <c r="DTS428" s="1209"/>
      <c r="DTT428" s="1209"/>
      <c r="DTU428" s="1209"/>
      <c r="DTV428" s="1210"/>
      <c r="DTW428" s="1211"/>
      <c r="DTX428" s="1210"/>
      <c r="DTZ428" s="1208"/>
      <c r="DUA428" s="1209"/>
      <c r="DUB428" s="1209"/>
      <c r="DUC428" s="1209"/>
      <c r="DUD428" s="1209"/>
      <c r="DUE428" s="1210"/>
      <c r="DUF428" s="1211"/>
      <c r="DUG428" s="1210"/>
      <c r="DUI428" s="1208"/>
      <c r="DUJ428" s="1209"/>
      <c r="DUK428" s="1209"/>
      <c r="DUL428" s="1209"/>
      <c r="DUM428" s="1209"/>
      <c r="DUN428" s="1210"/>
      <c r="DUO428" s="1211"/>
      <c r="DUP428" s="1210"/>
      <c r="DUR428" s="1208"/>
      <c r="DUS428" s="1209"/>
      <c r="DUT428" s="1209"/>
      <c r="DUU428" s="1209"/>
      <c r="DUV428" s="1209"/>
      <c r="DUW428" s="1210"/>
      <c r="DUX428" s="1211"/>
      <c r="DUY428" s="1210"/>
      <c r="DVA428" s="1208"/>
      <c r="DVB428" s="1209"/>
      <c r="DVC428" s="1209"/>
      <c r="DVD428" s="1209"/>
      <c r="DVE428" s="1209"/>
      <c r="DVF428" s="1210"/>
      <c r="DVG428" s="1211"/>
      <c r="DVH428" s="1210"/>
      <c r="DVJ428" s="1208"/>
      <c r="DVK428" s="1209"/>
      <c r="DVL428" s="1209"/>
      <c r="DVM428" s="1209"/>
      <c r="DVN428" s="1209"/>
      <c r="DVO428" s="1210"/>
      <c r="DVP428" s="1211"/>
      <c r="DVQ428" s="1210"/>
      <c r="DVS428" s="1208"/>
      <c r="DVT428" s="1209"/>
      <c r="DVU428" s="1209"/>
      <c r="DVV428" s="1209"/>
      <c r="DVW428" s="1209"/>
      <c r="DVX428" s="1210"/>
      <c r="DVY428" s="1211"/>
      <c r="DVZ428" s="1210"/>
      <c r="DWB428" s="1208"/>
      <c r="DWC428" s="1209"/>
      <c r="DWD428" s="1209"/>
      <c r="DWE428" s="1209"/>
      <c r="DWF428" s="1209"/>
      <c r="DWG428" s="1210"/>
      <c r="DWH428" s="1211"/>
      <c r="DWI428" s="1210"/>
      <c r="DWK428" s="1208"/>
      <c r="DWL428" s="1209"/>
      <c r="DWM428" s="1209"/>
      <c r="DWN428" s="1209"/>
      <c r="DWO428" s="1209"/>
      <c r="DWP428" s="1210"/>
      <c r="DWQ428" s="1211"/>
      <c r="DWR428" s="1210"/>
      <c r="DWT428" s="1208"/>
      <c r="DWU428" s="1209"/>
      <c r="DWV428" s="1209"/>
      <c r="DWW428" s="1209"/>
      <c r="DWX428" s="1209"/>
      <c r="DWY428" s="1210"/>
      <c r="DWZ428" s="1211"/>
      <c r="DXA428" s="1210"/>
      <c r="DXC428" s="1208"/>
      <c r="DXD428" s="1209"/>
      <c r="DXE428" s="1209"/>
      <c r="DXF428" s="1209"/>
      <c r="DXG428" s="1209"/>
      <c r="DXH428" s="1210"/>
      <c r="DXI428" s="1211"/>
      <c r="DXJ428" s="1210"/>
      <c r="DXL428" s="1208"/>
      <c r="DXM428" s="1209"/>
      <c r="DXN428" s="1209"/>
      <c r="DXO428" s="1209"/>
      <c r="DXP428" s="1209"/>
      <c r="DXQ428" s="1210"/>
      <c r="DXR428" s="1211"/>
      <c r="DXS428" s="1210"/>
      <c r="DXU428" s="1208"/>
      <c r="DXV428" s="1209"/>
      <c r="DXW428" s="1209"/>
      <c r="DXX428" s="1209"/>
      <c r="DXY428" s="1209"/>
      <c r="DXZ428" s="1210"/>
      <c r="DYA428" s="1211"/>
      <c r="DYB428" s="1210"/>
      <c r="DYD428" s="1208"/>
      <c r="DYE428" s="1209"/>
      <c r="DYF428" s="1209"/>
      <c r="DYG428" s="1209"/>
      <c r="DYH428" s="1209"/>
      <c r="DYI428" s="1210"/>
      <c r="DYJ428" s="1211"/>
      <c r="DYK428" s="1210"/>
      <c r="DYM428" s="1208"/>
      <c r="DYN428" s="1209"/>
      <c r="DYO428" s="1209"/>
      <c r="DYP428" s="1209"/>
      <c r="DYQ428" s="1209"/>
      <c r="DYR428" s="1210"/>
      <c r="DYS428" s="1211"/>
      <c r="DYT428" s="1210"/>
      <c r="DYV428" s="1208"/>
      <c r="DYW428" s="1209"/>
      <c r="DYX428" s="1209"/>
      <c r="DYY428" s="1209"/>
      <c r="DYZ428" s="1209"/>
      <c r="DZA428" s="1210"/>
      <c r="DZB428" s="1211"/>
      <c r="DZC428" s="1210"/>
      <c r="DZE428" s="1208"/>
      <c r="DZF428" s="1209"/>
      <c r="DZG428" s="1209"/>
      <c r="DZH428" s="1209"/>
      <c r="DZI428" s="1209"/>
      <c r="DZJ428" s="1210"/>
      <c r="DZK428" s="1211"/>
      <c r="DZL428" s="1210"/>
      <c r="DZN428" s="1208"/>
      <c r="DZO428" s="1209"/>
      <c r="DZP428" s="1209"/>
      <c r="DZQ428" s="1209"/>
      <c r="DZR428" s="1209"/>
      <c r="DZS428" s="1210"/>
      <c r="DZT428" s="1211"/>
      <c r="DZU428" s="1210"/>
      <c r="DZW428" s="1208"/>
      <c r="DZX428" s="1209"/>
      <c r="DZY428" s="1209"/>
      <c r="DZZ428" s="1209"/>
      <c r="EAA428" s="1209"/>
      <c r="EAB428" s="1210"/>
      <c r="EAC428" s="1211"/>
      <c r="EAD428" s="1210"/>
      <c r="EAF428" s="1208"/>
      <c r="EAG428" s="1209"/>
      <c r="EAH428" s="1209"/>
      <c r="EAI428" s="1209"/>
      <c r="EAJ428" s="1209"/>
      <c r="EAK428" s="1210"/>
      <c r="EAL428" s="1211"/>
      <c r="EAM428" s="1210"/>
      <c r="EAO428" s="1208"/>
      <c r="EAP428" s="1209"/>
      <c r="EAQ428" s="1209"/>
      <c r="EAR428" s="1209"/>
      <c r="EAS428" s="1209"/>
      <c r="EAT428" s="1210"/>
      <c r="EAU428" s="1211"/>
      <c r="EAV428" s="1210"/>
      <c r="EAX428" s="1208"/>
      <c r="EAY428" s="1209"/>
      <c r="EAZ428" s="1209"/>
      <c r="EBA428" s="1209"/>
      <c r="EBB428" s="1209"/>
      <c r="EBC428" s="1210"/>
      <c r="EBD428" s="1211"/>
      <c r="EBE428" s="1210"/>
      <c r="EBG428" s="1208"/>
      <c r="EBH428" s="1209"/>
      <c r="EBI428" s="1209"/>
      <c r="EBJ428" s="1209"/>
      <c r="EBK428" s="1209"/>
      <c r="EBL428" s="1210"/>
      <c r="EBM428" s="1211"/>
      <c r="EBN428" s="1210"/>
      <c r="EBP428" s="1208"/>
      <c r="EBQ428" s="1209"/>
      <c r="EBR428" s="1209"/>
      <c r="EBS428" s="1209"/>
      <c r="EBT428" s="1209"/>
      <c r="EBU428" s="1210"/>
      <c r="EBV428" s="1211"/>
      <c r="EBW428" s="1210"/>
      <c r="EBY428" s="1208"/>
      <c r="EBZ428" s="1209"/>
      <c r="ECA428" s="1209"/>
      <c r="ECB428" s="1209"/>
      <c r="ECC428" s="1209"/>
      <c r="ECD428" s="1210"/>
      <c r="ECE428" s="1211"/>
      <c r="ECF428" s="1210"/>
      <c r="ECH428" s="1208"/>
      <c r="ECI428" s="1209"/>
      <c r="ECJ428" s="1209"/>
      <c r="ECK428" s="1209"/>
      <c r="ECL428" s="1209"/>
      <c r="ECM428" s="1210"/>
      <c r="ECN428" s="1211"/>
      <c r="ECO428" s="1210"/>
      <c r="ECQ428" s="1208"/>
      <c r="ECR428" s="1209"/>
      <c r="ECS428" s="1209"/>
      <c r="ECT428" s="1209"/>
      <c r="ECU428" s="1209"/>
      <c r="ECV428" s="1210"/>
      <c r="ECW428" s="1211"/>
      <c r="ECX428" s="1210"/>
      <c r="ECZ428" s="1208"/>
      <c r="EDA428" s="1209"/>
      <c r="EDB428" s="1209"/>
      <c r="EDC428" s="1209"/>
      <c r="EDD428" s="1209"/>
      <c r="EDE428" s="1210"/>
      <c r="EDF428" s="1211"/>
      <c r="EDG428" s="1210"/>
      <c r="EDI428" s="1208"/>
      <c r="EDJ428" s="1209"/>
      <c r="EDK428" s="1209"/>
      <c r="EDL428" s="1209"/>
      <c r="EDM428" s="1209"/>
      <c r="EDN428" s="1210"/>
      <c r="EDO428" s="1211"/>
      <c r="EDP428" s="1210"/>
      <c r="EDR428" s="1208"/>
      <c r="EDS428" s="1209"/>
      <c r="EDT428" s="1209"/>
      <c r="EDU428" s="1209"/>
      <c r="EDV428" s="1209"/>
      <c r="EDW428" s="1210"/>
      <c r="EDX428" s="1211"/>
      <c r="EDY428" s="1210"/>
      <c r="EEA428" s="1208"/>
      <c r="EEB428" s="1209"/>
      <c r="EEC428" s="1209"/>
      <c r="EED428" s="1209"/>
      <c r="EEE428" s="1209"/>
      <c r="EEF428" s="1210"/>
      <c r="EEG428" s="1211"/>
      <c r="EEH428" s="1210"/>
      <c r="EEJ428" s="1208"/>
      <c r="EEK428" s="1209"/>
      <c r="EEL428" s="1209"/>
      <c r="EEM428" s="1209"/>
      <c r="EEN428" s="1209"/>
      <c r="EEO428" s="1210"/>
      <c r="EEP428" s="1211"/>
      <c r="EEQ428" s="1210"/>
      <c r="EES428" s="1208"/>
      <c r="EET428" s="1209"/>
      <c r="EEU428" s="1209"/>
      <c r="EEV428" s="1209"/>
      <c r="EEW428" s="1209"/>
      <c r="EEX428" s="1210"/>
      <c r="EEY428" s="1211"/>
      <c r="EEZ428" s="1210"/>
      <c r="EFB428" s="1208"/>
      <c r="EFC428" s="1209"/>
      <c r="EFD428" s="1209"/>
      <c r="EFE428" s="1209"/>
      <c r="EFF428" s="1209"/>
      <c r="EFG428" s="1210"/>
      <c r="EFH428" s="1211"/>
      <c r="EFI428" s="1210"/>
      <c r="EFK428" s="1208"/>
      <c r="EFL428" s="1209"/>
      <c r="EFM428" s="1209"/>
      <c r="EFN428" s="1209"/>
      <c r="EFO428" s="1209"/>
      <c r="EFP428" s="1210"/>
      <c r="EFQ428" s="1211"/>
      <c r="EFR428" s="1210"/>
      <c r="EFT428" s="1208"/>
      <c r="EFU428" s="1209"/>
      <c r="EFV428" s="1209"/>
      <c r="EFW428" s="1209"/>
      <c r="EFX428" s="1209"/>
      <c r="EFY428" s="1210"/>
      <c r="EFZ428" s="1211"/>
      <c r="EGA428" s="1210"/>
      <c r="EGC428" s="1208"/>
      <c r="EGD428" s="1209"/>
      <c r="EGE428" s="1209"/>
      <c r="EGF428" s="1209"/>
      <c r="EGG428" s="1209"/>
      <c r="EGH428" s="1210"/>
      <c r="EGI428" s="1211"/>
      <c r="EGJ428" s="1210"/>
      <c r="EGL428" s="1208"/>
      <c r="EGM428" s="1209"/>
      <c r="EGN428" s="1209"/>
      <c r="EGO428" s="1209"/>
      <c r="EGP428" s="1209"/>
      <c r="EGQ428" s="1210"/>
      <c r="EGR428" s="1211"/>
      <c r="EGS428" s="1210"/>
      <c r="EGU428" s="1208"/>
      <c r="EGV428" s="1209"/>
      <c r="EGW428" s="1209"/>
      <c r="EGX428" s="1209"/>
      <c r="EGY428" s="1209"/>
      <c r="EGZ428" s="1210"/>
      <c r="EHA428" s="1211"/>
      <c r="EHB428" s="1210"/>
      <c r="EHD428" s="1208"/>
      <c r="EHE428" s="1209"/>
      <c r="EHF428" s="1209"/>
      <c r="EHG428" s="1209"/>
      <c r="EHH428" s="1209"/>
      <c r="EHI428" s="1210"/>
      <c r="EHJ428" s="1211"/>
      <c r="EHK428" s="1210"/>
      <c r="EHM428" s="1208"/>
      <c r="EHN428" s="1209"/>
      <c r="EHO428" s="1209"/>
      <c r="EHP428" s="1209"/>
      <c r="EHQ428" s="1209"/>
      <c r="EHR428" s="1210"/>
      <c r="EHS428" s="1211"/>
      <c r="EHT428" s="1210"/>
      <c r="EHV428" s="1208"/>
      <c r="EHW428" s="1209"/>
      <c r="EHX428" s="1209"/>
      <c r="EHY428" s="1209"/>
      <c r="EHZ428" s="1209"/>
      <c r="EIA428" s="1210"/>
      <c r="EIB428" s="1211"/>
      <c r="EIC428" s="1210"/>
      <c r="EIE428" s="1208"/>
      <c r="EIF428" s="1209"/>
      <c r="EIG428" s="1209"/>
      <c r="EIH428" s="1209"/>
      <c r="EII428" s="1209"/>
      <c r="EIJ428" s="1210"/>
      <c r="EIK428" s="1211"/>
      <c r="EIL428" s="1210"/>
      <c r="EIN428" s="1208"/>
      <c r="EIO428" s="1209"/>
      <c r="EIP428" s="1209"/>
      <c r="EIQ428" s="1209"/>
      <c r="EIR428" s="1209"/>
      <c r="EIS428" s="1210"/>
      <c r="EIT428" s="1211"/>
      <c r="EIU428" s="1210"/>
      <c r="EIW428" s="1208"/>
      <c r="EIX428" s="1209"/>
      <c r="EIY428" s="1209"/>
      <c r="EIZ428" s="1209"/>
      <c r="EJA428" s="1209"/>
      <c r="EJB428" s="1210"/>
      <c r="EJC428" s="1211"/>
      <c r="EJD428" s="1210"/>
      <c r="EJF428" s="1208"/>
      <c r="EJG428" s="1209"/>
      <c r="EJH428" s="1209"/>
      <c r="EJI428" s="1209"/>
      <c r="EJJ428" s="1209"/>
      <c r="EJK428" s="1210"/>
      <c r="EJL428" s="1211"/>
      <c r="EJM428" s="1210"/>
      <c r="EJO428" s="1208"/>
      <c r="EJP428" s="1209"/>
      <c r="EJQ428" s="1209"/>
      <c r="EJR428" s="1209"/>
      <c r="EJS428" s="1209"/>
      <c r="EJT428" s="1210"/>
      <c r="EJU428" s="1211"/>
      <c r="EJV428" s="1210"/>
      <c r="EJX428" s="1208"/>
      <c r="EJY428" s="1209"/>
      <c r="EJZ428" s="1209"/>
      <c r="EKA428" s="1209"/>
      <c r="EKB428" s="1209"/>
      <c r="EKC428" s="1210"/>
      <c r="EKD428" s="1211"/>
      <c r="EKE428" s="1210"/>
      <c r="EKG428" s="1208"/>
      <c r="EKH428" s="1209"/>
      <c r="EKI428" s="1209"/>
      <c r="EKJ428" s="1209"/>
      <c r="EKK428" s="1209"/>
      <c r="EKL428" s="1210"/>
      <c r="EKM428" s="1211"/>
      <c r="EKN428" s="1210"/>
      <c r="EKP428" s="1208"/>
      <c r="EKQ428" s="1209"/>
      <c r="EKR428" s="1209"/>
      <c r="EKS428" s="1209"/>
      <c r="EKT428" s="1209"/>
      <c r="EKU428" s="1210"/>
      <c r="EKV428" s="1211"/>
      <c r="EKW428" s="1210"/>
      <c r="EKY428" s="1208"/>
      <c r="EKZ428" s="1209"/>
      <c r="ELA428" s="1209"/>
      <c r="ELB428" s="1209"/>
      <c r="ELC428" s="1209"/>
      <c r="ELD428" s="1210"/>
      <c r="ELE428" s="1211"/>
      <c r="ELF428" s="1210"/>
      <c r="ELH428" s="1208"/>
      <c r="ELI428" s="1209"/>
      <c r="ELJ428" s="1209"/>
      <c r="ELK428" s="1209"/>
      <c r="ELL428" s="1209"/>
      <c r="ELM428" s="1210"/>
      <c r="ELN428" s="1211"/>
      <c r="ELO428" s="1210"/>
      <c r="ELQ428" s="1208"/>
      <c r="ELR428" s="1209"/>
      <c r="ELS428" s="1209"/>
      <c r="ELT428" s="1209"/>
      <c r="ELU428" s="1209"/>
      <c r="ELV428" s="1210"/>
      <c r="ELW428" s="1211"/>
      <c r="ELX428" s="1210"/>
      <c r="ELZ428" s="1208"/>
      <c r="EMA428" s="1209"/>
      <c r="EMB428" s="1209"/>
      <c r="EMC428" s="1209"/>
      <c r="EMD428" s="1209"/>
      <c r="EME428" s="1210"/>
      <c r="EMF428" s="1211"/>
      <c r="EMG428" s="1210"/>
      <c r="EMI428" s="1208"/>
      <c r="EMJ428" s="1209"/>
      <c r="EMK428" s="1209"/>
      <c r="EML428" s="1209"/>
      <c r="EMM428" s="1209"/>
      <c r="EMN428" s="1210"/>
      <c r="EMO428" s="1211"/>
      <c r="EMP428" s="1210"/>
      <c r="EMR428" s="1208"/>
      <c r="EMS428" s="1209"/>
      <c r="EMT428" s="1209"/>
      <c r="EMU428" s="1209"/>
      <c r="EMV428" s="1209"/>
      <c r="EMW428" s="1210"/>
      <c r="EMX428" s="1211"/>
      <c r="EMY428" s="1210"/>
      <c r="ENA428" s="1208"/>
      <c r="ENB428" s="1209"/>
      <c r="ENC428" s="1209"/>
      <c r="END428" s="1209"/>
      <c r="ENE428" s="1209"/>
      <c r="ENF428" s="1210"/>
      <c r="ENG428" s="1211"/>
      <c r="ENH428" s="1210"/>
      <c r="ENJ428" s="1208"/>
      <c r="ENK428" s="1209"/>
      <c r="ENL428" s="1209"/>
      <c r="ENM428" s="1209"/>
      <c r="ENN428" s="1209"/>
      <c r="ENO428" s="1210"/>
      <c r="ENP428" s="1211"/>
      <c r="ENQ428" s="1210"/>
      <c r="ENS428" s="1208"/>
      <c r="ENT428" s="1209"/>
      <c r="ENU428" s="1209"/>
      <c r="ENV428" s="1209"/>
      <c r="ENW428" s="1209"/>
      <c r="ENX428" s="1210"/>
      <c r="ENY428" s="1211"/>
      <c r="ENZ428" s="1210"/>
      <c r="EOB428" s="1208"/>
      <c r="EOC428" s="1209"/>
      <c r="EOD428" s="1209"/>
      <c r="EOE428" s="1209"/>
      <c r="EOF428" s="1209"/>
      <c r="EOG428" s="1210"/>
      <c r="EOH428" s="1211"/>
      <c r="EOI428" s="1210"/>
      <c r="EOK428" s="1208"/>
      <c r="EOL428" s="1209"/>
      <c r="EOM428" s="1209"/>
      <c r="EON428" s="1209"/>
      <c r="EOO428" s="1209"/>
      <c r="EOP428" s="1210"/>
      <c r="EOQ428" s="1211"/>
      <c r="EOR428" s="1210"/>
      <c r="EOT428" s="1208"/>
      <c r="EOU428" s="1209"/>
      <c r="EOV428" s="1209"/>
      <c r="EOW428" s="1209"/>
      <c r="EOX428" s="1209"/>
      <c r="EOY428" s="1210"/>
      <c r="EOZ428" s="1211"/>
      <c r="EPA428" s="1210"/>
      <c r="EPC428" s="1208"/>
      <c r="EPD428" s="1209"/>
      <c r="EPE428" s="1209"/>
      <c r="EPF428" s="1209"/>
      <c r="EPG428" s="1209"/>
      <c r="EPH428" s="1210"/>
      <c r="EPI428" s="1211"/>
      <c r="EPJ428" s="1210"/>
      <c r="EPL428" s="1208"/>
      <c r="EPM428" s="1209"/>
      <c r="EPN428" s="1209"/>
      <c r="EPO428" s="1209"/>
      <c r="EPP428" s="1209"/>
      <c r="EPQ428" s="1210"/>
      <c r="EPR428" s="1211"/>
      <c r="EPS428" s="1210"/>
      <c r="EPU428" s="1208"/>
      <c r="EPV428" s="1209"/>
      <c r="EPW428" s="1209"/>
      <c r="EPX428" s="1209"/>
      <c r="EPY428" s="1209"/>
      <c r="EPZ428" s="1210"/>
      <c r="EQA428" s="1211"/>
      <c r="EQB428" s="1210"/>
      <c r="EQD428" s="1208"/>
      <c r="EQE428" s="1209"/>
      <c r="EQF428" s="1209"/>
      <c r="EQG428" s="1209"/>
      <c r="EQH428" s="1209"/>
      <c r="EQI428" s="1210"/>
      <c r="EQJ428" s="1211"/>
      <c r="EQK428" s="1210"/>
      <c r="EQM428" s="1208"/>
      <c r="EQN428" s="1209"/>
      <c r="EQO428" s="1209"/>
      <c r="EQP428" s="1209"/>
      <c r="EQQ428" s="1209"/>
      <c r="EQR428" s="1210"/>
      <c r="EQS428" s="1211"/>
      <c r="EQT428" s="1210"/>
      <c r="EQV428" s="1208"/>
      <c r="EQW428" s="1209"/>
      <c r="EQX428" s="1209"/>
      <c r="EQY428" s="1209"/>
      <c r="EQZ428" s="1209"/>
      <c r="ERA428" s="1210"/>
      <c r="ERB428" s="1211"/>
      <c r="ERC428" s="1210"/>
      <c r="ERE428" s="1208"/>
      <c r="ERF428" s="1209"/>
      <c r="ERG428" s="1209"/>
      <c r="ERH428" s="1209"/>
      <c r="ERI428" s="1209"/>
      <c r="ERJ428" s="1210"/>
      <c r="ERK428" s="1211"/>
      <c r="ERL428" s="1210"/>
      <c r="ERN428" s="1208"/>
      <c r="ERO428" s="1209"/>
      <c r="ERP428" s="1209"/>
      <c r="ERQ428" s="1209"/>
      <c r="ERR428" s="1209"/>
      <c r="ERS428" s="1210"/>
      <c r="ERT428" s="1211"/>
      <c r="ERU428" s="1210"/>
      <c r="ERW428" s="1208"/>
      <c r="ERX428" s="1209"/>
      <c r="ERY428" s="1209"/>
      <c r="ERZ428" s="1209"/>
      <c r="ESA428" s="1209"/>
      <c r="ESB428" s="1210"/>
      <c r="ESC428" s="1211"/>
      <c r="ESD428" s="1210"/>
      <c r="ESF428" s="1208"/>
      <c r="ESG428" s="1209"/>
      <c r="ESH428" s="1209"/>
      <c r="ESI428" s="1209"/>
      <c r="ESJ428" s="1209"/>
      <c r="ESK428" s="1210"/>
      <c r="ESL428" s="1211"/>
      <c r="ESM428" s="1210"/>
      <c r="ESO428" s="1208"/>
      <c r="ESP428" s="1209"/>
      <c r="ESQ428" s="1209"/>
      <c r="ESR428" s="1209"/>
      <c r="ESS428" s="1209"/>
      <c r="EST428" s="1210"/>
      <c r="ESU428" s="1211"/>
      <c r="ESV428" s="1210"/>
      <c r="ESX428" s="1208"/>
      <c r="ESY428" s="1209"/>
      <c r="ESZ428" s="1209"/>
      <c r="ETA428" s="1209"/>
      <c r="ETB428" s="1209"/>
      <c r="ETC428" s="1210"/>
      <c r="ETD428" s="1211"/>
      <c r="ETE428" s="1210"/>
      <c r="ETG428" s="1208"/>
      <c r="ETH428" s="1209"/>
      <c r="ETI428" s="1209"/>
      <c r="ETJ428" s="1209"/>
      <c r="ETK428" s="1209"/>
      <c r="ETL428" s="1210"/>
      <c r="ETM428" s="1211"/>
      <c r="ETN428" s="1210"/>
      <c r="ETP428" s="1208"/>
      <c r="ETQ428" s="1209"/>
      <c r="ETR428" s="1209"/>
      <c r="ETS428" s="1209"/>
      <c r="ETT428" s="1209"/>
      <c r="ETU428" s="1210"/>
      <c r="ETV428" s="1211"/>
      <c r="ETW428" s="1210"/>
      <c r="ETY428" s="1208"/>
      <c r="ETZ428" s="1209"/>
      <c r="EUA428" s="1209"/>
      <c r="EUB428" s="1209"/>
      <c r="EUC428" s="1209"/>
      <c r="EUD428" s="1210"/>
      <c r="EUE428" s="1211"/>
      <c r="EUF428" s="1210"/>
      <c r="EUH428" s="1208"/>
      <c r="EUI428" s="1209"/>
      <c r="EUJ428" s="1209"/>
      <c r="EUK428" s="1209"/>
      <c r="EUL428" s="1209"/>
      <c r="EUM428" s="1210"/>
      <c r="EUN428" s="1211"/>
      <c r="EUO428" s="1210"/>
      <c r="EUQ428" s="1208"/>
      <c r="EUR428" s="1209"/>
      <c r="EUS428" s="1209"/>
      <c r="EUT428" s="1209"/>
      <c r="EUU428" s="1209"/>
      <c r="EUV428" s="1210"/>
      <c r="EUW428" s="1211"/>
      <c r="EUX428" s="1210"/>
      <c r="EUZ428" s="1208"/>
      <c r="EVA428" s="1209"/>
      <c r="EVB428" s="1209"/>
      <c r="EVC428" s="1209"/>
      <c r="EVD428" s="1209"/>
      <c r="EVE428" s="1210"/>
      <c r="EVF428" s="1211"/>
      <c r="EVG428" s="1210"/>
      <c r="EVI428" s="1208"/>
      <c r="EVJ428" s="1209"/>
      <c r="EVK428" s="1209"/>
      <c r="EVL428" s="1209"/>
      <c r="EVM428" s="1209"/>
      <c r="EVN428" s="1210"/>
      <c r="EVO428" s="1211"/>
      <c r="EVP428" s="1210"/>
      <c r="EVR428" s="1208"/>
      <c r="EVS428" s="1209"/>
      <c r="EVT428" s="1209"/>
      <c r="EVU428" s="1209"/>
      <c r="EVV428" s="1209"/>
      <c r="EVW428" s="1210"/>
      <c r="EVX428" s="1211"/>
      <c r="EVY428" s="1210"/>
      <c r="EWA428" s="1208"/>
      <c r="EWB428" s="1209"/>
      <c r="EWC428" s="1209"/>
      <c r="EWD428" s="1209"/>
      <c r="EWE428" s="1209"/>
      <c r="EWF428" s="1210"/>
      <c r="EWG428" s="1211"/>
      <c r="EWH428" s="1210"/>
      <c r="EWJ428" s="1208"/>
      <c r="EWK428" s="1209"/>
      <c r="EWL428" s="1209"/>
      <c r="EWM428" s="1209"/>
      <c r="EWN428" s="1209"/>
      <c r="EWO428" s="1210"/>
      <c r="EWP428" s="1211"/>
      <c r="EWQ428" s="1210"/>
      <c r="EWS428" s="1208"/>
      <c r="EWT428" s="1209"/>
      <c r="EWU428" s="1209"/>
      <c r="EWV428" s="1209"/>
      <c r="EWW428" s="1209"/>
      <c r="EWX428" s="1210"/>
      <c r="EWY428" s="1211"/>
      <c r="EWZ428" s="1210"/>
      <c r="EXB428" s="1208"/>
      <c r="EXC428" s="1209"/>
      <c r="EXD428" s="1209"/>
      <c r="EXE428" s="1209"/>
      <c r="EXF428" s="1209"/>
      <c r="EXG428" s="1210"/>
      <c r="EXH428" s="1211"/>
      <c r="EXI428" s="1210"/>
      <c r="EXK428" s="1208"/>
      <c r="EXL428" s="1209"/>
      <c r="EXM428" s="1209"/>
      <c r="EXN428" s="1209"/>
      <c r="EXO428" s="1209"/>
      <c r="EXP428" s="1210"/>
      <c r="EXQ428" s="1211"/>
      <c r="EXR428" s="1210"/>
      <c r="EXT428" s="1208"/>
      <c r="EXU428" s="1209"/>
      <c r="EXV428" s="1209"/>
      <c r="EXW428" s="1209"/>
      <c r="EXX428" s="1209"/>
      <c r="EXY428" s="1210"/>
      <c r="EXZ428" s="1211"/>
      <c r="EYA428" s="1210"/>
      <c r="EYC428" s="1208"/>
      <c r="EYD428" s="1209"/>
      <c r="EYE428" s="1209"/>
      <c r="EYF428" s="1209"/>
      <c r="EYG428" s="1209"/>
      <c r="EYH428" s="1210"/>
      <c r="EYI428" s="1211"/>
      <c r="EYJ428" s="1210"/>
      <c r="EYL428" s="1208"/>
      <c r="EYM428" s="1209"/>
      <c r="EYN428" s="1209"/>
      <c r="EYO428" s="1209"/>
      <c r="EYP428" s="1209"/>
      <c r="EYQ428" s="1210"/>
      <c r="EYR428" s="1211"/>
      <c r="EYS428" s="1210"/>
      <c r="EYU428" s="1208"/>
      <c r="EYV428" s="1209"/>
      <c r="EYW428" s="1209"/>
      <c r="EYX428" s="1209"/>
      <c r="EYY428" s="1209"/>
      <c r="EYZ428" s="1210"/>
      <c r="EZA428" s="1211"/>
      <c r="EZB428" s="1210"/>
      <c r="EZD428" s="1208"/>
      <c r="EZE428" s="1209"/>
      <c r="EZF428" s="1209"/>
      <c r="EZG428" s="1209"/>
      <c r="EZH428" s="1209"/>
      <c r="EZI428" s="1210"/>
      <c r="EZJ428" s="1211"/>
      <c r="EZK428" s="1210"/>
      <c r="EZM428" s="1208"/>
      <c r="EZN428" s="1209"/>
      <c r="EZO428" s="1209"/>
      <c r="EZP428" s="1209"/>
      <c r="EZQ428" s="1209"/>
      <c r="EZR428" s="1210"/>
      <c r="EZS428" s="1211"/>
      <c r="EZT428" s="1210"/>
      <c r="EZV428" s="1208"/>
      <c r="EZW428" s="1209"/>
      <c r="EZX428" s="1209"/>
      <c r="EZY428" s="1209"/>
      <c r="EZZ428" s="1209"/>
      <c r="FAA428" s="1210"/>
      <c r="FAB428" s="1211"/>
      <c r="FAC428" s="1210"/>
      <c r="FAE428" s="1208"/>
      <c r="FAF428" s="1209"/>
      <c r="FAG428" s="1209"/>
      <c r="FAH428" s="1209"/>
      <c r="FAI428" s="1209"/>
      <c r="FAJ428" s="1210"/>
      <c r="FAK428" s="1211"/>
      <c r="FAL428" s="1210"/>
      <c r="FAN428" s="1208"/>
      <c r="FAO428" s="1209"/>
      <c r="FAP428" s="1209"/>
      <c r="FAQ428" s="1209"/>
      <c r="FAR428" s="1209"/>
      <c r="FAS428" s="1210"/>
      <c r="FAT428" s="1211"/>
      <c r="FAU428" s="1210"/>
      <c r="FAW428" s="1208"/>
      <c r="FAX428" s="1209"/>
      <c r="FAY428" s="1209"/>
      <c r="FAZ428" s="1209"/>
      <c r="FBA428" s="1209"/>
      <c r="FBB428" s="1210"/>
      <c r="FBC428" s="1211"/>
      <c r="FBD428" s="1210"/>
      <c r="FBF428" s="1208"/>
      <c r="FBG428" s="1209"/>
      <c r="FBH428" s="1209"/>
      <c r="FBI428" s="1209"/>
      <c r="FBJ428" s="1209"/>
      <c r="FBK428" s="1210"/>
      <c r="FBL428" s="1211"/>
      <c r="FBM428" s="1210"/>
      <c r="FBO428" s="1208"/>
      <c r="FBP428" s="1209"/>
      <c r="FBQ428" s="1209"/>
      <c r="FBR428" s="1209"/>
      <c r="FBS428" s="1209"/>
      <c r="FBT428" s="1210"/>
      <c r="FBU428" s="1211"/>
      <c r="FBV428" s="1210"/>
      <c r="FBX428" s="1208"/>
      <c r="FBY428" s="1209"/>
      <c r="FBZ428" s="1209"/>
      <c r="FCA428" s="1209"/>
      <c r="FCB428" s="1209"/>
      <c r="FCC428" s="1210"/>
      <c r="FCD428" s="1211"/>
      <c r="FCE428" s="1210"/>
      <c r="FCG428" s="1208"/>
      <c r="FCH428" s="1209"/>
      <c r="FCI428" s="1209"/>
      <c r="FCJ428" s="1209"/>
      <c r="FCK428" s="1209"/>
      <c r="FCL428" s="1210"/>
      <c r="FCM428" s="1211"/>
      <c r="FCN428" s="1210"/>
      <c r="FCP428" s="1208"/>
      <c r="FCQ428" s="1209"/>
      <c r="FCR428" s="1209"/>
      <c r="FCS428" s="1209"/>
      <c r="FCT428" s="1209"/>
      <c r="FCU428" s="1210"/>
      <c r="FCV428" s="1211"/>
      <c r="FCW428" s="1210"/>
      <c r="FCY428" s="1208"/>
      <c r="FCZ428" s="1209"/>
      <c r="FDA428" s="1209"/>
      <c r="FDB428" s="1209"/>
      <c r="FDC428" s="1209"/>
      <c r="FDD428" s="1210"/>
      <c r="FDE428" s="1211"/>
      <c r="FDF428" s="1210"/>
      <c r="FDH428" s="1208"/>
      <c r="FDI428" s="1209"/>
      <c r="FDJ428" s="1209"/>
      <c r="FDK428" s="1209"/>
      <c r="FDL428" s="1209"/>
      <c r="FDM428" s="1210"/>
      <c r="FDN428" s="1211"/>
      <c r="FDO428" s="1210"/>
      <c r="FDQ428" s="1208"/>
      <c r="FDR428" s="1209"/>
      <c r="FDS428" s="1209"/>
      <c r="FDT428" s="1209"/>
      <c r="FDU428" s="1209"/>
      <c r="FDV428" s="1210"/>
      <c r="FDW428" s="1211"/>
      <c r="FDX428" s="1210"/>
      <c r="FDZ428" s="1208"/>
      <c r="FEA428" s="1209"/>
      <c r="FEB428" s="1209"/>
      <c r="FEC428" s="1209"/>
      <c r="FED428" s="1209"/>
      <c r="FEE428" s="1210"/>
      <c r="FEF428" s="1211"/>
      <c r="FEG428" s="1210"/>
      <c r="FEI428" s="1208"/>
      <c r="FEJ428" s="1209"/>
      <c r="FEK428" s="1209"/>
      <c r="FEL428" s="1209"/>
      <c r="FEM428" s="1209"/>
      <c r="FEN428" s="1210"/>
      <c r="FEO428" s="1211"/>
      <c r="FEP428" s="1210"/>
      <c r="FER428" s="1208"/>
      <c r="FES428" s="1209"/>
      <c r="FET428" s="1209"/>
      <c r="FEU428" s="1209"/>
      <c r="FEV428" s="1209"/>
      <c r="FEW428" s="1210"/>
      <c r="FEX428" s="1211"/>
      <c r="FEY428" s="1210"/>
      <c r="FFA428" s="1208"/>
      <c r="FFB428" s="1209"/>
      <c r="FFC428" s="1209"/>
      <c r="FFD428" s="1209"/>
      <c r="FFE428" s="1209"/>
      <c r="FFF428" s="1210"/>
      <c r="FFG428" s="1211"/>
      <c r="FFH428" s="1210"/>
      <c r="FFJ428" s="1208"/>
      <c r="FFK428" s="1209"/>
      <c r="FFL428" s="1209"/>
      <c r="FFM428" s="1209"/>
      <c r="FFN428" s="1209"/>
      <c r="FFO428" s="1210"/>
      <c r="FFP428" s="1211"/>
      <c r="FFQ428" s="1210"/>
      <c r="FFS428" s="1208"/>
      <c r="FFT428" s="1209"/>
      <c r="FFU428" s="1209"/>
      <c r="FFV428" s="1209"/>
      <c r="FFW428" s="1209"/>
      <c r="FFX428" s="1210"/>
      <c r="FFY428" s="1211"/>
      <c r="FFZ428" s="1210"/>
      <c r="FGB428" s="1208"/>
      <c r="FGC428" s="1209"/>
      <c r="FGD428" s="1209"/>
      <c r="FGE428" s="1209"/>
      <c r="FGF428" s="1209"/>
      <c r="FGG428" s="1210"/>
      <c r="FGH428" s="1211"/>
      <c r="FGI428" s="1210"/>
      <c r="FGK428" s="1208"/>
      <c r="FGL428" s="1209"/>
      <c r="FGM428" s="1209"/>
      <c r="FGN428" s="1209"/>
      <c r="FGO428" s="1209"/>
      <c r="FGP428" s="1210"/>
      <c r="FGQ428" s="1211"/>
      <c r="FGR428" s="1210"/>
      <c r="FGT428" s="1208"/>
      <c r="FGU428" s="1209"/>
      <c r="FGV428" s="1209"/>
      <c r="FGW428" s="1209"/>
      <c r="FGX428" s="1209"/>
      <c r="FGY428" s="1210"/>
      <c r="FGZ428" s="1211"/>
      <c r="FHA428" s="1210"/>
      <c r="FHC428" s="1208"/>
      <c r="FHD428" s="1209"/>
      <c r="FHE428" s="1209"/>
      <c r="FHF428" s="1209"/>
      <c r="FHG428" s="1209"/>
      <c r="FHH428" s="1210"/>
      <c r="FHI428" s="1211"/>
      <c r="FHJ428" s="1210"/>
      <c r="FHL428" s="1208"/>
      <c r="FHM428" s="1209"/>
      <c r="FHN428" s="1209"/>
      <c r="FHO428" s="1209"/>
      <c r="FHP428" s="1209"/>
      <c r="FHQ428" s="1210"/>
      <c r="FHR428" s="1211"/>
      <c r="FHS428" s="1210"/>
      <c r="FHU428" s="1208"/>
      <c r="FHV428" s="1209"/>
      <c r="FHW428" s="1209"/>
      <c r="FHX428" s="1209"/>
      <c r="FHY428" s="1209"/>
      <c r="FHZ428" s="1210"/>
      <c r="FIA428" s="1211"/>
      <c r="FIB428" s="1210"/>
      <c r="FID428" s="1208"/>
      <c r="FIE428" s="1209"/>
      <c r="FIF428" s="1209"/>
      <c r="FIG428" s="1209"/>
      <c r="FIH428" s="1209"/>
      <c r="FII428" s="1210"/>
      <c r="FIJ428" s="1211"/>
      <c r="FIK428" s="1210"/>
      <c r="FIM428" s="1208"/>
      <c r="FIN428" s="1209"/>
      <c r="FIO428" s="1209"/>
      <c r="FIP428" s="1209"/>
      <c r="FIQ428" s="1209"/>
      <c r="FIR428" s="1210"/>
      <c r="FIS428" s="1211"/>
      <c r="FIT428" s="1210"/>
      <c r="FIV428" s="1208"/>
      <c r="FIW428" s="1209"/>
      <c r="FIX428" s="1209"/>
      <c r="FIY428" s="1209"/>
      <c r="FIZ428" s="1209"/>
      <c r="FJA428" s="1210"/>
      <c r="FJB428" s="1211"/>
      <c r="FJC428" s="1210"/>
      <c r="FJE428" s="1208"/>
      <c r="FJF428" s="1209"/>
      <c r="FJG428" s="1209"/>
      <c r="FJH428" s="1209"/>
      <c r="FJI428" s="1209"/>
      <c r="FJJ428" s="1210"/>
      <c r="FJK428" s="1211"/>
      <c r="FJL428" s="1210"/>
      <c r="FJN428" s="1208"/>
      <c r="FJO428" s="1209"/>
      <c r="FJP428" s="1209"/>
      <c r="FJQ428" s="1209"/>
      <c r="FJR428" s="1209"/>
      <c r="FJS428" s="1210"/>
      <c r="FJT428" s="1211"/>
      <c r="FJU428" s="1210"/>
      <c r="FJW428" s="1208"/>
      <c r="FJX428" s="1209"/>
      <c r="FJY428" s="1209"/>
      <c r="FJZ428" s="1209"/>
      <c r="FKA428" s="1209"/>
      <c r="FKB428" s="1210"/>
      <c r="FKC428" s="1211"/>
      <c r="FKD428" s="1210"/>
      <c r="FKF428" s="1208"/>
      <c r="FKG428" s="1209"/>
      <c r="FKH428" s="1209"/>
      <c r="FKI428" s="1209"/>
      <c r="FKJ428" s="1209"/>
      <c r="FKK428" s="1210"/>
      <c r="FKL428" s="1211"/>
      <c r="FKM428" s="1210"/>
      <c r="FKO428" s="1208"/>
      <c r="FKP428" s="1209"/>
      <c r="FKQ428" s="1209"/>
      <c r="FKR428" s="1209"/>
      <c r="FKS428" s="1209"/>
      <c r="FKT428" s="1210"/>
      <c r="FKU428" s="1211"/>
      <c r="FKV428" s="1210"/>
      <c r="FKX428" s="1208"/>
      <c r="FKY428" s="1209"/>
      <c r="FKZ428" s="1209"/>
      <c r="FLA428" s="1209"/>
      <c r="FLB428" s="1209"/>
      <c r="FLC428" s="1210"/>
      <c r="FLD428" s="1211"/>
      <c r="FLE428" s="1210"/>
      <c r="FLG428" s="1208"/>
      <c r="FLH428" s="1209"/>
      <c r="FLI428" s="1209"/>
      <c r="FLJ428" s="1209"/>
      <c r="FLK428" s="1209"/>
      <c r="FLL428" s="1210"/>
      <c r="FLM428" s="1211"/>
      <c r="FLN428" s="1210"/>
      <c r="FLP428" s="1208"/>
      <c r="FLQ428" s="1209"/>
      <c r="FLR428" s="1209"/>
      <c r="FLS428" s="1209"/>
      <c r="FLT428" s="1209"/>
      <c r="FLU428" s="1210"/>
      <c r="FLV428" s="1211"/>
      <c r="FLW428" s="1210"/>
      <c r="FLY428" s="1208"/>
      <c r="FLZ428" s="1209"/>
      <c r="FMA428" s="1209"/>
      <c r="FMB428" s="1209"/>
      <c r="FMC428" s="1209"/>
      <c r="FMD428" s="1210"/>
      <c r="FME428" s="1211"/>
      <c r="FMF428" s="1210"/>
      <c r="FMH428" s="1208"/>
      <c r="FMI428" s="1209"/>
      <c r="FMJ428" s="1209"/>
      <c r="FMK428" s="1209"/>
      <c r="FML428" s="1209"/>
      <c r="FMM428" s="1210"/>
      <c r="FMN428" s="1211"/>
      <c r="FMO428" s="1210"/>
      <c r="FMQ428" s="1208"/>
      <c r="FMR428" s="1209"/>
      <c r="FMS428" s="1209"/>
      <c r="FMT428" s="1209"/>
      <c r="FMU428" s="1209"/>
      <c r="FMV428" s="1210"/>
      <c r="FMW428" s="1211"/>
      <c r="FMX428" s="1210"/>
      <c r="FMZ428" s="1208"/>
      <c r="FNA428" s="1209"/>
      <c r="FNB428" s="1209"/>
      <c r="FNC428" s="1209"/>
      <c r="FND428" s="1209"/>
      <c r="FNE428" s="1210"/>
      <c r="FNF428" s="1211"/>
      <c r="FNG428" s="1210"/>
      <c r="FNI428" s="1208"/>
      <c r="FNJ428" s="1209"/>
      <c r="FNK428" s="1209"/>
      <c r="FNL428" s="1209"/>
      <c r="FNM428" s="1209"/>
      <c r="FNN428" s="1210"/>
      <c r="FNO428" s="1211"/>
      <c r="FNP428" s="1210"/>
      <c r="FNR428" s="1208"/>
      <c r="FNS428" s="1209"/>
      <c r="FNT428" s="1209"/>
      <c r="FNU428" s="1209"/>
      <c r="FNV428" s="1209"/>
      <c r="FNW428" s="1210"/>
      <c r="FNX428" s="1211"/>
      <c r="FNY428" s="1210"/>
      <c r="FOA428" s="1208"/>
      <c r="FOB428" s="1209"/>
      <c r="FOC428" s="1209"/>
      <c r="FOD428" s="1209"/>
      <c r="FOE428" s="1209"/>
      <c r="FOF428" s="1210"/>
      <c r="FOG428" s="1211"/>
      <c r="FOH428" s="1210"/>
      <c r="FOJ428" s="1208"/>
      <c r="FOK428" s="1209"/>
      <c r="FOL428" s="1209"/>
      <c r="FOM428" s="1209"/>
      <c r="FON428" s="1209"/>
      <c r="FOO428" s="1210"/>
      <c r="FOP428" s="1211"/>
      <c r="FOQ428" s="1210"/>
      <c r="FOS428" s="1208"/>
      <c r="FOT428" s="1209"/>
      <c r="FOU428" s="1209"/>
      <c r="FOV428" s="1209"/>
      <c r="FOW428" s="1209"/>
      <c r="FOX428" s="1210"/>
      <c r="FOY428" s="1211"/>
      <c r="FOZ428" s="1210"/>
      <c r="FPB428" s="1208"/>
      <c r="FPC428" s="1209"/>
      <c r="FPD428" s="1209"/>
      <c r="FPE428" s="1209"/>
      <c r="FPF428" s="1209"/>
      <c r="FPG428" s="1210"/>
      <c r="FPH428" s="1211"/>
      <c r="FPI428" s="1210"/>
      <c r="FPK428" s="1208"/>
      <c r="FPL428" s="1209"/>
      <c r="FPM428" s="1209"/>
      <c r="FPN428" s="1209"/>
      <c r="FPO428" s="1209"/>
      <c r="FPP428" s="1210"/>
      <c r="FPQ428" s="1211"/>
      <c r="FPR428" s="1210"/>
      <c r="FPT428" s="1208"/>
      <c r="FPU428" s="1209"/>
      <c r="FPV428" s="1209"/>
      <c r="FPW428" s="1209"/>
      <c r="FPX428" s="1209"/>
      <c r="FPY428" s="1210"/>
      <c r="FPZ428" s="1211"/>
      <c r="FQA428" s="1210"/>
      <c r="FQC428" s="1208"/>
      <c r="FQD428" s="1209"/>
      <c r="FQE428" s="1209"/>
      <c r="FQF428" s="1209"/>
      <c r="FQG428" s="1209"/>
      <c r="FQH428" s="1210"/>
      <c r="FQI428" s="1211"/>
      <c r="FQJ428" s="1210"/>
      <c r="FQL428" s="1208"/>
      <c r="FQM428" s="1209"/>
      <c r="FQN428" s="1209"/>
      <c r="FQO428" s="1209"/>
      <c r="FQP428" s="1209"/>
      <c r="FQQ428" s="1210"/>
      <c r="FQR428" s="1211"/>
      <c r="FQS428" s="1210"/>
      <c r="FQU428" s="1208"/>
      <c r="FQV428" s="1209"/>
      <c r="FQW428" s="1209"/>
      <c r="FQX428" s="1209"/>
      <c r="FQY428" s="1209"/>
      <c r="FQZ428" s="1210"/>
      <c r="FRA428" s="1211"/>
      <c r="FRB428" s="1210"/>
      <c r="FRD428" s="1208"/>
      <c r="FRE428" s="1209"/>
      <c r="FRF428" s="1209"/>
      <c r="FRG428" s="1209"/>
      <c r="FRH428" s="1209"/>
      <c r="FRI428" s="1210"/>
      <c r="FRJ428" s="1211"/>
      <c r="FRK428" s="1210"/>
      <c r="FRM428" s="1208"/>
      <c r="FRN428" s="1209"/>
      <c r="FRO428" s="1209"/>
      <c r="FRP428" s="1209"/>
      <c r="FRQ428" s="1209"/>
      <c r="FRR428" s="1210"/>
      <c r="FRS428" s="1211"/>
      <c r="FRT428" s="1210"/>
      <c r="FRV428" s="1208"/>
      <c r="FRW428" s="1209"/>
      <c r="FRX428" s="1209"/>
      <c r="FRY428" s="1209"/>
      <c r="FRZ428" s="1209"/>
      <c r="FSA428" s="1210"/>
      <c r="FSB428" s="1211"/>
      <c r="FSC428" s="1210"/>
      <c r="FSE428" s="1208"/>
      <c r="FSF428" s="1209"/>
      <c r="FSG428" s="1209"/>
      <c r="FSH428" s="1209"/>
      <c r="FSI428" s="1209"/>
      <c r="FSJ428" s="1210"/>
      <c r="FSK428" s="1211"/>
      <c r="FSL428" s="1210"/>
      <c r="FSN428" s="1208"/>
      <c r="FSO428" s="1209"/>
      <c r="FSP428" s="1209"/>
      <c r="FSQ428" s="1209"/>
      <c r="FSR428" s="1209"/>
      <c r="FSS428" s="1210"/>
      <c r="FST428" s="1211"/>
      <c r="FSU428" s="1210"/>
      <c r="FSW428" s="1208"/>
      <c r="FSX428" s="1209"/>
      <c r="FSY428" s="1209"/>
      <c r="FSZ428" s="1209"/>
      <c r="FTA428" s="1209"/>
      <c r="FTB428" s="1210"/>
      <c r="FTC428" s="1211"/>
      <c r="FTD428" s="1210"/>
      <c r="FTF428" s="1208"/>
      <c r="FTG428" s="1209"/>
      <c r="FTH428" s="1209"/>
      <c r="FTI428" s="1209"/>
      <c r="FTJ428" s="1209"/>
      <c r="FTK428" s="1210"/>
      <c r="FTL428" s="1211"/>
      <c r="FTM428" s="1210"/>
      <c r="FTO428" s="1208"/>
      <c r="FTP428" s="1209"/>
      <c r="FTQ428" s="1209"/>
      <c r="FTR428" s="1209"/>
      <c r="FTS428" s="1209"/>
      <c r="FTT428" s="1210"/>
      <c r="FTU428" s="1211"/>
      <c r="FTV428" s="1210"/>
      <c r="FTX428" s="1208"/>
      <c r="FTY428" s="1209"/>
      <c r="FTZ428" s="1209"/>
      <c r="FUA428" s="1209"/>
      <c r="FUB428" s="1209"/>
      <c r="FUC428" s="1210"/>
      <c r="FUD428" s="1211"/>
      <c r="FUE428" s="1210"/>
      <c r="FUG428" s="1208"/>
      <c r="FUH428" s="1209"/>
      <c r="FUI428" s="1209"/>
      <c r="FUJ428" s="1209"/>
      <c r="FUK428" s="1209"/>
      <c r="FUL428" s="1210"/>
      <c r="FUM428" s="1211"/>
      <c r="FUN428" s="1210"/>
      <c r="FUP428" s="1208"/>
      <c r="FUQ428" s="1209"/>
      <c r="FUR428" s="1209"/>
      <c r="FUS428" s="1209"/>
      <c r="FUT428" s="1209"/>
      <c r="FUU428" s="1210"/>
      <c r="FUV428" s="1211"/>
      <c r="FUW428" s="1210"/>
      <c r="FUY428" s="1208"/>
      <c r="FUZ428" s="1209"/>
      <c r="FVA428" s="1209"/>
      <c r="FVB428" s="1209"/>
      <c r="FVC428" s="1209"/>
      <c r="FVD428" s="1210"/>
      <c r="FVE428" s="1211"/>
      <c r="FVF428" s="1210"/>
      <c r="FVH428" s="1208"/>
      <c r="FVI428" s="1209"/>
      <c r="FVJ428" s="1209"/>
      <c r="FVK428" s="1209"/>
      <c r="FVL428" s="1209"/>
      <c r="FVM428" s="1210"/>
      <c r="FVN428" s="1211"/>
      <c r="FVO428" s="1210"/>
      <c r="FVQ428" s="1208"/>
      <c r="FVR428" s="1209"/>
      <c r="FVS428" s="1209"/>
      <c r="FVT428" s="1209"/>
      <c r="FVU428" s="1209"/>
      <c r="FVV428" s="1210"/>
      <c r="FVW428" s="1211"/>
      <c r="FVX428" s="1210"/>
      <c r="FVZ428" s="1208"/>
      <c r="FWA428" s="1209"/>
      <c r="FWB428" s="1209"/>
      <c r="FWC428" s="1209"/>
      <c r="FWD428" s="1209"/>
      <c r="FWE428" s="1210"/>
      <c r="FWF428" s="1211"/>
      <c r="FWG428" s="1210"/>
      <c r="FWI428" s="1208"/>
      <c r="FWJ428" s="1209"/>
      <c r="FWK428" s="1209"/>
      <c r="FWL428" s="1209"/>
      <c r="FWM428" s="1209"/>
      <c r="FWN428" s="1210"/>
      <c r="FWO428" s="1211"/>
      <c r="FWP428" s="1210"/>
      <c r="FWR428" s="1208"/>
      <c r="FWS428" s="1209"/>
      <c r="FWT428" s="1209"/>
      <c r="FWU428" s="1209"/>
      <c r="FWV428" s="1209"/>
      <c r="FWW428" s="1210"/>
      <c r="FWX428" s="1211"/>
      <c r="FWY428" s="1210"/>
      <c r="FXA428" s="1208"/>
      <c r="FXB428" s="1209"/>
      <c r="FXC428" s="1209"/>
      <c r="FXD428" s="1209"/>
      <c r="FXE428" s="1209"/>
      <c r="FXF428" s="1210"/>
      <c r="FXG428" s="1211"/>
      <c r="FXH428" s="1210"/>
      <c r="FXJ428" s="1208"/>
      <c r="FXK428" s="1209"/>
      <c r="FXL428" s="1209"/>
      <c r="FXM428" s="1209"/>
      <c r="FXN428" s="1209"/>
      <c r="FXO428" s="1210"/>
      <c r="FXP428" s="1211"/>
      <c r="FXQ428" s="1210"/>
      <c r="FXS428" s="1208"/>
      <c r="FXT428" s="1209"/>
      <c r="FXU428" s="1209"/>
      <c r="FXV428" s="1209"/>
      <c r="FXW428" s="1209"/>
      <c r="FXX428" s="1210"/>
      <c r="FXY428" s="1211"/>
      <c r="FXZ428" s="1210"/>
      <c r="FYB428" s="1208"/>
      <c r="FYC428" s="1209"/>
      <c r="FYD428" s="1209"/>
      <c r="FYE428" s="1209"/>
      <c r="FYF428" s="1209"/>
      <c r="FYG428" s="1210"/>
      <c r="FYH428" s="1211"/>
      <c r="FYI428" s="1210"/>
      <c r="FYK428" s="1208"/>
      <c r="FYL428" s="1209"/>
      <c r="FYM428" s="1209"/>
      <c r="FYN428" s="1209"/>
      <c r="FYO428" s="1209"/>
      <c r="FYP428" s="1210"/>
      <c r="FYQ428" s="1211"/>
      <c r="FYR428" s="1210"/>
      <c r="FYT428" s="1208"/>
      <c r="FYU428" s="1209"/>
      <c r="FYV428" s="1209"/>
      <c r="FYW428" s="1209"/>
      <c r="FYX428" s="1209"/>
      <c r="FYY428" s="1210"/>
      <c r="FYZ428" s="1211"/>
      <c r="FZA428" s="1210"/>
      <c r="FZC428" s="1208"/>
      <c r="FZD428" s="1209"/>
      <c r="FZE428" s="1209"/>
      <c r="FZF428" s="1209"/>
      <c r="FZG428" s="1209"/>
      <c r="FZH428" s="1210"/>
      <c r="FZI428" s="1211"/>
      <c r="FZJ428" s="1210"/>
      <c r="FZL428" s="1208"/>
      <c r="FZM428" s="1209"/>
      <c r="FZN428" s="1209"/>
      <c r="FZO428" s="1209"/>
      <c r="FZP428" s="1209"/>
      <c r="FZQ428" s="1210"/>
      <c r="FZR428" s="1211"/>
      <c r="FZS428" s="1210"/>
      <c r="FZU428" s="1208"/>
      <c r="FZV428" s="1209"/>
      <c r="FZW428" s="1209"/>
      <c r="FZX428" s="1209"/>
      <c r="FZY428" s="1209"/>
      <c r="FZZ428" s="1210"/>
      <c r="GAA428" s="1211"/>
      <c r="GAB428" s="1210"/>
      <c r="GAD428" s="1208"/>
      <c r="GAE428" s="1209"/>
      <c r="GAF428" s="1209"/>
      <c r="GAG428" s="1209"/>
      <c r="GAH428" s="1209"/>
      <c r="GAI428" s="1210"/>
      <c r="GAJ428" s="1211"/>
      <c r="GAK428" s="1210"/>
      <c r="GAM428" s="1208"/>
      <c r="GAN428" s="1209"/>
      <c r="GAO428" s="1209"/>
      <c r="GAP428" s="1209"/>
      <c r="GAQ428" s="1209"/>
      <c r="GAR428" s="1210"/>
      <c r="GAS428" s="1211"/>
      <c r="GAT428" s="1210"/>
      <c r="GAV428" s="1208"/>
      <c r="GAW428" s="1209"/>
      <c r="GAX428" s="1209"/>
      <c r="GAY428" s="1209"/>
      <c r="GAZ428" s="1209"/>
      <c r="GBA428" s="1210"/>
      <c r="GBB428" s="1211"/>
      <c r="GBC428" s="1210"/>
      <c r="GBE428" s="1208"/>
      <c r="GBF428" s="1209"/>
      <c r="GBG428" s="1209"/>
      <c r="GBH428" s="1209"/>
      <c r="GBI428" s="1209"/>
      <c r="GBJ428" s="1210"/>
      <c r="GBK428" s="1211"/>
      <c r="GBL428" s="1210"/>
      <c r="GBN428" s="1208"/>
      <c r="GBO428" s="1209"/>
      <c r="GBP428" s="1209"/>
      <c r="GBQ428" s="1209"/>
      <c r="GBR428" s="1209"/>
      <c r="GBS428" s="1210"/>
      <c r="GBT428" s="1211"/>
      <c r="GBU428" s="1210"/>
      <c r="GBW428" s="1208"/>
      <c r="GBX428" s="1209"/>
      <c r="GBY428" s="1209"/>
      <c r="GBZ428" s="1209"/>
      <c r="GCA428" s="1209"/>
      <c r="GCB428" s="1210"/>
      <c r="GCC428" s="1211"/>
      <c r="GCD428" s="1210"/>
      <c r="GCF428" s="1208"/>
      <c r="GCG428" s="1209"/>
      <c r="GCH428" s="1209"/>
      <c r="GCI428" s="1209"/>
      <c r="GCJ428" s="1209"/>
      <c r="GCK428" s="1210"/>
      <c r="GCL428" s="1211"/>
      <c r="GCM428" s="1210"/>
      <c r="GCO428" s="1208"/>
      <c r="GCP428" s="1209"/>
      <c r="GCQ428" s="1209"/>
      <c r="GCR428" s="1209"/>
      <c r="GCS428" s="1209"/>
      <c r="GCT428" s="1210"/>
      <c r="GCU428" s="1211"/>
      <c r="GCV428" s="1210"/>
      <c r="GCX428" s="1208"/>
      <c r="GCY428" s="1209"/>
      <c r="GCZ428" s="1209"/>
      <c r="GDA428" s="1209"/>
      <c r="GDB428" s="1209"/>
      <c r="GDC428" s="1210"/>
      <c r="GDD428" s="1211"/>
      <c r="GDE428" s="1210"/>
      <c r="GDG428" s="1208"/>
      <c r="GDH428" s="1209"/>
      <c r="GDI428" s="1209"/>
      <c r="GDJ428" s="1209"/>
      <c r="GDK428" s="1209"/>
      <c r="GDL428" s="1210"/>
      <c r="GDM428" s="1211"/>
      <c r="GDN428" s="1210"/>
      <c r="GDP428" s="1208"/>
      <c r="GDQ428" s="1209"/>
      <c r="GDR428" s="1209"/>
      <c r="GDS428" s="1209"/>
      <c r="GDT428" s="1209"/>
      <c r="GDU428" s="1210"/>
      <c r="GDV428" s="1211"/>
      <c r="GDW428" s="1210"/>
      <c r="GDY428" s="1208"/>
      <c r="GDZ428" s="1209"/>
      <c r="GEA428" s="1209"/>
      <c r="GEB428" s="1209"/>
      <c r="GEC428" s="1209"/>
      <c r="GED428" s="1210"/>
      <c r="GEE428" s="1211"/>
      <c r="GEF428" s="1210"/>
      <c r="GEH428" s="1208"/>
      <c r="GEI428" s="1209"/>
      <c r="GEJ428" s="1209"/>
      <c r="GEK428" s="1209"/>
      <c r="GEL428" s="1209"/>
      <c r="GEM428" s="1210"/>
      <c r="GEN428" s="1211"/>
      <c r="GEO428" s="1210"/>
      <c r="GEQ428" s="1208"/>
      <c r="GER428" s="1209"/>
      <c r="GES428" s="1209"/>
      <c r="GET428" s="1209"/>
      <c r="GEU428" s="1209"/>
      <c r="GEV428" s="1210"/>
      <c r="GEW428" s="1211"/>
      <c r="GEX428" s="1210"/>
      <c r="GEZ428" s="1208"/>
      <c r="GFA428" s="1209"/>
      <c r="GFB428" s="1209"/>
      <c r="GFC428" s="1209"/>
      <c r="GFD428" s="1209"/>
      <c r="GFE428" s="1210"/>
      <c r="GFF428" s="1211"/>
      <c r="GFG428" s="1210"/>
      <c r="GFI428" s="1208"/>
      <c r="GFJ428" s="1209"/>
      <c r="GFK428" s="1209"/>
      <c r="GFL428" s="1209"/>
      <c r="GFM428" s="1209"/>
      <c r="GFN428" s="1210"/>
      <c r="GFO428" s="1211"/>
      <c r="GFP428" s="1210"/>
      <c r="GFR428" s="1208"/>
      <c r="GFS428" s="1209"/>
      <c r="GFT428" s="1209"/>
      <c r="GFU428" s="1209"/>
      <c r="GFV428" s="1209"/>
      <c r="GFW428" s="1210"/>
      <c r="GFX428" s="1211"/>
      <c r="GFY428" s="1210"/>
      <c r="GGA428" s="1208"/>
      <c r="GGB428" s="1209"/>
      <c r="GGC428" s="1209"/>
      <c r="GGD428" s="1209"/>
      <c r="GGE428" s="1209"/>
      <c r="GGF428" s="1210"/>
      <c r="GGG428" s="1211"/>
      <c r="GGH428" s="1210"/>
      <c r="GGJ428" s="1208"/>
      <c r="GGK428" s="1209"/>
      <c r="GGL428" s="1209"/>
      <c r="GGM428" s="1209"/>
      <c r="GGN428" s="1209"/>
      <c r="GGO428" s="1210"/>
      <c r="GGP428" s="1211"/>
      <c r="GGQ428" s="1210"/>
      <c r="GGS428" s="1208"/>
      <c r="GGT428" s="1209"/>
      <c r="GGU428" s="1209"/>
      <c r="GGV428" s="1209"/>
      <c r="GGW428" s="1209"/>
      <c r="GGX428" s="1210"/>
      <c r="GGY428" s="1211"/>
      <c r="GGZ428" s="1210"/>
      <c r="GHB428" s="1208"/>
      <c r="GHC428" s="1209"/>
      <c r="GHD428" s="1209"/>
      <c r="GHE428" s="1209"/>
      <c r="GHF428" s="1209"/>
      <c r="GHG428" s="1210"/>
      <c r="GHH428" s="1211"/>
      <c r="GHI428" s="1210"/>
      <c r="GHK428" s="1208"/>
      <c r="GHL428" s="1209"/>
      <c r="GHM428" s="1209"/>
      <c r="GHN428" s="1209"/>
      <c r="GHO428" s="1209"/>
      <c r="GHP428" s="1210"/>
      <c r="GHQ428" s="1211"/>
      <c r="GHR428" s="1210"/>
      <c r="GHT428" s="1208"/>
      <c r="GHU428" s="1209"/>
      <c r="GHV428" s="1209"/>
      <c r="GHW428" s="1209"/>
      <c r="GHX428" s="1209"/>
      <c r="GHY428" s="1210"/>
      <c r="GHZ428" s="1211"/>
      <c r="GIA428" s="1210"/>
      <c r="GIC428" s="1208"/>
      <c r="GID428" s="1209"/>
      <c r="GIE428" s="1209"/>
      <c r="GIF428" s="1209"/>
      <c r="GIG428" s="1209"/>
      <c r="GIH428" s="1210"/>
      <c r="GII428" s="1211"/>
      <c r="GIJ428" s="1210"/>
      <c r="GIL428" s="1208"/>
      <c r="GIM428" s="1209"/>
      <c r="GIN428" s="1209"/>
      <c r="GIO428" s="1209"/>
      <c r="GIP428" s="1209"/>
      <c r="GIQ428" s="1210"/>
      <c r="GIR428" s="1211"/>
      <c r="GIS428" s="1210"/>
      <c r="GIU428" s="1208"/>
      <c r="GIV428" s="1209"/>
      <c r="GIW428" s="1209"/>
      <c r="GIX428" s="1209"/>
      <c r="GIY428" s="1209"/>
      <c r="GIZ428" s="1210"/>
      <c r="GJA428" s="1211"/>
      <c r="GJB428" s="1210"/>
      <c r="GJD428" s="1208"/>
      <c r="GJE428" s="1209"/>
      <c r="GJF428" s="1209"/>
      <c r="GJG428" s="1209"/>
      <c r="GJH428" s="1209"/>
      <c r="GJI428" s="1210"/>
      <c r="GJJ428" s="1211"/>
      <c r="GJK428" s="1210"/>
      <c r="GJM428" s="1208"/>
      <c r="GJN428" s="1209"/>
      <c r="GJO428" s="1209"/>
      <c r="GJP428" s="1209"/>
      <c r="GJQ428" s="1209"/>
      <c r="GJR428" s="1210"/>
      <c r="GJS428" s="1211"/>
      <c r="GJT428" s="1210"/>
      <c r="GJV428" s="1208"/>
      <c r="GJW428" s="1209"/>
      <c r="GJX428" s="1209"/>
      <c r="GJY428" s="1209"/>
      <c r="GJZ428" s="1209"/>
      <c r="GKA428" s="1210"/>
      <c r="GKB428" s="1211"/>
      <c r="GKC428" s="1210"/>
      <c r="GKE428" s="1208"/>
      <c r="GKF428" s="1209"/>
      <c r="GKG428" s="1209"/>
      <c r="GKH428" s="1209"/>
      <c r="GKI428" s="1209"/>
      <c r="GKJ428" s="1210"/>
      <c r="GKK428" s="1211"/>
      <c r="GKL428" s="1210"/>
      <c r="GKN428" s="1208"/>
      <c r="GKO428" s="1209"/>
      <c r="GKP428" s="1209"/>
      <c r="GKQ428" s="1209"/>
      <c r="GKR428" s="1209"/>
      <c r="GKS428" s="1210"/>
      <c r="GKT428" s="1211"/>
      <c r="GKU428" s="1210"/>
      <c r="GKW428" s="1208"/>
      <c r="GKX428" s="1209"/>
      <c r="GKY428" s="1209"/>
      <c r="GKZ428" s="1209"/>
      <c r="GLA428" s="1209"/>
      <c r="GLB428" s="1210"/>
      <c r="GLC428" s="1211"/>
      <c r="GLD428" s="1210"/>
      <c r="GLF428" s="1208"/>
      <c r="GLG428" s="1209"/>
      <c r="GLH428" s="1209"/>
      <c r="GLI428" s="1209"/>
      <c r="GLJ428" s="1209"/>
      <c r="GLK428" s="1210"/>
      <c r="GLL428" s="1211"/>
      <c r="GLM428" s="1210"/>
      <c r="GLO428" s="1208"/>
      <c r="GLP428" s="1209"/>
      <c r="GLQ428" s="1209"/>
      <c r="GLR428" s="1209"/>
      <c r="GLS428" s="1209"/>
      <c r="GLT428" s="1210"/>
      <c r="GLU428" s="1211"/>
      <c r="GLV428" s="1210"/>
      <c r="GLX428" s="1208"/>
      <c r="GLY428" s="1209"/>
      <c r="GLZ428" s="1209"/>
      <c r="GMA428" s="1209"/>
      <c r="GMB428" s="1209"/>
      <c r="GMC428" s="1210"/>
      <c r="GMD428" s="1211"/>
      <c r="GME428" s="1210"/>
      <c r="GMG428" s="1208"/>
      <c r="GMH428" s="1209"/>
      <c r="GMI428" s="1209"/>
      <c r="GMJ428" s="1209"/>
      <c r="GMK428" s="1209"/>
      <c r="GML428" s="1210"/>
      <c r="GMM428" s="1211"/>
      <c r="GMN428" s="1210"/>
      <c r="GMP428" s="1208"/>
      <c r="GMQ428" s="1209"/>
      <c r="GMR428" s="1209"/>
      <c r="GMS428" s="1209"/>
      <c r="GMT428" s="1209"/>
      <c r="GMU428" s="1210"/>
      <c r="GMV428" s="1211"/>
      <c r="GMW428" s="1210"/>
      <c r="GMY428" s="1208"/>
      <c r="GMZ428" s="1209"/>
      <c r="GNA428" s="1209"/>
      <c r="GNB428" s="1209"/>
      <c r="GNC428" s="1209"/>
      <c r="GND428" s="1210"/>
      <c r="GNE428" s="1211"/>
      <c r="GNF428" s="1210"/>
      <c r="GNH428" s="1208"/>
      <c r="GNI428" s="1209"/>
      <c r="GNJ428" s="1209"/>
      <c r="GNK428" s="1209"/>
      <c r="GNL428" s="1209"/>
      <c r="GNM428" s="1210"/>
      <c r="GNN428" s="1211"/>
      <c r="GNO428" s="1210"/>
      <c r="GNQ428" s="1208"/>
      <c r="GNR428" s="1209"/>
      <c r="GNS428" s="1209"/>
      <c r="GNT428" s="1209"/>
      <c r="GNU428" s="1209"/>
      <c r="GNV428" s="1210"/>
      <c r="GNW428" s="1211"/>
      <c r="GNX428" s="1210"/>
      <c r="GNZ428" s="1208"/>
      <c r="GOA428" s="1209"/>
      <c r="GOB428" s="1209"/>
      <c r="GOC428" s="1209"/>
      <c r="GOD428" s="1209"/>
      <c r="GOE428" s="1210"/>
      <c r="GOF428" s="1211"/>
      <c r="GOG428" s="1210"/>
      <c r="GOI428" s="1208"/>
      <c r="GOJ428" s="1209"/>
      <c r="GOK428" s="1209"/>
      <c r="GOL428" s="1209"/>
      <c r="GOM428" s="1209"/>
      <c r="GON428" s="1210"/>
      <c r="GOO428" s="1211"/>
      <c r="GOP428" s="1210"/>
      <c r="GOR428" s="1208"/>
      <c r="GOS428" s="1209"/>
      <c r="GOT428" s="1209"/>
      <c r="GOU428" s="1209"/>
      <c r="GOV428" s="1209"/>
      <c r="GOW428" s="1210"/>
      <c r="GOX428" s="1211"/>
      <c r="GOY428" s="1210"/>
      <c r="GPA428" s="1208"/>
      <c r="GPB428" s="1209"/>
      <c r="GPC428" s="1209"/>
      <c r="GPD428" s="1209"/>
      <c r="GPE428" s="1209"/>
      <c r="GPF428" s="1210"/>
      <c r="GPG428" s="1211"/>
      <c r="GPH428" s="1210"/>
      <c r="GPJ428" s="1208"/>
      <c r="GPK428" s="1209"/>
      <c r="GPL428" s="1209"/>
      <c r="GPM428" s="1209"/>
      <c r="GPN428" s="1209"/>
      <c r="GPO428" s="1210"/>
      <c r="GPP428" s="1211"/>
      <c r="GPQ428" s="1210"/>
      <c r="GPS428" s="1208"/>
      <c r="GPT428" s="1209"/>
      <c r="GPU428" s="1209"/>
      <c r="GPV428" s="1209"/>
      <c r="GPW428" s="1209"/>
      <c r="GPX428" s="1210"/>
      <c r="GPY428" s="1211"/>
      <c r="GPZ428" s="1210"/>
      <c r="GQB428" s="1208"/>
      <c r="GQC428" s="1209"/>
      <c r="GQD428" s="1209"/>
      <c r="GQE428" s="1209"/>
      <c r="GQF428" s="1209"/>
      <c r="GQG428" s="1210"/>
      <c r="GQH428" s="1211"/>
      <c r="GQI428" s="1210"/>
      <c r="GQK428" s="1208"/>
      <c r="GQL428" s="1209"/>
      <c r="GQM428" s="1209"/>
      <c r="GQN428" s="1209"/>
      <c r="GQO428" s="1209"/>
      <c r="GQP428" s="1210"/>
      <c r="GQQ428" s="1211"/>
      <c r="GQR428" s="1210"/>
      <c r="GQT428" s="1208"/>
      <c r="GQU428" s="1209"/>
      <c r="GQV428" s="1209"/>
      <c r="GQW428" s="1209"/>
      <c r="GQX428" s="1209"/>
      <c r="GQY428" s="1210"/>
      <c r="GQZ428" s="1211"/>
      <c r="GRA428" s="1210"/>
      <c r="GRC428" s="1208"/>
      <c r="GRD428" s="1209"/>
      <c r="GRE428" s="1209"/>
      <c r="GRF428" s="1209"/>
      <c r="GRG428" s="1209"/>
      <c r="GRH428" s="1210"/>
      <c r="GRI428" s="1211"/>
      <c r="GRJ428" s="1210"/>
      <c r="GRL428" s="1208"/>
      <c r="GRM428" s="1209"/>
      <c r="GRN428" s="1209"/>
      <c r="GRO428" s="1209"/>
      <c r="GRP428" s="1209"/>
      <c r="GRQ428" s="1210"/>
      <c r="GRR428" s="1211"/>
      <c r="GRS428" s="1210"/>
      <c r="GRU428" s="1208"/>
      <c r="GRV428" s="1209"/>
      <c r="GRW428" s="1209"/>
      <c r="GRX428" s="1209"/>
      <c r="GRY428" s="1209"/>
      <c r="GRZ428" s="1210"/>
      <c r="GSA428" s="1211"/>
      <c r="GSB428" s="1210"/>
      <c r="GSD428" s="1208"/>
      <c r="GSE428" s="1209"/>
      <c r="GSF428" s="1209"/>
      <c r="GSG428" s="1209"/>
      <c r="GSH428" s="1209"/>
      <c r="GSI428" s="1210"/>
      <c r="GSJ428" s="1211"/>
      <c r="GSK428" s="1210"/>
      <c r="GSM428" s="1208"/>
      <c r="GSN428" s="1209"/>
      <c r="GSO428" s="1209"/>
      <c r="GSP428" s="1209"/>
      <c r="GSQ428" s="1209"/>
      <c r="GSR428" s="1210"/>
      <c r="GSS428" s="1211"/>
      <c r="GST428" s="1210"/>
      <c r="GSV428" s="1208"/>
      <c r="GSW428" s="1209"/>
      <c r="GSX428" s="1209"/>
      <c r="GSY428" s="1209"/>
      <c r="GSZ428" s="1209"/>
      <c r="GTA428" s="1210"/>
      <c r="GTB428" s="1211"/>
      <c r="GTC428" s="1210"/>
      <c r="GTE428" s="1208"/>
      <c r="GTF428" s="1209"/>
      <c r="GTG428" s="1209"/>
      <c r="GTH428" s="1209"/>
      <c r="GTI428" s="1209"/>
      <c r="GTJ428" s="1210"/>
      <c r="GTK428" s="1211"/>
      <c r="GTL428" s="1210"/>
      <c r="GTN428" s="1208"/>
      <c r="GTO428" s="1209"/>
      <c r="GTP428" s="1209"/>
      <c r="GTQ428" s="1209"/>
      <c r="GTR428" s="1209"/>
      <c r="GTS428" s="1210"/>
      <c r="GTT428" s="1211"/>
      <c r="GTU428" s="1210"/>
      <c r="GTW428" s="1208"/>
      <c r="GTX428" s="1209"/>
      <c r="GTY428" s="1209"/>
      <c r="GTZ428" s="1209"/>
      <c r="GUA428" s="1209"/>
      <c r="GUB428" s="1210"/>
      <c r="GUC428" s="1211"/>
      <c r="GUD428" s="1210"/>
      <c r="GUF428" s="1208"/>
      <c r="GUG428" s="1209"/>
      <c r="GUH428" s="1209"/>
      <c r="GUI428" s="1209"/>
      <c r="GUJ428" s="1209"/>
      <c r="GUK428" s="1210"/>
      <c r="GUL428" s="1211"/>
      <c r="GUM428" s="1210"/>
      <c r="GUO428" s="1208"/>
      <c r="GUP428" s="1209"/>
      <c r="GUQ428" s="1209"/>
      <c r="GUR428" s="1209"/>
      <c r="GUS428" s="1209"/>
      <c r="GUT428" s="1210"/>
      <c r="GUU428" s="1211"/>
      <c r="GUV428" s="1210"/>
      <c r="GUX428" s="1208"/>
      <c r="GUY428" s="1209"/>
      <c r="GUZ428" s="1209"/>
      <c r="GVA428" s="1209"/>
      <c r="GVB428" s="1209"/>
      <c r="GVC428" s="1210"/>
      <c r="GVD428" s="1211"/>
      <c r="GVE428" s="1210"/>
      <c r="GVG428" s="1208"/>
      <c r="GVH428" s="1209"/>
      <c r="GVI428" s="1209"/>
      <c r="GVJ428" s="1209"/>
      <c r="GVK428" s="1209"/>
      <c r="GVL428" s="1210"/>
      <c r="GVM428" s="1211"/>
      <c r="GVN428" s="1210"/>
      <c r="GVP428" s="1208"/>
      <c r="GVQ428" s="1209"/>
      <c r="GVR428" s="1209"/>
      <c r="GVS428" s="1209"/>
      <c r="GVT428" s="1209"/>
      <c r="GVU428" s="1210"/>
      <c r="GVV428" s="1211"/>
      <c r="GVW428" s="1210"/>
      <c r="GVY428" s="1208"/>
      <c r="GVZ428" s="1209"/>
      <c r="GWA428" s="1209"/>
      <c r="GWB428" s="1209"/>
      <c r="GWC428" s="1209"/>
      <c r="GWD428" s="1210"/>
      <c r="GWE428" s="1211"/>
      <c r="GWF428" s="1210"/>
      <c r="GWH428" s="1208"/>
      <c r="GWI428" s="1209"/>
      <c r="GWJ428" s="1209"/>
      <c r="GWK428" s="1209"/>
      <c r="GWL428" s="1209"/>
      <c r="GWM428" s="1210"/>
      <c r="GWN428" s="1211"/>
      <c r="GWO428" s="1210"/>
      <c r="GWQ428" s="1208"/>
      <c r="GWR428" s="1209"/>
      <c r="GWS428" s="1209"/>
      <c r="GWT428" s="1209"/>
      <c r="GWU428" s="1209"/>
      <c r="GWV428" s="1210"/>
      <c r="GWW428" s="1211"/>
      <c r="GWX428" s="1210"/>
      <c r="GWZ428" s="1208"/>
      <c r="GXA428" s="1209"/>
      <c r="GXB428" s="1209"/>
      <c r="GXC428" s="1209"/>
      <c r="GXD428" s="1209"/>
      <c r="GXE428" s="1210"/>
      <c r="GXF428" s="1211"/>
      <c r="GXG428" s="1210"/>
      <c r="GXI428" s="1208"/>
      <c r="GXJ428" s="1209"/>
      <c r="GXK428" s="1209"/>
      <c r="GXL428" s="1209"/>
      <c r="GXM428" s="1209"/>
      <c r="GXN428" s="1210"/>
      <c r="GXO428" s="1211"/>
      <c r="GXP428" s="1210"/>
      <c r="GXR428" s="1208"/>
      <c r="GXS428" s="1209"/>
      <c r="GXT428" s="1209"/>
      <c r="GXU428" s="1209"/>
      <c r="GXV428" s="1209"/>
      <c r="GXW428" s="1210"/>
      <c r="GXX428" s="1211"/>
      <c r="GXY428" s="1210"/>
      <c r="GYA428" s="1208"/>
      <c r="GYB428" s="1209"/>
      <c r="GYC428" s="1209"/>
      <c r="GYD428" s="1209"/>
      <c r="GYE428" s="1209"/>
      <c r="GYF428" s="1210"/>
      <c r="GYG428" s="1211"/>
      <c r="GYH428" s="1210"/>
      <c r="GYJ428" s="1208"/>
      <c r="GYK428" s="1209"/>
      <c r="GYL428" s="1209"/>
      <c r="GYM428" s="1209"/>
      <c r="GYN428" s="1209"/>
      <c r="GYO428" s="1210"/>
      <c r="GYP428" s="1211"/>
      <c r="GYQ428" s="1210"/>
      <c r="GYS428" s="1208"/>
      <c r="GYT428" s="1209"/>
      <c r="GYU428" s="1209"/>
      <c r="GYV428" s="1209"/>
      <c r="GYW428" s="1209"/>
      <c r="GYX428" s="1210"/>
      <c r="GYY428" s="1211"/>
      <c r="GYZ428" s="1210"/>
      <c r="GZB428" s="1208"/>
      <c r="GZC428" s="1209"/>
      <c r="GZD428" s="1209"/>
      <c r="GZE428" s="1209"/>
      <c r="GZF428" s="1209"/>
      <c r="GZG428" s="1210"/>
      <c r="GZH428" s="1211"/>
      <c r="GZI428" s="1210"/>
      <c r="GZK428" s="1208"/>
      <c r="GZL428" s="1209"/>
      <c r="GZM428" s="1209"/>
      <c r="GZN428" s="1209"/>
      <c r="GZO428" s="1209"/>
      <c r="GZP428" s="1210"/>
      <c r="GZQ428" s="1211"/>
      <c r="GZR428" s="1210"/>
      <c r="GZT428" s="1208"/>
      <c r="GZU428" s="1209"/>
      <c r="GZV428" s="1209"/>
      <c r="GZW428" s="1209"/>
      <c r="GZX428" s="1209"/>
      <c r="GZY428" s="1210"/>
      <c r="GZZ428" s="1211"/>
      <c r="HAA428" s="1210"/>
      <c r="HAC428" s="1208"/>
      <c r="HAD428" s="1209"/>
      <c r="HAE428" s="1209"/>
      <c r="HAF428" s="1209"/>
      <c r="HAG428" s="1209"/>
      <c r="HAH428" s="1210"/>
      <c r="HAI428" s="1211"/>
      <c r="HAJ428" s="1210"/>
      <c r="HAL428" s="1208"/>
      <c r="HAM428" s="1209"/>
      <c r="HAN428" s="1209"/>
      <c r="HAO428" s="1209"/>
      <c r="HAP428" s="1209"/>
      <c r="HAQ428" s="1210"/>
      <c r="HAR428" s="1211"/>
      <c r="HAS428" s="1210"/>
      <c r="HAU428" s="1208"/>
      <c r="HAV428" s="1209"/>
      <c r="HAW428" s="1209"/>
      <c r="HAX428" s="1209"/>
      <c r="HAY428" s="1209"/>
      <c r="HAZ428" s="1210"/>
      <c r="HBA428" s="1211"/>
      <c r="HBB428" s="1210"/>
      <c r="HBD428" s="1208"/>
      <c r="HBE428" s="1209"/>
      <c r="HBF428" s="1209"/>
      <c r="HBG428" s="1209"/>
      <c r="HBH428" s="1209"/>
      <c r="HBI428" s="1210"/>
      <c r="HBJ428" s="1211"/>
      <c r="HBK428" s="1210"/>
      <c r="HBM428" s="1208"/>
      <c r="HBN428" s="1209"/>
      <c r="HBO428" s="1209"/>
      <c r="HBP428" s="1209"/>
      <c r="HBQ428" s="1209"/>
      <c r="HBR428" s="1210"/>
      <c r="HBS428" s="1211"/>
      <c r="HBT428" s="1210"/>
      <c r="HBV428" s="1208"/>
      <c r="HBW428" s="1209"/>
      <c r="HBX428" s="1209"/>
      <c r="HBY428" s="1209"/>
      <c r="HBZ428" s="1209"/>
      <c r="HCA428" s="1210"/>
      <c r="HCB428" s="1211"/>
      <c r="HCC428" s="1210"/>
      <c r="HCE428" s="1208"/>
      <c r="HCF428" s="1209"/>
      <c r="HCG428" s="1209"/>
      <c r="HCH428" s="1209"/>
      <c r="HCI428" s="1209"/>
      <c r="HCJ428" s="1210"/>
      <c r="HCK428" s="1211"/>
      <c r="HCL428" s="1210"/>
      <c r="HCN428" s="1208"/>
      <c r="HCO428" s="1209"/>
      <c r="HCP428" s="1209"/>
      <c r="HCQ428" s="1209"/>
      <c r="HCR428" s="1209"/>
      <c r="HCS428" s="1210"/>
      <c r="HCT428" s="1211"/>
      <c r="HCU428" s="1210"/>
      <c r="HCW428" s="1208"/>
      <c r="HCX428" s="1209"/>
      <c r="HCY428" s="1209"/>
      <c r="HCZ428" s="1209"/>
      <c r="HDA428" s="1209"/>
      <c r="HDB428" s="1210"/>
      <c r="HDC428" s="1211"/>
      <c r="HDD428" s="1210"/>
      <c r="HDF428" s="1208"/>
      <c r="HDG428" s="1209"/>
      <c r="HDH428" s="1209"/>
      <c r="HDI428" s="1209"/>
      <c r="HDJ428" s="1209"/>
      <c r="HDK428" s="1210"/>
      <c r="HDL428" s="1211"/>
      <c r="HDM428" s="1210"/>
      <c r="HDO428" s="1208"/>
      <c r="HDP428" s="1209"/>
      <c r="HDQ428" s="1209"/>
      <c r="HDR428" s="1209"/>
      <c r="HDS428" s="1209"/>
      <c r="HDT428" s="1210"/>
      <c r="HDU428" s="1211"/>
      <c r="HDV428" s="1210"/>
      <c r="HDX428" s="1208"/>
      <c r="HDY428" s="1209"/>
      <c r="HDZ428" s="1209"/>
      <c r="HEA428" s="1209"/>
      <c r="HEB428" s="1209"/>
      <c r="HEC428" s="1210"/>
      <c r="HED428" s="1211"/>
      <c r="HEE428" s="1210"/>
      <c r="HEG428" s="1208"/>
      <c r="HEH428" s="1209"/>
      <c r="HEI428" s="1209"/>
      <c r="HEJ428" s="1209"/>
      <c r="HEK428" s="1209"/>
      <c r="HEL428" s="1210"/>
      <c r="HEM428" s="1211"/>
      <c r="HEN428" s="1210"/>
      <c r="HEP428" s="1208"/>
      <c r="HEQ428" s="1209"/>
      <c r="HER428" s="1209"/>
      <c r="HES428" s="1209"/>
      <c r="HET428" s="1209"/>
      <c r="HEU428" s="1210"/>
      <c r="HEV428" s="1211"/>
      <c r="HEW428" s="1210"/>
      <c r="HEY428" s="1208"/>
      <c r="HEZ428" s="1209"/>
      <c r="HFA428" s="1209"/>
      <c r="HFB428" s="1209"/>
      <c r="HFC428" s="1209"/>
      <c r="HFD428" s="1210"/>
      <c r="HFE428" s="1211"/>
      <c r="HFF428" s="1210"/>
      <c r="HFH428" s="1208"/>
      <c r="HFI428" s="1209"/>
      <c r="HFJ428" s="1209"/>
      <c r="HFK428" s="1209"/>
      <c r="HFL428" s="1209"/>
      <c r="HFM428" s="1210"/>
      <c r="HFN428" s="1211"/>
      <c r="HFO428" s="1210"/>
      <c r="HFQ428" s="1208"/>
      <c r="HFR428" s="1209"/>
      <c r="HFS428" s="1209"/>
      <c r="HFT428" s="1209"/>
      <c r="HFU428" s="1209"/>
      <c r="HFV428" s="1210"/>
      <c r="HFW428" s="1211"/>
      <c r="HFX428" s="1210"/>
      <c r="HFZ428" s="1208"/>
      <c r="HGA428" s="1209"/>
      <c r="HGB428" s="1209"/>
      <c r="HGC428" s="1209"/>
      <c r="HGD428" s="1209"/>
      <c r="HGE428" s="1210"/>
      <c r="HGF428" s="1211"/>
      <c r="HGG428" s="1210"/>
      <c r="HGI428" s="1208"/>
      <c r="HGJ428" s="1209"/>
      <c r="HGK428" s="1209"/>
      <c r="HGL428" s="1209"/>
      <c r="HGM428" s="1209"/>
      <c r="HGN428" s="1210"/>
      <c r="HGO428" s="1211"/>
      <c r="HGP428" s="1210"/>
      <c r="HGR428" s="1208"/>
      <c r="HGS428" s="1209"/>
      <c r="HGT428" s="1209"/>
      <c r="HGU428" s="1209"/>
      <c r="HGV428" s="1209"/>
      <c r="HGW428" s="1210"/>
      <c r="HGX428" s="1211"/>
      <c r="HGY428" s="1210"/>
      <c r="HHA428" s="1208"/>
      <c r="HHB428" s="1209"/>
      <c r="HHC428" s="1209"/>
      <c r="HHD428" s="1209"/>
      <c r="HHE428" s="1209"/>
      <c r="HHF428" s="1210"/>
      <c r="HHG428" s="1211"/>
      <c r="HHH428" s="1210"/>
      <c r="HHJ428" s="1208"/>
      <c r="HHK428" s="1209"/>
      <c r="HHL428" s="1209"/>
      <c r="HHM428" s="1209"/>
      <c r="HHN428" s="1209"/>
      <c r="HHO428" s="1210"/>
      <c r="HHP428" s="1211"/>
      <c r="HHQ428" s="1210"/>
      <c r="HHS428" s="1208"/>
      <c r="HHT428" s="1209"/>
      <c r="HHU428" s="1209"/>
      <c r="HHV428" s="1209"/>
      <c r="HHW428" s="1209"/>
      <c r="HHX428" s="1210"/>
      <c r="HHY428" s="1211"/>
      <c r="HHZ428" s="1210"/>
      <c r="HIB428" s="1208"/>
      <c r="HIC428" s="1209"/>
      <c r="HID428" s="1209"/>
      <c r="HIE428" s="1209"/>
      <c r="HIF428" s="1209"/>
      <c r="HIG428" s="1210"/>
      <c r="HIH428" s="1211"/>
      <c r="HII428" s="1210"/>
      <c r="HIK428" s="1208"/>
      <c r="HIL428" s="1209"/>
      <c r="HIM428" s="1209"/>
      <c r="HIN428" s="1209"/>
      <c r="HIO428" s="1209"/>
      <c r="HIP428" s="1210"/>
      <c r="HIQ428" s="1211"/>
      <c r="HIR428" s="1210"/>
      <c r="HIT428" s="1208"/>
      <c r="HIU428" s="1209"/>
      <c r="HIV428" s="1209"/>
      <c r="HIW428" s="1209"/>
      <c r="HIX428" s="1209"/>
      <c r="HIY428" s="1210"/>
      <c r="HIZ428" s="1211"/>
      <c r="HJA428" s="1210"/>
      <c r="HJC428" s="1208"/>
      <c r="HJD428" s="1209"/>
      <c r="HJE428" s="1209"/>
      <c r="HJF428" s="1209"/>
      <c r="HJG428" s="1209"/>
      <c r="HJH428" s="1210"/>
      <c r="HJI428" s="1211"/>
      <c r="HJJ428" s="1210"/>
      <c r="HJL428" s="1208"/>
      <c r="HJM428" s="1209"/>
      <c r="HJN428" s="1209"/>
      <c r="HJO428" s="1209"/>
      <c r="HJP428" s="1209"/>
      <c r="HJQ428" s="1210"/>
      <c r="HJR428" s="1211"/>
      <c r="HJS428" s="1210"/>
      <c r="HJU428" s="1208"/>
      <c r="HJV428" s="1209"/>
      <c r="HJW428" s="1209"/>
      <c r="HJX428" s="1209"/>
      <c r="HJY428" s="1209"/>
      <c r="HJZ428" s="1210"/>
      <c r="HKA428" s="1211"/>
      <c r="HKB428" s="1210"/>
      <c r="HKD428" s="1208"/>
      <c r="HKE428" s="1209"/>
      <c r="HKF428" s="1209"/>
      <c r="HKG428" s="1209"/>
      <c r="HKH428" s="1209"/>
      <c r="HKI428" s="1210"/>
      <c r="HKJ428" s="1211"/>
      <c r="HKK428" s="1210"/>
      <c r="HKM428" s="1208"/>
      <c r="HKN428" s="1209"/>
      <c r="HKO428" s="1209"/>
      <c r="HKP428" s="1209"/>
      <c r="HKQ428" s="1209"/>
      <c r="HKR428" s="1210"/>
      <c r="HKS428" s="1211"/>
      <c r="HKT428" s="1210"/>
      <c r="HKV428" s="1208"/>
      <c r="HKW428" s="1209"/>
      <c r="HKX428" s="1209"/>
      <c r="HKY428" s="1209"/>
      <c r="HKZ428" s="1209"/>
      <c r="HLA428" s="1210"/>
      <c r="HLB428" s="1211"/>
      <c r="HLC428" s="1210"/>
      <c r="HLE428" s="1208"/>
      <c r="HLF428" s="1209"/>
      <c r="HLG428" s="1209"/>
      <c r="HLH428" s="1209"/>
      <c r="HLI428" s="1209"/>
      <c r="HLJ428" s="1210"/>
      <c r="HLK428" s="1211"/>
      <c r="HLL428" s="1210"/>
      <c r="HLN428" s="1208"/>
      <c r="HLO428" s="1209"/>
      <c r="HLP428" s="1209"/>
      <c r="HLQ428" s="1209"/>
      <c r="HLR428" s="1209"/>
      <c r="HLS428" s="1210"/>
      <c r="HLT428" s="1211"/>
      <c r="HLU428" s="1210"/>
      <c r="HLW428" s="1208"/>
      <c r="HLX428" s="1209"/>
      <c r="HLY428" s="1209"/>
      <c r="HLZ428" s="1209"/>
      <c r="HMA428" s="1209"/>
      <c r="HMB428" s="1210"/>
      <c r="HMC428" s="1211"/>
      <c r="HMD428" s="1210"/>
      <c r="HMF428" s="1208"/>
      <c r="HMG428" s="1209"/>
      <c r="HMH428" s="1209"/>
      <c r="HMI428" s="1209"/>
      <c r="HMJ428" s="1209"/>
      <c r="HMK428" s="1210"/>
      <c r="HML428" s="1211"/>
      <c r="HMM428" s="1210"/>
      <c r="HMO428" s="1208"/>
      <c r="HMP428" s="1209"/>
      <c r="HMQ428" s="1209"/>
      <c r="HMR428" s="1209"/>
      <c r="HMS428" s="1209"/>
      <c r="HMT428" s="1210"/>
      <c r="HMU428" s="1211"/>
      <c r="HMV428" s="1210"/>
      <c r="HMX428" s="1208"/>
      <c r="HMY428" s="1209"/>
      <c r="HMZ428" s="1209"/>
      <c r="HNA428" s="1209"/>
      <c r="HNB428" s="1209"/>
      <c r="HNC428" s="1210"/>
      <c r="HND428" s="1211"/>
      <c r="HNE428" s="1210"/>
      <c r="HNG428" s="1208"/>
      <c r="HNH428" s="1209"/>
      <c r="HNI428" s="1209"/>
      <c r="HNJ428" s="1209"/>
      <c r="HNK428" s="1209"/>
      <c r="HNL428" s="1210"/>
      <c r="HNM428" s="1211"/>
      <c r="HNN428" s="1210"/>
      <c r="HNP428" s="1208"/>
      <c r="HNQ428" s="1209"/>
      <c r="HNR428" s="1209"/>
      <c r="HNS428" s="1209"/>
      <c r="HNT428" s="1209"/>
      <c r="HNU428" s="1210"/>
      <c r="HNV428" s="1211"/>
      <c r="HNW428" s="1210"/>
      <c r="HNY428" s="1208"/>
      <c r="HNZ428" s="1209"/>
      <c r="HOA428" s="1209"/>
      <c r="HOB428" s="1209"/>
      <c r="HOC428" s="1209"/>
      <c r="HOD428" s="1210"/>
      <c r="HOE428" s="1211"/>
      <c r="HOF428" s="1210"/>
      <c r="HOH428" s="1208"/>
      <c r="HOI428" s="1209"/>
      <c r="HOJ428" s="1209"/>
      <c r="HOK428" s="1209"/>
      <c r="HOL428" s="1209"/>
      <c r="HOM428" s="1210"/>
      <c r="HON428" s="1211"/>
      <c r="HOO428" s="1210"/>
      <c r="HOQ428" s="1208"/>
      <c r="HOR428" s="1209"/>
      <c r="HOS428" s="1209"/>
      <c r="HOT428" s="1209"/>
      <c r="HOU428" s="1209"/>
      <c r="HOV428" s="1210"/>
      <c r="HOW428" s="1211"/>
      <c r="HOX428" s="1210"/>
      <c r="HOZ428" s="1208"/>
      <c r="HPA428" s="1209"/>
      <c r="HPB428" s="1209"/>
      <c r="HPC428" s="1209"/>
      <c r="HPD428" s="1209"/>
      <c r="HPE428" s="1210"/>
      <c r="HPF428" s="1211"/>
      <c r="HPG428" s="1210"/>
      <c r="HPI428" s="1208"/>
      <c r="HPJ428" s="1209"/>
      <c r="HPK428" s="1209"/>
      <c r="HPL428" s="1209"/>
      <c r="HPM428" s="1209"/>
      <c r="HPN428" s="1210"/>
      <c r="HPO428" s="1211"/>
      <c r="HPP428" s="1210"/>
      <c r="HPR428" s="1208"/>
      <c r="HPS428" s="1209"/>
      <c r="HPT428" s="1209"/>
      <c r="HPU428" s="1209"/>
      <c r="HPV428" s="1209"/>
      <c r="HPW428" s="1210"/>
      <c r="HPX428" s="1211"/>
      <c r="HPY428" s="1210"/>
      <c r="HQA428" s="1208"/>
      <c r="HQB428" s="1209"/>
      <c r="HQC428" s="1209"/>
      <c r="HQD428" s="1209"/>
      <c r="HQE428" s="1209"/>
      <c r="HQF428" s="1210"/>
      <c r="HQG428" s="1211"/>
      <c r="HQH428" s="1210"/>
      <c r="HQJ428" s="1208"/>
      <c r="HQK428" s="1209"/>
      <c r="HQL428" s="1209"/>
      <c r="HQM428" s="1209"/>
      <c r="HQN428" s="1209"/>
      <c r="HQO428" s="1210"/>
      <c r="HQP428" s="1211"/>
      <c r="HQQ428" s="1210"/>
      <c r="HQS428" s="1208"/>
      <c r="HQT428" s="1209"/>
      <c r="HQU428" s="1209"/>
      <c r="HQV428" s="1209"/>
      <c r="HQW428" s="1209"/>
      <c r="HQX428" s="1210"/>
      <c r="HQY428" s="1211"/>
      <c r="HQZ428" s="1210"/>
      <c r="HRB428" s="1208"/>
      <c r="HRC428" s="1209"/>
      <c r="HRD428" s="1209"/>
      <c r="HRE428" s="1209"/>
      <c r="HRF428" s="1209"/>
      <c r="HRG428" s="1210"/>
      <c r="HRH428" s="1211"/>
      <c r="HRI428" s="1210"/>
      <c r="HRK428" s="1208"/>
      <c r="HRL428" s="1209"/>
      <c r="HRM428" s="1209"/>
      <c r="HRN428" s="1209"/>
      <c r="HRO428" s="1209"/>
      <c r="HRP428" s="1210"/>
      <c r="HRQ428" s="1211"/>
      <c r="HRR428" s="1210"/>
      <c r="HRT428" s="1208"/>
      <c r="HRU428" s="1209"/>
      <c r="HRV428" s="1209"/>
      <c r="HRW428" s="1209"/>
      <c r="HRX428" s="1209"/>
      <c r="HRY428" s="1210"/>
      <c r="HRZ428" s="1211"/>
      <c r="HSA428" s="1210"/>
      <c r="HSC428" s="1208"/>
      <c r="HSD428" s="1209"/>
      <c r="HSE428" s="1209"/>
      <c r="HSF428" s="1209"/>
      <c r="HSG428" s="1209"/>
      <c r="HSH428" s="1210"/>
      <c r="HSI428" s="1211"/>
      <c r="HSJ428" s="1210"/>
      <c r="HSL428" s="1208"/>
      <c r="HSM428" s="1209"/>
      <c r="HSN428" s="1209"/>
      <c r="HSO428" s="1209"/>
      <c r="HSP428" s="1209"/>
      <c r="HSQ428" s="1210"/>
      <c r="HSR428" s="1211"/>
      <c r="HSS428" s="1210"/>
      <c r="HSU428" s="1208"/>
      <c r="HSV428" s="1209"/>
      <c r="HSW428" s="1209"/>
      <c r="HSX428" s="1209"/>
      <c r="HSY428" s="1209"/>
      <c r="HSZ428" s="1210"/>
      <c r="HTA428" s="1211"/>
      <c r="HTB428" s="1210"/>
      <c r="HTD428" s="1208"/>
      <c r="HTE428" s="1209"/>
      <c r="HTF428" s="1209"/>
      <c r="HTG428" s="1209"/>
      <c r="HTH428" s="1209"/>
      <c r="HTI428" s="1210"/>
      <c r="HTJ428" s="1211"/>
      <c r="HTK428" s="1210"/>
      <c r="HTM428" s="1208"/>
      <c r="HTN428" s="1209"/>
      <c r="HTO428" s="1209"/>
      <c r="HTP428" s="1209"/>
      <c r="HTQ428" s="1209"/>
      <c r="HTR428" s="1210"/>
      <c r="HTS428" s="1211"/>
      <c r="HTT428" s="1210"/>
      <c r="HTV428" s="1208"/>
      <c r="HTW428" s="1209"/>
      <c r="HTX428" s="1209"/>
      <c r="HTY428" s="1209"/>
      <c r="HTZ428" s="1209"/>
      <c r="HUA428" s="1210"/>
      <c r="HUB428" s="1211"/>
      <c r="HUC428" s="1210"/>
      <c r="HUE428" s="1208"/>
      <c r="HUF428" s="1209"/>
      <c r="HUG428" s="1209"/>
      <c r="HUH428" s="1209"/>
      <c r="HUI428" s="1209"/>
      <c r="HUJ428" s="1210"/>
      <c r="HUK428" s="1211"/>
      <c r="HUL428" s="1210"/>
      <c r="HUN428" s="1208"/>
      <c r="HUO428" s="1209"/>
      <c r="HUP428" s="1209"/>
      <c r="HUQ428" s="1209"/>
      <c r="HUR428" s="1209"/>
      <c r="HUS428" s="1210"/>
      <c r="HUT428" s="1211"/>
      <c r="HUU428" s="1210"/>
      <c r="HUW428" s="1208"/>
      <c r="HUX428" s="1209"/>
      <c r="HUY428" s="1209"/>
      <c r="HUZ428" s="1209"/>
      <c r="HVA428" s="1209"/>
      <c r="HVB428" s="1210"/>
      <c r="HVC428" s="1211"/>
      <c r="HVD428" s="1210"/>
      <c r="HVF428" s="1208"/>
      <c r="HVG428" s="1209"/>
      <c r="HVH428" s="1209"/>
      <c r="HVI428" s="1209"/>
      <c r="HVJ428" s="1209"/>
      <c r="HVK428" s="1210"/>
      <c r="HVL428" s="1211"/>
      <c r="HVM428" s="1210"/>
      <c r="HVO428" s="1208"/>
      <c r="HVP428" s="1209"/>
      <c r="HVQ428" s="1209"/>
      <c r="HVR428" s="1209"/>
      <c r="HVS428" s="1209"/>
      <c r="HVT428" s="1210"/>
      <c r="HVU428" s="1211"/>
      <c r="HVV428" s="1210"/>
      <c r="HVX428" s="1208"/>
      <c r="HVY428" s="1209"/>
      <c r="HVZ428" s="1209"/>
      <c r="HWA428" s="1209"/>
      <c r="HWB428" s="1209"/>
      <c r="HWC428" s="1210"/>
      <c r="HWD428" s="1211"/>
      <c r="HWE428" s="1210"/>
      <c r="HWG428" s="1208"/>
      <c r="HWH428" s="1209"/>
      <c r="HWI428" s="1209"/>
      <c r="HWJ428" s="1209"/>
      <c r="HWK428" s="1209"/>
      <c r="HWL428" s="1210"/>
      <c r="HWM428" s="1211"/>
      <c r="HWN428" s="1210"/>
      <c r="HWP428" s="1208"/>
      <c r="HWQ428" s="1209"/>
      <c r="HWR428" s="1209"/>
      <c r="HWS428" s="1209"/>
      <c r="HWT428" s="1209"/>
      <c r="HWU428" s="1210"/>
      <c r="HWV428" s="1211"/>
      <c r="HWW428" s="1210"/>
      <c r="HWY428" s="1208"/>
      <c r="HWZ428" s="1209"/>
      <c r="HXA428" s="1209"/>
      <c r="HXB428" s="1209"/>
      <c r="HXC428" s="1209"/>
      <c r="HXD428" s="1210"/>
      <c r="HXE428" s="1211"/>
      <c r="HXF428" s="1210"/>
      <c r="HXH428" s="1208"/>
      <c r="HXI428" s="1209"/>
      <c r="HXJ428" s="1209"/>
      <c r="HXK428" s="1209"/>
      <c r="HXL428" s="1209"/>
      <c r="HXM428" s="1210"/>
      <c r="HXN428" s="1211"/>
      <c r="HXO428" s="1210"/>
      <c r="HXQ428" s="1208"/>
      <c r="HXR428" s="1209"/>
      <c r="HXS428" s="1209"/>
      <c r="HXT428" s="1209"/>
      <c r="HXU428" s="1209"/>
      <c r="HXV428" s="1210"/>
      <c r="HXW428" s="1211"/>
      <c r="HXX428" s="1210"/>
      <c r="HXZ428" s="1208"/>
      <c r="HYA428" s="1209"/>
      <c r="HYB428" s="1209"/>
      <c r="HYC428" s="1209"/>
      <c r="HYD428" s="1209"/>
      <c r="HYE428" s="1210"/>
      <c r="HYF428" s="1211"/>
      <c r="HYG428" s="1210"/>
      <c r="HYI428" s="1208"/>
      <c r="HYJ428" s="1209"/>
      <c r="HYK428" s="1209"/>
      <c r="HYL428" s="1209"/>
      <c r="HYM428" s="1209"/>
      <c r="HYN428" s="1210"/>
      <c r="HYO428" s="1211"/>
      <c r="HYP428" s="1210"/>
      <c r="HYR428" s="1208"/>
      <c r="HYS428" s="1209"/>
      <c r="HYT428" s="1209"/>
      <c r="HYU428" s="1209"/>
      <c r="HYV428" s="1209"/>
      <c r="HYW428" s="1210"/>
      <c r="HYX428" s="1211"/>
      <c r="HYY428" s="1210"/>
      <c r="HZA428" s="1208"/>
      <c r="HZB428" s="1209"/>
      <c r="HZC428" s="1209"/>
      <c r="HZD428" s="1209"/>
      <c r="HZE428" s="1209"/>
      <c r="HZF428" s="1210"/>
      <c r="HZG428" s="1211"/>
      <c r="HZH428" s="1210"/>
      <c r="HZJ428" s="1208"/>
      <c r="HZK428" s="1209"/>
      <c r="HZL428" s="1209"/>
      <c r="HZM428" s="1209"/>
      <c r="HZN428" s="1209"/>
      <c r="HZO428" s="1210"/>
      <c r="HZP428" s="1211"/>
      <c r="HZQ428" s="1210"/>
      <c r="HZS428" s="1208"/>
      <c r="HZT428" s="1209"/>
      <c r="HZU428" s="1209"/>
      <c r="HZV428" s="1209"/>
      <c r="HZW428" s="1209"/>
      <c r="HZX428" s="1210"/>
      <c r="HZY428" s="1211"/>
      <c r="HZZ428" s="1210"/>
      <c r="IAB428" s="1208"/>
      <c r="IAC428" s="1209"/>
      <c r="IAD428" s="1209"/>
      <c r="IAE428" s="1209"/>
      <c r="IAF428" s="1209"/>
      <c r="IAG428" s="1210"/>
      <c r="IAH428" s="1211"/>
      <c r="IAI428" s="1210"/>
      <c r="IAK428" s="1208"/>
      <c r="IAL428" s="1209"/>
      <c r="IAM428" s="1209"/>
      <c r="IAN428" s="1209"/>
      <c r="IAO428" s="1209"/>
      <c r="IAP428" s="1210"/>
      <c r="IAQ428" s="1211"/>
      <c r="IAR428" s="1210"/>
      <c r="IAT428" s="1208"/>
      <c r="IAU428" s="1209"/>
      <c r="IAV428" s="1209"/>
      <c r="IAW428" s="1209"/>
      <c r="IAX428" s="1209"/>
      <c r="IAY428" s="1210"/>
      <c r="IAZ428" s="1211"/>
      <c r="IBA428" s="1210"/>
      <c r="IBC428" s="1208"/>
      <c r="IBD428" s="1209"/>
      <c r="IBE428" s="1209"/>
      <c r="IBF428" s="1209"/>
      <c r="IBG428" s="1209"/>
      <c r="IBH428" s="1210"/>
      <c r="IBI428" s="1211"/>
      <c r="IBJ428" s="1210"/>
      <c r="IBL428" s="1208"/>
      <c r="IBM428" s="1209"/>
      <c r="IBN428" s="1209"/>
      <c r="IBO428" s="1209"/>
      <c r="IBP428" s="1209"/>
      <c r="IBQ428" s="1210"/>
      <c r="IBR428" s="1211"/>
      <c r="IBS428" s="1210"/>
      <c r="IBU428" s="1208"/>
      <c r="IBV428" s="1209"/>
      <c r="IBW428" s="1209"/>
      <c r="IBX428" s="1209"/>
      <c r="IBY428" s="1209"/>
      <c r="IBZ428" s="1210"/>
      <c r="ICA428" s="1211"/>
      <c r="ICB428" s="1210"/>
      <c r="ICD428" s="1208"/>
      <c r="ICE428" s="1209"/>
      <c r="ICF428" s="1209"/>
      <c r="ICG428" s="1209"/>
      <c r="ICH428" s="1209"/>
      <c r="ICI428" s="1210"/>
      <c r="ICJ428" s="1211"/>
      <c r="ICK428" s="1210"/>
      <c r="ICM428" s="1208"/>
      <c r="ICN428" s="1209"/>
      <c r="ICO428" s="1209"/>
      <c r="ICP428" s="1209"/>
      <c r="ICQ428" s="1209"/>
      <c r="ICR428" s="1210"/>
      <c r="ICS428" s="1211"/>
      <c r="ICT428" s="1210"/>
      <c r="ICV428" s="1208"/>
      <c r="ICW428" s="1209"/>
      <c r="ICX428" s="1209"/>
      <c r="ICY428" s="1209"/>
      <c r="ICZ428" s="1209"/>
      <c r="IDA428" s="1210"/>
      <c r="IDB428" s="1211"/>
      <c r="IDC428" s="1210"/>
      <c r="IDE428" s="1208"/>
      <c r="IDF428" s="1209"/>
      <c r="IDG428" s="1209"/>
      <c r="IDH428" s="1209"/>
      <c r="IDI428" s="1209"/>
      <c r="IDJ428" s="1210"/>
      <c r="IDK428" s="1211"/>
      <c r="IDL428" s="1210"/>
      <c r="IDN428" s="1208"/>
      <c r="IDO428" s="1209"/>
      <c r="IDP428" s="1209"/>
      <c r="IDQ428" s="1209"/>
      <c r="IDR428" s="1209"/>
      <c r="IDS428" s="1210"/>
      <c r="IDT428" s="1211"/>
      <c r="IDU428" s="1210"/>
      <c r="IDW428" s="1208"/>
      <c r="IDX428" s="1209"/>
      <c r="IDY428" s="1209"/>
      <c r="IDZ428" s="1209"/>
      <c r="IEA428" s="1209"/>
      <c r="IEB428" s="1210"/>
      <c r="IEC428" s="1211"/>
      <c r="IED428" s="1210"/>
      <c r="IEF428" s="1208"/>
      <c r="IEG428" s="1209"/>
      <c r="IEH428" s="1209"/>
      <c r="IEI428" s="1209"/>
      <c r="IEJ428" s="1209"/>
      <c r="IEK428" s="1210"/>
      <c r="IEL428" s="1211"/>
      <c r="IEM428" s="1210"/>
      <c r="IEO428" s="1208"/>
      <c r="IEP428" s="1209"/>
      <c r="IEQ428" s="1209"/>
      <c r="IER428" s="1209"/>
      <c r="IES428" s="1209"/>
      <c r="IET428" s="1210"/>
      <c r="IEU428" s="1211"/>
      <c r="IEV428" s="1210"/>
      <c r="IEX428" s="1208"/>
      <c r="IEY428" s="1209"/>
      <c r="IEZ428" s="1209"/>
      <c r="IFA428" s="1209"/>
      <c r="IFB428" s="1209"/>
      <c r="IFC428" s="1210"/>
      <c r="IFD428" s="1211"/>
      <c r="IFE428" s="1210"/>
      <c r="IFG428" s="1208"/>
      <c r="IFH428" s="1209"/>
      <c r="IFI428" s="1209"/>
      <c r="IFJ428" s="1209"/>
      <c r="IFK428" s="1209"/>
      <c r="IFL428" s="1210"/>
      <c r="IFM428" s="1211"/>
      <c r="IFN428" s="1210"/>
      <c r="IFP428" s="1208"/>
      <c r="IFQ428" s="1209"/>
      <c r="IFR428" s="1209"/>
      <c r="IFS428" s="1209"/>
      <c r="IFT428" s="1209"/>
      <c r="IFU428" s="1210"/>
      <c r="IFV428" s="1211"/>
      <c r="IFW428" s="1210"/>
      <c r="IFY428" s="1208"/>
      <c r="IFZ428" s="1209"/>
      <c r="IGA428" s="1209"/>
      <c r="IGB428" s="1209"/>
      <c r="IGC428" s="1209"/>
      <c r="IGD428" s="1210"/>
      <c r="IGE428" s="1211"/>
      <c r="IGF428" s="1210"/>
      <c r="IGH428" s="1208"/>
      <c r="IGI428" s="1209"/>
      <c r="IGJ428" s="1209"/>
      <c r="IGK428" s="1209"/>
      <c r="IGL428" s="1209"/>
      <c r="IGM428" s="1210"/>
      <c r="IGN428" s="1211"/>
      <c r="IGO428" s="1210"/>
      <c r="IGQ428" s="1208"/>
      <c r="IGR428" s="1209"/>
      <c r="IGS428" s="1209"/>
      <c r="IGT428" s="1209"/>
      <c r="IGU428" s="1209"/>
      <c r="IGV428" s="1210"/>
      <c r="IGW428" s="1211"/>
      <c r="IGX428" s="1210"/>
      <c r="IGZ428" s="1208"/>
      <c r="IHA428" s="1209"/>
      <c r="IHB428" s="1209"/>
      <c r="IHC428" s="1209"/>
      <c r="IHD428" s="1209"/>
      <c r="IHE428" s="1210"/>
      <c r="IHF428" s="1211"/>
      <c r="IHG428" s="1210"/>
      <c r="IHI428" s="1208"/>
      <c r="IHJ428" s="1209"/>
      <c r="IHK428" s="1209"/>
      <c r="IHL428" s="1209"/>
      <c r="IHM428" s="1209"/>
      <c r="IHN428" s="1210"/>
      <c r="IHO428" s="1211"/>
      <c r="IHP428" s="1210"/>
      <c r="IHR428" s="1208"/>
      <c r="IHS428" s="1209"/>
      <c r="IHT428" s="1209"/>
      <c r="IHU428" s="1209"/>
      <c r="IHV428" s="1209"/>
      <c r="IHW428" s="1210"/>
      <c r="IHX428" s="1211"/>
      <c r="IHY428" s="1210"/>
      <c r="IIA428" s="1208"/>
      <c r="IIB428" s="1209"/>
      <c r="IIC428" s="1209"/>
      <c r="IID428" s="1209"/>
      <c r="IIE428" s="1209"/>
      <c r="IIF428" s="1210"/>
      <c r="IIG428" s="1211"/>
      <c r="IIH428" s="1210"/>
      <c r="IIJ428" s="1208"/>
      <c r="IIK428" s="1209"/>
      <c r="IIL428" s="1209"/>
      <c r="IIM428" s="1209"/>
      <c r="IIN428" s="1209"/>
      <c r="IIO428" s="1210"/>
      <c r="IIP428" s="1211"/>
      <c r="IIQ428" s="1210"/>
      <c r="IIS428" s="1208"/>
      <c r="IIT428" s="1209"/>
      <c r="IIU428" s="1209"/>
      <c r="IIV428" s="1209"/>
      <c r="IIW428" s="1209"/>
      <c r="IIX428" s="1210"/>
      <c r="IIY428" s="1211"/>
      <c r="IIZ428" s="1210"/>
      <c r="IJB428" s="1208"/>
      <c r="IJC428" s="1209"/>
      <c r="IJD428" s="1209"/>
      <c r="IJE428" s="1209"/>
      <c r="IJF428" s="1209"/>
      <c r="IJG428" s="1210"/>
      <c r="IJH428" s="1211"/>
      <c r="IJI428" s="1210"/>
      <c r="IJK428" s="1208"/>
      <c r="IJL428" s="1209"/>
      <c r="IJM428" s="1209"/>
      <c r="IJN428" s="1209"/>
      <c r="IJO428" s="1209"/>
      <c r="IJP428" s="1210"/>
      <c r="IJQ428" s="1211"/>
      <c r="IJR428" s="1210"/>
      <c r="IJT428" s="1208"/>
      <c r="IJU428" s="1209"/>
      <c r="IJV428" s="1209"/>
      <c r="IJW428" s="1209"/>
      <c r="IJX428" s="1209"/>
      <c r="IJY428" s="1210"/>
      <c r="IJZ428" s="1211"/>
      <c r="IKA428" s="1210"/>
      <c r="IKC428" s="1208"/>
      <c r="IKD428" s="1209"/>
      <c r="IKE428" s="1209"/>
      <c r="IKF428" s="1209"/>
      <c r="IKG428" s="1209"/>
      <c r="IKH428" s="1210"/>
      <c r="IKI428" s="1211"/>
      <c r="IKJ428" s="1210"/>
      <c r="IKL428" s="1208"/>
      <c r="IKM428" s="1209"/>
      <c r="IKN428" s="1209"/>
      <c r="IKO428" s="1209"/>
      <c r="IKP428" s="1209"/>
      <c r="IKQ428" s="1210"/>
      <c r="IKR428" s="1211"/>
      <c r="IKS428" s="1210"/>
      <c r="IKU428" s="1208"/>
      <c r="IKV428" s="1209"/>
      <c r="IKW428" s="1209"/>
      <c r="IKX428" s="1209"/>
      <c r="IKY428" s="1209"/>
      <c r="IKZ428" s="1210"/>
      <c r="ILA428" s="1211"/>
      <c r="ILB428" s="1210"/>
      <c r="ILD428" s="1208"/>
      <c r="ILE428" s="1209"/>
      <c r="ILF428" s="1209"/>
      <c r="ILG428" s="1209"/>
      <c r="ILH428" s="1209"/>
      <c r="ILI428" s="1210"/>
      <c r="ILJ428" s="1211"/>
      <c r="ILK428" s="1210"/>
      <c r="ILM428" s="1208"/>
      <c r="ILN428" s="1209"/>
      <c r="ILO428" s="1209"/>
      <c r="ILP428" s="1209"/>
      <c r="ILQ428" s="1209"/>
      <c r="ILR428" s="1210"/>
      <c r="ILS428" s="1211"/>
      <c r="ILT428" s="1210"/>
      <c r="ILV428" s="1208"/>
      <c r="ILW428" s="1209"/>
      <c r="ILX428" s="1209"/>
      <c r="ILY428" s="1209"/>
      <c r="ILZ428" s="1209"/>
      <c r="IMA428" s="1210"/>
      <c r="IMB428" s="1211"/>
      <c r="IMC428" s="1210"/>
      <c r="IME428" s="1208"/>
      <c r="IMF428" s="1209"/>
      <c r="IMG428" s="1209"/>
      <c r="IMH428" s="1209"/>
      <c r="IMI428" s="1209"/>
      <c r="IMJ428" s="1210"/>
      <c r="IMK428" s="1211"/>
      <c r="IML428" s="1210"/>
      <c r="IMN428" s="1208"/>
      <c r="IMO428" s="1209"/>
      <c r="IMP428" s="1209"/>
      <c r="IMQ428" s="1209"/>
      <c r="IMR428" s="1209"/>
      <c r="IMS428" s="1210"/>
      <c r="IMT428" s="1211"/>
      <c r="IMU428" s="1210"/>
      <c r="IMW428" s="1208"/>
      <c r="IMX428" s="1209"/>
      <c r="IMY428" s="1209"/>
      <c r="IMZ428" s="1209"/>
      <c r="INA428" s="1209"/>
      <c r="INB428" s="1210"/>
      <c r="INC428" s="1211"/>
      <c r="IND428" s="1210"/>
      <c r="INF428" s="1208"/>
      <c r="ING428" s="1209"/>
      <c r="INH428" s="1209"/>
      <c r="INI428" s="1209"/>
      <c r="INJ428" s="1209"/>
      <c r="INK428" s="1210"/>
      <c r="INL428" s="1211"/>
      <c r="INM428" s="1210"/>
      <c r="INO428" s="1208"/>
      <c r="INP428" s="1209"/>
      <c r="INQ428" s="1209"/>
      <c r="INR428" s="1209"/>
      <c r="INS428" s="1209"/>
      <c r="INT428" s="1210"/>
      <c r="INU428" s="1211"/>
      <c r="INV428" s="1210"/>
      <c r="INX428" s="1208"/>
      <c r="INY428" s="1209"/>
      <c r="INZ428" s="1209"/>
      <c r="IOA428" s="1209"/>
      <c r="IOB428" s="1209"/>
      <c r="IOC428" s="1210"/>
      <c r="IOD428" s="1211"/>
      <c r="IOE428" s="1210"/>
      <c r="IOG428" s="1208"/>
      <c r="IOH428" s="1209"/>
      <c r="IOI428" s="1209"/>
      <c r="IOJ428" s="1209"/>
      <c r="IOK428" s="1209"/>
      <c r="IOL428" s="1210"/>
      <c r="IOM428" s="1211"/>
      <c r="ION428" s="1210"/>
      <c r="IOP428" s="1208"/>
      <c r="IOQ428" s="1209"/>
      <c r="IOR428" s="1209"/>
      <c r="IOS428" s="1209"/>
      <c r="IOT428" s="1209"/>
      <c r="IOU428" s="1210"/>
      <c r="IOV428" s="1211"/>
      <c r="IOW428" s="1210"/>
      <c r="IOY428" s="1208"/>
      <c r="IOZ428" s="1209"/>
      <c r="IPA428" s="1209"/>
      <c r="IPB428" s="1209"/>
      <c r="IPC428" s="1209"/>
      <c r="IPD428" s="1210"/>
      <c r="IPE428" s="1211"/>
      <c r="IPF428" s="1210"/>
      <c r="IPH428" s="1208"/>
      <c r="IPI428" s="1209"/>
      <c r="IPJ428" s="1209"/>
      <c r="IPK428" s="1209"/>
      <c r="IPL428" s="1209"/>
      <c r="IPM428" s="1210"/>
      <c r="IPN428" s="1211"/>
      <c r="IPO428" s="1210"/>
      <c r="IPQ428" s="1208"/>
      <c r="IPR428" s="1209"/>
      <c r="IPS428" s="1209"/>
      <c r="IPT428" s="1209"/>
      <c r="IPU428" s="1209"/>
      <c r="IPV428" s="1210"/>
      <c r="IPW428" s="1211"/>
      <c r="IPX428" s="1210"/>
      <c r="IPZ428" s="1208"/>
      <c r="IQA428" s="1209"/>
      <c r="IQB428" s="1209"/>
      <c r="IQC428" s="1209"/>
      <c r="IQD428" s="1209"/>
      <c r="IQE428" s="1210"/>
      <c r="IQF428" s="1211"/>
      <c r="IQG428" s="1210"/>
      <c r="IQI428" s="1208"/>
      <c r="IQJ428" s="1209"/>
      <c r="IQK428" s="1209"/>
      <c r="IQL428" s="1209"/>
      <c r="IQM428" s="1209"/>
      <c r="IQN428" s="1210"/>
      <c r="IQO428" s="1211"/>
      <c r="IQP428" s="1210"/>
      <c r="IQR428" s="1208"/>
      <c r="IQS428" s="1209"/>
      <c r="IQT428" s="1209"/>
      <c r="IQU428" s="1209"/>
      <c r="IQV428" s="1209"/>
      <c r="IQW428" s="1210"/>
      <c r="IQX428" s="1211"/>
      <c r="IQY428" s="1210"/>
      <c r="IRA428" s="1208"/>
      <c r="IRB428" s="1209"/>
      <c r="IRC428" s="1209"/>
      <c r="IRD428" s="1209"/>
      <c r="IRE428" s="1209"/>
      <c r="IRF428" s="1210"/>
      <c r="IRG428" s="1211"/>
      <c r="IRH428" s="1210"/>
      <c r="IRJ428" s="1208"/>
      <c r="IRK428" s="1209"/>
      <c r="IRL428" s="1209"/>
      <c r="IRM428" s="1209"/>
      <c r="IRN428" s="1209"/>
      <c r="IRO428" s="1210"/>
      <c r="IRP428" s="1211"/>
      <c r="IRQ428" s="1210"/>
      <c r="IRS428" s="1208"/>
      <c r="IRT428" s="1209"/>
      <c r="IRU428" s="1209"/>
      <c r="IRV428" s="1209"/>
      <c r="IRW428" s="1209"/>
      <c r="IRX428" s="1210"/>
      <c r="IRY428" s="1211"/>
      <c r="IRZ428" s="1210"/>
      <c r="ISB428" s="1208"/>
      <c r="ISC428" s="1209"/>
      <c r="ISD428" s="1209"/>
      <c r="ISE428" s="1209"/>
      <c r="ISF428" s="1209"/>
      <c r="ISG428" s="1210"/>
      <c r="ISH428" s="1211"/>
      <c r="ISI428" s="1210"/>
      <c r="ISK428" s="1208"/>
      <c r="ISL428" s="1209"/>
      <c r="ISM428" s="1209"/>
      <c r="ISN428" s="1209"/>
      <c r="ISO428" s="1209"/>
      <c r="ISP428" s="1210"/>
      <c r="ISQ428" s="1211"/>
      <c r="ISR428" s="1210"/>
      <c r="IST428" s="1208"/>
      <c r="ISU428" s="1209"/>
      <c r="ISV428" s="1209"/>
      <c r="ISW428" s="1209"/>
      <c r="ISX428" s="1209"/>
      <c r="ISY428" s="1210"/>
      <c r="ISZ428" s="1211"/>
      <c r="ITA428" s="1210"/>
      <c r="ITC428" s="1208"/>
      <c r="ITD428" s="1209"/>
      <c r="ITE428" s="1209"/>
      <c r="ITF428" s="1209"/>
      <c r="ITG428" s="1209"/>
      <c r="ITH428" s="1210"/>
      <c r="ITI428" s="1211"/>
      <c r="ITJ428" s="1210"/>
      <c r="ITL428" s="1208"/>
      <c r="ITM428" s="1209"/>
      <c r="ITN428" s="1209"/>
      <c r="ITO428" s="1209"/>
      <c r="ITP428" s="1209"/>
      <c r="ITQ428" s="1210"/>
      <c r="ITR428" s="1211"/>
      <c r="ITS428" s="1210"/>
      <c r="ITU428" s="1208"/>
      <c r="ITV428" s="1209"/>
      <c r="ITW428" s="1209"/>
      <c r="ITX428" s="1209"/>
      <c r="ITY428" s="1209"/>
      <c r="ITZ428" s="1210"/>
      <c r="IUA428" s="1211"/>
      <c r="IUB428" s="1210"/>
      <c r="IUD428" s="1208"/>
      <c r="IUE428" s="1209"/>
      <c r="IUF428" s="1209"/>
      <c r="IUG428" s="1209"/>
      <c r="IUH428" s="1209"/>
      <c r="IUI428" s="1210"/>
      <c r="IUJ428" s="1211"/>
      <c r="IUK428" s="1210"/>
      <c r="IUM428" s="1208"/>
      <c r="IUN428" s="1209"/>
      <c r="IUO428" s="1209"/>
      <c r="IUP428" s="1209"/>
      <c r="IUQ428" s="1209"/>
      <c r="IUR428" s="1210"/>
      <c r="IUS428" s="1211"/>
      <c r="IUT428" s="1210"/>
      <c r="IUV428" s="1208"/>
      <c r="IUW428" s="1209"/>
      <c r="IUX428" s="1209"/>
      <c r="IUY428" s="1209"/>
      <c r="IUZ428" s="1209"/>
      <c r="IVA428" s="1210"/>
      <c r="IVB428" s="1211"/>
      <c r="IVC428" s="1210"/>
      <c r="IVE428" s="1208"/>
      <c r="IVF428" s="1209"/>
      <c r="IVG428" s="1209"/>
      <c r="IVH428" s="1209"/>
      <c r="IVI428" s="1209"/>
      <c r="IVJ428" s="1210"/>
      <c r="IVK428" s="1211"/>
      <c r="IVL428" s="1210"/>
      <c r="IVN428" s="1208"/>
      <c r="IVO428" s="1209"/>
      <c r="IVP428" s="1209"/>
      <c r="IVQ428" s="1209"/>
      <c r="IVR428" s="1209"/>
      <c r="IVS428" s="1210"/>
      <c r="IVT428" s="1211"/>
      <c r="IVU428" s="1210"/>
      <c r="IVW428" s="1208"/>
      <c r="IVX428" s="1209"/>
      <c r="IVY428" s="1209"/>
      <c r="IVZ428" s="1209"/>
      <c r="IWA428" s="1209"/>
      <c r="IWB428" s="1210"/>
      <c r="IWC428" s="1211"/>
      <c r="IWD428" s="1210"/>
      <c r="IWF428" s="1208"/>
      <c r="IWG428" s="1209"/>
      <c r="IWH428" s="1209"/>
      <c r="IWI428" s="1209"/>
      <c r="IWJ428" s="1209"/>
      <c r="IWK428" s="1210"/>
      <c r="IWL428" s="1211"/>
      <c r="IWM428" s="1210"/>
      <c r="IWO428" s="1208"/>
      <c r="IWP428" s="1209"/>
      <c r="IWQ428" s="1209"/>
      <c r="IWR428" s="1209"/>
      <c r="IWS428" s="1209"/>
      <c r="IWT428" s="1210"/>
      <c r="IWU428" s="1211"/>
      <c r="IWV428" s="1210"/>
      <c r="IWX428" s="1208"/>
      <c r="IWY428" s="1209"/>
      <c r="IWZ428" s="1209"/>
      <c r="IXA428" s="1209"/>
      <c r="IXB428" s="1209"/>
      <c r="IXC428" s="1210"/>
      <c r="IXD428" s="1211"/>
      <c r="IXE428" s="1210"/>
      <c r="IXG428" s="1208"/>
      <c r="IXH428" s="1209"/>
      <c r="IXI428" s="1209"/>
      <c r="IXJ428" s="1209"/>
      <c r="IXK428" s="1209"/>
      <c r="IXL428" s="1210"/>
      <c r="IXM428" s="1211"/>
      <c r="IXN428" s="1210"/>
      <c r="IXP428" s="1208"/>
      <c r="IXQ428" s="1209"/>
      <c r="IXR428" s="1209"/>
      <c r="IXS428" s="1209"/>
      <c r="IXT428" s="1209"/>
      <c r="IXU428" s="1210"/>
      <c r="IXV428" s="1211"/>
      <c r="IXW428" s="1210"/>
      <c r="IXY428" s="1208"/>
      <c r="IXZ428" s="1209"/>
      <c r="IYA428" s="1209"/>
      <c r="IYB428" s="1209"/>
      <c r="IYC428" s="1209"/>
      <c r="IYD428" s="1210"/>
      <c r="IYE428" s="1211"/>
      <c r="IYF428" s="1210"/>
      <c r="IYH428" s="1208"/>
      <c r="IYI428" s="1209"/>
      <c r="IYJ428" s="1209"/>
      <c r="IYK428" s="1209"/>
      <c r="IYL428" s="1209"/>
      <c r="IYM428" s="1210"/>
      <c r="IYN428" s="1211"/>
      <c r="IYO428" s="1210"/>
      <c r="IYQ428" s="1208"/>
      <c r="IYR428" s="1209"/>
      <c r="IYS428" s="1209"/>
      <c r="IYT428" s="1209"/>
      <c r="IYU428" s="1209"/>
      <c r="IYV428" s="1210"/>
      <c r="IYW428" s="1211"/>
      <c r="IYX428" s="1210"/>
      <c r="IYZ428" s="1208"/>
      <c r="IZA428" s="1209"/>
      <c r="IZB428" s="1209"/>
      <c r="IZC428" s="1209"/>
      <c r="IZD428" s="1209"/>
      <c r="IZE428" s="1210"/>
      <c r="IZF428" s="1211"/>
      <c r="IZG428" s="1210"/>
      <c r="IZI428" s="1208"/>
      <c r="IZJ428" s="1209"/>
      <c r="IZK428" s="1209"/>
      <c r="IZL428" s="1209"/>
      <c r="IZM428" s="1209"/>
      <c r="IZN428" s="1210"/>
      <c r="IZO428" s="1211"/>
      <c r="IZP428" s="1210"/>
      <c r="IZR428" s="1208"/>
      <c r="IZS428" s="1209"/>
      <c r="IZT428" s="1209"/>
      <c r="IZU428" s="1209"/>
      <c r="IZV428" s="1209"/>
      <c r="IZW428" s="1210"/>
      <c r="IZX428" s="1211"/>
      <c r="IZY428" s="1210"/>
      <c r="JAA428" s="1208"/>
      <c r="JAB428" s="1209"/>
      <c r="JAC428" s="1209"/>
      <c r="JAD428" s="1209"/>
      <c r="JAE428" s="1209"/>
      <c r="JAF428" s="1210"/>
      <c r="JAG428" s="1211"/>
      <c r="JAH428" s="1210"/>
      <c r="JAJ428" s="1208"/>
      <c r="JAK428" s="1209"/>
      <c r="JAL428" s="1209"/>
      <c r="JAM428" s="1209"/>
      <c r="JAN428" s="1209"/>
      <c r="JAO428" s="1210"/>
      <c r="JAP428" s="1211"/>
      <c r="JAQ428" s="1210"/>
      <c r="JAS428" s="1208"/>
      <c r="JAT428" s="1209"/>
      <c r="JAU428" s="1209"/>
      <c r="JAV428" s="1209"/>
      <c r="JAW428" s="1209"/>
      <c r="JAX428" s="1210"/>
      <c r="JAY428" s="1211"/>
      <c r="JAZ428" s="1210"/>
      <c r="JBB428" s="1208"/>
      <c r="JBC428" s="1209"/>
      <c r="JBD428" s="1209"/>
      <c r="JBE428" s="1209"/>
      <c r="JBF428" s="1209"/>
      <c r="JBG428" s="1210"/>
      <c r="JBH428" s="1211"/>
      <c r="JBI428" s="1210"/>
      <c r="JBK428" s="1208"/>
      <c r="JBL428" s="1209"/>
      <c r="JBM428" s="1209"/>
      <c r="JBN428" s="1209"/>
      <c r="JBO428" s="1209"/>
      <c r="JBP428" s="1210"/>
      <c r="JBQ428" s="1211"/>
      <c r="JBR428" s="1210"/>
      <c r="JBT428" s="1208"/>
      <c r="JBU428" s="1209"/>
      <c r="JBV428" s="1209"/>
      <c r="JBW428" s="1209"/>
      <c r="JBX428" s="1209"/>
      <c r="JBY428" s="1210"/>
      <c r="JBZ428" s="1211"/>
      <c r="JCA428" s="1210"/>
      <c r="JCC428" s="1208"/>
      <c r="JCD428" s="1209"/>
      <c r="JCE428" s="1209"/>
      <c r="JCF428" s="1209"/>
      <c r="JCG428" s="1209"/>
      <c r="JCH428" s="1210"/>
      <c r="JCI428" s="1211"/>
      <c r="JCJ428" s="1210"/>
      <c r="JCL428" s="1208"/>
      <c r="JCM428" s="1209"/>
      <c r="JCN428" s="1209"/>
      <c r="JCO428" s="1209"/>
      <c r="JCP428" s="1209"/>
      <c r="JCQ428" s="1210"/>
      <c r="JCR428" s="1211"/>
      <c r="JCS428" s="1210"/>
      <c r="JCU428" s="1208"/>
      <c r="JCV428" s="1209"/>
      <c r="JCW428" s="1209"/>
      <c r="JCX428" s="1209"/>
      <c r="JCY428" s="1209"/>
      <c r="JCZ428" s="1210"/>
      <c r="JDA428" s="1211"/>
      <c r="JDB428" s="1210"/>
      <c r="JDD428" s="1208"/>
      <c r="JDE428" s="1209"/>
      <c r="JDF428" s="1209"/>
      <c r="JDG428" s="1209"/>
      <c r="JDH428" s="1209"/>
      <c r="JDI428" s="1210"/>
      <c r="JDJ428" s="1211"/>
      <c r="JDK428" s="1210"/>
      <c r="JDM428" s="1208"/>
      <c r="JDN428" s="1209"/>
      <c r="JDO428" s="1209"/>
      <c r="JDP428" s="1209"/>
      <c r="JDQ428" s="1209"/>
      <c r="JDR428" s="1210"/>
      <c r="JDS428" s="1211"/>
      <c r="JDT428" s="1210"/>
      <c r="JDV428" s="1208"/>
      <c r="JDW428" s="1209"/>
      <c r="JDX428" s="1209"/>
      <c r="JDY428" s="1209"/>
      <c r="JDZ428" s="1209"/>
      <c r="JEA428" s="1210"/>
      <c r="JEB428" s="1211"/>
      <c r="JEC428" s="1210"/>
      <c r="JEE428" s="1208"/>
      <c r="JEF428" s="1209"/>
      <c r="JEG428" s="1209"/>
      <c r="JEH428" s="1209"/>
      <c r="JEI428" s="1209"/>
      <c r="JEJ428" s="1210"/>
      <c r="JEK428" s="1211"/>
      <c r="JEL428" s="1210"/>
      <c r="JEN428" s="1208"/>
      <c r="JEO428" s="1209"/>
      <c r="JEP428" s="1209"/>
      <c r="JEQ428" s="1209"/>
      <c r="JER428" s="1209"/>
      <c r="JES428" s="1210"/>
      <c r="JET428" s="1211"/>
      <c r="JEU428" s="1210"/>
      <c r="JEW428" s="1208"/>
      <c r="JEX428" s="1209"/>
      <c r="JEY428" s="1209"/>
      <c r="JEZ428" s="1209"/>
      <c r="JFA428" s="1209"/>
      <c r="JFB428" s="1210"/>
      <c r="JFC428" s="1211"/>
      <c r="JFD428" s="1210"/>
      <c r="JFF428" s="1208"/>
      <c r="JFG428" s="1209"/>
      <c r="JFH428" s="1209"/>
      <c r="JFI428" s="1209"/>
      <c r="JFJ428" s="1209"/>
      <c r="JFK428" s="1210"/>
      <c r="JFL428" s="1211"/>
      <c r="JFM428" s="1210"/>
      <c r="JFO428" s="1208"/>
      <c r="JFP428" s="1209"/>
      <c r="JFQ428" s="1209"/>
      <c r="JFR428" s="1209"/>
      <c r="JFS428" s="1209"/>
      <c r="JFT428" s="1210"/>
      <c r="JFU428" s="1211"/>
      <c r="JFV428" s="1210"/>
      <c r="JFX428" s="1208"/>
      <c r="JFY428" s="1209"/>
      <c r="JFZ428" s="1209"/>
      <c r="JGA428" s="1209"/>
      <c r="JGB428" s="1209"/>
      <c r="JGC428" s="1210"/>
      <c r="JGD428" s="1211"/>
      <c r="JGE428" s="1210"/>
      <c r="JGG428" s="1208"/>
      <c r="JGH428" s="1209"/>
      <c r="JGI428" s="1209"/>
      <c r="JGJ428" s="1209"/>
      <c r="JGK428" s="1209"/>
      <c r="JGL428" s="1210"/>
      <c r="JGM428" s="1211"/>
      <c r="JGN428" s="1210"/>
      <c r="JGP428" s="1208"/>
      <c r="JGQ428" s="1209"/>
      <c r="JGR428" s="1209"/>
      <c r="JGS428" s="1209"/>
      <c r="JGT428" s="1209"/>
      <c r="JGU428" s="1210"/>
      <c r="JGV428" s="1211"/>
      <c r="JGW428" s="1210"/>
      <c r="JGY428" s="1208"/>
      <c r="JGZ428" s="1209"/>
      <c r="JHA428" s="1209"/>
      <c r="JHB428" s="1209"/>
      <c r="JHC428" s="1209"/>
      <c r="JHD428" s="1210"/>
      <c r="JHE428" s="1211"/>
      <c r="JHF428" s="1210"/>
      <c r="JHH428" s="1208"/>
      <c r="JHI428" s="1209"/>
      <c r="JHJ428" s="1209"/>
      <c r="JHK428" s="1209"/>
      <c r="JHL428" s="1209"/>
      <c r="JHM428" s="1210"/>
      <c r="JHN428" s="1211"/>
      <c r="JHO428" s="1210"/>
      <c r="JHQ428" s="1208"/>
      <c r="JHR428" s="1209"/>
      <c r="JHS428" s="1209"/>
      <c r="JHT428" s="1209"/>
      <c r="JHU428" s="1209"/>
      <c r="JHV428" s="1210"/>
      <c r="JHW428" s="1211"/>
      <c r="JHX428" s="1210"/>
      <c r="JHZ428" s="1208"/>
      <c r="JIA428" s="1209"/>
      <c r="JIB428" s="1209"/>
      <c r="JIC428" s="1209"/>
      <c r="JID428" s="1209"/>
      <c r="JIE428" s="1210"/>
      <c r="JIF428" s="1211"/>
      <c r="JIG428" s="1210"/>
      <c r="JII428" s="1208"/>
      <c r="JIJ428" s="1209"/>
      <c r="JIK428" s="1209"/>
      <c r="JIL428" s="1209"/>
      <c r="JIM428" s="1209"/>
      <c r="JIN428" s="1210"/>
      <c r="JIO428" s="1211"/>
      <c r="JIP428" s="1210"/>
      <c r="JIR428" s="1208"/>
      <c r="JIS428" s="1209"/>
      <c r="JIT428" s="1209"/>
      <c r="JIU428" s="1209"/>
      <c r="JIV428" s="1209"/>
      <c r="JIW428" s="1210"/>
      <c r="JIX428" s="1211"/>
      <c r="JIY428" s="1210"/>
      <c r="JJA428" s="1208"/>
      <c r="JJB428" s="1209"/>
      <c r="JJC428" s="1209"/>
      <c r="JJD428" s="1209"/>
      <c r="JJE428" s="1209"/>
      <c r="JJF428" s="1210"/>
      <c r="JJG428" s="1211"/>
      <c r="JJH428" s="1210"/>
      <c r="JJJ428" s="1208"/>
      <c r="JJK428" s="1209"/>
      <c r="JJL428" s="1209"/>
      <c r="JJM428" s="1209"/>
      <c r="JJN428" s="1209"/>
      <c r="JJO428" s="1210"/>
      <c r="JJP428" s="1211"/>
      <c r="JJQ428" s="1210"/>
      <c r="JJS428" s="1208"/>
      <c r="JJT428" s="1209"/>
      <c r="JJU428" s="1209"/>
      <c r="JJV428" s="1209"/>
      <c r="JJW428" s="1209"/>
      <c r="JJX428" s="1210"/>
      <c r="JJY428" s="1211"/>
      <c r="JJZ428" s="1210"/>
      <c r="JKB428" s="1208"/>
      <c r="JKC428" s="1209"/>
      <c r="JKD428" s="1209"/>
      <c r="JKE428" s="1209"/>
      <c r="JKF428" s="1209"/>
      <c r="JKG428" s="1210"/>
      <c r="JKH428" s="1211"/>
      <c r="JKI428" s="1210"/>
      <c r="JKK428" s="1208"/>
      <c r="JKL428" s="1209"/>
      <c r="JKM428" s="1209"/>
      <c r="JKN428" s="1209"/>
      <c r="JKO428" s="1209"/>
      <c r="JKP428" s="1210"/>
      <c r="JKQ428" s="1211"/>
      <c r="JKR428" s="1210"/>
      <c r="JKT428" s="1208"/>
      <c r="JKU428" s="1209"/>
      <c r="JKV428" s="1209"/>
      <c r="JKW428" s="1209"/>
      <c r="JKX428" s="1209"/>
      <c r="JKY428" s="1210"/>
      <c r="JKZ428" s="1211"/>
      <c r="JLA428" s="1210"/>
      <c r="JLC428" s="1208"/>
      <c r="JLD428" s="1209"/>
      <c r="JLE428" s="1209"/>
      <c r="JLF428" s="1209"/>
      <c r="JLG428" s="1209"/>
      <c r="JLH428" s="1210"/>
      <c r="JLI428" s="1211"/>
      <c r="JLJ428" s="1210"/>
      <c r="JLL428" s="1208"/>
      <c r="JLM428" s="1209"/>
      <c r="JLN428" s="1209"/>
      <c r="JLO428" s="1209"/>
      <c r="JLP428" s="1209"/>
      <c r="JLQ428" s="1210"/>
      <c r="JLR428" s="1211"/>
      <c r="JLS428" s="1210"/>
      <c r="JLU428" s="1208"/>
      <c r="JLV428" s="1209"/>
      <c r="JLW428" s="1209"/>
      <c r="JLX428" s="1209"/>
      <c r="JLY428" s="1209"/>
      <c r="JLZ428" s="1210"/>
      <c r="JMA428" s="1211"/>
      <c r="JMB428" s="1210"/>
      <c r="JMD428" s="1208"/>
      <c r="JME428" s="1209"/>
      <c r="JMF428" s="1209"/>
      <c r="JMG428" s="1209"/>
      <c r="JMH428" s="1209"/>
      <c r="JMI428" s="1210"/>
      <c r="JMJ428" s="1211"/>
      <c r="JMK428" s="1210"/>
      <c r="JMM428" s="1208"/>
      <c r="JMN428" s="1209"/>
      <c r="JMO428" s="1209"/>
      <c r="JMP428" s="1209"/>
      <c r="JMQ428" s="1209"/>
      <c r="JMR428" s="1210"/>
      <c r="JMS428" s="1211"/>
      <c r="JMT428" s="1210"/>
      <c r="JMV428" s="1208"/>
      <c r="JMW428" s="1209"/>
      <c r="JMX428" s="1209"/>
      <c r="JMY428" s="1209"/>
      <c r="JMZ428" s="1209"/>
      <c r="JNA428" s="1210"/>
      <c r="JNB428" s="1211"/>
      <c r="JNC428" s="1210"/>
      <c r="JNE428" s="1208"/>
      <c r="JNF428" s="1209"/>
      <c r="JNG428" s="1209"/>
      <c r="JNH428" s="1209"/>
      <c r="JNI428" s="1209"/>
      <c r="JNJ428" s="1210"/>
      <c r="JNK428" s="1211"/>
      <c r="JNL428" s="1210"/>
      <c r="JNN428" s="1208"/>
      <c r="JNO428" s="1209"/>
      <c r="JNP428" s="1209"/>
      <c r="JNQ428" s="1209"/>
      <c r="JNR428" s="1209"/>
      <c r="JNS428" s="1210"/>
      <c r="JNT428" s="1211"/>
      <c r="JNU428" s="1210"/>
      <c r="JNW428" s="1208"/>
      <c r="JNX428" s="1209"/>
      <c r="JNY428" s="1209"/>
      <c r="JNZ428" s="1209"/>
      <c r="JOA428" s="1209"/>
      <c r="JOB428" s="1210"/>
      <c r="JOC428" s="1211"/>
      <c r="JOD428" s="1210"/>
      <c r="JOF428" s="1208"/>
      <c r="JOG428" s="1209"/>
      <c r="JOH428" s="1209"/>
      <c r="JOI428" s="1209"/>
      <c r="JOJ428" s="1209"/>
      <c r="JOK428" s="1210"/>
      <c r="JOL428" s="1211"/>
      <c r="JOM428" s="1210"/>
      <c r="JOO428" s="1208"/>
      <c r="JOP428" s="1209"/>
      <c r="JOQ428" s="1209"/>
      <c r="JOR428" s="1209"/>
      <c r="JOS428" s="1209"/>
      <c r="JOT428" s="1210"/>
      <c r="JOU428" s="1211"/>
      <c r="JOV428" s="1210"/>
      <c r="JOX428" s="1208"/>
      <c r="JOY428" s="1209"/>
      <c r="JOZ428" s="1209"/>
      <c r="JPA428" s="1209"/>
      <c r="JPB428" s="1209"/>
      <c r="JPC428" s="1210"/>
      <c r="JPD428" s="1211"/>
      <c r="JPE428" s="1210"/>
      <c r="JPG428" s="1208"/>
      <c r="JPH428" s="1209"/>
      <c r="JPI428" s="1209"/>
      <c r="JPJ428" s="1209"/>
      <c r="JPK428" s="1209"/>
      <c r="JPL428" s="1210"/>
      <c r="JPM428" s="1211"/>
      <c r="JPN428" s="1210"/>
      <c r="JPP428" s="1208"/>
      <c r="JPQ428" s="1209"/>
      <c r="JPR428" s="1209"/>
      <c r="JPS428" s="1209"/>
      <c r="JPT428" s="1209"/>
      <c r="JPU428" s="1210"/>
      <c r="JPV428" s="1211"/>
      <c r="JPW428" s="1210"/>
      <c r="JPY428" s="1208"/>
      <c r="JPZ428" s="1209"/>
      <c r="JQA428" s="1209"/>
      <c r="JQB428" s="1209"/>
      <c r="JQC428" s="1209"/>
      <c r="JQD428" s="1210"/>
      <c r="JQE428" s="1211"/>
      <c r="JQF428" s="1210"/>
      <c r="JQH428" s="1208"/>
      <c r="JQI428" s="1209"/>
      <c r="JQJ428" s="1209"/>
      <c r="JQK428" s="1209"/>
      <c r="JQL428" s="1209"/>
      <c r="JQM428" s="1210"/>
      <c r="JQN428" s="1211"/>
      <c r="JQO428" s="1210"/>
      <c r="JQQ428" s="1208"/>
      <c r="JQR428" s="1209"/>
      <c r="JQS428" s="1209"/>
      <c r="JQT428" s="1209"/>
      <c r="JQU428" s="1209"/>
      <c r="JQV428" s="1210"/>
      <c r="JQW428" s="1211"/>
      <c r="JQX428" s="1210"/>
      <c r="JQZ428" s="1208"/>
      <c r="JRA428" s="1209"/>
      <c r="JRB428" s="1209"/>
      <c r="JRC428" s="1209"/>
      <c r="JRD428" s="1209"/>
      <c r="JRE428" s="1210"/>
      <c r="JRF428" s="1211"/>
      <c r="JRG428" s="1210"/>
      <c r="JRI428" s="1208"/>
      <c r="JRJ428" s="1209"/>
      <c r="JRK428" s="1209"/>
      <c r="JRL428" s="1209"/>
      <c r="JRM428" s="1209"/>
      <c r="JRN428" s="1210"/>
      <c r="JRO428" s="1211"/>
      <c r="JRP428" s="1210"/>
      <c r="JRR428" s="1208"/>
      <c r="JRS428" s="1209"/>
      <c r="JRT428" s="1209"/>
      <c r="JRU428" s="1209"/>
      <c r="JRV428" s="1209"/>
      <c r="JRW428" s="1210"/>
      <c r="JRX428" s="1211"/>
      <c r="JRY428" s="1210"/>
      <c r="JSA428" s="1208"/>
      <c r="JSB428" s="1209"/>
      <c r="JSC428" s="1209"/>
      <c r="JSD428" s="1209"/>
      <c r="JSE428" s="1209"/>
      <c r="JSF428" s="1210"/>
      <c r="JSG428" s="1211"/>
      <c r="JSH428" s="1210"/>
      <c r="JSJ428" s="1208"/>
      <c r="JSK428" s="1209"/>
      <c r="JSL428" s="1209"/>
      <c r="JSM428" s="1209"/>
      <c r="JSN428" s="1209"/>
      <c r="JSO428" s="1210"/>
      <c r="JSP428" s="1211"/>
      <c r="JSQ428" s="1210"/>
      <c r="JSS428" s="1208"/>
      <c r="JST428" s="1209"/>
      <c r="JSU428" s="1209"/>
      <c r="JSV428" s="1209"/>
      <c r="JSW428" s="1209"/>
      <c r="JSX428" s="1210"/>
      <c r="JSY428" s="1211"/>
      <c r="JSZ428" s="1210"/>
      <c r="JTB428" s="1208"/>
      <c r="JTC428" s="1209"/>
      <c r="JTD428" s="1209"/>
      <c r="JTE428" s="1209"/>
      <c r="JTF428" s="1209"/>
      <c r="JTG428" s="1210"/>
      <c r="JTH428" s="1211"/>
      <c r="JTI428" s="1210"/>
      <c r="JTK428" s="1208"/>
      <c r="JTL428" s="1209"/>
      <c r="JTM428" s="1209"/>
      <c r="JTN428" s="1209"/>
      <c r="JTO428" s="1209"/>
      <c r="JTP428" s="1210"/>
      <c r="JTQ428" s="1211"/>
      <c r="JTR428" s="1210"/>
      <c r="JTT428" s="1208"/>
      <c r="JTU428" s="1209"/>
      <c r="JTV428" s="1209"/>
      <c r="JTW428" s="1209"/>
      <c r="JTX428" s="1209"/>
      <c r="JTY428" s="1210"/>
      <c r="JTZ428" s="1211"/>
      <c r="JUA428" s="1210"/>
      <c r="JUC428" s="1208"/>
      <c r="JUD428" s="1209"/>
      <c r="JUE428" s="1209"/>
      <c r="JUF428" s="1209"/>
      <c r="JUG428" s="1209"/>
      <c r="JUH428" s="1210"/>
      <c r="JUI428" s="1211"/>
      <c r="JUJ428" s="1210"/>
      <c r="JUL428" s="1208"/>
      <c r="JUM428" s="1209"/>
      <c r="JUN428" s="1209"/>
      <c r="JUO428" s="1209"/>
      <c r="JUP428" s="1209"/>
      <c r="JUQ428" s="1210"/>
      <c r="JUR428" s="1211"/>
      <c r="JUS428" s="1210"/>
      <c r="JUU428" s="1208"/>
      <c r="JUV428" s="1209"/>
      <c r="JUW428" s="1209"/>
      <c r="JUX428" s="1209"/>
      <c r="JUY428" s="1209"/>
      <c r="JUZ428" s="1210"/>
      <c r="JVA428" s="1211"/>
      <c r="JVB428" s="1210"/>
      <c r="JVD428" s="1208"/>
      <c r="JVE428" s="1209"/>
      <c r="JVF428" s="1209"/>
      <c r="JVG428" s="1209"/>
      <c r="JVH428" s="1209"/>
      <c r="JVI428" s="1210"/>
      <c r="JVJ428" s="1211"/>
      <c r="JVK428" s="1210"/>
      <c r="JVM428" s="1208"/>
      <c r="JVN428" s="1209"/>
      <c r="JVO428" s="1209"/>
      <c r="JVP428" s="1209"/>
      <c r="JVQ428" s="1209"/>
      <c r="JVR428" s="1210"/>
      <c r="JVS428" s="1211"/>
      <c r="JVT428" s="1210"/>
      <c r="JVV428" s="1208"/>
      <c r="JVW428" s="1209"/>
      <c r="JVX428" s="1209"/>
      <c r="JVY428" s="1209"/>
      <c r="JVZ428" s="1209"/>
      <c r="JWA428" s="1210"/>
      <c r="JWB428" s="1211"/>
      <c r="JWC428" s="1210"/>
      <c r="JWE428" s="1208"/>
      <c r="JWF428" s="1209"/>
      <c r="JWG428" s="1209"/>
      <c r="JWH428" s="1209"/>
      <c r="JWI428" s="1209"/>
      <c r="JWJ428" s="1210"/>
      <c r="JWK428" s="1211"/>
      <c r="JWL428" s="1210"/>
      <c r="JWN428" s="1208"/>
      <c r="JWO428" s="1209"/>
      <c r="JWP428" s="1209"/>
      <c r="JWQ428" s="1209"/>
      <c r="JWR428" s="1209"/>
      <c r="JWS428" s="1210"/>
      <c r="JWT428" s="1211"/>
      <c r="JWU428" s="1210"/>
      <c r="JWW428" s="1208"/>
      <c r="JWX428" s="1209"/>
      <c r="JWY428" s="1209"/>
      <c r="JWZ428" s="1209"/>
      <c r="JXA428" s="1209"/>
      <c r="JXB428" s="1210"/>
      <c r="JXC428" s="1211"/>
      <c r="JXD428" s="1210"/>
      <c r="JXF428" s="1208"/>
      <c r="JXG428" s="1209"/>
      <c r="JXH428" s="1209"/>
      <c r="JXI428" s="1209"/>
      <c r="JXJ428" s="1209"/>
      <c r="JXK428" s="1210"/>
      <c r="JXL428" s="1211"/>
      <c r="JXM428" s="1210"/>
      <c r="JXO428" s="1208"/>
      <c r="JXP428" s="1209"/>
      <c r="JXQ428" s="1209"/>
      <c r="JXR428" s="1209"/>
      <c r="JXS428" s="1209"/>
      <c r="JXT428" s="1210"/>
      <c r="JXU428" s="1211"/>
      <c r="JXV428" s="1210"/>
      <c r="JXX428" s="1208"/>
      <c r="JXY428" s="1209"/>
      <c r="JXZ428" s="1209"/>
      <c r="JYA428" s="1209"/>
      <c r="JYB428" s="1209"/>
      <c r="JYC428" s="1210"/>
      <c r="JYD428" s="1211"/>
      <c r="JYE428" s="1210"/>
      <c r="JYG428" s="1208"/>
      <c r="JYH428" s="1209"/>
      <c r="JYI428" s="1209"/>
      <c r="JYJ428" s="1209"/>
      <c r="JYK428" s="1209"/>
      <c r="JYL428" s="1210"/>
      <c r="JYM428" s="1211"/>
      <c r="JYN428" s="1210"/>
      <c r="JYP428" s="1208"/>
      <c r="JYQ428" s="1209"/>
      <c r="JYR428" s="1209"/>
      <c r="JYS428" s="1209"/>
      <c r="JYT428" s="1209"/>
      <c r="JYU428" s="1210"/>
      <c r="JYV428" s="1211"/>
      <c r="JYW428" s="1210"/>
      <c r="JYY428" s="1208"/>
      <c r="JYZ428" s="1209"/>
      <c r="JZA428" s="1209"/>
      <c r="JZB428" s="1209"/>
      <c r="JZC428" s="1209"/>
      <c r="JZD428" s="1210"/>
      <c r="JZE428" s="1211"/>
      <c r="JZF428" s="1210"/>
      <c r="JZH428" s="1208"/>
      <c r="JZI428" s="1209"/>
      <c r="JZJ428" s="1209"/>
      <c r="JZK428" s="1209"/>
      <c r="JZL428" s="1209"/>
      <c r="JZM428" s="1210"/>
      <c r="JZN428" s="1211"/>
      <c r="JZO428" s="1210"/>
      <c r="JZQ428" s="1208"/>
      <c r="JZR428" s="1209"/>
      <c r="JZS428" s="1209"/>
      <c r="JZT428" s="1209"/>
      <c r="JZU428" s="1209"/>
      <c r="JZV428" s="1210"/>
      <c r="JZW428" s="1211"/>
      <c r="JZX428" s="1210"/>
      <c r="JZZ428" s="1208"/>
      <c r="KAA428" s="1209"/>
      <c r="KAB428" s="1209"/>
      <c r="KAC428" s="1209"/>
      <c r="KAD428" s="1209"/>
      <c r="KAE428" s="1210"/>
      <c r="KAF428" s="1211"/>
      <c r="KAG428" s="1210"/>
      <c r="KAI428" s="1208"/>
      <c r="KAJ428" s="1209"/>
      <c r="KAK428" s="1209"/>
      <c r="KAL428" s="1209"/>
      <c r="KAM428" s="1209"/>
      <c r="KAN428" s="1210"/>
      <c r="KAO428" s="1211"/>
      <c r="KAP428" s="1210"/>
      <c r="KAR428" s="1208"/>
      <c r="KAS428" s="1209"/>
      <c r="KAT428" s="1209"/>
      <c r="KAU428" s="1209"/>
      <c r="KAV428" s="1209"/>
      <c r="KAW428" s="1210"/>
      <c r="KAX428" s="1211"/>
      <c r="KAY428" s="1210"/>
      <c r="KBA428" s="1208"/>
      <c r="KBB428" s="1209"/>
      <c r="KBC428" s="1209"/>
      <c r="KBD428" s="1209"/>
      <c r="KBE428" s="1209"/>
      <c r="KBF428" s="1210"/>
      <c r="KBG428" s="1211"/>
      <c r="KBH428" s="1210"/>
      <c r="KBJ428" s="1208"/>
      <c r="KBK428" s="1209"/>
      <c r="KBL428" s="1209"/>
      <c r="KBM428" s="1209"/>
      <c r="KBN428" s="1209"/>
      <c r="KBO428" s="1210"/>
      <c r="KBP428" s="1211"/>
      <c r="KBQ428" s="1210"/>
      <c r="KBS428" s="1208"/>
      <c r="KBT428" s="1209"/>
      <c r="KBU428" s="1209"/>
      <c r="KBV428" s="1209"/>
      <c r="KBW428" s="1209"/>
      <c r="KBX428" s="1210"/>
      <c r="KBY428" s="1211"/>
      <c r="KBZ428" s="1210"/>
      <c r="KCB428" s="1208"/>
      <c r="KCC428" s="1209"/>
      <c r="KCD428" s="1209"/>
      <c r="KCE428" s="1209"/>
      <c r="KCF428" s="1209"/>
      <c r="KCG428" s="1210"/>
      <c r="KCH428" s="1211"/>
      <c r="KCI428" s="1210"/>
      <c r="KCK428" s="1208"/>
      <c r="KCL428" s="1209"/>
      <c r="KCM428" s="1209"/>
      <c r="KCN428" s="1209"/>
      <c r="KCO428" s="1209"/>
      <c r="KCP428" s="1210"/>
      <c r="KCQ428" s="1211"/>
      <c r="KCR428" s="1210"/>
      <c r="KCT428" s="1208"/>
      <c r="KCU428" s="1209"/>
      <c r="KCV428" s="1209"/>
      <c r="KCW428" s="1209"/>
      <c r="KCX428" s="1209"/>
      <c r="KCY428" s="1210"/>
      <c r="KCZ428" s="1211"/>
      <c r="KDA428" s="1210"/>
      <c r="KDC428" s="1208"/>
      <c r="KDD428" s="1209"/>
      <c r="KDE428" s="1209"/>
      <c r="KDF428" s="1209"/>
      <c r="KDG428" s="1209"/>
      <c r="KDH428" s="1210"/>
      <c r="KDI428" s="1211"/>
      <c r="KDJ428" s="1210"/>
      <c r="KDL428" s="1208"/>
      <c r="KDM428" s="1209"/>
      <c r="KDN428" s="1209"/>
      <c r="KDO428" s="1209"/>
      <c r="KDP428" s="1209"/>
      <c r="KDQ428" s="1210"/>
      <c r="KDR428" s="1211"/>
      <c r="KDS428" s="1210"/>
      <c r="KDU428" s="1208"/>
      <c r="KDV428" s="1209"/>
      <c r="KDW428" s="1209"/>
      <c r="KDX428" s="1209"/>
      <c r="KDY428" s="1209"/>
      <c r="KDZ428" s="1210"/>
      <c r="KEA428" s="1211"/>
      <c r="KEB428" s="1210"/>
      <c r="KED428" s="1208"/>
      <c r="KEE428" s="1209"/>
      <c r="KEF428" s="1209"/>
      <c r="KEG428" s="1209"/>
      <c r="KEH428" s="1209"/>
      <c r="KEI428" s="1210"/>
      <c r="KEJ428" s="1211"/>
      <c r="KEK428" s="1210"/>
      <c r="KEM428" s="1208"/>
      <c r="KEN428" s="1209"/>
      <c r="KEO428" s="1209"/>
      <c r="KEP428" s="1209"/>
      <c r="KEQ428" s="1209"/>
      <c r="KER428" s="1210"/>
      <c r="KES428" s="1211"/>
      <c r="KET428" s="1210"/>
      <c r="KEV428" s="1208"/>
      <c r="KEW428" s="1209"/>
      <c r="KEX428" s="1209"/>
      <c r="KEY428" s="1209"/>
      <c r="KEZ428" s="1209"/>
      <c r="KFA428" s="1210"/>
      <c r="KFB428" s="1211"/>
      <c r="KFC428" s="1210"/>
      <c r="KFE428" s="1208"/>
      <c r="KFF428" s="1209"/>
      <c r="KFG428" s="1209"/>
      <c r="KFH428" s="1209"/>
      <c r="KFI428" s="1209"/>
      <c r="KFJ428" s="1210"/>
      <c r="KFK428" s="1211"/>
      <c r="KFL428" s="1210"/>
      <c r="KFN428" s="1208"/>
      <c r="KFO428" s="1209"/>
      <c r="KFP428" s="1209"/>
      <c r="KFQ428" s="1209"/>
      <c r="KFR428" s="1209"/>
      <c r="KFS428" s="1210"/>
      <c r="KFT428" s="1211"/>
      <c r="KFU428" s="1210"/>
      <c r="KFW428" s="1208"/>
      <c r="KFX428" s="1209"/>
      <c r="KFY428" s="1209"/>
      <c r="KFZ428" s="1209"/>
      <c r="KGA428" s="1209"/>
      <c r="KGB428" s="1210"/>
      <c r="KGC428" s="1211"/>
      <c r="KGD428" s="1210"/>
      <c r="KGF428" s="1208"/>
      <c r="KGG428" s="1209"/>
      <c r="KGH428" s="1209"/>
      <c r="KGI428" s="1209"/>
      <c r="KGJ428" s="1209"/>
      <c r="KGK428" s="1210"/>
      <c r="KGL428" s="1211"/>
      <c r="KGM428" s="1210"/>
      <c r="KGO428" s="1208"/>
      <c r="KGP428" s="1209"/>
      <c r="KGQ428" s="1209"/>
      <c r="KGR428" s="1209"/>
      <c r="KGS428" s="1209"/>
      <c r="KGT428" s="1210"/>
      <c r="KGU428" s="1211"/>
      <c r="KGV428" s="1210"/>
      <c r="KGX428" s="1208"/>
      <c r="KGY428" s="1209"/>
      <c r="KGZ428" s="1209"/>
      <c r="KHA428" s="1209"/>
      <c r="KHB428" s="1209"/>
      <c r="KHC428" s="1210"/>
      <c r="KHD428" s="1211"/>
      <c r="KHE428" s="1210"/>
      <c r="KHG428" s="1208"/>
      <c r="KHH428" s="1209"/>
      <c r="KHI428" s="1209"/>
      <c r="KHJ428" s="1209"/>
      <c r="KHK428" s="1209"/>
      <c r="KHL428" s="1210"/>
      <c r="KHM428" s="1211"/>
      <c r="KHN428" s="1210"/>
      <c r="KHP428" s="1208"/>
      <c r="KHQ428" s="1209"/>
      <c r="KHR428" s="1209"/>
      <c r="KHS428" s="1209"/>
      <c r="KHT428" s="1209"/>
      <c r="KHU428" s="1210"/>
      <c r="KHV428" s="1211"/>
      <c r="KHW428" s="1210"/>
      <c r="KHY428" s="1208"/>
      <c r="KHZ428" s="1209"/>
      <c r="KIA428" s="1209"/>
      <c r="KIB428" s="1209"/>
      <c r="KIC428" s="1209"/>
      <c r="KID428" s="1210"/>
      <c r="KIE428" s="1211"/>
      <c r="KIF428" s="1210"/>
      <c r="KIH428" s="1208"/>
      <c r="KII428" s="1209"/>
      <c r="KIJ428" s="1209"/>
      <c r="KIK428" s="1209"/>
      <c r="KIL428" s="1209"/>
      <c r="KIM428" s="1210"/>
      <c r="KIN428" s="1211"/>
      <c r="KIO428" s="1210"/>
      <c r="KIQ428" s="1208"/>
      <c r="KIR428" s="1209"/>
      <c r="KIS428" s="1209"/>
      <c r="KIT428" s="1209"/>
      <c r="KIU428" s="1209"/>
      <c r="KIV428" s="1210"/>
      <c r="KIW428" s="1211"/>
      <c r="KIX428" s="1210"/>
      <c r="KIZ428" s="1208"/>
      <c r="KJA428" s="1209"/>
      <c r="KJB428" s="1209"/>
      <c r="KJC428" s="1209"/>
      <c r="KJD428" s="1209"/>
      <c r="KJE428" s="1210"/>
      <c r="KJF428" s="1211"/>
      <c r="KJG428" s="1210"/>
      <c r="KJI428" s="1208"/>
      <c r="KJJ428" s="1209"/>
      <c r="KJK428" s="1209"/>
      <c r="KJL428" s="1209"/>
      <c r="KJM428" s="1209"/>
      <c r="KJN428" s="1210"/>
      <c r="KJO428" s="1211"/>
      <c r="KJP428" s="1210"/>
      <c r="KJR428" s="1208"/>
      <c r="KJS428" s="1209"/>
      <c r="KJT428" s="1209"/>
      <c r="KJU428" s="1209"/>
      <c r="KJV428" s="1209"/>
      <c r="KJW428" s="1210"/>
      <c r="KJX428" s="1211"/>
      <c r="KJY428" s="1210"/>
      <c r="KKA428" s="1208"/>
      <c r="KKB428" s="1209"/>
      <c r="KKC428" s="1209"/>
      <c r="KKD428" s="1209"/>
      <c r="KKE428" s="1209"/>
      <c r="KKF428" s="1210"/>
      <c r="KKG428" s="1211"/>
      <c r="KKH428" s="1210"/>
      <c r="KKJ428" s="1208"/>
      <c r="KKK428" s="1209"/>
      <c r="KKL428" s="1209"/>
      <c r="KKM428" s="1209"/>
      <c r="KKN428" s="1209"/>
      <c r="KKO428" s="1210"/>
      <c r="KKP428" s="1211"/>
      <c r="KKQ428" s="1210"/>
      <c r="KKS428" s="1208"/>
      <c r="KKT428" s="1209"/>
      <c r="KKU428" s="1209"/>
      <c r="KKV428" s="1209"/>
      <c r="KKW428" s="1209"/>
      <c r="KKX428" s="1210"/>
      <c r="KKY428" s="1211"/>
      <c r="KKZ428" s="1210"/>
      <c r="KLB428" s="1208"/>
      <c r="KLC428" s="1209"/>
      <c r="KLD428" s="1209"/>
      <c r="KLE428" s="1209"/>
      <c r="KLF428" s="1209"/>
      <c r="KLG428" s="1210"/>
      <c r="KLH428" s="1211"/>
      <c r="KLI428" s="1210"/>
      <c r="KLK428" s="1208"/>
      <c r="KLL428" s="1209"/>
      <c r="KLM428" s="1209"/>
      <c r="KLN428" s="1209"/>
      <c r="KLO428" s="1209"/>
      <c r="KLP428" s="1210"/>
      <c r="KLQ428" s="1211"/>
      <c r="KLR428" s="1210"/>
      <c r="KLT428" s="1208"/>
      <c r="KLU428" s="1209"/>
      <c r="KLV428" s="1209"/>
      <c r="KLW428" s="1209"/>
      <c r="KLX428" s="1209"/>
      <c r="KLY428" s="1210"/>
      <c r="KLZ428" s="1211"/>
      <c r="KMA428" s="1210"/>
      <c r="KMC428" s="1208"/>
      <c r="KMD428" s="1209"/>
      <c r="KME428" s="1209"/>
      <c r="KMF428" s="1209"/>
      <c r="KMG428" s="1209"/>
      <c r="KMH428" s="1210"/>
      <c r="KMI428" s="1211"/>
      <c r="KMJ428" s="1210"/>
      <c r="KML428" s="1208"/>
      <c r="KMM428" s="1209"/>
      <c r="KMN428" s="1209"/>
      <c r="KMO428" s="1209"/>
      <c r="KMP428" s="1209"/>
      <c r="KMQ428" s="1210"/>
      <c r="KMR428" s="1211"/>
      <c r="KMS428" s="1210"/>
      <c r="KMU428" s="1208"/>
      <c r="KMV428" s="1209"/>
      <c r="KMW428" s="1209"/>
      <c r="KMX428" s="1209"/>
      <c r="KMY428" s="1209"/>
      <c r="KMZ428" s="1210"/>
      <c r="KNA428" s="1211"/>
      <c r="KNB428" s="1210"/>
      <c r="KND428" s="1208"/>
      <c r="KNE428" s="1209"/>
      <c r="KNF428" s="1209"/>
      <c r="KNG428" s="1209"/>
      <c r="KNH428" s="1209"/>
      <c r="KNI428" s="1210"/>
      <c r="KNJ428" s="1211"/>
      <c r="KNK428" s="1210"/>
      <c r="KNM428" s="1208"/>
      <c r="KNN428" s="1209"/>
      <c r="KNO428" s="1209"/>
      <c r="KNP428" s="1209"/>
      <c r="KNQ428" s="1209"/>
      <c r="KNR428" s="1210"/>
      <c r="KNS428" s="1211"/>
      <c r="KNT428" s="1210"/>
      <c r="KNV428" s="1208"/>
      <c r="KNW428" s="1209"/>
      <c r="KNX428" s="1209"/>
      <c r="KNY428" s="1209"/>
      <c r="KNZ428" s="1209"/>
      <c r="KOA428" s="1210"/>
      <c r="KOB428" s="1211"/>
      <c r="KOC428" s="1210"/>
      <c r="KOE428" s="1208"/>
      <c r="KOF428" s="1209"/>
      <c r="KOG428" s="1209"/>
      <c r="KOH428" s="1209"/>
      <c r="KOI428" s="1209"/>
      <c r="KOJ428" s="1210"/>
      <c r="KOK428" s="1211"/>
      <c r="KOL428" s="1210"/>
      <c r="KON428" s="1208"/>
      <c r="KOO428" s="1209"/>
      <c r="KOP428" s="1209"/>
      <c r="KOQ428" s="1209"/>
      <c r="KOR428" s="1209"/>
      <c r="KOS428" s="1210"/>
      <c r="KOT428" s="1211"/>
      <c r="KOU428" s="1210"/>
      <c r="KOW428" s="1208"/>
      <c r="KOX428" s="1209"/>
      <c r="KOY428" s="1209"/>
      <c r="KOZ428" s="1209"/>
      <c r="KPA428" s="1209"/>
      <c r="KPB428" s="1210"/>
      <c r="KPC428" s="1211"/>
      <c r="KPD428" s="1210"/>
      <c r="KPF428" s="1208"/>
      <c r="KPG428" s="1209"/>
      <c r="KPH428" s="1209"/>
      <c r="KPI428" s="1209"/>
      <c r="KPJ428" s="1209"/>
      <c r="KPK428" s="1210"/>
      <c r="KPL428" s="1211"/>
      <c r="KPM428" s="1210"/>
      <c r="KPO428" s="1208"/>
      <c r="KPP428" s="1209"/>
      <c r="KPQ428" s="1209"/>
      <c r="KPR428" s="1209"/>
      <c r="KPS428" s="1209"/>
      <c r="KPT428" s="1210"/>
      <c r="KPU428" s="1211"/>
      <c r="KPV428" s="1210"/>
      <c r="KPX428" s="1208"/>
      <c r="KPY428" s="1209"/>
      <c r="KPZ428" s="1209"/>
      <c r="KQA428" s="1209"/>
      <c r="KQB428" s="1209"/>
      <c r="KQC428" s="1210"/>
      <c r="KQD428" s="1211"/>
      <c r="KQE428" s="1210"/>
      <c r="KQG428" s="1208"/>
      <c r="KQH428" s="1209"/>
      <c r="KQI428" s="1209"/>
      <c r="KQJ428" s="1209"/>
      <c r="KQK428" s="1209"/>
      <c r="KQL428" s="1210"/>
      <c r="KQM428" s="1211"/>
      <c r="KQN428" s="1210"/>
      <c r="KQP428" s="1208"/>
      <c r="KQQ428" s="1209"/>
      <c r="KQR428" s="1209"/>
      <c r="KQS428" s="1209"/>
      <c r="KQT428" s="1209"/>
      <c r="KQU428" s="1210"/>
      <c r="KQV428" s="1211"/>
      <c r="KQW428" s="1210"/>
      <c r="KQY428" s="1208"/>
      <c r="KQZ428" s="1209"/>
      <c r="KRA428" s="1209"/>
      <c r="KRB428" s="1209"/>
      <c r="KRC428" s="1209"/>
      <c r="KRD428" s="1210"/>
      <c r="KRE428" s="1211"/>
      <c r="KRF428" s="1210"/>
      <c r="KRH428" s="1208"/>
      <c r="KRI428" s="1209"/>
      <c r="KRJ428" s="1209"/>
      <c r="KRK428" s="1209"/>
      <c r="KRL428" s="1209"/>
      <c r="KRM428" s="1210"/>
      <c r="KRN428" s="1211"/>
      <c r="KRO428" s="1210"/>
      <c r="KRQ428" s="1208"/>
      <c r="KRR428" s="1209"/>
      <c r="KRS428" s="1209"/>
      <c r="KRT428" s="1209"/>
      <c r="KRU428" s="1209"/>
      <c r="KRV428" s="1210"/>
      <c r="KRW428" s="1211"/>
      <c r="KRX428" s="1210"/>
      <c r="KRZ428" s="1208"/>
      <c r="KSA428" s="1209"/>
      <c r="KSB428" s="1209"/>
      <c r="KSC428" s="1209"/>
      <c r="KSD428" s="1209"/>
      <c r="KSE428" s="1210"/>
      <c r="KSF428" s="1211"/>
      <c r="KSG428" s="1210"/>
      <c r="KSI428" s="1208"/>
      <c r="KSJ428" s="1209"/>
      <c r="KSK428" s="1209"/>
      <c r="KSL428" s="1209"/>
      <c r="KSM428" s="1209"/>
      <c r="KSN428" s="1210"/>
      <c r="KSO428" s="1211"/>
      <c r="KSP428" s="1210"/>
      <c r="KSR428" s="1208"/>
      <c r="KSS428" s="1209"/>
      <c r="KST428" s="1209"/>
      <c r="KSU428" s="1209"/>
      <c r="KSV428" s="1209"/>
      <c r="KSW428" s="1210"/>
      <c r="KSX428" s="1211"/>
      <c r="KSY428" s="1210"/>
      <c r="KTA428" s="1208"/>
      <c r="KTB428" s="1209"/>
      <c r="KTC428" s="1209"/>
      <c r="KTD428" s="1209"/>
      <c r="KTE428" s="1209"/>
      <c r="KTF428" s="1210"/>
      <c r="KTG428" s="1211"/>
      <c r="KTH428" s="1210"/>
      <c r="KTJ428" s="1208"/>
      <c r="KTK428" s="1209"/>
      <c r="KTL428" s="1209"/>
      <c r="KTM428" s="1209"/>
      <c r="KTN428" s="1209"/>
      <c r="KTO428" s="1210"/>
      <c r="KTP428" s="1211"/>
      <c r="KTQ428" s="1210"/>
      <c r="KTS428" s="1208"/>
      <c r="KTT428" s="1209"/>
      <c r="KTU428" s="1209"/>
      <c r="KTV428" s="1209"/>
      <c r="KTW428" s="1209"/>
      <c r="KTX428" s="1210"/>
      <c r="KTY428" s="1211"/>
      <c r="KTZ428" s="1210"/>
      <c r="KUB428" s="1208"/>
      <c r="KUC428" s="1209"/>
      <c r="KUD428" s="1209"/>
      <c r="KUE428" s="1209"/>
      <c r="KUF428" s="1209"/>
      <c r="KUG428" s="1210"/>
      <c r="KUH428" s="1211"/>
      <c r="KUI428" s="1210"/>
      <c r="KUK428" s="1208"/>
      <c r="KUL428" s="1209"/>
      <c r="KUM428" s="1209"/>
      <c r="KUN428" s="1209"/>
      <c r="KUO428" s="1209"/>
      <c r="KUP428" s="1210"/>
      <c r="KUQ428" s="1211"/>
      <c r="KUR428" s="1210"/>
      <c r="KUT428" s="1208"/>
      <c r="KUU428" s="1209"/>
      <c r="KUV428" s="1209"/>
      <c r="KUW428" s="1209"/>
      <c r="KUX428" s="1209"/>
      <c r="KUY428" s="1210"/>
      <c r="KUZ428" s="1211"/>
      <c r="KVA428" s="1210"/>
      <c r="KVC428" s="1208"/>
      <c r="KVD428" s="1209"/>
      <c r="KVE428" s="1209"/>
      <c r="KVF428" s="1209"/>
      <c r="KVG428" s="1209"/>
      <c r="KVH428" s="1210"/>
      <c r="KVI428" s="1211"/>
      <c r="KVJ428" s="1210"/>
      <c r="KVL428" s="1208"/>
      <c r="KVM428" s="1209"/>
      <c r="KVN428" s="1209"/>
      <c r="KVO428" s="1209"/>
      <c r="KVP428" s="1209"/>
      <c r="KVQ428" s="1210"/>
      <c r="KVR428" s="1211"/>
      <c r="KVS428" s="1210"/>
      <c r="KVU428" s="1208"/>
      <c r="KVV428" s="1209"/>
      <c r="KVW428" s="1209"/>
      <c r="KVX428" s="1209"/>
      <c r="KVY428" s="1209"/>
      <c r="KVZ428" s="1210"/>
      <c r="KWA428" s="1211"/>
      <c r="KWB428" s="1210"/>
      <c r="KWD428" s="1208"/>
      <c r="KWE428" s="1209"/>
      <c r="KWF428" s="1209"/>
      <c r="KWG428" s="1209"/>
      <c r="KWH428" s="1209"/>
      <c r="KWI428" s="1210"/>
      <c r="KWJ428" s="1211"/>
      <c r="KWK428" s="1210"/>
      <c r="KWM428" s="1208"/>
      <c r="KWN428" s="1209"/>
      <c r="KWO428" s="1209"/>
      <c r="KWP428" s="1209"/>
      <c r="KWQ428" s="1209"/>
      <c r="KWR428" s="1210"/>
      <c r="KWS428" s="1211"/>
      <c r="KWT428" s="1210"/>
      <c r="KWV428" s="1208"/>
      <c r="KWW428" s="1209"/>
      <c r="KWX428" s="1209"/>
      <c r="KWY428" s="1209"/>
      <c r="KWZ428" s="1209"/>
      <c r="KXA428" s="1210"/>
      <c r="KXB428" s="1211"/>
      <c r="KXC428" s="1210"/>
      <c r="KXE428" s="1208"/>
      <c r="KXF428" s="1209"/>
      <c r="KXG428" s="1209"/>
      <c r="KXH428" s="1209"/>
      <c r="KXI428" s="1209"/>
      <c r="KXJ428" s="1210"/>
      <c r="KXK428" s="1211"/>
      <c r="KXL428" s="1210"/>
      <c r="KXN428" s="1208"/>
      <c r="KXO428" s="1209"/>
      <c r="KXP428" s="1209"/>
      <c r="KXQ428" s="1209"/>
      <c r="KXR428" s="1209"/>
      <c r="KXS428" s="1210"/>
      <c r="KXT428" s="1211"/>
      <c r="KXU428" s="1210"/>
      <c r="KXW428" s="1208"/>
      <c r="KXX428" s="1209"/>
      <c r="KXY428" s="1209"/>
      <c r="KXZ428" s="1209"/>
      <c r="KYA428" s="1209"/>
      <c r="KYB428" s="1210"/>
      <c r="KYC428" s="1211"/>
      <c r="KYD428" s="1210"/>
      <c r="KYF428" s="1208"/>
      <c r="KYG428" s="1209"/>
      <c r="KYH428" s="1209"/>
      <c r="KYI428" s="1209"/>
      <c r="KYJ428" s="1209"/>
      <c r="KYK428" s="1210"/>
      <c r="KYL428" s="1211"/>
      <c r="KYM428" s="1210"/>
      <c r="KYO428" s="1208"/>
      <c r="KYP428" s="1209"/>
      <c r="KYQ428" s="1209"/>
      <c r="KYR428" s="1209"/>
      <c r="KYS428" s="1209"/>
      <c r="KYT428" s="1210"/>
      <c r="KYU428" s="1211"/>
      <c r="KYV428" s="1210"/>
      <c r="KYX428" s="1208"/>
      <c r="KYY428" s="1209"/>
      <c r="KYZ428" s="1209"/>
      <c r="KZA428" s="1209"/>
      <c r="KZB428" s="1209"/>
      <c r="KZC428" s="1210"/>
      <c r="KZD428" s="1211"/>
      <c r="KZE428" s="1210"/>
      <c r="KZG428" s="1208"/>
      <c r="KZH428" s="1209"/>
      <c r="KZI428" s="1209"/>
      <c r="KZJ428" s="1209"/>
      <c r="KZK428" s="1209"/>
      <c r="KZL428" s="1210"/>
      <c r="KZM428" s="1211"/>
      <c r="KZN428" s="1210"/>
      <c r="KZP428" s="1208"/>
      <c r="KZQ428" s="1209"/>
      <c r="KZR428" s="1209"/>
      <c r="KZS428" s="1209"/>
      <c r="KZT428" s="1209"/>
      <c r="KZU428" s="1210"/>
      <c r="KZV428" s="1211"/>
      <c r="KZW428" s="1210"/>
      <c r="KZY428" s="1208"/>
      <c r="KZZ428" s="1209"/>
      <c r="LAA428" s="1209"/>
      <c r="LAB428" s="1209"/>
      <c r="LAC428" s="1209"/>
      <c r="LAD428" s="1210"/>
      <c r="LAE428" s="1211"/>
      <c r="LAF428" s="1210"/>
      <c r="LAH428" s="1208"/>
      <c r="LAI428" s="1209"/>
      <c r="LAJ428" s="1209"/>
      <c r="LAK428" s="1209"/>
      <c r="LAL428" s="1209"/>
      <c r="LAM428" s="1210"/>
      <c r="LAN428" s="1211"/>
      <c r="LAO428" s="1210"/>
      <c r="LAQ428" s="1208"/>
      <c r="LAR428" s="1209"/>
      <c r="LAS428" s="1209"/>
      <c r="LAT428" s="1209"/>
      <c r="LAU428" s="1209"/>
      <c r="LAV428" s="1210"/>
      <c r="LAW428" s="1211"/>
      <c r="LAX428" s="1210"/>
      <c r="LAZ428" s="1208"/>
      <c r="LBA428" s="1209"/>
      <c r="LBB428" s="1209"/>
      <c r="LBC428" s="1209"/>
      <c r="LBD428" s="1209"/>
      <c r="LBE428" s="1210"/>
      <c r="LBF428" s="1211"/>
      <c r="LBG428" s="1210"/>
      <c r="LBI428" s="1208"/>
      <c r="LBJ428" s="1209"/>
      <c r="LBK428" s="1209"/>
      <c r="LBL428" s="1209"/>
      <c r="LBM428" s="1209"/>
      <c r="LBN428" s="1210"/>
      <c r="LBO428" s="1211"/>
      <c r="LBP428" s="1210"/>
      <c r="LBR428" s="1208"/>
      <c r="LBS428" s="1209"/>
      <c r="LBT428" s="1209"/>
      <c r="LBU428" s="1209"/>
      <c r="LBV428" s="1209"/>
      <c r="LBW428" s="1210"/>
      <c r="LBX428" s="1211"/>
      <c r="LBY428" s="1210"/>
      <c r="LCA428" s="1208"/>
      <c r="LCB428" s="1209"/>
      <c r="LCC428" s="1209"/>
      <c r="LCD428" s="1209"/>
      <c r="LCE428" s="1209"/>
      <c r="LCF428" s="1210"/>
      <c r="LCG428" s="1211"/>
      <c r="LCH428" s="1210"/>
      <c r="LCJ428" s="1208"/>
      <c r="LCK428" s="1209"/>
      <c r="LCL428" s="1209"/>
      <c r="LCM428" s="1209"/>
      <c r="LCN428" s="1209"/>
      <c r="LCO428" s="1210"/>
      <c r="LCP428" s="1211"/>
      <c r="LCQ428" s="1210"/>
      <c r="LCS428" s="1208"/>
      <c r="LCT428" s="1209"/>
      <c r="LCU428" s="1209"/>
      <c r="LCV428" s="1209"/>
      <c r="LCW428" s="1209"/>
      <c r="LCX428" s="1210"/>
      <c r="LCY428" s="1211"/>
      <c r="LCZ428" s="1210"/>
      <c r="LDB428" s="1208"/>
      <c r="LDC428" s="1209"/>
      <c r="LDD428" s="1209"/>
      <c r="LDE428" s="1209"/>
      <c r="LDF428" s="1209"/>
      <c r="LDG428" s="1210"/>
      <c r="LDH428" s="1211"/>
      <c r="LDI428" s="1210"/>
      <c r="LDK428" s="1208"/>
      <c r="LDL428" s="1209"/>
      <c r="LDM428" s="1209"/>
      <c r="LDN428" s="1209"/>
      <c r="LDO428" s="1209"/>
      <c r="LDP428" s="1210"/>
      <c r="LDQ428" s="1211"/>
      <c r="LDR428" s="1210"/>
      <c r="LDT428" s="1208"/>
      <c r="LDU428" s="1209"/>
      <c r="LDV428" s="1209"/>
      <c r="LDW428" s="1209"/>
      <c r="LDX428" s="1209"/>
      <c r="LDY428" s="1210"/>
      <c r="LDZ428" s="1211"/>
      <c r="LEA428" s="1210"/>
      <c r="LEC428" s="1208"/>
      <c r="LED428" s="1209"/>
      <c r="LEE428" s="1209"/>
      <c r="LEF428" s="1209"/>
      <c r="LEG428" s="1209"/>
      <c r="LEH428" s="1210"/>
      <c r="LEI428" s="1211"/>
      <c r="LEJ428" s="1210"/>
      <c r="LEL428" s="1208"/>
      <c r="LEM428" s="1209"/>
      <c r="LEN428" s="1209"/>
      <c r="LEO428" s="1209"/>
      <c r="LEP428" s="1209"/>
      <c r="LEQ428" s="1210"/>
      <c r="LER428" s="1211"/>
      <c r="LES428" s="1210"/>
      <c r="LEU428" s="1208"/>
      <c r="LEV428" s="1209"/>
      <c r="LEW428" s="1209"/>
      <c r="LEX428" s="1209"/>
      <c r="LEY428" s="1209"/>
      <c r="LEZ428" s="1210"/>
      <c r="LFA428" s="1211"/>
      <c r="LFB428" s="1210"/>
      <c r="LFD428" s="1208"/>
      <c r="LFE428" s="1209"/>
      <c r="LFF428" s="1209"/>
      <c r="LFG428" s="1209"/>
      <c r="LFH428" s="1209"/>
      <c r="LFI428" s="1210"/>
      <c r="LFJ428" s="1211"/>
      <c r="LFK428" s="1210"/>
      <c r="LFM428" s="1208"/>
      <c r="LFN428" s="1209"/>
      <c r="LFO428" s="1209"/>
      <c r="LFP428" s="1209"/>
      <c r="LFQ428" s="1209"/>
      <c r="LFR428" s="1210"/>
      <c r="LFS428" s="1211"/>
      <c r="LFT428" s="1210"/>
      <c r="LFV428" s="1208"/>
      <c r="LFW428" s="1209"/>
      <c r="LFX428" s="1209"/>
      <c r="LFY428" s="1209"/>
      <c r="LFZ428" s="1209"/>
      <c r="LGA428" s="1210"/>
      <c r="LGB428" s="1211"/>
      <c r="LGC428" s="1210"/>
      <c r="LGE428" s="1208"/>
      <c r="LGF428" s="1209"/>
      <c r="LGG428" s="1209"/>
      <c r="LGH428" s="1209"/>
      <c r="LGI428" s="1209"/>
      <c r="LGJ428" s="1210"/>
      <c r="LGK428" s="1211"/>
      <c r="LGL428" s="1210"/>
      <c r="LGN428" s="1208"/>
      <c r="LGO428" s="1209"/>
      <c r="LGP428" s="1209"/>
      <c r="LGQ428" s="1209"/>
      <c r="LGR428" s="1209"/>
      <c r="LGS428" s="1210"/>
      <c r="LGT428" s="1211"/>
      <c r="LGU428" s="1210"/>
      <c r="LGW428" s="1208"/>
      <c r="LGX428" s="1209"/>
      <c r="LGY428" s="1209"/>
      <c r="LGZ428" s="1209"/>
      <c r="LHA428" s="1209"/>
      <c r="LHB428" s="1210"/>
      <c r="LHC428" s="1211"/>
      <c r="LHD428" s="1210"/>
      <c r="LHF428" s="1208"/>
      <c r="LHG428" s="1209"/>
      <c r="LHH428" s="1209"/>
      <c r="LHI428" s="1209"/>
      <c r="LHJ428" s="1209"/>
      <c r="LHK428" s="1210"/>
      <c r="LHL428" s="1211"/>
      <c r="LHM428" s="1210"/>
      <c r="LHO428" s="1208"/>
      <c r="LHP428" s="1209"/>
      <c r="LHQ428" s="1209"/>
      <c r="LHR428" s="1209"/>
      <c r="LHS428" s="1209"/>
      <c r="LHT428" s="1210"/>
      <c r="LHU428" s="1211"/>
      <c r="LHV428" s="1210"/>
      <c r="LHX428" s="1208"/>
      <c r="LHY428" s="1209"/>
      <c r="LHZ428" s="1209"/>
      <c r="LIA428" s="1209"/>
      <c r="LIB428" s="1209"/>
      <c r="LIC428" s="1210"/>
      <c r="LID428" s="1211"/>
      <c r="LIE428" s="1210"/>
      <c r="LIG428" s="1208"/>
      <c r="LIH428" s="1209"/>
      <c r="LII428" s="1209"/>
      <c r="LIJ428" s="1209"/>
      <c r="LIK428" s="1209"/>
      <c r="LIL428" s="1210"/>
      <c r="LIM428" s="1211"/>
      <c r="LIN428" s="1210"/>
      <c r="LIP428" s="1208"/>
      <c r="LIQ428" s="1209"/>
      <c r="LIR428" s="1209"/>
      <c r="LIS428" s="1209"/>
      <c r="LIT428" s="1209"/>
      <c r="LIU428" s="1210"/>
      <c r="LIV428" s="1211"/>
      <c r="LIW428" s="1210"/>
      <c r="LIY428" s="1208"/>
      <c r="LIZ428" s="1209"/>
      <c r="LJA428" s="1209"/>
      <c r="LJB428" s="1209"/>
      <c r="LJC428" s="1209"/>
      <c r="LJD428" s="1210"/>
      <c r="LJE428" s="1211"/>
      <c r="LJF428" s="1210"/>
      <c r="LJH428" s="1208"/>
      <c r="LJI428" s="1209"/>
      <c r="LJJ428" s="1209"/>
      <c r="LJK428" s="1209"/>
      <c r="LJL428" s="1209"/>
      <c r="LJM428" s="1210"/>
      <c r="LJN428" s="1211"/>
      <c r="LJO428" s="1210"/>
      <c r="LJQ428" s="1208"/>
      <c r="LJR428" s="1209"/>
      <c r="LJS428" s="1209"/>
      <c r="LJT428" s="1209"/>
      <c r="LJU428" s="1209"/>
      <c r="LJV428" s="1210"/>
      <c r="LJW428" s="1211"/>
      <c r="LJX428" s="1210"/>
      <c r="LJZ428" s="1208"/>
      <c r="LKA428" s="1209"/>
      <c r="LKB428" s="1209"/>
      <c r="LKC428" s="1209"/>
      <c r="LKD428" s="1209"/>
      <c r="LKE428" s="1210"/>
      <c r="LKF428" s="1211"/>
      <c r="LKG428" s="1210"/>
      <c r="LKI428" s="1208"/>
      <c r="LKJ428" s="1209"/>
      <c r="LKK428" s="1209"/>
      <c r="LKL428" s="1209"/>
      <c r="LKM428" s="1209"/>
      <c r="LKN428" s="1210"/>
      <c r="LKO428" s="1211"/>
      <c r="LKP428" s="1210"/>
      <c r="LKR428" s="1208"/>
      <c r="LKS428" s="1209"/>
      <c r="LKT428" s="1209"/>
      <c r="LKU428" s="1209"/>
      <c r="LKV428" s="1209"/>
      <c r="LKW428" s="1210"/>
      <c r="LKX428" s="1211"/>
      <c r="LKY428" s="1210"/>
      <c r="LLA428" s="1208"/>
      <c r="LLB428" s="1209"/>
      <c r="LLC428" s="1209"/>
      <c r="LLD428" s="1209"/>
      <c r="LLE428" s="1209"/>
      <c r="LLF428" s="1210"/>
      <c r="LLG428" s="1211"/>
      <c r="LLH428" s="1210"/>
      <c r="LLJ428" s="1208"/>
      <c r="LLK428" s="1209"/>
      <c r="LLL428" s="1209"/>
      <c r="LLM428" s="1209"/>
      <c r="LLN428" s="1209"/>
      <c r="LLO428" s="1210"/>
      <c r="LLP428" s="1211"/>
      <c r="LLQ428" s="1210"/>
      <c r="LLS428" s="1208"/>
      <c r="LLT428" s="1209"/>
      <c r="LLU428" s="1209"/>
      <c r="LLV428" s="1209"/>
      <c r="LLW428" s="1209"/>
      <c r="LLX428" s="1210"/>
      <c r="LLY428" s="1211"/>
      <c r="LLZ428" s="1210"/>
      <c r="LMB428" s="1208"/>
      <c r="LMC428" s="1209"/>
      <c r="LMD428" s="1209"/>
      <c r="LME428" s="1209"/>
      <c r="LMF428" s="1209"/>
      <c r="LMG428" s="1210"/>
      <c r="LMH428" s="1211"/>
      <c r="LMI428" s="1210"/>
      <c r="LMK428" s="1208"/>
      <c r="LML428" s="1209"/>
      <c r="LMM428" s="1209"/>
      <c r="LMN428" s="1209"/>
      <c r="LMO428" s="1209"/>
      <c r="LMP428" s="1210"/>
      <c r="LMQ428" s="1211"/>
      <c r="LMR428" s="1210"/>
      <c r="LMT428" s="1208"/>
      <c r="LMU428" s="1209"/>
      <c r="LMV428" s="1209"/>
      <c r="LMW428" s="1209"/>
      <c r="LMX428" s="1209"/>
      <c r="LMY428" s="1210"/>
      <c r="LMZ428" s="1211"/>
      <c r="LNA428" s="1210"/>
      <c r="LNC428" s="1208"/>
      <c r="LND428" s="1209"/>
      <c r="LNE428" s="1209"/>
      <c r="LNF428" s="1209"/>
      <c r="LNG428" s="1209"/>
      <c r="LNH428" s="1210"/>
      <c r="LNI428" s="1211"/>
      <c r="LNJ428" s="1210"/>
      <c r="LNL428" s="1208"/>
      <c r="LNM428" s="1209"/>
      <c r="LNN428" s="1209"/>
      <c r="LNO428" s="1209"/>
      <c r="LNP428" s="1209"/>
      <c r="LNQ428" s="1210"/>
      <c r="LNR428" s="1211"/>
      <c r="LNS428" s="1210"/>
      <c r="LNU428" s="1208"/>
      <c r="LNV428" s="1209"/>
      <c r="LNW428" s="1209"/>
      <c r="LNX428" s="1209"/>
      <c r="LNY428" s="1209"/>
      <c r="LNZ428" s="1210"/>
      <c r="LOA428" s="1211"/>
      <c r="LOB428" s="1210"/>
      <c r="LOD428" s="1208"/>
      <c r="LOE428" s="1209"/>
      <c r="LOF428" s="1209"/>
      <c r="LOG428" s="1209"/>
      <c r="LOH428" s="1209"/>
      <c r="LOI428" s="1210"/>
      <c r="LOJ428" s="1211"/>
      <c r="LOK428" s="1210"/>
      <c r="LOM428" s="1208"/>
      <c r="LON428" s="1209"/>
      <c r="LOO428" s="1209"/>
      <c r="LOP428" s="1209"/>
      <c r="LOQ428" s="1209"/>
      <c r="LOR428" s="1210"/>
      <c r="LOS428" s="1211"/>
      <c r="LOT428" s="1210"/>
      <c r="LOV428" s="1208"/>
      <c r="LOW428" s="1209"/>
      <c r="LOX428" s="1209"/>
      <c r="LOY428" s="1209"/>
      <c r="LOZ428" s="1209"/>
      <c r="LPA428" s="1210"/>
      <c r="LPB428" s="1211"/>
      <c r="LPC428" s="1210"/>
      <c r="LPE428" s="1208"/>
      <c r="LPF428" s="1209"/>
      <c r="LPG428" s="1209"/>
      <c r="LPH428" s="1209"/>
      <c r="LPI428" s="1209"/>
      <c r="LPJ428" s="1210"/>
      <c r="LPK428" s="1211"/>
      <c r="LPL428" s="1210"/>
      <c r="LPN428" s="1208"/>
      <c r="LPO428" s="1209"/>
      <c r="LPP428" s="1209"/>
      <c r="LPQ428" s="1209"/>
      <c r="LPR428" s="1209"/>
      <c r="LPS428" s="1210"/>
      <c r="LPT428" s="1211"/>
      <c r="LPU428" s="1210"/>
      <c r="LPW428" s="1208"/>
      <c r="LPX428" s="1209"/>
      <c r="LPY428" s="1209"/>
      <c r="LPZ428" s="1209"/>
      <c r="LQA428" s="1209"/>
      <c r="LQB428" s="1210"/>
      <c r="LQC428" s="1211"/>
      <c r="LQD428" s="1210"/>
      <c r="LQF428" s="1208"/>
      <c r="LQG428" s="1209"/>
      <c r="LQH428" s="1209"/>
      <c r="LQI428" s="1209"/>
      <c r="LQJ428" s="1209"/>
      <c r="LQK428" s="1210"/>
      <c r="LQL428" s="1211"/>
      <c r="LQM428" s="1210"/>
      <c r="LQO428" s="1208"/>
      <c r="LQP428" s="1209"/>
      <c r="LQQ428" s="1209"/>
      <c r="LQR428" s="1209"/>
      <c r="LQS428" s="1209"/>
      <c r="LQT428" s="1210"/>
      <c r="LQU428" s="1211"/>
      <c r="LQV428" s="1210"/>
      <c r="LQX428" s="1208"/>
      <c r="LQY428" s="1209"/>
      <c r="LQZ428" s="1209"/>
      <c r="LRA428" s="1209"/>
      <c r="LRB428" s="1209"/>
      <c r="LRC428" s="1210"/>
      <c r="LRD428" s="1211"/>
      <c r="LRE428" s="1210"/>
      <c r="LRG428" s="1208"/>
      <c r="LRH428" s="1209"/>
      <c r="LRI428" s="1209"/>
      <c r="LRJ428" s="1209"/>
      <c r="LRK428" s="1209"/>
      <c r="LRL428" s="1210"/>
      <c r="LRM428" s="1211"/>
      <c r="LRN428" s="1210"/>
      <c r="LRP428" s="1208"/>
      <c r="LRQ428" s="1209"/>
      <c r="LRR428" s="1209"/>
      <c r="LRS428" s="1209"/>
      <c r="LRT428" s="1209"/>
      <c r="LRU428" s="1210"/>
      <c r="LRV428" s="1211"/>
      <c r="LRW428" s="1210"/>
      <c r="LRY428" s="1208"/>
      <c r="LRZ428" s="1209"/>
      <c r="LSA428" s="1209"/>
      <c r="LSB428" s="1209"/>
      <c r="LSC428" s="1209"/>
      <c r="LSD428" s="1210"/>
      <c r="LSE428" s="1211"/>
      <c r="LSF428" s="1210"/>
      <c r="LSH428" s="1208"/>
      <c r="LSI428" s="1209"/>
      <c r="LSJ428" s="1209"/>
      <c r="LSK428" s="1209"/>
      <c r="LSL428" s="1209"/>
      <c r="LSM428" s="1210"/>
      <c r="LSN428" s="1211"/>
      <c r="LSO428" s="1210"/>
      <c r="LSQ428" s="1208"/>
      <c r="LSR428" s="1209"/>
      <c r="LSS428" s="1209"/>
      <c r="LST428" s="1209"/>
      <c r="LSU428" s="1209"/>
      <c r="LSV428" s="1210"/>
      <c r="LSW428" s="1211"/>
      <c r="LSX428" s="1210"/>
      <c r="LSZ428" s="1208"/>
      <c r="LTA428" s="1209"/>
      <c r="LTB428" s="1209"/>
      <c r="LTC428" s="1209"/>
      <c r="LTD428" s="1209"/>
      <c r="LTE428" s="1210"/>
      <c r="LTF428" s="1211"/>
      <c r="LTG428" s="1210"/>
      <c r="LTI428" s="1208"/>
      <c r="LTJ428" s="1209"/>
      <c r="LTK428" s="1209"/>
      <c r="LTL428" s="1209"/>
      <c r="LTM428" s="1209"/>
      <c r="LTN428" s="1210"/>
      <c r="LTO428" s="1211"/>
      <c r="LTP428" s="1210"/>
      <c r="LTR428" s="1208"/>
      <c r="LTS428" s="1209"/>
      <c r="LTT428" s="1209"/>
      <c r="LTU428" s="1209"/>
      <c r="LTV428" s="1209"/>
      <c r="LTW428" s="1210"/>
      <c r="LTX428" s="1211"/>
      <c r="LTY428" s="1210"/>
      <c r="LUA428" s="1208"/>
      <c r="LUB428" s="1209"/>
      <c r="LUC428" s="1209"/>
      <c r="LUD428" s="1209"/>
      <c r="LUE428" s="1209"/>
      <c r="LUF428" s="1210"/>
      <c r="LUG428" s="1211"/>
      <c r="LUH428" s="1210"/>
      <c r="LUJ428" s="1208"/>
      <c r="LUK428" s="1209"/>
      <c r="LUL428" s="1209"/>
      <c r="LUM428" s="1209"/>
      <c r="LUN428" s="1209"/>
      <c r="LUO428" s="1210"/>
      <c r="LUP428" s="1211"/>
      <c r="LUQ428" s="1210"/>
      <c r="LUS428" s="1208"/>
      <c r="LUT428" s="1209"/>
      <c r="LUU428" s="1209"/>
      <c r="LUV428" s="1209"/>
      <c r="LUW428" s="1209"/>
      <c r="LUX428" s="1210"/>
      <c r="LUY428" s="1211"/>
      <c r="LUZ428" s="1210"/>
      <c r="LVB428" s="1208"/>
      <c r="LVC428" s="1209"/>
      <c r="LVD428" s="1209"/>
      <c r="LVE428" s="1209"/>
      <c r="LVF428" s="1209"/>
      <c r="LVG428" s="1210"/>
      <c r="LVH428" s="1211"/>
      <c r="LVI428" s="1210"/>
      <c r="LVK428" s="1208"/>
      <c r="LVL428" s="1209"/>
      <c r="LVM428" s="1209"/>
      <c r="LVN428" s="1209"/>
      <c r="LVO428" s="1209"/>
      <c r="LVP428" s="1210"/>
      <c r="LVQ428" s="1211"/>
      <c r="LVR428" s="1210"/>
      <c r="LVT428" s="1208"/>
      <c r="LVU428" s="1209"/>
      <c r="LVV428" s="1209"/>
      <c r="LVW428" s="1209"/>
      <c r="LVX428" s="1209"/>
      <c r="LVY428" s="1210"/>
      <c r="LVZ428" s="1211"/>
      <c r="LWA428" s="1210"/>
      <c r="LWC428" s="1208"/>
      <c r="LWD428" s="1209"/>
      <c r="LWE428" s="1209"/>
      <c r="LWF428" s="1209"/>
      <c r="LWG428" s="1209"/>
      <c r="LWH428" s="1210"/>
      <c r="LWI428" s="1211"/>
      <c r="LWJ428" s="1210"/>
      <c r="LWL428" s="1208"/>
      <c r="LWM428" s="1209"/>
      <c r="LWN428" s="1209"/>
      <c r="LWO428" s="1209"/>
      <c r="LWP428" s="1209"/>
      <c r="LWQ428" s="1210"/>
      <c r="LWR428" s="1211"/>
      <c r="LWS428" s="1210"/>
      <c r="LWU428" s="1208"/>
      <c r="LWV428" s="1209"/>
      <c r="LWW428" s="1209"/>
      <c r="LWX428" s="1209"/>
      <c r="LWY428" s="1209"/>
      <c r="LWZ428" s="1210"/>
      <c r="LXA428" s="1211"/>
      <c r="LXB428" s="1210"/>
      <c r="LXD428" s="1208"/>
      <c r="LXE428" s="1209"/>
      <c r="LXF428" s="1209"/>
      <c r="LXG428" s="1209"/>
      <c r="LXH428" s="1209"/>
      <c r="LXI428" s="1210"/>
      <c r="LXJ428" s="1211"/>
      <c r="LXK428" s="1210"/>
      <c r="LXM428" s="1208"/>
      <c r="LXN428" s="1209"/>
      <c r="LXO428" s="1209"/>
      <c r="LXP428" s="1209"/>
      <c r="LXQ428" s="1209"/>
      <c r="LXR428" s="1210"/>
      <c r="LXS428" s="1211"/>
      <c r="LXT428" s="1210"/>
      <c r="LXV428" s="1208"/>
      <c r="LXW428" s="1209"/>
      <c r="LXX428" s="1209"/>
      <c r="LXY428" s="1209"/>
      <c r="LXZ428" s="1209"/>
      <c r="LYA428" s="1210"/>
      <c r="LYB428" s="1211"/>
      <c r="LYC428" s="1210"/>
      <c r="LYE428" s="1208"/>
      <c r="LYF428" s="1209"/>
      <c r="LYG428" s="1209"/>
      <c r="LYH428" s="1209"/>
      <c r="LYI428" s="1209"/>
      <c r="LYJ428" s="1210"/>
      <c r="LYK428" s="1211"/>
      <c r="LYL428" s="1210"/>
      <c r="LYN428" s="1208"/>
      <c r="LYO428" s="1209"/>
      <c r="LYP428" s="1209"/>
      <c r="LYQ428" s="1209"/>
      <c r="LYR428" s="1209"/>
      <c r="LYS428" s="1210"/>
      <c r="LYT428" s="1211"/>
      <c r="LYU428" s="1210"/>
      <c r="LYW428" s="1208"/>
      <c r="LYX428" s="1209"/>
      <c r="LYY428" s="1209"/>
      <c r="LYZ428" s="1209"/>
      <c r="LZA428" s="1209"/>
      <c r="LZB428" s="1210"/>
      <c r="LZC428" s="1211"/>
      <c r="LZD428" s="1210"/>
      <c r="LZF428" s="1208"/>
      <c r="LZG428" s="1209"/>
      <c r="LZH428" s="1209"/>
      <c r="LZI428" s="1209"/>
      <c r="LZJ428" s="1209"/>
      <c r="LZK428" s="1210"/>
      <c r="LZL428" s="1211"/>
      <c r="LZM428" s="1210"/>
      <c r="LZO428" s="1208"/>
      <c r="LZP428" s="1209"/>
      <c r="LZQ428" s="1209"/>
      <c r="LZR428" s="1209"/>
      <c r="LZS428" s="1209"/>
      <c r="LZT428" s="1210"/>
      <c r="LZU428" s="1211"/>
      <c r="LZV428" s="1210"/>
      <c r="LZX428" s="1208"/>
      <c r="LZY428" s="1209"/>
      <c r="LZZ428" s="1209"/>
      <c r="MAA428" s="1209"/>
      <c r="MAB428" s="1209"/>
      <c r="MAC428" s="1210"/>
      <c r="MAD428" s="1211"/>
      <c r="MAE428" s="1210"/>
      <c r="MAG428" s="1208"/>
      <c r="MAH428" s="1209"/>
      <c r="MAI428" s="1209"/>
      <c r="MAJ428" s="1209"/>
      <c r="MAK428" s="1209"/>
      <c r="MAL428" s="1210"/>
      <c r="MAM428" s="1211"/>
      <c r="MAN428" s="1210"/>
      <c r="MAP428" s="1208"/>
      <c r="MAQ428" s="1209"/>
      <c r="MAR428" s="1209"/>
      <c r="MAS428" s="1209"/>
      <c r="MAT428" s="1209"/>
      <c r="MAU428" s="1210"/>
      <c r="MAV428" s="1211"/>
      <c r="MAW428" s="1210"/>
      <c r="MAY428" s="1208"/>
      <c r="MAZ428" s="1209"/>
      <c r="MBA428" s="1209"/>
      <c r="MBB428" s="1209"/>
      <c r="MBC428" s="1209"/>
      <c r="MBD428" s="1210"/>
      <c r="MBE428" s="1211"/>
      <c r="MBF428" s="1210"/>
      <c r="MBH428" s="1208"/>
      <c r="MBI428" s="1209"/>
      <c r="MBJ428" s="1209"/>
      <c r="MBK428" s="1209"/>
      <c r="MBL428" s="1209"/>
      <c r="MBM428" s="1210"/>
      <c r="MBN428" s="1211"/>
      <c r="MBO428" s="1210"/>
      <c r="MBQ428" s="1208"/>
      <c r="MBR428" s="1209"/>
      <c r="MBS428" s="1209"/>
      <c r="MBT428" s="1209"/>
      <c r="MBU428" s="1209"/>
      <c r="MBV428" s="1210"/>
      <c r="MBW428" s="1211"/>
      <c r="MBX428" s="1210"/>
      <c r="MBZ428" s="1208"/>
      <c r="MCA428" s="1209"/>
      <c r="MCB428" s="1209"/>
      <c r="MCC428" s="1209"/>
      <c r="MCD428" s="1209"/>
      <c r="MCE428" s="1210"/>
      <c r="MCF428" s="1211"/>
      <c r="MCG428" s="1210"/>
      <c r="MCI428" s="1208"/>
      <c r="MCJ428" s="1209"/>
      <c r="MCK428" s="1209"/>
      <c r="MCL428" s="1209"/>
      <c r="MCM428" s="1209"/>
      <c r="MCN428" s="1210"/>
      <c r="MCO428" s="1211"/>
      <c r="MCP428" s="1210"/>
      <c r="MCR428" s="1208"/>
      <c r="MCS428" s="1209"/>
      <c r="MCT428" s="1209"/>
      <c r="MCU428" s="1209"/>
      <c r="MCV428" s="1209"/>
      <c r="MCW428" s="1210"/>
      <c r="MCX428" s="1211"/>
      <c r="MCY428" s="1210"/>
      <c r="MDA428" s="1208"/>
      <c r="MDB428" s="1209"/>
      <c r="MDC428" s="1209"/>
      <c r="MDD428" s="1209"/>
      <c r="MDE428" s="1209"/>
      <c r="MDF428" s="1210"/>
      <c r="MDG428" s="1211"/>
      <c r="MDH428" s="1210"/>
      <c r="MDJ428" s="1208"/>
      <c r="MDK428" s="1209"/>
      <c r="MDL428" s="1209"/>
      <c r="MDM428" s="1209"/>
      <c r="MDN428" s="1209"/>
      <c r="MDO428" s="1210"/>
      <c r="MDP428" s="1211"/>
      <c r="MDQ428" s="1210"/>
      <c r="MDS428" s="1208"/>
      <c r="MDT428" s="1209"/>
      <c r="MDU428" s="1209"/>
      <c r="MDV428" s="1209"/>
      <c r="MDW428" s="1209"/>
      <c r="MDX428" s="1210"/>
      <c r="MDY428" s="1211"/>
      <c r="MDZ428" s="1210"/>
      <c r="MEB428" s="1208"/>
      <c r="MEC428" s="1209"/>
      <c r="MED428" s="1209"/>
      <c r="MEE428" s="1209"/>
      <c r="MEF428" s="1209"/>
      <c r="MEG428" s="1210"/>
      <c r="MEH428" s="1211"/>
      <c r="MEI428" s="1210"/>
      <c r="MEK428" s="1208"/>
      <c r="MEL428" s="1209"/>
      <c r="MEM428" s="1209"/>
      <c r="MEN428" s="1209"/>
      <c r="MEO428" s="1209"/>
      <c r="MEP428" s="1210"/>
      <c r="MEQ428" s="1211"/>
      <c r="MER428" s="1210"/>
      <c r="MET428" s="1208"/>
      <c r="MEU428" s="1209"/>
      <c r="MEV428" s="1209"/>
      <c r="MEW428" s="1209"/>
      <c r="MEX428" s="1209"/>
      <c r="MEY428" s="1210"/>
      <c r="MEZ428" s="1211"/>
      <c r="MFA428" s="1210"/>
      <c r="MFC428" s="1208"/>
      <c r="MFD428" s="1209"/>
      <c r="MFE428" s="1209"/>
      <c r="MFF428" s="1209"/>
      <c r="MFG428" s="1209"/>
      <c r="MFH428" s="1210"/>
      <c r="MFI428" s="1211"/>
      <c r="MFJ428" s="1210"/>
      <c r="MFL428" s="1208"/>
      <c r="MFM428" s="1209"/>
      <c r="MFN428" s="1209"/>
      <c r="MFO428" s="1209"/>
      <c r="MFP428" s="1209"/>
      <c r="MFQ428" s="1210"/>
      <c r="MFR428" s="1211"/>
      <c r="MFS428" s="1210"/>
      <c r="MFU428" s="1208"/>
      <c r="MFV428" s="1209"/>
      <c r="MFW428" s="1209"/>
      <c r="MFX428" s="1209"/>
      <c r="MFY428" s="1209"/>
      <c r="MFZ428" s="1210"/>
      <c r="MGA428" s="1211"/>
      <c r="MGB428" s="1210"/>
      <c r="MGD428" s="1208"/>
      <c r="MGE428" s="1209"/>
      <c r="MGF428" s="1209"/>
      <c r="MGG428" s="1209"/>
      <c r="MGH428" s="1209"/>
      <c r="MGI428" s="1210"/>
      <c r="MGJ428" s="1211"/>
      <c r="MGK428" s="1210"/>
      <c r="MGM428" s="1208"/>
      <c r="MGN428" s="1209"/>
      <c r="MGO428" s="1209"/>
      <c r="MGP428" s="1209"/>
      <c r="MGQ428" s="1209"/>
      <c r="MGR428" s="1210"/>
      <c r="MGS428" s="1211"/>
      <c r="MGT428" s="1210"/>
      <c r="MGV428" s="1208"/>
      <c r="MGW428" s="1209"/>
      <c r="MGX428" s="1209"/>
      <c r="MGY428" s="1209"/>
      <c r="MGZ428" s="1209"/>
      <c r="MHA428" s="1210"/>
      <c r="MHB428" s="1211"/>
      <c r="MHC428" s="1210"/>
      <c r="MHE428" s="1208"/>
      <c r="MHF428" s="1209"/>
      <c r="MHG428" s="1209"/>
      <c r="MHH428" s="1209"/>
      <c r="MHI428" s="1209"/>
      <c r="MHJ428" s="1210"/>
      <c r="MHK428" s="1211"/>
      <c r="MHL428" s="1210"/>
      <c r="MHN428" s="1208"/>
      <c r="MHO428" s="1209"/>
      <c r="MHP428" s="1209"/>
      <c r="MHQ428" s="1209"/>
      <c r="MHR428" s="1209"/>
      <c r="MHS428" s="1210"/>
      <c r="MHT428" s="1211"/>
      <c r="MHU428" s="1210"/>
      <c r="MHW428" s="1208"/>
      <c r="MHX428" s="1209"/>
      <c r="MHY428" s="1209"/>
      <c r="MHZ428" s="1209"/>
      <c r="MIA428" s="1209"/>
      <c r="MIB428" s="1210"/>
      <c r="MIC428" s="1211"/>
      <c r="MID428" s="1210"/>
      <c r="MIF428" s="1208"/>
      <c r="MIG428" s="1209"/>
      <c r="MIH428" s="1209"/>
      <c r="MII428" s="1209"/>
      <c r="MIJ428" s="1209"/>
      <c r="MIK428" s="1210"/>
      <c r="MIL428" s="1211"/>
      <c r="MIM428" s="1210"/>
      <c r="MIO428" s="1208"/>
      <c r="MIP428" s="1209"/>
      <c r="MIQ428" s="1209"/>
      <c r="MIR428" s="1209"/>
      <c r="MIS428" s="1209"/>
      <c r="MIT428" s="1210"/>
      <c r="MIU428" s="1211"/>
      <c r="MIV428" s="1210"/>
      <c r="MIX428" s="1208"/>
      <c r="MIY428" s="1209"/>
      <c r="MIZ428" s="1209"/>
      <c r="MJA428" s="1209"/>
      <c r="MJB428" s="1209"/>
      <c r="MJC428" s="1210"/>
      <c r="MJD428" s="1211"/>
      <c r="MJE428" s="1210"/>
      <c r="MJG428" s="1208"/>
      <c r="MJH428" s="1209"/>
      <c r="MJI428" s="1209"/>
      <c r="MJJ428" s="1209"/>
      <c r="MJK428" s="1209"/>
      <c r="MJL428" s="1210"/>
      <c r="MJM428" s="1211"/>
      <c r="MJN428" s="1210"/>
      <c r="MJP428" s="1208"/>
      <c r="MJQ428" s="1209"/>
      <c r="MJR428" s="1209"/>
      <c r="MJS428" s="1209"/>
      <c r="MJT428" s="1209"/>
      <c r="MJU428" s="1210"/>
      <c r="MJV428" s="1211"/>
      <c r="MJW428" s="1210"/>
      <c r="MJY428" s="1208"/>
      <c r="MJZ428" s="1209"/>
      <c r="MKA428" s="1209"/>
      <c r="MKB428" s="1209"/>
      <c r="MKC428" s="1209"/>
      <c r="MKD428" s="1210"/>
      <c r="MKE428" s="1211"/>
      <c r="MKF428" s="1210"/>
      <c r="MKH428" s="1208"/>
      <c r="MKI428" s="1209"/>
      <c r="MKJ428" s="1209"/>
      <c r="MKK428" s="1209"/>
      <c r="MKL428" s="1209"/>
      <c r="MKM428" s="1210"/>
      <c r="MKN428" s="1211"/>
      <c r="MKO428" s="1210"/>
      <c r="MKQ428" s="1208"/>
      <c r="MKR428" s="1209"/>
      <c r="MKS428" s="1209"/>
      <c r="MKT428" s="1209"/>
      <c r="MKU428" s="1209"/>
      <c r="MKV428" s="1210"/>
      <c r="MKW428" s="1211"/>
      <c r="MKX428" s="1210"/>
      <c r="MKZ428" s="1208"/>
      <c r="MLA428" s="1209"/>
      <c r="MLB428" s="1209"/>
      <c r="MLC428" s="1209"/>
      <c r="MLD428" s="1209"/>
      <c r="MLE428" s="1210"/>
      <c r="MLF428" s="1211"/>
      <c r="MLG428" s="1210"/>
      <c r="MLI428" s="1208"/>
      <c r="MLJ428" s="1209"/>
      <c r="MLK428" s="1209"/>
      <c r="MLL428" s="1209"/>
      <c r="MLM428" s="1209"/>
      <c r="MLN428" s="1210"/>
      <c r="MLO428" s="1211"/>
      <c r="MLP428" s="1210"/>
      <c r="MLR428" s="1208"/>
      <c r="MLS428" s="1209"/>
      <c r="MLT428" s="1209"/>
      <c r="MLU428" s="1209"/>
      <c r="MLV428" s="1209"/>
      <c r="MLW428" s="1210"/>
      <c r="MLX428" s="1211"/>
      <c r="MLY428" s="1210"/>
      <c r="MMA428" s="1208"/>
      <c r="MMB428" s="1209"/>
      <c r="MMC428" s="1209"/>
      <c r="MMD428" s="1209"/>
      <c r="MME428" s="1209"/>
      <c r="MMF428" s="1210"/>
      <c r="MMG428" s="1211"/>
      <c r="MMH428" s="1210"/>
      <c r="MMJ428" s="1208"/>
      <c r="MMK428" s="1209"/>
      <c r="MML428" s="1209"/>
      <c r="MMM428" s="1209"/>
      <c r="MMN428" s="1209"/>
      <c r="MMO428" s="1210"/>
      <c r="MMP428" s="1211"/>
      <c r="MMQ428" s="1210"/>
      <c r="MMS428" s="1208"/>
      <c r="MMT428" s="1209"/>
      <c r="MMU428" s="1209"/>
      <c r="MMV428" s="1209"/>
      <c r="MMW428" s="1209"/>
      <c r="MMX428" s="1210"/>
      <c r="MMY428" s="1211"/>
      <c r="MMZ428" s="1210"/>
      <c r="MNB428" s="1208"/>
      <c r="MNC428" s="1209"/>
      <c r="MND428" s="1209"/>
      <c r="MNE428" s="1209"/>
      <c r="MNF428" s="1209"/>
      <c r="MNG428" s="1210"/>
      <c r="MNH428" s="1211"/>
      <c r="MNI428" s="1210"/>
      <c r="MNK428" s="1208"/>
      <c r="MNL428" s="1209"/>
      <c r="MNM428" s="1209"/>
      <c r="MNN428" s="1209"/>
      <c r="MNO428" s="1209"/>
      <c r="MNP428" s="1210"/>
      <c r="MNQ428" s="1211"/>
      <c r="MNR428" s="1210"/>
      <c r="MNT428" s="1208"/>
      <c r="MNU428" s="1209"/>
      <c r="MNV428" s="1209"/>
      <c r="MNW428" s="1209"/>
      <c r="MNX428" s="1209"/>
      <c r="MNY428" s="1210"/>
      <c r="MNZ428" s="1211"/>
      <c r="MOA428" s="1210"/>
      <c r="MOC428" s="1208"/>
      <c r="MOD428" s="1209"/>
      <c r="MOE428" s="1209"/>
      <c r="MOF428" s="1209"/>
      <c r="MOG428" s="1209"/>
      <c r="MOH428" s="1210"/>
      <c r="MOI428" s="1211"/>
      <c r="MOJ428" s="1210"/>
      <c r="MOL428" s="1208"/>
      <c r="MOM428" s="1209"/>
      <c r="MON428" s="1209"/>
      <c r="MOO428" s="1209"/>
      <c r="MOP428" s="1209"/>
      <c r="MOQ428" s="1210"/>
      <c r="MOR428" s="1211"/>
      <c r="MOS428" s="1210"/>
      <c r="MOU428" s="1208"/>
      <c r="MOV428" s="1209"/>
      <c r="MOW428" s="1209"/>
      <c r="MOX428" s="1209"/>
      <c r="MOY428" s="1209"/>
      <c r="MOZ428" s="1210"/>
      <c r="MPA428" s="1211"/>
      <c r="MPB428" s="1210"/>
      <c r="MPD428" s="1208"/>
      <c r="MPE428" s="1209"/>
      <c r="MPF428" s="1209"/>
      <c r="MPG428" s="1209"/>
      <c r="MPH428" s="1209"/>
      <c r="MPI428" s="1210"/>
      <c r="MPJ428" s="1211"/>
      <c r="MPK428" s="1210"/>
      <c r="MPM428" s="1208"/>
      <c r="MPN428" s="1209"/>
      <c r="MPO428" s="1209"/>
      <c r="MPP428" s="1209"/>
      <c r="MPQ428" s="1209"/>
      <c r="MPR428" s="1210"/>
      <c r="MPS428" s="1211"/>
      <c r="MPT428" s="1210"/>
      <c r="MPV428" s="1208"/>
      <c r="MPW428" s="1209"/>
      <c r="MPX428" s="1209"/>
      <c r="MPY428" s="1209"/>
      <c r="MPZ428" s="1209"/>
      <c r="MQA428" s="1210"/>
      <c r="MQB428" s="1211"/>
      <c r="MQC428" s="1210"/>
      <c r="MQE428" s="1208"/>
      <c r="MQF428" s="1209"/>
      <c r="MQG428" s="1209"/>
      <c r="MQH428" s="1209"/>
      <c r="MQI428" s="1209"/>
      <c r="MQJ428" s="1210"/>
      <c r="MQK428" s="1211"/>
      <c r="MQL428" s="1210"/>
      <c r="MQN428" s="1208"/>
      <c r="MQO428" s="1209"/>
      <c r="MQP428" s="1209"/>
      <c r="MQQ428" s="1209"/>
      <c r="MQR428" s="1209"/>
      <c r="MQS428" s="1210"/>
      <c r="MQT428" s="1211"/>
      <c r="MQU428" s="1210"/>
      <c r="MQW428" s="1208"/>
      <c r="MQX428" s="1209"/>
      <c r="MQY428" s="1209"/>
      <c r="MQZ428" s="1209"/>
      <c r="MRA428" s="1209"/>
      <c r="MRB428" s="1210"/>
      <c r="MRC428" s="1211"/>
      <c r="MRD428" s="1210"/>
      <c r="MRF428" s="1208"/>
      <c r="MRG428" s="1209"/>
      <c r="MRH428" s="1209"/>
      <c r="MRI428" s="1209"/>
      <c r="MRJ428" s="1209"/>
      <c r="MRK428" s="1210"/>
      <c r="MRL428" s="1211"/>
      <c r="MRM428" s="1210"/>
      <c r="MRO428" s="1208"/>
      <c r="MRP428" s="1209"/>
      <c r="MRQ428" s="1209"/>
      <c r="MRR428" s="1209"/>
      <c r="MRS428" s="1209"/>
      <c r="MRT428" s="1210"/>
      <c r="MRU428" s="1211"/>
      <c r="MRV428" s="1210"/>
      <c r="MRX428" s="1208"/>
      <c r="MRY428" s="1209"/>
      <c r="MRZ428" s="1209"/>
      <c r="MSA428" s="1209"/>
      <c r="MSB428" s="1209"/>
      <c r="MSC428" s="1210"/>
      <c r="MSD428" s="1211"/>
      <c r="MSE428" s="1210"/>
      <c r="MSG428" s="1208"/>
      <c r="MSH428" s="1209"/>
      <c r="MSI428" s="1209"/>
      <c r="MSJ428" s="1209"/>
      <c r="MSK428" s="1209"/>
      <c r="MSL428" s="1210"/>
      <c r="MSM428" s="1211"/>
      <c r="MSN428" s="1210"/>
      <c r="MSP428" s="1208"/>
      <c r="MSQ428" s="1209"/>
      <c r="MSR428" s="1209"/>
      <c r="MSS428" s="1209"/>
      <c r="MST428" s="1209"/>
      <c r="MSU428" s="1210"/>
      <c r="MSV428" s="1211"/>
      <c r="MSW428" s="1210"/>
      <c r="MSY428" s="1208"/>
      <c r="MSZ428" s="1209"/>
      <c r="MTA428" s="1209"/>
      <c r="MTB428" s="1209"/>
      <c r="MTC428" s="1209"/>
      <c r="MTD428" s="1210"/>
      <c r="MTE428" s="1211"/>
      <c r="MTF428" s="1210"/>
      <c r="MTH428" s="1208"/>
      <c r="MTI428" s="1209"/>
      <c r="MTJ428" s="1209"/>
      <c r="MTK428" s="1209"/>
      <c r="MTL428" s="1209"/>
      <c r="MTM428" s="1210"/>
      <c r="MTN428" s="1211"/>
      <c r="MTO428" s="1210"/>
      <c r="MTQ428" s="1208"/>
      <c r="MTR428" s="1209"/>
      <c r="MTS428" s="1209"/>
      <c r="MTT428" s="1209"/>
      <c r="MTU428" s="1209"/>
      <c r="MTV428" s="1210"/>
      <c r="MTW428" s="1211"/>
      <c r="MTX428" s="1210"/>
      <c r="MTZ428" s="1208"/>
      <c r="MUA428" s="1209"/>
      <c r="MUB428" s="1209"/>
      <c r="MUC428" s="1209"/>
      <c r="MUD428" s="1209"/>
      <c r="MUE428" s="1210"/>
      <c r="MUF428" s="1211"/>
      <c r="MUG428" s="1210"/>
      <c r="MUI428" s="1208"/>
      <c r="MUJ428" s="1209"/>
      <c r="MUK428" s="1209"/>
      <c r="MUL428" s="1209"/>
      <c r="MUM428" s="1209"/>
      <c r="MUN428" s="1210"/>
      <c r="MUO428" s="1211"/>
      <c r="MUP428" s="1210"/>
      <c r="MUR428" s="1208"/>
      <c r="MUS428" s="1209"/>
      <c r="MUT428" s="1209"/>
      <c r="MUU428" s="1209"/>
      <c r="MUV428" s="1209"/>
      <c r="MUW428" s="1210"/>
      <c r="MUX428" s="1211"/>
      <c r="MUY428" s="1210"/>
      <c r="MVA428" s="1208"/>
      <c r="MVB428" s="1209"/>
      <c r="MVC428" s="1209"/>
      <c r="MVD428" s="1209"/>
      <c r="MVE428" s="1209"/>
      <c r="MVF428" s="1210"/>
      <c r="MVG428" s="1211"/>
      <c r="MVH428" s="1210"/>
      <c r="MVJ428" s="1208"/>
      <c r="MVK428" s="1209"/>
      <c r="MVL428" s="1209"/>
      <c r="MVM428" s="1209"/>
      <c r="MVN428" s="1209"/>
      <c r="MVO428" s="1210"/>
      <c r="MVP428" s="1211"/>
      <c r="MVQ428" s="1210"/>
      <c r="MVS428" s="1208"/>
      <c r="MVT428" s="1209"/>
      <c r="MVU428" s="1209"/>
      <c r="MVV428" s="1209"/>
      <c r="MVW428" s="1209"/>
      <c r="MVX428" s="1210"/>
      <c r="MVY428" s="1211"/>
      <c r="MVZ428" s="1210"/>
      <c r="MWB428" s="1208"/>
      <c r="MWC428" s="1209"/>
      <c r="MWD428" s="1209"/>
      <c r="MWE428" s="1209"/>
      <c r="MWF428" s="1209"/>
      <c r="MWG428" s="1210"/>
      <c r="MWH428" s="1211"/>
      <c r="MWI428" s="1210"/>
      <c r="MWK428" s="1208"/>
      <c r="MWL428" s="1209"/>
      <c r="MWM428" s="1209"/>
      <c r="MWN428" s="1209"/>
      <c r="MWO428" s="1209"/>
      <c r="MWP428" s="1210"/>
      <c r="MWQ428" s="1211"/>
      <c r="MWR428" s="1210"/>
      <c r="MWT428" s="1208"/>
      <c r="MWU428" s="1209"/>
      <c r="MWV428" s="1209"/>
      <c r="MWW428" s="1209"/>
      <c r="MWX428" s="1209"/>
      <c r="MWY428" s="1210"/>
      <c r="MWZ428" s="1211"/>
      <c r="MXA428" s="1210"/>
      <c r="MXC428" s="1208"/>
      <c r="MXD428" s="1209"/>
      <c r="MXE428" s="1209"/>
      <c r="MXF428" s="1209"/>
      <c r="MXG428" s="1209"/>
      <c r="MXH428" s="1210"/>
      <c r="MXI428" s="1211"/>
      <c r="MXJ428" s="1210"/>
      <c r="MXL428" s="1208"/>
      <c r="MXM428" s="1209"/>
      <c r="MXN428" s="1209"/>
      <c r="MXO428" s="1209"/>
      <c r="MXP428" s="1209"/>
      <c r="MXQ428" s="1210"/>
      <c r="MXR428" s="1211"/>
      <c r="MXS428" s="1210"/>
      <c r="MXU428" s="1208"/>
      <c r="MXV428" s="1209"/>
      <c r="MXW428" s="1209"/>
      <c r="MXX428" s="1209"/>
      <c r="MXY428" s="1209"/>
      <c r="MXZ428" s="1210"/>
      <c r="MYA428" s="1211"/>
      <c r="MYB428" s="1210"/>
      <c r="MYD428" s="1208"/>
      <c r="MYE428" s="1209"/>
      <c r="MYF428" s="1209"/>
      <c r="MYG428" s="1209"/>
      <c r="MYH428" s="1209"/>
      <c r="MYI428" s="1210"/>
      <c r="MYJ428" s="1211"/>
      <c r="MYK428" s="1210"/>
      <c r="MYM428" s="1208"/>
      <c r="MYN428" s="1209"/>
      <c r="MYO428" s="1209"/>
      <c r="MYP428" s="1209"/>
      <c r="MYQ428" s="1209"/>
      <c r="MYR428" s="1210"/>
      <c r="MYS428" s="1211"/>
      <c r="MYT428" s="1210"/>
      <c r="MYV428" s="1208"/>
      <c r="MYW428" s="1209"/>
      <c r="MYX428" s="1209"/>
      <c r="MYY428" s="1209"/>
      <c r="MYZ428" s="1209"/>
      <c r="MZA428" s="1210"/>
      <c r="MZB428" s="1211"/>
      <c r="MZC428" s="1210"/>
      <c r="MZE428" s="1208"/>
      <c r="MZF428" s="1209"/>
      <c r="MZG428" s="1209"/>
      <c r="MZH428" s="1209"/>
      <c r="MZI428" s="1209"/>
      <c r="MZJ428" s="1210"/>
      <c r="MZK428" s="1211"/>
      <c r="MZL428" s="1210"/>
      <c r="MZN428" s="1208"/>
      <c r="MZO428" s="1209"/>
      <c r="MZP428" s="1209"/>
      <c r="MZQ428" s="1209"/>
      <c r="MZR428" s="1209"/>
      <c r="MZS428" s="1210"/>
      <c r="MZT428" s="1211"/>
      <c r="MZU428" s="1210"/>
      <c r="MZW428" s="1208"/>
      <c r="MZX428" s="1209"/>
      <c r="MZY428" s="1209"/>
      <c r="MZZ428" s="1209"/>
      <c r="NAA428" s="1209"/>
      <c r="NAB428" s="1210"/>
      <c r="NAC428" s="1211"/>
      <c r="NAD428" s="1210"/>
      <c r="NAF428" s="1208"/>
      <c r="NAG428" s="1209"/>
      <c r="NAH428" s="1209"/>
      <c r="NAI428" s="1209"/>
      <c r="NAJ428" s="1209"/>
      <c r="NAK428" s="1210"/>
      <c r="NAL428" s="1211"/>
      <c r="NAM428" s="1210"/>
      <c r="NAO428" s="1208"/>
      <c r="NAP428" s="1209"/>
      <c r="NAQ428" s="1209"/>
      <c r="NAR428" s="1209"/>
      <c r="NAS428" s="1209"/>
      <c r="NAT428" s="1210"/>
      <c r="NAU428" s="1211"/>
      <c r="NAV428" s="1210"/>
      <c r="NAX428" s="1208"/>
      <c r="NAY428" s="1209"/>
      <c r="NAZ428" s="1209"/>
      <c r="NBA428" s="1209"/>
      <c r="NBB428" s="1209"/>
      <c r="NBC428" s="1210"/>
      <c r="NBD428" s="1211"/>
      <c r="NBE428" s="1210"/>
      <c r="NBG428" s="1208"/>
      <c r="NBH428" s="1209"/>
      <c r="NBI428" s="1209"/>
      <c r="NBJ428" s="1209"/>
      <c r="NBK428" s="1209"/>
      <c r="NBL428" s="1210"/>
      <c r="NBM428" s="1211"/>
      <c r="NBN428" s="1210"/>
      <c r="NBP428" s="1208"/>
      <c r="NBQ428" s="1209"/>
      <c r="NBR428" s="1209"/>
      <c r="NBS428" s="1209"/>
      <c r="NBT428" s="1209"/>
      <c r="NBU428" s="1210"/>
      <c r="NBV428" s="1211"/>
      <c r="NBW428" s="1210"/>
      <c r="NBY428" s="1208"/>
      <c r="NBZ428" s="1209"/>
      <c r="NCA428" s="1209"/>
      <c r="NCB428" s="1209"/>
      <c r="NCC428" s="1209"/>
      <c r="NCD428" s="1210"/>
      <c r="NCE428" s="1211"/>
      <c r="NCF428" s="1210"/>
      <c r="NCH428" s="1208"/>
      <c r="NCI428" s="1209"/>
      <c r="NCJ428" s="1209"/>
      <c r="NCK428" s="1209"/>
      <c r="NCL428" s="1209"/>
      <c r="NCM428" s="1210"/>
      <c r="NCN428" s="1211"/>
      <c r="NCO428" s="1210"/>
      <c r="NCQ428" s="1208"/>
      <c r="NCR428" s="1209"/>
      <c r="NCS428" s="1209"/>
      <c r="NCT428" s="1209"/>
      <c r="NCU428" s="1209"/>
      <c r="NCV428" s="1210"/>
      <c r="NCW428" s="1211"/>
      <c r="NCX428" s="1210"/>
      <c r="NCZ428" s="1208"/>
      <c r="NDA428" s="1209"/>
      <c r="NDB428" s="1209"/>
      <c r="NDC428" s="1209"/>
      <c r="NDD428" s="1209"/>
      <c r="NDE428" s="1210"/>
      <c r="NDF428" s="1211"/>
      <c r="NDG428" s="1210"/>
      <c r="NDI428" s="1208"/>
      <c r="NDJ428" s="1209"/>
      <c r="NDK428" s="1209"/>
      <c r="NDL428" s="1209"/>
      <c r="NDM428" s="1209"/>
      <c r="NDN428" s="1210"/>
      <c r="NDO428" s="1211"/>
      <c r="NDP428" s="1210"/>
      <c r="NDR428" s="1208"/>
      <c r="NDS428" s="1209"/>
      <c r="NDT428" s="1209"/>
      <c r="NDU428" s="1209"/>
      <c r="NDV428" s="1209"/>
      <c r="NDW428" s="1210"/>
      <c r="NDX428" s="1211"/>
      <c r="NDY428" s="1210"/>
      <c r="NEA428" s="1208"/>
      <c r="NEB428" s="1209"/>
      <c r="NEC428" s="1209"/>
      <c r="NED428" s="1209"/>
      <c r="NEE428" s="1209"/>
      <c r="NEF428" s="1210"/>
      <c r="NEG428" s="1211"/>
      <c r="NEH428" s="1210"/>
      <c r="NEJ428" s="1208"/>
      <c r="NEK428" s="1209"/>
      <c r="NEL428" s="1209"/>
      <c r="NEM428" s="1209"/>
      <c r="NEN428" s="1209"/>
      <c r="NEO428" s="1210"/>
      <c r="NEP428" s="1211"/>
      <c r="NEQ428" s="1210"/>
      <c r="NES428" s="1208"/>
      <c r="NET428" s="1209"/>
      <c r="NEU428" s="1209"/>
      <c r="NEV428" s="1209"/>
      <c r="NEW428" s="1209"/>
      <c r="NEX428" s="1210"/>
      <c r="NEY428" s="1211"/>
      <c r="NEZ428" s="1210"/>
      <c r="NFB428" s="1208"/>
      <c r="NFC428" s="1209"/>
      <c r="NFD428" s="1209"/>
      <c r="NFE428" s="1209"/>
      <c r="NFF428" s="1209"/>
      <c r="NFG428" s="1210"/>
      <c r="NFH428" s="1211"/>
      <c r="NFI428" s="1210"/>
      <c r="NFK428" s="1208"/>
      <c r="NFL428" s="1209"/>
      <c r="NFM428" s="1209"/>
      <c r="NFN428" s="1209"/>
      <c r="NFO428" s="1209"/>
      <c r="NFP428" s="1210"/>
      <c r="NFQ428" s="1211"/>
      <c r="NFR428" s="1210"/>
      <c r="NFT428" s="1208"/>
      <c r="NFU428" s="1209"/>
      <c r="NFV428" s="1209"/>
      <c r="NFW428" s="1209"/>
      <c r="NFX428" s="1209"/>
      <c r="NFY428" s="1210"/>
      <c r="NFZ428" s="1211"/>
      <c r="NGA428" s="1210"/>
      <c r="NGC428" s="1208"/>
      <c r="NGD428" s="1209"/>
      <c r="NGE428" s="1209"/>
      <c r="NGF428" s="1209"/>
      <c r="NGG428" s="1209"/>
      <c r="NGH428" s="1210"/>
      <c r="NGI428" s="1211"/>
      <c r="NGJ428" s="1210"/>
      <c r="NGL428" s="1208"/>
      <c r="NGM428" s="1209"/>
      <c r="NGN428" s="1209"/>
      <c r="NGO428" s="1209"/>
      <c r="NGP428" s="1209"/>
      <c r="NGQ428" s="1210"/>
      <c r="NGR428" s="1211"/>
      <c r="NGS428" s="1210"/>
      <c r="NGU428" s="1208"/>
      <c r="NGV428" s="1209"/>
      <c r="NGW428" s="1209"/>
      <c r="NGX428" s="1209"/>
      <c r="NGY428" s="1209"/>
      <c r="NGZ428" s="1210"/>
      <c r="NHA428" s="1211"/>
      <c r="NHB428" s="1210"/>
      <c r="NHD428" s="1208"/>
      <c r="NHE428" s="1209"/>
      <c r="NHF428" s="1209"/>
      <c r="NHG428" s="1209"/>
      <c r="NHH428" s="1209"/>
      <c r="NHI428" s="1210"/>
      <c r="NHJ428" s="1211"/>
      <c r="NHK428" s="1210"/>
      <c r="NHM428" s="1208"/>
      <c r="NHN428" s="1209"/>
      <c r="NHO428" s="1209"/>
      <c r="NHP428" s="1209"/>
      <c r="NHQ428" s="1209"/>
      <c r="NHR428" s="1210"/>
      <c r="NHS428" s="1211"/>
      <c r="NHT428" s="1210"/>
      <c r="NHV428" s="1208"/>
      <c r="NHW428" s="1209"/>
      <c r="NHX428" s="1209"/>
      <c r="NHY428" s="1209"/>
      <c r="NHZ428" s="1209"/>
      <c r="NIA428" s="1210"/>
      <c r="NIB428" s="1211"/>
      <c r="NIC428" s="1210"/>
      <c r="NIE428" s="1208"/>
      <c r="NIF428" s="1209"/>
      <c r="NIG428" s="1209"/>
      <c r="NIH428" s="1209"/>
      <c r="NII428" s="1209"/>
      <c r="NIJ428" s="1210"/>
      <c r="NIK428" s="1211"/>
      <c r="NIL428" s="1210"/>
      <c r="NIN428" s="1208"/>
      <c r="NIO428" s="1209"/>
      <c r="NIP428" s="1209"/>
      <c r="NIQ428" s="1209"/>
      <c r="NIR428" s="1209"/>
      <c r="NIS428" s="1210"/>
      <c r="NIT428" s="1211"/>
      <c r="NIU428" s="1210"/>
      <c r="NIW428" s="1208"/>
      <c r="NIX428" s="1209"/>
      <c r="NIY428" s="1209"/>
      <c r="NIZ428" s="1209"/>
      <c r="NJA428" s="1209"/>
      <c r="NJB428" s="1210"/>
      <c r="NJC428" s="1211"/>
      <c r="NJD428" s="1210"/>
      <c r="NJF428" s="1208"/>
      <c r="NJG428" s="1209"/>
      <c r="NJH428" s="1209"/>
      <c r="NJI428" s="1209"/>
      <c r="NJJ428" s="1209"/>
      <c r="NJK428" s="1210"/>
      <c r="NJL428" s="1211"/>
      <c r="NJM428" s="1210"/>
      <c r="NJO428" s="1208"/>
      <c r="NJP428" s="1209"/>
      <c r="NJQ428" s="1209"/>
      <c r="NJR428" s="1209"/>
      <c r="NJS428" s="1209"/>
      <c r="NJT428" s="1210"/>
      <c r="NJU428" s="1211"/>
      <c r="NJV428" s="1210"/>
      <c r="NJX428" s="1208"/>
      <c r="NJY428" s="1209"/>
      <c r="NJZ428" s="1209"/>
      <c r="NKA428" s="1209"/>
      <c r="NKB428" s="1209"/>
      <c r="NKC428" s="1210"/>
      <c r="NKD428" s="1211"/>
      <c r="NKE428" s="1210"/>
      <c r="NKG428" s="1208"/>
      <c r="NKH428" s="1209"/>
      <c r="NKI428" s="1209"/>
      <c r="NKJ428" s="1209"/>
      <c r="NKK428" s="1209"/>
      <c r="NKL428" s="1210"/>
      <c r="NKM428" s="1211"/>
      <c r="NKN428" s="1210"/>
      <c r="NKP428" s="1208"/>
      <c r="NKQ428" s="1209"/>
      <c r="NKR428" s="1209"/>
      <c r="NKS428" s="1209"/>
      <c r="NKT428" s="1209"/>
      <c r="NKU428" s="1210"/>
      <c r="NKV428" s="1211"/>
      <c r="NKW428" s="1210"/>
      <c r="NKY428" s="1208"/>
      <c r="NKZ428" s="1209"/>
      <c r="NLA428" s="1209"/>
      <c r="NLB428" s="1209"/>
      <c r="NLC428" s="1209"/>
      <c r="NLD428" s="1210"/>
      <c r="NLE428" s="1211"/>
      <c r="NLF428" s="1210"/>
      <c r="NLH428" s="1208"/>
      <c r="NLI428" s="1209"/>
      <c r="NLJ428" s="1209"/>
      <c r="NLK428" s="1209"/>
      <c r="NLL428" s="1209"/>
      <c r="NLM428" s="1210"/>
      <c r="NLN428" s="1211"/>
      <c r="NLO428" s="1210"/>
      <c r="NLQ428" s="1208"/>
      <c r="NLR428" s="1209"/>
      <c r="NLS428" s="1209"/>
      <c r="NLT428" s="1209"/>
      <c r="NLU428" s="1209"/>
      <c r="NLV428" s="1210"/>
      <c r="NLW428" s="1211"/>
      <c r="NLX428" s="1210"/>
      <c r="NLZ428" s="1208"/>
      <c r="NMA428" s="1209"/>
      <c r="NMB428" s="1209"/>
      <c r="NMC428" s="1209"/>
      <c r="NMD428" s="1209"/>
      <c r="NME428" s="1210"/>
      <c r="NMF428" s="1211"/>
      <c r="NMG428" s="1210"/>
      <c r="NMI428" s="1208"/>
      <c r="NMJ428" s="1209"/>
      <c r="NMK428" s="1209"/>
      <c r="NML428" s="1209"/>
      <c r="NMM428" s="1209"/>
      <c r="NMN428" s="1210"/>
      <c r="NMO428" s="1211"/>
      <c r="NMP428" s="1210"/>
      <c r="NMR428" s="1208"/>
      <c r="NMS428" s="1209"/>
      <c r="NMT428" s="1209"/>
      <c r="NMU428" s="1209"/>
      <c r="NMV428" s="1209"/>
      <c r="NMW428" s="1210"/>
      <c r="NMX428" s="1211"/>
      <c r="NMY428" s="1210"/>
      <c r="NNA428" s="1208"/>
      <c r="NNB428" s="1209"/>
      <c r="NNC428" s="1209"/>
      <c r="NND428" s="1209"/>
      <c r="NNE428" s="1209"/>
      <c r="NNF428" s="1210"/>
      <c r="NNG428" s="1211"/>
      <c r="NNH428" s="1210"/>
      <c r="NNJ428" s="1208"/>
      <c r="NNK428" s="1209"/>
      <c r="NNL428" s="1209"/>
      <c r="NNM428" s="1209"/>
      <c r="NNN428" s="1209"/>
      <c r="NNO428" s="1210"/>
      <c r="NNP428" s="1211"/>
      <c r="NNQ428" s="1210"/>
      <c r="NNS428" s="1208"/>
      <c r="NNT428" s="1209"/>
      <c r="NNU428" s="1209"/>
      <c r="NNV428" s="1209"/>
      <c r="NNW428" s="1209"/>
      <c r="NNX428" s="1210"/>
      <c r="NNY428" s="1211"/>
      <c r="NNZ428" s="1210"/>
      <c r="NOB428" s="1208"/>
      <c r="NOC428" s="1209"/>
      <c r="NOD428" s="1209"/>
      <c r="NOE428" s="1209"/>
      <c r="NOF428" s="1209"/>
      <c r="NOG428" s="1210"/>
      <c r="NOH428" s="1211"/>
      <c r="NOI428" s="1210"/>
      <c r="NOK428" s="1208"/>
      <c r="NOL428" s="1209"/>
      <c r="NOM428" s="1209"/>
      <c r="NON428" s="1209"/>
      <c r="NOO428" s="1209"/>
      <c r="NOP428" s="1210"/>
      <c r="NOQ428" s="1211"/>
      <c r="NOR428" s="1210"/>
      <c r="NOT428" s="1208"/>
      <c r="NOU428" s="1209"/>
      <c r="NOV428" s="1209"/>
      <c r="NOW428" s="1209"/>
      <c r="NOX428" s="1209"/>
      <c r="NOY428" s="1210"/>
      <c r="NOZ428" s="1211"/>
      <c r="NPA428" s="1210"/>
      <c r="NPC428" s="1208"/>
      <c r="NPD428" s="1209"/>
      <c r="NPE428" s="1209"/>
      <c r="NPF428" s="1209"/>
      <c r="NPG428" s="1209"/>
      <c r="NPH428" s="1210"/>
      <c r="NPI428" s="1211"/>
      <c r="NPJ428" s="1210"/>
      <c r="NPL428" s="1208"/>
      <c r="NPM428" s="1209"/>
      <c r="NPN428" s="1209"/>
      <c r="NPO428" s="1209"/>
      <c r="NPP428" s="1209"/>
      <c r="NPQ428" s="1210"/>
      <c r="NPR428" s="1211"/>
      <c r="NPS428" s="1210"/>
      <c r="NPU428" s="1208"/>
      <c r="NPV428" s="1209"/>
      <c r="NPW428" s="1209"/>
      <c r="NPX428" s="1209"/>
      <c r="NPY428" s="1209"/>
      <c r="NPZ428" s="1210"/>
      <c r="NQA428" s="1211"/>
      <c r="NQB428" s="1210"/>
      <c r="NQD428" s="1208"/>
      <c r="NQE428" s="1209"/>
      <c r="NQF428" s="1209"/>
      <c r="NQG428" s="1209"/>
      <c r="NQH428" s="1209"/>
      <c r="NQI428" s="1210"/>
      <c r="NQJ428" s="1211"/>
      <c r="NQK428" s="1210"/>
      <c r="NQM428" s="1208"/>
      <c r="NQN428" s="1209"/>
      <c r="NQO428" s="1209"/>
      <c r="NQP428" s="1209"/>
      <c r="NQQ428" s="1209"/>
      <c r="NQR428" s="1210"/>
      <c r="NQS428" s="1211"/>
      <c r="NQT428" s="1210"/>
      <c r="NQV428" s="1208"/>
      <c r="NQW428" s="1209"/>
      <c r="NQX428" s="1209"/>
      <c r="NQY428" s="1209"/>
      <c r="NQZ428" s="1209"/>
      <c r="NRA428" s="1210"/>
      <c r="NRB428" s="1211"/>
      <c r="NRC428" s="1210"/>
      <c r="NRE428" s="1208"/>
      <c r="NRF428" s="1209"/>
      <c r="NRG428" s="1209"/>
      <c r="NRH428" s="1209"/>
      <c r="NRI428" s="1209"/>
      <c r="NRJ428" s="1210"/>
      <c r="NRK428" s="1211"/>
      <c r="NRL428" s="1210"/>
      <c r="NRN428" s="1208"/>
      <c r="NRO428" s="1209"/>
      <c r="NRP428" s="1209"/>
      <c r="NRQ428" s="1209"/>
      <c r="NRR428" s="1209"/>
      <c r="NRS428" s="1210"/>
      <c r="NRT428" s="1211"/>
      <c r="NRU428" s="1210"/>
      <c r="NRW428" s="1208"/>
      <c r="NRX428" s="1209"/>
      <c r="NRY428" s="1209"/>
      <c r="NRZ428" s="1209"/>
      <c r="NSA428" s="1209"/>
      <c r="NSB428" s="1210"/>
      <c r="NSC428" s="1211"/>
      <c r="NSD428" s="1210"/>
      <c r="NSF428" s="1208"/>
      <c r="NSG428" s="1209"/>
      <c r="NSH428" s="1209"/>
      <c r="NSI428" s="1209"/>
      <c r="NSJ428" s="1209"/>
      <c r="NSK428" s="1210"/>
      <c r="NSL428" s="1211"/>
      <c r="NSM428" s="1210"/>
      <c r="NSO428" s="1208"/>
      <c r="NSP428" s="1209"/>
      <c r="NSQ428" s="1209"/>
      <c r="NSR428" s="1209"/>
      <c r="NSS428" s="1209"/>
      <c r="NST428" s="1210"/>
      <c r="NSU428" s="1211"/>
      <c r="NSV428" s="1210"/>
      <c r="NSX428" s="1208"/>
      <c r="NSY428" s="1209"/>
      <c r="NSZ428" s="1209"/>
      <c r="NTA428" s="1209"/>
      <c r="NTB428" s="1209"/>
      <c r="NTC428" s="1210"/>
      <c r="NTD428" s="1211"/>
      <c r="NTE428" s="1210"/>
      <c r="NTG428" s="1208"/>
      <c r="NTH428" s="1209"/>
      <c r="NTI428" s="1209"/>
      <c r="NTJ428" s="1209"/>
      <c r="NTK428" s="1209"/>
      <c r="NTL428" s="1210"/>
      <c r="NTM428" s="1211"/>
      <c r="NTN428" s="1210"/>
      <c r="NTP428" s="1208"/>
      <c r="NTQ428" s="1209"/>
      <c r="NTR428" s="1209"/>
      <c r="NTS428" s="1209"/>
      <c r="NTT428" s="1209"/>
      <c r="NTU428" s="1210"/>
      <c r="NTV428" s="1211"/>
      <c r="NTW428" s="1210"/>
      <c r="NTY428" s="1208"/>
      <c r="NTZ428" s="1209"/>
      <c r="NUA428" s="1209"/>
      <c r="NUB428" s="1209"/>
      <c r="NUC428" s="1209"/>
      <c r="NUD428" s="1210"/>
      <c r="NUE428" s="1211"/>
      <c r="NUF428" s="1210"/>
      <c r="NUH428" s="1208"/>
      <c r="NUI428" s="1209"/>
      <c r="NUJ428" s="1209"/>
      <c r="NUK428" s="1209"/>
      <c r="NUL428" s="1209"/>
      <c r="NUM428" s="1210"/>
      <c r="NUN428" s="1211"/>
      <c r="NUO428" s="1210"/>
      <c r="NUQ428" s="1208"/>
      <c r="NUR428" s="1209"/>
      <c r="NUS428" s="1209"/>
      <c r="NUT428" s="1209"/>
      <c r="NUU428" s="1209"/>
      <c r="NUV428" s="1210"/>
      <c r="NUW428" s="1211"/>
      <c r="NUX428" s="1210"/>
      <c r="NUZ428" s="1208"/>
      <c r="NVA428" s="1209"/>
      <c r="NVB428" s="1209"/>
      <c r="NVC428" s="1209"/>
      <c r="NVD428" s="1209"/>
      <c r="NVE428" s="1210"/>
      <c r="NVF428" s="1211"/>
      <c r="NVG428" s="1210"/>
      <c r="NVI428" s="1208"/>
      <c r="NVJ428" s="1209"/>
      <c r="NVK428" s="1209"/>
      <c r="NVL428" s="1209"/>
      <c r="NVM428" s="1209"/>
      <c r="NVN428" s="1210"/>
      <c r="NVO428" s="1211"/>
      <c r="NVP428" s="1210"/>
      <c r="NVR428" s="1208"/>
      <c r="NVS428" s="1209"/>
      <c r="NVT428" s="1209"/>
      <c r="NVU428" s="1209"/>
      <c r="NVV428" s="1209"/>
      <c r="NVW428" s="1210"/>
      <c r="NVX428" s="1211"/>
      <c r="NVY428" s="1210"/>
      <c r="NWA428" s="1208"/>
      <c r="NWB428" s="1209"/>
      <c r="NWC428" s="1209"/>
      <c r="NWD428" s="1209"/>
      <c r="NWE428" s="1209"/>
      <c r="NWF428" s="1210"/>
      <c r="NWG428" s="1211"/>
      <c r="NWH428" s="1210"/>
      <c r="NWJ428" s="1208"/>
      <c r="NWK428" s="1209"/>
      <c r="NWL428" s="1209"/>
      <c r="NWM428" s="1209"/>
      <c r="NWN428" s="1209"/>
      <c r="NWO428" s="1210"/>
      <c r="NWP428" s="1211"/>
      <c r="NWQ428" s="1210"/>
      <c r="NWS428" s="1208"/>
      <c r="NWT428" s="1209"/>
      <c r="NWU428" s="1209"/>
      <c r="NWV428" s="1209"/>
      <c r="NWW428" s="1209"/>
      <c r="NWX428" s="1210"/>
      <c r="NWY428" s="1211"/>
      <c r="NWZ428" s="1210"/>
      <c r="NXB428" s="1208"/>
      <c r="NXC428" s="1209"/>
      <c r="NXD428" s="1209"/>
      <c r="NXE428" s="1209"/>
      <c r="NXF428" s="1209"/>
      <c r="NXG428" s="1210"/>
      <c r="NXH428" s="1211"/>
      <c r="NXI428" s="1210"/>
      <c r="NXK428" s="1208"/>
      <c r="NXL428" s="1209"/>
      <c r="NXM428" s="1209"/>
      <c r="NXN428" s="1209"/>
      <c r="NXO428" s="1209"/>
      <c r="NXP428" s="1210"/>
      <c r="NXQ428" s="1211"/>
      <c r="NXR428" s="1210"/>
      <c r="NXT428" s="1208"/>
      <c r="NXU428" s="1209"/>
      <c r="NXV428" s="1209"/>
      <c r="NXW428" s="1209"/>
      <c r="NXX428" s="1209"/>
      <c r="NXY428" s="1210"/>
      <c r="NXZ428" s="1211"/>
      <c r="NYA428" s="1210"/>
      <c r="NYC428" s="1208"/>
      <c r="NYD428" s="1209"/>
      <c r="NYE428" s="1209"/>
      <c r="NYF428" s="1209"/>
      <c r="NYG428" s="1209"/>
      <c r="NYH428" s="1210"/>
      <c r="NYI428" s="1211"/>
      <c r="NYJ428" s="1210"/>
      <c r="NYL428" s="1208"/>
      <c r="NYM428" s="1209"/>
      <c r="NYN428" s="1209"/>
      <c r="NYO428" s="1209"/>
      <c r="NYP428" s="1209"/>
      <c r="NYQ428" s="1210"/>
      <c r="NYR428" s="1211"/>
      <c r="NYS428" s="1210"/>
      <c r="NYU428" s="1208"/>
      <c r="NYV428" s="1209"/>
      <c r="NYW428" s="1209"/>
      <c r="NYX428" s="1209"/>
      <c r="NYY428" s="1209"/>
      <c r="NYZ428" s="1210"/>
      <c r="NZA428" s="1211"/>
      <c r="NZB428" s="1210"/>
      <c r="NZD428" s="1208"/>
      <c r="NZE428" s="1209"/>
      <c r="NZF428" s="1209"/>
      <c r="NZG428" s="1209"/>
      <c r="NZH428" s="1209"/>
      <c r="NZI428" s="1210"/>
      <c r="NZJ428" s="1211"/>
      <c r="NZK428" s="1210"/>
      <c r="NZM428" s="1208"/>
      <c r="NZN428" s="1209"/>
      <c r="NZO428" s="1209"/>
      <c r="NZP428" s="1209"/>
      <c r="NZQ428" s="1209"/>
      <c r="NZR428" s="1210"/>
      <c r="NZS428" s="1211"/>
      <c r="NZT428" s="1210"/>
      <c r="NZV428" s="1208"/>
      <c r="NZW428" s="1209"/>
      <c r="NZX428" s="1209"/>
      <c r="NZY428" s="1209"/>
      <c r="NZZ428" s="1209"/>
      <c r="OAA428" s="1210"/>
      <c r="OAB428" s="1211"/>
      <c r="OAC428" s="1210"/>
      <c r="OAE428" s="1208"/>
      <c r="OAF428" s="1209"/>
      <c r="OAG428" s="1209"/>
      <c r="OAH428" s="1209"/>
      <c r="OAI428" s="1209"/>
      <c r="OAJ428" s="1210"/>
      <c r="OAK428" s="1211"/>
      <c r="OAL428" s="1210"/>
      <c r="OAN428" s="1208"/>
      <c r="OAO428" s="1209"/>
      <c r="OAP428" s="1209"/>
      <c r="OAQ428" s="1209"/>
      <c r="OAR428" s="1209"/>
      <c r="OAS428" s="1210"/>
      <c r="OAT428" s="1211"/>
      <c r="OAU428" s="1210"/>
      <c r="OAW428" s="1208"/>
      <c r="OAX428" s="1209"/>
      <c r="OAY428" s="1209"/>
      <c r="OAZ428" s="1209"/>
      <c r="OBA428" s="1209"/>
      <c r="OBB428" s="1210"/>
      <c r="OBC428" s="1211"/>
      <c r="OBD428" s="1210"/>
      <c r="OBF428" s="1208"/>
      <c r="OBG428" s="1209"/>
      <c r="OBH428" s="1209"/>
      <c r="OBI428" s="1209"/>
      <c r="OBJ428" s="1209"/>
      <c r="OBK428" s="1210"/>
      <c r="OBL428" s="1211"/>
      <c r="OBM428" s="1210"/>
      <c r="OBO428" s="1208"/>
      <c r="OBP428" s="1209"/>
      <c r="OBQ428" s="1209"/>
      <c r="OBR428" s="1209"/>
      <c r="OBS428" s="1209"/>
      <c r="OBT428" s="1210"/>
      <c r="OBU428" s="1211"/>
      <c r="OBV428" s="1210"/>
      <c r="OBX428" s="1208"/>
      <c r="OBY428" s="1209"/>
      <c r="OBZ428" s="1209"/>
      <c r="OCA428" s="1209"/>
      <c r="OCB428" s="1209"/>
      <c r="OCC428" s="1210"/>
      <c r="OCD428" s="1211"/>
      <c r="OCE428" s="1210"/>
      <c r="OCG428" s="1208"/>
      <c r="OCH428" s="1209"/>
      <c r="OCI428" s="1209"/>
      <c r="OCJ428" s="1209"/>
      <c r="OCK428" s="1209"/>
      <c r="OCL428" s="1210"/>
      <c r="OCM428" s="1211"/>
      <c r="OCN428" s="1210"/>
      <c r="OCP428" s="1208"/>
      <c r="OCQ428" s="1209"/>
      <c r="OCR428" s="1209"/>
      <c r="OCS428" s="1209"/>
      <c r="OCT428" s="1209"/>
      <c r="OCU428" s="1210"/>
      <c r="OCV428" s="1211"/>
      <c r="OCW428" s="1210"/>
      <c r="OCY428" s="1208"/>
      <c r="OCZ428" s="1209"/>
      <c r="ODA428" s="1209"/>
      <c r="ODB428" s="1209"/>
      <c r="ODC428" s="1209"/>
      <c r="ODD428" s="1210"/>
      <c r="ODE428" s="1211"/>
      <c r="ODF428" s="1210"/>
      <c r="ODH428" s="1208"/>
      <c r="ODI428" s="1209"/>
      <c r="ODJ428" s="1209"/>
      <c r="ODK428" s="1209"/>
      <c r="ODL428" s="1209"/>
      <c r="ODM428" s="1210"/>
      <c r="ODN428" s="1211"/>
      <c r="ODO428" s="1210"/>
      <c r="ODQ428" s="1208"/>
      <c r="ODR428" s="1209"/>
      <c r="ODS428" s="1209"/>
      <c r="ODT428" s="1209"/>
      <c r="ODU428" s="1209"/>
      <c r="ODV428" s="1210"/>
      <c r="ODW428" s="1211"/>
      <c r="ODX428" s="1210"/>
      <c r="ODZ428" s="1208"/>
      <c r="OEA428" s="1209"/>
      <c r="OEB428" s="1209"/>
      <c r="OEC428" s="1209"/>
      <c r="OED428" s="1209"/>
      <c r="OEE428" s="1210"/>
      <c r="OEF428" s="1211"/>
      <c r="OEG428" s="1210"/>
      <c r="OEI428" s="1208"/>
      <c r="OEJ428" s="1209"/>
      <c r="OEK428" s="1209"/>
      <c r="OEL428" s="1209"/>
      <c r="OEM428" s="1209"/>
      <c r="OEN428" s="1210"/>
      <c r="OEO428" s="1211"/>
      <c r="OEP428" s="1210"/>
      <c r="OER428" s="1208"/>
      <c r="OES428" s="1209"/>
      <c r="OET428" s="1209"/>
      <c r="OEU428" s="1209"/>
      <c r="OEV428" s="1209"/>
      <c r="OEW428" s="1210"/>
      <c r="OEX428" s="1211"/>
      <c r="OEY428" s="1210"/>
      <c r="OFA428" s="1208"/>
      <c r="OFB428" s="1209"/>
      <c r="OFC428" s="1209"/>
      <c r="OFD428" s="1209"/>
      <c r="OFE428" s="1209"/>
      <c r="OFF428" s="1210"/>
      <c r="OFG428" s="1211"/>
      <c r="OFH428" s="1210"/>
      <c r="OFJ428" s="1208"/>
      <c r="OFK428" s="1209"/>
      <c r="OFL428" s="1209"/>
      <c r="OFM428" s="1209"/>
      <c r="OFN428" s="1209"/>
      <c r="OFO428" s="1210"/>
      <c r="OFP428" s="1211"/>
      <c r="OFQ428" s="1210"/>
      <c r="OFS428" s="1208"/>
      <c r="OFT428" s="1209"/>
      <c r="OFU428" s="1209"/>
      <c r="OFV428" s="1209"/>
      <c r="OFW428" s="1209"/>
      <c r="OFX428" s="1210"/>
      <c r="OFY428" s="1211"/>
      <c r="OFZ428" s="1210"/>
      <c r="OGB428" s="1208"/>
      <c r="OGC428" s="1209"/>
      <c r="OGD428" s="1209"/>
      <c r="OGE428" s="1209"/>
      <c r="OGF428" s="1209"/>
      <c r="OGG428" s="1210"/>
      <c r="OGH428" s="1211"/>
      <c r="OGI428" s="1210"/>
      <c r="OGK428" s="1208"/>
      <c r="OGL428" s="1209"/>
      <c r="OGM428" s="1209"/>
      <c r="OGN428" s="1209"/>
      <c r="OGO428" s="1209"/>
      <c r="OGP428" s="1210"/>
      <c r="OGQ428" s="1211"/>
      <c r="OGR428" s="1210"/>
      <c r="OGT428" s="1208"/>
      <c r="OGU428" s="1209"/>
      <c r="OGV428" s="1209"/>
      <c r="OGW428" s="1209"/>
      <c r="OGX428" s="1209"/>
      <c r="OGY428" s="1210"/>
      <c r="OGZ428" s="1211"/>
      <c r="OHA428" s="1210"/>
      <c r="OHC428" s="1208"/>
      <c r="OHD428" s="1209"/>
      <c r="OHE428" s="1209"/>
      <c r="OHF428" s="1209"/>
      <c r="OHG428" s="1209"/>
      <c r="OHH428" s="1210"/>
      <c r="OHI428" s="1211"/>
      <c r="OHJ428" s="1210"/>
      <c r="OHL428" s="1208"/>
      <c r="OHM428" s="1209"/>
      <c r="OHN428" s="1209"/>
      <c r="OHO428" s="1209"/>
      <c r="OHP428" s="1209"/>
      <c r="OHQ428" s="1210"/>
      <c r="OHR428" s="1211"/>
      <c r="OHS428" s="1210"/>
      <c r="OHU428" s="1208"/>
      <c r="OHV428" s="1209"/>
      <c r="OHW428" s="1209"/>
      <c r="OHX428" s="1209"/>
      <c r="OHY428" s="1209"/>
      <c r="OHZ428" s="1210"/>
      <c r="OIA428" s="1211"/>
      <c r="OIB428" s="1210"/>
      <c r="OID428" s="1208"/>
      <c r="OIE428" s="1209"/>
      <c r="OIF428" s="1209"/>
      <c r="OIG428" s="1209"/>
      <c r="OIH428" s="1209"/>
      <c r="OII428" s="1210"/>
      <c r="OIJ428" s="1211"/>
      <c r="OIK428" s="1210"/>
      <c r="OIM428" s="1208"/>
      <c r="OIN428" s="1209"/>
      <c r="OIO428" s="1209"/>
      <c r="OIP428" s="1209"/>
      <c r="OIQ428" s="1209"/>
      <c r="OIR428" s="1210"/>
      <c r="OIS428" s="1211"/>
      <c r="OIT428" s="1210"/>
      <c r="OIV428" s="1208"/>
      <c r="OIW428" s="1209"/>
      <c r="OIX428" s="1209"/>
      <c r="OIY428" s="1209"/>
      <c r="OIZ428" s="1209"/>
      <c r="OJA428" s="1210"/>
      <c r="OJB428" s="1211"/>
      <c r="OJC428" s="1210"/>
      <c r="OJE428" s="1208"/>
      <c r="OJF428" s="1209"/>
      <c r="OJG428" s="1209"/>
      <c r="OJH428" s="1209"/>
      <c r="OJI428" s="1209"/>
      <c r="OJJ428" s="1210"/>
      <c r="OJK428" s="1211"/>
      <c r="OJL428" s="1210"/>
      <c r="OJN428" s="1208"/>
      <c r="OJO428" s="1209"/>
      <c r="OJP428" s="1209"/>
      <c r="OJQ428" s="1209"/>
      <c r="OJR428" s="1209"/>
      <c r="OJS428" s="1210"/>
      <c r="OJT428" s="1211"/>
      <c r="OJU428" s="1210"/>
      <c r="OJW428" s="1208"/>
      <c r="OJX428" s="1209"/>
      <c r="OJY428" s="1209"/>
      <c r="OJZ428" s="1209"/>
      <c r="OKA428" s="1209"/>
      <c r="OKB428" s="1210"/>
      <c r="OKC428" s="1211"/>
      <c r="OKD428" s="1210"/>
      <c r="OKF428" s="1208"/>
      <c r="OKG428" s="1209"/>
      <c r="OKH428" s="1209"/>
      <c r="OKI428" s="1209"/>
      <c r="OKJ428" s="1209"/>
      <c r="OKK428" s="1210"/>
      <c r="OKL428" s="1211"/>
      <c r="OKM428" s="1210"/>
      <c r="OKO428" s="1208"/>
      <c r="OKP428" s="1209"/>
      <c r="OKQ428" s="1209"/>
      <c r="OKR428" s="1209"/>
      <c r="OKS428" s="1209"/>
      <c r="OKT428" s="1210"/>
      <c r="OKU428" s="1211"/>
      <c r="OKV428" s="1210"/>
      <c r="OKX428" s="1208"/>
      <c r="OKY428" s="1209"/>
      <c r="OKZ428" s="1209"/>
      <c r="OLA428" s="1209"/>
      <c r="OLB428" s="1209"/>
      <c r="OLC428" s="1210"/>
      <c r="OLD428" s="1211"/>
      <c r="OLE428" s="1210"/>
      <c r="OLG428" s="1208"/>
      <c r="OLH428" s="1209"/>
      <c r="OLI428" s="1209"/>
      <c r="OLJ428" s="1209"/>
      <c r="OLK428" s="1209"/>
      <c r="OLL428" s="1210"/>
      <c r="OLM428" s="1211"/>
      <c r="OLN428" s="1210"/>
      <c r="OLP428" s="1208"/>
      <c r="OLQ428" s="1209"/>
      <c r="OLR428" s="1209"/>
      <c r="OLS428" s="1209"/>
      <c r="OLT428" s="1209"/>
      <c r="OLU428" s="1210"/>
      <c r="OLV428" s="1211"/>
      <c r="OLW428" s="1210"/>
      <c r="OLY428" s="1208"/>
      <c r="OLZ428" s="1209"/>
      <c r="OMA428" s="1209"/>
      <c r="OMB428" s="1209"/>
      <c r="OMC428" s="1209"/>
      <c r="OMD428" s="1210"/>
      <c r="OME428" s="1211"/>
      <c r="OMF428" s="1210"/>
      <c r="OMH428" s="1208"/>
      <c r="OMI428" s="1209"/>
      <c r="OMJ428" s="1209"/>
      <c r="OMK428" s="1209"/>
      <c r="OML428" s="1209"/>
      <c r="OMM428" s="1210"/>
      <c r="OMN428" s="1211"/>
      <c r="OMO428" s="1210"/>
      <c r="OMQ428" s="1208"/>
      <c r="OMR428" s="1209"/>
      <c r="OMS428" s="1209"/>
      <c r="OMT428" s="1209"/>
      <c r="OMU428" s="1209"/>
      <c r="OMV428" s="1210"/>
      <c r="OMW428" s="1211"/>
      <c r="OMX428" s="1210"/>
      <c r="OMZ428" s="1208"/>
      <c r="ONA428" s="1209"/>
      <c r="ONB428" s="1209"/>
      <c r="ONC428" s="1209"/>
      <c r="OND428" s="1209"/>
      <c r="ONE428" s="1210"/>
      <c r="ONF428" s="1211"/>
      <c r="ONG428" s="1210"/>
      <c r="ONI428" s="1208"/>
      <c r="ONJ428" s="1209"/>
      <c r="ONK428" s="1209"/>
      <c r="ONL428" s="1209"/>
      <c r="ONM428" s="1209"/>
      <c r="ONN428" s="1210"/>
      <c r="ONO428" s="1211"/>
      <c r="ONP428" s="1210"/>
      <c r="ONR428" s="1208"/>
      <c r="ONS428" s="1209"/>
      <c r="ONT428" s="1209"/>
      <c r="ONU428" s="1209"/>
      <c r="ONV428" s="1209"/>
      <c r="ONW428" s="1210"/>
      <c r="ONX428" s="1211"/>
      <c r="ONY428" s="1210"/>
      <c r="OOA428" s="1208"/>
      <c r="OOB428" s="1209"/>
      <c r="OOC428" s="1209"/>
      <c r="OOD428" s="1209"/>
      <c r="OOE428" s="1209"/>
      <c r="OOF428" s="1210"/>
      <c r="OOG428" s="1211"/>
      <c r="OOH428" s="1210"/>
      <c r="OOJ428" s="1208"/>
      <c r="OOK428" s="1209"/>
      <c r="OOL428" s="1209"/>
      <c r="OOM428" s="1209"/>
      <c r="OON428" s="1209"/>
      <c r="OOO428" s="1210"/>
      <c r="OOP428" s="1211"/>
      <c r="OOQ428" s="1210"/>
      <c r="OOS428" s="1208"/>
      <c r="OOT428" s="1209"/>
      <c r="OOU428" s="1209"/>
      <c r="OOV428" s="1209"/>
      <c r="OOW428" s="1209"/>
      <c r="OOX428" s="1210"/>
      <c r="OOY428" s="1211"/>
      <c r="OOZ428" s="1210"/>
      <c r="OPB428" s="1208"/>
      <c r="OPC428" s="1209"/>
      <c r="OPD428" s="1209"/>
      <c r="OPE428" s="1209"/>
      <c r="OPF428" s="1209"/>
      <c r="OPG428" s="1210"/>
      <c r="OPH428" s="1211"/>
      <c r="OPI428" s="1210"/>
      <c r="OPK428" s="1208"/>
      <c r="OPL428" s="1209"/>
      <c r="OPM428" s="1209"/>
      <c r="OPN428" s="1209"/>
      <c r="OPO428" s="1209"/>
      <c r="OPP428" s="1210"/>
      <c r="OPQ428" s="1211"/>
      <c r="OPR428" s="1210"/>
      <c r="OPT428" s="1208"/>
      <c r="OPU428" s="1209"/>
      <c r="OPV428" s="1209"/>
      <c r="OPW428" s="1209"/>
      <c r="OPX428" s="1209"/>
      <c r="OPY428" s="1210"/>
      <c r="OPZ428" s="1211"/>
      <c r="OQA428" s="1210"/>
      <c r="OQC428" s="1208"/>
      <c r="OQD428" s="1209"/>
      <c r="OQE428" s="1209"/>
      <c r="OQF428" s="1209"/>
      <c r="OQG428" s="1209"/>
      <c r="OQH428" s="1210"/>
      <c r="OQI428" s="1211"/>
      <c r="OQJ428" s="1210"/>
      <c r="OQL428" s="1208"/>
      <c r="OQM428" s="1209"/>
      <c r="OQN428" s="1209"/>
      <c r="OQO428" s="1209"/>
      <c r="OQP428" s="1209"/>
      <c r="OQQ428" s="1210"/>
      <c r="OQR428" s="1211"/>
      <c r="OQS428" s="1210"/>
      <c r="OQU428" s="1208"/>
      <c r="OQV428" s="1209"/>
      <c r="OQW428" s="1209"/>
      <c r="OQX428" s="1209"/>
      <c r="OQY428" s="1209"/>
      <c r="OQZ428" s="1210"/>
      <c r="ORA428" s="1211"/>
      <c r="ORB428" s="1210"/>
      <c r="ORD428" s="1208"/>
      <c r="ORE428" s="1209"/>
      <c r="ORF428" s="1209"/>
      <c r="ORG428" s="1209"/>
      <c r="ORH428" s="1209"/>
      <c r="ORI428" s="1210"/>
      <c r="ORJ428" s="1211"/>
      <c r="ORK428" s="1210"/>
      <c r="ORM428" s="1208"/>
      <c r="ORN428" s="1209"/>
      <c r="ORO428" s="1209"/>
      <c r="ORP428" s="1209"/>
      <c r="ORQ428" s="1209"/>
      <c r="ORR428" s="1210"/>
      <c r="ORS428" s="1211"/>
      <c r="ORT428" s="1210"/>
      <c r="ORV428" s="1208"/>
      <c r="ORW428" s="1209"/>
      <c r="ORX428" s="1209"/>
      <c r="ORY428" s="1209"/>
      <c r="ORZ428" s="1209"/>
      <c r="OSA428" s="1210"/>
      <c r="OSB428" s="1211"/>
      <c r="OSC428" s="1210"/>
      <c r="OSE428" s="1208"/>
      <c r="OSF428" s="1209"/>
      <c r="OSG428" s="1209"/>
      <c r="OSH428" s="1209"/>
      <c r="OSI428" s="1209"/>
      <c r="OSJ428" s="1210"/>
      <c r="OSK428" s="1211"/>
      <c r="OSL428" s="1210"/>
      <c r="OSN428" s="1208"/>
      <c r="OSO428" s="1209"/>
      <c r="OSP428" s="1209"/>
      <c r="OSQ428" s="1209"/>
      <c r="OSR428" s="1209"/>
      <c r="OSS428" s="1210"/>
      <c r="OST428" s="1211"/>
      <c r="OSU428" s="1210"/>
      <c r="OSW428" s="1208"/>
      <c r="OSX428" s="1209"/>
      <c r="OSY428" s="1209"/>
      <c r="OSZ428" s="1209"/>
      <c r="OTA428" s="1209"/>
      <c r="OTB428" s="1210"/>
      <c r="OTC428" s="1211"/>
      <c r="OTD428" s="1210"/>
      <c r="OTF428" s="1208"/>
      <c r="OTG428" s="1209"/>
      <c r="OTH428" s="1209"/>
      <c r="OTI428" s="1209"/>
      <c r="OTJ428" s="1209"/>
      <c r="OTK428" s="1210"/>
      <c r="OTL428" s="1211"/>
      <c r="OTM428" s="1210"/>
      <c r="OTO428" s="1208"/>
      <c r="OTP428" s="1209"/>
      <c r="OTQ428" s="1209"/>
      <c r="OTR428" s="1209"/>
      <c r="OTS428" s="1209"/>
      <c r="OTT428" s="1210"/>
      <c r="OTU428" s="1211"/>
      <c r="OTV428" s="1210"/>
      <c r="OTX428" s="1208"/>
      <c r="OTY428" s="1209"/>
      <c r="OTZ428" s="1209"/>
      <c r="OUA428" s="1209"/>
      <c r="OUB428" s="1209"/>
      <c r="OUC428" s="1210"/>
      <c r="OUD428" s="1211"/>
      <c r="OUE428" s="1210"/>
      <c r="OUG428" s="1208"/>
      <c r="OUH428" s="1209"/>
      <c r="OUI428" s="1209"/>
      <c r="OUJ428" s="1209"/>
      <c r="OUK428" s="1209"/>
      <c r="OUL428" s="1210"/>
      <c r="OUM428" s="1211"/>
      <c r="OUN428" s="1210"/>
      <c r="OUP428" s="1208"/>
      <c r="OUQ428" s="1209"/>
      <c r="OUR428" s="1209"/>
      <c r="OUS428" s="1209"/>
      <c r="OUT428" s="1209"/>
      <c r="OUU428" s="1210"/>
      <c r="OUV428" s="1211"/>
      <c r="OUW428" s="1210"/>
      <c r="OUY428" s="1208"/>
      <c r="OUZ428" s="1209"/>
      <c r="OVA428" s="1209"/>
      <c r="OVB428" s="1209"/>
      <c r="OVC428" s="1209"/>
      <c r="OVD428" s="1210"/>
      <c r="OVE428" s="1211"/>
      <c r="OVF428" s="1210"/>
      <c r="OVH428" s="1208"/>
      <c r="OVI428" s="1209"/>
      <c r="OVJ428" s="1209"/>
      <c r="OVK428" s="1209"/>
      <c r="OVL428" s="1209"/>
      <c r="OVM428" s="1210"/>
      <c r="OVN428" s="1211"/>
      <c r="OVO428" s="1210"/>
      <c r="OVQ428" s="1208"/>
      <c r="OVR428" s="1209"/>
      <c r="OVS428" s="1209"/>
      <c r="OVT428" s="1209"/>
      <c r="OVU428" s="1209"/>
      <c r="OVV428" s="1210"/>
      <c r="OVW428" s="1211"/>
      <c r="OVX428" s="1210"/>
      <c r="OVZ428" s="1208"/>
      <c r="OWA428" s="1209"/>
      <c r="OWB428" s="1209"/>
      <c r="OWC428" s="1209"/>
      <c r="OWD428" s="1209"/>
      <c r="OWE428" s="1210"/>
      <c r="OWF428" s="1211"/>
      <c r="OWG428" s="1210"/>
      <c r="OWI428" s="1208"/>
      <c r="OWJ428" s="1209"/>
      <c r="OWK428" s="1209"/>
      <c r="OWL428" s="1209"/>
      <c r="OWM428" s="1209"/>
      <c r="OWN428" s="1210"/>
      <c r="OWO428" s="1211"/>
      <c r="OWP428" s="1210"/>
      <c r="OWR428" s="1208"/>
      <c r="OWS428" s="1209"/>
      <c r="OWT428" s="1209"/>
      <c r="OWU428" s="1209"/>
      <c r="OWV428" s="1209"/>
      <c r="OWW428" s="1210"/>
      <c r="OWX428" s="1211"/>
      <c r="OWY428" s="1210"/>
      <c r="OXA428" s="1208"/>
      <c r="OXB428" s="1209"/>
      <c r="OXC428" s="1209"/>
      <c r="OXD428" s="1209"/>
      <c r="OXE428" s="1209"/>
      <c r="OXF428" s="1210"/>
      <c r="OXG428" s="1211"/>
      <c r="OXH428" s="1210"/>
      <c r="OXJ428" s="1208"/>
      <c r="OXK428" s="1209"/>
      <c r="OXL428" s="1209"/>
      <c r="OXM428" s="1209"/>
      <c r="OXN428" s="1209"/>
      <c r="OXO428" s="1210"/>
      <c r="OXP428" s="1211"/>
      <c r="OXQ428" s="1210"/>
      <c r="OXS428" s="1208"/>
      <c r="OXT428" s="1209"/>
      <c r="OXU428" s="1209"/>
      <c r="OXV428" s="1209"/>
      <c r="OXW428" s="1209"/>
      <c r="OXX428" s="1210"/>
      <c r="OXY428" s="1211"/>
      <c r="OXZ428" s="1210"/>
      <c r="OYB428" s="1208"/>
      <c r="OYC428" s="1209"/>
      <c r="OYD428" s="1209"/>
      <c r="OYE428" s="1209"/>
      <c r="OYF428" s="1209"/>
      <c r="OYG428" s="1210"/>
      <c r="OYH428" s="1211"/>
      <c r="OYI428" s="1210"/>
      <c r="OYK428" s="1208"/>
      <c r="OYL428" s="1209"/>
      <c r="OYM428" s="1209"/>
      <c r="OYN428" s="1209"/>
      <c r="OYO428" s="1209"/>
      <c r="OYP428" s="1210"/>
      <c r="OYQ428" s="1211"/>
      <c r="OYR428" s="1210"/>
      <c r="OYT428" s="1208"/>
      <c r="OYU428" s="1209"/>
      <c r="OYV428" s="1209"/>
      <c r="OYW428" s="1209"/>
      <c r="OYX428" s="1209"/>
      <c r="OYY428" s="1210"/>
      <c r="OYZ428" s="1211"/>
      <c r="OZA428" s="1210"/>
      <c r="OZC428" s="1208"/>
      <c r="OZD428" s="1209"/>
      <c r="OZE428" s="1209"/>
      <c r="OZF428" s="1209"/>
      <c r="OZG428" s="1209"/>
      <c r="OZH428" s="1210"/>
      <c r="OZI428" s="1211"/>
      <c r="OZJ428" s="1210"/>
      <c r="OZL428" s="1208"/>
      <c r="OZM428" s="1209"/>
      <c r="OZN428" s="1209"/>
      <c r="OZO428" s="1209"/>
      <c r="OZP428" s="1209"/>
      <c r="OZQ428" s="1210"/>
      <c r="OZR428" s="1211"/>
      <c r="OZS428" s="1210"/>
      <c r="OZU428" s="1208"/>
      <c r="OZV428" s="1209"/>
      <c r="OZW428" s="1209"/>
      <c r="OZX428" s="1209"/>
      <c r="OZY428" s="1209"/>
      <c r="OZZ428" s="1210"/>
      <c r="PAA428" s="1211"/>
      <c r="PAB428" s="1210"/>
      <c r="PAD428" s="1208"/>
      <c r="PAE428" s="1209"/>
      <c r="PAF428" s="1209"/>
      <c r="PAG428" s="1209"/>
      <c r="PAH428" s="1209"/>
      <c r="PAI428" s="1210"/>
      <c r="PAJ428" s="1211"/>
      <c r="PAK428" s="1210"/>
      <c r="PAM428" s="1208"/>
      <c r="PAN428" s="1209"/>
      <c r="PAO428" s="1209"/>
      <c r="PAP428" s="1209"/>
      <c r="PAQ428" s="1209"/>
      <c r="PAR428" s="1210"/>
      <c r="PAS428" s="1211"/>
      <c r="PAT428" s="1210"/>
      <c r="PAV428" s="1208"/>
      <c r="PAW428" s="1209"/>
      <c r="PAX428" s="1209"/>
      <c r="PAY428" s="1209"/>
      <c r="PAZ428" s="1209"/>
      <c r="PBA428" s="1210"/>
      <c r="PBB428" s="1211"/>
      <c r="PBC428" s="1210"/>
      <c r="PBE428" s="1208"/>
      <c r="PBF428" s="1209"/>
      <c r="PBG428" s="1209"/>
      <c r="PBH428" s="1209"/>
      <c r="PBI428" s="1209"/>
      <c r="PBJ428" s="1210"/>
      <c r="PBK428" s="1211"/>
      <c r="PBL428" s="1210"/>
      <c r="PBN428" s="1208"/>
      <c r="PBO428" s="1209"/>
      <c r="PBP428" s="1209"/>
      <c r="PBQ428" s="1209"/>
      <c r="PBR428" s="1209"/>
      <c r="PBS428" s="1210"/>
      <c r="PBT428" s="1211"/>
      <c r="PBU428" s="1210"/>
      <c r="PBW428" s="1208"/>
      <c r="PBX428" s="1209"/>
      <c r="PBY428" s="1209"/>
      <c r="PBZ428" s="1209"/>
      <c r="PCA428" s="1209"/>
      <c r="PCB428" s="1210"/>
      <c r="PCC428" s="1211"/>
      <c r="PCD428" s="1210"/>
      <c r="PCF428" s="1208"/>
      <c r="PCG428" s="1209"/>
      <c r="PCH428" s="1209"/>
      <c r="PCI428" s="1209"/>
      <c r="PCJ428" s="1209"/>
      <c r="PCK428" s="1210"/>
      <c r="PCL428" s="1211"/>
      <c r="PCM428" s="1210"/>
      <c r="PCO428" s="1208"/>
      <c r="PCP428" s="1209"/>
      <c r="PCQ428" s="1209"/>
      <c r="PCR428" s="1209"/>
      <c r="PCS428" s="1209"/>
      <c r="PCT428" s="1210"/>
      <c r="PCU428" s="1211"/>
      <c r="PCV428" s="1210"/>
      <c r="PCX428" s="1208"/>
      <c r="PCY428" s="1209"/>
      <c r="PCZ428" s="1209"/>
      <c r="PDA428" s="1209"/>
      <c r="PDB428" s="1209"/>
      <c r="PDC428" s="1210"/>
      <c r="PDD428" s="1211"/>
      <c r="PDE428" s="1210"/>
      <c r="PDG428" s="1208"/>
      <c r="PDH428" s="1209"/>
      <c r="PDI428" s="1209"/>
      <c r="PDJ428" s="1209"/>
      <c r="PDK428" s="1209"/>
      <c r="PDL428" s="1210"/>
      <c r="PDM428" s="1211"/>
      <c r="PDN428" s="1210"/>
      <c r="PDP428" s="1208"/>
      <c r="PDQ428" s="1209"/>
      <c r="PDR428" s="1209"/>
      <c r="PDS428" s="1209"/>
      <c r="PDT428" s="1209"/>
      <c r="PDU428" s="1210"/>
      <c r="PDV428" s="1211"/>
      <c r="PDW428" s="1210"/>
      <c r="PDY428" s="1208"/>
      <c r="PDZ428" s="1209"/>
      <c r="PEA428" s="1209"/>
      <c r="PEB428" s="1209"/>
      <c r="PEC428" s="1209"/>
      <c r="PED428" s="1210"/>
      <c r="PEE428" s="1211"/>
      <c r="PEF428" s="1210"/>
      <c r="PEH428" s="1208"/>
      <c r="PEI428" s="1209"/>
      <c r="PEJ428" s="1209"/>
      <c r="PEK428" s="1209"/>
      <c r="PEL428" s="1209"/>
      <c r="PEM428" s="1210"/>
      <c r="PEN428" s="1211"/>
      <c r="PEO428" s="1210"/>
      <c r="PEQ428" s="1208"/>
      <c r="PER428" s="1209"/>
      <c r="PES428" s="1209"/>
      <c r="PET428" s="1209"/>
      <c r="PEU428" s="1209"/>
      <c r="PEV428" s="1210"/>
      <c r="PEW428" s="1211"/>
      <c r="PEX428" s="1210"/>
      <c r="PEZ428" s="1208"/>
      <c r="PFA428" s="1209"/>
      <c r="PFB428" s="1209"/>
      <c r="PFC428" s="1209"/>
      <c r="PFD428" s="1209"/>
      <c r="PFE428" s="1210"/>
      <c r="PFF428" s="1211"/>
      <c r="PFG428" s="1210"/>
      <c r="PFI428" s="1208"/>
      <c r="PFJ428" s="1209"/>
      <c r="PFK428" s="1209"/>
      <c r="PFL428" s="1209"/>
      <c r="PFM428" s="1209"/>
      <c r="PFN428" s="1210"/>
      <c r="PFO428" s="1211"/>
      <c r="PFP428" s="1210"/>
      <c r="PFR428" s="1208"/>
      <c r="PFS428" s="1209"/>
      <c r="PFT428" s="1209"/>
      <c r="PFU428" s="1209"/>
      <c r="PFV428" s="1209"/>
      <c r="PFW428" s="1210"/>
      <c r="PFX428" s="1211"/>
      <c r="PFY428" s="1210"/>
      <c r="PGA428" s="1208"/>
      <c r="PGB428" s="1209"/>
      <c r="PGC428" s="1209"/>
      <c r="PGD428" s="1209"/>
      <c r="PGE428" s="1209"/>
      <c r="PGF428" s="1210"/>
      <c r="PGG428" s="1211"/>
      <c r="PGH428" s="1210"/>
      <c r="PGJ428" s="1208"/>
      <c r="PGK428" s="1209"/>
      <c r="PGL428" s="1209"/>
      <c r="PGM428" s="1209"/>
      <c r="PGN428" s="1209"/>
      <c r="PGO428" s="1210"/>
      <c r="PGP428" s="1211"/>
      <c r="PGQ428" s="1210"/>
      <c r="PGS428" s="1208"/>
      <c r="PGT428" s="1209"/>
      <c r="PGU428" s="1209"/>
      <c r="PGV428" s="1209"/>
      <c r="PGW428" s="1209"/>
      <c r="PGX428" s="1210"/>
      <c r="PGY428" s="1211"/>
      <c r="PGZ428" s="1210"/>
      <c r="PHB428" s="1208"/>
      <c r="PHC428" s="1209"/>
      <c r="PHD428" s="1209"/>
      <c r="PHE428" s="1209"/>
      <c r="PHF428" s="1209"/>
      <c r="PHG428" s="1210"/>
      <c r="PHH428" s="1211"/>
      <c r="PHI428" s="1210"/>
      <c r="PHK428" s="1208"/>
      <c r="PHL428" s="1209"/>
      <c r="PHM428" s="1209"/>
      <c r="PHN428" s="1209"/>
      <c r="PHO428" s="1209"/>
      <c r="PHP428" s="1210"/>
      <c r="PHQ428" s="1211"/>
      <c r="PHR428" s="1210"/>
      <c r="PHT428" s="1208"/>
      <c r="PHU428" s="1209"/>
      <c r="PHV428" s="1209"/>
      <c r="PHW428" s="1209"/>
      <c r="PHX428" s="1209"/>
      <c r="PHY428" s="1210"/>
      <c r="PHZ428" s="1211"/>
      <c r="PIA428" s="1210"/>
      <c r="PIC428" s="1208"/>
      <c r="PID428" s="1209"/>
      <c r="PIE428" s="1209"/>
      <c r="PIF428" s="1209"/>
      <c r="PIG428" s="1209"/>
      <c r="PIH428" s="1210"/>
      <c r="PII428" s="1211"/>
      <c r="PIJ428" s="1210"/>
      <c r="PIL428" s="1208"/>
      <c r="PIM428" s="1209"/>
      <c r="PIN428" s="1209"/>
      <c r="PIO428" s="1209"/>
      <c r="PIP428" s="1209"/>
      <c r="PIQ428" s="1210"/>
      <c r="PIR428" s="1211"/>
      <c r="PIS428" s="1210"/>
      <c r="PIU428" s="1208"/>
      <c r="PIV428" s="1209"/>
      <c r="PIW428" s="1209"/>
      <c r="PIX428" s="1209"/>
      <c r="PIY428" s="1209"/>
      <c r="PIZ428" s="1210"/>
      <c r="PJA428" s="1211"/>
      <c r="PJB428" s="1210"/>
      <c r="PJD428" s="1208"/>
      <c r="PJE428" s="1209"/>
      <c r="PJF428" s="1209"/>
      <c r="PJG428" s="1209"/>
      <c r="PJH428" s="1209"/>
      <c r="PJI428" s="1210"/>
      <c r="PJJ428" s="1211"/>
      <c r="PJK428" s="1210"/>
      <c r="PJM428" s="1208"/>
      <c r="PJN428" s="1209"/>
      <c r="PJO428" s="1209"/>
      <c r="PJP428" s="1209"/>
      <c r="PJQ428" s="1209"/>
      <c r="PJR428" s="1210"/>
      <c r="PJS428" s="1211"/>
      <c r="PJT428" s="1210"/>
      <c r="PJV428" s="1208"/>
      <c r="PJW428" s="1209"/>
      <c r="PJX428" s="1209"/>
      <c r="PJY428" s="1209"/>
      <c r="PJZ428" s="1209"/>
      <c r="PKA428" s="1210"/>
      <c r="PKB428" s="1211"/>
      <c r="PKC428" s="1210"/>
      <c r="PKE428" s="1208"/>
      <c r="PKF428" s="1209"/>
      <c r="PKG428" s="1209"/>
      <c r="PKH428" s="1209"/>
      <c r="PKI428" s="1209"/>
      <c r="PKJ428" s="1210"/>
      <c r="PKK428" s="1211"/>
      <c r="PKL428" s="1210"/>
      <c r="PKN428" s="1208"/>
      <c r="PKO428" s="1209"/>
      <c r="PKP428" s="1209"/>
      <c r="PKQ428" s="1209"/>
      <c r="PKR428" s="1209"/>
      <c r="PKS428" s="1210"/>
      <c r="PKT428" s="1211"/>
      <c r="PKU428" s="1210"/>
      <c r="PKW428" s="1208"/>
      <c r="PKX428" s="1209"/>
      <c r="PKY428" s="1209"/>
      <c r="PKZ428" s="1209"/>
      <c r="PLA428" s="1209"/>
      <c r="PLB428" s="1210"/>
      <c r="PLC428" s="1211"/>
      <c r="PLD428" s="1210"/>
      <c r="PLF428" s="1208"/>
      <c r="PLG428" s="1209"/>
      <c r="PLH428" s="1209"/>
      <c r="PLI428" s="1209"/>
      <c r="PLJ428" s="1209"/>
      <c r="PLK428" s="1210"/>
      <c r="PLL428" s="1211"/>
      <c r="PLM428" s="1210"/>
      <c r="PLO428" s="1208"/>
      <c r="PLP428" s="1209"/>
      <c r="PLQ428" s="1209"/>
      <c r="PLR428" s="1209"/>
      <c r="PLS428" s="1209"/>
      <c r="PLT428" s="1210"/>
      <c r="PLU428" s="1211"/>
      <c r="PLV428" s="1210"/>
      <c r="PLX428" s="1208"/>
      <c r="PLY428" s="1209"/>
      <c r="PLZ428" s="1209"/>
      <c r="PMA428" s="1209"/>
      <c r="PMB428" s="1209"/>
      <c r="PMC428" s="1210"/>
      <c r="PMD428" s="1211"/>
      <c r="PME428" s="1210"/>
      <c r="PMG428" s="1208"/>
      <c r="PMH428" s="1209"/>
      <c r="PMI428" s="1209"/>
      <c r="PMJ428" s="1209"/>
      <c r="PMK428" s="1209"/>
      <c r="PML428" s="1210"/>
      <c r="PMM428" s="1211"/>
      <c r="PMN428" s="1210"/>
      <c r="PMP428" s="1208"/>
      <c r="PMQ428" s="1209"/>
      <c r="PMR428" s="1209"/>
      <c r="PMS428" s="1209"/>
      <c r="PMT428" s="1209"/>
      <c r="PMU428" s="1210"/>
      <c r="PMV428" s="1211"/>
      <c r="PMW428" s="1210"/>
      <c r="PMY428" s="1208"/>
      <c r="PMZ428" s="1209"/>
      <c r="PNA428" s="1209"/>
      <c r="PNB428" s="1209"/>
      <c r="PNC428" s="1209"/>
      <c r="PND428" s="1210"/>
      <c r="PNE428" s="1211"/>
      <c r="PNF428" s="1210"/>
      <c r="PNH428" s="1208"/>
      <c r="PNI428" s="1209"/>
      <c r="PNJ428" s="1209"/>
      <c r="PNK428" s="1209"/>
      <c r="PNL428" s="1209"/>
      <c r="PNM428" s="1210"/>
      <c r="PNN428" s="1211"/>
      <c r="PNO428" s="1210"/>
      <c r="PNQ428" s="1208"/>
      <c r="PNR428" s="1209"/>
      <c r="PNS428" s="1209"/>
      <c r="PNT428" s="1209"/>
      <c r="PNU428" s="1209"/>
      <c r="PNV428" s="1210"/>
      <c r="PNW428" s="1211"/>
      <c r="PNX428" s="1210"/>
      <c r="PNZ428" s="1208"/>
      <c r="POA428" s="1209"/>
      <c r="POB428" s="1209"/>
      <c r="POC428" s="1209"/>
      <c r="POD428" s="1209"/>
      <c r="POE428" s="1210"/>
      <c r="POF428" s="1211"/>
      <c r="POG428" s="1210"/>
      <c r="POI428" s="1208"/>
      <c r="POJ428" s="1209"/>
      <c r="POK428" s="1209"/>
      <c r="POL428" s="1209"/>
      <c r="POM428" s="1209"/>
      <c r="PON428" s="1210"/>
      <c r="POO428" s="1211"/>
      <c r="POP428" s="1210"/>
      <c r="POR428" s="1208"/>
      <c r="POS428" s="1209"/>
      <c r="POT428" s="1209"/>
      <c r="POU428" s="1209"/>
      <c r="POV428" s="1209"/>
      <c r="POW428" s="1210"/>
      <c r="POX428" s="1211"/>
      <c r="POY428" s="1210"/>
      <c r="PPA428" s="1208"/>
      <c r="PPB428" s="1209"/>
      <c r="PPC428" s="1209"/>
      <c r="PPD428" s="1209"/>
      <c r="PPE428" s="1209"/>
      <c r="PPF428" s="1210"/>
      <c r="PPG428" s="1211"/>
      <c r="PPH428" s="1210"/>
      <c r="PPJ428" s="1208"/>
      <c r="PPK428" s="1209"/>
      <c r="PPL428" s="1209"/>
      <c r="PPM428" s="1209"/>
      <c r="PPN428" s="1209"/>
      <c r="PPO428" s="1210"/>
      <c r="PPP428" s="1211"/>
      <c r="PPQ428" s="1210"/>
      <c r="PPS428" s="1208"/>
      <c r="PPT428" s="1209"/>
      <c r="PPU428" s="1209"/>
      <c r="PPV428" s="1209"/>
      <c r="PPW428" s="1209"/>
      <c r="PPX428" s="1210"/>
      <c r="PPY428" s="1211"/>
      <c r="PPZ428" s="1210"/>
      <c r="PQB428" s="1208"/>
      <c r="PQC428" s="1209"/>
      <c r="PQD428" s="1209"/>
      <c r="PQE428" s="1209"/>
      <c r="PQF428" s="1209"/>
      <c r="PQG428" s="1210"/>
      <c r="PQH428" s="1211"/>
      <c r="PQI428" s="1210"/>
      <c r="PQK428" s="1208"/>
      <c r="PQL428" s="1209"/>
      <c r="PQM428" s="1209"/>
      <c r="PQN428" s="1209"/>
      <c r="PQO428" s="1209"/>
      <c r="PQP428" s="1210"/>
      <c r="PQQ428" s="1211"/>
      <c r="PQR428" s="1210"/>
      <c r="PQT428" s="1208"/>
      <c r="PQU428" s="1209"/>
      <c r="PQV428" s="1209"/>
      <c r="PQW428" s="1209"/>
      <c r="PQX428" s="1209"/>
      <c r="PQY428" s="1210"/>
      <c r="PQZ428" s="1211"/>
      <c r="PRA428" s="1210"/>
      <c r="PRC428" s="1208"/>
      <c r="PRD428" s="1209"/>
      <c r="PRE428" s="1209"/>
      <c r="PRF428" s="1209"/>
      <c r="PRG428" s="1209"/>
      <c r="PRH428" s="1210"/>
      <c r="PRI428" s="1211"/>
      <c r="PRJ428" s="1210"/>
      <c r="PRL428" s="1208"/>
      <c r="PRM428" s="1209"/>
      <c r="PRN428" s="1209"/>
      <c r="PRO428" s="1209"/>
      <c r="PRP428" s="1209"/>
      <c r="PRQ428" s="1210"/>
      <c r="PRR428" s="1211"/>
      <c r="PRS428" s="1210"/>
      <c r="PRU428" s="1208"/>
      <c r="PRV428" s="1209"/>
      <c r="PRW428" s="1209"/>
      <c r="PRX428" s="1209"/>
      <c r="PRY428" s="1209"/>
      <c r="PRZ428" s="1210"/>
      <c r="PSA428" s="1211"/>
      <c r="PSB428" s="1210"/>
      <c r="PSD428" s="1208"/>
      <c r="PSE428" s="1209"/>
      <c r="PSF428" s="1209"/>
      <c r="PSG428" s="1209"/>
      <c r="PSH428" s="1209"/>
      <c r="PSI428" s="1210"/>
      <c r="PSJ428" s="1211"/>
      <c r="PSK428" s="1210"/>
      <c r="PSM428" s="1208"/>
      <c r="PSN428" s="1209"/>
      <c r="PSO428" s="1209"/>
      <c r="PSP428" s="1209"/>
      <c r="PSQ428" s="1209"/>
      <c r="PSR428" s="1210"/>
      <c r="PSS428" s="1211"/>
      <c r="PST428" s="1210"/>
      <c r="PSV428" s="1208"/>
      <c r="PSW428" s="1209"/>
      <c r="PSX428" s="1209"/>
      <c r="PSY428" s="1209"/>
      <c r="PSZ428" s="1209"/>
      <c r="PTA428" s="1210"/>
      <c r="PTB428" s="1211"/>
      <c r="PTC428" s="1210"/>
      <c r="PTE428" s="1208"/>
      <c r="PTF428" s="1209"/>
      <c r="PTG428" s="1209"/>
      <c r="PTH428" s="1209"/>
      <c r="PTI428" s="1209"/>
      <c r="PTJ428" s="1210"/>
      <c r="PTK428" s="1211"/>
      <c r="PTL428" s="1210"/>
      <c r="PTN428" s="1208"/>
      <c r="PTO428" s="1209"/>
      <c r="PTP428" s="1209"/>
      <c r="PTQ428" s="1209"/>
      <c r="PTR428" s="1209"/>
      <c r="PTS428" s="1210"/>
      <c r="PTT428" s="1211"/>
      <c r="PTU428" s="1210"/>
      <c r="PTW428" s="1208"/>
      <c r="PTX428" s="1209"/>
      <c r="PTY428" s="1209"/>
      <c r="PTZ428" s="1209"/>
      <c r="PUA428" s="1209"/>
      <c r="PUB428" s="1210"/>
      <c r="PUC428" s="1211"/>
      <c r="PUD428" s="1210"/>
      <c r="PUF428" s="1208"/>
      <c r="PUG428" s="1209"/>
      <c r="PUH428" s="1209"/>
      <c r="PUI428" s="1209"/>
      <c r="PUJ428" s="1209"/>
      <c r="PUK428" s="1210"/>
      <c r="PUL428" s="1211"/>
      <c r="PUM428" s="1210"/>
      <c r="PUO428" s="1208"/>
      <c r="PUP428" s="1209"/>
      <c r="PUQ428" s="1209"/>
      <c r="PUR428" s="1209"/>
      <c r="PUS428" s="1209"/>
      <c r="PUT428" s="1210"/>
      <c r="PUU428" s="1211"/>
      <c r="PUV428" s="1210"/>
      <c r="PUX428" s="1208"/>
      <c r="PUY428" s="1209"/>
      <c r="PUZ428" s="1209"/>
      <c r="PVA428" s="1209"/>
      <c r="PVB428" s="1209"/>
      <c r="PVC428" s="1210"/>
      <c r="PVD428" s="1211"/>
      <c r="PVE428" s="1210"/>
      <c r="PVG428" s="1208"/>
      <c r="PVH428" s="1209"/>
      <c r="PVI428" s="1209"/>
      <c r="PVJ428" s="1209"/>
      <c r="PVK428" s="1209"/>
      <c r="PVL428" s="1210"/>
      <c r="PVM428" s="1211"/>
      <c r="PVN428" s="1210"/>
      <c r="PVP428" s="1208"/>
      <c r="PVQ428" s="1209"/>
      <c r="PVR428" s="1209"/>
      <c r="PVS428" s="1209"/>
      <c r="PVT428" s="1209"/>
      <c r="PVU428" s="1210"/>
      <c r="PVV428" s="1211"/>
      <c r="PVW428" s="1210"/>
      <c r="PVY428" s="1208"/>
      <c r="PVZ428" s="1209"/>
      <c r="PWA428" s="1209"/>
      <c r="PWB428" s="1209"/>
      <c r="PWC428" s="1209"/>
      <c r="PWD428" s="1210"/>
      <c r="PWE428" s="1211"/>
      <c r="PWF428" s="1210"/>
      <c r="PWH428" s="1208"/>
      <c r="PWI428" s="1209"/>
      <c r="PWJ428" s="1209"/>
      <c r="PWK428" s="1209"/>
      <c r="PWL428" s="1209"/>
      <c r="PWM428" s="1210"/>
      <c r="PWN428" s="1211"/>
      <c r="PWO428" s="1210"/>
      <c r="PWQ428" s="1208"/>
      <c r="PWR428" s="1209"/>
      <c r="PWS428" s="1209"/>
      <c r="PWT428" s="1209"/>
      <c r="PWU428" s="1209"/>
      <c r="PWV428" s="1210"/>
      <c r="PWW428" s="1211"/>
      <c r="PWX428" s="1210"/>
      <c r="PWZ428" s="1208"/>
      <c r="PXA428" s="1209"/>
      <c r="PXB428" s="1209"/>
      <c r="PXC428" s="1209"/>
      <c r="PXD428" s="1209"/>
      <c r="PXE428" s="1210"/>
      <c r="PXF428" s="1211"/>
      <c r="PXG428" s="1210"/>
      <c r="PXI428" s="1208"/>
      <c r="PXJ428" s="1209"/>
      <c r="PXK428" s="1209"/>
      <c r="PXL428" s="1209"/>
      <c r="PXM428" s="1209"/>
      <c r="PXN428" s="1210"/>
      <c r="PXO428" s="1211"/>
      <c r="PXP428" s="1210"/>
      <c r="PXR428" s="1208"/>
      <c r="PXS428" s="1209"/>
      <c r="PXT428" s="1209"/>
      <c r="PXU428" s="1209"/>
      <c r="PXV428" s="1209"/>
      <c r="PXW428" s="1210"/>
      <c r="PXX428" s="1211"/>
      <c r="PXY428" s="1210"/>
      <c r="PYA428" s="1208"/>
      <c r="PYB428" s="1209"/>
      <c r="PYC428" s="1209"/>
      <c r="PYD428" s="1209"/>
      <c r="PYE428" s="1209"/>
      <c r="PYF428" s="1210"/>
      <c r="PYG428" s="1211"/>
      <c r="PYH428" s="1210"/>
      <c r="PYJ428" s="1208"/>
      <c r="PYK428" s="1209"/>
      <c r="PYL428" s="1209"/>
      <c r="PYM428" s="1209"/>
      <c r="PYN428" s="1209"/>
      <c r="PYO428" s="1210"/>
      <c r="PYP428" s="1211"/>
      <c r="PYQ428" s="1210"/>
      <c r="PYS428" s="1208"/>
      <c r="PYT428" s="1209"/>
      <c r="PYU428" s="1209"/>
      <c r="PYV428" s="1209"/>
      <c r="PYW428" s="1209"/>
      <c r="PYX428" s="1210"/>
      <c r="PYY428" s="1211"/>
      <c r="PYZ428" s="1210"/>
      <c r="PZB428" s="1208"/>
      <c r="PZC428" s="1209"/>
      <c r="PZD428" s="1209"/>
      <c r="PZE428" s="1209"/>
      <c r="PZF428" s="1209"/>
      <c r="PZG428" s="1210"/>
      <c r="PZH428" s="1211"/>
      <c r="PZI428" s="1210"/>
      <c r="PZK428" s="1208"/>
      <c r="PZL428" s="1209"/>
      <c r="PZM428" s="1209"/>
      <c r="PZN428" s="1209"/>
      <c r="PZO428" s="1209"/>
      <c r="PZP428" s="1210"/>
      <c r="PZQ428" s="1211"/>
      <c r="PZR428" s="1210"/>
      <c r="PZT428" s="1208"/>
      <c r="PZU428" s="1209"/>
      <c r="PZV428" s="1209"/>
      <c r="PZW428" s="1209"/>
      <c r="PZX428" s="1209"/>
      <c r="PZY428" s="1210"/>
      <c r="PZZ428" s="1211"/>
      <c r="QAA428" s="1210"/>
      <c r="QAC428" s="1208"/>
      <c r="QAD428" s="1209"/>
      <c r="QAE428" s="1209"/>
      <c r="QAF428" s="1209"/>
      <c r="QAG428" s="1209"/>
      <c r="QAH428" s="1210"/>
      <c r="QAI428" s="1211"/>
      <c r="QAJ428" s="1210"/>
      <c r="QAL428" s="1208"/>
      <c r="QAM428" s="1209"/>
      <c r="QAN428" s="1209"/>
      <c r="QAO428" s="1209"/>
      <c r="QAP428" s="1209"/>
      <c r="QAQ428" s="1210"/>
      <c r="QAR428" s="1211"/>
      <c r="QAS428" s="1210"/>
      <c r="QAU428" s="1208"/>
      <c r="QAV428" s="1209"/>
      <c r="QAW428" s="1209"/>
      <c r="QAX428" s="1209"/>
      <c r="QAY428" s="1209"/>
      <c r="QAZ428" s="1210"/>
      <c r="QBA428" s="1211"/>
      <c r="QBB428" s="1210"/>
      <c r="QBD428" s="1208"/>
      <c r="QBE428" s="1209"/>
      <c r="QBF428" s="1209"/>
      <c r="QBG428" s="1209"/>
      <c r="QBH428" s="1209"/>
      <c r="QBI428" s="1210"/>
      <c r="QBJ428" s="1211"/>
      <c r="QBK428" s="1210"/>
      <c r="QBM428" s="1208"/>
      <c r="QBN428" s="1209"/>
      <c r="QBO428" s="1209"/>
      <c r="QBP428" s="1209"/>
      <c r="QBQ428" s="1209"/>
      <c r="QBR428" s="1210"/>
      <c r="QBS428" s="1211"/>
      <c r="QBT428" s="1210"/>
      <c r="QBV428" s="1208"/>
      <c r="QBW428" s="1209"/>
      <c r="QBX428" s="1209"/>
      <c r="QBY428" s="1209"/>
      <c r="QBZ428" s="1209"/>
      <c r="QCA428" s="1210"/>
      <c r="QCB428" s="1211"/>
      <c r="QCC428" s="1210"/>
      <c r="QCE428" s="1208"/>
      <c r="QCF428" s="1209"/>
      <c r="QCG428" s="1209"/>
      <c r="QCH428" s="1209"/>
      <c r="QCI428" s="1209"/>
      <c r="QCJ428" s="1210"/>
      <c r="QCK428" s="1211"/>
      <c r="QCL428" s="1210"/>
      <c r="QCN428" s="1208"/>
      <c r="QCO428" s="1209"/>
      <c r="QCP428" s="1209"/>
      <c r="QCQ428" s="1209"/>
      <c r="QCR428" s="1209"/>
      <c r="QCS428" s="1210"/>
      <c r="QCT428" s="1211"/>
      <c r="QCU428" s="1210"/>
      <c r="QCW428" s="1208"/>
      <c r="QCX428" s="1209"/>
      <c r="QCY428" s="1209"/>
      <c r="QCZ428" s="1209"/>
      <c r="QDA428" s="1209"/>
      <c r="QDB428" s="1210"/>
      <c r="QDC428" s="1211"/>
      <c r="QDD428" s="1210"/>
      <c r="QDF428" s="1208"/>
      <c r="QDG428" s="1209"/>
      <c r="QDH428" s="1209"/>
      <c r="QDI428" s="1209"/>
      <c r="QDJ428" s="1209"/>
      <c r="QDK428" s="1210"/>
      <c r="QDL428" s="1211"/>
      <c r="QDM428" s="1210"/>
      <c r="QDO428" s="1208"/>
      <c r="QDP428" s="1209"/>
      <c r="QDQ428" s="1209"/>
      <c r="QDR428" s="1209"/>
      <c r="QDS428" s="1209"/>
      <c r="QDT428" s="1210"/>
      <c r="QDU428" s="1211"/>
      <c r="QDV428" s="1210"/>
      <c r="QDX428" s="1208"/>
      <c r="QDY428" s="1209"/>
      <c r="QDZ428" s="1209"/>
      <c r="QEA428" s="1209"/>
      <c r="QEB428" s="1209"/>
      <c r="QEC428" s="1210"/>
      <c r="QED428" s="1211"/>
      <c r="QEE428" s="1210"/>
      <c r="QEG428" s="1208"/>
      <c r="QEH428" s="1209"/>
      <c r="QEI428" s="1209"/>
      <c r="QEJ428" s="1209"/>
      <c r="QEK428" s="1209"/>
      <c r="QEL428" s="1210"/>
      <c r="QEM428" s="1211"/>
      <c r="QEN428" s="1210"/>
      <c r="QEP428" s="1208"/>
      <c r="QEQ428" s="1209"/>
      <c r="QER428" s="1209"/>
      <c r="QES428" s="1209"/>
      <c r="QET428" s="1209"/>
      <c r="QEU428" s="1210"/>
      <c r="QEV428" s="1211"/>
      <c r="QEW428" s="1210"/>
      <c r="QEY428" s="1208"/>
      <c r="QEZ428" s="1209"/>
      <c r="QFA428" s="1209"/>
      <c r="QFB428" s="1209"/>
      <c r="QFC428" s="1209"/>
      <c r="QFD428" s="1210"/>
      <c r="QFE428" s="1211"/>
      <c r="QFF428" s="1210"/>
      <c r="QFH428" s="1208"/>
      <c r="QFI428" s="1209"/>
      <c r="QFJ428" s="1209"/>
      <c r="QFK428" s="1209"/>
      <c r="QFL428" s="1209"/>
      <c r="QFM428" s="1210"/>
      <c r="QFN428" s="1211"/>
      <c r="QFO428" s="1210"/>
      <c r="QFQ428" s="1208"/>
      <c r="QFR428" s="1209"/>
      <c r="QFS428" s="1209"/>
      <c r="QFT428" s="1209"/>
      <c r="QFU428" s="1209"/>
      <c r="QFV428" s="1210"/>
      <c r="QFW428" s="1211"/>
      <c r="QFX428" s="1210"/>
      <c r="QFZ428" s="1208"/>
      <c r="QGA428" s="1209"/>
      <c r="QGB428" s="1209"/>
      <c r="QGC428" s="1209"/>
      <c r="QGD428" s="1209"/>
      <c r="QGE428" s="1210"/>
      <c r="QGF428" s="1211"/>
      <c r="QGG428" s="1210"/>
      <c r="QGI428" s="1208"/>
      <c r="QGJ428" s="1209"/>
      <c r="QGK428" s="1209"/>
      <c r="QGL428" s="1209"/>
      <c r="QGM428" s="1209"/>
      <c r="QGN428" s="1210"/>
      <c r="QGO428" s="1211"/>
      <c r="QGP428" s="1210"/>
      <c r="QGR428" s="1208"/>
      <c r="QGS428" s="1209"/>
      <c r="QGT428" s="1209"/>
      <c r="QGU428" s="1209"/>
      <c r="QGV428" s="1209"/>
      <c r="QGW428" s="1210"/>
      <c r="QGX428" s="1211"/>
      <c r="QGY428" s="1210"/>
      <c r="QHA428" s="1208"/>
      <c r="QHB428" s="1209"/>
      <c r="QHC428" s="1209"/>
      <c r="QHD428" s="1209"/>
      <c r="QHE428" s="1209"/>
      <c r="QHF428" s="1210"/>
      <c r="QHG428" s="1211"/>
      <c r="QHH428" s="1210"/>
      <c r="QHJ428" s="1208"/>
      <c r="QHK428" s="1209"/>
      <c r="QHL428" s="1209"/>
      <c r="QHM428" s="1209"/>
      <c r="QHN428" s="1209"/>
      <c r="QHO428" s="1210"/>
      <c r="QHP428" s="1211"/>
      <c r="QHQ428" s="1210"/>
      <c r="QHS428" s="1208"/>
      <c r="QHT428" s="1209"/>
      <c r="QHU428" s="1209"/>
      <c r="QHV428" s="1209"/>
      <c r="QHW428" s="1209"/>
      <c r="QHX428" s="1210"/>
      <c r="QHY428" s="1211"/>
      <c r="QHZ428" s="1210"/>
      <c r="QIB428" s="1208"/>
      <c r="QIC428" s="1209"/>
      <c r="QID428" s="1209"/>
      <c r="QIE428" s="1209"/>
      <c r="QIF428" s="1209"/>
      <c r="QIG428" s="1210"/>
      <c r="QIH428" s="1211"/>
      <c r="QII428" s="1210"/>
      <c r="QIK428" s="1208"/>
      <c r="QIL428" s="1209"/>
      <c r="QIM428" s="1209"/>
      <c r="QIN428" s="1209"/>
      <c r="QIO428" s="1209"/>
      <c r="QIP428" s="1210"/>
      <c r="QIQ428" s="1211"/>
      <c r="QIR428" s="1210"/>
      <c r="QIT428" s="1208"/>
      <c r="QIU428" s="1209"/>
      <c r="QIV428" s="1209"/>
      <c r="QIW428" s="1209"/>
      <c r="QIX428" s="1209"/>
      <c r="QIY428" s="1210"/>
      <c r="QIZ428" s="1211"/>
      <c r="QJA428" s="1210"/>
      <c r="QJC428" s="1208"/>
      <c r="QJD428" s="1209"/>
      <c r="QJE428" s="1209"/>
      <c r="QJF428" s="1209"/>
      <c r="QJG428" s="1209"/>
      <c r="QJH428" s="1210"/>
      <c r="QJI428" s="1211"/>
      <c r="QJJ428" s="1210"/>
      <c r="QJL428" s="1208"/>
      <c r="QJM428" s="1209"/>
      <c r="QJN428" s="1209"/>
      <c r="QJO428" s="1209"/>
      <c r="QJP428" s="1209"/>
      <c r="QJQ428" s="1210"/>
      <c r="QJR428" s="1211"/>
      <c r="QJS428" s="1210"/>
      <c r="QJU428" s="1208"/>
      <c r="QJV428" s="1209"/>
      <c r="QJW428" s="1209"/>
      <c r="QJX428" s="1209"/>
      <c r="QJY428" s="1209"/>
      <c r="QJZ428" s="1210"/>
      <c r="QKA428" s="1211"/>
      <c r="QKB428" s="1210"/>
      <c r="QKD428" s="1208"/>
      <c r="QKE428" s="1209"/>
      <c r="QKF428" s="1209"/>
      <c r="QKG428" s="1209"/>
      <c r="QKH428" s="1209"/>
      <c r="QKI428" s="1210"/>
      <c r="QKJ428" s="1211"/>
      <c r="QKK428" s="1210"/>
      <c r="QKM428" s="1208"/>
      <c r="QKN428" s="1209"/>
      <c r="QKO428" s="1209"/>
      <c r="QKP428" s="1209"/>
      <c r="QKQ428" s="1209"/>
      <c r="QKR428" s="1210"/>
      <c r="QKS428" s="1211"/>
      <c r="QKT428" s="1210"/>
      <c r="QKV428" s="1208"/>
      <c r="QKW428" s="1209"/>
      <c r="QKX428" s="1209"/>
      <c r="QKY428" s="1209"/>
      <c r="QKZ428" s="1209"/>
      <c r="QLA428" s="1210"/>
      <c r="QLB428" s="1211"/>
      <c r="QLC428" s="1210"/>
      <c r="QLE428" s="1208"/>
      <c r="QLF428" s="1209"/>
      <c r="QLG428" s="1209"/>
      <c r="QLH428" s="1209"/>
      <c r="QLI428" s="1209"/>
      <c r="QLJ428" s="1210"/>
      <c r="QLK428" s="1211"/>
      <c r="QLL428" s="1210"/>
      <c r="QLN428" s="1208"/>
      <c r="QLO428" s="1209"/>
      <c r="QLP428" s="1209"/>
      <c r="QLQ428" s="1209"/>
      <c r="QLR428" s="1209"/>
      <c r="QLS428" s="1210"/>
      <c r="QLT428" s="1211"/>
      <c r="QLU428" s="1210"/>
      <c r="QLW428" s="1208"/>
      <c r="QLX428" s="1209"/>
      <c r="QLY428" s="1209"/>
      <c r="QLZ428" s="1209"/>
      <c r="QMA428" s="1209"/>
      <c r="QMB428" s="1210"/>
      <c r="QMC428" s="1211"/>
      <c r="QMD428" s="1210"/>
      <c r="QMF428" s="1208"/>
      <c r="QMG428" s="1209"/>
      <c r="QMH428" s="1209"/>
      <c r="QMI428" s="1209"/>
      <c r="QMJ428" s="1209"/>
      <c r="QMK428" s="1210"/>
      <c r="QML428" s="1211"/>
      <c r="QMM428" s="1210"/>
      <c r="QMO428" s="1208"/>
      <c r="QMP428" s="1209"/>
      <c r="QMQ428" s="1209"/>
      <c r="QMR428" s="1209"/>
      <c r="QMS428" s="1209"/>
      <c r="QMT428" s="1210"/>
      <c r="QMU428" s="1211"/>
      <c r="QMV428" s="1210"/>
      <c r="QMX428" s="1208"/>
      <c r="QMY428" s="1209"/>
      <c r="QMZ428" s="1209"/>
      <c r="QNA428" s="1209"/>
      <c r="QNB428" s="1209"/>
      <c r="QNC428" s="1210"/>
      <c r="QND428" s="1211"/>
      <c r="QNE428" s="1210"/>
      <c r="QNG428" s="1208"/>
      <c r="QNH428" s="1209"/>
      <c r="QNI428" s="1209"/>
      <c r="QNJ428" s="1209"/>
      <c r="QNK428" s="1209"/>
      <c r="QNL428" s="1210"/>
      <c r="QNM428" s="1211"/>
      <c r="QNN428" s="1210"/>
      <c r="QNP428" s="1208"/>
      <c r="QNQ428" s="1209"/>
      <c r="QNR428" s="1209"/>
      <c r="QNS428" s="1209"/>
      <c r="QNT428" s="1209"/>
      <c r="QNU428" s="1210"/>
      <c r="QNV428" s="1211"/>
      <c r="QNW428" s="1210"/>
      <c r="QNY428" s="1208"/>
      <c r="QNZ428" s="1209"/>
      <c r="QOA428" s="1209"/>
      <c r="QOB428" s="1209"/>
      <c r="QOC428" s="1209"/>
      <c r="QOD428" s="1210"/>
      <c r="QOE428" s="1211"/>
      <c r="QOF428" s="1210"/>
      <c r="QOH428" s="1208"/>
      <c r="QOI428" s="1209"/>
      <c r="QOJ428" s="1209"/>
      <c r="QOK428" s="1209"/>
      <c r="QOL428" s="1209"/>
      <c r="QOM428" s="1210"/>
      <c r="QON428" s="1211"/>
      <c r="QOO428" s="1210"/>
      <c r="QOQ428" s="1208"/>
      <c r="QOR428" s="1209"/>
      <c r="QOS428" s="1209"/>
      <c r="QOT428" s="1209"/>
      <c r="QOU428" s="1209"/>
      <c r="QOV428" s="1210"/>
      <c r="QOW428" s="1211"/>
      <c r="QOX428" s="1210"/>
      <c r="QOZ428" s="1208"/>
      <c r="QPA428" s="1209"/>
      <c r="QPB428" s="1209"/>
      <c r="QPC428" s="1209"/>
      <c r="QPD428" s="1209"/>
      <c r="QPE428" s="1210"/>
      <c r="QPF428" s="1211"/>
      <c r="QPG428" s="1210"/>
      <c r="QPI428" s="1208"/>
      <c r="QPJ428" s="1209"/>
      <c r="QPK428" s="1209"/>
      <c r="QPL428" s="1209"/>
      <c r="QPM428" s="1209"/>
      <c r="QPN428" s="1210"/>
      <c r="QPO428" s="1211"/>
      <c r="QPP428" s="1210"/>
      <c r="QPR428" s="1208"/>
      <c r="QPS428" s="1209"/>
      <c r="QPT428" s="1209"/>
      <c r="QPU428" s="1209"/>
      <c r="QPV428" s="1209"/>
      <c r="QPW428" s="1210"/>
      <c r="QPX428" s="1211"/>
      <c r="QPY428" s="1210"/>
      <c r="QQA428" s="1208"/>
      <c r="QQB428" s="1209"/>
      <c r="QQC428" s="1209"/>
      <c r="QQD428" s="1209"/>
      <c r="QQE428" s="1209"/>
      <c r="QQF428" s="1210"/>
      <c r="QQG428" s="1211"/>
      <c r="QQH428" s="1210"/>
      <c r="QQJ428" s="1208"/>
      <c r="QQK428" s="1209"/>
      <c r="QQL428" s="1209"/>
      <c r="QQM428" s="1209"/>
      <c r="QQN428" s="1209"/>
      <c r="QQO428" s="1210"/>
      <c r="QQP428" s="1211"/>
      <c r="QQQ428" s="1210"/>
      <c r="QQS428" s="1208"/>
      <c r="QQT428" s="1209"/>
      <c r="QQU428" s="1209"/>
      <c r="QQV428" s="1209"/>
      <c r="QQW428" s="1209"/>
      <c r="QQX428" s="1210"/>
      <c r="QQY428" s="1211"/>
      <c r="QQZ428" s="1210"/>
      <c r="QRB428" s="1208"/>
      <c r="QRC428" s="1209"/>
      <c r="QRD428" s="1209"/>
      <c r="QRE428" s="1209"/>
      <c r="QRF428" s="1209"/>
      <c r="QRG428" s="1210"/>
      <c r="QRH428" s="1211"/>
      <c r="QRI428" s="1210"/>
      <c r="QRK428" s="1208"/>
      <c r="QRL428" s="1209"/>
      <c r="QRM428" s="1209"/>
      <c r="QRN428" s="1209"/>
      <c r="QRO428" s="1209"/>
      <c r="QRP428" s="1210"/>
      <c r="QRQ428" s="1211"/>
      <c r="QRR428" s="1210"/>
      <c r="QRT428" s="1208"/>
      <c r="QRU428" s="1209"/>
      <c r="QRV428" s="1209"/>
      <c r="QRW428" s="1209"/>
      <c r="QRX428" s="1209"/>
      <c r="QRY428" s="1210"/>
      <c r="QRZ428" s="1211"/>
      <c r="QSA428" s="1210"/>
      <c r="QSC428" s="1208"/>
      <c r="QSD428" s="1209"/>
      <c r="QSE428" s="1209"/>
      <c r="QSF428" s="1209"/>
      <c r="QSG428" s="1209"/>
      <c r="QSH428" s="1210"/>
      <c r="QSI428" s="1211"/>
      <c r="QSJ428" s="1210"/>
      <c r="QSL428" s="1208"/>
      <c r="QSM428" s="1209"/>
      <c r="QSN428" s="1209"/>
      <c r="QSO428" s="1209"/>
      <c r="QSP428" s="1209"/>
      <c r="QSQ428" s="1210"/>
      <c r="QSR428" s="1211"/>
      <c r="QSS428" s="1210"/>
      <c r="QSU428" s="1208"/>
      <c r="QSV428" s="1209"/>
      <c r="QSW428" s="1209"/>
      <c r="QSX428" s="1209"/>
      <c r="QSY428" s="1209"/>
      <c r="QSZ428" s="1210"/>
      <c r="QTA428" s="1211"/>
      <c r="QTB428" s="1210"/>
      <c r="QTD428" s="1208"/>
      <c r="QTE428" s="1209"/>
      <c r="QTF428" s="1209"/>
      <c r="QTG428" s="1209"/>
      <c r="QTH428" s="1209"/>
      <c r="QTI428" s="1210"/>
      <c r="QTJ428" s="1211"/>
      <c r="QTK428" s="1210"/>
      <c r="QTM428" s="1208"/>
      <c r="QTN428" s="1209"/>
      <c r="QTO428" s="1209"/>
      <c r="QTP428" s="1209"/>
      <c r="QTQ428" s="1209"/>
      <c r="QTR428" s="1210"/>
      <c r="QTS428" s="1211"/>
      <c r="QTT428" s="1210"/>
      <c r="QTV428" s="1208"/>
      <c r="QTW428" s="1209"/>
      <c r="QTX428" s="1209"/>
      <c r="QTY428" s="1209"/>
      <c r="QTZ428" s="1209"/>
      <c r="QUA428" s="1210"/>
      <c r="QUB428" s="1211"/>
      <c r="QUC428" s="1210"/>
      <c r="QUE428" s="1208"/>
      <c r="QUF428" s="1209"/>
      <c r="QUG428" s="1209"/>
      <c r="QUH428" s="1209"/>
      <c r="QUI428" s="1209"/>
      <c r="QUJ428" s="1210"/>
      <c r="QUK428" s="1211"/>
      <c r="QUL428" s="1210"/>
      <c r="QUN428" s="1208"/>
      <c r="QUO428" s="1209"/>
      <c r="QUP428" s="1209"/>
      <c r="QUQ428" s="1209"/>
      <c r="QUR428" s="1209"/>
      <c r="QUS428" s="1210"/>
      <c r="QUT428" s="1211"/>
      <c r="QUU428" s="1210"/>
      <c r="QUW428" s="1208"/>
      <c r="QUX428" s="1209"/>
      <c r="QUY428" s="1209"/>
      <c r="QUZ428" s="1209"/>
      <c r="QVA428" s="1209"/>
      <c r="QVB428" s="1210"/>
      <c r="QVC428" s="1211"/>
      <c r="QVD428" s="1210"/>
      <c r="QVF428" s="1208"/>
      <c r="QVG428" s="1209"/>
      <c r="QVH428" s="1209"/>
      <c r="QVI428" s="1209"/>
      <c r="QVJ428" s="1209"/>
      <c r="QVK428" s="1210"/>
      <c r="QVL428" s="1211"/>
      <c r="QVM428" s="1210"/>
      <c r="QVO428" s="1208"/>
      <c r="QVP428" s="1209"/>
      <c r="QVQ428" s="1209"/>
      <c r="QVR428" s="1209"/>
      <c r="QVS428" s="1209"/>
      <c r="QVT428" s="1210"/>
      <c r="QVU428" s="1211"/>
      <c r="QVV428" s="1210"/>
      <c r="QVX428" s="1208"/>
      <c r="QVY428" s="1209"/>
      <c r="QVZ428" s="1209"/>
      <c r="QWA428" s="1209"/>
      <c r="QWB428" s="1209"/>
      <c r="QWC428" s="1210"/>
      <c r="QWD428" s="1211"/>
      <c r="QWE428" s="1210"/>
      <c r="QWG428" s="1208"/>
      <c r="QWH428" s="1209"/>
      <c r="QWI428" s="1209"/>
      <c r="QWJ428" s="1209"/>
      <c r="QWK428" s="1209"/>
      <c r="QWL428" s="1210"/>
      <c r="QWM428" s="1211"/>
      <c r="QWN428" s="1210"/>
      <c r="QWP428" s="1208"/>
      <c r="QWQ428" s="1209"/>
      <c r="QWR428" s="1209"/>
      <c r="QWS428" s="1209"/>
      <c r="QWT428" s="1209"/>
      <c r="QWU428" s="1210"/>
      <c r="QWV428" s="1211"/>
      <c r="QWW428" s="1210"/>
      <c r="QWY428" s="1208"/>
      <c r="QWZ428" s="1209"/>
      <c r="QXA428" s="1209"/>
      <c r="QXB428" s="1209"/>
      <c r="QXC428" s="1209"/>
      <c r="QXD428" s="1210"/>
      <c r="QXE428" s="1211"/>
      <c r="QXF428" s="1210"/>
      <c r="QXH428" s="1208"/>
      <c r="QXI428" s="1209"/>
      <c r="QXJ428" s="1209"/>
      <c r="QXK428" s="1209"/>
      <c r="QXL428" s="1209"/>
      <c r="QXM428" s="1210"/>
      <c r="QXN428" s="1211"/>
      <c r="QXO428" s="1210"/>
      <c r="QXQ428" s="1208"/>
      <c r="QXR428" s="1209"/>
      <c r="QXS428" s="1209"/>
      <c r="QXT428" s="1209"/>
      <c r="QXU428" s="1209"/>
      <c r="QXV428" s="1210"/>
      <c r="QXW428" s="1211"/>
      <c r="QXX428" s="1210"/>
      <c r="QXZ428" s="1208"/>
      <c r="QYA428" s="1209"/>
      <c r="QYB428" s="1209"/>
      <c r="QYC428" s="1209"/>
      <c r="QYD428" s="1209"/>
      <c r="QYE428" s="1210"/>
      <c r="QYF428" s="1211"/>
      <c r="QYG428" s="1210"/>
      <c r="QYI428" s="1208"/>
      <c r="QYJ428" s="1209"/>
      <c r="QYK428" s="1209"/>
      <c r="QYL428" s="1209"/>
      <c r="QYM428" s="1209"/>
      <c r="QYN428" s="1210"/>
      <c r="QYO428" s="1211"/>
      <c r="QYP428" s="1210"/>
      <c r="QYR428" s="1208"/>
      <c r="QYS428" s="1209"/>
      <c r="QYT428" s="1209"/>
      <c r="QYU428" s="1209"/>
      <c r="QYV428" s="1209"/>
      <c r="QYW428" s="1210"/>
      <c r="QYX428" s="1211"/>
      <c r="QYY428" s="1210"/>
      <c r="QZA428" s="1208"/>
      <c r="QZB428" s="1209"/>
      <c r="QZC428" s="1209"/>
      <c r="QZD428" s="1209"/>
      <c r="QZE428" s="1209"/>
      <c r="QZF428" s="1210"/>
      <c r="QZG428" s="1211"/>
      <c r="QZH428" s="1210"/>
      <c r="QZJ428" s="1208"/>
      <c r="QZK428" s="1209"/>
      <c r="QZL428" s="1209"/>
      <c r="QZM428" s="1209"/>
      <c r="QZN428" s="1209"/>
      <c r="QZO428" s="1210"/>
      <c r="QZP428" s="1211"/>
      <c r="QZQ428" s="1210"/>
      <c r="QZS428" s="1208"/>
      <c r="QZT428" s="1209"/>
      <c r="QZU428" s="1209"/>
      <c r="QZV428" s="1209"/>
      <c r="QZW428" s="1209"/>
      <c r="QZX428" s="1210"/>
      <c r="QZY428" s="1211"/>
      <c r="QZZ428" s="1210"/>
      <c r="RAB428" s="1208"/>
      <c r="RAC428" s="1209"/>
      <c r="RAD428" s="1209"/>
      <c r="RAE428" s="1209"/>
      <c r="RAF428" s="1209"/>
      <c r="RAG428" s="1210"/>
      <c r="RAH428" s="1211"/>
      <c r="RAI428" s="1210"/>
      <c r="RAK428" s="1208"/>
      <c r="RAL428" s="1209"/>
      <c r="RAM428" s="1209"/>
      <c r="RAN428" s="1209"/>
      <c r="RAO428" s="1209"/>
      <c r="RAP428" s="1210"/>
      <c r="RAQ428" s="1211"/>
      <c r="RAR428" s="1210"/>
      <c r="RAT428" s="1208"/>
      <c r="RAU428" s="1209"/>
      <c r="RAV428" s="1209"/>
      <c r="RAW428" s="1209"/>
      <c r="RAX428" s="1209"/>
      <c r="RAY428" s="1210"/>
      <c r="RAZ428" s="1211"/>
      <c r="RBA428" s="1210"/>
      <c r="RBC428" s="1208"/>
      <c r="RBD428" s="1209"/>
      <c r="RBE428" s="1209"/>
      <c r="RBF428" s="1209"/>
      <c r="RBG428" s="1209"/>
      <c r="RBH428" s="1210"/>
      <c r="RBI428" s="1211"/>
      <c r="RBJ428" s="1210"/>
      <c r="RBL428" s="1208"/>
      <c r="RBM428" s="1209"/>
      <c r="RBN428" s="1209"/>
      <c r="RBO428" s="1209"/>
      <c r="RBP428" s="1209"/>
      <c r="RBQ428" s="1210"/>
      <c r="RBR428" s="1211"/>
      <c r="RBS428" s="1210"/>
      <c r="RBU428" s="1208"/>
      <c r="RBV428" s="1209"/>
      <c r="RBW428" s="1209"/>
      <c r="RBX428" s="1209"/>
      <c r="RBY428" s="1209"/>
      <c r="RBZ428" s="1210"/>
      <c r="RCA428" s="1211"/>
      <c r="RCB428" s="1210"/>
      <c r="RCD428" s="1208"/>
      <c r="RCE428" s="1209"/>
      <c r="RCF428" s="1209"/>
      <c r="RCG428" s="1209"/>
      <c r="RCH428" s="1209"/>
      <c r="RCI428" s="1210"/>
      <c r="RCJ428" s="1211"/>
      <c r="RCK428" s="1210"/>
      <c r="RCM428" s="1208"/>
      <c r="RCN428" s="1209"/>
      <c r="RCO428" s="1209"/>
      <c r="RCP428" s="1209"/>
      <c r="RCQ428" s="1209"/>
      <c r="RCR428" s="1210"/>
      <c r="RCS428" s="1211"/>
      <c r="RCT428" s="1210"/>
      <c r="RCV428" s="1208"/>
      <c r="RCW428" s="1209"/>
      <c r="RCX428" s="1209"/>
      <c r="RCY428" s="1209"/>
      <c r="RCZ428" s="1209"/>
      <c r="RDA428" s="1210"/>
      <c r="RDB428" s="1211"/>
      <c r="RDC428" s="1210"/>
      <c r="RDE428" s="1208"/>
      <c r="RDF428" s="1209"/>
      <c r="RDG428" s="1209"/>
      <c r="RDH428" s="1209"/>
      <c r="RDI428" s="1209"/>
      <c r="RDJ428" s="1210"/>
      <c r="RDK428" s="1211"/>
      <c r="RDL428" s="1210"/>
      <c r="RDN428" s="1208"/>
      <c r="RDO428" s="1209"/>
      <c r="RDP428" s="1209"/>
      <c r="RDQ428" s="1209"/>
      <c r="RDR428" s="1209"/>
      <c r="RDS428" s="1210"/>
      <c r="RDT428" s="1211"/>
      <c r="RDU428" s="1210"/>
      <c r="RDW428" s="1208"/>
      <c r="RDX428" s="1209"/>
      <c r="RDY428" s="1209"/>
      <c r="RDZ428" s="1209"/>
      <c r="REA428" s="1209"/>
      <c r="REB428" s="1210"/>
      <c r="REC428" s="1211"/>
      <c r="RED428" s="1210"/>
      <c r="REF428" s="1208"/>
      <c r="REG428" s="1209"/>
      <c r="REH428" s="1209"/>
      <c r="REI428" s="1209"/>
      <c r="REJ428" s="1209"/>
      <c r="REK428" s="1210"/>
      <c r="REL428" s="1211"/>
      <c r="REM428" s="1210"/>
      <c r="REO428" s="1208"/>
      <c r="REP428" s="1209"/>
      <c r="REQ428" s="1209"/>
      <c r="RER428" s="1209"/>
      <c r="RES428" s="1209"/>
      <c r="RET428" s="1210"/>
      <c r="REU428" s="1211"/>
      <c r="REV428" s="1210"/>
      <c r="REX428" s="1208"/>
      <c r="REY428" s="1209"/>
      <c r="REZ428" s="1209"/>
      <c r="RFA428" s="1209"/>
      <c r="RFB428" s="1209"/>
      <c r="RFC428" s="1210"/>
      <c r="RFD428" s="1211"/>
      <c r="RFE428" s="1210"/>
      <c r="RFG428" s="1208"/>
      <c r="RFH428" s="1209"/>
      <c r="RFI428" s="1209"/>
      <c r="RFJ428" s="1209"/>
      <c r="RFK428" s="1209"/>
      <c r="RFL428" s="1210"/>
      <c r="RFM428" s="1211"/>
      <c r="RFN428" s="1210"/>
      <c r="RFP428" s="1208"/>
      <c r="RFQ428" s="1209"/>
      <c r="RFR428" s="1209"/>
      <c r="RFS428" s="1209"/>
      <c r="RFT428" s="1209"/>
      <c r="RFU428" s="1210"/>
      <c r="RFV428" s="1211"/>
      <c r="RFW428" s="1210"/>
      <c r="RFY428" s="1208"/>
      <c r="RFZ428" s="1209"/>
      <c r="RGA428" s="1209"/>
      <c r="RGB428" s="1209"/>
      <c r="RGC428" s="1209"/>
      <c r="RGD428" s="1210"/>
      <c r="RGE428" s="1211"/>
      <c r="RGF428" s="1210"/>
      <c r="RGH428" s="1208"/>
      <c r="RGI428" s="1209"/>
      <c r="RGJ428" s="1209"/>
      <c r="RGK428" s="1209"/>
      <c r="RGL428" s="1209"/>
      <c r="RGM428" s="1210"/>
      <c r="RGN428" s="1211"/>
      <c r="RGO428" s="1210"/>
      <c r="RGQ428" s="1208"/>
      <c r="RGR428" s="1209"/>
      <c r="RGS428" s="1209"/>
      <c r="RGT428" s="1209"/>
      <c r="RGU428" s="1209"/>
      <c r="RGV428" s="1210"/>
      <c r="RGW428" s="1211"/>
      <c r="RGX428" s="1210"/>
      <c r="RGZ428" s="1208"/>
      <c r="RHA428" s="1209"/>
      <c r="RHB428" s="1209"/>
      <c r="RHC428" s="1209"/>
      <c r="RHD428" s="1209"/>
      <c r="RHE428" s="1210"/>
      <c r="RHF428" s="1211"/>
      <c r="RHG428" s="1210"/>
      <c r="RHI428" s="1208"/>
      <c r="RHJ428" s="1209"/>
      <c r="RHK428" s="1209"/>
      <c r="RHL428" s="1209"/>
      <c r="RHM428" s="1209"/>
      <c r="RHN428" s="1210"/>
      <c r="RHO428" s="1211"/>
      <c r="RHP428" s="1210"/>
      <c r="RHR428" s="1208"/>
      <c r="RHS428" s="1209"/>
      <c r="RHT428" s="1209"/>
      <c r="RHU428" s="1209"/>
      <c r="RHV428" s="1209"/>
      <c r="RHW428" s="1210"/>
      <c r="RHX428" s="1211"/>
      <c r="RHY428" s="1210"/>
      <c r="RIA428" s="1208"/>
      <c r="RIB428" s="1209"/>
      <c r="RIC428" s="1209"/>
      <c r="RID428" s="1209"/>
      <c r="RIE428" s="1209"/>
      <c r="RIF428" s="1210"/>
      <c r="RIG428" s="1211"/>
      <c r="RIH428" s="1210"/>
      <c r="RIJ428" s="1208"/>
      <c r="RIK428" s="1209"/>
      <c r="RIL428" s="1209"/>
      <c r="RIM428" s="1209"/>
      <c r="RIN428" s="1209"/>
      <c r="RIO428" s="1210"/>
      <c r="RIP428" s="1211"/>
      <c r="RIQ428" s="1210"/>
      <c r="RIS428" s="1208"/>
      <c r="RIT428" s="1209"/>
      <c r="RIU428" s="1209"/>
      <c r="RIV428" s="1209"/>
      <c r="RIW428" s="1209"/>
      <c r="RIX428" s="1210"/>
      <c r="RIY428" s="1211"/>
      <c r="RIZ428" s="1210"/>
      <c r="RJB428" s="1208"/>
      <c r="RJC428" s="1209"/>
      <c r="RJD428" s="1209"/>
      <c r="RJE428" s="1209"/>
      <c r="RJF428" s="1209"/>
      <c r="RJG428" s="1210"/>
      <c r="RJH428" s="1211"/>
      <c r="RJI428" s="1210"/>
      <c r="RJK428" s="1208"/>
      <c r="RJL428" s="1209"/>
      <c r="RJM428" s="1209"/>
      <c r="RJN428" s="1209"/>
      <c r="RJO428" s="1209"/>
      <c r="RJP428" s="1210"/>
      <c r="RJQ428" s="1211"/>
      <c r="RJR428" s="1210"/>
      <c r="RJT428" s="1208"/>
      <c r="RJU428" s="1209"/>
      <c r="RJV428" s="1209"/>
      <c r="RJW428" s="1209"/>
      <c r="RJX428" s="1209"/>
      <c r="RJY428" s="1210"/>
      <c r="RJZ428" s="1211"/>
      <c r="RKA428" s="1210"/>
      <c r="RKC428" s="1208"/>
      <c r="RKD428" s="1209"/>
      <c r="RKE428" s="1209"/>
      <c r="RKF428" s="1209"/>
      <c r="RKG428" s="1209"/>
      <c r="RKH428" s="1210"/>
      <c r="RKI428" s="1211"/>
      <c r="RKJ428" s="1210"/>
      <c r="RKL428" s="1208"/>
      <c r="RKM428" s="1209"/>
      <c r="RKN428" s="1209"/>
      <c r="RKO428" s="1209"/>
      <c r="RKP428" s="1209"/>
      <c r="RKQ428" s="1210"/>
      <c r="RKR428" s="1211"/>
      <c r="RKS428" s="1210"/>
      <c r="RKU428" s="1208"/>
      <c r="RKV428" s="1209"/>
      <c r="RKW428" s="1209"/>
      <c r="RKX428" s="1209"/>
      <c r="RKY428" s="1209"/>
      <c r="RKZ428" s="1210"/>
      <c r="RLA428" s="1211"/>
      <c r="RLB428" s="1210"/>
      <c r="RLD428" s="1208"/>
      <c r="RLE428" s="1209"/>
      <c r="RLF428" s="1209"/>
      <c r="RLG428" s="1209"/>
      <c r="RLH428" s="1209"/>
      <c r="RLI428" s="1210"/>
      <c r="RLJ428" s="1211"/>
      <c r="RLK428" s="1210"/>
      <c r="RLM428" s="1208"/>
      <c r="RLN428" s="1209"/>
      <c r="RLO428" s="1209"/>
      <c r="RLP428" s="1209"/>
      <c r="RLQ428" s="1209"/>
      <c r="RLR428" s="1210"/>
      <c r="RLS428" s="1211"/>
      <c r="RLT428" s="1210"/>
      <c r="RLV428" s="1208"/>
      <c r="RLW428" s="1209"/>
      <c r="RLX428" s="1209"/>
      <c r="RLY428" s="1209"/>
      <c r="RLZ428" s="1209"/>
      <c r="RMA428" s="1210"/>
      <c r="RMB428" s="1211"/>
      <c r="RMC428" s="1210"/>
      <c r="RME428" s="1208"/>
      <c r="RMF428" s="1209"/>
      <c r="RMG428" s="1209"/>
      <c r="RMH428" s="1209"/>
      <c r="RMI428" s="1209"/>
      <c r="RMJ428" s="1210"/>
      <c r="RMK428" s="1211"/>
      <c r="RML428" s="1210"/>
      <c r="RMN428" s="1208"/>
      <c r="RMO428" s="1209"/>
      <c r="RMP428" s="1209"/>
      <c r="RMQ428" s="1209"/>
      <c r="RMR428" s="1209"/>
      <c r="RMS428" s="1210"/>
      <c r="RMT428" s="1211"/>
      <c r="RMU428" s="1210"/>
      <c r="RMW428" s="1208"/>
      <c r="RMX428" s="1209"/>
      <c r="RMY428" s="1209"/>
      <c r="RMZ428" s="1209"/>
      <c r="RNA428" s="1209"/>
      <c r="RNB428" s="1210"/>
      <c r="RNC428" s="1211"/>
      <c r="RND428" s="1210"/>
      <c r="RNF428" s="1208"/>
      <c r="RNG428" s="1209"/>
      <c r="RNH428" s="1209"/>
      <c r="RNI428" s="1209"/>
      <c r="RNJ428" s="1209"/>
      <c r="RNK428" s="1210"/>
      <c r="RNL428" s="1211"/>
      <c r="RNM428" s="1210"/>
      <c r="RNO428" s="1208"/>
      <c r="RNP428" s="1209"/>
      <c r="RNQ428" s="1209"/>
      <c r="RNR428" s="1209"/>
      <c r="RNS428" s="1209"/>
      <c r="RNT428" s="1210"/>
      <c r="RNU428" s="1211"/>
      <c r="RNV428" s="1210"/>
      <c r="RNX428" s="1208"/>
      <c r="RNY428" s="1209"/>
      <c r="RNZ428" s="1209"/>
      <c r="ROA428" s="1209"/>
      <c r="ROB428" s="1209"/>
      <c r="ROC428" s="1210"/>
      <c r="ROD428" s="1211"/>
      <c r="ROE428" s="1210"/>
      <c r="ROG428" s="1208"/>
      <c r="ROH428" s="1209"/>
      <c r="ROI428" s="1209"/>
      <c r="ROJ428" s="1209"/>
      <c r="ROK428" s="1209"/>
      <c r="ROL428" s="1210"/>
      <c r="ROM428" s="1211"/>
      <c r="RON428" s="1210"/>
      <c r="ROP428" s="1208"/>
      <c r="ROQ428" s="1209"/>
      <c r="ROR428" s="1209"/>
      <c r="ROS428" s="1209"/>
      <c r="ROT428" s="1209"/>
      <c r="ROU428" s="1210"/>
      <c r="ROV428" s="1211"/>
      <c r="ROW428" s="1210"/>
      <c r="ROY428" s="1208"/>
      <c r="ROZ428" s="1209"/>
      <c r="RPA428" s="1209"/>
      <c r="RPB428" s="1209"/>
      <c r="RPC428" s="1209"/>
      <c r="RPD428" s="1210"/>
      <c r="RPE428" s="1211"/>
      <c r="RPF428" s="1210"/>
      <c r="RPH428" s="1208"/>
      <c r="RPI428" s="1209"/>
      <c r="RPJ428" s="1209"/>
      <c r="RPK428" s="1209"/>
      <c r="RPL428" s="1209"/>
      <c r="RPM428" s="1210"/>
      <c r="RPN428" s="1211"/>
      <c r="RPO428" s="1210"/>
      <c r="RPQ428" s="1208"/>
      <c r="RPR428" s="1209"/>
      <c r="RPS428" s="1209"/>
      <c r="RPT428" s="1209"/>
      <c r="RPU428" s="1209"/>
      <c r="RPV428" s="1210"/>
      <c r="RPW428" s="1211"/>
      <c r="RPX428" s="1210"/>
      <c r="RPZ428" s="1208"/>
      <c r="RQA428" s="1209"/>
      <c r="RQB428" s="1209"/>
      <c r="RQC428" s="1209"/>
      <c r="RQD428" s="1209"/>
      <c r="RQE428" s="1210"/>
      <c r="RQF428" s="1211"/>
      <c r="RQG428" s="1210"/>
      <c r="RQI428" s="1208"/>
      <c r="RQJ428" s="1209"/>
      <c r="RQK428" s="1209"/>
      <c r="RQL428" s="1209"/>
      <c r="RQM428" s="1209"/>
      <c r="RQN428" s="1210"/>
      <c r="RQO428" s="1211"/>
      <c r="RQP428" s="1210"/>
      <c r="RQR428" s="1208"/>
      <c r="RQS428" s="1209"/>
      <c r="RQT428" s="1209"/>
      <c r="RQU428" s="1209"/>
      <c r="RQV428" s="1209"/>
      <c r="RQW428" s="1210"/>
      <c r="RQX428" s="1211"/>
      <c r="RQY428" s="1210"/>
      <c r="RRA428" s="1208"/>
      <c r="RRB428" s="1209"/>
      <c r="RRC428" s="1209"/>
      <c r="RRD428" s="1209"/>
      <c r="RRE428" s="1209"/>
      <c r="RRF428" s="1210"/>
      <c r="RRG428" s="1211"/>
      <c r="RRH428" s="1210"/>
      <c r="RRJ428" s="1208"/>
      <c r="RRK428" s="1209"/>
      <c r="RRL428" s="1209"/>
      <c r="RRM428" s="1209"/>
      <c r="RRN428" s="1209"/>
      <c r="RRO428" s="1210"/>
      <c r="RRP428" s="1211"/>
      <c r="RRQ428" s="1210"/>
      <c r="RRS428" s="1208"/>
      <c r="RRT428" s="1209"/>
      <c r="RRU428" s="1209"/>
      <c r="RRV428" s="1209"/>
      <c r="RRW428" s="1209"/>
      <c r="RRX428" s="1210"/>
      <c r="RRY428" s="1211"/>
      <c r="RRZ428" s="1210"/>
      <c r="RSB428" s="1208"/>
      <c r="RSC428" s="1209"/>
      <c r="RSD428" s="1209"/>
      <c r="RSE428" s="1209"/>
      <c r="RSF428" s="1209"/>
      <c r="RSG428" s="1210"/>
      <c r="RSH428" s="1211"/>
      <c r="RSI428" s="1210"/>
      <c r="RSK428" s="1208"/>
      <c r="RSL428" s="1209"/>
      <c r="RSM428" s="1209"/>
      <c r="RSN428" s="1209"/>
      <c r="RSO428" s="1209"/>
      <c r="RSP428" s="1210"/>
      <c r="RSQ428" s="1211"/>
      <c r="RSR428" s="1210"/>
      <c r="RST428" s="1208"/>
      <c r="RSU428" s="1209"/>
      <c r="RSV428" s="1209"/>
      <c r="RSW428" s="1209"/>
      <c r="RSX428" s="1209"/>
      <c r="RSY428" s="1210"/>
      <c r="RSZ428" s="1211"/>
      <c r="RTA428" s="1210"/>
      <c r="RTC428" s="1208"/>
      <c r="RTD428" s="1209"/>
      <c r="RTE428" s="1209"/>
      <c r="RTF428" s="1209"/>
      <c r="RTG428" s="1209"/>
      <c r="RTH428" s="1210"/>
      <c r="RTI428" s="1211"/>
      <c r="RTJ428" s="1210"/>
      <c r="RTL428" s="1208"/>
      <c r="RTM428" s="1209"/>
      <c r="RTN428" s="1209"/>
      <c r="RTO428" s="1209"/>
      <c r="RTP428" s="1209"/>
      <c r="RTQ428" s="1210"/>
      <c r="RTR428" s="1211"/>
      <c r="RTS428" s="1210"/>
      <c r="RTU428" s="1208"/>
      <c r="RTV428" s="1209"/>
      <c r="RTW428" s="1209"/>
      <c r="RTX428" s="1209"/>
      <c r="RTY428" s="1209"/>
      <c r="RTZ428" s="1210"/>
      <c r="RUA428" s="1211"/>
      <c r="RUB428" s="1210"/>
      <c r="RUD428" s="1208"/>
      <c r="RUE428" s="1209"/>
      <c r="RUF428" s="1209"/>
      <c r="RUG428" s="1209"/>
      <c r="RUH428" s="1209"/>
      <c r="RUI428" s="1210"/>
      <c r="RUJ428" s="1211"/>
      <c r="RUK428" s="1210"/>
      <c r="RUM428" s="1208"/>
      <c r="RUN428" s="1209"/>
      <c r="RUO428" s="1209"/>
      <c r="RUP428" s="1209"/>
      <c r="RUQ428" s="1209"/>
      <c r="RUR428" s="1210"/>
      <c r="RUS428" s="1211"/>
      <c r="RUT428" s="1210"/>
      <c r="RUV428" s="1208"/>
      <c r="RUW428" s="1209"/>
      <c r="RUX428" s="1209"/>
      <c r="RUY428" s="1209"/>
      <c r="RUZ428" s="1209"/>
      <c r="RVA428" s="1210"/>
      <c r="RVB428" s="1211"/>
      <c r="RVC428" s="1210"/>
      <c r="RVE428" s="1208"/>
      <c r="RVF428" s="1209"/>
      <c r="RVG428" s="1209"/>
      <c r="RVH428" s="1209"/>
      <c r="RVI428" s="1209"/>
      <c r="RVJ428" s="1210"/>
      <c r="RVK428" s="1211"/>
      <c r="RVL428" s="1210"/>
      <c r="RVN428" s="1208"/>
      <c r="RVO428" s="1209"/>
      <c r="RVP428" s="1209"/>
      <c r="RVQ428" s="1209"/>
      <c r="RVR428" s="1209"/>
      <c r="RVS428" s="1210"/>
      <c r="RVT428" s="1211"/>
      <c r="RVU428" s="1210"/>
      <c r="RVW428" s="1208"/>
      <c r="RVX428" s="1209"/>
      <c r="RVY428" s="1209"/>
      <c r="RVZ428" s="1209"/>
      <c r="RWA428" s="1209"/>
      <c r="RWB428" s="1210"/>
      <c r="RWC428" s="1211"/>
      <c r="RWD428" s="1210"/>
      <c r="RWF428" s="1208"/>
      <c r="RWG428" s="1209"/>
      <c r="RWH428" s="1209"/>
      <c r="RWI428" s="1209"/>
      <c r="RWJ428" s="1209"/>
      <c r="RWK428" s="1210"/>
      <c r="RWL428" s="1211"/>
      <c r="RWM428" s="1210"/>
      <c r="RWO428" s="1208"/>
      <c r="RWP428" s="1209"/>
      <c r="RWQ428" s="1209"/>
      <c r="RWR428" s="1209"/>
      <c r="RWS428" s="1209"/>
      <c r="RWT428" s="1210"/>
      <c r="RWU428" s="1211"/>
      <c r="RWV428" s="1210"/>
      <c r="RWX428" s="1208"/>
      <c r="RWY428" s="1209"/>
      <c r="RWZ428" s="1209"/>
      <c r="RXA428" s="1209"/>
      <c r="RXB428" s="1209"/>
      <c r="RXC428" s="1210"/>
      <c r="RXD428" s="1211"/>
      <c r="RXE428" s="1210"/>
      <c r="RXG428" s="1208"/>
      <c r="RXH428" s="1209"/>
      <c r="RXI428" s="1209"/>
      <c r="RXJ428" s="1209"/>
      <c r="RXK428" s="1209"/>
      <c r="RXL428" s="1210"/>
      <c r="RXM428" s="1211"/>
      <c r="RXN428" s="1210"/>
      <c r="RXP428" s="1208"/>
      <c r="RXQ428" s="1209"/>
      <c r="RXR428" s="1209"/>
      <c r="RXS428" s="1209"/>
      <c r="RXT428" s="1209"/>
      <c r="RXU428" s="1210"/>
      <c r="RXV428" s="1211"/>
      <c r="RXW428" s="1210"/>
      <c r="RXY428" s="1208"/>
      <c r="RXZ428" s="1209"/>
      <c r="RYA428" s="1209"/>
      <c r="RYB428" s="1209"/>
      <c r="RYC428" s="1209"/>
      <c r="RYD428" s="1210"/>
      <c r="RYE428" s="1211"/>
      <c r="RYF428" s="1210"/>
      <c r="RYH428" s="1208"/>
      <c r="RYI428" s="1209"/>
      <c r="RYJ428" s="1209"/>
      <c r="RYK428" s="1209"/>
      <c r="RYL428" s="1209"/>
      <c r="RYM428" s="1210"/>
      <c r="RYN428" s="1211"/>
      <c r="RYO428" s="1210"/>
      <c r="RYQ428" s="1208"/>
      <c r="RYR428" s="1209"/>
      <c r="RYS428" s="1209"/>
      <c r="RYT428" s="1209"/>
      <c r="RYU428" s="1209"/>
      <c r="RYV428" s="1210"/>
      <c r="RYW428" s="1211"/>
      <c r="RYX428" s="1210"/>
      <c r="RYZ428" s="1208"/>
      <c r="RZA428" s="1209"/>
      <c r="RZB428" s="1209"/>
      <c r="RZC428" s="1209"/>
      <c r="RZD428" s="1209"/>
      <c r="RZE428" s="1210"/>
      <c r="RZF428" s="1211"/>
      <c r="RZG428" s="1210"/>
      <c r="RZI428" s="1208"/>
      <c r="RZJ428" s="1209"/>
      <c r="RZK428" s="1209"/>
      <c r="RZL428" s="1209"/>
      <c r="RZM428" s="1209"/>
      <c r="RZN428" s="1210"/>
      <c r="RZO428" s="1211"/>
      <c r="RZP428" s="1210"/>
      <c r="RZR428" s="1208"/>
      <c r="RZS428" s="1209"/>
      <c r="RZT428" s="1209"/>
      <c r="RZU428" s="1209"/>
      <c r="RZV428" s="1209"/>
      <c r="RZW428" s="1210"/>
      <c r="RZX428" s="1211"/>
      <c r="RZY428" s="1210"/>
      <c r="SAA428" s="1208"/>
      <c r="SAB428" s="1209"/>
      <c r="SAC428" s="1209"/>
      <c r="SAD428" s="1209"/>
      <c r="SAE428" s="1209"/>
      <c r="SAF428" s="1210"/>
      <c r="SAG428" s="1211"/>
      <c r="SAH428" s="1210"/>
      <c r="SAJ428" s="1208"/>
      <c r="SAK428" s="1209"/>
      <c r="SAL428" s="1209"/>
      <c r="SAM428" s="1209"/>
      <c r="SAN428" s="1209"/>
      <c r="SAO428" s="1210"/>
      <c r="SAP428" s="1211"/>
      <c r="SAQ428" s="1210"/>
      <c r="SAS428" s="1208"/>
      <c r="SAT428" s="1209"/>
      <c r="SAU428" s="1209"/>
      <c r="SAV428" s="1209"/>
      <c r="SAW428" s="1209"/>
      <c r="SAX428" s="1210"/>
      <c r="SAY428" s="1211"/>
      <c r="SAZ428" s="1210"/>
      <c r="SBB428" s="1208"/>
      <c r="SBC428" s="1209"/>
      <c r="SBD428" s="1209"/>
      <c r="SBE428" s="1209"/>
      <c r="SBF428" s="1209"/>
      <c r="SBG428" s="1210"/>
      <c r="SBH428" s="1211"/>
      <c r="SBI428" s="1210"/>
      <c r="SBK428" s="1208"/>
      <c r="SBL428" s="1209"/>
      <c r="SBM428" s="1209"/>
      <c r="SBN428" s="1209"/>
      <c r="SBO428" s="1209"/>
      <c r="SBP428" s="1210"/>
      <c r="SBQ428" s="1211"/>
      <c r="SBR428" s="1210"/>
      <c r="SBT428" s="1208"/>
      <c r="SBU428" s="1209"/>
      <c r="SBV428" s="1209"/>
      <c r="SBW428" s="1209"/>
      <c r="SBX428" s="1209"/>
      <c r="SBY428" s="1210"/>
      <c r="SBZ428" s="1211"/>
      <c r="SCA428" s="1210"/>
      <c r="SCC428" s="1208"/>
      <c r="SCD428" s="1209"/>
      <c r="SCE428" s="1209"/>
      <c r="SCF428" s="1209"/>
      <c r="SCG428" s="1209"/>
      <c r="SCH428" s="1210"/>
      <c r="SCI428" s="1211"/>
      <c r="SCJ428" s="1210"/>
      <c r="SCL428" s="1208"/>
      <c r="SCM428" s="1209"/>
      <c r="SCN428" s="1209"/>
      <c r="SCO428" s="1209"/>
      <c r="SCP428" s="1209"/>
      <c r="SCQ428" s="1210"/>
      <c r="SCR428" s="1211"/>
      <c r="SCS428" s="1210"/>
      <c r="SCU428" s="1208"/>
      <c r="SCV428" s="1209"/>
      <c r="SCW428" s="1209"/>
      <c r="SCX428" s="1209"/>
      <c r="SCY428" s="1209"/>
      <c r="SCZ428" s="1210"/>
      <c r="SDA428" s="1211"/>
      <c r="SDB428" s="1210"/>
      <c r="SDD428" s="1208"/>
      <c r="SDE428" s="1209"/>
      <c r="SDF428" s="1209"/>
      <c r="SDG428" s="1209"/>
      <c r="SDH428" s="1209"/>
      <c r="SDI428" s="1210"/>
      <c r="SDJ428" s="1211"/>
      <c r="SDK428" s="1210"/>
      <c r="SDM428" s="1208"/>
      <c r="SDN428" s="1209"/>
      <c r="SDO428" s="1209"/>
      <c r="SDP428" s="1209"/>
      <c r="SDQ428" s="1209"/>
      <c r="SDR428" s="1210"/>
      <c r="SDS428" s="1211"/>
      <c r="SDT428" s="1210"/>
      <c r="SDV428" s="1208"/>
      <c r="SDW428" s="1209"/>
      <c r="SDX428" s="1209"/>
      <c r="SDY428" s="1209"/>
      <c r="SDZ428" s="1209"/>
      <c r="SEA428" s="1210"/>
      <c r="SEB428" s="1211"/>
      <c r="SEC428" s="1210"/>
      <c r="SEE428" s="1208"/>
      <c r="SEF428" s="1209"/>
      <c r="SEG428" s="1209"/>
      <c r="SEH428" s="1209"/>
      <c r="SEI428" s="1209"/>
      <c r="SEJ428" s="1210"/>
      <c r="SEK428" s="1211"/>
      <c r="SEL428" s="1210"/>
      <c r="SEN428" s="1208"/>
      <c r="SEO428" s="1209"/>
      <c r="SEP428" s="1209"/>
      <c r="SEQ428" s="1209"/>
      <c r="SER428" s="1209"/>
      <c r="SES428" s="1210"/>
      <c r="SET428" s="1211"/>
      <c r="SEU428" s="1210"/>
      <c r="SEW428" s="1208"/>
      <c r="SEX428" s="1209"/>
      <c r="SEY428" s="1209"/>
      <c r="SEZ428" s="1209"/>
      <c r="SFA428" s="1209"/>
      <c r="SFB428" s="1210"/>
      <c r="SFC428" s="1211"/>
      <c r="SFD428" s="1210"/>
      <c r="SFF428" s="1208"/>
      <c r="SFG428" s="1209"/>
      <c r="SFH428" s="1209"/>
      <c r="SFI428" s="1209"/>
      <c r="SFJ428" s="1209"/>
      <c r="SFK428" s="1210"/>
      <c r="SFL428" s="1211"/>
      <c r="SFM428" s="1210"/>
      <c r="SFO428" s="1208"/>
      <c r="SFP428" s="1209"/>
      <c r="SFQ428" s="1209"/>
      <c r="SFR428" s="1209"/>
      <c r="SFS428" s="1209"/>
      <c r="SFT428" s="1210"/>
      <c r="SFU428" s="1211"/>
      <c r="SFV428" s="1210"/>
      <c r="SFX428" s="1208"/>
      <c r="SFY428" s="1209"/>
      <c r="SFZ428" s="1209"/>
      <c r="SGA428" s="1209"/>
      <c r="SGB428" s="1209"/>
      <c r="SGC428" s="1210"/>
      <c r="SGD428" s="1211"/>
      <c r="SGE428" s="1210"/>
      <c r="SGG428" s="1208"/>
      <c r="SGH428" s="1209"/>
      <c r="SGI428" s="1209"/>
      <c r="SGJ428" s="1209"/>
      <c r="SGK428" s="1209"/>
      <c r="SGL428" s="1210"/>
      <c r="SGM428" s="1211"/>
      <c r="SGN428" s="1210"/>
      <c r="SGP428" s="1208"/>
      <c r="SGQ428" s="1209"/>
      <c r="SGR428" s="1209"/>
      <c r="SGS428" s="1209"/>
      <c r="SGT428" s="1209"/>
      <c r="SGU428" s="1210"/>
      <c r="SGV428" s="1211"/>
      <c r="SGW428" s="1210"/>
      <c r="SGY428" s="1208"/>
      <c r="SGZ428" s="1209"/>
      <c r="SHA428" s="1209"/>
      <c r="SHB428" s="1209"/>
      <c r="SHC428" s="1209"/>
      <c r="SHD428" s="1210"/>
      <c r="SHE428" s="1211"/>
      <c r="SHF428" s="1210"/>
      <c r="SHH428" s="1208"/>
      <c r="SHI428" s="1209"/>
      <c r="SHJ428" s="1209"/>
      <c r="SHK428" s="1209"/>
      <c r="SHL428" s="1209"/>
      <c r="SHM428" s="1210"/>
      <c r="SHN428" s="1211"/>
      <c r="SHO428" s="1210"/>
      <c r="SHQ428" s="1208"/>
      <c r="SHR428" s="1209"/>
      <c r="SHS428" s="1209"/>
      <c r="SHT428" s="1209"/>
      <c r="SHU428" s="1209"/>
      <c r="SHV428" s="1210"/>
      <c r="SHW428" s="1211"/>
      <c r="SHX428" s="1210"/>
      <c r="SHZ428" s="1208"/>
      <c r="SIA428" s="1209"/>
      <c r="SIB428" s="1209"/>
      <c r="SIC428" s="1209"/>
      <c r="SID428" s="1209"/>
      <c r="SIE428" s="1210"/>
      <c r="SIF428" s="1211"/>
      <c r="SIG428" s="1210"/>
      <c r="SII428" s="1208"/>
      <c r="SIJ428" s="1209"/>
      <c r="SIK428" s="1209"/>
      <c r="SIL428" s="1209"/>
      <c r="SIM428" s="1209"/>
      <c r="SIN428" s="1210"/>
      <c r="SIO428" s="1211"/>
      <c r="SIP428" s="1210"/>
      <c r="SIR428" s="1208"/>
      <c r="SIS428" s="1209"/>
      <c r="SIT428" s="1209"/>
      <c r="SIU428" s="1209"/>
      <c r="SIV428" s="1209"/>
      <c r="SIW428" s="1210"/>
      <c r="SIX428" s="1211"/>
      <c r="SIY428" s="1210"/>
      <c r="SJA428" s="1208"/>
      <c r="SJB428" s="1209"/>
      <c r="SJC428" s="1209"/>
      <c r="SJD428" s="1209"/>
      <c r="SJE428" s="1209"/>
      <c r="SJF428" s="1210"/>
      <c r="SJG428" s="1211"/>
      <c r="SJH428" s="1210"/>
      <c r="SJJ428" s="1208"/>
      <c r="SJK428" s="1209"/>
      <c r="SJL428" s="1209"/>
      <c r="SJM428" s="1209"/>
      <c r="SJN428" s="1209"/>
      <c r="SJO428" s="1210"/>
      <c r="SJP428" s="1211"/>
      <c r="SJQ428" s="1210"/>
      <c r="SJS428" s="1208"/>
      <c r="SJT428" s="1209"/>
      <c r="SJU428" s="1209"/>
      <c r="SJV428" s="1209"/>
      <c r="SJW428" s="1209"/>
      <c r="SJX428" s="1210"/>
      <c r="SJY428" s="1211"/>
      <c r="SJZ428" s="1210"/>
      <c r="SKB428" s="1208"/>
      <c r="SKC428" s="1209"/>
      <c r="SKD428" s="1209"/>
      <c r="SKE428" s="1209"/>
      <c r="SKF428" s="1209"/>
      <c r="SKG428" s="1210"/>
      <c r="SKH428" s="1211"/>
      <c r="SKI428" s="1210"/>
      <c r="SKK428" s="1208"/>
      <c r="SKL428" s="1209"/>
      <c r="SKM428" s="1209"/>
      <c r="SKN428" s="1209"/>
      <c r="SKO428" s="1209"/>
      <c r="SKP428" s="1210"/>
      <c r="SKQ428" s="1211"/>
      <c r="SKR428" s="1210"/>
      <c r="SKT428" s="1208"/>
      <c r="SKU428" s="1209"/>
      <c r="SKV428" s="1209"/>
      <c r="SKW428" s="1209"/>
      <c r="SKX428" s="1209"/>
      <c r="SKY428" s="1210"/>
      <c r="SKZ428" s="1211"/>
      <c r="SLA428" s="1210"/>
      <c r="SLC428" s="1208"/>
      <c r="SLD428" s="1209"/>
      <c r="SLE428" s="1209"/>
      <c r="SLF428" s="1209"/>
      <c r="SLG428" s="1209"/>
      <c r="SLH428" s="1210"/>
      <c r="SLI428" s="1211"/>
      <c r="SLJ428" s="1210"/>
      <c r="SLL428" s="1208"/>
      <c r="SLM428" s="1209"/>
      <c r="SLN428" s="1209"/>
      <c r="SLO428" s="1209"/>
      <c r="SLP428" s="1209"/>
      <c r="SLQ428" s="1210"/>
      <c r="SLR428" s="1211"/>
      <c r="SLS428" s="1210"/>
      <c r="SLU428" s="1208"/>
      <c r="SLV428" s="1209"/>
      <c r="SLW428" s="1209"/>
      <c r="SLX428" s="1209"/>
      <c r="SLY428" s="1209"/>
      <c r="SLZ428" s="1210"/>
      <c r="SMA428" s="1211"/>
      <c r="SMB428" s="1210"/>
      <c r="SMD428" s="1208"/>
      <c r="SME428" s="1209"/>
      <c r="SMF428" s="1209"/>
      <c r="SMG428" s="1209"/>
      <c r="SMH428" s="1209"/>
      <c r="SMI428" s="1210"/>
      <c r="SMJ428" s="1211"/>
      <c r="SMK428" s="1210"/>
      <c r="SMM428" s="1208"/>
      <c r="SMN428" s="1209"/>
      <c r="SMO428" s="1209"/>
      <c r="SMP428" s="1209"/>
      <c r="SMQ428" s="1209"/>
      <c r="SMR428" s="1210"/>
      <c r="SMS428" s="1211"/>
      <c r="SMT428" s="1210"/>
      <c r="SMV428" s="1208"/>
      <c r="SMW428" s="1209"/>
      <c r="SMX428" s="1209"/>
      <c r="SMY428" s="1209"/>
      <c r="SMZ428" s="1209"/>
      <c r="SNA428" s="1210"/>
      <c r="SNB428" s="1211"/>
      <c r="SNC428" s="1210"/>
      <c r="SNE428" s="1208"/>
      <c r="SNF428" s="1209"/>
      <c r="SNG428" s="1209"/>
      <c r="SNH428" s="1209"/>
      <c r="SNI428" s="1209"/>
      <c r="SNJ428" s="1210"/>
      <c r="SNK428" s="1211"/>
      <c r="SNL428" s="1210"/>
      <c r="SNN428" s="1208"/>
      <c r="SNO428" s="1209"/>
      <c r="SNP428" s="1209"/>
      <c r="SNQ428" s="1209"/>
      <c r="SNR428" s="1209"/>
      <c r="SNS428" s="1210"/>
      <c r="SNT428" s="1211"/>
      <c r="SNU428" s="1210"/>
      <c r="SNW428" s="1208"/>
      <c r="SNX428" s="1209"/>
      <c r="SNY428" s="1209"/>
      <c r="SNZ428" s="1209"/>
      <c r="SOA428" s="1209"/>
      <c r="SOB428" s="1210"/>
      <c r="SOC428" s="1211"/>
      <c r="SOD428" s="1210"/>
      <c r="SOF428" s="1208"/>
      <c r="SOG428" s="1209"/>
      <c r="SOH428" s="1209"/>
      <c r="SOI428" s="1209"/>
      <c r="SOJ428" s="1209"/>
      <c r="SOK428" s="1210"/>
      <c r="SOL428" s="1211"/>
      <c r="SOM428" s="1210"/>
      <c r="SOO428" s="1208"/>
      <c r="SOP428" s="1209"/>
      <c r="SOQ428" s="1209"/>
      <c r="SOR428" s="1209"/>
      <c r="SOS428" s="1209"/>
      <c r="SOT428" s="1210"/>
      <c r="SOU428" s="1211"/>
      <c r="SOV428" s="1210"/>
      <c r="SOX428" s="1208"/>
      <c r="SOY428" s="1209"/>
      <c r="SOZ428" s="1209"/>
      <c r="SPA428" s="1209"/>
      <c r="SPB428" s="1209"/>
      <c r="SPC428" s="1210"/>
      <c r="SPD428" s="1211"/>
      <c r="SPE428" s="1210"/>
      <c r="SPG428" s="1208"/>
      <c r="SPH428" s="1209"/>
      <c r="SPI428" s="1209"/>
      <c r="SPJ428" s="1209"/>
      <c r="SPK428" s="1209"/>
      <c r="SPL428" s="1210"/>
      <c r="SPM428" s="1211"/>
      <c r="SPN428" s="1210"/>
      <c r="SPP428" s="1208"/>
      <c r="SPQ428" s="1209"/>
      <c r="SPR428" s="1209"/>
      <c r="SPS428" s="1209"/>
      <c r="SPT428" s="1209"/>
      <c r="SPU428" s="1210"/>
      <c r="SPV428" s="1211"/>
      <c r="SPW428" s="1210"/>
      <c r="SPY428" s="1208"/>
      <c r="SPZ428" s="1209"/>
      <c r="SQA428" s="1209"/>
      <c r="SQB428" s="1209"/>
      <c r="SQC428" s="1209"/>
      <c r="SQD428" s="1210"/>
      <c r="SQE428" s="1211"/>
      <c r="SQF428" s="1210"/>
      <c r="SQH428" s="1208"/>
      <c r="SQI428" s="1209"/>
      <c r="SQJ428" s="1209"/>
      <c r="SQK428" s="1209"/>
      <c r="SQL428" s="1209"/>
      <c r="SQM428" s="1210"/>
      <c r="SQN428" s="1211"/>
      <c r="SQO428" s="1210"/>
      <c r="SQQ428" s="1208"/>
      <c r="SQR428" s="1209"/>
      <c r="SQS428" s="1209"/>
      <c r="SQT428" s="1209"/>
      <c r="SQU428" s="1209"/>
      <c r="SQV428" s="1210"/>
      <c r="SQW428" s="1211"/>
      <c r="SQX428" s="1210"/>
      <c r="SQZ428" s="1208"/>
      <c r="SRA428" s="1209"/>
      <c r="SRB428" s="1209"/>
      <c r="SRC428" s="1209"/>
      <c r="SRD428" s="1209"/>
      <c r="SRE428" s="1210"/>
      <c r="SRF428" s="1211"/>
      <c r="SRG428" s="1210"/>
      <c r="SRI428" s="1208"/>
      <c r="SRJ428" s="1209"/>
      <c r="SRK428" s="1209"/>
      <c r="SRL428" s="1209"/>
      <c r="SRM428" s="1209"/>
      <c r="SRN428" s="1210"/>
      <c r="SRO428" s="1211"/>
      <c r="SRP428" s="1210"/>
      <c r="SRR428" s="1208"/>
      <c r="SRS428" s="1209"/>
      <c r="SRT428" s="1209"/>
      <c r="SRU428" s="1209"/>
      <c r="SRV428" s="1209"/>
      <c r="SRW428" s="1210"/>
      <c r="SRX428" s="1211"/>
      <c r="SRY428" s="1210"/>
      <c r="SSA428" s="1208"/>
      <c r="SSB428" s="1209"/>
      <c r="SSC428" s="1209"/>
      <c r="SSD428" s="1209"/>
      <c r="SSE428" s="1209"/>
      <c r="SSF428" s="1210"/>
      <c r="SSG428" s="1211"/>
      <c r="SSH428" s="1210"/>
      <c r="SSJ428" s="1208"/>
      <c r="SSK428" s="1209"/>
      <c r="SSL428" s="1209"/>
      <c r="SSM428" s="1209"/>
      <c r="SSN428" s="1209"/>
      <c r="SSO428" s="1210"/>
      <c r="SSP428" s="1211"/>
      <c r="SSQ428" s="1210"/>
      <c r="SSS428" s="1208"/>
      <c r="SST428" s="1209"/>
      <c r="SSU428" s="1209"/>
      <c r="SSV428" s="1209"/>
      <c r="SSW428" s="1209"/>
      <c r="SSX428" s="1210"/>
      <c r="SSY428" s="1211"/>
      <c r="SSZ428" s="1210"/>
      <c r="STB428" s="1208"/>
      <c r="STC428" s="1209"/>
      <c r="STD428" s="1209"/>
      <c r="STE428" s="1209"/>
      <c r="STF428" s="1209"/>
      <c r="STG428" s="1210"/>
      <c r="STH428" s="1211"/>
      <c r="STI428" s="1210"/>
      <c r="STK428" s="1208"/>
      <c r="STL428" s="1209"/>
      <c r="STM428" s="1209"/>
      <c r="STN428" s="1209"/>
      <c r="STO428" s="1209"/>
      <c r="STP428" s="1210"/>
      <c r="STQ428" s="1211"/>
      <c r="STR428" s="1210"/>
      <c r="STT428" s="1208"/>
      <c r="STU428" s="1209"/>
      <c r="STV428" s="1209"/>
      <c r="STW428" s="1209"/>
      <c r="STX428" s="1209"/>
      <c r="STY428" s="1210"/>
      <c r="STZ428" s="1211"/>
      <c r="SUA428" s="1210"/>
      <c r="SUC428" s="1208"/>
      <c r="SUD428" s="1209"/>
      <c r="SUE428" s="1209"/>
      <c r="SUF428" s="1209"/>
      <c r="SUG428" s="1209"/>
      <c r="SUH428" s="1210"/>
      <c r="SUI428" s="1211"/>
      <c r="SUJ428" s="1210"/>
      <c r="SUL428" s="1208"/>
      <c r="SUM428" s="1209"/>
      <c r="SUN428" s="1209"/>
      <c r="SUO428" s="1209"/>
      <c r="SUP428" s="1209"/>
      <c r="SUQ428" s="1210"/>
      <c r="SUR428" s="1211"/>
      <c r="SUS428" s="1210"/>
      <c r="SUU428" s="1208"/>
      <c r="SUV428" s="1209"/>
      <c r="SUW428" s="1209"/>
      <c r="SUX428" s="1209"/>
      <c r="SUY428" s="1209"/>
      <c r="SUZ428" s="1210"/>
      <c r="SVA428" s="1211"/>
      <c r="SVB428" s="1210"/>
      <c r="SVD428" s="1208"/>
      <c r="SVE428" s="1209"/>
      <c r="SVF428" s="1209"/>
      <c r="SVG428" s="1209"/>
      <c r="SVH428" s="1209"/>
      <c r="SVI428" s="1210"/>
      <c r="SVJ428" s="1211"/>
      <c r="SVK428" s="1210"/>
      <c r="SVM428" s="1208"/>
      <c r="SVN428" s="1209"/>
      <c r="SVO428" s="1209"/>
      <c r="SVP428" s="1209"/>
      <c r="SVQ428" s="1209"/>
      <c r="SVR428" s="1210"/>
      <c r="SVS428" s="1211"/>
      <c r="SVT428" s="1210"/>
      <c r="SVV428" s="1208"/>
      <c r="SVW428" s="1209"/>
      <c r="SVX428" s="1209"/>
      <c r="SVY428" s="1209"/>
      <c r="SVZ428" s="1209"/>
      <c r="SWA428" s="1210"/>
      <c r="SWB428" s="1211"/>
      <c r="SWC428" s="1210"/>
      <c r="SWE428" s="1208"/>
      <c r="SWF428" s="1209"/>
      <c r="SWG428" s="1209"/>
      <c r="SWH428" s="1209"/>
      <c r="SWI428" s="1209"/>
      <c r="SWJ428" s="1210"/>
      <c r="SWK428" s="1211"/>
      <c r="SWL428" s="1210"/>
      <c r="SWN428" s="1208"/>
      <c r="SWO428" s="1209"/>
      <c r="SWP428" s="1209"/>
      <c r="SWQ428" s="1209"/>
      <c r="SWR428" s="1209"/>
      <c r="SWS428" s="1210"/>
      <c r="SWT428" s="1211"/>
      <c r="SWU428" s="1210"/>
      <c r="SWW428" s="1208"/>
      <c r="SWX428" s="1209"/>
      <c r="SWY428" s="1209"/>
      <c r="SWZ428" s="1209"/>
      <c r="SXA428" s="1209"/>
      <c r="SXB428" s="1210"/>
      <c r="SXC428" s="1211"/>
      <c r="SXD428" s="1210"/>
      <c r="SXF428" s="1208"/>
      <c r="SXG428" s="1209"/>
      <c r="SXH428" s="1209"/>
      <c r="SXI428" s="1209"/>
      <c r="SXJ428" s="1209"/>
      <c r="SXK428" s="1210"/>
      <c r="SXL428" s="1211"/>
      <c r="SXM428" s="1210"/>
      <c r="SXO428" s="1208"/>
      <c r="SXP428" s="1209"/>
      <c r="SXQ428" s="1209"/>
      <c r="SXR428" s="1209"/>
      <c r="SXS428" s="1209"/>
      <c r="SXT428" s="1210"/>
      <c r="SXU428" s="1211"/>
      <c r="SXV428" s="1210"/>
      <c r="SXX428" s="1208"/>
      <c r="SXY428" s="1209"/>
      <c r="SXZ428" s="1209"/>
      <c r="SYA428" s="1209"/>
      <c r="SYB428" s="1209"/>
      <c r="SYC428" s="1210"/>
      <c r="SYD428" s="1211"/>
      <c r="SYE428" s="1210"/>
      <c r="SYG428" s="1208"/>
      <c r="SYH428" s="1209"/>
      <c r="SYI428" s="1209"/>
      <c r="SYJ428" s="1209"/>
      <c r="SYK428" s="1209"/>
      <c r="SYL428" s="1210"/>
      <c r="SYM428" s="1211"/>
      <c r="SYN428" s="1210"/>
      <c r="SYP428" s="1208"/>
      <c r="SYQ428" s="1209"/>
      <c r="SYR428" s="1209"/>
      <c r="SYS428" s="1209"/>
      <c r="SYT428" s="1209"/>
      <c r="SYU428" s="1210"/>
      <c r="SYV428" s="1211"/>
      <c r="SYW428" s="1210"/>
      <c r="SYY428" s="1208"/>
      <c r="SYZ428" s="1209"/>
      <c r="SZA428" s="1209"/>
      <c r="SZB428" s="1209"/>
      <c r="SZC428" s="1209"/>
      <c r="SZD428" s="1210"/>
      <c r="SZE428" s="1211"/>
      <c r="SZF428" s="1210"/>
      <c r="SZH428" s="1208"/>
      <c r="SZI428" s="1209"/>
      <c r="SZJ428" s="1209"/>
      <c r="SZK428" s="1209"/>
      <c r="SZL428" s="1209"/>
      <c r="SZM428" s="1210"/>
      <c r="SZN428" s="1211"/>
      <c r="SZO428" s="1210"/>
      <c r="SZQ428" s="1208"/>
      <c r="SZR428" s="1209"/>
      <c r="SZS428" s="1209"/>
      <c r="SZT428" s="1209"/>
      <c r="SZU428" s="1209"/>
      <c r="SZV428" s="1210"/>
      <c r="SZW428" s="1211"/>
      <c r="SZX428" s="1210"/>
      <c r="SZZ428" s="1208"/>
      <c r="TAA428" s="1209"/>
      <c r="TAB428" s="1209"/>
      <c r="TAC428" s="1209"/>
      <c r="TAD428" s="1209"/>
      <c r="TAE428" s="1210"/>
      <c r="TAF428" s="1211"/>
      <c r="TAG428" s="1210"/>
      <c r="TAI428" s="1208"/>
      <c r="TAJ428" s="1209"/>
      <c r="TAK428" s="1209"/>
      <c r="TAL428" s="1209"/>
      <c r="TAM428" s="1209"/>
      <c r="TAN428" s="1210"/>
      <c r="TAO428" s="1211"/>
      <c r="TAP428" s="1210"/>
      <c r="TAR428" s="1208"/>
      <c r="TAS428" s="1209"/>
      <c r="TAT428" s="1209"/>
      <c r="TAU428" s="1209"/>
      <c r="TAV428" s="1209"/>
      <c r="TAW428" s="1210"/>
      <c r="TAX428" s="1211"/>
      <c r="TAY428" s="1210"/>
      <c r="TBA428" s="1208"/>
      <c r="TBB428" s="1209"/>
      <c r="TBC428" s="1209"/>
      <c r="TBD428" s="1209"/>
      <c r="TBE428" s="1209"/>
      <c r="TBF428" s="1210"/>
      <c r="TBG428" s="1211"/>
      <c r="TBH428" s="1210"/>
      <c r="TBJ428" s="1208"/>
      <c r="TBK428" s="1209"/>
      <c r="TBL428" s="1209"/>
      <c r="TBM428" s="1209"/>
      <c r="TBN428" s="1209"/>
      <c r="TBO428" s="1210"/>
      <c r="TBP428" s="1211"/>
      <c r="TBQ428" s="1210"/>
      <c r="TBS428" s="1208"/>
      <c r="TBT428" s="1209"/>
      <c r="TBU428" s="1209"/>
      <c r="TBV428" s="1209"/>
      <c r="TBW428" s="1209"/>
      <c r="TBX428" s="1210"/>
      <c r="TBY428" s="1211"/>
      <c r="TBZ428" s="1210"/>
      <c r="TCB428" s="1208"/>
      <c r="TCC428" s="1209"/>
      <c r="TCD428" s="1209"/>
      <c r="TCE428" s="1209"/>
      <c r="TCF428" s="1209"/>
      <c r="TCG428" s="1210"/>
      <c r="TCH428" s="1211"/>
      <c r="TCI428" s="1210"/>
      <c r="TCK428" s="1208"/>
      <c r="TCL428" s="1209"/>
      <c r="TCM428" s="1209"/>
      <c r="TCN428" s="1209"/>
      <c r="TCO428" s="1209"/>
      <c r="TCP428" s="1210"/>
      <c r="TCQ428" s="1211"/>
      <c r="TCR428" s="1210"/>
      <c r="TCT428" s="1208"/>
      <c r="TCU428" s="1209"/>
      <c r="TCV428" s="1209"/>
      <c r="TCW428" s="1209"/>
      <c r="TCX428" s="1209"/>
      <c r="TCY428" s="1210"/>
      <c r="TCZ428" s="1211"/>
      <c r="TDA428" s="1210"/>
      <c r="TDC428" s="1208"/>
      <c r="TDD428" s="1209"/>
      <c r="TDE428" s="1209"/>
      <c r="TDF428" s="1209"/>
      <c r="TDG428" s="1209"/>
      <c r="TDH428" s="1210"/>
      <c r="TDI428" s="1211"/>
      <c r="TDJ428" s="1210"/>
      <c r="TDL428" s="1208"/>
      <c r="TDM428" s="1209"/>
      <c r="TDN428" s="1209"/>
      <c r="TDO428" s="1209"/>
      <c r="TDP428" s="1209"/>
      <c r="TDQ428" s="1210"/>
      <c r="TDR428" s="1211"/>
      <c r="TDS428" s="1210"/>
      <c r="TDU428" s="1208"/>
      <c r="TDV428" s="1209"/>
      <c r="TDW428" s="1209"/>
      <c r="TDX428" s="1209"/>
      <c r="TDY428" s="1209"/>
      <c r="TDZ428" s="1210"/>
      <c r="TEA428" s="1211"/>
      <c r="TEB428" s="1210"/>
      <c r="TED428" s="1208"/>
      <c r="TEE428" s="1209"/>
      <c r="TEF428" s="1209"/>
      <c r="TEG428" s="1209"/>
      <c r="TEH428" s="1209"/>
      <c r="TEI428" s="1210"/>
      <c r="TEJ428" s="1211"/>
      <c r="TEK428" s="1210"/>
      <c r="TEM428" s="1208"/>
      <c r="TEN428" s="1209"/>
      <c r="TEO428" s="1209"/>
      <c r="TEP428" s="1209"/>
      <c r="TEQ428" s="1209"/>
      <c r="TER428" s="1210"/>
      <c r="TES428" s="1211"/>
      <c r="TET428" s="1210"/>
      <c r="TEV428" s="1208"/>
      <c r="TEW428" s="1209"/>
      <c r="TEX428" s="1209"/>
      <c r="TEY428" s="1209"/>
      <c r="TEZ428" s="1209"/>
      <c r="TFA428" s="1210"/>
      <c r="TFB428" s="1211"/>
      <c r="TFC428" s="1210"/>
      <c r="TFE428" s="1208"/>
      <c r="TFF428" s="1209"/>
      <c r="TFG428" s="1209"/>
      <c r="TFH428" s="1209"/>
      <c r="TFI428" s="1209"/>
      <c r="TFJ428" s="1210"/>
      <c r="TFK428" s="1211"/>
      <c r="TFL428" s="1210"/>
      <c r="TFN428" s="1208"/>
      <c r="TFO428" s="1209"/>
      <c r="TFP428" s="1209"/>
      <c r="TFQ428" s="1209"/>
      <c r="TFR428" s="1209"/>
      <c r="TFS428" s="1210"/>
      <c r="TFT428" s="1211"/>
      <c r="TFU428" s="1210"/>
      <c r="TFW428" s="1208"/>
      <c r="TFX428" s="1209"/>
      <c r="TFY428" s="1209"/>
      <c r="TFZ428" s="1209"/>
      <c r="TGA428" s="1209"/>
      <c r="TGB428" s="1210"/>
      <c r="TGC428" s="1211"/>
      <c r="TGD428" s="1210"/>
      <c r="TGF428" s="1208"/>
      <c r="TGG428" s="1209"/>
      <c r="TGH428" s="1209"/>
      <c r="TGI428" s="1209"/>
      <c r="TGJ428" s="1209"/>
      <c r="TGK428" s="1210"/>
      <c r="TGL428" s="1211"/>
      <c r="TGM428" s="1210"/>
      <c r="TGO428" s="1208"/>
      <c r="TGP428" s="1209"/>
      <c r="TGQ428" s="1209"/>
      <c r="TGR428" s="1209"/>
      <c r="TGS428" s="1209"/>
      <c r="TGT428" s="1210"/>
      <c r="TGU428" s="1211"/>
      <c r="TGV428" s="1210"/>
      <c r="TGX428" s="1208"/>
      <c r="TGY428" s="1209"/>
      <c r="TGZ428" s="1209"/>
      <c r="THA428" s="1209"/>
      <c r="THB428" s="1209"/>
      <c r="THC428" s="1210"/>
      <c r="THD428" s="1211"/>
      <c r="THE428" s="1210"/>
      <c r="THG428" s="1208"/>
      <c r="THH428" s="1209"/>
      <c r="THI428" s="1209"/>
      <c r="THJ428" s="1209"/>
      <c r="THK428" s="1209"/>
      <c r="THL428" s="1210"/>
      <c r="THM428" s="1211"/>
      <c r="THN428" s="1210"/>
      <c r="THP428" s="1208"/>
      <c r="THQ428" s="1209"/>
      <c r="THR428" s="1209"/>
      <c r="THS428" s="1209"/>
      <c r="THT428" s="1209"/>
      <c r="THU428" s="1210"/>
      <c r="THV428" s="1211"/>
      <c r="THW428" s="1210"/>
      <c r="THY428" s="1208"/>
      <c r="THZ428" s="1209"/>
      <c r="TIA428" s="1209"/>
      <c r="TIB428" s="1209"/>
      <c r="TIC428" s="1209"/>
      <c r="TID428" s="1210"/>
      <c r="TIE428" s="1211"/>
      <c r="TIF428" s="1210"/>
      <c r="TIH428" s="1208"/>
      <c r="TII428" s="1209"/>
      <c r="TIJ428" s="1209"/>
      <c r="TIK428" s="1209"/>
      <c r="TIL428" s="1209"/>
      <c r="TIM428" s="1210"/>
      <c r="TIN428" s="1211"/>
      <c r="TIO428" s="1210"/>
      <c r="TIQ428" s="1208"/>
      <c r="TIR428" s="1209"/>
      <c r="TIS428" s="1209"/>
      <c r="TIT428" s="1209"/>
      <c r="TIU428" s="1209"/>
      <c r="TIV428" s="1210"/>
      <c r="TIW428" s="1211"/>
      <c r="TIX428" s="1210"/>
      <c r="TIZ428" s="1208"/>
      <c r="TJA428" s="1209"/>
      <c r="TJB428" s="1209"/>
      <c r="TJC428" s="1209"/>
      <c r="TJD428" s="1209"/>
      <c r="TJE428" s="1210"/>
      <c r="TJF428" s="1211"/>
      <c r="TJG428" s="1210"/>
      <c r="TJI428" s="1208"/>
      <c r="TJJ428" s="1209"/>
      <c r="TJK428" s="1209"/>
      <c r="TJL428" s="1209"/>
      <c r="TJM428" s="1209"/>
      <c r="TJN428" s="1210"/>
      <c r="TJO428" s="1211"/>
      <c r="TJP428" s="1210"/>
      <c r="TJR428" s="1208"/>
      <c r="TJS428" s="1209"/>
      <c r="TJT428" s="1209"/>
      <c r="TJU428" s="1209"/>
      <c r="TJV428" s="1209"/>
      <c r="TJW428" s="1210"/>
      <c r="TJX428" s="1211"/>
      <c r="TJY428" s="1210"/>
      <c r="TKA428" s="1208"/>
      <c r="TKB428" s="1209"/>
      <c r="TKC428" s="1209"/>
      <c r="TKD428" s="1209"/>
      <c r="TKE428" s="1209"/>
      <c r="TKF428" s="1210"/>
      <c r="TKG428" s="1211"/>
      <c r="TKH428" s="1210"/>
      <c r="TKJ428" s="1208"/>
      <c r="TKK428" s="1209"/>
      <c r="TKL428" s="1209"/>
      <c r="TKM428" s="1209"/>
      <c r="TKN428" s="1209"/>
      <c r="TKO428" s="1210"/>
      <c r="TKP428" s="1211"/>
      <c r="TKQ428" s="1210"/>
      <c r="TKS428" s="1208"/>
      <c r="TKT428" s="1209"/>
      <c r="TKU428" s="1209"/>
      <c r="TKV428" s="1209"/>
      <c r="TKW428" s="1209"/>
      <c r="TKX428" s="1210"/>
      <c r="TKY428" s="1211"/>
      <c r="TKZ428" s="1210"/>
      <c r="TLB428" s="1208"/>
      <c r="TLC428" s="1209"/>
      <c r="TLD428" s="1209"/>
      <c r="TLE428" s="1209"/>
      <c r="TLF428" s="1209"/>
      <c r="TLG428" s="1210"/>
      <c r="TLH428" s="1211"/>
      <c r="TLI428" s="1210"/>
      <c r="TLK428" s="1208"/>
      <c r="TLL428" s="1209"/>
      <c r="TLM428" s="1209"/>
      <c r="TLN428" s="1209"/>
      <c r="TLO428" s="1209"/>
      <c r="TLP428" s="1210"/>
      <c r="TLQ428" s="1211"/>
      <c r="TLR428" s="1210"/>
      <c r="TLT428" s="1208"/>
      <c r="TLU428" s="1209"/>
      <c r="TLV428" s="1209"/>
      <c r="TLW428" s="1209"/>
      <c r="TLX428" s="1209"/>
      <c r="TLY428" s="1210"/>
      <c r="TLZ428" s="1211"/>
      <c r="TMA428" s="1210"/>
      <c r="TMC428" s="1208"/>
      <c r="TMD428" s="1209"/>
      <c r="TME428" s="1209"/>
      <c r="TMF428" s="1209"/>
      <c r="TMG428" s="1209"/>
      <c r="TMH428" s="1210"/>
      <c r="TMI428" s="1211"/>
      <c r="TMJ428" s="1210"/>
      <c r="TML428" s="1208"/>
      <c r="TMM428" s="1209"/>
      <c r="TMN428" s="1209"/>
      <c r="TMO428" s="1209"/>
      <c r="TMP428" s="1209"/>
      <c r="TMQ428" s="1210"/>
      <c r="TMR428" s="1211"/>
      <c r="TMS428" s="1210"/>
      <c r="TMU428" s="1208"/>
      <c r="TMV428" s="1209"/>
      <c r="TMW428" s="1209"/>
      <c r="TMX428" s="1209"/>
      <c r="TMY428" s="1209"/>
      <c r="TMZ428" s="1210"/>
      <c r="TNA428" s="1211"/>
      <c r="TNB428" s="1210"/>
      <c r="TND428" s="1208"/>
      <c r="TNE428" s="1209"/>
      <c r="TNF428" s="1209"/>
      <c r="TNG428" s="1209"/>
      <c r="TNH428" s="1209"/>
      <c r="TNI428" s="1210"/>
      <c r="TNJ428" s="1211"/>
      <c r="TNK428" s="1210"/>
      <c r="TNM428" s="1208"/>
      <c r="TNN428" s="1209"/>
      <c r="TNO428" s="1209"/>
      <c r="TNP428" s="1209"/>
      <c r="TNQ428" s="1209"/>
      <c r="TNR428" s="1210"/>
      <c r="TNS428" s="1211"/>
      <c r="TNT428" s="1210"/>
      <c r="TNV428" s="1208"/>
      <c r="TNW428" s="1209"/>
      <c r="TNX428" s="1209"/>
      <c r="TNY428" s="1209"/>
      <c r="TNZ428" s="1209"/>
      <c r="TOA428" s="1210"/>
      <c r="TOB428" s="1211"/>
      <c r="TOC428" s="1210"/>
      <c r="TOE428" s="1208"/>
      <c r="TOF428" s="1209"/>
      <c r="TOG428" s="1209"/>
      <c r="TOH428" s="1209"/>
      <c r="TOI428" s="1209"/>
      <c r="TOJ428" s="1210"/>
      <c r="TOK428" s="1211"/>
      <c r="TOL428" s="1210"/>
      <c r="TON428" s="1208"/>
      <c r="TOO428" s="1209"/>
      <c r="TOP428" s="1209"/>
      <c r="TOQ428" s="1209"/>
      <c r="TOR428" s="1209"/>
      <c r="TOS428" s="1210"/>
      <c r="TOT428" s="1211"/>
      <c r="TOU428" s="1210"/>
      <c r="TOW428" s="1208"/>
      <c r="TOX428" s="1209"/>
      <c r="TOY428" s="1209"/>
      <c r="TOZ428" s="1209"/>
      <c r="TPA428" s="1209"/>
      <c r="TPB428" s="1210"/>
      <c r="TPC428" s="1211"/>
      <c r="TPD428" s="1210"/>
      <c r="TPF428" s="1208"/>
      <c r="TPG428" s="1209"/>
      <c r="TPH428" s="1209"/>
      <c r="TPI428" s="1209"/>
      <c r="TPJ428" s="1209"/>
      <c r="TPK428" s="1210"/>
      <c r="TPL428" s="1211"/>
      <c r="TPM428" s="1210"/>
      <c r="TPO428" s="1208"/>
      <c r="TPP428" s="1209"/>
      <c r="TPQ428" s="1209"/>
      <c r="TPR428" s="1209"/>
      <c r="TPS428" s="1209"/>
      <c r="TPT428" s="1210"/>
      <c r="TPU428" s="1211"/>
      <c r="TPV428" s="1210"/>
      <c r="TPX428" s="1208"/>
      <c r="TPY428" s="1209"/>
      <c r="TPZ428" s="1209"/>
      <c r="TQA428" s="1209"/>
      <c r="TQB428" s="1209"/>
      <c r="TQC428" s="1210"/>
      <c r="TQD428" s="1211"/>
      <c r="TQE428" s="1210"/>
      <c r="TQG428" s="1208"/>
      <c r="TQH428" s="1209"/>
      <c r="TQI428" s="1209"/>
      <c r="TQJ428" s="1209"/>
      <c r="TQK428" s="1209"/>
      <c r="TQL428" s="1210"/>
      <c r="TQM428" s="1211"/>
      <c r="TQN428" s="1210"/>
      <c r="TQP428" s="1208"/>
      <c r="TQQ428" s="1209"/>
      <c r="TQR428" s="1209"/>
      <c r="TQS428" s="1209"/>
      <c r="TQT428" s="1209"/>
      <c r="TQU428" s="1210"/>
      <c r="TQV428" s="1211"/>
      <c r="TQW428" s="1210"/>
      <c r="TQY428" s="1208"/>
      <c r="TQZ428" s="1209"/>
      <c r="TRA428" s="1209"/>
      <c r="TRB428" s="1209"/>
      <c r="TRC428" s="1209"/>
      <c r="TRD428" s="1210"/>
      <c r="TRE428" s="1211"/>
      <c r="TRF428" s="1210"/>
      <c r="TRH428" s="1208"/>
      <c r="TRI428" s="1209"/>
      <c r="TRJ428" s="1209"/>
      <c r="TRK428" s="1209"/>
      <c r="TRL428" s="1209"/>
      <c r="TRM428" s="1210"/>
      <c r="TRN428" s="1211"/>
      <c r="TRO428" s="1210"/>
      <c r="TRQ428" s="1208"/>
      <c r="TRR428" s="1209"/>
      <c r="TRS428" s="1209"/>
      <c r="TRT428" s="1209"/>
      <c r="TRU428" s="1209"/>
      <c r="TRV428" s="1210"/>
      <c r="TRW428" s="1211"/>
      <c r="TRX428" s="1210"/>
      <c r="TRZ428" s="1208"/>
      <c r="TSA428" s="1209"/>
      <c r="TSB428" s="1209"/>
      <c r="TSC428" s="1209"/>
      <c r="TSD428" s="1209"/>
      <c r="TSE428" s="1210"/>
      <c r="TSF428" s="1211"/>
      <c r="TSG428" s="1210"/>
      <c r="TSI428" s="1208"/>
      <c r="TSJ428" s="1209"/>
      <c r="TSK428" s="1209"/>
      <c r="TSL428" s="1209"/>
      <c r="TSM428" s="1209"/>
      <c r="TSN428" s="1210"/>
      <c r="TSO428" s="1211"/>
      <c r="TSP428" s="1210"/>
      <c r="TSR428" s="1208"/>
      <c r="TSS428" s="1209"/>
      <c r="TST428" s="1209"/>
      <c r="TSU428" s="1209"/>
      <c r="TSV428" s="1209"/>
      <c r="TSW428" s="1210"/>
      <c r="TSX428" s="1211"/>
      <c r="TSY428" s="1210"/>
      <c r="TTA428" s="1208"/>
      <c r="TTB428" s="1209"/>
      <c r="TTC428" s="1209"/>
      <c r="TTD428" s="1209"/>
      <c r="TTE428" s="1209"/>
      <c r="TTF428" s="1210"/>
      <c r="TTG428" s="1211"/>
      <c r="TTH428" s="1210"/>
      <c r="TTJ428" s="1208"/>
      <c r="TTK428" s="1209"/>
      <c r="TTL428" s="1209"/>
      <c r="TTM428" s="1209"/>
      <c r="TTN428" s="1209"/>
      <c r="TTO428" s="1210"/>
      <c r="TTP428" s="1211"/>
      <c r="TTQ428" s="1210"/>
      <c r="TTS428" s="1208"/>
      <c r="TTT428" s="1209"/>
      <c r="TTU428" s="1209"/>
      <c r="TTV428" s="1209"/>
      <c r="TTW428" s="1209"/>
      <c r="TTX428" s="1210"/>
      <c r="TTY428" s="1211"/>
      <c r="TTZ428" s="1210"/>
      <c r="TUB428" s="1208"/>
      <c r="TUC428" s="1209"/>
      <c r="TUD428" s="1209"/>
      <c r="TUE428" s="1209"/>
      <c r="TUF428" s="1209"/>
      <c r="TUG428" s="1210"/>
      <c r="TUH428" s="1211"/>
      <c r="TUI428" s="1210"/>
      <c r="TUK428" s="1208"/>
      <c r="TUL428" s="1209"/>
      <c r="TUM428" s="1209"/>
      <c r="TUN428" s="1209"/>
      <c r="TUO428" s="1209"/>
      <c r="TUP428" s="1210"/>
      <c r="TUQ428" s="1211"/>
      <c r="TUR428" s="1210"/>
      <c r="TUT428" s="1208"/>
      <c r="TUU428" s="1209"/>
      <c r="TUV428" s="1209"/>
      <c r="TUW428" s="1209"/>
      <c r="TUX428" s="1209"/>
      <c r="TUY428" s="1210"/>
      <c r="TUZ428" s="1211"/>
      <c r="TVA428" s="1210"/>
      <c r="TVC428" s="1208"/>
      <c r="TVD428" s="1209"/>
      <c r="TVE428" s="1209"/>
      <c r="TVF428" s="1209"/>
      <c r="TVG428" s="1209"/>
      <c r="TVH428" s="1210"/>
      <c r="TVI428" s="1211"/>
      <c r="TVJ428" s="1210"/>
      <c r="TVL428" s="1208"/>
      <c r="TVM428" s="1209"/>
      <c r="TVN428" s="1209"/>
      <c r="TVO428" s="1209"/>
      <c r="TVP428" s="1209"/>
      <c r="TVQ428" s="1210"/>
      <c r="TVR428" s="1211"/>
      <c r="TVS428" s="1210"/>
      <c r="TVU428" s="1208"/>
      <c r="TVV428" s="1209"/>
      <c r="TVW428" s="1209"/>
      <c r="TVX428" s="1209"/>
      <c r="TVY428" s="1209"/>
      <c r="TVZ428" s="1210"/>
      <c r="TWA428" s="1211"/>
      <c r="TWB428" s="1210"/>
      <c r="TWD428" s="1208"/>
      <c r="TWE428" s="1209"/>
      <c r="TWF428" s="1209"/>
      <c r="TWG428" s="1209"/>
      <c r="TWH428" s="1209"/>
      <c r="TWI428" s="1210"/>
      <c r="TWJ428" s="1211"/>
      <c r="TWK428" s="1210"/>
      <c r="TWM428" s="1208"/>
      <c r="TWN428" s="1209"/>
      <c r="TWO428" s="1209"/>
      <c r="TWP428" s="1209"/>
      <c r="TWQ428" s="1209"/>
      <c r="TWR428" s="1210"/>
      <c r="TWS428" s="1211"/>
      <c r="TWT428" s="1210"/>
      <c r="TWV428" s="1208"/>
      <c r="TWW428" s="1209"/>
      <c r="TWX428" s="1209"/>
      <c r="TWY428" s="1209"/>
      <c r="TWZ428" s="1209"/>
      <c r="TXA428" s="1210"/>
      <c r="TXB428" s="1211"/>
      <c r="TXC428" s="1210"/>
      <c r="TXE428" s="1208"/>
      <c r="TXF428" s="1209"/>
      <c r="TXG428" s="1209"/>
      <c r="TXH428" s="1209"/>
      <c r="TXI428" s="1209"/>
      <c r="TXJ428" s="1210"/>
      <c r="TXK428" s="1211"/>
      <c r="TXL428" s="1210"/>
      <c r="TXN428" s="1208"/>
      <c r="TXO428" s="1209"/>
      <c r="TXP428" s="1209"/>
      <c r="TXQ428" s="1209"/>
      <c r="TXR428" s="1209"/>
      <c r="TXS428" s="1210"/>
      <c r="TXT428" s="1211"/>
      <c r="TXU428" s="1210"/>
      <c r="TXW428" s="1208"/>
      <c r="TXX428" s="1209"/>
      <c r="TXY428" s="1209"/>
      <c r="TXZ428" s="1209"/>
      <c r="TYA428" s="1209"/>
      <c r="TYB428" s="1210"/>
      <c r="TYC428" s="1211"/>
      <c r="TYD428" s="1210"/>
      <c r="TYF428" s="1208"/>
      <c r="TYG428" s="1209"/>
      <c r="TYH428" s="1209"/>
      <c r="TYI428" s="1209"/>
      <c r="TYJ428" s="1209"/>
      <c r="TYK428" s="1210"/>
      <c r="TYL428" s="1211"/>
      <c r="TYM428" s="1210"/>
      <c r="TYO428" s="1208"/>
      <c r="TYP428" s="1209"/>
      <c r="TYQ428" s="1209"/>
      <c r="TYR428" s="1209"/>
      <c r="TYS428" s="1209"/>
      <c r="TYT428" s="1210"/>
      <c r="TYU428" s="1211"/>
      <c r="TYV428" s="1210"/>
      <c r="TYX428" s="1208"/>
      <c r="TYY428" s="1209"/>
      <c r="TYZ428" s="1209"/>
      <c r="TZA428" s="1209"/>
      <c r="TZB428" s="1209"/>
      <c r="TZC428" s="1210"/>
      <c r="TZD428" s="1211"/>
      <c r="TZE428" s="1210"/>
      <c r="TZG428" s="1208"/>
      <c r="TZH428" s="1209"/>
      <c r="TZI428" s="1209"/>
      <c r="TZJ428" s="1209"/>
      <c r="TZK428" s="1209"/>
      <c r="TZL428" s="1210"/>
      <c r="TZM428" s="1211"/>
      <c r="TZN428" s="1210"/>
      <c r="TZP428" s="1208"/>
      <c r="TZQ428" s="1209"/>
      <c r="TZR428" s="1209"/>
      <c r="TZS428" s="1209"/>
      <c r="TZT428" s="1209"/>
      <c r="TZU428" s="1210"/>
      <c r="TZV428" s="1211"/>
      <c r="TZW428" s="1210"/>
      <c r="TZY428" s="1208"/>
      <c r="TZZ428" s="1209"/>
      <c r="UAA428" s="1209"/>
      <c r="UAB428" s="1209"/>
      <c r="UAC428" s="1209"/>
      <c r="UAD428" s="1210"/>
      <c r="UAE428" s="1211"/>
      <c r="UAF428" s="1210"/>
      <c r="UAH428" s="1208"/>
      <c r="UAI428" s="1209"/>
      <c r="UAJ428" s="1209"/>
      <c r="UAK428" s="1209"/>
      <c r="UAL428" s="1209"/>
      <c r="UAM428" s="1210"/>
      <c r="UAN428" s="1211"/>
      <c r="UAO428" s="1210"/>
      <c r="UAQ428" s="1208"/>
      <c r="UAR428" s="1209"/>
      <c r="UAS428" s="1209"/>
      <c r="UAT428" s="1209"/>
      <c r="UAU428" s="1209"/>
      <c r="UAV428" s="1210"/>
      <c r="UAW428" s="1211"/>
      <c r="UAX428" s="1210"/>
      <c r="UAZ428" s="1208"/>
      <c r="UBA428" s="1209"/>
      <c r="UBB428" s="1209"/>
      <c r="UBC428" s="1209"/>
      <c r="UBD428" s="1209"/>
      <c r="UBE428" s="1210"/>
      <c r="UBF428" s="1211"/>
      <c r="UBG428" s="1210"/>
      <c r="UBI428" s="1208"/>
      <c r="UBJ428" s="1209"/>
      <c r="UBK428" s="1209"/>
      <c r="UBL428" s="1209"/>
      <c r="UBM428" s="1209"/>
      <c r="UBN428" s="1210"/>
      <c r="UBO428" s="1211"/>
      <c r="UBP428" s="1210"/>
      <c r="UBR428" s="1208"/>
      <c r="UBS428" s="1209"/>
      <c r="UBT428" s="1209"/>
      <c r="UBU428" s="1209"/>
      <c r="UBV428" s="1209"/>
      <c r="UBW428" s="1210"/>
      <c r="UBX428" s="1211"/>
      <c r="UBY428" s="1210"/>
      <c r="UCA428" s="1208"/>
      <c r="UCB428" s="1209"/>
      <c r="UCC428" s="1209"/>
      <c r="UCD428" s="1209"/>
      <c r="UCE428" s="1209"/>
      <c r="UCF428" s="1210"/>
      <c r="UCG428" s="1211"/>
      <c r="UCH428" s="1210"/>
      <c r="UCJ428" s="1208"/>
      <c r="UCK428" s="1209"/>
      <c r="UCL428" s="1209"/>
      <c r="UCM428" s="1209"/>
      <c r="UCN428" s="1209"/>
      <c r="UCO428" s="1210"/>
      <c r="UCP428" s="1211"/>
      <c r="UCQ428" s="1210"/>
      <c r="UCS428" s="1208"/>
      <c r="UCT428" s="1209"/>
      <c r="UCU428" s="1209"/>
      <c r="UCV428" s="1209"/>
      <c r="UCW428" s="1209"/>
      <c r="UCX428" s="1210"/>
      <c r="UCY428" s="1211"/>
      <c r="UCZ428" s="1210"/>
      <c r="UDB428" s="1208"/>
      <c r="UDC428" s="1209"/>
      <c r="UDD428" s="1209"/>
      <c r="UDE428" s="1209"/>
      <c r="UDF428" s="1209"/>
      <c r="UDG428" s="1210"/>
      <c r="UDH428" s="1211"/>
      <c r="UDI428" s="1210"/>
      <c r="UDK428" s="1208"/>
      <c r="UDL428" s="1209"/>
      <c r="UDM428" s="1209"/>
      <c r="UDN428" s="1209"/>
      <c r="UDO428" s="1209"/>
      <c r="UDP428" s="1210"/>
      <c r="UDQ428" s="1211"/>
      <c r="UDR428" s="1210"/>
      <c r="UDT428" s="1208"/>
      <c r="UDU428" s="1209"/>
      <c r="UDV428" s="1209"/>
      <c r="UDW428" s="1209"/>
      <c r="UDX428" s="1209"/>
      <c r="UDY428" s="1210"/>
      <c r="UDZ428" s="1211"/>
      <c r="UEA428" s="1210"/>
      <c r="UEC428" s="1208"/>
      <c r="UED428" s="1209"/>
      <c r="UEE428" s="1209"/>
      <c r="UEF428" s="1209"/>
      <c r="UEG428" s="1209"/>
      <c r="UEH428" s="1210"/>
      <c r="UEI428" s="1211"/>
      <c r="UEJ428" s="1210"/>
      <c r="UEL428" s="1208"/>
      <c r="UEM428" s="1209"/>
      <c r="UEN428" s="1209"/>
      <c r="UEO428" s="1209"/>
      <c r="UEP428" s="1209"/>
      <c r="UEQ428" s="1210"/>
      <c r="UER428" s="1211"/>
      <c r="UES428" s="1210"/>
      <c r="UEU428" s="1208"/>
      <c r="UEV428" s="1209"/>
      <c r="UEW428" s="1209"/>
      <c r="UEX428" s="1209"/>
      <c r="UEY428" s="1209"/>
      <c r="UEZ428" s="1210"/>
      <c r="UFA428" s="1211"/>
      <c r="UFB428" s="1210"/>
      <c r="UFD428" s="1208"/>
      <c r="UFE428" s="1209"/>
      <c r="UFF428" s="1209"/>
      <c r="UFG428" s="1209"/>
      <c r="UFH428" s="1209"/>
      <c r="UFI428" s="1210"/>
      <c r="UFJ428" s="1211"/>
      <c r="UFK428" s="1210"/>
      <c r="UFM428" s="1208"/>
      <c r="UFN428" s="1209"/>
      <c r="UFO428" s="1209"/>
      <c r="UFP428" s="1209"/>
      <c r="UFQ428" s="1209"/>
      <c r="UFR428" s="1210"/>
      <c r="UFS428" s="1211"/>
      <c r="UFT428" s="1210"/>
      <c r="UFV428" s="1208"/>
      <c r="UFW428" s="1209"/>
      <c r="UFX428" s="1209"/>
      <c r="UFY428" s="1209"/>
      <c r="UFZ428" s="1209"/>
      <c r="UGA428" s="1210"/>
      <c r="UGB428" s="1211"/>
      <c r="UGC428" s="1210"/>
      <c r="UGE428" s="1208"/>
      <c r="UGF428" s="1209"/>
      <c r="UGG428" s="1209"/>
      <c r="UGH428" s="1209"/>
      <c r="UGI428" s="1209"/>
      <c r="UGJ428" s="1210"/>
      <c r="UGK428" s="1211"/>
      <c r="UGL428" s="1210"/>
      <c r="UGN428" s="1208"/>
      <c r="UGO428" s="1209"/>
      <c r="UGP428" s="1209"/>
      <c r="UGQ428" s="1209"/>
      <c r="UGR428" s="1209"/>
      <c r="UGS428" s="1210"/>
      <c r="UGT428" s="1211"/>
      <c r="UGU428" s="1210"/>
      <c r="UGW428" s="1208"/>
      <c r="UGX428" s="1209"/>
      <c r="UGY428" s="1209"/>
      <c r="UGZ428" s="1209"/>
      <c r="UHA428" s="1209"/>
      <c r="UHB428" s="1210"/>
      <c r="UHC428" s="1211"/>
      <c r="UHD428" s="1210"/>
      <c r="UHF428" s="1208"/>
      <c r="UHG428" s="1209"/>
      <c r="UHH428" s="1209"/>
      <c r="UHI428" s="1209"/>
      <c r="UHJ428" s="1209"/>
      <c r="UHK428" s="1210"/>
      <c r="UHL428" s="1211"/>
      <c r="UHM428" s="1210"/>
      <c r="UHO428" s="1208"/>
      <c r="UHP428" s="1209"/>
      <c r="UHQ428" s="1209"/>
      <c r="UHR428" s="1209"/>
      <c r="UHS428" s="1209"/>
      <c r="UHT428" s="1210"/>
      <c r="UHU428" s="1211"/>
      <c r="UHV428" s="1210"/>
      <c r="UHX428" s="1208"/>
      <c r="UHY428" s="1209"/>
      <c r="UHZ428" s="1209"/>
      <c r="UIA428" s="1209"/>
      <c r="UIB428" s="1209"/>
      <c r="UIC428" s="1210"/>
      <c r="UID428" s="1211"/>
      <c r="UIE428" s="1210"/>
      <c r="UIG428" s="1208"/>
      <c r="UIH428" s="1209"/>
      <c r="UII428" s="1209"/>
      <c r="UIJ428" s="1209"/>
      <c r="UIK428" s="1209"/>
      <c r="UIL428" s="1210"/>
      <c r="UIM428" s="1211"/>
      <c r="UIN428" s="1210"/>
      <c r="UIP428" s="1208"/>
      <c r="UIQ428" s="1209"/>
      <c r="UIR428" s="1209"/>
      <c r="UIS428" s="1209"/>
      <c r="UIT428" s="1209"/>
      <c r="UIU428" s="1210"/>
      <c r="UIV428" s="1211"/>
      <c r="UIW428" s="1210"/>
      <c r="UIY428" s="1208"/>
      <c r="UIZ428" s="1209"/>
      <c r="UJA428" s="1209"/>
      <c r="UJB428" s="1209"/>
      <c r="UJC428" s="1209"/>
      <c r="UJD428" s="1210"/>
      <c r="UJE428" s="1211"/>
      <c r="UJF428" s="1210"/>
      <c r="UJH428" s="1208"/>
      <c r="UJI428" s="1209"/>
      <c r="UJJ428" s="1209"/>
      <c r="UJK428" s="1209"/>
      <c r="UJL428" s="1209"/>
      <c r="UJM428" s="1210"/>
      <c r="UJN428" s="1211"/>
      <c r="UJO428" s="1210"/>
      <c r="UJQ428" s="1208"/>
      <c r="UJR428" s="1209"/>
      <c r="UJS428" s="1209"/>
      <c r="UJT428" s="1209"/>
      <c r="UJU428" s="1209"/>
      <c r="UJV428" s="1210"/>
      <c r="UJW428" s="1211"/>
      <c r="UJX428" s="1210"/>
      <c r="UJZ428" s="1208"/>
      <c r="UKA428" s="1209"/>
      <c r="UKB428" s="1209"/>
      <c r="UKC428" s="1209"/>
      <c r="UKD428" s="1209"/>
      <c r="UKE428" s="1210"/>
      <c r="UKF428" s="1211"/>
      <c r="UKG428" s="1210"/>
      <c r="UKI428" s="1208"/>
      <c r="UKJ428" s="1209"/>
      <c r="UKK428" s="1209"/>
      <c r="UKL428" s="1209"/>
      <c r="UKM428" s="1209"/>
      <c r="UKN428" s="1210"/>
      <c r="UKO428" s="1211"/>
      <c r="UKP428" s="1210"/>
      <c r="UKR428" s="1208"/>
      <c r="UKS428" s="1209"/>
      <c r="UKT428" s="1209"/>
      <c r="UKU428" s="1209"/>
      <c r="UKV428" s="1209"/>
      <c r="UKW428" s="1210"/>
      <c r="UKX428" s="1211"/>
      <c r="UKY428" s="1210"/>
      <c r="ULA428" s="1208"/>
      <c r="ULB428" s="1209"/>
      <c r="ULC428" s="1209"/>
      <c r="ULD428" s="1209"/>
      <c r="ULE428" s="1209"/>
      <c r="ULF428" s="1210"/>
      <c r="ULG428" s="1211"/>
      <c r="ULH428" s="1210"/>
      <c r="ULJ428" s="1208"/>
      <c r="ULK428" s="1209"/>
      <c r="ULL428" s="1209"/>
      <c r="ULM428" s="1209"/>
      <c r="ULN428" s="1209"/>
      <c r="ULO428" s="1210"/>
      <c r="ULP428" s="1211"/>
      <c r="ULQ428" s="1210"/>
      <c r="ULS428" s="1208"/>
      <c r="ULT428" s="1209"/>
      <c r="ULU428" s="1209"/>
      <c r="ULV428" s="1209"/>
      <c r="ULW428" s="1209"/>
      <c r="ULX428" s="1210"/>
      <c r="ULY428" s="1211"/>
      <c r="ULZ428" s="1210"/>
      <c r="UMB428" s="1208"/>
      <c r="UMC428" s="1209"/>
      <c r="UMD428" s="1209"/>
      <c r="UME428" s="1209"/>
      <c r="UMF428" s="1209"/>
      <c r="UMG428" s="1210"/>
      <c r="UMH428" s="1211"/>
      <c r="UMI428" s="1210"/>
      <c r="UMK428" s="1208"/>
      <c r="UML428" s="1209"/>
      <c r="UMM428" s="1209"/>
      <c r="UMN428" s="1209"/>
      <c r="UMO428" s="1209"/>
      <c r="UMP428" s="1210"/>
      <c r="UMQ428" s="1211"/>
      <c r="UMR428" s="1210"/>
      <c r="UMT428" s="1208"/>
      <c r="UMU428" s="1209"/>
      <c r="UMV428" s="1209"/>
      <c r="UMW428" s="1209"/>
      <c r="UMX428" s="1209"/>
      <c r="UMY428" s="1210"/>
      <c r="UMZ428" s="1211"/>
      <c r="UNA428" s="1210"/>
      <c r="UNC428" s="1208"/>
      <c r="UND428" s="1209"/>
      <c r="UNE428" s="1209"/>
      <c r="UNF428" s="1209"/>
      <c r="UNG428" s="1209"/>
      <c r="UNH428" s="1210"/>
      <c r="UNI428" s="1211"/>
      <c r="UNJ428" s="1210"/>
      <c r="UNL428" s="1208"/>
      <c r="UNM428" s="1209"/>
      <c r="UNN428" s="1209"/>
      <c r="UNO428" s="1209"/>
      <c r="UNP428" s="1209"/>
      <c r="UNQ428" s="1210"/>
      <c r="UNR428" s="1211"/>
      <c r="UNS428" s="1210"/>
      <c r="UNU428" s="1208"/>
      <c r="UNV428" s="1209"/>
      <c r="UNW428" s="1209"/>
      <c r="UNX428" s="1209"/>
      <c r="UNY428" s="1209"/>
      <c r="UNZ428" s="1210"/>
      <c r="UOA428" s="1211"/>
      <c r="UOB428" s="1210"/>
      <c r="UOD428" s="1208"/>
      <c r="UOE428" s="1209"/>
      <c r="UOF428" s="1209"/>
      <c r="UOG428" s="1209"/>
      <c r="UOH428" s="1209"/>
      <c r="UOI428" s="1210"/>
      <c r="UOJ428" s="1211"/>
      <c r="UOK428" s="1210"/>
      <c r="UOM428" s="1208"/>
      <c r="UON428" s="1209"/>
      <c r="UOO428" s="1209"/>
      <c r="UOP428" s="1209"/>
      <c r="UOQ428" s="1209"/>
      <c r="UOR428" s="1210"/>
      <c r="UOS428" s="1211"/>
      <c r="UOT428" s="1210"/>
      <c r="UOV428" s="1208"/>
      <c r="UOW428" s="1209"/>
      <c r="UOX428" s="1209"/>
      <c r="UOY428" s="1209"/>
      <c r="UOZ428" s="1209"/>
      <c r="UPA428" s="1210"/>
      <c r="UPB428" s="1211"/>
      <c r="UPC428" s="1210"/>
      <c r="UPE428" s="1208"/>
      <c r="UPF428" s="1209"/>
      <c r="UPG428" s="1209"/>
      <c r="UPH428" s="1209"/>
      <c r="UPI428" s="1209"/>
      <c r="UPJ428" s="1210"/>
      <c r="UPK428" s="1211"/>
      <c r="UPL428" s="1210"/>
      <c r="UPN428" s="1208"/>
      <c r="UPO428" s="1209"/>
      <c r="UPP428" s="1209"/>
      <c r="UPQ428" s="1209"/>
      <c r="UPR428" s="1209"/>
      <c r="UPS428" s="1210"/>
      <c r="UPT428" s="1211"/>
      <c r="UPU428" s="1210"/>
      <c r="UPW428" s="1208"/>
      <c r="UPX428" s="1209"/>
      <c r="UPY428" s="1209"/>
      <c r="UPZ428" s="1209"/>
      <c r="UQA428" s="1209"/>
      <c r="UQB428" s="1210"/>
      <c r="UQC428" s="1211"/>
      <c r="UQD428" s="1210"/>
      <c r="UQF428" s="1208"/>
      <c r="UQG428" s="1209"/>
      <c r="UQH428" s="1209"/>
      <c r="UQI428" s="1209"/>
      <c r="UQJ428" s="1209"/>
      <c r="UQK428" s="1210"/>
      <c r="UQL428" s="1211"/>
      <c r="UQM428" s="1210"/>
      <c r="UQO428" s="1208"/>
      <c r="UQP428" s="1209"/>
      <c r="UQQ428" s="1209"/>
      <c r="UQR428" s="1209"/>
      <c r="UQS428" s="1209"/>
      <c r="UQT428" s="1210"/>
      <c r="UQU428" s="1211"/>
      <c r="UQV428" s="1210"/>
      <c r="UQX428" s="1208"/>
      <c r="UQY428" s="1209"/>
      <c r="UQZ428" s="1209"/>
      <c r="URA428" s="1209"/>
      <c r="URB428" s="1209"/>
      <c r="URC428" s="1210"/>
      <c r="URD428" s="1211"/>
      <c r="URE428" s="1210"/>
      <c r="URG428" s="1208"/>
      <c r="URH428" s="1209"/>
      <c r="URI428" s="1209"/>
      <c r="URJ428" s="1209"/>
      <c r="URK428" s="1209"/>
      <c r="URL428" s="1210"/>
      <c r="URM428" s="1211"/>
      <c r="URN428" s="1210"/>
      <c r="URP428" s="1208"/>
      <c r="URQ428" s="1209"/>
      <c r="URR428" s="1209"/>
      <c r="URS428" s="1209"/>
      <c r="URT428" s="1209"/>
      <c r="URU428" s="1210"/>
      <c r="URV428" s="1211"/>
      <c r="URW428" s="1210"/>
      <c r="URY428" s="1208"/>
      <c r="URZ428" s="1209"/>
      <c r="USA428" s="1209"/>
      <c r="USB428" s="1209"/>
      <c r="USC428" s="1209"/>
      <c r="USD428" s="1210"/>
      <c r="USE428" s="1211"/>
      <c r="USF428" s="1210"/>
      <c r="USH428" s="1208"/>
      <c r="USI428" s="1209"/>
      <c r="USJ428" s="1209"/>
      <c r="USK428" s="1209"/>
      <c r="USL428" s="1209"/>
      <c r="USM428" s="1210"/>
      <c r="USN428" s="1211"/>
      <c r="USO428" s="1210"/>
      <c r="USQ428" s="1208"/>
      <c r="USR428" s="1209"/>
      <c r="USS428" s="1209"/>
      <c r="UST428" s="1209"/>
      <c r="USU428" s="1209"/>
      <c r="USV428" s="1210"/>
      <c r="USW428" s="1211"/>
      <c r="USX428" s="1210"/>
      <c r="USZ428" s="1208"/>
      <c r="UTA428" s="1209"/>
      <c r="UTB428" s="1209"/>
      <c r="UTC428" s="1209"/>
      <c r="UTD428" s="1209"/>
      <c r="UTE428" s="1210"/>
      <c r="UTF428" s="1211"/>
      <c r="UTG428" s="1210"/>
      <c r="UTI428" s="1208"/>
      <c r="UTJ428" s="1209"/>
      <c r="UTK428" s="1209"/>
      <c r="UTL428" s="1209"/>
      <c r="UTM428" s="1209"/>
      <c r="UTN428" s="1210"/>
      <c r="UTO428" s="1211"/>
      <c r="UTP428" s="1210"/>
      <c r="UTR428" s="1208"/>
      <c r="UTS428" s="1209"/>
      <c r="UTT428" s="1209"/>
      <c r="UTU428" s="1209"/>
      <c r="UTV428" s="1209"/>
      <c r="UTW428" s="1210"/>
      <c r="UTX428" s="1211"/>
      <c r="UTY428" s="1210"/>
      <c r="UUA428" s="1208"/>
      <c r="UUB428" s="1209"/>
      <c r="UUC428" s="1209"/>
      <c r="UUD428" s="1209"/>
      <c r="UUE428" s="1209"/>
      <c r="UUF428" s="1210"/>
      <c r="UUG428" s="1211"/>
      <c r="UUH428" s="1210"/>
      <c r="UUJ428" s="1208"/>
      <c r="UUK428" s="1209"/>
      <c r="UUL428" s="1209"/>
      <c r="UUM428" s="1209"/>
      <c r="UUN428" s="1209"/>
      <c r="UUO428" s="1210"/>
      <c r="UUP428" s="1211"/>
      <c r="UUQ428" s="1210"/>
      <c r="UUS428" s="1208"/>
      <c r="UUT428" s="1209"/>
      <c r="UUU428" s="1209"/>
      <c r="UUV428" s="1209"/>
      <c r="UUW428" s="1209"/>
      <c r="UUX428" s="1210"/>
      <c r="UUY428" s="1211"/>
      <c r="UUZ428" s="1210"/>
      <c r="UVB428" s="1208"/>
      <c r="UVC428" s="1209"/>
      <c r="UVD428" s="1209"/>
      <c r="UVE428" s="1209"/>
      <c r="UVF428" s="1209"/>
      <c r="UVG428" s="1210"/>
      <c r="UVH428" s="1211"/>
      <c r="UVI428" s="1210"/>
      <c r="UVK428" s="1208"/>
      <c r="UVL428" s="1209"/>
      <c r="UVM428" s="1209"/>
      <c r="UVN428" s="1209"/>
      <c r="UVO428" s="1209"/>
      <c r="UVP428" s="1210"/>
      <c r="UVQ428" s="1211"/>
      <c r="UVR428" s="1210"/>
      <c r="UVT428" s="1208"/>
      <c r="UVU428" s="1209"/>
      <c r="UVV428" s="1209"/>
      <c r="UVW428" s="1209"/>
      <c r="UVX428" s="1209"/>
      <c r="UVY428" s="1210"/>
      <c r="UVZ428" s="1211"/>
      <c r="UWA428" s="1210"/>
      <c r="UWC428" s="1208"/>
      <c r="UWD428" s="1209"/>
      <c r="UWE428" s="1209"/>
      <c r="UWF428" s="1209"/>
      <c r="UWG428" s="1209"/>
      <c r="UWH428" s="1210"/>
      <c r="UWI428" s="1211"/>
      <c r="UWJ428" s="1210"/>
      <c r="UWL428" s="1208"/>
      <c r="UWM428" s="1209"/>
      <c r="UWN428" s="1209"/>
      <c r="UWO428" s="1209"/>
      <c r="UWP428" s="1209"/>
      <c r="UWQ428" s="1210"/>
      <c r="UWR428" s="1211"/>
      <c r="UWS428" s="1210"/>
      <c r="UWU428" s="1208"/>
      <c r="UWV428" s="1209"/>
      <c r="UWW428" s="1209"/>
      <c r="UWX428" s="1209"/>
      <c r="UWY428" s="1209"/>
      <c r="UWZ428" s="1210"/>
      <c r="UXA428" s="1211"/>
      <c r="UXB428" s="1210"/>
      <c r="UXD428" s="1208"/>
      <c r="UXE428" s="1209"/>
      <c r="UXF428" s="1209"/>
      <c r="UXG428" s="1209"/>
      <c r="UXH428" s="1209"/>
      <c r="UXI428" s="1210"/>
      <c r="UXJ428" s="1211"/>
      <c r="UXK428" s="1210"/>
      <c r="UXM428" s="1208"/>
      <c r="UXN428" s="1209"/>
      <c r="UXO428" s="1209"/>
      <c r="UXP428" s="1209"/>
      <c r="UXQ428" s="1209"/>
      <c r="UXR428" s="1210"/>
      <c r="UXS428" s="1211"/>
      <c r="UXT428" s="1210"/>
      <c r="UXV428" s="1208"/>
      <c r="UXW428" s="1209"/>
      <c r="UXX428" s="1209"/>
      <c r="UXY428" s="1209"/>
      <c r="UXZ428" s="1209"/>
      <c r="UYA428" s="1210"/>
      <c r="UYB428" s="1211"/>
      <c r="UYC428" s="1210"/>
      <c r="UYE428" s="1208"/>
      <c r="UYF428" s="1209"/>
      <c r="UYG428" s="1209"/>
      <c r="UYH428" s="1209"/>
      <c r="UYI428" s="1209"/>
      <c r="UYJ428" s="1210"/>
      <c r="UYK428" s="1211"/>
      <c r="UYL428" s="1210"/>
      <c r="UYN428" s="1208"/>
      <c r="UYO428" s="1209"/>
      <c r="UYP428" s="1209"/>
      <c r="UYQ428" s="1209"/>
      <c r="UYR428" s="1209"/>
      <c r="UYS428" s="1210"/>
      <c r="UYT428" s="1211"/>
      <c r="UYU428" s="1210"/>
      <c r="UYW428" s="1208"/>
      <c r="UYX428" s="1209"/>
      <c r="UYY428" s="1209"/>
      <c r="UYZ428" s="1209"/>
      <c r="UZA428" s="1209"/>
      <c r="UZB428" s="1210"/>
      <c r="UZC428" s="1211"/>
      <c r="UZD428" s="1210"/>
      <c r="UZF428" s="1208"/>
      <c r="UZG428" s="1209"/>
      <c r="UZH428" s="1209"/>
      <c r="UZI428" s="1209"/>
      <c r="UZJ428" s="1209"/>
      <c r="UZK428" s="1210"/>
      <c r="UZL428" s="1211"/>
      <c r="UZM428" s="1210"/>
      <c r="UZO428" s="1208"/>
      <c r="UZP428" s="1209"/>
      <c r="UZQ428" s="1209"/>
      <c r="UZR428" s="1209"/>
      <c r="UZS428" s="1209"/>
      <c r="UZT428" s="1210"/>
      <c r="UZU428" s="1211"/>
      <c r="UZV428" s="1210"/>
      <c r="UZX428" s="1208"/>
      <c r="UZY428" s="1209"/>
      <c r="UZZ428" s="1209"/>
      <c r="VAA428" s="1209"/>
      <c r="VAB428" s="1209"/>
      <c r="VAC428" s="1210"/>
      <c r="VAD428" s="1211"/>
      <c r="VAE428" s="1210"/>
      <c r="VAG428" s="1208"/>
      <c r="VAH428" s="1209"/>
      <c r="VAI428" s="1209"/>
      <c r="VAJ428" s="1209"/>
      <c r="VAK428" s="1209"/>
      <c r="VAL428" s="1210"/>
      <c r="VAM428" s="1211"/>
      <c r="VAN428" s="1210"/>
      <c r="VAP428" s="1208"/>
      <c r="VAQ428" s="1209"/>
      <c r="VAR428" s="1209"/>
      <c r="VAS428" s="1209"/>
      <c r="VAT428" s="1209"/>
      <c r="VAU428" s="1210"/>
      <c r="VAV428" s="1211"/>
      <c r="VAW428" s="1210"/>
      <c r="VAY428" s="1208"/>
      <c r="VAZ428" s="1209"/>
      <c r="VBA428" s="1209"/>
      <c r="VBB428" s="1209"/>
      <c r="VBC428" s="1209"/>
      <c r="VBD428" s="1210"/>
      <c r="VBE428" s="1211"/>
      <c r="VBF428" s="1210"/>
      <c r="VBH428" s="1208"/>
      <c r="VBI428" s="1209"/>
      <c r="VBJ428" s="1209"/>
      <c r="VBK428" s="1209"/>
      <c r="VBL428" s="1209"/>
      <c r="VBM428" s="1210"/>
      <c r="VBN428" s="1211"/>
      <c r="VBO428" s="1210"/>
      <c r="VBQ428" s="1208"/>
      <c r="VBR428" s="1209"/>
      <c r="VBS428" s="1209"/>
      <c r="VBT428" s="1209"/>
      <c r="VBU428" s="1209"/>
      <c r="VBV428" s="1210"/>
      <c r="VBW428" s="1211"/>
      <c r="VBX428" s="1210"/>
      <c r="VBZ428" s="1208"/>
      <c r="VCA428" s="1209"/>
      <c r="VCB428" s="1209"/>
      <c r="VCC428" s="1209"/>
      <c r="VCD428" s="1209"/>
      <c r="VCE428" s="1210"/>
      <c r="VCF428" s="1211"/>
      <c r="VCG428" s="1210"/>
      <c r="VCI428" s="1208"/>
      <c r="VCJ428" s="1209"/>
      <c r="VCK428" s="1209"/>
      <c r="VCL428" s="1209"/>
      <c r="VCM428" s="1209"/>
      <c r="VCN428" s="1210"/>
      <c r="VCO428" s="1211"/>
      <c r="VCP428" s="1210"/>
      <c r="VCR428" s="1208"/>
      <c r="VCS428" s="1209"/>
      <c r="VCT428" s="1209"/>
      <c r="VCU428" s="1209"/>
      <c r="VCV428" s="1209"/>
      <c r="VCW428" s="1210"/>
      <c r="VCX428" s="1211"/>
      <c r="VCY428" s="1210"/>
      <c r="VDA428" s="1208"/>
      <c r="VDB428" s="1209"/>
      <c r="VDC428" s="1209"/>
      <c r="VDD428" s="1209"/>
      <c r="VDE428" s="1209"/>
      <c r="VDF428" s="1210"/>
      <c r="VDG428" s="1211"/>
      <c r="VDH428" s="1210"/>
      <c r="VDJ428" s="1208"/>
      <c r="VDK428" s="1209"/>
      <c r="VDL428" s="1209"/>
      <c r="VDM428" s="1209"/>
      <c r="VDN428" s="1209"/>
      <c r="VDO428" s="1210"/>
      <c r="VDP428" s="1211"/>
      <c r="VDQ428" s="1210"/>
      <c r="VDS428" s="1208"/>
      <c r="VDT428" s="1209"/>
      <c r="VDU428" s="1209"/>
      <c r="VDV428" s="1209"/>
      <c r="VDW428" s="1209"/>
      <c r="VDX428" s="1210"/>
      <c r="VDY428" s="1211"/>
      <c r="VDZ428" s="1210"/>
      <c r="VEB428" s="1208"/>
      <c r="VEC428" s="1209"/>
      <c r="VED428" s="1209"/>
      <c r="VEE428" s="1209"/>
      <c r="VEF428" s="1209"/>
      <c r="VEG428" s="1210"/>
      <c r="VEH428" s="1211"/>
      <c r="VEI428" s="1210"/>
      <c r="VEK428" s="1208"/>
      <c r="VEL428" s="1209"/>
      <c r="VEM428" s="1209"/>
      <c r="VEN428" s="1209"/>
      <c r="VEO428" s="1209"/>
      <c r="VEP428" s="1210"/>
      <c r="VEQ428" s="1211"/>
      <c r="VER428" s="1210"/>
      <c r="VET428" s="1208"/>
      <c r="VEU428" s="1209"/>
      <c r="VEV428" s="1209"/>
      <c r="VEW428" s="1209"/>
      <c r="VEX428" s="1209"/>
      <c r="VEY428" s="1210"/>
      <c r="VEZ428" s="1211"/>
      <c r="VFA428" s="1210"/>
      <c r="VFC428" s="1208"/>
      <c r="VFD428" s="1209"/>
      <c r="VFE428" s="1209"/>
      <c r="VFF428" s="1209"/>
      <c r="VFG428" s="1209"/>
      <c r="VFH428" s="1210"/>
      <c r="VFI428" s="1211"/>
      <c r="VFJ428" s="1210"/>
      <c r="VFL428" s="1208"/>
      <c r="VFM428" s="1209"/>
      <c r="VFN428" s="1209"/>
      <c r="VFO428" s="1209"/>
      <c r="VFP428" s="1209"/>
      <c r="VFQ428" s="1210"/>
      <c r="VFR428" s="1211"/>
      <c r="VFS428" s="1210"/>
      <c r="VFU428" s="1208"/>
      <c r="VFV428" s="1209"/>
      <c r="VFW428" s="1209"/>
      <c r="VFX428" s="1209"/>
      <c r="VFY428" s="1209"/>
      <c r="VFZ428" s="1210"/>
      <c r="VGA428" s="1211"/>
      <c r="VGB428" s="1210"/>
      <c r="VGD428" s="1208"/>
      <c r="VGE428" s="1209"/>
      <c r="VGF428" s="1209"/>
      <c r="VGG428" s="1209"/>
      <c r="VGH428" s="1209"/>
      <c r="VGI428" s="1210"/>
      <c r="VGJ428" s="1211"/>
      <c r="VGK428" s="1210"/>
      <c r="VGM428" s="1208"/>
      <c r="VGN428" s="1209"/>
      <c r="VGO428" s="1209"/>
      <c r="VGP428" s="1209"/>
      <c r="VGQ428" s="1209"/>
      <c r="VGR428" s="1210"/>
      <c r="VGS428" s="1211"/>
      <c r="VGT428" s="1210"/>
      <c r="VGV428" s="1208"/>
      <c r="VGW428" s="1209"/>
      <c r="VGX428" s="1209"/>
      <c r="VGY428" s="1209"/>
      <c r="VGZ428" s="1209"/>
      <c r="VHA428" s="1210"/>
      <c r="VHB428" s="1211"/>
      <c r="VHC428" s="1210"/>
      <c r="VHE428" s="1208"/>
      <c r="VHF428" s="1209"/>
      <c r="VHG428" s="1209"/>
      <c r="VHH428" s="1209"/>
      <c r="VHI428" s="1209"/>
      <c r="VHJ428" s="1210"/>
      <c r="VHK428" s="1211"/>
      <c r="VHL428" s="1210"/>
      <c r="VHN428" s="1208"/>
      <c r="VHO428" s="1209"/>
      <c r="VHP428" s="1209"/>
      <c r="VHQ428" s="1209"/>
      <c r="VHR428" s="1209"/>
      <c r="VHS428" s="1210"/>
      <c r="VHT428" s="1211"/>
      <c r="VHU428" s="1210"/>
      <c r="VHW428" s="1208"/>
      <c r="VHX428" s="1209"/>
      <c r="VHY428" s="1209"/>
      <c r="VHZ428" s="1209"/>
      <c r="VIA428" s="1209"/>
      <c r="VIB428" s="1210"/>
      <c r="VIC428" s="1211"/>
      <c r="VID428" s="1210"/>
      <c r="VIF428" s="1208"/>
      <c r="VIG428" s="1209"/>
      <c r="VIH428" s="1209"/>
      <c r="VII428" s="1209"/>
      <c r="VIJ428" s="1209"/>
      <c r="VIK428" s="1210"/>
      <c r="VIL428" s="1211"/>
      <c r="VIM428" s="1210"/>
      <c r="VIO428" s="1208"/>
      <c r="VIP428" s="1209"/>
      <c r="VIQ428" s="1209"/>
      <c r="VIR428" s="1209"/>
      <c r="VIS428" s="1209"/>
      <c r="VIT428" s="1210"/>
      <c r="VIU428" s="1211"/>
      <c r="VIV428" s="1210"/>
      <c r="VIX428" s="1208"/>
      <c r="VIY428" s="1209"/>
      <c r="VIZ428" s="1209"/>
      <c r="VJA428" s="1209"/>
      <c r="VJB428" s="1209"/>
      <c r="VJC428" s="1210"/>
      <c r="VJD428" s="1211"/>
      <c r="VJE428" s="1210"/>
      <c r="VJG428" s="1208"/>
      <c r="VJH428" s="1209"/>
      <c r="VJI428" s="1209"/>
      <c r="VJJ428" s="1209"/>
      <c r="VJK428" s="1209"/>
      <c r="VJL428" s="1210"/>
      <c r="VJM428" s="1211"/>
      <c r="VJN428" s="1210"/>
      <c r="VJP428" s="1208"/>
      <c r="VJQ428" s="1209"/>
      <c r="VJR428" s="1209"/>
      <c r="VJS428" s="1209"/>
      <c r="VJT428" s="1209"/>
      <c r="VJU428" s="1210"/>
      <c r="VJV428" s="1211"/>
      <c r="VJW428" s="1210"/>
      <c r="VJY428" s="1208"/>
      <c r="VJZ428" s="1209"/>
      <c r="VKA428" s="1209"/>
      <c r="VKB428" s="1209"/>
      <c r="VKC428" s="1209"/>
      <c r="VKD428" s="1210"/>
      <c r="VKE428" s="1211"/>
      <c r="VKF428" s="1210"/>
      <c r="VKH428" s="1208"/>
      <c r="VKI428" s="1209"/>
      <c r="VKJ428" s="1209"/>
      <c r="VKK428" s="1209"/>
      <c r="VKL428" s="1209"/>
      <c r="VKM428" s="1210"/>
      <c r="VKN428" s="1211"/>
      <c r="VKO428" s="1210"/>
      <c r="VKQ428" s="1208"/>
      <c r="VKR428" s="1209"/>
      <c r="VKS428" s="1209"/>
      <c r="VKT428" s="1209"/>
      <c r="VKU428" s="1209"/>
      <c r="VKV428" s="1210"/>
      <c r="VKW428" s="1211"/>
      <c r="VKX428" s="1210"/>
      <c r="VKZ428" s="1208"/>
      <c r="VLA428" s="1209"/>
      <c r="VLB428" s="1209"/>
      <c r="VLC428" s="1209"/>
      <c r="VLD428" s="1209"/>
      <c r="VLE428" s="1210"/>
      <c r="VLF428" s="1211"/>
      <c r="VLG428" s="1210"/>
      <c r="VLI428" s="1208"/>
      <c r="VLJ428" s="1209"/>
      <c r="VLK428" s="1209"/>
      <c r="VLL428" s="1209"/>
      <c r="VLM428" s="1209"/>
      <c r="VLN428" s="1210"/>
      <c r="VLO428" s="1211"/>
      <c r="VLP428" s="1210"/>
      <c r="VLR428" s="1208"/>
      <c r="VLS428" s="1209"/>
      <c r="VLT428" s="1209"/>
      <c r="VLU428" s="1209"/>
      <c r="VLV428" s="1209"/>
      <c r="VLW428" s="1210"/>
      <c r="VLX428" s="1211"/>
      <c r="VLY428" s="1210"/>
      <c r="VMA428" s="1208"/>
      <c r="VMB428" s="1209"/>
      <c r="VMC428" s="1209"/>
      <c r="VMD428" s="1209"/>
      <c r="VME428" s="1209"/>
      <c r="VMF428" s="1210"/>
      <c r="VMG428" s="1211"/>
      <c r="VMH428" s="1210"/>
      <c r="VMJ428" s="1208"/>
      <c r="VMK428" s="1209"/>
      <c r="VML428" s="1209"/>
      <c r="VMM428" s="1209"/>
      <c r="VMN428" s="1209"/>
      <c r="VMO428" s="1210"/>
      <c r="VMP428" s="1211"/>
      <c r="VMQ428" s="1210"/>
      <c r="VMS428" s="1208"/>
      <c r="VMT428" s="1209"/>
      <c r="VMU428" s="1209"/>
      <c r="VMV428" s="1209"/>
      <c r="VMW428" s="1209"/>
      <c r="VMX428" s="1210"/>
      <c r="VMY428" s="1211"/>
      <c r="VMZ428" s="1210"/>
      <c r="VNB428" s="1208"/>
      <c r="VNC428" s="1209"/>
      <c r="VND428" s="1209"/>
      <c r="VNE428" s="1209"/>
      <c r="VNF428" s="1209"/>
      <c r="VNG428" s="1210"/>
      <c r="VNH428" s="1211"/>
      <c r="VNI428" s="1210"/>
      <c r="VNK428" s="1208"/>
      <c r="VNL428" s="1209"/>
      <c r="VNM428" s="1209"/>
      <c r="VNN428" s="1209"/>
      <c r="VNO428" s="1209"/>
      <c r="VNP428" s="1210"/>
      <c r="VNQ428" s="1211"/>
      <c r="VNR428" s="1210"/>
      <c r="VNT428" s="1208"/>
      <c r="VNU428" s="1209"/>
      <c r="VNV428" s="1209"/>
      <c r="VNW428" s="1209"/>
      <c r="VNX428" s="1209"/>
      <c r="VNY428" s="1210"/>
      <c r="VNZ428" s="1211"/>
      <c r="VOA428" s="1210"/>
      <c r="VOC428" s="1208"/>
      <c r="VOD428" s="1209"/>
      <c r="VOE428" s="1209"/>
      <c r="VOF428" s="1209"/>
      <c r="VOG428" s="1209"/>
      <c r="VOH428" s="1210"/>
      <c r="VOI428" s="1211"/>
      <c r="VOJ428" s="1210"/>
      <c r="VOL428" s="1208"/>
      <c r="VOM428" s="1209"/>
      <c r="VON428" s="1209"/>
      <c r="VOO428" s="1209"/>
      <c r="VOP428" s="1209"/>
      <c r="VOQ428" s="1210"/>
      <c r="VOR428" s="1211"/>
      <c r="VOS428" s="1210"/>
      <c r="VOU428" s="1208"/>
      <c r="VOV428" s="1209"/>
      <c r="VOW428" s="1209"/>
      <c r="VOX428" s="1209"/>
      <c r="VOY428" s="1209"/>
      <c r="VOZ428" s="1210"/>
      <c r="VPA428" s="1211"/>
      <c r="VPB428" s="1210"/>
      <c r="VPD428" s="1208"/>
      <c r="VPE428" s="1209"/>
      <c r="VPF428" s="1209"/>
      <c r="VPG428" s="1209"/>
      <c r="VPH428" s="1209"/>
      <c r="VPI428" s="1210"/>
      <c r="VPJ428" s="1211"/>
      <c r="VPK428" s="1210"/>
      <c r="VPM428" s="1208"/>
      <c r="VPN428" s="1209"/>
      <c r="VPO428" s="1209"/>
      <c r="VPP428" s="1209"/>
      <c r="VPQ428" s="1209"/>
      <c r="VPR428" s="1210"/>
      <c r="VPS428" s="1211"/>
      <c r="VPT428" s="1210"/>
      <c r="VPV428" s="1208"/>
      <c r="VPW428" s="1209"/>
      <c r="VPX428" s="1209"/>
      <c r="VPY428" s="1209"/>
      <c r="VPZ428" s="1209"/>
      <c r="VQA428" s="1210"/>
      <c r="VQB428" s="1211"/>
      <c r="VQC428" s="1210"/>
      <c r="VQE428" s="1208"/>
      <c r="VQF428" s="1209"/>
      <c r="VQG428" s="1209"/>
      <c r="VQH428" s="1209"/>
      <c r="VQI428" s="1209"/>
      <c r="VQJ428" s="1210"/>
      <c r="VQK428" s="1211"/>
      <c r="VQL428" s="1210"/>
      <c r="VQN428" s="1208"/>
      <c r="VQO428" s="1209"/>
      <c r="VQP428" s="1209"/>
      <c r="VQQ428" s="1209"/>
      <c r="VQR428" s="1209"/>
      <c r="VQS428" s="1210"/>
      <c r="VQT428" s="1211"/>
      <c r="VQU428" s="1210"/>
      <c r="VQW428" s="1208"/>
      <c r="VQX428" s="1209"/>
      <c r="VQY428" s="1209"/>
      <c r="VQZ428" s="1209"/>
      <c r="VRA428" s="1209"/>
      <c r="VRB428" s="1210"/>
      <c r="VRC428" s="1211"/>
      <c r="VRD428" s="1210"/>
      <c r="VRF428" s="1208"/>
      <c r="VRG428" s="1209"/>
      <c r="VRH428" s="1209"/>
      <c r="VRI428" s="1209"/>
      <c r="VRJ428" s="1209"/>
      <c r="VRK428" s="1210"/>
      <c r="VRL428" s="1211"/>
      <c r="VRM428" s="1210"/>
      <c r="VRO428" s="1208"/>
      <c r="VRP428" s="1209"/>
      <c r="VRQ428" s="1209"/>
      <c r="VRR428" s="1209"/>
      <c r="VRS428" s="1209"/>
      <c r="VRT428" s="1210"/>
      <c r="VRU428" s="1211"/>
      <c r="VRV428" s="1210"/>
      <c r="VRX428" s="1208"/>
      <c r="VRY428" s="1209"/>
      <c r="VRZ428" s="1209"/>
      <c r="VSA428" s="1209"/>
      <c r="VSB428" s="1209"/>
      <c r="VSC428" s="1210"/>
      <c r="VSD428" s="1211"/>
      <c r="VSE428" s="1210"/>
      <c r="VSG428" s="1208"/>
      <c r="VSH428" s="1209"/>
      <c r="VSI428" s="1209"/>
      <c r="VSJ428" s="1209"/>
      <c r="VSK428" s="1209"/>
      <c r="VSL428" s="1210"/>
      <c r="VSM428" s="1211"/>
      <c r="VSN428" s="1210"/>
      <c r="VSP428" s="1208"/>
      <c r="VSQ428" s="1209"/>
      <c r="VSR428" s="1209"/>
      <c r="VSS428" s="1209"/>
      <c r="VST428" s="1209"/>
      <c r="VSU428" s="1210"/>
      <c r="VSV428" s="1211"/>
      <c r="VSW428" s="1210"/>
      <c r="VSY428" s="1208"/>
      <c r="VSZ428" s="1209"/>
      <c r="VTA428" s="1209"/>
      <c r="VTB428" s="1209"/>
      <c r="VTC428" s="1209"/>
      <c r="VTD428" s="1210"/>
      <c r="VTE428" s="1211"/>
      <c r="VTF428" s="1210"/>
      <c r="VTH428" s="1208"/>
      <c r="VTI428" s="1209"/>
      <c r="VTJ428" s="1209"/>
      <c r="VTK428" s="1209"/>
      <c r="VTL428" s="1209"/>
      <c r="VTM428" s="1210"/>
      <c r="VTN428" s="1211"/>
      <c r="VTO428" s="1210"/>
      <c r="VTQ428" s="1208"/>
      <c r="VTR428" s="1209"/>
      <c r="VTS428" s="1209"/>
      <c r="VTT428" s="1209"/>
      <c r="VTU428" s="1209"/>
      <c r="VTV428" s="1210"/>
      <c r="VTW428" s="1211"/>
      <c r="VTX428" s="1210"/>
      <c r="VTZ428" s="1208"/>
      <c r="VUA428" s="1209"/>
      <c r="VUB428" s="1209"/>
      <c r="VUC428" s="1209"/>
      <c r="VUD428" s="1209"/>
      <c r="VUE428" s="1210"/>
      <c r="VUF428" s="1211"/>
      <c r="VUG428" s="1210"/>
      <c r="VUI428" s="1208"/>
      <c r="VUJ428" s="1209"/>
      <c r="VUK428" s="1209"/>
      <c r="VUL428" s="1209"/>
      <c r="VUM428" s="1209"/>
      <c r="VUN428" s="1210"/>
      <c r="VUO428" s="1211"/>
      <c r="VUP428" s="1210"/>
      <c r="VUR428" s="1208"/>
      <c r="VUS428" s="1209"/>
      <c r="VUT428" s="1209"/>
      <c r="VUU428" s="1209"/>
      <c r="VUV428" s="1209"/>
      <c r="VUW428" s="1210"/>
      <c r="VUX428" s="1211"/>
      <c r="VUY428" s="1210"/>
      <c r="VVA428" s="1208"/>
      <c r="VVB428" s="1209"/>
      <c r="VVC428" s="1209"/>
      <c r="VVD428" s="1209"/>
      <c r="VVE428" s="1209"/>
      <c r="VVF428" s="1210"/>
      <c r="VVG428" s="1211"/>
      <c r="VVH428" s="1210"/>
      <c r="VVJ428" s="1208"/>
      <c r="VVK428" s="1209"/>
      <c r="VVL428" s="1209"/>
      <c r="VVM428" s="1209"/>
      <c r="VVN428" s="1209"/>
      <c r="VVO428" s="1210"/>
      <c r="VVP428" s="1211"/>
      <c r="VVQ428" s="1210"/>
      <c r="VVS428" s="1208"/>
      <c r="VVT428" s="1209"/>
      <c r="VVU428" s="1209"/>
      <c r="VVV428" s="1209"/>
      <c r="VVW428" s="1209"/>
      <c r="VVX428" s="1210"/>
      <c r="VVY428" s="1211"/>
      <c r="VVZ428" s="1210"/>
      <c r="VWB428" s="1208"/>
      <c r="VWC428" s="1209"/>
      <c r="VWD428" s="1209"/>
      <c r="VWE428" s="1209"/>
      <c r="VWF428" s="1209"/>
      <c r="VWG428" s="1210"/>
      <c r="VWH428" s="1211"/>
      <c r="VWI428" s="1210"/>
      <c r="VWK428" s="1208"/>
      <c r="VWL428" s="1209"/>
      <c r="VWM428" s="1209"/>
      <c r="VWN428" s="1209"/>
      <c r="VWO428" s="1209"/>
      <c r="VWP428" s="1210"/>
      <c r="VWQ428" s="1211"/>
      <c r="VWR428" s="1210"/>
      <c r="VWT428" s="1208"/>
      <c r="VWU428" s="1209"/>
      <c r="VWV428" s="1209"/>
      <c r="VWW428" s="1209"/>
      <c r="VWX428" s="1209"/>
      <c r="VWY428" s="1210"/>
      <c r="VWZ428" s="1211"/>
      <c r="VXA428" s="1210"/>
      <c r="VXC428" s="1208"/>
      <c r="VXD428" s="1209"/>
      <c r="VXE428" s="1209"/>
      <c r="VXF428" s="1209"/>
      <c r="VXG428" s="1209"/>
      <c r="VXH428" s="1210"/>
      <c r="VXI428" s="1211"/>
      <c r="VXJ428" s="1210"/>
      <c r="VXL428" s="1208"/>
      <c r="VXM428" s="1209"/>
      <c r="VXN428" s="1209"/>
      <c r="VXO428" s="1209"/>
      <c r="VXP428" s="1209"/>
      <c r="VXQ428" s="1210"/>
      <c r="VXR428" s="1211"/>
      <c r="VXS428" s="1210"/>
      <c r="VXU428" s="1208"/>
      <c r="VXV428" s="1209"/>
      <c r="VXW428" s="1209"/>
      <c r="VXX428" s="1209"/>
      <c r="VXY428" s="1209"/>
      <c r="VXZ428" s="1210"/>
      <c r="VYA428" s="1211"/>
      <c r="VYB428" s="1210"/>
      <c r="VYD428" s="1208"/>
      <c r="VYE428" s="1209"/>
      <c r="VYF428" s="1209"/>
      <c r="VYG428" s="1209"/>
      <c r="VYH428" s="1209"/>
      <c r="VYI428" s="1210"/>
      <c r="VYJ428" s="1211"/>
      <c r="VYK428" s="1210"/>
      <c r="VYM428" s="1208"/>
      <c r="VYN428" s="1209"/>
      <c r="VYO428" s="1209"/>
      <c r="VYP428" s="1209"/>
      <c r="VYQ428" s="1209"/>
      <c r="VYR428" s="1210"/>
      <c r="VYS428" s="1211"/>
      <c r="VYT428" s="1210"/>
      <c r="VYV428" s="1208"/>
      <c r="VYW428" s="1209"/>
      <c r="VYX428" s="1209"/>
      <c r="VYY428" s="1209"/>
      <c r="VYZ428" s="1209"/>
      <c r="VZA428" s="1210"/>
      <c r="VZB428" s="1211"/>
      <c r="VZC428" s="1210"/>
      <c r="VZE428" s="1208"/>
      <c r="VZF428" s="1209"/>
      <c r="VZG428" s="1209"/>
      <c r="VZH428" s="1209"/>
      <c r="VZI428" s="1209"/>
      <c r="VZJ428" s="1210"/>
      <c r="VZK428" s="1211"/>
      <c r="VZL428" s="1210"/>
      <c r="VZN428" s="1208"/>
      <c r="VZO428" s="1209"/>
      <c r="VZP428" s="1209"/>
      <c r="VZQ428" s="1209"/>
      <c r="VZR428" s="1209"/>
      <c r="VZS428" s="1210"/>
      <c r="VZT428" s="1211"/>
      <c r="VZU428" s="1210"/>
      <c r="VZW428" s="1208"/>
      <c r="VZX428" s="1209"/>
      <c r="VZY428" s="1209"/>
      <c r="VZZ428" s="1209"/>
      <c r="WAA428" s="1209"/>
      <c r="WAB428" s="1210"/>
      <c r="WAC428" s="1211"/>
      <c r="WAD428" s="1210"/>
      <c r="WAF428" s="1208"/>
      <c r="WAG428" s="1209"/>
      <c r="WAH428" s="1209"/>
      <c r="WAI428" s="1209"/>
      <c r="WAJ428" s="1209"/>
      <c r="WAK428" s="1210"/>
      <c r="WAL428" s="1211"/>
      <c r="WAM428" s="1210"/>
      <c r="WAO428" s="1208"/>
      <c r="WAP428" s="1209"/>
      <c r="WAQ428" s="1209"/>
      <c r="WAR428" s="1209"/>
      <c r="WAS428" s="1209"/>
      <c r="WAT428" s="1210"/>
      <c r="WAU428" s="1211"/>
      <c r="WAV428" s="1210"/>
      <c r="WAX428" s="1208"/>
      <c r="WAY428" s="1209"/>
      <c r="WAZ428" s="1209"/>
      <c r="WBA428" s="1209"/>
      <c r="WBB428" s="1209"/>
      <c r="WBC428" s="1210"/>
      <c r="WBD428" s="1211"/>
      <c r="WBE428" s="1210"/>
      <c r="WBG428" s="1208"/>
      <c r="WBH428" s="1209"/>
      <c r="WBI428" s="1209"/>
      <c r="WBJ428" s="1209"/>
      <c r="WBK428" s="1209"/>
      <c r="WBL428" s="1210"/>
      <c r="WBM428" s="1211"/>
      <c r="WBN428" s="1210"/>
      <c r="WBP428" s="1208"/>
      <c r="WBQ428" s="1209"/>
      <c r="WBR428" s="1209"/>
      <c r="WBS428" s="1209"/>
      <c r="WBT428" s="1209"/>
      <c r="WBU428" s="1210"/>
      <c r="WBV428" s="1211"/>
      <c r="WBW428" s="1210"/>
      <c r="WBY428" s="1208"/>
      <c r="WBZ428" s="1209"/>
      <c r="WCA428" s="1209"/>
      <c r="WCB428" s="1209"/>
      <c r="WCC428" s="1209"/>
      <c r="WCD428" s="1210"/>
      <c r="WCE428" s="1211"/>
      <c r="WCF428" s="1210"/>
      <c r="WCH428" s="1208"/>
      <c r="WCI428" s="1209"/>
      <c r="WCJ428" s="1209"/>
      <c r="WCK428" s="1209"/>
      <c r="WCL428" s="1209"/>
      <c r="WCM428" s="1210"/>
      <c r="WCN428" s="1211"/>
      <c r="WCO428" s="1210"/>
      <c r="WCQ428" s="1208"/>
      <c r="WCR428" s="1209"/>
      <c r="WCS428" s="1209"/>
      <c r="WCT428" s="1209"/>
      <c r="WCU428" s="1209"/>
      <c r="WCV428" s="1210"/>
      <c r="WCW428" s="1211"/>
      <c r="WCX428" s="1210"/>
      <c r="WCZ428" s="1208"/>
      <c r="WDA428" s="1209"/>
      <c r="WDB428" s="1209"/>
      <c r="WDC428" s="1209"/>
      <c r="WDD428" s="1209"/>
      <c r="WDE428" s="1210"/>
      <c r="WDF428" s="1211"/>
      <c r="WDG428" s="1210"/>
      <c r="WDI428" s="1208"/>
      <c r="WDJ428" s="1209"/>
      <c r="WDK428" s="1209"/>
      <c r="WDL428" s="1209"/>
      <c r="WDM428" s="1209"/>
      <c r="WDN428" s="1210"/>
      <c r="WDO428" s="1211"/>
      <c r="WDP428" s="1210"/>
      <c r="WDR428" s="1208"/>
      <c r="WDS428" s="1209"/>
      <c r="WDT428" s="1209"/>
      <c r="WDU428" s="1209"/>
      <c r="WDV428" s="1209"/>
      <c r="WDW428" s="1210"/>
      <c r="WDX428" s="1211"/>
      <c r="WDY428" s="1210"/>
      <c r="WEA428" s="1208"/>
      <c r="WEB428" s="1209"/>
      <c r="WEC428" s="1209"/>
      <c r="WED428" s="1209"/>
      <c r="WEE428" s="1209"/>
      <c r="WEF428" s="1210"/>
      <c r="WEG428" s="1211"/>
      <c r="WEH428" s="1210"/>
      <c r="WEJ428" s="1208"/>
      <c r="WEK428" s="1209"/>
      <c r="WEL428" s="1209"/>
      <c r="WEM428" s="1209"/>
      <c r="WEN428" s="1209"/>
      <c r="WEO428" s="1210"/>
      <c r="WEP428" s="1211"/>
      <c r="WEQ428" s="1210"/>
      <c r="WES428" s="1208"/>
      <c r="WET428" s="1209"/>
      <c r="WEU428" s="1209"/>
      <c r="WEV428" s="1209"/>
      <c r="WEW428" s="1209"/>
      <c r="WEX428" s="1210"/>
      <c r="WEY428" s="1211"/>
      <c r="WEZ428" s="1210"/>
      <c r="WFB428" s="1208"/>
      <c r="WFC428" s="1209"/>
      <c r="WFD428" s="1209"/>
      <c r="WFE428" s="1209"/>
      <c r="WFF428" s="1209"/>
      <c r="WFG428" s="1210"/>
      <c r="WFH428" s="1211"/>
      <c r="WFI428" s="1210"/>
      <c r="WFK428" s="1208"/>
      <c r="WFL428" s="1209"/>
      <c r="WFM428" s="1209"/>
      <c r="WFN428" s="1209"/>
      <c r="WFO428" s="1209"/>
      <c r="WFP428" s="1210"/>
      <c r="WFQ428" s="1211"/>
      <c r="WFR428" s="1210"/>
      <c r="WFT428" s="1208"/>
      <c r="WFU428" s="1209"/>
      <c r="WFV428" s="1209"/>
      <c r="WFW428" s="1209"/>
      <c r="WFX428" s="1209"/>
      <c r="WFY428" s="1210"/>
      <c r="WFZ428" s="1211"/>
      <c r="WGA428" s="1210"/>
      <c r="WGC428" s="1208"/>
      <c r="WGD428" s="1209"/>
      <c r="WGE428" s="1209"/>
      <c r="WGF428" s="1209"/>
      <c r="WGG428" s="1209"/>
      <c r="WGH428" s="1210"/>
      <c r="WGI428" s="1211"/>
      <c r="WGJ428" s="1210"/>
      <c r="WGL428" s="1208"/>
      <c r="WGM428" s="1209"/>
      <c r="WGN428" s="1209"/>
      <c r="WGO428" s="1209"/>
      <c r="WGP428" s="1209"/>
      <c r="WGQ428" s="1210"/>
      <c r="WGR428" s="1211"/>
      <c r="WGS428" s="1210"/>
      <c r="WGU428" s="1208"/>
      <c r="WGV428" s="1209"/>
      <c r="WGW428" s="1209"/>
      <c r="WGX428" s="1209"/>
      <c r="WGY428" s="1209"/>
      <c r="WGZ428" s="1210"/>
      <c r="WHA428" s="1211"/>
      <c r="WHB428" s="1210"/>
      <c r="WHD428" s="1208"/>
      <c r="WHE428" s="1209"/>
      <c r="WHF428" s="1209"/>
      <c r="WHG428" s="1209"/>
      <c r="WHH428" s="1209"/>
      <c r="WHI428" s="1210"/>
      <c r="WHJ428" s="1211"/>
      <c r="WHK428" s="1210"/>
      <c r="WHM428" s="1208"/>
      <c r="WHN428" s="1209"/>
      <c r="WHO428" s="1209"/>
      <c r="WHP428" s="1209"/>
      <c r="WHQ428" s="1209"/>
      <c r="WHR428" s="1210"/>
      <c r="WHS428" s="1211"/>
      <c r="WHT428" s="1210"/>
      <c r="WHV428" s="1208"/>
      <c r="WHW428" s="1209"/>
      <c r="WHX428" s="1209"/>
      <c r="WHY428" s="1209"/>
      <c r="WHZ428" s="1209"/>
      <c r="WIA428" s="1210"/>
      <c r="WIB428" s="1211"/>
      <c r="WIC428" s="1210"/>
      <c r="WIE428" s="1208"/>
      <c r="WIF428" s="1209"/>
      <c r="WIG428" s="1209"/>
      <c r="WIH428" s="1209"/>
      <c r="WII428" s="1209"/>
      <c r="WIJ428" s="1210"/>
      <c r="WIK428" s="1211"/>
      <c r="WIL428" s="1210"/>
      <c r="WIN428" s="1208"/>
      <c r="WIO428" s="1209"/>
      <c r="WIP428" s="1209"/>
      <c r="WIQ428" s="1209"/>
      <c r="WIR428" s="1209"/>
      <c r="WIS428" s="1210"/>
      <c r="WIT428" s="1211"/>
      <c r="WIU428" s="1210"/>
      <c r="WIW428" s="1208"/>
      <c r="WIX428" s="1209"/>
      <c r="WIY428" s="1209"/>
      <c r="WIZ428" s="1209"/>
      <c r="WJA428" s="1209"/>
      <c r="WJB428" s="1210"/>
      <c r="WJC428" s="1211"/>
      <c r="WJD428" s="1210"/>
      <c r="WJF428" s="1208"/>
      <c r="WJG428" s="1209"/>
      <c r="WJH428" s="1209"/>
      <c r="WJI428" s="1209"/>
      <c r="WJJ428" s="1209"/>
      <c r="WJK428" s="1210"/>
      <c r="WJL428" s="1211"/>
      <c r="WJM428" s="1210"/>
      <c r="WJO428" s="1208"/>
      <c r="WJP428" s="1209"/>
      <c r="WJQ428" s="1209"/>
      <c r="WJR428" s="1209"/>
      <c r="WJS428" s="1209"/>
      <c r="WJT428" s="1210"/>
      <c r="WJU428" s="1211"/>
      <c r="WJV428" s="1210"/>
      <c r="WJX428" s="1208"/>
      <c r="WJY428" s="1209"/>
      <c r="WJZ428" s="1209"/>
      <c r="WKA428" s="1209"/>
      <c r="WKB428" s="1209"/>
      <c r="WKC428" s="1210"/>
      <c r="WKD428" s="1211"/>
      <c r="WKE428" s="1210"/>
      <c r="WKG428" s="1208"/>
      <c r="WKH428" s="1209"/>
      <c r="WKI428" s="1209"/>
      <c r="WKJ428" s="1209"/>
      <c r="WKK428" s="1209"/>
      <c r="WKL428" s="1210"/>
      <c r="WKM428" s="1211"/>
      <c r="WKN428" s="1210"/>
      <c r="WKP428" s="1208"/>
      <c r="WKQ428" s="1209"/>
      <c r="WKR428" s="1209"/>
      <c r="WKS428" s="1209"/>
      <c r="WKT428" s="1209"/>
      <c r="WKU428" s="1210"/>
      <c r="WKV428" s="1211"/>
      <c r="WKW428" s="1210"/>
      <c r="WKY428" s="1208"/>
      <c r="WKZ428" s="1209"/>
      <c r="WLA428" s="1209"/>
      <c r="WLB428" s="1209"/>
      <c r="WLC428" s="1209"/>
      <c r="WLD428" s="1210"/>
      <c r="WLE428" s="1211"/>
      <c r="WLF428" s="1210"/>
      <c r="WLH428" s="1208"/>
      <c r="WLI428" s="1209"/>
      <c r="WLJ428" s="1209"/>
      <c r="WLK428" s="1209"/>
      <c r="WLL428" s="1209"/>
      <c r="WLM428" s="1210"/>
      <c r="WLN428" s="1211"/>
      <c r="WLO428" s="1210"/>
      <c r="WLQ428" s="1208"/>
      <c r="WLR428" s="1209"/>
      <c r="WLS428" s="1209"/>
      <c r="WLT428" s="1209"/>
      <c r="WLU428" s="1209"/>
      <c r="WLV428" s="1210"/>
      <c r="WLW428" s="1211"/>
      <c r="WLX428" s="1210"/>
      <c r="WLZ428" s="1208"/>
      <c r="WMA428" s="1209"/>
      <c r="WMB428" s="1209"/>
      <c r="WMC428" s="1209"/>
      <c r="WMD428" s="1209"/>
      <c r="WME428" s="1210"/>
      <c r="WMF428" s="1211"/>
      <c r="WMG428" s="1210"/>
      <c r="WMI428" s="1208"/>
      <c r="WMJ428" s="1209"/>
      <c r="WMK428" s="1209"/>
      <c r="WML428" s="1209"/>
      <c r="WMM428" s="1209"/>
      <c r="WMN428" s="1210"/>
      <c r="WMO428" s="1211"/>
      <c r="WMP428" s="1210"/>
      <c r="WMR428" s="1208"/>
      <c r="WMS428" s="1209"/>
      <c r="WMT428" s="1209"/>
      <c r="WMU428" s="1209"/>
      <c r="WMV428" s="1209"/>
      <c r="WMW428" s="1210"/>
      <c r="WMX428" s="1211"/>
      <c r="WMY428" s="1210"/>
      <c r="WNA428" s="1208"/>
      <c r="WNB428" s="1209"/>
      <c r="WNC428" s="1209"/>
      <c r="WND428" s="1209"/>
      <c r="WNE428" s="1209"/>
      <c r="WNF428" s="1210"/>
      <c r="WNG428" s="1211"/>
      <c r="WNH428" s="1210"/>
      <c r="WNJ428" s="1208"/>
      <c r="WNK428" s="1209"/>
      <c r="WNL428" s="1209"/>
      <c r="WNM428" s="1209"/>
      <c r="WNN428" s="1209"/>
      <c r="WNO428" s="1210"/>
      <c r="WNP428" s="1211"/>
      <c r="WNQ428" s="1210"/>
      <c r="WNS428" s="1208"/>
      <c r="WNT428" s="1209"/>
      <c r="WNU428" s="1209"/>
      <c r="WNV428" s="1209"/>
      <c r="WNW428" s="1209"/>
      <c r="WNX428" s="1210"/>
      <c r="WNY428" s="1211"/>
      <c r="WNZ428" s="1210"/>
      <c r="WOB428" s="1208"/>
      <c r="WOC428" s="1209"/>
      <c r="WOD428" s="1209"/>
      <c r="WOE428" s="1209"/>
      <c r="WOF428" s="1209"/>
      <c r="WOG428" s="1210"/>
      <c r="WOH428" s="1211"/>
      <c r="WOI428" s="1210"/>
      <c r="WOK428" s="1208"/>
      <c r="WOL428" s="1209"/>
      <c r="WOM428" s="1209"/>
      <c r="WON428" s="1209"/>
      <c r="WOO428" s="1209"/>
      <c r="WOP428" s="1210"/>
      <c r="WOQ428" s="1211"/>
      <c r="WOR428" s="1210"/>
      <c r="WOT428" s="1208"/>
      <c r="WOU428" s="1209"/>
      <c r="WOV428" s="1209"/>
      <c r="WOW428" s="1209"/>
      <c r="WOX428" s="1209"/>
      <c r="WOY428" s="1210"/>
      <c r="WOZ428" s="1211"/>
      <c r="WPA428" s="1210"/>
      <c r="WPC428" s="1208"/>
      <c r="WPD428" s="1209"/>
      <c r="WPE428" s="1209"/>
      <c r="WPF428" s="1209"/>
      <c r="WPG428" s="1209"/>
      <c r="WPH428" s="1210"/>
      <c r="WPI428" s="1211"/>
      <c r="WPJ428" s="1210"/>
      <c r="WPL428" s="1208"/>
      <c r="WPM428" s="1209"/>
      <c r="WPN428" s="1209"/>
      <c r="WPO428" s="1209"/>
      <c r="WPP428" s="1209"/>
      <c r="WPQ428" s="1210"/>
      <c r="WPR428" s="1211"/>
      <c r="WPS428" s="1210"/>
      <c r="WPU428" s="1208"/>
      <c r="WPV428" s="1209"/>
      <c r="WPW428" s="1209"/>
      <c r="WPX428" s="1209"/>
      <c r="WPY428" s="1209"/>
      <c r="WPZ428" s="1210"/>
      <c r="WQA428" s="1211"/>
      <c r="WQB428" s="1210"/>
      <c r="WQD428" s="1208"/>
      <c r="WQE428" s="1209"/>
      <c r="WQF428" s="1209"/>
      <c r="WQG428" s="1209"/>
      <c r="WQH428" s="1209"/>
      <c r="WQI428" s="1210"/>
      <c r="WQJ428" s="1211"/>
      <c r="WQK428" s="1210"/>
      <c r="WQM428" s="1208"/>
      <c r="WQN428" s="1209"/>
      <c r="WQO428" s="1209"/>
      <c r="WQP428" s="1209"/>
      <c r="WQQ428" s="1209"/>
      <c r="WQR428" s="1210"/>
      <c r="WQS428" s="1211"/>
      <c r="WQT428" s="1210"/>
      <c r="WQV428" s="1208"/>
      <c r="WQW428" s="1209"/>
      <c r="WQX428" s="1209"/>
      <c r="WQY428" s="1209"/>
      <c r="WQZ428" s="1209"/>
      <c r="WRA428" s="1210"/>
      <c r="WRB428" s="1211"/>
      <c r="WRC428" s="1210"/>
      <c r="WRE428" s="1208"/>
      <c r="WRF428" s="1209"/>
      <c r="WRG428" s="1209"/>
      <c r="WRH428" s="1209"/>
      <c r="WRI428" s="1209"/>
      <c r="WRJ428" s="1210"/>
      <c r="WRK428" s="1211"/>
      <c r="WRL428" s="1210"/>
      <c r="WRN428" s="1208"/>
      <c r="WRO428" s="1209"/>
      <c r="WRP428" s="1209"/>
      <c r="WRQ428" s="1209"/>
      <c r="WRR428" s="1209"/>
      <c r="WRS428" s="1210"/>
      <c r="WRT428" s="1211"/>
      <c r="WRU428" s="1210"/>
      <c r="WRW428" s="1208"/>
      <c r="WRX428" s="1209"/>
      <c r="WRY428" s="1209"/>
      <c r="WRZ428" s="1209"/>
      <c r="WSA428" s="1209"/>
      <c r="WSB428" s="1210"/>
      <c r="WSC428" s="1211"/>
      <c r="WSD428" s="1210"/>
      <c r="WSF428" s="1208"/>
      <c r="WSG428" s="1209"/>
      <c r="WSH428" s="1209"/>
      <c r="WSI428" s="1209"/>
      <c r="WSJ428" s="1209"/>
      <c r="WSK428" s="1210"/>
      <c r="WSL428" s="1211"/>
      <c r="WSM428" s="1210"/>
      <c r="WSO428" s="1208"/>
      <c r="WSP428" s="1209"/>
      <c r="WSQ428" s="1209"/>
      <c r="WSR428" s="1209"/>
      <c r="WSS428" s="1209"/>
      <c r="WST428" s="1210"/>
      <c r="WSU428" s="1211"/>
      <c r="WSV428" s="1210"/>
      <c r="WSX428" s="1208"/>
      <c r="WSY428" s="1209"/>
      <c r="WSZ428" s="1209"/>
      <c r="WTA428" s="1209"/>
      <c r="WTB428" s="1209"/>
      <c r="WTC428" s="1210"/>
      <c r="WTD428" s="1211"/>
      <c r="WTE428" s="1210"/>
      <c r="WTG428" s="1208"/>
      <c r="WTH428" s="1209"/>
      <c r="WTI428" s="1209"/>
      <c r="WTJ428" s="1209"/>
      <c r="WTK428" s="1209"/>
      <c r="WTL428" s="1210"/>
      <c r="WTM428" s="1211"/>
      <c r="WTN428" s="1210"/>
      <c r="WTP428" s="1208"/>
      <c r="WTQ428" s="1209"/>
      <c r="WTR428" s="1209"/>
      <c r="WTS428" s="1209"/>
      <c r="WTT428" s="1209"/>
      <c r="WTU428" s="1210"/>
      <c r="WTV428" s="1211"/>
      <c r="WTW428" s="1210"/>
      <c r="WTY428" s="1208"/>
      <c r="WTZ428" s="1209"/>
      <c r="WUA428" s="1209"/>
      <c r="WUB428" s="1209"/>
      <c r="WUC428" s="1209"/>
      <c r="WUD428" s="1210"/>
      <c r="WUE428" s="1211"/>
      <c r="WUF428" s="1210"/>
      <c r="WUH428" s="1208"/>
      <c r="WUI428" s="1209"/>
      <c r="WUJ428" s="1209"/>
      <c r="WUK428" s="1209"/>
      <c r="WUL428" s="1209"/>
      <c r="WUM428" s="1210"/>
      <c r="WUN428" s="1211"/>
      <c r="WUO428" s="1210"/>
      <c r="WUQ428" s="1208"/>
      <c r="WUR428" s="1209"/>
      <c r="WUS428" s="1209"/>
      <c r="WUT428" s="1209"/>
      <c r="WUU428" s="1209"/>
      <c r="WUV428" s="1210"/>
      <c r="WUW428" s="1211"/>
      <c r="WUX428" s="1210"/>
      <c r="WUZ428" s="1208"/>
      <c r="WVA428" s="1209"/>
      <c r="WVB428" s="1209"/>
      <c r="WVC428" s="1209"/>
      <c r="WVD428" s="1209"/>
      <c r="WVE428" s="1210"/>
      <c r="WVF428" s="1211"/>
      <c r="WVG428" s="1210"/>
      <c r="WVI428" s="1208"/>
      <c r="WVJ428" s="1209"/>
      <c r="WVK428" s="1209"/>
      <c r="WVL428" s="1209"/>
      <c r="WVM428" s="1209"/>
      <c r="WVN428" s="1210"/>
      <c r="WVO428" s="1211"/>
      <c r="WVP428" s="1210"/>
      <c r="WVR428" s="1208"/>
      <c r="WVS428" s="1209"/>
      <c r="WVT428" s="1209"/>
      <c r="WVU428" s="1209"/>
      <c r="WVV428" s="1209"/>
      <c r="WVW428" s="1210"/>
      <c r="WVX428" s="1211"/>
      <c r="WVY428" s="1210"/>
      <c r="WWA428" s="1208"/>
      <c r="WWB428" s="1209"/>
      <c r="WWC428" s="1209"/>
      <c r="WWD428" s="1209"/>
      <c r="WWE428" s="1209"/>
      <c r="WWF428" s="1210"/>
      <c r="WWG428" s="1211"/>
      <c r="WWH428" s="1210"/>
      <c r="WWJ428" s="1208"/>
      <c r="WWK428" s="1209"/>
      <c r="WWL428" s="1209"/>
      <c r="WWM428" s="1209"/>
      <c r="WWN428" s="1209"/>
      <c r="WWO428" s="1210"/>
      <c r="WWP428" s="1211"/>
      <c r="WWQ428" s="1210"/>
      <c r="WWS428" s="1208"/>
      <c r="WWT428" s="1209"/>
      <c r="WWU428" s="1209"/>
      <c r="WWV428" s="1209"/>
      <c r="WWW428" s="1209"/>
      <c r="WWX428" s="1210"/>
      <c r="WWY428" s="1211"/>
      <c r="WWZ428" s="1210"/>
      <c r="WXB428" s="1208"/>
      <c r="WXC428" s="1209"/>
      <c r="WXD428" s="1209"/>
      <c r="WXE428" s="1209"/>
      <c r="WXF428" s="1209"/>
      <c r="WXG428" s="1210"/>
      <c r="WXH428" s="1211"/>
      <c r="WXI428" s="1210"/>
      <c r="WXK428" s="1208"/>
      <c r="WXL428" s="1209"/>
      <c r="WXM428" s="1209"/>
      <c r="WXN428" s="1209"/>
      <c r="WXO428" s="1209"/>
      <c r="WXP428" s="1210"/>
      <c r="WXQ428" s="1211"/>
      <c r="WXR428" s="1210"/>
      <c r="WXT428" s="1208"/>
      <c r="WXU428" s="1209"/>
      <c r="WXV428" s="1209"/>
      <c r="WXW428" s="1209"/>
      <c r="WXX428" s="1209"/>
      <c r="WXY428" s="1210"/>
      <c r="WXZ428" s="1211"/>
      <c r="WYA428" s="1210"/>
      <c r="WYC428" s="1208"/>
      <c r="WYD428" s="1209"/>
      <c r="WYE428" s="1209"/>
      <c r="WYF428" s="1209"/>
      <c r="WYG428" s="1209"/>
      <c r="WYH428" s="1210"/>
      <c r="WYI428" s="1211"/>
      <c r="WYJ428" s="1210"/>
      <c r="WYL428" s="1208"/>
      <c r="WYM428" s="1209"/>
      <c r="WYN428" s="1209"/>
      <c r="WYO428" s="1209"/>
      <c r="WYP428" s="1209"/>
      <c r="WYQ428" s="1210"/>
      <c r="WYR428" s="1211"/>
      <c r="WYS428" s="1210"/>
      <c r="WYU428" s="1208"/>
      <c r="WYV428" s="1209"/>
      <c r="WYW428" s="1209"/>
      <c r="WYX428" s="1209"/>
      <c r="WYY428" s="1209"/>
      <c r="WYZ428" s="1210"/>
      <c r="WZA428" s="1211"/>
      <c r="WZB428" s="1210"/>
      <c r="WZD428" s="1208"/>
      <c r="WZE428" s="1209"/>
      <c r="WZF428" s="1209"/>
      <c r="WZG428" s="1209"/>
      <c r="WZH428" s="1209"/>
      <c r="WZI428" s="1210"/>
      <c r="WZJ428" s="1211"/>
      <c r="WZK428" s="1210"/>
      <c r="WZM428" s="1208"/>
      <c r="WZN428" s="1209"/>
      <c r="WZO428" s="1209"/>
      <c r="WZP428" s="1209"/>
      <c r="WZQ428" s="1209"/>
      <c r="WZR428" s="1210"/>
      <c r="WZS428" s="1211"/>
      <c r="WZT428" s="1210"/>
      <c r="WZV428" s="1208"/>
      <c r="WZW428" s="1209"/>
      <c r="WZX428" s="1209"/>
      <c r="WZY428" s="1209"/>
      <c r="WZZ428" s="1209"/>
      <c r="XAA428" s="1210"/>
      <c r="XAB428" s="1211"/>
      <c r="XAC428" s="1210"/>
      <c r="XAE428" s="1208"/>
      <c r="XAF428" s="1209"/>
      <c r="XAG428" s="1209"/>
      <c r="XAH428" s="1209"/>
      <c r="XAI428" s="1209"/>
      <c r="XAJ428" s="1210"/>
      <c r="XAK428" s="1211"/>
      <c r="XAL428" s="1210"/>
      <c r="XAN428" s="1208"/>
      <c r="XAO428" s="1209"/>
      <c r="XAP428" s="1209"/>
      <c r="XAQ428" s="1209"/>
      <c r="XAR428" s="1209"/>
      <c r="XAS428" s="1210"/>
      <c r="XAT428" s="1211"/>
      <c r="XAU428" s="1210"/>
      <c r="XAW428" s="1208"/>
      <c r="XAX428" s="1209"/>
      <c r="XAY428" s="1209"/>
      <c r="XAZ428" s="1209"/>
      <c r="XBA428" s="1209"/>
      <c r="XBB428" s="1210"/>
      <c r="XBC428" s="1211"/>
      <c r="XBD428" s="1210"/>
      <c r="XBF428" s="1208"/>
      <c r="XBG428" s="1209"/>
      <c r="XBH428" s="1209"/>
      <c r="XBI428" s="1209"/>
      <c r="XBJ428" s="1209"/>
      <c r="XBK428" s="1210"/>
      <c r="XBL428" s="1211"/>
      <c r="XBM428" s="1210"/>
      <c r="XBO428" s="1208"/>
      <c r="XBP428" s="1209"/>
      <c r="XBQ428" s="1209"/>
      <c r="XBR428" s="1209"/>
      <c r="XBS428" s="1209"/>
      <c r="XBT428" s="1210"/>
      <c r="XBU428" s="1211"/>
      <c r="XBV428" s="1210"/>
      <c r="XBX428" s="1208"/>
      <c r="XBY428" s="1209"/>
      <c r="XBZ428" s="1209"/>
      <c r="XCA428" s="1209"/>
      <c r="XCB428" s="1209"/>
      <c r="XCC428" s="1210"/>
      <c r="XCD428" s="1211"/>
      <c r="XCE428" s="1210"/>
      <c r="XCG428" s="1208"/>
      <c r="XCH428" s="1209"/>
      <c r="XCI428" s="1209"/>
      <c r="XCJ428" s="1209"/>
      <c r="XCK428" s="1209"/>
      <c r="XCL428" s="1210"/>
      <c r="XCM428" s="1211"/>
      <c r="XCN428" s="1210"/>
      <c r="XCP428" s="1208"/>
      <c r="XCQ428" s="1209"/>
      <c r="XCR428" s="1209"/>
      <c r="XCS428" s="1209"/>
      <c r="XCT428" s="1209"/>
      <c r="XCU428" s="1210"/>
      <c r="XCV428" s="1211"/>
      <c r="XCW428" s="1210"/>
      <c r="XCY428" s="1208"/>
      <c r="XCZ428" s="1209"/>
      <c r="XDA428" s="1209"/>
      <c r="XDB428" s="1209"/>
      <c r="XDC428" s="1209"/>
      <c r="XDD428" s="1210"/>
      <c r="XDE428" s="1211"/>
      <c r="XDF428" s="1210"/>
      <c r="XDH428" s="1208"/>
      <c r="XDI428" s="1209"/>
      <c r="XDJ428" s="1209"/>
      <c r="XDK428" s="1209"/>
      <c r="XDL428" s="1209"/>
      <c r="XDM428" s="1210"/>
      <c r="XDN428" s="1211"/>
      <c r="XDO428" s="1210"/>
      <c r="XDQ428" s="1208"/>
      <c r="XDR428" s="1209"/>
      <c r="XDS428" s="1209"/>
      <c r="XDT428" s="1209"/>
      <c r="XDU428" s="1209"/>
      <c r="XDV428" s="1210"/>
      <c r="XDW428" s="1211"/>
      <c r="XDX428" s="1210"/>
      <c r="XDZ428" s="1208"/>
      <c r="XEA428" s="1209"/>
      <c r="XEB428" s="1209"/>
      <c r="XEC428" s="1209"/>
      <c r="XED428" s="1209"/>
      <c r="XEE428" s="1210"/>
      <c r="XEF428" s="1211"/>
      <c r="XEG428" s="1210"/>
      <c r="XEI428" s="1208"/>
      <c r="XEJ428" s="1209"/>
      <c r="XEK428" s="1209"/>
      <c r="XEL428" s="1209"/>
      <c r="XEM428" s="1209"/>
      <c r="XEN428" s="1210"/>
      <c r="XEO428" s="1211"/>
      <c r="XEP428" s="1210"/>
      <c r="XER428" s="1208"/>
      <c r="XES428" s="1209"/>
      <c r="XET428" s="1209"/>
      <c r="XEU428" s="1209"/>
      <c r="XEV428" s="1209"/>
      <c r="XEW428" s="1210"/>
      <c r="XEX428" s="1211"/>
      <c r="XEY428" s="1210"/>
      <c r="XFA428" s="1208"/>
      <c r="XFB428" s="1209"/>
      <c r="XFC428" s="1209"/>
      <c r="XFD428" s="1209"/>
    </row>
    <row r="429" spans="1:5120 5122:9215 9217:14336 14338:16384" ht="38.25" customHeight="1">
      <c r="A429" s="1238">
        <f t="shared" si="44"/>
        <v>367</v>
      </c>
      <c r="B429" s="1671" t="s">
        <v>5544</v>
      </c>
      <c r="C429" s="1671"/>
      <c r="D429" s="1205">
        <v>121</v>
      </c>
      <c r="E429" s="1206"/>
      <c r="F429" s="1207" t="str">
        <f t="shared" si="45"/>
        <v>?=</v>
      </c>
      <c r="G429" s="1460">
        <f>'Update Descrip'!G4833</f>
        <v>8661.7999999999993</v>
      </c>
      <c r="H429" s="1460">
        <f t="shared" si="42"/>
        <v>7532</v>
      </c>
      <c r="I429" s="1369" t="s">
        <v>2992</v>
      </c>
      <c r="J429" s="1377">
        <v>8661.7999999999993</v>
      </c>
      <c r="K429" s="491">
        <v>7532</v>
      </c>
      <c r="L429" s="1208"/>
      <c r="M429" s="1209"/>
      <c r="N429" s="1421">
        <f t="shared" si="41"/>
        <v>0</v>
      </c>
      <c r="O429" s="1210"/>
      <c r="P429" s="1211"/>
      <c r="Q429" s="1210"/>
      <c r="S429" s="1208"/>
      <c r="T429" s="1209"/>
      <c r="U429" s="1209"/>
      <c r="V429" s="1209"/>
      <c r="W429" s="1209"/>
      <c r="X429" s="1210"/>
      <c r="Y429" s="1211"/>
      <c r="Z429" s="1210"/>
      <c r="AB429" s="1208"/>
      <c r="AC429" s="1209"/>
      <c r="AD429" s="1209"/>
      <c r="AE429" s="1209"/>
      <c r="AF429" s="1209"/>
      <c r="AG429" s="1210"/>
      <c r="AH429" s="1211"/>
      <c r="AI429" s="1210"/>
      <c r="AK429" s="1208"/>
      <c r="AL429" s="1209"/>
      <c r="AM429" s="1209"/>
      <c r="AN429" s="1209"/>
      <c r="AO429" s="1209"/>
      <c r="AP429" s="1210"/>
      <c r="AQ429" s="1211"/>
      <c r="AR429" s="1210"/>
      <c r="AT429" s="1208"/>
      <c r="AU429" s="1209"/>
      <c r="AV429" s="1209"/>
      <c r="AW429" s="1209"/>
      <c r="AX429" s="1209"/>
      <c r="AY429" s="1210"/>
      <c r="AZ429" s="1211"/>
      <c r="BA429" s="1210"/>
      <c r="BC429" s="1208"/>
      <c r="BD429" s="1209"/>
      <c r="BE429" s="1209"/>
      <c r="BF429" s="1209"/>
      <c r="BG429" s="1209"/>
      <c r="BH429" s="1210"/>
      <c r="BI429" s="1211"/>
      <c r="BJ429" s="1210"/>
      <c r="BL429" s="1208"/>
      <c r="BM429" s="1209"/>
      <c r="BN429" s="1209"/>
      <c r="BO429" s="1209"/>
      <c r="BP429" s="1209"/>
      <c r="BQ429" s="1210"/>
      <c r="BR429" s="1211"/>
      <c r="BS429" s="1210"/>
      <c r="BU429" s="1208"/>
      <c r="BV429" s="1209"/>
      <c r="BW429" s="1209"/>
      <c r="BX429" s="1209"/>
      <c r="BY429" s="1209"/>
      <c r="BZ429" s="1210"/>
      <c r="CA429" s="1211"/>
      <c r="CB429" s="1210"/>
      <c r="CD429" s="1208"/>
      <c r="CE429" s="1209"/>
      <c r="CF429" s="1209"/>
      <c r="CG429" s="1209"/>
      <c r="CH429" s="1209"/>
      <c r="CI429" s="1210"/>
      <c r="CJ429" s="1211"/>
      <c r="CK429" s="1210"/>
      <c r="CM429" s="1208"/>
      <c r="CN429" s="1209"/>
      <c r="CO429" s="1209"/>
      <c r="CP429" s="1209"/>
      <c r="CQ429" s="1209"/>
      <c r="CR429" s="1210"/>
      <c r="CS429" s="1211"/>
      <c r="CT429" s="1210"/>
      <c r="CV429" s="1208"/>
      <c r="CW429" s="1209"/>
      <c r="CX429" s="1209"/>
      <c r="CY429" s="1209"/>
      <c r="CZ429" s="1209"/>
      <c r="DA429" s="1210"/>
      <c r="DB429" s="1211"/>
      <c r="DC429" s="1210"/>
      <c r="DE429" s="1208"/>
      <c r="DF429" s="1209"/>
      <c r="DG429" s="1209"/>
      <c r="DH429" s="1209"/>
      <c r="DI429" s="1209"/>
      <c r="DJ429" s="1210"/>
      <c r="DK429" s="1211"/>
      <c r="DL429" s="1210"/>
      <c r="DN429" s="1208"/>
      <c r="DO429" s="1209"/>
      <c r="DP429" s="1209"/>
      <c r="DQ429" s="1209"/>
      <c r="DR429" s="1209"/>
      <c r="DS429" s="1210"/>
      <c r="DT429" s="1211"/>
      <c r="DU429" s="1210"/>
      <c r="DW429" s="1208"/>
      <c r="DX429" s="1209"/>
      <c r="DY429" s="1209"/>
      <c r="DZ429" s="1209"/>
      <c r="EA429" s="1209"/>
      <c r="EB429" s="1210"/>
      <c r="EC429" s="1211"/>
      <c r="ED429" s="1210"/>
      <c r="EF429" s="1208"/>
      <c r="EG429" s="1209"/>
      <c r="EH429" s="1209"/>
      <c r="EI429" s="1209"/>
      <c r="EJ429" s="1209"/>
      <c r="EK429" s="1210"/>
      <c r="EL429" s="1211"/>
      <c r="EM429" s="1210"/>
      <c r="EO429" s="1208"/>
      <c r="EP429" s="1209"/>
      <c r="EQ429" s="1209"/>
      <c r="ER429" s="1209"/>
      <c r="ES429" s="1209"/>
      <c r="ET429" s="1210"/>
      <c r="EU429" s="1211"/>
      <c r="EV429" s="1210"/>
      <c r="EX429" s="1208"/>
      <c r="EY429" s="1209"/>
      <c r="EZ429" s="1209"/>
      <c r="FA429" s="1209"/>
      <c r="FB429" s="1209"/>
      <c r="FC429" s="1210"/>
      <c r="FD429" s="1211"/>
      <c r="FE429" s="1210"/>
      <c r="FG429" s="1208"/>
      <c r="FH429" s="1209"/>
      <c r="FI429" s="1209"/>
      <c r="FJ429" s="1209"/>
      <c r="FK429" s="1209"/>
      <c r="FL429" s="1210"/>
      <c r="FM429" s="1211"/>
      <c r="FN429" s="1210"/>
      <c r="FP429" s="1208"/>
      <c r="FQ429" s="1209"/>
      <c r="FR429" s="1209"/>
      <c r="FS429" s="1209"/>
      <c r="FT429" s="1209"/>
      <c r="FU429" s="1210"/>
      <c r="FV429" s="1211"/>
      <c r="FW429" s="1210"/>
      <c r="FY429" s="1208"/>
      <c r="FZ429" s="1209"/>
      <c r="GA429" s="1209"/>
      <c r="GB429" s="1209"/>
      <c r="GC429" s="1209"/>
      <c r="GD429" s="1210"/>
      <c r="GE429" s="1211"/>
      <c r="GF429" s="1210"/>
      <c r="GH429" s="1208"/>
      <c r="GI429" s="1209"/>
      <c r="GJ429" s="1209"/>
      <c r="GK429" s="1209"/>
      <c r="GL429" s="1209"/>
      <c r="GM429" s="1210"/>
      <c r="GN429" s="1211"/>
      <c r="GO429" s="1210"/>
      <c r="GQ429" s="1208"/>
      <c r="GR429" s="1209"/>
      <c r="GS429" s="1209"/>
      <c r="GT429" s="1209"/>
      <c r="GU429" s="1209"/>
      <c r="GV429" s="1210"/>
      <c r="GW429" s="1211"/>
      <c r="GX429" s="1210"/>
      <c r="GZ429" s="1208"/>
      <c r="HA429" s="1209"/>
      <c r="HB429" s="1209"/>
      <c r="HC429" s="1209"/>
      <c r="HD429" s="1209"/>
      <c r="HE429" s="1210"/>
      <c r="HF429" s="1211"/>
      <c r="HG429" s="1210"/>
      <c r="HI429" s="1208"/>
      <c r="HJ429" s="1209"/>
      <c r="HK429" s="1209"/>
      <c r="HL429" s="1209"/>
      <c r="HM429" s="1209"/>
      <c r="HN429" s="1210"/>
      <c r="HO429" s="1211"/>
      <c r="HP429" s="1210"/>
      <c r="HR429" s="1208"/>
      <c r="HS429" s="1209"/>
      <c r="HT429" s="1209"/>
      <c r="HU429" s="1209"/>
      <c r="HV429" s="1209"/>
      <c r="HW429" s="1210"/>
      <c r="HX429" s="1211"/>
      <c r="HY429" s="1210"/>
      <c r="IA429" s="1208"/>
      <c r="IB429" s="1209"/>
      <c r="IC429" s="1209"/>
      <c r="ID429" s="1209"/>
      <c r="IE429" s="1209"/>
      <c r="IF429" s="1210"/>
      <c r="IG429" s="1211"/>
      <c r="IH429" s="1210"/>
      <c r="IJ429" s="1208"/>
      <c r="IK429" s="1209"/>
      <c r="IL429" s="1209"/>
      <c r="IM429" s="1209"/>
      <c r="IN429" s="1209"/>
      <c r="IO429" s="1210"/>
      <c r="IP429" s="1211"/>
      <c r="IQ429" s="1210"/>
      <c r="IS429" s="1208"/>
      <c r="IT429" s="1209"/>
      <c r="IU429" s="1209"/>
      <c r="IV429" s="1209"/>
      <c r="IW429" s="1209"/>
      <c r="IX429" s="1210"/>
      <c r="IY429" s="1211"/>
      <c r="IZ429" s="1210"/>
      <c r="JB429" s="1208"/>
      <c r="JC429" s="1209"/>
      <c r="JD429" s="1209"/>
      <c r="JE429" s="1209"/>
      <c r="JF429" s="1209"/>
      <c r="JG429" s="1210"/>
      <c r="JH429" s="1211"/>
      <c r="JI429" s="1210"/>
      <c r="JK429" s="1208"/>
      <c r="JL429" s="1209"/>
      <c r="JM429" s="1209"/>
      <c r="JN429" s="1209"/>
      <c r="JO429" s="1209"/>
      <c r="JP429" s="1210"/>
      <c r="JQ429" s="1211"/>
      <c r="JR429" s="1210"/>
      <c r="JT429" s="1208"/>
      <c r="JU429" s="1209"/>
      <c r="JV429" s="1209"/>
      <c r="JW429" s="1209"/>
      <c r="JX429" s="1209"/>
      <c r="JY429" s="1210"/>
      <c r="JZ429" s="1211"/>
      <c r="KA429" s="1210"/>
      <c r="KC429" s="1208"/>
      <c r="KD429" s="1209"/>
      <c r="KE429" s="1209"/>
      <c r="KF429" s="1209"/>
      <c r="KG429" s="1209"/>
      <c r="KH429" s="1210"/>
      <c r="KI429" s="1211"/>
      <c r="KJ429" s="1210"/>
      <c r="KL429" s="1208"/>
      <c r="KM429" s="1209"/>
      <c r="KN429" s="1209"/>
      <c r="KO429" s="1209"/>
      <c r="KP429" s="1209"/>
      <c r="KQ429" s="1210"/>
      <c r="KR429" s="1211"/>
      <c r="KS429" s="1210"/>
      <c r="KU429" s="1208"/>
      <c r="KV429" s="1209"/>
      <c r="KW429" s="1209"/>
      <c r="KX429" s="1209"/>
      <c r="KY429" s="1209"/>
      <c r="KZ429" s="1210"/>
      <c r="LA429" s="1211"/>
      <c r="LB429" s="1210"/>
      <c r="LD429" s="1208"/>
      <c r="LE429" s="1209"/>
      <c r="LF429" s="1209"/>
      <c r="LG429" s="1209"/>
      <c r="LH429" s="1209"/>
      <c r="LI429" s="1210"/>
      <c r="LJ429" s="1211"/>
      <c r="LK429" s="1210"/>
      <c r="LM429" s="1208"/>
      <c r="LN429" s="1209"/>
      <c r="LO429" s="1209"/>
      <c r="LP429" s="1209"/>
      <c r="LQ429" s="1209"/>
      <c r="LR429" s="1210"/>
      <c r="LS429" s="1211"/>
      <c r="LT429" s="1210"/>
      <c r="LV429" s="1208"/>
      <c r="LW429" s="1209"/>
      <c r="LX429" s="1209"/>
      <c r="LY429" s="1209"/>
      <c r="LZ429" s="1209"/>
      <c r="MA429" s="1210"/>
      <c r="MB429" s="1211"/>
      <c r="MC429" s="1210"/>
      <c r="ME429" s="1208"/>
      <c r="MF429" s="1209"/>
      <c r="MG429" s="1209"/>
      <c r="MH429" s="1209"/>
      <c r="MI429" s="1209"/>
      <c r="MJ429" s="1210"/>
      <c r="MK429" s="1211"/>
      <c r="ML429" s="1210"/>
      <c r="MN429" s="1208"/>
      <c r="MO429" s="1209"/>
      <c r="MP429" s="1209"/>
      <c r="MQ429" s="1209"/>
      <c r="MR429" s="1209"/>
      <c r="MS429" s="1210"/>
      <c r="MT429" s="1211"/>
      <c r="MU429" s="1210"/>
      <c r="MW429" s="1208"/>
      <c r="MX429" s="1209"/>
      <c r="MY429" s="1209"/>
      <c r="MZ429" s="1209"/>
      <c r="NA429" s="1209"/>
      <c r="NB429" s="1210"/>
      <c r="NC429" s="1211"/>
      <c r="ND429" s="1210"/>
      <c r="NF429" s="1208"/>
      <c r="NG429" s="1209"/>
      <c r="NH429" s="1209"/>
      <c r="NI429" s="1209"/>
      <c r="NJ429" s="1209"/>
      <c r="NK429" s="1210"/>
      <c r="NL429" s="1211"/>
      <c r="NM429" s="1210"/>
      <c r="NO429" s="1208"/>
      <c r="NP429" s="1209"/>
      <c r="NQ429" s="1209"/>
      <c r="NR429" s="1209"/>
      <c r="NS429" s="1209"/>
      <c r="NT429" s="1210"/>
      <c r="NU429" s="1211"/>
      <c r="NV429" s="1210"/>
      <c r="NX429" s="1208"/>
      <c r="NY429" s="1209"/>
      <c r="NZ429" s="1209"/>
      <c r="OA429" s="1209"/>
      <c r="OB429" s="1209"/>
      <c r="OC429" s="1210"/>
      <c r="OD429" s="1211"/>
      <c r="OE429" s="1210"/>
      <c r="OG429" s="1208"/>
      <c r="OH429" s="1209"/>
      <c r="OI429" s="1209"/>
      <c r="OJ429" s="1209"/>
      <c r="OK429" s="1209"/>
      <c r="OL429" s="1210"/>
      <c r="OM429" s="1211"/>
      <c r="ON429" s="1210"/>
      <c r="OP429" s="1208"/>
      <c r="OQ429" s="1209"/>
      <c r="OR429" s="1209"/>
      <c r="OS429" s="1209"/>
      <c r="OT429" s="1209"/>
      <c r="OU429" s="1210"/>
      <c r="OV429" s="1211"/>
      <c r="OW429" s="1210"/>
      <c r="OY429" s="1208"/>
      <c r="OZ429" s="1209"/>
      <c r="PA429" s="1209"/>
      <c r="PB429" s="1209"/>
      <c r="PC429" s="1209"/>
      <c r="PD429" s="1210"/>
      <c r="PE429" s="1211"/>
      <c r="PF429" s="1210"/>
      <c r="PH429" s="1208"/>
      <c r="PI429" s="1209"/>
      <c r="PJ429" s="1209"/>
      <c r="PK429" s="1209"/>
      <c r="PL429" s="1209"/>
      <c r="PM429" s="1210"/>
      <c r="PN429" s="1211"/>
      <c r="PO429" s="1210"/>
      <c r="PQ429" s="1208"/>
      <c r="PR429" s="1209"/>
      <c r="PS429" s="1209"/>
      <c r="PT429" s="1209"/>
      <c r="PU429" s="1209"/>
      <c r="PV429" s="1210"/>
      <c r="PW429" s="1211"/>
      <c r="PX429" s="1210"/>
      <c r="PZ429" s="1208"/>
      <c r="QA429" s="1209"/>
      <c r="QB429" s="1209"/>
      <c r="QC429" s="1209"/>
      <c r="QD429" s="1209"/>
      <c r="QE429" s="1210"/>
      <c r="QF429" s="1211"/>
      <c r="QG429" s="1210"/>
      <c r="QI429" s="1208"/>
      <c r="QJ429" s="1209"/>
      <c r="QK429" s="1209"/>
      <c r="QL429" s="1209"/>
      <c r="QM429" s="1209"/>
      <c r="QN429" s="1210"/>
      <c r="QO429" s="1211"/>
      <c r="QP429" s="1210"/>
      <c r="QR429" s="1208"/>
      <c r="QS429" s="1209"/>
      <c r="QT429" s="1209"/>
      <c r="QU429" s="1209"/>
      <c r="QV429" s="1209"/>
      <c r="QW429" s="1210"/>
      <c r="QX429" s="1211"/>
      <c r="QY429" s="1210"/>
      <c r="RA429" s="1208"/>
      <c r="RB429" s="1209"/>
      <c r="RC429" s="1209"/>
      <c r="RD429" s="1209"/>
      <c r="RE429" s="1209"/>
      <c r="RF429" s="1210"/>
      <c r="RG429" s="1211"/>
      <c r="RH429" s="1210"/>
      <c r="RJ429" s="1208"/>
      <c r="RK429" s="1209"/>
      <c r="RL429" s="1209"/>
      <c r="RM429" s="1209"/>
      <c r="RN429" s="1209"/>
      <c r="RO429" s="1210"/>
      <c r="RP429" s="1211"/>
      <c r="RQ429" s="1210"/>
      <c r="RS429" s="1208"/>
      <c r="RT429" s="1209"/>
      <c r="RU429" s="1209"/>
      <c r="RV429" s="1209"/>
      <c r="RW429" s="1209"/>
      <c r="RX429" s="1210"/>
      <c r="RY429" s="1211"/>
      <c r="RZ429" s="1210"/>
      <c r="SB429" s="1208"/>
      <c r="SC429" s="1209"/>
      <c r="SD429" s="1209"/>
      <c r="SE429" s="1209"/>
      <c r="SF429" s="1209"/>
      <c r="SG429" s="1210"/>
      <c r="SH429" s="1211"/>
      <c r="SI429" s="1210"/>
      <c r="SK429" s="1208"/>
      <c r="SL429" s="1209"/>
      <c r="SM429" s="1209"/>
      <c r="SN429" s="1209"/>
      <c r="SO429" s="1209"/>
      <c r="SP429" s="1210"/>
      <c r="SQ429" s="1211"/>
      <c r="SR429" s="1210"/>
      <c r="ST429" s="1208"/>
      <c r="SU429" s="1209"/>
      <c r="SV429" s="1209"/>
      <c r="SW429" s="1209"/>
      <c r="SX429" s="1209"/>
      <c r="SY429" s="1210"/>
      <c r="SZ429" s="1211"/>
      <c r="TA429" s="1210"/>
      <c r="TC429" s="1208"/>
      <c r="TD429" s="1209"/>
      <c r="TE429" s="1209"/>
      <c r="TF429" s="1209"/>
      <c r="TG429" s="1209"/>
      <c r="TH429" s="1210"/>
      <c r="TI429" s="1211"/>
      <c r="TJ429" s="1210"/>
      <c r="TL429" s="1208"/>
      <c r="TM429" s="1209"/>
      <c r="TN429" s="1209"/>
      <c r="TO429" s="1209"/>
      <c r="TP429" s="1209"/>
      <c r="TQ429" s="1210"/>
      <c r="TR429" s="1211"/>
      <c r="TS429" s="1210"/>
      <c r="TU429" s="1208"/>
      <c r="TV429" s="1209"/>
      <c r="TW429" s="1209"/>
      <c r="TX429" s="1209"/>
      <c r="TY429" s="1209"/>
      <c r="TZ429" s="1210"/>
      <c r="UA429" s="1211"/>
      <c r="UB429" s="1210"/>
      <c r="UD429" s="1208"/>
      <c r="UE429" s="1209"/>
      <c r="UF429" s="1209"/>
      <c r="UG429" s="1209"/>
      <c r="UH429" s="1209"/>
      <c r="UI429" s="1210"/>
      <c r="UJ429" s="1211"/>
      <c r="UK429" s="1210"/>
      <c r="UM429" s="1208"/>
      <c r="UN429" s="1209"/>
      <c r="UO429" s="1209"/>
      <c r="UP429" s="1209"/>
      <c r="UQ429" s="1209"/>
      <c r="UR429" s="1210"/>
      <c r="US429" s="1211"/>
      <c r="UT429" s="1210"/>
      <c r="UV429" s="1208"/>
      <c r="UW429" s="1209"/>
      <c r="UX429" s="1209"/>
      <c r="UY429" s="1209"/>
      <c r="UZ429" s="1209"/>
      <c r="VA429" s="1210"/>
      <c r="VB429" s="1211"/>
      <c r="VC429" s="1210"/>
      <c r="VE429" s="1208"/>
      <c r="VF429" s="1209"/>
      <c r="VG429" s="1209"/>
      <c r="VH429" s="1209"/>
      <c r="VI429" s="1209"/>
      <c r="VJ429" s="1210"/>
      <c r="VK429" s="1211"/>
      <c r="VL429" s="1210"/>
      <c r="VN429" s="1208"/>
      <c r="VO429" s="1209"/>
      <c r="VP429" s="1209"/>
      <c r="VQ429" s="1209"/>
      <c r="VR429" s="1209"/>
      <c r="VS429" s="1210"/>
      <c r="VT429" s="1211"/>
      <c r="VU429" s="1210"/>
      <c r="VW429" s="1208"/>
      <c r="VX429" s="1209"/>
      <c r="VY429" s="1209"/>
      <c r="VZ429" s="1209"/>
      <c r="WA429" s="1209"/>
      <c r="WB429" s="1210"/>
      <c r="WC429" s="1211"/>
      <c r="WD429" s="1210"/>
      <c r="WF429" s="1208"/>
      <c r="WG429" s="1209"/>
      <c r="WH429" s="1209"/>
      <c r="WI429" s="1209"/>
      <c r="WJ429" s="1209"/>
      <c r="WK429" s="1210"/>
      <c r="WL429" s="1211"/>
      <c r="WM429" s="1210"/>
      <c r="WO429" s="1208"/>
      <c r="WP429" s="1209"/>
      <c r="WQ429" s="1209"/>
      <c r="WR429" s="1209"/>
      <c r="WS429" s="1209"/>
      <c r="WT429" s="1210"/>
      <c r="WU429" s="1211"/>
      <c r="WV429" s="1210"/>
      <c r="WX429" s="1208"/>
      <c r="WY429" s="1209"/>
      <c r="WZ429" s="1209"/>
      <c r="XA429" s="1209"/>
      <c r="XB429" s="1209"/>
      <c r="XC429" s="1210"/>
      <c r="XD429" s="1211"/>
      <c r="XE429" s="1210"/>
      <c r="XG429" s="1208"/>
      <c r="XH429" s="1209"/>
      <c r="XI429" s="1209"/>
      <c r="XJ429" s="1209"/>
      <c r="XK429" s="1209"/>
      <c r="XL429" s="1210"/>
      <c r="XM429" s="1211"/>
      <c r="XN429" s="1210"/>
      <c r="XP429" s="1208"/>
      <c r="XQ429" s="1209"/>
      <c r="XR429" s="1209"/>
      <c r="XS429" s="1209"/>
      <c r="XT429" s="1209"/>
      <c r="XU429" s="1210"/>
      <c r="XV429" s="1211"/>
      <c r="XW429" s="1210"/>
      <c r="XY429" s="1208"/>
      <c r="XZ429" s="1209"/>
      <c r="YA429" s="1209"/>
      <c r="YB429" s="1209"/>
      <c r="YC429" s="1209"/>
      <c r="YD429" s="1210"/>
      <c r="YE429" s="1211"/>
      <c r="YF429" s="1210"/>
      <c r="YH429" s="1208"/>
      <c r="YI429" s="1209"/>
      <c r="YJ429" s="1209"/>
      <c r="YK429" s="1209"/>
      <c r="YL429" s="1209"/>
      <c r="YM429" s="1210"/>
      <c r="YN429" s="1211"/>
      <c r="YO429" s="1210"/>
      <c r="YQ429" s="1208"/>
      <c r="YR429" s="1209"/>
      <c r="YS429" s="1209"/>
      <c r="YT429" s="1209"/>
      <c r="YU429" s="1209"/>
      <c r="YV429" s="1210"/>
      <c r="YW429" s="1211"/>
      <c r="YX429" s="1210"/>
      <c r="YZ429" s="1208"/>
      <c r="ZA429" s="1209"/>
      <c r="ZB429" s="1209"/>
      <c r="ZC429" s="1209"/>
      <c r="ZD429" s="1209"/>
      <c r="ZE429" s="1210"/>
      <c r="ZF429" s="1211"/>
      <c r="ZG429" s="1210"/>
      <c r="ZI429" s="1208"/>
      <c r="ZJ429" s="1209"/>
      <c r="ZK429" s="1209"/>
      <c r="ZL429" s="1209"/>
      <c r="ZM429" s="1209"/>
      <c r="ZN429" s="1210"/>
      <c r="ZO429" s="1211"/>
      <c r="ZP429" s="1210"/>
      <c r="ZR429" s="1208"/>
      <c r="ZS429" s="1209"/>
      <c r="ZT429" s="1209"/>
      <c r="ZU429" s="1209"/>
      <c r="ZV429" s="1209"/>
      <c r="ZW429" s="1210"/>
      <c r="ZX429" s="1211"/>
      <c r="ZY429" s="1210"/>
      <c r="AAA429" s="1208"/>
      <c r="AAB429" s="1209"/>
      <c r="AAC429" s="1209"/>
      <c r="AAD429" s="1209"/>
      <c r="AAE429" s="1209"/>
      <c r="AAF429" s="1210"/>
      <c r="AAG429" s="1211"/>
      <c r="AAH429" s="1210"/>
      <c r="AAJ429" s="1208"/>
      <c r="AAK429" s="1209"/>
      <c r="AAL429" s="1209"/>
      <c r="AAM429" s="1209"/>
      <c r="AAN429" s="1209"/>
      <c r="AAO429" s="1210"/>
      <c r="AAP429" s="1211"/>
      <c r="AAQ429" s="1210"/>
      <c r="AAS429" s="1208"/>
      <c r="AAT429" s="1209"/>
      <c r="AAU429" s="1209"/>
      <c r="AAV429" s="1209"/>
      <c r="AAW429" s="1209"/>
      <c r="AAX429" s="1210"/>
      <c r="AAY429" s="1211"/>
      <c r="AAZ429" s="1210"/>
      <c r="ABB429" s="1208"/>
      <c r="ABC429" s="1209"/>
      <c r="ABD429" s="1209"/>
      <c r="ABE429" s="1209"/>
      <c r="ABF429" s="1209"/>
      <c r="ABG429" s="1210"/>
      <c r="ABH429" s="1211"/>
      <c r="ABI429" s="1210"/>
      <c r="ABK429" s="1208"/>
      <c r="ABL429" s="1209"/>
      <c r="ABM429" s="1209"/>
      <c r="ABN429" s="1209"/>
      <c r="ABO429" s="1209"/>
      <c r="ABP429" s="1210"/>
      <c r="ABQ429" s="1211"/>
      <c r="ABR429" s="1210"/>
      <c r="ABT429" s="1208"/>
      <c r="ABU429" s="1209"/>
      <c r="ABV429" s="1209"/>
      <c r="ABW429" s="1209"/>
      <c r="ABX429" s="1209"/>
      <c r="ABY429" s="1210"/>
      <c r="ABZ429" s="1211"/>
      <c r="ACA429" s="1210"/>
      <c r="ACC429" s="1208"/>
      <c r="ACD429" s="1209"/>
      <c r="ACE429" s="1209"/>
      <c r="ACF429" s="1209"/>
      <c r="ACG429" s="1209"/>
      <c r="ACH429" s="1210"/>
      <c r="ACI429" s="1211"/>
      <c r="ACJ429" s="1210"/>
      <c r="ACL429" s="1208"/>
      <c r="ACM429" s="1209"/>
      <c r="ACN429" s="1209"/>
      <c r="ACO429" s="1209"/>
      <c r="ACP429" s="1209"/>
      <c r="ACQ429" s="1210"/>
      <c r="ACR429" s="1211"/>
      <c r="ACS429" s="1210"/>
      <c r="ACU429" s="1208"/>
      <c r="ACV429" s="1209"/>
      <c r="ACW429" s="1209"/>
      <c r="ACX429" s="1209"/>
      <c r="ACY429" s="1209"/>
      <c r="ACZ429" s="1210"/>
      <c r="ADA429" s="1211"/>
      <c r="ADB429" s="1210"/>
      <c r="ADD429" s="1208"/>
      <c r="ADE429" s="1209"/>
      <c r="ADF429" s="1209"/>
      <c r="ADG429" s="1209"/>
      <c r="ADH429" s="1209"/>
      <c r="ADI429" s="1210"/>
      <c r="ADJ429" s="1211"/>
      <c r="ADK429" s="1210"/>
      <c r="ADM429" s="1208"/>
      <c r="ADN429" s="1209"/>
      <c r="ADO429" s="1209"/>
      <c r="ADP429" s="1209"/>
      <c r="ADQ429" s="1209"/>
      <c r="ADR429" s="1210"/>
      <c r="ADS429" s="1211"/>
      <c r="ADT429" s="1210"/>
      <c r="ADV429" s="1208"/>
      <c r="ADW429" s="1209"/>
      <c r="ADX429" s="1209"/>
      <c r="ADY429" s="1209"/>
      <c r="ADZ429" s="1209"/>
      <c r="AEA429" s="1210"/>
      <c r="AEB429" s="1211"/>
      <c r="AEC429" s="1210"/>
      <c r="AEE429" s="1208"/>
      <c r="AEF429" s="1209"/>
      <c r="AEG429" s="1209"/>
      <c r="AEH429" s="1209"/>
      <c r="AEI429" s="1209"/>
      <c r="AEJ429" s="1210"/>
      <c r="AEK429" s="1211"/>
      <c r="AEL429" s="1210"/>
      <c r="AEN429" s="1208"/>
      <c r="AEO429" s="1209"/>
      <c r="AEP429" s="1209"/>
      <c r="AEQ429" s="1209"/>
      <c r="AER429" s="1209"/>
      <c r="AES429" s="1210"/>
      <c r="AET429" s="1211"/>
      <c r="AEU429" s="1210"/>
      <c r="AEW429" s="1208"/>
      <c r="AEX429" s="1209"/>
      <c r="AEY429" s="1209"/>
      <c r="AEZ429" s="1209"/>
      <c r="AFA429" s="1209"/>
      <c r="AFB429" s="1210"/>
      <c r="AFC429" s="1211"/>
      <c r="AFD429" s="1210"/>
      <c r="AFF429" s="1208"/>
      <c r="AFG429" s="1209"/>
      <c r="AFH429" s="1209"/>
      <c r="AFI429" s="1209"/>
      <c r="AFJ429" s="1209"/>
      <c r="AFK429" s="1210"/>
      <c r="AFL429" s="1211"/>
      <c r="AFM429" s="1210"/>
      <c r="AFO429" s="1208"/>
      <c r="AFP429" s="1209"/>
      <c r="AFQ429" s="1209"/>
      <c r="AFR429" s="1209"/>
      <c r="AFS429" s="1209"/>
      <c r="AFT429" s="1210"/>
      <c r="AFU429" s="1211"/>
      <c r="AFV429" s="1210"/>
      <c r="AFX429" s="1208"/>
      <c r="AFY429" s="1209"/>
      <c r="AFZ429" s="1209"/>
      <c r="AGA429" s="1209"/>
      <c r="AGB429" s="1209"/>
      <c r="AGC429" s="1210"/>
      <c r="AGD429" s="1211"/>
      <c r="AGE429" s="1210"/>
      <c r="AGG429" s="1208"/>
      <c r="AGH429" s="1209"/>
      <c r="AGI429" s="1209"/>
      <c r="AGJ429" s="1209"/>
      <c r="AGK429" s="1209"/>
      <c r="AGL429" s="1210"/>
      <c r="AGM429" s="1211"/>
      <c r="AGN429" s="1210"/>
      <c r="AGP429" s="1208"/>
      <c r="AGQ429" s="1209"/>
      <c r="AGR429" s="1209"/>
      <c r="AGS429" s="1209"/>
      <c r="AGT429" s="1209"/>
      <c r="AGU429" s="1210"/>
      <c r="AGV429" s="1211"/>
      <c r="AGW429" s="1210"/>
      <c r="AGY429" s="1208"/>
      <c r="AGZ429" s="1209"/>
      <c r="AHA429" s="1209"/>
      <c r="AHB429" s="1209"/>
      <c r="AHC429" s="1209"/>
      <c r="AHD429" s="1210"/>
      <c r="AHE429" s="1211"/>
      <c r="AHF429" s="1210"/>
      <c r="AHH429" s="1208"/>
      <c r="AHI429" s="1209"/>
      <c r="AHJ429" s="1209"/>
      <c r="AHK429" s="1209"/>
      <c r="AHL429" s="1209"/>
      <c r="AHM429" s="1210"/>
      <c r="AHN429" s="1211"/>
      <c r="AHO429" s="1210"/>
      <c r="AHQ429" s="1208"/>
      <c r="AHR429" s="1209"/>
      <c r="AHS429" s="1209"/>
      <c r="AHT429" s="1209"/>
      <c r="AHU429" s="1209"/>
      <c r="AHV429" s="1210"/>
      <c r="AHW429" s="1211"/>
      <c r="AHX429" s="1210"/>
      <c r="AHZ429" s="1208"/>
      <c r="AIA429" s="1209"/>
      <c r="AIB429" s="1209"/>
      <c r="AIC429" s="1209"/>
      <c r="AID429" s="1209"/>
      <c r="AIE429" s="1210"/>
      <c r="AIF429" s="1211"/>
      <c r="AIG429" s="1210"/>
      <c r="AII429" s="1208"/>
      <c r="AIJ429" s="1209"/>
      <c r="AIK429" s="1209"/>
      <c r="AIL429" s="1209"/>
      <c r="AIM429" s="1209"/>
      <c r="AIN429" s="1210"/>
      <c r="AIO429" s="1211"/>
      <c r="AIP429" s="1210"/>
      <c r="AIR429" s="1208"/>
      <c r="AIS429" s="1209"/>
      <c r="AIT429" s="1209"/>
      <c r="AIU429" s="1209"/>
      <c r="AIV429" s="1209"/>
      <c r="AIW429" s="1210"/>
      <c r="AIX429" s="1211"/>
      <c r="AIY429" s="1210"/>
      <c r="AJA429" s="1208"/>
      <c r="AJB429" s="1209"/>
      <c r="AJC429" s="1209"/>
      <c r="AJD429" s="1209"/>
      <c r="AJE429" s="1209"/>
      <c r="AJF429" s="1210"/>
      <c r="AJG429" s="1211"/>
      <c r="AJH429" s="1210"/>
      <c r="AJJ429" s="1208"/>
      <c r="AJK429" s="1209"/>
      <c r="AJL429" s="1209"/>
      <c r="AJM429" s="1209"/>
      <c r="AJN429" s="1209"/>
      <c r="AJO429" s="1210"/>
      <c r="AJP429" s="1211"/>
      <c r="AJQ429" s="1210"/>
      <c r="AJS429" s="1208"/>
      <c r="AJT429" s="1209"/>
      <c r="AJU429" s="1209"/>
      <c r="AJV429" s="1209"/>
      <c r="AJW429" s="1209"/>
      <c r="AJX429" s="1210"/>
      <c r="AJY429" s="1211"/>
      <c r="AJZ429" s="1210"/>
      <c r="AKB429" s="1208"/>
      <c r="AKC429" s="1209"/>
      <c r="AKD429" s="1209"/>
      <c r="AKE429" s="1209"/>
      <c r="AKF429" s="1209"/>
      <c r="AKG429" s="1210"/>
      <c r="AKH429" s="1211"/>
      <c r="AKI429" s="1210"/>
      <c r="AKK429" s="1208"/>
      <c r="AKL429" s="1209"/>
      <c r="AKM429" s="1209"/>
      <c r="AKN429" s="1209"/>
      <c r="AKO429" s="1209"/>
      <c r="AKP429" s="1210"/>
      <c r="AKQ429" s="1211"/>
      <c r="AKR429" s="1210"/>
      <c r="AKT429" s="1208"/>
      <c r="AKU429" s="1209"/>
      <c r="AKV429" s="1209"/>
      <c r="AKW429" s="1209"/>
      <c r="AKX429" s="1209"/>
      <c r="AKY429" s="1210"/>
      <c r="AKZ429" s="1211"/>
      <c r="ALA429" s="1210"/>
      <c r="ALC429" s="1208"/>
      <c r="ALD429" s="1209"/>
      <c r="ALE429" s="1209"/>
      <c r="ALF429" s="1209"/>
      <c r="ALG429" s="1209"/>
      <c r="ALH429" s="1210"/>
      <c r="ALI429" s="1211"/>
      <c r="ALJ429" s="1210"/>
      <c r="ALL429" s="1208"/>
      <c r="ALM429" s="1209"/>
      <c r="ALN429" s="1209"/>
      <c r="ALO429" s="1209"/>
      <c r="ALP429" s="1209"/>
      <c r="ALQ429" s="1210"/>
      <c r="ALR429" s="1211"/>
      <c r="ALS429" s="1210"/>
      <c r="ALU429" s="1208"/>
      <c r="ALV429" s="1209"/>
      <c r="ALW429" s="1209"/>
      <c r="ALX429" s="1209"/>
      <c r="ALY429" s="1209"/>
      <c r="ALZ429" s="1210"/>
      <c r="AMA429" s="1211"/>
      <c r="AMB429" s="1210"/>
      <c r="AMD429" s="1208"/>
      <c r="AME429" s="1209"/>
      <c r="AMF429" s="1209"/>
      <c r="AMG429" s="1209"/>
      <c r="AMH429" s="1209"/>
      <c r="AMI429" s="1210"/>
      <c r="AMJ429" s="1211"/>
      <c r="AMK429" s="1210"/>
      <c r="AMM429" s="1208"/>
      <c r="AMN429" s="1209"/>
      <c r="AMO429" s="1209"/>
      <c r="AMP429" s="1209"/>
      <c r="AMQ429" s="1209"/>
      <c r="AMR429" s="1210"/>
      <c r="AMS429" s="1211"/>
      <c r="AMT429" s="1210"/>
      <c r="AMV429" s="1208"/>
      <c r="AMW429" s="1209"/>
      <c r="AMX429" s="1209"/>
      <c r="AMY429" s="1209"/>
      <c r="AMZ429" s="1209"/>
      <c r="ANA429" s="1210"/>
      <c r="ANB429" s="1211"/>
      <c r="ANC429" s="1210"/>
      <c r="ANE429" s="1208"/>
      <c r="ANF429" s="1209"/>
      <c r="ANG429" s="1209"/>
      <c r="ANH429" s="1209"/>
      <c r="ANI429" s="1209"/>
      <c r="ANJ429" s="1210"/>
      <c r="ANK429" s="1211"/>
      <c r="ANL429" s="1210"/>
      <c r="ANN429" s="1208"/>
      <c r="ANO429" s="1209"/>
      <c r="ANP429" s="1209"/>
      <c r="ANQ429" s="1209"/>
      <c r="ANR429" s="1209"/>
      <c r="ANS429" s="1210"/>
      <c r="ANT429" s="1211"/>
      <c r="ANU429" s="1210"/>
      <c r="ANW429" s="1208"/>
      <c r="ANX429" s="1209"/>
      <c r="ANY429" s="1209"/>
      <c r="ANZ429" s="1209"/>
      <c r="AOA429" s="1209"/>
      <c r="AOB429" s="1210"/>
      <c r="AOC429" s="1211"/>
      <c r="AOD429" s="1210"/>
      <c r="AOF429" s="1208"/>
      <c r="AOG429" s="1209"/>
      <c r="AOH429" s="1209"/>
      <c r="AOI429" s="1209"/>
      <c r="AOJ429" s="1209"/>
      <c r="AOK429" s="1210"/>
      <c r="AOL429" s="1211"/>
      <c r="AOM429" s="1210"/>
      <c r="AOO429" s="1208"/>
      <c r="AOP429" s="1209"/>
      <c r="AOQ429" s="1209"/>
      <c r="AOR429" s="1209"/>
      <c r="AOS429" s="1209"/>
      <c r="AOT429" s="1210"/>
      <c r="AOU429" s="1211"/>
      <c r="AOV429" s="1210"/>
      <c r="AOX429" s="1208"/>
      <c r="AOY429" s="1209"/>
      <c r="AOZ429" s="1209"/>
      <c r="APA429" s="1209"/>
      <c r="APB429" s="1209"/>
      <c r="APC429" s="1210"/>
      <c r="APD429" s="1211"/>
      <c r="APE429" s="1210"/>
      <c r="APG429" s="1208"/>
      <c r="APH429" s="1209"/>
      <c r="API429" s="1209"/>
      <c r="APJ429" s="1209"/>
      <c r="APK429" s="1209"/>
      <c r="APL429" s="1210"/>
      <c r="APM429" s="1211"/>
      <c r="APN429" s="1210"/>
      <c r="APP429" s="1208"/>
      <c r="APQ429" s="1209"/>
      <c r="APR429" s="1209"/>
      <c r="APS429" s="1209"/>
      <c r="APT429" s="1209"/>
      <c r="APU429" s="1210"/>
      <c r="APV429" s="1211"/>
      <c r="APW429" s="1210"/>
      <c r="APY429" s="1208"/>
      <c r="APZ429" s="1209"/>
      <c r="AQA429" s="1209"/>
      <c r="AQB429" s="1209"/>
      <c r="AQC429" s="1209"/>
      <c r="AQD429" s="1210"/>
      <c r="AQE429" s="1211"/>
      <c r="AQF429" s="1210"/>
      <c r="AQH429" s="1208"/>
      <c r="AQI429" s="1209"/>
      <c r="AQJ429" s="1209"/>
      <c r="AQK429" s="1209"/>
      <c r="AQL429" s="1209"/>
      <c r="AQM429" s="1210"/>
      <c r="AQN429" s="1211"/>
      <c r="AQO429" s="1210"/>
      <c r="AQQ429" s="1208"/>
      <c r="AQR429" s="1209"/>
      <c r="AQS429" s="1209"/>
      <c r="AQT429" s="1209"/>
      <c r="AQU429" s="1209"/>
      <c r="AQV429" s="1210"/>
      <c r="AQW429" s="1211"/>
      <c r="AQX429" s="1210"/>
      <c r="AQZ429" s="1208"/>
      <c r="ARA429" s="1209"/>
      <c r="ARB429" s="1209"/>
      <c r="ARC429" s="1209"/>
      <c r="ARD429" s="1209"/>
      <c r="ARE429" s="1210"/>
      <c r="ARF429" s="1211"/>
      <c r="ARG429" s="1210"/>
      <c r="ARI429" s="1208"/>
      <c r="ARJ429" s="1209"/>
      <c r="ARK429" s="1209"/>
      <c r="ARL429" s="1209"/>
      <c r="ARM429" s="1209"/>
      <c r="ARN429" s="1210"/>
      <c r="ARO429" s="1211"/>
      <c r="ARP429" s="1210"/>
      <c r="ARR429" s="1208"/>
      <c r="ARS429" s="1209"/>
      <c r="ART429" s="1209"/>
      <c r="ARU429" s="1209"/>
      <c r="ARV429" s="1209"/>
      <c r="ARW429" s="1210"/>
      <c r="ARX429" s="1211"/>
      <c r="ARY429" s="1210"/>
      <c r="ASA429" s="1208"/>
      <c r="ASB429" s="1209"/>
      <c r="ASC429" s="1209"/>
      <c r="ASD429" s="1209"/>
      <c r="ASE429" s="1209"/>
      <c r="ASF429" s="1210"/>
      <c r="ASG429" s="1211"/>
      <c r="ASH429" s="1210"/>
      <c r="ASJ429" s="1208"/>
      <c r="ASK429" s="1209"/>
      <c r="ASL429" s="1209"/>
      <c r="ASM429" s="1209"/>
      <c r="ASN429" s="1209"/>
      <c r="ASO429" s="1210"/>
      <c r="ASP429" s="1211"/>
      <c r="ASQ429" s="1210"/>
      <c r="ASS429" s="1208"/>
      <c r="AST429" s="1209"/>
      <c r="ASU429" s="1209"/>
      <c r="ASV429" s="1209"/>
      <c r="ASW429" s="1209"/>
      <c r="ASX429" s="1210"/>
      <c r="ASY429" s="1211"/>
      <c r="ASZ429" s="1210"/>
      <c r="ATB429" s="1208"/>
      <c r="ATC429" s="1209"/>
      <c r="ATD429" s="1209"/>
      <c r="ATE429" s="1209"/>
      <c r="ATF429" s="1209"/>
      <c r="ATG429" s="1210"/>
      <c r="ATH429" s="1211"/>
      <c r="ATI429" s="1210"/>
      <c r="ATK429" s="1208"/>
      <c r="ATL429" s="1209"/>
      <c r="ATM429" s="1209"/>
      <c r="ATN429" s="1209"/>
      <c r="ATO429" s="1209"/>
      <c r="ATP429" s="1210"/>
      <c r="ATQ429" s="1211"/>
      <c r="ATR429" s="1210"/>
      <c r="ATT429" s="1208"/>
      <c r="ATU429" s="1209"/>
      <c r="ATV429" s="1209"/>
      <c r="ATW429" s="1209"/>
      <c r="ATX429" s="1209"/>
      <c r="ATY429" s="1210"/>
      <c r="ATZ429" s="1211"/>
      <c r="AUA429" s="1210"/>
      <c r="AUC429" s="1208"/>
      <c r="AUD429" s="1209"/>
      <c r="AUE429" s="1209"/>
      <c r="AUF429" s="1209"/>
      <c r="AUG429" s="1209"/>
      <c r="AUH429" s="1210"/>
      <c r="AUI429" s="1211"/>
      <c r="AUJ429" s="1210"/>
      <c r="AUL429" s="1208"/>
      <c r="AUM429" s="1209"/>
      <c r="AUN429" s="1209"/>
      <c r="AUO429" s="1209"/>
      <c r="AUP429" s="1209"/>
      <c r="AUQ429" s="1210"/>
      <c r="AUR429" s="1211"/>
      <c r="AUS429" s="1210"/>
      <c r="AUU429" s="1208"/>
      <c r="AUV429" s="1209"/>
      <c r="AUW429" s="1209"/>
      <c r="AUX429" s="1209"/>
      <c r="AUY429" s="1209"/>
      <c r="AUZ429" s="1210"/>
      <c r="AVA429" s="1211"/>
      <c r="AVB429" s="1210"/>
      <c r="AVD429" s="1208"/>
      <c r="AVE429" s="1209"/>
      <c r="AVF429" s="1209"/>
      <c r="AVG429" s="1209"/>
      <c r="AVH429" s="1209"/>
      <c r="AVI429" s="1210"/>
      <c r="AVJ429" s="1211"/>
      <c r="AVK429" s="1210"/>
      <c r="AVM429" s="1208"/>
      <c r="AVN429" s="1209"/>
      <c r="AVO429" s="1209"/>
      <c r="AVP429" s="1209"/>
      <c r="AVQ429" s="1209"/>
      <c r="AVR429" s="1210"/>
      <c r="AVS429" s="1211"/>
      <c r="AVT429" s="1210"/>
      <c r="AVV429" s="1208"/>
      <c r="AVW429" s="1209"/>
      <c r="AVX429" s="1209"/>
      <c r="AVY429" s="1209"/>
      <c r="AVZ429" s="1209"/>
      <c r="AWA429" s="1210"/>
      <c r="AWB429" s="1211"/>
      <c r="AWC429" s="1210"/>
      <c r="AWE429" s="1208"/>
      <c r="AWF429" s="1209"/>
      <c r="AWG429" s="1209"/>
      <c r="AWH429" s="1209"/>
      <c r="AWI429" s="1209"/>
      <c r="AWJ429" s="1210"/>
      <c r="AWK429" s="1211"/>
      <c r="AWL429" s="1210"/>
      <c r="AWN429" s="1208"/>
      <c r="AWO429" s="1209"/>
      <c r="AWP429" s="1209"/>
      <c r="AWQ429" s="1209"/>
      <c r="AWR429" s="1209"/>
      <c r="AWS429" s="1210"/>
      <c r="AWT429" s="1211"/>
      <c r="AWU429" s="1210"/>
      <c r="AWW429" s="1208"/>
      <c r="AWX429" s="1209"/>
      <c r="AWY429" s="1209"/>
      <c r="AWZ429" s="1209"/>
      <c r="AXA429" s="1209"/>
      <c r="AXB429" s="1210"/>
      <c r="AXC429" s="1211"/>
      <c r="AXD429" s="1210"/>
      <c r="AXF429" s="1208"/>
      <c r="AXG429" s="1209"/>
      <c r="AXH429" s="1209"/>
      <c r="AXI429" s="1209"/>
      <c r="AXJ429" s="1209"/>
      <c r="AXK429" s="1210"/>
      <c r="AXL429" s="1211"/>
      <c r="AXM429" s="1210"/>
      <c r="AXO429" s="1208"/>
      <c r="AXP429" s="1209"/>
      <c r="AXQ429" s="1209"/>
      <c r="AXR429" s="1209"/>
      <c r="AXS429" s="1209"/>
      <c r="AXT429" s="1210"/>
      <c r="AXU429" s="1211"/>
      <c r="AXV429" s="1210"/>
      <c r="AXX429" s="1208"/>
      <c r="AXY429" s="1209"/>
      <c r="AXZ429" s="1209"/>
      <c r="AYA429" s="1209"/>
      <c r="AYB429" s="1209"/>
      <c r="AYC429" s="1210"/>
      <c r="AYD429" s="1211"/>
      <c r="AYE429" s="1210"/>
      <c r="AYG429" s="1208"/>
      <c r="AYH429" s="1209"/>
      <c r="AYI429" s="1209"/>
      <c r="AYJ429" s="1209"/>
      <c r="AYK429" s="1209"/>
      <c r="AYL429" s="1210"/>
      <c r="AYM429" s="1211"/>
      <c r="AYN429" s="1210"/>
      <c r="AYP429" s="1208"/>
      <c r="AYQ429" s="1209"/>
      <c r="AYR429" s="1209"/>
      <c r="AYS429" s="1209"/>
      <c r="AYT429" s="1209"/>
      <c r="AYU429" s="1210"/>
      <c r="AYV429" s="1211"/>
      <c r="AYW429" s="1210"/>
      <c r="AYY429" s="1208"/>
      <c r="AYZ429" s="1209"/>
      <c r="AZA429" s="1209"/>
      <c r="AZB429" s="1209"/>
      <c r="AZC429" s="1209"/>
      <c r="AZD429" s="1210"/>
      <c r="AZE429" s="1211"/>
      <c r="AZF429" s="1210"/>
      <c r="AZH429" s="1208"/>
      <c r="AZI429" s="1209"/>
      <c r="AZJ429" s="1209"/>
      <c r="AZK429" s="1209"/>
      <c r="AZL429" s="1209"/>
      <c r="AZM429" s="1210"/>
      <c r="AZN429" s="1211"/>
      <c r="AZO429" s="1210"/>
      <c r="AZQ429" s="1208"/>
      <c r="AZR429" s="1209"/>
      <c r="AZS429" s="1209"/>
      <c r="AZT429" s="1209"/>
      <c r="AZU429" s="1209"/>
      <c r="AZV429" s="1210"/>
      <c r="AZW429" s="1211"/>
      <c r="AZX429" s="1210"/>
      <c r="AZZ429" s="1208"/>
      <c r="BAA429" s="1209"/>
      <c r="BAB429" s="1209"/>
      <c r="BAC429" s="1209"/>
      <c r="BAD429" s="1209"/>
      <c r="BAE429" s="1210"/>
      <c r="BAF429" s="1211"/>
      <c r="BAG429" s="1210"/>
      <c r="BAI429" s="1208"/>
      <c r="BAJ429" s="1209"/>
      <c r="BAK429" s="1209"/>
      <c r="BAL429" s="1209"/>
      <c r="BAM429" s="1209"/>
      <c r="BAN429" s="1210"/>
      <c r="BAO429" s="1211"/>
      <c r="BAP429" s="1210"/>
      <c r="BAR429" s="1208"/>
      <c r="BAS429" s="1209"/>
      <c r="BAT429" s="1209"/>
      <c r="BAU429" s="1209"/>
      <c r="BAV429" s="1209"/>
      <c r="BAW429" s="1210"/>
      <c r="BAX429" s="1211"/>
      <c r="BAY429" s="1210"/>
      <c r="BBA429" s="1208"/>
      <c r="BBB429" s="1209"/>
      <c r="BBC429" s="1209"/>
      <c r="BBD429" s="1209"/>
      <c r="BBE429" s="1209"/>
      <c r="BBF429" s="1210"/>
      <c r="BBG429" s="1211"/>
      <c r="BBH429" s="1210"/>
      <c r="BBJ429" s="1208"/>
      <c r="BBK429" s="1209"/>
      <c r="BBL429" s="1209"/>
      <c r="BBM429" s="1209"/>
      <c r="BBN429" s="1209"/>
      <c r="BBO429" s="1210"/>
      <c r="BBP429" s="1211"/>
      <c r="BBQ429" s="1210"/>
      <c r="BBS429" s="1208"/>
      <c r="BBT429" s="1209"/>
      <c r="BBU429" s="1209"/>
      <c r="BBV429" s="1209"/>
      <c r="BBW429" s="1209"/>
      <c r="BBX429" s="1210"/>
      <c r="BBY429" s="1211"/>
      <c r="BBZ429" s="1210"/>
      <c r="BCB429" s="1208"/>
      <c r="BCC429" s="1209"/>
      <c r="BCD429" s="1209"/>
      <c r="BCE429" s="1209"/>
      <c r="BCF429" s="1209"/>
      <c r="BCG429" s="1210"/>
      <c r="BCH429" s="1211"/>
      <c r="BCI429" s="1210"/>
      <c r="BCK429" s="1208"/>
      <c r="BCL429" s="1209"/>
      <c r="BCM429" s="1209"/>
      <c r="BCN429" s="1209"/>
      <c r="BCO429" s="1209"/>
      <c r="BCP429" s="1210"/>
      <c r="BCQ429" s="1211"/>
      <c r="BCR429" s="1210"/>
      <c r="BCT429" s="1208"/>
      <c r="BCU429" s="1209"/>
      <c r="BCV429" s="1209"/>
      <c r="BCW429" s="1209"/>
      <c r="BCX429" s="1209"/>
      <c r="BCY429" s="1210"/>
      <c r="BCZ429" s="1211"/>
      <c r="BDA429" s="1210"/>
      <c r="BDC429" s="1208"/>
      <c r="BDD429" s="1209"/>
      <c r="BDE429" s="1209"/>
      <c r="BDF429" s="1209"/>
      <c r="BDG429" s="1209"/>
      <c r="BDH429" s="1210"/>
      <c r="BDI429" s="1211"/>
      <c r="BDJ429" s="1210"/>
      <c r="BDL429" s="1208"/>
      <c r="BDM429" s="1209"/>
      <c r="BDN429" s="1209"/>
      <c r="BDO429" s="1209"/>
      <c r="BDP429" s="1209"/>
      <c r="BDQ429" s="1210"/>
      <c r="BDR429" s="1211"/>
      <c r="BDS429" s="1210"/>
      <c r="BDU429" s="1208"/>
      <c r="BDV429" s="1209"/>
      <c r="BDW429" s="1209"/>
      <c r="BDX429" s="1209"/>
      <c r="BDY429" s="1209"/>
      <c r="BDZ429" s="1210"/>
      <c r="BEA429" s="1211"/>
      <c r="BEB429" s="1210"/>
      <c r="BED429" s="1208"/>
      <c r="BEE429" s="1209"/>
      <c r="BEF429" s="1209"/>
      <c r="BEG429" s="1209"/>
      <c r="BEH429" s="1209"/>
      <c r="BEI429" s="1210"/>
      <c r="BEJ429" s="1211"/>
      <c r="BEK429" s="1210"/>
      <c r="BEM429" s="1208"/>
      <c r="BEN429" s="1209"/>
      <c r="BEO429" s="1209"/>
      <c r="BEP429" s="1209"/>
      <c r="BEQ429" s="1209"/>
      <c r="BER429" s="1210"/>
      <c r="BES429" s="1211"/>
      <c r="BET429" s="1210"/>
      <c r="BEV429" s="1208"/>
      <c r="BEW429" s="1209"/>
      <c r="BEX429" s="1209"/>
      <c r="BEY429" s="1209"/>
      <c r="BEZ429" s="1209"/>
      <c r="BFA429" s="1210"/>
      <c r="BFB429" s="1211"/>
      <c r="BFC429" s="1210"/>
      <c r="BFE429" s="1208"/>
      <c r="BFF429" s="1209"/>
      <c r="BFG429" s="1209"/>
      <c r="BFH429" s="1209"/>
      <c r="BFI429" s="1209"/>
      <c r="BFJ429" s="1210"/>
      <c r="BFK429" s="1211"/>
      <c r="BFL429" s="1210"/>
      <c r="BFN429" s="1208"/>
      <c r="BFO429" s="1209"/>
      <c r="BFP429" s="1209"/>
      <c r="BFQ429" s="1209"/>
      <c r="BFR429" s="1209"/>
      <c r="BFS429" s="1210"/>
      <c r="BFT429" s="1211"/>
      <c r="BFU429" s="1210"/>
      <c r="BFW429" s="1208"/>
      <c r="BFX429" s="1209"/>
      <c r="BFY429" s="1209"/>
      <c r="BFZ429" s="1209"/>
      <c r="BGA429" s="1209"/>
      <c r="BGB429" s="1210"/>
      <c r="BGC429" s="1211"/>
      <c r="BGD429" s="1210"/>
      <c r="BGF429" s="1208"/>
      <c r="BGG429" s="1209"/>
      <c r="BGH429" s="1209"/>
      <c r="BGI429" s="1209"/>
      <c r="BGJ429" s="1209"/>
      <c r="BGK429" s="1210"/>
      <c r="BGL429" s="1211"/>
      <c r="BGM429" s="1210"/>
      <c r="BGO429" s="1208"/>
      <c r="BGP429" s="1209"/>
      <c r="BGQ429" s="1209"/>
      <c r="BGR429" s="1209"/>
      <c r="BGS429" s="1209"/>
      <c r="BGT429" s="1210"/>
      <c r="BGU429" s="1211"/>
      <c r="BGV429" s="1210"/>
      <c r="BGX429" s="1208"/>
      <c r="BGY429" s="1209"/>
      <c r="BGZ429" s="1209"/>
      <c r="BHA429" s="1209"/>
      <c r="BHB429" s="1209"/>
      <c r="BHC429" s="1210"/>
      <c r="BHD429" s="1211"/>
      <c r="BHE429" s="1210"/>
      <c r="BHG429" s="1208"/>
      <c r="BHH429" s="1209"/>
      <c r="BHI429" s="1209"/>
      <c r="BHJ429" s="1209"/>
      <c r="BHK429" s="1209"/>
      <c r="BHL429" s="1210"/>
      <c r="BHM429" s="1211"/>
      <c r="BHN429" s="1210"/>
      <c r="BHP429" s="1208"/>
      <c r="BHQ429" s="1209"/>
      <c r="BHR429" s="1209"/>
      <c r="BHS429" s="1209"/>
      <c r="BHT429" s="1209"/>
      <c r="BHU429" s="1210"/>
      <c r="BHV429" s="1211"/>
      <c r="BHW429" s="1210"/>
      <c r="BHY429" s="1208"/>
      <c r="BHZ429" s="1209"/>
      <c r="BIA429" s="1209"/>
      <c r="BIB429" s="1209"/>
      <c r="BIC429" s="1209"/>
      <c r="BID429" s="1210"/>
      <c r="BIE429" s="1211"/>
      <c r="BIF429" s="1210"/>
      <c r="BIH429" s="1208"/>
      <c r="BII429" s="1209"/>
      <c r="BIJ429" s="1209"/>
      <c r="BIK429" s="1209"/>
      <c r="BIL429" s="1209"/>
      <c r="BIM429" s="1210"/>
      <c r="BIN429" s="1211"/>
      <c r="BIO429" s="1210"/>
      <c r="BIQ429" s="1208"/>
      <c r="BIR429" s="1209"/>
      <c r="BIS429" s="1209"/>
      <c r="BIT429" s="1209"/>
      <c r="BIU429" s="1209"/>
      <c r="BIV429" s="1210"/>
      <c r="BIW429" s="1211"/>
      <c r="BIX429" s="1210"/>
      <c r="BIZ429" s="1208"/>
      <c r="BJA429" s="1209"/>
      <c r="BJB429" s="1209"/>
      <c r="BJC429" s="1209"/>
      <c r="BJD429" s="1209"/>
      <c r="BJE429" s="1210"/>
      <c r="BJF429" s="1211"/>
      <c r="BJG429" s="1210"/>
      <c r="BJI429" s="1208"/>
      <c r="BJJ429" s="1209"/>
      <c r="BJK429" s="1209"/>
      <c r="BJL429" s="1209"/>
      <c r="BJM429" s="1209"/>
      <c r="BJN429" s="1210"/>
      <c r="BJO429" s="1211"/>
      <c r="BJP429" s="1210"/>
      <c r="BJR429" s="1208"/>
      <c r="BJS429" s="1209"/>
      <c r="BJT429" s="1209"/>
      <c r="BJU429" s="1209"/>
      <c r="BJV429" s="1209"/>
      <c r="BJW429" s="1210"/>
      <c r="BJX429" s="1211"/>
      <c r="BJY429" s="1210"/>
      <c r="BKA429" s="1208"/>
      <c r="BKB429" s="1209"/>
      <c r="BKC429" s="1209"/>
      <c r="BKD429" s="1209"/>
      <c r="BKE429" s="1209"/>
      <c r="BKF429" s="1210"/>
      <c r="BKG429" s="1211"/>
      <c r="BKH429" s="1210"/>
      <c r="BKJ429" s="1208"/>
      <c r="BKK429" s="1209"/>
      <c r="BKL429" s="1209"/>
      <c r="BKM429" s="1209"/>
      <c r="BKN429" s="1209"/>
      <c r="BKO429" s="1210"/>
      <c r="BKP429" s="1211"/>
      <c r="BKQ429" s="1210"/>
      <c r="BKS429" s="1208"/>
      <c r="BKT429" s="1209"/>
      <c r="BKU429" s="1209"/>
      <c r="BKV429" s="1209"/>
      <c r="BKW429" s="1209"/>
      <c r="BKX429" s="1210"/>
      <c r="BKY429" s="1211"/>
      <c r="BKZ429" s="1210"/>
      <c r="BLB429" s="1208"/>
      <c r="BLC429" s="1209"/>
      <c r="BLD429" s="1209"/>
      <c r="BLE429" s="1209"/>
      <c r="BLF429" s="1209"/>
      <c r="BLG429" s="1210"/>
      <c r="BLH429" s="1211"/>
      <c r="BLI429" s="1210"/>
      <c r="BLK429" s="1208"/>
      <c r="BLL429" s="1209"/>
      <c r="BLM429" s="1209"/>
      <c r="BLN429" s="1209"/>
      <c r="BLO429" s="1209"/>
      <c r="BLP429" s="1210"/>
      <c r="BLQ429" s="1211"/>
      <c r="BLR429" s="1210"/>
      <c r="BLT429" s="1208"/>
      <c r="BLU429" s="1209"/>
      <c r="BLV429" s="1209"/>
      <c r="BLW429" s="1209"/>
      <c r="BLX429" s="1209"/>
      <c r="BLY429" s="1210"/>
      <c r="BLZ429" s="1211"/>
      <c r="BMA429" s="1210"/>
      <c r="BMC429" s="1208"/>
      <c r="BMD429" s="1209"/>
      <c r="BME429" s="1209"/>
      <c r="BMF429" s="1209"/>
      <c r="BMG429" s="1209"/>
      <c r="BMH429" s="1210"/>
      <c r="BMI429" s="1211"/>
      <c r="BMJ429" s="1210"/>
      <c r="BML429" s="1208"/>
      <c r="BMM429" s="1209"/>
      <c r="BMN429" s="1209"/>
      <c r="BMO429" s="1209"/>
      <c r="BMP429" s="1209"/>
      <c r="BMQ429" s="1210"/>
      <c r="BMR429" s="1211"/>
      <c r="BMS429" s="1210"/>
      <c r="BMU429" s="1208"/>
      <c r="BMV429" s="1209"/>
      <c r="BMW429" s="1209"/>
      <c r="BMX429" s="1209"/>
      <c r="BMY429" s="1209"/>
      <c r="BMZ429" s="1210"/>
      <c r="BNA429" s="1211"/>
      <c r="BNB429" s="1210"/>
      <c r="BND429" s="1208"/>
      <c r="BNE429" s="1209"/>
      <c r="BNF429" s="1209"/>
      <c r="BNG429" s="1209"/>
      <c r="BNH429" s="1209"/>
      <c r="BNI429" s="1210"/>
      <c r="BNJ429" s="1211"/>
      <c r="BNK429" s="1210"/>
      <c r="BNM429" s="1208"/>
      <c r="BNN429" s="1209"/>
      <c r="BNO429" s="1209"/>
      <c r="BNP429" s="1209"/>
      <c r="BNQ429" s="1209"/>
      <c r="BNR429" s="1210"/>
      <c r="BNS429" s="1211"/>
      <c r="BNT429" s="1210"/>
      <c r="BNV429" s="1208"/>
      <c r="BNW429" s="1209"/>
      <c r="BNX429" s="1209"/>
      <c r="BNY429" s="1209"/>
      <c r="BNZ429" s="1209"/>
      <c r="BOA429" s="1210"/>
      <c r="BOB429" s="1211"/>
      <c r="BOC429" s="1210"/>
      <c r="BOE429" s="1208"/>
      <c r="BOF429" s="1209"/>
      <c r="BOG429" s="1209"/>
      <c r="BOH429" s="1209"/>
      <c r="BOI429" s="1209"/>
      <c r="BOJ429" s="1210"/>
      <c r="BOK429" s="1211"/>
      <c r="BOL429" s="1210"/>
      <c r="BON429" s="1208"/>
      <c r="BOO429" s="1209"/>
      <c r="BOP429" s="1209"/>
      <c r="BOQ429" s="1209"/>
      <c r="BOR429" s="1209"/>
      <c r="BOS429" s="1210"/>
      <c r="BOT429" s="1211"/>
      <c r="BOU429" s="1210"/>
      <c r="BOW429" s="1208"/>
      <c r="BOX429" s="1209"/>
      <c r="BOY429" s="1209"/>
      <c r="BOZ429" s="1209"/>
      <c r="BPA429" s="1209"/>
      <c r="BPB429" s="1210"/>
      <c r="BPC429" s="1211"/>
      <c r="BPD429" s="1210"/>
      <c r="BPF429" s="1208"/>
      <c r="BPG429" s="1209"/>
      <c r="BPH429" s="1209"/>
      <c r="BPI429" s="1209"/>
      <c r="BPJ429" s="1209"/>
      <c r="BPK429" s="1210"/>
      <c r="BPL429" s="1211"/>
      <c r="BPM429" s="1210"/>
      <c r="BPO429" s="1208"/>
      <c r="BPP429" s="1209"/>
      <c r="BPQ429" s="1209"/>
      <c r="BPR429" s="1209"/>
      <c r="BPS429" s="1209"/>
      <c r="BPT429" s="1210"/>
      <c r="BPU429" s="1211"/>
      <c r="BPV429" s="1210"/>
      <c r="BPX429" s="1208"/>
      <c r="BPY429" s="1209"/>
      <c r="BPZ429" s="1209"/>
      <c r="BQA429" s="1209"/>
      <c r="BQB429" s="1209"/>
      <c r="BQC429" s="1210"/>
      <c r="BQD429" s="1211"/>
      <c r="BQE429" s="1210"/>
      <c r="BQG429" s="1208"/>
      <c r="BQH429" s="1209"/>
      <c r="BQI429" s="1209"/>
      <c r="BQJ429" s="1209"/>
      <c r="BQK429" s="1209"/>
      <c r="BQL429" s="1210"/>
      <c r="BQM429" s="1211"/>
      <c r="BQN429" s="1210"/>
      <c r="BQP429" s="1208"/>
      <c r="BQQ429" s="1209"/>
      <c r="BQR429" s="1209"/>
      <c r="BQS429" s="1209"/>
      <c r="BQT429" s="1209"/>
      <c r="BQU429" s="1210"/>
      <c r="BQV429" s="1211"/>
      <c r="BQW429" s="1210"/>
      <c r="BQY429" s="1208"/>
      <c r="BQZ429" s="1209"/>
      <c r="BRA429" s="1209"/>
      <c r="BRB429" s="1209"/>
      <c r="BRC429" s="1209"/>
      <c r="BRD429" s="1210"/>
      <c r="BRE429" s="1211"/>
      <c r="BRF429" s="1210"/>
      <c r="BRH429" s="1208"/>
      <c r="BRI429" s="1209"/>
      <c r="BRJ429" s="1209"/>
      <c r="BRK429" s="1209"/>
      <c r="BRL429" s="1209"/>
      <c r="BRM429" s="1210"/>
      <c r="BRN429" s="1211"/>
      <c r="BRO429" s="1210"/>
      <c r="BRQ429" s="1208"/>
      <c r="BRR429" s="1209"/>
      <c r="BRS429" s="1209"/>
      <c r="BRT429" s="1209"/>
      <c r="BRU429" s="1209"/>
      <c r="BRV429" s="1210"/>
      <c r="BRW429" s="1211"/>
      <c r="BRX429" s="1210"/>
      <c r="BRZ429" s="1208"/>
      <c r="BSA429" s="1209"/>
      <c r="BSB429" s="1209"/>
      <c r="BSC429" s="1209"/>
      <c r="BSD429" s="1209"/>
      <c r="BSE429" s="1210"/>
      <c r="BSF429" s="1211"/>
      <c r="BSG429" s="1210"/>
      <c r="BSI429" s="1208"/>
      <c r="BSJ429" s="1209"/>
      <c r="BSK429" s="1209"/>
      <c r="BSL429" s="1209"/>
      <c r="BSM429" s="1209"/>
      <c r="BSN429" s="1210"/>
      <c r="BSO429" s="1211"/>
      <c r="BSP429" s="1210"/>
      <c r="BSR429" s="1208"/>
      <c r="BSS429" s="1209"/>
      <c r="BST429" s="1209"/>
      <c r="BSU429" s="1209"/>
      <c r="BSV429" s="1209"/>
      <c r="BSW429" s="1210"/>
      <c r="BSX429" s="1211"/>
      <c r="BSY429" s="1210"/>
      <c r="BTA429" s="1208"/>
      <c r="BTB429" s="1209"/>
      <c r="BTC429" s="1209"/>
      <c r="BTD429" s="1209"/>
      <c r="BTE429" s="1209"/>
      <c r="BTF429" s="1210"/>
      <c r="BTG429" s="1211"/>
      <c r="BTH429" s="1210"/>
      <c r="BTJ429" s="1208"/>
      <c r="BTK429" s="1209"/>
      <c r="BTL429" s="1209"/>
      <c r="BTM429" s="1209"/>
      <c r="BTN429" s="1209"/>
      <c r="BTO429" s="1210"/>
      <c r="BTP429" s="1211"/>
      <c r="BTQ429" s="1210"/>
      <c r="BTS429" s="1208"/>
      <c r="BTT429" s="1209"/>
      <c r="BTU429" s="1209"/>
      <c r="BTV429" s="1209"/>
      <c r="BTW429" s="1209"/>
      <c r="BTX429" s="1210"/>
      <c r="BTY429" s="1211"/>
      <c r="BTZ429" s="1210"/>
      <c r="BUB429" s="1208"/>
      <c r="BUC429" s="1209"/>
      <c r="BUD429" s="1209"/>
      <c r="BUE429" s="1209"/>
      <c r="BUF429" s="1209"/>
      <c r="BUG429" s="1210"/>
      <c r="BUH429" s="1211"/>
      <c r="BUI429" s="1210"/>
      <c r="BUK429" s="1208"/>
      <c r="BUL429" s="1209"/>
      <c r="BUM429" s="1209"/>
      <c r="BUN429" s="1209"/>
      <c r="BUO429" s="1209"/>
      <c r="BUP429" s="1210"/>
      <c r="BUQ429" s="1211"/>
      <c r="BUR429" s="1210"/>
      <c r="BUT429" s="1208"/>
      <c r="BUU429" s="1209"/>
      <c r="BUV429" s="1209"/>
      <c r="BUW429" s="1209"/>
      <c r="BUX429" s="1209"/>
      <c r="BUY429" s="1210"/>
      <c r="BUZ429" s="1211"/>
      <c r="BVA429" s="1210"/>
      <c r="BVC429" s="1208"/>
      <c r="BVD429" s="1209"/>
      <c r="BVE429" s="1209"/>
      <c r="BVF429" s="1209"/>
      <c r="BVG429" s="1209"/>
      <c r="BVH429" s="1210"/>
      <c r="BVI429" s="1211"/>
      <c r="BVJ429" s="1210"/>
      <c r="BVL429" s="1208"/>
      <c r="BVM429" s="1209"/>
      <c r="BVN429" s="1209"/>
      <c r="BVO429" s="1209"/>
      <c r="BVP429" s="1209"/>
      <c r="BVQ429" s="1210"/>
      <c r="BVR429" s="1211"/>
      <c r="BVS429" s="1210"/>
      <c r="BVU429" s="1208"/>
      <c r="BVV429" s="1209"/>
      <c r="BVW429" s="1209"/>
      <c r="BVX429" s="1209"/>
      <c r="BVY429" s="1209"/>
      <c r="BVZ429" s="1210"/>
      <c r="BWA429" s="1211"/>
      <c r="BWB429" s="1210"/>
      <c r="BWD429" s="1208"/>
      <c r="BWE429" s="1209"/>
      <c r="BWF429" s="1209"/>
      <c r="BWG429" s="1209"/>
      <c r="BWH429" s="1209"/>
      <c r="BWI429" s="1210"/>
      <c r="BWJ429" s="1211"/>
      <c r="BWK429" s="1210"/>
      <c r="BWM429" s="1208"/>
      <c r="BWN429" s="1209"/>
      <c r="BWO429" s="1209"/>
      <c r="BWP429" s="1209"/>
      <c r="BWQ429" s="1209"/>
      <c r="BWR429" s="1210"/>
      <c r="BWS429" s="1211"/>
      <c r="BWT429" s="1210"/>
      <c r="BWV429" s="1208"/>
      <c r="BWW429" s="1209"/>
      <c r="BWX429" s="1209"/>
      <c r="BWY429" s="1209"/>
      <c r="BWZ429" s="1209"/>
      <c r="BXA429" s="1210"/>
      <c r="BXB429" s="1211"/>
      <c r="BXC429" s="1210"/>
      <c r="BXE429" s="1208"/>
      <c r="BXF429" s="1209"/>
      <c r="BXG429" s="1209"/>
      <c r="BXH429" s="1209"/>
      <c r="BXI429" s="1209"/>
      <c r="BXJ429" s="1210"/>
      <c r="BXK429" s="1211"/>
      <c r="BXL429" s="1210"/>
      <c r="BXN429" s="1208"/>
      <c r="BXO429" s="1209"/>
      <c r="BXP429" s="1209"/>
      <c r="BXQ429" s="1209"/>
      <c r="BXR429" s="1209"/>
      <c r="BXS429" s="1210"/>
      <c r="BXT429" s="1211"/>
      <c r="BXU429" s="1210"/>
      <c r="BXW429" s="1208"/>
      <c r="BXX429" s="1209"/>
      <c r="BXY429" s="1209"/>
      <c r="BXZ429" s="1209"/>
      <c r="BYA429" s="1209"/>
      <c r="BYB429" s="1210"/>
      <c r="BYC429" s="1211"/>
      <c r="BYD429" s="1210"/>
      <c r="BYF429" s="1208"/>
      <c r="BYG429" s="1209"/>
      <c r="BYH429" s="1209"/>
      <c r="BYI429" s="1209"/>
      <c r="BYJ429" s="1209"/>
      <c r="BYK429" s="1210"/>
      <c r="BYL429" s="1211"/>
      <c r="BYM429" s="1210"/>
      <c r="BYO429" s="1208"/>
      <c r="BYP429" s="1209"/>
      <c r="BYQ429" s="1209"/>
      <c r="BYR429" s="1209"/>
      <c r="BYS429" s="1209"/>
      <c r="BYT429" s="1210"/>
      <c r="BYU429" s="1211"/>
      <c r="BYV429" s="1210"/>
      <c r="BYX429" s="1208"/>
      <c r="BYY429" s="1209"/>
      <c r="BYZ429" s="1209"/>
      <c r="BZA429" s="1209"/>
      <c r="BZB429" s="1209"/>
      <c r="BZC429" s="1210"/>
      <c r="BZD429" s="1211"/>
      <c r="BZE429" s="1210"/>
      <c r="BZG429" s="1208"/>
      <c r="BZH429" s="1209"/>
      <c r="BZI429" s="1209"/>
      <c r="BZJ429" s="1209"/>
      <c r="BZK429" s="1209"/>
      <c r="BZL429" s="1210"/>
      <c r="BZM429" s="1211"/>
      <c r="BZN429" s="1210"/>
      <c r="BZP429" s="1208"/>
      <c r="BZQ429" s="1209"/>
      <c r="BZR429" s="1209"/>
      <c r="BZS429" s="1209"/>
      <c r="BZT429" s="1209"/>
      <c r="BZU429" s="1210"/>
      <c r="BZV429" s="1211"/>
      <c r="BZW429" s="1210"/>
      <c r="BZY429" s="1208"/>
      <c r="BZZ429" s="1209"/>
      <c r="CAA429" s="1209"/>
      <c r="CAB429" s="1209"/>
      <c r="CAC429" s="1209"/>
      <c r="CAD429" s="1210"/>
      <c r="CAE429" s="1211"/>
      <c r="CAF429" s="1210"/>
      <c r="CAH429" s="1208"/>
      <c r="CAI429" s="1209"/>
      <c r="CAJ429" s="1209"/>
      <c r="CAK429" s="1209"/>
      <c r="CAL429" s="1209"/>
      <c r="CAM429" s="1210"/>
      <c r="CAN429" s="1211"/>
      <c r="CAO429" s="1210"/>
      <c r="CAQ429" s="1208"/>
      <c r="CAR429" s="1209"/>
      <c r="CAS429" s="1209"/>
      <c r="CAT429" s="1209"/>
      <c r="CAU429" s="1209"/>
      <c r="CAV429" s="1210"/>
      <c r="CAW429" s="1211"/>
      <c r="CAX429" s="1210"/>
      <c r="CAZ429" s="1208"/>
      <c r="CBA429" s="1209"/>
      <c r="CBB429" s="1209"/>
      <c r="CBC429" s="1209"/>
      <c r="CBD429" s="1209"/>
      <c r="CBE429" s="1210"/>
      <c r="CBF429" s="1211"/>
      <c r="CBG429" s="1210"/>
      <c r="CBI429" s="1208"/>
      <c r="CBJ429" s="1209"/>
      <c r="CBK429" s="1209"/>
      <c r="CBL429" s="1209"/>
      <c r="CBM429" s="1209"/>
      <c r="CBN429" s="1210"/>
      <c r="CBO429" s="1211"/>
      <c r="CBP429" s="1210"/>
      <c r="CBR429" s="1208"/>
      <c r="CBS429" s="1209"/>
      <c r="CBT429" s="1209"/>
      <c r="CBU429" s="1209"/>
      <c r="CBV429" s="1209"/>
      <c r="CBW429" s="1210"/>
      <c r="CBX429" s="1211"/>
      <c r="CBY429" s="1210"/>
      <c r="CCA429" s="1208"/>
      <c r="CCB429" s="1209"/>
      <c r="CCC429" s="1209"/>
      <c r="CCD429" s="1209"/>
      <c r="CCE429" s="1209"/>
      <c r="CCF429" s="1210"/>
      <c r="CCG429" s="1211"/>
      <c r="CCH429" s="1210"/>
      <c r="CCJ429" s="1208"/>
      <c r="CCK429" s="1209"/>
      <c r="CCL429" s="1209"/>
      <c r="CCM429" s="1209"/>
      <c r="CCN429" s="1209"/>
      <c r="CCO429" s="1210"/>
      <c r="CCP429" s="1211"/>
      <c r="CCQ429" s="1210"/>
      <c r="CCS429" s="1208"/>
      <c r="CCT429" s="1209"/>
      <c r="CCU429" s="1209"/>
      <c r="CCV429" s="1209"/>
      <c r="CCW429" s="1209"/>
      <c r="CCX429" s="1210"/>
      <c r="CCY429" s="1211"/>
      <c r="CCZ429" s="1210"/>
      <c r="CDB429" s="1208"/>
      <c r="CDC429" s="1209"/>
      <c r="CDD429" s="1209"/>
      <c r="CDE429" s="1209"/>
      <c r="CDF429" s="1209"/>
      <c r="CDG429" s="1210"/>
      <c r="CDH429" s="1211"/>
      <c r="CDI429" s="1210"/>
      <c r="CDK429" s="1208"/>
      <c r="CDL429" s="1209"/>
      <c r="CDM429" s="1209"/>
      <c r="CDN429" s="1209"/>
      <c r="CDO429" s="1209"/>
      <c r="CDP429" s="1210"/>
      <c r="CDQ429" s="1211"/>
      <c r="CDR429" s="1210"/>
      <c r="CDT429" s="1208"/>
      <c r="CDU429" s="1209"/>
      <c r="CDV429" s="1209"/>
      <c r="CDW429" s="1209"/>
      <c r="CDX429" s="1209"/>
      <c r="CDY429" s="1210"/>
      <c r="CDZ429" s="1211"/>
      <c r="CEA429" s="1210"/>
      <c r="CEC429" s="1208"/>
      <c r="CED429" s="1209"/>
      <c r="CEE429" s="1209"/>
      <c r="CEF429" s="1209"/>
      <c r="CEG429" s="1209"/>
      <c r="CEH429" s="1210"/>
      <c r="CEI429" s="1211"/>
      <c r="CEJ429" s="1210"/>
      <c r="CEL429" s="1208"/>
      <c r="CEM429" s="1209"/>
      <c r="CEN429" s="1209"/>
      <c r="CEO429" s="1209"/>
      <c r="CEP429" s="1209"/>
      <c r="CEQ429" s="1210"/>
      <c r="CER429" s="1211"/>
      <c r="CES429" s="1210"/>
      <c r="CEU429" s="1208"/>
      <c r="CEV429" s="1209"/>
      <c r="CEW429" s="1209"/>
      <c r="CEX429" s="1209"/>
      <c r="CEY429" s="1209"/>
      <c r="CEZ429" s="1210"/>
      <c r="CFA429" s="1211"/>
      <c r="CFB429" s="1210"/>
      <c r="CFD429" s="1208"/>
      <c r="CFE429" s="1209"/>
      <c r="CFF429" s="1209"/>
      <c r="CFG429" s="1209"/>
      <c r="CFH429" s="1209"/>
      <c r="CFI429" s="1210"/>
      <c r="CFJ429" s="1211"/>
      <c r="CFK429" s="1210"/>
      <c r="CFM429" s="1208"/>
      <c r="CFN429" s="1209"/>
      <c r="CFO429" s="1209"/>
      <c r="CFP429" s="1209"/>
      <c r="CFQ429" s="1209"/>
      <c r="CFR429" s="1210"/>
      <c r="CFS429" s="1211"/>
      <c r="CFT429" s="1210"/>
      <c r="CFV429" s="1208"/>
      <c r="CFW429" s="1209"/>
      <c r="CFX429" s="1209"/>
      <c r="CFY429" s="1209"/>
      <c r="CFZ429" s="1209"/>
      <c r="CGA429" s="1210"/>
      <c r="CGB429" s="1211"/>
      <c r="CGC429" s="1210"/>
      <c r="CGE429" s="1208"/>
      <c r="CGF429" s="1209"/>
      <c r="CGG429" s="1209"/>
      <c r="CGH429" s="1209"/>
      <c r="CGI429" s="1209"/>
      <c r="CGJ429" s="1210"/>
      <c r="CGK429" s="1211"/>
      <c r="CGL429" s="1210"/>
      <c r="CGN429" s="1208"/>
      <c r="CGO429" s="1209"/>
      <c r="CGP429" s="1209"/>
      <c r="CGQ429" s="1209"/>
      <c r="CGR429" s="1209"/>
      <c r="CGS429" s="1210"/>
      <c r="CGT429" s="1211"/>
      <c r="CGU429" s="1210"/>
      <c r="CGW429" s="1208"/>
      <c r="CGX429" s="1209"/>
      <c r="CGY429" s="1209"/>
      <c r="CGZ429" s="1209"/>
      <c r="CHA429" s="1209"/>
      <c r="CHB429" s="1210"/>
      <c r="CHC429" s="1211"/>
      <c r="CHD429" s="1210"/>
      <c r="CHF429" s="1208"/>
      <c r="CHG429" s="1209"/>
      <c r="CHH429" s="1209"/>
      <c r="CHI429" s="1209"/>
      <c r="CHJ429" s="1209"/>
      <c r="CHK429" s="1210"/>
      <c r="CHL429" s="1211"/>
      <c r="CHM429" s="1210"/>
      <c r="CHO429" s="1208"/>
      <c r="CHP429" s="1209"/>
      <c r="CHQ429" s="1209"/>
      <c r="CHR429" s="1209"/>
      <c r="CHS429" s="1209"/>
      <c r="CHT429" s="1210"/>
      <c r="CHU429" s="1211"/>
      <c r="CHV429" s="1210"/>
      <c r="CHX429" s="1208"/>
      <c r="CHY429" s="1209"/>
      <c r="CHZ429" s="1209"/>
      <c r="CIA429" s="1209"/>
      <c r="CIB429" s="1209"/>
      <c r="CIC429" s="1210"/>
      <c r="CID429" s="1211"/>
      <c r="CIE429" s="1210"/>
      <c r="CIG429" s="1208"/>
      <c r="CIH429" s="1209"/>
      <c r="CII429" s="1209"/>
      <c r="CIJ429" s="1209"/>
      <c r="CIK429" s="1209"/>
      <c r="CIL429" s="1210"/>
      <c r="CIM429" s="1211"/>
      <c r="CIN429" s="1210"/>
      <c r="CIP429" s="1208"/>
      <c r="CIQ429" s="1209"/>
      <c r="CIR429" s="1209"/>
      <c r="CIS429" s="1209"/>
      <c r="CIT429" s="1209"/>
      <c r="CIU429" s="1210"/>
      <c r="CIV429" s="1211"/>
      <c r="CIW429" s="1210"/>
      <c r="CIY429" s="1208"/>
      <c r="CIZ429" s="1209"/>
      <c r="CJA429" s="1209"/>
      <c r="CJB429" s="1209"/>
      <c r="CJC429" s="1209"/>
      <c r="CJD429" s="1210"/>
      <c r="CJE429" s="1211"/>
      <c r="CJF429" s="1210"/>
      <c r="CJH429" s="1208"/>
      <c r="CJI429" s="1209"/>
      <c r="CJJ429" s="1209"/>
      <c r="CJK429" s="1209"/>
      <c r="CJL429" s="1209"/>
      <c r="CJM429" s="1210"/>
      <c r="CJN429" s="1211"/>
      <c r="CJO429" s="1210"/>
      <c r="CJQ429" s="1208"/>
      <c r="CJR429" s="1209"/>
      <c r="CJS429" s="1209"/>
      <c r="CJT429" s="1209"/>
      <c r="CJU429" s="1209"/>
      <c r="CJV429" s="1210"/>
      <c r="CJW429" s="1211"/>
      <c r="CJX429" s="1210"/>
      <c r="CJZ429" s="1208"/>
      <c r="CKA429" s="1209"/>
      <c r="CKB429" s="1209"/>
      <c r="CKC429" s="1209"/>
      <c r="CKD429" s="1209"/>
      <c r="CKE429" s="1210"/>
      <c r="CKF429" s="1211"/>
      <c r="CKG429" s="1210"/>
      <c r="CKI429" s="1208"/>
      <c r="CKJ429" s="1209"/>
      <c r="CKK429" s="1209"/>
      <c r="CKL429" s="1209"/>
      <c r="CKM429" s="1209"/>
      <c r="CKN429" s="1210"/>
      <c r="CKO429" s="1211"/>
      <c r="CKP429" s="1210"/>
      <c r="CKR429" s="1208"/>
      <c r="CKS429" s="1209"/>
      <c r="CKT429" s="1209"/>
      <c r="CKU429" s="1209"/>
      <c r="CKV429" s="1209"/>
      <c r="CKW429" s="1210"/>
      <c r="CKX429" s="1211"/>
      <c r="CKY429" s="1210"/>
      <c r="CLA429" s="1208"/>
      <c r="CLB429" s="1209"/>
      <c r="CLC429" s="1209"/>
      <c r="CLD429" s="1209"/>
      <c r="CLE429" s="1209"/>
      <c r="CLF429" s="1210"/>
      <c r="CLG429" s="1211"/>
      <c r="CLH429" s="1210"/>
      <c r="CLJ429" s="1208"/>
      <c r="CLK429" s="1209"/>
      <c r="CLL429" s="1209"/>
      <c r="CLM429" s="1209"/>
      <c r="CLN429" s="1209"/>
      <c r="CLO429" s="1210"/>
      <c r="CLP429" s="1211"/>
      <c r="CLQ429" s="1210"/>
      <c r="CLS429" s="1208"/>
      <c r="CLT429" s="1209"/>
      <c r="CLU429" s="1209"/>
      <c r="CLV429" s="1209"/>
      <c r="CLW429" s="1209"/>
      <c r="CLX429" s="1210"/>
      <c r="CLY429" s="1211"/>
      <c r="CLZ429" s="1210"/>
      <c r="CMB429" s="1208"/>
      <c r="CMC429" s="1209"/>
      <c r="CMD429" s="1209"/>
      <c r="CME429" s="1209"/>
      <c r="CMF429" s="1209"/>
      <c r="CMG429" s="1210"/>
      <c r="CMH429" s="1211"/>
      <c r="CMI429" s="1210"/>
      <c r="CMK429" s="1208"/>
      <c r="CML429" s="1209"/>
      <c r="CMM429" s="1209"/>
      <c r="CMN429" s="1209"/>
      <c r="CMO429" s="1209"/>
      <c r="CMP429" s="1210"/>
      <c r="CMQ429" s="1211"/>
      <c r="CMR429" s="1210"/>
      <c r="CMT429" s="1208"/>
      <c r="CMU429" s="1209"/>
      <c r="CMV429" s="1209"/>
      <c r="CMW429" s="1209"/>
      <c r="CMX429" s="1209"/>
      <c r="CMY429" s="1210"/>
      <c r="CMZ429" s="1211"/>
      <c r="CNA429" s="1210"/>
      <c r="CNC429" s="1208"/>
      <c r="CND429" s="1209"/>
      <c r="CNE429" s="1209"/>
      <c r="CNF429" s="1209"/>
      <c r="CNG429" s="1209"/>
      <c r="CNH429" s="1210"/>
      <c r="CNI429" s="1211"/>
      <c r="CNJ429" s="1210"/>
      <c r="CNL429" s="1208"/>
      <c r="CNM429" s="1209"/>
      <c r="CNN429" s="1209"/>
      <c r="CNO429" s="1209"/>
      <c r="CNP429" s="1209"/>
      <c r="CNQ429" s="1210"/>
      <c r="CNR429" s="1211"/>
      <c r="CNS429" s="1210"/>
      <c r="CNU429" s="1208"/>
      <c r="CNV429" s="1209"/>
      <c r="CNW429" s="1209"/>
      <c r="CNX429" s="1209"/>
      <c r="CNY429" s="1209"/>
      <c r="CNZ429" s="1210"/>
      <c r="COA429" s="1211"/>
      <c r="COB429" s="1210"/>
      <c r="COD429" s="1208"/>
      <c r="COE429" s="1209"/>
      <c r="COF429" s="1209"/>
      <c r="COG429" s="1209"/>
      <c r="COH429" s="1209"/>
      <c r="COI429" s="1210"/>
      <c r="COJ429" s="1211"/>
      <c r="COK429" s="1210"/>
      <c r="COM429" s="1208"/>
      <c r="CON429" s="1209"/>
      <c r="COO429" s="1209"/>
      <c r="COP429" s="1209"/>
      <c r="COQ429" s="1209"/>
      <c r="COR429" s="1210"/>
      <c r="COS429" s="1211"/>
      <c r="COT429" s="1210"/>
      <c r="COV429" s="1208"/>
      <c r="COW429" s="1209"/>
      <c r="COX429" s="1209"/>
      <c r="COY429" s="1209"/>
      <c r="COZ429" s="1209"/>
      <c r="CPA429" s="1210"/>
      <c r="CPB429" s="1211"/>
      <c r="CPC429" s="1210"/>
      <c r="CPE429" s="1208"/>
      <c r="CPF429" s="1209"/>
      <c r="CPG429" s="1209"/>
      <c r="CPH429" s="1209"/>
      <c r="CPI429" s="1209"/>
      <c r="CPJ429" s="1210"/>
      <c r="CPK429" s="1211"/>
      <c r="CPL429" s="1210"/>
      <c r="CPN429" s="1208"/>
      <c r="CPO429" s="1209"/>
      <c r="CPP429" s="1209"/>
      <c r="CPQ429" s="1209"/>
      <c r="CPR429" s="1209"/>
      <c r="CPS429" s="1210"/>
      <c r="CPT429" s="1211"/>
      <c r="CPU429" s="1210"/>
      <c r="CPW429" s="1208"/>
      <c r="CPX429" s="1209"/>
      <c r="CPY429" s="1209"/>
      <c r="CPZ429" s="1209"/>
      <c r="CQA429" s="1209"/>
      <c r="CQB429" s="1210"/>
      <c r="CQC429" s="1211"/>
      <c r="CQD429" s="1210"/>
      <c r="CQF429" s="1208"/>
      <c r="CQG429" s="1209"/>
      <c r="CQH429" s="1209"/>
      <c r="CQI429" s="1209"/>
      <c r="CQJ429" s="1209"/>
      <c r="CQK429" s="1210"/>
      <c r="CQL429" s="1211"/>
      <c r="CQM429" s="1210"/>
      <c r="CQO429" s="1208"/>
      <c r="CQP429" s="1209"/>
      <c r="CQQ429" s="1209"/>
      <c r="CQR429" s="1209"/>
      <c r="CQS429" s="1209"/>
      <c r="CQT429" s="1210"/>
      <c r="CQU429" s="1211"/>
      <c r="CQV429" s="1210"/>
      <c r="CQX429" s="1208"/>
      <c r="CQY429" s="1209"/>
      <c r="CQZ429" s="1209"/>
      <c r="CRA429" s="1209"/>
      <c r="CRB429" s="1209"/>
      <c r="CRC429" s="1210"/>
      <c r="CRD429" s="1211"/>
      <c r="CRE429" s="1210"/>
      <c r="CRG429" s="1208"/>
      <c r="CRH429" s="1209"/>
      <c r="CRI429" s="1209"/>
      <c r="CRJ429" s="1209"/>
      <c r="CRK429" s="1209"/>
      <c r="CRL429" s="1210"/>
      <c r="CRM429" s="1211"/>
      <c r="CRN429" s="1210"/>
      <c r="CRP429" s="1208"/>
      <c r="CRQ429" s="1209"/>
      <c r="CRR429" s="1209"/>
      <c r="CRS429" s="1209"/>
      <c r="CRT429" s="1209"/>
      <c r="CRU429" s="1210"/>
      <c r="CRV429" s="1211"/>
      <c r="CRW429" s="1210"/>
      <c r="CRY429" s="1208"/>
      <c r="CRZ429" s="1209"/>
      <c r="CSA429" s="1209"/>
      <c r="CSB429" s="1209"/>
      <c r="CSC429" s="1209"/>
      <c r="CSD429" s="1210"/>
      <c r="CSE429" s="1211"/>
      <c r="CSF429" s="1210"/>
      <c r="CSH429" s="1208"/>
      <c r="CSI429" s="1209"/>
      <c r="CSJ429" s="1209"/>
      <c r="CSK429" s="1209"/>
      <c r="CSL429" s="1209"/>
      <c r="CSM429" s="1210"/>
      <c r="CSN429" s="1211"/>
      <c r="CSO429" s="1210"/>
      <c r="CSQ429" s="1208"/>
      <c r="CSR429" s="1209"/>
      <c r="CSS429" s="1209"/>
      <c r="CST429" s="1209"/>
      <c r="CSU429" s="1209"/>
      <c r="CSV429" s="1210"/>
      <c r="CSW429" s="1211"/>
      <c r="CSX429" s="1210"/>
      <c r="CSZ429" s="1208"/>
      <c r="CTA429" s="1209"/>
      <c r="CTB429" s="1209"/>
      <c r="CTC429" s="1209"/>
      <c r="CTD429" s="1209"/>
      <c r="CTE429" s="1210"/>
      <c r="CTF429" s="1211"/>
      <c r="CTG429" s="1210"/>
      <c r="CTI429" s="1208"/>
      <c r="CTJ429" s="1209"/>
      <c r="CTK429" s="1209"/>
      <c r="CTL429" s="1209"/>
      <c r="CTM429" s="1209"/>
      <c r="CTN429" s="1210"/>
      <c r="CTO429" s="1211"/>
      <c r="CTP429" s="1210"/>
      <c r="CTR429" s="1208"/>
      <c r="CTS429" s="1209"/>
      <c r="CTT429" s="1209"/>
      <c r="CTU429" s="1209"/>
      <c r="CTV429" s="1209"/>
      <c r="CTW429" s="1210"/>
      <c r="CTX429" s="1211"/>
      <c r="CTY429" s="1210"/>
      <c r="CUA429" s="1208"/>
      <c r="CUB429" s="1209"/>
      <c r="CUC429" s="1209"/>
      <c r="CUD429" s="1209"/>
      <c r="CUE429" s="1209"/>
      <c r="CUF429" s="1210"/>
      <c r="CUG429" s="1211"/>
      <c r="CUH429" s="1210"/>
      <c r="CUJ429" s="1208"/>
      <c r="CUK429" s="1209"/>
      <c r="CUL429" s="1209"/>
      <c r="CUM429" s="1209"/>
      <c r="CUN429" s="1209"/>
      <c r="CUO429" s="1210"/>
      <c r="CUP429" s="1211"/>
      <c r="CUQ429" s="1210"/>
      <c r="CUS429" s="1208"/>
      <c r="CUT429" s="1209"/>
      <c r="CUU429" s="1209"/>
      <c r="CUV429" s="1209"/>
      <c r="CUW429" s="1209"/>
      <c r="CUX429" s="1210"/>
      <c r="CUY429" s="1211"/>
      <c r="CUZ429" s="1210"/>
      <c r="CVB429" s="1208"/>
      <c r="CVC429" s="1209"/>
      <c r="CVD429" s="1209"/>
      <c r="CVE429" s="1209"/>
      <c r="CVF429" s="1209"/>
      <c r="CVG429" s="1210"/>
      <c r="CVH429" s="1211"/>
      <c r="CVI429" s="1210"/>
      <c r="CVK429" s="1208"/>
      <c r="CVL429" s="1209"/>
      <c r="CVM429" s="1209"/>
      <c r="CVN429" s="1209"/>
      <c r="CVO429" s="1209"/>
      <c r="CVP429" s="1210"/>
      <c r="CVQ429" s="1211"/>
      <c r="CVR429" s="1210"/>
      <c r="CVT429" s="1208"/>
      <c r="CVU429" s="1209"/>
      <c r="CVV429" s="1209"/>
      <c r="CVW429" s="1209"/>
      <c r="CVX429" s="1209"/>
      <c r="CVY429" s="1210"/>
      <c r="CVZ429" s="1211"/>
      <c r="CWA429" s="1210"/>
      <c r="CWC429" s="1208"/>
      <c r="CWD429" s="1209"/>
      <c r="CWE429" s="1209"/>
      <c r="CWF429" s="1209"/>
      <c r="CWG429" s="1209"/>
      <c r="CWH429" s="1210"/>
      <c r="CWI429" s="1211"/>
      <c r="CWJ429" s="1210"/>
      <c r="CWL429" s="1208"/>
      <c r="CWM429" s="1209"/>
      <c r="CWN429" s="1209"/>
      <c r="CWO429" s="1209"/>
      <c r="CWP429" s="1209"/>
      <c r="CWQ429" s="1210"/>
      <c r="CWR429" s="1211"/>
      <c r="CWS429" s="1210"/>
      <c r="CWU429" s="1208"/>
      <c r="CWV429" s="1209"/>
      <c r="CWW429" s="1209"/>
      <c r="CWX429" s="1209"/>
      <c r="CWY429" s="1209"/>
      <c r="CWZ429" s="1210"/>
      <c r="CXA429" s="1211"/>
      <c r="CXB429" s="1210"/>
      <c r="CXD429" s="1208"/>
      <c r="CXE429" s="1209"/>
      <c r="CXF429" s="1209"/>
      <c r="CXG429" s="1209"/>
      <c r="CXH429" s="1209"/>
      <c r="CXI429" s="1210"/>
      <c r="CXJ429" s="1211"/>
      <c r="CXK429" s="1210"/>
      <c r="CXM429" s="1208"/>
      <c r="CXN429" s="1209"/>
      <c r="CXO429" s="1209"/>
      <c r="CXP429" s="1209"/>
      <c r="CXQ429" s="1209"/>
      <c r="CXR429" s="1210"/>
      <c r="CXS429" s="1211"/>
      <c r="CXT429" s="1210"/>
      <c r="CXV429" s="1208"/>
      <c r="CXW429" s="1209"/>
      <c r="CXX429" s="1209"/>
      <c r="CXY429" s="1209"/>
      <c r="CXZ429" s="1209"/>
      <c r="CYA429" s="1210"/>
      <c r="CYB429" s="1211"/>
      <c r="CYC429" s="1210"/>
      <c r="CYE429" s="1208"/>
      <c r="CYF429" s="1209"/>
      <c r="CYG429" s="1209"/>
      <c r="CYH429" s="1209"/>
      <c r="CYI429" s="1209"/>
      <c r="CYJ429" s="1210"/>
      <c r="CYK429" s="1211"/>
      <c r="CYL429" s="1210"/>
      <c r="CYN429" s="1208"/>
      <c r="CYO429" s="1209"/>
      <c r="CYP429" s="1209"/>
      <c r="CYQ429" s="1209"/>
      <c r="CYR429" s="1209"/>
      <c r="CYS429" s="1210"/>
      <c r="CYT429" s="1211"/>
      <c r="CYU429" s="1210"/>
      <c r="CYW429" s="1208"/>
      <c r="CYX429" s="1209"/>
      <c r="CYY429" s="1209"/>
      <c r="CYZ429" s="1209"/>
      <c r="CZA429" s="1209"/>
      <c r="CZB429" s="1210"/>
      <c r="CZC429" s="1211"/>
      <c r="CZD429" s="1210"/>
      <c r="CZF429" s="1208"/>
      <c r="CZG429" s="1209"/>
      <c r="CZH429" s="1209"/>
      <c r="CZI429" s="1209"/>
      <c r="CZJ429" s="1209"/>
      <c r="CZK429" s="1210"/>
      <c r="CZL429" s="1211"/>
      <c r="CZM429" s="1210"/>
      <c r="CZO429" s="1208"/>
      <c r="CZP429" s="1209"/>
      <c r="CZQ429" s="1209"/>
      <c r="CZR429" s="1209"/>
      <c r="CZS429" s="1209"/>
      <c r="CZT429" s="1210"/>
      <c r="CZU429" s="1211"/>
      <c r="CZV429" s="1210"/>
      <c r="CZX429" s="1208"/>
      <c r="CZY429" s="1209"/>
      <c r="CZZ429" s="1209"/>
      <c r="DAA429" s="1209"/>
      <c r="DAB429" s="1209"/>
      <c r="DAC429" s="1210"/>
      <c r="DAD429" s="1211"/>
      <c r="DAE429" s="1210"/>
      <c r="DAG429" s="1208"/>
      <c r="DAH429" s="1209"/>
      <c r="DAI429" s="1209"/>
      <c r="DAJ429" s="1209"/>
      <c r="DAK429" s="1209"/>
      <c r="DAL429" s="1210"/>
      <c r="DAM429" s="1211"/>
      <c r="DAN429" s="1210"/>
      <c r="DAP429" s="1208"/>
      <c r="DAQ429" s="1209"/>
      <c r="DAR429" s="1209"/>
      <c r="DAS429" s="1209"/>
      <c r="DAT429" s="1209"/>
      <c r="DAU429" s="1210"/>
      <c r="DAV429" s="1211"/>
      <c r="DAW429" s="1210"/>
      <c r="DAY429" s="1208"/>
      <c r="DAZ429" s="1209"/>
      <c r="DBA429" s="1209"/>
      <c r="DBB429" s="1209"/>
      <c r="DBC429" s="1209"/>
      <c r="DBD429" s="1210"/>
      <c r="DBE429" s="1211"/>
      <c r="DBF429" s="1210"/>
      <c r="DBH429" s="1208"/>
      <c r="DBI429" s="1209"/>
      <c r="DBJ429" s="1209"/>
      <c r="DBK429" s="1209"/>
      <c r="DBL429" s="1209"/>
      <c r="DBM429" s="1210"/>
      <c r="DBN429" s="1211"/>
      <c r="DBO429" s="1210"/>
      <c r="DBQ429" s="1208"/>
      <c r="DBR429" s="1209"/>
      <c r="DBS429" s="1209"/>
      <c r="DBT429" s="1209"/>
      <c r="DBU429" s="1209"/>
      <c r="DBV429" s="1210"/>
      <c r="DBW429" s="1211"/>
      <c r="DBX429" s="1210"/>
      <c r="DBZ429" s="1208"/>
      <c r="DCA429" s="1209"/>
      <c r="DCB429" s="1209"/>
      <c r="DCC429" s="1209"/>
      <c r="DCD429" s="1209"/>
      <c r="DCE429" s="1210"/>
      <c r="DCF429" s="1211"/>
      <c r="DCG429" s="1210"/>
      <c r="DCI429" s="1208"/>
      <c r="DCJ429" s="1209"/>
      <c r="DCK429" s="1209"/>
      <c r="DCL429" s="1209"/>
      <c r="DCM429" s="1209"/>
      <c r="DCN429" s="1210"/>
      <c r="DCO429" s="1211"/>
      <c r="DCP429" s="1210"/>
      <c r="DCR429" s="1208"/>
      <c r="DCS429" s="1209"/>
      <c r="DCT429" s="1209"/>
      <c r="DCU429" s="1209"/>
      <c r="DCV429" s="1209"/>
      <c r="DCW429" s="1210"/>
      <c r="DCX429" s="1211"/>
      <c r="DCY429" s="1210"/>
      <c r="DDA429" s="1208"/>
      <c r="DDB429" s="1209"/>
      <c r="DDC429" s="1209"/>
      <c r="DDD429" s="1209"/>
      <c r="DDE429" s="1209"/>
      <c r="DDF429" s="1210"/>
      <c r="DDG429" s="1211"/>
      <c r="DDH429" s="1210"/>
      <c r="DDJ429" s="1208"/>
      <c r="DDK429" s="1209"/>
      <c r="DDL429" s="1209"/>
      <c r="DDM429" s="1209"/>
      <c r="DDN429" s="1209"/>
      <c r="DDO429" s="1210"/>
      <c r="DDP429" s="1211"/>
      <c r="DDQ429" s="1210"/>
      <c r="DDS429" s="1208"/>
      <c r="DDT429" s="1209"/>
      <c r="DDU429" s="1209"/>
      <c r="DDV429" s="1209"/>
      <c r="DDW429" s="1209"/>
      <c r="DDX429" s="1210"/>
      <c r="DDY429" s="1211"/>
      <c r="DDZ429" s="1210"/>
      <c r="DEB429" s="1208"/>
      <c r="DEC429" s="1209"/>
      <c r="DED429" s="1209"/>
      <c r="DEE429" s="1209"/>
      <c r="DEF429" s="1209"/>
      <c r="DEG429" s="1210"/>
      <c r="DEH429" s="1211"/>
      <c r="DEI429" s="1210"/>
      <c r="DEK429" s="1208"/>
      <c r="DEL429" s="1209"/>
      <c r="DEM429" s="1209"/>
      <c r="DEN429" s="1209"/>
      <c r="DEO429" s="1209"/>
      <c r="DEP429" s="1210"/>
      <c r="DEQ429" s="1211"/>
      <c r="DER429" s="1210"/>
      <c r="DET429" s="1208"/>
      <c r="DEU429" s="1209"/>
      <c r="DEV429" s="1209"/>
      <c r="DEW429" s="1209"/>
      <c r="DEX429" s="1209"/>
      <c r="DEY429" s="1210"/>
      <c r="DEZ429" s="1211"/>
      <c r="DFA429" s="1210"/>
      <c r="DFC429" s="1208"/>
      <c r="DFD429" s="1209"/>
      <c r="DFE429" s="1209"/>
      <c r="DFF429" s="1209"/>
      <c r="DFG429" s="1209"/>
      <c r="DFH429" s="1210"/>
      <c r="DFI429" s="1211"/>
      <c r="DFJ429" s="1210"/>
      <c r="DFL429" s="1208"/>
      <c r="DFM429" s="1209"/>
      <c r="DFN429" s="1209"/>
      <c r="DFO429" s="1209"/>
      <c r="DFP429" s="1209"/>
      <c r="DFQ429" s="1210"/>
      <c r="DFR429" s="1211"/>
      <c r="DFS429" s="1210"/>
      <c r="DFU429" s="1208"/>
      <c r="DFV429" s="1209"/>
      <c r="DFW429" s="1209"/>
      <c r="DFX429" s="1209"/>
      <c r="DFY429" s="1209"/>
      <c r="DFZ429" s="1210"/>
      <c r="DGA429" s="1211"/>
      <c r="DGB429" s="1210"/>
      <c r="DGD429" s="1208"/>
      <c r="DGE429" s="1209"/>
      <c r="DGF429" s="1209"/>
      <c r="DGG429" s="1209"/>
      <c r="DGH429" s="1209"/>
      <c r="DGI429" s="1210"/>
      <c r="DGJ429" s="1211"/>
      <c r="DGK429" s="1210"/>
      <c r="DGM429" s="1208"/>
      <c r="DGN429" s="1209"/>
      <c r="DGO429" s="1209"/>
      <c r="DGP429" s="1209"/>
      <c r="DGQ429" s="1209"/>
      <c r="DGR429" s="1210"/>
      <c r="DGS429" s="1211"/>
      <c r="DGT429" s="1210"/>
      <c r="DGV429" s="1208"/>
      <c r="DGW429" s="1209"/>
      <c r="DGX429" s="1209"/>
      <c r="DGY429" s="1209"/>
      <c r="DGZ429" s="1209"/>
      <c r="DHA429" s="1210"/>
      <c r="DHB429" s="1211"/>
      <c r="DHC429" s="1210"/>
      <c r="DHE429" s="1208"/>
      <c r="DHF429" s="1209"/>
      <c r="DHG429" s="1209"/>
      <c r="DHH429" s="1209"/>
      <c r="DHI429" s="1209"/>
      <c r="DHJ429" s="1210"/>
      <c r="DHK429" s="1211"/>
      <c r="DHL429" s="1210"/>
      <c r="DHN429" s="1208"/>
      <c r="DHO429" s="1209"/>
      <c r="DHP429" s="1209"/>
      <c r="DHQ429" s="1209"/>
      <c r="DHR429" s="1209"/>
      <c r="DHS429" s="1210"/>
      <c r="DHT429" s="1211"/>
      <c r="DHU429" s="1210"/>
      <c r="DHW429" s="1208"/>
      <c r="DHX429" s="1209"/>
      <c r="DHY429" s="1209"/>
      <c r="DHZ429" s="1209"/>
      <c r="DIA429" s="1209"/>
      <c r="DIB429" s="1210"/>
      <c r="DIC429" s="1211"/>
      <c r="DID429" s="1210"/>
      <c r="DIF429" s="1208"/>
      <c r="DIG429" s="1209"/>
      <c r="DIH429" s="1209"/>
      <c r="DII429" s="1209"/>
      <c r="DIJ429" s="1209"/>
      <c r="DIK429" s="1210"/>
      <c r="DIL429" s="1211"/>
      <c r="DIM429" s="1210"/>
      <c r="DIO429" s="1208"/>
      <c r="DIP429" s="1209"/>
      <c r="DIQ429" s="1209"/>
      <c r="DIR429" s="1209"/>
      <c r="DIS429" s="1209"/>
      <c r="DIT429" s="1210"/>
      <c r="DIU429" s="1211"/>
      <c r="DIV429" s="1210"/>
      <c r="DIX429" s="1208"/>
      <c r="DIY429" s="1209"/>
      <c r="DIZ429" s="1209"/>
      <c r="DJA429" s="1209"/>
      <c r="DJB429" s="1209"/>
      <c r="DJC429" s="1210"/>
      <c r="DJD429" s="1211"/>
      <c r="DJE429" s="1210"/>
      <c r="DJG429" s="1208"/>
      <c r="DJH429" s="1209"/>
      <c r="DJI429" s="1209"/>
      <c r="DJJ429" s="1209"/>
      <c r="DJK429" s="1209"/>
      <c r="DJL429" s="1210"/>
      <c r="DJM429" s="1211"/>
      <c r="DJN429" s="1210"/>
      <c r="DJP429" s="1208"/>
      <c r="DJQ429" s="1209"/>
      <c r="DJR429" s="1209"/>
      <c r="DJS429" s="1209"/>
      <c r="DJT429" s="1209"/>
      <c r="DJU429" s="1210"/>
      <c r="DJV429" s="1211"/>
      <c r="DJW429" s="1210"/>
      <c r="DJY429" s="1208"/>
      <c r="DJZ429" s="1209"/>
      <c r="DKA429" s="1209"/>
      <c r="DKB429" s="1209"/>
      <c r="DKC429" s="1209"/>
      <c r="DKD429" s="1210"/>
      <c r="DKE429" s="1211"/>
      <c r="DKF429" s="1210"/>
      <c r="DKH429" s="1208"/>
      <c r="DKI429" s="1209"/>
      <c r="DKJ429" s="1209"/>
      <c r="DKK429" s="1209"/>
      <c r="DKL429" s="1209"/>
      <c r="DKM429" s="1210"/>
      <c r="DKN429" s="1211"/>
      <c r="DKO429" s="1210"/>
      <c r="DKQ429" s="1208"/>
      <c r="DKR429" s="1209"/>
      <c r="DKS429" s="1209"/>
      <c r="DKT429" s="1209"/>
      <c r="DKU429" s="1209"/>
      <c r="DKV429" s="1210"/>
      <c r="DKW429" s="1211"/>
      <c r="DKX429" s="1210"/>
      <c r="DKZ429" s="1208"/>
      <c r="DLA429" s="1209"/>
      <c r="DLB429" s="1209"/>
      <c r="DLC429" s="1209"/>
      <c r="DLD429" s="1209"/>
      <c r="DLE429" s="1210"/>
      <c r="DLF429" s="1211"/>
      <c r="DLG429" s="1210"/>
      <c r="DLI429" s="1208"/>
      <c r="DLJ429" s="1209"/>
      <c r="DLK429" s="1209"/>
      <c r="DLL429" s="1209"/>
      <c r="DLM429" s="1209"/>
      <c r="DLN429" s="1210"/>
      <c r="DLO429" s="1211"/>
      <c r="DLP429" s="1210"/>
      <c r="DLR429" s="1208"/>
      <c r="DLS429" s="1209"/>
      <c r="DLT429" s="1209"/>
      <c r="DLU429" s="1209"/>
      <c r="DLV429" s="1209"/>
      <c r="DLW429" s="1210"/>
      <c r="DLX429" s="1211"/>
      <c r="DLY429" s="1210"/>
      <c r="DMA429" s="1208"/>
      <c r="DMB429" s="1209"/>
      <c r="DMC429" s="1209"/>
      <c r="DMD429" s="1209"/>
      <c r="DME429" s="1209"/>
      <c r="DMF429" s="1210"/>
      <c r="DMG429" s="1211"/>
      <c r="DMH429" s="1210"/>
      <c r="DMJ429" s="1208"/>
      <c r="DMK429" s="1209"/>
      <c r="DML429" s="1209"/>
      <c r="DMM429" s="1209"/>
      <c r="DMN429" s="1209"/>
      <c r="DMO429" s="1210"/>
      <c r="DMP429" s="1211"/>
      <c r="DMQ429" s="1210"/>
      <c r="DMS429" s="1208"/>
      <c r="DMT429" s="1209"/>
      <c r="DMU429" s="1209"/>
      <c r="DMV429" s="1209"/>
      <c r="DMW429" s="1209"/>
      <c r="DMX429" s="1210"/>
      <c r="DMY429" s="1211"/>
      <c r="DMZ429" s="1210"/>
      <c r="DNB429" s="1208"/>
      <c r="DNC429" s="1209"/>
      <c r="DND429" s="1209"/>
      <c r="DNE429" s="1209"/>
      <c r="DNF429" s="1209"/>
      <c r="DNG429" s="1210"/>
      <c r="DNH429" s="1211"/>
      <c r="DNI429" s="1210"/>
      <c r="DNK429" s="1208"/>
      <c r="DNL429" s="1209"/>
      <c r="DNM429" s="1209"/>
      <c r="DNN429" s="1209"/>
      <c r="DNO429" s="1209"/>
      <c r="DNP429" s="1210"/>
      <c r="DNQ429" s="1211"/>
      <c r="DNR429" s="1210"/>
      <c r="DNT429" s="1208"/>
      <c r="DNU429" s="1209"/>
      <c r="DNV429" s="1209"/>
      <c r="DNW429" s="1209"/>
      <c r="DNX429" s="1209"/>
      <c r="DNY429" s="1210"/>
      <c r="DNZ429" s="1211"/>
      <c r="DOA429" s="1210"/>
      <c r="DOC429" s="1208"/>
      <c r="DOD429" s="1209"/>
      <c r="DOE429" s="1209"/>
      <c r="DOF429" s="1209"/>
      <c r="DOG429" s="1209"/>
      <c r="DOH429" s="1210"/>
      <c r="DOI429" s="1211"/>
      <c r="DOJ429" s="1210"/>
      <c r="DOL429" s="1208"/>
      <c r="DOM429" s="1209"/>
      <c r="DON429" s="1209"/>
      <c r="DOO429" s="1209"/>
      <c r="DOP429" s="1209"/>
      <c r="DOQ429" s="1210"/>
      <c r="DOR429" s="1211"/>
      <c r="DOS429" s="1210"/>
      <c r="DOU429" s="1208"/>
      <c r="DOV429" s="1209"/>
      <c r="DOW429" s="1209"/>
      <c r="DOX429" s="1209"/>
      <c r="DOY429" s="1209"/>
      <c r="DOZ429" s="1210"/>
      <c r="DPA429" s="1211"/>
      <c r="DPB429" s="1210"/>
      <c r="DPD429" s="1208"/>
      <c r="DPE429" s="1209"/>
      <c r="DPF429" s="1209"/>
      <c r="DPG429" s="1209"/>
      <c r="DPH429" s="1209"/>
      <c r="DPI429" s="1210"/>
      <c r="DPJ429" s="1211"/>
      <c r="DPK429" s="1210"/>
      <c r="DPM429" s="1208"/>
      <c r="DPN429" s="1209"/>
      <c r="DPO429" s="1209"/>
      <c r="DPP429" s="1209"/>
      <c r="DPQ429" s="1209"/>
      <c r="DPR429" s="1210"/>
      <c r="DPS429" s="1211"/>
      <c r="DPT429" s="1210"/>
      <c r="DPV429" s="1208"/>
      <c r="DPW429" s="1209"/>
      <c r="DPX429" s="1209"/>
      <c r="DPY429" s="1209"/>
      <c r="DPZ429" s="1209"/>
      <c r="DQA429" s="1210"/>
      <c r="DQB429" s="1211"/>
      <c r="DQC429" s="1210"/>
      <c r="DQE429" s="1208"/>
      <c r="DQF429" s="1209"/>
      <c r="DQG429" s="1209"/>
      <c r="DQH429" s="1209"/>
      <c r="DQI429" s="1209"/>
      <c r="DQJ429" s="1210"/>
      <c r="DQK429" s="1211"/>
      <c r="DQL429" s="1210"/>
      <c r="DQN429" s="1208"/>
      <c r="DQO429" s="1209"/>
      <c r="DQP429" s="1209"/>
      <c r="DQQ429" s="1209"/>
      <c r="DQR429" s="1209"/>
      <c r="DQS429" s="1210"/>
      <c r="DQT429" s="1211"/>
      <c r="DQU429" s="1210"/>
      <c r="DQW429" s="1208"/>
      <c r="DQX429" s="1209"/>
      <c r="DQY429" s="1209"/>
      <c r="DQZ429" s="1209"/>
      <c r="DRA429" s="1209"/>
      <c r="DRB429" s="1210"/>
      <c r="DRC429" s="1211"/>
      <c r="DRD429" s="1210"/>
      <c r="DRF429" s="1208"/>
      <c r="DRG429" s="1209"/>
      <c r="DRH429" s="1209"/>
      <c r="DRI429" s="1209"/>
      <c r="DRJ429" s="1209"/>
      <c r="DRK429" s="1210"/>
      <c r="DRL429" s="1211"/>
      <c r="DRM429" s="1210"/>
      <c r="DRO429" s="1208"/>
      <c r="DRP429" s="1209"/>
      <c r="DRQ429" s="1209"/>
      <c r="DRR429" s="1209"/>
      <c r="DRS429" s="1209"/>
      <c r="DRT429" s="1210"/>
      <c r="DRU429" s="1211"/>
      <c r="DRV429" s="1210"/>
      <c r="DRX429" s="1208"/>
      <c r="DRY429" s="1209"/>
      <c r="DRZ429" s="1209"/>
      <c r="DSA429" s="1209"/>
      <c r="DSB429" s="1209"/>
      <c r="DSC429" s="1210"/>
      <c r="DSD429" s="1211"/>
      <c r="DSE429" s="1210"/>
      <c r="DSG429" s="1208"/>
      <c r="DSH429" s="1209"/>
      <c r="DSI429" s="1209"/>
      <c r="DSJ429" s="1209"/>
      <c r="DSK429" s="1209"/>
      <c r="DSL429" s="1210"/>
      <c r="DSM429" s="1211"/>
      <c r="DSN429" s="1210"/>
      <c r="DSP429" s="1208"/>
      <c r="DSQ429" s="1209"/>
      <c r="DSR429" s="1209"/>
      <c r="DSS429" s="1209"/>
      <c r="DST429" s="1209"/>
      <c r="DSU429" s="1210"/>
      <c r="DSV429" s="1211"/>
      <c r="DSW429" s="1210"/>
      <c r="DSY429" s="1208"/>
      <c r="DSZ429" s="1209"/>
      <c r="DTA429" s="1209"/>
      <c r="DTB429" s="1209"/>
      <c r="DTC429" s="1209"/>
      <c r="DTD429" s="1210"/>
      <c r="DTE429" s="1211"/>
      <c r="DTF429" s="1210"/>
      <c r="DTH429" s="1208"/>
      <c r="DTI429" s="1209"/>
      <c r="DTJ429" s="1209"/>
      <c r="DTK429" s="1209"/>
      <c r="DTL429" s="1209"/>
      <c r="DTM429" s="1210"/>
      <c r="DTN429" s="1211"/>
      <c r="DTO429" s="1210"/>
      <c r="DTQ429" s="1208"/>
      <c r="DTR429" s="1209"/>
      <c r="DTS429" s="1209"/>
      <c r="DTT429" s="1209"/>
      <c r="DTU429" s="1209"/>
      <c r="DTV429" s="1210"/>
      <c r="DTW429" s="1211"/>
      <c r="DTX429" s="1210"/>
      <c r="DTZ429" s="1208"/>
      <c r="DUA429" s="1209"/>
      <c r="DUB429" s="1209"/>
      <c r="DUC429" s="1209"/>
      <c r="DUD429" s="1209"/>
      <c r="DUE429" s="1210"/>
      <c r="DUF429" s="1211"/>
      <c r="DUG429" s="1210"/>
      <c r="DUI429" s="1208"/>
      <c r="DUJ429" s="1209"/>
      <c r="DUK429" s="1209"/>
      <c r="DUL429" s="1209"/>
      <c r="DUM429" s="1209"/>
      <c r="DUN429" s="1210"/>
      <c r="DUO429" s="1211"/>
      <c r="DUP429" s="1210"/>
      <c r="DUR429" s="1208"/>
      <c r="DUS429" s="1209"/>
      <c r="DUT429" s="1209"/>
      <c r="DUU429" s="1209"/>
      <c r="DUV429" s="1209"/>
      <c r="DUW429" s="1210"/>
      <c r="DUX429" s="1211"/>
      <c r="DUY429" s="1210"/>
      <c r="DVA429" s="1208"/>
      <c r="DVB429" s="1209"/>
      <c r="DVC429" s="1209"/>
      <c r="DVD429" s="1209"/>
      <c r="DVE429" s="1209"/>
      <c r="DVF429" s="1210"/>
      <c r="DVG429" s="1211"/>
      <c r="DVH429" s="1210"/>
      <c r="DVJ429" s="1208"/>
      <c r="DVK429" s="1209"/>
      <c r="DVL429" s="1209"/>
      <c r="DVM429" s="1209"/>
      <c r="DVN429" s="1209"/>
      <c r="DVO429" s="1210"/>
      <c r="DVP429" s="1211"/>
      <c r="DVQ429" s="1210"/>
      <c r="DVS429" s="1208"/>
      <c r="DVT429" s="1209"/>
      <c r="DVU429" s="1209"/>
      <c r="DVV429" s="1209"/>
      <c r="DVW429" s="1209"/>
      <c r="DVX429" s="1210"/>
      <c r="DVY429" s="1211"/>
      <c r="DVZ429" s="1210"/>
      <c r="DWB429" s="1208"/>
      <c r="DWC429" s="1209"/>
      <c r="DWD429" s="1209"/>
      <c r="DWE429" s="1209"/>
      <c r="DWF429" s="1209"/>
      <c r="DWG429" s="1210"/>
      <c r="DWH429" s="1211"/>
      <c r="DWI429" s="1210"/>
      <c r="DWK429" s="1208"/>
      <c r="DWL429" s="1209"/>
      <c r="DWM429" s="1209"/>
      <c r="DWN429" s="1209"/>
      <c r="DWO429" s="1209"/>
      <c r="DWP429" s="1210"/>
      <c r="DWQ429" s="1211"/>
      <c r="DWR429" s="1210"/>
      <c r="DWT429" s="1208"/>
      <c r="DWU429" s="1209"/>
      <c r="DWV429" s="1209"/>
      <c r="DWW429" s="1209"/>
      <c r="DWX429" s="1209"/>
      <c r="DWY429" s="1210"/>
      <c r="DWZ429" s="1211"/>
      <c r="DXA429" s="1210"/>
      <c r="DXC429" s="1208"/>
      <c r="DXD429" s="1209"/>
      <c r="DXE429" s="1209"/>
      <c r="DXF429" s="1209"/>
      <c r="DXG429" s="1209"/>
      <c r="DXH429" s="1210"/>
      <c r="DXI429" s="1211"/>
      <c r="DXJ429" s="1210"/>
      <c r="DXL429" s="1208"/>
      <c r="DXM429" s="1209"/>
      <c r="DXN429" s="1209"/>
      <c r="DXO429" s="1209"/>
      <c r="DXP429" s="1209"/>
      <c r="DXQ429" s="1210"/>
      <c r="DXR429" s="1211"/>
      <c r="DXS429" s="1210"/>
      <c r="DXU429" s="1208"/>
      <c r="DXV429" s="1209"/>
      <c r="DXW429" s="1209"/>
      <c r="DXX429" s="1209"/>
      <c r="DXY429" s="1209"/>
      <c r="DXZ429" s="1210"/>
      <c r="DYA429" s="1211"/>
      <c r="DYB429" s="1210"/>
      <c r="DYD429" s="1208"/>
      <c r="DYE429" s="1209"/>
      <c r="DYF429" s="1209"/>
      <c r="DYG429" s="1209"/>
      <c r="DYH429" s="1209"/>
      <c r="DYI429" s="1210"/>
      <c r="DYJ429" s="1211"/>
      <c r="DYK429" s="1210"/>
      <c r="DYM429" s="1208"/>
      <c r="DYN429" s="1209"/>
      <c r="DYO429" s="1209"/>
      <c r="DYP429" s="1209"/>
      <c r="DYQ429" s="1209"/>
      <c r="DYR429" s="1210"/>
      <c r="DYS429" s="1211"/>
      <c r="DYT429" s="1210"/>
      <c r="DYV429" s="1208"/>
      <c r="DYW429" s="1209"/>
      <c r="DYX429" s="1209"/>
      <c r="DYY429" s="1209"/>
      <c r="DYZ429" s="1209"/>
      <c r="DZA429" s="1210"/>
      <c r="DZB429" s="1211"/>
      <c r="DZC429" s="1210"/>
      <c r="DZE429" s="1208"/>
      <c r="DZF429" s="1209"/>
      <c r="DZG429" s="1209"/>
      <c r="DZH429" s="1209"/>
      <c r="DZI429" s="1209"/>
      <c r="DZJ429" s="1210"/>
      <c r="DZK429" s="1211"/>
      <c r="DZL429" s="1210"/>
      <c r="DZN429" s="1208"/>
      <c r="DZO429" s="1209"/>
      <c r="DZP429" s="1209"/>
      <c r="DZQ429" s="1209"/>
      <c r="DZR429" s="1209"/>
      <c r="DZS429" s="1210"/>
      <c r="DZT429" s="1211"/>
      <c r="DZU429" s="1210"/>
      <c r="DZW429" s="1208"/>
      <c r="DZX429" s="1209"/>
      <c r="DZY429" s="1209"/>
      <c r="DZZ429" s="1209"/>
      <c r="EAA429" s="1209"/>
      <c r="EAB429" s="1210"/>
      <c r="EAC429" s="1211"/>
      <c r="EAD429" s="1210"/>
      <c r="EAF429" s="1208"/>
      <c r="EAG429" s="1209"/>
      <c r="EAH429" s="1209"/>
      <c r="EAI429" s="1209"/>
      <c r="EAJ429" s="1209"/>
      <c r="EAK429" s="1210"/>
      <c r="EAL429" s="1211"/>
      <c r="EAM429" s="1210"/>
      <c r="EAO429" s="1208"/>
      <c r="EAP429" s="1209"/>
      <c r="EAQ429" s="1209"/>
      <c r="EAR429" s="1209"/>
      <c r="EAS429" s="1209"/>
      <c r="EAT429" s="1210"/>
      <c r="EAU429" s="1211"/>
      <c r="EAV429" s="1210"/>
      <c r="EAX429" s="1208"/>
      <c r="EAY429" s="1209"/>
      <c r="EAZ429" s="1209"/>
      <c r="EBA429" s="1209"/>
      <c r="EBB429" s="1209"/>
      <c r="EBC429" s="1210"/>
      <c r="EBD429" s="1211"/>
      <c r="EBE429" s="1210"/>
      <c r="EBG429" s="1208"/>
      <c r="EBH429" s="1209"/>
      <c r="EBI429" s="1209"/>
      <c r="EBJ429" s="1209"/>
      <c r="EBK429" s="1209"/>
      <c r="EBL429" s="1210"/>
      <c r="EBM429" s="1211"/>
      <c r="EBN429" s="1210"/>
      <c r="EBP429" s="1208"/>
      <c r="EBQ429" s="1209"/>
      <c r="EBR429" s="1209"/>
      <c r="EBS429" s="1209"/>
      <c r="EBT429" s="1209"/>
      <c r="EBU429" s="1210"/>
      <c r="EBV429" s="1211"/>
      <c r="EBW429" s="1210"/>
      <c r="EBY429" s="1208"/>
      <c r="EBZ429" s="1209"/>
      <c r="ECA429" s="1209"/>
      <c r="ECB429" s="1209"/>
      <c r="ECC429" s="1209"/>
      <c r="ECD429" s="1210"/>
      <c r="ECE429" s="1211"/>
      <c r="ECF429" s="1210"/>
      <c r="ECH429" s="1208"/>
      <c r="ECI429" s="1209"/>
      <c r="ECJ429" s="1209"/>
      <c r="ECK429" s="1209"/>
      <c r="ECL429" s="1209"/>
      <c r="ECM429" s="1210"/>
      <c r="ECN429" s="1211"/>
      <c r="ECO429" s="1210"/>
      <c r="ECQ429" s="1208"/>
      <c r="ECR429" s="1209"/>
      <c r="ECS429" s="1209"/>
      <c r="ECT429" s="1209"/>
      <c r="ECU429" s="1209"/>
      <c r="ECV429" s="1210"/>
      <c r="ECW429" s="1211"/>
      <c r="ECX429" s="1210"/>
      <c r="ECZ429" s="1208"/>
      <c r="EDA429" s="1209"/>
      <c r="EDB429" s="1209"/>
      <c r="EDC429" s="1209"/>
      <c r="EDD429" s="1209"/>
      <c r="EDE429" s="1210"/>
      <c r="EDF429" s="1211"/>
      <c r="EDG429" s="1210"/>
      <c r="EDI429" s="1208"/>
      <c r="EDJ429" s="1209"/>
      <c r="EDK429" s="1209"/>
      <c r="EDL429" s="1209"/>
      <c r="EDM429" s="1209"/>
      <c r="EDN429" s="1210"/>
      <c r="EDO429" s="1211"/>
      <c r="EDP429" s="1210"/>
      <c r="EDR429" s="1208"/>
      <c r="EDS429" s="1209"/>
      <c r="EDT429" s="1209"/>
      <c r="EDU429" s="1209"/>
      <c r="EDV429" s="1209"/>
      <c r="EDW429" s="1210"/>
      <c r="EDX429" s="1211"/>
      <c r="EDY429" s="1210"/>
      <c r="EEA429" s="1208"/>
      <c r="EEB429" s="1209"/>
      <c r="EEC429" s="1209"/>
      <c r="EED429" s="1209"/>
      <c r="EEE429" s="1209"/>
      <c r="EEF429" s="1210"/>
      <c r="EEG429" s="1211"/>
      <c r="EEH429" s="1210"/>
      <c r="EEJ429" s="1208"/>
      <c r="EEK429" s="1209"/>
      <c r="EEL429" s="1209"/>
      <c r="EEM429" s="1209"/>
      <c r="EEN429" s="1209"/>
      <c r="EEO429" s="1210"/>
      <c r="EEP429" s="1211"/>
      <c r="EEQ429" s="1210"/>
      <c r="EES429" s="1208"/>
      <c r="EET429" s="1209"/>
      <c r="EEU429" s="1209"/>
      <c r="EEV429" s="1209"/>
      <c r="EEW429" s="1209"/>
      <c r="EEX429" s="1210"/>
      <c r="EEY429" s="1211"/>
      <c r="EEZ429" s="1210"/>
      <c r="EFB429" s="1208"/>
      <c r="EFC429" s="1209"/>
      <c r="EFD429" s="1209"/>
      <c r="EFE429" s="1209"/>
      <c r="EFF429" s="1209"/>
      <c r="EFG429" s="1210"/>
      <c r="EFH429" s="1211"/>
      <c r="EFI429" s="1210"/>
      <c r="EFK429" s="1208"/>
      <c r="EFL429" s="1209"/>
      <c r="EFM429" s="1209"/>
      <c r="EFN429" s="1209"/>
      <c r="EFO429" s="1209"/>
      <c r="EFP429" s="1210"/>
      <c r="EFQ429" s="1211"/>
      <c r="EFR429" s="1210"/>
      <c r="EFT429" s="1208"/>
      <c r="EFU429" s="1209"/>
      <c r="EFV429" s="1209"/>
      <c r="EFW429" s="1209"/>
      <c r="EFX429" s="1209"/>
      <c r="EFY429" s="1210"/>
      <c r="EFZ429" s="1211"/>
      <c r="EGA429" s="1210"/>
      <c r="EGC429" s="1208"/>
      <c r="EGD429" s="1209"/>
      <c r="EGE429" s="1209"/>
      <c r="EGF429" s="1209"/>
      <c r="EGG429" s="1209"/>
      <c r="EGH429" s="1210"/>
      <c r="EGI429" s="1211"/>
      <c r="EGJ429" s="1210"/>
      <c r="EGL429" s="1208"/>
      <c r="EGM429" s="1209"/>
      <c r="EGN429" s="1209"/>
      <c r="EGO429" s="1209"/>
      <c r="EGP429" s="1209"/>
      <c r="EGQ429" s="1210"/>
      <c r="EGR429" s="1211"/>
      <c r="EGS429" s="1210"/>
      <c r="EGU429" s="1208"/>
      <c r="EGV429" s="1209"/>
      <c r="EGW429" s="1209"/>
      <c r="EGX429" s="1209"/>
      <c r="EGY429" s="1209"/>
      <c r="EGZ429" s="1210"/>
      <c r="EHA429" s="1211"/>
      <c r="EHB429" s="1210"/>
      <c r="EHD429" s="1208"/>
      <c r="EHE429" s="1209"/>
      <c r="EHF429" s="1209"/>
      <c r="EHG429" s="1209"/>
      <c r="EHH429" s="1209"/>
      <c r="EHI429" s="1210"/>
      <c r="EHJ429" s="1211"/>
      <c r="EHK429" s="1210"/>
      <c r="EHM429" s="1208"/>
      <c r="EHN429" s="1209"/>
      <c r="EHO429" s="1209"/>
      <c r="EHP429" s="1209"/>
      <c r="EHQ429" s="1209"/>
      <c r="EHR429" s="1210"/>
      <c r="EHS429" s="1211"/>
      <c r="EHT429" s="1210"/>
      <c r="EHV429" s="1208"/>
      <c r="EHW429" s="1209"/>
      <c r="EHX429" s="1209"/>
      <c r="EHY429" s="1209"/>
      <c r="EHZ429" s="1209"/>
      <c r="EIA429" s="1210"/>
      <c r="EIB429" s="1211"/>
      <c r="EIC429" s="1210"/>
      <c r="EIE429" s="1208"/>
      <c r="EIF429" s="1209"/>
      <c r="EIG429" s="1209"/>
      <c r="EIH429" s="1209"/>
      <c r="EII429" s="1209"/>
      <c r="EIJ429" s="1210"/>
      <c r="EIK429" s="1211"/>
      <c r="EIL429" s="1210"/>
      <c r="EIN429" s="1208"/>
      <c r="EIO429" s="1209"/>
      <c r="EIP429" s="1209"/>
      <c r="EIQ429" s="1209"/>
      <c r="EIR429" s="1209"/>
      <c r="EIS429" s="1210"/>
      <c r="EIT429" s="1211"/>
      <c r="EIU429" s="1210"/>
      <c r="EIW429" s="1208"/>
      <c r="EIX429" s="1209"/>
      <c r="EIY429" s="1209"/>
      <c r="EIZ429" s="1209"/>
      <c r="EJA429" s="1209"/>
      <c r="EJB429" s="1210"/>
      <c r="EJC429" s="1211"/>
      <c r="EJD429" s="1210"/>
      <c r="EJF429" s="1208"/>
      <c r="EJG429" s="1209"/>
      <c r="EJH429" s="1209"/>
      <c r="EJI429" s="1209"/>
      <c r="EJJ429" s="1209"/>
      <c r="EJK429" s="1210"/>
      <c r="EJL429" s="1211"/>
      <c r="EJM429" s="1210"/>
      <c r="EJO429" s="1208"/>
      <c r="EJP429" s="1209"/>
      <c r="EJQ429" s="1209"/>
      <c r="EJR429" s="1209"/>
      <c r="EJS429" s="1209"/>
      <c r="EJT429" s="1210"/>
      <c r="EJU429" s="1211"/>
      <c r="EJV429" s="1210"/>
      <c r="EJX429" s="1208"/>
      <c r="EJY429" s="1209"/>
      <c r="EJZ429" s="1209"/>
      <c r="EKA429" s="1209"/>
      <c r="EKB429" s="1209"/>
      <c r="EKC429" s="1210"/>
      <c r="EKD429" s="1211"/>
      <c r="EKE429" s="1210"/>
      <c r="EKG429" s="1208"/>
      <c r="EKH429" s="1209"/>
      <c r="EKI429" s="1209"/>
      <c r="EKJ429" s="1209"/>
      <c r="EKK429" s="1209"/>
      <c r="EKL429" s="1210"/>
      <c r="EKM429" s="1211"/>
      <c r="EKN429" s="1210"/>
      <c r="EKP429" s="1208"/>
      <c r="EKQ429" s="1209"/>
      <c r="EKR429" s="1209"/>
      <c r="EKS429" s="1209"/>
      <c r="EKT429" s="1209"/>
      <c r="EKU429" s="1210"/>
      <c r="EKV429" s="1211"/>
      <c r="EKW429" s="1210"/>
      <c r="EKY429" s="1208"/>
      <c r="EKZ429" s="1209"/>
      <c r="ELA429" s="1209"/>
      <c r="ELB429" s="1209"/>
      <c r="ELC429" s="1209"/>
      <c r="ELD429" s="1210"/>
      <c r="ELE429" s="1211"/>
      <c r="ELF429" s="1210"/>
      <c r="ELH429" s="1208"/>
      <c r="ELI429" s="1209"/>
      <c r="ELJ429" s="1209"/>
      <c r="ELK429" s="1209"/>
      <c r="ELL429" s="1209"/>
      <c r="ELM429" s="1210"/>
      <c r="ELN429" s="1211"/>
      <c r="ELO429" s="1210"/>
      <c r="ELQ429" s="1208"/>
      <c r="ELR429" s="1209"/>
      <c r="ELS429" s="1209"/>
      <c r="ELT429" s="1209"/>
      <c r="ELU429" s="1209"/>
      <c r="ELV429" s="1210"/>
      <c r="ELW429" s="1211"/>
      <c r="ELX429" s="1210"/>
      <c r="ELZ429" s="1208"/>
      <c r="EMA429" s="1209"/>
      <c r="EMB429" s="1209"/>
      <c r="EMC429" s="1209"/>
      <c r="EMD429" s="1209"/>
      <c r="EME429" s="1210"/>
      <c r="EMF429" s="1211"/>
      <c r="EMG429" s="1210"/>
      <c r="EMI429" s="1208"/>
      <c r="EMJ429" s="1209"/>
      <c r="EMK429" s="1209"/>
      <c r="EML429" s="1209"/>
      <c r="EMM429" s="1209"/>
      <c r="EMN429" s="1210"/>
      <c r="EMO429" s="1211"/>
      <c r="EMP429" s="1210"/>
      <c r="EMR429" s="1208"/>
      <c r="EMS429" s="1209"/>
      <c r="EMT429" s="1209"/>
      <c r="EMU429" s="1209"/>
      <c r="EMV429" s="1209"/>
      <c r="EMW429" s="1210"/>
      <c r="EMX429" s="1211"/>
      <c r="EMY429" s="1210"/>
      <c r="ENA429" s="1208"/>
      <c r="ENB429" s="1209"/>
      <c r="ENC429" s="1209"/>
      <c r="END429" s="1209"/>
      <c r="ENE429" s="1209"/>
      <c r="ENF429" s="1210"/>
      <c r="ENG429" s="1211"/>
      <c r="ENH429" s="1210"/>
      <c r="ENJ429" s="1208"/>
      <c r="ENK429" s="1209"/>
      <c r="ENL429" s="1209"/>
      <c r="ENM429" s="1209"/>
      <c r="ENN429" s="1209"/>
      <c r="ENO429" s="1210"/>
      <c r="ENP429" s="1211"/>
      <c r="ENQ429" s="1210"/>
      <c r="ENS429" s="1208"/>
      <c r="ENT429" s="1209"/>
      <c r="ENU429" s="1209"/>
      <c r="ENV429" s="1209"/>
      <c r="ENW429" s="1209"/>
      <c r="ENX429" s="1210"/>
      <c r="ENY429" s="1211"/>
      <c r="ENZ429" s="1210"/>
      <c r="EOB429" s="1208"/>
      <c r="EOC429" s="1209"/>
      <c r="EOD429" s="1209"/>
      <c r="EOE429" s="1209"/>
      <c r="EOF429" s="1209"/>
      <c r="EOG429" s="1210"/>
      <c r="EOH429" s="1211"/>
      <c r="EOI429" s="1210"/>
      <c r="EOK429" s="1208"/>
      <c r="EOL429" s="1209"/>
      <c r="EOM429" s="1209"/>
      <c r="EON429" s="1209"/>
      <c r="EOO429" s="1209"/>
      <c r="EOP429" s="1210"/>
      <c r="EOQ429" s="1211"/>
      <c r="EOR429" s="1210"/>
      <c r="EOT429" s="1208"/>
      <c r="EOU429" s="1209"/>
      <c r="EOV429" s="1209"/>
      <c r="EOW429" s="1209"/>
      <c r="EOX429" s="1209"/>
      <c r="EOY429" s="1210"/>
      <c r="EOZ429" s="1211"/>
      <c r="EPA429" s="1210"/>
      <c r="EPC429" s="1208"/>
      <c r="EPD429" s="1209"/>
      <c r="EPE429" s="1209"/>
      <c r="EPF429" s="1209"/>
      <c r="EPG429" s="1209"/>
      <c r="EPH429" s="1210"/>
      <c r="EPI429" s="1211"/>
      <c r="EPJ429" s="1210"/>
      <c r="EPL429" s="1208"/>
      <c r="EPM429" s="1209"/>
      <c r="EPN429" s="1209"/>
      <c r="EPO429" s="1209"/>
      <c r="EPP429" s="1209"/>
      <c r="EPQ429" s="1210"/>
      <c r="EPR429" s="1211"/>
      <c r="EPS429" s="1210"/>
      <c r="EPU429" s="1208"/>
      <c r="EPV429" s="1209"/>
      <c r="EPW429" s="1209"/>
      <c r="EPX429" s="1209"/>
      <c r="EPY429" s="1209"/>
      <c r="EPZ429" s="1210"/>
      <c r="EQA429" s="1211"/>
      <c r="EQB429" s="1210"/>
      <c r="EQD429" s="1208"/>
      <c r="EQE429" s="1209"/>
      <c r="EQF429" s="1209"/>
      <c r="EQG429" s="1209"/>
      <c r="EQH429" s="1209"/>
      <c r="EQI429" s="1210"/>
      <c r="EQJ429" s="1211"/>
      <c r="EQK429" s="1210"/>
      <c r="EQM429" s="1208"/>
      <c r="EQN429" s="1209"/>
      <c r="EQO429" s="1209"/>
      <c r="EQP429" s="1209"/>
      <c r="EQQ429" s="1209"/>
      <c r="EQR429" s="1210"/>
      <c r="EQS429" s="1211"/>
      <c r="EQT429" s="1210"/>
      <c r="EQV429" s="1208"/>
      <c r="EQW429" s="1209"/>
      <c r="EQX429" s="1209"/>
      <c r="EQY429" s="1209"/>
      <c r="EQZ429" s="1209"/>
      <c r="ERA429" s="1210"/>
      <c r="ERB429" s="1211"/>
      <c r="ERC429" s="1210"/>
      <c r="ERE429" s="1208"/>
      <c r="ERF429" s="1209"/>
      <c r="ERG429" s="1209"/>
      <c r="ERH429" s="1209"/>
      <c r="ERI429" s="1209"/>
      <c r="ERJ429" s="1210"/>
      <c r="ERK429" s="1211"/>
      <c r="ERL429" s="1210"/>
      <c r="ERN429" s="1208"/>
      <c r="ERO429" s="1209"/>
      <c r="ERP429" s="1209"/>
      <c r="ERQ429" s="1209"/>
      <c r="ERR429" s="1209"/>
      <c r="ERS429" s="1210"/>
      <c r="ERT429" s="1211"/>
      <c r="ERU429" s="1210"/>
      <c r="ERW429" s="1208"/>
      <c r="ERX429" s="1209"/>
      <c r="ERY429" s="1209"/>
      <c r="ERZ429" s="1209"/>
      <c r="ESA429" s="1209"/>
      <c r="ESB429" s="1210"/>
      <c r="ESC429" s="1211"/>
      <c r="ESD429" s="1210"/>
      <c r="ESF429" s="1208"/>
      <c r="ESG429" s="1209"/>
      <c r="ESH429" s="1209"/>
      <c r="ESI429" s="1209"/>
      <c r="ESJ429" s="1209"/>
      <c r="ESK429" s="1210"/>
      <c r="ESL429" s="1211"/>
      <c r="ESM429" s="1210"/>
      <c r="ESO429" s="1208"/>
      <c r="ESP429" s="1209"/>
      <c r="ESQ429" s="1209"/>
      <c r="ESR429" s="1209"/>
      <c r="ESS429" s="1209"/>
      <c r="EST429" s="1210"/>
      <c r="ESU429" s="1211"/>
      <c r="ESV429" s="1210"/>
      <c r="ESX429" s="1208"/>
      <c r="ESY429" s="1209"/>
      <c r="ESZ429" s="1209"/>
      <c r="ETA429" s="1209"/>
      <c r="ETB429" s="1209"/>
      <c r="ETC429" s="1210"/>
      <c r="ETD429" s="1211"/>
      <c r="ETE429" s="1210"/>
      <c r="ETG429" s="1208"/>
      <c r="ETH429" s="1209"/>
      <c r="ETI429" s="1209"/>
      <c r="ETJ429" s="1209"/>
      <c r="ETK429" s="1209"/>
      <c r="ETL429" s="1210"/>
      <c r="ETM429" s="1211"/>
      <c r="ETN429" s="1210"/>
      <c r="ETP429" s="1208"/>
      <c r="ETQ429" s="1209"/>
      <c r="ETR429" s="1209"/>
      <c r="ETS429" s="1209"/>
      <c r="ETT429" s="1209"/>
      <c r="ETU429" s="1210"/>
      <c r="ETV429" s="1211"/>
      <c r="ETW429" s="1210"/>
      <c r="ETY429" s="1208"/>
      <c r="ETZ429" s="1209"/>
      <c r="EUA429" s="1209"/>
      <c r="EUB429" s="1209"/>
      <c r="EUC429" s="1209"/>
      <c r="EUD429" s="1210"/>
      <c r="EUE429" s="1211"/>
      <c r="EUF429" s="1210"/>
      <c r="EUH429" s="1208"/>
      <c r="EUI429" s="1209"/>
      <c r="EUJ429" s="1209"/>
      <c r="EUK429" s="1209"/>
      <c r="EUL429" s="1209"/>
      <c r="EUM429" s="1210"/>
      <c r="EUN429" s="1211"/>
      <c r="EUO429" s="1210"/>
      <c r="EUQ429" s="1208"/>
      <c r="EUR429" s="1209"/>
      <c r="EUS429" s="1209"/>
      <c r="EUT429" s="1209"/>
      <c r="EUU429" s="1209"/>
      <c r="EUV429" s="1210"/>
      <c r="EUW429" s="1211"/>
      <c r="EUX429" s="1210"/>
      <c r="EUZ429" s="1208"/>
      <c r="EVA429" s="1209"/>
      <c r="EVB429" s="1209"/>
      <c r="EVC429" s="1209"/>
      <c r="EVD429" s="1209"/>
      <c r="EVE429" s="1210"/>
      <c r="EVF429" s="1211"/>
      <c r="EVG429" s="1210"/>
      <c r="EVI429" s="1208"/>
      <c r="EVJ429" s="1209"/>
      <c r="EVK429" s="1209"/>
      <c r="EVL429" s="1209"/>
      <c r="EVM429" s="1209"/>
      <c r="EVN429" s="1210"/>
      <c r="EVO429" s="1211"/>
      <c r="EVP429" s="1210"/>
      <c r="EVR429" s="1208"/>
      <c r="EVS429" s="1209"/>
      <c r="EVT429" s="1209"/>
      <c r="EVU429" s="1209"/>
      <c r="EVV429" s="1209"/>
      <c r="EVW429" s="1210"/>
      <c r="EVX429" s="1211"/>
      <c r="EVY429" s="1210"/>
      <c r="EWA429" s="1208"/>
      <c r="EWB429" s="1209"/>
      <c r="EWC429" s="1209"/>
      <c r="EWD429" s="1209"/>
      <c r="EWE429" s="1209"/>
      <c r="EWF429" s="1210"/>
      <c r="EWG429" s="1211"/>
      <c r="EWH429" s="1210"/>
      <c r="EWJ429" s="1208"/>
      <c r="EWK429" s="1209"/>
      <c r="EWL429" s="1209"/>
      <c r="EWM429" s="1209"/>
      <c r="EWN429" s="1209"/>
      <c r="EWO429" s="1210"/>
      <c r="EWP429" s="1211"/>
      <c r="EWQ429" s="1210"/>
      <c r="EWS429" s="1208"/>
      <c r="EWT429" s="1209"/>
      <c r="EWU429" s="1209"/>
      <c r="EWV429" s="1209"/>
      <c r="EWW429" s="1209"/>
      <c r="EWX429" s="1210"/>
      <c r="EWY429" s="1211"/>
      <c r="EWZ429" s="1210"/>
      <c r="EXB429" s="1208"/>
      <c r="EXC429" s="1209"/>
      <c r="EXD429" s="1209"/>
      <c r="EXE429" s="1209"/>
      <c r="EXF429" s="1209"/>
      <c r="EXG429" s="1210"/>
      <c r="EXH429" s="1211"/>
      <c r="EXI429" s="1210"/>
      <c r="EXK429" s="1208"/>
      <c r="EXL429" s="1209"/>
      <c r="EXM429" s="1209"/>
      <c r="EXN429" s="1209"/>
      <c r="EXO429" s="1209"/>
      <c r="EXP429" s="1210"/>
      <c r="EXQ429" s="1211"/>
      <c r="EXR429" s="1210"/>
      <c r="EXT429" s="1208"/>
      <c r="EXU429" s="1209"/>
      <c r="EXV429" s="1209"/>
      <c r="EXW429" s="1209"/>
      <c r="EXX429" s="1209"/>
      <c r="EXY429" s="1210"/>
      <c r="EXZ429" s="1211"/>
      <c r="EYA429" s="1210"/>
      <c r="EYC429" s="1208"/>
      <c r="EYD429" s="1209"/>
      <c r="EYE429" s="1209"/>
      <c r="EYF429" s="1209"/>
      <c r="EYG429" s="1209"/>
      <c r="EYH429" s="1210"/>
      <c r="EYI429" s="1211"/>
      <c r="EYJ429" s="1210"/>
      <c r="EYL429" s="1208"/>
      <c r="EYM429" s="1209"/>
      <c r="EYN429" s="1209"/>
      <c r="EYO429" s="1209"/>
      <c r="EYP429" s="1209"/>
      <c r="EYQ429" s="1210"/>
      <c r="EYR429" s="1211"/>
      <c r="EYS429" s="1210"/>
      <c r="EYU429" s="1208"/>
      <c r="EYV429" s="1209"/>
      <c r="EYW429" s="1209"/>
      <c r="EYX429" s="1209"/>
      <c r="EYY429" s="1209"/>
      <c r="EYZ429" s="1210"/>
      <c r="EZA429" s="1211"/>
      <c r="EZB429" s="1210"/>
      <c r="EZD429" s="1208"/>
      <c r="EZE429" s="1209"/>
      <c r="EZF429" s="1209"/>
      <c r="EZG429" s="1209"/>
      <c r="EZH429" s="1209"/>
      <c r="EZI429" s="1210"/>
      <c r="EZJ429" s="1211"/>
      <c r="EZK429" s="1210"/>
      <c r="EZM429" s="1208"/>
      <c r="EZN429" s="1209"/>
      <c r="EZO429" s="1209"/>
      <c r="EZP429" s="1209"/>
      <c r="EZQ429" s="1209"/>
      <c r="EZR429" s="1210"/>
      <c r="EZS429" s="1211"/>
      <c r="EZT429" s="1210"/>
      <c r="EZV429" s="1208"/>
      <c r="EZW429" s="1209"/>
      <c r="EZX429" s="1209"/>
      <c r="EZY429" s="1209"/>
      <c r="EZZ429" s="1209"/>
      <c r="FAA429" s="1210"/>
      <c r="FAB429" s="1211"/>
      <c r="FAC429" s="1210"/>
      <c r="FAE429" s="1208"/>
      <c r="FAF429" s="1209"/>
      <c r="FAG429" s="1209"/>
      <c r="FAH429" s="1209"/>
      <c r="FAI429" s="1209"/>
      <c r="FAJ429" s="1210"/>
      <c r="FAK429" s="1211"/>
      <c r="FAL429" s="1210"/>
      <c r="FAN429" s="1208"/>
      <c r="FAO429" s="1209"/>
      <c r="FAP429" s="1209"/>
      <c r="FAQ429" s="1209"/>
      <c r="FAR429" s="1209"/>
      <c r="FAS429" s="1210"/>
      <c r="FAT429" s="1211"/>
      <c r="FAU429" s="1210"/>
      <c r="FAW429" s="1208"/>
      <c r="FAX429" s="1209"/>
      <c r="FAY429" s="1209"/>
      <c r="FAZ429" s="1209"/>
      <c r="FBA429" s="1209"/>
      <c r="FBB429" s="1210"/>
      <c r="FBC429" s="1211"/>
      <c r="FBD429" s="1210"/>
      <c r="FBF429" s="1208"/>
      <c r="FBG429" s="1209"/>
      <c r="FBH429" s="1209"/>
      <c r="FBI429" s="1209"/>
      <c r="FBJ429" s="1209"/>
      <c r="FBK429" s="1210"/>
      <c r="FBL429" s="1211"/>
      <c r="FBM429" s="1210"/>
      <c r="FBO429" s="1208"/>
      <c r="FBP429" s="1209"/>
      <c r="FBQ429" s="1209"/>
      <c r="FBR429" s="1209"/>
      <c r="FBS429" s="1209"/>
      <c r="FBT429" s="1210"/>
      <c r="FBU429" s="1211"/>
      <c r="FBV429" s="1210"/>
      <c r="FBX429" s="1208"/>
      <c r="FBY429" s="1209"/>
      <c r="FBZ429" s="1209"/>
      <c r="FCA429" s="1209"/>
      <c r="FCB429" s="1209"/>
      <c r="FCC429" s="1210"/>
      <c r="FCD429" s="1211"/>
      <c r="FCE429" s="1210"/>
      <c r="FCG429" s="1208"/>
      <c r="FCH429" s="1209"/>
      <c r="FCI429" s="1209"/>
      <c r="FCJ429" s="1209"/>
      <c r="FCK429" s="1209"/>
      <c r="FCL429" s="1210"/>
      <c r="FCM429" s="1211"/>
      <c r="FCN429" s="1210"/>
      <c r="FCP429" s="1208"/>
      <c r="FCQ429" s="1209"/>
      <c r="FCR429" s="1209"/>
      <c r="FCS429" s="1209"/>
      <c r="FCT429" s="1209"/>
      <c r="FCU429" s="1210"/>
      <c r="FCV429" s="1211"/>
      <c r="FCW429" s="1210"/>
      <c r="FCY429" s="1208"/>
      <c r="FCZ429" s="1209"/>
      <c r="FDA429" s="1209"/>
      <c r="FDB429" s="1209"/>
      <c r="FDC429" s="1209"/>
      <c r="FDD429" s="1210"/>
      <c r="FDE429" s="1211"/>
      <c r="FDF429" s="1210"/>
      <c r="FDH429" s="1208"/>
      <c r="FDI429" s="1209"/>
      <c r="FDJ429" s="1209"/>
      <c r="FDK429" s="1209"/>
      <c r="FDL429" s="1209"/>
      <c r="FDM429" s="1210"/>
      <c r="FDN429" s="1211"/>
      <c r="FDO429" s="1210"/>
      <c r="FDQ429" s="1208"/>
      <c r="FDR429" s="1209"/>
      <c r="FDS429" s="1209"/>
      <c r="FDT429" s="1209"/>
      <c r="FDU429" s="1209"/>
      <c r="FDV429" s="1210"/>
      <c r="FDW429" s="1211"/>
      <c r="FDX429" s="1210"/>
      <c r="FDZ429" s="1208"/>
      <c r="FEA429" s="1209"/>
      <c r="FEB429" s="1209"/>
      <c r="FEC429" s="1209"/>
      <c r="FED429" s="1209"/>
      <c r="FEE429" s="1210"/>
      <c r="FEF429" s="1211"/>
      <c r="FEG429" s="1210"/>
      <c r="FEI429" s="1208"/>
      <c r="FEJ429" s="1209"/>
      <c r="FEK429" s="1209"/>
      <c r="FEL429" s="1209"/>
      <c r="FEM429" s="1209"/>
      <c r="FEN429" s="1210"/>
      <c r="FEO429" s="1211"/>
      <c r="FEP429" s="1210"/>
      <c r="FER429" s="1208"/>
      <c r="FES429" s="1209"/>
      <c r="FET429" s="1209"/>
      <c r="FEU429" s="1209"/>
      <c r="FEV429" s="1209"/>
      <c r="FEW429" s="1210"/>
      <c r="FEX429" s="1211"/>
      <c r="FEY429" s="1210"/>
      <c r="FFA429" s="1208"/>
      <c r="FFB429" s="1209"/>
      <c r="FFC429" s="1209"/>
      <c r="FFD429" s="1209"/>
      <c r="FFE429" s="1209"/>
      <c r="FFF429" s="1210"/>
      <c r="FFG429" s="1211"/>
      <c r="FFH429" s="1210"/>
      <c r="FFJ429" s="1208"/>
      <c r="FFK429" s="1209"/>
      <c r="FFL429" s="1209"/>
      <c r="FFM429" s="1209"/>
      <c r="FFN429" s="1209"/>
      <c r="FFO429" s="1210"/>
      <c r="FFP429" s="1211"/>
      <c r="FFQ429" s="1210"/>
      <c r="FFS429" s="1208"/>
      <c r="FFT429" s="1209"/>
      <c r="FFU429" s="1209"/>
      <c r="FFV429" s="1209"/>
      <c r="FFW429" s="1209"/>
      <c r="FFX429" s="1210"/>
      <c r="FFY429" s="1211"/>
      <c r="FFZ429" s="1210"/>
      <c r="FGB429" s="1208"/>
      <c r="FGC429" s="1209"/>
      <c r="FGD429" s="1209"/>
      <c r="FGE429" s="1209"/>
      <c r="FGF429" s="1209"/>
      <c r="FGG429" s="1210"/>
      <c r="FGH429" s="1211"/>
      <c r="FGI429" s="1210"/>
      <c r="FGK429" s="1208"/>
      <c r="FGL429" s="1209"/>
      <c r="FGM429" s="1209"/>
      <c r="FGN429" s="1209"/>
      <c r="FGO429" s="1209"/>
      <c r="FGP429" s="1210"/>
      <c r="FGQ429" s="1211"/>
      <c r="FGR429" s="1210"/>
      <c r="FGT429" s="1208"/>
      <c r="FGU429" s="1209"/>
      <c r="FGV429" s="1209"/>
      <c r="FGW429" s="1209"/>
      <c r="FGX429" s="1209"/>
      <c r="FGY429" s="1210"/>
      <c r="FGZ429" s="1211"/>
      <c r="FHA429" s="1210"/>
      <c r="FHC429" s="1208"/>
      <c r="FHD429" s="1209"/>
      <c r="FHE429" s="1209"/>
      <c r="FHF429" s="1209"/>
      <c r="FHG429" s="1209"/>
      <c r="FHH429" s="1210"/>
      <c r="FHI429" s="1211"/>
      <c r="FHJ429" s="1210"/>
      <c r="FHL429" s="1208"/>
      <c r="FHM429" s="1209"/>
      <c r="FHN429" s="1209"/>
      <c r="FHO429" s="1209"/>
      <c r="FHP429" s="1209"/>
      <c r="FHQ429" s="1210"/>
      <c r="FHR429" s="1211"/>
      <c r="FHS429" s="1210"/>
      <c r="FHU429" s="1208"/>
      <c r="FHV429" s="1209"/>
      <c r="FHW429" s="1209"/>
      <c r="FHX429" s="1209"/>
      <c r="FHY429" s="1209"/>
      <c r="FHZ429" s="1210"/>
      <c r="FIA429" s="1211"/>
      <c r="FIB429" s="1210"/>
      <c r="FID429" s="1208"/>
      <c r="FIE429" s="1209"/>
      <c r="FIF429" s="1209"/>
      <c r="FIG429" s="1209"/>
      <c r="FIH429" s="1209"/>
      <c r="FII429" s="1210"/>
      <c r="FIJ429" s="1211"/>
      <c r="FIK429" s="1210"/>
      <c r="FIM429" s="1208"/>
      <c r="FIN429" s="1209"/>
      <c r="FIO429" s="1209"/>
      <c r="FIP429" s="1209"/>
      <c r="FIQ429" s="1209"/>
      <c r="FIR429" s="1210"/>
      <c r="FIS429" s="1211"/>
      <c r="FIT429" s="1210"/>
      <c r="FIV429" s="1208"/>
      <c r="FIW429" s="1209"/>
      <c r="FIX429" s="1209"/>
      <c r="FIY429" s="1209"/>
      <c r="FIZ429" s="1209"/>
      <c r="FJA429" s="1210"/>
      <c r="FJB429" s="1211"/>
      <c r="FJC429" s="1210"/>
      <c r="FJE429" s="1208"/>
      <c r="FJF429" s="1209"/>
      <c r="FJG429" s="1209"/>
      <c r="FJH429" s="1209"/>
      <c r="FJI429" s="1209"/>
      <c r="FJJ429" s="1210"/>
      <c r="FJK429" s="1211"/>
      <c r="FJL429" s="1210"/>
      <c r="FJN429" s="1208"/>
      <c r="FJO429" s="1209"/>
      <c r="FJP429" s="1209"/>
      <c r="FJQ429" s="1209"/>
      <c r="FJR429" s="1209"/>
      <c r="FJS429" s="1210"/>
      <c r="FJT429" s="1211"/>
      <c r="FJU429" s="1210"/>
      <c r="FJW429" s="1208"/>
      <c r="FJX429" s="1209"/>
      <c r="FJY429" s="1209"/>
      <c r="FJZ429" s="1209"/>
      <c r="FKA429" s="1209"/>
      <c r="FKB429" s="1210"/>
      <c r="FKC429" s="1211"/>
      <c r="FKD429" s="1210"/>
      <c r="FKF429" s="1208"/>
      <c r="FKG429" s="1209"/>
      <c r="FKH429" s="1209"/>
      <c r="FKI429" s="1209"/>
      <c r="FKJ429" s="1209"/>
      <c r="FKK429" s="1210"/>
      <c r="FKL429" s="1211"/>
      <c r="FKM429" s="1210"/>
      <c r="FKO429" s="1208"/>
      <c r="FKP429" s="1209"/>
      <c r="FKQ429" s="1209"/>
      <c r="FKR429" s="1209"/>
      <c r="FKS429" s="1209"/>
      <c r="FKT429" s="1210"/>
      <c r="FKU429" s="1211"/>
      <c r="FKV429" s="1210"/>
      <c r="FKX429" s="1208"/>
      <c r="FKY429" s="1209"/>
      <c r="FKZ429" s="1209"/>
      <c r="FLA429" s="1209"/>
      <c r="FLB429" s="1209"/>
      <c r="FLC429" s="1210"/>
      <c r="FLD429" s="1211"/>
      <c r="FLE429" s="1210"/>
      <c r="FLG429" s="1208"/>
      <c r="FLH429" s="1209"/>
      <c r="FLI429" s="1209"/>
      <c r="FLJ429" s="1209"/>
      <c r="FLK429" s="1209"/>
      <c r="FLL429" s="1210"/>
      <c r="FLM429" s="1211"/>
      <c r="FLN429" s="1210"/>
      <c r="FLP429" s="1208"/>
      <c r="FLQ429" s="1209"/>
      <c r="FLR429" s="1209"/>
      <c r="FLS429" s="1209"/>
      <c r="FLT429" s="1209"/>
      <c r="FLU429" s="1210"/>
      <c r="FLV429" s="1211"/>
      <c r="FLW429" s="1210"/>
      <c r="FLY429" s="1208"/>
      <c r="FLZ429" s="1209"/>
      <c r="FMA429" s="1209"/>
      <c r="FMB429" s="1209"/>
      <c r="FMC429" s="1209"/>
      <c r="FMD429" s="1210"/>
      <c r="FME429" s="1211"/>
      <c r="FMF429" s="1210"/>
      <c r="FMH429" s="1208"/>
      <c r="FMI429" s="1209"/>
      <c r="FMJ429" s="1209"/>
      <c r="FMK429" s="1209"/>
      <c r="FML429" s="1209"/>
      <c r="FMM429" s="1210"/>
      <c r="FMN429" s="1211"/>
      <c r="FMO429" s="1210"/>
      <c r="FMQ429" s="1208"/>
      <c r="FMR429" s="1209"/>
      <c r="FMS429" s="1209"/>
      <c r="FMT429" s="1209"/>
      <c r="FMU429" s="1209"/>
      <c r="FMV429" s="1210"/>
      <c r="FMW429" s="1211"/>
      <c r="FMX429" s="1210"/>
      <c r="FMZ429" s="1208"/>
      <c r="FNA429" s="1209"/>
      <c r="FNB429" s="1209"/>
      <c r="FNC429" s="1209"/>
      <c r="FND429" s="1209"/>
      <c r="FNE429" s="1210"/>
      <c r="FNF429" s="1211"/>
      <c r="FNG429" s="1210"/>
      <c r="FNI429" s="1208"/>
      <c r="FNJ429" s="1209"/>
      <c r="FNK429" s="1209"/>
      <c r="FNL429" s="1209"/>
      <c r="FNM429" s="1209"/>
      <c r="FNN429" s="1210"/>
      <c r="FNO429" s="1211"/>
      <c r="FNP429" s="1210"/>
      <c r="FNR429" s="1208"/>
      <c r="FNS429" s="1209"/>
      <c r="FNT429" s="1209"/>
      <c r="FNU429" s="1209"/>
      <c r="FNV429" s="1209"/>
      <c r="FNW429" s="1210"/>
      <c r="FNX429" s="1211"/>
      <c r="FNY429" s="1210"/>
      <c r="FOA429" s="1208"/>
      <c r="FOB429" s="1209"/>
      <c r="FOC429" s="1209"/>
      <c r="FOD429" s="1209"/>
      <c r="FOE429" s="1209"/>
      <c r="FOF429" s="1210"/>
      <c r="FOG429" s="1211"/>
      <c r="FOH429" s="1210"/>
      <c r="FOJ429" s="1208"/>
      <c r="FOK429" s="1209"/>
      <c r="FOL429" s="1209"/>
      <c r="FOM429" s="1209"/>
      <c r="FON429" s="1209"/>
      <c r="FOO429" s="1210"/>
      <c r="FOP429" s="1211"/>
      <c r="FOQ429" s="1210"/>
      <c r="FOS429" s="1208"/>
      <c r="FOT429" s="1209"/>
      <c r="FOU429" s="1209"/>
      <c r="FOV429" s="1209"/>
      <c r="FOW429" s="1209"/>
      <c r="FOX429" s="1210"/>
      <c r="FOY429" s="1211"/>
      <c r="FOZ429" s="1210"/>
      <c r="FPB429" s="1208"/>
      <c r="FPC429" s="1209"/>
      <c r="FPD429" s="1209"/>
      <c r="FPE429" s="1209"/>
      <c r="FPF429" s="1209"/>
      <c r="FPG429" s="1210"/>
      <c r="FPH429" s="1211"/>
      <c r="FPI429" s="1210"/>
      <c r="FPK429" s="1208"/>
      <c r="FPL429" s="1209"/>
      <c r="FPM429" s="1209"/>
      <c r="FPN429" s="1209"/>
      <c r="FPO429" s="1209"/>
      <c r="FPP429" s="1210"/>
      <c r="FPQ429" s="1211"/>
      <c r="FPR429" s="1210"/>
      <c r="FPT429" s="1208"/>
      <c r="FPU429" s="1209"/>
      <c r="FPV429" s="1209"/>
      <c r="FPW429" s="1209"/>
      <c r="FPX429" s="1209"/>
      <c r="FPY429" s="1210"/>
      <c r="FPZ429" s="1211"/>
      <c r="FQA429" s="1210"/>
      <c r="FQC429" s="1208"/>
      <c r="FQD429" s="1209"/>
      <c r="FQE429" s="1209"/>
      <c r="FQF429" s="1209"/>
      <c r="FQG429" s="1209"/>
      <c r="FQH429" s="1210"/>
      <c r="FQI429" s="1211"/>
      <c r="FQJ429" s="1210"/>
      <c r="FQL429" s="1208"/>
      <c r="FQM429" s="1209"/>
      <c r="FQN429" s="1209"/>
      <c r="FQO429" s="1209"/>
      <c r="FQP429" s="1209"/>
      <c r="FQQ429" s="1210"/>
      <c r="FQR429" s="1211"/>
      <c r="FQS429" s="1210"/>
      <c r="FQU429" s="1208"/>
      <c r="FQV429" s="1209"/>
      <c r="FQW429" s="1209"/>
      <c r="FQX429" s="1209"/>
      <c r="FQY429" s="1209"/>
      <c r="FQZ429" s="1210"/>
      <c r="FRA429" s="1211"/>
      <c r="FRB429" s="1210"/>
      <c r="FRD429" s="1208"/>
      <c r="FRE429" s="1209"/>
      <c r="FRF429" s="1209"/>
      <c r="FRG429" s="1209"/>
      <c r="FRH429" s="1209"/>
      <c r="FRI429" s="1210"/>
      <c r="FRJ429" s="1211"/>
      <c r="FRK429" s="1210"/>
      <c r="FRM429" s="1208"/>
      <c r="FRN429" s="1209"/>
      <c r="FRO429" s="1209"/>
      <c r="FRP429" s="1209"/>
      <c r="FRQ429" s="1209"/>
      <c r="FRR429" s="1210"/>
      <c r="FRS429" s="1211"/>
      <c r="FRT429" s="1210"/>
      <c r="FRV429" s="1208"/>
      <c r="FRW429" s="1209"/>
      <c r="FRX429" s="1209"/>
      <c r="FRY429" s="1209"/>
      <c r="FRZ429" s="1209"/>
      <c r="FSA429" s="1210"/>
      <c r="FSB429" s="1211"/>
      <c r="FSC429" s="1210"/>
      <c r="FSE429" s="1208"/>
      <c r="FSF429" s="1209"/>
      <c r="FSG429" s="1209"/>
      <c r="FSH429" s="1209"/>
      <c r="FSI429" s="1209"/>
      <c r="FSJ429" s="1210"/>
      <c r="FSK429" s="1211"/>
      <c r="FSL429" s="1210"/>
      <c r="FSN429" s="1208"/>
      <c r="FSO429" s="1209"/>
      <c r="FSP429" s="1209"/>
      <c r="FSQ429" s="1209"/>
      <c r="FSR429" s="1209"/>
      <c r="FSS429" s="1210"/>
      <c r="FST429" s="1211"/>
      <c r="FSU429" s="1210"/>
      <c r="FSW429" s="1208"/>
      <c r="FSX429" s="1209"/>
      <c r="FSY429" s="1209"/>
      <c r="FSZ429" s="1209"/>
      <c r="FTA429" s="1209"/>
      <c r="FTB429" s="1210"/>
      <c r="FTC429" s="1211"/>
      <c r="FTD429" s="1210"/>
      <c r="FTF429" s="1208"/>
      <c r="FTG429" s="1209"/>
      <c r="FTH429" s="1209"/>
      <c r="FTI429" s="1209"/>
      <c r="FTJ429" s="1209"/>
      <c r="FTK429" s="1210"/>
      <c r="FTL429" s="1211"/>
      <c r="FTM429" s="1210"/>
      <c r="FTO429" s="1208"/>
      <c r="FTP429" s="1209"/>
      <c r="FTQ429" s="1209"/>
      <c r="FTR429" s="1209"/>
      <c r="FTS429" s="1209"/>
      <c r="FTT429" s="1210"/>
      <c r="FTU429" s="1211"/>
      <c r="FTV429" s="1210"/>
      <c r="FTX429" s="1208"/>
      <c r="FTY429" s="1209"/>
      <c r="FTZ429" s="1209"/>
      <c r="FUA429" s="1209"/>
      <c r="FUB429" s="1209"/>
      <c r="FUC429" s="1210"/>
      <c r="FUD429" s="1211"/>
      <c r="FUE429" s="1210"/>
      <c r="FUG429" s="1208"/>
      <c r="FUH429" s="1209"/>
      <c r="FUI429" s="1209"/>
      <c r="FUJ429" s="1209"/>
      <c r="FUK429" s="1209"/>
      <c r="FUL429" s="1210"/>
      <c r="FUM429" s="1211"/>
      <c r="FUN429" s="1210"/>
      <c r="FUP429" s="1208"/>
      <c r="FUQ429" s="1209"/>
      <c r="FUR429" s="1209"/>
      <c r="FUS429" s="1209"/>
      <c r="FUT429" s="1209"/>
      <c r="FUU429" s="1210"/>
      <c r="FUV429" s="1211"/>
      <c r="FUW429" s="1210"/>
      <c r="FUY429" s="1208"/>
      <c r="FUZ429" s="1209"/>
      <c r="FVA429" s="1209"/>
      <c r="FVB429" s="1209"/>
      <c r="FVC429" s="1209"/>
      <c r="FVD429" s="1210"/>
      <c r="FVE429" s="1211"/>
      <c r="FVF429" s="1210"/>
      <c r="FVH429" s="1208"/>
      <c r="FVI429" s="1209"/>
      <c r="FVJ429" s="1209"/>
      <c r="FVK429" s="1209"/>
      <c r="FVL429" s="1209"/>
      <c r="FVM429" s="1210"/>
      <c r="FVN429" s="1211"/>
      <c r="FVO429" s="1210"/>
      <c r="FVQ429" s="1208"/>
      <c r="FVR429" s="1209"/>
      <c r="FVS429" s="1209"/>
      <c r="FVT429" s="1209"/>
      <c r="FVU429" s="1209"/>
      <c r="FVV429" s="1210"/>
      <c r="FVW429" s="1211"/>
      <c r="FVX429" s="1210"/>
      <c r="FVZ429" s="1208"/>
      <c r="FWA429" s="1209"/>
      <c r="FWB429" s="1209"/>
      <c r="FWC429" s="1209"/>
      <c r="FWD429" s="1209"/>
      <c r="FWE429" s="1210"/>
      <c r="FWF429" s="1211"/>
      <c r="FWG429" s="1210"/>
      <c r="FWI429" s="1208"/>
      <c r="FWJ429" s="1209"/>
      <c r="FWK429" s="1209"/>
      <c r="FWL429" s="1209"/>
      <c r="FWM429" s="1209"/>
      <c r="FWN429" s="1210"/>
      <c r="FWO429" s="1211"/>
      <c r="FWP429" s="1210"/>
      <c r="FWR429" s="1208"/>
      <c r="FWS429" s="1209"/>
      <c r="FWT429" s="1209"/>
      <c r="FWU429" s="1209"/>
      <c r="FWV429" s="1209"/>
      <c r="FWW429" s="1210"/>
      <c r="FWX429" s="1211"/>
      <c r="FWY429" s="1210"/>
      <c r="FXA429" s="1208"/>
      <c r="FXB429" s="1209"/>
      <c r="FXC429" s="1209"/>
      <c r="FXD429" s="1209"/>
      <c r="FXE429" s="1209"/>
      <c r="FXF429" s="1210"/>
      <c r="FXG429" s="1211"/>
      <c r="FXH429" s="1210"/>
      <c r="FXJ429" s="1208"/>
      <c r="FXK429" s="1209"/>
      <c r="FXL429" s="1209"/>
      <c r="FXM429" s="1209"/>
      <c r="FXN429" s="1209"/>
      <c r="FXO429" s="1210"/>
      <c r="FXP429" s="1211"/>
      <c r="FXQ429" s="1210"/>
      <c r="FXS429" s="1208"/>
      <c r="FXT429" s="1209"/>
      <c r="FXU429" s="1209"/>
      <c r="FXV429" s="1209"/>
      <c r="FXW429" s="1209"/>
      <c r="FXX429" s="1210"/>
      <c r="FXY429" s="1211"/>
      <c r="FXZ429" s="1210"/>
      <c r="FYB429" s="1208"/>
      <c r="FYC429" s="1209"/>
      <c r="FYD429" s="1209"/>
      <c r="FYE429" s="1209"/>
      <c r="FYF429" s="1209"/>
      <c r="FYG429" s="1210"/>
      <c r="FYH429" s="1211"/>
      <c r="FYI429" s="1210"/>
      <c r="FYK429" s="1208"/>
      <c r="FYL429" s="1209"/>
      <c r="FYM429" s="1209"/>
      <c r="FYN429" s="1209"/>
      <c r="FYO429" s="1209"/>
      <c r="FYP429" s="1210"/>
      <c r="FYQ429" s="1211"/>
      <c r="FYR429" s="1210"/>
      <c r="FYT429" s="1208"/>
      <c r="FYU429" s="1209"/>
      <c r="FYV429" s="1209"/>
      <c r="FYW429" s="1209"/>
      <c r="FYX429" s="1209"/>
      <c r="FYY429" s="1210"/>
      <c r="FYZ429" s="1211"/>
      <c r="FZA429" s="1210"/>
      <c r="FZC429" s="1208"/>
      <c r="FZD429" s="1209"/>
      <c r="FZE429" s="1209"/>
      <c r="FZF429" s="1209"/>
      <c r="FZG429" s="1209"/>
      <c r="FZH429" s="1210"/>
      <c r="FZI429" s="1211"/>
      <c r="FZJ429" s="1210"/>
      <c r="FZL429" s="1208"/>
      <c r="FZM429" s="1209"/>
      <c r="FZN429" s="1209"/>
      <c r="FZO429" s="1209"/>
      <c r="FZP429" s="1209"/>
      <c r="FZQ429" s="1210"/>
      <c r="FZR429" s="1211"/>
      <c r="FZS429" s="1210"/>
      <c r="FZU429" s="1208"/>
      <c r="FZV429" s="1209"/>
      <c r="FZW429" s="1209"/>
      <c r="FZX429" s="1209"/>
      <c r="FZY429" s="1209"/>
      <c r="FZZ429" s="1210"/>
      <c r="GAA429" s="1211"/>
      <c r="GAB429" s="1210"/>
      <c r="GAD429" s="1208"/>
      <c r="GAE429" s="1209"/>
      <c r="GAF429" s="1209"/>
      <c r="GAG429" s="1209"/>
      <c r="GAH429" s="1209"/>
      <c r="GAI429" s="1210"/>
      <c r="GAJ429" s="1211"/>
      <c r="GAK429" s="1210"/>
      <c r="GAM429" s="1208"/>
      <c r="GAN429" s="1209"/>
      <c r="GAO429" s="1209"/>
      <c r="GAP429" s="1209"/>
      <c r="GAQ429" s="1209"/>
      <c r="GAR429" s="1210"/>
      <c r="GAS429" s="1211"/>
      <c r="GAT429" s="1210"/>
      <c r="GAV429" s="1208"/>
      <c r="GAW429" s="1209"/>
      <c r="GAX429" s="1209"/>
      <c r="GAY429" s="1209"/>
      <c r="GAZ429" s="1209"/>
      <c r="GBA429" s="1210"/>
      <c r="GBB429" s="1211"/>
      <c r="GBC429" s="1210"/>
      <c r="GBE429" s="1208"/>
      <c r="GBF429" s="1209"/>
      <c r="GBG429" s="1209"/>
      <c r="GBH429" s="1209"/>
      <c r="GBI429" s="1209"/>
      <c r="GBJ429" s="1210"/>
      <c r="GBK429" s="1211"/>
      <c r="GBL429" s="1210"/>
      <c r="GBN429" s="1208"/>
      <c r="GBO429" s="1209"/>
      <c r="GBP429" s="1209"/>
      <c r="GBQ429" s="1209"/>
      <c r="GBR429" s="1209"/>
      <c r="GBS429" s="1210"/>
      <c r="GBT429" s="1211"/>
      <c r="GBU429" s="1210"/>
      <c r="GBW429" s="1208"/>
      <c r="GBX429" s="1209"/>
      <c r="GBY429" s="1209"/>
      <c r="GBZ429" s="1209"/>
      <c r="GCA429" s="1209"/>
      <c r="GCB429" s="1210"/>
      <c r="GCC429" s="1211"/>
      <c r="GCD429" s="1210"/>
      <c r="GCF429" s="1208"/>
      <c r="GCG429" s="1209"/>
      <c r="GCH429" s="1209"/>
      <c r="GCI429" s="1209"/>
      <c r="GCJ429" s="1209"/>
      <c r="GCK429" s="1210"/>
      <c r="GCL429" s="1211"/>
      <c r="GCM429" s="1210"/>
      <c r="GCO429" s="1208"/>
      <c r="GCP429" s="1209"/>
      <c r="GCQ429" s="1209"/>
      <c r="GCR429" s="1209"/>
      <c r="GCS429" s="1209"/>
      <c r="GCT429" s="1210"/>
      <c r="GCU429" s="1211"/>
      <c r="GCV429" s="1210"/>
      <c r="GCX429" s="1208"/>
      <c r="GCY429" s="1209"/>
      <c r="GCZ429" s="1209"/>
      <c r="GDA429" s="1209"/>
      <c r="GDB429" s="1209"/>
      <c r="GDC429" s="1210"/>
      <c r="GDD429" s="1211"/>
      <c r="GDE429" s="1210"/>
      <c r="GDG429" s="1208"/>
      <c r="GDH429" s="1209"/>
      <c r="GDI429" s="1209"/>
      <c r="GDJ429" s="1209"/>
      <c r="GDK429" s="1209"/>
      <c r="GDL429" s="1210"/>
      <c r="GDM429" s="1211"/>
      <c r="GDN429" s="1210"/>
      <c r="GDP429" s="1208"/>
      <c r="GDQ429" s="1209"/>
      <c r="GDR429" s="1209"/>
      <c r="GDS429" s="1209"/>
      <c r="GDT429" s="1209"/>
      <c r="GDU429" s="1210"/>
      <c r="GDV429" s="1211"/>
      <c r="GDW429" s="1210"/>
      <c r="GDY429" s="1208"/>
      <c r="GDZ429" s="1209"/>
      <c r="GEA429" s="1209"/>
      <c r="GEB429" s="1209"/>
      <c r="GEC429" s="1209"/>
      <c r="GED429" s="1210"/>
      <c r="GEE429" s="1211"/>
      <c r="GEF429" s="1210"/>
      <c r="GEH429" s="1208"/>
      <c r="GEI429" s="1209"/>
      <c r="GEJ429" s="1209"/>
      <c r="GEK429" s="1209"/>
      <c r="GEL429" s="1209"/>
      <c r="GEM429" s="1210"/>
      <c r="GEN429" s="1211"/>
      <c r="GEO429" s="1210"/>
      <c r="GEQ429" s="1208"/>
      <c r="GER429" s="1209"/>
      <c r="GES429" s="1209"/>
      <c r="GET429" s="1209"/>
      <c r="GEU429" s="1209"/>
      <c r="GEV429" s="1210"/>
      <c r="GEW429" s="1211"/>
      <c r="GEX429" s="1210"/>
      <c r="GEZ429" s="1208"/>
      <c r="GFA429" s="1209"/>
      <c r="GFB429" s="1209"/>
      <c r="GFC429" s="1209"/>
      <c r="GFD429" s="1209"/>
      <c r="GFE429" s="1210"/>
      <c r="GFF429" s="1211"/>
      <c r="GFG429" s="1210"/>
      <c r="GFI429" s="1208"/>
      <c r="GFJ429" s="1209"/>
      <c r="GFK429" s="1209"/>
      <c r="GFL429" s="1209"/>
      <c r="GFM429" s="1209"/>
      <c r="GFN429" s="1210"/>
      <c r="GFO429" s="1211"/>
      <c r="GFP429" s="1210"/>
      <c r="GFR429" s="1208"/>
      <c r="GFS429" s="1209"/>
      <c r="GFT429" s="1209"/>
      <c r="GFU429" s="1209"/>
      <c r="GFV429" s="1209"/>
      <c r="GFW429" s="1210"/>
      <c r="GFX429" s="1211"/>
      <c r="GFY429" s="1210"/>
      <c r="GGA429" s="1208"/>
      <c r="GGB429" s="1209"/>
      <c r="GGC429" s="1209"/>
      <c r="GGD429" s="1209"/>
      <c r="GGE429" s="1209"/>
      <c r="GGF429" s="1210"/>
      <c r="GGG429" s="1211"/>
      <c r="GGH429" s="1210"/>
      <c r="GGJ429" s="1208"/>
      <c r="GGK429" s="1209"/>
      <c r="GGL429" s="1209"/>
      <c r="GGM429" s="1209"/>
      <c r="GGN429" s="1209"/>
      <c r="GGO429" s="1210"/>
      <c r="GGP429" s="1211"/>
      <c r="GGQ429" s="1210"/>
      <c r="GGS429" s="1208"/>
      <c r="GGT429" s="1209"/>
      <c r="GGU429" s="1209"/>
      <c r="GGV429" s="1209"/>
      <c r="GGW429" s="1209"/>
      <c r="GGX429" s="1210"/>
      <c r="GGY429" s="1211"/>
      <c r="GGZ429" s="1210"/>
      <c r="GHB429" s="1208"/>
      <c r="GHC429" s="1209"/>
      <c r="GHD429" s="1209"/>
      <c r="GHE429" s="1209"/>
      <c r="GHF429" s="1209"/>
      <c r="GHG429" s="1210"/>
      <c r="GHH429" s="1211"/>
      <c r="GHI429" s="1210"/>
      <c r="GHK429" s="1208"/>
      <c r="GHL429" s="1209"/>
      <c r="GHM429" s="1209"/>
      <c r="GHN429" s="1209"/>
      <c r="GHO429" s="1209"/>
      <c r="GHP429" s="1210"/>
      <c r="GHQ429" s="1211"/>
      <c r="GHR429" s="1210"/>
      <c r="GHT429" s="1208"/>
      <c r="GHU429" s="1209"/>
      <c r="GHV429" s="1209"/>
      <c r="GHW429" s="1209"/>
      <c r="GHX429" s="1209"/>
      <c r="GHY429" s="1210"/>
      <c r="GHZ429" s="1211"/>
      <c r="GIA429" s="1210"/>
      <c r="GIC429" s="1208"/>
      <c r="GID429" s="1209"/>
      <c r="GIE429" s="1209"/>
      <c r="GIF429" s="1209"/>
      <c r="GIG429" s="1209"/>
      <c r="GIH429" s="1210"/>
      <c r="GII429" s="1211"/>
      <c r="GIJ429" s="1210"/>
      <c r="GIL429" s="1208"/>
      <c r="GIM429" s="1209"/>
      <c r="GIN429" s="1209"/>
      <c r="GIO429" s="1209"/>
      <c r="GIP429" s="1209"/>
      <c r="GIQ429" s="1210"/>
      <c r="GIR429" s="1211"/>
      <c r="GIS429" s="1210"/>
      <c r="GIU429" s="1208"/>
      <c r="GIV429" s="1209"/>
      <c r="GIW429" s="1209"/>
      <c r="GIX429" s="1209"/>
      <c r="GIY429" s="1209"/>
      <c r="GIZ429" s="1210"/>
      <c r="GJA429" s="1211"/>
      <c r="GJB429" s="1210"/>
      <c r="GJD429" s="1208"/>
      <c r="GJE429" s="1209"/>
      <c r="GJF429" s="1209"/>
      <c r="GJG429" s="1209"/>
      <c r="GJH429" s="1209"/>
      <c r="GJI429" s="1210"/>
      <c r="GJJ429" s="1211"/>
      <c r="GJK429" s="1210"/>
      <c r="GJM429" s="1208"/>
      <c r="GJN429" s="1209"/>
      <c r="GJO429" s="1209"/>
      <c r="GJP429" s="1209"/>
      <c r="GJQ429" s="1209"/>
      <c r="GJR429" s="1210"/>
      <c r="GJS429" s="1211"/>
      <c r="GJT429" s="1210"/>
      <c r="GJV429" s="1208"/>
      <c r="GJW429" s="1209"/>
      <c r="GJX429" s="1209"/>
      <c r="GJY429" s="1209"/>
      <c r="GJZ429" s="1209"/>
      <c r="GKA429" s="1210"/>
      <c r="GKB429" s="1211"/>
      <c r="GKC429" s="1210"/>
      <c r="GKE429" s="1208"/>
      <c r="GKF429" s="1209"/>
      <c r="GKG429" s="1209"/>
      <c r="GKH429" s="1209"/>
      <c r="GKI429" s="1209"/>
      <c r="GKJ429" s="1210"/>
      <c r="GKK429" s="1211"/>
      <c r="GKL429" s="1210"/>
      <c r="GKN429" s="1208"/>
      <c r="GKO429" s="1209"/>
      <c r="GKP429" s="1209"/>
      <c r="GKQ429" s="1209"/>
      <c r="GKR429" s="1209"/>
      <c r="GKS429" s="1210"/>
      <c r="GKT429" s="1211"/>
      <c r="GKU429" s="1210"/>
      <c r="GKW429" s="1208"/>
      <c r="GKX429" s="1209"/>
      <c r="GKY429" s="1209"/>
      <c r="GKZ429" s="1209"/>
      <c r="GLA429" s="1209"/>
      <c r="GLB429" s="1210"/>
      <c r="GLC429" s="1211"/>
      <c r="GLD429" s="1210"/>
      <c r="GLF429" s="1208"/>
      <c r="GLG429" s="1209"/>
      <c r="GLH429" s="1209"/>
      <c r="GLI429" s="1209"/>
      <c r="GLJ429" s="1209"/>
      <c r="GLK429" s="1210"/>
      <c r="GLL429" s="1211"/>
      <c r="GLM429" s="1210"/>
      <c r="GLO429" s="1208"/>
      <c r="GLP429" s="1209"/>
      <c r="GLQ429" s="1209"/>
      <c r="GLR429" s="1209"/>
      <c r="GLS429" s="1209"/>
      <c r="GLT429" s="1210"/>
      <c r="GLU429" s="1211"/>
      <c r="GLV429" s="1210"/>
      <c r="GLX429" s="1208"/>
      <c r="GLY429" s="1209"/>
      <c r="GLZ429" s="1209"/>
      <c r="GMA429" s="1209"/>
      <c r="GMB429" s="1209"/>
      <c r="GMC429" s="1210"/>
      <c r="GMD429" s="1211"/>
      <c r="GME429" s="1210"/>
      <c r="GMG429" s="1208"/>
      <c r="GMH429" s="1209"/>
      <c r="GMI429" s="1209"/>
      <c r="GMJ429" s="1209"/>
      <c r="GMK429" s="1209"/>
      <c r="GML429" s="1210"/>
      <c r="GMM429" s="1211"/>
      <c r="GMN429" s="1210"/>
      <c r="GMP429" s="1208"/>
      <c r="GMQ429" s="1209"/>
      <c r="GMR429" s="1209"/>
      <c r="GMS429" s="1209"/>
      <c r="GMT429" s="1209"/>
      <c r="GMU429" s="1210"/>
      <c r="GMV429" s="1211"/>
      <c r="GMW429" s="1210"/>
      <c r="GMY429" s="1208"/>
      <c r="GMZ429" s="1209"/>
      <c r="GNA429" s="1209"/>
      <c r="GNB429" s="1209"/>
      <c r="GNC429" s="1209"/>
      <c r="GND429" s="1210"/>
      <c r="GNE429" s="1211"/>
      <c r="GNF429" s="1210"/>
      <c r="GNH429" s="1208"/>
      <c r="GNI429" s="1209"/>
      <c r="GNJ429" s="1209"/>
      <c r="GNK429" s="1209"/>
      <c r="GNL429" s="1209"/>
      <c r="GNM429" s="1210"/>
      <c r="GNN429" s="1211"/>
      <c r="GNO429" s="1210"/>
      <c r="GNQ429" s="1208"/>
      <c r="GNR429" s="1209"/>
      <c r="GNS429" s="1209"/>
      <c r="GNT429" s="1209"/>
      <c r="GNU429" s="1209"/>
      <c r="GNV429" s="1210"/>
      <c r="GNW429" s="1211"/>
      <c r="GNX429" s="1210"/>
      <c r="GNZ429" s="1208"/>
      <c r="GOA429" s="1209"/>
      <c r="GOB429" s="1209"/>
      <c r="GOC429" s="1209"/>
      <c r="GOD429" s="1209"/>
      <c r="GOE429" s="1210"/>
      <c r="GOF429" s="1211"/>
      <c r="GOG429" s="1210"/>
      <c r="GOI429" s="1208"/>
      <c r="GOJ429" s="1209"/>
      <c r="GOK429" s="1209"/>
      <c r="GOL429" s="1209"/>
      <c r="GOM429" s="1209"/>
      <c r="GON429" s="1210"/>
      <c r="GOO429" s="1211"/>
      <c r="GOP429" s="1210"/>
      <c r="GOR429" s="1208"/>
      <c r="GOS429" s="1209"/>
      <c r="GOT429" s="1209"/>
      <c r="GOU429" s="1209"/>
      <c r="GOV429" s="1209"/>
      <c r="GOW429" s="1210"/>
      <c r="GOX429" s="1211"/>
      <c r="GOY429" s="1210"/>
      <c r="GPA429" s="1208"/>
      <c r="GPB429" s="1209"/>
      <c r="GPC429" s="1209"/>
      <c r="GPD429" s="1209"/>
      <c r="GPE429" s="1209"/>
      <c r="GPF429" s="1210"/>
      <c r="GPG429" s="1211"/>
      <c r="GPH429" s="1210"/>
      <c r="GPJ429" s="1208"/>
      <c r="GPK429" s="1209"/>
      <c r="GPL429" s="1209"/>
      <c r="GPM429" s="1209"/>
      <c r="GPN429" s="1209"/>
      <c r="GPO429" s="1210"/>
      <c r="GPP429" s="1211"/>
      <c r="GPQ429" s="1210"/>
      <c r="GPS429" s="1208"/>
      <c r="GPT429" s="1209"/>
      <c r="GPU429" s="1209"/>
      <c r="GPV429" s="1209"/>
      <c r="GPW429" s="1209"/>
      <c r="GPX429" s="1210"/>
      <c r="GPY429" s="1211"/>
      <c r="GPZ429" s="1210"/>
      <c r="GQB429" s="1208"/>
      <c r="GQC429" s="1209"/>
      <c r="GQD429" s="1209"/>
      <c r="GQE429" s="1209"/>
      <c r="GQF429" s="1209"/>
      <c r="GQG429" s="1210"/>
      <c r="GQH429" s="1211"/>
      <c r="GQI429" s="1210"/>
      <c r="GQK429" s="1208"/>
      <c r="GQL429" s="1209"/>
      <c r="GQM429" s="1209"/>
      <c r="GQN429" s="1209"/>
      <c r="GQO429" s="1209"/>
      <c r="GQP429" s="1210"/>
      <c r="GQQ429" s="1211"/>
      <c r="GQR429" s="1210"/>
      <c r="GQT429" s="1208"/>
      <c r="GQU429" s="1209"/>
      <c r="GQV429" s="1209"/>
      <c r="GQW429" s="1209"/>
      <c r="GQX429" s="1209"/>
      <c r="GQY429" s="1210"/>
      <c r="GQZ429" s="1211"/>
      <c r="GRA429" s="1210"/>
      <c r="GRC429" s="1208"/>
      <c r="GRD429" s="1209"/>
      <c r="GRE429" s="1209"/>
      <c r="GRF429" s="1209"/>
      <c r="GRG429" s="1209"/>
      <c r="GRH429" s="1210"/>
      <c r="GRI429" s="1211"/>
      <c r="GRJ429" s="1210"/>
      <c r="GRL429" s="1208"/>
      <c r="GRM429" s="1209"/>
      <c r="GRN429" s="1209"/>
      <c r="GRO429" s="1209"/>
      <c r="GRP429" s="1209"/>
      <c r="GRQ429" s="1210"/>
      <c r="GRR429" s="1211"/>
      <c r="GRS429" s="1210"/>
      <c r="GRU429" s="1208"/>
      <c r="GRV429" s="1209"/>
      <c r="GRW429" s="1209"/>
      <c r="GRX429" s="1209"/>
      <c r="GRY429" s="1209"/>
      <c r="GRZ429" s="1210"/>
      <c r="GSA429" s="1211"/>
      <c r="GSB429" s="1210"/>
      <c r="GSD429" s="1208"/>
      <c r="GSE429" s="1209"/>
      <c r="GSF429" s="1209"/>
      <c r="GSG429" s="1209"/>
      <c r="GSH429" s="1209"/>
      <c r="GSI429" s="1210"/>
      <c r="GSJ429" s="1211"/>
      <c r="GSK429" s="1210"/>
      <c r="GSM429" s="1208"/>
      <c r="GSN429" s="1209"/>
      <c r="GSO429" s="1209"/>
      <c r="GSP429" s="1209"/>
      <c r="GSQ429" s="1209"/>
      <c r="GSR429" s="1210"/>
      <c r="GSS429" s="1211"/>
      <c r="GST429" s="1210"/>
      <c r="GSV429" s="1208"/>
      <c r="GSW429" s="1209"/>
      <c r="GSX429" s="1209"/>
      <c r="GSY429" s="1209"/>
      <c r="GSZ429" s="1209"/>
      <c r="GTA429" s="1210"/>
      <c r="GTB429" s="1211"/>
      <c r="GTC429" s="1210"/>
      <c r="GTE429" s="1208"/>
      <c r="GTF429" s="1209"/>
      <c r="GTG429" s="1209"/>
      <c r="GTH429" s="1209"/>
      <c r="GTI429" s="1209"/>
      <c r="GTJ429" s="1210"/>
      <c r="GTK429" s="1211"/>
      <c r="GTL429" s="1210"/>
      <c r="GTN429" s="1208"/>
      <c r="GTO429" s="1209"/>
      <c r="GTP429" s="1209"/>
      <c r="GTQ429" s="1209"/>
      <c r="GTR429" s="1209"/>
      <c r="GTS429" s="1210"/>
      <c r="GTT429" s="1211"/>
      <c r="GTU429" s="1210"/>
      <c r="GTW429" s="1208"/>
      <c r="GTX429" s="1209"/>
      <c r="GTY429" s="1209"/>
      <c r="GTZ429" s="1209"/>
      <c r="GUA429" s="1209"/>
      <c r="GUB429" s="1210"/>
      <c r="GUC429" s="1211"/>
      <c r="GUD429" s="1210"/>
      <c r="GUF429" s="1208"/>
      <c r="GUG429" s="1209"/>
      <c r="GUH429" s="1209"/>
      <c r="GUI429" s="1209"/>
      <c r="GUJ429" s="1209"/>
      <c r="GUK429" s="1210"/>
      <c r="GUL429" s="1211"/>
      <c r="GUM429" s="1210"/>
      <c r="GUO429" s="1208"/>
      <c r="GUP429" s="1209"/>
      <c r="GUQ429" s="1209"/>
      <c r="GUR429" s="1209"/>
      <c r="GUS429" s="1209"/>
      <c r="GUT429" s="1210"/>
      <c r="GUU429" s="1211"/>
      <c r="GUV429" s="1210"/>
      <c r="GUX429" s="1208"/>
      <c r="GUY429" s="1209"/>
      <c r="GUZ429" s="1209"/>
      <c r="GVA429" s="1209"/>
      <c r="GVB429" s="1209"/>
      <c r="GVC429" s="1210"/>
      <c r="GVD429" s="1211"/>
      <c r="GVE429" s="1210"/>
      <c r="GVG429" s="1208"/>
      <c r="GVH429" s="1209"/>
      <c r="GVI429" s="1209"/>
      <c r="GVJ429" s="1209"/>
      <c r="GVK429" s="1209"/>
      <c r="GVL429" s="1210"/>
      <c r="GVM429" s="1211"/>
      <c r="GVN429" s="1210"/>
      <c r="GVP429" s="1208"/>
      <c r="GVQ429" s="1209"/>
      <c r="GVR429" s="1209"/>
      <c r="GVS429" s="1209"/>
      <c r="GVT429" s="1209"/>
      <c r="GVU429" s="1210"/>
      <c r="GVV429" s="1211"/>
      <c r="GVW429" s="1210"/>
      <c r="GVY429" s="1208"/>
      <c r="GVZ429" s="1209"/>
      <c r="GWA429" s="1209"/>
      <c r="GWB429" s="1209"/>
      <c r="GWC429" s="1209"/>
      <c r="GWD429" s="1210"/>
      <c r="GWE429" s="1211"/>
      <c r="GWF429" s="1210"/>
      <c r="GWH429" s="1208"/>
      <c r="GWI429" s="1209"/>
      <c r="GWJ429" s="1209"/>
      <c r="GWK429" s="1209"/>
      <c r="GWL429" s="1209"/>
      <c r="GWM429" s="1210"/>
      <c r="GWN429" s="1211"/>
      <c r="GWO429" s="1210"/>
      <c r="GWQ429" s="1208"/>
      <c r="GWR429" s="1209"/>
      <c r="GWS429" s="1209"/>
      <c r="GWT429" s="1209"/>
      <c r="GWU429" s="1209"/>
      <c r="GWV429" s="1210"/>
      <c r="GWW429" s="1211"/>
      <c r="GWX429" s="1210"/>
      <c r="GWZ429" s="1208"/>
      <c r="GXA429" s="1209"/>
      <c r="GXB429" s="1209"/>
      <c r="GXC429" s="1209"/>
      <c r="GXD429" s="1209"/>
      <c r="GXE429" s="1210"/>
      <c r="GXF429" s="1211"/>
      <c r="GXG429" s="1210"/>
      <c r="GXI429" s="1208"/>
      <c r="GXJ429" s="1209"/>
      <c r="GXK429" s="1209"/>
      <c r="GXL429" s="1209"/>
      <c r="GXM429" s="1209"/>
      <c r="GXN429" s="1210"/>
      <c r="GXO429" s="1211"/>
      <c r="GXP429" s="1210"/>
      <c r="GXR429" s="1208"/>
      <c r="GXS429" s="1209"/>
      <c r="GXT429" s="1209"/>
      <c r="GXU429" s="1209"/>
      <c r="GXV429" s="1209"/>
      <c r="GXW429" s="1210"/>
      <c r="GXX429" s="1211"/>
      <c r="GXY429" s="1210"/>
      <c r="GYA429" s="1208"/>
      <c r="GYB429" s="1209"/>
      <c r="GYC429" s="1209"/>
      <c r="GYD429" s="1209"/>
      <c r="GYE429" s="1209"/>
      <c r="GYF429" s="1210"/>
      <c r="GYG429" s="1211"/>
      <c r="GYH429" s="1210"/>
      <c r="GYJ429" s="1208"/>
      <c r="GYK429" s="1209"/>
      <c r="GYL429" s="1209"/>
      <c r="GYM429" s="1209"/>
      <c r="GYN429" s="1209"/>
      <c r="GYO429" s="1210"/>
      <c r="GYP429" s="1211"/>
      <c r="GYQ429" s="1210"/>
      <c r="GYS429" s="1208"/>
      <c r="GYT429" s="1209"/>
      <c r="GYU429" s="1209"/>
      <c r="GYV429" s="1209"/>
      <c r="GYW429" s="1209"/>
      <c r="GYX429" s="1210"/>
      <c r="GYY429" s="1211"/>
      <c r="GYZ429" s="1210"/>
      <c r="GZB429" s="1208"/>
      <c r="GZC429" s="1209"/>
      <c r="GZD429" s="1209"/>
      <c r="GZE429" s="1209"/>
      <c r="GZF429" s="1209"/>
      <c r="GZG429" s="1210"/>
      <c r="GZH429" s="1211"/>
      <c r="GZI429" s="1210"/>
      <c r="GZK429" s="1208"/>
      <c r="GZL429" s="1209"/>
      <c r="GZM429" s="1209"/>
      <c r="GZN429" s="1209"/>
      <c r="GZO429" s="1209"/>
      <c r="GZP429" s="1210"/>
      <c r="GZQ429" s="1211"/>
      <c r="GZR429" s="1210"/>
      <c r="GZT429" s="1208"/>
      <c r="GZU429" s="1209"/>
      <c r="GZV429" s="1209"/>
      <c r="GZW429" s="1209"/>
      <c r="GZX429" s="1209"/>
      <c r="GZY429" s="1210"/>
      <c r="GZZ429" s="1211"/>
      <c r="HAA429" s="1210"/>
      <c r="HAC429" s="1208"/>
      <c r="HAD429" s="1209"/>
      <c r="HAE429" s="1209"/>
      <c r="HAF429" s="1209"/>
      <c r="HAG429" s="1209"/>
      <c r="HAH429" s="1210"/>
      <c r="HAI429" s="1211"/>
      <c r="HAJ429" s="1210"/>
      <c r="HAL429" s="1208"/>
      <c r="HAM429" s="1209"/>
      <c r="HAN429" s="1209"/>
      <c r="HAO429" s="1209"/>
      <c r="HAP429" s="1209"/>
      <c r="HAQ429" s="1210"/>
      <c r="HAR429" s="1211"/>
      <c r="HAS429" s="1210"/>
      <c r="HAU429" s="1208"/>
      <c r="HAV429" s="1209"/>
      <c r="HAW429" s="1209"/>
      <c r="HAX429" s="1209"/>
      <c r="HAY429" s="1209"/>
      <c r="HAZ429" s="1210"/>
      <c r="HBA429" s="1211"/>
      <c r="HBB429" s="1210"/>
      <c r="HBD429" s="1208"/>
      <c r="HBE429" s="1209"/>
      <c r="HBF429" s="1209"/>
      <c r="HBG429" s="1209"/>
      <c r="HBH429" s="1209"/>
      <c r="HBI429" s="1210"/>
      <c r="HBJ429" s="1211"/>
      <c r="HBK429" s="1210"/>
      <c r="HBM429" s="1208"/>
      <c r="HBN429" s="1209"/>
      <c r="HBO429" s="1209"/>
      <c r="HBP429" s="1209"/>
      <c r="HBQ429" s="1209"/>
      <c r="HBR429" s="1210"/>
      <c r="HBS429" s="1211"/>
      <c r="HBT429" s="1210"/>
      <c r="HBV429" s="1208"/>
      <c r="HBW429" s="1209"/>
      <c r="HBX429" s="1209"/>
      <c r="HBY429" s="1209"/>
      <c r="HBZ429" s="1209"/>
      <c r="HCA429" s="1210"/>
      <c r="HCB429" s="1211"/>
      <c r="HCC429" s="1210"/>
      <c r="HCE429" s="1208"/>
      <c r="HCF429" s="1209"/>
      <c r="HCG429" s="1209"/>
      <c r="HCH429" s="1209"/>
      <c r="HCI429" s="1209"/>
      <c r="HCJ429" s="1210"/>
      <c r="HCK429" s="1211"/>
      <c r="HCL429" s="1210"/>
      <c r="HCN429" s="1208"/>
      <c r="HCO429" s="1209"/>
      <c r="HCP429" s="1209"/>
      <c r="HCQ429" s="1209"/>
      <c r="HCR429" s="1209"/>
      <c r="HCS429" s="1210"/>
      <c r="HCT429" s="1211"/>
      <c r="HCU429" s="1210"/>
      <c r="HCW429" s="1208"/>
      <c r="HCX429" s="1209"/>
      <c r="HCY429" s="1209"/>
      <c r="HCZ429" s="1209"/>
      <c r="HDA429" s="1209"/>
      <c r="HDB429" s="1210"/>
      <c r="HDC429" s="1211"/>
      <c r="HDD429" s="1210"/>
      <c r="HDF429" s="1208"/>
      <c r="HDG429" s="1209"/>
      <c r="HDH429" s="1209"/>
      <c r="HDI429" s="1209"/>
      <c r="HDJ429" s="1209"/>
      <c r="HDK429" s="1210"/>
      <c r="HDL429" s="1211"/>
      <c r="HDM429" s="1210"/>
      <c r="HDO429" s="1208"/>
      <c r="HDP429" s="1209"/>
      <c r="HDQ429" s="1209"/>
      <c r="HDR429" s="1209"/>
      <c r="HDS429" s="1209"/>
      <c r="HDT429" s="1210"/>
      <c r="HDU429" s="1211"/>
      <c r="HDV429" s="1210"/>
      <c r="HDX429" s="1208"/>
      <c r="HDY429" s="1209"/>
      <c r="HDZ429" s="1209"/>
      <c r="HEA429" s="1209"/>
      <c r="HEB429" s="1209"/>
      <c r="HEC429" s="1210"/>
      <c r="HED429" s="1211"/>
      <c r="HEE429" s="1210"/>
      <c r="HEG429" s="1208"/>
      <c r="HEH429" s="1209"/>
      <c r="HEI429" s="1209"/>
      <c r="HEJ429" s="1209"/>
      <c r="HEK429" s="1209"/>
      <c r="HEL429" s="1210"/>
      <c r="HEM429" s="1211"/>
      <c r="HEN429" s="1210"/>
      <c r="HEP429" s="1208"/>
      <c r="HEQ429" s="1209"/>
      <c r="HER429" s="1209"/>
      <c r="HES429" s="1209"/>
      <c r="HET429" s="1209"/>
      <c r="HEU429" s="1210"/>
      <c r="HEV429" s="1211"/>
      <c r="HEW429" s="1210"/>
      <c r="HEY429" s="1208"/>
      <c r="HEZ429" s="1209"/>
      <c r="HFA429" s="1209"/>
      <c r="HFB429" s="1209"/>
      <c r="HFC429" s="1209"/>
      <c r="HFD429" s="1210"/>
      <c r="HFE429" s="1211"/>
      <c r="HFF429" s="1210"/>
      <c r="HFH429" s="1208"/>
      <c r="HFI429" s="1209"/>
      <c r="HFJ429" s="1209"/>
      <c r="HFK429" s="1209"/>
      <c r="HFL429" s="1209"/>
      <c r="HFM429" s="1210"/>
      <c r="HFN429" s="1211"/>
      <c r="HFO429" s="1210"/>
      <c r="HFQ429" s="1208"/>
      <c r="HFR429" s="1209"/>
      <c r="HFS429" s="1209"/>
      <c r="HFT429" s="1209"/>
      <c r="HFU429" s="1209"/>
      <c r="HFV429" s="1210"/>
      <c r="HFW429" s="1211"/>
      <c r="HFX429" s="1210"/>
      <c r="HFZ429" s="1208"/>
      <c r="HGA429" s="1209"/>
      <c r="HGB429" s="1209"/>
      <c r="HGC429" s="1209"/>
      <c r="HGD429" s="1209"/>
      <c r="HGE429" s="1210"/>
      <c r="HGF429" s="1211"/>
      <c r="HGG429" s="1210"/>
      <c r="HGI429" s="1208"/>
      <c r="HGJ429" s="1209"/>
      <c r="HGK429" s="1209"/>
      <c r="HGL429" s="1209"/>
      <c r="HGM429" s="1209"/>
      <c r="HGN429" s="1210"/>
      <c r="HGO429" s="1211"/>
      <c r="HGP429" s="1210"/>
      <c r="HGR429" s="1208"/>
      <c r="HGS429" s="1209"/>
      <c r="HGT429" s="1209"/>
      <c r="HGU429" s="1209"/>
      <c r="HGV429" s="1209"/>
      <c r="HGW429" s="1210"/>
      <c r="HGX429" s="1211"/>
      <c r="HGY429" s="1210"/>
      <c r="HHA429" s="1208"/>
      <c r="HHB429" s="1209"/>
      <c r="HHC429" s="1209"/>
      <c r="HHD429" s="1209"/>
      <c r="HHE429" s="1209"/>
      <c r="HHF429" s="1210"/>
      <c r="HHG429" s="1211"/>
      <c r="HHH429" s="1210"/>
      <c r="HHJ429" s="1208"/>
      <c r="HHK429" s="1209"/>
      <c r="HHL429" s="1209"/>
      <c r="HHM429" s="1209"/>
      <c r="HHN429" s="1209"/>
      <c r="HHO429" s="1210"/>
      <c r="HHP429" s="1211"/>
      <c r="HHQ429" s="1210"/>
      <c r="HHS429" s="1208"/>
      <c r="HHT429" s="1209"/>
      <c r="HHU429" s="1209"/>
      <c r="HHV429" s="1209"/>
      <c r="HHW429" s="1209"/>
      <c r="HHX429" s="1210"/>
      <c r="HHY429" s="1211"/>
      <c r="HHZ429" s="1210"/>
      <c r="HIB429" s="1208"/>
      <c r="HIC429" s="1209"/>
      <c r="HID429" s="1209"/>
      <c r="HIE429" s="1209"/>
      <c r="HIF429" s="1209"/>
      <c r="HIG429" s="1210"/>
      <c r="HIH429" s="1211"/>
      <c r="HII429" s="1210"/>
      <c r="HIK429" s="1208"/>
      <c r="HIL429" s="1209"/>
      <c r="HIM429" s="1209"/>
      <c r="HIN429" s="1209"/>
      <c r="HIO429" s="1209"/>
      <c r="HIP429" s="1210"/>
      <c r="HIQ429" s="1211"/>
      <c r="HIR429" s="1210"/>
      <c r="HIT429" s="1208"/>
      <c r="HIU429" s="1209"/>
      <c r="HIV429" s="1209"/>
      <c r="HIW429" s="1209"/>
      <c r="HIX429" s="1209"/>
      <c r="HIY429" s="1210"/>
      <c r="HIZ429" s="1211"/>
      <c r="HJA429" s="1210"/>
      <c r="HJC429" s="1208"/>
      <c r="HJD429" s="1209"/>
      <c r="HJE429" s="1209"/>
      <c r="HJF429" s="1209"/>
      <c r="HJG429" s="1209"/>
      <c r="HJH429" s="1210"/>
      <c r="HJI429" s="1211"/>
      <c r="HJJ429" s="1210"/>
      <c r="HJL429" s="1208"/>
      <c r="HJM429" s="1209"/>
      <c r="HJN429" s="1209"/>
      <c r="HJO429" s="1209"/>
      <c r="HJP429" s="1209"/>
      <c r="HJQ429" s="1210"/>
      <c r="HJR429" s="1211"/>
      <c r="HJS429" s="1210"/>
      <c r="HJU429" s="1208"/>
      <c r="HJV429" s="1209"/>
      <c r="HJW429" s="1209"/>
      <c r="HJX429" s="1209"/>
      <c r="HJY429" s="1209"/>
      <c r="HJZ429" s="1210"/>
      <c r="HKA429" s="1211"/>
      <c r="HKB429" s="1210"/>
      <c r="HKD429" s="1208"/>
      <c r="HKE429" s="1209"/>
      <c r="HKF429" s="1209"/>
      <c r="HKG429" s="1209"/>
      <c r="HKH429" s="1209"/>
      <c r="HKI429" s="1210"/>
      <c r="HKJ429" s="1211"/>
      <c r="HKK429" s="1210"/>
      <c r="HKM429" s="1208"/>
      <c r="HKN429" s="1209"/>
      <c r="HKO429" s="1209"/>
      <c r="HKP429" s="1209"/>
      <c r="HKQ429" s="1209"/>
      <c r="HKR429" s="1210"/>
      <c r="HKS429" s="1211"/>
      <c r="HKT429" s="1210"/>
      <c r="HKV429" s="1208"/>
      <c r="HKW429" s="1209"/>
      <c r="HKX429" s="1209"/>
      <c r="HKY429" s="1209"/>
      <c r="HKZ429" s="1209"/>
      <c r="HLA429" s="1210"/>
      <c r="HLB429" s="1211"/>
      <c r="HLC429" s="1210"/>
      <c r="HLE429" s="1208"/>
      <c r="HLF429" s="1209"/>
      <c r="HLG429" s="1209"/>
      <c r="HLH429" s="1209"/>
      <c r="HLI429" s="1209"/>
      <c r="HLJ429" s="1210"/>
      <c r="HLK429" s="1211"/>
      <c r="HLL429" s="1210"/>
      <c r="HLN429" s="1208"/>
      <c r="HLO429" s="1209"/>
      <c r="HLP429" s="1209"/>
      <c r="HLQ429" s="1209"/>
      <c r="HLR429" s="1209"/>
      <c r="HLS429" s="1210"/>
      <c r="HLT429" s="1211"/>
      <c r="HLU429" s="1210"/>
      <c r="HLW429" s="1208"/>
      <c r="HLX429" s="1209"/>
      <c r="HLY429" s="1209"/>
      <c r="HLZ429" s="1209"/>
      <c r="HMA429" s="1209"/>
      <c r="HMB429" s="1210"/>
      <c r="HMC429" s="1211"/>
      <c r="HMD429" s="1210"/>
      <c r="HMF429" s="1208"/>
      <c r="HMG429" s="1209"/>
      <c r="HMH429" s="1209"/>
      <c r="HMI429" s="1209"/>
      <c r="HMJ429" s="1209"/>
      <c r="HMK429" s="1210"/>
      <c r="HML429" s="1211"/>
      <c r="HMM429" s="1210"/>
      <c r="HMO429" s="1208"/>
      <c r="HMP429" s="1209"/>
      <c r="HMQ429" s="1209"/>
      <c r="HMR429" s="1209"/>
      <c r="HMS429" s="1209"/>
      <c r="HMT429" s="1210"/>
      <c r="HMU429" s="1211"/>
      <c r="HMV429" s="1210"/>
      <c r="HMX429" s="1208"/>
      <c r="HMY429" s="1209"/>
      <c r="HMZ429" s="1209"/>
      <c r="HNA429" s="1209"/>
      <c r="HNB429" s="1209"/>
      <c r="HNC429" s="1210"/>
      <c r="HND429" s="1211"/>
      <c r="HNE429" s="1210"/>
      <c r="HNG429" s="1208"/>
      <c r="HNH429" s="1209"/>
      <c r="HNI429" s="1209"/>
      <c r="HNJ429" s="1209"/>
      <c r="HNK429" s="1209"/>
      <c r="HNL429" s="1210"/>
      <c r="HNM429" s="1211"/>
      <c r="HNN429" s="1210"/>
      <c r="HNP429" s="1208"/>
      <c r="HNQ429" s="1209"/>
      <c r="HNR429" s="1209"/>
      <c r="HNS429" s="1209"/>
      <c r="HNT429" s="1209"/>
      <c r="HNU429" s="1210"/>
      <c r="HNV429" s="1211"/>
      <c r="HNW429" s="1210"/>
      <c r="HNY429" s="1208"/>
      <c r="HNZ429" s="1209"/>
      <c r="HOA429" s="1209"/>
      <c r="HOB429" s="1209"/>
      <c r="HOC429" s="1209"/>
      <c r="HOD429" s="1210"/>
      <c r="HOE429" s="1211"/>
      <c r="HOF429" s="1210"/>
      <c r="HOH429" s="1208"/>
      <c r="HOI429" s="1209"/>
      <c r="HOJ429" s="1209"/>
      <c r="HOK429" s="1209"/>
      <c r="HOL429" s="1209"/>
      <c r="HOM429" s="1210"/>
      <c r="HON429" s="1211"/>
      <c r="HOO429" s="1210"/>
      <c r="HOQ429" s="1208"/>
      <c r="HOR429" s="1209"/>
      <c r="HOS429" s="1209"/>
      <c r="HOT429" s="1209"/>
      <c r="HOU429" s="1209"/>
      <c r="HOV429" s="1210"/>
      <c r="HOW429" s="1211"/>
      <c r="HOX429" s="1210"/>
      <c r="HOZ429" s="1208"/>
      <c r="HPA429" s="1209"/>
      <c r="HPB429" s="1209"/>
      <c r="HPC429" s="1209"/>
      <c r="HPD429" s="1209"/>
      <c r="HPE429" s="1210"/>
      <c r="HPF429" s="1211"/>
      <c r="HPG429" s="1210"/>
      <c r="HPI429" s="1208"/>
      <c r="HPJ429" s="1209"/>
      <c r="HPK429" s="1209"/>
      <c r="HPL429" s="1209"/>
      <c r="HPM429" s="1209"/>
      <c r="HPN429" s="1210"/>
      <c r="HPO429" s="1211"/>
      <c r="HPP429" s="1210"/>
      <c r="HPR429" s="1208"/>
      <c r="HPS429" s="1209"/>
      <c r="HPT429" s="1209"/>
      <c r="HPU429" s="1209"/>
      <c r="HPV429" s="1209"/>
      <c r="HPW429" s="1210"/>
      <c r="HPX429" s="1211"/>
      <c r="HPY429" s="1210"/>
      <c r="HQA429" s="1208"/>
      <c r="HQB429" s="1209"/>
      <c r="HQC429" s="1209"/>
      <c r="HQD429" s="1209"/>
      <c r="HQE429" s="1209"/>
      <c r="HQF429" s="1210"/>
      <c r="HQG429" s="1211"/>
      <c r="HQH429" s="1210"/>
      <c r="HQJ429" s="1208"/>
      <c r="HQK429" s="1209"/>
      <c r="HQL429" s="1209"/>
      <c r="HQM429" s="1209"/>
      <c r="HQN429" s="1209"/>
      <c r="HQO429" s="1210"/>
      <c r="HQP429" s="1211"/>
      <c r="HQQ429" s="1210"/>
      <c r="HQS429" s="1208"/>
      <c r="HQT429" s="1209"/>
      <c r="HQU429" s="1209"/>
      <c r="HQV429" s="1209"/>
      <c r="HQW429" s="1209"/>
      <c r="HQX429" s="1210"/>
      <c r="HQY429" s="1211"/>
      <c r="HQZ429" s="1210"/>
      <c r="HRB429" s="1208"/>
      <c r="HRC429" s="1209"/>
      <c r="HRD429" s="1209"/>
      <c r="HRE429" s="1209"/>
      <c r="HRF429" s="1209"/>
      <c r="HRG429" s="1210"/>
      <c r="HRH429" s="1211"/>
      <c r="HRI429" s="1210"/>
      <c r="HRK429" s="1208"/>
      <c r="HRL429" s="1209"/>
      <c r="HRM429" s="1209"/>
      <c r="HRN429" s="1209"/>
      <c r="HRO429" s="1209"/>
      <c r="HRP429" s="1210"/>
      <c r="HRQ429" s="1211"/>
      <c r="HRR429" s="1210"/>
      <c r="HRT429" s="1208"/>
      <c r="HRU429" s="1209"/>
      <c r="HRV429" s="1209"/>
      <c r="HRW429" s="1209"/>
      <c r="HRX429" s="1209"/>
      <c r="HRY429" s="1210"/>
      <c r="HRZ429" s="1211"/>
      <c r="HSA429" s="1210"/>
      <c r="HSC429" s="1208"/>
      <c r="HSD429" s="1209"/>
      <c r="HSE429" s="1209"/>
      <c r="HSF429" s="1209"/>
      <c r="HSG429" s="1209"/>
      <c r="HSH429" s="1210"/>
      <c r="HSI429" s="1211"/>
      <c r="HSJ429" s="1210"/>
      <c r="HSL429" s="1208"/>
      <c r="HSM429" s="1209"/>
      <c r="HSN429" s="1209"/>
      <c r="HSO429" s="1209"/>
      <c r="HSP429" s="1209"/>
      <c r="HSQ429" s="1210"/>
      <c r="HSR429" s="1211"/>
      <c r="HSS429" s="1210"/>
      <c r="HSU429" s="1208"/>
      <c r="HSV429" s="1209"/>
      <c r="HSW429" s="1209"/>
      <c r="HSX429" s="1209"/>
      <c r="HSY429" s="1209"/>
      <c r="HSZ429" s="1210"/>
      <c r="HTA429" s="1211"/>
      <c r="HTB429" s="1210"/>
      <c r="HTD429" s="1208"/>
      <c r="HTE429" s="1209"/>
      <c r="HTF429" s="1209"/>
      <c r="HTG429" s="1209"/>
      <c r="HTH429" s="1209"/>
      <c r="HTI429" s="1210"/>
      <c r="HTJ429" s="1211"/>
      <c r="HTK429" s="1210"/>
      <c r="HTM429" s="1208"/>
      <c r="HTN429" s="1209"/>
      <c r="HTO429" s="1209"/>
      <c r="HTP429" s="1209"/>
      <c r="HTQ429" s="1209"/>
      <c r="HTR429" s="1210"/>
      <c r="HTS429" s="1211"/>
      <c r="HTT429" s="1210"/>
      <c r="HTV429" s="1208"/>
      <c r="HTW429" s="1209"/>
      <c r="HTX429" s="1209"/>
      <c r="HTY429" s="1209"/>
      <c r="HTZ429" s="1209"/>
      <c r="HUA429" s="1210"/>
      <c r="HUB429" s="1211"/>
      <c r="HUC429" s="1210"/>
      <c r="HUE429" s="1208"/>
      <c r="HUF429" s="1209"/>
      <c r="HUG429" s="1209"/>
      <c r="HUH429" s="1209"/>
      <c r="HUI429" s="1209"/>
      <c r="HUJ429" s="1210"/>
      <c r="HUK429" s="1211"/>
      <c r="HUL429" s="1210"/>
      <c r="HUN429" s="1208"/>
      <c r="HUO429" s="1209"/>
      <c r="HUP429" s="1209"/>
      <c r="HUQ429" s="1209"/>
      <c r="HUR429" s="1209"/>
      <c r="HUS429" s="1210"/>
      <c r="HUT429" s="1211"/>
      <c r="HUU429" s="1210"/>
      <c r="HUW429" s="1208"/>
      <c r="HUX429" s="1209"/>
      <c r="HUY429" s="1209"/>
      <c r="HUZ429" s="1209"/>
      <c r="HVA429" s="1209"/>
      <c r="HVB429" s="1210"/>
      <c r="HVC429" s="1211"/>
      <c r="HVD429" s="1210"/>
      <c r="HVF429" s="1208"/>
      <c r="HVG429" s="1209"/>
      <c r="HVH429" s="1209"/>
      <c r="HVI429" s="1209"/>
      <c r="HVJ429" s="1209"/>
      <c r="HVK429" s="1210"/>
      <c r="HVL429" s="1211"/>
      <c r="HVM429" s="1210"/>
      <c r="HVO429" s="1208"/>
      <c r="HVP429" s="1209"/>
      <c r="HVQ429" s="1209"/>
      <c r="HVR429" s="1209"/>
      <c r="HVS429" s="1209"/>
      <c r="HVT429" s="1210"/>
      <c r="HVU429" s="1211"/>
      <c r="HVV429" s="1210"/>
      <c r="HVX429" s="1208"/>
      <c r="HVY429" s="1209"/>
      <c r="HVZ429" s="1209"/>
      <c r="HWA429" s="1209"/>
      <c r="HWB429" s="1209"/>
      <c r="HWC429" s="1210"/>
      <c r="HWD429" s="1211"/>
      <c r="HWE429" s="1210"/>
      <c r="HWG429" s="1208"/>
      <c r="HWH429" s="1209"/>
      <c r="HWI429" s="1209"/>
      <c r="HWJ429" s="1209"/>
      <c r="HWK429" s="1209"/>
      <c r="HWL429" s="1210"/>
      <c r="HWM429" s="1211"/>
      <c r="HWN429" s="1210"/>
      <c r="HWP429" s="1208"/>
      <c r="HWQ429" s="1209"/>
      <c r="HWR429" s="1209"/>
      <c r="HWS429" s="1209"/>
      <c r="HWT429" s="1209"/>
      <c r="HWU429" s="1210"/>
      <c r="HWV429" s="1211"/>
      <c r="HWW429" s="1210"/>
      <c r="HWY429" s="1208"/>
      <c r="HWZ429" s="1209"/>
      <c r="HXA429" s="1209"/>
      <c r="HXB429" s="1209"/>
      <c r="HXC429" s="1209"/>
      <c r="HXD429" s="1210"/>
      <c r="HXE429" s="1211"/>
      <c r="HXF429" s="1210"/>
      <c r="HXH429" s="1208"/>
      <c r="HXI429" s="1209"/>
      <c r="HXJ429" s="1209"/>
      <c r="HXK429" s="1209"/>
      <c r="HXL429" s="1209"/>
      <c r="HXM429" s="1210"/>
      <c r="HXN429" s="1211"/>
      <c r="HXO429" s="1210"/>
      <c r="HXQ429" s="1208"/>
      <c r="HXR429" s="1209"/>
      <c r="HXS429" s="1209"/>
      <c r="HXT429" s="1209"/>
      <c r="HXU429" s="1209"/>
      <c r="HXV429" s="1210"/>
      <c r="HXW429" s="1211"/>
      <c r="HXX429" s="1210"/>
      <c r="HXZ429" s="1208"/>
      <c r="HYA429" s="1209"/>
      <c r="HYB429" s="1209"/>
      <c r="HYC429" s="1209"/>
      <c r="HYD429" s="1209"/>
      <c r="HYE429" s="1210"/>
      <c r="HYF429" s="1211"/>
      <c r="HYG429" s="1210"/>
      <c r="HYI429" s="1208"/>
      <c r="HYJ429" s="1209"/>
      <c r="HYK429" s="1209"/>
      <c r="HYL429" s="1209"/>
      <c r="HYM429" s="1209"/>
      <c r="HYN429" s="1210"/>
      <c r="HYO429" s="1211"/>
      <c r="HYP429" s="1210"/>
      <c r="HYR429" s="1208"/>
      <c r="HYS429" s="1209"/>
      <c r="HYT429" s="1209"/>
      <c r="HYU429" s="1209"/>
      <c r="HYV429" s="1209"/>
      <c r="HYW429" s="1210"/>
      <c r="HYX429" s="1211"/>
      <c r="HYY429" s="1210"/>
      <c r="HZA429" s="1208"/>
      <c r="HZB429" s="1209"/>
      <c r="HZC429" s="1209"/>
      <c r="HZD429" s="1209"/>
      <c r="HZE429" s="1209"/>
      <c r="HZF429" s="1210"/>
      <c r="HZG429" s="1211"/>
      <c r="HZH429" s="1210"/>
      <c r="HZJ429" s="1208"/>
      <c r="HZK429" s="1209"/>
      <c r="HZL429" s="1209"/>
      <c r="HZM429" s="1209"/>
      <c r="HZN429" s="1209"/>
      <c r="HZO429" s="1210"/>
      <c r="HZP429" s="1211"/>
      <c r="HZQ429" s="1210"/>
      <c r="HZS429" s="1208"/>
      <c r="HZT429" s="1209"/>
      <c r="HZU429" s="1209"/>
      <c r="HZV429" s="1209"/>
      <c r="HZW429" s="1209"/>
      <c r="HZX429" s="1210"/>
      <c r="HZY429" s="1211"/>
      <c r="HZZ429" s="1210"/>
      <c r="IAB429" s="1208"/>
      <c r="IAC429" s="1209"/>
      <c r="IAD429" s="1209"/>
      <c r="IAE429" s="1209"/>
      <c r="IAF429" s="1209"/>
      <c r="IAG429" s="1210"/>
      <c r="IAH429" s="1211"/>
      <c r="IAI429" s="1210"/>
      <c r="IAK429" s="1208"/>
      <c r="IAL429" s="1209"/>
      <c r="IAM429" s="1209"/>
      <c r="IAN429" s="1209"/>
      <c r="IAO429" s="1209"/>
      <c r="IAP429" s="1210"/>
      <c r="IAQ429" s="1211"/>
      <c r="IAR429" s="1210"/>
      <c r="IAT429" s="1208"/>
      <c r="IAU429" s="1209"/>
      <c r="IAV429" s="1209"/>
      <c r="IAW429" s="1209"/>
      <c r="IAX429" s="1209"/>
      <c r="IAY429" s="1210"/>
      <c r="IAZ429" s="1211"/>
      <c r="IBA429" s="1210"/>
      <c r="IBC429" s="1208"/>
      <c r="IBD429" s="1209"/>
      <c r="IBE429" s="1209"/>
      <c r="IBF429" s="1209"/>
      <c r="IBG429" s="1209"/>
      <c r="IBH429" s="1210"/>
      <c r="IBI429" s="1211"/>
      <c r="IBJ429" s="1210"/>
      <c r="IBL429" s="1208"/>
      <c r="IBM429" s="1209"/>
      <c r="IBN429" s="1209"/>
      <c r="IBO429" s="1209"/>
      <c r="IBP429" s="1209"/>
      <c r="IBQ429" s="1210"/>
      <c r="IBR429" s="1211"/>
      <c r="IBS429" s="1210"/>
      <c r="IBU429" s="1208"/>
      <c r="IBV429" s="1209"/>
      <c r="IBW429" s="1209"/>
      <c r="IBX429" s="1209"/>
      <c r="IBY429" s="1209"/>
      <c r="IBZ429" s="1210"/>
      <c r="ICA429" s="1211"/>
      <c r="ICB429" s="1210"/>
      <c r="ICD429" s="1208"/>
      <c r="ICE429" s="1209"/>
      <c r="ICF429" s="1209"/>
      <c r="ICG429" s="1209"/>
      <c r="ICH429" s="1209"/>
      <c r="ICI429" s="1210"/>
      <c r="ICJ429" s="1211"/>
      <c r="ICK429" s="1210"/>
      <c r="ICM429" s="1208"/>
      <c r="ICN429" s="1209"/>
      <c r="ICO429" s="1209"/>
      <c r="ICP429" s="1209"/>
      <c r="ICQ429" s="1209"/>
      <c r="ICR429" s="1210"/>
      <c r="ICS429" s="1211"/>
      <c r="ICT429" s="1210"/>
      <c r="ICV429" s="1208"/>
      <c r="ICW429" s="1209"/>
      <c r="ICX429" s="1209"/>
      <c r="ICY429" s="1209"/>
      <c r="ICZ429" s="1209"/>
      <c r="IDA429" s="1210"/>
      <c r="IDB429" s="1211"/>
      <c r="IDC429" s="1210"/>
      <c r="IDE429" s="1208"/>
      <c r="IDF429" s="1209"/>
      <c r="IDG429" s="1209"/>
      <c r="IDH429" s="1209"/>
      <c r="IDI429" s="1209"/>
      <c r="IDJ429" s="1210"/>
      <c r="IDK429" s="1211"/>
      <c r="IDL429" s="1210"/>
      <c r="IDN429" s="1208"/>
      <c r="IDO429" s="1209"/>
      <c r="IDP429" s="1209"/>
      <c r="IDQ429" s="1209"/>
      <c r="IDR429" s="1209"/>
      <c r="IDS429" s="1210"/>
      <c r="IDT429" s="1211"/>
      <c r="IDU429" s="1210"/>
      <c r="IDW429" s="1208"/>
      <c r="IDX429" s="1209"/>
      <c r="IDY429" s="1209"/>
      <c r="IDZ429" s="1209"/>
      <c r="IEA429" s="1209"/>
      <c r="IEB429" s="1210"/>
      <c r="IEC429" s="1211"/>
      <c r="IED429" s="1210"/>
      <c r="IEF429" s="1208"/>
      <c r="IEG429" s="1209"/>
      <c r="IEH429" s="1209"/>
      <c r="IEI429" s="1209"/>
      <c r="IEJ429" s="1209"/>
      <c r="IEK429" s="1210"/>
      <c r="IEL429" s="1211"/>
      <c r="IEM429" s="1210"/>
      <c r="IEO429" s="1208"/>
      <c r="IEP429" s="1209"/>
      <c r="IEQ429" s="1209"/>
      <c r="IER429" s="1209"/>
      <c r="IES429" s="1209"/>
      <c r="IET429" s="1210"/>
      <c r="IEU429" s="1211"/>
      <c r="IEV429" s="1210"/>
      <c r="IEX429" s="1208"/>
      <c r="IEY429" s="1209"/>
      <c r="IEZ429" s="1209"/>
      <c r="IFA429" s="1209"/>
      <c r="IFB429" s="1209"/>
      <c r="IFC429" s="1210"/>
      <c r="IFD429" s="1211"/>
      <c r="IFE429" s="1210"/>
      <c r="IFG429" s="1208"/>
      <c r="IFH429" s="1209"/>
      <c r="IFI429" s="1209"/>
      <c r="IFJ429" s="1209"/>
      <c r="IFK429" s="1209"/>
      <c r="IFL429" s="1210"/>
      <c r="IFM429" s="1211"/>
      <c r="IFN429" s="1210"/>
      <c r="IFP429" s="1208"/>
      <c r="IFQ429" s="1209"/>
      <c r="IFR429" s="1209"/>
      <c r="IFS429" s="1209"/>
      <c r="IFT429" s="1209"/>
      <c r="IFU429" s="1210"/>
      <c r="IFV429" s="1211"/>
      <c r="IFW429" s="1210"/>
      <c r="IFY429" s="1208"/>
      <c r="IFZ429" s="1209"/>
      <c r="IGA429" s="1209"/>
      <c r="IGB429" s="1209"/>
      <c r="IGC429" s="1209"/>
      <c r="IGD429" s="1210"/>
      <c r="IGE429" s="1211"/>
      <c r="IGF429" s="1210"/>
      <c r="IGH429" s="1208"/>
      <c r="IGI429" s="1209"/>
      <c r="IGJ429" s="1209"/>
      <c r="IGK429" s="1209"/>
      <c r="IGL429" s="1209"/>
      <c r="IGM429" s="1210"/>
      <c r="IGN429" s="1211"/>
      <c r="IGO429" s="1210"/>
      <c r="IGQ429" s="1208"/>
      <c r="IGR429" s="1209"/>
      <c r="IGS429" s="1209"/>
      <c r="IGT429" s="1209"/>
      <c r="IGU429" s="1209"/>
      <c r="IGV429" s="1210"/>
      <c r="IGW429" s="1211"/>
      <c r="IGX429" s="1210"/>
      <c r="IGZ429" s="1208"/>
      <c r="IHA429" s="1209"/>
      <c r="IHB429" s="1209"/>
      <c r="IHC429" s="1209"/>
      <c r="IHD429" s="1209"/>
      <c r="IHE429" s="1210"/>
      <c r="IHF429" s="1211"/>
      <c r="IHG429" s="1210"/>
      <c r="IHI429" s="1208"/>
      <c r="IHJ429" s="1209"/>
      <c r="IHK429" s="1209"/>
      <c r="IHL429" s="1209"/>
      <c r="IHM429" s="1209"/>
      <c r="IHN429" s="1210"/>
      <c r="IHO429" s="1211"/>
      <c r="IHP429" s="1210"/>
      <c r="IHR429" s="1208"/>
      <c r="IHS429" s="1209"/>
      <c r="IHT429" s="1209"/>
      <c r="IHU429" s="1209"/>
      <c r="IHV429" s="1209"/>
      <c r="IHW429" s="1210"/>
      <c r="IHX429" s="1211"/>
      <c r="IHY429" s="1210"/>
      <c r="IIA429" s="1208"/>
      <c r="IIB429" s="1209"/>
      <c r="IIC429" s="1209"/>
      <c r="IID429" s="1209"/>
      <c r="IIE429" s="1209"/>
      <c r="IIF429" s="1210"/>
      <c r="IIG429" s="1211"/>
      <c r="IIH429" s="1210"/>
      <c r="IIJ429" s="1208"/>
      <c r="IIK429" s="1209"/>
      <c r="IIL429" s="1209"/>
      <c r="IIM429" s="1209"/>
      <c r="IIN429" s="1209"/>
      <c r="IIO429" s="1210"/>
      <c r="IIP429" s="1211"/>
      <c r="IIQ429" s="1210"/>
      <c r="IIS429" s="1208"/>
      <c r="IIT429" s="1209"/>
      <c r="IIU429" s="1209"/>
      <c r="IIV429" s="1209"/>
      <c r="IIW429" s="1209"/>
      <c r="IIX429" s="1210"/>
      <c r="IIY429" s="1211"/>
      <c r="IIZ429" s="1210"/>
      <c r="IJB429" s="1208"/>
      <c r="IJC429" s="1209"/>
      <c r="IJD429" s="1209"/>
      <c r="IJE429" s="1209"/>
      <c r="IJF429" s="1209"/>
      <c r="IJG429" s="1210"/>
      <c r="IJH429" s="1211"/>
      <c r="IJI429" s="1210"/>
      <c r="IJK429" s="1208"/>
      <c r="IJL429" s="1209"/>
      <c r="IJM429" s="1209"/>
      <c r="IJN429" s="1209"/>
      <c r="IJO429" s="1209"/>
      <c r="IJP429" s="1210"/>
      <c r="IJQ429" s="1211"/>
      <c r="IJR429" s="1210"/>
      <c r="IJT429" s="1208"/>
      <c r="IJU429" s="1209"/>
      <c r="IJV429" s="1209"/>
      <c r="IJW429" s="1209"/>
      <c r="IJX429" s="1209"/>
      <c r="IJY429" s="1210"/>
      <c r="IJZ429" s="1211"/>
      <c r="IKA429" s="1210"/>
      <c r="IKC429" s="1208"/>
      <c r="IKD429" s="1209"/>
      <c r="IKE429" s="1209"/>
      <c r="IKF429" s="1209"/>
      <c r="IKG429" s="1209"/>
      <c r="IKH429" s="1210"/>
      <c r="IKI429" s="1211"/>
      <c r="IKJ429" s="1210"/>
      <c r="IKL429" s="1208"/>
      <c r="IKM429" s="1209"/>
      <c r="IKN429" s="1209"/>
      <c r="IKO429" s="1209"/>
      <c r="IKP429" s="1209"/>
      <c r="IKQ429" s="1210"/>
      <c r="IKR429" s="1211"/>
      <c r="IKS429" s="1210"/>
      <c r="IKU429" s="1208"/>
      <c r="IKV429" s="1209"/>
      <c r="IKW429" s="1209"/>
      <c r="IKX429" s="1209"/>
      <c r="IKY429" s="1209"/>
      <c r="IKZ429" s="1210"/>
      <c r="ILA429" s="1211"/>
      <c r="ILB429" s="1210"/>
      <c r="ILD429" s="1208"/>
      <c r="ILE429" s="1209"/>
      <c r="ILF429" s="1209"/>
      <c r="ILG429" s="1209"/>
      <c r="ILH429" s="1209"/>
      <c r="ILI429" s="1210"/>
      <c r="ILJ429" s="1211"/>
      <c r="ILK429" s="1210"/>
      <c r="ILM429" s="1208"/>
      <c r="ILN429" s="1209"/>
      <c r="ILO429" s="1209"/>
      <c r="ILP429" s="1209"/>
      <c r="ILQ429" s="1209"/>
      <c r="ILR429" s="1210"/>
      <c r="ILS429" s="1211"/>
      <c r="ILT429" s="1210"/>
      <c r="ILV429" s="1208"/>
      <c r="ILW429" s="1209"/>
      <c r="ILX429" s="1209"/>
      <c r="ILY429" s="1209"/>
      <c r="ILZ429" s="1209"/>
      <c r="IMA429" s="1210"/>
      <c r="IMB429" s="1211"/>
      <c r="IMC429" s="1210"/>
      <c r="IME429" s="1208"/>
      <c r="IMF429" s="1209"/>
      <c r="IMG429" s="1209"/>
      <c r="IMH429" s="1209"/>
      <c r="IMI429" s="1209"/>
      <c r="IMJ429" s="1210"/>
      <c r="IMK429" s="1211"/>
      <c r="IML429" s="1210"/>
      <c r="IMN429" s="1208"/>
      <c r="IMO429" s="1209"/>
      <c r="IMP429" s="1209"/>
      <c r="IMQ429" s="1209"/>
      <c r="IMR429" s="1209"/>
      <c r="IMS429" s="1210"/>
      <c r="IMT429" s="1211"/>
      <c r="IMU429" s="1210"/>
      <c r="IMW429" s="1208"/>
      <c r="IMX429" s="1209"/>
      <c r="IMY429" s="1209"/>
      <c r="IMZ429" s="1209"/>
      <c r="INA429" s="1209"/>
      <c r="INB429" s="1210"/>
      <c r="INC429" s="1211"/>
      <c r="IND429" s="1210"/>
      <c r="INF429" s="1208"/>
      <c r="ING429" s="1209"/>
      <c r="INH429" s="1209"/>
      <c r="INI429" s="1209"/>
      <c r="INJ429" s="1209"/>
      <c r="INK429" s="1210"/>
      <c r="INL429" s="1211"/>
      <c r="INM429" s="1210"/>
      <c r="INO429" s="1208"/>
      <c r="INP429" s="1209"/>
      <c r="INQ429" s="1209"/>
      <c r="INR429" s="1209"/>
      <c r="INS429" s="1209"/>
      <c r="INT429" s="1210"/>
      <c r="INU429" s="1211"/>
      <c r="INV429" s="1210"/>
      <c r="INX429" s="1208"/>
      <c r="INY429" s="1209"/>
      <c r="INZ429" s="1209"/>
      <c r="IOA429" s="1209"/>
      <c r="IOB429" s="1209"/>
      <c r="IOC429" s="1210"/>
      <c r="IOD429" s="1211"/>
      <c r="IOE429" s="1210"/>
      <c r="IOG429" s="1208"/>
      <c r="IOH429" s="1209"/>
      <c r="IOI429" s="1209"/>
      <c r="IOJ429" s="1209"/>
      <c r="IOK429" s="1209"/>
      <c r="IOL429" s="1210"/>
      <c r="IOM429" s="1211"/>
      <c r="ION429" s="1210"/>
      <c r="IOP429" s="1208"/>
      <c r="IOQ429" s="1209"/>
      <c r="IOR429" s="1209"/>
      <c r="IOS429" s="1209"/>
      <c r="IOT429" s="1209"/>
      <c r="IOU429" s="1210"/>
      <c r="IOV429" s="1211"/>
      <c r="IOW429" s="1210"/>
      <c r="IOY429" s="1208"/>
      <c r="IOZ429" s="1209"/>
      <c r="IPA429" s="1209"/>
      <c r="IPB429" s="1209"/>
      <c r="IPC429" s="1209"/>
      <c r="IPD429" s="1210"/>
      <c r="IPE429" s="1211"/>
      <c r="IPF429" s="1210"/>
      <c r="IPH429" s="1208"/>
      <c r="IPI429" s="1209"/>
      <c r="IPJ429" s="1209"/>
      <c r="IPK429" s="1209"/>
      <c r="IPL429" s="1209"/>
      <c r="IPM429" s="1210"/>
      <c r="IPN429" s="1211"/>
      <c r="IPO429" s="1210"/>
      <c r="IPQ429" s="1208"/>
      <c r="IPR429" s="1209"/>
      <c r="IPS429" s="1209"/>
      <c r="IPT429" s="1209"/>
      <c r="IPU429" s="1209"/>
      <c r="IPV429" s="1210"/>
      <c r="IPW429" s="1211"/>
      <c r="IPX429" s="1210"/>
      <c r="IPZ429" s="1208"/>
      <c r="IQA429" s="1209"/>
      <c r="IQB429" s="1209"/>
      <c r="IQC429" s="1209"/>
      <c r="IQD429" s="1209"/>
      <c r="IQE429" s="1210"/>
      <c r="IQF429" s="1211"/>
      <c r="IQG429" s="1210"/>
      <c r="IQI429" s="1208"/>
      <c r="IQJ429" s="1209"/>
      <c r="IQK429" s="1209"/>
      <c r="IQL429" s="1209"/>
      <c r="IQM429" s="1209"/>
      <c r="IQN429" s="1210"/>
      <c r="IQO429" s="1211"/>
      <c r="IQP429" s="1210"/>
      <c r="IQR429" s="1208"/>
      <c r="IQS429" s="1209"/>
      <c r="IQT429" s="1209"/>
      <c r="IQU429" s="1209"/>
      <c r="IQV429" s="1209"/>
      <c r="IQW429" s="1210"/>
      <c r="IQX429" s="1211"/>
      <c r="IQY429" s="1210"/>
      <c r="IRA429" s="1208"/>
      <c r="IRB429" s="1209"/>
      <c r="IRC429" s="1209"/>
      <c r="IRD429" s="1209"/>
      <c r="IRE429" s="1209"/>
      <c r="IRF429" s="1210"/>
      <c r="IRG429" s="1211"/>
      <c r="IRH429" s="1210"/>
      <c r="IRJ429" s="1208"/>
      <c r="IRK429" s="1209"/>
      <c r="IRL429" s="1209"/>
      <c r="IRM429" s="1209"/>
      <c r="IRN429" s="1209"/>
      <c r="IRO429" s="1210"/>
      <c r="IRP429" s="1211"/>
      <c r="IRQ429" s="1210"/>
      <c r="IRS429" s="1208"/>
      <c r="IRT429" s="1209"/>
      <c r="IRU429" s="1209"/>
      <c r="IRV429" s="1209"/>
      <c r="IRW429" s="1209"/>
      <c r="IRX429" s="1210"/>
      <c r="IRY429" s="1211"/>
      <c r="IRZ429" s="1210"/>
      <c r="ISB429" s="1208"/>
      <c r="ISC429" s="1209"/>
      <c r="ISD429" s="1209"/>
      <c r="ISE429" s="1209"/>
      <c r="ISF429" s="1209"/>
      <c r="ISG429" s="1210"/>
      <c r="ISH429" s="1211"/>
      <c r="ISI429" s="1210"/>
      <c r="ISK429" s="1208"/>
      <c r="ISL429" s="1209"/>
      <c r="ISM429" s="1209"/>
      <c r="ISN429" s="1209"/>
      <c r="ISO429" s="1209"/>
      <c r="ISP429" s="1210"/>
      <c r="ISQ429" s="1211"/>
      <c r="ISR429" s="1210"/>
      <c r="IST429" s="1208"/>
      <c r="ISU429" s="1209"/>
      <c r="ISV429" s="1209"/>
      <c r="ISW429" s="1209"/>
      <c r="ISX429" s="1209"/>
      <c r="ISY429" s="1210"/>
      <c r="ISZ429" s="1211"/>
      <c r="ITA429" s="1210"/>
      <c r="ITC429" s="1208"/>
      <c r="ITD429" s="1209"/>
      <c r="ITE429" s="1209"/>
      <c r="ITF429" s="1209"/>
      <c r="ITG429" s="1209"/>
      <c r="ITH429" s="1210"/>
      <c r="ITI429" s="1211"/>
      <c r="ITJ429" s="1210"/>
      <c r="ITL429" s="1208"/>
      <c r="ITM429" s="1209"/>
      <c r="ITN429" s="1209"/>
      <c r="ITO429" s="1209"/>
      <c r="ITP429" s="1209"/>
      <c r="ITQ429" s="1210"/>
      <c r="ITR429" s="1211"/>
      <c r="ITS429" s="1210"/>
      <c r="ITU429" s="1208"/>
      <c r="ITV429" s="1209"/>
      <c r="ITW429" s="1209"/>
      <c r="ITX429" s="1209"/>
      <c r="ITY429" s="1209"/>
      <c r="ITZ429" s="1210"/>
      <c r="IUA429" s="1211"/>
      <c r="IUB429" s="1210"/>
      <c r="IUD429" s="1208"/>
      <c r="IUE429" s="1209"/>
      <c r="IUF429" s="1209"/>
      <c r="IUG429" s="1209"/>
      <c r="IUH429" s="1209"/>
      <c r="IUI429" s="1210"/>
      <c r="IUJ429" s="1211"/>
      <c r="IUK429" s="1210"/>
      <c r="IUM429" s="1208"/>
      <c r="IUN429" s="1209"/>
      <c r="IUO429" s="1209"/>
      <c r="IUP429" s="1209"/>
      <c r="IUQ429" s="1209"/>
      <c r="IUR429" s="1210"/>
      <c r="IUS429" s="1211"/>
      <c r="IUT429" s="1210"/>
      <c r="IUV429" s="1208"/>
      <c r="IUW429" s="1209"/>
      <c r="IUX429" s="1209"/>
      <c r="IUY429" s="1209"/>
      <c r="IUZ429" s="1209"/>
      <c r="IVA429" s="1210"/>
      <c r="IVB429" s="1211"/>
      <c r="IVC429" s="1210"/>
      <c r="IVE429" s="1208"/>
      <c r="IVF429" s="1209"/>
      <c r="IVG429" s="1209"/>
      <c r="IVH429" s="1209"/>
      <c r="IVI429" s="1209"/>
      <c r="IVJ429" s="1210"/>
      <c r="IVK429" s="1211"/>
      <c r="IVL429" s="1210"/>
      <c r="IVN429" s="1208"/>
      <c r="IVO429" s="1209"/>
      <c r="IVP429" s="1209"/>
      <c r="IVQ429" s="1209"/>
      <c r="IVR429" s="1209"/>
      <c r="IVS429" s="1210"/>
      <c r="IVT429" s="1211"/>
      <c r="IVU429" s="1210"/>
      <c r="IVW429" s="1208"/>
      <c r="IVX429" s="1209"/>
      <c r="IVY429" s="1209"/>
      <c r="IVZ429" s="1209"/>
      <c r="IWA429" s="1209"/>
      <c r="IWB429" s="1210"/>
      <c r="IWC429" s="1211"/>
      <c r="IWD429" s="1210"/>
      <c r="IWF429" s="1208"/>
      <c r="IWG429" s="1209"/>
      <c r="IWH429" s="1209"/>
      <c r="IWI429" s="1209"/>
      <c r="IWJ429" s="1209"/>
      <c r="IWK429" s="1210"/>
      <c r="IWL429" s="1211"/>
      <c r="IWM429" s="1210"/>
      <c r="IWO429" s="1208"/>
      <c r="IWP429" s="1209"/>
      <c r="IWQ429" s="1209"/>
      <c r="IWR429" s="1209"/>
      <c r="IWS429" s="1209"/>
      <c r="IWT429" s="1210"/>
      <c r="IWU429" s="1211"/>
      <c r="IWV429" s="1210"/>
      <c r="IWX429" s="1208"/>
      <c r="IWY429" s="1209"/>
      <c r="IWZ429" s="1209"/>
      <c r="IXA429" s="1209"/>
      <c r="IXB429" s="1209"/>
      <c r="IXC429" s="1210"/>
      <c r="IXD429" s="1211"/>
      <c r="IXE429" s="1210"/>
      <c r="IXG429" s="1208"/>
      <c r="IXH429" s="1209"/>
      <c r="IXI429" s="1209"/>
      <c r="IXJ429" s="1209"/>
      <c r="IXK429" s="1209"/>
      <c r="IXL429" s="1210"/>
      <c r="IXM429" s="1211"/>
      <c r="IXN429" s="1210"/>
      <c r="IXP429" s="1208"/>
      <c r="IXQ429" s="1209"/>
      <c r="IXR429" s="1209"/>
      <c r="IXS429" s="1209"/>
      <c r="IXT429" s="1209"/>
      <c r="IXU429" s="1210"/>
      <c r="IXV429" s="1211"/>
      <c r="IXW429" s="1210"/>
      <c r="IXY429" s="1208"/>
      <c r="IXZ429" s="1209"/>
      <c r="IYA429" s="1209"/>
      <c r="IYB429" s="1209"/>
      <c r="IYC429" s="1209"/>
      <c r="IYD429" s="1210"/>
      <c r="IYE429" s="1211"/>
      <c r="IYF429" s="1210"/>
      <c r="IYH429" s="1208"/>
      <c r="IYI429" s="1209"/>
      <c r="IYJ429" s="1209"/>
      <c r="IYK429" s="1209"/>
      <c r="IYL429" s="1209"/>
      <c r="IYM429" s="1210"/>
      <c r="IYN429" s="1211"/>
      <c r="IYO429" s="1210"/>
      <c r="IYQ429" s="1208"/>
      <c r="IYR429" s="1209"/>
      <c r="IYS429" s="1209"/>
      <c r="IYT429" s="1209"/>
      <c r="IYU429" s="1209"/>
      <c r="IYV429" s="1210"/>
      <c r="IYW429" s="1211"/>
      <c r="IYX429" s="1210"/>
      <c r="IYZ429" s="1208"/>
      <c r="IZA429" s="1209"/>
      <c r="IZB429" s="1209"/>
      <c r="IZC429" s="1209"/>
      <c r="IZD429" s="1209"/>
      <c r="IZE429" s="1210"/>
      <c r="IZF429" s="1211"/>
      <c r="IZG429" s="1210"/>
      <c r="IZI429" s="1208"/>
      <c r="IZJ429" s="1209"/>
      <c r="IZK429" s="1209"/>
      <c r="IZL429" s="1209"/>
      <c r="IZM429" s="1209"/>
      <c r="IZN429" s="1210"/>
      <c r="IZO429" s="1211"/>
      <c r="IZP429" s="1210"/>
      <c r="IZR429" s="1208"/>
      <c r="IZS429" s="1209"/>
      <c r="IZT429" s="1209"/>
      <c r="IZU429" s="1209"/>
      <c r="IZV429" s="1209"/>
      <c r="IZW429" s="1210"/>
      <c r="IZX429" s="1211"/>
      <c r="IZY429" s="1210"/>
      <c r="JAA429" s="1208"/>
      <c r="JAB429" s="1209"/>
      <c r="JAC429" s="1209"/>
      <c r="JAD429" s="1209"/>
      <c r="JAE429" s="1209"/>
      <c r="JAF429" s="1210"/>
      <c r="JAG429" s="1211"/>
      <c r="JAH429" s="1210"/>
      <c r="JAJ429" s="1208"/>
      <c r="JAK429" s="1209"/>
      <c r="JAL429" s="1209"/>
      <c r="JAM429" s="1209"/>
      <c r="JAN429" s="1209"/>
      <c r="JAO429" s="1210"/>
      <c r="JAP429" s="1211"/>
      <c r="JAQ429" s="1210"/>
      <c r="JAS429" s="1208"/>
      <c r="JAT429" s="1209"/>
      <c r="JAU429" s="1209"/>
      <c r="JAV429" s="1209"/>
      <c r="JAW429" s="1209"/>
      <c r="JAX429" s="1210"/>
      <c r="JAY429" s="1211"/>
      <c r="JAZ429" s="1210"/>
      <c r="JBB429" s="1208"/>
      <c r="JBC429" s="1209"/>
      <c r="JBD429" s="1209"/>
      <c r="JBE429" s="1209"/>
      <c r="JBF429" s="1209"/>
      <c r="JBG429" s="1210"/>
      <c r="JBH429" s="1211"/>
      <c r="JBI429" s="1210"/>
      <c r="JBK429" s="1208"/>
      <c r="JBL429" s="1209"/>
      <c r="JBM429" s="1209"/>
      <c r="JBN429" s="1209"/>
      <c r="JBO429" s="1209"/>
      <c r="JBP429" s="1210"/>
      <c r="JBQ429" s="1211"/>
      <c r="JBR429" s="1210"/>
      <c r="JBT429" s="1208"/>
      <c r="JBU429" s="1209"/>
      <c r="JBV429" s="1209"/>
      <c r="JBW429" s="1209"/>
      <c r="JBX429" s="1209"/>
      <c r="JBY429" s="1210"/>
      <c r="JBZ429" s="1211"/>
      <c r="JCA429" s="1210"/>
      <c r="JCC429" s="1208"/>
      <c r="JCD429" s="1209"/>
      <c r="JCE429" s="1209"/>
      <c r="JCF429" s="1209"/>
      <c r="JCG429" s="1209"/>
      <c r="JCH429" s="1210"/>
      <c r="JCI429" s="1211"/>
      <c r="JCJ429" s="1210"/>
      <c r="JCL429" s="1208"/>
      <c r="JCM429" s="1209"/>
      <c r="JCN429" s="1209"/>
      <c r="JCO429" s="1209"/>
      <c r="JCP429" s="1209"/>
      <c r="JCQ429" s="1210"/>
      <c r="JCR429" s="1211"/>
      <c r="JCS429" s="1210"/>
      <c r="JCU429" s="1208"/>
      <c r="JCV429" s="1209"/>
      <c r="JCW429" s="1209"/>
      <c r="JCX429" s="1209"/>
      <c r="JCY429" s="1209"/>
      <c r="JCZ429" s="1210"/>
      <c r="JDA429" s="1211"/>
      <c r="JDB429" s="1210"/>
      <c r="JDD429" s="1208"/>
      <c r="JDE429" s="1209"/>
      <c r="JDF429" s="1209"/>
      <c r="JDG429" s="1209"/>
      <c r="JDH429" s="1209"/>
      <c r="JDI429" s="1210"/>
      <c r="JDJ429" s="1211"/>
      <c r="JDK429" s="1210"/>
      <c r="JDM429" s="1208"/>
      <c r="JDN429" s="1209"/>
      <c r="JDO429" s="1209"/>
      <c r="JDP429" s="1209"/>
      <c r="JDQ429" s="1209"/>
      <c r="JDR429" s="1210"/>
      <c r="JDS429" s="1211"/>
      <c r="JDT429" s="1210"/>
      <c r="JDV429" s="1208"/>
      <c r="JDW429" s="1209"/>
      <c r="JDX429" s="1209"/>
      <c r="JDY429" s="1209"/>
      <c r="JDZ429" s="1209"/>
      <c r="JEA429" s="1210"/>
      <c r="JEB429" s="1211"/>
      <c r="JEC429" s="1210"/>
      <c r="JEE429" s="1208"/>
      <c r="JEF429" s="1209"/>
      <c r="JEG429" s="1209"/>
      <c r="JEH429" s="1209"/>
      <c r="JEI429" s="1209"/>
      <c r="JEJ429" s="1210"/>
      <c r="JEK429" s="1211"/>
      <c r="JEL429" s="1210"/>
      <c r="JEN429" s="1208"/>
      <c r="JEO429" s="1209"/>
      <c r="JEP429" s="1209"/>
      <c r="JEQ429" s="1209"/>
      <c r="JER429" s="1209"/>
      <c r="JES429" s="1210"/>
      <c r="JET429" s="1211"/>
      <c r="JEU429" s="1210"/>
      <c r="JEW429" s="1208"/>
      <c r="JEX429" s="1209"/>
      <c r="JEY429" s="1209"/>
      <c r="JEZ429" s="1209"/>
      <c r="JFA429" s="1209"/>
      <c r="JFB429" s="1210"/>
      <c r="JFC429" s="1211"/>
      <c r="JFD429" s="1210"/>
      <c r="JFF429" s="1208"/>
      <c r="JFG429" s="1209"/>
      <c r="JFH429" s="1209"/>
      <c r="JFI429" s="1209"/>
      <c r="JFJ429" s="1209"/>
      <c r="JFK429" s="1210"/>
      <c r="JFL429" s="1211"/>
      <c r="JFM429" s="1210"/>
      <c r="JFO429" s="1208"/>
      <c r="JFP429" s="1209"/>
      <c r="JFQ429" s="1209"/>
      <c r="JFR429" s="1209"/>
      <c r="JFS429" s="1209"/>
      <c r="JFT429" s="1210"/>
      <c r="JFU429" s="1211"/>
      <c r="JFV429" s="1210"/>
      <c r="JFX429" s="1208"/>
      <c r="JFY429" s="1209"/>
      <c r="JFZ429" s="1209"/>
      <c r="JGA429" s="1209"/>
      <c r="JGB429" s="1209"/>
      <c r="JGC429" s="1210"/>
      <c r="JGD429" s="1211"/>
      <c r="JGE429" s="1210"/>
      <c r="JGG429" s="1208"/>
      <c r="JGH429" s="1209"/>
      <c r="JGI429" s="1209"/>
      <c r="JGJ429" s="1209"/>
      <c r="JGK429" s="1209"/>
      <c r="JGL429" s="1210"/>
      <c r="JGM429" s="1211"/>
      <c r="JGN429" s="1210"/>
      <c r="JGP429" s="1208"/>
      <c r="JGQ429" s="1209"/>
      <c r="JGR429" s="1209"/>
      <c r="JGS429" s="1209"/>
      <c r="JGT429" s="1209"/>
      <c r="JGU429" s="1210"/>
      <c r="JGV429" s="1211"/>
      <c r="JGW429" s="1210"/>
      <c r="JGY429" s="1208"/>
      <c r="JGZ429" s="1209"/>
      <c r="JHA429" s="1209"/>
      <c r="JHB429" s="1209"/>
      <c r="JHC429" s="1209"/>
      <c r="JHD429" s="1210"/>
      <c r="JHE429" s="1211"/>
      <c r="JHF429" s="1210"/>
      <c r="JHH429" s="1208"/>
      <c r="JHI429" s="1209"/>
      <c r="JHJ429" s="1209"/>
      <c r="JHK429" s="1209"/>
      <c r="JHL429" s="1209"/>
      <c r="JHM429" s="1210"/>
      <c r="JHN429" s="1211"/>
      <c r="JHO429" s="1210"/>
      <c r="JHQ429" s="1208"/>
      <c r="JHR429" s="1209"/>
      <c r="JHS429" s="1209"/>
      <c r="JHT429" s="1209"/>
      <c r="JHU429" s="1209"/>
      <c r="JHV429" s="1210"/>
      <c r="JHW429" s="1211"/>
      <c r="JHX429" s="1210"/>
      <c r="JHZ429" s="1208"/>
      <c r="JIA429" s="1209"/>
      <c r="JIB429" s="1209"/>
      <c r="JIC429" s="1209"/>
      <c r="JID429" s="1209"/>
      <c r="JIE429" s="1210"/>
      <c r="JIF429" s="1211"/>
      <c r="JIG429" s="1210"/>
      <c r="JII429" s="1208"/>
      <c r="JIJ429" s="1209"/>
      <c r="JIK429" s="1209"/>
      <c r="JIL429" s="1209"/>
      <c r="JIM429" s="1209"/>
      <c r="JIN429" s="1210"/>
      <c r="JIO429" s="1211"/>
      <c r="JIP429" s="1210"/>
      <c r="JIR429" s="1208"/>
      <c r="JIS429" s="1209"/>
      <c r="JIT429" s="1209"/>
      <c r="JIU429" s="1209"/>
      <c r="JIV429" s="1209"/>
      <c r="JIW429" s="1210"/>
      <c r="JIX429" s="1211"/>
      <c r="JIY429" s="1210"/>
      <c r="JJA429" s="1208"/>
      <c r="JJB429" s="1209"/>
      <c r="JJC429" s="1209"/>
      <c r="JJD429" s="1209"/>
      <c r="JJE429" s="1209"/>
      <c r="JJF429" s="1210"/>
      <c r="JJG429" s="1211"/>
      <c r="JJH429" s="1210"/>
      <c r="JJJ429" s="1208"/>
      <c r="JJK429" s="1209"/>
      <c r="JJL429" s="1209"/>
      <c r="JJM429" s="1209"/>
      <c r="JJN429" s="1209"/>
      <c r="JJO429" s="1210"/>
      <c r="JJP429" s="1211"/>
      <c r="JJQ429" s="1210"/>
      <c r="JJS429" s="1208"/>
      <c r="JJT429" s="1209"/>
      <c r="JJU429" s="1209"/>
      <c r="JJV429" s="1209"/>
      <c r="JJW429" s="1209"/>
      <c r="JJX429" s="1210"/>
      <c r="JJY429" s="1211"/>
      <c r="JJZ429" s="1210"/>
      <c r="JKB429" s="1208"/>
      <c r="JKC429" s="1209"/>
      <c r="JKD429" s="1209"/>
      <c r="JKE429" s="1209"/>
      <c r="JKF429" s="1209"/>
      <c r="JKG429" s="1210"/>
      <c r="JKH429" s="1211"/>
      <c r="JKI429" s="1210"/>
      <c r="JKK429" s="1208"/>
      <c r="JKL429" s="1209"/>
      <c r="JKM429" s="1209"/>
      <c r="JKN429" s="1209"/>
      <c r="JKO429" s="1209"/>
      <c r="JKP429" s="1210"/>
      <c r="JKQ429" s="1211"/>
      <c r="JKR429" s="1210"/>
      <c r="JKT429" s="1208"/>
      <c r="JKU429" s="1209"/>
      <c r="JKV429" s="1209"/>
      <c r="JKW429" s="1209"/>
      <c r="JKX429" s="1209"/>
      <c r="JKY429" s="1210"/>
      <c r="JKZ429" s="1211"/>
      <c r="JLA429" s="1210"/>
      <c r="JLC429" s="1208"/>
      <c r="JLD429" s="1209"/>
      <c r="JLE429" s="1209"/>
      <c r="JLF429" s="1209"/>
      <c r="JLG429" s="1209"/>
      <c r="JLH429" s="1210"/>
      <c r="JLI429" s="1211"/>
      <c r="JLJ429" s="1210"/>
      <c r="JLL429" s="1208"/>
      <c r="JLM429" s="1209"/>
      <c r="JLN429" s="1209"/>
      <c r="JLO429" s="1209"/>
      <c r="JLP429" s="1209"/>
      <c r="JLQ429" s="1210"/>
      <c r="JLR429" s="1211"/>
      <c r="JLS429" s="1210"/>
      <c r="JLU429" s="1208"/>
      <c r="JLV429" s="1209"/>
      <c r="JLW429" s="1209"/>
      <c r="JLX429" s="1209"/>
      <c r="JLY429" s="1209"/>
      <c r="JLZ429" s="1210"/>
      <c r="JMA429" s="1211"/>
      <c r="JMB429" s="1210"/>
      <c r="JMD429" s="1208"/>
      <c r="JME429" s="1209"/>
      <c r="JMF429" s="1209"/>
      <c r="JMG429" s="1209"/>
      <c r="JMH429" s="1209"/>
      <c r="JMI429" s="1210"/>
      <c r="JMJ429" s="1211"/>
      <c r="JMK429" s="1210"/>
      <c r="JMM429" s="1208"/>
      <c r="JMN429" s="1209"/>
      <c r="JMO429" s="1209"/>
      <c r="JMP429" s="1209"/>
      <c r="JMQ429" s="1209"/>
      <c r="JMR429" s="1210"/>
      <c r="JMS429" s="1211"/>
      <c r="JMT429" s="1210"/>
      <c r="JMV429" s="1208"/>
      <c r="JMW429" s="1209"/>
      <c r="JMX429" s="1209"/>
      <c r="JMY429" s="1209"/>
      <c r="JMZ429" s="1209"/>
      <c r="JNA429" s="1210"/>
      <c r="JNB429" s="1211"/>
      <c r="JNC429" s="1210"/>
      <c r="JNE429" s="1208"/>
      <c r="JNF429" s="1209"/>
      <c r="JNG429" s="1209"/>
      <c r="JNH429" s="1209"/>
      <c r="JNI429" s="1209"/>
      <c r="JNJ429" s="1210"/>
      <c r="JNK429" s="1211"/>
      <c r="JNL429" s="1210"/>
      <c r="JNN429" s="1208"/>
      <c r="JNO429" s="1209"/>
      <c r="JNP429" s="1209"/>
      <c r="JNQ429" s="1209"/>
      <c r="JNR429" s="1209"/>
      <c r="JNS429" s="1210"/>
      <c r="JNT429" s="1211"/>
      <c r="JNU429" s="1210"/>
      <c r="JNW429" s="1208"/>
      <c r="JNX429" s="1209"/>
      <c r="JNY429" s="1209"/>
      <c r="JNZ429" s="1209"/>
      <c r="JOA429" s="1209"/>
      <c r="JOB429" s="1210"/>
      <c r="JOC429" s="1211"/>
      <c r="JOD429" s="1210"/>
      <c r="JOF429" s="1208"/>
      <c r="JOG429" s="1209"/>
      <c r="JOH429" s="1209"/>
      <c r="JOI429" s="1209"/>
      <c r="JOJ429" s="1209"/>
      <c r="JOK429" s="1210"/>
      <c r="JOL429" s="1211"/>
      <c r="JOM429" s="1210"/>
      <c r="JOO429" s="1208"/>
      <c r="JOP429" s="1209"/>
      <c r="JOQ429" s="1209"/>
      <c r="JOR429" s="1209"/>
      <c r="JOS429" s="1209"/>
      <c r="JOT429" s="1210"/>
      <c r="JOU429" s="1211"/>
      <c r="JOV429" s="1210"/>
      <c r="JOX429" s="1208"/>
      <c r="JOY429" s="1209"/>
      <c r="JOZ429" s="1209"/>
      <c r="JPA429" s="1209"/>
      <c r="JPB429" s="1209"/>
      <c r="JPC429" s="1210"/>
      <c r="JPD429" s="1211"/>
      <c r="JPE429" s="1210"/>
      <c r="JPG429" s="1208"/>
      <c r="JPH429" s="1209"/>
      <c r="JPI429" s="1209"/>
      <c r="JPJ429" s="1209"/>
      <c r="JPK429" s="1209"/>
      <c r="JPL429" s="1210"/>
      <c r="JPM429" s="1211"/>
      <c r="JPN429" s="1210"/>
      <c r="JPP429" s="1208"/>
      <c r="JPQ429" s="1209"/>
      <c r="JPR429" s="1209"/>
      <c r="JPS429" s="1209"/>
      <c r="JPT429" s="1209"/>
      <c r="JPU429" s="1210"/>
      <c r="JPV429" s="1211"/>
      <c r="JPW429" s="1210"/>
      <c r="JPY429" s="1208"/>
      <c r="JPZ429" s="1209"/>
      <c r="JQA429" s="1209"/>
      <c r="JQB429" s="1209"/>
      <c r="JQC429" s="1209"/>
      <c r="JQD429" s="1210"/>
      <c r="JQE429" s="1211"/>
      <c r="JQF429" s="1210"/>
      <c r="JQH429" s="1208"/>
      <c r="JQI429" s="1209"/>
      <c r="JQJ429" s="1209"/>
      <c r="JQK429" s="1209"/>
      <c r="JQL429" s="1209"/>
      <c r="JQM429" s="1210"/>
      <c r="JQN429" s="1211"/>
      <c r="JQO429" s="1210"/>
      <c r="JQQ429" s="1208"/>
      <c r="JQR429" s="1209"/>
      <c r="JQS429" s="1209"/>
      <c r="JQT429" s="1209"/>
      <c r="JQU429" s="1209"/>
      <c r="JQV429" s="1210"/>
      <c r="JQW429" s="1211"/>
      <c r="JQX429" s="1210"/>
      <c r="JQZ429" s="1208"/>
      <c r="JRA429" s="1209"/>
      <c r="JRB429" s="1209"/>
      <c r="JRC429" s="1209"/>
      <c r="JRD429" s="1209"/>
      <c r="JRE429" s="1210"/>
      <c r="JRF429" s="1211"/>
      <c r="JRG429" s="1210"/>
      <c r="JRI429" s="1208"/>
      <c r="JRJ429" s="1209"/>
      <c r="JRK429" s="1209"/>
      <c r="JRL429" s="1209"/>
      <c r="JRM429" s="1209"/>
      <c r="JRN429" s="1210"/>
      <c r="JRO429" s="1211"/>
      <c r="JRP429" s="1210"/>
      <c r="JRR429" s="1208"/>
      <c r="JRS429" s="1209"/>
      <c r="JRT429" s="1209"/>
      <c r="JRU429" s="1209"/>
      <c r="JRV429" s="1209"/>
      <c r="JRW429" s="1210"/>
      <c r="JRX429" s="1211"/>
      <c r="JRY429" s="1210"/>
      <c r="JSA429" s="1208"/>
      <c r="JSB429" s="1209"/>
      <c r="JSC429" s="1209"/>
      <c r="JSD429" s="1209"/>
      <c r="JSE429" s="1209"/>
      <c r="JSF429" s="1210"/>
      <c r="JSG429" s="1211"/>
      <c r="JSH429" s="1210"/>
      <c r="JSJ429" s="1208"/>
      <c r="JSK429" s="1209"/>
      <c r="JSL429" s="1209"/>
      <c r="JSM429" s="1209"/>
      <c r="JSN429" s="1209"/>
      <c r="JSO429" s="1210"/>
      <c r="JSP429" s="1211"/>
      <c r="JSQ429" s="1210"/>
      <c r="JSS429" s="1208"/>
      <c r="JST429" s="1209"/>
      <c r="JSU429" s="1209"/>
      <c r="JSV429" s="1209"/>
      <c r="JSW429" s="1209"/>
      <c r="JSX429" s="1210"/>
      <c r="JSY429" s="1211"/>
      <c r="JSZ429" s="1210"/>
      <c r="JTB429" s="1208"/>
      <c r="JTC429" s="1209"/>
      <c r="JTD429" s="1209"/>
      <c r="JTE429" s="1209"/>
      <c r="JTF429" s="1209"/>
      <c r="JTG429" s="1210"/>
      <c r="JTH429" s="1211"/>
      <c r="JTI429" s="1210"/>
      <c r="JTK429" s="1208"/>
      <c r="JTL429" s="1209"/>
      <c r="JTM429" s="1209"/>
      <c r="JTN429" s="1209"/>
      <c r="JTO429" s="1209"/>
      <c r="JTP429" s="1210"/>
      <c r="JTQ429" s="1211"/>
      <c r="JTR429" s="1210"/>
      <c r="JTT429" s="1208"/>
      <c r="JTU429" s="1209"/>
      <c r="JTV429" s="1209"/>
      <c r="JTW429" s="1209"/>
      <c r="JTX429" s="1209"/>
      <c r="JTY429" s="1210"/>
      <c r="JTZ429" s="1211"/>
      <c r="JUA429" s="1210"/>
      <c r="JUC429" s="1208"/>
      <c r="JUD429" s="1209"/>
      <c r="JUE429" s="1209"/>
      <c r="JUF429" s="1209"/>
      <c r="JUG429" s="1209"/>
      <c r="JUH429" s="1210"/>
      <c r="JUI429" s="1211"/>
      <c r="JUJ429" s="1210"/>
      <c r="JUL429" s="1208"/>
      <c r="JUM429" s="1209"/>
      <c r="JUN429" s="1209"/>
      <c r="JUO429" s="1209"/>
      <c r="JUP429" s="1209"/>
      <c r="JUQ429" s="1210"/>
      <c r="JUR429" s="1211"/>
      <c r="JUS429" s="1210"/>
      <c r="JUU429" s="1208"/>
      <c r="JUV429" s="1209"/>
      <c r="JUW429" s="1209"/>
      <c r="JUX429" s="1209"/>
      <c r="JUY429" s="1209"/>
      <c r="JUZ429" s="1210"/>
      <c r="JVA429" s="1211"/>
      <c r="JVB429" s="1210"/>
      <c r="JVD429" s="1208"/>
      <c r="JVE429" s="1209"/>
      <c r="JVF429" s="1209"/>
      <c r="JVG429" s="1209"/>
      <c r="JVH429" s="1209"/>
      <c r="JVI429" s="1210"/>
      <c r="JVJ429" s="1211"/>
      <c r="JVK429" s="1210"/>
      <c r="JVM429" s="1208"/>
      <c r="JVN429" s="1209"/>
      <c r="JVO429" s="1209"/>
      <c r="JVP429" s="1209"/>
      <c r="JVQ429" s="1209"/>
      <c r="JVR429" s="1210"/>
      <c r="JVS429" s="1211"/>
      <c r="JVT429" s="1210"/>
      <c r="JVV429" s="1208"/>
      <c r="JVW429" s="1209"/>
      <c r="JVX429" s="1209"/>
      <c r="JVY429" s="1209"/>
      <c r="JVZ429" s="1209"/>
      <c r="JWA429" s="1210"/>
      <c r="JWB429" s="1211"/>
      <c r="JWC429" s="1210"/>
      <c r="JWE429" s="1208"/>
      <c r="JWF429" s="1209"/>
      <c r="JWG429" s="1209"/>
      <c r="JWH429" s="1209"/>
      <c r="JWI429" s="1209"/>
      <c r="JWJ429" s="1210"/>
      <c r="JWK429" s="1211"/>
      <c r="JWL429" s="1210"/>
      <c r="JWN429" s="1208"/>
      <c r="JWO429" s="1209"/>
      <c r="JWP429" s="1209"/>
      <c r="JWQ429" s="1209"/>
      <c r="JWR429" s="1209"/>
      <c r="JWS429" s="1210"/>
      <c r="JWT429" s="1211"/>
      <c r="JWU429" s="1210"/>
      <c r="JWW429" s="1208"/>
      <c r="JWX429" s="1209"/>
      <c r="JWY429" s="1209"/>
      <c r="JWZ429" s="1209"/>
      <c r="JXA429" s="1209"/>
      <c r="JXB429" s="1210"/>
      <c r="JXC429" s="1211"/>
      <c r="JXD429" s="1210"/>
      <c r="JXF429" s="1208"/>
      <c r="JXG429" s="1209"/>
      <c r="JXH429" s="1209"/>
      <c r="JXI429" s="1209"/>
      <c r="JXJ429" s="1209"/>
      <c r="JXK429" s="1210"/>
      <c r="JXL429" s="1211"/>
      <c r="JXM429" s="1210"/>
      <c r="JXO429" s="1208"/>
      <c r="JXP429" s="1209"/>
      <c r="JXQ429" s="1209"/>
      <c r="JXR429" s="1209"/>
      <c r="JXS429" s="1209"/>
      <c r="JXT429" s="1210"/>
      <c r="JXU429" s="1211"/>
      <c r="JXV429" s="1210"/>
      <c r="JXX429" s="1208"/>
      <c r="JXY429" s="1209"/>
      <c r="JXZ429" s="1209"/>
      <c r="JYA429" s="1209"/>
      <c r="JYB429" s="1209"/>
      <c r="JYC429" s="1210"/>
      <c r="JYD429" s="1211"/>
      <c r="JYE429" s="1210"/>
      <c r="JYG429" s="1208"/>
      <c r="JYH429" s="1209"/>
      <c r="JYI429" s="1209"/>
      <c r="JYJ429" s="1209"/>
      <c r="JYK429" s="1209"/>
      <c r="JYL429" s="1210"/>
      <c r="JYM429" s="1211"/>
      <c r="JYN429" s="1210"/>
      <c r="JYP429" s="1208"/>
      <c r="JYQ429" s="1209"/>
      <c r="JYR429" s="1209"/>
      <c r="JYS429" s="1209"/>
      <c r="JYT429" s="1209"/>
      <c r="JYU429" s="1210"/>
      <c r="JYV429" s="1211"/>
      <c r="JYW429" s="1210"/>
      <c r="JYY429" s="1208"/>
      <c r="JYZ429" s="1209"/>
      <c r="JZA429" s="1209"/>
      <c r="JZB429" s="1209"/>
      <c r="JZC429" s="1209"/>
      <c r="JZD429" s="1210"/>
      <c r="JZE429" s="1211"/>
      <c r="JZF429" s="1210"/>
      <c r="JZH429" s="1208"/>
      <c r="JZI429" s="1209"/>
      <c r="JZJ429" s="1209"/>
      <c r="JZK429" s="1209"/>
      <c r="JZL429" s="1209"/>
      <c r="JZM429" s="1210"/>
      <c r="JZN429" s="1211"/>
      <c r="JZO429" s="1210"/>
      <c r="JZQ429" s="1208"/>
      <c r="JZR429" s="1209"/>
      <c r="JZS429" s="1209"/>
      <c r="JZT429" s="1209"/>
      <c r="JZU429" s="1209"/>
      <c r="JZV429" s="1210"/>
      <c r="JZW429" s="1211"/>
      <c r="JZX429" s="1210"/>
      <c r="JZZ429" s="1208"/>
      <c r="KAA429" s="1209"/>
      <c r="KAB429" s="1209"/>
      <c r="KAC429" s="1209"/>
      <c r="KAD429" s="1209"/>
      <c r="KAE429" s="1210"/>
      <c r="KAF429" s="1211"/>
      <c r="KAG429" s="1210"/>
      <c r="KAI429" s="1208"/>
      <c r="KAJ429" s="1209"/>
      <c r="KAK429" s="1209"/>
      <c r="KAL429" s="1209"/>
      <c r="KAM429" s="1209"/>
      <c r="KAN429" s="1210"/>
      <c r="KAO429" s="1211"/>
      <c r="KAP429" s="1210"/>
      <c r="KAR429" s="1208"/>
      <c r="KAS429" s="1209"/>
      <c r="KAT429" s="1209"/>
      <c r="KAU429" s="1209"/>
      <c r="KAV429" s="1209"/>
      <c r="KAW429" s="1210"/>
      <c r="KAX429" s="1211"/>
      <c r="KAY429" s="1210"/>
      <c r="KBA429" s="1208"/>
      <c r="KBB429" s="1209"/>
      <c r="KBC429" s="1209"/>
      <c r="KBD429" s="1209"/>
      <c r="KBE429" s="1209"/>
      <c r="KBF429" s="1210"/>
      <c r="KBG429" s="1211"/>
      <c r="KBH429" s="1210"/>
      <c r="KBJ429" s="1208"/>
      <c r="KBK429" s="1209"/>
      <c r="KBL429" s="1209"/>
      <c r="KBM429" s="1209"/>
      <c r="KBN429" s="1209"/>
      <c r="KBO429" s="1210"/>
      <c r="KBP429" s="1211"/>
      <c r="KBQ429" s="1210"/>
      <c r="KBS429" s="1208"/>
      <c r="KBT429" s="1209"/>
      <c r="KBU429" s="1209"/>
      <c r="KBV429" s="1209"/>
      <c r="KBW429" s="1209"/>
      <c r="KBX429" s="1210"/>
      <c r="KBY429" s="1211"/>
      <c r="KBZ429" s="1210"/>
      <c r="KCB429" s="1208"/>
      <c r="KCC429" s="1209"/>
      <c r="KCD429" s="1209"/>
      <c r="KCE429" s="1209"/>
      <c r="KCF429" s="1209"/>
      <c r="KCG429" s="1210"/>
      <c r="KCH429" s="1211"/>
      <c r="KCI429" s="1210"/>
      <c r="KCK429" s="1208"/>
      <c r="KCL429" s="1209"/>
      <c r="KCM429" s="1209"/>
      <c r="KCN429" s="1209"/>
      <c r="KCO429" s="1209"/>
      <c r="KCP429" s="1210"/>
      <c r="KCQ429" s="1211"/>
      <c r="KCR429" s="1210"/>
      <c r="KCT429" s="1208"/>
      <c r="KCU429" s="1209"/>
      <c r="KCV429" s="1209"/>
      <c r="KCW429" s="1209"/>
      <c r="KCX429" s="1209"/>
      <c r="KCY429" s="1210"/>
      <c r="KCZ429" s="1211"/>
      <c r="KDA429" s="1210"/>
      <c r="KDC429" s="1208"/>
      <c r="KDD429" s="1209"/>
      <c r="KDE429" s="1209"/>
      <c r="KDF429" s="1209"/>
      <c r="KDG429" s="1209"/>
      <c r="KDH429" s="1210"/>
      <c r="KDI429" s="1211"/>
      <c r="KDJ429" s="1210"/>
      <c r="KDL429" s="1208"/>
      <c r="KDM429" s="1209"/>
      <c r="KDN429" s="1209"/>
      <c r="KDO429" s="1209"/>
      <c r="KDP429" s="1209"/>
      <c r="KDQ429" s="1210"/>
      <c r="KDR429" s="1211"/>
      <c r="KDS429" s="1210"/>
      <c r="KDU429" s="1208"/>
      <c r="KDV429" s="1209"/>
      <c r="KDW429" s="1209"/>
      <c r="KDX429" s="1209"/>
      <c r="KDY429" s="1209"/>
      <c r="KDZ429" s="1210"/>
      <c r="KEA429" s="1211"/>
      <c r="KEB429" s="1210"/>
      <c r="KED429" s="1208"/>
      <c r="KEE429" s="1209"/>
      <c r="KEF429" s="1209"/>
      <c r="KEG429" s="1209"/>
      <c r="KEH429" s="1209"/>
      <c r="KEI429" s="1210"/>
      <c r="KEJ429" s="1211"/>
      <c r="KEK429" s="1210"/>
      <c r="KEM429" s="1208"/>
      <c r="KEN429" s="1209"/>
      <c r="KEO429" s="1209"/>
      <c r="KEP429" s="1209"/>
      <c r="KEQ429" s="1209"/>
      <c r="KER429" s="1210"/>
      <c r="KES429" s="1211"/>
      <c r="KET429" s="1210"/>
      <c r="KEV429" s="1208"/>
      <c r="KEW429" s="1209"/>
      <c r="KEX429" s="1209"/>
      <c r="KEY429" s="1209"/>
      <c r="KEZ429" s="1209"/>
      <c r="KFA429" s="1210"/>
      <c r="KFB429" s="1211"/>
      <c r="KFC429" s="1210"/>
      <c r="KFE429" s="1208"/>
      <c r="KFF429" s="1209"/>
      <c r="KFG429" s="1209"/>
      <c r="KFH429" s="1209"/>
      <c r="KFI429" s="1209"/>
      <c r="KFJ429" s="1210"/>
      <c r="KFK429" s="1211"/>
      <c r="KFL429" s="1210"/>
      <c r="KFN429" s="1208"/>
      <c r="KFO429" s="1209"/>
      <c r="KFP429" s="1209"/>
      <c r="KFQ429" s="1209"/>
      <c r="KFR429" s="1209"/>
      <c r="KFS429" s="1210"/>
      <c r="KFT429" s="1211"/>
      <c r="KFU429" s="1210"/>
      <c r="KFW429" s="1208"/>
      <c r="KFX429" s="1209"/>
      <c r="KFY429" s="1209"/>
      <c r="KFZ429" s="1209"/>
      <c r="KGA429" s="1209"/>
      <c r="KGB429" s="1210"/>
      <c r="KGC429" s="1211"/>
      <c r="KGD429" s="1210"/>
      <c r="KGF429" s="1208"/>
      <c r="KGG429" s="1209"/>
      <c r="KGH429" s="1209"/>
      <c r="KGI429" s="1209"/>
      <c r="KGJ429" s="1209"/>
      <c r="KGK429" s="1210"/>
      <c r="KGL429" s="1211"/>
      <c r="KGM429" s="1210"/>
      <c r="KGO429" s="1208"/>
      <c r="KGP429" s="1209"/>
      <c r="KGQ429" s="1209"/>
      <c r="KGR429" s="1209"/>
      <c r="KGS429" s="1209"/>
      <c r="KGT429" s="1210"/>
      <c r="KGU429" s="1211"/>
      <c r="KGV429" s="1210"/>
      <c r="KGX429" s="1208"/>
      <c r="KGY429" s="1209"/>
      <c r="KGZ429" s="1209"/>
      <c r="KHA429" s="1209"/>
      <c r="KHB429" s="1209"/>
      <c r="KHC429" s="1210"/>
      <c r="KHD429" s="1211"/>
      <c r="KHE429" s="1210"/>
      <c r="KHG429" s="1208"/>
      <c r="KHH429" s="1209"/>
      <c r="KHI429" s="1209"/>
      <c r="KHJ429" s="1209"/>
      <c r="KHK429" s="1209"/>
      <c r="KHL429" s="1210"/>
      <c r="KHM429" s="1211"/>
      <c r="KHN429" s="1210"/>
      <c r="KHP429" s="1208"/>
      <c r="KHQ429" s="1209"/>
      <c r="KHR429" s="1209"/>
      <c r="KHS429" s="1209"/>
      <c r="KHT429" s="1209"/>
      <c r="KHU429" s="1210"/>
      <c r="KHV429" s="1211"/>
      <c r="KHW429" s="1210"/>
      <c r="KHY429" s="1208"/>
      <c r="KHZ429" s="1209"/>
      <c r="KIA429" s="1209"/>
      <c r="KIB429" s="1209"/>
      <c r="KIC429" s="1209"/>
      <c r="KID429" s="1210"/>
      <c r="KIE429" s="1211"/>
      <c r="KIF429" s="1210"/>
      <c r="KIH429" s="1208"/>
      <c r="KII429" s="1209"/>
      <c r="KIJ429" s="1209"/>
      <c r="KIK429" s="1209"/>
      <c r="KIL429" s="1209"/>
      <c r="KIM429" s="1210"/>
      <c r="KIN429" s="1211"/>
      <c r="KIO429" s="1210"/>
      <c r="KIQ429" s="1208"/>
      <c r="KIR429" s="1209"/>
      <c r="KIS429" s="1209"/>
      <c r="KIT429" s="1209"/>
      <c r="KIU429" s="1209"/>
      <c r="KIV429" s="1210"/>
      <c r="KIW429" s="1211"/>
      <c r="KIX429" s="1210"/>
      <c r="KIZ429" s="1208"/>
      <c r="KJA429" s="1209"/>
      <c r="KJB429" s="1209"/>
      <c r="KJC429" s="1209"/>
      <c r="KJD429" s="1209"/>
      <c r="KJE429" s="1210"/>
      <c r="KJF429" s="1211"/>
      <c r="KJG429" s="1210"/>
      <c r="KJI429" s="1208"/>
      <c r="KJJ429" s="1209"/>
      <c r="KJK429" s="1209"/>
      <c r="KJL429" s="1209"/>
      <c r="KJM429" s="1209"/>
      <c r="KJN429" s="1210"/>
      <c r="KJO429" s="1211"/>
      <c r="KJP429" s="1210"/>
      <c r="KJR429" s="1208"/>
      <c r="KJS429" s="1209"/>
      <c r="KJT429" s="1209"/>
      <c r="KJU429" s="1209"/>
      <c r="KJV429" s="1209"/>
      <c r="KJW429" s="1210"/>
      <c r="KJX429" s="1211"/>
      <c r="KJY429" s="1210"/>
      <c r="KKA429" s="1208"/>
      <c r="KKB429" s="1209"/>
      <c r="KKC429" s="1209"/>
      <c r="KKD429" s="1209"/>
      <c r="KKE429" s="1209"/>
      <c r="KKF429" s="1210"/>
      <c r="KKG429" s="1211"/>
      <c r="KKH429" s="1210"/>
      <c r="KKJ429" s="1208"/>
      <c r="KKK429" s="1209"/>
      <c r="KKL429" s="1209"/>
      <c r="KKM429" s="1209"/>
      <c r="KKN429" s="1209"/>
      <c r="KKO429" s="1210"/>
      <c r="KKP429" s="1211"/>
      <c r="KKQ429" s="1210"/>
      <c r="KKS429" s="1208"/>
      <c r="KKT429" s="1209"/>
      <c r="KKU429" s="1209"/>
      <c r="KKV429" s="1209"/>
      <c r="KKW429" s="1209"/>
      <c r="KKX429" s="1210"/>
      <c r="KKY429" s="1211"/>
      <c r="KKZ429" s="1210"/>
      <c r="KLB429" s="1208"/>
      <c r="KLC429" s="1209"/>
      <c r="KLD429" s="1209"/>
      <c r="KLE429" s="1209"/>
      <c r="KLF429" s="1209"/>
      <c r="KLG429" s="1210"/>
      <c r="KLH429" s="1211"/>
      <c r="KLI429" s="1210"/>
      <c r="KLK429" s="1208"/>
      <c r="KLL429" s="1209"/>
      <c r="KLM429" s="1209"/>
      <c r="KLN429" s="1209"/>
      <c r="KLO429" s="1209"/>
      <c r="KLP429" s="1210"/>
      <c r="KLQ429" s="1211"/>
      <c r="KLR429" s="1210"/>
      <c r="KLT429" s="1208"/>
      <c r="KLU429" s="1209"/>
      <c r="KLV429" s="1209"/>
      <c r="KLW429" s="1209"/>
      <c r="KLX429" s="1209"/>
      <c r="KLY429" s="1210"/>
      <c r="KLZ429" s="1211"/>
      <c r="KMA429" s="1210"/>
      <c r="KMC429" s="1208"/>
      <c r="KMD429" s="1209"/>
      <c r="KME429" s="1209"/>
      <c r="KMF429" s="1209"/>
      <c r="KMG429" s="1209"/>
      <c r="KMH429" s="1210"/>
      <c r="KMI429" s="1211"/>
      <c r="KMJ429" s="1210"/>
      <c r="KML429" s="1208"/>
      <c r="KMM429" s="1209"/>
      <c r="KMN429" s="1209"/>
      <c r="KMO429" s="1209"/>
      <c r="KMP429" s="1209"/>
      <c r="KMQ429" s="1210"/>
      <c r="KMR429" s="1211"/>
      <c r="KMS429" s="1210"/>
      <c r="KMU429" s="1208"/>
      <c r="KMV429" s="1209"/>
      <c r="KMW429" s="1209"/>
      <c r="KMX429" s="1209"/>
      <c r="KMY429" s="1209"/>
      <c r="KMZ429" s="1210"/>
      <c r="KNA429" s="1211"/>
      <c r="KNB429" s="1210"/>
      <c r="KND429" s="1208"/>
      <c r="KNE429" s="1209"/>
      <c r="KNF429" s="1209"/>
      <c r="KNG429" s="1209"/>
      <c r="KNH429" s="1209"/>
      <c r="KNI429" s="1210"/>
      <c r="KNJ429" s="1211"/>
      <c r="KNK429" s="1210"/>
      <c r="KNM429" s="1208"/>
      <c r="KNN429" s="1209"/>
      <c r="KNO429" s="1209"/>
      <c r="KNP429" s="1209"/>
      <c r="KNQ429" s="1209"/>
      <c r="KNR429" s="1210"/>
      <c r="KNS429" s="1211"/>
      <c r="KNT429" s="1210"/>
      <c r="KNV429" s="1208"/>
      <c r="KNW429" s="1209"/>
      <c r="KNX429" s="1209"/>
      <c r="KNY429" s="1209"/>
      <c r="KNZ429" s="1209"/>
      <c r="KOA429" s="1210"/>
      <c r="KOB429" s="1211"/>
      <c r="KOC429" s="1210"/>
      <c r="KOE429" s="1208"/>
      <c r="KOF429" s="1209"/>
      <c r="KOG429" s="1209"/>
      <c r="KOH429" s="1209"/>
      <c r="KOI429" s="1209"/>
      <c r="KOJ429" s="1210"/>
      <c r="KOK429" s="1211"/>
      <c r="KOL429" s="1210"/>
      <c r="KON429" s="1208"/>
      <c r="KOO429" s="1209"/>
      <c r="KOP429" s="1209"/>
      <c r="KOQ429" s="1209"/>
      <c r="KOR429" s="1209"/>
      <c r="KOS429" s="1210"/>
      <c r="KOT429" s="1211"/>
      <c r="KOU429" s="1210"/>
      <c r="KOW429" s="1208"/>
      <c r="KOX429" s="1209"/>
      <c r="KOY429" s="1209"/>
      <c r="KOZ429" s="1209"/>
      <c r="KPA429" s="1209"/>
      <c r="KPB429" s="1210"/>
      <c r="KPC429" s="1211"/>
      <c r="KPD429" s="1210"/>
      <c r="KPF429" s="1208"/>
      <c r="KPG429" s="1209"/>
      <c r="KPH429" s="1209"/>
      <c r="KPI429" s="1209"/>
      <c r="KPJ429" s="1209"/>
      <c r="KPK429" s="1210"/>
      <c r="KPL429" s="1211"/>
      <c r="KPM429" s="1210"/>
      <c r="KPO429" s="1208"/>
      <c r="KPP429" s="1209"/>
      <c r="KPQ429" s="1209"/>
      <c r="KPR429" s="1209"/>
      <c r="KPS429" s="1209"/>
      <c r="KPT429" s="1210"/>
      <c r="KPU429" s="1211"/>
      <c r="KPV429" s="1210"/>
      <c r="KPX429" s="1208"/>
      <c r="KPY429" s="1209"/>
      <c r="KPZ429" s="1209"/>
      <c r="KQA429" s="1209"/>
      <c r="KQB429" s="1209"/>
      <c r="KQC429" s="1210"/>
      <c r="KQD429" s="1211"/>
      <c r="KQE429" s="1210"/>
      <c r="KQG429" s="1208"/>
      <c r="KQH429" s="1209"/>
      <c r="KQI429" s="1209"/>
      <c r="KQJ429" s="1209"/>
      <c r="KQK429" s="1209"/>
      <c r="KQL429" s="1210"/>
      <c r="KQM429" s="1211"/>
      <c r="KQN429" s="1210"/>
      <c r="KQP429" s="1208"/>
      <c r="KQQ429" s="1209"/>
      <c r="KQR429" s="1209"/>
      <c r="KQS429" s="1209"/>
      <c r="KQT429" s="1209"/>
      <c r="KQU429" s="1210"/>
      <c r="KQV429" s="1211"/>
      <c r="KQW429" s="1210"/>
      <c r="KQY429" s="1208"/>
      <c r="KQZ429" s="1209"/>
      <c r="KRA429" s="1209"/>
      <c r="KRB429" s="1209"/>
      <c r="KRC429" s="1209"/>
      <c r="KRD429" s="1210"/>
      <c r="KRE429" s="1211"/>
      <c r="KRF429" s="1210"/>
      <c r="KRH429" s="1208"/>
      <c r="KRI429" s="1209"/>
      <c r="KRJ429" s="1209"/>
      <c r="KRK429" s="1209"/>
      <c r="KRL429" s="1209"/>
      <c r="KRM429" s="1210"/>
      <c r="KRN429" s="1211"/>
      <c r="KRO429" s="1210"/>
      <c r="KRQ429" s="1208"/>
      <c r="KRR429" s="1209"/>
      <c r="KRS429" s="1209"/>
      <c r="KRT429" s="1209"/>
      <c r="KRU429" s="1209"/>
      <c r="KRV429" s="1210"/>
      <c r="KRW429" s="1211"/>
      <c r="KRX429" s="1210"/>
      <c r="KRZ429" s="1208"/>
      <c r="KSA429" s="1209"/>
      <c r="KSB429" s="1209"/>
      <c r="KSC429" s="1209"/>
      <c r="KSD429" s="1209"/>
      <c r="KSE429" s="1210"/>
      <c r="KSF429" s="1211"/>
      <c r="KSG429" s="1210"/>
      <c r="KSI429" s="1208"/>
      <c r="KSJ429" s="1209"/>
      <c r="KSK429" s="1209"/>
      <c r="KSL429" s="1209"/>
      <c r="KSM429" s="1209"/>
      <c r="KSN429" s="1210"/>
      <c r="KSO429" s="1211"/>
      <c r="KSP429" s="1210"/>
      <c r="KSR429" s="1208"/>
      <c r="KSS429" s="1209"/>
      <c r="KST429" s="1209"/>
      <c r="KSU429" s="1209"/>
      <c r="KSV429" s="1209"/>
      <c r="KSW429" s="1210"/>
      <c r="KSX429" s="1211"/>
      <c r="KSY429" s="1210"/>
      <c r="KTA429" s="1208"/>
      <c r="KTB429" s="1209"/>
      <c r="KTC429" s="1209"/>
      <c r="KTD429" s="1209"/>
      <c r="KTE429" s="1209"/>
      <c r="KTF429" s="1210"/>
      <c r="KTG429" s="1211"/>
      <c r="KTH429" s="1210"/>
      <c r="KTJ429" s="1208"/>
      <c r="KTK429" s="1209"/>
      <c r="KTL429" s="1209"/>
      <c r="KTM429" s="1209"/>
      <c r="KTN429" s="1209"/>
      <c r="KTO429" s="1210"/>
      <c r="KTP429" s="1211"/>
      <c r="KTQ429" s="1210"/>
      <c r="KTS429" s="1208"/>
      <c r="KTT429" s="1209"/>
      <c r="KTU429" s="1209"/>
      <c r="KTV429" s="1209"/>
      <c r="KTW429" s="1209"/>
      <c r="KTX429" s="1210"/>
      <c r="KTY429" s="1211"/>
      <c r="KTZ429" s="1210"/>
      <c r="KUB429" s="1208"/>
      <c r="KUC429" s="1209"/>
      <c r="KUD429" s="1209"/>
      <c r="KUE429" s="1209"/>
      <c r="KUF429" s="1209"/>
      <c r="KUG429" s="1210"/>
      <c r="KUH429" s="1211"/>
      <c r="KUI429" s="1210"/>
      <c r="KUK429" s="1208"/>
      <c r="KUL429" s="1209"/>
      <c r="KUM429" s="1209"/>
      <c r="KUN429" s="1209"/>
      <c r="KUO429" s="1209"/>
      <c r="KUP429" s="1210"/>
      <c r="KUQ429" s="1211"/>
      <c r="KUR429" s="1210"/>
      <c r="KUT429" s="1208"/>
      <c r="KUU429" s="1209"/>
      <c r="KUV429" s="1209"/>
      <c r="KUW429" s="1209"/>
      <c r="KUX429" s="1209"/>
      <c r="KUY429" s="1210"/>
      <c r="KUZ429" s="1211"/>
      <c r="KVA429" s="1210"/>
      <c r="KVC429" s="1208"/>
      <c r="KVD429" s="1209"/>
      <c r="KVE429" s="1209"/>
      <c r="KVF429" s="1209"/>
      <c r="KVG429" s="1209"/>
      <c r="KVH429" s="1210"/>
      <c r="KVI429" s="1211"/>
      <c r="KVJ429" s="1210"/>
      <c r="KVL429" s="1208"/>
      <c r="KVM429" s="1209"/>
      <c r="KVN429" s="1209"/>
      <c r="KVO429" s="1209"/>
      <c r="KVP429" s="1209"/>
      <c r="KVQ429" s="1210"/>
      <c r="KVR429" s="1211"/>
      <c r="KVS429" s="1210"/>
      <c r="KVU429" s="1208"/>
      <c r="KVV429" s="1209"/>
      <c r="KVW429" s="1209"/>
      <c r="KVX429" s="1209"/>
      <c r="KVY429" s="1209"/>
      <c r="KVZ429" s="1210"/>
      <c r="KWA429" s="1211"/>
      <c r="KWB429" s="1210"/>
      <c r="KWD429" s="1208"/>
      <c r="KWE429" s="1209"/>
      <c r="KWF429" s="1209"/>
      <c r="KWG429" s="1209"/>
      <c r="KWH429" s="1209"/>
      <c r="KWI429" s="1210"/>
      <c r="KWJ429" s="1211"/>
      <c r="KWK429" s="1210"/>
      <c r="KWM429" s="1208"/>
      <c r="KWN429" s="1209"/>
      <c r="KWO429" s="1209"/>
      <c r="KWP429" s="1209"/>
      <c r="KWQ429" s="1209"/>
      <c r="KWR429" s="1210"/>
      <c r="KWS429" s="1211"/>
      <c r="KWT429" s="1210"/>
      <c r="KWV429" s="1208"/>
      <c r="KWW429" s="1209"/>
      <c r="KWX429" s="1209"/>
      <c r="KWY429" s="1209"/>
      <c r="KWZ429" s="1209"/>
      <c r="KXA429" s="1210"/>
      <c r="KXB429" s="1211"/>
      <c r="KXC429" s="1210"/>
      <c r="KXE429" s="1208"/>
      <c r="KXF429" s="1209"/>
      <c r="KXG429" s="1209"/>
      <c r="KXH429" s="1209"/>
      <c r="KXI429" s="1209"/>
      <c r="KXJ429" s="1210"/>
      <c r="KXK429" s="1211"/>
      <c r="KXL429" s="1210"/>
      <c r="KXN429" s="1208"/>
      <c r="KXO429" s="1209"/>
      <c r="KXP429" s="1209"/>
      <c r="KXQ429" s="1209"/>
      <c r="KXR429" s="1209"/>
      <c r="KXS429" s="1210"/>
      <c r="KXT429" s="1211"/>
      <c r="KXU429" s="1210"/>
      <c r="KXW429" s="1208"/>
      <c r="KXX429" s="1209"/>
      <c r="KXY429" s="1209"/>
      <c r="KXZ429" s="1209"/>
      <c r="KYA429" s="1209"/>
      <c r="KYB429" s="1210"/>
      <c r="KYC429" s="1211"/>
      <c r="KYD429" s="1210"/>
      <c r="KYF429" s="1208"/>
      <c r="KYG429" s="1209"/>
      <c r="KYH429" s="1209"/>
      <c r="KYI429" s="1209"/>
      <c r="KYJ429" s="1209"/>
      <c r="KYK429" s="1210"/>
      <c r="KYL429" s="1211"/>
      <c r="KYM429" s="1210"/>
      <c r="KYO429" s="1208"/>
      <c r="KYP429" s="1209"/>
      <c r="KYQ429" s="1209"/>
      <c r="KYR429" s="1209"/>
      <c r="KYS429" s="1209"/>
      <c r="KYT429" s="1210"/>
      <c r="KYU429" s="1211"/>
      <c r="KYV429" s="1210"/>
      <c r="KYX429" s="1208"/>
      <c r="KYY429" s="1209"/>
      <c r="KYZ429" s="1209"/>
      <c r="KZA429" s="1209"/>
      <c r="KZB429" s="1209"/>
      <c r="KZC429" s="1210"/>
      <c r="KZD429" s="1211"/>
      <c r="KZE429" s="1210"/>
      <c r="KZG429" s="1208"/>
      <c r="KZH429" s="1209"/>
      <c r="KZI429" s="1209"/>
      <c r="KZJ429" s="1209"/>
      <c r="KZK429" s="1209"/>
      <c r="KZL429" s="1210"/>
      <c r="KZM429" s="1211"/>
      <c r="KZN429" s="1210"/>
      <c r="KZP429" s="1208"/>
      <c r="KZQ429" s="1209"/>
      <c r="KZR429" s="1209"/>
      <c r="KZS429" s="1209"/>
      <c r="KZT429" s="1209"/>
      <c r="KZU429" s="1210"/>
      <c r="KZV429" s="1211"/>
      <c r="KZW429" s="1210"/>
      <c r="KZY429" s="1208"/>
      <c r="KZZ429" s="1209"/>
      <c r="LAA429" s="1209"/>
      <c r="LAB429" s="1209"/>
      <c r="LAC429" s="1209"/>
      <c r="LAD429" s="1210"/>
      <c r="LAE429" s="1211"/>
      <c r="LAF429" s="1210"/>
      <c r="LAH429" s="1208"/>
      <c r="LAI429" s="1209"/>
      <c r="LAJ429" s="1209"/>
      <c r="LAK429" s="1209"/>
      <c r="LAL429" s="1209"/>
      <c r="LAM429" s="1210"/>
      <c r="LAN429" s="1211"/>
      <c r="LAO429" s="1210"/>
      <c r="LAQ429" s="1208"/>
      <c r="LAR429" s="1209"/>
      <c r="LAS429" s="1209"/>
      <c r="LAT429" s="1209"/>
      <c r="LAU429" s="1209"/>
      <c r="LAV429" s="1210"/>
      <c r="LAW429" s="1211"/>
      <c r="LAX429" s="1210"/>
      <c r="LAZ429" s="1208"/>
      <c r="LBA429" s="1209"/>
      <c r="LBB429" s="1209"/>
      <c r="LBC429" s="1209"/>
      <c r="LBD429" s="1209"/>
      <c r="LBE429" s="1210"/>
      <c r="LBF429" s="1211"/>
      <c r="LBG429" s="1210"/>
      <c r="LBI429" s="1208"/>
      <c r="LBJ429" s="1209"/>
      <c r="LBK429" s="1209"/>
      <c r="LBL429" s="1209"/>
      <c r="LBM429" s="1209"/>
      <c r="LBN429" s="1210"/>
      <c r="LBO429" s="1211"/>
      <c r="LBP429" s="1210"/>
      <c r="LBR429" s="1208"/>
      <c r="LBS429" s="1209"/>
      <c r="LBT429" s="1209"/>
      <c r="LBU429" s="1209"/>
      <c r="LBV429" s="1209"/>
      <c r="LBW429" s="1210"/>
      <c r="LBX429" s="1211"/>
      <c r="LBY429" s="1210"/>
      <c r="LCA429" s="1208"/>
      <c r="LCB429" s="1209"/>
      <c r="LCC429" s="1209"/>
      <c r="LCD429" s="1209"/>
      <c r="LCE429" s="1209"/>
      <c r="LCF429" s="1210"/>
      <c r="LCG429" s="1211"/>
      <c r="LCH429" s="1210"/>
      <c r="LCJ429" s="1208"/>
      <c r="LCK429" s="1209"/>
      <c r="LCL429" s="1209"/>
      <c r="LCM429" s="1209"/>
      <c r="LCN429" s="1209"/>
      <c r="LCO429" s="1210"/>
      <c r="LCP429" s="1211"/>
      <c r="LCQ429" s="1210"/>
      <c r="LCS429" s="1208"/>
      <c r="LCT429" s="1209"/>
      <c r="LCU429" s="1209"/>
      <c r="LCV429" s="1209"/>
      <c r="LCW429" s="1209"/>
      <c r="LCX429" s="1210"/>
      <c r="LCY429" s="1211"/>
      <c r="LCZ429" s="1210"/>
      <c r="LDB429" s="1208"/>
      <c r="LDC429" s="1209"/>
      <c r="LDD429" s="1209"/>
      <c r="LDE429" s="1209"/>
      <c r="LDF429" s="1209"/>
      <c r="LDG429" s="1210"/>
      <c r="LDH429" s="1211"/>
      <c r="LDI429" s="1210"/>
      <c r="LDK429" s="1208"/>
      <c r="LDL429" s="1209"/>
      <c r="LDM429" s="1209"/>
      <c r="LDN429" s="1209"/>
      <c r="LDO429" s="1209"/>
      <c r="LDP429" s="1210"/>
      <c r="LDQ429" s="1211"/>
      <c r="LDR429" s="1210"/>
      <c r="LDT429" s="1208"/>
      <c r="LDU429" s="1209"/>
      <c r="LDV429" s="1209"/>
      <c r="LDW429" s="1209"/>
      <c r="LDX429" s="1209"/>
      <c r="LDY429" s="1210"/>
      <c r="LDZ429" s="1211"/>
      <c r="LEA429" s="1210"/>
      <c r="LEC429" s="1208"/>
      <c r="LED429" s="1209"/>
      <c r="LEE429" s="1209"/>
      <c r="LEF429" s="1209"/>
      <c r="LEG429" s="1209"/>
      <c r="LEH429" s="1210"/>
      <c r="LEI429" s="1211"/>
      <c r="LEJ429" s="1210"/>
      <c r="LEL429" s="1208"/>
      <c r="LEM429" s="1209"/>
      <c r="LEN429" s="1209"/>
      <c r="LEO429" s="1209"/>
      <c r="LEP429" s="1209"/>
      <c r="LEQ429" s="1210"/>
      <c r="LER429" s="1211"/>
      <c r="LES429" s="1210"/>
      <c r="LEU429" s="1208"/>
      <c r="LEV429" s="1209"/>
      <c r="LEW429" s="1209"/>
      <c r="LEX429" s="1209"/>
      <c r="LEY429" s="1209"/>
      <c r="LEZ429" s="1210"/>
      <c r="LFA429" s="1211"/>
      <c r="LFB429" s="1210"/>
      <c r="LFD429" s="1208"/>
      <c r="LFE429" s="1209"/>
      <c r="LFF429" s="1209"/>
      <c r="LFG429" s="1209"/>
      <c r="LFH429" s="1209"/>
      <c r="LFI429" s="1210"/>
      <c r="LFJ429" s="1211"/>
      <c r="LFK429" s="1210"/>
      <c r="LFM429" s="1208"/>
      <c r="LFN429" s="1209"/>
      <c r="LFO429" s="1209"/>
      <c r="LFP429" s="1209"/>
      <c r="LFQ429" s="1209"/>
      <c r="LFR429" s="1210"/>
      <c r="LFS429" s="1211"/>
      <c r="LFT429" s="1210"/>
      <c r="LFV429" s="1208"/>
      <c r="LFW429" s="1209"/>
      <c r="LFX429" s="1209"/>
      <c r="LFY429" s="1209"/>
      <c r="LFZ429" s="1209"/>
      <c r="LGA429" s="1210"/>
      <c r="LGB429" s="1211"/>
      <c r="LGC429" s="1210"/>
      <c r="LGE429" s="1208"/>
      <c r="LGF429" s="1209"/>
      <c r="LGG429" s="1209"/>
      <c r="LGH429" s="1209"/>
      <c r="LGI429" s="1209"/>
      <c r="LGJ429" s="1210"/>
      <c r="LGK429" s="1211"/>
      <c r="LGL429" s="1210"/>
      <c r="LGN429" s="1208"/>
      <c r="LGO429" s="1209"/>
      <c r="LGP429" s="1209"/>
      <c r="LGQ429" s="1209"/>
      <c r="LGR429" s="1209"/>
      <c r="LGS429" s="1210"/>
      <c r="LGT429" s="1211"/>
      <c r="LGU429" s="1210"/>
      <c r="LGW429" s="1208"/>
      <c r="LGX429" s="1209"/>
      <c r="LGY429" s="1209"/>
      <c r="LGZ429" s="1209"/>
      <c r="LHA429" s="1209"/>
      <c r="LHB429" s="1210"/>
      <c r="LHC429" s="1211"/>
      <c r="LHD429" s="1210"/>
      <c r="LHF429" s="1208"/>
      <c r="LHG429" s="1209"/>
      <c r="LHH429" s="1209"/>
      <c r="LHI429" s="1209"/>
      <c r="LHJ429" s="1209"/>
      <c r="LHK429" s="1210"/>
      <c r="LHL429" s="1211"/>
      <c r="LHM429" s="1210"/>
      <c r="LHO429" s="1208"/>
      <c r="LHP429" s="1209"/>
      <c r="LHQ429" s="1209"/>
      <c r="LHR429" s="1209"/>
      <c r="LHS429" s="1209"/>
      <c r="LHT429" s="1210"/>
      <c r="LHU429" s="1211"/>
      <c r="LHV429" s="1210"/>
      <c r="LHX429" s="1208"/>
      <c r="LHY429" s="1209"/>
      <c r="LHZ429" s="1209"/>
      <c r="LIA429" s="1209"/>
      <c r="LIB429" s="1209"/>
      <c r="LIC429" s="1210"/>
      <c r="LID429" s="1211"/>
      <c r="LIE429" s="1210"/>
      <c r="LIG429" s="1208"/>
      <c r="LIH429" s="1209"/>
      <c r="LII429" s="1209"/>
      <c r="LIJ429" s="1209"/>
      <c r="LIK429" s="1209"/>
      <c r="LIL429" s="1210"/>
      <c r="LIM429" s="1211"/>
      <c r="LIN429" s="1210"/>
      <c r="LIP429" s="1208"/>
      <c r="LIQ429" s="1209"/>
      <c r="LIR429" s="1209"/>
      <c r="LIS429" s="1209"/>
      <c r="LIT429" s="1209"/>
      <c r="LIU429" s="1210"/>
      <c r="LIV429" s="1211"/>
      <c r="LIW429" s="1210"/>
      <c r="LIY429" s="1208"/>
      <c r="LIZ429" s="1209"/>
      <c r="LJA429" s="1209"/>
      <c r="LJB429" s="1209"/>
      <c r="LJC429" s="1209"/>
      <c r="LJD429" s="1210"/>
      <c r="LJE429" s="1211"/>
      <c r="LJF429" s="1210"/>
      <c r="LJH429" s="1208"/>
      <c r="LJI429" s="1209"/>
      <c r="LJJ429" s="1209"/>
      <c r="LJK429" s="1209"/>
      <c r="LJL429" s="1209"/>
      <c r="LJM429" s="1210"/>
      <c r="LJN429" s="1211"/>
      <c r="LJO429" s="1210"/>
      <c r="LJQ429" s="1208"/>
      <c r="LJR429" s="1209"/>
      <c r="LJS429" s="1209"/>
      <c r="LJT429" s="1209"/>
      <c r="LJU429" s="1209"/>
      <c r="LJV429" s="1210"/>
      <c r="LJW429" s="1211"/>
      <c r="LJX429" s="1210"/>
      <c r="LJZ429" s="1208"/>
      <c r="LKA429" s="1209"/>
      <c r="LKB429" s="1209"/>
      <c r="LKC429" s="1209"/>
      <c r="LKD429" s="1209"/>
      <c r="LKE429" s="1210"/>
      <c r="LKF429" s="1211"/>
      <c r="LKG429" s="1210"/>
      <c r="LKI429" s="1208"/>
      <c r="LKJ429" s="1209"/>
      <c r="LKK429" s="1209"/>
      <c r="LKL429" s="1209"/>
      <c r="LKM429" s="1209"/>
      <c r="LKN429" s="1210"/>
      <c r="LKO429" s="1211"/>
      <c r="LKP429" s="1210"/>
      <c r="LKR429" s="1208"/>
      <c r="LKS429" s="1209"/>
      <c r="LKT429" s="1209"/>
      <c r="LKU429" s="1209"/>
      <c r="LKV429" s="1209"/>
      <c r="LKW429" s="1210"/>
      <c r="LKX429" s="1211"/>
      <c r="LKY429" s="1210"/>
      <c r="LLA429" s="1208"/>
      <c r="LLB429" s="1209"/>
      <c r="LLC429" s="1209"/>
      <c r="LLD429" s="1209"/>
      <c r="LLE429" s="1209"/>
      <c r="LLF429" s="1210"/>
      <c r="LLG429" s="1211"/>
      <c r="LLH429" s="1210"/>
      <c r="LLJ429" s="1208"/>
      <c r="LLK429" s="1209"/>
      <c r="LLL429" s="1209"/>
      <c r="LLM429" s="1209"/>
      <c r="LLN429" s="1209"/>
      <c r="LLO429" s="1210"/>
      <c r="LLP429" s="1211"/>
      <c r="LLQ429" s="1210"/>
      <c r="LLS429" s="1208"/>
      <c r="LLT429" s="1209"/>
      <c r="LLU429" s="1209"/>
      <c r="LLV429" s="1209"/>
      <c r="LLW429" s="1209"/>
      <c r="LLX429" s="1210"/>
      <c r="LLY429" s="1211"/>
      <c r="LLZ429" s="1210"/>
      <c r="LMB429" s="1208"/>
      <c r="LMC429" s="1209"/>
      <c r="LMD429" s="1209"/>
      <c r="LME429" s="1209"/>
      <c r="LMF429" s="1209"/>
      <c r="LMG429" s="1210"/>
      <c r="LMH429" s="1211"/>
      <c r="LMI429" s="1210"/>
      <c r="LMK429" s="1208"/>
      <c r="LML429" s="1209"/>
      <c r="LMM429" s="1209"/>
      <c r="LMN429" s="1209"/>
      <c r="LMO429" s="1209"/>
      <c r="LMP429" s="1210"/>
      <c r="LMQ429" s="1211"/>
      <c r="LMR429" s="1210"/>
      <c r="LMT429" s="1208"/>
      <c r="LMU429" s="1209"/>
      <c r="LMV429" s="1209"/>
      <c r="LMW429" s="1209"/>
      <c r="LMX429" s="1209"/>
      <c r="LMY429" s="1210"/>
      <c r="LMZ429" s="1211"/>
      <c r="LNA429" s="1210"/>
      <c r="LNC429" s="1208"/>
      <c r="LND429" s="1209"/>
      <c r="LNE429" s="1209"/>
      <c r="LNF429" s="1209"/>
      <c r="LNG429" s="1209"/>
      <c r="LNH429" s="1210"/>
      <c r="LNI429" s="1211"/>
      <c r="LNJ429" s="1210"/>
      <c r="LNL429" s="1208"/>
      <c r="LNM429" s="1209"/>
      <c r="LNN429" s="1209"/>
      <c r="LNO429" s="1209"/>
      <c r="LNP429" s="1209"/>
      <c r="LNQ429" s="1210"/>
      <c r="LNR429" s="1211"/>
      <c r="LNS429" s="1210"/>
      <c r="LNU429" s="1208"/>
      <c r="LNV429" s="1209"/>
      <c r="LNW429" s="1209"/>
      <c r="LNX429" s="1209"/>
      <c r="LNY429" s="1209"/>
      <c r="LNZ429" s="1210"/>
      <c r="LOA429" s="1211"/>
      <c r="LOB429" s="1210"/>
      <c r="LOD429" s="1208"/>
      <c r="LOE429" s="1209"/>
      <c r="LOF429" s="1209"/>
      <c r="LOG429" s="1209"/>
      <c r="LOH429" s="1209"/>
      <c r="LOI429" s="1210"/>
      <c r="LOJ429" s="1211"/>
      <c r="LOK429" s="1210"/>
      <c r="LOM429" s="1208"/>
      <c r="LON429" s="1209"/>
      <c r="LOO429" s="1209"/>
      <c r="LOP429" s="1209"/>
      <c r="LOQ429" s="1209"/>
      <c r="LOR429" s="1210"/>
      <c r="LOS429" s="1211"/>
      <c r="LOT429" s="1210"/>
      <c r="LOV429" s="1208"/>
      <c r="LOW429" s="1209"/>
      <c r="LOX429" s="1209"/>
      <c r="LOY429" s="1209"/>
      <c r="LOZ429" s="1209"/>
      <c r="LPA429" s="1210"/>
      <c r="LPB429" s="1211"/>
      <c r="LPC429" s="1210"/>
      <c r="LPE429" s="1208"/>
      <c r="LPF429" s="1209"/>
      <c r="LPG429" s="1209"/>
      <c r="LPH429" s="1209"/>
      <c r="LPI429" s="1209"/>
      <c r="LPJ429" s="1210"/>
      <c r="LPK429" s="1211"/>
      <c r="LPL429" s="1210"/>
      <c r="LPN429" s="1208"/>
      <c r="LPO429" s="1209"/>
      <c r="LPP429" s="1209"/>
      <c r="LPQ429" s="1209"/>
      <c r="LPR429" s="1209"/>
      <c r="LPS429" s="1210"/>
      <c r="LPT429" s="1211"/>
      <c r="LPU429" s="1210"/>
      <c r="LPW429" s="1208"/>
      <c r="LPX429" s="1209"/>
      <c r="LPY429" s="1209"/>
      <c r="LPZ429" s="1209"/>
      <c r="LQA429" s="1209"/>
      <c r="LQB429" s="1210"/>
      <c r="LQC429" s="1211"/>
      <c r="LQD429" s="1210"/>
      <c r="LQF429" s="1208"/>
      <c r="LQG429" s="1209"/>
      <c r="LQH429" s="1209"/>
      <c r="LQI429" s="1209"/>
      <c r="LQJ429" s="1209"/>
      <c r="LQK429" s="1210"/>
      <c r="LQL429" s="1211"/>
      <c r="LQM429" s="1210"/>
      <c r="LQO429" s="1208"/>
      <c r="LQP429" s="1209"/>
      <c r="LQQ429" s="1209"/>
      <c r="LQR429" s="1209"/>
      <c r="LQS429" s="1209"/>
      <c r="LQT429" s="1210"/>
      <c r="LQU429" s="1211"/>
      <c r="LQV429" s="1210"/>
      <c r="LQX429" s="1208"/>
      <c r="LQY429" s="1209"/>
      <c r="LQZ429" s="1209"/>
      <c r="LRA429" s="1209"/>
      <c r="LRB429" s="1209"/>
      <c r="LRC429" s="1210"/>
      <c r="LRD429" s="1211"/>
      <c r="LRE429" s="1210"/>
      <c r="LRG429" s="1208"/>
      <c r="LRH429" s="1209"/>
      <c r="LRI429" s="1209"/>
      <c r="LRJ429" s="1209"/>
      <c r="LRK429" s="1209"/>
      <c r="LRL429" s="1210"/>
      <c r="LRM429" s="1211"/>
      <c r="LRN429" s="1210"/>
      <c r="LRP429" s="1208"/>
      <c r="LRQ429" s="1209"/>
      <c r="LRR429" s="1209"/>
      <c r="LRS429" s="1209"/>
      <c r="LRT429" s="1209"/>
      <c r="LRU429" s="1210"/>
      <c r="LRV429" s="1211"/>
      <c r="LRW429" s="1210"/>
      <c r="LRY429" s="1208"/>
      <c r="LRZ429" s="1209"/>
      <c r="LSA429" s="1209"/>
      <c r="LSB429" s="1209"/>
      <c r="LSC429" s="1209"/>
      <c r="LSD429" s="1210"/>
      <c r="LSE429" s="1211"/>
      <c r="LSF429" s="1210"/>
      <c r="LSH429" s="1208"/>
      <c r="LSI429" s="1209"/>
      <c r="LSJ429" s="1209"/>
      <c r="LSK429" s="1209"/>
      <c r="LSL429" s="1209"/>
      <c r="LSM429" s="1210"/>
      <c r="LSN429" s="1211"/>
      <c r="LSO429" s="1210"/>
      <c r="LSQ429" s="1208"/>
      <c r="LSR429" s="1209"/>
      <c r="LSS429" s="1209"/>
      <c r="LST429" s="1209"/>
      <c r="LSU429" s="1209"/>
      <c r="LSV429" s="1210"/>
      <c r="LSW429" s="1211"/>
      <c r="LSX429" s="1210"/>
      <c r="LSZ429" s="1208"/>
      <c r="LTA429" s="1209"/>
      <c r="LTB429" s="1209"/>
      <c r="LTC429" s="1209"/>
      <c r="LTD429" s="1209"/>
      <c r="LTE429" s="1210"/>
      <c r="LTF429" s="1211"/>
      <c r="LTG429" s="1210"/>
      <c r="LTI429" s="1208"/>
      <c r="LTJ429" s="1209"/>
      <c r="LTK429" s="1209"/>
      <c r="LTL429" s="1209"/>
      <c r="LTM429" s="1209"/>
      <c r="LTN429" s="1210"/>
      <c r="LTO429" s="1211"/>
      <c r="LTP429" s="1210"/>
      <c r="LTR429" s="1208"/>
      <c r="LTS429" s="1209"/>
      <c r="LTT429" s="1209"/>
      <c r="LTU429" s="1209"/>
      <c r="LTV429" s="1209"/>
      <c r="LTW429" s="1210"/>
      <c r="LTX429" s="1211"/>
      <c r="LTY429" s="1210"/>
      <c r="LUA429" s="1208"/>
      <c r="LUB429" s="1209"/>
      <c r="LUC429" s="1209"/>
      <c r="LUD429" s="1209"/>
      <c r="LUE429" s="1209"/>
      <c r="LUF429" s="1210"/>
      <c r="LUG429" s="1211"/>
      <c r="LUH429" s="1210"/>
      <c r="LUJ429" s="1208"/>
      <c r="LUK429" s="1209"/>
      <c r="LUL429" s="1209"/>
      <c r="LUM429" s="1209"/>
      <c r="LUN429" s="1209"/>
      <c r="LUO429" s="1210"/>
      <c r="LUP429" s="1211"/>
      <c r="LUQ429" s="1210"/>
      <c r="LUS429" s="1208"/>
      <c r="LUT429" s="1209"/>
      <c r="LUU429" s="1209"/>
      <c r="LUV429" s="1209"/>
      <c r="LUW429" s="1209"/>
      <c r="LUX429" s="1210"/>
      <c r="LUY429" s="1211"/>
      <c r="LUZ429" s="1210"/>
      <c r="LVB429" s="1208"/>
      <c r="LVC429" s="1209"/>
      <c r="LVD429" s="1209"/>
      <c r="LVE429" s="1209"/>
      <c r="LVF429" s="1209"/>
      <c r="LVG429" s="1210"/>
      <c r="LVH429" s="1211"/>
      <c r="LVI429" s="1210"/>
      <c r="LVK429" s="1208"/>
      <c r="LVL429" s="1209"/>
      <c r="LVM429" s="1209"/>
      <c r="LVN429" s="1209"/>
      <c r="LVO429" s="1209"/>
      <c r="LVP429" s="1210"/>
      <c r="LVQ429" s="1211"/>
      <c r="LVR429" s="1210"/>
      <c r="LVT429" s="1208"/>
      <c r="LVU429" s="1209"/>
      <c r="LVV429" s="1209"/>
      <c r="LVW429" s="1209"/>
      <c r="LVX429" s="1209"/>
      <c r="LVY429" s="1210"/>
      <c r="LVZ429" s="1211"/>
      <c r="LWA429" s="1210"/>
      <c r="LWC429" s="1208"/>
      <c r="LWD429" s="1209"/>
      <c r="LWE429" s="1209"/>
      <c r="LWF429" s="1209"/>
      <c r="LWG429" s="1209"/>
      <c r="LWH429" s="1210"/>
      <c r="LWI429" s="1211"/>
      <c r="LWJ429" s="1210"/>
      <c r="LWL429" s="1208"/>
      <c r="LWM429" s="1209"/>
      <c r="LWN429" s="1209"/>
      <c r="LWO429" s="1209"/>
      <c r="LWP429" s="1209"/>
      <c r="LWQ429" s="1210"/>
      <c r="LWR429" s="1211"/>
      <c r="LWS429" s="1210"/>
      <c r="LWU429" s="1208"/>
      <c r="LWV429" s="1209"/>
      <c r="LWW429" s="1209"/>
      <c r="LWX429" s="1209"/>
      <c r="LWY429" s="1209"/>
      <c r="LWZ429" s="1210"/>
      <c r="LXA429" s="1211"/>
      <c r="LXB429" s="1210"/>
      <c r="LXD429" s="1208"/>
      <c r="LXE429" s="1209"/>
      <c r="LXF429" s="1209"/>
      <c r="LXG429" s="1209"/>
      <c r="LXH429" s="1209"/>
      <c r="LXI429" s="1210"/>
      <c r="LXJ429" s="1211"/>
      <c r="LXK429" s="1210"/>
      <c r="LXM429" s="1208"/>
      <c r="LXN429" s="1209"/>
      <c r="LXO429" s="1209"/>
      <c r="LXP429" s="1209"/>
      <c r="LXQ429" s="1209"/>
      <c r="LXR429" s="1210"/>
      <c r="LXS429" s="1211"/>
      <c r="LXT429" s="1210"/>
      <c r="LXV429" s="1208"/>
      <c r="LXW429" s="1209"/>
      <c r="LXX429" s="1209"/>
      <c r="LXY429" s="1209"/>
      <c r="LXZ429" s="1209"/>
      <c r="LYA429" s="1210"/>
      <c r="LYB429" s="1211"/>
      <c r="LYC429" s="1210"/>
      <c r="LYE429" s="1208"/>
      <c r="LYF429" s="1209"/>
      <c r="LYG429" s="1209"/>
      <c r="LYH429" s="1209"/>
      <c r="LYI429" s="1209"/>
      <c r="LYJ429" s="1210"/>
      <c r="LYK429" s="1211"/>
      <c r="LYL429" s="1210"/>
      <c r="LYN429" s="1208"/>
      <c r="LYO429" s="1209"/>
      <c r="LYP429" s="1209"/>
      <c r="LYQ429" s="1209"/>
      <c r="LYR429" s="1209"/>
      <c r="LYS429" s="1210"/>
      <c r="LYT429" s="1211"/>
      <c r="LYU429" s="1210"/>
      <c r="LYW429" s="1208"/>
      <c r="LYX429" s="1209"/>
      <c r="LYY429" s="1209"/>
      <c r="LYZ429" s="1209"/>
      <c r="LZA429" s="1209"/>
      <c r="LZB429" s="1210"/>
      <c r="LZC429" s="1211"/>
      <c r="LZD429" s="1210"/>
      <c r="LZF429" s="1208"/>
      <c r="LZG429" s="1209"/>
      <c r="LZH429" s="1209"/>
      <c r="LZI429" s="1209"/>
      <c r="LZJ429" s="1209"/>
      <c r="LZK429" s="1210"/>
      <c r="LZL429" s="1211"/>
      <c r="LZM429" s="1210"/>
      <c r="LZO429" s="1208"/>
      <c r="LZP429" s="1209"/>
      <c r="LZQ429" s="1209"/>
      <c r="LZR429" s="1209"/>
      <c r="LZS429" s="1209"/>
      <c r="LZT429" s="1210"/>
      <c r="LZU429" s="1211"/>
      <c r="LZV429" s="1210"/>
      <c r="LZX429" s="1208"/>
      <c r="LZY429" s="1209"/>
      <c r="LZZ429" s="1209"/>
      <c r="MAA429" s="1209"/>
      <c r="MAB429" s="1209"/>
      <c r="MAC429" s="1210"/>
      <c r="MAD429" s="1211"/>
      <c r="MAE429" s="1210"/>
      <c r="MAG429" s="1208"/>
      <c r="MAH429" s="1209"/>
      <c r="MAI429" s="1209"/>
      <c r="MAJ429" s="1209"/>
      <c r="MAK429" s="1209"/>
      <c r="MAL429" s="1210"/>
      <c r="MAM429" s="1211"/>
      <c r="MAN429" s="1210"/>
      <c r="MAP429" s="1208"/>
      <c r="MAQ429" s="1209"/>
      <c r="MAR429" s="1209"/>
      <c r="MAS429" s="1209"/>
      <c r="MAT429" s="1209"/>
      <c r="MAU429" s="1210"/>
      <c r="MAV429" s="1211"/>
      <c r="MAW429" s="1210"/>
      <c r="MAY429" s="1208"/>
      <c r="MAZ429" s="1209"/>
      <c r="MBA429" s="1209"/>
      <c r="MBB429" s="1209"/>
      <c r="MBC429" s="1209"/>
      <c r="MBD429" s="1210"/>
      <c r="MBE429" s="1211"/>
      <c r="MBF429" s="1210"/>
      <c r="MBH429" s="1208"/>
      <c r="MBI429" s="1209"/>
      <c r="MBJ429" s="1209"/>
      <c r="MBK429" s="1209"/>
      <c r="MBL429" s="1209"/>
      <c r="MBM429" s="1210"/>
      <c r="MBN429" s="1211"/>
      <c r="MBO429" s="1210"/>
      <c r="MBQ429" s="1208"/>
      <c r="MBR429" s="1209"/>
      <c r="MBS429" s="1209"/>
      <c r="MBT429" s="1209"/>
      <c r="MBU429" s="1209"/>
      <c r="MBV429" s="1210"/>
      <c r="MBW429" s="1211"/>
      <c r="MBX429" s="1210"/>
      <c r="MBZ429" s="1208"/>
      <c r="MCA429" s="1209"/>
      <c r="MCB429" s="1209"/>
      <c r="MCC429" s="1209"/>
      <c r="MCD429" s="1209"/>
      <c r="MCE429" s="1210"/>
      <c r="MCF429" s="1211"/>
      <c r="MCG429" s="1210"/>
      <c r="MCI429" s="1208"/>
      <c r="MCJ429" s="1209"/>
      <c r="MCK429" s="1209"/>
      <c r="MCL429" s="1209"/>
      <c r="MCM429" s="1209"/>
      <c r="MCN429" s="1210"/>
      <c r="MCO429" s="1211"/>
      <c r="MCP429" s="1210"/>
      <c r="MCR429" s="1208"/>
      <c r="MCS429" s="1209"/>
      <c r="MCT429" s="1209"/>
      <c r="MCU429" s="1209"/>
      <c r="MCV429" s="1209"/>
      <c r="MCW429" s="1210"/>
      <c r="MCX429" s="1211"/>
      <c r="MCY429" s="1210"/>
      <c r="MDA429" s="1208"/>
      <c r="MDB429" s="1209"/>
      <c r="MDC429" s="1209"/>
      <c r="MDD429" s="1209"/>
      <c r="MDE429" s="1209"/>
      <c r="MDF429" s="1210"/>
      <c r="MDG429" s="1211"/>
      <c r="MDH429" s="1210"/>
      <c r="MDJ429" s="1208"/>
      <c r="MDK429" s="1209"/>
      <c r="MDL429" s="1209"/>
      <c r="MDM429" s="1209"/>
      <c r="MDN429" s="1209"/>
      <c r="MDO429" s="1210"/>
      <c r="MDP429" s="1211"/>
      <c r="MDQ429" s="1210"/>
      <c r="MDS429" s="1208"/>
      <c r="MDT429" s="1209"/>
      <c r="MDU429" s="1209"/>
      <c r="MDV429" s="1209"/>
      <c r="MDW429" s="1209"/>
      <c r="MDX429" s="1210"/>
      <c r="MDY429" s="1211"/>
      <c r="MDZ429" s="1210"/>
      <c r="MEB429" s="1208"/>
      <c r="MEC429" s="1209"/>
      <c r="MED429" s="1209"/>
      <c r="MEE429" s="1209"/>
      <c r="MEF429" s="1209"/>
      <c r="MEG429" s="1210"/>
      <c r="MEH429" s="1211"/>
      <c r="MEI429" s="1210"/>
      <c r="MEK429" s="1208"/>
      <c r="MEL429" s="1209"/>
      <c r="MEM429" s="1209"/>
      <c r="MEN429" s="1209"/>
      <c r="MEO429" s="1209"/>
      <c r="MEP429" s="1210"/>
      <c r="MEQ429" s="1211"/>
      <c r="MER429" s="1210"/>
      <c r="MET429" s="1208"/>
      <c r="MEU429" s="1209"/>
      <c r="MEV429" s="1209"/>
      <c r="MEW429" s="1209"/>
      <c r="MEX429" s="1209"/>
      <c r="MEY429" s="1210"/>
      <c r="MEZ429" s="1211"/>
      <c r="MFA429" s="1210"/>
      <c r="MFC429" s="1208"/>
      <c r="MFD429" s="1209"/>
      <c r="MFE429" s="1209"/>
      <c r="MFF429" s="1209"/>
      <c r="MFG429" s="1209"/>
      <c r="MFH429" s="1210"/>
      <c r="MFI429" s="1211"/>
      <c r="MFJ429" s="1210"/>
      <c r="MFL429" s="1208"/>
      <c r="MFM429" s="1209"/>
      <c r="MFN429" s="1209"/>
      <c r="MFO429" s="1209"/>
      <c r="MFP429" s="1209"/>
      <c r="MFQ429" s="1210"/>
      <c r="MFR429" s="1211"/>
      <c r="MFS429" s="1210"/>
      <c r="MFU429" s="1208"/>
      <c r="MFV429" s="1209"/>
      <c r="MFW429" s="1209"/>
      <c r="MFX429" s="1209"/>
      <c r="MFY429" s="1209"/>
      <c r="MFZ429" s="1210"/>
      <c r="MGA429" s="1211"/>
      <c r="MGB429" s="1210"/>
      <c r="MGD429" s="1208"/>
      <c r="MGE429" s="1209"/>
      <c r="MGF429" s="1209"/>
      <c r="MGG429" s="1209"/>
      <c r="MGH429" s="1209"/>
      <c r="MGI429" s="1210"/>
      <c r="MGJ429" s="1211"/>
      <c r="MGK429" s="1210"/>
      <c r="MGM429" s="1208"/>
      <c r="MGN429" s="1209"/>
      <c r="MGO429" s="1209"/>
      <c r="MGP429" s="1209"/>
      <c r="MGQ429" s="1209"/>
      <c r="MGR429" s="1210"/>
      <c r="MGS429" s="1211"/>
      <c r="MGT429" s="1210"/>
      <c r="MGV429" s="1208"/>
      <c r="MGW429" s="1209"/>
      <c r="MGX429" s="1209"/>
      <c r="MGY429" s="1209"/>
      <c r="MGZ429" s="1209"/>
      <c r="MHA429" s="1210"/>
      <c r="MHB429" s="1211"/>
      <c r="MHC429" s="1210"/>
      <c r="MHE429" s="1208"/>
      <c r="MHF429" s="1209"/>
      <c r="MHG429" s="1209"/>
      <c r="MHH429" s="1209"/>
      <c r="MHI429" s="1209"/>
      <c r="MHJ429" s="1210"/>
      <c r="MHK429" s="1211"/>
      <c r="MHL429" s="1210"/>
      <c r="MHN429" s="1208"/>
      <c r="MHO429" s="1209"/>
      <c r="MHP429" s="1209"/>
      <c r="MHQ429" s="1209"/>
      <c r="MHR429" s="1209"/>
      <c r="MHS429" s="1210"/>
      <c r="MHT429" s="1211"/>
      <c r="MHU429" s="1210"/>
      <c r="MHW429" s="1208"/>
      <c r="MHX429" s="1209"/>
      <c r="MHY429" s="1209"/>
      <c r="MHZ429" s="1209"/>
      <c r="MIA429" s="1209"/>
      <c r="MIB429" s="1210"/>
      <c r="MIC429" s="1211"/>
      <c r="MID429" s="1210"/>
      <c r="MIF429" s="1208"/>
      <c r="MIG429" s="1209"/>
      <c r="MIH429" s="1209"/>
      <c r="MII429" s="1209"/>
      <c r="MIJ429" s="1209"/>
      <c r="MIK429" s="1210"/>
      <c r="MIL429" s="1211"/>
      <c r="MIM429" s="1210"/>
      <c r="MIO429" s="1208"/>
      <c r="MIP429" s="1209"/>
      <c r="MIQ429" s="1209"/>
      <c r="MIR429" s="1209"/>
      <c r="MIS429" s="1209"/>
      <c r="MIT429" s="1210"/>
      <c r="MIU429" s="1211"/>
      <c r="MIV429" s="1210"/>
      <c r="MIX429" s="1208"/>
      <c r="MIY429" s="1209"/>
      <c r="MIZ429" s="1209"/>
      <c r="MJA429" s="1209"/>
      <c r="MJB429" s="1209"/>
      <c r="MJC429" s="1210"/>
      <c r="MJD429" s="1211"/>
      <c r="MJE429" s="1210"/>
      <c r="MJG429" s="1208"/>
      <c r="MJH429" s="1209"/>
      <c r="MJI429" s="1209"/>
      <c r="MJJ429" s="1209"/>
      <c r="MJK429" s="1209"/>
      <c r="MJL429" s="1210"/>
      <c r="MJM429" s="1211"/>
      <c r="MJN429" s="1210"/>
      <c r="MJP429" s="1208"/>
      <c r="MJQ429" s="1209"/>
      <c r="MJR429" s="1209"/>
      <c r="MJS429" s="1209"/>
      <c r="MJT429" s="1209"/>
      <c r="MJU429" s="1210"/>
      <c r="MJV429" s="1211"/>
      <c r="MJW429" s="1210"/>
      <c r="MJY429" s="1208"/>
      <c r="MJZ429" s="1209"/>
      <c r="MKA429" s="1209"/>
      <c r="MKB429" s="1209"/>
      <c r="MKC429" s="1209"/>
      <c r="MKD429" s="1210"/>
      <c r="MKE429" s="1211"/>
      <c r="MKF429" s="1210"/>
      <c r="MKH429" s="1208"/>
      <c r="MKI429" s="1209"/>
      <c r="MKJ429" s="1209"/>
      <c r="MKK429" s="1209"/>
      <c r="MKL429" s="1209"/>
      <c r="MKM429" s="1210"/>
      <c r="MKN429" s="1211"/>
      <c r="MKO429" s="1210"/>
      <c r="MKQ429" s="1208"/>
      <c r="MKR429" s="1209"/>
      <c r="MKS429" s="1209"/>
      <c r="MKT429" s="1209"/>
      <c r="MKU429" s="1209"/>
      <c r="MKV429" s="1210"/>
      <c r="MKW429" s="1211"/>
      <c r="MKX429" s="1210"/>
      <c r="MKZ429" s="1208"/>
      <c r="MLA429" s="1209"/>
      <c r="MLB429" s="1209"/>
      <c r="MLC429" s="1209"/>
      <c r="MLD429" s="1209"/>
      <c r="MLE429" s="1210"/>
      <c r="MLF429" s="1211"/>
      <c r="MLG429" s="1210"/>
      <c r="MLI429" s="1208"/>
      <c r="MLJ429" s="1209"/>
      <c r="MLK429" s="1209"/>
      <c r="MLL429" s="1209"/>
      <c r="MLM429" s="1209"/>
      <c r="MLN429" s="1210"/>
      <c r="MLO429" s="1211"/>
      <c r="MLP429" s="1210"/>
      <c r="MLR429" s="1208"/>
      <c r="MLS429" s="1209"/>
      <c r="MLT429" s="1209"/>
      <c r="MLU429" s="1209"/>
      <c r="MLV429" s="1209"/>
      <c r="MLW429" s="1210"/>
      <c r="MLX429" s="1211"/>
      <c r="MLY429" s="1210"/>
      <c r="MMA429" s="1208"/>
      <c r="MMB429" s="1209"/>
      <c r="MMC429" s="1209"/>
      <c r="MMD429" s="1209"/>
      <c r="MME429" s="1209"/>
      <c r="MMF429" s="1210"/>
      <c r="MMG429" s="1211"/>
      <c r="MMH429" s="1210"/>
      <c r="MMJ429" s="1208"/>
      <c r="MMK429" s="1209"/>
      <c r="MML429" s="1209"/>
      <c r="MMM429" s="1209"/>
      <c r="MMN429" s="1209"/>
      <c r="MMO429" s="1210"/>
      <c r="MMP429" s="1211"/>
      <c r="MMQ429" s="1210"/>
      <c r="MMS429" s="1208"/>
      <c r="MMT429" s="1209"/>
      <c r="MMU429" s="1209"/>
      <c r="MMV429" s="1209"/>
      <c r="MMW429" s="1209"/>
      <c r="MMX429" s="1210"/>
      <c r="MMY429" s="1211"/>
      <c r="MMZ429" s="1210"/>
      <c r="MNB429" s="1208"/>
      <c r="MNC429" s="1209"/>
      <c r="MND429" s="1209"/>
      <c r="MNE429" s="1209"/>
      <c r="MNF429" s="1209"/>
      <c r="MNG429" s="1210"/>
      <c r="MNH429" s="1211"/>
      <c r="MNI429" s="1210"/>
      <c r="MNK429" s="1208"/>
      <c r="MNL429" s="1209"/>
      <c r="MNM429" s="1209"/>
      <c r="MNN429" s="1209"/>
      <c r="MNO429" s="1209"/>
      <c r="MNP429" s="1210"/>
      <c r="MNQ429" s="1211"/>
      <c r="MNR429" s="1210"/>
      <c r="MNT429" s="1208"/>
      <c r="MNU429" s="1209"/>
      <c r="MNV429" s="1209"/>
      <c r="MNW429" s="1209"/>
      <c r="MNX429" s="1209"/>
      <c r="MNY429" s="1210"/>
      <c r="MNZ429" s="1211"/>
      <c r="MOA429" s="1210"/>
      <c r="MOC429" s="1208"/>
      <c r="MOD429" s="1209"/>
      <c r="MOE429" s="1209"/>
      <c r="MOF429" s="1209"/>
      <c r="MOG429" s="1209"/>
      <c r="MOH429" s="1210"/>
      <c r="MOI429" s="1211"/>
      <c r="MOJ429" s="1210"/>
      <c r="MOL429" s="1208"/>
      <c r="MOM429" s="1209"/>
      <c r="MON429" s="1209"/>
      <c r="MOO429" s="1209"/>
      <c r="MOP429" s="1209"/>
      <c r="MOQ429" s="1210"/>
      <c r="MOR429" s="1211"/>
      <c r="MOS429" s="1210"/>
      <c r="MOU429" s="1208"/>
      <c r="MOV429" s="1209"/>
      <c r="MOW429" s="1209"/>
      <c r="MOX429" s="1209"/>
      <c r="MOY429" s="1209"/>
      <c r="MOZ429" s="1210"/>
      <c r="MPA429" s="1211"/>
      <c r="MPB429" s="1210"/>
      <c r="MPD429" s="1208"/>
      <c r="MPE429" s="1209"/>
      <c r="MPF429" s="1209"/>
      <c r="MPG429" s="1209"/>
      <c r="MPH429" s="1209"/>
      <c r="MPI429" s="1210"/>
      <c r="MPJ429" s="1211"/>
      <c r="MPK429" s="1210"/>
      <c r="MPM429" s="1208"/>
      <c r="MPN429" s="1209"/>
      <c r="MPO429" s="1209"/>
      <c r="MPP429" s="1209"/>
      <c r="MPQ429" s="1209"/>
      <c r="MPR429" s="1210"/>
      <c r="MPS429" s="1211"/>
      <c r="MPT429" s="1210"/>
      <c r="MPV429" s="1208"/>
      <c r="MPW429" s="1209"/>
      <c r="MPX429" s="1209"/>
      <c r="MPY429" s="1209"/>
      <c r="MPZ429" s="1209"/>
      <c r="MQA429" s="1210"/>
      <c r="MQB429" s="1211"/>
      <c r="MQC429" s="1210"/>
      <c r="MQE429" s="1208"/>
      <c r="MQF429" s="1209"/>
      <c r="MQG429" s="1209"/>
      <c r="MQH429" s="1209"/>
      <c r="MQI429" s="1209"/>
      <c r="MQJ429" s="1210"/>
      <c r="MQK429" s="1211"/>
      <c r="MQL429" s="1210"/>
      <c r="MQN429" s="1208"/>
      <c r="MQO429" s="1209"/>
      <c r="MQP429" s="1209"/>
      <c r="MQQ429" s="1209"/>
      <c r="MQR429" s="1209"/>
      <c r="MQS429" s="1210"/>
      <c r="MQT429" s="1211"/>
      <c r="MQU429" s="1210"/>
      <c r="MQW429" s="1208"/>
      <c r="MQX429" s="1209"/>
      <c r="MQY429" s="1209"/>
      <c r="MQZ429" s="1209"/>
      <c r="MRA429" s="1209"/>
      <c r="MRB429" s="1210"/>
      <c r="MRC429" s="1211"/>
      <c r="MRD429" s="1210"/>
      <c r="MRF429" s="1208"/>
      <c r="MRG429" s="1209"/>
      <c r="MRH429" s="1209"/>
      <c r="MRI429" s="1209"/>
      <c r="MRJ429" s="1209"/>
      <c r="MRK429" s="1210"/>
      <c r="MRL429" s="1211"/>
      <c r="MRM429" s="1210"/>
      <c r="MRO429" s="1208"/>
      <c r="MRP429" s="1209"/>
      <c r="MRQ429" s="1209"/>
      <c r="MRR429" s="1209"/>
      <c r="MRS429" s="1209"/>
      <c r="MRT429" s="1210"/>
      <c r="MRU429" s="1211"/>
      <c r="MRV429" s="1210"/>
      <c r="MRX429" s="1208"/>
      <c r="MRY429" s="1209"/>
      <c r="MRZ429" s="1209"/>
      <c r="MSA429" s="1209"/>
      <c r="MSB429" s="1209"/>
      <c r="MSC429" s="1210"/>
      <c r="MSD429" s="1211"/>
      <c r="MSE429" s="1210"/>
      <c r="MSG429" s="1208"/>
      <c r="MSH429" s="1209"/>
      <c r="MSI429" s="1209"/>
      <c r="MSJ429" s="1209"/>
      <c r="MSK429" s="1209"/>
      <c r="MSL429" s="1210"/>
      <c r="MSM429" s="1211"/>
      <c r="MSN429" s="1210"/>
      <c r="MSP429" s="1208"/>
      <c r="MSQ429" s="1209"/>
      <c r="MSR429" s="1209"/>
      <c r="MSS429" s="1209"/>
      <c r="MST429" s="1209"/>
      <c r="MSU429" s="1210"/>
      <c r="MSV429" s="1211"/>
      <c r="MSW429" s="1210"/>
      <c r="MSY429" s="1208"/>
      <c r="MSZ429" s="1209"/>
      <c r="MTA429" s="1209"/>
      <c r="MTB429" s="1209"/>
      <c r="MTC429" s="1209"/>
      <c r="MTD429" s="1210"/>
      <c r="MTE429" s="1211"/>
      <c r="MTF429" s="1210"/>
      <c r="MTH429" s="1208"/>
      <c r="MTI429" s="1209"/>
      <c r="MTJ429" s="1209"/>
      <c r="MTK429" s="1209"/>
      <c r="MTL429" s="1209"/>
      <c r="MTM429" s="1210"/>
      <c r="MTN429" s="1211"/>
      <c r="MTO429" s="1210"/>
      <c r="MTQ429" s="1208"/>
      <c r="MTR429" s="1209"/>
      <c r="MTS429" s="1209"/>
      <c r="MTT429" s="1209"/>
      <c r="MTU429" s="1209"/>
      <c r="MTV429" s="1210"/>
      <c r="MTW429" s="1211"/>
      <c r="MTX429" s="1210"/>
      <c r="MTZ429" s="1208"/>
      <c r="MUA429" s="1209"/>
      <c r="MUB429" s="1209"/>
      <c r="MUC429" s="1209"/>
      <c r="MUD429" s="1209"/>
      <c r="MUE429" s="1210"/>
      <c r="MUF429" s="1211"/>
      <c r="MUG429" s="1210"/>
      <c r="MUI429" s="1208"/>
      <c r="MUJ429" s="1209"/>
      <c r="MUK429" s="1209"/>
      <c r="MUL429" s="1209"/>
      <c r="MUM429" s="1209"/>
      <c r="MUN429" s="1210"/>
      <c r="MUO429" s="1211"/>
      <c r="MUP429" s="1210"/>
      <c r="MUR429" s="1208"/>
      <c r="MUS429" s="1209"/>
      <c r="MUT429" s="1209"/>
      <c r="MUU429" s="1209"/>
      <c r="MUV429" s="1209"/>
      <c r="MUW429" s="1210"/>
      <c r="MUX429" s="1211"/>
      <c r="MUY429" s="1210"/>
      <c r="MVA429" s="1208"/>
      <c r="MVB429" s="1209"/>
      <c r="MVC429" s="1209"/>
      <c r="MVD429" s="1209"/>
      <c r="MVE429" s="1209"/>
      <c r="MVF429" s="1210"/>
      <c r="MVG429" s="1211"/>
      <c r="MVH429" s="1210"/>
      <c r="MVJ429" s="1208"/>
      <c r="MVK429" s="1209"/>
      <c r="MVL429" s="1209"/>
      <c r="MVM429" s="1209"/>
      <c r="MVN429" s="1209"/>
      <c r="MVO429" s="1210"/>
      <c r="MVP429" s="1211"/>
      <c r="MVQ429" s="1210"/>
      <c r="MVS429" s="1208"/>
      <c r="MVT429" s="1209"/>
      <c r="MVU429" s="1209"/>
      <c r="MVV429" s="1209"/>
      <c r="MVW429" s="1209"/>
      <c r="MVX429" s="1210"/>
      <c r="MVY429" s="1211"/>
      <c r="MVZ429" s="1210"/>
      <c r="MWB429" s="1208"/>
      <c r="MWC429" s="1209"/>
      <c r="MWD429" s="1209"/>
      <c r="MWE429" s="1209"/>
      <c r="MWF429" s="1209"/>
      <c r="MWG429" s="1210"/>
      <c r="MWH429" s="1211"/>
      <c r="MWI429" s="1210"/>
      <c r="MWK429" s="1208"/>
      <c r="MWL429" s="1209"/>
      <c r="MWM429" s="1209"/>
      <c r="MWN429" s="1209"/>
      <c r="MWO429" s="1209"/>
      <c r="MWP429" s="1210"/>
      <c r="MWQ429" s="1211"/>
      <c r="MWR429" s="1210"/>
      <c r="MWT429" s="1208"/>
      <c r="MWU429" s="1209"/>
      <c r="MWV429" s="1209"/>
      <c r="MWW429" s="1209"/>
      <c r="MWX429" s="1209"/>
      <c r="MWY429" s="1210"/>
      <c r="MWZ429" s="1211"/>
      <c r="MXA429" s="1210"/>
      <c r="MXC429" s="1208"/>
      <c r="MXD429" s="1209"/>
      <c r="MXE429" s="1209"/>
      <c r="MXF429" s="1209"/>
      <c r="MXG429" s="1209"/>
      <c r="MXH429" s="1210"/>
      <c r="MXI429" s="1211"/>
      <c r="MXJ429" s="1210"/>
      <c r="MXL429" s="1208"/>
      <c r="MXM429" s="1209"/>
      <c r="MXN429" s="1209"/>
      <c r="MXO429" s="1209"/>
      <c r="MXP429" s="1209"/>
      <c r="MXQ429" s="1210"/>
      <c r="MXR429" s="1211"/>
      <c r="MXS429" s="1210"/>
      <c r="MXU429" s="1208"/>
      <c r="MXV429" s="1209"/>
      <c r="MXW429" s="1209"/>
      <c r="MXX429" s="1209"/>
      <c r="MXY429" s="1209"/>
      <c r="MXZ429" s="1210"/>
      <c r="MYA429" s="1211"/>
      <c r="MYB429" s="1210"/>
      <c r="MYD429" s="1208"/>
      <c r="MYE429" s="1209"/>
      <c r="MYF429" s="1209"/>
      <c r="MYG429" s="1209"/>
      <c r="MYH429" s="1209"/>
      <c r="MYI429" s="1210"/>
      <c r="MYJ429" s="1211"/>
      <c r="MYK429" s="1210"/>
      <c r="MYM429" s="1208"/>
      <c r="MYN429" s="1209"/>
      <c r="MYO429" s="1209"/>
      <c r="MYP429" s="1209"/>
      <c r="MYQ429" s="1209"/>
      <c r="MYR429" s="1210"/>
      <c r="MYS429" s="1211"/>
      <c r="MYT429" s="1210"/>
      <c r="MYV429" s="1208"/>
      <c r="MYW429" s="1209"/>
      <c r="MYX429" s="1209"/>
      <c r="MYY429" s="1209"/>
      <c r="MYZ429" s="1209"/>
      <c r="MZA429" s="1210"/>
      <c r="MZB429" s="1211"/>
      <c r="MZC429" s="1210"/>
      <c r="MZE429" s="1208"/>
      <c r="MZF429" s="1209"/>
      <c r="MZG429" s="1209"/>
      <c r="MZH429" s="1209"/>
      <c r="MZI429" s="1209"/>
      <c r="MZJ429" s="1210"/>
      <c r="MZK429" s="1211"/>
      <c r="MZL429" s="1210"/>
      <c r="MZN429" s="1208"/>
      <c r="MZO429" s="1209"/>
      <c r="MZP429" s="1209"/>
      <c r="MZQ429" s="1209"/>
      <c r="MZR429" s="1209"/>
      <c r="MZS429" s="1210"/>
      <c r="MZT429" s="1211"/>
      <c r="MZU429" s="1210"/>
      <c r="MZW429" s="1208"/>
      <c r="MZX429" s="1209"/>
      <c r="MZY429" s="1209"/>
      <c r="MZZ429" s="1209"/>
      <c r="NAA429" s="1209"/>
      <c r="NAB429" s="1210"/>
      <c r="NAC429" s="1211"/>
      <c r="NAD429" s="1210"/>
      <c r="NAF429" s="1208"/>
      <c r="NAG429" s="1209"/>
      <c r="NAH429" s="1209"/>
      <c r="NAI429" s="1209"/>
      <c r="NAJ429" s="1209"/>
      <c r="NAK429" s="1210"/>
      <c r="NAL429" s="1211"/>
      <c r="NAM429" s="1210"/>
      <c r="NAO429" s="1208"/>
      <c r="NAP429" s="1209"/>
      <c r="NAQ429" s="1209"/>
      <c r="NAR429" s="1209"/>
      <c r="NAS429" s="1209"/>
      <c r="NAT429" s="1210"/>
      <c r="NAU429" s="1211"/>
      <c r="NAV429" s="1210"/>
      <c r="NAX429" s="1208"/>
      <c r="NAY429" s="1209"/>
      <c r="NAZ429" s="1209"/>
      <c r="NBA429" s="1209"/>
      <c r="NBB429" s="1209"/>
      <c r="NBC429" s="1210"/>
      <c r="NBD429" s="1211"/>
      <c r="NBE429" s="1210"/>
      <c r="NBG429" s="1208"/>
      <c r="NBH429" s="1209"/>
      <c r="NBI429" s="1209"/>
      <c r="NBJ429" s="1209"/>
      <c r="NBK429" s="1209"/>
      <c r="NBL429" s="1210"/>
      <c r="NBM429" s="1211"/>
      <c r="NBN429" s="1210"/>
      <c r="NBP429" s="1208"/>
      <c r="NBQ429" s="1209"/>
      <c r="NBR429" s="1209"/>
      <c r="NBS429" s="1209"/>
      <c r="NBT429" s="1209"/>
      <c r="NBU429" s="1210"/>
      <c r="NBV429" s="1211"/>
      <c r="NBW429" s="1210"/>
      <c r="NBY429" s="1208"/>
      <c r="NBZ429" s="1209"/>
      <c r="NCA429" s="1209"/>
      <c r="NCB429" s="1209"/>
      <c r="NCC429" s="1209"/>
      <c r="NCD429" s="1210"/>
      <c r="NCE429" s="1211"/>
      <c r="NCF429" s="1210"/>
      <c r="NCH429" s="1208"/>
      <c r="NCI429" s="1209"/>
      <c r="NCJ429" s="1209"/>
      <c r="NCK429" s="1209"/>
      <c r="NCL429" s="1209"/>
      <c r="NCM429" s="1210"/>
      <c r="NCN429" s="1211"/>
      <c r="NCO429" s="1210"/>
      <c r="NCQ429" s="1208"/>
      <c r="NCR429" s="1209"/>
      <c r="NCS429" s="1209"/>
      <c r="NCT429" s="1209"/>
      <c r="NCU429" s="1209"/>
      <c r="NCV429" s="1210"/>
      <c r="NCW429" s="1211"/>
      <c r="NCX429" s="1210"/>
      <c r="NCZ429" s="1208"/>
      <c r="NDA429" s="1209"/>
      <c r="NDB429" s="1209"/>
      <c r="NDC429" s="1209"/>
      <c r="NDD429" s="1209"/>
      <c r="NDE429" s="1210"/>
      <c r="NDF429" s="1211"/>
      <c r="NDG429" s="1210"/>
      <c r="NDI429" s="1208"/>
      <c r="NDJ429" s="1209"/>
      <c r="NDK429" s="1209"/>
      <c r="NDL429" s="1209"/>
      <c r="NDM429" s="1209"/>
      <c r="NDN429" s="1210"/>
      <c r="NDO429" s="1211"/>
      <c r="NDP429" s="1210"/>
      <c r="NDR429" s="1208"/>
      <c r="NDS429" s="1209"/>
      <c r="NDT429" s="1209"/>
      <c r="NDU429" s="1209"/>
      <c r="NDV429" s="1209"/>
      <c r="NDW429" s="1210"/>
      <c r="NDX429" s="1211"/>
      <c r="NDY429" s="1210"/>
      <c r="NEA429" s="1208"/>
      <c r="NEB429" s="1209"/>
      <c r="NEC429" s="1209"/>
      <c r="NED429" s="1209"/>
      <c r="NEE429" s="1209"/>
      <c r="NEF429" s="1210"/>
      <c r="NEG429" s="1211"/>
      <c r="NEH429" s="1210"/>
      <c r="NEJ429" s="1208"/>
      <c r="NEK429" s="1209"/>
      <c r="NEL429" s="1209"/>
      <c r="NEM429" s="1209"/>
      <c r="NEN429" s="1209"/>
      <c r="NEO429" s="1210"/>
      <c r="NEP429" s="1211"/>
      <c r="NEQ429" s="1210"/>
      <c r="NES429" s="1208"/>
      <c r="NET429" s="1209"/>
      <c r="NEU429" s="1209"/>
      <c r="NEV429" s="1209"/>
      <c r="NEW429" s="1209"/>
      <c r="NEX429" s="1210"/>
      <c r="NEY429" s="1211"/>
      <c r="NEZ429" s="1210"/>
      <c r="NFB429" s="1208"/>
      <c r="NFC429" s="1209"/>
      <c r="NFD429" s="1209"/>
      <c r="NFE429" s="1209"/>
      <c r="NFF429" s="1209"/>
      <c r="NFG429" s="1210"/>
      <c r="NFH429" s="1211"/>
      <c r="NFI429" s="1210"/>
      <c r="NFK429" s="1208"/>
      <c r="NFL429" s="1209"/>
      <c r="NFM429" s="1209"/>
      <c r="NFN429" s="1209"/>
      <c r="NFO429" s="1209"/>
      <c r="NFP429" s="1210"/>
      <c r="NFQ429" s="1211"/>
      <c r="NFR429" s="1210"/>
      <c r="NFT429" s="1208"/>
      <c r="NFU429" s="1209"/>
      <c r="NFV429" s="1209"/>
      <c r="NFW429" s="1209"/>
      <c r="NFX429" s="1209"/>
      <c r="NFY429" s="1210"/>
      <c r="NFZ429" s="1211"/>
      <c r="NGA429" s="1210"/>
      <c r="NGC429" s="1208"/>
      <c r="NGD429" s="1209"/>
      <c r="NGE429" s="1209"/>
      <c r="NGF429" s="1209"/>
      <c r="NGG429" s="1209"/>
      <c r="NGH429" s="1210"/>
      <c r="NGI429" s="1211"/>
      <c r="NGJ429" s="1210"/>
      <c r="NGL429" s="1208"/>
      <c r="NGM429" s="1209"/>
      <c r="NGN429" s="1209"/>
      <c r="NGO429" s="1209"/>
      <c r="NGP429" s="1209"/>
      <c r="NGQ429" s="1210"/>
      <c r="NGR429" s="1211"/>
      <c r="NGS429" s="1210"/>
      <c r="NGU429" s="1208"/>
      <c r="NGV429" s="1209"/>
      <c r="NGW429" s="1209"/>
      <c r="NGX429" s="1209"/>
      <c r="NGY429" s="1209"/>
      <c r="NGZ429" s="1210"/>
      <c r="NHA429" s="1211"/>
      <c r="NHB429" s="1210"/>
      <c r="NHD429" s="1208"/>
      <c r="NHE429" s="1209"/>
      <c r="NHF429" s="1209"/>
      <c r="NHG429" s="1209"/>
      <c r="NHH429" s="1209"/>
      <c r="NHI429" s="1210"/>
      <c r="NHJ429" s="1211"/>
      <c r="NHK429" s="1210"/>
      <c r="NHM429" s="1208"/>
      <c r="NHN429" s="1209"/>
      <c r="NHO429" s="1209"/>
      <c r="NHP429" s="1209"/>
      <c r="NHQ429" s="1209"/>
      <c r="NHR429" s="1210"/>
      <c r="NHS429" s="1211"/>
      <c r="NHT429" s="1210"/>
      <c r="NHV429" s="1208"/>
      <c r="NHW429" s="1209"/>
      <c r="NHX429" s="1209"/>
      <c r="NHY429" s="1209"/>
      <c r="NHZ429" s="1209"/>
      <c r="NIA429" s="1210"/>
      <c r="NIB429" s="1211"/>
      <c r="NIC429" s="1210"/>
      <c r="NIE429" s="1208"/>
      <c r="NIF429" s="1209"/>
      <c r="NIG429" s="1209"/>
      <c r="NIH429" s="1209"/>
      <c r="NII429" s="1209"/>
      <c r="NIJ429" s="1210"/>
      <c r="NIK429" s="1211"/>
      <c r="NIL429" s="1210"/>
      <c r="NIN429" s="1208"/>
      <c r="NIO429" s="1209"/>
      <c r="NIP429" s="1209"/>
      <c r="NIQ429" s="1209"/>
      <c r="NIR429" s="1209"/>
      <c r="NIS429" s="1210"/>
      <c r="NIT429" s="1211"/>
      <c r="NIU429" s="1210"/>
      <c r="NIW429" s="1208"/>
      <c r="NIX429" s="1209"/>
      <c r="NIY429" s="1209"/>
      <c r="NIZ429" s="1209"/>
      <c r="NJA429" s="1209"/>
      <c r="NJB429" s="1210"/>
      <c r="NJC429" s="1211"/>
      <c r="NJD429" s="1210"/>
      <c r="NJF429" s="1208"/>
      <c r="NJG429" s="1209"/>
      <c r="NJH429" s="1209"/>
      <c r="NJI429" s="1209"/>
      <c r="NJJ429" s="1209"/>
      <c r="NJK429" s="1210"/>
      <c r="NJL429" s="1211"/>
      <c r="NJM429" s="1210"/>
      <c r="NJO429" s="1208"/>
      <c r="NJP429" s="1209"/>
      <c r="NJQ429" s="1209"/>
      <c r="NJR429" s="1209"/>
      <c r="NJS429" s="1209"/>
      <c r="NJT429" s="1210"/>
      <c r="NJU429" s="1211"/>
      <c r="NJV429" s="1210"/>
      <c r="NJX429" s="1208"/>
      <c r="NJY429" s="1209"/>
      <c r="NJZ429" s="1209"/>
      <c r="NKA429" s="1209"/>
      <c r="NKB429" s="1209"/>
      <c r="NKC429" s="1210"/>
      <c r="NKD429" s="1211"/>
      <c r="NKE429" s="1210"/>
      <c r="NKG429" s="1208"/>
      <c r="NKH429" s="1209"/>
      <c r="NKI429" s="1209"/>
      <c r="NKJ429" s="1209"/>
      <c r="NKK429" s="1209"/>
      <c r="NKL429" s="1210"/>
      <c r="NKM429" s="1211"/>
      <c r="NKN429" s="1210"/>
      <c r="NKP429" s="1208"/>
      <c r="NKQ429" s="1209"/>
      <c r="NKR429" s="1209"/>
      <c r="NKS429" s="1209"/>
      <c r="NKT429" s="1209"/>
      <c r="NKU429" s="1210"/>
      <c r="NKV429" s="1211"/>
      <c r="NKW429" s="1210"/>
      <c r="NKY429" s="1208"/>
      <c r="NKZ429" s="1209"/>
      <c r="NLA429" s="1209"/>
      <c r="NLB429" s="1209"/>
      <c r="NLC429" s="1209"/>
      <c r="NLD429" s="1210"/>
      <c r="NLE429" s="1211"/>
      <c r="NLF429" s="1210"/>
      <c r="NLH429" s="1208"/>
      <c r="NLI429" s="1209"/>
      <c r="NLJ429" s="1209"/>
      <c r="NLK429" s="1209"/>
      <c r="NLL429" s="1209"/>
      <c r="NLM429" s="1210"/>
      <c r="NLN429" s="1211"/>
      <c r="NLO429" s="1210"/>
      <c r="NLQ429" s="1208"/>
      <c r="NLR429" s="1209"/>
      <c r="NLS429" s="1209"/>
      <c r="NLT429" s="1209"/>
      <c r="NLU429" s="1209"/>
      <c r="NLV429" s="1210"/>
      <c r="NLW429" s="1211"/>
      <c r="NLX429" s="1210"/>
      <c r="NLZ429" s="1208"/>
      <c r="NMA429" s="1209"/>
      <c r="NMB429" s="1209"/>
      <c r="NMC429" s="1209"/>
      <c r="NMD429" s="1209"/>
      <c r="NME429" s="1210"/>
      <c r="NMF429" s="1211"/>
      <c r="NMG429" s="1210"/>
      <c r="NMI429" s="1208"/>
      <c r="NMJ429" s="1209"/>
      <c r="NMK429" s="1209"/>
      <c r="NML429" s="1209"/>
      <c r="NMM429" s="1209"/>
      <c r="NMN429" s="1210"/>
      <c r="NMO429" s="1211"/>
      <c r="NMP429" s="1210"/>
      <c r="NMR429" s="1208"/>
      <c r="NMS429" s="1209"/>
      <c r="NMT429" s="1209"/>
      <c r="NMU429" s="1209"/>
      <c r="NMV429" s="1209"/>
      <c r="NMW429" s="1210"/>
      <c r="NMX429" s="1211"/>
      <c r="NMY429" s="1210"/>
      <c r="NNA429" s="1208"/>
      <c r="NNB429" s="1209"/>
      <c r="NNC429" s="1209"/>
      <c r="NND429" s="1209"/>
      <c r="NNE429" s="1209"/>
      <c r="NNF429" s="1210"/>
      <c r="NNG429" s="1211"/>
      <c r="NNH429" s="1210"/>
      <c r="NNJ429" s="1208"/>
      <c r="NNK429" s="1209"/>
      <c r="NNL429" s="1209"/>
      <c r="NNM429" s="1209"/>
      <c r="NNN429" s="1209"/>
      <c r="NNO429" s="1210"/>
      <c r="NNP429" s="1211"/>
      <c r="NNQ429" s="1210"/>
      <c r="NNS429" s="1208"/>
      <c r="NNT429" s="1209"/>
      <c r="NNU429" s="1209"/>
      <c r="NNV429" s="1209"/>
      <c r="NNW429" s="1209"/>
      <c r="NNX429" s="1210"/>
      <c r="NNY429" s="1211"/>
      <c r="NNZ429" s="1210"/>
      <c r="NOB429" s="1208"/>
      <c r="NOC429" s="1209"/>
      <c r="NOD429" s="1209"/>
      <c r="NOE429" s="1209"/>
      <c r="NOF429" s="1209"/>
      <c r="NOG429" s="1210"/>
      <c r="NOH429" s="1211"/>
      <c r="NOI429" s="1210"/>
      <c r="NOK429" s="1208"/>
      <c r="NOL429" s="1209"/>
      <c r="NOM429" s="1209"/>
      <c r="NON429" s="1209"/>
      <c r="NOO429" s="1209"/>
      <c r="NOP429" s="1210"/>
      <c r="NOQ429" s="1211"/>
      <c r="NOR429" s="1210"/>
      <c r="NOT429" s="1208"/>
      <c r="NOU429" s="1209"/>
      <c r="NOV429" s="1209"/>
      <c r="NOW429" s="1209"/>
      <c r="NOX429" s="1209"/>
      <c r="NOY429" s="1210"/>
      <c r="NOZ429" s="1211"/>
      <c r="NPA429" s="1210"/>
      <c r="NPC429" s="1208"/>
      <c r="NPD429" s="1209"/>
      <c r="NPE429" s="1209"/>
      <c r="NPF429" s="1209"/>
      <c r="NPG429" s="1209"/>
      <c r="NPH429" s="1210"/>
      <c r="NPI429" s="1211"/>
      <c r="NPJ429" s="1210"/>
      <c r="NPL429" s="1208"/>
      <c r="NPM429" s="1209"/>
      <c r="NPN429" s="1209"/>
      <c r="NPO429" s="1209"/>
      <c r="NPP429" s="1209"/>
      <c r="NPQ429" s="1210"/>
      <c r="NPR429" s="1211"/>
      <c r="NPS429" s="1210"/>
      <c r="NPU429" s="1208"/>
      <c r="NPV429" s="1209"/>
      <c r="NPW429" s="1209"/>
      <c r="NPX429" s="1209"/>
      <c r="NPY429" s="1209"/>
      <c r="NPZ429" s="1210"/>
      <c r="NQA429" s="1211"/>
      <c r="NQB429" s="1210"/>
      <c r="NQD429" s="1208"/>
      <c r="NQE429" s="1209"/>
      <c r="NQF429" s="1209"/>
      <c r="NQG429" s="1209"/>
      <c r="NQH429" s="1209"/>
      <c r="NQI429" s="1210"/>
      <c r="NQJ429" s="1211"/>
      <c r="NQK429" s="1210"/>
      <c r="NQM429" s="1208"/>
      <c r="NQN429" s="1209"/>
      <c r="NQO429" s="1209"/>
      <c r="NQP429" s="1209"/>
      <c r="NQQ429" s="1209"/>
      <c r="NQR429" s="1210"/>
      <c r="NQS429" s="1211"/>
      <c r="NQT429" s="1210"/>
      <c r="NQV429" s="1208"/>
      <c r="NQW429" s="1209"/>
      <c r="NQX429" s="1209"/>
      <c r="NQY429" s="1209"/>
      <c r="NQZ429" s="1209"/>
      <c r="NRA429" s="1210"/>
      <c r="NRB429" s="1211"/>
      <c r="NRC429" s="1210"/>
      <c r="NRE429" s="1208"/>
      <c r="NRF429" s="1209"/>
      <c r="NRG429" s="1209"/>
      <c r="NRH429" s="1209"/>
      <c r="NRI429" s="1209"/>
      <c r="NRJ429" s="1210"/>
      <c r="NRK429" s="1211"/>
      <c r="NRL429" s="1210"/>
      <c r="NRN429" s="1208"/>
      <c r="NRO429" s="1209"/>
      <c r="NRP429" s="1209"/>
      <c r="NRQ429" s="1209"/>
      <c r="NRR429" s="1209"/>
      <c r="NRS429" s="1210"/>
      <c r="NRT429" s="1211"/>
      <c r="NRU429" s="1210"/>
      <c r="NRW429" s="1208"/>
      <c r="NRX429" s="1209"/>
      <c r="NRY429" s="1209"/>
      <c r="NRZ429" s="1209"/>
      <c r="NSA429" s="1209"/>
      <c r="NSB429" s="1210"/>
      <c r="NSC429" s="1211"/>
      <c r="NSD429" s="1210"/>
      <c r="NSF429" s="1208"/>
      <c r="NSG429" s="1209"/>
      <c r="NSH429" s="1209"/>
      <c r="NSI429" s="1209"/>
      <c r="NSJ429" s="1209"/>
      <c r="NSK429" s="1210"/>
      <c r="NSL429" s="1211"/>
      <c r="NSM429" s="1210"/>
      <c r="NSO429" s="1208"/>
      <c r="NSP429" s="1209"/>
      <c r="NSQ429" s="1209"/>
      <c r="NSR429" s="1209"/>
      <c r="NSS429" s="1209"/>
      <c r="NST429" s="1210"/>
      <c r="NSU429" s="1211"/>
      <c r="NSV429" s="1210"/>
      <c r="NSX429" s="1208"/>
      <c r="NSY429" s="1209"/>
      <c r="NSZ429" s="1209"/>
      <c r="NTA429" s="1209"/>
      <c r="NTB429" s="1209"/>
      <c r="NTC429" s="1210"/>
      <c r="NTD429" s="1211"/>
      <c r="NTE429" s="1210"/>
      <c r="NTG429" s="1208"/>
      <c r="NTH429" s="1209"/>
      <c r="NTI429" s="1209"/>
      <c r="NTJ429" s="1209"/>
      <c r="NTK429" s="1209"/>
      <c r="NTL429" s="1210"/>
      <c r="NTM429" s="1211"/>
      <c r="NTN429" s="1210"/>
      <c r="NTP429" s="1208"/>
      <c r="NTQ429" s="1209"/>
      <c r="NTR429" s="1209"/>
      <c r="NTS429" s="1209"/>
      <c r="NTT429" s="1209"/>
      <c r="NTU429" s="1210"/>
      <c r="NTV429" s="1211"/>
      <c r="NTW429" s="1210"/>
      <c r="NTY429" s="1208"/>
      <c r="NTZ429" s="1209"/>
      <c r="NUA429" s="1209"/>
      <c r="NUB429" s="1209"/>
      <c r="NUC429" s="1209"/>
      <c r="NUD429" s="1210"/>
      <c r="NUE429" s="1211"/>
      <c r="NUF429" s="1210"/>
      <c r="NUH429" s="1208"/>
      <c r="NUI429" s="1209"/>
      <c r="NUJ429" s="1209"/>
      <c r="NUK429" s="1209"/>
      <c r="NUL429" s="1209"/>
      <c r="NUM429" s="1210"/>
      <c r="NUN429" s="1211"/>
      <c r="NUO429" s="1210"/>
      <c r="NUQ429" s="1208"/>
      <c r="NUR429" s="1209"/>
      <c r="NUS429" s="1209"/>
      <c r="NUT429" s="1209"/>
      <c r="NUU429" s="1209"/>
      <c r="NUV429" s="1210"/>
      <c r="NUW429" s="1211"/>
      <c r="NUX429" s="1210"/>
      <c r="NUZ429" s="1208"/>
      <c r="NVA429" s="1209"/>
      <c r="NVB429" s="1209"/>
      <c r="NVC429" s="1209"/>
      <c r="NVD429" s="1209"/>
      <c r="NVE429" s="1210"/>
      <c r="NVF429" s="1211"/>
      <c r="NVG429" s="1210"/>
      <c r="NVI429" s="1208"/>
      <c r="NVJ429" s="1209"/>
      <c r="NVK429" s="1209"/>
      <c r="NVL429" s="1209"/>
      <c r="NVM429" s="1209"/>
      <c r="NVN429" s="1210"/>
      <c r="NVO429" s="1211"/>
      <c r="NVP429" s="1210"/>
      <c r="NVR429" s="1208"/>
      <c r="NVS429" s="1209"/>
      <c r="NVT429" s="1209"/>
      <c r="NVU429" s="1209"/>
      <c r="NVV429" s="1209"/>
      <c r="NVW429" s="1210"/>
      <c r="NVX429" s="1211"/>
      <c r="NVY429" s="1210"/>
      <c r="NWA429" s="1208"/>
      <c r="NWB429" s="1209"/>
      <c r="NWC429" s="1209"/>
      <c r="NWD429" s="1209"/>
      <c r="NWE429" s="1209"/>
      <c r="NWF429" s="1210"/>
      <c r="NWG429" s="1211"/>
      <c r="NWH429" s="1210"/>
      <c r="NWJ429" s="1208"/>
      <c r="NWK429" s="1209"/>
      <c r="NWL429" s="1209"/>
      <c r="NWM429" s="1209"/>
      <c r="NWN429" s="1209"/>
      <c r="NWO429" s="1210"/>
      <c r="NWP429" s="1211"/>
      <c r="NWQ429" s="1210"/>
      <c r="NWS429" s="1208"/>
      <c r="NWT429" s="1209"/>
      <c r="NWU429" s="1209"/>
      <c r="NWV429" s="1209"/>
      <c r="NWW429" s="1209"/>
      <c r="NWX429" s="1210"/>
      <c r="NWY429" s="1211"/>
      <c r="NWZ429" s="1210"/>
      <c r="NXB429" s="1208"/>
      <c r="NXC429" s="1209"/>
      <c r="NXD429" s="1209"/>
      <c r="NXE429" s="1209"/>
      <c r="NXF429" s="1209"/>
      <c r="NXG429" s="1210"/>
      <c r="NXH429" s="1211"/>
      <c r="NXI429" s="1210"/>
      <c r="NXK429" s="1208"/>
      <c r="NXL429" s="1209"/>
      <c r="NXM429" s="1209"/>
      <c r="NXN429" s="1209"/>
      <c r="NXO429" s="1209"/>
      <c r="NXP429" s="1210"/>
      <c r="NXQ429" s="1211"/>
      <c r="NXR429" s="1210"/>
      <c r="NXT429" s="1208"/>
      <c r="NXU429" s="1209"/>
      <c r="NXV429" s="1209"/>
      <c r="NXW429" s="1209"/>
      <c r="NXX429" s="1209"/>
      <c r="NXY429" s="1210"/>
      <c r="NXZ429" s="1211"/>
      <c r="NYA429" s="1210"/>
      <c r="NYC429" s="1208"/>
      <c r="NYD429" s="1209"/>
      <c r="NYE429" s="1209"/>
      <c r="NYF429" s="1209"/>
      <c r="NYG429" s="1209"/>
      <c r="NYH429" s="1210"/>
      <c r="NYI429" s="1211"/>
      <c r="NYJ429" s="1210"/>
      <c r="NYL429" s="1208"/>
      <c r="NYM429" s="1209"/>
      <c r="NYN429" s="1209"/>
      <c r="NYO429" s="1209"/>
      <c r="NYP429" s="1209"/>
      <c r="NYQ429" s="1210"/>
      <c r="NYR429" s="1211"/>
      <c r="NYS429" s="1210"/>
      <c r="NYU429" s="1208"/>
      <c r="NYV429" s="1209"/>
      <c r="NYW429" s="1209"/>
      <c r="NYX429" s="1209"/>
      <c r="NYY429" s="1209"/>
      <c r="NYZ429" s="1210"/>
      <c r="NZA429" s="1211"/>
      <c r="NZB429" s="1210"/>
      <c r="NZD429" s="1208"/>
      <c r="NZE429" s="1209"/>
      <c r="NZF429" s="1209"/>
      <c r="NZG429" s="1209"/>
      <c r="NZH429" s="1209"/>
      <c r="NZI429" s="1210"/>
      <c r="NZJ429" s="1211"/>
      <c r="NZK429" s="1210"/>
      <c r="NZM429" s="1208"/>
      <c r="NZN429" s="1209"/>
      <c r="NZO429" s="1209"/>
      <c r="NZP429" s="1209"/>
      <c r="NZQ429" s="1209"/>
      <c r="NZR429" s="1210"/>
      <c r="NZS429" s="1211"/>
      <c r="NZT429" s="1210"/>
      <c r="NZV429" s="1208"/>
      <c r="NZW429" s="1209"/>
      <c r="NZX429" s="1209"/>
      <c r="NZY429" s="1209"/>
      <c r="NZZ429" s="1209"/>
      <c r="OAA429" s="1210"/>
      <c r="OAB429" s="1211"/>
      <c r="OAC429" s="1210"/>
      <c r="OAE429" s="1208"/>
      <c r="OAF429" s="1209"/>
      <c r="OAG429" s="1209"/>
      <c r="OAH429" s="1209"/>
      <c r="OAI429" s="1209"/>
      <c r="OAJ429" s="1210"/>
      <c r="OAK429" s="1211"/>
      <c r="OAL429" s="1210"/>
      <c r="OAN429" s="1208"/>
      <c r="OAO429" s="1209"/>
      <c r="OAP429" s="1209"/>
      <c r="OAQ429" s="1209"/>
      <c r="OAR429" s="1209"/>
      <c r="OAS429" s="1210"/>
      <c r="OAT429" s="1211"/>
      <c r="OAU429" s="1210"/>
      <c r="OAW429" s="1208"/>
      <c r="OAX429" s="1209"/>
      <c r="OAY429" s="1209"/>
      <c r="OAZ429" s="1209"/>
      <c r="OBA429" s="1209"/>
      <c r="OBB429" s="1210"/>
      <c r="OBC429" s="1211"/>
      <c r="OBD429" s="1210"/>
      <c r="OBF429" s="1208"/>
      <c r="OBG429" s="1209"/>
      <c r="OBH429" s="1209"/>
      <c r="OBI429" s="1209"/>
      <c r="OBJ429" s="1209"/>
      <c r="OBK429" s="1210"/>
      <c r="OBL429" s="1211"/>
      <c r="OBM429" s="1210"/>
      <c r="OBO429" s="1208"/>
      <c r="OBP429" s="1209"/>
      <c r="OBQ429" s="1209"/>
      <c r="OBR429" s="1209"/>
      <c r="OBS429" s="1209"/>
      <c r="OBT429" s="1210"/>
      <c r="OBU429" s="1211"/>
      <c r="OBV429" s="1210"/>
      <c r="OBX429" s="1208"/>
      <c r="OBY429" s="1209"/>
      <c r="OBZ429" s="1209"/>
      <c r="OCA429" s="1209"/>
      <c r="OCB429" s="1209"/>
      <c r="OCC429" s="1210"/>
      <c r="OCD429" s="1211"/>
      <c r="OCE429" s="1210"/>
      <c r="OCG429" s="1208"/>
      <c r="OCH429" s="1209"/>
      <c r="OCI429" s="1209"/>
      <c r="OCJ429" s="1209"/>
      <c r="OCK429" s="1209"/>
      <c r="OCL429" s="1210"/>
      <c r="OCM429" s="1211"/>
      <c r="OCN429" s="1210"/>
      <c r="OCP429" s="1208"/>
      <c r="OCQ429" s="1209"/>
      <c r="OCR429" s="1209"/>
      <c r="OCS429" s="1209"/>
      <c r="OCT429" s="1209"/>
      <c r="OCU429" s="1210"/>
      <c r="OCV429" s="1211"/>
      <c r="OCW429" s="1210"/>
      <c r="OCY429" s="1208"/>
      <c r="OCZ429" s="1209"/>
      <c r="ODA429" s="1209"/>
      <c r="ODB429" s="1209"/>
      <c r="ODC429" s="1209"/>
      <c r="ODD429" s="1210"/>
      <c r="ODE429" s="1211"/>
      <c r="ODF429" s="1210"/>
      <c r="ODH429" s="1208"/>
      <c r="ODI429" s="1209"/>
      <c r="ODJ429" s="1209"/>
      <c r="ODK429" s="1209"/>
      <c r="ODL429" s="1209"/>
      <c r="ODM429" s="1210"/>
      <c r="ODN429" s="1211"/>
      <c r="ODO429" s="1210"/>
      <c r="ODQ429" s="1208"/>
      <c r="ODR429" s="1209"/>
      <c r="ODS429" s="1209"/>
      <c r="ODT429" s="1209"/>
      <c r="ODU429" s="1209"/>
      <c r="ODV429" s="1210"/>
      <c r="ODW429" s="1211"/>
      <c r="ODX429" s="1210"/>
      <c r="ODZ429" s="1208"/>
      <c r="OEA429" s="1209"/>
      <c r="OEB429" s="1209"/>
      <c r="OEC429" s="1209"/>
      <c r="OED429" s="1209"/>
      <c r="OEE429" s="1210"/>
      <c r="OEF429" s="1211"/>
      <c r="OEG429" s="1210"/>
      <c r="OEI429" s="1208"/>
      <c r="OEJ429" s="1209"/>
      <c r="OEK429" s="1209"/>
      <c r="OEL429" s="1209"/>
      <c r="OEM429" s="1209"/>
      <c r="OEN429" s="1210"/>
      <c r="OEO429" s="1211"/>
      <c r="OEP429" s="1210"/>
      <c r="OER429" s="1208"/>
      <c r="OES429" s="1209"/>
      <c r="OET429" s="1209"/>
      <c r="OEU429" s="1209"/>
      <c r="OEV429" s="1209"/>
      <c r="OEW429" s="1210"/>
      <c r="OEX429" s="1211"/>
      <c r="OEY429" s="1210"/>
      <c r="OFA429" s="1208"/>
      <c r="OFB429" s="1209"/>
      <c r="OFC429" s="1209"/>
      <c r="OFD429" s="1209"/>
      <c r="OFE429" s="1209"/>
      <c r="OFF429" s="1210"/>
      <c r="OFG429" s="1211"/>
      <c r="OFH429" s="1210"/>
      <c r="OFJ429" s="1208"/>
      <c r="OFK429" s="1209"/>
      <c r="OFL429" s="1209"/>
      <c r="OFM429" s="1209"/>
      <c r="OFN429" s="1209"/>
      <c r="OFO429" s="1210"/>
      <c r="OFP429" s="1211"/>
      <c r="OFQ429" s="1210"/>
      <c r="OFS429" s="1208"/>
      <c r="OFT429" s="1209"/>
      <c r="OFU429" s="1209"/>
      <c r="OFV429" s="1209"/>
      <c r="OFW429" s="1209"/>
      <c r="OFX429" s="1210"/>
      <c r="OFY429" s="1211"/>
      <c r="OFZ429" s="1210"/>
      <c r="OGB429" s="1208"/>
      <c r="OGC429" s="1209"/>
      <c r="OGD429" s="1209"/>
      <c r="OGE429" s="1209"/>
      <c r="OGF429" s="1209"/>
      <c r="OGG429" s="1210"/>
      <c r="OGH429" s="1211"/>
      <c r="OGI429" s="1210"/>
      <c r="OGK429" s="1208"/>
      <c r="OGL429" s="1209"/>
      <c r="OGM429" s="1209"/>
      <c r="OGN429" s="1209"/>
      <c r="OGO429" s="1209"/>
      <c r="OGP429" s="1210"/>
      <c r="OGQ429" s="1211"/>
      <c r="OGR429" s="1210"/>
      <c r="OGT429" s="1208"/>
      <c r="OGU429" s="1209"/>
      <c r="OGV429" s="1209"/>
      <c r="OGW429" s="1209"/>
      <c r="OGX429" s="1209"/>
      <c r="OGY429" s="1210"/>
      <c r="OGZ429" s="1211"/>
      <c r="OHA429" s="1210"/>
      <c r="OHC429" s="1208"/>
      <c r="OHD429" s="1209"/>
      <c r="OHE429" s="1209"/>
      <c r="OHF429" s="1209"/>
      <c r="OHG429" s="1209"/>
      <c r="OHH429" s="1210"/>
      <c r="OHI429" s="1211"/>
      <c r="OHJ429" s="1210"/>
      <c r="OHL429" s="1208"/>
      <c r="OHM429" s="1209"/>
      <c r="OHN429" s="1209"/>
      <c r="OHO429" s="1209"/>
      <c r="OHP429" s="1209"/>
      <c r="OHQ429" s="1210"/>
      <c r="OHR429" s="1211"/>
      <c r="OHS429" s="1210"/>
      <c r="OHU429" s="1208"/>
      <c r="OHV429" s="1209"/>
      <c r="OHW429" s="1209"/>
      <c r="OHX429" s="1209"/>
      <c r="OHY429" s="1209"/>
      <c r="OHZ429" s="1210"/>
      <c r="OIA429" s="1211"/>
      <c r="OIB429" s="1210"/>
      <c r="OID429" s="1208"/>
      <c r="OIE429" s="1209"/>
      <c r="OIF429" s="1209"/>
      <c r="OIG429" s="1209"/>
      <c r="OIH429" s="1209"/>
      <c r="OII429" s="1210"/>
      <c r="OIJ429" s="1211"/>
      <c r="OIK429" s="1210"/>
      <c r="OIM429" s="1208"/>
      <c r="OIN429" s="1209"/>
      <c r="OIO429" s="1209"/>
      <c r="OIP429" s="1209"/>
      <c r="OIQ429" s="1209"/>
      <c r="OIR429" s="1210"/>
      <c r="OIS429" s="1211"/>
      <c r="OIT429" s="1210"/>
      <c r="OIV429" s="1208"/>
      <c r="OIW429" s="1209"/>
      <c r="OIX429" s="1209"/>
      <c r="OIY429" s="1209"/>
      <c r="OIZ429" s="1209"/>
      <c r="OJA429" s="1210"/>
      <c r="OJB429" s="1211"/>
      <c r="OJC429" s="1210"/>
      <c r="OJE429" s="1208"/>
      <c r="OJF429" s="1209"/>
      <c r="OJG429" s="1209"/>
      <c r="OJH429" s="1209"/>
      <c r="OJI429" s="1209"/>
      <c r="OJJ429" s="1210"/>
      <c r="OJK429" s="1211"/>
      <c r="OJL429" s="1210"/>
      <c r="OJN429" s="1208"/>
      <c r="OJO429" s="1209"/>
      <c r="OJP429" s="1209"/>
      <c r="OJQ429" s="1209"/>
      <c r="OJR429" s="1209"/>
      <c r="OJS429" s="1210"/>
      <c r="OJT429" s="1211"/>
      <c r="OJU429" s="1210"/>
      <c r="OJW429" s="1208"/>
      <c r="OJX429" s="1209"/>
      <c r="OJY429" s="1209"/>
      <c r="OJZ429" s="1209"/>
      <c r="OKA429" s="1209"/>
      <c r="OKB429" s="1210"/>
      <c r="OKC429" s="1211"/>
      <c r="OKD429" s="1210"/>
      <c r="OKF429" s="1208"/>
      <c r="OKG429" s="1209"/>
      <c r="OKH429" s="1209"/>
      <c r="OKI429" s="1209"/>
      <c r="OKJ429" s="1209"/>
      <c r="OKK429" s="1210"/>
      <c r="OKL429" s="1211"/>
      <c r="OKM429" s="1210"/>
      <c r="OKO429" s="1208"/>
      <c r="OKP429" s="1209"/>
      <c r="OKQ429" s="1209"/>
      <c r="OKR429" s="1209"/>
      <c r="OKS429" s="1209"/>
      <c r="OKT429" s="1210"/>
      <c r="OKU429" s="1211"/>
      <c r="OKV429" s="1210"/>
      <c r="OKX429" s="1208"/>
      <c r="OKY429" s="1209"/>
      <c r="OKZ429" s="1209"/>
      <c r="OLA429" s="1209"/>
      <c r="OLB429" s="1209"/>
      <c r="OLC429" s="1210"/>
      <c r="OLD429" s="1211"/>
      <c r="OLE429" s="1210"/>
      <c r="OLG429" s="1208"/>
      <c r="OLH429" s="1209"/>
      <c r="OLI429" s="1209"/>
      <c r="OLJ429" s="1209"/>
      <c r="OLK429" s="1209"/>
      <c r="OLL429" s="1210"/>
      <c r="OLM429" s="1211"/>
      <c r="OLN429" s="1210"/>
      <c r="OLP429" s="1208"/>
      <c r="OLQ429" s="1209"/>
      <c r="OLR429" s="1209"/>
      <c r="OLS429" s="1209"/>
      <c r="OLT429" s="1209"/>
      <c r="OLU429" s="1210"/>
      <c r="OLV429" s="1211"/>
      <c r="OLW429" s="1210"/>
      <c r="OLY429" s="1208"/>
      <c r="OLZ429" s="1209"/>
      <c r="OMA429" s="1209"/>
      <c r="OMB429" s="1209"/>
      <c r="OMC429" s="1209"/>
      <c r="OMD429" s="1210"/>
      <c r="OME429" s="1211"/>
      <c r="OMF429" s="1210"/>
      <c r="OMH429" s="1208"/>
      <c r="OMI429" s="1209"/>
      <c r="OMJ429" s="1209"/>
      <c r="OMK429" s="1209"/>
      <c r="OML429" s="1209"/>
      <c r="OMM429" s="1210"/>
      <c r="OMN429" s="1211"/>
      <c r="OMO429" s="1210"/>
      <c r="OMQ429" s="1208"/>
      <c r="OMR429" s="1209"/>
      <c r="OMS429" s="1209"/>
      <c r="OMT429" s="1209"/>
      <c r="OMU429" s="1209"/>
      <c r="OMV429" s="1210"/>
      <c r="OMW429" s="1211"/>
      <c r="OMX429" s="1210"/>
      <c r="OMZ429" s="1208"/>
      <c r="ONA429" s="1209"/>
      <c r="ONB429" s="1209"/>
      <c r="ONC429" s="1209"/>
      <c r="OND429" s="1209"/>
      <c r="ONE429" s="1210"/>
      <c r="ONF429" s="1211"/>
      <c r="ONG429" s="1210"/>
      <c r="ONI429" s="1208"/>
      <c r="ONJ429" s="1209"/>
      <c r="ONK429" s="1209"/>
      <c r="ONL429" s="1209"/>
      <c r="ONM429" s="1209"/>
      <c r="ONN429" s="1210"/>
      <c r="ONO429" s="1211"/>
      <c r="ONP429" s="1210"/>
      <c r="ONR429" s="1208"/>
      <c r="ONS429" s="1209"/>
      <c r="ONT429" s="1209"/>
      <c r="ONU429" s="1209"/>
      <c r="ONV429" s="1209"/>
      <c r="ONW429" s="1210"/>
      <c r="ONX429" s="1211"/>
      <c r="ONY429" s="1210"/>
      <c r="OOA429" s="1208"/>
      <c r="OOB429" s="1209"/>
      <c r="OOC429" s="1209"/>
      <c r="OOD429" s="1209"/>
      <c r="OOE429" s="1209"/>
      <c r="OOF429" s="1210"/>
      <c r="OOG429" s="1211"/>
      <c r="OOH429" s="1210"/>
      <c r="OOJ429" s="1208"/>
      <c r="OOK429" s="1209"/>
      <c r="OOL429" s="1209"/>
      <c r="OOM429" s="1209"/>
      <c r="OON429" s="1209"/>
      <c r="OOO429" s="1210"/>
      <c r="OOP429" s="1211"/>
      <c r="OOQ429" s="1210"/>
      <c r="OOS429" s="1208"/>
      <c r="OOT429" s="1209"/>
      <c r="OOU429" s="1209"/>
      <c r="OOV429" s="1209"/>
      <c r="OOW429" s="1209"/>
      <c r="OOX429" s="1210"/>
      <c r="OOY429" s="1211"/>
      <c r="OOZ429" s="1210"/>
      <c r="OPB429" s="1208"/>
      <c r="OPC429" s="1209"/>
      <c r="OPD429" s="1209"/>
      <c r="OPE429" s="1209"/>
      <c r="OPF429" s="1209"/>
      <c r="OPG429" s="1210"/>
      <c r="OPH429" s="1211"/>
      <c r="OPI429" s="1210"/>
      <c r="OPK429" s="1208"/>
      <c r="OPL429" s="1209"/>
      <c r="OPM429" s="1209"/>
      <c r="OPN429" s="1209"/>
      <c r="OPO429" s="1209"/>
      <c r="OPP429" s="1210"/>
      <c r="OPQ429" s="1211"/>
      <c r="OPR429" s="1210"/>
      <c r="OPT429" s="1208"/>
      <c r="OPU429" s="1209"/>
      <c r="OPV429" s="1209"/>
      <c r="OPW429" s="1209"/>
      <c r="OPX429" s="1209"/>
      <c r="OPY429" s="1210"/>
      <c r="OPZ429" s="1211"/>
      <c r="OQA429" s="1210"/>
      <c r="OQC429" s="1208"/>
      <c r="OQD429" s="1209"/>
      <c r="OQE429" s="1209"/>
      <c r="OQF429" s="1209"/>
      <c r="OQG429" s="1209"/>
      <c r="OQH429" s="1210"/>
      <c r="OQI429" s="1211"/>
      <c r="OQJ429" s="1210"/>
      <c r="OQL429" s="1208"/>
      <c r="OQM429" s="1209"/>
      <c r="OQN429" s="1209"/>
      <c r="OQO429" s="1209"/>
      <c r="OQP429" s="1209"/>
      <c r="OQQ429" s="1210"/>
      <c r="OQR429" s="1211"/>
      <c r="OQS429" s="1210"/>
      <c r="OQU429" s="1208"/>
      <c r="OQV429" s="1209"/>
      <c r="OQW429" s="1209"/>
      <c r="OQX429" s="1209"/>
      <c r="OQY429" s="1209"/>
      <c r="OQZ429" s="1210"/>
      <c r="ORA429" s="1211"/>
      <c r="ORB429" s="1210"/>
      <c r="ORD429" s="1208"/>
      <c r="ORE429" s="1209"/>
      <c r="ORF429" s="1209"/>
      <c r="ORG429" s="1209"/>
      <c r="ORH429" s="1209"/>
      <c r="ORI429" s="1210"/>
      <c r="ORJ429" s="1211"/>
      <c r="ORK429" s="1210"/>
      <c r="ORM429" s="1208"/>
      <c r="ORN429" s="1209"/>
      <c r="ORO429" s="1209"/>
      <c r="ORP429" s="1209"/>
      <c r="ORQ429" s="1209"/>
      <c r="ORR429" s="1210"/>
      <c r="ORS429" s="1211"/>
      <c r="ORT429" s="1210"/>
      <c r="ORV429" s="1208"/>
      <c r="ORW429" s="1209"/>
      <c r="ORX429" s="1209"/>
      <c r="ORY429" s="1209"/>
      <c r="ORZ429" s="1209"/>
      <c r="OSA429" s="1210"/>
      <c r="OSB429" s="1211"/>
      <c r="OSC429" s="1210"/>
      <c r="OSE429" s="1208"/>
      <c r="OSF429" s="1209"/>
      <c r="OSG429" s="1209"/>
      <c r="OSH429" s="1209"/>
      <c r="OSI429" s="1209"/>
      <c r="OSJ429" s="1210"/>
      <c r="OSK429" s="1211"/>
      <c r="OSL429" s="1210"/>
      <c r="OSN429" s="1208"/>
      <c r="OSO429" s="1209"/>
      <c r="OSP429" s="1209"/>
      <c r="OSQ429" s="1209"/>
      <c r="OSR429" s="1209"/>
      <c r="OSS429" s="1210"/>
      <c r="OST429" s="1211"/>
      <c r="OSU429" s="1210"/>
      <c r="OSW429" s="1208"/>
      <c r="OSX429" s="1209"/>
      <c r="OSY429" s="1209"/>
      <c r="OSZ429" s="1209"/>
      <c r="OTA429" s="1209"/>
      <c r="OTB429" s="1210"/>
      <c r="OTC429" s="1211"/>
      <c r="OTD429" s="1210"/>
      <c r="OTF429" s="1208"/>
      <c r="OTG429" s="1209"/>
      <c r="OTH429" s="1209"/>
      <c r="OTI429" s="1209"/>
      <c r="OTJ429" s="1209"/>
      <c r="OTK429" s="1210"/>
      <c r="OTL429" s="1211"/>
      <c r="OTM429" s="1210"/>
      <c r="OTO429" s="1208"/>
      <c r="OTP429" s="1209"/>
      <c r="OTQ429" s="1209"/>
      <c r="OTR429" s="1209"/>
      <c r="OTS429" s="1209"/>
      <c r="OTT429" s="1210"/>
      <c r="OTU429" s="1211"/>
      <c r="OTV429" s="1210"/>
      <c r="OTX429" s="1208"/>
      <c r="OTY429" s="1209"/>
      <c r="OTZ429" s="1209"/>
      <c r="OUA429" s="1209"/>
      <c r="OUB429" s="1209"/>
      <c r="OUC429" s="1210"/>
      <c r="OUD429" s="1211"/>
      <c r="OUE429" s="1210"/>
      <c r="OUG429" s="1208"/>
      <c r="OUH429" s="1209"/>
      <c r="OUI429" s="1209"/>
      <c r="OUJ429" s="1209"/>
      <c r="OUK429" s="1209"/>
      <c r="OUL429" s="1210"/>
      <c r="OUM429" s="1211"/>
      <c r="OUN429" s="1210"/>
      <c r="OUP429" s="1208"/>
      <c r="OUQ429" s="1209"/>
      <c r="OUR429" s="1209"/>
      <c r="OUS429" s="1209"/>
      <c r="OUT429" s="1209"/>
      <c r="OUU429" s="1210"/>
      <c r="OUV429" s="1211"/>
      <c r="OUW429" s="1210"/>
      <c r="OUY429" s="1208"/>
      <c r="OUZ429" s="1209"/>
      <c r="OVA429" s="1209"/>
      <c r="OVB429" s="1209"/>
      <c r="OVC429" s="1209"/>
      <c r="OVD429" s="1210"/>
      <c r="OVE429" s="1211"/>
      <c r="OVF429" s="1210"/>
      <c r="OVH429" s="1208"/>
      <c r="OVI429" s="1209"/>
      <c r="OVJ429" s="1209"/>
      <c r="OVK429" s="1209"/>
      <c r="OVL429" s="1209"/>
      <c r="OVM429" s="1210"/>
      <c r="OVN429" s="1211"/>
      <c r="OVO429" s="1210"/>
      <c r="OVQ429" s="1208"/>
      <c r="OVR429" s="1209"/>
      <c r="OVS429" s="1209"/>
      <c r="OVT429" s="1209"/>
      <c r="OVU429" s="1209"/>
      <c r="OVV429" s="1210"/>
      <c r="OVW429" s="1211"/>
      <c r="OVX429" s="1210"/>
      <c r="OVZ429" s="1208"/>
      <c r="OWA429" s="1209"/>
      <c r="OWB429" s="1209"/>
      <c r="OWC429" s="1209"/>
      <c r="OWD429" s="1209"/>
      <c r="OWE429" s="1210"/>
      <c r="OWF429" s="1211"/>
      <c r="OWG429" s="1210"/>
      <c r="OWI429" s="1208"/>
      <c r="OWJ429" s="1209"/>
      <c r="OWK429" s="1209"/>
      <c r="OWL429" s="1209"/>
      <c r="OWM429" s="1209"/>
      <c r="OWN429" s="1210"/>
      <c r="OWO429" s="1211"/>
      <c r="OWP429" s="1210"/>
      <c r="OWR429" s="1208"/>
      <c r="OWS429" s="1209"/>
      <c r="OWT429" s="1209"/>
      <c r="OWU429" s="1209"/>
      <c r="OWV429" s="1209"/>
      <c r="OWW429" s="1210"/>
      <c r="OWX429" s="1211"/>
      <c r="OWY429" s="1210"/>
      <c r="OXA429" s="1208"/>
      <c r="OXB429" s="1209"/>
      <c r="OXC429" s="1209"/>
      <c r="OXD429" s="1209"/>
      <c r="OXE429" s="1209"/>
      <c r="OXF429" s="1210"/>
      <c r="OXG429" s="1211"/>
      <c r="OXH429" s="1210"/>
      <c r="OXJ429" s="1208"/>
      <c r="OXK429" s="1209"/>
      <c r="OXL429" s="1209"/>
      <c r="OXM429" s="1209"/>
      <c r="OXN429" s="1209"/>
      <c r="OXO429" s="1210"/>
      <c r="OXP429" s="1211"/>
      <c r="OXQ429" s="1210"/>
      <c r="OXS429" s="1208"/>
      <c r="OXT429" s="1209"/>
      <c r="OXU429" s="1209"/>
      <c r="OXV429" s="1209"/>
      <c r="OXW429" s="1209"/>
      <c r="OXX429" s="1210"/>
      <c r="OXY429" s="1211"/>
      <c r="OXZ429" s="1210"/>
      <c r="OYB429" s="1208"/>
      <c r="OYC429" s="1209"/>
      <c r="OYD429" s="1209"/>
      <c r="OYE429" s="1209"/>
      <c r="OYF429" s="1209"/>
      <c r="OYG429" s="1210"/>
      <c r="OYH429" s="1211"/>
      <c r="OYI429" s="1210"/>
      <c r="OYK429" s="1208"/>
      <c r="OYL429" s="1209"/>
      <c r="OYM429" s="1209"/>
      <c r="OYN429" s="1209"/>
      <c r="OYO429" s="1209"/>
      <c r="OYP429" s="1210"/>
      <c r="OYQ429" s="1211"/>
      <c r="OYR429" s="1210"/>
      <c r="OYT429" s="1208"/>
      <c r="OYU429" s="1209"/>
      <c r="OYV429" s="1209"/>
      <c r="OYW429" s="1209"/>
      <c r="OYX429" s="1209"/>
      <c r="OYY429" s="1210"/>
      <c r="OYZ429" s="1211"/>
      <c r="OZA429" s="1210"/>
      <c r="OZC429" s="1208"/>
      <c r="OZD429" s="1209"/>
      <c r="OZE429" s="1209"/>
      <c r="OZF429" s="1209"/>
      <c r="OZG429" s="1209"/>
      <c r="OZH429" s="1210"/>
      <c r="OZI429" s="1211"/>
      <c r="OZJ429" s="1210"/>
      <c r="OZL429" s="1208"/>
      <c r="OZM429" s="1209"/>
      <c r="OZN429" s="1209"/>
      <c r="OZO429" s="1209"/>
      <c r="OZP429" s="1209"/>
      <c r="OZQ429" s="1210"/>
      <c r="OZR429" s="1211"/>
      <c r="OZS429" s="1210"/>
      <c r="OZU429" s="1208"/>
      <c r="OZV429" s="1209"/>
      <c r="OZW429" s="1209"/>
      <c r="OZX429" s="1209"/>
      <c r="OZY429" s="1209"/>
      <c r="OZZ429" s="1210"/>
      <c r="PAA429" s="1211"/>
      <c r="PAB429" s="1210"/>
      <c r="PAD429" s="1208"/>
      <c r="PAE429" s="1209"/>
      <c r="PAF429" s="1209"/>
      <c r="PAG429" s="1209"/>
      <c r="PAH429" s="1209"/>
      <c r="PAI429" s="1210"/>
      <c r="PAJ429" s="1211"/>
      <c r="PAK429" s="1210"/>
      <c r="PAM429" s="1208"/>
      <c r="PAN429" s="1209"/>
      <c r="PAO429" s="1209"/>
      <c r="PAP429" s="1209"/>
      <c r="PAQ429" s="1209"/>
      <c r="PAR429" s="1210"/>
      <c r="PAS429" s="1211"/>
      <c r="PAT429" s="1210"/>
      <c r="PAV429" s="1208"/>
      <c r="PAW429" s="1209"/>
      <c r="PAX429" s="1209"/>
      <c r="PAY429" s="1209"/>
      <c r="PAZ429" s="1209"/>
      <c r="PBA429" s="1210"/>
      <c r="PBB429" s="1211"/>
      <c r="PBC429" s="1210"/>
      <c r="PBE429" s="1208"/>
      <c r="PBF429" s="1209"/>
      <c r="PBG429" s="1209"/>
      <c r="PBH429" s="1209"/>
      <c r="PBI429" s="1209"/>
      <c r="PBJ429" s="1210"/>
      <c r="PBK429" s="1211"/>
      <c r="PBL429" s="1210"/>
      <c r="PBN429" s="1208"/>
      <c r="PBO429" s="1209"/>
      <c r="PBP429" s="1209"/>
      <c r="PBQ429" s="1209"/>
      <c r="PBR429" s="1209"/>
      <c r="PBS429" s="1210"/>
      <c r="PBT429" s="1211"/>
      <c r="PBU429" s="1210"/>
      <c r="PBW429" s="1208"/>
      <c r="PBX429" s="1209"/>
      <c r="PBY429" s="1209"/>
      <c r="PBZ429" s="1209"/>
      <c r="PCA429" s="1209"/>
      <c r="PCB429" s="1210"/>
      <c r="PCC429" s="1211"/>
      <c r="PCD429" s="1210"/>
      <c r="PCF429" s="1208"/>
      <c r="PCG429" s="1209"/>
      <c r="PCH429" s="1209"/>
      <c r="PCI429" s="1209"/>
      <c r="PCJ429" s="1209"/>
      <c r="PCK429" s="1210"/>
      <c r="PCL429" s="1211"/>
      <c r="PCM429" s="1210"/>
      <c r="PCO429" s="1208"/>
      <c r="PCP429" s="1209"/>
      <c r="PCQ429" s="1209"/>
      <c r="PCR429" s="1209"/>
      <c r="PCS429" s="1209"/>
      <c r="PCT429" s="1210"/>
      <c r="PCU429" s="1211"/>
      <c r="PCV429" s="1210"/>
      <c r="PCX429" s="1208"/>
      <c r="PCY429" s="1209"/>
      <c r="PCZ429" s="1209"/>
      <c r="PDA429" s="1209"/>
      <c r="PDB429" s="1209"/>
      <c r="PDC429" s="1210"/>
      <c r="PDD429" s="1211"/>
      <c r="PDE429" s="1210"/>
      <c r="PDG429" s="1208"/>
      <c r="PDH429" s="1209"/>
      <c r="PDI429" s="1209"/>
      <c r="PDJ429" s="1209"/>
      <c r="PDK429" s="1209"/>
      <c r="PDL429" s="1210"/>
      <c r="PDM429" s="1211"/>
      <c r="PDN429" s="1210"/>
      <c r="PDP429" s="1208"/>
      <c r="PDQ429" s="1209"/>
      <c r="PDR429" s="1209"/>
      <c r="PDS429" s="1209"/>
      <c r="PDT429" s="1209"/>
      <c r="PDU429" s="1210"/>
      <c r="PDV429" s="1211"/>
      <c r="PDW429" s="1210"/>
      <c r="PDY429" s="1208"/>
      <c r="PDZ429" s="1209"/>
      <c r="PEA429" s="1209"/>
      <c r="PEB429" s="1209"/>
      <c r="PEC429" s="1209"/>
      <c r="PED429" s="1210"/>
      <c r="PEE429" s="1211"/>
      <c r="PEF429" s="1210"/>
      <c r="PEH429" s="1208"/>
      <c r="PEI429" s="1209"/>
      <c r="PEJ429" s="1209"/>
      <c r="PEK429" s="1209"/>
      <c r="PEL429" s="1209"/>
      <c r="PEM429" s="1210"/>
      <c r="PEN429" s="1211"/>
      <c r="PEO429" s="1210"/>
      <c r="PEQ429" s="1208"/>
      <c r="PER429" s="1209"/>
      <c r="PES429" s="1209"/>
      <c r="PET429" s="1209"/>
      <c r="PEU429" s="1209"/>
      <c r="PEV429" s="1210"/>
      <c r="PEW429" s="1211"/>
      <c r="PEX429" s="1210"/>
      <c r="PEZ429" s="1208"/>
      <c r="PFA429" s="1209"/>
      <c r="PFB429" s="1209"/>
      <c r="PFC429" s="1209"/>
      <c r="PFD429" s="1209"/>
      <c r="PFE429" s="1210"/>
      <c r="PFF429" s="1211"/>
      <c r="PFG429" s="1210"/>
      <c r="PFI429" s="1208"/>
      <c r="PFJ429" s="1209"/>
      <c r="PFK429" s="1209"/>
      <c r="PFL429" s="1209"/>
      <c r="PFM429" s="1209"/>
      <c r="PFN429" s="1210"/>
      <c r="PFO429" s="1211"/>
      <c r="PFP429" s="1210"/>
      <c r="PFR429" s="1208"/>
      <c r="PFS429" s="1209"/>
      <c r="PFT429" s="1209"/>
      <c r="PFU429" s="1209"/>
      <c r="PFV429" s="1209"/>
      <c r="PFW429" s="1210"/>
      <c r="PFX429" s="1211"/>
      <c r="PFY429" s="1210"/>
      <c r="PGA429" s="1208"/>
      <c r="PGB429" s="1209"/>
      <c r="PGC429" s="1209"/>
      <c r="PGD429" s="1209"/>
      <c r="PGE429" s="1209"/>
      <c r="PGF429" s="1210"/>
      <c r="PGG429" s="1211"/>
      <c r="PGH429" s="1210"/>
      <c r="PGJ429" s="1208"/>
      <c r="PGK429" s="1209"/>
      <c r="PGL429" s="1209"/>
      <c r="PGM429" s="1209"/>
      <c r="PGN429" s="1209"/>
      <c r="PGO429" s="1210"/>
      <c r="PGP429" s="1211"/>
      <c r="PGQ429" s="1210"/>
      <c r="PGS429" s="1208"/>
      <c r="PGT429" s="1209"/>
      <c r="PGU429" s="1209"/>
      <c r="PGV429" s="1209"/>
      <c r="PGW429" s="1209"/>
      <c r="PGX429" s="1210"/>
      <c r="PGY429" s="1211"/>
      <c r="PGZ429" s="1210"/>
      <c r="PHB429" s="1208"/>
      <c r="PHC429" s="1209"/>
      <c r="PHD429" s="1209"/>
      <c r="PHE429" s="1209"/>
      <c r="PHF429" s="1209"/>
      <c r="PHG429" s="1210"/>
      <c r="PHH429" s="1211"/>
      <c r="PHI429" s="1210"/>
      <c r="PHK429" s="1208"/>
      <c r="PHL429" s="1209"/>
      <c r="PHM429" s="1209"/>
      <c r="PHN429" s="1209"/>
      <c r="PHO429" s="1209"/>
      <c r="PHP429" s="1210"/>
      <c r="PHQ429" s="1211"/>
      <c r="PHR429" s="1210"/>
      <c r="PHT429" s="1208"/>
      <c r="PHU429" s="1209"/>
      <c r="PHV429" s="1209"/>
      <c r="PHW429" s="1209"/>
      <c r="PHX429" s="1209"/>
      <c r="PHY429" s="1210"/>
      <c r="PHZ429" s="1211"/>
      <c r="PIA429" s="1210"/>
      <c r="PIC429" s="1208"/>
      <c r="PID429" s="1209"/>
      <c r="PIE429" s="1209"/>
      <c r="PIF429" s="1209"/>
      <c r="PIG429" s="1209"/>
      <c r="PIH429" s="1210"/>
      <c r="PII429" s="1211"/>
      <c r="PIJ429" s="1210"/>
      <c r="PIL429" s="1208"/>
      <c r="PIM429" s="1209"/>
      <c r="PIN429" s="1209"/>
      <c r="PIO429" s="1209"/>
      <c r="PIP429" s="1209"/>
      <c r="PIQ429" s="1210"/>
      <c r="PIR429" s="1211"/>
      <c r="PIS429" s="1210"/>
      <c r="PIU429" s="1208"/>
      <c r="PIV429" s="1209"/>
      <c r="PIW429" s="1209"/>
      <c r="PIX429" s="1209"/>
      <c r="PIY429" s="1209"/>
      <c r="PIZ429" s="1210"/>
      <c r="PJA429" s="1211"/>
      <c r="PJB429" s="1210"/>
      <c r="PJD429" s="1208"/>
      <c r="PJE429" s="1209"/>
      <c r="PJF429" s="1209"/>
      <c r="PJG429" s="1209"/>
      <c r="PJH429" s="1209"/>
      <c r="PJI429" s="1210"/>
      <c r="PJJ429" s="1211"/>
      <c r="PJK429" s="1210"/>
      <c r="PJM429" s="1208"/>
      <c r="PJN429" s="1209"/>
      <c r="PJO429" s="1209"/>
      <c r="PJP429" s="1209"/>
      <c r="PJQ429" s="1209"/>
      <c r="PJR429" s="1210"/>
      <c r="PJS429" s="1211"/>
      <c r="PJT429" s="1210"/>
      <c r="PJV429" s="1208"/>
      <c r="PJW429" s="1209"/>
      <c r="PJX429" s="1209"/>
      <c r="PJY429" s="1209"/>
      <c r="PJZ429" s="1209"/>
      <c r="PKA429" s="1210"/>
      <c r="PKB429" s="1211"/>
      <c r="PKC429" s="1210"/>
      <c r="PKE429" s="1208"/>
      <c r="PKF429" s="1209"/>
      <c r="PKG429" s="1209"/>
      <c r="PKH429" s="1209"/>
      <c r="PKI429" s="1209"/>
      <c r="PKJ429" s="1210"/>
      <c r="PKK429" s="1211"/>
      <c r="PKL429" s="1210"/>
      <c r="PKN429" s="1208"/>
      <c r="PKO429" s="1209"/>
      <c r="PKP429" s="1209"/>
      <c r="PKQ429" s="1209"/>
      <c r="PKR429" s="1209"/>
      <c r="PKS429" s="1210"/>
      <c r="PKT429" s="1211"/>
      <c r="PKU429" s="1210"/>
      <c r="PKW429" s="1208"/>
      <c r="PKX429" s="1209"/>
      <c r="PKY429" s="1209"/>
      <c r="PKZ429" s="1209"/>
      <c r="PLA429" s="1209"/>
      <c r="PLB429" s="1210"/>
      <c r="PLC429" s="1211"/>
      <c r="PLD429" s="1210"/>
      <c r="PLF429" s="1208"/>
      <c r="PLG429" s="1209"/>
      <c r="PLH429" s="1209"/>
      <c r="PLI429" s="1209"/>
      <c r="PLJ429" s="1209"/>
      <c r="PLK429" s="1210"/>
      <c r="PLL429" s="1211"/>
      <c r="PLM429" s="1210"/>
      <c r="PLO429" s="1208"/>
      <c r="PLP429" s="1209"/>
      <c r="PLQ429" s="1209"/>
      <c r="PLR429" s="1209"/>
      <c r="PLS429" s="1209"/>
      <c r="PLT429" s="1210"/>
      <c r="PLU429" s="1211"/>
      <c r="PLV429" s="1210"/>
      <c r="PLX429" s="1208"/>
      <c r="PLY429" s="1209"/>
      <c r="PLZ429" s="1209"/>
      <c r="PMA429" s="1209"/>
      <c r="PMB429" s="1209"/>
      <c r="PMC429" s="1210"/>
      <c r="PMD429" s="1211"/>
      <c r="PME429" s="1210"/>
      <c r="PMG429" s="1208"/>
      <c r="PMH429" s="1209"/>
      <c r="PMI429" s="1209"/>
      <c r="PMJ429" s="1209"/>
      <c r="PMK429" s="1209"/>
      <c r="PML429" s="1210"/>
      <c r="PMM429" s="1211"/>
      <c r="PMN429" s="1210"/>
      <c r="PMP429" s="1208"/>
      <c r="PMQ429" s="1209"/>
      <c r="PMR429" s="1209"/>
      <c r="PMS429" s="1209"/>
      <c r="PMT429" s="1209"/>
      <c r="PMU429" s="1210"/>
      <c r="PMV429" s="1211"/>
      <c r="PMW429" s="1210"/>
      <c r="PMY429" s="1208"/>
      <c r="PMZ429" s="1209"/>
      <c r="PNA429" s="1209"/>
      <c r="PNB429" s="1209"/>
      <c r="PNC429" s="1209"/>
      <c r="PND429" s="1210"/>
      <c r="PNE429" s="1211"/>
      <c r="PNF429" s="1210"/>
      <c r="PNH429" s="1208"/>
      <c r="PNI429" s="1209"/>
      <c r="PNJ429" s="1209"/>
      <c r="PNK429" s="1209"/>
      <c r="PNL429" s="1209"/>
      <c r="PNM429" s="1210"/>
      <c r="PNN429" s="1211"/>
      <c r="PNO429" s="1210"/>
      <c r="PNQ429" s="1208"/>
      <c r="PNR429" s="1209"/>
      <c r="PNS429" s="1209"/>
      <c r="PNT429" s="1209"/>
      <c r="PNU429" s="1209"/>
      <c r="PNV429" s="1210"/>
      <c r="PNW429" s="1211"/>
      <c r="PNX429" s="1210"/>
      <c r="PNZ429" s="1208"/>
      <c r="POA429" s="1209"/>
      <c r="POB429" s="1209"/>
      <c r="POC429" s="1209"/>
      <c r="POD429" s="1209"/>
      <c r="POE429" s="1210"/>
      <c r="POF429" s="1211"/>
      <c r="POG429" s="1210"/>
      <c r="POI429" s="1208"/>
      <c r="POJ429" s="1209"/>
      <c r="POK429" s="1209"/>
      <c r="POL429" s="1209"/>
      <c r="POM429" s="1209"/>
      <c r="PON429" s="1210"/>
      <c r="POO429" s="1211"/>
      <c r="POP429" s="1210"/>
      <c r="POR429" s="1208"/>
      <c r="POS429" s="1209"/>
      <c r="POT429" s="1209"/>
      <c r="POU429" s="1209"/>
      <c r="POV429" s="1209"/>
      <c r="POW429" s="1210"/>
      <c r="POX429" s="1211"/>
      <c r="POY429" s="1210"/>
      <c r="PPA429" s="1208"/>
      <c r="PPB429" s="1209"/>
      <c r="PPC429" s="1209"/>
      <c r="PPD429" s="1209"/>
      <c r="PPE429" s="1209"/>
      <c r="PPF429" s="1210"/>
      <c r="PPG429" s="1211"/>
      <c r="PPH429" s="1210"/>
      <c r="PPJ429" s="1208"/>
      <c r="PPK429" s="1209"/>
      <c r="PPL429" s="1209"/>
      <c r="PPM429" s="1209"/>
      <c r="PPN429" s="1209"/>
      <c r="PPO429" s="1210"/>
      <c r="PPP429" s="1211"/>
      <c r="PPQ429" s="1210"/>
      <c r="PPS429" s="1208"/>
      <c r="PPT429" s="1209"/>
      <c r="PPU429" s="1209"/>
      <c r="PPV429" s="1209"/>
      <c r="PPW429" s="1209"/>
      <c r="PPX429" s="1210"/>
      <c r="PPY429" s="1211"/>
      <c r="PPZ429" s="1210"/>
      <c r="PQB429" s="1208"/>
      <c r="PQC429" s="1209"/>
      <c r="PQD429" s="1209"/>
      <c r="PQE429" s="1209"/>
      <c r="PQF429" s="1209"/>
      <c r="PQG429" s="1210"/>
      <c r="PQH429" s="1211"/>
      <c r="PQI429" s="1210"/>
      <c r="PQK429" s="1208"/>
      <c r="PQL429" s="1209"/>
      <c r="PQM429" s="1209"/>
      <c r="PQN429" s="1209"/>
      <c r="PQO429" s="1209"/>
      <c r="PQP429" s="1210"/>
      <c r="PQQ429" s="1211"/>
      <c r="PQR429" s="1210"/>
      <c r="PQT429" s="1208"/>
      <c r="PQU429" s="1209"/>
      <c r="PQV429" s="1209"/>
      <c r="PQW429" s="1209"/>
      <c r="PQX429" s="1209"/>
      <c r="PQY429" s="1210"/>
      <c r="PQZ429" s="1211"/>
      <c r="PRA429" s="1210"/>
      <c r="PRC429" s="1208"/>
      <c r="PRD429" s="1209"/>
      <c r="PRE429" s="1209"/>
      <c r="PRF429" s="1209"/>
      <c r="PRG429" s="1209"/>
      <c r="PRH429" s="1210"/>
      <c r="PRI429" s="1211"/>
      <c r="PRJ429" s="1210"/>
      <c r="PRL429" s="1208"/>
      <c r="PRM429" s="1209"/>
      <c r="PRN429" s="1209"/>
      <c r="PRO429" s="1209"/>
      <c r="PRP429" s="1209"/>
      <c r="PRQ429" s="1210"/>
      <c r="PRR429" s="1211"/>
      <c r="PRS429" s="1210"/>
      <c r="PRU429" s="1208"/>
      <c r="PRV429" s="1209"/>
      <c r="PRW429" s="1209"/>
      <c r="PRX429" s="1209"/>
      <c r="PRY429" s="1209"/>
      <c r="PRZ429" s="1210"/>
      <c r="PSA429" s="1211"/>
      <c r="PSB429" s="1210"/>
      <c r="PSD429" s="1208"/>
      <c r="PSE429" s="1209"/>
      <c r="PSF429" s="1209"/>
      <c r="PSG429" s="1209"/>
      <c r="PSH429" s="1209"/>
      <c r="PSI429" s="1210"/>
      <c r="PSJ429" s="1211"/>
      <c r="PSK429" s="1210"/>
      <c r="PSM429" s="1208"/>
      <c r="PSN429" s="1209"/>
      <c r="PSO429" s="1209"/>
      <c r="PSP429" s="1209"/>
      <c r="PSQ429" s="1209"/>
      <c r="PSR429" s="1210"/>
      <c r="PSS429" s="1211"/>
      <c r="PST429" s="1210"/>
      <c r="PSV429" s="1208"/>
      <c r="PSW429" s="1209"/>
      <c r="PSX429" s="1209"/>
      <c r="PSY429" s="1209"/>
      <c r="PSZ429" s="1209"/>
      <c r="PTA429" s="1210"/>
      <c r="PTB429" s="1211"/>
      <c r="PTC429" s="1210"/>
      <c r="PTE429" s="1208"/>
      <c r="PTF429" s="1209"/>
      <c r="PTG429" s="1209"/>
      <c r="PTH429" s="1209"/>
      <c r="PTI429" s="1209"/>
      <c r="PTJ429" s="1210"/>
      <c r="PTK429" s="1211"/>
      <c r="PTL429" s="1210"/>
      <c r="PTN429" s="1208"/>
      <c r="PTO429" s="1209"/>
      <c r="PTP429" s="1209"/>
      <c r="PTQ429" s="1209"/>
      <c r="PTR429" s="1209"/>
      <c r="PTS429" s="1210"/>
      <c r="PTT429" s="1211"/>
      <c r="PTU429" s="1210"/>
      <c r="PTW429" s="1208"/>
      <c r="PTX429" s="1209"/>
      <c r="PTY429" s="1209"/>
      <c r="PTZ429" s="1209"/>
      <c r="PUA429" s="1209"/>
      <c r="PUB429" s="1210"/>
      <c r="PUC429" s="1211"/>
      <c r="PUD429" s="1210"/>
      <c r="PUF429" s="1208"/>
      <c r="PUG429" s="1209"/>
      <c r="PUH429" s="1209"/>
      <c r="PUI429" s="1209"/>
      <c r="PUJ429" s="1209"/>
      <c r="PUK429" s="1210"/>
      <c r="PUL429" s="1211"/>
      <c r="PUM429" s="1210"/>
      <c r="PUO429" s="1208"/>
      <c r="PUP429" s="1209"/>
      <c r="PUQ429" s="1209"/>
      <c r="PUR429" s="1209"/>
      <c r="PUS429" s="1209"/>
      <c r="PUT429" s="1210"/>
      <c r="PUU429" s="1211"/>
      <c r="PUV429" s="1210"/>
      <c r="PUX429" s="1208"/>
      <c r="PUY429" s="1209"/>
      <c r="PUZ429" s="1209"/>
      <c r="PVA429" s="1209"/>
      <c r="PVB429" s="1209"/>
      <c r="PVC429" s="1210"/>
      <c r="PVD429" s="1211"/>
      <c r="PVE429" s="1210"/>
      <c r="PVG429" s="1208"/>
      <c r="PVH429" s="1209"/>
      <c r="PVI429" s="1209"/>
      <c r="PVJ429" s="1209"/>
      <c r="PVK429" s="1209"/>
      <c r="PVL429" s="1210"/>
      <c r="PVM429" s="1211"/>
      <c r="PVN429" s="1210"/>
      <c r="PVP429" s="1208"/>
      <c r="PVQ429" s="1209"/>
      <c r="PVR429" s="1209"/>
      <c r="PVS429" s="1209"/>
      <c r="PVT429" s="1209"/>
      <c r="PVU429" s="1210"/>
      <c r="PVV429" s="1211"/>
      <c r="PVW429" s="1210"/>
      <c r="PVY429" s="1208"/>
      <c r="PVZ429" s="1209"/>
      <c r="PWA429" s="1209"/>
      <c r="PWB429" s="1209"/>
      <c r="PWC429" s="1209"/>
      <c r="PWD429" s="1210"/>
      <c r="PWE429" s="1211"/>
      <c r="PWF429" s="1210"/>
      <c r="PWH429" s="1208"/>
      <c r="PWI429" s="1209"/>
      <c r="PWJ429" s="1209"/>
      <c r="PWK429" s="1209"/>
      <c r="PWL429" s="1209"/>
      <c r="PWM429" s="1210"/>
      <c r="PWN429" s="1211"/>
      <c r="PWO429" s="1210"/>
      <c r="PWQ429" s="1208"/>
      <c r="PWR429" s="1209"/>
      <c r="PWS429" s="1209"/>
      <c r="PWT429" s="1209"/>
      <c r="PWU429" s="1209"/>
      <c r="PWV429" s="1210"/>
      <c r="PWW429" s="1211"/>
      <c r="PWX429" s="1210"/>
      <c r="PWZ429" s="1208"/>
      <c r="PXA429" s="1209"/>
      <c r="PXB429" s="1209"/>
      <c r="PXC429" s="1209"/>
      <c r="PXD429" s="1209"/>
      <c r="PXE429" s="1210"/>
      <c r="PXF429" s="1211"/>
      <c r="PXG429" s="1210"/>
      <c r="PXI429" s="1208"/>
      <c r="PXJ429" s="1209"/>
      <c r="PXK429" s="1209"/>
      <c r="PXL429" s="1209"/>
      <c r="PXM429" s="1209"/>
      <c r="PXN429" s="1210"/>
      <c r="PXO429" s="1211"/>
      <c r="PXP429" s="1210"/>
      <c r="PXR429" s="1208"/>
      <c r="PXS429" s="1209"/>
      <c r="PXT429" s="1209"/>
      <c r="PXU429" s="1209"/>
      <c r="PXV429" s="1209"/>
      <c r="PXW429" s="1210"/>
      <c r="PXX429" s="1211"/>
      <c r="PXY429" s="1210"/>
      <c r="PYA429" s="1208"/>
      <c r="PYB429" s="1209"/>
      <c r="PYC429" s="1209"/>
      <c r="PYD429" s="1209"/>
      <c r="PYE429" s="1209"/>
      <c r="PYF429" s="1210"/>
      <c r="PYG429" s="1211"/>
      <c r="PYH429" s="1210"/>
      <c r="PYJ429" s="1208"/>
      <c r="PYK429" s="1209"/>
      <c r="PYL429" s="1209"/>
      <c r="PYM429" s="1209"/>
      <c r="PYN429" s="1209"/>
      <c r="PYO429" s="1210"/>
      <c r="PYP429" s="1211"/>
      <c r="PYQ429" s="1210"/>
      <c r="PYS429" s="1208"/>
      <c r="PYT429" s="1209"/>
      <c r="PYU429" s="1209"/>
      <c r="PYV429" s="1209"/>
      <c r="PYW429" s="1209"/>
      <c r="PYX429" s="1210"/>
      <c r="PYY429" s="1211"/>
      <c r="PYZ429" s="1210"/>
      <c r="PZB429" s="1208"/>
      <c r="PZC429" s="1209"/>
      <c r="PZD429" s="1209"/>
      <c r="PZE429" s="1209"/>
      <c r="PZF429" s="1209"/>
      <c r="PZG429" s="1210"/>
      <c r="PZH429" s="1211"/>
      <c r="PZI429" s="1210"/>
      <c r="PZK429" s="1208"/>
      <c r="PZL429" s="1209"/>
      <c r="PZM429" s="1209"/>
      <c r="PZN429" s="1209"/>
      <c r="PZO429" s="1209"/>
      <c r="PZP429" s="1210"/>
      <c r="PZQ429" s="1211"/>
      <c r="PZR429" s="1210"/>
      <c r="PZT429" s="1208"/>
      <c r="PZU429" s="1209"/>
      <c r="PZV429" s="1209"/>
      <c r="PZW429" s="1209"/>
      <c r="PZX429" s="1209"/>
      <c r="PZY429" s="1210"/>
      <c r="PZZ429" s="1211"/>
      <c r="QAA429" s="1210"/>
      <c r="QAC429" s="1208"/>
      <c r="QAD429" s="1209"/>
      <c r="QAE429" s="1209"/>
      <c r="QAF429" s="1209"/>
      <c r="QAG429" s="1209"/>
      <c r="QAH429" s="1210"/>
      <c r="QAI429" s="1211"/>
      <c r="QAJ429" s="1210"/>
      <c r="QAL429" s="1208"/>
      <c r="QAM429" s="1209"/>
      <c r="QAN429" s="1209"/>
      <c r="QAO429" s="1209"/>
      <c r="QAP429" s="1209"/>
      <c r="QAQ429" s="1210"/>
      <c r="QAR429" s="1211"/>
      <c r="QAS429" s="1210"/>
      <c r="QAU429" s="1208"/>
      <c r="QAV429" s="1209"/>
      <c r="QAW429" s="1209"/>
      <c r="QAX429" s="1209"/>
      <c r="QAY429" s="1209"/>
      <c r="QAZ429" s="1210"/>
      <c r="QBA429" s="1211"/>
      <c r="QBB429" s="1210"/>
      <c r="QBD429" s="1208"/>
      <c r="QBE429" s="1209"/>
      <c r="QBF429" s="1209"/>
      <c r="QBG429" s="1209"/>
      <c r="QBH429" s="1209"/>
      <c r="QBI429" s="1210"/>
      <c r="QBJ429" s="1211"/>
      <c r="QBK429" s="1210"/>
      <c r="QBM429" s="1208"/>
      <c r="QBN429" s="1209"/>
      <c r="QBO429" s="1209"/>
      <c r="QBP429" s="1209"/>
      <c r="QBQ429" s="1209"/>
      <c r="QBR429" s="1210"/>
      <c r="QBS429" s="1211"/>
      <c r="QBT429" s="1210"/>
      <c r="QBV429" s="1208"/>
      <c r="QBW429" s="1209"/>
      <c r="QBX429" s="1209"/>
      <c r="QBY429" s="1209"/>
      <c r="QBZ429" s="1209"/>
      <c r="QCA429" s="1210"/>
      <c r="QCB429" s="1211"/>
      <c r="QCC429" s="1210"/>
      <c r="QCE429" s="1208"/>
      <c r="QCF429" s="1209"/>
      <c r="QCG429" s="1209"/>
      <c r="QCH429" s="1209"/>
      <c r="QCI429" s="1209"/>
      <c r="QCJ429" s="1210"/>
      <c r="QCK429" s="1211"/>
      <c r="QCL429" s="1210"/>
      <c r="QCN429" s="1208"/>
      <c r="QCO429" s="1209"/>
      <c r="QCP429" s="1209"/>
      <c r="QCQ429" s="1209"/>
      <c r="QCR429" s="1209"/>
      <c r="QCS429" s="1210"/>
      <c r="QCT429" s="1211"/>
      <c r="QCU429" s="1210"/>
      <c r="QCW429" s="1208"/>
      <c r="QCX429" s="1209"/>
      <c r="QCY429" s="1209"/>
      <c r="QCZ429" s="1209"/>
      <c r="QDA429" s="1209"/>
      <c r="QDB429" s="1210"/>
      <c r="QDC429" s="1211"/>
      <c r="QDD429" s="1210"/>
      <c r="QDF429" s="1208"/>
      <c r="QDG429" s="1209"/>
      <c r="QDH429" s="1209"/>
      <c r="QDI429" s="1209"/>
      <c r="QDJ429" s="1209"/>
      <c r="QDK429" s="1210"/>
      <c r="QDL429" s="1211"/>
      <c r="QDM429" s="1210"/>
      <c r="QDO429" s="1208"/>
      <c r="QDP429" s="1209"/>
      <c r="QDQ429" s="1209"/>
      <c r="QDR429" s="1209"/>
      <c r="QDS429" s="1209"/>
      <c r="QDT429" s="1210"/>
      <c r="QDU429" s="1211"/>
      <c r="QDV429" s="1210"/>
      <c r="QDX429" s="1208"/>
      <c r="QDY429" s="1209"/>
      <c r="QDZ429" s="1209"/>
      <c r="QEA429" s="1209"/>
      <c r="QEB429" s="1209"/>
      <c r="QEC429" s="1210"/>
      <c r="QED429" s="1211"/>
      <c r="QEE429" s="1210"/>
      <c r="QEG429" s="1208"/>
      <c r="QEH429" s="1209"/>
      <c r="QEI429" s="1209"/>
      <c r="QEJ429" s="1209"/>
      <c r="QEK429" s="1209"/>
      <c r="QEL429" s="1210"/>
      <c r="QEM429" s="1211"/>
      <c r="QEN429" s="1210"/>
      <c r="QEP429" s="1208"/>
      <c r="QEQ429" s="1209"/>
      <c r="QER429" s="1209"/>
      <c r="QES429" s="1209"/>
      <c r="QET429" s="1209"/>
      <c r="QEU429" s="1210"/>
      <c r="QEV429" s="1211"/>
      <c r="QEW429" s="1210"/>
      <c r="QEY429" s="1208"/>
      <c r="QEZ429" s="1209"/>
      <c r="QFA429" s="1209"/>
      <c r="QFB429" s="1209"/>
      <c r="QFC429" s="1209"/>
      <c r="QFD429" s="1210"/>
      <c r="QFE429" s="1211"/>
      <c r="QFF429" s="1210"/>
      <c r="QFH429" s="1208"/>
      <c r="QFI429" s="1209"/>
      <c r="QFJ429" s="1209"/>
      <c r="QFK429" s="1209"/>
      <c r="QFL429" s="1209"/>
      <c r="QFM429" s="1210"/>
      <c r="QFN429" s="1211"/>
      <c r="QFO429" s="1210"/>
      <c r="QFQ429" s="1208"/>
      <c r="QFR429" s="1209"/>
      <c r="QFS429" s="1209"/>
      <c r="QFT429" s="1209"/>
      <c r="QFU429" s="1209"/>
      <c r="QFV429" s="1210"/>
      <c r="QFW429" s="1211"/>
      <c r="QFX429" s="1210"/>
      <c r="QFZ429" s="1208"/>
      <c r="QGA429" s="1209"/>
      <c r="QGB429" s="1209"/>
      <c r="QGC429" s="1209"/>
      <c r="QGD429" s="1209"/>
      <c r="QGE429" s="1210"/>
      <c r="QGF429" s="1211"/>
      <c r="QGG429" s="1210"/>
      <c r="QGI429" s="1208"/>
      <c r="QGJ429" s="1209"/>
      <c r="QGK429" s="1209"/>
      <c r="QGL429" s="1209"/>
      <c r="QGM429" s="1209"/>
      <c r="QGN429" s="1210"/>
      <c r="QGO429" s="1211"/>
      <c r="QGP429" s="1210"/>
      <c r="QGR429" s="1208"/>
      <c r="QGS429" s="1209"/>
      <c r="QGT429" s="1209"/>
      <c r="QGU429" s="1209"/>
      <c r="QGV429" s="1209"/>
      <c r="QGW429" s="1210"/>
      <c r="QGX429" s="1211"/>
      <c r="QGY429" s="1210"/>
      <c r="QHA429" s="1208"/>
      <c r="QHB429" s="1209"/>
      <c r="QHC429" s="1209"/>
      <c r="QHD429" s="1209"/>
      <c r="QHE429" s="1209"/>
      <c r="QHF429" s="1210"/>
      <c r="QHG429" s="1211"/>
      <c r="QHH429" s="1210"/>
      <c r="QHJ429" s="1208"/>
      <c r="QHK429" s="1209"/>
      <c r="QHL429" s="1209"/>
      <c r="QHM429" s="1209"/>
      <c r="QHN429" s="1209"/>
      <c r="QHO429" s="1210"/>
      <c r="QHP429" s="1211"/>
      <c r="QHQ429" s="1210"/>
      <c r="QHS429" s="1208"/>
      <c r="QHT429" s="1209"/>
      <c r="QHU429" s="1209"/>
      <c r="QHV429" s="1209"/>
      <c r="QHW429" s="1209"/>
      <c r="QHX429" s="1210"/>
      <c r="QHY429" s="1211"/>
      <c r="QHZ429" s="1210"/>
      <c r="QIB429" s="1208"/>
      <c r="QIC429" s="1209"/>
      <c r="QID429" s="1209"/>
      <c r="QIE429" s="1209"/>
      <c r="QIF429" s="1209"/>
      <c r="QIG429" s="1210"/>
      <c r="QIH429" s="1211"/>
      <c r="QII429" s="1210"/>
      <c r="QIK429" s="1208"/>
      <c r="QIL429" s="1209"/>
      <c r="QIM429" s="1209"/>
      <c r="QIN429" s="1209"/>
      <c r="QIO429" s="1209"/>
      <c r="QIP429" s="1210"/>
      <c r="QIQ429" s="1211"/>
      <c r="QIR429" s="1210"/>
      <c r="QIT429" s="1208"/>
      <c r="QIU429" s="1209"/>
      <c r="QIV429" s="1209"/>
      <c r="QIW429" s="1209"/>
      <c r="QIX429" s="1209"/>
      <c r="QIY429" s="1210"/>
      <c r="QIZ429" s="1211"/>
      <c r="QJA429" s="1210"/>
      <c r="QJC429" s="1208"/>
      <c r="QJD429" s="1209"/>
      <c r="QJE429" s="1209"/>
      <c r="QJF429" s="1209"/>
      <c r="QJG429" s="1209"/>
      <c r="QJH429" s="1210"/>
      <c r="QJI429" s="1211"/>
      <c r="QJJ429" s="1210"/>
      <c r="QJL429" s="1208"/>
      <c r="QJM429" s="1209"/>
      <c r="QJN429" s="1209"/>
      <c r="QJO429" s="1209"/>
      <c r="QJP429" s="1209"/>
      <c r="QJQ429" s="1210"/>
      <c r="QJR429" s="1211"/>
      <c r="QJS429" s="1210"/>
      <c r="QJU429" s="1208"/>
      <c r="QJV429" s="1209"/>
      <c r="QJW429" s="1209"/>
      <c r="QJX429" s="1209"/>
      <c r="QJY429" s="1209"/>
      <c r="QJZ429" s="1210"/>
      <c r="QKA429" s="1211"/>
      <c r="QKB429" s="1210"/>
      <c r="QKD429" s="1208"/>
      <c r="QKE429" s="1209"/>
      <c r="QKF429" s="1209"/>
      <c r="QKG429" s="1209"/>
      <c r="QKH429" s="1209"/>
      <c r="QKI429" s="1210"/>
      <c r="QKJ429" s="1211"/>
      <c r="QKK429" s="1210"/>
      <c r="QKM429" s="1208"/>
      <c r="QKN429" s="1209"/>
      <c r="QKO429" s="1209"/>
      <c r="QKP429" s="1209"/>
      <c r="QKQ429" s="1209"/>
      <c r="QKR429" s="1210"/>
      <c r="QKS429" s="1211"/>
      <c r="QKT429" s="1210"/>
      <c r="QKV429" s="1208"/>
      <c r="QKW429" s="1209"/>
      <c r="QKX429" s="1209"/>
      <c r="QKY429" s="1209"/>
      <c r="QKZ429" s="1209"/>
      <c r="QLA429" s="1210"/>
      <c r="QLB429" s="1211"/>
      <c r="QLC429" s="1210"/>
      <c r="QLE429" s="1208"/>
      <c r="QLF429" s="1209"/>
      <c r="QLG429" s="1209"/>
      <c r="QLH429" s="1209"/>
      <c r="QLI429" s="1209"/>
      <c r="QLJ429" s="1210"/>
      <c r="QLK429" s="1211"/>
      <c r="QLL429" s="1210"/>
      <c r="QLN429" s="1208"/>
      <c r="QLO429" s="1209"/>
      <c r="QLP429" s="1209"/>
      <c r="QLQ429" s="1209"/>
      <c r="QLR429" s="1209"/>
      <c r="QLS429" s="1210"/>
      <c r="QLT429" s="1211"/>
      <c r="QLU429" s="1210"/>
      <c r="QLW429" s="1208"/>
      <c r="QLX429" s="1209"/>
      <c r="QLY429" s="1209"/>
      <c r="QLZ429" s="1209"/>
      <c r="QMA429" s="1209"/>
      <c r="QMB429" s="1210"/>
      <c r="QMC429" s="1211"/>
      <c r="QMD429" s="1210"/>
      <c r="QMF429" s="1208"/>
      <c r="QMG429" s="1209"/>
      <c r="QMH429" s="1209"/>
      <c r="QMI429" s="1209"/>
      <c r="QMJ429" s="1209"/>
      <c r="QMK429" s="1210"/>
      <c r="QML429" s="1211"/>
      <c r="QMM429" s="1210"/>
      <c r="QMO429" s="1208"/>
      <c r="QMP429" s="1209"/>
      <c r="QMQ429" s="1209"/>
      <c r="QMR429" s="1209"/>
      <c r="QMS429" s="1209"/>
      <c r="QMT429" s="1210"/>
      <c r="QMU429" s="1211"/>
      <c r="QMV429" s="1210"/>
      <c r="QMX429" s="1208"/>
      <c r="QMY429" s="1209"/>
      <c r="QMZ429" s="1209"/>
      <c r="QNA429" s="1209"/>
      <c r="QNB429" s="1209"/>
      <c r="QNC429" s="1210"/>
      <c r="QND429" s="1211"/>
      <c r="QNE429" s="1210"/>
      <c r="QNG429" s="1208"/>
      <c r="QNH429" s="1209"/>
      <c r="QNI429" s="1209"/>
      <c r="QNJ429" s="1209"/>
      <c r="QNK429" s="1209"/>
      <c r="QNL429" s="1210"/>
      <c r="QNM429" s="1211"/>
      <c r="QNN429" s="1210"/>
      <c r="QNP429" s="1208"/>
      <c r="QNQ429" s="1209"/>
      <c r="QNR429" s="1209"/>
      <c r="QNS429" s="1209"/>
      <c r="QNT429" s="1209"/>
      <c r="QNU429" s="1210"/>
      <c r="QNV429" s="1211"/>
      <c r="QNW429" s="1210"/>
      <c r="QNY429" s="1208"/>
      <c r="QNZ429" s="1209"/>
      <c r="QOA429" s="1209"/>
      <c r="QOB429" s="1209"/>
      <c r="QOC429" s="1209"/>
      <c r="QOD429" s="1210"/>
      <c r="QOE429" s="1211"/>
      <c r="QOF429" s="1210"/>
      <c r="QOH429" s="1208"/>
      <c r="QOI429" s="1209"/>
      <c r="QOJ429" s="1209"/>
      <c r="QOK429" s="1209"/>
      <c r="QOL429" s="1209"/>
      <c r="QOM429" s="1210"/>
      <c r="QON429" s="1211"/>
      <c r="QOO429" s="1210"/>
      <c r="QOQ429" s="1208"/>
      <c r="QOR429" s="1209"/>
      <c r="QOS429" s="1209"/>
      <c r="QOT429" s="1209"/>
      <c r="QOU429" s="1209"/>
      <c r="QOV429" s="1210"/>
      <c r="QOW429" s="1211"/>
      <c r="QOX429" s="1210"/>
      <c r="QOZ429" s="1208"/>
      <c r="QPA429" s="1209"/>
      <c r="QPB429" s="1209"/>
      <c r="QPC429" s="1209"/>
      <c r="QPD429" s="1209"/>
      <c r="QPE429" s="1210"/>
      <c r="QPF429" s="1211"/>
      <c r="QPG429" s="1210"/>
      <c r="QPI429" s="1208"/>
      <c r="QPJ429" s="1209"/>
      <c r="QPK429" s="1209"/>
      <c r="QPL429" s="1209"/>
      <c r="QPM429" s="1209"/>
      <c r="QPN429" s="1210"/>
      <c r="QPO429" s="1211"/>
      <c r="QPP429" s="1210"/>
      <c r="QPR429" s="1208"/>
      <c r="QPS429" s="1209"/>
      <c r="QPT429" s="1209"/>
      <c r="QPU429" s="1209"/>
      <c r="QPV429" s="1209"/>
      <c r="QPW429" s="1210"/>
      <c r="QPX429" s="1211"/>
      <c r="QPY429" s="1210"/>
      <c r="QQA429" s="1208"/>
      <c r="QQB429" s="1209"/>
      <c r="QQC429" s="1209"/>
      <c r="QQD429" s="1209"/>
      <c r="QQE429" s="1209"/>
      <c r="QQF429" s="1210"/>
      <c r="QQG429" s="1211"/>
      <c r="QQH429" s="1210"/>
      <c r="QQJ429" s="1208"/>
      <c r="QQK429" s="1209"/>
      <c r="QQL429" s="1209"/>
      <c r="QQM429" s="1209"/>
      <c r="QQN429" s="1209"/>
      <c r="QQO429" s="1210"/>
      <c r="QQP429" s="1211"/>
      <c r="QQQ429" s="1210"/>
      <c r="QQS429" s="1208"/>
      <c r="QQT429" s="1209"/>
      <c r="QQU429" s="1209"/>
      <c r="QQV429" s="1209"/>
      <c r="QQW429" s="1209"/>
      <c r="QQX429" s="1210"/>
      <c r="QQY429" s="1211"/>
      <c r="QQZ429" s="1210"/>
      <c r="QRB429" s="1208"/>
      <c r="QRC429" s="1209"/>
      <c r="QRD429" s="1209"/>
      <c r="QRE429" s="1209"/>
      <c r="QRF429" s="1209"/>
      <c r="QRG429" s="1210"/>
      <c r="QRH429" s="1211"/>
      <c r="QRI429" s="1210"/>
      <c r="QRK429" s="1208"/>
      <c r="QRL429" s="1209"/>
      <c r="QRM429" s="1209"/>
      <c r="QRN429" s="1209"/>
      <c r="QRO429" s="1209"/>
      <c r="QRP429" s="1210"/>
      <c r="QRQ429" s="1211"/>
      <c r="QRR429" s="1210"/>
      <c r="QRT429" s="1208"/>
      <c r="QRU429" s="1209"/>
      <c r="QRV429" s="1209"/>
      <c r="QRW429" s="1209"/>
      <c r="QRX429" s="1209"/>
      <c r="QRY429" s="1210"/>
      <c r="QRZ429" s="1211"/>
      <c r="QSA429" s="1210"/>
      <c r="QSC429" s="1208"/>
      <c r="QSD429" s="1209"/>
      <c r="QSE429" s="1209"/>
      <c r="QSF429" s="1209"/>
      <c r="QSG429" s="1209"/>
      <c r="QSH429" s="1210"/>
      <c r="QSI429" s="1211"/>
      <c r="QSJ429" s="1210"/>
      <c r="QSL429" s="1208"/>
      <c r="QSM429" s="1209"/>
      <c r="QSN429" s="1209"/>
      <c r="QSO429" s="1209"/>
      <c r="QSP429" s="1209"/>
      <c r="QSQ429" s="1210"/>
      <c r="QSR429" s="1211"/>
      <c r="QSS429" s="1210"/>
      <c r="QSU429" s="1208"/>
      <c r="QSV429" s="1209"/>
      <c r="QSW429" s="1209"/>
      <c r="QSX429" s="1209"/>
      <c r="QSY429" s="1209"/>
      <c r="QSZ429" s="1210"/>
      <c r="QTA429" s="1211"/>
      <c r="QTB429" s="1210"/>
      <c r="QTD429" s="1208"/>
      <c r="QTE429" s="1209"/>
      <c r="QTF429" s="1209"/>
      <c r="QTG429" s="1209"/>
      <c r="QTH429" s="1209"/>
      <c r="QTI429" s="1210"/>
      <c r="QTJ429" s="1211"/>
      <c r="QTK429" s="1210"/>
      <c r="QTM429" s="1208"/>
      <c r="QTN429" s="1209"/>
      <c r="QTO429" s="1209"/>
      <c r="QTP429" s="1209"/>
      <c r="QTQ429" s="1209"/>
      <c r="QTR429" s="1210"/>
      <c r="QTS429" s="1211"/>
      <c r="QTT429" s="1210"/>
      <c r="QTV429" s="1208"/>
      <c r="QTW429" s="1209"/>
      <c r="QTX429" s="1209"/>
      <c r="QTY429" s="1209"/>
      <c r="QTZ429" s="1209"/>
      <c r="QUA429" s="1210"/>
      <c r="QUB429" s="1211"/>
      <c r="QUC429" s="1210"/>
      <c r="QUE429" s="1208"/>
      <c r="QUF429" s="1209"/>
      <c r="QUG429" s="1209"/>
      <c r="QUH429" s="1209"/>
      <c r="QUI429" s="1209"/>
      <c r="QUJ429" s="1210"/>
      <c r="QUK429" s="1211"/>
      <c r="QUL429" s="1210"/>
      <c r="QUN429" s="1208"/>
      <c r="QUO429" s="1209"/>
      <c r="QUP429" s="1209"/>
      <c r="QUQ429" s="1209"/>
      <c r="QUR429" s="1209"/>
      <c r="QUS429" s="1210"/>
      <c r="QUT429" s="1211"/>
      <c r="QUU429" s="1210"/>
      <c r="QUW429" s="1208"/>
      <c r="QUX429" s="1209"/>
      <c r="QUY429" s="1209"/>
      <c r="QUZ429" s="1209"/>
      <c r="QVA429" s="1209"/>
      <c r="QVB429" s="1210"/>
      <c r="QVC429" s="1211"/>
      <c r="QVD429" s="1210"/>
      <c r="QVF429" s="1208"/>
      <c r="QVG429" s="1209"/>
      <c r="QVH429" s="1209"/>
      <c r="QVI429" s="1209"/>
      <c r="QVJ429" s="1209"/>
      <c r="QVK429" s="1210"/>
      <c r="QVL429" s="1211"/>
      <c r="QVM429" s="1210"/>
      <c r="QVO429" s="1208"/>
      <c r="QVP429" s="1209"/>
      <c r="QVQ429" s="1209"/>
      <c r="QVR429" s="1209"/>
      <c r="QVS429" s="1209"/>
      <c r="QVT429" s="1210"/>
      <c r="QVU429" s="1211"/>
      <c r="QVV429" s="1210"/>
      <c r="QVX429" s="1208"/>
      <c r="QVY429" s="1209"/>
      <c r="QVZ429" s="1209"/>
      <c r="QWA429" s="1209"/>
      <c r="QWB429" s="1209"/>
      <c r="QWC429" s="1210"/>
      <c r="QWD429" s="1211"/>
      <c r="QWE429" s="1210"/>
      <c r="QWG429" s="1208"/>
      <c r="QWH429" s="1209"/>
      <c r="QWI429" s="1209"/>
      <c r="QWJ429" s="1209"/>
      <c r="QWK429" s="1209"/>
      <c r="QWL429" s="1210"/>
      <c r="QWM429" s="1211"/>
      <c r="QWN429" s="1210"/>
      <c r="QWP429" s="1208"/>
      <c r="QWQ429" s="1209"/>
      <c r="QWR429" s="1209"/>
      <c r="QWS429" s="1209"/>
      <c r="QWT429" s="1209"/>
      <c r="QWU429" s="1210"/>
      <c r="QWV429" s="1211"/>
      <c r="QWW429" s="1210"/>
      <c r="QWY429" s="1208"/>
      <c r="QWZ429" s="1209"/>
      <c r="QXA429" s="1209"/>
      <c r="QXB429" s="1209"/>
      <c r="QXC429" s="1209"/>
      <c r="QXD429" s="1210"/>
      <c r="QXE429" s="1211"/>
      <c r="QXF429" s="1210"/>
      <c r="QXH429" s="1208"/>
      <c r="QXI429" s="1209"/>
      <c r="QXJ429" s="1209"/>
      <c r="QXK429" s="1209"/>
      <c r="QXL429" s="1209"/>
      <c r="QXM429" s="1210"/>
      <c r="QXN429" s="1211"/>
      <c r="QXO429" s="1210"/>
      <c r="QXQ429" s="1208"/>
      <c r="QXR429" s="1209"/>
      <c r="QXS429" s="1209"/>
      <c r="QXT429" s="1209"/>
      <c r="QXU429" s="1209"/>
      <c r="QXV429" s="1210"/>
      <c r="QXW429" s="1211"/>
      <c r="QXX429" s="1210"/>
      <c r="QXZ429" s="1208"/>
      <c r="QYA429" s="1209"/>
      <c r="QYB429" s="1209"/>
      <c r="QYC429" s="1209"/>
      <c r="QYD429" s="1209"/>
      <c r="QYE429" s="1210"/>
      <c r="QYF429" s="1211"/>
      <c r="QYG429" s="1210"/>
      <c r="QYI429" s="1208"/>
      <c r="QYJ429" s="1209"/>
      <c r="QYK429" s="1209"/>
      <c r="QYL429" s="1209"/>
      <c r="QYM429" s="1209"/>
      <c r="QYN429" s="1210"/>
      <c r="QYO429" s="1211"/>
      <c r="QYP429" s="1210"/>
      <c r="QYR429" s="1208"/>
      <c r="QYS429" s="1209"/>
      <c r="QYT429" s="1209"/>
      <c r="QYU429" s="1209"/>
      <c r="QYV429" s="1209"/>
      <c r="QYW429" s="1210"/>
      <c r="QYX429" s="1211"/>
      <c r="QYY429" s="1210"/>
      <c r="QZA429" s="1208"/>
      <c r="QZB429" s="1209"/>
      <c r="QZC429" s="1209"/>
      <c r="QZD429" s="1209"/>
      <c r="QZE429" s="1209"/>
      <c r="QZF429" s="1210"/>
      <c r="QZG429" s="1211"/>
      <c r="QZH429" s="1210"/>
      <c r="QZJ429" s="1208"/>
      <c r="QZK429" s="1209"/>
      <c r="QZL429" s="1209"/>
      <c r="QZM429" s="1209"/>
      <c r="QZN429" s="1209"/>
      <c r="QZO429" s="1210"/>
      <c r="QZP429" s="1211"/>
      <c r="QZQ429" s="1210"/>
      <c r="QZS429" s="1208"/>
      <c r="QZT429" s="1209"/>
      <c r="QZU429" s="1209"/>
      <c r="QZV429" s="1209"/>
      <c r="QZW429" s="1209"/>
      <c r="QZX429" s="1210"/>
      <c r="QZY429" s="1211"/>
      <c r="QZZ429" s="1210"/>
      <c r="RAB429" s="1208"/>
      <c r="RAC429" s="1209"/>
      <c r="RAD429" s="1209"/>
      <c r="RAE429" s="1209"/>
      <c r="RAF429" s="1209"/>
      <c r="RAG429" s="1210"/>
      <c r="RAH429" s="1211"/>
      <c r="RAI429" s="1210"/>
      <c r="RAK429" s="1208"/>
      <c r="RAL429" s="1209"/>
      <c r="RAM429" s="1209"/>
      <c r="RAN429" s="1209"/>
      <c r="RAO429" s="1209"/>
      <c r="RAP429" s="1210"/>
      <c r="RAQ429" s="1211"/>
      <c r="RAR429" s="1210"/>
      <c r="RAT429" s="1208"/>
      <c r="RAU429" s="1209"/>
      <c r="RAV429" s="1209"/>
      <c r="RAW429" s="1209"/>
      <c r="RAX429" s="1209"/>
      <c r="RAY429" s="1210"/>
      <c r="RAZ429" s="1211"/>
      <c r="RBA429" s="1210"/>
      <c r="RBC429" s="1208"/>
      <c r="RBD429" s="1209"/>
      <c r="RBE429" s="1209"/>
      <c r="RBF429" s="1209"/>
      <c r="RBG429" s="1209"/>
      <c r="RBH429" s="1210"/>
      <c r="RBI429" s="1211"/>
      <c r="RBJ429" s="1210"/>
      <c r="RBL429" s="1208"/>
      <c r="RBM429" s="1209"/>
      <c r="RBN429" s="1209"/>
      <c r="RBO429" s="1209"/>
      <c r="RBP429" s="1209"/>
      <c r="RBQ429" s="1210"/>
      <c r="RBR429" s="1211"/>
      <c r="RBS429" s="1210"/>
      <c r="RBU429" s="1208"/>
      <c r="RBV429" s="1209"/>
      <c r="RBW429" s="1209"/>
      <c r="RBX429" s="1209"/>
      <c r="RBY429" s="1209"/>
      <c r="RBZ429" s="1210"/>
      <c r="RCA429" s="1211"/>
      <c r="RCB429" s="1210"/>
      <c r="RCD429" s="1208"/>
      <c r="RCE429" s="1209"/>
      <c r="RCF429" s="1209"/>
      <c r="RCG429" s="1209"/>
      <c r="RCH429" s="1209"/>
      <c r="RCI429" s="1210"/>
      <c r="RCJ429" s="1211"/>
      <c r="RCK429" s="1210"/>
      <c r="RCM429" s="1208"/>
      <c r="RCN429" s="1209"/>
      <c r="RCO429" s="1209"/>
      <c r="RCP429" s="1209"/>
      <c r="RCQ429" s="1209"/>
      <c r="RCR429" s="1210"/>
      <c r="RCS429" s="1211"/>
      <c r="RCT429" s="1210"/>
      <c r="RCV429" s="1208"/>
      <c r="RCW429" s="1209"/>
      <c r="RCX429" s="1209"/>
      <c r="RCY429" s="1209"/>
      <c r="RCZ429" s="1209"/>
      <c r="RDA429" s="1210"/>
      <c r="RDB429" s="1211"/>
      <c r="RDC429" s="1210"/>
      <c r="RDE429" s="1208"/>
      <c r="RDF429" s="1209"/>
      <c r="RDG429" s="1209"/>
      <c r="RDH429" s="1209"/>
      <c r="RDI429" s="1209"/>
      <c r="RDJ429" s="1210"/>
      <c r="RDK429" s="1211"/>
      <c r="RDL429" s="1210"/>
      <c r="RDN429" s="1208"/>
      <c r="RDO429" s="1209"/>
      <c r="RDP429" s="1209"/>
      <c r="RDQ429" s="1209"/>
      <c r="RDR429" s="1209"/>
      <c r="RDS429" s="1210"/>
      <c r="RDT429" s="1211"/>
      <c r="RDU429" s="1210"/>
      <c r="RDW429" s="1208"/>
      <c r="RDX429" s="1209"/>
      <c r="RDY429" s="1209"/>
      <c r="RDZ429" s="1209"/>
      <c r="REA429" s="1209"/>
      <c r="REB429" s="1210"/>
      <c r="REC429" s="1211"/>
      <c r="RED429" s="1210"/>
      <c r="REF429" s="1208"/>
      <c r="REG429" s="1209"/>
      <c r="REH429" s="1209"/>
      <c r="REI429" s="1209"/>
      <c r="REJ429" s="1209"/>
      <c r="REK429" s="1210"/>
      <c r="REL429" s="1211"/>
      <c r="REM429" s="1210"/>
      <c r="REO429" s="1208"/>
      <c r="REP429" s="1209"/>
      <c r="REQ429" s="1209"/>
      <c r="RER429" s="1209"/>
      <c r="RES429" s="1209"/>
      <c r="RET429" s="1210"/>
      <c r="REU429" s="1211"/>
      <c r="REV429" s="1210"/>
      <c r="REX429" s="1208"/>
      <c r="REY429" s="1209"/>
      <c r="REZ429" s="1209"/>
      <c r="RFA429" s="1209"/>
      <c r="RFB429" s="1209"/>
      <c r="RFC429" s="1210"/>
      <c r="RFD429" s="1211"/>
      <c r="RFE429" s="1210"/>
      <c r="RFG429" s="1208"/>
      <c r="RFH429" s="1209"/>
      <c r="RFI429" s="1209"/>
      <c r="RFJ429" s="1209"/>
      <c r="RFK429" s="1209"/>
      <c r="RFL429" s="1210"/>
      <c r="RFM429" s="1211"/>
      <c r="RFN429" s="1210"/>
      <c r="RFP429" s="1208"/>
      <c r="RFQ429" s="1209"/>
      <c r="RFR429" s="1209"/>
      <c r="RFS429" s="1209"/>
      <c r="RFT429" s="1209"/>
      <c r="RFU429" s="1210"/>
      <c r="RFV429" s="1211"/>
      <c r="RFW429" s="1210"/>
      <c r="RFY429" s="1208"/>
      <c r="RFZ429" s="1209"/>
      <c r="RGA429" s="1209"/>
      <c r="RGB429" s="1209"/>
      <c r="RGC429" s="1209"/>
      <c r="RGD429" s="1210"/>
      <c r="RGE429" s="1211"/>
      <c r="RGF429" s="1210"/>
      <c r="RGH429" s="1208"/>
      <c r="RGI429" s="1209"/>
      <c r="RGJ429" s="1209"/>
      <c r="RGK429" s="1209"/>
      <c r="RGL429" s="1209"/>
      <c r="RGM429" s="1210"/>
      <c r="RGN429" s="1211"/>
      <c r="RGO429" s="1210"/>
      <c r="RGQ429" s="1208"/>
      <c r="RGR429" s="1209"/>
      <c r="RGS429" s="1209"/>
      <c r="RGT429" s="1209"/>
      <c r="RGU429" s="1209"/>
      <c r="RGV429" s="1210"/>
      <c r="RGW429" s="1211"/>
      <c r="RGX429" s="1210"/>
      <c r="RGZ429" s="1208"/>
      <c r="RHA429" s="1209"/>
      <c r="RHB429" s="1209"/>
      <c r="RHC429" s="1209"/>
      <c r="RHD429" s="1209"/>
      <c r="RHE429" s="1210"/>
      <c r="RHF429" s="1211"/>
      <c r="RHG429" s="1210"/>
      <c r="RHI429" s="1208"/>
      <c r="RHJ429" s="1209"/>
      <c r="RHK429" s="1209"/>
      <c r="RHL429" s="1209"/>
      <c r="RHM429" s="1209"/>
      <c r="RHN429" s="1210"/>
      <c r="RHO429" s="1211"/>
      <c r="RHP429" s="1210"/>
      <c r="RHR429" s="1208"/>
      <c r="RHS429" s="1209"/>
      <c r="RHT429" s="1209"/>
      <c r="RHU429" s="1209"/>
      <c r="RHV429" s="1209"/>
      <c r="RHW429" s="1210"/>
      <c r="RHX429" s="1211"/>
      <c r="RHY429" s="1210"/>
      <c r="RIA429" s="1208"/>
      <c r="RIB429" s="1209"/>
      <c r="RIC429" s="1209"/>
      <c r="RID429" s="1209"/>
      <c r="RIE429" s="1209"/>
      <c r="RIF429" s="1210"/>
      <c r="RIG429" s="1211"/>
      <c r="RIH429" s="1210"/>
      <c r="RIJ429" s="1208"/>
      <c r="RIK429" s="1209"/>
      <c r="RIL429" s="1209"/>
      <c r="RIM429" s="1209"/>
      <c r="RIN429" s="1209"/>
      <c r="RIO429" s="1210"/>
      <c r="RIP429" s="1211"/>
      <c r="RIQ429" s="1210"/>
      <c r="RIS429" s="1208"/>
      <c r="RIT429" s="1209"/>
      <c r="RIU429" s="1209"/>
      <c r="RIV429" s="1209"/>
      <c r="RIW429" s="1209"/>
      <c r="RIX429" s="1210"/>
      <c r="RIY429" s="1211"/>
      <c r="RIZ429" s="1210"/>
      <c r="RJB429" s="1208"/>
      <c r="RJC429" s="1209"/>
      <c r="RJD429" s="1209"/>
      <c r="RJE429" s="1209"/>
      <c r="RJF429" s="1209"/>
      <c r="RJG429" s="1210"/>
      <c r="RJH429" s="1211"/>
      <c r="RJI429" s="1210"/>
      <c r="RJK429" s="1208"/>
      <c r="RJL429" s="1209"/>
      <c r="RJM429" s="1209"/>
      <c r="RJN429" s="1209"/>
      <c r="RJO429" s="1209"/>
      <c r="RJP429" s="1210"/>
      <c r="RJQ429" s="1211"/>
      <c r="RJR429" s="1210"/>
      <c r="RJT429" s="1208"/>
      <c r="RJU429" s="1209"/>
      <c r="RJV429" s="1209"/>
      <c r="RJW429" s="1209"/>
      <c r="RJX429" s="1209"/>
      <c r="RJY429" s="1210"/>
      <c r="RJZ429" s="1211"/>
      <c r="RKA429" s="1210"/>
      <c r="RKC429" s="1208"/>
      <c r="RKD429" s="1209"/>
      <c r="RKE429" s="1209"/>
      <c r="RKF429" s="1209"/>
      <c r="RKG429" s="1209"/>
      <c r="RKH429" s="1210"/>
      <c r="RKI429" s="1211"/>
      <c r="RKJ429" s="1210"/>
      <c r="RKL429" s="1208"/>
      <c r="RKM429" s="1209"/>
      <c r="RKN429" s="1209"/>
      <c r="RKO429" s="1209"/>
      <c r="RKP429" s="1209"/>
      <c r="RKQ429" s="1210"/>
      <c r="RKR429" s="1211"/>
      <c r="RKS429" s="1210"/>
      <c r="RKU429" s="1208"/>
      <c r="RKV429" s="1209"/>
      <c r="RKW429" s="1209"/>
      <c r="RKX429" s="1209"/>
      <c r="RKY429" s="1209"/>
      <c r="RKZ429" s="1210"/>
      <c r="RLA429" s="1211"/>
      <c r="RLB429" s="1210"/>
      <c r="RLD429" s="1208"/>
      <c r="RLE429" s="1209"/>
      <c r="RLF429" s="1209"/>
      <c r="RLG429" s="1209"/>
      <c r="RLH429" s="1209"/>
      <c r="RLI429" s="1210"/>
      <c r="RLJ429" s="1211"/>
      <c r="RLK429" s="1210"/>
      <c r="RLM429" s="1208"/>
      <c r="RLN429" s="1209"/>
      <c r="RLO429" s="1209"/>
      <c r="RLP429" s="1209"/>
      <c r="RLQ429" s="1209"/>
      <c r="RLR429" s="1210"/>
      <c r="RLS429" s="1211"/>
      <c r="RLT429" s="1210"/>
      <c r="RLV429" s="1208"/>
      <c r="RLW429" s="1209"/>
      <c r="RLX429" s="1209"/>
      <c r="RLY429" s="1209"/>
      <c r="RLZ429" s="1209"/>
      <c r="RMA429" s="1210"/>
      <c r="RMB429" s="1211"/>
      <c r="RMC429" s="1210"/>
      <c r="RME429" s="1208"/>
      <c r="RMF429" s="1209"/>
      <c r="RMG429" s="1209"/>
      <c r="RMH429" s="1209"/>
      <c r="RMI429" s="1209"/>
      <c r="RMJ429" s="1210"/>
      <c r="RMK429" s="1211"/>
      <c r="RML429" s="1210"/>
      <c r="RMN429" s="1208"/>
      <c r="RMO429" s="1209"/>
      <c r="RMP429" s="1209"/>
      <c r="RMQ429" s="1209"/>
      <c r="RMR429" s="1209"/>
      <c r="RMS429" s="1210"/>
      <c r="RMT429" s="1211"/>
      <c r="RMU429" s="1210"/>
      <c r="RMW429" s="1208"/>
      <c r="RMX429" s="1209"/>
      <c r="RMY429" s="1209"/>
      <c r="RMZ429" s="1209"/>
      <c r="RNA429" s="1209"/>
      <c r="RNB429" s="1210"/>
      <c r="RNC429" s="1211"/>
      <c r="RND429" s="1210"/>
      <c r="RNF429" s="1208"/>
      <c r="RNG429" s="1209"/>
      <c r="RNH429" s="1209"/>
      <c r="RNI429" s="1209"/>
      <c r="RNJ429" s="1209"/>
      <c r="RNK429" s="1210"/>
      <c r="RNL429" s="1211"/>
      <c r="RNM429" s="1210"/>
      <c r="RNO429" s="1208"/>
      <c r="RNP429" s="1209"/>
      <c r="RNQ429" s="1209"/>
      <c r="RNR429" s="1209"/>
      <c r="RNS429" s="1209"/>
      <c r="RNT429" s="1210"/>
      <c r="RNU429" s="1211"/>
      <c r="RNV429" s="1210"/>
      <c r="RNX429" s="1208"/>
      <c r="RNY429" s="1209"/>
      <c r="RNZ429" s="1209"/>
      <c r="ROA429" s="1209"/>
      <c r="ROB429" s="1209"/>
      <c r="ROC429" s="1210"/>
      <c r="ROD429" s="1211"/>
      <c r="ROE429" s="1210"/>
      <c r="ROG429" s="1208"/>
      <c r="ROH429" s="1209"/>
      <c r="ROI429" s="1209"/>
      <c r="ROJ429" s="1209"/>
      <c r="ROK429" s="1209"/>
      <c r="ROL429" s="1210"/>
      <c r="ROM429" s="1211"/>
      <c r="RON429" s="1210"/>
      <c r="ROP429" s="1208"/>
      <c r="ROQ429" s="1209"/>
      <c r="ROR429" s="1209"/>
      <c r="ROS429" s="1209"/>
      <c r="ROT429" s="1209"/>
      <c r="ROU429" s="1210"/>
      <c r="ROV429" s="1211"/>
      <c r="ROW429" s="1210"/>
      <c r="ROY429" s="1208"/>
      <c r="ROZ429" s="1209"/>
      <c r="RPA429" s="1209"/>
      <c r="RPB429" s="1209"/>
      <c r="RPC429" s="1209"/>
      <c r="RPD429" s="1210"/>
      <c r="RPE429" s="1211"/>
      <c r="RPF429" s="1210"/>
      <c r="RPH429" s="1208"/>
      <c r="RPI429" s="1209"/>
      <c r="RPJ429" s="1209"/>
      <c r="RPK429" s="1209"/>
      <c r="RPL429" s="1209"/>
      <c r="RPM429" s="1210"/>
      <c r="RPN429" s="1211"/>
      <c r="RPO429" s="1210"/>
      <c r="RPQ429" s="1208"/>
      <c r="RPR429" s="1209"/>
      <c r="RPS429" s="1209"/>
      <c r="RPT429" s="1209"/>
      <c r="RPU429" s="1209"/>
      <c r="RPV429" s="1210"/>
      <c r="RPW429" s="1211"/>
      <c r="RPX429" s="1210"/>
      <c r="RPZ429" s="1208"/>
      <c r="RQA429" s="1209"/>
      <c r="RQB429" s="1209"/>
      <c r="RQC429" s="1209"/>
      <c r="RQD429" s="1209"/>
      <c r="RQE429" s="1210"/>
      <c r="RQF429" s="1211"/>
      <c r="RQG429" s="1210"/>
      <c r="RQI429" s="1208"/>
      <c r="RQJ429" s="1209"/>
      <c r="RQK429" s="1209"/>
      <c r="RQL429" s="1209"/>
      <c r="RQM429" s="1209"/>
      <c r="RQN429" s="1210"/>
      <c r="RQO429" s="1211"/>
      <c r="RQP429" s="1210"/>
      <c r="RQR429" s="1208"/>
      <c r="RQS429" s="1209"/>
      <c r="RQT429" s="1209"/>
      <c r="RQU429" s="1209"/>
      <c r="RQV429" s="1209"/>
      <c r="RQW429" s="1210"/>
      <c r="RQX429" s="1211"/>
      <c r="RQY429" s="1210"/>
      <c r="RRA429" s="1208"/>
      <c r="RRB429" s="1209"/>
      <c r="RRC429" s="1209"/>
      <c r="RRD429" s="1209"/>
      <c r="RRE429" s="1209"/>
      <c r="RRF429" s="1210"/>
      <c r="RRG429" s="1211"/>
      <c r="RRH429" s="1210"/>
      <c r="RRJ429" s="1208"/>
      <c r="RRK429" s="1209"/>
      <c r="RRL429" s="1209"/>
      <c r="RRM429" s="1209"/>
      <c r="RRN429" s="1209"/>
      <c r="RRO429" s="1210"/>
      <c r="RRP429" s="1211"/>
      <c r="RRQ429" s="1210"/>
      <c r="RRS429" s="1208"/>
      <c r="RRT429" s="1209"/>
      <c r="RRU429" s="1209"/>
      <c r="RRV429" s="1209"/>
      <c r="RRW429" s="1209"/>
      <c r="RRX429" s="1210"/>
      <c r="RRY429" s="1211"/>
      <c r="RRZ429" s="1210"/>
      <c r="RSB429" s="1208"/>
      <c r="RSC429" s="1209"/>
      <c r="RSD429" s="1209"/>
      <c r="RSE429" s="1209"/>
      <c r="RSF429" s="1209"/>
      <c r="RSG429" s="1210"/>
      <c r="RSH429" s="1211"/>
      <c r="RSI429" s="1210"/>
      <c r="RSK429" s="1208"/>
      <c r="RSL429" s="1209"/>
      <c r="RSM429" s="1209"/>
      <c r="RSN429" s="1209"/>
      <c r="RSO429" s="1209"/>
      <c r="RSP429" s="1210"/>
      <c r="RSQ429" s="1211"/>
      <c r="RSR429" s="1210"/>
      <c r="RST429" s="1208"/>
      <c r="RSU429" s="1209"/>
      <c r="RSV429" s="1209"/>
      <c r="RSW429" s="1209"/>
      <c r="RSX429" s="1209"/>
      <c r="RSY429" s="1210"/>
      <c r="RSZ429" s="1211"/>
      <c r="RTA429" s="1210"/>
      <c r="RTC429" s="1208"/>
      <c r="RTD429" s="1209"/>
      <c r="RTE429" s="1209"/>
      <c r="RTF429" s="1209"/>
      <c r="RTG429" s="1209"/>
      <c r="RTH429" s="1210"/>
      <c r="RTI429" s="1211"/>
      <c r="RTJ429" s="1210"/>
      <c r="RTL429" s="1208"/>
      <c r="RTM429" s="1209"/>
      <c r="RTN429" s="1209"/>
      <c r="RTO429" s="1209"/>
      <c r="RTP429" s="1209"/>
      <c r="RTQ429" s="1210"/>
      <c r="RTR429" s="1211"/>
      <c r="RTS429" s="1210"/>
      <c r="RTU429" s="1208"/>
      <c r="RTV429" s="1209"/>
      <c r="RTW429" s="1209"/>
      <c r="RTX429" s="1209"/>
      <c r="RTY429" s="1209"/>
      <c r="RTZ429" s="1210"/>
      <c r="RUA429" s="1211"/>
      <c r="RUB429" s="1210"/>
      <c r="RUD429" s="1208"/>
      <c r="RUE429" s="1209"/>
      <c r="RUF429" s="1209"/>
      <c r="RUG429" s="1209"/>
      <c r="RUH429" s="1209"/>
      <c r="RUI429" s="1210"/>
      <c r="RUJ429" s="1211"/>
      <c r="RUK429" s="1210"/>
      <c r="RUM429" s="1208"/>
      <c r="RUN429" s="1209"/>
      <c r="RUO429" s="1209"/>
      <c r="RUP429" s="1209"/>
      <c r="RUQ429" s="1209"/>
      <c r="RUR429" s="1210"/>
      <c r="RUS429" s="1211"/>
      <c r="RUT429" s="1210"/>
      <c r="RUV429" s="1208"/>
      <c r="RUW429" s="1209"/>
      <c r="RUX429" s="1209"/>
      <c r="RUY429" s="1209"/>
      <c r="RUZ429" s="1209"/>
      <c r="RVA429" s="1210"/>
      <c r="RVB429" s="1211"/>
      <c r="RVC429" s="1210"/>
      <c r="RVE429" s="1208"/>
      <c r="RVF429" s="1209"/>
      <c r="RVG429" s="1209"/>
      <c r="RVH429" s="1209"/>
      <c r="RVI429" s="1209"/>
      <c r="RVJ429" s="1210"/>
      <c r="RVK429" s="1211"/>
      <c r="RVL429" s="1210"/>
      <c r="RVN429" s="1208"/>
      <c r="RVO429" s="1209"/>
      <c r="RVP429" s="1209"/>
      <c r="RVQ429" s="1209"/>
      <c r="RVR429" s="1209"/>
      <c r="RVS429" s="1210"/>
      <c r="RVT429" s="1211"/>
      <c r="RVU429" s="1210"/>
      <c r="RVW429" s="1208"/>
      <c r="RVX429" s="1209"/>
      <c r="RVY429" s="1209"/>
      <c r="RVZ429" s="1209"/>
      <c r="RWA429" s="1209"/>
      <c r="RWB429" s="1210"/>
      <c r="RWC429" s="1211"/>
      <c r="RWD429" s="1210"/>
      <c r="RWF429" s="1208"/>
      <c r="RWG429" s="1209"/>
      <c r="RWH429" s="1209"/>
      <c r="RWI429" s="1209"/>
      <c r="RWJ429" s="1209"/>
      <c r="RWK429" s="1210"/>
      <c r="RWL429" s="1211"/>
      <c r="RWM429" s="1210"/>
      <c r="RWO429" s="1208"/>
      <c r="RWP429" s="1209"/>
      <c r="RWQ429" s="1209"/>
      <c r="RWR429" s="1209"/>
      <c r="RWS429" s="1209"/>
      <c r="RWT429" s="1210"/>
      <c r="RWU429" s="1211"/>
      <c r="RWV429" s="1210"/>
      <c r="RWX429" s="1208"/>
      <c r="RWY429" s="1209"/>
      <c r="RWZ429" s="1209"/>
      <c r="RXA429" s="1209"/>
      <c r="RXB429" s="1209"/>
      <c r="RXC429" s="1210"/>
      <c r="RXD429" s="1211"/>
      <c r="RXE429" s="1210"/>
      <c r="RXG429" s="1208"/>
      <c r="RXH429" s="1209"/>
      <c r="RXI429" s="1209"/>
      <c r="RXJ429" s="1209"/>
      <c r="RXK429" s="1209"/>
      <c r="RXL429" s="1210"/>
      <c r="RXM429" s="1211"/>
      <c r="RXN429" s="1210"/>
      <c r="RXP429" s="1208"/>
      <c r="RXQ429" s="1209"/>
      <c r="RXR429" s="1209"/>
      <c r="RXS429" s="1209"/>
      <c r="RXT429" s="1209"/>
      <c r="RXU429" s="1210"/>
      <c r="RXV429" s="1211"/>
      <c r="RXW429" s="1210"/>
      <c r="RXY429" s="1208"/>
      <c r="RXZ429" s="1209"/>
      <c r="RYA429" s="1209"/>
      <c r="RYB429" s="1209"/>
      <c r="RYC429" s="1209"/>
      <c r="RYD429" s="1210"/>
      <c r="RYE429" s="1211"/>
      <c r="RYF429" s="1210"/>
      <c r="RYH429" s="1208"/>
      <c r="RYI429" s="1209"/>
      <c r="RYJ429" s="1209"/>
      <c r="RYK429" s="1209"/>
      <c r="RYL429" s="1209"/>
      <c r="RYM429" s="1210"/>
      <c r="RYN429" s="1211"/>
      <c r="RYO429" s="1210"/>
      <c r="RYQ429" s="1208"/>
      <c r="RYR429" s="1209"/>
      <c r="RYS429" s="1209"/>
      <c r="RYT429" s="1209"/>
      <c r="RYU429" s="1209"/>
      <c r="RYV429" s="1210"/>
      <c r="RYW429" s="1211"/>
      <c r="RYX429" s="1210"/>
      <c r="RYZ429" s="1208"/>
      <c r="RZA429" s="1209"/>
      <c r="RZB429" s="1209"/>
      <c r="RZC429" s="1209"/>
      <c r="RZD429" s="1209"/>
      <c r="RZE429" s="1210"/>
      <c r="RZF429" s="1211"/>
      <c r="RZG429" s="1210"/>
      <c r="RZI429" s="1208"/>
      <c r="RZJ429" s="1209"/>
      <c r="RZK429" s="1209"/>
      <c r="RZL429" s="1209"/>
      <c r="RZM429" s="1209"/>
      <c r="RZN429" s="1210"/>
      <c r="RZO429" s="1211"/>
      <c r="RZP429" s="1210"/>
      <c r="RZR429" s="1208"/>
      <c r="RZS429" s="1209"/>
      <c r="RZT429" s="1209"/>
      <c r="RZU429" s="1209"/>
      <c r="RZV429" s="1209"/>
      <c r="RZW429" s="1210"/>
      <c r="RZX429" s="1211"/>
      <c r="RZY429" s="1210"/>
      <c r="SAA429" s="1208"/>
      <c r="SAB429" s="1209"/>
      <c r="SAC429" s="1209"/>
      <c r="SAD429" s="1209"/>
      <c r="SAE429" s="1209"/>
      <c r="SAF429" s="1210"/>
      <c r="SAG429" s="1211"/>
      <c r="SAH429" s="1210"/>
      <c r="SAJ429" s="1208"/>
      <c r="SAK429" s="1209"/>
      <c r="SAL429" s="1209"/>
      <c r="SAM429" s="1209"/>
      <c r="SAN429" s="1209"/>
      <c r="SAO429" s="1210"/>
      <c r="SAP429" s="1211"/>
      <c r="SAQ429" s="1210"/>
      <c r="SAS429" s="1208"/>
      <c r="SAT429" s="1209"/>
      <c r="SAU429" s="1209"/>
      <c r="SAV429" s="1209"/>
      <c r="SAW429" s="1209"/>
      <c r="SAX429" s="1210"/>
      <c r="SAY429" s="1211"/>
      <c r="SAZ429" s="1210"/>
      <c r="SBB429" s="1208"/>
      <c r="SBC429" s="1209"/>
      <c r="SBD429" s="1209"/>
      <c r="SBE429" s="1209"/>
      <c r="SBF429" s="1209"/>
      <c r="SBG429" s="1210"/>
      <c r="SBH429" s="1211"/>
      <c r="SBI429" s="1210"/>
      <c r="SBK429" s="1208"/>
      <c r="SBL429" s="1209"/>
      <c r="SBM429" s="1209"/>
      <c r="SBN429" s="1209"/>
      <c r="SBO429" s="1209"/>
      <c r="SBP429" s="1210"/>
      <c r="SBQ429" s="1211"/>
      <c r="SBR429" s="1210"/>
      <c r="SBT429" s="1208"/>
      <c r="SBU429" s="1209"/>
      <c r="SBV429" s="1209"/>
      <c r="SBW429" s="1209"/>
      <c r="SBX429" s="1209"/>
      <c r="SBY429" s="1210"/>
      <c r="SBZ429" s="1211"/>
      <c r="SCA429" s="1210"/>
      <c r="SCC429" s="1208"/>
      <c r="SCD429" s="1209"/>
      <c r="SCE429" s="1209"/>
      <c r="SCF429" s="1209"/>
      <c r="SCG429" s="1209"/>
      <c r="SCH429" s="1210"/>
      <c r="SCI429" s="1211"/>
      <c r="SCJ429" s="1210"/>
      <c r="SCL429" s="1208"/>
      <c r="SCM429" s="1209"/>
      <c r="SCN429" s="1209"/>
      <c r="SCO429" s="1209"/>
      <c r="SCP429" s="1209"/>
      <c r="SCQ429" s="1210"/>
      <c r="SCR429" s="1211"/>
      <c r="SCS429" s="1210"/>
      <c r="SCU429" s="1208"/>
      <c r="SCV429" s="1209"/>
      <c r="SCW429" s="1209"/>
      <c r="SCX429" s="1209"/>
      <c r="SCY429" s="1209"/>
      <c r="SCZ429" s="1210"/>
      <c r="SDA429" s="1211"/>
      <c r="SDB429" s="1210"/>
      <c r="SDD429" s="1208"/>
      <c r="SDE429" s="1209"/>
      <c r="SDF429" s="1209"/>
      <c r="SDG429" s="1209"/>
      <c r="SDH429" s="1209"/>
      <c r="SDI429" s="1210"/>
      <c r="SDJ429" s="1211"/>
      <c r="SDK429" s="1210"/>
      <c r="SDM429" s="1208"/>
      <c r="SDN429" s="1209"/>
      <c r="SDO429" s="1209"/>
      <c r="SDP429" s="1209"/>
      <c r="SDQ429" s="1209"/>
      <c r="SDR429" s="1210"/>
      <c r="SDS429" s="1211"/>
      <c r="SDT429" s="1210"/>
      <c r="SDV429" s="1208"/>
      <c r="SDW429" s="1209"/>
      <c r="SDX429" s="1209"/>
      <c r="SDY429" s="1209"/>
      <c r="SDZ429" s="1209"/>
      <c r="SEA429" s="1210"/>
      <c r="SEB429" s="1211"/>
      <c r="SEC429" s="1210"/>
      <c r="SEE429" s="1208"/>
      <c r="SEF429" s="1209"/>
      <c r="SEG429" s="1209"/>
      <c r="SEH429" s="1209"/>
      <c r="SEI429" s="1209"/>
      <c r="SEJ429" s="1210"/>
      <c r="SEK429" s="1211"/>
      <c r="SEL429" s="1210"/>
      <c r="SEN429" s="1208"/>
      <c r="SEO429" s="1209"/>
      <c r="SEP429" s="1209"/>
      <c r="SEQ429" s="1209"/>
      <c r="SER429" s="1209"/>
      <c r="SES429" s="1210"/>
      <c r="SET429" s="1211"/>
      <c r="SEU429" s="1210"/>
      <c r="SEW429" s="1208"/>
      <c r="SEX429" s="1209"/>
      <c r="SEY429" s="1209"/>
      <c r="SEZ429" s="1209"/>
      <c r="SFA429" s="1209"/>
      <c r="SFB429" s="1210"/>
      <c r="SFC429" s="1211"/>
      <c r="SFD429" s="1210"/>
      <c r="SFF429" s="1208"/>
      <c r="SFG429" s="1209"/>
      <c r="SFH429" s="1209"/>
      <c r="SFI429" s="1209"/>
      <c r="SFJ429" s="1209"/>
      <c r="SFK429" s="1210"/>
      <c r="SFL429" s="1211"/>
      <c r="SFM429" s="1210"/>
      <c r="SFO429" s="1208"/>
      <c r="SFP429" s="1209"/>
      <c r="SFQ429" s="1209"/>
      <c r="SFR429" s="1209"/>
      <c r="SFS429" s="1209"/>
      <c r="SFT429" s="1210"/>
      <c r="SFU429" s="1211"/>
      <c r="SFV429" s="1210"/>
      <c r="SFX429" s="1208"/>
      <c r="SFY429" s="1209"/>
      <c r="SFZ429" s="1209"/>
      <c r="SGA429" s="1209"/>
      <c r="SGB429" s="1209"/>
      <c r="SGC429" s="1210"/>
      <c r="SGD429" s="1211"/>
      <c r="SGE429" s="1210"/>
      <c r="SGG429" s="1208"/>
      <c r="SGH429" s="1209"/>
      <c r="SGI429" s="1209"/>
      <c r="SGJ429" s="1209"/>
      <c r="SGK429" s="1209"/>
      <c r="SGL429" s="1210"/>
      <c r="SGM429" s="1211"/>
      <c r="SGN429" s="1210"/>
      <c r="SGP429" s="1208"/>
      <c r="SGQ429" s="1209"/>
      <c r="SGR429" s="1209"/>
      <c r="SGS429" s="1209"/>
      <c r="SGT429" s="1209"/>
      <c r="SGU429" s="1210"/>
      <c r="SGV429" s="1211"/>
      <c r="SGW429" s="1210"/>
      <c r="SGY429" s="1208"/>
      <c r="SGZ429" s="1209"/>
      <c r="SHA429" s="1209"/>
      <c r="SHB429" s="1209"/>
      <c r="SHC429" s="1209"/>
      <c r="SHD429" s="1210"/>
      <c r="SHE429" s="1211"/>
      <c r="SHF429" s="1210"/>
      <c r="SHH429" s="1208"/>
      <c r="SHI429" s="1209"/>
      <c r="SHJ429" s="1209"/>
      <c r="SHK429" s="1209"/>
      <c r="SHL429" s="1209"/>
      <c r="SHM429" s="1210"/>
      <c r="SHN429" s="1211"/>
      <c r="SHO429" s="1210"/>
      <c r="SHQ429" s="1208"/>
      <c r="SHR429" s="1209"/>
      <c r="SHS429" s="1209"/>
      <c r="SHT429" s="1209"/>
      <c r="SHU429" s="1209"/>
      <c r="SHV429" s="1210"/>
      <c r="SHW429" s="1211"/>
      <c r="SHX429" s="1210"/>
      <c r="SHZ429" s="1208"/>
      <c r="SIA429" s="1209"/>
      <c r="SIB429" s="1209"/>
      <c r="SIC429" s="1209"/>
      <c r="SID429" s="1209"/>
      <c r="SIE429" s="1210"/>
      <c r="SIF429" s="1211"/>
      <c r="SIG429" s="1210"/>
      <c r="SII429" s="1208"/>
      <c r="SIJ429" s="1209"/>
      <c r="SIK429" s="1209"/>
      <c r="SIL429" s="1209"/>
      <c r="SIM429" s="1209"/>
      <c r="SIN429" s="1210"/>
      <c r="SIO429" s="1211"/>
      <c r="SIP429" s="1210"/>
      <c r="SIR429" s="1208"/>
      <c r="SIS429" s="1209"/>
      <c r="SIT429" s="1209"/>
      <c r="SIU429" s="1209"/>
      <c r="SIV429" s="1209"/>
      <c r="SIW429" s="1210"/>
      <c r="SIX429" s="1211"/>
      <c r="SIY429" s="1210"/>
      <c r="SJA429" s="1208"/>
      <c r="SJB429" s="1209"/>
      <c r="SJC429" s="1209"/>
      <c r="SJD429" s="1209"/>
      <c r="SJE429" s="1209"/>
      <c r="SJF429" s="1210"/>
      <c r="SJG429" s="1211"/>
      <c r="SJH429" s="1210"/>
      <c r="SJJ429" s="1208"/>
      <c r="SJK429" s="1209"/>
      <c r="SJL429" s="1209"/>
      <c r="SJM429" s="1209"/>
      <c r="SJN429" s="1209"/>
      <c r="SJO429" s="1210"/>
      <c r="SJP429" s="1211"/>
      <c r="SJQ429" s="1210"/>
      <c r="SJS429" s="1208"/>
      <c r="SJT429" s="1209"/>
      <c r="SJU429" s="1209"/>
      <c r="SJV429" s="1209"/>
      <c r="SJW429" s="1209"/>
      <c r="SJX429" s="1210"/>
      <c r="SJY429" s="1211"/>
      <c r="SJZ429" s="1210"/>
      <c r="SKB429" s="1208"/>
      <c r="SKC429" s="1209"/>
      <c r="SKD429" s="1209"/>
      <c r="SKE429" s="1209"/>
      <c r="SKF429" s="1209"/>
      <c r="SKG429" s="1210"/>
      <c r="SKH429" s="1211"/>
      <c r="SKI429" s="1210"/>
      <c r="SKK429" s="1208"/>
      <c r="SKL429" s="1209"/>
      <c r="SKM429" s="1209"/>
      <c r="SKN429" s="1209"/>
      <c r="SKO429" s="1209"/>
      <c r="SKP429" s="1210"/>
      <c r="SKQ429" s="1211"/>
      <c r="SKR429" s="1210"/>
      <c r="SKT429" s="1208"/>
      <c r="SKU429" s="1209"/>
      <c r="SKV429" s="1209"/>
      <c r="SKW429" s="1209"/>
      <c r="SKX429" s="1209"/>
      <c r="SKY429" s="1210"/>
      <c r="SKZ429" s="1211"/>
      <c r="SLA429" s="1210"/>
      <c r="SLC429" s="1208"/>
      <c r="SLD429" s="1209"/>
      <c r="SLE429" s="1209"/>
      <c r="SLF429" s="1209"/>
      <c r="SLG429" s="1209"/>
      <c r="SLH429" s="1210"/>
      <c r="SLI429" s="1211"/>
      <c r="SLJ429" s="1210"/>
      <c r="SLL429" s="1208"/>
      <c r="SLM429" s="1209"/>
      <c r="SLN429" s="1209"/>
      <c r="SLO429" s="1209"/>
      <c r="SLP429" s="1209"/>
      <c r="SLQ429" s="1210"/>
      <c r="SLR429" s="1211"/>
      <c r="SLS429" s="1210"/>
      <c r="SLU429" s="1208"/>
      <c r="SLV429" s="1209"/>
      <c r="SLW429" s="1209"/>
      <c r="SLX429" s="1209"/>
      <c r="SLY429" s="1209"/>
      <c r="SLZ429" s="1210"/>
      <c r="SMA429" s="1211"/>
      <c r="SMB429" s="1210"/>
      <c r="SMD429" s="1208"/>
      <c r="SME429" s="1209"/>
      <c r="SMF429" s="1209"/>
      <c r="SMG429" s="1209"/>
      <c r="SMH429" s="1209"/>
      <c r="SMI429" s="1210"/>
      <c r="SMJ429" s="1211"/>
      <c r="SMK429" s="1210"/>
      <c r="SMM429" s="1208"/>
      <c r="SMN429" s="1209"/>
      <c r="SMO429" s="1209"/>
      <c r="SMP429" s="1209"/>
      <c r="SMQ429" s="1209"/>
      <c r="SMR429" s="1210"/>
      <c r="SMS429" s="1211"/>
      <c r="SMT429" s="1210"/>
      <c r="SMV429" s="1208"/>
      <c r="SMW429" s="1209"/>
      <c r="SMX429" s="1209"/>
      <c r="SMY429" s="1209"/>
      <c r="SMZ429" s="1209"/>
      <c r="SNA429" s="1210"/>
      <c r="SNB429" s="1211"/>
      <c r="SNC429" s="1210"/>
      <c r="SNE429" s="1208"/>
      <c r="SNF429" s="1209"/>
      <c r="SNG429" s="1209"/>
      <c r="SNH429" s="1209"/>
      <c r="SNI429" s="1209"/>
      <c r="SNJ429" s="1210"/>
      <c r="SNK429" s="1211"/>
      <c r="SNL429" s="1210"/>
      <c r="SNN429" s="1208"/>
      <c r="SNO429" s="1209"/>
      <c r="SNP429" s="1209"/>
      <c r="SNQ429" s="1209"/>
      <c r="SNR429" s="1209"/>
      <c r="SNS429" s="1210"/>
      <c r="SNT429" s="1211"/>
      <c r="SNU429" s="1210"/>
      <c r="SNW429" s="1208"/>
      <c r="SNX429" s="1209"/>
      <c r="SNY429" s="1209"/>
      <c r="SNZ429" s="1209"/>
      <c r="SOA429" s="1209"/>
      <c r="SOB429" s="1210"/>
      <c r="SOC429" s="1211"/>
      <c r="SOD429" s="1210"/>
      <c r="SOF429" s="1208"/>
      <c r="SOG429" s="1209"/>
      <c r="SOH429" s="1209"/>
      <c r="SOI429" s="1209"/>
      <c r="SOJ429" s="1209"/>
      <c r="SOK429" s="1210"/>
      <c r="SOL429" s="1211"/>
      <c r="SOM429" s="1210"/>
      <c r="SOO429" s="1208"/>
      <c r="SOP429" s="1209"/>
      <c r="SOQ429" s="1209"/>
      <c r="SOR429" s="1209"/>
      <c r="SOS429" s="1209"/>
      <c r="SOT429" s="1210"/>
      <c r="SOU429" s="1211"/>
      <c r="SOV429" s="1210"/>
      <c r="SOX429" s="1208"/>
      <c r="SOY429" s="1209"/>
      <c r="SOZ429" s="1209"/>
      <c r="SPA429" s="1209"/>
      <c r="SPB429" s="1209"/>
      <c r="SPC429" s="1210"/>
      <c r="SPD429" s="1211"/>
      <c r="SPE429" s="1210"/>
      <c r="SPG429" s="1208"/>
      <c r="SPH429" s="1209"/>
      <c r="SPI429" s="1209"/>
      <c r="SPJ429" s="1209"/>
      <c r="SPK429" s="1209"/>
      <c r="SPL429" s="1210"/>
      <c r="SPM429" s="1211"/>
      <c r="SPN429" s="1210"/>
      <c r="SPP429" s="1208"/>
      <c r="SPQ429" s="1209"/>
      <c r="SPR429" s="1209"/>
      <c r="SPS429" s="1209"/>
      <c r="SPT429" s="1209"/>
      <c r="SPU429" s="1210"/>
      <c r="SPV429" s="1211"/>
      <c r="SPW429" s="1210"/>
      <c r="SPY429" s="1208"/>
      <c r="SPZ429" s="1209"/>
      <c r="SQA429" s="1209"/>
      <c r="SQB429" s="1209"/>
      <c r="SQC429" s="1209"/>
      <c r="SQD429" s="1210"/>
      <c r="SQE429" s="1211"/>
      <c r="SQF429" s="1210"/>
      <c r="SQH429" s="1208"/>
      <c r="SQI429" s="1209"/>
      <c r="SQJ429" s="1209"/>
      <c r="SQK429" s="1209"/>
      <c r="SQL429" s="1209"/>
      <c r="SQM429" s="1210"/>
      <c r="SQN429" s="1211"/>
      <c r="SQO429" s="1210"/>
      <c r="SQQ429" s="1208"/>
      <c r="SQR429" s="1209"/>
      <c r="SQS429" s="1209"/>
      <c r="SQT429" s="1209"/>
      <c r="SQU429" s="1209"/>
      <c r="SQV429" s="1210"/>
      <c r="SQW429" s="1211"/>
      <c r="SQX429" s="1210"/>
      <c r="SQZ429" s="1208"/>
      <c r="SRA429" s="1209"/>
      <c r="SRB429" s="1209"/>
      <c r="SRC429" s="1209"/>
      <c r="SRD429" s="1209"/>
      <c r="SRE429" s="1210"/>
      <c r="SRF429" s="1211"/>
      <c r="SRG429" s="1210"/>
      <c r="SRI429" s="1208"/>
      <c r="SRJ429" s="1209"/>
      <c r="SRK429" s="1209"/>
      <c r="SRL429" s="1209"/>
      <c r="SRM429" s="1209"/>
      <c r="SRN429" s="1210"/>
      <c r="SRO429" s="1211"/>
      <c r="SRP429" s="1210"/>
      <c r="SRR429" s="1208"/>
      <c r="SRS429" s="1209"/>
      <c r="SRT429" s="1209"/>
      <c r="SRU429" s="1209"/>
      <c r="SRV429" s="1209"/>
      <c r="SRW429" s="1210"/>
      <c r="SRX429" s="1211"/>
      <c r="SRY429" s="1210"/>
      <c r="SSA429" s="1208"/>
      <c r="SSB429" s="1209"/>
      <c r="SSC429" s="1209"/>
      <c r="SSD429" s="1209"/>
      <c r="SSE429" s="1209"/>
      <c r="SSF429" s="1210"/>
      <c r="SSG429" s="1211"/>
      <c r="SSH429" s="1210"/>
      <c r="SSJ429" s="1208"/>
      <c r="SSK429" s="1209"/>
      <c r="SSL429" s="1209"/>
      <c r="SSM429" s="1209"/>
      <c r="SSN429" s="1209"/>
      <c r="SSO429" s="1210"/>
      <c r="SSP429" s="1211"/>
      <c r="SSQ429" s="1210"/>
      <c r="SSS429" s="1208"/>
      <c r="SST429" s="1209"/>
      <c r="SSU429" s="1209"/>
      <c r="SSV429" s="1209"/>
      <c r="SSW429" s="1209"/>
      <c r="SSX429" s="1210"/>
      <c r="SSY429" s="1211"/>
      <c r="SSZ429" s="1210"/>
      <c r="STB429" s="1208"/>
      <c r="STC429" s="1209"/>
      <c r="STD429" s="1209"/>
      <c r="STE429" s="1209"/>
      <c r="STF429" s="1209"/>
      <c r="STG429" s="1210"/>
      <c r="STH429" s="1211"/>
      <c r="STI429" s="1210"/>
      <c r="STK429" s="1208"/>
      <c r="STL429" s="1209"/>
      <c r="STM429" s="1209"/>
      <c r="STN429" s="1209"/>
      <c r="STO429" s="1209"/>
      <c r="STP429" s="1210"/>
      <c r="STQ429" s="1211"/>
      <c r="STR429" s="1210"/>
      <c r="STT429" s="1208"/>
      <c r="STU429" s="1209"/>
      <c r="STV429" s="1209"/>
      <c r="STW429" s="1209"/>
      <c r="STX429" s="1209"/>
      <c r="STY429" s="1210"/>
      <c r="STZ429" s="1211"/>
      <c r="SUA429" s="1210"/>
      <c r="SUC429" s="1208"/>
      <c r="SUD429" s="1209"/>
      <c r="SUE429" s="1209"/>
      <c r="SUF429" s="1209"/>
      <c r="SUG429" s="1209"/>
      <c r="SUH429" s="1210"/>
      <c r="SUI429" s="1211"/>
      <c r="SUJ429" s="1210"/>
      <c r="SUL429" s="1208"/>
      <c r="SUM429" s="1209"/>
      <c r="SUN429" s="1209"/>
      <c r="SUO429" s="1209"/>
      <c r="SUP429" s="1209"/>
      <c r="SUQ429" s="1210"/>
      <c r="SUR429" s="1211"/>
      <c r="SUS429" s="1210"/>
      <c r="SUU429" s="1208"/>
      <c r="SUV429" s="1209"/>
      <c r="SUW429" s="1209"/>
      <c r="SUX429" s="1209"/>
      <c r="SUY429" s="1209"/>
      <c r="SUZ429" s="1210"/>
      <c r="SVA429" s="1211"/>
      <c r="SVB429" s="1210"/>
      <c r="SVD429" s="1208"/>
      <c r="SVE429" s="1209"/>
      <c r="SVF429" s="1209"/>
      <c r="SVG429" s="1209"/>
      <c r="SVH429" s="1209"/>
      <c r="SVI429" s="1210"/>
      <c r="SVJ429" s="1211"/>
      <c r="SVK429" s="1210"/>
      <c r="SVM429" s="1208"/>
      <c r="SVN429" s="1209"/>
      <c r="SVO429" s="1209"/>
      <c r="SVP429" s="1209"/>
      <c r="SVQ429" s="1209"/>
      <c r="SVR429" s="1210"/>
      <c r="SVS429" s="1211"/>
      <c r="SVT429" s="1210"/>
      <c r="SVV429" s="1208"/>
      <c r="SVW429" s="1209"/>
      <c r="SVX429" s="1209"/>
      <c r="SVY429" s="1209"/>
      <c r="SVZ429" s="1209"/>
      <c r="SWA429" s="1210"/>
      <c r="SWB429" s="1211"/>
      <c r="SWC429" s="1210"/>
      <c r="SWE429" s="1208"/>
      <c r="SWF429" s="1209"/>
      <c r="SWG429" s="1209"/>
      <c r="SWH429" s="1209"/>
      <c r="SWI429" s="1209"/>
      <c r="SWJ429" s="1210"/>
      <c r="SWK429" s="1211"/>
      <c r="SWL429" s="1210"/>
      <c r="SWN429" s="1208"/>
      <c r="SWO429" s="1209"/>
      <c r="SWP429" s="1209"/>
      <c r="SWQ429" s="1209"/>
      <c r="SWR429" s="1209"/>
      <c r="SWS429" s="1210"/>
      <c r="SWT429" s="1211"/>
      <c r="SWU429" s="1210"/>
      <c r="SWW429" s="1208"/>
      <c r="SWX429" s="1209"/>
      <c r="SWY429" s="1209"/>
      <c r="SWZ429" s="1209"/>
      <c r="SXA429" s="1209"/>
      <c r="SXB429" s="1210"/>
      <c r="SXC429" s="1211"/>
      <c r="SXD429" s="1210"/>
      <c r="SXF429" s="1208"/>
      <c r="SXG429" s="1209"/>
      <c r="SXH429" s="1209"/>
      <c r="SXI429" s="1209"/>
      <c r="SXJ429" s="1209"/>
      <c r="SXK429" s="1210"/>
      <c r="SXL429" s="1211"/>
      <c r="SXM429" s="1210"/>
      <c r="SXO429" s="1208"/>
      <c r="SXP429" s="1209"/>
      <c r="SXQ429" s="1209"/>
      <c r="SXR429" s="1209"/>
      <c r="SXS429" s="1209"/>
      <c r="SXT429" s="1210"/>
      <c r="SXU429" s="1211"/>
      <c r="SXV429" s="1210"/>
      <c r="SXX429" s="1208"/>
      <c r="SXY429" s="1209"/>
      <c r="SXZ429" s="1209"/>
      <c r="SYA429" s="1209"/>
      <c r="SYB429" s="1209"/>
      <c r="SYC429" s="1210"/>
      <c r="SYD429" s="1211"/>
      <c r="SYE429" s="1210"/>
      <c r="SYG429" s="1208"/>
      <c r="SYH429" s="1209"/>
      <c r="SYI429" s="1209"/>
      <c r="SYJ429" s="1209"/>
      <c r="SYK429" s="1209"/>
      <c r="SYL429" s="1210"/>
      <c r="SYM429" s="1211"/>
      <c r="SYN429" s="1210"/>
      <c r="SYP429" s="1208"/>
      <c r="SYQ429" s="1209"/>
      <c r="SYR429" s="1209"/>
      <c r="SYS429" s="1209"/>
      <c r="SYT429" s="1209"/>
      <c r="SYU429" s="1210"/>
      <c r="SYV429" s="1211"/>
      <c r="SYW429" s="1210"/>
      <c r="SYY429" s="1208"/>
      <c r="SYZ429" s="1209"/>
      <c r="SZA429" s="1209"/>
      <c r="SZB429" s="1209"/>
      <c r="SZC429" s="1209"/>
      <c r="SZD429" s="1210"/>
      <c r="SZE429" s="1211"/>
      <c r="SZF429" s="1210"/>
      <c r="SZH429" s="1208"/>
      <c r="SZI429" s="1209"/>
      <c r="SZJ429" s="1209"/>
      <c r="SZK429" s="1209"/>
      <c r="SZL429" s="1209"/>
      <c r="SZM429" s="1210"/>
      <c r="SZN429" s="1211"/>
      <c r="SZO429" s="1210"/>
      <c r="SZQ429" s="1208"/>
      <c r="SZR429" s="1209"/>
      <c r="SZS429" s="1209"/>
      <c r="SZT429" s="1209"/>
      <c r="SZU429" s="1209"/>
      <c r="SZV429" s="1210"/>
      <c r="SZW429" s="1211"/>
      <c r="SZX429" s="1210"/>
      <c r="SZZ429" s="1208"/>
      <c r="TAA429" s="1209"/>
      <c r="TAB429" s="1209"/>
      <c r="TAC429" s="1209"/>
      <c r="TAD429" s="1209"/>
      <c r="TAE429" s="1210"/>
      <c r="TAF429" s="1211"/>
      <c r="TAG429" s="1210"/>
      <c r="TAI429" s="1208"/>
      <c r="TAJ429" s="1209"/>
      <c r="TAK429" s="1209"/>
      <c r="TAL429" s="1209"/>
      <c r="TAM429" s="1209"/>
      <c r="TAN429" s="1210"/>
      <c r="TAO429" s="1211"/>
      <c r="TAP429" s="1210"/>
      <c r="TAR429" s="1208"/>
      <c r="TAS429" s="1209"/>
      <c r="TAT429" s="1209"/>
      <c r="TAU429" s="1209"/>
      <c r="TAV429" s="1209"/>
      <c r="TAW429" s="1210"/>
      <c r="TAX429" s="1211"/>
      <c r="TAY429" s="1210"/>
      <c r="TBA429" s="1208"/>
      <c r="TBB429" s="1209"/>
      <c r="TBC429" s="1209"/>
      <c r="TBD429" s="1209"/>
      <c r="TBE429" s="1209"/>
      <c r="TBF429" s="1210"/>
      <c r="TBG429" s="1211"/>
      <c r="TBH429" s="1210"/>
      <c r="TBJ429" s="1208"/>
      <c r="TBK429" s="1209"/>
      <c r="TBL429" s="1209"/>
      <c r="TBM429" s="1209"/>
      <c r="TBN429" s="1209"/>
      <c r="TBO429" s="1210"/>
      <c r="TBP429" s="1211"/>
      <c r="TBQ429" s="1210"/>
      <c r="TBS429" s="1208"/>
      <c r="TBT429" s="1209"/>
      <c r="TBU429" s="1209"/>
      <c r="TBV429" s="1209"/>
      <c r="TBW429" s="1209"/>
      <c r="TBX429" s="1210"/>
      <c r="TBY429" s="1211"/>
      <c r="TBZ429" s="1210"/>
      <c r="TCB429" s="1208"/>
      <c r="TCC429" s="1209"/>
      <c r="TCD429" s="1209"/>
      <c r="TCE429" s="1209"/>
      <c r="TCF429" s="1209"/>
      <c r="TCG429" s="1210"/>
      <c r="TCH429" s="1211"/>
      <c r="TCI429" s="1210"/>
      <c r="TCK429" s="1208"/>
      <c r="TCL429" s="1209"/>
      <c r="TCM429" s="1209"/>
      <c r="TCN429" s="1209"/>
      <c r="TCO429" s="1209"/>
      <c r="TCP429" s="1210"/>
      <c r="TCQ429" s="1211"/>
      <c r="TCR429" s="1210"/>
      <c r="TCT429" s="1208"/>
      <c r="TCU429" s="1209"/>
      <c r="TCV429" s="1209"/>
      <c r="TCW429" s="1209"/>
      <c r="TCX429" s="1209"/>
      <c r="TCY429" s="1210"/>
      <c r="TCZ429" s="1211"/>
      <c r="TDA429" s="1210"/>
      <c r="TDC429" s="1208"/>
      <c r="TDD429" s="1209"/>
      <c r="TDE429" s="1209"/>
      <c r="TDF429" s="1209"/>
      <c r="TDG429" s="1209"/>
      <c r="TDH429" s="1210"/>
      <c r="TDI429" s="1211"/>
      <c r="TDJ429" s="1210"/>
      <c r="TDL429" s="1208"/>
      <c r="TDM429" s="1209"/>
      <c r="TDN429" s="1209"/>
      <c r="TDO429" s="1209"/>
      <c r="TDP429" s="1209"/>
      <c r="TDQ429" s="1210"/>
      <c r="TDR429" s="1211"/>
      <c r="TDS429" s="1210"/>
      <c r="TDU429" s="1208"/>
      <c r="TDV429" s="1209"/>
      <c r="TDW429" s="1209"/>
      <c r="TDX429" s="1209"/>
      <c r="TDY429" s="1209"/>
      <c r="TDZ429" s="1210"/>
      <c r="TEA429" s="1211"/>
      <c r="TEB429" s="1210"/>
      <c r="TED429" s="1208"/>
      <c r="TEE429" s="1209"/>
      <c r="TEF429" s="1209"/>
      <c r="TEG429" s="1209"/>
      <c r="TEH429" s="1209"/>
      <c r="TEI429" s="1210"/>
      <c r="TEJ429" s="1211"/>
      <c r="TEK429" s="1210"/>
      <c r="TEM429" s="1208"/>
      <c r="TEN429" s="1209"/>
      <c r="TEO429" s="1209"/>
      <c r="TEP429" s="1209"/>
      <c r="TEQ429" s="1209"/>
      <c r="TER429" s="1210"/>
      <c r="TES429" s="1211"/>
      <c r="TET429" s="1210"/>
      <c r="TEV429" s="1208"/>
      <c r="TEW429" s="1209"/>
      <c r="TEX429" s="1209"/>
      <c r="TEY429" s="1209"/>
      <c r="TEZ429" s="1209"/>
      <c r="TFA429" s="1210"/>
      <c r="TFB429" s="1211"/>
      <c r="TFC429" s="1210"/>
      <c r="TFE429" s="1208"/>
      <c r="TFF429" s="1209"/>
      <c r="TFG429" s="1209"/>
      <c r="TFH429" s="1209"/>
      <c r="TFI429" s="1209"/>
      <c r="TFJ429" s="1210"/>
      <c r="TFK429" s="1211"/>
      <c r="TFL429" s="1210"/>
      <c r="TFN429" s="1208"/>
      <c r="TFO429" s="1209"/>
      <c r="TFP429" s="1209"/>
      <c r="TFQ429" s="1209"/>
      <c r="TFR429" s="1209"/>
      <c r="TFS429" s="1210"/>
      <c r="TFT429" s="1211"/>
      <c r="TFU429" s="1210"/>
      <c r="TFW429" s="1208"/>
      <c r="TFX429" s="1209"/>
      <c r="TFY429" s="1209"/>
      <c r="TFZ429" s="1209"/>
      <c r="TGA429" s="1209"/>
      <c r="TGB429" s="1210"/>
      <c r="TGC429" s="1211"/>
      <c r="TGD429" s="1210"/>
      <c r="TGF429" s="1208"/>
      <c r="TGG429" s="1209"/>
      <c r="TGH429" s="1209"/>
      <c r="TGI429" s="1209"/>
      <c r="TGJ429" s="1209"/>
      <c r="TGK429" s="1210"/>
      <c r="TGL429" s="1211"/>
      <c r="TGM429" s="1210"/>
      <c r="TGO429" s="1208"/>
      <c r="TGP429" s="1209"/>
      <c r="TGQ429" s="1209"/>
      <c r="TGR429" s="1209"/>
      <c r="TGS429" s="1209"/>
      <c r="TGT429" s="1210"/>
      <c r="TGU429" s="1211"/>
      <c r="TGV429" s="1210"/>
      <c r="TGX429" s="1208"/>
      <c r="TGY429" s="1209"/>
      <c r="TGZ429" s="1209"/>
      <c r="THA429" s="1209"/>
      <c r="THB429" s="1209"/>
      <c r="THC429" s="1210"/>
      <c r="THD429" s="1211"/>
      <c r="THE429" s="1210"/>
      <c r="THG429" s="1208"/>
      <c r="THH429" s="1209"/>
      <c r="THI429" s="1209"/>
      <c r="THJ429" s="1209"/>
      <c r="THK429" s="1209"/>
      <c r="THL429" s="1210"/>
      <c r="THM429" s="1211"/>
      <c r="THN429" s="1210"/>
      <c r="THP429" s="1208"/>
      <c r="THQ429" s="1209"/>
      <c r="THR429" s="1209"/>
      <c r="THS429" s="1209"/>
      <c r="THT429" s="1209"/>
      <c r="THU429" s="1210"/>
      <c r="THV429" s="1211"/>
      <c r="THW429" s="1210"/>
      <c r="THY429" s="1208"/>
      <c r="THZ429" s="1209"/>
      <c r="TIA429" s="1209"/>
      <c r="TIB429" s="1209"/>
      <c r="TIC429" s="1209"/>
      <c r="TID429" s="1210"/>
      <c r="TIE429" s="1211"/>
      <c r="TIF429" s="1210"/>
      <c r="TIH429" s="1208"/>
      <c r="TII429" s="1209"/>
      <c r="TIJ429" s="1209"/>
      <c r="TIK429" s="1209"/>
      <c r="TIL429" s="1209"/>
      <c r="TIM429" s="1210"/>
      <c r="TIN429" s="1211"/>
      <c r="TIO429" s="1210"/>
      <c r="TIQ429" s="1208"/>
      <c r="TIR429" s="1209"/>
      <c r="TIS429" s="1209"/>
      <c r="TIT429" s="1209"/>
      <c r="TIU429" s="1209"/>
      <c r="TIV429" s="1210"/>
      <c r="TIW429" s="1211"/>
      <c r="TIX429" s="1210"/>
      <c r="TIZ429" s="1208"/>
      <c r="TJA429" s="1209"/>
      <c r="TJB429" s="1209"/>
      <c r="TJC429" s="1209"/>
      <c r="TJD429" s="1209"/>
      <c r="TJE429" s="1210"/>
      <c r="TJF429" s="1211"/>
      <c r="TJG429" s="1210"/>
      <c r="TJI429" s="1208"/>
      <c r="TJJ429" s="1209"/>
      <c r="TJK429" s="1209"/>
      <c r="TJL429" s="1209"/>
      <c r="TJM429" s="1209"/>
      <c r="TJN429" s="1210"/>
      <c r="TJO429" s="1211"/>
      <c r="TJP429" s="1210"/>
      <c r="TJR429" s="1208"/>
      <c r="TJS429" s="1209"/>
      <c r="TJT429" s="1209"/>
      <c r="TJU429" s="1209"/>
      <c r="TJV429" s="1209"/>
      <c r="TJW429" s="1210"/>
      <c r="TJX429" s="1211"/>
      <c r="TJY429" s="1210"/>
      <c r="TKA429" s="1208"/>
      <c r="TKB429" s="1209"/>
      <c r="TKC429" s="1209"/>
      <c r="TKD429" s="1209"/>
      <c r="TKE429" s="1209"/>
      <c r="TKF429" s="1210"/>
      <c r="TKG429" s="1211"/>
      <c r="TKH429" s="1210"/>
      <c r="TKJ429" s="1208"/>
      <c r="TKK429" s="1209"/>
      <c r="TKL429" s="1209"/>
      <c r="TKM429" s="1209"/>
      <c r="TKN429" s="1209"/>
      <c r="TKO429" s="1210"/>
      <c r="TKP429" s="1211"/>
      <c r="TKQ429" s="1210"/>
      <c r="TKS429" s="1208"/>
      <c r="TKT429" s="1209"/>
      <c r="TKU429" s="1209"/>
      <c r="TKV429" s="1209"/>
      <c r="TKW429" s="1209"/>
      <c r="TKX429" s="1210"/>
      <c r="TKY429" s="1211"/>
      <c r="TKZ429" s="1210"/>
      <c r="TLB429" s="1208"/>
      <c r="TLC429" s="1209"/>
      <c r="TLD429" s="1209"/>
      <c r="TLE429" s="1209"/>
      <c r="TLF429" s="1209"/>
      <c r="TLG429" s="1210"/>
      <c r="TLH429" s="1211"/>
      <c r="TLI429" s="1210"/>
      <c r="TLK429" s="1208"/>
      <c r="TLL429" s="1209"/>
      <c r="TLM429" s="1209"/>
      <c r="TLN429" s="1209"/>
      <c r="TLO429" s="1209"/>
      <c r="TLP429" s="1210"/>
      <c r="TLQ429" s="1211"/>
      <c r="TLR429" s="1210"/>
      <c r="TLT429" s="1208"/>
      <c r="TLU429" s="1209"/>
      <c r="TLV429" s="1209"/>
      <c r="TLW429" s="1209"/>
      <c r="TLX429" s="1209"/>
      <c r="TLY429" s="1210"/>
      <c r="TLZ429" s="1211"/>
      <c r="TMA429" s="1210"/>
      <c r="TMC429" s="1208"/>
      <c r="TMD429" s="1209"/>
      <c r="TME429" s="1209"/>
      <c r="TMF429" s="1209"/>
      <c r="TMG429" s="1209"/>
      <c r="TMH429" s="1210"/>
      <c r="TMI429" s="1211"/>
      <c r="TMJ429" s="1210"/>
      <c r="TML429" s="1208"/>
      <c r="TMM429" s="1209"/>
      <c r="TMN429" s="1209"/>
      <c r="TMO429" s="1209"/>
      <c r="TMP429" s="1209"/>
      <c r="TMQ429" s="1210"/>
      <c r="TMR429" s="1211"/>
      <c r="TMS429" s="1210"/>
      <c r="TMU429" s="1208"/>
      <c r="TMV429" s="1209"/>
      <c r="TMW429" s="1209"/>
      <c r="TMX429" s="1209"/>
      <c r="TMY429" s="1209"/>
      <c r="TMZ429" s="1210"/>
      <c r="TNA429" s="1211"/>
      <c r="TNB429" s="1210"/>
      <c r="TND429" s="1208"/>
      <c r="TNE429" s="1209"/>
      <c r="TNF429" s="1209"/>
      <c r="TNG429" s="1209"/>
      <c r="TNH429" s="1209"/>
      <c r="TNI429" s="1210"/>
      <c r="TNJ429" s="1211"/>
      <c r="TNK429" s="1210"/>
      <c r="TNM429" s="1208"/>
      <c r="TNN429" s="1209"/>
      <c r="TNO429" s="1209"/>
      <c r="TNP429" s="1209"/>
      <c r="TNQ429" s="1209"/>
      <c r="TNR429" s="1210"/>
      <c r="TNS429" s="1211"/>
      <c r="TNT429" s="1210"/>
      <c r="TNV429" s="1208"/>
      <c r="TNW429" s="1209"/>
      <c r="TNX429" s="1209"/>
      <c r="TNY429" s="1209"/>
      <c r="TNZ429" s="1209"/>
      <c r="TOA429" s="1210"/>
      <c r="TOB429" s="1211"/>
      <c r="TOC429" s="1210"/>
      <c r="TOE429" s="1208"/>
      <c r="TOF429" s="1209"/>
      <c r="TOG429" s="1209"/>
      <c r="TOH429" s="1209"/>
      <c r="TOI429" s="1209"/>
      <c r="TOJ429" s="1210"/>
      <c r="TOK429" s="1211"/>
      <c r="TOL429" s="1210"/>
      <c r="TON429" s="1208"/>
      <c r="TOO429" s="1209"/>
      <c r="TOP429" s="1209"/>
      <c r="TOQ429" s="1209"/>
      <c r="TOR429" s="1209"/>
      <c r="TOS429" s="1210"/>
      <c r="TOT429" s="1211"/>
      <c r="TOU429" s="1210"/>
      <c r="TOW429" s="1208"/>
      <c r="TOX429" s="1209"/>
      <c r="TOY429" s="1209"/>
      <c r="TOZ429" s="1209"/>
      <c r="TPA429" s="1209"/>
      <c r="TPB429" s="1210"/>
      <c r="TPC429" s="1211"/>
      <c r="TPD429" s="1210"/>
      <c r="TPF429" s="1208"/>
      <c r="TPG429" s="1209"/>
      <c r="TPH429" s="1209"/>
      <c r="TPI429" s="1209"/>
      <c r="TPJ429" s="1209"/>
      <c r="TPK429" s="1210"/>
      <c r="TPL429" s="1211"/>
      <c r="TPM429" s="1210"/>
      <c r="TPO429" s="1208"/>
      <c r="TPP429" s="1209"/>
      <c r="TPQ429" s="1209"/>
      <c r="TPR429" s="1209"/>
      <c r="TPS429" s="1209"/>
      <c r="TPT429" s="1210"/>
      <c r="TPU429" s="1211"/>
      <c r="TPV429" s="1210"/>
      <c r="TPX429" s="1208"/>
      <c r="TPY429" s="1209"/>
      <c r="TPZ429" s="1209"/>
      <c r="TQA429" s="1209"/>
      <c r="TQB429" s="1209"/>
      <c r="TQC429" s="1210"/>
      <c r="TQD429" s="1211"/>
      <c r="TQE429" s="1210"/>
      <c r="TQG429" s="1208"/>
      <c r="TQH429" s="1209"/>
      <c r="TQI429" s="1209"/>
      <c r="TQJ429" s="1209"/>
      <c r="TQK429" s="1209"/>
      <c r="TQL429" s="1210"/>
      <c r="TQM429" s="1211"/>
      <c r="TQN429" s="1210"/>
      <c r="TQP429" s="1208"/>
      <c r="TQQ429" s="1209"/>
      <c r="TQR429" s="1209"/>
      <c r="TQS429" s="1209"/>
      <c r="TQT429" s="1209"/>
      <c r="TQU429" s="1210"/>
      <c r="TQV429" s="1211"/>
      <c r="TQW429" s="1210"/>
      <c r="TQY429" s="1208"/>
      <c r="TQZ429" s="1209"/>
      <c r="TRA429" s="1209"/>
      <c r="TRB429" s="1209"/>
      <c r="TRC429" s="1209"/>
      <c r="TRD429" s="1210"/>
      <c r="TRE429" s="1211"/>
      <c r="TRF429" s="1210"/>
      <c r="TRH429" s="1208"/>
      <c r="TRI429" s="1209"/>
      <c r="TRJ429" s="1209"/>
      <c r="TRK429" s="1209"/>
      <c r="TRL429" s="1209"/>
      <c r="TRM429" s="1210"/>
      <c r="TRN429" s="1211"/>
      <c r="TRO429" s="1210"/>
      <c r="TRQ429" s="1208"/>
      <c r="TRR429" s="1209"/>
      <c r="TRS429" s="1209"/>
      <c r="TRT429" s="1209"/>
      <c r="TRU429" s="1209"/>
      <c r="TRV429" s="1210"/>
      <c r="TRW429" s="1211"/>
      <c r="TRX429" s="1210"/>
      <c r="TRZ429" s="1208"/>
      <c r="TSA429" s="1209"/>
      <c r="TSB429" s="1209"/>
      <c r="TSC429" s="1209"/>
      <c r="TSD429" s="1209"/>
      <c r="TSE429" s="1210"/>
      <c r="TSF429" s="1211"/>
      <c r="TSG429" s="1210"/>
      <c r="TSI429" s="1208"/>
      <c r="TSJ429" s="1209"/>
      <c r="TSK429" s="1209"/>
      <c r="TSL429" s="1209"/>
      <c r="TSM429" s="1209"/>
      <c r="TSN429" s="1210"/>
      <c r="TSO429" s="1211"/>
      <c r="TSP429" s="1210"/>
      <c r="TSR429" s="1208"/>
      <c r="TSS429" s="1209"/>
      <c r="TST429" s="1209"/>
      <c r="TSU429" s="1209"/>
      <c r="TSV429" s="1209"/>
      <c r="TSW429" s="1210"/>
      <c r="TSX429" s="1211"/>
      <c r="TSY429" s="1210"/>
      <c r="TTA429" s="1208"/>
      <c r="TTB429" s="1209"/>
      <c r="TTC429" s="1209"/>
      <c r="TTD429" s="1209"/>
      <c r="TTE429" s="1209"/>
      <c r="TTF429" s="1210"/>
      <c r="TTG429" s="1211"/>
      <c r="TTH429" s="1210"/>
      <c r="TTJ429" s="1208"/>
      <c r="TTK429" s="1209"/>
      <c r="TTL429" s="1209"/>
      <c r="TTM429" s="1209"/>
      <c r="TTN429" s="1209"/>
      <c r="TTO429" s="1210"/>
      <c r="TTP429" s="1211"/>
      <c r="TTQ429" s="1210"/>
      <c r="TTS429" s="1208"/>
      <c r="TTT429" s="1209"/>
      <c r="TTU429" s="1209"/>
      <c r="TTV429" s="1209"/>
      <c r="TTW429" s="1209"/>
      <c r="TTX429" s="1210"/>
      <c r="TTY429" s="1211"/>
      <c r="TTZ429" s="1210"/>
      <c r="TUB429" s="1208"/>
      <c r="TUC429" s="1209"/>
      <c r="TUD429" s="1209"/>
      <c r="TUE429" s="1209"/>
      <c r="TUF429" s="1209"/>
      <c r="TUG429" s="1210"/>
      <c r="TUH429" s="1211"/>
      <c r="TUI429" s="1210"/>
      <c r="TUK429" s="1208"/>
      <c r="TUL429" s="1209"/>
      <c r="TUM429" s="1209"/>
      <c r="TUN429" s="1209"/>
      <c r="TUO429" s="1209"/>
      <c r="TUP429" s="1210"/>
      <c r="TUQ429" s="1211"/>
      <c r="TUR429" s="1210"/>
      <c r="TUT429" s="1208"/>
      <c r="TUU429" s="1209"/>
      <c r="TUV429" s="1209"/>
      <c r="TUW429" s="1209"/>
      <c r="TUX429" s="1209"/>
      <c r="TUY429" s="1210"/>
      <c r="TUZ429" s="1211"/>
      <c r="TVA429" s="1210"/>
      <c r="TVC429" s="1208"/>
      <c r="TVD429" s="1209"/>
      <c r="TVE429" s="1209"/>
      <c r="TVF429" s="1209"/>
      <c r="TVG429" s="1209"/>
      <c r="TVH429" s="1210"/>
      <c r="TVI429" s="1211"/>
      <c r="TVJ429" s="1210"/>
      <c r="TVL429" s="1208"/>
      <c r="TVM429" s="1209"/>
      <c r="TVN429" s="1209"/>
      <c r="TVO429" s="1209"/>
      <c r="TVP429" s="1209"/>
      <c r="TVQ429" s="1210"/>
      <c r="TVR429" s="1211"/>
      <c r="TVS429" s="1210"/>
      <c r="TVU429" s="1208"/>
      <c r="TVV429" s="1209"/>
      <c r="TVW429" s="1209"/>
      <c r="TVX429" s="1209"/>
      <c r="TVY429" s="1209"/>
      <c r="TVZ429" s="1210"/>
      <c r="TWA429" s="1211"/>
      <c r="TWB429" s="1210"/>
      <c r="TWD429" s="1208"/>
      <c r="TWE429" s="1209"/>
      <c r="TWF429" s="1209"/>
      <c r="TWG429" s="1209"/>
      <c r="TWH429" s="1209"/>
      <c r="TWI429" s="1210"/>
      <c r="TWJ429" s="1211"/>
      <c r="TWK429" s="1210"/>
      <c r="TWM429" s="1208"/>
      <c r="TWN429" s="1209"/>
      <c r="TWO429" s="1209"/>
      <c r="TWP429" s="1209"/>
      <c r="TWQ429" s="1209"/>
      <c r="TWR429" s="1210"/>
      <c r="TWS429" s="1211"/>
      <c r="TWT429" s="1210"/>
      <c r="TWV429" s="1208"/>
      <c r="TWW429" s="1209"/>
      <c r="TWX429" s="1209"/>
      <c r="TWY429" s="1209"/>
      <c r="TWZ429" s="1209"/>
      <c r="TXA429" s="1210"/>
      <c r="TXB429" s="1211"/>
      <c r="TXC429" s="1210"/>
      <c r="TXE429" s="1208"/>
      <c r="TXF429" s="1209"/>
      <c r="TXG429" s="1209"/>
      <c r="TXH429" s="1209"/>
      <c r="TXI429" s="1209"/>
      <c r="TXJ429" s="1210"/>
      <c r="TXK429" s="1211"/>
      <c r="TXL429" s="1210"/>
      <c r="TXN429" s="1208"/>
      <c r="TXO429" s="1209"/>
      <c r="TXP429" s="1209"/>
      <c r="TXQ429" s="1209"/>
      <c r="TXR429" s="1209"/>
      <c r="TXS429" s="1210"/>
      <c r="TXT429" s="1211"/>
      <c r="TXU429" s="1210"/>
      <c r="TXW429" s="1208"/>
      <c r="TXX429" s="1209"/>
      <c r="TXY429" s="1209"/>
      <c r="TXZ429" s="1209"/>
      <c r="TYA429" s="1209"/>
      <c r="TYB429" s="1210"/>
      <c r="TYC429" s="1211"/>
      <c r="TYD429" s="1210"/>
      <c r="TYF429" s="1208"/>
      <c r="TYG429" s="1209"/>
      <c r="TYH429" s="1209"/>
      <c r="TYI429" s="1209"/>
      <c r="TYJ429" s="1209"/>
      <c r="TYK429" s="1210"/>
      <c r="TYL429" s="1211"/>
      <c r="TYM429" s="1210"/>
      <c r="TYO429" s="1208"/>
      <c r="TYP429" s="1209"/>
      <c r="TYQ429" s="1209"/>
      <c r="TYR429" s="1209"/>
      <c r="TYS429" s="1209"/>
      <c r="TYT429" s="1210"/>
      <c r="TYU429" s="1211"/>
      <c r="TYV429" s="1210"/>
      <c r="TYX429" s="1208"/>
      <c r="TYY429" s="1209"/>
      <c r="TYZ429" s="1209"/>
      <c r="TZA429" s="1209"/>
      <c r="TZB429" s="1209"/>
      <c r="TZC429" s="1210"/>
      <c r="TZD429" s="1211"/>
      <c r="TZE429" s="1210"/>
      <c r="TZG429" s="1208"/>
      <c r="TZH429" s="1209"/>
      <c r="TZI429" s="1209"/>
      <c r="TZJ429" s="1209"/>
      <c r="TZK429" s="1209"/>
      <c r="TZL429" s="1210"/>
      <c r="TZM429" s="1211"/>
      <c r="TZN429" s="1210"/>
      <c r="TZP429" s="1208"/>
      <c r="TZQ429" s="1209"/>
      <c r="TZR429" s="1209"/>
      <c r="TZS429" s="1209"/>
      <c r="TZT429" s="1209"/>
      <c r="TZU429" s="1210"/>
      <c r="TZV429" s="1211"/>
      <c r="TZW429" s="1210"/>
      <c r="TZY429" s="1208"/>
      <c r="TZZ429" s="1209"/>
      <c r="UAA429" s="1209"/>
      <c r="UAB429" s="1209"/>
      <c r="UAC429" s="1209"/>
      <c r="UAD429" s="1210"/>
      <c r="UAE429" s="1211"/>
      <c r="UAF429" s="1210"/>
      <c r="UAH429" s="1208"/>
      <c r="UAI429" s="1209"/>
      <c r="UAJ429" s="1209"/>
      <c r="UAK429" s="1209"/>
      <c r="UAL429" s="1209"/>
      <c r="UAM429" s="1210"/>
      <c r="UAN429" s="1211"/>
      <c r="UAO429" s="1210"/>
      <c r="UAQ429" s="1208"/>
      <c r="UAR429" s="1209"/>
      <c r="UAS429" s="1209"/>
      <c r="UAT429" s="1209"/>
      <c r="UAU429" s="1209"/>
      <c r="UAV429" s="1210"/>
      <c r="UAW429" s="1211"/>
      <c r="UAX429" s="1210"/>
      <c r="UAZ429" s="1208"/>
      <c r="UBA429" s="1209"/>
      <c r="UBB429" s="1209"/>
      <c r="UBC429" s="1209"/>
      <c r="UBD429" s="1209"/>
      <c r="UBE429" s="1210"/>
      <c r="UBF429" s="1211"/>
      <c r="UBG429" s="1210"/>
      <c r="UBI429" s="1208"/>
      <c r="UBJ429" s="1209"/>
      <c r="UBK429" s="1209"/>
      <c r="UBL429" s="1209"/>
      <c r="UBM429" s="1209"/>
      <c r="UBN429" s="1210"/>
      <c r="UBO429" s="1211"/>
      <c r="UBP429" s="1210"/>
      <c r="UBR429" s="1208"/>
      <c r="UBS429" s="1209"/>
      <c r="UBT429" s="1209"/>
      <c r="UBU429" s="1209"/>
      <c r="UBV429" s="1209"/>
      <c r="UBW429" s="1210"/>
      <c r="UBX429" s="1211"/>
      <c r="UBY429" s="1210"/>
      <c r="UCA429" s="1208"/>
      <c r="UCB429" s="1209"/>
      <c r="UCC429" s="1209"/>
      <c r="UCD429" s="1209"/>
      <c r="UCE429" s="1209"/>
      <c r="UCF429" s="1210"/>
      <c r="UCG429" s="1211"/>
      <c r="UCH429" s="1210"/>
      <c r="UCJ429" s="1208"/>
      <c r="UCK429" s="1209"/>
      <c r="UCL429" s="1209"/>
      <c r="UCM429" s="1209"/>
      <c r="UCN429" s="1209"/>
      <c r="UCO429" s="1210"/>
      <c r="UCP429" s="1211"/>
      <c r="UCQ429" s="1210"/>
      <c r="UCS429" s="1208"/>
      <c r="UCT429" s="1209"/>
      <c r="UCU429" s="1209"/>
      <c r="UCV429" s="1209"/>
      <c r="UCW429" s="1209"/>
      <c r="UCX429" s="1210"/>
      <c r="UCY429" s="1211"/>
      <c r="UCZ429" s="1210"/>
      <c r="UDB429" s="1208"/>
      <c r="UDC429" s="1209"/>
      <c r="UDD429" s="1209"/>
      <c r="UDE429" s="1209"/>
      <c r="UDF429" s="1209"/>
      <c r="UDG429" s="1210"/>
      <c r="UDH429" s="1211"/>
      <c r="UDI429" s="1210"/>
      <c r="UDK429" s="1208"/>
      <c r="UDL429" s="1209"/>
      <c r="UDM429" s="1209"/>
      <c r="UDN429" s="1209"/>
      <c r="UDO429" s="1209"/>
      <c r="UDP429" s="1210"/>
      <c r="UDQ429" s="1211"/>
      <c r="UDR429" s="1210"/>
      <c r="UDT429" s="1208"/>
      <c r="UDU429" s="1209"/>
      <c r="UDV429" s="1209"/>
      <c r="UDW429" s="1209"/>
      <c r="UDX429" s="1209"/>
      <c r="UDY429" s="1210"/>
      <c r="UDZ429" s="1211"/>
      <c r="UEA429" s="1210"/>
      <c r="UEC429" s="1208"/>
      <c r="UED429" s="1209"/>
      <c r="UEE429" s="1209"/>
      <c r="UEF429" s="1209"/>
      <c r="UEG429" s="1209"/>
      <c r="UEH429" s="1210"/>
      <c r="UEI429" s="1211"/>
      <c r="UEJ429" s="1210"/>
      <c r="UEL429" s="1208"/>
      <c r="UEM429" s="1209"/>
      <c r="UEN429" s="1209"/>
      <c r="UEO429" s="1209"/>
      <c r="UEP429" s="1209"/>
      <c r="UEQ429" s="1210"/>
      <c r="UER429" s="1211"/>
      <c r="UES429" s="1210"/>
      <c r="UEU429" s="1208"/>
      <c r="UEV429" s="1209"/>
      <c r="UEW429" s="1209"/>
      <c r="UEX429" s="1209"/>
      <c r="UEY429" s="1209"/>
      <c r="UEZ429" s="1210"/>
      <c r="UFA429" s="1211"/>
      <c r="UFB429" s="1210"/>
      <c r="UFD429" s="1208"/>
      <c r="UFE429" s="1209"/>
      <c r="UFF429" s="1209"/>
      <c r="UFG429" s="1209"/>
      <c r="UFH429" s="1209"/>
      <c r="UFI429" s="1210"/>
      <c r="UFJ429" s="1211"/>
      <c r="UFK429" s="1210"/>
      <c r="UFM429" s="1208"/>
      <c r="UFN429" s="1209"/>
      <c r="UFO429" s="1209"/>
      <c r="UFP429" s="1209"/>
      <c r="UFQ429" s="1209"/>
      <c r="UFR429" s="1210"/>
      <c r="UFS429" s="1211"/>
      <c r="UFT429" s="1210"/>
      <c r="UFV429" s="1208"/>
      <c r="UFW429" s="1209"/>
      <c r="UFX429" s="1209"/>
      <c r="UFY429" s="1209"/>
      <c r="UFZ429" s="1209"/>
      <c r="UGA429" s="1210"/>
      <c r="UGB429" s="1211"/>
      <c r="UGC429" s="1210"/>
      <c r="UGE429" s="1208"/>
      <c r="UGF429" s="1209"/>
      <c r="UGG429" s="1209"/>
      <c r="UGH429" s="1209"/>
      <c r="UGI429" s="1209"/>
      <c r="UGJ429" s="1210"/>
      <c r="UGK429" s="1211"/>
      <c r="UGL429" s="1210"/>
      <c r="UGN429" s="1208"/>
      <c r="UGO429" s="1209"/>
      <c r="UGP429" s="1209"/>
      <c r="UGQ429" s="1209"/>
      <c r="UGR429" s="1209"/>
      <c r="UGS429" s="1210"/>
      <c r="UGT429" s="1211"/>
      <c r="UGU429" s="1210"/>
      <c r="UGW429" s="1208"/>
      <c r="UGX429" s="1209"/>
      <c r="UGY429" s="1209"/>
      <c r="UGZ429" s="1209"/>
      <c r="UHA429" s="1209"/>
      <c r="UHB429" s="1210"/>
      <c r="UHC429" s="1211"/>
      <c r="UHD429" s="1210"/>
      <c r="UHF429" s="1208"/>
      <c r="UHG429" s="1209"/>
      <c r="UHH429" s="1209"/>
      <c r="UHI429" s="1209"/>
      <c r="UHJ429" s="1209"/>
      <c r="UHK429" s="1210"/>
      <c r="UHL429" s="1211"/>
      <c r="UHM429" s="1210"/>
      <c r="UHO429" s="1208"/>
      <c r="UHP429" s="1209"/>
      <c r="UHQ429" s="1209"/>
      <c r="UHR429" s="1209"/>
      <c r="UHS429" s="1209"/>
      <c r="UHT429" s="1210"/>
      <c r="UHU429" s="1211"/>
      <c r="UHV429" s="1210"/>
      <c r="UHX429" s="1208"/>
      <c r="UHY429" s="1209"/>
      <c r="UHZ429" s="1209"/>
      <c r="UIA429" s="1209"/>
      <c r="UIB429" s="1209"/>
      <c r="UIC429" s="1210"/>
      <c r="UID429" s="1211"/>
      <c r="UIE429" s="1210"/>
      <c r="UIG429" s="1208"/>
      <c r="UIH429" s="1209"/>
      <c r="UII429" s="1209"/>
      <c r="UIJ429" s="1209"/>
      <c r="UIK429" s="1209"/>
      <c r="UIL429" s="1210"/>
      <c r="UIM429" s="1211"/>
      <c r="UIN429" s="1210"/>
      <c r="UIP429" s="1208"/>
      <c r="UIQ429" s="1209"/>
      <c r="UIR429" s="1209"/>
      <c r="UIS429" s="1209"/>
      <c r="UIT429" s="1209"/>
      <c r="UIU429" s="1210"/>
      <c r="UIV429" s="1211"/>
      <c r="UIW429" s="1210"/>
      <c r="UIY429" s="1208"/>
      <c r="UIZ429" s="1209"/>
      <c r="UJA429" s="1209"/>
      <c r="UJB429" s="1209"/>
      <c r="UJC429" s="1209"/>
      <c r="UJD429" s="1210"/>
      <c r="UJE429" s="1211"/>
      <c r="UJF429" s="1210"/>
      <c r="UJH429" s="1208"/>
      <c r="UJI429" s="1209"/>
      <c r="UJJ429" s="1209"/>
      <c r="UJK429" s="1209"/>
      <c r="UJL429" s="1209"/>
      <c r="UJM429" s="1210"/>
      <c r="UJN429" s="1211"/>
      <c r="UJO429" s="1210"/>
      <c r="UJQ429" s="1208"/>
      <c r="UJR429" s="1209"/>
      <c r="UJS429" s="1209"/>
      <c r="UJT429" s="1209"/>
      <c r="UJU429" s="1209"/>
      <c r="UJV429" s="1210"/>
      <c r="UJW429" s="1211"/>
      <c r="UJX429" s="1210"/>
      <c r="UJZ429" s="1208"/>
      <c r="UKA429" s="1209"/>
      <c r="UKB429" s="1209"/>
      <c r="UKC429" s="1209"/>
      <c r="UKD429" s="1209"/>
      <c r="UKE429" s="1210"/>
      <c r="UKF429" s="1211"/>
      <c r="UKG429" s="1210"/>
      <c r="UKI429" s="1208"/>
      <c r="UKJ429" s="1209"/>
      <c r="UKK429" s="1209"/>
      <c r="UKL429" s="1209"/>
      <c r="UKM429" s="1209"/>
      <c r="UKN429" s="1210"/>
      <c r="UKO429" s="1211"/>
      <c r="UKP429" s="1210"/>
      <c r="UKR429" s="1208"/>
      <c r="UKS429" s="1209"/>
      <c r="UKT429" s="1209"/>
      <c r="UKU429" s="1209"/>
      <c r="UKV429" s="1209"/>
      <c r="UKW429" s="1210"/>
      <c r="UKX429" s="1211"/>
      <c r="UKY429" s="1210"/>
      <c r="ULA429" s="1208"/>
      <c r="ULB429" s="1209"/>
      <c r="ULC429" s="1209"/>
      <c r="ULD429" s="1209"/>
      <c r="ULE429" s="1209"/>
      <c r="ULF429" s="1210"/>
      <c r="ULG429" s="1211"/>
      <c r="ULH429" s="1210"/>
      <c r="ULJ429" s="1208"/>
      <c r="ULK429" s="1209"/>
      <c r="ULL429" s="1209"/>
      <c r="ULM429" s="1209"/>
      <c r="ULN429" s="1209"/>
      <c r="ULO429" s="1210"/>
      <c r="ULP429" s="1211"/>
      <c r="ULQ429" s="1210"/>
      <c r="ULS429" s="1208"/>
      <c r="ULT429" s="1209"/>
      <c r="ULU429" s="1209"/>
      <c r="ULV429" s="1209"/>
      <c r="ULW429" s="1209"/>
      <c r="ULX429" s="1210"/>
      <c r="ULY429" s="1211"/>
      <c r="ULZ429" s="1210"/>
      <c r="UMB429" s="1208"/>
      <c r="UMC429" s="1209"/>
      <c r="UMD429" s="1209"/>
      <c r="UME429" s="1209"/>
      <c r="UMF429" s="1209"/>
      <c r="UMG429" s="1210"/>
      <c r="UMH429" s="1211"/>
      <c r="UMI429" s="1210"/>
      <c r="UMK429" s="1208"/>
      <c r="UML429" s="1209"/>
      <c r="UMM429" s="1209"/>
      <c r="UMN429" s="1209"/>
      <c r="UMO429" s="1209"/>
      <c r="UMP429" s="1210"/>
      <c r="UMQ429" s="1211"/>
      <c r="UMR429" s="1210"/>
      <c r="UMT429" s="1208"/>
      <c r="UMU429" s="1209"/>
      <c r="UMV429" s="1209"/>
      <c r="UMW429" s="1209"/>
      <c r="UMX429" s="1209"/>
      <c r="UMY429" s="1210"/>
      <c r="UMZ429" s="1211"/>
      <c r="UNA429" s="1210"/>
      <c r="UNC429" s="1208"/>
      <c r="UND429" s="1209"/>
      <c r="UNE429" s="1209"/>
      <c r="UNF429" s="1209"/>
      <c r="UNG429" s="1209"/>
      <c r="UNH429" s="1210"/>
      <c r="UNI429" s="1211"/>
      <c r="UNJ429" s="1210"/>
      <c r="UNL429" s="1208"/>
      <c r="UNM429" s="1209"/>
      <c r="UNN429" s="1209"/>
      <c r="UNO429" s="1209"/>
      <c r="UNP429" s="1209"/>
      <c r="UNQ429" s="1210"/>
      <c r="UNR429" s="1211"/>
      <c r="UNS429" s="1210"/>
      <c r="UNU429" s="1208"/>
      <c r="UNV429" s="1209"/>
      <c r="UNW429" s="1209"/>
      <c r="UNX429" s="1209"/>
      <c r="UNY429" s="1209"/>
      <c r="UNZ429" s="1210"/>
      <c r="UOA429" s="1211"/>
      <c r="UOB429" s="1210"/>
      <c r="UOD429" s="1208"/>
      <c r="UOE429" s="1209"/>
      <c r="UOF429" s="1209"/>
      <c r="UOG429" s="1209"/>
      <c r="UOH429" s="1209"/>
      <c r="UOI429" s="1210"/>
      <c r="UOJ429" s="1211"/>
      <c r="UOK429" s="1210"/>
      <c r="UOM429" s="1208"/>
      <c r="UON429" s="1209"/>
      <c r="UOO429" s="1209"/>
      <c r="UOP429" s="1209"/>
      <c r="UOQ429" s="1209"/>
      <c r="UOR429" s="1210"/>
      <c r="UOS429" s="1211"/>
      <c r="UOT429" s="1210"/>
      <c r="UOV429" s="1208"/>
      <c r="UOW429" s="1209"/>
      <c r="UOX429" s="1209"/>
      <c r="UOY429" s="1209"/>
      <c r="UOZ429" s="1209"/>
      <c r="UPA429" s="1210"/>
      <c r="UPB429" s="1211"/>
      <c r="UPC429" s="1210"/>
      <c r="UPE429" s="1208"/>
      <c r="UPF429" s="1209"/>
      <c r="UPG429" s="1209"/>
      <c r="UPH429" s="1209"/>
      <c r="UPI429" s="1209"/>
      <c r="UPJ429" s="1210"/>
      <c r="UPK429" s="1211"/>
      <c r="UPL429" s="1210"/>
      <c r="UPN429" s="1208"/>
      <c r="UPO429" s="1209"/>
      <c r="UPP429" s="1209"/>
      <c r="UPQ429" s="1209"/>
      <c r="UPR429" s="1209"/>
      <c r="UPS429" s="1210"/>
      <c r="UPT429" s="1211"/>
      <c r="UPU429" s="1210"/>
      <c r="UPW429" s="1208"/>
      <c r="UPX429" s="1209"/>
      <c r="UPY429" s="1209"/>
      <c r="UPZ429" s="1209"/>
      <c r="UQA429" s="1209"/>
      <c r="UQB429" s="1210"/>
      <c r="UQC429" s="1211"/>
      <c r="UQD429" s="1210"/>
      <c r="UQF429" s="1208"/>
      <c r="UQG429" s="1209"/>
      <c r="UQH429" s="1209"/>
      <c r="UQI429" s="1209"/>
      <c r="UQJ429" s="1209"/>
      <c r="UQK429" s="1210"/>
      <c r="UQL429" s="1211"/>
      <c r="UQM429" s="1210"/>
      <c r="UQO429" s="1208"/>
      <c r="UQP429" s="1209"/>
      <c r="UQQ429" s="1209"/>
      <c r="UQR429" s="1209"/>
      <c r="UQS429" s="1209"/>
      <c r="UQT429" s="1210"/>
      <c r="UQU429" s="1211"/>
      <c r="UQV429" s="1210"/>
      <c r="UQX429" s="1208"/>
      <c r="UQY429" s="1209"/>
      <c r="UQZ429" s="1209"/>
      <c r="URA429" s="1209"/>
      <c r="URB429" s="1209"/>
      <c r="URC429" s="1210"/>
      <c r="URD429" s="1211"/>
      <c r="URE429" s="1210"/>
      <c r="URG429" s="1208"/>
      <c r="URH429" s="1209"/>
      <c r="URI429" s="1209"/>
      <c r="URJ429" s="1209"/>
      <c r="URK429" s="1209"/>
      <c r="URL429" s="1210"/>
      <c r="URM429" s="1211"/>
      <c r="URN429" s="1210"/>
      <c r="URP429" s="1208"/>
      <c r="URQ429" s="1209"/>
      <c r="URR429" s="1209"/>
      <c r="URS429" s="1209"/>
      <c r="URT429" s="1209"/>
      <c r="URU429" s="1210"/>
      <c r="URV429" s="1211"/>
      <c r="URW429" s="1210"/>
      <c r="URY429" s="1208"/>
      <c r="URZ429" s="1209"/>
      <c r="USA429" s="1209"/>
      <c r="USB429" s="1209"/>
      <c r="USC429" s="1209"/>
      <c r="USD429" s="1210"/>
      <c r="USE429" s="1211"/>
      <c r="USF429" s="1210"/>
      <c r="USH429" s="1208"/>
      <c r="USI429" s="1209"/>
      <c r="USJ429" s="1209"/>
      <c r="USK429" s="1209"/>
      <c r="USL429" s="1209"/>
      <c r="USM429" s="1210"/>
      <c r="USN429" s="1211"/>
      <c r="USO429" s="1210"/>
      <c r="USQ429" s="1208"/>
      <c r="USR429" s="1209"/>
      <c r="USS429" s="1209"/>
      <c r="UST429" s="1209"/>
      <c r="USU429" s="1209"/>
      <c r="USV429" s="1210"/>
      <c r="USW429" s="1211"/>
      <c r="USX429" s="1210"/>
      <c r="USZ429" s="1208"/>
      <c r="UTA429" s="1209"/>
      <c r="UTB429" s="1209"/>
      <c r="UTC429" s="1209"/>
      <c r="UTD429" s="1209"/>
      <c r="UTE429" s="1210"/>
      <c r="UTF429" s="1211"/>
      <c r="UTG429" s="1210"/>
      <c r="UTI429" s="1208"/>
      <c r="UTJ429" s="1209"/>
      <c r="UTK429" s="1209"/>
      <c r="UTL429" s="1209"/>
      <c r="UTM429" s="1209"/>
      <c r="UTN429" s="1210"/>
      <c r="UTO429" s="1211"/>
      <c r="UTP429" s="1210"/>
      <c r="UTR429" s="1208"/>
      <c r="UTS429" s="1209"/>
      <c r="UTT429" s="1209"/>
      <c r="UTU429" s="1209"/>
      <c r="UTV429" s="1209"/>
      <c r="UTW429" s="1210"/>
      <c r="UTX429" s="1211"/>
      <c r="UTY429" s="1210"/>
      <c r="UUA429" s="1208"/>
      <c r="UUB429" s="1209"/>
      <c r="UUC429" s="1209"/>
      <c r="UUD429" s="1209"/>
      <c r="UUE429" s="1209"/>
      <c r="UUF429" s="1210"/>
      <c r="UUG429" s="1211"/>
      <c r="UUH429" s="1210"/>
      <c r="UUJ429" s="1208"/>
      <c r="UUK429" s="1209"/>
      <c r="UUL429" s="1209"/>
      <c r="UUM429" s="1209"/>
      <c r="UUN429" s="1209"/>
      <c r="UUO429" s="1210"/>
      <c r="UUP429" s="1211"/>
      <c r="UUQ429" s="1210"/>
      <c r="UUS429" s="1208"/>
      <c r="UUT429" s="1209"/>
      <c r="UUU429" s="1209"/>
      <c r="UUV429" s="1209"/>
      <c r="UUW429" s="1209"/>
      <c r="UUX429" s="1210"/>
      <c r="UUY429" s="1211"/>
      <c r="UUZ429" s="1210"/>
      <c r="UVB429" s="1208"/>
      <c r="UVC429" s="1209"/>
      <c r="UVD429" s="1209"/>
      <c r="UVE429" s="1209"/>
      <c r="UVF429" s="1209"/>
      <c r="UVG429" s="1210"/>
      <c r="UVH429" s="1211"/>
      <c r="UVI429" s="1210"/>
      <c r="UVK429" s="1208"/>
      <c r="UVL429" s="1209"/>
      <c r="UVM429" s="1209"/>
      <c r="UVN429" s="1209"/>
      <c r="UVO429" s="1209"/>
      <c r="UVP429" s="1210"/>
      <c r="UVQ429" s="1211"/>
      <c r="UVR429" s="1210"/>
      <c r="UVT429" s="1208"/>
      <c r="UVU429" s="1209"/>
      <c r="UVV429" s="1209"/>
      <c r="UVW429" s="1209"/>
      <c r="UVX429" s="1209"/>
      <c r="UVY429" s="1210"/>
      <c r="UVZ429" s="1211"/>
      <c r="UWA429" s="1210"/>
      <c r="UWC429" s="1208"/>
      <c r="UWD429" s="1209"/>
      <c r="UWE429" s="1209"/>
      <c r="UWF429" s="1209"/>
      <c r="UWG429" s="1209"/>
      <c r="UWH429" s="1210"/>
      <c r="UWI429" s="1211"/>
      <c r="UWJ429" s="1210"/>
      <c r="UWL429" s="1208"/>
      <c r="UWM429" s="1209"/>
      <c r="UWN429" s="1209"/>
      <c r="UWO429" s="1209"/>
      <c r="UWP429" s="1209"/>
      <c r="UWQ429" s="1210"/>
      <c r="UWR429" s="1211"/>
      <c r="UWS429" s="1210"/>
      <c r="UWU429" s="1208"/>
      <c r="UWV429" s="1209"/>
      <c r="UWW429" s="1209"/>
      <c r="UWX429" s="1209"/>
      <c r="UWY429" s="1209"/>
      <c r="UWZ429" s="1210"/>
      <c r="UXA429" s="1211"/>
      <c r="UXB429" s="1210"/>
      <c r="UXD429" s="1208"/>
      <c r="UXE429" s="1209"/>
      <c r="UXF429" s="1209"/>
      <c r="UXG429" s="1209"/>
      <c r="UXH429" s="1209"/>
      <c r="UXI429" s="1210"/>
      <c r="UXJ429" s="1211"/>
      <c r="UXK429" s="1210"/>
      <c r="UXM429" s="1208"/>
      <c r="UXN429" s="1209"/>
      <c r="UXO429" s="1209"/>
      <c r="UXP429" s="1209"/>
      <c r="UXQ429" s="1209"/>
      <c r="UXR429" s="1210"/>
      <c r="UXS429" s="1211"/>
      <c r="UXT429" s="1210"/>
      <c r="UXV429" s="1208"/>
      <c r="UXW429" s="1209"/>
      <c r="UXX429" s="1209"/>
      <c r="UXY429" s="1209"/>
      <c r="UXZ429" s="1209"/>
      <c r="UYA429" s="1210"/>
      <c r="UYB429" s="1211"/>
      <c r="UYC429" s="1210"/>
      <c r="UYE429" s="1208"/>
      <c r="UYF429" s="1209"/>
      <c r="UYG429" s="1209"/>
      <c r="UYH429" s="1209"/>
      <c r="UYI429" s="1209"/>
      <c r="UYJ429" s="1210"/>
      <c r="UYK429" s="1211"/>
      <c r="UYL429" s="1210"/>
      <c r="UYN429" s="1208"/>
      <c r="UYO429" s="1209"/>
      <c r="UYP429" s="1209"/>
      <c r="UYQ429" s="1209"/>
      <c r="UYR429" s="1209"/>
      <c r="UYS429" s="1210"/>
      <c r="UYT429" s="1211"/>
      <c r="UYU429" s="1210"/>
      <c r="UYW429" s="1208"/>
      <c r="UYX429" s="1209"/>
      <c r="UYY429" s="1209"/>
      <c r="UYZ429" s="1209"/>
      <c r="UZA429" s="1209"/>
      <c r="UZB429" s="1210"/>
      <c r="UZC429" s="1211"/>
      <c r="UZD429" s="1210"/>
      <c r="UZF429" s="1208"/>
      <c r="UZG429" s="1209"/>
      <c r="UZH429" s="1209"/>
      <c r="UZI429" s="1209"/>
      <c r="UZJ429" s="1209"/>
      <c r="UZK429" s="1210"/>
      <c r="UZL429" s="1211"/>
      <c r="UZM429" s="1210"/>
      <c r="UZO429" s="1208"/>
      <c r="UZP429" s="1209"/>
      <c r="UZQ429" s="1209"/>
      <c r="UZR429" s="1209"/>
      <c r="UZS429" s="1209"/>
      <c r="UZT429" s="1210"/>
      <c r="UZU429" s="1211"/>
      <c r="UZV429" s="1210"/>
      <c r="UZX429" s="1208"/>
      <c r="UZY429" s="1209"/>
      <c r="UZZ429" s="1209"/>
      <c r="VAA429" s="1209"/>
      <c r="VAB429" s="1209"/>
      <c r="VAC429" s="1210"/>
      <c r="VAD429" s="1211"/>
      <c r="VAE429" s="1210"/>
      <c r="VAG429" s="1208"/>
      <c r="VAH429" s="1209"/>
      <c r="VAI429" s="1209"/>
      <c r="VAJ429" s="1209"/>
      <c r="VAK429" s="1209"/>
      <c r="VAL429" s="1210"/>
      <c r="VAM429" s="1211"/>
      <c r="VAN429" s="1210"/>
      <c r="VAP429" s="1208"/>
      <c r="VAQ429" s="1209"/>
      <c r="VAR429" s="1209"/>
      <c r="VAS429" s="1209"/>
      <c r="VAT429" s="1209"/>
      <c r="VAU429" s="1210"/>
      <c r="VAV429" s="1211"/>
      <c r="VAW429" s="1210"/>
      <c r="VAY429" s="1208"/>
      <c r="VAZ429" s="1209"/>
      <c r="VBA429" s="1209"/>
      <c r="VBB429" s="1209"/>
      <c r="VBC429" s="1209"/>
      <c r="VBD429" s="1210"/>
      <c r="VBE429" s="1211"/>
      <c r="VBF429" s="1210"/>
      <c r="VBH429" s="1208"/>
      <c r="VBI429" s="1209"/>
      <c r="VBJ429" s="1209"/>
      <c r="VBK429" s="1209"/>
      <c r="VBL429" s="1209"/>
      <c r="VBM429" s="1210"/>
      <c r="VBN429" s="1211"/>
      <c r="VBO429" s="1210"/>
      <c r="VBQ429" s="1208"/>
      <c r="VBR429" s="1209"/>
      <c r="VBS429" s="1209"/>
      <c r="VBT429" s="1209"/>
      <c r="VBU429" s="1209"/>
      <c r="VBV429" s="1210"/>
      <c r="VBW429" s="1211"/>
      <c r="VBX429" s="1210"/>
      <c r="VBZ429" s="1208"/>
      <c r="VCA429" s="1209"/>
      <c r="VCB429" s="1209"/>
      <c r="VCC429" s="1209"/>
      <c r="VCD429" s="1209"/>
      <c r="VCE429" s="1210"/>
      <c r="VCF429" s="1211"/>
      <c r="VCG429" s="1210"/>
      <c r="VCI429" s="1208"/>
      <c r="VCJ429" s="1209"/>
      <c r="VCK429" s="1209"/>
      <c r="VCL429" s="1209"/>
      <c r="VCM429" s="1209"/>
      <c r="VCN429" s="1210"/>
      <c r="VCO429" s="1211"/>
      <c r="VCP429" s="1210"/>
      <c r="VCR429" s="1208"/>
      <c r="VCS429" s="1209"/>
      <c r="VCT429" s="1209"/>
      <c r="VCU429" s="1209"/>
      <c r="VCV429" s="1209"/>
      <c r="VCW429" s="1210"/>
      <c r="VCX429" s="1211"/>
      <c r="VCY429" s="1210"/>
      <c r="VDA429" s="1208"/>
      <c r="VDB429" s="1209"/>
      <c r="VDC429" s="1209"/>
      <c r="VDD429" s="1209"/>
      <c r="VDE429" s="1209"/>
      <c r="VDF429" s="1210"/>
      <c r="VDG429" s="1211"/>
      <c r="VDH429" s="1210"/>
      <c r="VDJ429" s="1208"/>
      <c r="VDK429" s="1209"/>
      <c r="VDL429" s="1209"/>
      <c r="VDM429" s="1209"/>
      <c r="VDN429" s="1209"/>
      <c r="VDO429" s="1210"/>
      <c r="VDP429" s="1211"/>
      <c r="VDQ429" s="1210"/>
      <c r="VDS429" s="1208"/>
      <c r="VDT429" s="1209"/>
      <c r="VDU429" s="1209"/>
      <c r="VDV429" s="1209"/>
      <c r="VDW429" s="1209"/>
      <c r="VDX429" s="1210"/>
      <c r="VDY429" s="1211"/>
      <c r="VDZ429" s="1210"/>
      <c r="VEB429" s="1208"/>
      <c r="VEC429" s="1209"/>
      <c r="VED429" s="1209"/>
      <c r="VEE429" s="1209"/>
      <c r="VEF429" s="1209"/>
      <c r="VEG429" s="1210"/>
      <c r="VEH429" s="1211"/>
      <c r="VEI429" s="1210"/>
      <c r="VEK429" s="1208"/>
      <c r="VEL429" s="1209"/>
      <c r="VEM429" s="1209"/>
      <c r="VEN429" s="1209"/>
      <c r="VEO429" s="1209"/>
      <c r="VEP429" s="1210"/>
      <c r="VEQ429" s="1211"/>
      <c r="VER429" s="1210"/>
      <c r="VET429" s="1208"/>
      <c r="VEU429" s="1209"/>
      <c r="VEV429" s="1209"/>
      <c r="VEW429" s="1209"/>
      <c r="VEX429" s="1209"/>
      <c r="VEY429" s="1210"/>
      <c r="VEZ429" s="1211"/>
      <c r="VFA429" s="1210"/>
      <c r="VFC429" s="1208"/>
      <c r="VFD429" s="1209"/>
      <c r="VFE429" s="1209"/>
      <c r="VFF429" s="1209"/>
      <c r="VFG429" s="1209"/>
      <c r="VFH429" s="1210"/>
      <c r="VFI429" s="1211"/>
      <c r="VFJ429" s="1210"/>
      <c r="VFL429" s="1208"/>
      <c r="VFM429" s="1209"/>
      <c r="VFN429" s="1209"/>
      <c r="VFO429" s="1209"/>
      <c r="VFP429" s="1209"/>
      <c r="VFQ429" s="1210"/>
      <c r="VFR429" s="1211"/>
      <c r="VFS429" s="1210"/>
      <c r="VFU429" s="1208"/>
      <c r="VFV429" s="1209"/>
      <c r="VFW429" s="1209"/>
      <c r="VFX429" s="1209"/>
      <c r="VFY429" s="1209"/>
      <c r="VFZ429" s="1210"/>
      <c r="VGA429" s="1211"/>
      <c r="VGB429" s="1210"/>
      <c r="VGD429" s="1208"/>
      <c r="VGE429" s="1209"/>
      <c r="VGF429" s="1209"/>
      <c r="VGG429" s="1209"/>
      <c r="VGH429" s="1209"/>
      <c r="VGI429" s="1210"/>
      <c r="VGJ429" s="1211"/>
      <c r="VGK429" s="1210"/>
      <c r="VGM429" s="1208"/>
      <c r="VGN429" s="1209"/>
      <c r="VGO429" s="1209"/>
      <c r="VGP429" s="1209"/>
      <c r="VGQ429" s="1209"/>
      <c r="VGR429" s="1210"/>
      <c r="VGS429" s="1211"/>
      <c r="VGT429" s="1210"/>
      <c r="VGV429" s="1208"/>
      <c r="VGW429" s="1209"/>
      <c r="VGX429" s="1209"/>
      <c r="VGY429" s="1209"/>
      <c r="VGZ429" s="1209"/>
      <c r="VHA429" s="1210"/>
      <c r="VHB429" s="1211"/>
      <c r="VHC429" s="1210"/>
      <c r="VHE429" s="1208"/>
      <c r="VHF429" s="1209"/>
      <c r="VHG429" s="1209"/>
      <c r="VHH429" s="1209"/>
      <c r="VHI429" s="1209"/>
      <c r="VHJ429" s="1210"/>
      <c r="VHK429" s="1211"/>
      <c r="VHL429" s="1210"/>
      <c r="VHN429" s="1208"/>
      <c r="VHO429" s="1209"/>
      <c r="VHP429" s="1209"/>
      <c r="VHQ429" s="1209"/>
      <c r="VHR429" s="1209"/>
      <c r="VHS429" s="1210"/>
      <c r="VHT429" s="1211"/>
      <c r="VHU429" s="1210"/>
      <c r="VHW429" s="1208"/>
      <c r="VHX429" s="1209"/>
      <c r="VHY429" s="1209"/>
      <c r="VHZ429" s="1209"/>
      <c r="VIA429" s="1209"/>
      <c r="VIB429" s="1210"/>
      <c r="VIC429" s="1211"/>
      <c r="VID429" s="1210"/>
      <c r="VIF429" s="1208"/>
      <c r="VIG429" s="1209"/>
      <c r="VIH429" s="1209"/>
      <c r="VII429" s="1209"/>
      <c r="VIJ429" s="1209"/>
      <c r="VIK429" s="1210"/>
      <c r="VIL429" s="1211"/>
      <c r="VIM429" s="1210"/>
      <c r="VIO429" s="1208"/>
      <c r="VIP429" s="1209"/>
      <c r="VIQ429" s="1209"/>
      <c r="VIR429" s="1209"/>
      <c r="VIS429" s="1209"/>
      <c r="VIT429" s="1210"/>
      <c r="VIU429" s="1211"/>
      <c r="VIV429" s="1210"/>
      <c r="VIX429" s="1208"/>
      <c r="VIY429" s="1209"/>
      <c r="VIZ429" s="1209"/>
      <c r="VJA429" s="1209"/>
      <c r="VJB429" s="1209"/>
      <c r="VJC429" s="1210"/>
      <c r="VJD429" s="1211"/>
      <c r="VJE429" s="1210"/>
      <c r="VJG429" s="1208"/>
      <c r="VJH429" s="1209"/>
      <c r="VJI429" s="1209"/>
      <c r="VJJ429" s="1209"/>
      <c r="VJK429" s="1209"/>
      <c r="VJL429" s="1210"/>
      <c r="VJM429" s="1211"/>
      <c r="VJN429" s="1210"/>
      <c r="VJP429" s="1208"/>
      <c r="VJQ429" s="1209"/>
      <c r="VJR429" s="1209"/>
      <c r="VJS429" s="1209"/>
      <c r="VJT429" s="1209"/>
      <c r="VJU429" s="1210"/>
      <c r="VJV429" s="1211"/>
      <c r="VJW429" s="1210"/>
      <c r="VJY429" s="1208"/>
      <c r="VJZ429" s="1209"/>
      <c r="VKA429" s="1209"/>
      <c r="VKB429" s="1209"/>
      <c r="VKC429" s="1209"/>
      <c r="VKD429" s="1210"/>
      <c r="VKE429" s="1211"/>
      <c r="VKF429" s="1210"/>
      <c r="VKH429" s="1208"/>
      <c r="VKI429" s="1209"/>
      <c r="VKJ429" s="1209"/>
      <c r="VKK429" s="1209"/>
      <c r="VKL429" s="1209"/>
      <c r="VKM429" s="1210"/>
      <c r="VKN429" s="1211"/>
      <c r="VKO429" s="1210"/>
      <c r="VKQ429" s="1208"/>
      <c r="VKR429" s="1209"/>
      <c r="VKS429" s="1209"/>
      <c r="VKT429" s="1209"/>
      <c r="VKU429" s="1209"/>
      <c r="VKV429" s="1210"/>
      <c r="VKW429" s="1211"/>
      <c r="VKX429" s="1210"/>
      <c r="VKZ429" s="1208"/>
      <c r="VLA429" s="1209"/>
      <c r="VLB429" s="1209"/>
      <c r="VLC429" s="1209"/>
      <c r="VLD429" s="1209"/>
      <c r="VLE429" s="1210"/>
      <c r="VLF429" s="1211"/>
      <c r="VLG429" s="1210"/>
      <c r="VLI429" s="1208"/>
      <c r="VLJ429" s="1209"/>
      <c r="VLK429" s="1209"/>
      <c r="VLL429" s="1209"/>
      <c r="VLM429" s="1209"/>
      <c r="VLN429" s="1210"/>
      <c r="VLO429" s="1211"/>
      <c r="VLP429" s="1210"/>
      <c r="VLR429" s="1208"/>
      <c r="VLS429" s="1209"/>
      <c r="VLT429" s="1209"/>
      <c r="VLU429" s="1209"/>
      <c r="VLV429" s="1209"/>
      <c r="VLW429" s="1210"/>
      <c r="VLX429" s="1211"/>
      <c r="VLY429" s="1210"/>
      <c r="VMA429" s="1208"/>
      <c r="VMB429" s="1209"/>
      <c r="VMC429" s="1209"/>
      <c r="VMD429" s="1209"/>
      <c r="VME429" s="1209"/>
      <c r="VMF429" s="1210"/>
      <c r="VMG429" s="1211"/>
      <c r="VMH429" s="1210"/>
      <c r="VMJ429" s="1208"/>
      <c r="VMK429" s="1209"/>
      <c r="VML429" s="1209"/>
      <c r="VMM429" s="1209"/>
      <c r="VMN429" s="1209"/>
      <c r="VMO429" s="1210"/>
      <c r="VMP429" s="1211"/>
      <c r="VMQ429" s="1210"/>
      <c r="VMS429" s="1208"/>
      <c r="VMT429" s="1209"/>
      <c r="VMU429" s="1209"/>
      <c r="VMV429" s="1209"/>
      <c r="VMW429" s="1209"/>
      <c r="VMX429" s="1210"/>
      <c r="VMY429" s="1211"/>
      <c r="VMZ429" s="1210"/>
      <c r="VNB429" s="1208"/>
      <c r="VNC429" s="1209"/>
      <c r="VND429" s="1209"/>
      <c r="VNE429" s="1209"/>
      <c r="VNF429" s="1209"/>
      <c r="VNG429" s="1210"/>
      <c r="VNH429" s="1211"/>
      <c r="VNI429" s="1210"/>
      <c r="VNK429" s="1208"/>
      <c r="VNL429" s="1209"/>
      <c r="VNM429" s="1209"/>
      <c r="VNN429" s="1209"/>
      <c r="VNO429" s="1209"/>
      <c r="VNP429" s="1210"/>
      <c r="VNQ429" s="1211"/>
      <c r="VNR429" s="1210"/>
      <c r="VNT429" s="1208"/>
      <c r="VNU429" s="1209"/>
      <c r="VNV429" s="1209"/>
      <c r="VNW429" s="1209"/>
      <c r="VNX429" s="1209"/>
      <c r="VNY429" s="1210"/>
      <c r="VNZ429" s="1211"/>
      <c r="VOA429" s="1210"/>
      <c r="VOC429" s="1208"/>
      <c r="VOD429" s="1209"/>
      <c r="VOE429" s="1209"/>
      <c r="VOF429" s="1209"/>
      <c r="VOG429" s="1209"/>
      <c r="VOH429" s="1210"/>
      <c r="VOI429" s="1211"/>
      <c r="VOJ429" s="1210"/>
      <c r="VOL429" s="1208"/>
      <c r="VOM429" s="1209"/>
      <c r="VON429" s="1209"/>
      <c r="VOO429" s="1209"/>
      <c r="VOP429" s="1209"/>
      <c r="VOQ429" s="1210"/>
      <c r="VOR429" s="1211"/>
      <c r="VOS429" s="1210"/>
      <c r="VOU429" s="1208"/>
      <c r="VOV429" s="1209"/>
      <c r="VOW429" s="1209"/>
      <c r="VOX429" s="1209"/>
      <c r="VOY429" s="1209"/>
      <c r="VOZ429" s="1210"/>
      <c r="VPA429" s="1211"/>
      <c r="VPB429" s="1210"/>
      <c r="VPD429" s="1208"/>
      <c r="VPE429" s="1209"/>
      <c r="VPF429" s="1209"/>
      <c r="VPG429" s="1209"/>
      <c r="VPH429" s="1209"/>
      <c r="VPI429" s="1210"/>
      <c r="VPJ429" s="1211"/>
      <c r="VPK429" s="1210"/>
      <c r="VPM429" s="1208"/>
      <c r="VPN429" s="1209"/>
      <c r="VPO429" s="1209"/>
      <c r="VPP429" s="1209"/>
      <c r="VPQ429" s="1209"/>
      <c r="VPR429" s="1210"/>
      <c r="VPS429" s="1211"/>
      <c r="VPT429" s="1210"/>
      <c r="VPV429" s="1208"/>
      <c r="VPW429" s="1209"/>
      <c r="VPX429" s="1209"/>
      <c r="VPY429" s="1209"/>
      <c r="VPZ429" s="1209"/>
      <c r="VQA429" s="1210"/>
      <c r="VQB429" s="1211"/>
      <c r="VQC429" s="1210"/>
      <c r="VQE429" s="1208"/>
      <c r="VQF429" s="1209"/>
      <c r="VQG429" s="1209"/>
      <c r="VQH429" s="1209"/>
      <c r="VQI429" s="1209"/>
      <c r="VQJ429" s="1210"/>
      <c r="VQK429" s="1211"/>
      <c r="VQL429" s="1210"/>
      <c r="VQN429" s="1208"/>
      <c r="VQO429" s="1209"/>
      <c r="VQP429" s="1209"/>
      <c r="VQQ429" s="1209"/>
      <c r="VQR429" s="1209"/>
      <c r="VQS429" s="1210"/>
      <c r="VQT429" s="1211"/>
      <c r="VQU429" s="1210"/>
      <c r="VQW429" s="1208"/>
      <c r="VQX429" s="1209"/>
      <c r="VQY429" s="1209"/>
      <c r="VQZ429" s="1209"/>
      <c r="VRA429" s="1209"/>
      <c r="VRB429" s="1210"/>
      <c r="VRC429" s="1211"/>
      <c r="VRD429" s="1210"/>
      <c r="VRF429" s="1208"/>
      <c r="VRG429" s="1209"/>
      <c r="VRH429" s="1209"/>
      <c r="VRI429" s="1209"/>
      <c r="VRJ429" s="1209"/>
      <c r="VRK429" s="1210"/>
      <c r="VRL429" s="1211"/>
      <c r="VRM429" s="1210"/>
      <c r="VRO429" s="1208"/>
      <c r="VRP429" s="1209"/>
      <c r="VRQ429" s="1209"/>
      <c r="VRR429" s="1209"/>
      <c r="VRS429" s="1209"/>
      <c r="VRT429" s="1210"/>
      <c r="VRU429" s="1211"/>
      <c r="VRV429" s="1210"/>
      <c r="VRX429" s="1208"/>
      <c r="VRY429" s="1209"/>
      <c r="VRZ429" s="1209"/>
      <c r="VSA429" s="1209"/>
      <c r="VSB429" s="1209"/>
      <c r="VSC429" s="1210"/>
      <c r="VSD429" s="1211"/>
      <c r="VSE429" s="1210"/>
      <c r="VSG429" s="1208"/>
      <c r="VSH429" s="1209"/>
      <c r="VSI429" s="1209"/>
      <c r="VSJ429" s="1209"/>
      <c r="VSK429" s="1209"/>
      <c r="VSL429" s="1210"/>
      <c r="VSM429" s="1211"/>
      <c r="VSN429" s="1210"/>
      <c r="VSP429" s="1208"/>
      <c r="VSQ429" s="1209"/>
      <c r="VSR429" s="1209"/>
      <c r="VSS429" s="1209"/>
      <c r="VST429" s="1209"/>
      <c r="VSU429" s="1210"/>
      <c r="VSV429" s="1211"/>
      <c r="VSW429" s="1210"/>
      <c r="VSY429" s="1208"/>
      <c r="VSZ429" s="1209"/>
      <c r="VTA429" s="1209"/>
      <c r="VTB429" s="1209"/>
      <c r="VTC429" s="1209"/>
      <c r="VTD429" s="1210"/>
      <c r="VTE429" s="1211"/>
      <c r="VTF429" s="1210"/>
      <c r="VTH429" s="1208"/>
      <c r="VTI429" s="1209"/>
      <c r="VTJ429" s="1209"/>
      <c r="VTK429" s="1209"/>
      <c r="VTL429" s="1209"/>
      <c r="VTM429" s="1210"/>
      <c r="VTN429" s="1211"/>
      <c r="VTO429" s="1210"/>
      <c r="VTQ429" s="1208"/>
      <c r="VTR429" s="1209"/>
      <c r="VTS429" s="1209"/>
      <c r="VTT429" s="1209"/>
      <c r="VTU429" s="1209"/>
      <c r="VTV429" s="1210"/>
      <c r="VTW429" s="1211"/>
      <c r="VTX429" s="1210"/>
      <c r="VTZ429" s="1208"/>
      <c r="VUA429" s="1209"/>
      <c r="VUB429" s="1209"/>
      <c r="VUC429" s="1209"/>
      <c r="VUD429" s="1209"/>
      <c r="VUE429" s="1210"/>
      <c r="VUF429" s="1211"/>
      <c r="VUG429" s="1210"/>
      <c r="VUI429" s="1208"/>
      <c r="VUJ429" s="1209"/>
      <c r="VUK429" s="1209"/>
      <c r="VUL429" s="1209"/>
      <c r="VUM429" s="1209"/>
      <c r="VUN429" s="1210"/>
      <c r="VUO429" s="1211"/>
      <c r="VUP429" s="1210"/>
      <c r="VUR429" s="1208"/>
      <c r="VUS429" s="1209"/>
      <c r="VUT429" s="1209"/>
      <c r="VUU429" s="1209"/>
      <c r="VUV429" s="1209"/>
      <c r="VUW429" s="1210"/>
      <c r="VUX429" s="1211"/>
      <c r="VUY429" s="1210"/>
      <c r="VVA429" s="1208"/>
      <c r="VVB429" s="1209"/>
      <c r="VVC429" s="1209"/>
      <c r="VVD429" s="1209"/>
      <c r="VVE429" s="1209"/>
      <c r="VVF429" s="1210"/>
      <c r="VVG429" s="1211"/>
      <c r="VVH429" s="1210"/>
      <c r="VVJ429" s="1208"/>
      <c r="VVK429" s="1209"/>
      <c r="VVL429" s="1209"/>
      <c r="VVM429" s="1209"/>
      <c r="VVN429" s="1209"/>
      <c r="VVO429" s="1210"/>
      <c r="VVP429" s="1211"/>
      <c r="VVQ429" s="1210"/>
      <c r="VVS429" s="1208"/>
      <c r="VVT429" s="1209"/>
      <c r="VVU429" s="1209"/>
      <c r="VVV429" s="1209"/>
      <c r="VVW429" s="1209"/>
      <c r="VVX429" s="1210"/>
      <c r="VVY429" s="1211"/>
      <c r="VVZ429" s="1210"/>
      <c r="VWB429" s="1208"/>
      <c r="VWC429" s="1209"/>
      <c r="VWD429" s="1209"/>
      <c r="VWE429" s="1209"/>
      <c r="VWF429" s="1209"/>
      <c r="VWG429" s="1210"/>
      <c r="VWH429" s="1211"/>
      <c r="VWI429" s="1210"/>
      <c r="VWK429" s="1208"/>
      <c r="VWL429" s="1209"/>
      <c r="VWM429" s="1209"/>
      <c r="VWN429" s="1209"/>
      <c r="VWO429" s="1209"/>
      <c r="VWP429" s="1210"/>
      <c r="VWQ429" s="1211"/>
      <c r="VWR429" s="1210"/>
      <c r="VWT429" s="1208"/>
      <c r="VWU429" s="1209"/>
      <c r="VWV429" s="1209"/>
      <c r="VWW429" s="1209"/>
      <c r="VWX429" s="1209"/>
      <c r="VWY429" s="1210"/>
      <c r="VWZ429" s="1211"/>
      <c r="VXA429" s="1210"/>
      <c r="VXC429" s="1208"/>
      <c r="VXD429" s="1209"/>
      <c r="VXE429" s="1209"/>
      <c r="VXF429" s="1209"/>
      <c r="VXG429" s="1209"/>
      <c r="VXH429" s="1210"/>
      <c r="VXI429" s="1211"/>
      <c r="VXJ429" s="1210"/>
      <c r="VXL429" s="1208"/>
      <c r="VXM429" s="1209"/>
      <c r="VXN429" s="1209"/>
      <c r="VXO429" s="1209"/>
      <c r="VXP429" s="1209"/>
      <c r="VXQ429" s="1210"/>
      <c r="VXR429" s="1211"/>
      <c r="VXS429" s="1210"/>
      <c r="VXU429" s="1208"/>
      <c r="VXV429" s="1209"/>
      <c r="VXW429" s="1209"/>
      <c r="VXX429" s="1209"/>
      <c r="VXY429" s="1209"/>
      <c r="VXZ429" s="1210"/>
      <c r="VYA429" s="1211"/>
      <c r="VYB429" s="1210"/>
      <c r="VYD429" s="1208"/>
      <c r="VYE429" s="1209"/>
      <c r="VYF429" s="1209"/>
      <c r="VYG429" s="1209"/>
      <c r="VYH429" s="1209"/>
      <c r="VYI429" s="1210"/>
      <c r="VYJ429" s="1211"/>
      <c r="VYK429" s="1210"/>
      <c r="VYM429" s="1208"/>
      <c r="VYN429" s="1209"/>
      <c r="VYO429" s="1209"/>
      <c r="VYP429" s="1209"/>
      <c r="VYQ429" s="1209"/>
      <c r="VYR429" s="1210"/>
      <c r="VYS429" s="1211"/>
      <c r="VYT429" s="1210"/>
      <c r="VYV429" s="1208"/>
      <c r="VYW429" s="1209"/>
      <c r="VYX429" s="1209"/>
      <c r="VYY429" s="1209"/>
      <c r="VYZ429" s="1209"/>
      <c r="VZA429" s="1210"/>
      <c r="VZB429" s="1211"/>
      <c r="VZC429" s="1210"/>
      <c r="VZE429" s="1208"/>
      <c r="VZF429" s="1209"/>
      <c r="VZG429" s="1209"/>
      <c r="VZH429" s="1209"/>
      <c r="VZI429" s="1209"/>
      <c r="VZJ429" s="1210"/>
      <c r="VZK429" s="1211"/>
      <c r="VZL429" s="1210"/>
      <c r="VZN429" s="1208"/>
      <c r="VZO429" s="1209"/>
      <c r="VZP429" s="1209"/>
      <c r="VZQ429" s="1209"/>
      <c r="VZR429" s="1209"/>
      <c r="VZS429" s="1210"/>
      <c r="VZT429" s="1211"/>
      <c r="VZU429" s="1210"/>
      <c r="VZW429" s="1208"/>
      <c r="VZX429" s="1209"/>
      <c r="VZY429" s="1209"/>
      <c r="VZZ429" s="1209"/>
      <c r="WAA429" s="1209"/>
      <c r="WAB429" s="1210"/>
      <c r="WAC429" s="1211"/>
      <c r="WAD429" s="1210"/>
      <c r="WAF429" s="1208"/>
      <c r="WAG429" s="1209"/>
      <c r="WAH429" s="1209"/>
      <c r="WAI429" s="1209"/>
      <c r="WAJ429" s="1209"/>
      <c r="WAK429" s="1210"/>
      <c r="WAL429" s="1211"/>
      <c r="WAM429" s="1210"/>
      <c r="WAO429" s="1208"/>
      <c r="WAP429" s="1209"/>
      <c r="WAQ429" s="1209"/>
      <c r="WAR429" s="1209"/>
      <c r="WAS429" s="1209"/>
      <c r="WAT429" s="1210"/>
      <c r="WAU429" s="1211"/>
      <c r="WAV429" s="1210"/>
      <c r="WAX429" s="1208"/>
      <c r="WAY429" s="1209"/>
      <c r="WAZ429" s="1209"/>
      <c r="WBA429" s="1209"/>
      <c r="WBB429" s="1209"/>
      <c r="WBC429" s="1210"/>
      <c r="WBD429" s="1211"/>
      <c r="WBE429" s="1210"/>
      <c r="WBG429" s="1208"/>
      <c r="WBH429" s="1209"/>
      <c r="WBI429" s="1209"/>
      <c r="WBJ429" s="1209"/>
      <c r="WBK429" s="1209"/>
      <c r="WBL429" s="1210"/>
      <c r="WBM429" s="1211"/>
      <c r="WBN429" s="1210"/>
      <c r="WBP429" s="1208"/>
      <c r="WBQ429" s="1209"/>
      <c r="WBR429" s="1209"/>
      <c r="WBS429" s="1209"/>
      <c r="WBT429" s="1209"/>
      <c r="WBU429" s="1210"/>
      <c r="WBV429" s="1211"/>
      <c r="WBW429" s="1210"/>
      <c r="WBY429" s="1208"/>
      <c r="WBZ429" s="1209"/>
      <c r="WCA429" s="1209"/>
      <c r="WCB429" s="1209"/>
      <c r="WCC429" s="1209"/>
      <c r="WCD429" s="1210"/>
      <c r="WCE429" s="1211"/>
      <c r="WCF429" s="1210"/>
      <c r="WCH429" s="1208"/>
      <c r="WCI429" s="1209"/>
      <c r="WCJ429" s="1209"/>
      <c r="WCK429" s="1209"/>
      <c r="WCL429" s="1209"/>
      <c r="WCM429" s="1210"/>
      <c r="WCN429" s="1211"/>
      <c r="WCO429" s="1210"/>
      <c r="WCQ429" s="1208"/>
      <c r="WCR429" s="1209"/>
      <c r="WCS429" s="1209"/>
      <c r="WCT429" s="1209"/>
      <c r="WCU429" s="1209"/>
      <c r="WCV429" s="1210"/>
      <c r="WCW429" s="1211"/>
      <c r="WCX429" s="1210"/>
      <c r="WCZ429" s="1208"/>
      <c r="WDA429" s="1209"/>
      <c r="WDB429" s="1209"/>
      <c r="WDC429" s="1209"/>
      <c r="WDD429" s="1209"/>
      <c r="WDE429" s="1210"/>
      <c r="WDF429" s="1211"/>
      <c r="WDG429" s="1210"/>
      <c r="WDI429" s="1208"/>
      <c r="WDJ429" s="1209"/>
      <c r="WDK429" s="1209"/>
      <c r="WDL429" s="1209"/>
      <c r="WDM429" s="1209"/>
      <c r="WDN429" s="1210"/>
      <c r="WDO429" s="1211"/>
      <c r="WDP429" s="1210"/>
      <c r="WDR429" s="1208"/>
      <c r="WDS429" s="1209"/>
      <c r="WDT429" s="1209"/>
      <c r="WDU429" s="1209"/>
      <c r="WDV429" s="1209"/>
      <c r="WDW429" s="1210"/>
      <c r="WDX429" s="1211"/>
      <c r="WDY429" s="1210"/>
      <c r="WEA429" s="1208"/>
      <c r="WEB429" s="1209"/>
      <c r="WEC429" s="1209"/>
      <c r="WED429" s="1209"/>
      <c r="WEE429" s="1209"/>
      <c r="WEF429" s="1210"/>
      <c r="WEG429" s="1211"/>
      <c r="WEH429" s="1210"/>
      <c r="WEJ429" s="1208"/>
      <c r="WEK429" s="1209"/>
      <c r="WEL429" s="1209"/>
      <c r="WEM429" s="1209"/>
      <c r="WEN429" s="1209"/>
      <c r="WEO429" s="1210"/>
      <c r="WEP429" s="1211"/>
      <c r="WEQ429" s="1210"/>
      <c r="WES429" s="1208"/>
      <c r="WET429" s="1209"/>
      <c r="WEU429" s="1209"/>
      <c r="WEV429" s="1209"/>
      <c r="WEW429" s="1209"/>
      <c r="WEX429" s="1210"/>
      <c r="WEY429" s="1211"/>
      <c r="WEZ429" s="1210"/>
      <c r="WFB429" s="1208"/>
      <c r="WFC429" s="1209"/>
      <c r="WFD429" s="1209"/>
      <c r="WFE429" s="1209"/>
      <c r="WFF429" s="1209"/>
      <c r="WFG429" s="1210"/>
      <c r="WFH429" s="1211"/>
      <c r="WFI429" s="1210"/>
      <c r="WFK429" s="1208"/>
      <c r="WFL429" s="1209"/>
      <c r="WFM429" s="1209"/>
      <c r="WFN429" s="1209"/>
      <c r="WFO429" s="1209"/>
      <c r="WFP429" s="1210"/>
      <c r="WFQ429" s="1211"/>
      <c r="WFR429" s="1210"/>
      <c r="WFT429" s="1208"/>
      <c r="WFU429" s="1209"/>
      <c r="WFV429" s="1209"/>
      <c r="WFW429" s="1209"/>
      <c r="WFX429" s="1209"/>
      <c r="WFY429" s="1210"/>
      <c r="WFZ429" s="1211"/>
      <c r="WGA429" s="1210"/>
      <c r="WGC429" s="1208"/>
      <c r="WGD429" s="1209"/>
      <c r="WGE429" s="1209"/>
      <c r="WGF429" s="1209"/>
      <c r="WGG429" s="1209"/>
      <c r="WGH429" s="1210"/>
      <c r="WGI429" s="1211"/>
      <c r="WGJ429" s="1210"/>
      <c r="WGL429" s="1208"/>
      <c r="WGM429" s="1209"/>
      <c r="WGN429" s="1209"/>
      <c r="WGO429" s="1209"/>
      <c r="WGP429" s="1209"/>
      <c r="WGQ429" s="1210"/>
      <c r="WGR429" s="1211"/>
      <c r="WGS429" s="1210"/>
      <c r="WGU429" s="1208"/>
      <c r="WGV429" s="1209"/>
      <c r="WGW429" s="1209"/>
      <c r="WGX429" s="1209"/>
      <c r="WGY429" s="1209"/>
      <c r="WGZ429" s="1210"/>
      <c r="WHA429" s="1211"/>
      <c r="WHB429" s="1210"/>
      <c r="WHD429" s="1208"/>
      <c r="WHE429" s="1209"/>
      <c r="WHF429" s="1209"/>
      <c r="WHG429" s="1209"/>
      <c r="WHH429" s="1209"/>
      <c r="WHI429" s="1210"/>
      <c r="WHJ429" s="1211"/>
      <c r="WHK429" s="1210"/>
      <c r="WHM429" s="1208"/>
      <c r="WHN429" s="1209"/>
      <c r="WHO429" s="1209"/>
      <c r="WHP429" s="1209"/>
      <c r="WHQ429" s="1209"/>
      <c r="WHR429" s="1210"/>
      <c r="WHS429" s="1211"/>
      <c r="WHT429" s="1210"/>
      <c r="WHV429" s="1208"/>
      <c r="WHW429" s="1209"/>
      <c r="WHX429" s="1209"/>
      <c r="WHY429" s="1209"/>
      <c r="WHZ429" s="1209"/>
      <c r="WIA429" s="1210"/>
      <c r="WIB429" s="1211"/>
      <c r="WIC429" s="1210"/>
      <c r="WIE429" s="1208"/>
      <c r="WIF429" s="1209"/>
      <c r="WIG429" s="1209"/>
      <c r="WIH429" s="1209"/>
      <c r="WII429" s="1209"/>
      <c r="WIJ429" s="1210"/>
      <c r="WIK429" s="1211"/>
      <c r="WIL429" s="1210"/>
      <c r="WIN429" s="1208"/>
      <c r="WIO429" s="1209"/>
      <c r="WIP429" s="1209"/>
      <c r="WIQ429" s="1209"/>
      <c r="WIR429" s="1209"/>
      <c r="WIS429" s="1210"/>
      <c r="WIT429" s="1211"/>
      <c r="WIU429" s="1210"/>
      <c r="WIW429" s="1208"/>
      <c r="WIX429" s="1209"/>
      <c r="WIY429" s="1209"/>
      <c r="WIZ429" s="1209"/>
      <c r="WJA429" s="1209"/>
      <c r="WJB429" s="1210"/>
      <c r="WJC429" s="1211"/>
      <c r="WJD429" s="1210"/>
      <c r="WJF429" s="1208"/>
      <c r="WJG429" s="1209"/>
      <c r="WJH429" s="1209"/>
      <c r="WJI429" s="1209"/>
      <c r="WJJ429" s="1209"/>
      <c r="WJK429" s="1210"/>
      <c r="WJL429" s="1211"/>
      <c r="WJM429" s="1210"/>
      <c r="WJO429" s="1208"/>
      <c r="WJP429" s="1209"/>
      <c r="WJQ429" s="1209"/>
      <c r="WJR429" s="1209"/>
      <c r="WJS429" s="1209"/>
      <c r="WJT429" s="1210"/>
      <c r="WJU429" s="1211"/>
      <c r="WJV429" s="1210"/>
      <c r="WJX429" s="1208"/>
      <c r="WJY429" s="1209"/>
      <c r="WJZ429" s="1209"/>
      <c r="WKA429" s="1209"/>
      <c r="WKB429" s="1209"/>
      <c r="WKC429" s="1210"/>
      <c r="WKD429" s="1211"/>
      <c r="WKE429" s="1210"/>
      <c r="WKG429" s="1208"/>
      <c r="WKH429" s="1209"/>
      <c r="WKI429" s="1209"/>
      <c r="WKJ429" s="1209"/>
      <c r="WKK429" s="1209"/>
      <c r="WKL429" s="1210"/>
      <c r="WKM429" s="1211"/>
      <c r="WKN429" s="1210"/>
      <c r="WKP429" s="1208"/>
      <c r="WKQ429" s="1209"/>
      <c r="WKR429" s="1209"/>
      <c r="WKS429" s="1209"/>
      <c r="WKT429" s="1209"/>
      <c r="WKU429" s="1210"/>
      <c r="WKV429" s="1211"/>
      <c r="WKW429" s="1210"/>
      <c r="WKY429" s="1208"/>
      <c r="WKZ429" s="1209"/>
      <c r="WLA429" s="1209"/>
      <c r="WLB429" s="1209"/>
      <c r="WLC429" s="1209"/>
      <c r="WLD429" s="1210"/>
      <c r="WLE429" s="1211"/>
      <c r="WLF429" s="1210"/>
      <c r="WLH429" s="1208"/>
      <c r="WLI429" s="1209"/>
      <c r="WLJ429" s="1209"/>
      <c r="WLK429" s="1209"/>
      <c r="WLL429" s="1209"/>
      <c r="WLM429" s="1210"/>
      <c r="WLN429" s="1211"/>
      <c r="WLO429" s="1210"/>
      <c r="WLQ429" s="1208"/>
      <c r="WLR429" s="1209"/>
      <c r="WLS429" s="1209"/>
      <c r="WLT429" s="1209"/>
      <c r="WLU429" s="1209"/>
      <c r="WLV429" s="1210"/>
      <c r="WLW429" s="1211"/>
      <c r="WLX429" s="1210"/>
      <c r="WLZ429" s="1208"/>
      <c r="WMA429" s="1209"/>
      <c r="WMB429" s="1209"/>
      <c r="WMC429" s="1209"/>
      <c r="WMD429" s="1209"/>
      <c r="WME429" s="1210"/>
      <c r="WMF429" s="1211"/>
      <c r="WMG429" s="1210"/>
      <c r="WMI429" s="1208"/>
      <c r="WMJ429" s="1209"/>
      <c r="WMK429" s="1209"/>
      <c r="WML429" s="1209"/>
      <c r="WMM429" s="1209"/>
      <c r="WMN429" s="1210"/>
      <c r="WMO429" s="1211"/>
      <c r="WMP429" s="1210"/>
      <c r="WMR429" s="1208"/>
      <c r="WMS429" s="1209"/>
      <c r="WMT429" s="1209"/>
      <c r="WMU429" s="1209"/>
      <c r="WMV429" s="1209"/>
      <c r="WMW429" s="1210"/>
      <c r="WMX429" s="1211"/>
      <c r="WMY429" s="1210"/>
      <c r="WNA429" s="1208"/>
      <c r="WNB429" s="1209"/>
      <c r="WNC429" s="1209"/>
      <c r="WND429" s="1209"/>
      <c r="WNE429" s="1209"/>
      <c r="WNF429" s="1210"/>
      <c r="WNG429" s="1211"/>
      <c r="WNH429" s="1210"/>
      <c r="WNJ429" s="1208"/>
      <c r="WNK429" s="1209"/>
      <c r="WNL429" s="1209"/>
      <c r="WNM429" s="1209"/>
      <c r="WNN429" s="1209"/>
      <c r="WNO429" s="1210"/>
      <c r="WNP429" s="1211"/>
      <c r="WNQ429" s="1210"/>
      <c r="WNS429" s="1208"/>
      <c r="WNT429" s="1209"/>
      <c r="WNU429" s="1209"/>
      <c r="WNV429" s="1209"/>
      <c r="WNW429" s="1209"/>
      <c r="WNX429" s="1210"/>
      <c r="WNY429" s="1211"/>
      <c r="WNZ429" s="1210"/>
      <c r="WOB429" s="1208"/>
      <c r="WOC429" s="1209"/>
      <c r="WOD429" s="1209"/>
      <c r="WOE429" s="1209"/>
      <c r="WOF429" s="1209"/>
      <c r="WOG429" s="1210"/>
      <c r="WOH429" s="1211"/>
      <c r="WOI429" s="1210"/>
      <c r="WOK429" s="1208"/>
      <c r="WOL429" s="1209"/>
      <c r="WOM429" s="1209"/>
      <c r="WON429" s="1209"/>
      <c r="WOO429" s="1209"/>
      <c r="WOP429" s="1210"/>
      <c r="WOQ429" s="1211"/>
      <c r="WOR429" s="1210"/>
      <c r="WOT429" s="1208"/>
      <c r="WOU429" s="1209"/>
      <c r="WOV429" s="1209"/>
      <c r="WOW429" s="1209"/>
      <c r="WOX429" s="1209"/>
      <c r="WOY429" s="1210"/>
      <c r="WOZ429" s="1211"/>
      <c r="WPA429" s="1210"/>
      <c r="WPC429" s="1208"/>
      <c r="WPD429" s="1209"/>
      <c r="WPE429" s="1209"/>
      <c r="WPF429" s="1209"/>
      <c r="WPG429" s="1209"/>
      <c r="WPH429" s="1210"/>
      <c r="WPI429" s="1211"/>
      <c r="WPJ429" s="1210"/>
      <c r="WPL429" s="1208"/>
      <c r="WPM429" s="1209"/>
      <c r="WPN429" s="1209"/>
      <c r="WPO429" s="1209"/>
      <c r="WPP429" s="1209"/>
      <c r="WPQ429" s="1210"/>
      <c r="WPR429" s="1211"/>
      <c r="WPS429" s="1210"/>
      <c r="WPU429" s="1208"/>
      <c r="WPV429" s="1209"/>
      <c r="WPW429" s="1209"/>
      <c r="WPX429" s="1209"/>
      <c r="WPY429" s="1209"/>
      <c r="WPZ429" s="1210"/>
      <c r="WQA429" s="1211"/>
      <c r="WQB429" s="1210"/>
      <c r="WQD429" s="1208"/>
      <c r="WQE429" s="1209"/>
      <c r="WQF429" s="1209"/>
      <c r="WQG429" s="1209"/>
      <c r="WQH429" s="1209"/>
      <c r="WQI429" s="1210"/>
      <c r="WQJ429" s="1211"/>
      <c r="WQK429" s="1210"/>
      <c r="WQM429" s="1208"/>
      <c r="WQN429" s="1209"/>
      <c r="WQO429" s="1209"/>
      <c r="WQP429" s="1209"/>
      <c r="WQQ429" s="1209"/>
      <c r="WQR429" s="1210"/>
      <c r="WQS429" s="1211"/>
      <c r="WQT429" s="1210"/>
      <c r="WQV429" s="1208"/>
      <c r="WQW429" s="1209"/>
      <c r="WQX429" s="1209"/>
      <c r="WQY429" s="1209"/>
      <c r="WQZ429" s="1209"/>
      <c r="WRA429" s="1210"/>
      <c r="WRB429" s="1211"/>
      <c r="WRC429" s="1210"/>
      <c r="WRE429" s="1208"/>
      <c r="WRF429" s="1209"/>
      <c r="WRG429" s="1209"/>
      <c r="WRH429" s="1209"/>
      <c r="WRI429" s="1209"/>
      <c r="WRJ429" s="1210"/>
      <c r="WRK429" s="1211"/>
      <c r="WRL429" s="1210"/>
      <c r="WRN429" s="1208"/>
      <c r="WRO429" s="1209"/>
      <c r="WRP429" s="1209"/>
      <c r="WRQ429" s="1209"/>
      <c r="WRR429" s="1209"/>
      <c r="WRS429" s="1210"/>
      <c r="WRT429" s="1211"/>
      <c r="WRU429" s="1210"/>
      <c r="WRW429" s="1208"/>
      <c r="WRX429" s="1209"/>
      <c r="WRY429" s="1209"/>
      <c r="WRZ429" s="1209"/>
      <c r="WSA429" s="1209"/>
      <c r="WSB429" s="1210"/>
      <c r="WSC429" s="1211"/>
      <c r="WSD429" s="1210"/>
      <c r="WSF429" s="1208"/>
      <c r="WSG429" s="1209"/>
      <c r="WSH429" s="1209"/>
      <c r="WSI429" s="1209"/>
      <c r="WSJ429" s="1209"/>
      <c r="WSK429" s="1210"/>
      <c r="WSL429" s="1211"/>
      <c r="WSM429" s="1210"/>
      <c r="WSO429" s="1208"/>
      <c r="WSP429" s="1209"/>
      <c r="WSQ429" s="1209"/>
      <c r="WSR429" s="1209"/>
      <c r="WSS429" s="1209"/>
      <c r="WST429" s="1210"/>
      <c r="WSU429" s="1211"/>
      <c r="WSV429" s="1210"/>
      <c r="WSX429" s="1208"/>
      <c r="WSY429" s="1209"/>
      <c r="WSZ429" s="1209"/>
      <c r="WTA429" s="1209"/>
      <c r="WTB429" s="1209"/>
      <c r="WTC429" s="1210"/>
      <c r="WTD429" s="1211"/>
      <c r="WTE429" s="1210"/>
      <c r="WTG429" s="1208"/>
      <c r="WTH429" s="1209"/>
      <c r="WTI429" s="1209"/>
      <c r="WTJ429" s="1209"/>
      <c r="WTK429" s="1209"/>
      <c r="WTL429" s="1210"/>
      <c r="WTM429" s="1211"/>
      <c r="WTN429" s="1210"/>
      <c r="WTP429" s="1208"/>
      <c r="WTQ429" s="1209"/>
      <c r="WTR429" s="1209"/>
      <c r="WTS429" s="1209"/>
      <c r="WTT429" s="1209"/>
      <c r="WTU429" s="1210"/>
      <c r="WTV429" s="1211"/>
      <c r="WTW429" s="1210"/>
      <c r="WTY429" s="1208"/>
      <c r="WTZ429" s="1209"/>
      <c r="WUA429" s="1209"/>
      <c r="WUB429" s="1209"/>
      <c r="WUC429" s="1209"/>
      <c r="WUD429" s="1210"/>
      <c r="WUE429" s="1211"/>
      <c r="WUF429" s="1210"/>
      <c r="WUH429" s="1208"/>
      <c r="WUI429" s="1209"/>
      <c r="WUJ429" s="1209"/>
      <c r="WUK429" s="1209"/>
      <c r="WUL429" s="1209"/>
      <c r="WUM429" s="1210"/>
      <c r="WUN429" s="1211"/>
      <c r="WUO429" s="1210"/>
      <c r="WUQ429" s="1208"/>
      <c r="WUR429" s="1209"/>
      <c r="WUS429" s="1209"/>
      <c r="WUT429" s="1209"/>
      <c r="WUU429" s="1209"/>
      <c r="WUV429" s="1210"/>
      <c r="WUW429" s="1211"/>
      <c r="WUX429" s="1210"/>
      <c r="WUZ429" s="1208"/>
      <c r="WVA429" s="1209"/>
      <c r="WVB429" s="1209"/>
      <c r="WVC429" s="1209"/>
      <c r="WVD429" s="1209"/>
      <c r="WVE429" s="1210"/>
      <c r="WVF429" s="1211"/>
      <c r="WVG429" s="1210"/>
      <c r="WVI429" s="1208"/>
      <c r="WVJ429" s="1209"/>
      <c r="WVK429" s="1209"/>
      <c r="WVL429" s="1209"/>
      <c r="WVM429" s="1209"/>
      <c r="WVN429" s="1210"/>
      <c r="WVO429" s="1211"/>
      <c r="WVP429" s="1210"/>
      <c r="WVR429" s="1208"/>
      <c r="WVS429" s="1209"/>
      <c r="WVT429" s="1209"/>
      <c r="WVU429" s="1209"/>
      <c r="WVV429" s="1209"/>
      <c r="WVW429" s="1210"/>
      <c r="WVX429" s="1211"/>
      <c r="WVY429" s="1210"/>
      <c r="WWA429" s="1208"/>
      <c r="WWB429" s="1209"/>
      <c r="WWC429" s="1209"/>
      <c r="WWD429" s="1209"/>
      <c r="WWE429" s="1209"/>
      <c r="WWF429" s="1210"/>
      <c r="WWG429" s="1211"/>
      <c r="WWH429" s="1210"/>
      <c r="WWJ429" s="1208"/>
      <c r="WWK429" s="1209"/>
      <c r="WWL429" s="1209"/>
      <c r="WWM429" s="1209"/>
      <c r="WWN429" s="1209"/>
      <c r="WWO429" s="1210"/>
      <c r="WWP429" s="1211"/>
      <c r="WWQ429" s="1210"/>
      <c r="WWS429" s="1208"/>
      <c r="WWT429" s="1209"/>
      <c r="WWU429" s="1209"/>
      <c r="WWV429" s="1209"/>
      <c r="WWW429" s="1209"/>
      <c r="WWX429" s="1210"/>
      <c r="WWY429" s="1211"/>
      <c r="WWZ429" s="1210"/>
      <c r="WXB429" s="1208"/>
      <c r="WXC429" s="1209"/>
      <c r="WXD429" s="1209"/>
      <c r="WXE429" s="1209"/>
      <c r="WXF429" s="1209"/>
      <c r="WXG429" s="1210"/>
      <c r="WXH429" s="1211"/>
      <c r="WXI429" s="1210"/>
      <c r="WXK429" s="1208"/>
      <c r="WXL429" s="1209"/>
      <c r="WXM429" s="1209"/>
      <c r="WXN429" s="1209"/>
      <c r="WXO429" s="1209"/>
      <c r="WXP429" s="1210"/>
      <c r="WXQ429" s="1211"/>
      <c r="WXR429" s="1210"/>
      <c r="WXT429" s="1208"/>
      <c r="WXU429" s="1209"/>
      <c r="WXV429" s="1209"/>
      <c r="WXW429" s="1209"/>
      <c r="WXX429" s="1209"/>
      <c r="WXY429" s="1210"/>
      <c r="WXZ429" s="1211"/>
      <c r="WYA429" s="1210"/>
      <c r="WYC429" s="1208"/>
      <c r="WYD429" s="1209"/>
      <c r="WYE429" s="1209"/>
      <c r="WYF429" s="1209"/>
      <c r="WYG429" s="1209"/>
      <c r="WYH429" s="1210"/>
      <c r="WYI429" s="1211"/>
      <c r="WYJ429" s="1210"/>
      <c r="WYL429" s="1208"/>
      <c r="WYM429" s="1209"/>
      <c r="WYN429" s="1209"/>
      <c r="WYO429" s="1209"/>
      <c r="WYP429" s="1209"/>
      <c r="WYQ429" s="1210"/>
      <c r="WYR429" s="1211"/>
      <c r="WYS429" s="1210"/>
      <c r="WYU429" s="1208"/>
      <c r="WYV429" s="1209"/>
      <c r="WYW429" s="1209"/>
      <c r="WYX429" s="1209"/>
      <c r="WYY429" s="1209"/>
      <c r="WYZ429" s="1210"/>
      <c r="WZA429" s="1211"/>
      <c r="WZB429" s="1210"/>
      <c r="WZD429" s="1208"/>
      <c r="WZE429" s="1209"/>
      <c r="WZF429" s="1209"/>
      <c r="WZG429" s="1209"/>
      <c r="WZH429" s="1209"/>
      <c r="WZI429" s="1210"/>
      <c r="WZJ429" s="1211"/>
      <c r="WZK429" s="1210"/>
      <c r="WZM429" s="1208"/>
      <c r="WZN429" s="1209"/>
      <c r="WZO429" s="1209"/>
      <c r="WZP429" s="1209"/>
      <c r="WZQ429" s="1209"/>
      <c r="WZR429" s="1210"/>
      <c r="WZS429" s="1211"/>
      <c r="WZT429" s="1210"/>
      <c r="WZV429" s="1208"/>
      <c r="WZW429" s="1209"/>
      <c r="WZX429" s="1209"/>
      <c r="WZY429" s="1209"/>
      <c r="WZZ429" s="1209"/>
      <c r="XAA429" s="1210"/>
      <c r="XAB429" s="1211"/>
      <c r="XAC429" s="1210"/>
      <c r="XAE429" s="1208"/>
      <c r="XAF429" s="1209"/>
      <c r="XAG429" s="1209"/>
      <c r="XAH429" s="1209"/>
      <c r="XAI429" s="1209"/>
      <c r="XAJ429" s="1210"/>
      <c r="XAK429" s="1211"/>
      <c r="XAL429" s="1210"/>
      <c r="XAN429" s="1208"/>
      <c r="XAO429" s="1209"/>
      <c r="XAP429" s="1209"/>
      <c r="XAQ429" s="1209"/>
      <c r="XAR429" s="1209"/>
      <c r="XAS429" s="1210"/>
      <c r="XAT429" s="1211"/>
      <c r="XAU429" s="1210"/>
      <c r="XAW429" s="1208"/>
      <c r="XAX429" s="1209"/>
      <c r="XAY429" s="1209"/>
      <c r="XAZ429" s="1209"/>
      <c r="XBA429" s="1209"/>
      <c r="XBB429" s="1210"/>
      <c r="XBC429" s="1211"/>
      <c r="XBD429" s="1210"/>
      <c r="XBF429" s="1208"/>
      <c r="XBG429" s="1209"/>
      <c r="XBH429" s="1209"/>
      <c r="XBI429" s="1209"/>
      <c r="XBJ429" s="1209"/>
      <c r="XBK429" s="1210"/>
      <c r="XBL429" s="1211"/>
      <c r="XBM429" s="1210"/>
      <c r="XBO429" s="1208"/>
      <c r="XBP429" s="1209"/>
      <c r="XBQ429" s="1209"/>
      <c r="XBR429" s="1209"/>
      <c r="XBS429" s="1209"/>
      <c r="XBT429" s="1210"/>
      <c r="XBU429" s="1211"/>
      <c r="XBV429" s="1210"/>
      <c r="XBX429" s="1208"/>
      <c r="XBY429" s="1209"/>
      <c r="XBZ429" s="1209"/>
      <c r="XCA429" s="1209"/>
      <c r="XCB429" s="1209"/>
      <c r="XCC429" s="1210"/>
      <c r="XCD429" s="1211"/>
      <c r="XCE429" s="1210"/>
      <c r="XCG429" s="1208"/>
      <c r="XCH429" s="1209"/>
      <c r="XCI429" s="1209"/>
      <c r="XCJ429" s="1209"/>
      <c r="XCK429" s="1209"/>
      <c r="XCL429" s="1210"/>
      <c r="XCM429" s="1211"/>
      <c r="XCN429" s="1210"/>
      <c r="XCP429" s="1208"/>
      <c r="XCQ429" s="1209"/>
      <c r="XCR429" s="1209"/>
      <c r="XCS429" s="1209"/>
      <c r="XCT429" s="1209"/>
      <c r="XCU429" s="1210"/>
      <c r="XCV429" s="1211"/>
      <c r="XCW429" s="1210"/>
      <c r="XCY429" s="1208"/>
      <c r="XCZ429" s="1209"/>
      <c r="XDA429" s="1209"/>
      <c r="XDB429" s="1209"/>
      <c r="XDC429" s="1209"/>
      <c r="XDD429" s="1210"/>
      <c r="XDE429" s="1211"/>
      <c r="XDF429" s="1210"/>
      <c r="XDH429" s="1208"/>
      <c r="XDI429" s="1209"/>
      <c r="XDJ429" s="1209"/>
      <c r="XDK429" s="1209"/>
      <c r="XDL429" s="1209"/>
      <c r="XDM429" s="1210"/>
      <c r="XDN429" s="1211"/>
      <c r="XDO429" s="1210"/>
      <c r="XDQ429" s="1208"/>
      <c r="XDR429" s="1209"/>
      <c r="XDS429" s="1209"/>
      <c r="XDT429" s="1209"/>
      <c r="XDU429" s="1209"/>
      <c r="XDV429" s="1210"/>
      <c r="XDW429" s="1211"/>
      <c r="XDX429" s="1210"/>
      <c r="XDZ429" s="1208"/>
      <c r="XEA429" s="1209"/>
      <c r="XEB429" s="1209"/>
      <c r="XEC429" s="1209"/>
      <c r="XED429" s="1209"/>
      <c r="XEE429" s="1210"/>
      <c r="XEF429" s="1211"/>
      <c r="XEG429" s="1210"/>
      <c r="XEI429" s="1208"/>
      <c r="XEJ429" s="1209"/>
      <c r="XEK429" s="1209"/>
      <c r="XEL429" s="1209"/>
      <c r="XEM429" s="1209"/>
      <c r="XEN429" s="1210"/>
      <c r="XEO429" s="1211"/>
      <c r="XEP429" s="1210"/>
      <c r="XER429" s="1208"/>
      <c r="XES429" s="1209"/>
      <c r="XET429" s="1209"/>
      <c r="XEU429" s="1209"/>
      <c r="XEV429" s="1209"/>
      <c r="XEW429" s="1210"/>
      <c r="XEX429" s="1211"/>
      <c r="XEY429" s="1210"/>
      <c r="XFA429" s="1208"/>
      <c r="XFB429" s="1209"/>
      <c r="XFC429" s="1209"/>
      <c r="XFD429" s="1209"/>
    </row>
    <row r="430" spans="1:5120 5122:9215 9217:14336 14338:16384" ht="38.25" customHeight="1">
      <c r="A430" s="1238">
        <f t="shared" si="44"/>
        <v>368</v>
      </c>
      <c r="B430" s="1671" t="s">
        <v>5564</v>
      </c>
      <c r="C430" s="1671"/>
      <c r="D430" s="1205">
        <v>121</v>
      </c>
      <c r="E430" s="1206"/>
      <c r="F430" s="1207" t="str">
        <f t="shared" si="45"/>
        <v>?=</v>
      </c>
      <c r="G430" s="1460">
        <f>'Update Descrip'!G4839</f>
        <v>8043.1</v>
      </c>
      <c r="H430" s="1460">
        <f t="shared" si="42"/>
        <v>6994</v>
      </c>
      <c r="I430" s="1369" t="s">
        <v>2992</v>
      </c>
      <c r="J430" s="1377">
        <v>8043.1</v>
      </c>
      <c r="K430" s="491">
        <v>6994</v>
      </c>
      <c r="L430" s="1208"/>
      <c r="M430" s="1209"/>
      <c r="N430" s="1421">
        <f t="shared" si="41"/>
        <v>0</v>
      </c>
      <c r="O430" s="1210"/>
      <c r="P430" s="1211"/>
      <c r="Q430" s="1210"/>
      <c r="S430" s="1208"/>
      <c r="T430" s="1209"/>
      <c r="U430" s="1209"/>
      <c r="V430" s="1209"/>
      <c r="W430" s="1209"/>
      <c r="X430" s="1210"/>
      <c r="Y430" s="1211"/>
      <c r="Z430" s="1210"/>
      <c r="AB430" s="1208"/>
      <c r="AC430" s="1209"/>
      <c r="AD430" s="1209"/>
      <c r="AE430" s="1209"/>
      <c r="AF430" s="1209"/>
      <c r="AG430" s="1210"/>
      <c r="AH430" s="1211"/>
      <c r="AI430" s="1210"/>
      <c r="AK430" s="1208"/>
      <c r="AL430" s="1209"/>
      <c r="AM430" s="1209"/>
      <c r="AN430" s="1209"/>
      <c r="AO430" s="1209"/>
      <c r="AP430" s="1210"/>
      <c r="AQ430" s="1211"/>
      <c r="AR430" s="1210"/>
      <c r="AT430" s="1208"/>
      <c r="AU430" s="1209"/>
      <c r="AV430" s="1209"/>
      <c r="AW430" s="1209"/>
      <c r="AX430" s="1209"/>
      <c r="AY430" s="1210"/>
      <c r="AZ430" s="1211"/>
      <c r="BA430" s="1210"/>
      <c r="BC430" s="1208"/>
      <c r="BD430" s="1209"/>
      <c r="BE430" s="1209"/>
      <c r="BF430" s="1209"/>
      <c r="BG430" s="1209"/>
      <c r="BH430" s="1210"/>
      <c r="BI430" s="1211"/>
      <c r="BJ430" s="1210"/>
      <c r="BL430" s="1208"/>
      <c r="BM430" s="1209"/>
      <c r="BN430" s="1209"/>
      <c r="BO430" s="1209"/>
      <c r="BP430" s="1209"/>
      <c r="BQ430" s="1210"/>
      <c r="BR430" s="1211"/>
      <c r="BS430" s="1210"/>
      <c r="BU430" s="1208"/>
      <c r="BV430" s="1209"/>
      <c r="BW430" s="1209"/>
      <c r="BX430" s="1209"/>
      <c r="BY430" s="1209"/>
      <c r="BZ430" s="1210"/>
      <c r="CA430" s="1211"/>
      <c r="CB430" s="1210"/>
      <c r="CD430" s="1208"/>
      <c r="CE430" s="1209"/>
      <c r="CF430" s="1209"/>
      <c r="CG430" s="1209"/>
      <c r="CH430" s="1209"/>
      <c r="CI430" s="1210"/>
      <c r="CJ430" s="1211"/>
      <c r="CK430" s="1210"/>
      <c r="CM430" s="1208"/>
      <c r="CN430" s="1209"/>
      <c r="CO430" s="1209"/>
      <c r="CP430" s="1209"/>
      <c r="CQ430" s="1209"/>
      <c r="CR430" s="1210"/>
      <c r="CS430" s="1211"/>
      <c r="CT430" s="1210"/>
      <c r="CV430" s="1208"/>
      <c r="CW430" s="1209"/>
      <c r="CX430" s="1209"/>
      <c r="CY430" s="1209"/>
      <c r="CZ430" s="1209"/>
      <c r="DA430" s="1210"/>
      <c r="DB430" s="1211"/>
      <c r="DC430" s="1210"/>
      <c r="DE430" s="1208"/>
      <c r="DF430" s="1209"/>
      <c r="DG430" s="1209"/>
      <c r="DH430" s="1209"/>
      <c r="DI430" s="1209"/>
      <c r="DJ430" s="1210"/>
      <c r="DK430" s="1211"/>
      <c r="DL430" s="1210"/>
      <c r="DN430" s="1208"/>
      <c r="DO430" s="1209"/>
      <c r="DP430" s="1209"/>
      <c r="DQ430" s="1209"/>
      <c r="DR430" s="1209"/>
      <c r="DS430" s="1210"/>
      <c r="DT430" s="1211"/>
      <c r="DU430" s="1210"/>
      <c r="DW430" s="1208"/>
      <c r="DX430" s="1209"/>
      <c r="DY430" s="1209"/>
      <c r="DZ430" s="1209"/>
      <c r="EA430" s="1209"/>
      <c r="EB430" s="1210"/>
      <c r="EC430" s="1211"/>
      <c r="ED430" s="1210"/>
      <c r="EF430" s="1208"/>
      <c r="EG430" s="1209"/>
      <c r="EH430" s="1209"/>
      <c r="EI430" s="1209"/>
      <c r="EJ430" s="1209"/>
      <c r="EK430" s="1210"/>
      <c r="EL430" s="1211"/>
      <c r="EM430" s="1210"/>
      <c r="EO430" s="1208"/>
      <c r="EP430" s="1209"/>
      <c r="EQ430" s="1209"/>
      <c r="ER430" s="1209"/>
      <c r="ES430" s="1209"/>
      <c r="ET430" s="1210"/>
      <c r="EU430" s="1211"/>
      <c r="EV430" s="1210"/>
      <c r="EX430" s="1208"/>
      <c r="EY430" s="1209"/>
      <c r="EZ430" s="1209"/>
      <c r="FA430" s="1209"/>
      <c r="FB430" s="1209"/>
      <c r="FC430" s="1210"/>
      <c r="FD430" s="1211"/>
      <c r="FE430" s="1210"/>
      <c r="FG430" s="1208"/>
      <c r="FH430" s="1209"/>
      <c r="FI430" s="1209"/>
      <c r="FJ430" s="1209"/>
      <c r="FK430" s="1209"/>
      <c r="FL430" s="1210"/>
      <c r="FM430" s="1211"/>
      <c r="FN430" s="1210"/>
      <c r="FP430" s="1208"/>
      <c r="FQ430" s="1209"/>
      <c r="FR430" s="1209"/>
      <c r="FS430" s="1209"/>
      <c r="FT430" s="1209"/>
      <c r="FU430" s="1210"/>
      <c r="FV430" s="1211"/>
      <c r="FW430" s="1210"/>
      <c r="FY430" s="1208"/>
      <c r="FZ430" s="1209"/>
      <c r="GA430" s="1209"/>
      <c r="GB430" s="1209"/>
      <c r="GC430" s="1209"/>
      <c r="GD430" s="1210"/>
      <c r="GE430" s="1211"/>
      <c r="GF430" s="1210"/>
      <c r="GH430" s="1208"/>
      <c r="GI430" s="1209"/>
      <c r="GJ430" s="1209"/>
      <c r="GK430" s="1209"/>
      <c r="GL430" s="1209"/>
      <c r="GM430" s="1210"/>
      <c r="GN430" s="1211"/>
      <c r="GO430" s="1210"/>
      <c r="GQ430" s="1208"/>
      <c r="GR430" s="1209"/>
      <c r="GS430" s="1209"/>
      <c r="GT430" s="1209"/>
      <c r="GU430" s="1209"/>
      <c r="GV430" s="1210"/>
      <c r="GW430" s="1211"/>
      <c r="GX430" s="1210"/>
      <c r="GZ430" s="1208"/>
      <c r="HA430" s="1209"/>
      <c r="HB430" s="1209"/>
      <c r="HC430" s="1209"/>
      <c r="HD430" s="1209"/>
      <c r="HE430" s="1210"/>
      <c r="HF430" s="1211"/>
      <c r="HG430" s="1210"/>
      <c r="HI430" s="1208"/>
      <c r="HJ430" s="1209"/>
      <c r="HK430" s="1209"/>
      <c r="HL430" s="1209"/>
      <c r="HM430" s="1209"/>
      <c r="HN430" s="1210"/>
      <c r="HO430" s="1211"/>
      <c r="HP430" s="1210"/>
      <c r="HR430" s="1208"/>
      <c r="HS430" s="1209"/>
      <c r="HT430" s="1209"/>
      <c r="HU430" s="1209"/>
      <c r="HV430" s="1209"/>
      <c r="HW430" s="1210"/>
      <c r="HX430" s="1211"/>
      <c r="HY430" s="1210"/>
      <c r="IA430" s="1208"/>
      <c r="IB430" s="1209"/>
      <c r="IC430" s="1209"/>
      <c r="ID430" s="1209"/>
      <c r="IE430" s="1209"/>
      <c r="IF430" s="1210"/>
      <c r="IG430" s="1211"/>
      <c r="IH430" s="1210"/>
      <c r="IJ430" s="1208"/>
      <c r="IK430" s="1209"/>
      <c r="IL430" s="1209"/>
      <c r="IM430" s="1209"/>
      <c r="IN430" s="1209"/>
      <c r="IO430" s="1210"/>
      <c r="IP430" s="1211"/>
      <c r="IQ430" s="1210"/>
      <c r="IS430" s="1208"/>
      <c r="IT430" s="1209"/>
      <c r="IU430" s="1209"/>
      <c r="IV430" s="1209"/>
      <c r="IW430" s="1209"/>
      <c r="IX430" s="1210"/>
      <c r="IY430" s="1211"/>
      <c r="IZ430" s="1210"/>
      <c r="JB430" s="1208"/>
      <c r="JC430" s="1209"/>
      <c r="JD430" s="1209"/>
      <c r="JE430" s="1209"/>
      <c r="JF430" s="1209"/>
      <c r="JG430" s="1210"/>
      <c r="JH430" s="1211"/>
      <c r="JI430" s="1210"/>
      <c r="JK430" s="1208"/>
      <c r="JL430" s="1209"/>
      <c r="JM430" s="1209"/>
      <c r="JN430" s="1209"/>
      <c r="JO430" s="1209"/>
      <c r="JP430" s="1210"/>
      <c r="JQ430" s="1211"/>
      <c r="JR430" s="1210"/>
      <c r="JT430" s="1208"/>
      <c r="JU430" s="1209"/>
      <c r="JV430" s="1209"/>
      <c r="JW430" s="1209"/>
      <c r="JX430" s="1209"/>
      <c r="JY430" s="1210"/>
      <c r="JZ430" s="1211"/>
      <c r="KA430" s="1210"/>
      <c r="KC430" s="1208"/>
      <c r="KD430" s="1209"/>
      <c r="KE430" s="1209"/>
      <c r="KF430" s="1209"/>
      <c r="KG430" s="1209"/>
      <c r="KH430" s="1210"/>
      <c r="KI430" s="1211"/>
      <c r="KJ430" s="1210"/>
      <c r="KL430" s="1208"/>
      <c r="KM430" s="1209"/>
      <c r="KN430" s="1209"/>
      <c r="KO430" s="1209"/>
      <c r="KP430" s="1209"/>
      <c r="KQ430" s="1210"/>
      <c r="KR430" s="1211"/>
      <c r="KS430" s="1210"/>
      <c r="KU430" s="1208"/>
      <c r="KV430" s="1209"/>
      <c r="KW430" s="1209"/>
      <c r="KX430" s="1209"/>
      <c r="KY430" s="1209"/>
      <c r="KZ430" s="1210"/>
      <c r="LA430" s="1211"/>
      <c r="LB430" s="1210"/>
      <c r="LD430" s="1208"/>
      <c r="LE430" s="1209"/>
      <c r="LF430" s="1209"/>
      <c r="LG430" s="1209"/>
      <c r="LH430" s="1209"/>
      <c r="LI430" s="1210"/>
      <c r="LJ430" s="1211"/>
      <c r="LK430" s="1210"/>
      <c r="LM430" s="1208"/>
      <c r="LN430" s="1209"/>
      <c r="LO430" s="1209"/>
      <c r="LP430" s="1209"/>
      <c r="LQ430" s="1209"/>
      <c r="LR430" s="1210"/>
      <c r="LS430" s="1211"/>
      <c r="LT430" s="1210"/>
      <c r="LV430" s="1208"/>
      <c r="LW430" s="1209"/>
      <c r="LX430" s="1209"/>
      <c r="LY430" s="1209"/>
      <c r="LZ430" s="1209"/>
      <c r="MA430" s="1210"/>
      <c r="MB430" s="1211"/>
      <c r="MC430" s="1210"/>
      <c r="ME430" s="1208"/>
      <c r="MF430" s="1209"/>
      <c r="MG430" s="1209"/>
      <c r="MH430" s="1209"/>
      <c r="MI430" s="1209"/>
      <c r="MJ430" s="1210"/>
      <c r="MK430" s="1211"/>
      <c r="ML430" s="1210"/>
      <c r="MN430" s="1208"/>
      <c r="MO430" s="1209"/>
      <c r="MP430" s="1209"/>
      <c r="MQ430" s="1209"/>
      <c r="MR430" s="1209"/>
      <c r="MS430" s="1210"/>
      <c r="MT430" s="1211"/>
      <c r="MU430" s="1210"/>
      <c r="MW430" s="1208"/>
      <c r="MX430" s="1209"/>
      <c r="MY430" s="1209"/>
      <c r="MZ430" s="1209"/>
      <c r="NA430" s="1209"/>
      <c r="NB430" s="1210"/>
      <c r="NC430" s="1211"/>
      <c r="ND430" s="1210"/>
      <c r="NF430" s="1208"/>
      <c r="NG430" s="1209"/>
      <c r="NH430" s="1209"/>
      <c r="NI430" s="1209"/>
      <c r="NJ430" s="1209"/>
      <c r="NK430" s="1210"/>
      <c r="NL430" s="1211"/>
      <c r="NM430" s="1210"/>
      <c r="NO430" s="1208"/>
      <c r="NP430" s="1209"/>
      <c r="NQ430" s="1209"/>
      <c r="NR430" s="1209"/>
      <c r="NS430" s="1209"/>
      <c r="NT430" s="1210"/>
      <c r="NU430" s="1211"/>
      <c r="NV430" s="1210"/>
      <c r="NX430" s="1208"/>
      <c r="NY430" s="1209"/>
      <c r="NZ430" s="1209"/>
      <c r="OA430" s="1209"/>
      <c r="OB430" s="1209"/>
      <c r="OC430" s="1210"/>
      <c r="OD430" s="1211"/>
      <c r="OE430" s="1210"/>
      <c r="OG430" s="1208"/>
      <c r="OH430" s="1209"/>
      <c r="OI430" s="1209"/>
      <c r="OJ430" s="1209"/>
      <c r="OK430" s="1209"/>
      <c r="OL430" s="1210"/>
      <c r="OM430" s="1211"/>
      <c r="ON430" s="1210"/>
      <c r="OP430" s="1208"/>
      <c r="OQ430" s="1209"/>
      <c r="OR430" s="1209"/>
      <c r="OS430" s="1209"/>
      <c r="OT430" s="1209"/>
      <c r="OU430" s="1210"/>
      <c r="OV430" s="1211"/>
      <c r="OW430" s="1210"/>
      <c r="OY430" s="1208"/>
      <c r="OZ430" s="1209"/>
      <c r="PA430" s="1209"/>
      <c r="PB430" s="1209"/>
      <c r="PC430" s="1209"/>
      <c r="PD430" s="1210"/>
      <c r="PE430" s="1211"/>
      <c r="PF430" s="1210"/>
      <c r="PH430" s="1208"/>
      <c r="PI430" s="1209"/>
      <c r="PJ430" s="1209"/>
      <c r="PK430" s="1209"/>
      <c r="PL430" s="1209"/>
      <c r="PM430" s="1210"/>
      <c r="PN430" s="1211"/>
      <c r="PO430" s="1210"/>
      <c r="PQ430" s="1208"/>
      <c r="PR430" s="1209"/>
      <c r="PS430" s="1209"/>
      <c r="PT430" s="1209"/>
      <c r="PU430" s="1209"/>
      <c r="PV430" s="1210"/>
      <c r="PW430" s="1211"/>
      <c r="PX430" s="1210"/>
      <c r="PZ430" s="1208"/>
      <c r="QA430" s="1209"/>
      <c r="QB430" s="1209"/>
      <c r="QC430" s="1209"/>
      <c r="QD430" s="1209"/>
      <c r="QE430" s="1210"/>
      <c r="QF430" s="1211"/>
      <c r="QG430" s="1210"/>
      <c r="QI430" s="1208"/>
      <c r="QJ430" s="1209"/>
      <c r="QK430" s="1209"/>
      <c r="QL430" s="1209"/>
      <c r="QM430" s="1209"/>
      <c r="QN430" s="1210"/>
      <c r="QO430" s="1211"/>
      <c r="QP430" s="1210"/>
      <c r="QR430" s="1208"/>
      <c r="QS430" s="1209"/>
      <c r="QT430" s="1209"/>
      <c r="QU430" s="1209"/>
      <c r="QV430" s="1209"/>
      <c r="QW430" s="1210"/>
      <c r="QX430" s="1211"/>
      <c r="QY430" s="1210"/>
      <c r="RA430" s="1208"/>
      <c r="RB430" s="1209"/>
      <c r="RC430" s="1209"/>
      <c r="RD430" s="1209"/>
      <c r="RE430" s="1209"/>
      <c r="RF430" s="1210"/>
      <c r="RG430" s="1211"/>
      <c r="RH430" s="1210"/>
      <c r="RJ430" s="1208"/>
      <c r="RK430" s="1209"/>
      <c r="RL430" s="1209"/>
      <c r="RM430" s="1209"/>
      <c r="RN430" s="1209"/>
      <c r="RO430" s="1210"/>
      <c r="RP430" s="1211"/>
      <c r="RQ430" s="1210"/>
      <c r="RS430" s="1208"/>
      <c r="RT430" s="1209"/>
      <c r="RU430" s="1209"/>
      <c r="RV430" s="1209"/>
      <c r="RW430" s="1209"/>
      <c r="RX430" s="1210"/>
      <c r="RY430" s="1211"/>
      <c r="RZ430" s="1210"/>
      <c r="SB430" s="1208"/>
      <c r="SC430" s="1209"/>
      <c r="SD430" s="1209"/>
      <c r="SE430" s="1209"/>
      <c r="SF430" s="1209"/>
      <c r="SG430" s="1210"/>
      <c r="SH430" s="1211"/>
      <c r="SI430" s="1210"/>
      <c r="SK430" s="1208"/>
      <c r="SL430" s="1209"/>
      <c r="SM430" s="1209"/>
      <c r="SN430" s="1209"/>
      <c r="SO430" s="1209"/>
      <c r="SP430" s="1210"/>
      <c r="SQ430" s="1211"/>
      <c r="SR430" s="1210"/>
      <c r="ST430" s="1208"/>
      <c r="SU430" s="1209"/>
      <c r="SV430" s="1209"/>
      <c r="SW430" s="1209"/>
      <c r="SX430" s="1209"/>
      <c r="SY430" s="1210"/>
      <c r="SZ430" s="1211"/>
      <c r="TA430" s="1210"/>
      <c r="TC430" s="1208"/>
      <c r="TD430" s="1209"/>
      <c r="TE430" s="1209"/>
      <c r="TF430" s="1209"/>
      <c r="TG430" s="1209"/>
      <c r="TH430" s="1210"/>
      <c r="TI430" s="1211"/>
      <c r="TJ430" s="1210"/>
      <c r="TL430" s="1208"/>
      <c r="TM430" s="1209"/>
      <c r="TN430" s="1209"/>
      <c r="TO430" s="1209"/>
      <c r="TP430" s="1209"/>
      <c r="TQ430" s="1210"/>
      <c r="TR430" s="1211"/>
      <c r="TS430" s="1210"/>
      <c r="TU430" s="1208"/>
      <c r="TV430" s="1209"/>
      <c r="TW430" s="1209"/>
      <c r="TX430" s="1209"/>
      <c r="TY430" s="1209"/>
      <c r="TZ430" s="1210"/>
      <c r="UA430" s="1211"/>
      <c r="UB430" s="1210"/>
      <c r="UD430" s="1208"/>
      <c r="UE430" s="1209"/>
      <c r="UF430" s="1209"/>
      <c r="UG430" s="1209"/>
      <c r="UH430" s="1209"/>
      <c r="UI430" s="1210"/>
      <c r="UJ430" s="1211"/>
      <c r="UK430" s="1210"/>
      <c r="UM430" s="1208"/>
      <c r="UN430" s="1209"/>
      <c r="UO430" s="1209"/>
      <c r="UP430" s="1209"/>
      <c r="UQ430" s="1209"/>
      <c r="UR430" s="1210"/>
      <c r="US430" s="1211"/>
      <c r="UT430" s="1210"/>
      <c r="UV430" s="1208"/>
      <c r="UW430" s="1209"/>
      <c r="UX430" s="1209"/>
      <c r="UY430" s="1209"/>
      <c r="UZ430" s="1209"/>
      <c r="VA430" s="1210"/>
      <c r="VB430" s="1211"/>
      <c r="VC430" s="1210"/>
      <c r="VE430" s="1208"/>
      <c r="VF430" s="1209"/>
      <c r="VG430" s="1209"/>
      <c r="VH430" s="1209"/>
      <c r="VI430" s="1209"/>
      <c r="VJ430" s="1210"/>
      <c r="VK430" s="1211"/>
      <c r="VL430" s="1210"/>
      <c r="VN430" s="1208"/>
      <c r="VO430" s="1209"/>
      <c r="VP430" s="1209"/>
      <c r="VQ430" s="1209"/>
      <c r="VR430" s="1209"/>
      <c r="VS430" s="1210"/>
      <c r="VT430" s="1211"/>
      <c r="VU430" s="1210"/>
      <c r="VW430" s="1208"/>
      <c r="VX430" s="1209"/>
      <c r="VY430" s="1209"/>
      <c r="VZ430" s="1209"/>
      <c r="WA430" s="1209"/>
      <c r="WB430" s="1210"/>
      <c r="WC430" s="1211"/>
      <c r="WD430" s="1210"/>
      <c r="WF430" s="1208"/>
      <c r="WG430" s="1209"/>
      <c r="WH430" s="1209"/>
      <c r="WI430" s="1209"/>
      <c r="WJ430" s="1209"/>
      <c r="WK430" s="1210"/>
      <c r="WL430" s="1211"/>
      <c r="WM430" s="1210"/>
      <c r="WO430" s="1208"/>
      <c r="WP430" s="1209"/>
      <c r="WQ430" s="1209"/>
      <c r="WR430" s="1209"/>
      <c r="WS430" s="1209"/>
      <c r="WT430" s="1210"/>
      <c r="WU430" s="1211"/>
      <c r="WV430" s="1210"/>
      <c r="WX430" s="1208"/>
      <c r="WY430" s="1209"/>
      <c r="WZ430" s="1209"/>
      <c r="XA430" s="1209"/>
      <c r="XB430" s="1209"/>
      <c r="XC430" s="1210"/>
      <c r="XD430" s="1211"/>
      <c r="XE430" s="1210"/>
      <c r="XG430" s="1208"/>
      <c r="XH430" s="1209"/>
      <c r="XI430" s="1209"/>
      <c r="XJ430" s="1209"/>
      <c r="XK430" s="1209"/>
      <c r="XL430" s="1210"/>
      <c r="XM430" s="1211"/>
      <c r="XN430" s="1210"/>
      <c r="XP430" s="1208"/>
      <c r="XQ430" s="1209"/>
      <c r="XR430" s="1209"/>
      <c r="XS430" s="1209"/>
      <c r="XT430" s="1209"/>
      <c r="XU430" s="1210"/>
      <c r="XV430" s="1211"/>
      <c r="XW430" s="1210"/>
      <c r="XY430" s="1208"/>
      <c r="XZ430" s="1209"/>
      <c r="YA430" s="1209"/>
      <c r="YB430" s="1209"/>
      <c r="YC430" s="1209"/>
      <c r="YD430" s="1210"/>
      <c r="YE430" s="1211"/>
      <c r="YF430" s="1210"/>
      <c r="YH430" s="1208"/>
      <c r="YI430" s="1209"/>
      <c r="YJ430" s="1209"/>
      <c r="YK430" s="1209"/>
      <c r="YL430" s="1209"/>
      <c r="YM430" s="1210"/>
      <c r="YN430" s="1211"/>
      <c r="YO430" s="1210"/>
      <c r="YQ430" s="1208"/>
      <c r="YR430" s="1209"/>
      <c r="YS430" s="1209"/>
      <c r="YT430" s="1209"/>
      <c r="YU430" s="1209"/>
      <c r="YV430" s="1210"/>
      <c r="YW430" s="1211"/>
      <c r="YX430" s="1210"/>
      <c r="YZ430" s="1208"/>
      <c r="ZA430" s="1209"/>
      <c r="ZB430" s="1209"/>
      <c r="ZC430" s="1209"/>
      <c r="ZD430" s="1209"/>
      <c r="ZE430" s="1210"/>
      <c r="ZF430" s="1211"/>
      <c r="ZG430" s="1210"/>
      <c r="ZI430" s="1208"/>
      <c r="ZJ430" s="1209"/>
      <c r="ZK430" s="1209"/>
      <c r="ZL430" s="1209"/>
      <c r="ZM430" s="1209"/>
      <c r="ZN430" s="1210"/>
      <c r="ZO430" s="1211"/>
      <c r="ZP430" s="1210"/>
      <c r="ZR430" s="1208"/>
      <c r="ZS430" s="1209"/>
      <c r="ZT430" s="1209"/>
      <c r="ZU430" s="1209"/>
      <c r="ZV430" s="1209"/>
      <c r="ZW430" s="1210"/>
      <c r="ZX430" s="1211"/>
      <c r="ZY430" s="1210"/>
      <c r="AAA430" s="1208"/>
      <c r="AAB430" s="1209"/>
      <c r="AAC430" s="1209"/>
      <c r="AAD430" s="1209"/>
      <c r="AAE430" s="1209"/>
      <c r="AAF430" s="1210"/>
      <c r="AAG430" s="1211"/>
      <c r="AAH430" s="1210"/>
      <c r="AAJ430" s="1208"/>
      <c r="AAK430" s="1209"/>
      <c r="AAL430" s="1209"/>
      <c r="AAM430" s="1209"/>
      <c r="AAN430" s="1209"/>
      <c r="AAO430" s="1210"/>
      <c r="AAP430" s="1211"/>
      <c r="AAQ430" s="1210"/>
      <c r="AAS430" s="1208"/>
      <c r="AAT430" s="1209"/>
      <c r="AAU430" s="1209"/>
      <c r="AAV430" s="1209"/>
      <c r="AAW430" s="1209"/>
      <c r="AAX430" s="1210"/>
      <c r="AAY430" s="1211"/>
      <c r="AAZ430" s="1210"/>
      <c r="ABB430" s="1208"/>
      <c r="ABC430" s="1209"/>
      <c r="ABD430" s="1209"/>
      <c r="ABE430" s="1209"/>
      <c r="ABF430" s="1209"/>
      <c r="ABG430" s="1210"/>
      <c r="ABH430" s="1211"/>
      <c r="ABI430" s="1210"/>
      <c r="ABK430" s="1208"/>
      <c r="ABL430" s="1209"/>
      <c r="ABM430" s="1209"/>
      <c r="ABN430" s="1209"/>
      <c r="ABO430" s="1209"/>
      <c r="ABP430" s="1210"/>
      <c r="ABQ430" s="1211"/>
      <c r="ABR430" s="1210"/>
      <c r="ABT430" s="1208"/>
      <c r="ABU430" s="1209"/>
      <c r="ABV430" s="1209"/>
      <c r="ABW430" s="1209"/>
      <c r="ABX430" s="1209"/>
      <c r="ABY430" s="1210"/>
      <c r="ABZ430" s="1211"/>
      <c r="ACA430" s="1210"/>
      <c r="ACC430" s="1208"/>
      <c r="ACD430" s="1209"/>
      <c r="ACE430" s="1209"/>
      <c r="ACF430" s="1209"/>
      <c r="ACG430" s="1209"/>
      <c r="ACH430" s="1210"/>
      <c r="ACI430" s="1211"/>
      <c r="ACJ430" s="1210"/>
      <c r="ACL430" s="1208"/>
      <c r="ACM430" s="1209"/>
      <c r="ACN430" s="1209"/>
      <c r="ACO430" s="1209"/>
      <c r="ACP430" s="1209"/>
      <c r="ACQ430" s="1210"/>
      <c r="ACR430" s="1211"/>
      <c r="ACS430" s="1210"/>
      <c r="ACU430" s="1208"/>
      <c r="ACV430" s="1209"/>
      <c r="ACW430" s="1209"/>
      <c r="ACX430" s="1209"/>
      <c r="ACY430" s="1209"/>
      <c r="ACZ430" s="1210"/>
      <c r="ADA430" s="1211"/>
      <c r="ADB430" s="1210"/>
      <c r="ADD430" s="1208"/>
      <c r="ADE430" s="1209"/>
      <c r="ADF430" s="1209"/>
      <c r="ADG430" s="1209"/>
      <c r="ADH430" s="1209"/>
      <c r="ADI430" s="1210"/>
      <c r="ADJ430" s="1211"/>
      <c r="ADK430" s="1210"/>
      <c r="ADM430" s="1208"/>
      <c r="ADN430" s="1209"/>
      <c r="ADO430" s="1209"/>
      <c r="ADP430" s="1209"/>
      <c r="ADQ430" s="1209"/>
      <c r="ADR430" s="1210"/>
      <c r="ADS430" s="1211"/>
      <c r="ADT430" s="1210"/>
      <c r="ADV430" s="1208"/>
      <c r="ADW430" s="1209"/>
      <c r="ADX430" s="1209"/>
      <c r="ADY430" s="1209"/>
      <c r="ADZ430" s="1209"/>
      <c r="AEA430" s="1210"/>
      <c r="AEB430" s="1211"/>
      <c r="AEC430" s="1210"/>
      <c r="AEE430" s="1208"/>
      <c r="AEF430" s="1209"/>
      <c r="AEG430" s="1209"/>
      <c r="AEH430" s="1209"/>
      <c r="AEI430" s="1209"/>
      <c r="AEJ430" s="1210"/>
      <c r="AEK430" s="1211"/>
      <c r="AEL430" s="1210"/>
      <c r="AEN430" s="1208"/>
      <c r="AEO430" s="1209"/>
      <c r="AEP430" s="1209"/>
      <c r="AEQ430" s="1209"/>
      <c r="AER430" s="1209"/>
      <c r="AES430" s="1210"/>
      <c r="AET430" s="1211"/>
      <c r="AEU430" s="1210"/>
      <c r="AEW430" s="1208"/>
      <c r="AEX430" s="1209"/>
      <c r="AEY430" s="1209"/>
      <c r="AEZ430" s="1209"/>
      <c r="AFA430" s="1209"/>
      <c r="AFB430" s="1210"/>
      <c r="AFC430" s="1211"/>
      <c r="AFD430" s="1210"/>
      <c r="AFF430" s="1208"/>
      <c r="AFG430" s="1209"/>
      <c r="AFH430" s="1209"/>
      <c r="AFI430" s="1209"/>
      <c r="AFJ430" s="1209"/>
      <c r="AFK430" s="1210"/>
      <c r="AFL430" s="1211"/>
      <c r="AFM430" s="1210"/>
      <c r="AFO430" s="1208"/>
      <c r="AFP430" s="1209"/>
      <c r="AFQ430" s="1209"/>
      <c r="AFR430" s="1209"/>
      <c r="AFS430" s="1209"/>
      <c r="AFT430" s="1210"/>
      <c r="AFU430" s="1211"/>
      <c r="AFV430" s="1210"/>
      <c r="AFX430" s="1208"/>
      <c r="AFY430" s="1209"/>
      <c r="AFZ430" s="1209"/>
      <c r="AGA430" s="1209"/>
      <c r="AGB430" s="1209"/>
      <c r="AGC430" s="1210"/>
      <c r="AGD430" s="1211"/>
      <c r="AGE430" s="1210"/>
      <c r="AGG430" s="1208"/>
      <c r="AGH430" s="1209"/>
      <c r="AGI430" s="1209"/>
      <c r="AGJ430" s="1209"/>
      <c r="AGK430" s="1209"/>
      <c r="AGL430" s="1210"/>
      <c r="AGM430" s="1211"/>
      <c r="AGN430" s="1210"/>
      <c r="AGP430" s="1208"/>
      <c r="AGQ430" s="1209"/>
      <c r="AGR430" s="1209"/>
      <c r="AGS430" s="1209"/>
      <c r="AGT430" s="1209"/>
      <c r="AGU430" s="1210"/>
      <c r="AGV430" s="1211"/>
      <c r="AGW430" s="1210"/>
      <c r="AGY430" s="1208"/>
      <c r="AGZ430" s="1209"/>
      <c r="AHA430" s="1209"/>
      <c r="AHB430" s="1209"/>
      <c r="AHC430" s="1209"/>
      <c r="AHD430" s="1210"/>
      <c r="AHE430" s="1211"/>
      <c r="AHF430" s="1210"/>
      <c r="AHH430" s="1208"/>
      <c r="AHI430" s="1209"/>
      <c r="AHJ430" s="1209"/>
      <c r="AHK430" s="1209"/>
      <c r="AHL430" s="1209"/>
      <c r="AHM430" s="1210"/>
      <c r="AHN430" s="1211"/>
      <c r="AHO430" s="1210"/>
      <c r="AHQ430" s="1208"/>
      <c r="AHR430" s="1209"/>
      <c r="AHS430" s="1209"/>
      <c r="AHT430" s="1209"/>
      <c r="AHU430" s="1209"/>
      <c r="AHV430" s="1210"/>
      <c r="AHW430" s="1211"/>
      <c r="AHX430" s="1210"/>
      <c r="AHZ430" s="1208"/>
      <c r="AIA430" s="1209"/>
      <c r="AIB430" s="1209"/>
      <c r="AIC430" s="1209"/>
      <c r="AID430" s="1209"/>
      <c r="AIE430" s="1210"/>
      <c r="AIF430" s="1211"/>
      <c r="AIG430" s="1210"/>
      <c r="AII430" s="1208"/>
      <c r="AIJ430" s="1209"/>
      <c r="AIK430" s="1209"/>
      <c r="AIL430" s="1209"/>
      <c r="AIM430" s="1209"/>
      <c r="AIN430" s="1210"/>
      <c r="AIO430" s="1211"/>
      <c r="AIP430" s="1210"/>
      <c r="AIR430" s="1208"/>
      <c r="AIS430" s="1209"/>
      <c r="AIT430" s="1209"/>
      <c r="AIU430" s="1209"/>
      <c r="AIV430" s="1209"/>
      <c r="AIW430" s="1210"/>
      <c r="AIX430" s="1211"/>
      <c r="AIY430" s="1210"/>
      <c r="AJA430" s="1208"/>
      <c r="AJB430" s="1209"/>
      <c r="AJC430" s="1209"/>
      <c r="AJD430" s="1209"/>
      <c r="AJE430" s="1209"/>
      <c r="AJF430" s="1210"/>
      <c r="AJG430" s="1211"/>
      <c r="AJH430" s="1210"/>
      <c r="AJJ430" s="1208"/>
      <c r="AJK430" s="1209"/>
      <c r="AJL430" s="1209"/>
      <c r="AJM430" s="1209"/>
      <c r="AJN430" s="1209"/>
      <c r="AJO430" s="1210"/>
      <c r="AJP430" s="1211"/>
      <c r="AJQ430" s="1210"/>
      <c r="AJS430" s="1208"/>
      <c r="AJT430" s="1209"/>
      <c r="AJU430" s="1209"/>
      <c r="AJV430" s="1209"/>
      <c r="AJW430" s="1209"/>
      <c r="AJX430" s="1210"/>
      <c r="AJY430" s="1211"/>
      <c r="AJZ430" s="1210"/>
      <c r="AKB430" s="1208"/>
      <c r="AKC430" s="1209"/>
      <c r="AKD430" s="1209"/>
      <c r="AKE430" s="1209"/>
      <c r="AKF430" s="1209"/>
      <c r="AKG430" s="1210"/>
      <c r="AKH430" s="1211"/>
      <c r="AKI430" s="1210"/>
      <c r="AKK430" s="1208"/>
      <c r="AKL430" s="1209"/>
      <c r="AKM430" s="1209"/>
      <c r="AKN430" s="1209"/>
      <c r="AKO430" s="1209"/>
      <c r="AKP430" s="1210"/>
      <c r="AKQ430" s="1211"/>
      <c r="AKR430" s="1210"/>
      <c r="AKT430" s="1208"/>
      <c r="AKU430" s="1209"/>
      <c r="AKV430" s="1209"/>
      <c r="AKW430" s="1209"/>
      <c r="AKX430" s="1209"/>
      <c r="AKY430" s="1210"/>
      <c r="AKZ430" s="1211"/>
      <c r="ALA430" s="1210"/>
      <c r="ALC430" s="1208"/>
      <c r="ALD430" s="1209"/>
      <c r="ALE430" s="1209"/>
      <c r="ALF430" s="1209"/>
      <c r="ALG430" s="1209"/>
      <c r="ALH430" s="1210"/>
      <c r="ALI430" s="1211"/>
      <c r="ALJ430" s="1210"/>
      <c r="ALL430" s="1208"/>
      <c r="ALM430" s="1209"/>
      <c r="ALN430" s="1209"/>
      <c r="ALO430" s="1209"/>
      <c r="ALP430" s="1209"/>
      <c r="ALQ430" s="1210"/>
      <c r="ALR430" s="1211"/>
      <c r="ALS430" s="1210"/>
      <c r="ALU430" s="1208"/>
      <c r="ALV430" s="1209"/>
      <c r="ALW430" s="1209"/>
      <c r="ALX430" s="1209"/>
      <c r="ALY430" s="1209"/>
      <c r="ALZ430" s="1210"/>
      <c r="AMA430" s="1211"/>
      <c r="AMB430" s="1210"/>
      <c r="AMD430" s="1208"/>
      <c r="AME430" s="1209"/>
      <c r="AMF430" s="1209"/>
      <c r="AMG430" s="1209"/>
      <c r="AMH430" s="1209"/>
      <c r="AMI430" s="1210"/>
      <c r="AMJ430" s="1211"/>
      <c r="AMK430" s="1210"/>
      <c r="AMM430" s="1208"/>
      <c r="AMN430" s="1209"/>
      <c r="AMO430" s="1209"/>
      <c r="AMP430" s="1209"/>
      <c r="AMQ430" s="1209"/>
      <c r="AMR430" s="1210"/>
      <c r="AMS430" s="1211"/>
      <c r="AMT430" s="1210"/>
      <c r="AMV430" s="1208"/>
      <c r="AMW430" s="1209"/>
      <c r="AMX430" s="1209"/>
      <c r="AMY430" s="1209"/>
      <c r="AMZ430" s="1209"/>
      <c r="ANA430" s="1210"/>
      <c r="ANB430" s="1211"/>
      <c r="ANC430" s="1210"/>
      <c r="ANE430" s="1208"/>
      <c r="ANF430" s="1209"/>
      <c r="ANG430" s="1209"/>
      <c r="ANH430" s="1209"/>
      <c r="ANI430" s="1209"/>
      <c r="ANJ430" s="1210"/>
      <c r="ANK430" s="1211"/>
      <c r="ANL430" s="1210"/>
      <c r="ANN430" s="1208"/>
      <c r="ANO430" s="1209"/>
      <c r="ANP430" s="1209"/>
      <c r="ANQ430" s="1209"/>
      <c r="ANR430" s="1209"/>
      <c r="ANS430" s="1210"/>
      <c r="ANT430" s="1211"/>
      <c r="ANU430" s="1210"/>
      <c r="ANW430" s="1208"/>
      <c r="ANX430" s="1209"/>
      <c r="ANY430" s="1209"/>
      <c r="ANZ430" s="1209"/>
      <c r="AOA430" s="1209"/>
      <c r="AOB430" s="1210"/>
      <c r="AOC430" s="1211"/>
      <c r="AOD430" s="1210"/>
      <c r="AOF430" s="1208"/>
      <c r="AOG430" s="1209"/>
      <c r="AOH430" s="1209"/>
      <c r="AOI430" s="1209"/>
      <c r="AOJ430" s="1209"/>
      <c r="AOK430" s="1210"/>
      <c r="AOL430" s="1211"/>
      <c r="AOM430" s="1210"/>
      <c r="AOO430" s="1208"/>
      <c r="AOP430" s="1209"/>
      <c r="AOQ430" s="1209"/>
      <c r="AOR430" s="1209"/>
      <c r="AOS430" s="1209"/>
      <c r="AOT430" s="1210"/>
      <c r="AOU430" s="1211"/>
      <c r="AOV430" s="1210"/>
      <c r="AOX430" s="1208"/>
      <c r="AOY430" s="1209"/>
      <c r="AOZ430" s="1209"/>
      <c r="APA430" s="1209"/>
      <c r="APB430" s="1209"/>
      <c r="APC430" s="1210"/>
      <c r="APD430" s="1211"/>
      <c r="APE430" s="1210"/>
      <c r="APG430" s="1208"/>
      <c r="APH430" s="1209"/>
      <c r="API430" s="1209"/>
      <c r="APJ430" s="1209"/>
      <c r="APK430" s="1209"/>
      <c r="APL430" s="1210"/>
      <c r="APM430" s="1211"/>
      <c r="APN430" s="1210"/>
      <c r="APP430" s="1208"/>
      <c r="APQ430" s="1209"/>
      <c r="APR430" s="1209"/>
      <c r="APS430" s="1209"/>
      <c r="APT430" s="1209"/>
      <c r="APU430" s="1210"/>
      <c r="APV430" s="1211"/>
      <c r="APW430" s="1210"/>
      <c r="APY430" s="1208"/>
      <c r="APZ430" s="1209"/>
      <c r="AQA430" s="1209"/>
      <c r="AQB430" s="1209"/>
      <c r="AQC430" s="1209"/>
      <c r="AQD430" s="1210"/>
      <c r="AQE430" s="1211"/>
      <c r="AQF430" s="1210"/>
      <c r="AQH430" s="1208"/>
      <c r="AQI430" s="1209"/>
      <c r="AQJ430" s="1209"/>
      <c r="AQK430" s="1209"/>
      <c r="AQL430" s="1209"/>
      <c r="AQM430" s="1210"/>
      <c r="AQN430" s="1211"/>
      <c r="AQO430" s="1210"/>
      <c r="AQQ430" s="1208"/>
      <c r="AQR430" s="1209"/>
      <c r="AQS430" s="1209"/>
      <c r="AQT430" s="1209"/>
      <c r="AQU430" s="1209"/>
      <c r="AQV430" s="1210"/>
      <c r="AQW430" s="1211"/>
      <c r="AQX430" s="1210"/>
      <c r="AQZ430" s="1208"/>
      <c r="ARA430" s="1209"/>
      <c r="ARB430" s="1209"/>
      <c r="ARC430" s="1209"/>
      <c r="ARD430" s="1209"/>
      <c r="ARE430" s="1210"/>
      <c r="ARF430" s="1211"/>
      <c r="ARG430" s="1210"/>
      <c r="ARI430" s="1208"/>
      <c r="ARJ430" s="1209"/>
      <c r="ARK430" s="1209"/>
      <c r="ARL430" s="1209"/>
      <c r="ARM430" s="1209"/>
      <c r="ARN430" s="1210"/>
      <c r="ARO430" s="1211"/>
      <c r="ARP430" s="1210"/>
      <c r="ARR430" s="1208"/>
      <c r="ARS430" s="1209"/>
      <c r="ART430" s="1209"/>
      <c r="ARU430" s="1209"/>
      <c r="ARV430" s="1209"/>
      <c r="ARW430" s="1210"/>
      <c r="ARX430" s="1211"/>
      <c r="ARY430" s="1210"/>
      <c r="ASA430" s="1208"/>
      <c r="ASB430" s="1209"/>
      <c r="ASC430" s="1209"/>
      <c r="ASD430" s="1209"/>
      <c r="ASE430" s="1209"/>
      <c r="ASF430" s="1210"/>
      <c r="ASG430" s="1211"/>
      <c r="ASH430" s="1210"/>
      <c r="ASJ430" s="1208"/>
      <c r="ASK430" s="1209"/>
      <c r="ASL430" s="1209"/>
      <c r="ASM430" s="1209"/>
      <c r="ASN430" s="1209"/>
      <c r="ASO430" s="1210"/>
      <c r="ASP430" s="1211"/>
      <c r="ASQ430" s="1210"/>
      <c r="ASS430" s="1208"/>
      <c r="AST430" s="1209"/>
      <c r="ASU430" s="1209"/>
      <c r="ASV430" s="1209"/>
      <c r="ASW430" s="1209"/>
      <c r="ASX430" s="1210"/>
      <c r="ASY430" s="1211"/>
      <c r="ASZ430" s="1210"/>
      <c r="ATB430" s="1208"/>
      <c r="ATC430" s="1209"/>
      <c r="ATD430" s="1209"/>
      <c r="ATE430" s="1209"/>
      <c r="ATF430" s="1209"/>
      <c r="ATG430" s="1210"/>
      <c r="ATH430" s="1211"/>
      <c r="ATI430" s="1210"/>
      <c r="ATK430" s="1208"/>
      <c r="ATL430" s="1209"/>
      <c r="ATM430" s="1209"/>
      <c r="ATN430" s="1209"/>
      <c r="ATO430" s="1209"/>
      <c r="ATP430" s="1210"/>
      <c r="ATQ430" s="1211"/>
      <c r="ATR430" s="1210"/>
      <c r="ATT430" s="1208"/>
      <c r="ATU430" s="1209"/>
      <c r="ATV430" s="1209"/>
      <c r="ATW430" s="1209"/>
      <c r="ATX430" s="1209"/>
      <c r="ATY430" s="1210"/>
      <c r="ATZ430" s="1211"/>
      <c r="AUA430" s="1210"/>
      <c r="AUC430" s="1208"/>
      <c r="AUD430" s="1209"/>
      <c r="AUE430" s="1209"/>
      <c r="AUF430" s="1209"/>
      <c r="AUG430" s="1209"/>
      <c r="AUH430" s="1210"/>
      <c r="AUI430" s="1211"/>
      <c r="AUJ430" s="1210"/>
      <c r="AUL430" s="1208"/>
      <c r="AUM430" s="1209"/>
      <c r="AUN430" s="1209"/>
      <c r="AUO430" s="1209"/>
      <c r="AUP430" s="1209"/>
      <c r="AUQ430" s="1210"/>
      <c r="AUR430" s="1211"/>
      <c r="AUS430" s="1210"/>
      <c r="AUU430" s="1208"/>
      <c r="AUV430" s="1209"/>
      <c r="AUW430" s="1209"/>
      <c r="AUX430" s="1209"/>
      <c r="AUY430" s="1209"/>
      <c r="AUZ430" s="1210"/>
      <c r="AVA430" s="1211"/>
      <c r="AVB430" s="1210"/>
      <c r="AVD430" s="1208"/>
      <c r="AVE430" s="1209"/>
      <c r="AVF430" s="1209"/>
      <c r="AVG430" s="1209"/>
      <c r="AVH430" s="1209"/>
      <c r="AVI430" s="1210"/>
      <c r="AVJ430" s="1211"/>
      <c r="AVK430" s="1210"/>
      <c r="AVM430" s="1208"/>
      <c r="AVN430" s="1209"/>
      <c r="AVO430" s="1209"/>
      <c r="AVP430" s="1209"/>
      <c r="AVQ430" s="1209"/>
      <c r="AVR430" s="1210"/>
      <c r="AVS430" s="1211"/>
      <c r="AVT430" s="1210"/>
      <c r="AVV430" s="1208"/>
      <c r="AVW430" s="1209"/>
      <c r="AVX430" s="1209"/>
      <c r="AVY430" s="1209"/>
      <c r="AVZ430" s="1209"/>
      <c r="AWA430" s="1210"/>
      <c r="AWB430" s="1211"/>
      <c r="AWC430" s="1210"/>
      <c r="AWE430" s="1208"/>
      <c r="AWF430" s="1209"/>
      <c r="AWG430" s="1209"/>
      <c r="AWH430" s="1209"/>
      <c r="AWI430" s="1209"/>
      <c r="AWJ430" s="1210"/>
      <c r="AWK430" s="1211"/>
      <c r="AWL430" s="1210"/>
      <c r="AWN430" s="1208"/>
      <c r="AWO430" s="1209"/>
      <c r="AWP430" s="1209"/>
      <c r="AWQ430" s="1209"/>
      <c r="AWR430" s="1209"/>
      <c r="AWS430" s="1210"/>
      <c r="AWT430" s="1211"/>
      <c r="AWU430" s="1210"/>
      <c r="AWW430" s="1208"/>
      <c r="AWX430" s="1209"/>
      <c r="AWY430" s="1209"/>
      <c r="AWZ430" s="1209"/>
      <c r="AXA430" s="1209"/>
      <c r="AXB430" s="1210"/>
      <c r="AXC430" s="1211"/>
      <c r="AXD430" s="1210"/>
      <c r="AXF430" s="1208"/>
      <c r="AXG430" s="1209"/>
      <c r="AXH430" s="1209"/>
      <c r="AXI430" s="1209"/>
      <c r="AXJ430" s="1209"/>
      <c r="AXK430" s="1210"/>
      <c r="AXL430" s="1211"/>
      <c r="AXM430" s="1210"/>
      <c r="AXO430" s="1208"/>
      <c r="AXP430" s="1209"/>
      <c r="AXQ430" s="1209"/>
      <c r="AXR430" s="1209"/>
      <c r="AXS430" s="1209"/>
      <c r="AXT430" s="1210"/>
      <c r="AXU430" s="1211"/>
      <c r="AXV430" s="1210"/>
      <c r="AXX430" s="1208"/>
      <c r="AXY430" s="1209"/>
      <c r="AXZ430" s="1209"/>
      <c r="AYA430" s="1209"/>
      <c r="AYB430" s="1209"/>
      <c r="AYC430" s="1210"/>
      <c r="AYD430" s="1211"/>
      <c r="AYE430" s="1210"/>
      <c r="AYG430" s="1208"/>
      <c r="AYH430" s="1209"/>
      <c r="AYI430" s="1209"/>
      <c r="AYJ430" s="1209"/>
      <c r="AYK430" s="1209"/>
      <c r="AYL430" s="1210"/>
      <c r="AYM430" s="1211"/>
      <c r="AYN430" s="1210"/>
      <c r="AYP430" s="1208"/>
      <c r="AYQ430" s="1209"/>
      <c r="AYR430" s="1209"/>
      <c r="AYS430" s="1209"/>
      <c r="AYT430" s="1209"/>
      <c r="AYU430" s="1210"/>
      <c r="AYV430" s="1211"/>
      <c r="AYW430" s="1210"/>
      <c r="AYY430" s="1208"/>
      <c r="AYZ430" s="1209"/>
      <c r="AZA430" s="1209"/>
      <c r="AZB430" s="1209"/>
      <c r="AZC430" s="1209"/>
      <c r="AZD430" s="1210"/>
      <c r="AZE430" s="1211"/>
      <c r="AZF430" s="1210"/>
      <c r="AZH430" s="1208"/>
      <c r="AZI430" s="1209"/>
      <c r="AZJ430" s="1209"/>
      <c r="AZK430" s="1209"/>
      <c r="AZL430" s="1209"/>
      <c r="AZM430" s="1210"/>
      <c r="AZN430" s="1211"/>
      <c r="AZO430" s="1210"/>
      <c r="AZQ430" s="1208"/>
      <c r="AZR430" s="1209"/>
      <c r="AZS430" s="1209"/>
      <c r="AZT430" s="1209"/>
      <c r="AZU430" s="1209"/>
      <c r="AZV430" s="1210"/>
      <c r="AZW430" s="1211"/>
      <c r="AZX430" s="1210"/>
      <c r="AZZ430" s="1208"/>
      <c r="BAA430" s="1209"/>
      <c r="BAB430" s="1209"/>
      <c r="BAC430" s="1209"/>
      <c r="BAD430" s="1209"/>
      <c r="BAE430" s="1210"/>
      <c r="BAF430" s="1211"/>
      <c r="BAG430" s="1210"/>
      <c r="BAI430" s="1208"/>
      <c r="BAJ430" s="1209"/>
      <c r="BAK430" s="1209"/>
      <c r="BAL430" s="1209"/>
      <c r="BAM430" s="1209"/>
      <c r="BAN430" s="1210"/>
      <c r="BAO430" s="1211"/>
      <c r="BAP430" s="1210"/>
      <c r="BAR430" s="1208"/>
      <c r="BAS430" s="1209"/>
      <c r="BAT430" s="1209"/>
      <c r="BAU430" s="1209"/>
      <c r="BAV430" s="1209"/>
      <c r="BAW430" s="1210"/>
      <c r="BAX430" s="1211"/>
      <c r="BAY430" s="1210"/>
      <c r="BBA430" s="1208"/>
      <c r="BBB430" s="1209"/>
      <c r="BBC430" s="1209"/>
      <c r="BBD430" s="1209"/>
      <c r="BBE430" s="1209"/>
      <c r="BBF430" s="1210"/>
      <c r="BBG430" s="1211"/>
      <c r="BBH430" s="1210"/>
      <c r="BBJ430" s="1208"/>
      <c r="BBK430" s="1209"/>
      <c r="BBL430" s="1209"/>
      <c r="BBM430" s="1209"/>
      <c r="BBN430" s="1209"/>
      <c r="BBO430" s="1210"/>
      <c r="BBP430" s="1211"/>
      <c r="BBQ430" s="1210"/>
      <c r="BBS430" s="1208"/>
      <c r="BBT430" s="1209"/>
      <c r="BBU430" s="1209"/>
      <c r="BBV430" s="1209"/>
      <c r="BBW430" s="1209"/>
      <c r="BBX430" s="1210"/>
      <c r="BBY430" s="1211"/>
      <c r="BBZ430" s="1210"/>
      <c r="BCB430" s="1208"/>
      <c r="BCC430" s="1209"/>
      <c r="BCD430" s="1209"/>
      <c r="BCE430" s="1209"/>
      <c r="BCF430" s="1209"/>
      <c r="BCG430" s="1210"/>
      <c r="BCH430" s="1211"/>
      <c r="BCI430" s="1210"/>
      <c r="BCK430" s="1208"/>
      <c r="BCL430" s="1209"/>
      <c r="BCM430" s="1209"/>
      <c r="BCN430" s="1209"/>
      <c r="BCO430" s="1209"/>
      <c r="BCP430" s="1210"/>
      <c r="BCQ430" s="1211"/>
      <c r="BCR430" s="1210"/>
      <c r="BCT430" s="1208"/>
      <c r="BCU430" s="1209"/>
      <c r="BCV430" s="1209"/>
      <c r="BCW430" s="1209"/>
      <c r="BCX430" s="1209"/>
      <c r="BCY430" s="1210"/>
      <c r="BCZ430" s="1211"/>
      <c r="BDA430" s="1210"/>
      <c r="BDC430" s="1208"/>
      <c r="BDD430" s="1209"/>
      <c r="BDE430" s="1209"/>
      <c r="BDF430" s="1209"/>
      <c r="BDG430" s="1209"/>
      <c r="BDH430" s="1210"/>
      <c r="BDI430" s="1211"/>
      <c r="BDJ430" s="1210"/>
      <c r="BDL430" s="1208"/>
      <c r="BDM430" s="1209"/>
      <c r="BDN430" s="1209"/>
      <c r="BDO430" s="1209"/>
      <c r="BDP430" s="1209"/>
      <c r="BDQ430" s="1210"/>
      <c r="BDR430" s="1211"/>
      <c r="BDS430" s="1210"/>
      <c r="BDU430" s="1208"/>
      <c r="BDV430" s="1209"/>
      <c r="BDW430" s="1209"/>
      <c r="BDX430" s="1209"/>
      <c r="BDY430" s="1209"/>
      <c r="BDZ430" s="1210"/>
      <c r="BEA430" s="1211"/>
      <c r="BEB430" s="1210"/>
      <c r="BED430" s="1208"/>
      <c r="BEE430" s="1209"/>
      <c r="BEF430" s="1209"/>
      <c r="BEG430" s="1209"/>
      <c r="BEH430" s="1209"/>
      <c r="BEI430" s="1210"/>
      <c r="BEJ430" s="1211"/>
      <c r="BEK430" s="1210"/>
      <c r="BEM430" s="1208"/>
      <c r="BEN430" s="1209"/>
      <c r="BEO430" s="1209"/>
      <c r="BEP430" s="1209"/>
      <c r="BEQ430" s="1209"/>
      <c r="BER430" s="1210"/>
      <c r="BES430" s="1211"/>
      <c r="BET430" s="1210"/>
      <c r="BEV430" s="1208"/>
      <c r="BEW430" s="1209"/>
      <c r="BEX430" s="1209"/>
      <c r="BEY430" s="1209"/>
      <c r="BEZ430" s="1209"/>
      <c r="BFA430" s="1210"/>
      <c r="BFB430" s="1211"/>
      <c r="BFC430" s="1210"/>
      <c r="BFE430" s="1208"/>
      <c r="BFF430" s="1209"/>
      <c r="BFG430" s="1209"/>
      <c r="BFH430" s="1209"/>
      <c r="BFI430" s="1209"/>
      <c r="BFJ430" s="1210"/>
      <c r="BFK430" s="1211"/>
      <c r="BFL430" s="1210"/>
      <c r="BFN430" s="1208"/>
      <c r="BFO430" s="1209"/>
      <c r="BFP430" s="1209"/>
      <c r="BFQ430" s="1209"/>
      <c r="BFR430" s="1209"/>
      <c r="BFS430" s="1210"/>
      <c r="BFT430" s="1211"/>
      <c r="BFU430" s="1210"/>
      <c r="BFW430" s="1208"/>
      <c r="BFX430" s="1209"/>
      <c r="BFY430" s="1209"/>
      <c r="BFZ430" s="1209"/>
      <c r="BGA430" s="1209"/>
      <c r="BGB430" s="1210"/>
      <c r="BGC430" s="1211"/>
      <c r="BGD430" s="1210"/>
      <c r="BGF430" s="1208"/>
      <c r="BGG430" s="1209"/>
      <c r="BGH430" s="1209"/>
      <c r="BGI430" s="1209"/>
      <c r="BGJ430" s="1209"/>
      <c r="BGK430" s="1210"/>
      <c r="BGL430" s="1211"/>
      <c r="BGM430" s="1210"/>
      <c r="BGO430" s="1208"/>
      <c r="BGP430" s="1209"/>
      <c r="BGQ430" s="1209"/>
      <c r="BGR430" s="1209"/>
      <c r="BGS430" s="1209"/>
      <c r="BGT430" s="1210"/>
      <c r="BGU430" s="1211"/>
      <c r="BGV430" s="1210"/>
      <c r="BGX430" s="1208"/>
      <c r="BGY430" s="1209"/>
      <c r="BGZ430" s="1209"/>
      <c r="BHA430" s="1209"/>
      <c r="BHB430" s="1209"/>
      <c r="BHC430" s="1210"/>
      <c r="BHD430" s="1211"/>
      <c r="BHE430" s="1210"/>
      <c r="BHG430" s="1208"/>
      <c r="BHH430" s="1209"/>
      <c r="BHI430" s="1209"/>
      <c r="BHJ430" s="1209"/>
      <c r="BHK430" s="1209"/>
      <c r="BHL430" s="1210"/>
      <c r="BHM430" s="1211"/>
      <c r="BHN430" s="1210"/>
      <c r="BHP430" s="1208"/>
      <c r="BHQ430" s="1209"/>
      <c r="BHR430" s="1209"/>
      <c r="BHS430" s="1209"/>
      <c r="BHT430" s="1209"/>
      <c r="BHU430" s="1210"/>
      <c r="BHV430" s="1211"/>
      <c r="BHW430" s="1210"/>
      <c r="BHY430" s="1208"/>
      <c r="BHZ430" s="1209"/>
      <c r="BIA430" s="1209"/>
      <c r="BIB430" s="1209"/>
      <c r="BIC430" s="1209"/>
      <c r="BID430" s="1210"/>
      <c r="BIE430" s="1211"/>
      <c r="BIF430" s="1210"/>
      <c r="BIH430" s="1208"/>
      <c r="BII430" s="1209"/>
      <c r="BIJ430" s="1209"/>
      <c r="BIK430" s="1209"/>
      <c r="BIL430" s="1209"/>
      <c r="BIM430" s="1210"/>
      <c r="BIN430" s="1211"/>
      <c r="BIO430" s="1210"/>
      <c r="BIQ430" s="1208"/>
      <c r="BIR430" s="1209"/>
      <c r="BIS430" s="1209"/>
      <c r="BIT430" s="1209"/>
      <c r="BIU430" s="1209"/>
      <c r="BIV430" s="1210"/>
      <c r="BIW430" s="1211"/>
      <c r="BIX430" s="1210"/>
      <c r="BIZ430" s="1208"/>
      <c r="BJA430" s="1209"/>
      <c r="BJB430" s="1209"/>
      <c r="BJC430" s="1209"/>
      <c r="BJD430" s="1209"/>
      <c r="BJE430" s="1210"/>
      <c r="BJF430" s="1211"/>
      <c r="BJG430" s="1210"/>
      <c r="BJI430" s="1208"/>
      <c r="BJJ430" s="1209"/>
      <c r="BJK430" s="1209"/>
      <c r="BJL430" s="1209"/>
      <c r="BJM430" s="1209"/>
      <c r="BJN430" s="1210"/>
      <c r="BJO430" s="1211"/>
      <c r="BJP430" s="1210"/>
      <c r="BJR430" s="1208"/>
      <c r="BJS430" s="1209"/>
      <c r="BJT430" s="1209"/>
      <c r="BJU430" s="1209"/>
      <c r="BJV430" s="1209"/>
      <c r="BJW430" s="1210"/>
      <c r="BJX430" s="1211"/>
      <c r="BJY430" s="1210"/>
      <c r="BKA430" s="1208"/>
      <c r="BKB430" s="1209"/>
      <c r="BKC430" s="1209"/>
      <c r="BKD430" s="1209"/>
      <c r="BKE430" s="1209"/>
      <c r="BKF430" s="1210"/>
      <c r="BKG430" s="1211"/>
      <c r="BKH430" s="1210"/>
      <c r="BKJ430" s="1208"/>
      <c r="BKK430" s="1209"/>
      <c r="BKL430" s="1209"/>
      <c r="BKM430" s="1209"/>
      <c r="BKN430" s="1209"/>
      <c r="BKO430" s="1210"/>
      <c r="BKP430" s="1211"/>
      <c r="BKQ430" s="1210"/>
      <c r="BKS430" s="1208"/>
      <c r="BKT430" s="1209"/>
      <c r="BKU430" s="1209"/>
      <c r="BKV430" s="1209"/>
      <c r="BKW430" s="1209"/>
      <c r="BKX430" s="1210"/>
      <c r="BKY430" s="1211"/>
      <c r="BKZ430" s="1210"/>
      <c r="BLB430" s="1208"/>
      <c r="BLC430" s="1209"/>
      <c r="BLD430" s="1209"/>
      <c r="BLE430" s="1209"/>
      <c r="BLF430" s="1209"/>
      <c r="BLG430" s="1210"/>
      <c r="BLH430" s="1211"/>
      <c r="BLI430" s="1210"/>
      <c r="BLK430" s="1208"/>
      <c r="BLL430" s="1209"/>
      <c r="BLM430" s="1209"/>
      <c r="BLN430" s="1209"/>
      <c r="BLO430" s="1209"/>
      <c r="BLP430" s="1210"/>
      <c r="BLQ430" s="1211"/>
      <c r="BLR430" s="1210"/>
      <c r="BLT430" s="1208"/>
      <c r="BLU430" s="1209"/>
      <c r="BLV430" s="1209"/>
      <c r="BLW430" s="1209"/>
      <c r="BLX430" s="1209"/>
      <c r="BLY430" s="1210"/>
      <c r="BLZ430" s="1211"/>
      <c r="BMA430" s="1210"/>
      <c r="BMC430" s="1208"/>
      <c r="BMD430" s="1209"/>
      <c r="BME430" s="1209"/>
      <c r="BMF430" s="1209"/>
      <c r="BMG430" s="1209"/>
      <c r="BMH430" s="1210"/>
      <c r="BMI430" s="1211"/>
      <c r="BMJ430" s="1210"/>
      <c r="BML430" s="1208"/>
      <c r="BMM430" s="1209"/>
      <c r="BMN430" s="1209"/>
      <c r="BMO430" s="1209"/>
      <c r="BMP430" s="1209"/>
      <c r="BMQ430" s="1210"/>
      <c r="BMR430" s="1211"/>
      <c r="BMS430" s="1210"/>
      <c r="BMU430" s="1208"/>
      <c r="BMV430" s="1209"/>
      <c r="BMW430" s="1209"/>
      <c r="BMX430" s="1209"/>
      <c r="BMY430" s="1209"/>
      <c r="BMZ430" s="1210"/>
      <c r="BNA430" s="1211"/>
      <c r="BNB430" s="1210"/>
      <c r="BND430" s="1208"/>
      <c r="BNE430" s="1209"/>
      <c r="BNF430" s="1209"/>
      <c r="BNG430" s="1209"/>
      <c r="BNH430" s="1209"/>
      <c r="BNI430" s="1210"/>
      <c r="BNJ430" s="1211"/>
      <c r="BNK430" s="1210"/>
      <c r="BNM430" s="1208"/>
      <c r="BNN430" s="1209"/>
      <c r="BNO430" s="1209"/>
      <c r="BNP430" s="1209"/>
      <c r="BNQ430" s="1209"/>
      <c r="BNR430" s="1210"/>
      <c r="BNS430" s="1211"/>
      <c r="BNT430" s="1210"/>
      <c r="BNV430" s="1208"/>
      <c r="BNW430" s="1209"/>
      <c r="BNX430" s="1209"/>
      <c r="BNY430" s="1209"/>
      <c r="BNZ430" s="1209"/>
      <c r="BOA430" s="1210"/>
      <c r="BOB430" s="1211"/>
      <c r="BOC430" s="1210"/>
      <c r="BOE430" s="1208"/>
      <c r="BOF430" s="1209"/>
      <c r="BOG430" s="1209"/>
      <c r="BOH430" s="1209"/>
      <c r="BOI430" s="1209"/>
      <c r="BOJ430" s="1210"/>
      <c r="BOK430" s="1211"/>
      <c r="BOL430" s="1210"/>
      <c r="BON430" s="1208"/>
      <c r="BOO430" s="1209"/>
      <c r="BOP430" s="1209"/>
      <c r="BOQ430" s="1209"/>
      <c r="BOR430" s="1209"/>
      <c r="BOS430" s="1210"/>
      <c r="BOT430" s="1211"/>
      <c r="BOU430" s="1210"/>
      <c r="BOW430" s="1208"/>
      <c r="BOX430" s="1209"/>
      <c r="BOY430" s="1209"/>
      <c r="BOZ430" s="1209"/>
      <c r="BPA430" s="1209"/>
      <c r="BPB430" s="1210"/>
      <c r="BPC430" s="1211"/>
      <c r="BPD430" s="1210"/>
      <c r="BPF430" s="1208"/>
      <c r="BPG430" s="1209"/>
      <c r="BPH430" s="1209"/>
      <c r="BPI430" s="1209"/>
      <c r="BPJ430" s="1209"/>
      <c r="BPK430" s="1210"/>
      <c r="BPL430" s="1211"/>
      <c r="BPM430" s="1210"/>
      <c r="BPO430" s="1208"/>
      <c r="BPP430" s="1209"/>
      <c r="BPQ430" s="1209"/>
      <c r="BPR430" s="1209"/>
      <c r="BPS430" s="1209"/>
      <c r="BPT430" s="1210"/>
      <c r="BPU430" s="1211"/>
      <c r="BPV430" s="1210"/>
      <c r="BPX430" s="1208"/>
      <c r="BPY430" s="1209"/>
      <c r="BPZ430" s="1209"/>
      <c r="BQA430" s="1209"/>
      <c r="BQB430" s="1209"/>
      <c r="BQC430" s="1210"/>
      <c r="BQD430" s="1211"/>
      <c r="BQE430" s="1210"/>
      <c r="BQG430" s="1208"/>
      <c r="BQH430" s="1209"/>
      <c r="BQI430" s="1209"/>
      <c r="BQJ430" s="1209"/>
      <c r="BQK430" s="1209"/>
      <c r="BQL430" s="1210"/>
      <c r="BQM430" s="1211"/>
      <c r="BQN430" s="1210"/>
      <c r="BQP430" s="1208"/>
      <c r="BQQ430" s="1209"/>
      <c r="BQR430" s="1209"/>
      <c r="BQS430" s="1209"/>
      <c r="BQT430" s="1209"/>
      <c r="BQU430" s="1210"/>
      <c r="BQV430" s="1211"/>
      <c r="BQW430" s="1210"/>
      <c r="BQY430" s="1208"/>
      <c r="BQZ430" s="1209"/>
      <c r="BRA430" s="1209"/>
      <c r="BRB430" s="1209"/>
      <c r="BRC430" s="1209"/>
      <c r="BRD430" s="1210"/>
      <c r="BRE430" s="1211"/>
      <c r="BRF430" s="1210"/>
      <c r="BRH430" s="1208"/>
      <c r="BRI430" s="1209"/>
      <c r="BRJ430" s="1209"/>
      <c r="BRK430" s="1209"/>
      <c r="BRL430" s="1209"/>
      <c r="BRM430" s="1210"/>
      <c r="BRN430" s="1211"/>
      <c r="BRO430" s="1210"/>
      <c r="BRQ430" s="1208"/>
      <c r="BRR430" s="1209"/>
      <c r="BRS430" s="1209"/>
      <c r="BRT430" s="1209"/>
      <c r="BRU430" s="1209"/>
      <c r="BRV430" s="1210"/>
      <c r="BRW430" s="1211"/>
      <c r="BRX430" s="1210"/>
      <c r="BRZ430" s="1208"/>
      <c r="BSA430" s="1209"/>
      <c r="BSB430" s="1209"/>
      <c r="BSC430" s="1209"/>
      <c r="BSD430" s="1209"/>
      <c r="BSE430" s="1210"/>
      <c r="BSF430" s="1211"/>
      <c r="BSG430" s="1210"/>
      <c r="BSI430" s="1208"/>
      <c r="BSJ430" s="1209"/>
      <c r="BSK430" s="1209"/>
      <c r="BSL430" s="1209"/>
      <c r="BSM430" s="1209"/>
      <c r="BSN430" s="1210"/>
      <c r="BSO430" s="1211"/>
      <c r="BSP430" s="1210"/>
      <c r="BSR430" s="1208"/>
      <c r="BSS430" s="1209"/>
      <c r="BST430" s="1209"/>
      <c r="BSU430" s="1209"/>
      <c r="BSV430" s="1209"/>
      <c r="BSW430" s="1210"/>
      <c r="BSX430" s="1211"/>
      <c r="BSY430" s="1210"/>
      <c r="BTA430" s="1208"/>
      <c r="BTB430" s="1209"/>
      <c r="BTC430" s="1209"/>
      <c r="BTD430" s="1209"/>
      <c r="BTE430" s="1209"/>
      <c r="BTF430" s="1210"/>
      <c r="BTG430" s="1211"/>
      <c r="BTH430" s="1210"/>
      <c r="BTJ430" s="1208"/>
      <c r="BTK430" s="1209"/>
      <c r="BTL430" s="1209"/>
      <c r="BTM430" s="1209"/>
      <c r="BTN430" s="1209"/>
      <c r="BTO430" s="1210"/>
      <c r="BTP430" s="1211"/>
      <c r="BTQ430" s="1210"/>
      <c r="BTS430" s="1208"/>
      <c r="BTT430" s="1209"/>
      <c r="BTU430" s="1209"/>
      <c r="BTV430" s="1209"/>
      <c r="BTW430" s="1209"/>
      <c r="BTX430" s="1210"/>
      <c r="BTY430" s="1211"/>
      <c r="BTZ430" s="1210"/>
      <c r="BUB430" s="1208"/>
      <c r="BUC430" s="1209"/>
      <c r="BUD430" s="1209"/>
      <c r="BUE430" s="1209"/>
      <c r="BUF430" s="1209"/>
      <c r="BUG430" s="1210"/>
      <c r="BUH430" s="1211"/>
      <c r="BUI430" s="1210"/>
      <c r="BUK430" s="1208"/>
      <c r="BUL430" s="1209"/>
      <c r="BUM430" s="1209"/>
      <c r="BUN430" s="1209"/>
      <c r="BUO430" s="1209"/>
      <c r="BUP430" s="1210"/>
      <c r="BUQ430" s="1211"/>
      <c r="BUR430" s="1210"/>
      <c r="BUT430" s="1208"/>
      <c r="BUU430" s="1209"/>
      <c r="BUV430" s="1209"/>
      <c r="BUW430" s="1209"/>
      <c r="BUX430" s="1209"/>
      <c r="BUY430" s="1210"/>
      <c r="BUZ430" s="1211"/>
      <c r="BVA430" s="1210"/>
      <c r="BVC430" s="1208"/>
      <c r="BVD430" s="1209"/>
      <c r="BVE430" s="1209"/>
      <c r="BVF430" s="1209"/>
      <c r="BVG430" s="1209"/>
      <c r="BVH430" s="1210"/>
      <c r="BVI430" s="1211"/>
      <c r="BVJ430" s="1210"/>
      <c r="BVL430" s="1208"/>
      <c r="BVM430" s="1209"/>
      <c r="BVN430" s="1209"/>
      <c r="BVO430" s="1209"/>
      <c r="BVP430" s="1209"/>
      <c r="BVQ430" s="1210"/>
      <c r="BVR430" s="1211"/>
      <c r="BVS430" s="1210"/>
      <c r="BVU430" s="1208"/>
      <c r="BVV430" s="1209"/>
      <c r="BVW430" s="1209"/>
      <c r="BVX430" s="1209"/>
      <c r="BVY430" s="1209"/>
      <c r="BVZ430" s="1210"/>
      <c r="BWA430" s="1211"/>
      <c r="BWB430" s="1210"/>
      <c r="BWD430" s="1208"/>
      <c r="BWE430" s="1209"/>
      <c r="BWF430" s="1209"/>
      <c r="BWG430" s="1209"/>
      <c r="BWH430" s="1209"/>
      <c r="BWI430" s="1210"/>
      <c r="BWJ430" s="1211"/>
      <c r="BWK430" s="1210"/>
      <c r="BWM430" s="1208"/>
      <c r="BWN430" s="1209"/>
      <c r="BWO430" s="1209"/>
      <c r="BWP430" s="1209"/>
      <c r="BWQ430" s="1209"/>
      <c r="BWR430" s="1210"/>
      <c r="BWS430" s="1211"/>
      <c r="BWT430" s="1210"/>
      <c r="BWV430" s="1208"/>
      <c r="BWW430" s="1209"/>
      <c r="BWX430" s="1209"/>
      <c r="BWY430" s="1209"/>
      <c r="BWZ430" s="1209"/>
      <c r="BXA430" s="1210"/>
      <c r="BXB430" s="1211"/>
      <c r="BXC430" s="1210"/>
      <c r="BXE430" s="1208"/>
      <c r="BXF430" s="1209"/>
      <c r="BXG430" s="1209"/>
      <c r="BXH430" s="1209"/>
      <c r="BXI430" s="1209"/>
      <c r="BXJ430" s="1210"/>
      <c r="BXK430" s="1211"/>
      <c r="BXL430" s="1210"/>
      <c r="BXN430" s="1208"/>
      <c r="BXO430" s="1209"/>
      <c r="BXP430" s="1209"/>
      <c r="BXQ430" s="1209"/>
      <c r="BXR430" s="1209"/>
      <c r="BXS430" s="1210"/>
      <c r="BXT430" s="1211"/>
      <c r="BXU430" s="1210"/>
      <c r="BXW430" s="1208"/>
      <c r="BXX430" s="1209"/>
      <c r="BXY430" s="1209"/>
      <c r="BXZ430" s="1209"/>
      <c r="BYA430" s="1209"/>
      <c r="BYB430" s="1210"/>
      <c r="BYC430" s="1211"/>
      <c r="BYD430" s="1210"/>
      <c r="BYF430" s="1208"/>
      <c r="BYG430" s="1209"/>
      <c r="BYH430" s="1209"/>
      <c r="BYI430" s="1209"/>
      <c r="BYJ430" s="1209"/>
      <c r="BYK430" s="1210"/>
      <c r="BYL430" s="1211"/>
      <c r="BYM430" s="1210"/>
      <c r="BYO430" s="1208"/>
      <c r="BYP430" s="1209"/>
      <c r="BYQ430" s="1209"/>
      <c r="BYR430" s="1209"/>
      <c r="BYS430" s="1209"/>
      <c r="BYT430" s="1210"/>
      <c r="BYU430" s="1211"/>
      <c r="BYV430" s="1210"/>
      <c r="BYX430" s="1208"/>
      <c r="BYY430" s="1209"/>
      <c r="BYZ430" s="1209"/>
      <c r="BZA430" s="1209"/>
      <c r="BZB430" s="1209"/>
      <c r="BZC430" s="1210"/>
      <c r="BZD430" s="1211"/>
      <c r="BZE430" s="1210"/>
      <c r="BZG430" s="1208"/>
      <c r="BZH430" s="1209"/>
      <c r="BZI430" s="1209"/>
      <c r="BZJ430" s="1209"/>
      <c r="BZK430" s="1209"/>
      <c r="BZL430" s="1210"/>
      <c r="BZM430" s="1211"/>
      <c r="BZN430" s="1210"/>
      <c r="BZP430" s="1208"/>
      <c r="BZQ430" s="1209"/>
      <c r="BZR430" s="1209"/>
      <c r="BZS430" s="1209"/>
      <c r="BZT430" s="1209"/>
      <c r="BZU430" s="1210"/>
      <c r="BZV430" s="1211"/>
      <c r="BZW430" s="1210"/>
      <c r="BZY430" s="1208"/>
      <c r="BZZ430" s="1209"/>
      <c r="CAA430" s="1209"/>
      <c r="CAB430" s="1209"/>
      <c r="CAC430" s="1209"/>
      <c r="CAD430" s="1210"/>
      <c r="CAE430" s="1211"/>
      <c r="CAF430" s="1210"/>
      <c r="CAH430" s="1208"/>
      <c r="CAI430" s="1209"/>
      <c r="CAJ430" s="1209"/>
      <c r="CAK430" s="1209"/>
      <c r="CAL430" s="1209"/>
      <c r="CAM430" s="1210"/>
      <c r="CAN430" s="1211"/>
      <c r="CAO430" s="1210"/>
      <c r="CAQ430" s="1208"/>
      <c r="CAR430" s="1209"/>
      <c r="CAS430" s="1209"/>
      <c r="CAT430" s="1209"/>
      <c r="CAU430" s="1209"/>
      <c r="CAV430" s="1210"/>
      <c r="CAW430" s="1211"/>
      <c r="CAX430" s="1210"/>
      <c r="CAZ430" s="1208"/>
      <c r="CBA430" s="1209"/>
      <c r="CBB430" s="1209"/>
      <c r="CBC430" s="1209"/>
      <c r="CBD430" s="1209"/>
      <c r="CBE430" s="1210"/>
      <c r="CBF430" s="1211"/>
      <c r="CBG430" s="1210"/>
      <c r="CBI430" s="1208"/>
      <c r="CBJ430" s="1209"/>
      <c r="CBK430" s="1209"/>
      <c r="CBL430" s="1209"/>
      <c r="CBM430" s="1209"/>
      <c r="CBN430" s="1210"/>
      <c r="CBO430" s="1211"/>
      <c r="CBP430" s="1210"/>
      <c r="CBR430" s="1208"/>
      <c r="CBS430" s="1209"/>
      <c r="CBT430" s="1209"/>
      <c r="CBU430" s="1209"/>
      <c r="CBV430" s="1209"/>
      <c r="CBW430" s="1210"/>
      <c r="CBX430" s="1211"/>
      <c r="CBY430" s="1210"/>
      <c r="CCA430" s="1208"/>
      <c r="CCB430" s="1209"/>
      <c r="CCC430" s="1209"/>
      <c r="CCD430" s="1209"/>
      <c r="CCE430" s="1209"/>
      <c r="CCF430" s="1210"/>
      <c r="CCG430" s="1211"/>
      <c r="CCH430" s="1210"/>
      <c r="CCJ430" s="1208"/>
      <c r="CCK430" s="1209"/>
      <c r="CCL430" s="1209"/>
      <c r="CCM430" s="1209"/>
      <c r="CCN430" s="1209"/>
      <c r="CCO430" s="1210"/>
      <c r="CCP430" s="1211"/>
      <c r="CCQ430" s="1210"/>
      <c r="CCS430" s="1208"/>
      <c r="CCT430" s="1209"/>
      <c r="CCU430" s="1209"/>
      <c r="CCV430" s="1209"/>
      <c r="CCW430" s="1209"/>
      <c r="CCX430" s="1210"/>
      <c r="CCY430" s="1211"/>
      <c r="CCZ430" s="1210"/>
      <c r="CDB430" s="1208"/>
      <c r="CDC430" s="1209"/>
      <c r="CDD430" s="1209"/>
      <c r="CDE430" s="1209"/>
      <c r="CDF430" s="1209"/>
      <c r="CDG430" s="1210"/>
      <c r="CDH430" s="1211"/>
      <c r="CDI430" s="1210"/>
      <c r="CDK430" s="1208"/>
      <c r="CDL430" s="1209"/>
      <c r="CDM430" s="1209"/>
      <c r="CDN430" s="1209"/>
      <c r="CDO430" s="1209"/>
      <c r="CDP430" s="1210"/>
      <c r="CDQ430" s="1211"/>
      <c r="CDR430" s="1210"/>
      <c r="CDT430" s="1208"/>
      <c r="CDU430" s="1209"/>
      <c r="CDV430" s="1209"/>
      <c r="CDW430" s="1209"/>
      <c r="CDX430" s="1209"/>
      <c r="CDY430" s="1210"/>
      <c r="CDZ430" s="1211"/>
      <c r="CEA430" s="1210"/>
      <c r="CEC430" s="1208"/>
      <c r="CED430" s="1209"/>
      <c r="CEE430" s="1209"/>
      <c r="CEF430" s="1209"/>
      <c r="CEG430" s="1209"/>
      <c r="CEH430" s="1210"/>
      <c r="CEI430" s="1211"/>
      <c r="CEJ430" s="1210"/>
      <c r="CEL430" s="1208"/>
      <c r="CEM430" s="1209"/>
      <c r="CEN430" s="1209"/>
      <c r="CEO430" s="1209"/>
      <c r="CEP430" s="1209"/>
      <c r="CEQ430" s="1210"/>
      <c r="CER430" s="1211"/>
      <c r="CES430" s="1210"/>
      <c r="CEU430" s="1208"/>
      <c r="CEV430" s="1209"/>
      <c r="CEW430" s="1209"/>
      <c r="CEX430" s="1209"/>
      <c r="CEY430" s="1209"/>
      <c r="CEZ430" s="1210"/>
      <c r="CFA430" s="1211"/>
      <c r="CFB430" s="1210"/>
      <c r="CFD430" s="1208"/>
      <c r="CFE430" s="1209"/>
      <c r="CFF430" s="1209"/>
      <c r="CFG430" s="1209"/>
      <c r="CFH430" s="1209"/>
      <c r="CFI430" s="1210"/>
      <c r="CFJ430" s="1211"/>
      <c r="CFK430" s="1210"/>
      <c r="CFM430" s="1208"/>
      <c r="CFN430" s="1209"/>
      <c r="CFO430" s="1209"/>
      <c r="CFP430" s="1209"/>
      <c r="CFQ430" s="1209"/>
      <c r="CFR430" s="1210"/>
      <c r="CFS430" s="1211"/>
      <c r="CFT430" s="1210"/>
      <c r="CFV430" s="1208"/>
      <c r="CFW430" s="1209"/>
      <c r="CFX430" s="1209"/>
      <c r="CFY430" s="1209"/>
      <c r="CFZ430" s="1209"/>
      <c r="CGA430" s="1210"/>
      <c r="CGB430" s="1211"/>
      <c r="CGC430" s="1210"/>
      <c r="CGE430" s="1208"/>
      <c r="CGF430" s="1209"/>
      <c r="CGG430" s="1209"/>
      <c r="CGH430" s="1209"/>
      <c r="CGI430" s="1209"/>
      <c r="CGJ430" s="1210"/>
      <c r="CGK430" s="1211"/>
      <c r="CGL430" s="1210"/>
      <c r="CGN430" s="1208"/>
      <c r="CGO430" s="1209"/>
      <c r="CGP430" s="1209"/>
      <c r="CGQ430" s="1209"/>
      <c r="CGR430" s="1209"/>
      <c r="CGS430" s="1210"/>
      <c r="CGT430" s="1211"/>
      <c r="CGU430" s="1210"/>
      <c r="CGW430" s="1208"/>
      <c r="CGX430" s="1209"/>
      <c r="CGY430" s="1209"/>
      <c r="CGZ430" s="1209"/>
      <c r="CHA430" s="1209"/>
      <c r="CHB430" s="1210"/>
      <c r="CHC430" s="1211"/>
      <c r="CHD430" s="1210"/>
      <c r="CHF430" s="1208"/>
      <c r="CHG430" s="1209"/>
      <c r="CHH430" s="1209"/>
      <c r="CHI430" s="1209"/>
      <c r="CHJ430" s="1209"/>
      <c r="CHK430" s="1210"/>
      <c r="CHL430" s="1211"/>
      <c r="CHM430" s="1210"/>
      <c r="CHO430" s="1208"/>
      <c r="CHP430" s="1209"/>
      <c r="CHQ430" s="1209"/>
      <c r="CHR430" s="1209"/>
      <c r="CHS430" s="1209"/>
      <c r="CHT430" s="1210"/>
      <c r="CHU430" s="1211"/>
      <c r="CHV430" s="1210"/>
      <c r="CHX430" s="1208"/>
      <c r="CHY430" s="1209"/>
      <c r="CHZ430" s="1209"/>
      <c r="CIA430" s="1209"/>
      <c r="CIB430" s="1209"/>
      <c r="CIC430" s="1210"/>
      <c r="CID430" s="1211"/>
      <c r="CIE430" s="1210"/>
      <c r="CIG430" s="1208"/>
      <c r="CIH430" s="1209"/>
      <c r="CII430" s="1209"/>
      <c r="CIJ430" s="1209"/>
      <c r="CIK430" s="1209"/>
      <c r="CIL430" s="1210"/>
      <c r="CIM430" s="1211"/>
      <c r="CIN430" s="1210"/>
      <c r="CIP430" s="1208"/>
      <c r="CIQ430" s="1209"/>
      <c r="CIR430" s="1209"/>
      <c r="CIS430" s="1209"/>
      <c r="CIT430" s="1209"/>
      <c r="CIU430" s="1210"/>
      <c r="CIV430" s="1211"/>
      <c r="CIW430" s="1210"/>
      <c r="CIY430" s="1208"/>
      <c r="CIZ430" s="1209"/>
      <c r="CJA430" s="1209"/>
      <c r="CJB430" s="1209"/>
      <c r="CJC430" s="1209"/>
      <c r="CJD430" s="1210"/>
      <c r="CJE430" s="1211"/>
      <c r="CJF430" s="1210"/>
      <c r="CJH430" s="1208"/>
      <c r="CJI430" s="1209"/>
      <c r="CJJ430" s="1209"/>
      <c r="CJK430" s="1209"/>
      <c r="CJL430" s="1209"/>
      <c r="CJM430" s="1210"/>
      <c r="CJN430" s="1211"/>
      <c r="CJO430" s="1210"/>
      <c r="CJQ430" s="1208"/>
      <c r="CJR430" s="1209"/>
      <c r="CJS430" s="1209"/>
      <c r="CJT430" s="1209"/>
      <c r="CJU430" s="1209"/>
      <c r="CJV430" s="1210"/>
      <c r="CJW430" s="1211"/>
      <c r="CJX430" s="1210"/>
      <c r="CJZ430" s="1208"/>
      <c r="CKA430" s="1209"/>
      <c r="CKB430" s="1209"/>
      <c r="CKC430" s="1209"/>
      <c r="CKD430" s="1209"/>
      <c r="CKE430" s="1210"/>
      <c r="CKF430" s="1211"/>
      <c r="CKG430" s="1210"/>
      <c r="CKI430" s="1208"/>
      <c r="CKJ430" s="1209"/>
      <c r="CKK430" s="1209"/>
      <c r="CKL430" s="1209"/>
      <c r="CKM430" s="1209"/>
      <c r="CKN430" s="1210"/>
      <c r="CKO430" s="1211"/>
      <c r="CKP430" s="1210"/>
      <c r="CKR430" s="1208"/>
      <c r="CKS430" s="1209"/>
      <c r="CKT430" s="1209"/>
      <c r="CKU430" s="1209"/>
      <c r="CKV430" s="1209"/>
      <c r="CKW430" s="1210"/>
      <c r="CKX430" s="1211"/>
      <c r="CKY430" s="1210"/>
      <c r="CLA430" s="1208"/>
      <c r="CLB430" s="1209"/>
      <c r="CLC430" s="1209"/>
      <c r="CLD430" s="1209"/>
      <c r="CLE430" s="1209"/>
      <c r="CLF430" s="1210"/>
      <c r="CLG430" s="1211"/>
      <c r="CLH430" s="1210"/>
      <c r="CLJ430" s="1208"/>
      <c r="CLK430" s="1209"/>
      <c r="CLL430" s="1209"/>
      <c r="CLM430" s="1209"/>
      <c r="CLN430" s="1209"/>
      <c r="CLO430" s="1210"/>
      <c r="CLP430" s="1211"/>
      <c r="CLQ430" s="1210"/>
      <c r="CLS430" s="1208"/>
      <c r="CLT430" s="1209"/>
      <c r="CLU430" s="1209"/>
      <c r="CLV430" s="1209"/>
      <c r="CLW430" s="1209"/>
      <c r="CLX430" s="1210"/>
      <c r="CLY430" s="1211"/>
      <c r="CLZ430" s="1210"/>
      <c r="CMB430" s="1208"/>
      <c r="CMC430" s="1209"/>
      <c r="CMD430" s="1209"/>
      <c r="CME430" s="1209"/>
      <c r="CMF430" s="1209"/>
      <c r="CMG430" s="1210"/>
      <c r="CMH430" s="1211"/>
      <c r="CMI430" s="1210"/>
      <c r="CMK430" s="1208"/>
      <c r="CML430" s="1209"/>
      <c r="CMM430" s="1209"/>
      <c r="CMN430" s="1209"/>
      <c r="CMO430" s="1209"/>
      <c r="CMP430" s="1210"/>
      <c r="CMQ430" s="1211"/>
      <c r="CMR430" s="1210"/>
      <c r="CMT430" s="1208"/>
      <c r="CMU430" s="1209"/>
      <c r="CMV430" s="1209"/>
      <c r="CMW430" s="1209"/>
      <c r="CMX430" s="1209"/>
      <c r="CMY430" s="1210"/>
      <c r="CMZ430" s="1211"/>
      <c r="CNA430" s="1210"/>
      <c r="CNC430" s="1208"/>
      <c r="CND430" s="1209"/>
      <c r="CNE430" s="1209"/>
      <c r="CNF430" s="1209"/>
      <c r="CNG430" s="1209"/>
      <c r="CNH430" s="1210"/>
      <c r="CNI430" s="1211"/>
      <c r="CNJ430" s="1210"/>
      <c r="CNL430" s="1208"/>
      <c r="CNM430" s="1209"/>
      <c r="CNN430" s="1209"/>
      <c r="CNO430" s="1209"/>
      <c r="CNP430" s="1209"/>
      <c r="CNQ430" s="1210"/>
      <c r="CNR430" s="1211"/>
      <c r="CNS430" s="1210"/>
      <c r="CNU430" s="1208"/>
      <c r="CNV430" s="1209"/>
      <c r="CNW430" s="1209"/>
      <c r="CNX430" s="1209"/>
      <c r="CNY430" s="1209"/>
      <c r="CNZ430" s="1210"/>
      <c r="COA430" s="1211"/>
      <c r="COB430" s="1210"/>
      <c r="COD430" s="1208"/>
      <c r="COE430" s="1209"/>
      <c r="COF430" s="1209"/>
      <c r="COG430" s="1209"/>
      <c r="COH430" s="1209"/>
      <c r="COI430" s="1210"/>
      <c r="COJ430" s="1211"/>
      <c r="COK430" s="1210"/>
      <c r="COM430" s="1208"/>
      <c r="CON430" s="1209"/>
      <c r="COO430" s="1209"/>
      <c r="COP430" s="1209"/>
      <c r="COQ430" s="1209"/>
      <c r="COR430" s="1210"/>
      <c r="COS430" s="1211"/>
      <c r="COT430" s="1210"/>
      <c r="COV430" s="1208"/>
      <c r="COW430" s="1209"/>
      <c r="COX430" s="1209"/>
      <c r="COY430" s="1209"/>
      <c r="COZ430" s="1209"/>
      <c r="CPA430" s="1210"/>
      <c r="CPB430" s="1211"/>
      <c r="CPC430" s="1210"/>
      <c r="CPE430" s="1208"/>
      <c r="CPF430" s="1209"/>
      <c r="CPG430" s="1209"/>
      <c r="CPH430" s="1209"/>
      <c r="CPI430" s="1209"/>
      <c r="CPJ430" s="1210"/>
      <c r="CPK430" s="1211"/>
      <c r="CPL430" s="1210"/>
      <c r="CPN430" s="1208"/>
      <c r="CPO430" s="1209"/>
      <c r="CPP430" s="1209"/>
      <c r="CPQ430" s="1209"/>
      <c r="CPR430" s="1209"/>
      <c r="CPS430" s="1210"/>
      <c r="CPT430" s="1211"/>
      <c r="CPU430" s="1210"/>
      <c r="CPW430" s="1208"/>
      <c r="CPX430" s="1209"/>
      <c r="CPY430" s="1209"/>
      <c r="CPZ430" s="1209"/>
      <c r="CQA430" s="1209"/>
      <c r="CQB430" s="1210"/>
      <c r="CQC430" s="1211"/>
      <c r="CQD430" s="1210"/>
      <c r="CQF430" s="1208"/>
      <c r="CQG430" s="1209"/>
      <c r="CQH430" s="1209"/>
      <c r="CQI430" s="1209"/>
      <c r="CQJ430" s="1209"/>
      <c r="CQK430" s="1210"/>
      <c r="CQL430" s="1211"/>
      <c r="CQM430" s="1210"/>
      <c r="CQO430" s="1208"/>
      <c r="CQP430" s="1209"/>
      <c r="CQQ430" s="1209"/>
      <c r="CQR430" s="1209"/>
      <c r="CQS430" s="1209"/>
      <c r="CQT430" s="1210"/>
      <c r="CQU430" s="1211"/>
      <c r="CQV430" s="1210"/>
      <c r="CQX430" s="1208"/>
      <c r="CQY430" s="1209"/>
      <c r="CQZ430" s="1209"/>
      <c r="CRA430" s="1209"/>
      <c r="CRB430" s="1209"/>
      <c r="CRC430" s="1210"/>
      <c r="CRD430" s="1211"/>
      <c r="CRE430" s="1210"/>
      <c r="CRG430" s="1208"/>
      <c r="CRH430" s="1209"/>
      <c r="CRI430" s="1209"/>
      <c r="CRJ430" s="1209"/>
      <c r="CRK430" s="1209"/>
      <c r="CRL430" s="1210"/>
      <c r="CRM430" s="1211"/>
      <c r="CRN430" s="1210"/>
      <c r="CRP430" s="1208"/>
      <c r="CRQ430" s="1209"/>
      <c r="CRR430" s="1209"/>
      <c r="CRS430" s="1209"/>
      <c r="CRT430" s="1209"/>
      <c r="CRU430" s="1210"/>
      <c r="CRV430" s="1211"/>
      <c r="CRW430" s="1210"/>
      <c r="CRY430" s="1208"/>
      <c r="CRZ430" s="1209"/>
      <c r="CSA430" s="1209"/>
      <c r="CSB430" s="1209"/>
      <c r="CSC430" s="1209"/>
      <c r="CSD430" s="1210"/>
      <c r="CSE430" s="1211"/>
      <c r="CSF430" s="1210"/>
      <c r="CSH430" s="1208"/>
      <c r="CSI430" s="1209"/>
      <c r="CSJ430" s="1209"/>
      <c r="CSK430" s="1209"/>
      <c r="CSL430" s="1209"/>
      <c r="CSM430" s="1210"/>
      <c r="CSN430" s="1211"/>
      <c r="CSO430" s="1210"/>
      <c r="CSQ430" s="1208"/>
      <c r="CSR430" s="1209"/>
      <c r="CSS430" s="1209"/>
      <c r="CST430" s="1209"/>
      <c r="CSU430" s="1209"/>
      <c r="CSV430" s="1210"/>
      <c r="CSW430" s="1211"/>
      <c r="CSX430" s="1210"/>
      <c r="CSZ430" s="1208"/>
      <c r="CTA430" s="1209"/>
      <c r="CTB430" s="1209"/>
      <c r="CTC430" s="1209"/>
      <c r="CTD430" s="1209"/>
      <c r="CTE430" s="1210"/>
      <c r="CTF430" s="1211"/>
      <c r="CTG430" s="1210"/>
      <c r="CTI430" s="1208"/>
      <c r="CTJ430" s="1209"/>
      <c r="CTK430" s="1209"/>
      <c r="CTL430" s="1209"/>
      <c r="CTM430" s="1209"/>
      <c r="CTN430" s="1210"/>
      <c r="CTO430" s="1211"/>
      <c r="CTP430" s="1210"/>
      <c r="CTR430" s="1208"/>
      <c r="CTS430" s="1209"/>
      <c r="CTT430" s="1209"/>
      <c r="CTU430" s="1209"/>
      <c r="CTV430" s="1209"/>
      <c r="CTW430" s="1210"/>
      <c r="CTX430" s="1211"/>
      <c r="CTY430" s="1210"/>
      <c r="CUA430" s="1208"/>
      <c r="CUB430" s="1209"/>
      <c r="CUC430" s="1209"/>
      <c r="CUD430" s="1209"/>
      <c r="CUE430" s="1209"/>
      <c r="CUF430" s="1210"/>
      <c r="CUG430" s="1211"/>
      <c r="CUH430" s="1210"/>
      <c r="CUJ430" s="1208"/>
      <c r="CUK430" s="1209"/>
      <c r="CUL430" s="1209"/>
      <c r="CUM430" s="1209"/>
      <c r="CUN430" s="1209"/>
      <c r="CUO430" s="1210"/>
      <c r="CUP430" s="1211"/>
      <c r="CUQ430" s="1210"/>
      <c r="CUS430" s="1208"/>
      <c r="CUT430" s="1209"/>
      <c r="CUU430" s="1209"/>
      <c r="CUV430" s="1209"/>
      <c r="CUW430" s="1209"/>
      <c r="CUX430" s="1210"/>
      <c r="CUY430" s="1211"/>
      <c r="CUZ430" s="1210"/>
      <c r="CVB430" s="1208"/>
      <c r="CVC430" s="1209"/>
      <c r="CVD430" s="1209"/>
      <c r="CVE430" s="1209"/>
      <c r="CVF430" s="1209"/>
      <c r="CVG430" s="1210"/>
      <c r="CVH430" s="1211"/>
      <c r="CVI430" s="1210"/>
      <c r="CVK430" s="1208"/>
      <c r="CVL430" s="1209"/>
      <c r="CVM430" s="1209"/>
      <c r="CVN430" s="1209"/>
      <c r="CVO430" s="1209"/>
      <c r="CVP430" s="1210"/>
      <c r="CVQ430" s="1211"/>
      <c r="CVR430" s="1210"/>
      <c r="CVT430" s="1208"/>
      <c r="CVU430" s="1209"/>
      <c r="CVV430" s="1209"/>
      <c r="CVW430" s="1209"/>
      <c r="CVX430" s="1209"/>
      <c r="CVY430" s="1210"/>
      <c r="CVZ430" s="1211"/>
      <c r="CWA430" s="1210"/>
      <c r="CWC430" s="1208"/>
      <c r="CWD430" s="1209"/>
      <c r="CWE430" s="1209"/>
      <c r="CWF430" s="1209"/>
      <c r="CWG430" s="1209"/>
      <c r="CWH430" s="1210"/>
      <c r="CWI430" s="1211"/>
      <c r="CWJ430" s="1210"/>
      <c r="CWL430" s="1208"/>
      <c r="CWM430" s="1209"/>
      <c r="CWN430" s="1209"/>
      <c r="CWO430" s="1209"/>
      <c r="CWP430" s="1209"/>
      <c r="CWQ430" s="1210"/>
      <c r="CWR430" s="1211"/>
      <c r="CWS430" s="1210"/>
      <c r="CWU430" s="1208"/>
      <c r="CWV430" s="1209"/>
      <c r="CWW430" s="1209"/>
      <c r="CWX430" s="1209"/>
      <c r="CWY430" s="1209"/>
      <c r="CWZ430" s="1210"/>
      <c r="CXA430" s="1211"/>
      <c r="CXB430" s="1210"/>
      <c r="CXD430" s="1208"/>
      <c r="CXE430" s="1209"/>
      <c r="CXF430" s="1209"/>
      <c r="CXG430" s="1209"/>
      <c r="CXH430" s="1209"/>
      <c r="CXI430" s="1210"/>
      <c r="CXJ430" s="1211"/>
      <c r="CXK430" s="1210"/>
      <c r="CXM430" s="1208"/>
      <c r="CXN430" s="1209"/>
      <c r="CXO430" s="1209"/>
      <c r="CXP430" s="1209"/>
      <c r="CXQ430" s="1209"/>
      <c r="CXR430" s="1210"/>
      <c r="CXS430" s="1211"/>
      <c r="CXT430" s="1210"/>
      <c r="CXV430" s="1208"/>
      <c r="CXW430" s="1209"/>
      <c r="CXX430" s="1209"/>
      <c r="CXY430" s="1209"/>
      <c r="CXZ430" s="1209"/>
      <c r="CYA430" s="1210"/>
      <c r="CYB430" s="1211"/>
      <c r="CYC430" s="1210"/>
      <c r="CYE430" s="1208"/>
      <c r="CYF430" s="1209"/>
      <c r="CYG430" s="1209"/>
      <c r="CYH430" s="1209"/>
      <c r="CYI430" s="1209"/>
      <c r="CYJ430" s="1210"/>
      <c r="CYK430" s="1211"/>
      <c r="CYL430" s="1210"/>
      <c r="CYN430" s="1208"/>
      <c r="CYO430" s="1209"/>
      <c r="CYP430" s="1209"/>
      <c r="CYQ430" s="1209"/>
      <c r="CYR430" s="1209"/>
      <c r="CYS430" s="1210"/>
      <c r="CYT430" s="1211"/>
      <c r="CYU430" s="1210"/>
      <c r="CYW430" s="1208"/>
      <c r="CYX430" s="1209"/>
      <c r="CYY430" s="1209"/>
      <c r="CYZ430" s="1209"/>
      <c r="CZA430" s="1209"/>
      <c r="CZB430" s="1210"/>
      <c r="CZC430" s="1211"/>
      <c r="CZD430" s="1210"/>
      <c r="CZF430" s="1208"/>
      <c r="CZG430" s="1209"/>
      <c r="CZH430" s="1209"/>
      <c r="CZI430" s="1209"/>
      <c r="CZJ430" s="1209"/>
      <c r="CZK430" s="1210"/>
      <c r="CZL430" s="1211"/>
      <c r="CZM430" s="1210"/>
      <c r="CZO430" s="1208"/>
      <c r="CZP430" s="1209"/>
      <c r="CZQ430" s="1209"/>
      <c r="CZR430" s="1209"/>
      <c r="CZS430" s="1209"/>
      <c r="CZT430" s="1210"/>
      <c r="CZU430" s="1211"/>
      <c r="CZV430" s="1210"/>
      <c r="CZX430" s="1208"/>
      <c r="CZY430" s="1209"/>
      <c r="CZZ430" s="1209"/>
      <c r="DAA430" s="1209"/>
      <c r="DAB430" s="1209"/>
      <c r="DAC430" s="1210"/>
      <c r="DAD430" s="1211"/>
      <c r="DAE430" s="1210"/>
      <c r="DAG430" s="1208"/>
      <c r="DAH430" s="1209"/>
      <c r="DAI430" s="1209"/>
      <c r="DAJ430" s="1209"/>
      <c r="DAK430" s="1209"/>
      <c r="DAL430" s="1210"/>
      <c r="DAM430" s="1211"/>
      <c r="DAN430" s="1210"/>
      <c r="DAP430" s="1208"/>
      <c r="DAQ430" s="1209"/>
      <c r="DAR430" s="1209"/>
      <c r="DAS430" s="1209"/>
      <c r="DAT430" s="1209"/>
      <c r="DAU430" s="1210"/>
      <c r="DAV430" s="1211"/>
      <c r="DAW430" s="1210"/>
      <c r="DAY430" s="1208"/>
      <c r="DAZ430" s="1209"/>
      <c r="DBA430" s="1209"/>
      <c r="DBB430" s="1209"/>
      <c r="DBC430" s="1209"/>
      <c r="DBD430" s="1210"/>
      <c r="DBE430" s="1211"/>
      <c r="DBF430" s="1210"/>
      <c r="DBH430" s="1208"/>
      <c r="DBI430" s="1209"/>
      <c r="DBJ430" s="1209"/>
      <c r="DBK430" s="1209"/>
      <c r="DBL430" s="1209"/>
      <c r="DBM430" s="1210"/>
      <c r="DBN430" s="1211"/>
      <c r="DBO430" s="1210"/>
      <c r="DBQ430" s="1208"/>
      <c r="DBR430" s="1209"/>
      <c r="DBS430" s="1209"/>
      <c r="DBT430" s="1209"/>
      <c r="DBU430" s="1209"/>
      <c r="DBV430" s="1210"/>
      <c r="DBW430" s="1211"/>
      <c r="DBX430" s="1210"/>
      <c r="DBZ430" s="1208"/>
      <c r="DCA430" s="1209"/>
      <c r="DCB430" s="1209"/>
      <c r="DCC430" s="1209"/>
      <c r="DCD430" s="1209"/>
      <c r="DCE430" s="1210"/>
      <c r="DCF430" s="1211"/>
      <c r="DCG430" s="1210"/>
      <c r="DCI430" s="1208"/>
      <c r="DCJ430" s="1209"/>
      <c r="DCK430" s="1209"/>
      <c r="DCL430" s="1209"/>
      <c r="DCM430" s="1209"/>
      <c r="DCN430" s="1210"/>
      <c r="DCO430" s="1211"/>
      <c r="DCP430" s="1210"/>
      <c r="DCR430" s="1208"/>
      <c r="DCS430" s="1209"/>
      <c r="DCT430" s="1209"/>
      <c r="DCU430" s="1209"/>
      <c r="DCV430" s="1209"/>
      <c r="DCW430" s="1210"/>
      <c r="DCX430" s="1211"/>
      <c r="DCY430" s="1210"/>
      <c r="DDA430" s="1208"/>
      <c r="DDB430" s="1209"/>
      <c r="DDC430" s="1209"/>
      <c r="DDD430" s="1209"/>
      <c r="DDE430" s="1209"/>
      <c r="DDF430" s="1210"/>
      <c r="DDG430" s="1211"/>
      <c r="DDH430" s="1210"/>
      <c r="DDJ430" s="1208"/>
      <c r="DDK430" s="1209"/>
      <c r="DDL430" s="1209"/>
      <c r="DDM430" s="1209"/>
      <c r="DDN430" s="1209"/>
      <c r="DDO430" s="1210"/>
      <c r="DDP430" s="1211"/>
      <c r="DDQ430" s="1210"/>
      <c r="DDS430" s="1208"/>
      <c r="DDT430" s="1209"/>
      <c r="DDU430" s="1209"/>
      <c r="DDV430" s="1209"/>
      <c r="DDW430" s="1209"/>
      <c r="DDX430" s="1210"/>
      <c r="DDY430" s="1211"/>
      <c r="DDZ430" s="1210"/>
      <c r="DEB430" s="1208"/>
      <c r="DEC430" s="1209"/>
      <c r="DED430" s="1209"/>
      <c r="DEE430" s="1209"/>
      <c r="DEF430" s="1209"/>
      <c r="DEG430" s="1210"/>
      <c r="DEH430" s="1211"/>
      <c r="DEI430" s="1210"/>
      <c r="DEK430" s="1208"/>
      <c r="DEL430" s="1209"/>
      <c r="DEM430" s="1209"/>
      <c r="DEN430" s="1209"/>
      <c r="DEO430" s="1209"/>
      <c r="DEP430" s="1210"/>
      <c r="DEQ430" s="1211"/>
      <c r="DER430" s="1210"/>
      <c r="DET430" s="1208"/>
      <c r="DEU430" s="1209"/>
      <c r="DEV430" s="1209"/>
      <c r="DEW430" s="1209"/>
      <c r="DEX430" s="1209"/>
      <c r="DEY430" s="1210"/>
      <c r="DEZ430" s="1211"/>
      <c r="DFA430" s="1210"/>
      <c r="DFC430" s="1208"/>
      <c r="DFD430" s="1209"/>
      <c r="DFE430" s="1209"/>
      <c r="DFF430" s="1209"/>
      <c r="DFG430" s="1209"/>
      <c r="DFH430" s="1210"/>
      <c r="DFI430" s="1211"/>
      <c r="DFJ430" s="1210"/>
      <c r="DFL430" s="1208"/>
      <c r="DFM430" s="1209"/>
      <c r="DFN430" s="1209"/>
      <c r="DFO430" s="1209"/>
      <c r="DFP430" s="1209"/>
      <c r="DFQ430" s="1210"/>
      <c r="DFR430" s="1211"/>
      <c r="DFS430" s="1210"/>
      <c r="DFU430" s="1208"/>
      <c r="DFV430" s="1209"/>
      <c r="DFW430" s="1209"/>
      <c r="DFX430" s="1209"/>
      <c r="DFY430" s="1209"/>
      <c r="DFZ430" s="1210"/>
      <c r="DGA430" s="1211"/>
      <c r="DGB430" s="1210"/>
      <c r="DGD430" s="1208"/>
      <c r="DGE430" s="1209"/>
      <c r="DGF430" s="1209"/>
      <c r="DGG430" s="1209"/>
      <c r="DGH430" s="1209"/>
      <c r="DGI430" s="1210"/>
      <c r="DGJ430" s="1211"/>
      <c r="DGK430" s="1210"/>
      <c r="DGM430" s="1208"/>
      <c r="DGN430" s="1209"/>
      <c r="DGO430" s="1209"/>
      <c r="DGP430" s="1209"/>
      <c r="DGQ430" s="1209"/>
      <c r="DGR430" s="1210"/>
      <c r="DGS430" s="1211"/>
      <c r="DGT430" s="1210"/>
      <c r="DGV430" s="1208"/>
      <c r="DGW430" s="1209"/>
      <c r="DGX430" s="1209"/>
      <c r="DGY430" s="1209"/>
      <c r="DGZ430" s="1209"/>
      <c r="DHA430" s="1210"/>
      <c r="DHB430" s="1211"/>
      <c r="DHC430" s="1210"/>
      <c r="DHE430" s="1208"/>
      <c r="DHF430" s="1209"/>
      <c r="DHG430" s="1209"/>
      <c r="DHH430" s="1209"/>
      <c r="DHI430" s="1209"/>
      <c r="DHJ430" s="1210"/>
      <c r="DHK430" s="1211"/>
      <c r="DHL430" s="1210"/>
      <c r="DHN430" s="1208"/>
      <c r="DHO430" s="1209"/>
      <c r="DHP430" s="1209"/>
      <c r="DHQ430" s="1209"/>
      <c r="DHR430" s="1209"/>
      <c r="DHS430" s="1210"/>
      <c r="DHT430" s="1211"/>
      <c r="DHU430" s="1210"/>
      <c r="DHW430" s="1208"/>
      <c r="DHX430" s="1209"/>
      <c r="DHY430" s="1209"/>
      <c r="DHZ430" s="1209"/>
      <c r="DIA430" s="1209"/>
      <c r="DIB430" s="1210"/>
      <c r="DIC430" s="1211"/>
      <c r="DID430" s="1210"/>
      <c r="DIF430" s="1208"/>
      <c r="DIG430" s="1209"/>
      <c r="DIH430" s="1209"/>
      <c r="DII430" s="1209"/>
      <c r="DIJ430" s="1209"/>
      <c r="DIK430" s="1210"/>
      <c r="DIL430" s="1211"/>
      <c r="DIM430" s="1210"/>
      <c r="DIO430" s="1208"/>
      <c r="DIP430" s="1209"/>
      <c r="DIQ430" s="1209"/>
      <c r="DIR430" s="1209"/>
      <c r="DIS430" s="1209"/>
      <c r="DIT430" s="1210"/>
      <c r="DIU430" s="1211"/>
      <c r="DIV430" s="1210"/>
      <c r="DIX430" s="1208"/>
      <c r="DIY430" s="1209"/>
      <c r="DIZ430" s="1209"/>
      <c r="DJA430" s="1209"/>
      <c r="DJB430" s="1209"/>
      <c r="DJC430" s="1210"/>
      <c r="DJD430" s="1211"/>
      <c r="DJE430" s="1210"/>
      <c r="DJG430" s="1208"/>
      <c r="DJH430" s="1209"/>
      <c r="DJI430" s="1209"/>
      <c r="DJJ430" s="1209"/>
      <c r="DJK430" s="1209"/>
      <c r="DJL430" s="1210"/>
      <c r="DJM430" s="1211"/>
      <c r="DJN430" s="1210"/>
      <c r="DJP430" s="1208"/>
      <c r="DJQ430" s="1209"/>
      <c r="DJR430" s="1209"/>
      <c r="DJS430" s="1209"/>
      <c r="DJT430" s="1209"/>
      <c r="DJU430" s="1210"/>
      <c r="DJV430" s="1211"/>
      <c r="DJW430" s="1210"/>
      <c r="DJY430" s="1208"/>
      <c r="DJZ430" s="1209"/>
      <c r="DKA430" s="1209"/>
      <c r="DKB430" s="1209"/>
      <c r="DKC430" s="1209"/>
      <c r="DKD430" s="1210"/>
      <c r="DKE430" s="1211"/>
      <c r="DKF430" s="1210"/>
      <c r="DKH430" s="1208"/>
      <c r="DKI430" s="1209"/>
      <c r="DKJ430" s="1209"/>
      <c r="DKK430" s="1209"/>
      <c r="DKL430" s="1209"/>
      <c r="DKM430" s="1210"/>
      <c r="DKN430" s="1211"/>
      <c r="DKO430" s="1210"/>
      <c r="DKQ430" s="1208"/>
      <c r="DKR430" s="1209"/>
      <c r="DKS430" s="1209"/>
      <c r="DKT430" s="1209"/>
      <c r="DKU430" s="1209"/>
      <c r="DKV430" s="1210"/>
      <c r="DKW430" s="1211"/>
      <c r="DKX430" s="1210"/>
      <c r="DKZ430" s="1208"/>
      <c r="DLA430" s="1209"/>
      <c r="DLB430" s="1209"/>
      <c r="DLC430" s="1209"/>
      <c r="DLD430" s="1209"/>
      <c r="DLE430" s="1210"/>
      <c r="DLF430" s="1211"/>
      <c r="DLG430" s="1210"/>
      <c r="DLI430" s="1208"/>
      <c r="DLJ430" s="1209"/>
      <c r="DLK430" s="1209"/>
      <c r="DLL430" s="1209"/>
      <c r="DLM430" s="1209"/>
      <c r="DLN430" s="1210"/>
      <c r="DLO430" s="1211"/>
      <c r="DLP430" s="1210"/>
      <c r="DLR430" s="1208"/>
      <c r="DLS430" s="1209"/>
      <c r="DLT430" s="1209"/>
      <c r="DLU430" s="1209"/>
      <c r="DLV430" s="1209"/>
      <c r="DLW430" s="1210"/>
      <c r="DLX430" s="1211"/>
      <c r="DLY430" s="1210"/>
      <c r="DMA430" s="1208"/>
      <c r="DMB430" s="1209"/>
      <c r="DMC430" s="1209"/>
      <c r="DMD430" s="1209"/>
      <c r="DME430" s="1209"/>
      <c r="DMF430" s="1210"/>
      <c r="DMG430" s="1211"/>
      <c r="DMH430" s="1210"/>
      <c r="DMJ430" s="1208"/>
      <c r="DMK430" s="1209"/>
      <c r="DML430" s="1209"/>
      <c r="DMM430" s="1209"/>
      <c r="DMN430" s="1209"/>
      <c r="DMO430" s="1210"/>
      <c r="DMP430" s="1211"/>
      <c r="DMQ430" s="1210"/>
      <c r="DMS430" s="1208"/>
      <c r="DMT430" s="1209"/>
      <c r="DMU430" s="1209"/>
      <c r="DMV430" s="1209"/>
      <c r="DMW430" s="1209"/>
      <c r="DMX430" s="1210"/>
      <c r="DMY430" s="1211"/>
      <c r="DMZ430" s="1210"/>
      <c r="DNB430" s="1208"/>
      <c r="DNC430" s="1209"/>
      <c r="DND430" s="1209"/>
      <c r="DNE430" s="1209"/>
      <c r="DNF430" s="1209"/>
      <c r="DNG430" s="1210"/>
      <c r="DNH430" s="1211"/>
      <c r="DNI430" s="1210"/>
      <c r="DNK430" s="1208"/>
      <c r="DNL430" s="1209"/>
      <c r="DNM430" s="1209"/>
      <c r="DNN430" s="1209"/>
      <c r="DNO430" s="1209"/>
      <c r="DNP430" s="1210"/>
      <c r="DNQ430" s="1211"/>
      <c r="DNR430" s="1210"/>
      <c r="DNT430" s="1208"/>
      <c r="DNU430" s="1209"/>
      <c r="DNV430" s="1209"/>
      <c r="DNW430" s="1209"/>
      <c r="DNX430" s="1209"/>
      <c r="DNY430" s="1210"/>
      <c r="DNZ430" s="1211"/>
      <c r="DOA430" s="1210"/>
      <c r="DOC430" s="1208"/>
      <c r="DOD430" s="1209"/>
      <c r="DOE430" s="1209"/>
      <c r="DOF430" s="1209"/>
      <c r="DOG430" s="1209"/>
      <c r="DOH430" s="1210"/>
      <c r="DOI430" s="1211"/>
      <c r="DOJ430" s="1210"/>
      <c r="DOL430" s="1208"/>
      <c r="DOM430" s="1209"/>
      <c r="DON430" s="1209"/>
      <c r="DOO430" s="1209"/>
      <c r="DOP430" s="1209"/>
      <c r="DOQ430" s="1210"/>
      <c r="DOR430" s="1211"/>
      <c r="DOS430" s="1210"/>
      <c r="DOU430" s="1208"/>
      <c r="DOV430" s="1209"/>
      <c r="DOW430" s="1209"/>
      <c r="DOX430" s="1209"/>
      <c r="DOY430" s="1209"/>
      <c r="DOZ430" s="1210"/>
      <c r="DPA430" s="1211"/>
      <c r="DPB430" s="1210"/>
      <c r="DPD430" s="1208"/>
      <c r="DPE430" s="1209"/>
      <c r="DPF430" s="1209"/>
      <c r="DPG430" s="1209"/>
      <c r="DPH430" s="1209"/>
      <c r="DPI430" s="1210"/>
      <c r="DPJ430" s="1211"/>
      <c r="DPK430" s="1210"/>
      <c r="DPM430" s="1208"/>
      <c r="DPN430" s="1209"/>
      <c r="DPO430" s="1209"/>
      <c r="DPP430" s="1209"/>
      <c r="DPQ430" s="1209"/>
      <c r="DPR430" s="1210"/>
      <c r="DPS430" s="1211"/>
      <c r="DPT430" s="1210"/>
      <c r="DPV430" s="1208"/>
      <c r="DPW430" s="1209"/>
      <c r="DPX430" s="1209"/>
      <c r="DPY430" s="1209"/>
      <c r="DPZ430" s="1209"/>
      <c r="DQA430" s="1210"/>
      <c r="DQB430" s="1211"/>
      <c r="DQC430" s="1210"/>
      <c r="DQE430" s="1208"/>
      <c r="DQF430" s="1209"/>
      <c r="DQG430" s="1209"/>
      <c r="DQH430" s="1209"/>
      <c r="DQI430" s="1209"/>
      <c r="DQJ430" s="1210"/>
      <c r="DQK430" s="1211"/>
      <c r="DQL430" s="1210"/>
      <c r="DQN430" s="1208"/>
      <c r="DQO430" s="1209"/>
      <c r="DQP430" s="1209"/>
      <c r="DQQ430" s="1209"/>
      <c r="DQR430" s="1209"/>
      <c r="DQS430" s="1210"/>
      <c r="DQT430" s="1211"/>
      <c r="DQU430" s="1210"/>
      <c r="DQW430" s="1208"/>
      <c r="DQX430" s="1209"/>
      <c r="DQY430" s="1209"/>
      <c r="DQZ430" s="1209"/>
      <c r="DRA430" s="1209"/>
      <c r="DRB430" s="1210"/>
      <c r="DRC430" s="1211"/>
      <c r="DRD430" s="1210"/>
      <c r="DRF430" s="1208"/>
      <c r="DRG430" s="1209"/>
      <c r="DRH430" s="1209"/>
      <c r="DRI430" s="1209"/>
      <c r="DRJ430" s="1209"/>
      <c r="DRK430" s="1210"/>
      <c r="DRL430" s="1211"/>
      <c r="DRM430" s="1210"/>
      <c r="DRO430" s="1208"/>
      <c r="DRP430" s="1209"/>
      <c r="DRQ430" s="1209"/>
      <c r="DRR430" s="1209"/>
      <c r="DRS430" s="1209"/>
      <c r="DRT430" s="1210"/>
      <c r="DRU430" s="1211"/>
      <c r="DRV430" s="1210"/>
      <c r="DRX430" s="1208"/>
      <c r="DRY430" s="1209"/>
      <c r="DRZ430" s="1209"/>
      <c r="DSA430" s="1209"/>
      <c r="DSB430" s="1209"/>
      <c r="DSC430" s="1210"/>
      <c r="DSD430" s="1211"/>
      <c r="DSE430" s="1210"/>
      <c r="DSG430" s="1208"/>
      <c r="DSH430" s="1209"/>
      <c r="DSI430" s="1209"/>
      <c r="DSJ430" s="1209"/>
      <c r="DSK430" s="1209"/>
      <c r="DSL430" s="1210"/>
      <c r="DSM430" s="1211"/>
      <c r="DSN430" s="1210"/>
      <c r="DSP430" s="1208"/>
      <c r="DSQ430" s="1209"/>
      <c r="DSR430" s="1209"/>
      <c r="DSS430" s="1209"/>
      <c r="DST430" s="1209"/>
      <c r="DSU430" s="1210"/>
      <c r="DSV430" s="1211"/>
      <c r="DSW430" s="1210"/>
      <c r="DSY430" s="1208"/>
      <c r="DSZ430" s="1209"/>
      <c r="DTA430" s="1209"/>
      <c r="DTB430" s="1209"/>
      <c r="DTC430" s="1209"/>
      <c r="DTD430" s="1210"/>
      <c r="DTE430" s="1211"/>
      <c r="DTF430" s="1210"/>
      <c r="DTH430" s="1208"/>
      <c r="DTI430" s="1209"/>
      <c r="DTJ430" s="1209"/>
      <c r="DTK430" s="1209"/>
      <c r="DTL430" s="1209"/>
      <c r="DTM430" s="1210"/>
      <c r="DTN430" s="1211"/>
      <c r="DTO430" s="1210"/>
      <c r="DTQ430" s="1208"/>
      <c r="DTR430" s="1209"/>
      <c r="DTS430" s="1209"/>
      <c r="DTT430" s="1209"/>
      <c r="DTU430" s="1209"/>
      <c r="DTV430" s="1210"/>
      <c r="DTW430" s="1211"/>
      <c r="DTX430" s="1210"/>
      <c r="DTZ430" s="1208"/>
      <c r="DUA430" s="1209"/>
      <c r="DUB430" s="1209"/>
      <c r="DUC430" s="1209"/>
      <c r="DUD430" s="1209"/>
      <c r="DUE430" s="1210"/>
      <c r="DUF430" s="1211"/>
      <c r="DUG430" s="1210"/>
      <c r="DUI430" s="1208"/>
      <c r="DUJ430" s="1209"/>
      <c r="DUK430" s="1209"/>
      <c r="DUL430" s="1209"/>
      <c r="DUM430" s="1209"/>
      <c r="DUN430" s="1210"/>
      <c r="DUO430" s="1211"/>
      <c r="DUP430" s="1210"/>
      <c r="DUR430" s="1208"/>
      <c r="DUS430" s="1209"/>
      <c r="DUT430" s="1209"/>
      <c r="DUU430" s="1209"/>
      <c r="DUV430" s="1209"/>
      <c r="DUW430" s="1210"/>
      <c r="DUX430" s="1211"/>
      <c r="DUY430" s="1210"/>
      <c r="DVA430" s="1208"/>
      <c r="DVB430" s="1209"/>
      <c r="DVC430" s="1209"/>
      <c r="DVD430" s="1209"/>
      <c r="DVE430" s="1209"/>
      <c r="DVF430" s="1210"/>
      <c r="DVG430" s="1211"/>
      <c r="DVH430" s="1210"/>
      <c r="DVJ430" s="1208"/>
      <c r="DVK430" s="1209"/>
      <c r="DVL430" s="1209"/>
      <c r="DVM430" s="1209"/>
      <c r="DVN430" s="1209"/>
      <c r="DVO430" s="1210"/>
      <c r="DVP430" s="1211"/>
      <c r="DVQ430" s="1210"/>
      <c r="DVS430" s="1208"/>
      <c r="DVT430" s="1209"/>
      <c r="DVU430" s="1209"/>
      <c r="DVV430" s="1209"/>
      <c r="DVW430" s="1209"/>
      <c r="DVX430" s="1210"/>
      <c r="DVY430" s="1211"/>
      <c r="DVZ430" s="1210"/>
      <c r="DWB430" s="1208"/>
      <c r="DWC430" s="1209"/>
      <c r="DWD430" s="1209"/>
      <c r="DWE430" s="1209"/>
      <c r="DWF430" s="1209"/>
      <c r="DWG430" s="1210"/>
      <c r="DWH430" s="1211"/>
      <c r="DWI430" s="1210"/>
      <c r="DWK430" s="1208"/>
      <c r="DWL430" s="1209"/>
      <c r="DWM430" s="1209"/>
      <c r="DWN430" s="1209"/>
      <c r="DWO430" s="1209"/>
      <c r="DWP430" s="1210"/>
      <c r="DWQ430" s="1211"/>
      <c r="DWR430" s="1210"/>
      <c r="DWT430" s="1208"/>
      <c r="DWU430" s="1209"/>
      <c r="DWV430" s="1209"/>
      <c r="DWW430" s="1209"/>
      <c r="DWX430" s="1209"/>
      <c r="DWY430" s="1210"/>
      <c r="DWZ430" s="1211"/>
      <c r="DXA430" s="1210"/>
      <c r="DXC430" s="1208"/>
      <c r="DXD430" s="1209"/>
      <c r="DXE430" s="1209"/>
      <c r="DXF430" s="1209"/>
      <c r="DXG430" s="1209"/>
      <c r="DXH430" s="1210"/>
      <c r="DXI430" s="1211"/>
      <c r="DXJ430" s="1210"/>
      <c r="DXL430" s="1208"/>
      <c r="DXM430" s="1209"/>
      <c r="DXN430" s="1209"/>
      <c r="DXO430" s="1209"/>
      <c r="DXP430" s="1209"/>
      <c r="DXQ430" s="1210"/>
      <c r="DXR430" s="1211"/>
      <c r="DXS430" s="1210"/>
      <c r="DXU430" s="1208"/>
      <c r="DXV430" s="1209"/>
      <c r="DXW430" s="1209"/>
      <c r="DXX430" s="1209"/>
      <c r="DXY430" s="1209"/>
      <c r="DXZ430" s="1210"/>
      <c r="DYA430" s="1211"/>
      <c r="DYB430" s="1210"/>
      <c r="DYD430" s="1208"/>
      <c r="DYE430" s="1209"/>
      <c r="DYF430" s="1209"/>
      <c r="DYG430" s="1209"/>
      <c r="DYH430" s="1209"/>
      <c r="DYI430" s="1210"/>
      <c r="DYJ430" s="1211"/>
      <c r="DYK430" s="1210"/>
      <c r="DYM430" s="1208"/>
      <c r="DYN430" s="1209"/>
      <c r="DYO430" s="1209"/>
      <c r="DYP430" s="1209"/>
      <c r="DYQ430" s="1209"/>
      <c r="DYR430" s="1210"/>
      <c r="DYS430" s="1211"/>
      <c r="DYT430" s="1210"/>
      <c r="DYV430" s="1208"/>
      <c r="DYW430" s="1209"/>
      <c r="DYX430" s="1209"/>
      <c r="DYY430" s="1209"/>
      <c r="DYZ430" s="1209"/>
      <c r="DZA430" s="1210"/>
      <c r="DZB430" s="1211"/>
      <c r="DZC430" s="1210"/>
      <c r="DZE430" s="1208"/>
      <c r="DZF430" s="1209"/>
      <c r="DZG430" s="1209"/>
      <c r="DZH430" s="1209"/>
      <c r="DZI430" s="1209"/>
      <c r="DZJ430" s="1210"/>
      <c r="DZK430" s="1211"/>
      <c r="DZL430" s="1210"/>
      <c r="DZN430" s="1208"/>
      <c r="DZO430" s="1209"/>
      <c r="DZP430" s="1209"/>
      <c r="DZQ430" s="1209"/>
      <c r="DZR430" s="1209"/>
      <c r="DZS430" s="1210"/>
      <c r="DZT430" s="1211"/>
      <c r="DZU430" s="1210"/>
      <c r="DZW430" s="1208"/>
      <c r="DZX430" s="1209"/>
      <c r="DZY430" s="1209"/>
      <c r="DZZ430" s="1209"/>
      <c r="EAA430" s="1209"/>
      <c r="EAB430" s="1210"/>
      <c r="EAC430" s="1211"/>
      <c r="EAD430" s="1210"/>
      <c r="EAF430" s="1208"/>
      <c r="EAG430" s="1209"/>
      <c r="EAH430" s="1209"/>
      <c r="EAI430" s="1209"/>
      <c r="EAJ430" s="1209"/>
      <c r="EAK430" s="1210"/>
      <c r="EAL430" s="1211"/>
      <c r="EAM430" s="1210"/>
      <c r="EAO430" s="1208"/>
      <c r="EAP430" s="1209"/>
      <c r="EAQ430" s="1209"/>
      <c r="EAR430" s="1209"/>
      <c r="EAS430" s="1209"/>
      <c r="EAT430" s="1210"/>
      <c r="EAU430" s="1211"/>
      <c r="EAV430" s="1210"/>
      <c r="EAX430" s="1208"/>
      <c r="EAY430" s="1209"/>
      <c r="EAZ430" s="1209"/>
      <c r="EBA430" s="1209"/>
      <c r="EBB430" s="1209"/>
      <c r="EBC430" s="1210"/>
      <c r="EBD430" s="1211"/>
      <c r="EBE430" s="1210"/>
      <c r="EBG430" s="1208"/>
      <c r="EBH430" s="1209"/>
      <c r="EBI430" s="1209"/>
      <c r="EBJ430" s="1209"/>
      <c r="EBK430" s="1209"/>
      <c r="EBL430" s="1210"/>
      <c r="EBM430" s="1211"/>
      <c r="EBN430" s="1210"/>
      <c r="EBP430" s="1208"/>
      <c r="EBQ430" s="1209"/>
      <c r="EBR430" s="1209"/>
      <c r="EBS430" s="1209"/>
      <c r="EBT430" s="1209"/>
      <c r="EBU430" s="1210"/>
      <c r="EBV430" s="1211"/>
      <c r="EBW430" s="1210"/>
      <c r="EBY430" s="1208"/>
      <c r="EBZ430" s="1209"/>
      <c r="ECA430" s="1209"/>
      <c r="ECB430" s="1209"/>
      <c r="ECC430" s="1209"/>
      <c r="ECD430" s="1210"/>
      <c r="ECE430" s="1211"/>
      <c r="ECF430" s="1210"/>
      <c r="ECH430" s="1208"/>
      <c r="ECI430" s="1209"/>
      <c r="ECJ430" s="1209"/>
      <c r="ECK430" s="1209"/>
      <c r="ECL430" s="1209"/>
      <c r="ECM430" s="1210"/>
      <c r="ECN430" s="1211"/>
      <c r="ECO430" s="1210"/>
      <c r="ECQ430" s="1208"/>
      <c r="ECR430" s="1209"/>
      <c r="ECS430" s="1209"/>
      <c r="ECT430" s="1209"/>
      <c r="ECU430" s="1209"/>
      <c r="ECV430" s="1210"/>
      <c r="ECW430" s="1211"/>
      <c r="ECX430" s="1210"/>
      <c r="ECZ430" s="1208"/>
      <c r="EDA430" s="1209"/>
      <c r="EDB430" s="1209"/>
      <c r="EDC430" s="1209"/>
      <c r="EDD430" s="1209"/>
      <c r="EDE430" s="1210"/>
      <c r="EDF430" s="1211"/>
      <c r="EDG430" s="1210"/>
      <c r="EDI430" s="1208"/>
      <c r="EDJ430" s="1209"/>
      <c r="EDK430" s="1209"/>
      <c r="EDL430" s="1209"/>
      <c r="EDM430" s="1209"/>
      <c r="EDN430" s="1210"/>
      <c r="EDO430" s="1211"/>
      <c r="EDP430" s="1210"/>
      <c r="EDR430" s="1208"/>
      <c r="EDS430" s="1209"/>
      <c r="EDT430" s="1209"/>
      <c r="EDU430" s="1209"/>
      <c r="EDV430" s="1209"/>
      <c r="EDW430" s="1210"/>
      <c r="EDX430" s="1211"/>
      <c r="EDY430" s="1210"/>
      <c r="EEA430" s="1208"/>
      <c r="EEB430" s="1209"/>
      <c r="EEC430" s="1209"/>
      <c r="EED430" s="1209"/>
      <c r="EEE430" s="1209"/>
      <c r="EEF430" s="1210"/>
      <c r="EEG430" s="1211"/>
      <c r="EEH430" s="1210"/>
      <c r="EEJ430" s="1208"/>
      <c r="EEK430" s="1209"/>
      <c r="EEL430" s="1209"/>
      <c r="EEM430" s="1209"/>
      <c r="EEN430" s="1209"/>
      <c r="EEO430" s="1210"/>
      <c r="EEP430" s="1211"/>
      <c r="EEQ430" s="1210"/>
      <c r="EES430" s="1208"/>
      <c r="EET430" s="1209"/>
      <c r="EEU430" s="1209"/>
      <c r="EEV430" s="1209"/>
      <c r="EEW430" s="1209"/>
      <c r="EEX430" s="1210"/>
      <c r="EEY430" s="1211"/>
      <c r="EEZ430" s="1210"/>
      <c r="EFB430" s="1208"/>
      <c r="EFC430" s="1209"/>
      <c r="EFD430" s="1209"/>
      <c r="EFE430" s="1209"/>
      <c r="EFF430" s="1209"/>
      <c r="EFG430" s="1210"/>
      <c r="EFH430" s="1211"/>
      <c r="EFI430" s="1210"/>
      <c r="EFK430" s="1208"/>
      <c r="EFL430" s="1209"/>
      <c r="EFM430" s="1209"/>
      <c r="EFN430" s="1209"/>
      <c r="EFO430" s="1209"/>
      <c r="EFP430" s="1210"/>
      <c r="EFQ430" s="1211"/>
      <c r="EFR430" s="1210"/>
      <c r="EFT430" s="1208"/>
      <c r="EFU430" s="1209"/>
      <c r="EFV430" s="1209"/>
      <c r="EFW430" s="1209"/>
      <c r="EFX430" s="1209"/>
      <c r="EFY430" s="1210"/>
      <c r="EFZ430" s="1211"/>
      <c r="EGA430" s="1210"/>
      <c r="EGC430" s="1208"/>
      <c r="EGD430" s="1209"/>
      <c r="EGE430" s="1209"/>
      <c r="EGF430" s="1209"/>
      <c r="EGG430" s="1209"/>
      <c r="EGH430" s="1210"/>
      <c r="EGI430" s="1211"/>
      <c r="EGJ430" s="1210"/>
      <c r="EGL430" s="1208"/>
      <c r="EGM430" s="1209"/>
      <c r="EGN430" s="1209"/>
      <c r="EGO430" s="1209"/>
      <c r="EGP430" s="1209"/>
      <c r="EGQ430" s="1210"/>
      <c r="EGR430" s="1211"/>
      <c r="EGS430" s="1210"/>
      <c r="EGU430" s="1208"/>
      <c r="EGV430" s="1209"/>
      <c r="EGW430" s="1209"/>
      <c r="EGX430" s="1209"/>
      <c r="EGY430" s="1209"/>
      <c r="EGZ430" s="1210"/>
      <c r="EHA430" s="1211"/>
      <c r="EHB430" s="1210"/>
      <c r="EHD430" s="1208"/>
      <c r="EHE430" s="1209"/>
      <c r="EHF430" s="1209"/>
      <c r="EHG430" s="1209"/>
      <c r="EHH430" s="1209"/>
      <c r="EHI430" s="1210"/>
      <c r="EHJ430" s="1211"/>
      <c r="EHK430" s="1210"/>
      <c r="EHM430" s="1208"/>
      <c r="EHN430" s="1209"/>
      <c r="EHO430" s="1209"/>
      <c r="EHP430" s="1209"/>
      <c r="EHQ430" s="1209"/>
      <c r="EHR430" s="1210"/>
      <c r="EHS430" s="1211"/>
      <c r="EHT430" s="1210"/>
      <c r="EHV430" s="1208"/>
      <c r="EHW430" s="1209"/>
      <c r="EHX430" s="1209"/>
      <c r="EHY430" s="1209"/>
      <c r="EHZ430" s="1209"/>
      <c r="EIA430" s="1210"/>
      <c r="EIB430" s="1211"/>
      <c r="EIC430" s="1210"/>
      <c r="EIE430" s="1208"/>
      <c r="EIF430" s="1209"/>
      <c r="EIG430" s="1209"/>
      <c r="EIH430" s="1209"/>
      <c r="EII430" s="1209"/>
      <c r="EIJ430" s="1210"/>
      <c r="EIK430" s="1211"/>
      <c r="EIL430" s="1210"/>
      <c r="EIN430" s="1208"/>
      <c r="EIO430" s="1209"/>
      <c r="EIP430" s="1209"/>
      <c r="EIQ430" s="1209"/>
      <c r="EIR430" s="1209"/>
      <c r="EIS430" s="1210"/>
      <c r="EIT430" s="1211"/>
      <c r="EIU430" s="1210"/>
      <c r="EIW430" s="1208"/>
      <c r="EIX430" s="1209"/>
      <c r="EIY430" s="1209"/>
      <c r="EIZ430" s="1209"/>
      <c r="EJA430" s="1209"/>
      <c r="EJB430" s="1210"/>
      <c r="EJC430" s="1211"/>
      <c r="EJD430" s="1210"/>
      <c r="EJF430" s="1208"/>
      <c r="EJG430" s="1209"/>
      <c r="EJH430" s="1209"/>
      <c r="EJI430" s="1209"/>
      <c r="EJJ430" s="1209"/>
      <c r="EJK430" s="1210"/>
      <c r="EJL430" s="1211"/>
      <c r="EJM430" s="1210"/>
      <c r="EJO430" s="1208"/>
      <c r="EJP430" s="1209"/>
      <c r="EJQ430" s="1209"/>
      <c r="EJR430" s="1209"/>
      <c r="EJS430" s="1209"/>
      <c r="EJT430" s="1210"/>
      <c r="EJU430" s="1211"/>
      <c r="EJV430" s="1210"/>
      <c r="EJX430" s="1208"/>
      <c r="EJY430" s="1209"/>
      <c r="EJZ430" s="1209"/>
      <c r="EKA430" s="1209"/>
      <c r="EKB430" s="1209"/>
      <c r="EKC430" s="1210"/>
      <c r="EKD430" s="1211"/>
      <c r="EKE430" s="1210"/>
      <c r="EKG430" s="1208"/>
      <c r="EKH430" s="1209"/>
      <c r="EKI430" s="1209"/>
      <c r="EKJ430" s="1209"/>
      <c r="EKK430" s="1209"/>
      <c r="EKL430" s="1210"/>
      <c r="EKM430" s="1211"/>
      <c r="EKN430" s="1210"/>
      <c r="EKP430" s="1208"/>
      <c r="EKQ430" s="1209"/>
      <c r="EKR430" s="1209"/>
      <c r="EKS430" s="1209"/>
      <c r="EKT430" s="1209"/>
      <c r="EKU430" s="1210"/>
      <c r="EKV430" s="1211"/>
      <c r="EKW430" s="1210"/>
      <c r="EKY430" s="1208"/>
      <c r="EKZ430" s="1209"/>
      <c r="ELA430" s="1209"/>
      <c r="ELB430" s="1209"/>
      <c r="ELC430" s="1209"/>
      <c r="ELD430" s="1210"/>
      <c r="ELE430" s="1211"/>
      <c r="ELF430" s="1210"/>
      <c r="ELH430" s="1208"/>
      <c r="ELI430" s="1209"/>
      <c r="ELJ430" s="1209"/>
      <c r="ELK430" s="1209"/>
      <c r="ELL430" s="1209"/>
      <c r="ELM430" s="1210"/>
      <c r="ELN430" s="1211"/>
      <c r="ELO430" s="1210"/>
      <c r="ELQ430" s="1208"/>
      <c r="ELR430" s="1209"/>
      <c r="ELS430" s="1209"/>
      <c r="ELT430" s="1209"/>
      <c r="ELU430" s="1209"/>
      <c r="ELV430" s="1210"/>
      <c r="ELW430" s="1211"/>
      <c r="ELX430" s="1210"/>
      <c r="ELZ430" s="1208"/>
      <c r="EMA430" s="1209"/>
      <c r="EMB430" s="1209"/>
      <c r="EMC430" s="1209"/>
      <c r="EMD430" s="1209"/>
      <c r="EME430" s="1210"/>
      <c r="EMF430" s="1211"/>
      <c r="EMG430" s="1210"/>
      <c r="EMI430" s="1208"/>
      <c r="EMJ430" s="1209"/>
      <c r="EMK430" s="1209"/>
      <c r="EML430" s="1209"/>
      <c r="EMM430" s="1209"/>
      <c r="EMN430" s="1210"/>
      <c r="EMO430" s="1211"/>
      <c r="EMP430" s="1210"/>
      <c r="EMR430" s="1208"/>
      <c r="EMS430" s="1209"/>
      <c r="EMT430" s="1209"/>
      <c r="EMU430" s="1209"/>
      <c r="EMV430" s="1209"/>
      <c r="EMW430" s="1210"/>
      <c r="EMX430" s="1211"/>
      <c r="EMY430" s="1210"/>
      <c r="ENA430" s="1208"/>
      <c r="ENB430" s="1209"/>
      <c r="ENC430" s="1209"/>
      <c r="END430" s="1209"/>
      <c r="ENE430" s="1209"/>
      <c r="ENF430" s="1210"/>
      <c r="ENG430" s="1211"/>
      <c r="ENH430" s="1210"/>
      <c r="ENJ430" s="1208"/>
      <c r="ENK430" s="1209"/>
      <c r="ENL430" s="1209"/>
      <c r="ENM430" s="1209"/>
      <c r="ENN430" s="1209"/>
      <c r="ENO430" s="1210"/>
      <c r="ENP430" s="1211"/>
      <c r="ENQ430" s="1210"/>
      <c r="ENS430" s="1208"/>
      <c r="ENT430" s="1209"/>
      <c r="ENU430" s="1209"/>
      <c r="ENV430" s="1209"/>
      <c r="ENW430" s="1209"/>
      <c r="ENX430" s="1210"/>
      <c r="ENY430" s="1211"/>
      <c r="ENZ430" s="1210"/>
      <c r="EOB430" s="1208"/>
      <c r="EOC430" s="1209"/>
      <c r="EOD430" s="1209"/>
      <c r="EOE430" s="1209"/>
      <c r="EOF430" s="1209"/>
      <c r="EOG430" s="1210"/>
      <c r="EOH430" s="1211"/>
      <c r="EOI430" s="1210"/>
      <c r="EOK430" s="1208"/>
      <c r="EOL430" s="1209"/>
      <c r="EOM430" s="1209"/>
      <c r="EON430" s="1209"/>
      <c r="EOO430" s="1209"/>
      <c r="EOP430" s="1210"/>
      <c r="EOQ430" s="1211"/>
      <c r="EOR430" s="1210"/>
      <c r="EOT430" s="1208"/>
      <c r="EOU430" s="1209"/>
      <c r="EOV430" s="1209"/>
      <c r="EOW430" s="1209"/>
      <c r="EOX430" s="1209"/>
      <c r="EOY430" s="1210"/>
      <c r="EOZ430" s="1211"/>
      <c r="EPA430" s="1210"/>
      <c r="EPC430" s="1208"/>
      <c r="EPD430" s="1209"/>
      <c r="EPE430" s="1209"/>
      <c r="EPF430" s="1209"/>
      <c r="EPG430" s="1209"/>
      <c r="EPH430" s="1210"/>
      <c r="EPI430" s="1211"/>
      <c r="EPJ430" s="1210"/>
      <c r="EPL430" s="1208"/>
      <c r="EPM430" s="1209"/>
      <c r="EPN430" s="1209"/>
      <c r="EPO430" s="1209"/>
      <c r="EPP430" s="1209"/>
      <c r="EPQ430" s="1210"/>
      <c r="EPR430" s="1211"/>
      <c r="EPS430" s="1210"/>
      <c r="EPU430" s="1208"/>
      <c r="EPV430" s="1209"/>
      <c r="EPW430" s="1209"/>
      <c r="EPX430" s="1209"/>
      <c r="EPY430" s="1209"/>
      <c r="EPZ430" s="1210"/>
      <c r="EQA430" s="1211"/>
      <c r="EQB430" s="1210"/>
      <c r="EQD430" s="1208"/>
      <c r="EQE430" s="1209"/>
      <c r="EQF430" s="1209"/>
      <c r="EQG430" s="1209"/>
      <c r="EQH430" s="1209"/>
      <c r="EQI430" s="1210"/>
      <c r="EQJ430" s="1211"/>
      <c r="EQK430" s="1210"/>
      <c r="EQM430" s="1208"/>
      <c r="EQN430" s="1209"/>
      <c r="EQO430" s="1209"/>
      <c r="EQP430" s="1209"/>
      <c r="EQQ430" s="1209"/>
      <c r="EQR430" s="1210"/>
      <c r="EQS430" s="1211"/>
      <c r="EQT430" s="1210"/>
      <c r="EQV430" s="1208"/>
      <c r="EQW430" s="1209"/>
      <c r="EQX430" s="1209"/>
      <c r="EQY430" s="1209"/>
      <c r="EQZ430" s="1209"/>
      <c r="ERA430" s="1210"/>
      <c r="ERB430" s="1211"/>
      <c r="ERC430" s="1210"/>
      <c r="ERE430" s="1208"/>
      <c r="ERF430" s="1209"/>
      <c r="ERG430" s="1209"/>
      <c r="ERH430" s="1209"/>
      <c r="ERI430" s="1209"/>
      <c r="ERJ430" s="1210"/>
      <c r="ERK430" s="1211"/>
      <c r="ERL430" s="1210"/>
      <c r="ERN430" s="1208"/>
      <c r="ERO430" s="1209"/>
      <c r="ERP430" s="1209"/>
      <c r="ERQ430" s="1209"/>
      <c r="ERR430" s="1209"/>
      <c r="ERS430" s="1210"/>
      <c r="ERT430" s="1211"/>
      <c r="ERU430" s="1210"/>
      <c r="ERW430" s="1208"/>
      <c r="ERX430" s="1209"/>
      <c r="ERY430" s="1209"/>
      <c r="ERZ430" s="1209"/>
      <c r="ESA430" s="1209"/>
      <c r="ESB430" s="1210"/>
      <c r="ESC430" s="1211"/>
      <c r="ESD430" s="1210"/>
      <c r="ESF430" s="1208"/>
      <c r="ESG430" s="1209"/>
      <c r="ESH430" s="1209"/>
      <c r="ESI430" s="1209"/>
      <c r="ESJ430" s="1209"/>
      <c r="ESK430" s="1210"/>
      <c r="ESL430" s="1211"/>
      <c r="ESM430" s="1210"/>
      <c r="ESO430" s="1208"/>
      <c r="ESP430" s="1209"/>
      <c r="ESQ430" s="1209"/>
      <c r="ESR430" s="1209"/>
      <c r="ESS430" s="1209"/>
      <c r="EST430" s="1210"/>
      <c r="ESU430" s="1211"/>
      <c r="ESV430" s="1210"/>
      <c r="ESX430" s="1208"/>
      <c r="ESY430" s="1209"/>
      <c r="ESZ430" s="1209"/>
      <c r="ETA430" s="1209"/>
      <c r="ETB430" s="1209"/>
      <c r="ETC430" s="1210"/>
      <c r="ETD430" s="1211"/>
      <c r="ETE430" s="1210"/>
      <c r="ETG430" s="1208"/>
      <c r="ETH430" s="1209"/>
      <c r="ETI430" s="1209"/>
      <c r="ETJ430" s="1209"/>
      <c r="ETK430" s="1209"/>
      <c r="ETL430" s="1210"/>
      <c r="ETM430" s="1211"/>
      <c r="ETN430" s="1210"/>
      <c r="ETP430" s="1208"/>
      <c r="ETQ430" s="1209"/>
      <c r="ETR430" s="1209"/>
      <c r="ETS430" s="1209"/>
      <c r="ETT430" s="1209"/>
      <c r="ETU430" s="1210"/>
      <c r="ETV430" s="1211"/>
      <c r="ETW430" s="1210"/>
      <c r="ETY430" s="1208"/>
      <c r="ETZ430" s="1209"/>
      <c r="EUA430" s="1209"/>
      <c r="EUB430" s="1209"/>
      <c r="EUC430" s="1209"/>
      <c r="EUD430" s="1210"/>
      <c r="EUE430" s="1211"/>
      <c r="EUF430" s="1210"/>
      <c r="EUH430" s="1208"/>
      <c r="EUI430" s="1209"/>
      <c r="EUJ430" s="1209"/>
      <c r="EUK430" s="1209"/>
      <c r="EUL430" s="1209"/>
      <c r="EUM430" s="1210"/>
      <c r="EUN430" s="1211"/>
      <c r="EUO430" s="1210"/>
      <c r="EUQ430" s="1208"/>
      <c r="EUR430" s="1209"/>
      <c r="EUS430" s="1209"/>
      <c r="EUT430" s="1209"/>
      <c r="EUU430" s="1209"/>
      <c r="EUV430" s="1210"/>
      <c r="EUW430" s="1211"/>
      <c r="EUX430" s="1210"/>
      <c r="EUZ430" s="1208"/>
      <c r="EVA430" s="1209"/>
      <c r="EVB430" s="1209"/>
      <c r="EVC430" s="1209"/>
      <c r="EVD430" s="1209"/>
      <c r="EVE430" s="1210"/>
      <c r="EVF430" s="1211"/>
      <c r="EVG430" s="1210"/>
      <c r="EVI430" s="1208"/>
      <c r="EVJ430" s="1209"/>
      <c r="EVK430" s="1209"/>
      <c r="EVL430" s="1209"/>
      <c r="EVM430" s="1209"/>
      <c r="EVN430" s="1210"/>
      <c r="EVO430" s="1211"/>
      <c r="EVP430" s="1210"/>
      <c r="EVR430" s="1208"/>
      <c r="EVS430" s="1209"/>
      <c r="EVT430" s="1209"/>
      <c r="EVU430" s="1209"/>
      <c r="EVV430" s="1209"/>
      <c r="EVW430" s="1210"/>
      <c r="EVX430" s="1211"/>
      <c r="EVY430" s="1210"/>
      <c r="EWA430" s="1208"/>
      <c r="EWB430" s="1209"/>
      <c r="EWC430" s="1209"/>
      <c r="EWD430" s="1209"/>
      <c r="EWE430" s="1209"/>
      <c r="EWF430" s="1210"/>
      <c r="EWG430" s="1211"/>
      <c r="EWH430" s="1210"/>
      <c r="EWJ430" s="1208"/>
      <c r="EWK430" s="1209"/>
      <c r="EWL430" s="1209"/>
      <c r="EWM430" s="1209"/>
      <c r="EWN430" s="1209"/>
      <c r="EWO430" s="1210"/>
      <c r="EWP430" s="1211"/>
      <c r="EWQ430" s="1210"/>
      <c r="EWS430" s="1208"/>
      <c r="EWT430" s="1209"/>
      <c r="EWU430" s="1209"/>
      <c r="EWV430" s="1209"/>
      <c r="EWW430" s="1209"/>
      <c r="EWX430" s="1210"/>
      <c r="EWY430" s="1211"/>
      <c r="EWZ430" s="1210"/>
      <c r="EXB430" s="1208"/>
      <c r="EXC430" s="1209"/>
      <c r="EXD430" s="1209"/>
      <c r="EXE430" s="1209"/>
      <c r="EXF430" s="1209"/>
      <c r="EXG430" s="1210"/>
      <c r="EXH430" s="1211"/>
      <c r="EXI430" s="1210"/>
      <c r="EXK430" s="1208"/>
      <c r="EXL430" s="1209"/>
      <c r="EXM430" s="1209"/>
      <c r="EXN430" s="1209"/>
      <c r="EXO430" s="1209"/>
      <c r="EXP430" s="1210"/>
      <c r="EXQ430" s="1211"/>
      <c r="EXR430" s="1210"/>
      <c r="EXT430" s="1208"/>
      <c r="EXU430" s="1209"/>
      <c r="EXV430" s="1209"/>
      <c r="EXW430" s="1209"/>
      <c r="EXX430" s="1209"/>
      <c r="EXY430" s="1210"/>
      <c r="EXZ430" s="1211"/>
      <c r="EYA430" s="1210"/>
      <c r="EYC430" s="1208"/>
      <c r="EYD430" s="1209"/>
      <c r="EYE430" s="1209"/>
      <c r="EYF430" s="1209"/>
      <c r="EYG430" s="1209"/>
      <c r="EYH430" s="1210"/>
      <c r="EYI430" s="1211"/>
      <c r="EYJ430" s="1210"/>
      <c r="EYL430" s="1208"/>
      <c r="EYM430" s="1209"/>
      <c r="EYN430" s="1209"/>
      <c r="EYO430" s="1209"/>
      <c r="EYP430" s="1209"/>
      <c r="EYQ430" s="1210"/>
      <c r="EYR430" s="1211"/>
      <c r="EYS430" s="1210"/>
      <c r="EYU430" s="1208"/>
      <c r="EYV430" s="1209"/>
      <c r="EYW430" s="1209"/>
      <c r="EYX430" s="1209"/>
      <c r="EYY430" s="1209"/>
      <c r="EYZ430" s="1210"/>
      <c r="EZA430" s="1211"/>
      <c r="EZB430" s="1210"/>
      <c r="EZD430" s="1208"/>
      <c r="EZE430" s="1209"/>
      <c r="EZF430" s="1209"/>
      <c r="EZG430" s="1209"/>
      <c r="EZH430" s="1209"/>
      <c r="EZI430" s="1210"/>
      <c r="EZJ430" s="1211"/>
      <c r="EZK430" s="1210"/>
      <c r="EZM430" s="1208"/>
      <c r="EZN430" s="1209"/>
      <c r="EZO430" s="1209"/>
      <c r="EZP430" s="1209"/>
      <c r="EZQ430" s="1209"/>
      <c r="EZR430" s="1210"/>
      <c r="EZS430" s="1211"/>
      <c r="EZT430" s="1210"/>
      <c r="EZV430" s="1208"/>
      <c r="EZW430" s="1209"/>
      <c r="EZX430" s="1209"/>
      <c r="EZY430" s="1209"/>
      <c r="EZZ430" s="1209"/>
      <c r="FAA430" s="1210"/>
      <c r="FAB430" s="1211"/>
      <c r="FAC430" s="1210"/>
      <c r="FAE430" s="1208"/>
      <c r="FAF430" s="1209"/>
      <c r="FAG430" s="1209"/>
      <c r="FAH430" s="1209"/>
      <c r="FAI430" s="1209"/>
      <c r="FAJ430" s="1210"/>
      <c r="FAK430" s="1211"/>
      <c r="FAL430" s="1210"/>
      <c r="FAN430" s="1208"/>
      <c r="FAO430" s="1209"/>
      <c r="FAP430" s="1209"/>
      <c r="FAQ430" s="1209"/>
      <c r="FAR430" s="1209"/>
      <c r="FAS430" s="1210"/>
      <c r="FAT430" s="1211"/>
      <c r="FAU430" s="1210"/>
      <c r="FAW430" s="1208"/>
      <c r="FAX430" s="1209"/>
      <c r="FAY430" s="1209"/>
      <c r="FAZ430" s="1209"/>
      <c r="FBA430" s="1209"/>
      <c r="FBB430" s="1210"/>
      <c r="FBC430" s="1211"/>
      <c r="FBD430" s="1210"/>
      <c r="FBF430" s="1208"/>
      <c r="FBG430" s="1209"/>
      <c r="FBH430" s="1209"/>
      <c r="FBI430" s="1209"/>
      <c r="FBJ430" s="1209"/>
      <c r="FBK430" s="1210"/>
      <c r="FBL430" s="1211"/>
      <c r="FBM430" s="1210"/>
      <c r="FBO430" s="1208"/>
      <c r="FBP430" s="1209"/>
      <c r="FBQ430" s="1209"/>
      <c r="FBR430" s="1209"/>
      <c r="FBS430" s="1209"/>
      <c r="FBT430" s="1210"/>
      <c r="FBU430" s="1211"/>
      <c r="FBV430" s="1210"/>
      <c r="FBX430" s="1208"/>
      <c r="FBY430" s="1209"/>
      <c r="FBZ430" s="1209"/>
      <c r="FCA430" s="1209"/>
      <c r="FCB430" s="1209"/>
      <c r="FCC430" s="1210"/>
      <c r="FCD430" s="1211"/>
      <c r="FCE430" s="1210"/>
      <c r="FCG430" s="1208"/>
      <c r="FCH430" s="1209"/>
      <c r="FCI430" s="1209"/>
      <c r="FCJ430" s="1209"/>
      <c r="FCK430" s="1209"/>
      <c r="FCL430" s="1210"/>
      <c r="FCM430" s="1211"/>
      <c r="FCN430" s="1210"/>
      <c r="FCP430" s="1208"/>
      <c r="FCQ430" s="1209"/>
      <c r="FCR430" s="1209"/>
      <c r="FCS430" s="1209"/>
      <c r="FCT430" s="1209"/>
      <c r="FCU430" s="1210"/>
      <c r="FCV430" s="1211"/>
      <c r="FCW430" s="1210"/>
      <c r="FCY430" s="1208"/>
      <c r="FCZ430" s="1209"/>
      <c r="FDA430" s="1209"/>
      <c r="FDB430" s="1209"/>
      <c r="FDC430" s="1209"/>
      <c r="FDD430" s="1210"/>
      <c r="FDE430" s="1211"/>
      <c r="FDF430" s="1210"/>
      <c r="FDH430" s="1208"/>
      <c r="FDI430" s="1209"/>
      <c r="FDJ430" s="1209"/>
      <c r="FDK430" s="1209"/>
      <c r="FDL430" s="1209"/>
      <c r="FDM430" s="1210"/>
      <c r="FDN430" s="1211"/>
      <c r="FDO430" s="1210"/>
      <c r="FDQ430" s="1208"/>
      <c r="FDR430" s="1209"/>
      <c r="FDS430" s="1209"/>
      <c r="FDT430" s="1209"/>
      <c r="FDU430" s="1209"/>
      <c r="FDV430" s="1210"/>
      <c r="FDW430" s="1211"/>
      <c r="FDX430" s="1210"/>
      <c r="FDZ430" s="1208"/>
      <c r="FEA430" s="1209"/>
      <c r="FEB430" s="1209"/>
      <c r="FEC430" s="1209"/>
      <c r="FED430" s="1209"/>
      <c r="FEE430" s="1210"/>
      <c r="FEF430" s="1211"/>
      <c r="FEG430" s="1210"/>
      <c r="FEI430" s="1208"/>
      <c r="FEJ430" s="1209"/>
      <c r="FEK430" s="1209"/>
      <c r="FEL430" s="1209"/>
      <c r="FEM430" s="1209"/>
      <c r="FEN430" s="1210"/>
      <c r="FEO430" s="1211"/>
      <c r="FEP430" s="1210"/>
      <c r="FER430" s="1208"/>
      <c r="FES430" s="1209"/>
      <c r="FET430" s="1209"/>
      <c r="FEU430" s="1209"/>
      <c r="FEV430" s="1209"/>
      <c r="FEW430" s="1210"/>
      <c r="FEX430" s="1211"/>
      <c r="FEY430" s="1210"/>
      <c r="FFA430" s="1208"/>
      <c r="FFB430" s="1209"/>
      <c r="FFC430" s="1209"/>
      <c r="FFD430" s="1209"/>
      <c r="FFE430" s="1209"/>
      <c r="FFF430" s="1210"/>
      <c r="FFG430" s="1211"/>
      <c r="FFH430" s="1210"/>
      <c r="FFJ430" s="1208"/>
      <c r="FFK430" s="1209"/>
      <c r="FFL430" s="1209"/>
      <c r="FFM430" s="1209"/>
      <c r="FFN430" s="1209"/>
      <c r="FFO430" s="1210"/>
      <c r="FFP430" s="1211"/>
      <c r="FFQ430" s="1210"/>
      <c r="FFS430" s="1208"/>
      <c r="FFT430" s="1209"/>
      <c r="FFU430" s="1209"/>
      <c r="FFV430" s="1209"/>
      <c r="FFW430" s="1209"/>
      <c r="FFX430" s="1210"/>
      <c r="FFY430" s="1211"/>
      <c r="FFZ430" s="1210"/>
      <c r="FGB430" s="1208"/>
      <c r="FGC430" s="1209"/>
      <c r="FGD430" s="1209"/>
      <c r="FGE430" s="1209"/>
      <c r="FGF430" s="1209"/>
      <c r="FGG430" s="1210"/>
      <c r="FGH430" s="1211"/>
      <c r="FGI430" s="1210"/>
      <c r="FGK430" s="1208"/>
      <c r="FGL430" s="1209"/>
      <c r="FGM430" s="1209"/>
      <c r="FGN430" s="1209"/>
      <c r="FGO430" s="1209"/>
      <c r="FGP430" s="1210"/>
      <c r="FGQ430" s="1211"/>
      <c r="FGR430" s="1210"/>
      <c r="FGT430" s="1208"/>
      <c r="FGU430" s="1209"/>
      <c r="FGV430" s="1209"/>
      <c r="FGW430" s="1209"/>
      <c r="FGX430" s="1209"/>
      <c r="FGY430" s="1210"/>
      <c r="FGZ430" s="1211"/>
      <c r="FHA430" s="1210"/>
      <c r="FHC430" s="1208"/>
      <c r="FHD430" s="1209"/>
      <c r="FHE430" s="1209"/>
      <c r="FHF430" s="1209"/>
      <c r="FHG430" s="1209"/>
      <c r="FHH430" s="1210"/>
      <c r="FHI430" s="1211"/>
      <c r="FHJ430" s="1210"/>
      <c r="FHL430" s="1208"/>
      <c r="FHM430" s="1209"/>
      <c r="FHN430" s="1209"/>
      <c r="FHO430" s="1209"/>
      <c r="FHP430" s="1209"/>
      <c r="FHQ430" s="1210"/>
      <c r="FHR430" s="1211"/>
      <c r="FHS430" s="1210"/>
      <c r="FHU430" s="1208"/>
      <c r="FHV430" s="1209"/>
      <c r="FHW430" s="1209"/>
      <c r="FHX430" s="1209"/>
      <c r="FHY430" s="1209"/>
      <c r="FHZ430" s="1210"/>
      <c r="FIA430" s="1211"/>
      <c r="FIB430" s="1210"/>
      <c r="FID430" s="1208"/>
      <c r="FIE430" s="1209"/>
      <c r="FIF430" s="1209"/>
      <c r="FIG430" s="1209"/>
      <c r="FIH430" s="1209"/>
      <c r="FII430" s="1210"/>
      <c r="FIJ430" s="1211"/>
      <c r="FIK430" s="1210"/>
      <c r="FIM430" s="1208"/>
      <c r="FIN430" s="1209"/>
      <c r="FIO430" s="1209"/>
      <c r="FIP430" s="1209"/>
      <c r="FIQ430" s="1209"/>
      <c r="FIR430" s="1210"/>
      <c r="FIS430" s="1211"/>
      <c r="FIT430" s="1210"/>
      <c r="FIV430" s="1208"/>
      <c r="FIW430" s="1209"/>
      <c r="FIX430" s="1209"/>
      <c r="FIY430" s="1209"/>
      <c r="FIZ430" s="1209"/>
      <c r="FJA430" s="1210"/>
      <c r="FJB430" s="1211"/>
      <c r="FJC430" s="1210"/>
      <c r="FJE430" s="1208"/>
      <c r="FJF430" s="1209"/>
      <c r="FJG430" s="1209"/>
      <c r="FJH430" s="1209"/>
      <c r="FJI430" s="1209"/>
      <c r="FJJ430" s="1210"/>
      <c r="FJK430" s="1211"/>
      <c r="FJL430" s="1210"/>
      <c r="FJN430" s="1208"/>
      <c r="FJO430" s="1209"/>
      <c r="FJP430" s="1209"/>
      <c r="FJQ430" s="1209"/>
      <c r="FJR430" s="1209"/>
      <c r="FJS430" s="1210"/>
      <c r="FJT430" s="1211"/>
      <c r="FJU430" s="1210"/>
      <c r="FJW430" s="1208"/>
      <c r="FJX430" s="1209"/>
      <c r="FJY430" s="1209"/>
      <c r="FJZ430" s="1209"/>
      <c r="FKA430" s="1209"/>
      <c r="FKB430" s="1210"/>
      <c r="FKC430" s="1211"/>
      <c r="FKD430" s="1210"/>
      <c r="FKF430" s="1208"/>
      <c r="FKG430" s="1209"/>
      <c r="FKH430" s="1209"/>
      <c r="FKI430" s="1209"/>
      <c r="FKJ430" s="1209"/>
      <c r="FKK430" s="1210"/>
      <c r="FKL430" s="1211"/>
      <c r="FKM430" s="1210"/>
      <c r="FKO430" s="1208"/>
      <c r="FKP430" s="1209"/>
      <c r="FKQ430" s="1209"/>
      <c r="FKR430" s="1209"/>
      <c r="FKS430" s="1209"/>
      <c r="FKT430" s="1210"/>
      <c r="FKU430" s="1211"/>
      <c r="FKV430" s="1210"/>
      <c r="FKX430" s="1208"/>
      <c r="FKY430" s="1209"/>
      <c r="FKZ430" s="1209"/>
      <c r="FLA430" s="1209"/>
      <c r="FLB430" s="1209"/>
      <c r="FLC430" s="1210"/>
      <c r="FLD430" s="1211"/>
      <c r="FLE430" s="1210"/>
      <c r="FLG430" s="1208"/>
      <c r="FLH430" s="1209"/>
      <c r="FLI430" s="1209"/>
      <c r="FLJ430" s="1209"/>
      <c r="FLK430" s="1209"/>
      <c r="FLL430" s="1210"/>
      <c r="FLM430" s="1211"/>
      <c r="FLN430" s="1210"/>
      <c r="FLP430" s="1208"/>
      <c r="FLQ430" s="1209"/>
      <c r="FLR430" s="1209"/>
      <c r="FLS430" s="1209"/>
      <c r="FLT430" s="1209"/>
      <c r="FLU430" s="1210"/>
      <c r="FLV430" s="1211"/>
      <c r="FLW430" s="1210"/>
      <c r="FLY430" s="1208"/>
      <c r="FLZ430" s="1209"/>
      <c r="FMA430" s="1209"/>
      <c r="FMB430" s="1209"/>
      <c r="FMC430" s="1209"/>
      <c r="FMD430" s="1210"/>
      <c r="FME430" s="1211"/>
      <c r="FMF430" s="1210"/>
      <c r="FMH430" s="1208"/>
      <c r="FMI430" s="1209"/>
      <c r="FMJ430" s="1209"/>
      <c r="FMK430" s="1209"/>
      <c r="FML430" s="1209"/>
      <c r="FMM430" s="1210"/>
      <c r="FMN430" s="1211"/>
      <c r="FMO430" s="1210"/>
      <c r="FMQ430" s="1208"/>
      <c r="FMR430" s="1209"/>
      <c r="FMS430" s="1209"/>
      <c r="FMT430" s="1209"/>
      <c r="FMU430" s="1209"/>
      <c r="FMV430" s="1210"/>
      <c r="FMW430" s="1211"/>
      <c r="FMX430" s="1210"/>
      <c r="FMZ430" s="1208"/>
      <c r="FNA430" s="1209"/>
      <c r="FNB430" s="1209"/>
      <c r="FNC430" s="1209"/>
      <c r="FND430" s="1209"/>
      <c r="FNE430" s="1210"/>
      <c r="FNF430" s="1211"/>
      <c r="FNG430" s="1210"/>
      <c r="FNI430" s="1208"/>
      <c r="FNJ430" s="1209"/>
      <c r="FNK430" s="1209"/>
      <c r="FNL430" s="1209"/>
      <c r="FNM430" s="1209"/>
      <c r="FNN430" s="1210"/>
      <c r="FNO430" s="1211"/>
      <c r="FNP430" s="1210"/>
      <c r="FNR430" s="1208"/>
      <c r="FNS430" s="1209"/>
      <c r="FNT430" s="1209"/>
      <c r="FNU430" s="1209"/>
      <c r="FNV430" s="1209"/>
      <c r="FNW430" s="1210"/>
      <c r="FNX430" s="1211"/>
      <c r="FNY430" s="1210"/>
      <c r="FOA430" s="1208"/>
      <c r="FOB430" s="1209"/>
      <c r="FOC430" s="1209"/>
      <c r="FOD430" s="1209"/>
      <c r="FOE430" s="1209"/>
      <c r="FOF430" s="1210"/>
      <c r="FOG430" s="1211"/>
      <c r="FOH430" s="1210"/>
      <c r="FOJ430" s="1208"/>
      <c r="FOK430" s="1209"/>
      <c r="FOL430" s="1209"/>
      <c r="FOM430" s="1209"/>
      <c r="FON430" s="1209"/>
      <c r="FOO430" s="1210"/>
      <c r="FOP430" s="1211"/>
      <c r="FOQ430" s="1210"/>
      <c r="FOS430" s="1208"/>
      <c r="FOT430" s="1209"/>
      <c r="FOU430" s="1209"/>
      <c r="FOV430" s="1209"/>
      <c r="FOW430" s="1209"/>
      <c r="FOX430" s="1210"/>
      <c r="FOY430" s="1211"/>
      <c r="FOZ430" s="1210"/>
      <c r="FPB430" s="1208"/>
      <c r="FPC430" s="1209"/>
      <c r="FPD430" s="1209"/>
      <c r="FPE430" s="1209"/>
      <c r="FPF430" s="1209"/>
      <c r="FPG430" s="1210"/>
      <c r="FPH430" s="1211"/>
      <c r="FPI430" s="1210"/>
      <c r="FPK430" s="1208"/>
      <c r="FPL430" s="1209"/>
      <c r="FPM430" s="1209"/>
      <c r="FPN430" s="1209"/>
      <c r="FPO430" s="1209"/>
      <c r="FPP430" s="1210"/>
      <c r="FPQ430" s="1211"/>
      <c r="FPR430" s="1210"/>
      <c r="FPT430" s="1208"/>
      <c r="FPU430" s="1209"/>
      <c r="FPV430" s="1209"/>
      <c r="FPW430" s="1209"/>
      <c r="FPX430" s="1209"/>
      <c r="FPY430" s="1210"/>
      <c r="FPZ430" s="1211"/>
      <c r="FQA430" s="1210"/>
      <c r="FQC430" s="1208"/>
      <c r="FQD430" s="1209"/>
      <c r="FQE430" s="1209"/>
      <c r="FQF430" s="1209"/>
      <c r="FQG430" s="1209"/>
      <c r="FQH430" s="1210"/>
      <c r="FQI430" s="1211"/>
      <c r="FQJ430" s="1210"/>
      <c r="FQL430" s="1208"/>
      <c r="FQM430" s="1209"/>
      <c r="FQN430" s="1209"/>
      <c r="FQO430" s="1209"/>
      <c r="FQP430" s="1209"/>
      <c r="FQQ430" s="1210"/>
      <c r="FQR430" s="1211"/>
      <c r="FQS430" s="1210"/>
      <c r="FQU430" s="1208"/>
      <c r="FQV430" s="1209"/>
      <c r="FQW430" s="1209"/>
      <c r="FQX430" s="1209"/>
      <c r="FQY430" s="1209"/>
      <c r="FQZ430" s="1210"/>
      <c r="FRA430" s="1211"/>
      <c r="FRB430" s="1210"/>
      <c r="FRD430" s="1208"/>
      <c r="FRE430" s="1209"/>
      <c r="FRF430" s="1209"/>
      <c r="FRG430" s="1209"/>
      <c r="FRH430" s="1209"/>
      <c r="FRI430" s="1210"/>
      <c r="FRJ430" s="1211"/>
      <c r="FRK430" s="1210"/>
      <c r="FRM430" s="1208"/>
      <c r="FRN430" s="1209"/>
      <c r="FRO430" s="1209"/>
      <c r="FRP430" s="1209"/>
      <c r="FRQ430" s="1209"/>
      <c r="FRR430" s="1210"/>
      <c r="FRS430" s="1211"/>
      <c r="FRT430" s="1210"/>
      <c r="FRV430" s="1208"/>
      <c r="FRW430" s="1209"/>
      <c r="FRX430" s="1209"/>
      <c r="FRY430" s="1209"/>
      <c r="FRZ430" s="1209"/>
      <c r="FSA430" s="1210"/>
      <c r="FSB430" s="1211"/>
      <c r="FSC430" s="1210"/>
      <c r="FSE430" s="1208"/>
      <c r="FSF430" s="1209"/>
      <c r="FSG430" s="1209"/>
      <c r="FSH430" s="1209"/>
      <c r="FSI430" s="1209"/>
      <c r="FSJ430" s="1210"/>
      <c r="FSK430" s="1211"/>
      <c r="FSL430" s="1210"/>
      <c r="FSN430" s="1208"/>
      <c r="FSO430" s="1209"/>
      <c r="FSP430" s="1209"/>
      <c r="FSQ430" s="1209"/>
      <c r="FSR430" s="1209"/>
      <c r="FSS430" s="1210"/>
      <c r="FST430" s="1211"/>
      <c r="FSU430" s="1210"/>
      <c r="FSW430" s="1208"/>
      <c r="FSX430" s="1209"/>
      <c r="FSY430" s="1209"/>
      <c r="FSZ430" s="1209"/>
      <c r="FTA430" s="1209"/>
      <c r="FTB430" s="1210"/>
      <c r="FTC430" s="1211"/>
      <c r="FTD430" s="1210"/>
      <c r="FTF430" s="1208"/>
      <c r="FTG430" s="1209"/>
      <c r="FTH430" s="1209"/>
      <c r="FTI430" s="1209"/>
      <c r="FTJ430" s="1209"/>
      <c r="FTK430" s="1210"/>
      <c r="FTL430" s="1211"/>
      <c r="FTM430" s="1210"/>
      <c r="FTO430" s="1208"/>
      <c r="FTP430" s="1209"/>
      <c r="FTQ430" s="1209"/>
      <c r="FTR430" s="1209"/>
      <c r="FTS430" s="1209"/>
      <c r="FTT430" s="1210"/>
      <c r="FTU430" s="1211"/>
      <c r="FTV430" s="1210"/>
      <c r="FTX430" s="1208"/>
      <c r="FTY430" s="1209"/>
      <c r="FTZ430" s="1209"/>
      <c r="FUA430" s="1209"/>
      <c r="FUB430" s="1209"/>
      <c r="FUC430" s="1210"/>
      <c r="FUD430" s="1211"/>
      <c r="FUE430" s="1210"/>
      <c r="FUG430" s="1208"/>
      <c r="FUH430" s="1209"/>
      <c r="FUI430" s="1209"/>
      <c r="FUJ430" s="1209"/>
      <c r="FUK430" s="1209"/>
      <c r="FUL430" s="1210"/>
      <c r="FUM430" s="1211"/>
      <c r="FUN430" s="1210"/>
      <c r="FUP430" s="1208"/>
      <c r="FUQ430" s="1209"/>
      <c r="FUR430" s="1209"/>
      <c r="FUS430" s="1209"/>
      <c r="FUT430" s="1209"/>
      <c r="FUU430" s="1210"/>
      <c r="FUV430" s="1211"/>
      <c r="FUW430" s="1210"/>
      <c r="FUY430" s="1208"/>
      <c r="FUZ430" s="1209"/>
      <c r="FVA430" s="1209"/>
      <c r="FVB430" s="1209"/>
      <c r="FVC430" s="1209"/>
      <c r="FVD430" s="1210"/>
      <c r="FVE430" s="1211"/>
      <c r="FVF430" s="1210"/>
      <c r="FVH430" s="1208"/>
      <c r="FVI430" s="1209"/>
      <c r="FVJ430" s="1209"/>
      <c r="FVK430" s="1209"/>
      <c r="FVL430" s="1209"/>
      <c r="FVM430" s="1210"/>
      <c r="FVN430" s="1211"/>
      <c r="FVO430" s="1210"/>
      <c r="FVQ430" s="1208"/>
      <c r="FVR430" s="1209"/>
      <c r="FVS430" s="1209"/>
      <c r="FVT430" s="1209"/>
      <c r="FVU430" s="1209"/>
      <c r="FVV430" s="1210"/>
      <c r="FVW430" s="1211"/>
      <c r="FVX430" s="1210"/>
      <c r="FVZ430" s="1208"/>
      <c r="FWA430" s="1209"/>
      <c r="FWB430" s="1209"/>
      <c r="FWC430" s="1209"/>
      <c r="FWD430" s="1209"/>
      <c r="FWE430" s="1210"/>
      <c r="FWF430" s="1211"/>
      <c r="FWG430" s="1210"/>
      <c r="FWI430" s="1208"/>
      <c r="FWJ430" s="1209"/>
      <c r="FWK430" s="1209"/>
      <c r="FWL430" s="1209"/>
      <c r="FWM430" s="1209"/>
      <c r="FWN430" s="1210"/>
      <c r="FWO430" s="1211"/>
      <c r="FWP430" s="1210"/>
      <c r="FWR430" s="1208"/>
      <c r="FWS430" s="1209"/>
      <c r="FWT430" s="1209"/>
      <c r="FWU430" s="1209"/>
      <c r="FWV430" s="1209"/>
      <c r="FWW430" s="1210"/>
      <c r="FWX430" s="1211"/>
      <c r="FWY430" s="1210"/>
      <c r="FXA430" s="1208"/>
      <c r="FXB430" s="1209"/>
      <c r="FXC430" s="1209"/>
      <c r="FXD430" s="1209"/>
      <c r="FXE430" s="1209"/>
      <c r="FXF430" s="1210"/>
      <c r="FXG430" s="1211"/>
      <c r="FXH430" s="1210"/>
      <c r="FXJ430" s="1208"/>
      <c r="FXK430" s="1209"/>
      <c r="FXL430" s="1209"/>
      <c r="FXM430" s="1209"/>
      <c r="FXN430" s="1209"/>
      <c r="FXO430" s="1210"/>
      <c r="FXP430" s="1211"/>
      <c r="FXQ430" s="1210"/>
      <c r="FXS430" s="1208"/>
      <c r="FXT430" s="1209"/>
      <c r="FXU430" s="1209"/>
      <c r="FXV430" s="1209"/>
      <c r="FXW430" s="1209"/>
      <c r="FXX430" s="1210"/>
      <c r="FXY430" s="1211"/>
      <c r="FXZ430" s="1210"/>
      <c r="FYB430" s="1208"/>
      <c r="FYC430" s="1209"/>
      <c r="FYD430" s="1209"/>
      <c r="FYE430" s="1209"/>
      <c r="FYF430" s="1209"/>
      <c r="FYG430" s="1210"/>
      <c r="FYH430" s="1211"/>
      <c r="FYI430" s="1210"/>
      <c r="FYK430" s="1208"/>
      <c r="FYL430" s="1209"/>
      <c r="FYM430" s="1209"/>
      <c r="FYN430" s="1209"/>
      <c r="FYO430" s="1209"/>
      <c r="FYP430" s="1210"/>
      <c r="FYQ430" s="1211"/>
      <c r="FYR430" s="1210"/>
      <c r="FYT430" s="1208"/>
      <c r="FYU430" s="1209"/>
      <c r="FYV430" s="1209"/>
      <c r="FYW430" s="1209"/>
      <c r="FYX430" s="1209"/>
      <c r="FYY430" s="1210"/>
      <c r="FYZ430" s="1211"/>
      <c r="FZA430" s="1210"/>
      <c r="FZC430" s="1208"/>
      <c r="FZD430" s="1209"/>
      <c r="FZE430" s="1209"/>
      <c r="FZF430" s="1209"/>
      <c r="FZG430" s="1209"/>
      <c r="FZH430" s="1210"/>
      <c r="FZI430" s="1211"/>
      <c r="FZJ430" s="1210"/>
      <c r="FZL430" s="1208"/>
      <c r="FZM430" s="1209"/>
      <c r="FZN430" s="1209"/>
      <c r="FZO430" s="1209"/>
      <c r="FZP430" s="1209"/>
      <c r="FZQ430" s="1210"/>
      <c r="FZR430" s="1211"/>
      <c r="FZS430" s="1210"/>
      <c r="FZU430" s="1208"/>
      <c r="FZV430" s="1209"/>
      <c r="FZW430" s="1209"/>
      <c r="FZX430" s="1209"/>
      <c r="FZY430" s="1209"/>
      <c r="FZZ430" s="1210"/>
      <c r="GAA430" s="1211"/>
      <c r="GAB430" s="1210"/>
      <c r="GAD430" s="1208"/>
      <c r="GAE430" s="1209"/>
      <c r="GAF430" s="1209"/>
      <c r="GAG430" s="1209"/>
      <c r="GAH430" s="1209"/>
      <c r="GAI430" s="1210"/>
      <c r="GAJ430" s="1211"/>
      <c r="GAK430" s="1210"/>
      <c r="GAM430" s="1208"/>
      <c r="GAN430" s="1209"/>
      <c r="GAO430" s="1209"/>
      <c r="GAP430" s="1209"/>
      <c r="GAQ430" s="1209"/>
      <c r="GAR430" s="1210"/>
      <c r="GAS430" s="1211"/>
      <c r="GAT430" s="1210"/>
      <c r="GAV430" s="1208"/>
      <c r="GAW430" s="1209"/>
      <c r="GAX430" s="1209"/>
      <c r="GAY430" s="1209"/>
      <c r="GAZ430" s="1209"/>
      <c r="GBA430" s="1210"/>
      <c r="GBB430" s="1211"/>
      <c r="GBC430" s="1210"/>
      <c r="GBE430" s="1208"/>
      <c r="GBF430" s="1209"/>
      <c r="GBG430" s="1209"/>
      <c r="GBH430" s="1209"/>
      <c r="GBI430" s="1209"/>
      <c r="GBJ430" s="1210"/>
      <c r="GBK430" s="1211"/>
      <c r="GBL430" s="1210"/>
      <c r="GBN430" s="1208"/>
      <c r="GBO430" s="1209"/>
      <c r="GBP430" s="1209"/>
      <c r="GBQ430" s="1209"/>
      <c r="GBR430" s="1209"/>
      <c r="GBS430" s="1210"/>
      <c r="GBT430" s="1211"/>
      <c r="GBU430" s="1210"/>
      <c r="GBW430" s="1208"/>
      <c r="GBX430" s="1209"/>
      <c r="GBY430" s="1209"/>
      <c r="GBZ430" s="1209"/>
      <c r="GCA430" s="1209"/>
      <c r="GCB430" s="1210"/>
      <c r="GCC430" s="1211"/>
      <c r="GCD430" s="1210"/>
      <c r="GCF430" s="1208"/>
      <c r="GCG430" s="1209"/>
      <c r="GCH430" s="1209"/>
      <c r="GCI430" s="1209"/>
      <c r="GCJ430" s="1209"/>
      <c r="GCK430" s="1210"/>
      <c r="GCL430" s="1211"/>
      <c r="GCM430" s="1210"/>
      <c r="GCO430" s="1208"/>
      <c r="GCP430" s="1209"/>
      <c r="GCQ430" s="1209"/>
      <c r="GCR430" s="1209"/>
      <c r="GCS430" s="1209"/>
      <c r="GCT430" s="1210"/>
      <c r="GCU430" s="1211"/>
      <c r="GCV430" s="1210"/>
      <c r="GCX430" s="1208"/>
      <c r="GCY430" s="1209"/>
      <c r="GCZ430" s="1209"/>
      <c r="GDA430" s="1209"/>
      <c r="GDB430" s="1209"/>
      <c r="GDC430" s="1210"/>
      <c r="GDD430" s="1211"/>
      <c r="GDE430" s="1210"/>
      <c r="GDG430" s="1208"/>
      <c r="GDH430" s="1209"/>
      <c r="GDI430" s="1209"/>
      <c r="GDJ430" s="1209"/>
      <c r="GDK430" s="1209"/>
      <c r="GDL430" s="1210"/>
      <c r="GDM430" s="1211"/>
      <c r="GDN430" s="1210"/>
      <c r="GDP430" s="1208"/>
      <c r="GDQ430" s="1209"/>
      <c r="GDR430" s="1209"/>
      <c r="GDS430" s="1209"/>
      <c r="GDT430" s="1209"/>
      <c r="GDU430" s="1210"/>
      <c r="GDV430" s="1211"/>
      <c r="GDW430" s="1210"/>
      <c r="GDY430" s="1208"/>
      <c r="GDZ430" s="1209"/>
      <c r="GEA430" s="1209"/>
      <c r="GEB430" s="1209"/>
      <c r="GEC430" s="1209"/>
      <c r="GED430" s="1210"/>
      <c r="GEE430" s="1211"/>
      <c r="GEF430" s="1210"/>
      <c r="GEH430" s="1208"/>
      <c r="GEI430" s="1209"/>
      <c r="GEJ430" s="1209"/>
      <c r="GEK430" s="1209"/>
      <c r="GEL430" s="1209"/>
      <c r="GEM430" s="1210"/>
      <c r="GEN430" s="1211"/>
      <c r="GEO430" s="1210"/>
      <c r="GEQ430" s="1208"/>
      <c r="GER430" s="1209"/>
      <c r="GES430" s="1209"/>
      <c r="GET430" s="1209"/>
      <c r="GEU430" s="1209"/>
      <c r="GEV430" s="1210"/>
      <c r="GEW430" s="1211"/>
      <c r="GEX430" s="1210"/>
      <c r="GEZ430" s="1208"/>
      <c r="GFA430" s="1209"/>
      <c r="GFB430" s="1209"/>
      <c r="GFC430" s="1209"/>
      <c r="GFD430" s="1209"/>
      <c r="GFE430" s="1210"/>
      <c r="GFF430" s="1211"/>
      <c r="GFG430" s="1210"/>
      <c r="GFI430" s="1208"/>
      <c r="GFJ430" s="1209"/>
      <c r="GFK430" s="1209"/>
      <c r="GFL430" s="1209"/>
      <c r="GFM430" s="1209"/>
      <c r="GFN430" s="1210"/>
      <c r="GFO430" s="1211"/>
      <c r="GFP430" s="1210"/>
      <c r="GFR430" s="1208"/>
      <c r="GFS430" s="1209"/>
      <c r="GFT430" s="1209"/>
      <c r="GFU430" s="1209"/>
      <c r="GFV430" s="1209"/>
      <c r="GFW430" s="1210"/>
      <c r="GFX430" s="1211"/>
      <c r="GFY430" s="1210"/>
      <c r="GGA430" s="1208"/>
      <c r="GGB430" s="1209"/>
      <c r="GGC430" s="1209"/>
      <c r="GGD430" s="1209"/>
      <c r="GGE430" s="1209"/>
      <c r="GGF430" s="1210"/>
      <c r="GGG430" s="1211"/>
      <c r="GGH430" s="1210"/>
      <c r="GGJ430" s="1208"/>
      <c r="GGK430" s="1209"/>
      <c r="GGL430" s="1209"/>
      <c r="GGM430" s="1209"/>
      <c r="GGN430" s="1209"/>
      <c r="GGO430" s="1210"/>
      <c r="GGP430" s="1211"/>
      <c r="GGQ430" s="1210"/>
      <c r="GGS430" s="1208"/>
      <c r="GGT430" s="1209"/>
      <c r="GGU430" s="1209"/>
      <c r="GGV430" s="1209"/>
      <c r="GGW430" s="1209"/>
      <c r="GGX430" s="1210"/>
      <c r="GGY430" s="1211"/>
      <c r="GGZ430" s="1210"/>
      <c r="GHB430" s="1208"/>
      <c r="GHC430" s="1209"/>
      <c r="GHD430" s="1209"/>
      <c r="GHE430" s="1209"/>
      <c r="GHF430" s="1209"/>
      <c r="GHG430" s="1210"/>
      <c r="GHH430" s="1211"/>
      <c r="GHI430" s="1210"/>
      <c r="GHK430" s="1208"/>
      <c r="GHL430" s="1209"/>
      <c r="GHM430" s="1209"/>
      <c r="GHN430" s="1209"/>
      <c r="GHO430" s="1209"/>
      <c r="GHP430" s="1210"/>
      <c r="GHQ430" s="1211"/>
      <c r="GHR430" s="1210"/>
      <c r="GHT430" s="1208"/>
      <c r="GHU430" s="1209"/>
      <c r="GHV430" s="1209"/>
      <c r="GHW430" s="1209"/>
      <c r="GHX430" s="1209"/>
      <c r="GHY430" s="1210"/>
      <c r="GHZ430" s="1211"/>
      <c r="GIA430" s="1210"/>
      <c r="GIC430" s="1208"/>
      <c r="GID430" s="1209"/>
      <c r="GIE430" s="1209"/>
      <c r="GIF430" s="1209"/>
      <c r="GIG430" s="1209"/>
      <c r="GIH430" s="1210"/>
      <c r="GII430" s="1211"/>
      <c r="GIJ430" s="1210"/>
      <c r="GIL430" s="1208"/>
      <c r="GIM430" s="1209"/>
      <c r="GIN430" s="1209"/>
      <c r="GIO430" s="1209"/>
      <c r="GIP430" s="1209"/>
      <c r="GIQ430" s="1210"/>
      <c r="GIR430" s="1211"/>
      <c r="GIS430" s="1210"/>
      <c r="GIU430" s="1208"/>
      <c r="GIV430" s="1209"/>
      <c r="GIW430" s="1209"/>
      <c r="GIX430" s="1209"/>
      <c r="GIY430" s="1209"/>
      <c r="GIZ430" s="1210"/>
      <c r="GJA430" s="1211"/>
      <c r="GJB430" s="1210"/>
      <c r="GJD430" s="1208"/>
      <c r="GJE430" s="1209"/>
      <c r="GJF430" s="1209"/>
      <c r="GJG430" s="1209"/>
      <c r="GJH430" s="1209"/>
      <c r="GJI430" s="1210"/>
      <c r="GJJ430" s="1211"/>
      <c r="GJK430" s="1210"/>
      <c r="GJM430" s="1208"/>
      <c r="GJN430" s="1209"/>
      <c r="GJO430" s="1209"/>
      <c r="GJP430" s="1209"/>
      <c r="GJQ430" s="1209"/>
      <c r="GJR430" s="1210"/>
      <c r="GJS430" s="1211"/>
      <c r="GJT430" s="1210"/>
      <c r="GJV430" s="1208"/>
      <c r="GJW430" s="1209"/>
      <c r="GJX430" s="1209"/>
      <c r="GJY430" s="1209"/>
      <c r="GJZ430" s="1209"/>
      <c r="GKA430" s="1210"/>
      <c r="GKB430" s="1211"/>
      <c r="GKC430" s="1210"/>
      <c r="GKE430" s="1208"/>
      <c r="GKF430" s="1209"/>
      <c r="GKG430" s="1209"/>
      <c r="GKH430" s="1209"/>
      <c r="GKI430" s="1209"/>
      <c r="GKJ430" s="1210"/>
      <c r="GKK430" s="1211"/>
      <c r="GKL430" s="1210"/>
      <c r="GKN430" s="1208"/>
      <c r="GKO430" s="1209"/>
      <c r="GKP430" s="1209"/>
      <c r="GKQ430" s="1209"/>
      <c r="GKR430" s="1209"/>
      <c r="GKS430" s="1210"/>
      <c r="GKT430" s="1211"/>
      <c r="GKU430" s="1210"/>
      <c r="GKW430" s="1208"/>
      <c r="GKX430" s="1209"/>
      <c r="GKY430" s="1209"/>
      <c r="GKZ430" s="1209"/>
      <c r="GLA430" s="1209"/>
      <c r="GLB430" s="1210"/>
      <c r="GLC430" s="1211"/>
      <c r="GLD430" s="1210"/>
      <c r="GLF430" s="1208"/>
      <c r="GLG430" s="1209"/>
      <c r="GLH430" s="1209"/>
      <c r="GLI430" s="1209"/>
      <c r="GLJ430" s="1209"/>
      <c r="GLK430" s="1210"/>
      <c r="GLL430" s="1211"/>
      <c r="GLM430" s="1210"/>
      <c r="GLO430" s="1208"/>
      <c r="GLP430" s="1209"/>
      <c r="GLQ430" s="1209"/>
      <c r="GLR430" s="1209"/>
      <c r="GLS430" s="1209"/>
      <c r="GLT430" s="1210"/>
      <c r="GLU430" s="1211"/>
      <c r="GLV430" s="1210"/>
      <c r="GLX430" s="1208"/>
      <c r="GLY430" s="1209"/>
      <c r="GLZ430" s="1209"/>
      <c r="GMA430" s="1209"/>
      <c r="GMB430" s="1209"/>
      <c r="GMC430" s="1210"/>
      <c r="GMD430" s="1211"/>
      <c r="GME430" s="1210"/>
      <c r="GMG430" s="1208"/>
      <c r="GMH430" s="1209"/>
      <c r="GMI430" s="1209"/>
      <c r="GMJ430" s="1209"/>
      <c r="GMK430" s="1209"/>
      <c r="GML430" s="1210"/>
      <c r="GMM430" s="1211"/>
      <c r="GMN430" s="1210"/>
      <c r="GMP430" s="1208"/>
      <c r="GMQ430" s="1209"/>
      <c r="GMR430" s="1209"/>
      <c r="GMS430" s="1209"/>
      <c r="GMT430" s="1209"/>
      <c r="GMU430" s="1210"/>
      <c r="GMV430" s="1211"/>
      <c r="GMW430" s="1210"/>
      <c r="GMY430" s="1208"/>
      <c r="GMZ430" s="1209"/>
      <c r="GNA430" s="1209"/>
      <c r="GNB430" s="1209"/>
      <c r="GNC430" s="1209"/>
      <c r="GND430" s="1210"/>
      <c r="GNE430" s="1211"/>
      <c r="GNF430" s="1210"/>
      <c r="GNH430" s="1208"/>
      <c r="GNI430" s="1209"/>
      <c r="GNJ430" s="1209"/>
      <c r="GNK430" s="1209"/>
      <c r="GNL430" s="1209"/>
      <c r="GNM430" s="1210"/>
      <c r="GNN430" s="1211"/>
      <c r="GNO430" s="1210"/>
      <c r="GNQ430" s="1208"/>
      <c r="GNR430" s="1209"/>
      <c r="GNS430" s="1209"/>
      <c r="GNT430" s="1209"/>
      <c r="GNU430" s="1209"/>
      <c r="GNV430" s="1210"/>
      <c r="GNW430" s="1211"/>
      <c r="GNX430" s="1210"/>
      <c r="GNZ430" s="1208"/>
      <c r="GOA430" s="1209"/>
      <c r="GOB430" s="1209"/>
      <c r="GOC430" s="1209"/>
      <c r="GOD430" s="1209"/>
      <c r="GOE430" s="1210"/>
      <c r="GOF430" s="1211"/>
      <c r="GOG430" s="1210"/>
      <c r="GOI430" s="1208"/>
      <c r="GOJ430" s="1209"/>
      <c r="GOK430" s="1209"/>
      <c r="GOL430" s="1209"/>
      <c r="GOM430" s="1209"/>
      <c r="GON430" s="1210"/>
      <c r="GOO430" s="1211"/>
      <c r="GOP430" s="1210"/>
      <c r="GOR430" s="1208"/>
      <c r="GOS430" s="1209"/>
      <c r="GOT430" s="1209"/>
      <c r="GOU430" s="1209"/>
      <c r="GOV430" s="1209"/>
      <c r="GOW430" s="1210"/>
      <c r="GOX430" s="1211"/>
      <c r="GOY430" s="1210"/>
      <c r="GPA430" s="1208"/>
      <c r="GPB430" s="1209"/>
      <c r="GPC430" s="1209"/>
      <c r="GPD430" s="1209"/>
      <c r="GPE430" s="1209"/>
      <c r="GPF430" s="1210"/>
      <c r="GPG430" s="1211"/>
      <c r="GPH430" s="1210"/>
      <c r="GPJ430" s="1208"/>
      <c r="GPK430" s="1209"/>
      <c r="GPL430" s="1209"/>
      <c r="GPM430" s="1209"/>
      <c r="GPN430" s="1209"/>
      <c r="GPO430" s="1210"/>
      <c r="GPP430" s="1211"/>
      <c r="GPQ430" s="1210"/>
      <c r="GPS430" s="1208"/>
      <c r="GPT430" s="1209"/>
      <c r="GPU430" s="1209"/>
      <c r="GPV430" s="1209"/>
      <c r="GPW430" s="1209"/>
      <c r="GPX430" s="1210"/>
      <c r="GPY430" s="1211"/>
      <c r="GPZ430" s="1210"/>
      <c r="GQB430" s="1208"/>
      <c r="GQC430" s="1209"/>
      <c r="GQD430" s="1209"/>
      <c r="GQE430" s="1209"/>
      <c r="GQF430" s="1209"/>
      <c r="GQG430" s="1210"/>
      <c r="GQH430" s="1211"/>
      <c r="GQI430" s="1210"/>
      <c r="GQK430" s="1208"/>
      <c r="GQL430" s="1209"/>
      <c r="GQM430" s="1209"/>
      <c r="GQN430" s="1209"/>
      <c r="GQO430" s="1209"/>
      <c r="GQP430" s="1210"/>
      <c r="GQQ430" s="1211"/>
      <c r="GQR430" s="1210"/>
      <c r="GQT430" s="1208"/>
      <c r="GQU430" s="1209"/>
      <c r="GQV430" s="1209"/>
      <c r="GQW430" s="1209"/>
      <c r="GQX430" s="1209"/>
      <c r="GQY430" s="1210"/>
      <c r="GQZ430" s="1211"/>
      <c r="GRA430" s="1210"/>
      <c r="GRC430" s="1208"/>
      <c r="GRD430" s="1209"/>
      <c r="GRE430" s="1209"/>
      <c r="GRF430" s="1209"/>
      <c r="GRG430" s="1209"/>
      <c r="GRH430" s="1210"/>
      <c r="GRI430" s="1211"/>
      <c r="GRJ430" s="1210"/>
      <c r="GRL430" s="1208"/>
      <c r="GRM430" s="1209"/>
      <c r="GRN430" s="1209"/>
      <c r="GRO430" s="1209"/>
      <c r="GRP430" s="1209"/>
      <c r="GRQ430" s="1210"/>
      <c r="GRR430" s="1211"/>
      <c r="GRS430" s="1210"/>
      <c r="GRU430" s="1208"/>
      <c r="GRV430" s="1209"/>
      <c r="GRW430" s="1209"/>
      <c r="GRX430" s="1209"/>
      <c r="GRY430" s="1209"/>
      <c r="GRZ430" s="1210"/>
      <c r="GSA430" s="1211"/>
      <c r="GSB430" s="1210"/>
      <c r="GSD430" s="1208"/>
      <c r="GSE430" s="1209"/>
      <c r="GSF430" s="1209"/>
      <c r="GSG430" s="1209"/>
      <c r="GSH430" s="1209"/>
      <c r="GSI430" s="1210"/>
      <c r="GSJ430" s="1211"/>
      <c r="GSK430" s="1210"/>
      <c r="GSM430" s="1208"/>
      <c r="GSN430" s="1209"/>
      <c r="GSO430" s="1209"/>
      <c r="GSP430" s="1209"/>
      <c r="GSQ430" s="1209"/>
      <c r="GSR430" s="1210"/>
      <c r="GSS430" s="1211"/>
      <c r="GST430" s="1210"/>
      <c r="GSV430" s="1208"/>
      <c r="GSW430" s="1209"/>
      <c r="GSX430" s="1209"/>
      <c r="GSY430" s="1209"/>
      <c r="GSZ430" s="1209"/>
      <c r="GTA430" s="1210"/>
      <c r="GTB430" s="1211"/>
      <c r="GTC430" s="1210"/>
      <c r="GTE430" s="1208"/>
      <c r="GTF430" s="1209"/>
      <c r="GTG430" s="1209"/>
      <c r="GTH430" s="1209"/>
      <c r="GTI430" s="1209"/>
      <c r="GTJ430" s="1210"/>
      <c r="GTK430" s="1211"/>
      <c r="GTL430" s="1210"/>
      <c r="GTN430" s="1208"/>
      <c r="GTO430" s="1209"/>
      <c r="GTP430" s="1209"/>
      <c r="GTQ430" s="1209"/>
      <c r="GTR430" s="1209"/>
      <c r="GTS430" s="1210"/>
      <c r="GTT430" s="1211"/>
      <c r="GTU430" s="1210"/>
      <c r="GTW430" s="1208"/>
      <c r="GTX430" s="1209"/>
      <c r="GTY430" s="1209"/>
      <c r="GTZ430" s="1209"/>
      <c r="GUA430" s="1209"/>
      <c r="GUB430" s="1210"/>
      <c r="GUC430" s="1211"/>
      <c r="GUD430" s="1210"/>
      <c r="GUF430" s="1208"/>
      <c r="GUG430" s="1209"/>
      <c r="GUH430" s="1209"/>
      <c r="GUI430" s="1209"/>
      <c r="GUJ430" s="1209"/>
      <c r="GUK430" s="1210"/>
      <c r="GUL430" s="1211"/>
      <c r="GUM430" s="1210"/>
      <c r="GUO430" s="1208"/>
      <c r="GUP430" s="1209"/>
      <c r="GUQ430" s="1209"/>
      <c r="GUR430" s="1209"/>
      <c r="GUS430" s="1209"/>
      <c r="GUT430" s="1210"/>
      <c r="GUU430" s="1211"/>
      <c r="GUV430" s="1210"/>
      <c r="GUX430" s="1208"/>
      <c r="GUY430" s="1209"/>
      <c r="GUZ430" s="1209"/>
      <c r="GVA430" s="1209"/>
      <c r="GVB430" s="1209"/>
      <c r="GVC430" s="1210"/>
      <c r="GVD430" s="1211"/>
      <c r="GVE430" s="1210"/>
      <c r="GVG430" s="1208"/>
      <c r="GVH430" s="1209"/>
      <c r="GVI430" s="1209"/>
      <c r="GVJ430" s="1209"/>
      <c r="GVK430" s="1209"/>
      <c r="GVL430" s="1210"/>
      <c r="GVM430" s="1211"/>
      <c r="GVN430" s="1210"/>
      <c r="GVP430" s="1208"/>
      <c r="GVQ430" s="1209"/>
      <c r="GVR430" s="1209"/>
      <c r="GVS430" s="1209"/>
      <c r="GVT430" s="1209"/>
      <c r="GVU430" s="1210"/>
      <c r="GVV430" s="1211"/>
      <c r="GVW430" s="1210"/>
      <c r="GVY430" s="1208"/>
      <c r="GVZ430" s="1209"/>
      <c r="GWA430" s="1209"/>
      <c r="GWB430" s="1209"/>
      <c r="GWC430" s="1209"/>
      <c r="GWD430" s="1210"/>
      <c r="GWE430" s="1211"/>
      <c r="GWF430" s="1210"/>
      <c r="GWH430" s="1208"/>
      <c r="GWI430" s="1209"/>
      <c r="GWJ430" s="1209"/>
      <c r="GWK430" s="1209"/>
      <c r="GWL430" s="1209"/>
      <c r="GWM430" s="1210"/>
      <c r="GWN430" s="1211"/>
      <c r="GWO430" s="1210"/>
      <c r="GWQ430" s="1208"/>
      <c r="GWR430" s="1209"/>
      <c r="GWS430" s="1209"/>
      <c r="GWT430" s="1209"/>
      <c r="GWU430" s="1209"/>
      <c r="GWV430" s="1210"/>
      <c r="GWW430" s="1211"/>
      <c r="GWX430" s="1210"/>
      <c r="GWZ430" s="1208"/>
      <c r="GXA430" s="1209"/>
      <c r="GXB430" s="1209"/>
      <c r="GXC430" s="1209"/>
      <c r="GXD430" s="1209"/>
      <c r="GXE430" s="1210"/>
      <c r="GXF430" s="1211"/>
      <c r="GXG430" s="1210"/>
      <c r="GXI430" s="1208"/>
      <c r="GXJ430" s="1209"/>
      <c r="GXK430" s="1209"/>
      <c r="GXL430" s="1209"/>
      <c r="GXM430" s="1209"/>
      <c r="GXN430" s="1210"/>
      <c r="GXO430" s="1211"/>
      <c r="GXP430" s="1210"/>
      <c r="GXR430" s="1208"/>
      <c r="GXS430" s="1209"/>
      <c r="GXT430" s="1209"/>
      <c r="GXU430" s="1209"/>
      <c r="GXV430" s="1209"/>
      <c r="GXW430" s="1210"/>
      <c r="GXX430" s="1211"/>
      <c r="GXY430" s="1210"/>
      <c r="GYA430" s="1208"/>
      <c r="GYB430" s="1209"/>
      <c r="GYC430" s="1209"/>
      <c r="GYD430" s="1209"/>
      <c r="GYE430" s="1209"/>
      <c r="GYF430" s="1210"/>
      <c r="GYG430" s="1211"/>
      <c r="GYH430" s="1210"/>
      <c r="GYJ430" s="1208"/>
      <c r="GYK430" s="1209"/>
      <c r="GYL430" s="1209"/>
      <c r="GYM430" s="1209"/>
      <c r="GYN430" s="1209"/>
      <c r="GYO430" s="1210"/>
      <c r="GYP430" s="1211"/>
      <c r="GYQ430" s="1210"/>
      <c r="GYS430" s="1208"/>
      <c r="GYT430" s="1209"/>
      <c r="GYU430" s="1209"/>
      <c r="GYV430" s="1209"/>
      <c r="GYW430" s="1209"/>
      <c r="GYX430" s="1210"/>
      <c r="GYY430" s="1211"/>
      <c r="GYZ430" s="1210"/>
      <c r="GZB430" s="1208"/>
      <c r="GZC430" s="1209"/>
      <c r="GZD430" s="1209"/>
      <c r="GZE430" s="1209"/>
      <c r="GZF430" s="1209"/>
      <c r="GZG430" s="1210"/>
      <c r="GZH430" s="1211"/>
      <c r="GZI430" s="1210"/>
      <c r="GZK430" s="1208"/>
      <c r="GZL430" s="1209"/>
      <c r="GZM430" s="1209"/>
      <c r="GZN430" s="1209"/>
      <c r="GZO430" s="1209"/>
      <c r="GZP430" s="1210"/>
      <c r="GZQ430" s="1211"/>
      <c r="GZR430" s="1210"/>
      <c r="GZT430" s="1208"/>
      <c r="GZU430" s="1209"/>
      <c r="GZV430" s="1209"/>
      <c r="GZW430" s="1209"/>
      <c r="GZX430" s="1209"/>
      <c r="GZY430" s="1210"/>
      <c r="GZZ430" s="1211"/>
      <c r="HAA430" s="1210"/>
      <c r="HAC430" s="1208"/>
      <c r="HAD430" s="1209"/>
      <c r="HAE430" s="1209"/>
      <c r="HAF430" s="1209"/>
      <c r="HAG430" s="1209"/>
      <c r="HAH430" s="1210"/>
      <c r="HAI430" s="1211"/>
      <c r="HAJ430" s="1210"/>
      <c r="HAL430" s="1208"/>
      <c r="HAM430" s="1209"/>
      <c r="HAN430" s="1209"/>
      <c r="HAO430" s="1209"/>
      <c r="HAP430" s="1209"/>
      <c r="HAQ430" s="1210"/>
      <c r="HAR430" s="1211"/>
      <c r="HAS430" s="1210"/>
      <c r="HAU430" s="1208"/>
      <c r="HAV430" s="1209"/>
      <c r="HAW430" s="1209"/>
      <c r="HAX430" s="1209"/>
      <c r="HAY430" s="1209"/>
      <c r="HAZ430" s="1210"/>
      <c r="HBA430" s="1211"/>
      <c r="HBB430" s="1210"/>
      <c r="HBD430" s="1208"/>
      <c r="HBE430" s="1209"/>
      <c r="HBF430" s="1209"/>
      <c r="HBG430" s="1209"/>
      <c r="HBH430" s="1209"/>
      <c r="HBI430" s="1210"/>
      <c r="HBJ430" s="1211"/>
      <c r="HBK430" s="1210"/>
      <c r="HBM430" s="1208"/>
      <c r="HBN430" s="1209"/>
      <c r="HBO430" s="1209"/>
      <c r="HBP430" s="1209"/>
      <c r="HBQ430" s="1209"/>
      <c r="HBR430" s="1210"/>
      <c r="HBS430" s="1211"/>
      <c r="HBT430" s="1210"/>
      <c r="HBV430" s="1208"/>
      <c r="HBW430" s="1209"/>
      <c r="HBX430" s="1209"/>
      <c r="HBY430" s="1209"/>
      <c r="HBZ430" s="1209"/>
      <c r="HCA430" s="1210"/>
      <c r="HCB430" s="1211"/>
      <c r="HCC430" s="1210"/>
      <c r="HCE430" s="1208"/>
      <c r="HCF430" s="1209"/>
      <c r="HCG430" s="1209"/>
      <c r="HCH430" s="1209"/>
      <c r="HCI430" s="1209"/>
      <c r="HCJ430" s="1210"/>
      <c r="HCK430" s="1211"/>
      <c r="HCL430" s="1210"/>
      <c r="HCN430" s="1208"/>
      <c r="HCO430" s="1209"/>
      <c r="HCP430" s="1209"/>
      <c r="HCQ430" s="1209"/>
      <c r="HCR430" s="1209"/>
      <c r="HCS430" s="1210"/>
      <c r="HCT430" s="1211"/>
      <c r="HCU430" s="1210"/>
      <c r="HCW430" s="1208"/>
      <c r="HCX430" s="1209"/>
      <c r="HCY430" s="1209"/>
      <c r="HCZ430" s="1209"/>
      <c r="HDA430" s="1209"/>
      <c r="HDB430" s="1210"/>
      <c r="HDC430" s="1211"/>
      <c r="HDD430" s="1210"/>
      <c r="HDF430" s="1208"/>
      <c r="HDG430" s="1209"/>
      <c r="HDH430" s="1209"/>
      <c r="HDI430" s="1209"/>
      <c r="HDJ430" s="1209"/>
      <c r="HDK430" s="1210"/>
      <c r="HDL430" s="1211"/>
      <c r="HDM430" s="1210"/>
      <c r="HDO430" s="1208"/>
      <c r="HDP430" s="1209"/>
      <c r="HDQ430" s="1209"/>
      <c r="HDR430" s="1209"/>
      <c r="HDS430" s="1209"/>
      <c r="HDT430" s="1210"/>
      <c r="HDU430" s="1211"/>
      <c r="HDV430" s="1210"/>
      <c r="HDX430" s="1208"/>
      <c r="HDY430" s="1209"/>
      <c r="HDZ430" s="1209"/>
      <c r="HEA430" s="1209"/>
      <c r="HEB430" s="1209"/>
      <c r="HEC430" s="1210"/>
      <c r="HED430" s="1211"/>
      <c r="HEE430" s="1210"/>
      <c r="HEG430" s="1208"/>
      <c r="HEH430" s="1209"/>
      <c r="HEI430" s="1209"/>
      <c r="HEJ430" s="1209"/>
      <c r="HEK430" s="1209"/>
      <c r="HEL430" s="1210"/>
      <c r="HEM430" s="1211"/>
      <c r="HEN430" s="1210"/>
      <c r="HEP430" s="1208"/>
      <c r="HEQ430" s="1209"/>
      <c r="HER430" s="1209"/>
      <c r="HES430" s="1209"/>
      <c r="HET430" s="1209"/>
      <c r="HEU430" s="1210"/>
      <c r="HEV430" s="1211"/>
      <c r="HEW430" s="1210"/>
      <c r="HEY430" s="1208"/>
      <c r="HEZ430" s="1209"/>
      <c r="HFA430" s="1209"/>
      <c r="HFB430" s="1209"/>
      <c r="HFC430" s="1209"/>
      <c r="HFD430" s="1210"/>
      <c r="HFE430" s="1211"/>
      <c r="HFF430" s="1210"/>
      <c r="HFH430" s="1208"/>
      <c r="HFI430" s="1209"/>
      <c r="HFJ430" s="1209"/>
      <c r="HFK430" s="1209"/>
      <c r="HFL430" s="1209"/>
      <c r="HFM430" s="1210"/>
      <c r="HFN430" s="1211"/>
      <c r="HFO430" s="1210"/>
      <c r="HFQ430" s="1208"/>
      <c r="HFR430" s="1209"/>
      <c r="HFS430" s="1209"/>
      <c r="HFT430" s="1209"/>
      <c r="HFU430" s="1209"/>
      <c r="HFV430" s="1210"/>
      <c r="HFW430" s="1211"/>
      <c r="HFX430" s="1210"/>
      <c r="HFZ430" s="1208"/>
      <c r="HGA430" s="1209"/>
      <c r="HGB430" s="1209"/>
      <c r="HGC430" s="1209"/>
      <c r="HGD430" s="1209"/>
      <c r="HGE430" s="1210"/>
      <c r="HGF430" s="1211"/>
      <c r="HGG430" s="1210"/>
      <c r="HGI430" s="1208"/>
      <c r="HGJ430" s="1209"/>
      <c r="HGK430" s="1209"/>
      <c r="HGL430" s="1209"/>
      <c r="HGM430" s="1209"/>
      <c r="HGN430" s="1210"/>
      <c r="HGO430" s="1211"/>
      <c r="HGP430" s="1210"/>
      <c r="HGR430" s="1208"/>
      <c r="HGS430" s="1209"/>
      <c r="HGT430" s="1209"/>
      <c r="HGU430" s="1209"/>
      <c r="HGV430" s="1209"/>
      <c r="HGW430" s="1210"/>
      <c r="HGX430" s="1211"/>
      <c r="HGY430" s="1210"/>
      <c r="HHA430" s="1208"/>
      <c r="HHB430" s="1209"/>
      <c r="HHC430" s="1209"/>
      <c r="HHD430" s="1209"/>
      <c r="HHE430" s="1209"/>
      <c r="HHF430" s="1210"/>
      <c r="HHG430" s="1211"/>
      <c r="HHH430" s="1210"/>
      <c r="HHJ430" s="1208"/>
      <c r="HHK430" s="1209"/>
      <c r="HHL430" s="1209"/>
      <c r="HHM430" s="1209"/>
      <c r="HHN430" s="1209"/>
      <c r="HHO430" s="1210"/>
      <c r="HHP430" s="1211"/>
      <c r="HHQ430" s="1210"/>
      <c r="HHS430" s="1208"/>
      <c r="HHT430" s="1209"/>
      <c r="HHU430" s="1209"/>
      <c r="HHV430" s="1209"/>
      <c r="HHW430" s="1209"/>
      <c r="HHX430" s="1210"/>
      <c r="HHY430" s="1211"/>
      <c r="HHZ430" s="1210"/>
      <c r="HIB430" s="1208"/>
      <c r="HIC430" s="1209"/>
      <c r="HID430" s="1209"/>
      <c r="HIE430" s="1209"/>
      <c r="HIF430" s="1209"/>
      <c r="HIG430" s="1210"/>
      <c r="HIH430" s="1211"/>
      <c r="HII430" s="1210"/>
      <c r="HIK430" s="1208"/>
      <c r="HIL430" s="1209"/>
      <c r="HIM430" s="1209"/>
      <c r="HIN430" s="1209"/>
      <c r="HIO430" s="1209"/>
      <c r="HIP430" s="1210"/>
      <c r="HIQ430" s="1211"/>
      <c r="HIR430" s="1210"/>
      <c r="HIT430" s="1208"/>
      <c r="HIU430" s="1209"/>
      <c r="HIV430" s="1209"/>
      <c r="HIW430" s="1209"/>
      <c r="HIX430" s="1209"/>
      <c r="HIY430" s="1210"/>
      <c r="HIZ430" s="1211"/>
      <c r="HJA430" s="1210"/>
      <c r="HJC430" s="1208"/>
      <c r="HJD430" s="1209"/>
      <c r="HJE430" s="1209"/>
      <c r="HJF430" s="1209"/>
      <c r="HJG430" s="1209"/>
      <c r="HJH430" s="1210"/>
      <c r="HJI430" s="1211"/>
      <c r="HJJ430" s="1210"/>
      <c r="HJL430" s="1208"/>
      <c r="HJM430" s="1209"/>
      <c r="HJN430" s="1209"/>
      <c r="HJO430" s="1209"/>
      <c r="HJP430" s="1209"/>
      <c r="HJQ430" s="1210"/>
      <c r="HJR430" s="1211"/>
      <c r="HJS430" s="1210"/>
      <c r="HJU430" s="1208"/>
      <c r="HJV430" s="1209"/>
      <c r="HJW430" s="1209"/>
      <c r="HJX430" s="1209"/>
      <c r="HJY430" s="1209"/>
      <c r="HJZ430" s="1210"/>
      <c r="HKA430" s="1211"/>
      <c r="HKB430" s="1210"/>
      <c r="HKD430" s="1208"/>
      <c r="HKE430" s="1209"/>
      <c r="HKF430" s="1209"/>
      <c r="HKG430" s="1209"/>
      <c r="HKH430" s="1209"/>
      <c r="HKI430" s="1210"/>
      <c r="HKJ430" s="1211"/>
      <c r="HKK430" s="1210"/>
      <c r="HKM430" s="1208"/>
      <c r="HKN430" s="1209"/>
      <c r="HKO430" s="1209"/>
      <c r="HKP430" s="1209"/>
      <c r="HKQ430" s="1209"/>
      <c r="HKR430" s="1210"/>
      <c r="HKS430" s="1211"/>
      <c r="HKT430" s="1210"/>
      <c r="HKV430" s="1208"/>
      <c r="HKW430" s="1209"/>
      <c r="HKX430" s="1209"/>
      <c r="HKY430" s="1209"/>
      <c r="HKZ430" s="1209"/>
      <c r="HLA430" s="1210"/>
      <c r="HLB430" s="1211"/>
      <c r="HLC430" s="1210"/>
      <c r="HLE430" s="1208"/>
      <c r="HLF430" s="1209"/>
      <c r="HLG430" s="1209"/>
      <c r="HLH430" s="1209"/>
      <c r="HLI430" s="1209"/>
      <c r="HLJ430" s="1210"/>
      <c r="HLK430" s="1211"/>
      <c r="HLL430" s="1210"/>
      <c r="HLN430" s="1208"/>
      <c r="HLO430" s="1209"/>
      <c r="HLP430" s="1209"/>
      <c r="HLQ430" s="1209"/>
      <c r="HLR430" s="1209"/>
      <c r="HLS430" s="1210"/>
      <c r="HLT430" s="1211"/>
      <c r="HLU430" s="1210"/>
      <c r="HLW430" s="1208"/>
      <c r="HLX430" s="1209"/>
      <c r="HLY430" s="1209"/>
      <c r="HLZ430" s="1209"/>
      <c r="HMA430" s="1209"/>
      <c r="HMB430" s="1210"/>
      <c r="HMC430" s="1211"/>
      <c r="HMD430" s="1210"/>
      <c r="HMF430" s="1208"/>
      <c r="HMG430" s="1209"/>
      <c r="HMH430" s="1209"/>
      <c r="HMI430" s="1209"/>
      <c r="HMJ430" s="1209"/>
      <c r="HMK430" s="1210"/>
      <c r="HML430" s="1211"/>
      <c r="HMM430" s="1210"/>
      <c r="HMO430" s="1208"/>
      <c r="HMP430" s="1209"/>
      <c r="HMQ430" s="1209"/>
      <c r="HMR430" s="1209"/>
      <c r="HMS430" s="1209"/>
      <c r="HMT430" s="1210"/>
      <c r="HMU430" s="1211"/>
      <c r="HMV430" s="1210"/>
      <c r="HMX430" s="1208"/>
      <c r="HMY430" s="1209"/>
      <c r="HMZ430" s="1209"/>
      <c r="HNA430" s="1209"/>
      <c r="HNB430" s="1209"/>
      <c r="HNC430" s="1210"/>
      <c r="HND430" s="1211"/>
      <c r="HNE430" s="1210"/>
      <c r="HNG430" s="1208"/>
      <c r="HNH430" s="1209"/>
      <c r="HNI430" s="1209"/>
      <c r="HNJ430" s="1209"/>
      <c r="HNK430" s="1209"/>
      <c r="HNL430" s="1210"/>
      <c r="HNM430" s="1211"/>
      <c r="HNN430" s="1210"/>
      <c r="HNP430" s="1208"/>
      <c r="HNQ430" s="1209"/>
      <c r="HNR430" s="1209"/>
      <c r="HNS430" s="1209"/>
      <c r="HNT430" s="1209"/>
      <c r="HNU430" s="1210"/>
      <c r="HNV430" s="1211"/>
      <c r="HNW430" s="1210"/>
      <c r="HNY430" s="1208"/>
      <c r="HNZ430" s="1209"/>
      <c r="HOA430" s="1209"/>
      <c r="HOB430" s="1209"/>
      <c r="HOC430" s="1209"/>
      <c r="HOD430" s="1210"/>
      <c r="HOE430" s="1211"/>
      <c r="HOF430" s="1210"/>
      <c r="HOH430" s="1208"/>
      <c r="HOI430" s="1209"/>
      <c r="HOJ430" s="1209"/>
      <c r="HOK430" s="1209"/>
      <c r="HOL430" s="1209"/>
      <c r="HOM430" s="1210"/>
      <c r="HON430" s="1211"/>
      <c r="HOO430" s="1210"/>
      <c r="HOQ430" s="1208"/>
      <c r="HOR430" s="1209"/>
      <c r="HOS430" s="1209"/>
      <c r="HOT430" s="1209"/>
      <c r="HOU430" s="1209"/>
      <c r="HOV430" s="1210"/>
      <c r="HOW430" s="1211"/>
      <c r="HOX430" s="1210"/>
      <c r="HOZ430" s="1208"/>
      <c r="HPA430" s="1209"/>
      <c r="HPB430" s="1209"/>
      <c r="HPC430" s="1209"/>
      <c r="HPD430" s="1209"/>
      <c r="HPE430" s="1210"/>
      <c r="HPF430" s="1211"/>
      <c r="HPG430" s="1210"/>
      <c r="HPI430" s="1208"/>
      <c r="HPJ430" s="1209"/>
      <c r="HPK430" s="1209"/>
      <c r="HPL430" s="1209"/>
      <c r="HPM430" s="1209"/>
      <c r="HPN430" s="1210"/>
      <c r="HPO430" s="1211"/>
      <c r="HPP430" s="1210"/>
      <c r="HPR430" s="1208"/>
      <c r="HPS430" s="1209"/>
      <c r="HPT430" s="1209"/>
      <c r="HPU430" s="1209"/>
      <c r="HPV430" s="1209"/>
      <c r="HPW430" s="1210"/>
      <c r="HPX430" s="1211"/>
      <c r="HPY430" s="1210"/>
      <c r="HQA430" s="1208"/>
      <c r="HQB430" s="1209"/>
      <c r="HQC430" s="1209"/>
      <c r="HQD430" s="1209"/>
      <c r="HQE430" s="1209"/>
      <c r="HQF430" s="1210"/>
      <c r="HQG430" s="1211"/>
      <c r="HQH430" s="1210"/>
      <c r="HQJ430" s="1208"/>
      <c r="HQK430" s="1209"/>
      <c r="HQL430" s="1209"/>
      <c r="HQM430" s="1209"/>
      <c r="HQN430" s="1209"/>
      <c r="HQO430" s="1210"/>
      <c r="HQP430" s="1211"/>
      <c r="HQQ430" s="1210"/>
      <c r="HQS430" s="1208"/>
      <c r="HQT430" s="1209"/>
      <c r="HQU430" s="1209"/>
      <c r="HQV430" s="1209"/>
      <c r="HQW430" s="1209"/>
      <c r="HQX430" s="1210"/>
      <c r="HQY430" s="1211"/>
      <c r="HQZ430" s="1210"/>
      <c r="HRB430" s="1208"/>
      <c r="HRC430" s="1209"/>
      <c r="HRD430" s="1209"/>
      <c r="HRE430" s="1209"/>
      <c r="HRF430" s="1209"/>
      <c r="HRG430" s="1210"/>
      <c r="HRH430" s="1211"/>
      <c r="HRI430" s="1210"/>
      <c r="HRK430" s="1208"/>
      <c r="HRL430" s="1209"/>
      <c r="HRM430" s="1209"/>
      <c r="HRN430" s="1209"/>
      <c r="HRO430" s="1209"/>
      <c r="HRP430" s="1210"/>
      <c r="HRQ430" s="1211"/>
      <c r="HRR430" s="1210"/>
      <c r="HRT430" s="1208"/>
      <c r="HRU430" s="1209"/>
      <c r="HRV430" s="1209"/>
      <c r="HRW430" s="1209"/>
      <c r="HRX430" s="1209"/>
      <c r="HRY430" s="1210"/>
      <c r="HRZ430" s="1211"/>
      <c r="HSA430" s="1210"/>
      <c r="HSC430" s="1208"/>
      <c r="HSD430" s="1209"/>
      <c r="HSE430" s="1209"/>
      <c r="HSF430" s="1209"/>
      <c r="HSG430" s="1209"/>
      <c r="HSH430" s="1210"/>
      <c r="HSI430" s="1211"/>
      <c r="HSJ430" s="1210"/>
      <c r="HSL430" s="1208"/>
      <c r="HSM430" s="1209"/>
      <c r="HSN430" s="1209"/>
      <c r="HSO430" s="1209"/>
      <c r="HSP430" s="1209"/>
      <c r="HSQ430" s="1210"/>
      <c r="HSR430" s="1211"/>
      <c r="HSS430" s="1210"/>
      <c r="HSU430" s="1208"/>
      <c r="HSV430" s="1209"/>
      <c r="HSW430" s="1209"/>
      <c r="HSX430" s="1209"/>
      <c r="HSY430" s="1209"/>
      <c r="HSZ430" s="1210"/>
      <c r="HTA430" s="1211"/>
      <c r="HTB430" s="1210"/>
      <c r="HTD430" s="1208"/>
      <c r="HTE430" s="1209"/>
      <c r="HTF430" s="1209"/>
      <c r="HTG430" s="1209"/>
      <c r="HTH430" s="1209"/>
      <c r="HTI430" s="1210"/>
      <c r="HTJ430" s="1211"/>
      <c r="HTK430" s="1210"/>
      <c r="HTM430" s="1208"/>
      <c r="HTN430" s="1209"/>
      <c r="HTO430" s="1209"/>
      <c r="HTP430" s="1209"/>
      <c r="HTQ430" s="1209"/>
      <c r="HTR430" s="1210"/>
      <c r="HTS430" s="1211"/>
      <c r="HTT430" s="1210"/>
      <c r="HTV430" s="1208"/>
      <c r="HTW430" s="1209"/>
      <c r="HTX430" s="1209"/>
      <c r="HTY430" s="1209"/>
      <c r="HTZ430" s="1209"/>
      <c r="HUA430" s="1210"/>
      <c r="HUB430" s="1211"/>
      <c r="HUC430" s="1210"/>
      <c r="HUE430" s="1208"/>
      <c r="HUF430" s="1209"/>
      <c r="HUG430" s="1209"/>
      <c r="HUH430" s="1209"/>
      <c r="HUI430" s="1209"/>
      <c r="HUJ430" s="1210"/>
      <c r="HUK430" s="1211"/>
      <c r="HUL430" s="1210"/>
      <c r="HUN430" s="1208"/>
      <c r="HUO430" s="1209"/>
      <c r="HUP430" s="1209"/>
      <c r="HUQ430" s="1209"/>
      <c r="HUR430" s="1209"/>
      <c r="HUS430" s="1210"/>
      <c r="HUT430" s="1211"/>
      <c r="HUU430" s="1210"/>
      <c r="HUW430" s="1208"/>
      <c r="HUX430" s="1209"/>
      <c r="HUY430" s="1209"/>
      <c r="HUZ430" s="1209"/>
      <c r="HVA430" s="1209"/>
      <c r="HVB430" s="1210"/>
      <c r="HVC430" s="1211"/>
      <c r="HVD430" s="1210"/>
      <c r="HVF430" s="1208"/>
      <c r="HVG430" s="1209"/>
      <c r="HVH430" s="1209"/>
      <c r="HVI430" s="1209"/>
      <c r="HVJ430" s="1209"/>
      <c r="HVK430" s="1210"/>
      <c r="HVL430" s="1211"/>
      <c r="HVM430" s="1210"/>
      <c r="HVO430" s="1208"/>
      <c r="HVP430" s="1209"/>
      <c r="HVQ430" s="1209"/>
      <c r="HVR430" s="1209"/>
      <c r="HVS430" s="1209"/>
      <c r="HVT430" s="1210"/>
      <c r="HVU430" s="1211"/>
      <c r="HVV430" s="1210"/>
      <c r="HVX430" s="1208"/>
      <c r="HVY430" s="1209"/>
      <c r="HVZ430" s="1209"/>
      <c r="HWA430" s="1209"/>
      <c r="HWB430" s="1209"/>
      <c r="HWC430" s="1210"/>
      <c r="HWD430" s="1211"/>
      <c r="HWE430" s="1210"/>
      <c r="HWG430" s="1208"/>
      <c r="HWH430" s="1209"/>
      <c r="HWI430" s="1209"/>
      <c r="HWJ430" s="1209"/>
      <c r="HWK430" s="1209"/>
      <c r="HWL430" s="1210"/>
      <c r="HWM430" s="1211"/>
      <c r="HWN430" s="1210"/>
      <c r="HWP430" s="1208"/>
      <c r="HWQ430" s="1209"/>
      <c r="HWR430" s="1209"/>
      <c r="HWS430" s="1209"/>
      <c r="HWT430" s="1209"/>
      <c r="HWU430" s="1210"/>
      <c r="HWV430" s="1211"/>
      <c r="HWW430" s="1210"/>
      <c r="HWY430" s="1208"/>
      <c r="HWZ430" s="1209"/>
      <c r="HXA430" s="1209"/>
      <c r="HXB430" s="1209"/>
      <c r="HXC430" s="1209"/>
      <c r="HXD430" s="1210"/>
      <c r="HXE430" s="1211"/>
      <c r="HXF430" s="1210"/>
      <c r="HXH430" s="1208"/>
      <c r="HXI430" s="1209"/>
      <c r="HXJ430" s="1209"/>
      <c r="HXK430" s="1209"/>
      <c r="HXL430" s="1209"/>
      <c r="HXM430" s="1210"/>
      <c r="HXN430" s="1211"/>
      <c r="HXO430" s="1210"/>
      <c r="HXQ430" s="1208"/>
      <c r="HXR430" s="1209"/>
      <c r="HXS430" s="1209"/>
      <c r="HXT430" s="1209"/>
      <c r="HXU430" s="1209"/>
      <c r="HXV430" s="1210"/>
      <c r="HXW430" s="1211"/>
      <c r="HXX430" s="1210"/>
      <c r="HXZ430" s="1208"/>
      <c r="HYA430" s="1209"/>
      <c r="HYB430" s="1209"/>
      <c r="HYC430" s="1209"/>
      <c r="HYD430" s="1209"/>
      <c r="HYE430" s="1210"/>
      <c r="HYF430" s="1211"/>
      <c r="HYG430" s="1210"/>
      <c r="HYI430" s="1208"/>
      <c r="HYJ430" s="1209"/>
      <c r="HYK430" s="1209"/>
      <c r="HYL430" s="1209"/>
      <c r="HYM430" s="1209"/>
      <c r="HYN430" s="1210"/>
      <c r="HYO430" s="1211"/>
      <c r="HYP430" s="1210"/>
      <c r="HYR430" s="1208"/>
      <c r="HYS430" s="1209"/>
      <c r="HYT430" s="1209"/>
      <c r="HYU430" s="1209"/>
      <c r="HYV430" s="1209"/>
      <c r="HYW430" s="1210"/>
      <c r="HYX430" s="1211"/>
      <c r="HYY430" s="1210"/>
      <c r="HZA430" s="1208"/>
      <c r="HZB430" s="1209"/>
      <c r="HZC430" s="1209"/>
      <c r="HZD430" s="1209"/>
      <c r="HZE430" s="1209"/>
      <c r="HZF430" s="1210"/>
      <c r="HZG430" s="1211"/>
      <c r="HZH430" s="1210"/>
      <c r="HZJ430" s="1208"/>
      <c r="HZK430" s="1209"/>
      <c r="HZL430" s="1209"/>
      <c r="HZM430" s="1209"/>
      <c r="HZN430" s="1209"/>
      <c r="HZO430" s="1210"/>
      <c r="HZP430" s="1211"/>
      <c r="HZQ430" s="1210"/>
      <c r="HZS430" s="1208"/>
      <c r="HZT430" s="1209"/>
      <c r="HZU430" s="1209"/>
      <c r="HZV430" s="1209"/>
      <c r="HZW430" s="1209"/>
      <c r="HZX430" s="1210"/>
      <c r="HZY430" s="1211"/>
      <c r="HZZ430" s="1210"/>
      <c r="IAB430" s="1208"/>
      <c r="IAC430" s="1209"/>
      <c r="IAD430" s="1209"/>
      <c r="IAE430" s="1209"/>
      <c r="IAF430" s="1209"/>
      <c r="IAG430" s="1210"/>
      <c r="IAH430" s="1211"/>
      <c r="IAI430" s="1210"/>
      <c r="IAK430" s="1208"/>
      <c r="IAL430" s="1209"/>
      <c r="IAM430" s="1209"/>
      <c r="IAN430" s="1209"/>
      <c r="IAO430" s="1209"/>
      <c r="IAP430" s="1210"/>
      <c r="IAQ430" s="1211"/>
      <c r="IAR430" s="1210"/>
      <c r="IAT430" s="1208"/>
      <c r="IAU430" s="1209"/>
      <c r="IAV430" s="1209"/>
      <c r="IAW430" s="1209"/>
      <c r="IAX430" s="1209"/>
      <c r="IAY430" s="1210"/>
      <c r="IAZ430" s="1211"/>
      <c r="IBA430" s="1210"/>
      <c r="IBC430" s="1208"/>
      <c r="IBD430" s="1209"/>
      <c r="IBE430" s="1209"/>
      <c r="IBF430" s="1209"/>
      <c r="IBG430" s="1209"/>
      <c r="IBH430" s="1210"/>
      <c r="IBI430" s="1211"/>
      <c r="IBJ430" s="1210"/>
      <c r="IBL430" s="1208"/>
      <c r="IBM430" s="1209"/>
      <c r="IBN430" s="1209"/>
      <c r="IBO430" s="1209"/>
      <c r="IBP430" s="1209"/>
      <c r="IBQ430" s="1210"/>
      <c r="IBR430" s="1211"/>
      <c r="IBS430" s="1210"/>
      <c r="IBU430" s="1208"/>
      <c r="IBV430" s="1209"/>
      <c r="IBW430" s="1209"/>
      <c r="IBX430" s="1209"/>
      <c r="IBY430" s="1209"/>
      <c r="IBZ430" s="1210"/>
      <c r="ICA430" s="1211"/>
      <c r="ICB430" s="1210"/>
      <c r="ICD430" s="1208"/>
      <c r="ICE430" s="1209"/>
      <c r="ICF430" s="1209"/>
      <c r="ICG430" s="1209"/>
      <c r="ICH430" s="1209"/>
      <c r="ICI430" s="1210"/>
      <c r="ICJ430" s="1211"/>
      <c r="ICK430" s="1210"/>
      <c r="ICM430" s="1208"/>
      <c r="ICN430" s="1209"/>
      <c r="ICO430" s="1209"/>
      <c r="ICP430" s="1209"/>
      <c r="ICQ430" s="1209"/>
      <c r="ICR430" s="1210"/>
      <c r="ICS430" s="1211"/>
      <c r="ICT430" s="1210"/>
      <c r="ICV430" s="1208"/>
      <c r="ICW430" s="1209"/>
      <c r="ICX430" s="1209"/>
      <c r="ICY430" s="1209"/>
      <c r="ICZ430" s="1209"/>
      <c r="IDA430" s="1210"/>
      <c r="IDB430" s="1211"/>
      <c r="IDC430" s="1210"/>
      <c r="IDE430" s="1208"/>
      <c r="IDF430" s="1209"/>
      <c r="IDG430" s="1209"/>
      <c r="IDH430" s="1209"/>
      <c r="IDI430" s="1209"/>
      <c r="IDJ430" s="1210"/>
      <c r="IDK430" s="1211"/>
      <c r="IDL430" s="1210"/>
      <c r="IDN430" s="1208"/>
      <c r="IDO430" s="1209"/>
      <c r="IDP430" s="1209"/>
      <c r="IDQ430" s="1209"/>
      <c r="IDR430" s="1209"/>
      <c r="IDS430" s="1210"/>
      <c r="IDT430" s="1211"/>
      <c r="IDU430" s="1210"/>
      <c r="IDW430" s="1208"/>
      <c r="IDX430" s="1209"/>
      <c r="IDY430" s="1209"/>
      <c r="IDZ430" s="1209"/>
      <c r="IEA430" s="1209"/>
      <c r="IEB430" s="1210"/>
      <c r="IEC430" s="1211"/>
      <c r="IED430" s="1210"/>
      <c r="IEF430" s="1208"/>
      <c r="IEG430" s="1209"/>
      <c r="IEH430" s="1209"/>
      <c r="IEI430" s="1209"/>
      <c r="IEJ430" s="1209"/>
      <c r="IEK430" s="1210"/>
      <c r="IEL430" s="1211"/>
      <c r="IEM430" s="1210"/>
      <c r="IEO430" s="1208"/>
      <c r="IEP430" s="1209"/>
      <c r="IEQ430" s="1209"/>
      <c r="IER430" s="1209"/>
      <c r="IES430" s="1209"/>
      <c r="IET430" s="1210"/>
      <c r="IEU430" s="1211"/>
      <c r="IEV430" s="1210"/>
      <c r="IEX430" s="1208"/>
      <c r="IEY430" s="1209"/>
      <c r="IEZ430" s="1209"/>
      <c r="IFA430" s="1209"/>
      <c r="IFB430" s="1209"/>
      <c r="IFC430" s="1210"/>
      <c r="IFD430" s="1211"/>
      <c r="IFE430" s="1210"/>
      <c r="IFG430" s="1208"/>
      <c r="IFH430" s="1209"/>
      <c r="IFI430" s="1209"/>
      <c r="IFJ430" s="1209"/>
      <c r="IFK430" s="1209"/>
      <c r="IFL430" s="1210"/>
      <c r="IFM430" s="1211"/>
      <c r="IFN430" s="1210"/>
      <c r="IFP430" s="1208"/>
      <c r="IFQ430" s="1209"/>
      <c r="IFR430" s="1209"/>
      <c r="IFS430" s="1209"/>
      <c r="IFT430" s="1209"/>
      <c r="IFU430" s="1210"/>
      <c r="IFV430" s="1211"/>
      <c r="IFW430" s="1210"/>
      <c r="IFY430" s="1208"/>
      <c r="IFZ430" s="1209"/>
      <c r="IGA430" s="1209"/>
      <c r="IGB430" s="1209"/>
      <c r="IGC430" s="1209"/>
      <c r="IGD430" s="1210"/>
      <c r="IGE430" s="1211"/>
      <c r="IGF430" s="1210"/>
      <c r="IGH430" s="1208"/>
      <c r="IGI430" s="1209"/>
      <c r="IGJ430" s="1209"/>
      <c r="IGK430" s="1209"/>
      <c r="IGL430" s="1209"/>
      <c r="IGM430" s="1210"/>
      <c r="IGN430" s="1211"/>
      <c r="IGO430" s="1210"/>
      <c r="IGQ430" s="1208"/>
      <c r="IGR430" s="1209"/>
      <c r="IGS430" s="1209"/>
      <c r="IGT430" s="1209"/>
      <c r="IGU430" s="1209"/>
      <c r="IGV430" s="1210"/>
      <c r="IGW430" s="1211"/>
      <c r="IGX430" s="1210"/>
      <c r="IGZ430" s="1208"/>
      <c r="IHA430" s="1209"/>
      <c r="IHB430" s="1209"/>
      <c r="IHC430" s="1209"/>
      <c r="IHD430" s="1209"/>
      <c r="IHE430" s="1210"/>
      <c r="IHF430" s="1211"/>
      <c r="IHG430" s="1210"/>
      <c r="IHI430" s="1208"/>
      <c r="IHJ430" s="1209"/>
      <c r="IHK430" s="1209"/>
      <c r="IHL430" s="1209"/>
      <c r="IHM430" s="1209"/>
      <c r="IHN430" s="1210"/>
      <c r="IHO430" s="1211"/>
      <c r="IHP430" s="1210"/>
      <c r="IHR430" s="1208"/>
      <c r="IHS430" s="1209"/>
      <c r="IHT430" s="1209"/>
      <c r="IHU430" s="1209"/>
      <c r="IHV430" s="1209"/>
      <c r="IHW430" s="1210"/>
      <c r="IHX430" s="1211"/>
      <c r="IHY430" s="1210"/>
      <c r="IIA430" s="1208"/>
      <c r="IIB430" s="1209"/>
      <c r="IIC430" s="1209"/>
      <c r="IID430" s="1209"/>
      <c r="IIE430" s="1209"/>
      <c r="IIF430" s="1210"/>
      <c r="IIG430" s="1211"/>
      <c r="IIH430" s="1210"/>
      <c r="IIJ430" s="1208"/>
      <c r="IIK430" s="1209"/>
      <c r="IIL430" s="1209"/>
      <c r="IIM430" s="1209"/>
      <c r="IIN430" s="1209"/>
      <c r="IIO430" s="1210"/>
      <c r="IIP430" s="1211"/>
      <c r="IIQ430" s="1210"/>
      <c r="IIS430" s="1208"/>
      <c r="IIT430" s="1209"/>
      <c r="IIU430" s="1209"/>
      <c r="IIV430" s="1209"/>
      <c r="IIW430" s="1209"/>
      <c r="IIX430" s="1210"/>
      <c r="IIY430" s="1211"/>
      <c r="IIZ430" s="1210"/>
      <c r="IJB430" s="1208"/>
      <c r="IJC430" s="1209"/>
      <c r="IJD430" s="1209"/>
      <c r="IJE430" s="1209"/>
      <c r="IJF430" s="1209"/>
      <c r="IJG430" s="1210"/>
      <c r="IJH430" s="1211"/>
      <c r="IJI430" s="1210"/>
      <c r="IJK430" s="1208"/>
      <c r="IJL430" s="1209"/>
      <c r="IJM430" s="1209"/>
      <c r="IJN430" s="1209"/>
      <c r="IJO430" s="1209"/>
      <c r="IJP430" s="1210"/>
      <c r="IJQ430" s="1211"/>
      <c r="IJR430" s="1210"/>
      <c r="IJT430" s="1208"/>
      <c r="IJU430" s="1209"/>
      <c r="IJV430" s="1209"/>
      <c r="IJW430" s="1209"/>
      <c r="IJX430" s="1209"/>
      <c r="IJY430" s="1210"/>
      <c r="IJZ430" s="1211"/>
      <c r="IKA430" s="1210"/>
      <c r="IKC430" s="1208"/>
      <c r="IKD430" s="1209"/>
      <c r="IKE430" s="1209"/>
      <c r="IKF430" s="1209"/>
      <c r="IKG430" s="1209"/>
      <c r="IKH430" s="1210"/>
      <c r="IKI430" s="1211"/>
      <c r="IKJ430" s="1210"/>
      <c r="IKL430" s="1208"/>
      <c r="IKM430" s="1209"/>
      <c r="IKN430" s="1209"/>
      <c r="IKO430" s="1209"/>
      <c r="IKP430" s="1209"/>
      <c r="IKQ430" s="1210"/>
      <c r="IKR430" s="1211"/>
      <c r="IKS430" s="1210"/>
      <c r="IKU430" s="1208"/>
      <c r="IKV430" s="1209"/>
      <c r="IKW430" s="1209"/>
      <c r="IKX430" s="1209"/>
      <c r="IKY430" s="1209"/>
      <c r="IKZ430" s="1210"/>
      <c r="ILA430" s="1211"/>
      <c r="ILB430" s="1210"/>
      <c r="ILD430" s="1208"/>
      <c r="ILE430" s="1209"/>
      <c r="ILF430" s="1209"/>
      <c r="ILG430" s="1209"/>
      <c r="ILH430" s="1209"/>
      <c r="ILI430" s="1210"/>
      <c r="ILJ430" s="1211"/>
      <c r="ILK430" s="1210"/>
      <c r="ILM430" s="1208"/>
      <c r="ILN430" s="1209"/>
      <c r="ILO430" s="1209"/>
      <c r="ILP430" s="1209"/>
      <c r="ILQ430" s="1209"/>
      <c r="ILR430" s="1210"/>
      <c r="ILS430" s="1211"/>
      <c r="ILT430" s="1210"/>
      <c r="ILV430" s="1208"/>
      <c r="ILW430" s="1209"/>
      <c r="ILX430" s="1209"/>
      <c r="ILY430" s="1209"/>
      <c r="ILZ430" s="1209"/>
      <c r="IMA430" s="1210"/>
      <c r="IMB430" s="1211"/>
      <c r="IMC430" s="1210"/>
      <c r="IME430" s="1208"/>
      <c r="IMF430" s="1209"/>
      <c r="IMG430" s="1209"/>
      <c r="IMH430" s="1209"/>
      <c r="IMI430" s="1209"/>
      <c r="IMJ430" s="1210"/>
      <c r="IMK430" s="1211"/>
      <c r="IML430" s="1210"/>
      <c r="IMN430" s="1208"/>
      <c r="IMO430" s="1209"/>
      <c r="IMP430" s="1209"/>
      <c r="IMQ430" s="1209"/>
      <c r="IMR430" s="1209"/>
      <c r="IMS430" s="1210"/>
      <c r="IMT430" s="1211"/>
      <c r="IMU430" s="1210"/>
      <c r="IMW430" s="1208"/>
      <c r="IMX430" s="1209"/>
      <c r="IMY430" s="1209"/>
      <c r="IMZ430" s="1209"/>
      <c r="INA430" s="1209"/>
      <c r="INB430" s="1210"/>
      <c r="INC430" s="1211"/>
      <c r="IND430" s="1210"/>
      <c r="INF430" s="1208"/>
      <c r="ING430" s="1209"/>
      <c r="INH430" s="1209"/>
      <c r="INI430" s="1209"/>
      <c r="INJ430" s="1209"/>
      <c r="INK430" s="1210"/>
      <c r="INL430" s="1211"/>
      <c r="INM430" s="1210"/>
      <c r="INO430" s="1208"/>
      <c r="INP430" s="1209"/>
      <c r="INQ430" s="1209"/>
      <c r="INR430" s="1209"/>
      <c r="INS430" s="1209"/>
      <c r="INT430" s="1210"/>
      <c r="INU430" s="1211"/>
      <c r="INV430" s="1210"/>
      <c r="INX430" s="1208"/>
      <c r="INY430" s="1209"/>
      <c r="INZ430" s="1209"/>
      <c r="IOA430" s="1209"/>
      <c r="IOB430" s="1209"/>
      <c r="IOC430" s="1210"/>
      <c r="IOD430" s="1211"/>
      <c r="IOE430" s="1210"/>
      <c r="IOG430" s="1208"/>
      <c r="IOH430" s="1209"/>
      <c r="IOI430" s="1209"/>
      <c r="IOJ430" s="1209"/>
      <c r="IOK430" s="1209"/>
      <c r="IOL430" s="1210"/>
      <c r="IOM430" s="1211"/>
      <c r="ION430" s="1210"/>
      <c r="IOP430" s="1208"/>
      <c r="IOQ430" s="1209"/>
      <c r="IOR430" s="1209"/>
      <c r="IOS430" s="1209"/>
      <c r="IOT430" s="1209"/>
      <c r="IOU430" s="1210"/>
      <c r="IOV430" s="1211"/>
      <c r="IOW430" s="1210"/>
      <c r="IOY430" s="1208"/>
      <c r="IOZ430" s="1209"/>
      <c r="IPA430" s="1209"/>
      <c r="IPB430" s="1209"/>
      <c r="IPC430" s="1209"/>
      <c r="IPD430" s="1210"/>
      <c r="IPE430" s="1211"/>
      <c r="IPF430" s="1210"/>
      <c r="IPH430" s="1208"/>
      <c r="IPI430" s="1209"/>
      <c r="IPJ430" s="1209"/>
      <c r="IPK430" s="1209"/>
      <c r="IPL430" s="1209"/>
      <c r="IPM430" s="1210"/>
      <c r="IPN430" s="1211"/>
      <c r="IPO430" s="1210"/>
      <c r="IPQ430" s="1208"/>
      <c r="IPR430" s="1209"/>
      <c r="IPS430" s="1209"/>
      <c r="IPT430" s="1209"/>
      <c r="IPU430" s="1209"/>
      <c r="IPV430" s="1210"/>
      <c r="IPW430" s="1211"/>
      <c r="IPX430" s="1210"/>
      <c r="IPZ430" s="1208"/>
      <c r="IQA430" s="1209"/>
      <c r="IQB430" s="1209"/>
      <c r="IQC430" s="1209"/>
      <c r="IQD430" s="1209"/>
      <c r="IQE430" s="1210"/>
      <c r="IQF430" s="1211"/>
      <c r="IQG430" s="1210"/>
      <c r="IQI430" s="1208"/>
      <c r="IQJ430" s="1209"/>
      <c r="IQK430" s="1209"/>
      <c r="IQL430" s="1209"/>
      <c r="IQM430" s="1209"/>
      <c r="IQN430" s="1210"/>
      <c r="IQO430" s="1211"/>
      <c r="IQP430" s="1210"/>
      <c r="IQR430" s="1208"/>
      <c r="IQS430" s="1209"/>
      <c r="IQT430" s="1209"/>
      <c r="IQU430" s="1209"/>
      <c r="IQV430" s="1209"/>
      <c r="IQW430" s="1210"/>
      <c r="IQX430" s="1211"/>
      <c r="IQY430" s="1210"/>
      <c r="IRA430" s="1208"/>
      <c r="IRB430" s="1209"/>
      <c r="IRC430" s="1209"/>
      <c r="IRD430" s="1209"/>
      <c r="IRE430" s="1209"/>
      <c r="IRF430" s="1210"/>
      <c r="IRG430" s="1211"/>
      <c r="IRH430" s="1210"/>
      <c r="IRJ430" s="1208"/>
      <c r="IRK430" s="1209"/>
      <c r="IRL430" s="1209"/>
      <c r="IRM430" s="1209"/>
      <c r="IRN430" s="1209"/>
      <c r="IRO430" s="1210"/>
      <c r="IRP430" s="1211"/>
      <c r="IRQ430" s="1210"/>
      <c r="IRS430" s="1208"/>
      <c r="IRT430" s="1209"/>
      <c r="IRU430" s="1209"/>
      <c r="IRV430" s="1209"/>
      <c r="IRW430" s="1209"/>
      <c r="IRX430" s="1210"/>
      <c r="IRY430" s="1211"/>
      <c r="IRZ430" s="1210"/>
      <c r="ISB430" s="1208"/>
      <c r="ISC430" s="1209"/>
      <c r="ISD430" s="1209"/>
      <c r="ISE430" s="1209"/>
      <c r="ISF430" s="1209"/>
      <c r="ISG430" s="1210"/>
      <c r="ISH430" s="1211"/>
      <c r="ISI430" s="1210"/>
      <c r="ISK430" s="1208"/>
      <c r="ISL430" s="1209"/>
      <c r="ISM430" s="1209"/>
      <c r="ISN430" s="1209"/>
      <c r="ISO430" s="1209"/>
      <c r="ISP430" s="1210"/>
      <c r="ISQ430" s="1211"/>
      <c r="ISR430" s="1210"/>
      <c r="IST430" s="1208"/>
      <c r="ISU430" s="1209"/>
      <c r="ISV430" s="1209"/>
      <c r="ISW430" s="1209"/>
      <c r="ISX430" s="1209"/>
      <c r="ISY430" s="1210"/>
      <c r="ISZ430" s="1211"/>
      <c r="ITA430" s="1210"/>
      <c r="ITC430" s="1208"/>
      <c r="ITD430" s="1209"/>
      <c r="ITE430" s="1209"/>
      <c r="ITF430" s="1209"/>
      <c r="ITG430" s="1209"/>
      <c r="ITH430" s="1210"/>
      <c r="ITI430" s="1211"/>
      <c r="ITJ430" s="1210"/>
      <c r="ITL430" s="1208"/>
      <c r="ITM430" s="1209"/>
      <c r="ITN430" s="1209"/>
      <c r="ITO430" s="1209"/>
      <c r="ITP430" s="1209"/>
      <c r="ITQ430" s="1210"/>
      <c r="ITR430" s="1211"/>
      <c r="ITS430" s="1210"/>
      <c r="ITU430" s="1208"/>
      <c r="ITV430" s="1209"/>
      <c r="ITW430" s="1209"/>
      <c r="ITX430" s="1209"/>
      <c r="ITY430" s="1209"/>
      <c r="ITZ430" s="1210"/>
      <c r="IUA430" s="1211"/>
      <c r="IUB430" s="1210"/>
      <c r="IUD430" s="1208"/>
      <c r="IUE430" s="1209"/>
      <c r="IUF430" s="1209"/>
      <c r="IUG430" s="1209"/>
      <c r="IUH430" s="1209"/>
      <c r="IUI430" s="1210"/>
      <c r="IUJ430" s="1211"/>
      <c r="IUK430" s="1210"/>
      <c r="IUM430" s="1208"/>
      <c r="IUN430" s="1209"/>
      <c r="IUO430" s="1209"/>
      <c r="IUP430" s="1209"/>
      <c r="IUQ430" s="1209"/>
      <c r="IUR430" s="1210"/>
      <c r="IUS430" s="1211"/>
      <c r="IUT430" s="1210"/>
      <c r="IUV430" s="1208"/>
      <c r="IUW430" s="1209"/>
      <c r="IUX430" s="1209"/>
      <c r="IUY430" s="1209"/>
      <c r="IUZ430" s="1209"/>
      <c r="IVA430" s="1210"/>
      <c r="IVB430" s="1211"/>
      <c r="IVC430" s="1210"/>
      <c r="IVE430" s="1208"/>
      <c r="IVF430" s="1209"/>
      <c r="IVG430" s="1209"/>
      <c r="IVH430" s="1209"/>
      <c r="IVI430" s="1209"/>
      <c r="IVJ430" s="1210"/>
      <c r="IVK430" s="1211"/>
      <c r="IVL430" s="1210"/>
      <c r="IVN430" s="1208"/>
      <c r="IVO430" s="1209"/>
      <c r="IVP430" s="1209"/>
      <c r="IVQ430" s="1209"/>
      <c r="IVR430" s="1209"/>
      <c r="IVS430" s="1210"/>
      <c r="IVT430" s="1211"/>
      <c r="IVU430" s="1210"/>
      <c r="IVW430" s="1208"/>
      <c r="IVX430" s="1209"/>
      <c r="IVY430" s="1209"/>
      <c r="IVZ430" s="1209"/>
      <c r="IWA430" s="1209"/>
      <c r="IWB430" s="1210"/>
      <c r="IWC430" s="1211"/>
      <c r="IWD430" s="1210"/>
      <c r="IWF430" s="1208"/>
      <c r="IWG430" s="1209"/>
      <c r="IWH430" s="1209"/>
      <c r="IWI430" s="1209"/>
      <c r="IWJ430" s="1209"/>
      <c r="IWK430" s="1210"/>
      <c r="IWL430" s="1211"/>
      <c r="IWM430" s="1210"/>
      <c r="IWO430" s="1208"/>
      <c r="IWP430" s="1209"/>
      <c r="IWQ430" s="1209"/>
      <c r="IWR430" s="1209"/>
      <c r="IWS430" s="1209"/>
      <c r="IWT430" s="1210"/>
      <c r="IWU430" s="1211"/>
      <c r="IWV430" s="1210"/>
      <c r="IWX430" s="1208"/>
      <c r="IWY430" s="1209"/>
      <c r="IWZ430" s="1209"/>
      <c r="IXA430" s="1209"/>
      <c r="IXB430" s="1209"/>
      <c r="IXC430" s="1210"/>
      <c r="IXD430" s="1211"/>
      <c r="IXE430" s="1210"/>
      <c r="IXG430" s="1208"/>
      <c r="IXH430" s="1209"/>
      <c r="IXI430" s="1209"/>
      <c r="IXJ430" s="1209"/>
      <c r="IXK430" s="1209"/>
      <c r="IXL430" s="1210"/>
      <c r="IXM430" s="1211"/>
      <c r="IXN430" s="1210"/>
      <c r="IXP430" s="1208"/>
      <c r="IXQ430" s="1209"/>
      <c r="IXR430" s="1209"/>
      <c r="IXS430" s="1209"/>
      <c r="IXT430" s="1209"/>
      <c r="IXU430" s="1210"/>
      <c r="IXV430" s="1211"/>
      <c r="IXW430" s="1210"/>
      <c r="IXY430" s="1208"/>
      <c r="IXZ430" s="1209"/>
      <c r="IYA430" s="1209"/>
      <c r="IYB430" s="1209"/>
      <c r="IYC430" s="1209"/>
      <c r="IYD430" s="1210"/>
      <c r="IYE430" s="1211"/>
      <c r="IYF430" s="1210"/>
      <c r="IYH430" s="1208"/>
      <c r="IYI430" s="1209"/>
      <c r="IYJ430" s="1209"/>
      <c r="IYK430" s="1209"/>
      <c r="IYL430" s="1209"/>
      <c r="IYM430" s="1210"/>
      <c r="IYN430" s="1211"/>
      <c r="IYO430" s="1210"/>
      <c r="IYQ430" s="1208"/>
      <c r="IYR430" s="1209"/>
      <c r="IYS430" s="1209"/>
      <c r="IYT430" s="1209"/>
      <c r="IYU430" s="1209"/>
      <c r="IYV430" s="1210"/>
      <c r="IYW430" s="1211"/>
      <c r="IYX430" s="1210"/>
      <c r="IYZ430" s="1208"/>
      <c r="IZA430" s="1209"/>
      <c r="IZB430" s="1209"/>
      <c r="IZC430" s="1209"/>
      <c r="IZD430" s="1209"/>
      <c r="IZE430" s="1210"/>
      <c r="IZF430" s="1211"/>
      <c r="IZG430" s="1210"/>
      <c r="IZI430" s="1208"/>
      <c r="IZJ430" s="1209"/>
      <c r="IZK430" s="1209"/>
      <c r="IZL430" s="1209"/>
      <c r="IZM430" s="1209"/>
      <c r="IZN430" s="1210"/>
      <c r="IZO430" s="1211"/>
      <c r="IZP430" s="1210"/>
      <c r="IZR430" s="1208"/>
      <c r="IZS430" s="1209"/>
      <c r="IZT430" s="1209"/>
      <c r="IZU430" s="1209"/>
      <c r="IZV430" s="1209"/>
      <c r="IZW430" s="1210"/>
      <c r="IZX430" s="1211"/>
      <c r="IZY430" s="1210"/>
      <c r="JAA430" s="1208"/>
      <c r="JAB430" s="1209"/>
      <c r="JAC430" s="1209"/>
      <c r="JAD430" s="1209"/>
      <c r="JAE430" s="1209"/>
      <c r="JAF430" s="1210"/>
      <c r="JAG430" s="1211"/>
      <c r="JAH430" s="1210"/>
      <c r="JAJ430" s="1208"/>
      <c r="JAK430" s="1209"/>
      <c r="JAL430" s="1209"/>
      <c r="JAM430" s="1209"/>
      <c r="JAN430" s="1209"/>
      <c r="JAO430" s="1210"/>
      <c r="JAP430" s="1211"/>
      <c r="JAQ430" s="1210"/>
      <c r="JAS430" s="1208"/>
      <c r="JAT430" s="1209"/>
      <c r="JAU430" s="1209"/>
      <c r="JAV430" s="1209"/>
      <c r="JAW430" s="1209"/>
      <c r="JAX430" s="1210"/>
      <c r="JAY430" s="1211"/>
      <c r="JAZ430" s="1210"/>
      <c r="JBB430" s="1208"/>
      <c r="JBC430" s="1209"/>
      <c r="JBD430" s="1209"/>
      <c r="JBE430" s="1209"/>
      <c r="JBF430" s="1209"/>
      <c r="JBG430" s="1210"/>
      <c r="JBH430" s="1211"/>
      <c r="JBI430" s="1210"/>
      <c r="JBK430" s="1208"/>
      <c r="JBL430" s="1209"/>
      <c r="JBM430" s="1209"/>
      <c r="JBN430" s="1209"/>
      <c r="JBO430" s="1209"/>
      <c r="JBP430" s="1210"/>
      <c r="JBQ430" s="1211"/>
      <c r="JBR430" s="1210"/>
      <c r="JBT430" s="1208"/>
      <c r="JBU430" s="1209"/>
      <c r="JBV430" s="1209"/>
      <c r="JBW430" s="1209"/>
      <c r="JBX430" s="1209"/>
      <c r="JBY430" s="1210"/>
      <c r="JBZ430" s="1211"/>
      <c r="JCA430" s="1210"/>
      <c r="JCC430" s="1208"/>
      <c r="JCD430" s="1209"/>
      <c r="JCE430" s="1209"/>
      <c r="JCF430" s="1209"/>
      <c r="JCG430" s="1209"/>
      <c r="JCH430" s="1210"/>
      <c r="JCI430" s="1211"/>
      <c r="JCJ430" s="1210"/>
      <c r="JCL430" s="1208"/>
      <c r="JCM430" s="1209"/>
      <c r="JCN430" s="1209"/>
      <c r="JCO430" s="1209"/>
      <c r="JCP430" s="1209"/>
      <c r="JCQ430" s="1210"/>
      <c r="JCR430" s="1211"/>
      <c r="JCS430" s="1210"/>
      <c r="JCU430" s="1208"/>
      <c r="JCV430" s="1209"/>
      <c r="JCW430" s="1209"/>
      <c r="JCX430" s="1209"/>
      <c r="JCY430" s="1209"/>
      <c r="JCZ430" s="1210"/>
      <c r="JDA430" s="1211"/>
      <c r="JDB430" s="1210"/>
      <c r="JDD430" s="1208"/>
      <c r="JDE430" s="1209"/>
      <c r="JDF430" s="1209"/>
      <c r="JDG430" s="1209"/>
      <c r="JDH430" s="1209"/>
      <c r="JDI430" s="1210"/>
      <c r="JDJ430" s="1211"/>
      <c r="JDK430" s="1210"/>
      <c r="JDM430" s="1208"/>
      <c r="JDN430" s="1209"/>
      <c r="JDO430" s="1209"/>
      <c r="JDP430" s="1209"/>
      <c r="JDQ430" s="1209"/>
      <c r="JDR430" s="1210"/>
      <c r="JDS430" s="1211"/>
      <c r="JDT430" s="1210"/>
      <c r="JDV430" s="1208"/>
      <c r="JDW430" s="1209"/>
      <c r="JDX430" s="1209"/>
      <c r="JDY430" s="1209"/>
      <c r="JDZ430" s="1209"/>
      <c r="JEA430" s="1210"/>
      <c r="JEB430" s="1211"/>
      <c r="JEC430" s="1210"/>
      <c r="JEE430" s="1208"/>
      <c r="JEF430" s="1209"/>
      <c r="JEG430" s="1209"/>
      <c r="JEH430" s="1209"/>
      <c r="JEI430" s="1209"/>
      <c r="JEJ430" s="1210"/>
      <c r="JEK430" s="1211"/>
      <c r="JEL430" s="1210"/>
      <c r="JEN430" s="1208"/>
      <c r="JEO430" s="1209"/>
      <c r="JEP430" s="1209"/>
      <c r="JEQ430" s="1209"/>
      <c r="JER430" s="1209"/>
      <c r="JES430" s="1210"/>
      <c r="JET430" s="1211"/>
      <c r="JEU430" s="1210"/>
      <c r="JEW430" s="1208"/>
      <c r="JEX430" s="1209"/>
      <c r="JEY430" s="1209"/>
      <c r="JEZ430" s="1209"/>
      <c r="JFA430" s="1209"/>
      <c r="JFB430" s="1210"/>
      <c r="JFC430" s="1211"/>
      <c r="JFD430" s="1210"/>
      <c r="JFF430" s="1208"/>
      <c r="JFG430" s="1209"/>
      <c r="JFH430" s="1209"/>
      <c r="JFI430" s="1209"/>
      <c r="JFJ430" s="1209"/>
      <c r="JFK430" s="1210"/>
      <c r="JFL430" s="1211"/>
      <c r="JFM430" s="1210"/>
      <c r="JFO430" s="1208"/>
      <c r="JFP430" s="1209"/>
      <c r="JFQ430" s="1209"/>
      <c r="JFR430" s="1209"/>
      <c r="JFS430" s="1209"/>
      <c r="JFT430" s="1210"/>
      <c r="JFU430" s="1211"/>
      <c r="JFV430" s="1210"/>
      <c r="JFX430" s="1208"/>
      <c r="JFY430" s="1209"/>
      <c r="JFZ430" s="1209"/>
      <c r="JGA430" s="1209"/>
      <c r="JGB430" s="1209"/>
      <c r="JGC430" s="1210"/>
      <c r="JGD430" s="1211"/>
      <c r="JGE430" s="1210"/>
      <c r="JGG430" s="1208"/>
      <c r="JGH430" s="1209"/>
      <c r="JGI430" s="1209"/>
      <c r="JGJ430" s="1209"/>
      <c r="JGK430" s="1209"/>
      <c r="JGL430" s="1210"/>
      <c r="JGM430" s="1211"/>
      <c r="JGN430" s="1210"/>
      <c r="JGP430" s="1208"/>
      <c r="JGQ430" s="1209"/>
      <c r="JGR430" s="1209"/>
      <c r="JGS430" s="1209"/>
      <c r="JGT430" s="1209"/>
      <c r="JGU430" s="1210"/>
      <c r="JGV430" s="1211"/>
      <c r="JGW430" s="1210"/>
      <c r="JGY430" s="1208"/>
      <c r="JGZ430" s="1209"/>
      <c r="JHA430" s="1209"/>
      <c r="JHB430" s="1209"/>
      <c r="JHC430" s="1209"/>
      <c r="JHD430" s="1210"/>
      <c r="JHE430" s="1211"/>
      <c r="JHF430" s="1210"/>
      <c r="JHH430" s="1208"/>
      <c r="JHI430" s="1209"/>
      <c r="JHJ430" s="1209"/>
      <c r="JHK430" s="1209"/>
      <c r="JHL430" s="1209"/>
      <c r="JHM430" s="1210"/>
      <c r="JHN430" s="1211"/>
      <c r="JHO430" s="1210"/>
      <c r="JHQ430" s="1208"/>
      <c r="JHR430" s="1209"/>
      <c r="JHS430" s="1209"/>
      <c r="JHT430" s="1209"/>
      <c r="JHU430" s="1209"/>
      <c r="JHV430" s="1210"/>
      <c r="JHW430" s="1211"/>
      <c r="JHX430" s="1210"/>
      <c r="JHZ430" s="1208"/>
      <c r="JIA430" s="1209"/>
      <c r="JIB430" s="1209"/>
      <c r="JIC430" s="1209"/>
      <c r="JID430" s="1209"/>
      <c r="JIE430" s="1210"/>
      <c r="JIF430" s="1211"/>
      <c r="JIG430" s="1210"/>
      <c r="JII430" s="1208"/>
      <c r="JIJ430" s="1209"/>
      <c r="JIK430" s="1209"/>
      <c r="JIL430" s="1209"/>
      <c r="JIM430" s="1209"/>
      <c r="JIN430" s="1210"/>
      <c r="JIO430" s="1211"/>
      <c r="JIP430" s="1210"/>
      <c r="JIR430" s="1208"/>
      <c r="JIS430" s="1209"/>
      <c r="JIT430" s="1209"/>
      <c r="JIU430" s="1209"/>
      <c r="JIV430" s="1209"/>
      <c r="JIW430" s="1210"/>
      <c r="JIX430" s="1211"/>
      <c r="JIY430" s="1210"/>
      <c r="JJA430" s="1208"/>
      <c r="JJB430" s="1209"/>
      <c r="JJC430" s="1209"/>
      <c r="JJD430" s="1209"/>
      <c r="JJE430" s="1209"/>
      <c r="JJF430" s="1210"/>
      <c r="JJG430" s="1211"/>
      <c r="JJH430" s="1210"/>
      <c r="JJJ430" s="1208"/>
      <c r="JJK430" s="1209"/>
      <c r="JJL430" s="1209"/>
      <c r="JJM430" s="1209"/>
      <c r="JJN430" s="1209"/>
      <c r="JJO430" s="1210"/>
      <c r="JJP430" s="1211"/>
      <c r="JJQ430" s="1210"/>
      <c r="JJS430" s="1208"/>
      <c r="JJT430" s="1209"/>
      <c r="JJU430" s="1209"/>
      <c r="JJV430" s="1209"/>
      <c r="JJW430" s="1209"/>
      <c r="JJX430" s="1210"/>
      <c r="JJY430" s="1211"/>
      <c r="JJZ430" s="1210"/>
      <c r="JKB430" s="1208"/>
      <c r="JKC430" s="1209"/>
      <c r="JKD430" s="1209"/>
      <c r="JKE430" s="1209"/>
      <c r="JKF430" s="1209"/>
      <c r="JKG430" s="1210"/>
      <c r="JKH430" s="1211"/>
      <c r="JKI430" s="1210"/>
      <c r="JKK430" s="1208"/>
      <c r="JKL430" s="1209"/>
      <c r="JKM430" s="1209"/>
      <c r="JKN430" s="1209"/>
      <c r="JKO430" s="1209"/>
      <c r="JKP430" s="1210"/>
      <c r="JKQ430" s="1211"/>
      <c r="JKR430" s="1210"/>
      <c r="JKT430" s="1208"/>
      <c r="JKU430" s="1209"/>
      <c r="JKV430" s="1209"/>
      <c r="JKW430" s="1209"/>
      <c r="JKX430" s="1209"/>
      <c r="JKY430" s="1210"/>
      <c r="JKZ430" s="1211"/>
      <c r="JLA430" s="1210"/>
      <c r="JLC430" s="1208"/>
      <c r="JLD430" s="1209"/>
      <c r="JLE430" s="1209"/>
      <c r="JLF430" s="1209"/>
      <c r="JLG430" s="1209"/>
      <c r="JLH430" s="1210"/>
      <c r="JLI430" s="1211"/>
      <c r="JLJ430" s="1210"/>
      <c r="JLL430" s="1208"/>
      <c r="JLM430" s="1209"/>
      <c r="JLN430" s="1209"/>
      <c r="JLO430" s="1209"/>
      <c r="JLP430" s="1209"/>
      <c r="JLQ430" s="1210"/>
      <c r="JLR430" s="1211"/>
      <c r="JLS430" s="1210"/>
      <c r="JLU430" s="1208"/>
      <c r="JLV430" s="1209"/>
      <c r="JLW430" s="1209"/>
      <c r="JLX430" s="1209"/>
      <c r="JLY430" s="1209"/>
      <c r="JLZ430" s="1210"/>
      <c r="JMA430" s="1211"/>
      <c r="JMB430" s="1210"/>
      <c r="JMD430" s="1208"/>
      <c r="JME430" s="1209"/>
      <c r="JMF430" s="1209"/>
      <c r="JMG430" s="1209"/>
      <c r="JMH430" s="1209"/>
      <c r="JMI430" s="1210"/>
      <c r="JMJ430" s="1211"/>
      <c r="JMK430" s="1210"/>
      <c r="JMM430" s="1208"/>
      <c r="JMN430" s="1209"/>
      <c r="JMO430" s="1209"/>
      <c r="JMP430" s="1209"/>
      <c r="JMQ430" s="1209"/>
      <c r="JMR430" s="1210"/>
      <c r="JMS430" s="1211"/>
      <c r="JMT430" s="1210"/>
      <c r="JMV430" s="1208"/>
      <c r="JMW430" s="1209"/>
      <c r="JMX430" s="1209"/>
      <c r="JMY430" s="1209"/>
      <c r="JMZ430" s="1209"/>
      <c r="JNA430" s="1210"/>
      <c r="JNB430" s="1211"/>
      <c r="JNC430" s="1210"/>
      <c r="JNE430" s="1208"/>
      <c r="JNF430" s="1209"/>
      <c r="JNG430" s="1209"/>
      <c r="JNH430" s="1209"/>
      <c r="JNI430" s="1209"/>
      <c r="JNJ430" s="1210"/>
      <c r="JNK430" s="1211"/>
      <c r="JNL430" s="1210"/>
      <c r="JNN430" s="1208"/>
      <c r="JNO430" s="1209"/>
      <c r="JNP430" s="1209"/>
      <c r="JNQ430" s="1209"/>
      <c r="JNR430" s="1209"/>
      <c r="JNS430" s="1210"/>
      <c r="JNT430" s="1211"/>
      <c r="JNU430" s="1210"/>
      <c r="JNW430" s="1208"/>
      <c r="JNX430" s="1209"/>
      <c r="JNY430" s="1209"/>
      <c r="JNZ430" s="1209"/>
      <c r="JOA430" s="1209"/>
      <c r="JOB430" s="1210"/>
      <c r="JOC430" s="1211"/>
      <c r="JOD430" s="1210"/>
      <c r="JOF430" s="1208"/>
      <c r="JOG430" s="1209"/>
      <c r="JOH430" s="1209"/>
      <c r="JOI430" s="1209"/>
      <c r="JOJ430" s="1209"/>
      <c r="JOK430" s="1210"/>
      <c r="JOL430" s="1211"/>
      <c r="JOM430" s="1210"/>
      <c r="JOO430" s="1208"/>
      <c r="JOP430" s="1209"/>
      <c r="JOQ430" s="1209"/>
      <c r="JOR430" s="1209"/>
      <c r="JOS430" s="1209"/>
      <c r="JOT430" s="1210"/>
      <c r="JOU430" s="1211"/>
      <c r="JOV430" s="1210"/>
      <c r="JOX430" s="1208"/>
      <c r="JOY430" s="1209"/>
      <c r="JOZ430" s="1209"/>
      <c r="JPA430" s="1209"/>
      <c r="JPB430" s="1209"/>
      <c r="JPC430" s="1210"/>
      <c r="JPD430" s="1211"/>
      <c r="JPE430" s="1210"/>
      <c r="JPG430" s="1208"/>
      <c r="JPH430" s="1209"/>
      <c r="JPI430" s="1209"/>
      <c r="JPJ430" s="1209"/>
      <c r="JPK430" s="1209"/>
      <c r="JPL430" s="1210"/>
      <c r="JPM430" s="1211"/>
      <c r="JPN430" s="1210"/>
      <c r="JPP430" s="1208"/>
      <c r="JPQ430" s="1209"/>
      <c r="JPR430" s="1209"/>
      <c r="JPS430" s="1209"/>
      <c r="JPT430" s="1209"/>
      <c r="JPU430" s="1210"/>
      <c r="JPV430" s="1211"/>
      <c r="JPW430" s="1210"/>
      <c r="JPY430" s="1208"/>
      <c r="JPZ430" s="1209"/>
      <c r="JQA430" s="1209"/>
      <c r="JQB430" s="1209"/>
      <c r="JQC430" s="1209"/>
      <c r="JQD430" s="1210"/>
      <c r="JQE430" s="1211"/>
      <c r="JQF430" s="1210"/>
      <c r="JQH430" s="1208"/>
      <c r="JQI430" s="1209"/>
      <c r="JQJ430" s="1209"/>
      <c r="JQK430" s="1209"/>
      <c r="JQL430" s="1209"/>
      <c r="JQM430" s="1210"/>
      <c r="JQN430" s="1211"/>
      <c r="JQO430" s="1210"/>
      <c r="JQQ430" s="1208"/>
      <c r="JQR430" s="1209"/>
      <c r="JQS430" s="1209"/>
      <c r="JQT430" s="1209"/>
      <c r="JQU430" s="1209"/>
      <c r="JQV430" s="1210"/>
      <c r="JQW430" s="1211"/>
      <c r="JQX430" s="1210"/>
      <c r="JQZ430" s="1208"/>
      <c r="JRA430" s="1209"/>
      <c r="JRB430" s="1209"/>
      <c r="JRC430" s="1209"/>
      <c r="JRD430" s="1209"/>
      <c r="JRE430" s="1210"/>
      <c r="JRF430" s="1211"/>
      <c r="JRG430" s="1210"/>
      <c r="JRI430" s="1208"/>
      <c r="JRJ430" s="1209"/>
      <c r="JRK430" s="1209"/>
      <c r="JRL430" s="1209"/>
      <c r="JRM430" s="1209"/>
      <c r="JRN430" s="1210"/>
      <c r="JRO430" s="1211"/>
      <c r="JRP430" s="1210"/>
      <c r="JRR430" s="1208"/>
      <c r="JRS430" s="1209"/>
      <c r="JRT430" s="1209"/>
      <c r="JRU430" s="1209"/>
      <c r="JRV430" s="1209"/>
      <c r="JRW430" s="1210"/>
      <c r="JRX430" s="1211"/>
      <c r="JRY430" s="1210"/>
      <c r="JSA430" s="1208"/>
      <c r="JSB430" s="1209"/>
      <c r="JSC430" s="1209"/>
      <c r="JSD430" s="1209"/>
      <c r="JSE430" s="1209"/>
      <c r="JSF430" s="1210"/>
      <c r="JSG430" s="1211"/>
      <c r="JSH430" s="1210"/>
      <c r="JSJ430" s="1208"/>
      <c r="JSK430" s="1209"/>
      <c r="JSL430" s="1209"/>
      <c r="JSM430" s="1209"/>
      <c r="JSN430" s="1209"/>
      <c r="JSO430" s="1210"/>
      <c r="JSP430" s="1211"/>
      <c r="JSQ430" s="1210"/>
      <c r="JSS430" s="1208"/>
      <c r="JST430" s="1209"/>
      <c r="JSU430" s="1209"/>
      <c r="JSV430" s="1209"/>
      <c r="JSW430" s="1209"/>
      <c r="JSX430" s="1210"/>
      <c r="JSY430" s="1211"/>
      <c r="JSZ430" s="1210"/>
      <c r="JTB430" s="1208"/>
      <c r="JTC430" s="1209"/>
      <c r="JTD430" s="1209"/>
      <c r="JTE430" s="1209"/>
      <c r="JTF430" s="1209"/>
      <c r="JTG430" s="1210"/>
      <c r="JTH430" s="1211"/>
      <c r="JTI430" s="1210"/>
      <c r="JTK430" s="1208"/>
      <c r="JTL430" s="1209"/>
      <c r="JTM430" s="1209"/>
      <c r="JTN430" s="1209"/>
      <c r="JTO430" s="1209"/>
      <c r="JTP430" s="1210"/>
      <c r="JTQ430" s="1211"/>
      <c r="JTR430" s="1210"/>
      <c r="JTT430" s="1208"/>
      <c r="JTU430" s="1209"/>
      <c r="JTV430" s="1209"/>
      <c r="JTW430" s="1209"/>
      <c r="JTX430" s="1209"/>
      <c r="JTY430" s="1210"/>
      <c r="JTZ430" s="1211"/>
      <c r="JUA430" s="1210"/>
      <c r="JUC430" s="1208"/>
      <c r="JUD430" s="1209"/>
      <c r="JUE430" s="1209"/>
      <c r="JUF430" s="1209"/>
      <c r="JUG430" s="1209"/>
      <c r="JUH430" s="1210"/>
      <c r="JUI430" s="1211"/>
      <c r="JUJ430" s="1210"/>
      <c r="JUL430" s="1208"/>
      <c r="JUM430" s="1209"/>
      <c r="JUN430" s="1209"/>
      <c r="JUO430" s="1209"/>
      <c r="JUP430" s="1209"/>
      <c r="JUQ430" s="1210"/>
      <c r="JUR430" s="1211"/>
      <c r="JUS430" s="1210"/>
      <c r="JUU430" s="1208"/>
      <c r="JUV430" s="1209"/>
      <c r="JUW430" s="1209"/>
      <c r="JUX430" s="1209"/>
      <c r="JUY430" s="1209"/>
      <c r="JUZ430" s="1210"/>
      <c r="JVA430" s="1211"/>
      <c r="JVB430" s="1210"/>
      <c r="JVD430" s="1208"/>
      <c r="JVE430" s="1209"/>
      <c r="JVF430" s="1209"/>
      <c r="JVG430" s="1209"/>
      <c r="JVH430" s="1209"/>
      <c r="JVI430" s="1210"/>
      <c r="JVJ430" s="1211"/>
      <c r="JVK430" s="1210"/>
      <c r="JVM430" s="1208"/>
      <c r="JVN430" s="1209"/>
      <c r="JVO430" s="1209"/>
      <c r="JVP430" s="1209"/>
      <c r="JVQ430" s="1209"/>
      <c r="JVR430" s="1210"/>
      <c r="JVS430" s="1211"/>
      <c r="JVT430" s="1210"/>
      <c r="JVV430" s="1208"/>
      <c r="JVW430" s="1209"/>
      <c r="JVX430" s="1209"/>
      <c r="JVY430" s="1209"/>
      <c r="JVZ430" s="1209"/>
      <c r="JWA430" s="1210"/>
      <c r="JWB430" s="1211"/>
      <c r="JWC430" s="1210"/>
      <c r="JWE430" s="1208"/>
      <c r="JWF430" s="1209"/>
      <c r="JWG430" s="1209"/>
      <c r="JWH430" s="1209"/>
      <c r="JWI430" s="1209"/>
      <c r="JWJ430" s="1210"/>
      <c r="JWK430" s="1211"/>
      <c r="JWL430" s="1210"/>
      <c r="JWN430" s="1208"/>
      <c r="JWO430" s="1209"/>
      <c r="JWP430" s="1209"/>
      <c r="JWQ430" s="1209"/>
      <c r="JWR430" s="1209"/>
      <c r="JWS430" s="1210"/>
      <c r="JWT430" s="1211"/>
      <c r="JWU430" s="1210"/>
      <c r="JWW430" s="1208"/>
      <c r="JWX430" s="1209"/>
      <c r="JWY430" s="1209"/>
      <c r="JWZ430" s="1209"/>
      <c r="JXA430" s="1209"/>
      <c r="JXB430" s="1210"/>
      <c r="JXC430" s="1211"/>
      <c r="JXD430" s="1210"/>
      <c r="JXF430" s="1208"/>
      <c r="JXG430" s="1209"/>
      <c r="JXH430" s="1209"/>
      <c r="JXI430" s="1209"/>
      <c r="JXJ430" s="1209"/>
      <c r="JXK430" s="1210"/>
      <c r="JXL430" s="1211"/>
      <c r="JXM430" s="1210"/>
      <c r="JXO430" s="1208"/>
      <c r="JXP430" s="1209"/>
      <c r="JXQ430" s="1209"/>
      <c r="JXR430" s="1209"/>
      <c r="JXS430" s="1209"/>
      <c r="JXT430" s="1210"/>
      <c r="JXU430" s="1211"/>
      <c r="JXV430" s="1210"/>
      <c r="JXX430" s="1208"/>
      <c r="JXY430" s="1209"/>
      <c r="JXZ430" s="1209"/>
      <c r="JYA430" s="1209"/>
      <c r="JYB430" s="1209"/>
      <c r="JYC430" s="1210"/>
      <c r="JYD430" s="1211"/>
      <c r="JYE430" s="1210"/>
      <c r="JYG430" s="1208"/>
      <c r="JYH430" s="1209"/>
      <c r="JYI430" s="1209"/>
      <c r="JYJ430" s="1209"/>
      <c r="JYK430" s="1209"/>
      <c r="JYL430" s="1210"/>
      <c r="JYM430" s="1211"/>
      <c r="JYN430" s="1210"/>
      <c r="JYP430" s="1208"/>
      <c r="JYQ430" s="1209"/>
      <c r="JYR430" s="1209"/>
      <c r="JYS430" s="1209"/>
      <c r="JYT430" s="1209"/>
      <c r="JYU430" s="1210"/>
      <c r="JYV430" s="1211"/>
      <c r="JYW430" s="1210"/>
      <c r="JYY430" s="1208"/>
      <c r="JYZ430" s="1209"/>
      <c r="JZA430" s="1209"/>
      <c r="JZB430" s="1209"/>
      <c r="JZC430" s="1209"/>
      <c r="JZD430" s="1210"/>
      <c r="JZE430" s="1211"/>
      <c r="JZF430" s="1210"/>
      <c r="JZH430" s="1208"/>
      <c r="JZI430" s="1209"/>
      <c r="JZJ430" s="1209"/>
      <c r="JZK430" s="1209"/>
      <c r="JZL430" s="1209"/>
      <c r="JZM430" s="1210"/>
      <c r="JZN430" s="1211"/>
      <c r="JZO430" s="1210"/>
      <c r="JZQ430" s="1208"/>
      <c r="JZR430" s="1209"/>
      <c r="JZS430" s="1209"/>
      <c r="JZT430" s="1209"/>
      <c r="JZU430" s="1209"/>
      <c r="JZV430" s="1210"/>
      <c r="JZW430" s="1211"/>
      <c r="JZX430" s="1210"/>
      <c r="JZZ430" s="1208"/>
      <c r="KAA430" s="1209"/>
      <c r="KAB430" s="1209"/>
      <c r="KAC430" s="1209"/>
      <c r="KAD430" s="1209"/>
      <c r="KAE430" s="1210"/>
      <c r="KAF430" s="1211"/>
      <c r="KAG430" s="1210"/>
      <c r="KAI430" s="1208"/>
      <c r="KAJ430" s="1209"/>
      <c r="KAK430" s="1209"/>
      <c r="KAL430" s="1209"/>
      <c r="KAM430" s="1209"/>
      <c r="KAN430" s="1210"/>
      <c r="KAO430" s="1211"/>
      <c r="KAP430" s="1210"/>
      <c r="KAR430" s="1208"/>
      <c r="KAS430" s="1209"/>
      <c r="KAT430" s="1209"/>
      <c r="KAU430" s="1209"/>
      <c r="KAV430" s="1209"/>
      <c r="KAW430" s="1210"/>
      <c r="KAX430" s="1211"/>
      <c r="KAY430" s="1210"/>
      <c r="KBA430" s="1208"/>
      <c r="KBB430" s="1209"/>
      <c r="KBC430" s="1209"/>
      <c r="KBD430" s="1209"/>
      <c r="KBE430" s="1209"/>
      <c r="KBF430" s="1210"/>
      <c r="KBG430" s="1211"/>
      <c r="KBH430" s="1210"/>
      <c r="KBJ430" s="1208"/>
      <c r="KBK430" s="1209"/>
      <c r="KBL430" s="1209"/>
      <c r="KBM430" s="1209"/>
      <c r="KBN430" s="1209"/>
      <c r="KBO430" s="1210"/>
      <c r="KBP430" s="1211"/>
      <c r="KBQ430" s="1210"/>
      <c r="KBS430" s="1208"/>
      <c r="KBT430" s="1209"/>
      <c r="KBU430" s="1209"/>
      <c r="KBV430" s="1209"/>
      <c r="KBW430" s="1209"/>
      <c r="KBX430" s="1210"/>
      <c r="KBY430" s="1211"/>
      <c r="KBZ430" s="1210"/>
      <c r="KCB430" s="1208"/>
      <c r="KCC430" s="1209"/>
      <c r="KCD430" s="1209"/>
      <c r="KCE430" s="1209"/>
      <c r="KCF430" s="1209"/>
      <c r="KCG430" s="1210"/>
      <c r="KCH430" s="1211"/>
      <c r="KCI430" s="1210"/>
      <c r="KCK430" s="1208"/>
      <c r="KCL430" s="1209"/>
      <c r="KCM430" s="1209"/>
      <c r="KCN430" s="1209"/>
      <c r="KCO430" s="1209"/>
      <c r="KCP430" s="1210"/>
      <c r="KCQ430" s="1211"/>
      <c r="KCR430" s="1210"/>
      <c r="KCT430" s="1208"/>
      <c r="KCU430" s="1209"/>
      <c r="KCV430" s="1209"/>
      <c r="KCW430" s="1209"/>
      <c r="KCX430" s="1209"/>
      <c r="KCY430" s="1210"/>
      <c r="KCZ430" s="1211"/>
      <c r="KDA430" s="1210"/>
      <c r="KDC430" s="1208"/>
      <c r="KDD430" s="1209"/>
      <c r="KDE430" s="1209"/>
      <c r="KDF430" s="1209"/>
      <c r="KDG430" s="1209"/>
      <c r="KDH430" s="1210"/>
      <c r="KDI430" s="1211"/>
      <c r="KDJ430" s="1210"/>
      <c r="KDL430" s="1208"/>
      <c r="KDM430" s="1209"/>
      <c r="KDN430" s="1209"/>
      <c r="KDO430" s="1209"/>
      <c r="KDP430" s="1209"/>
      <c r="KDQ430" s="1210"/>
      <c r="KDR430" s="1211"/>
      <c r="KDS430" s="1210"/>
      <c r="KDU430" s="1208"/>
      <c r="KDV430" s="1209"/>
      <c r="KDW430" s="1209"/>
      <c r="KDX430" s="1209"/>
      <c r="KDY430" s="1209"/>
      <c r="KDZ430" s="1210"/>
      <c r="KEA430" s="1211"/>
      <c r="KEB430" s="1210"/>
      <c r="KED430" s="1208"/>
      <c r="KEE430" s="1209"/>
      <c r="KEF430" s="1209"/>
      <c r="KEG430" s="1209"/>
      <c r="KEH430" s="1209"/>
      <c r="KEI430" s="1210"/>
      <c r="KEJ430" s="1211"/>
      <c r="KEK430" s="1210"/>
      <c r="KEM430" s="1208"/>
      <c r="KEN430" s="1209"/>
      <c r="KEO430" s="1209"/>
      <c r="KEP430" s="1209"/>
      <c r="KEQ430" s="1209"/>
      <c r="KER430" s="1210"/>
      <c r="KES430" s="1211"/>
      <c r="KET430" s="1210"/>
      <c r="KEV430" s="1208"/>
      <c r="KEW430" s="1209"/>
      <c r="KEX430" s="1209"/>
      <c r="KEY430" s="1209"/>
      <c r="KEZ430" s="1209"/>
      <c r="KFA430" s="1210"/>
      <c r="KFB430" s="1211"/>
      <c r="KFC430" s="1210"/>
      <c r="KFE430" s="1208"/>
      <c r="KFF430" s="1209"/>
      <c r="KFG430" s="1209"/>
      <c r="KFH430" s="1209"/>
      <c r="KFI430" s="1209"/>
      <c r="KFJ430" s="1210"/>
      <c r="KFK430" s="1211"/>
      <c r="KFL430" s="1210"/>
      <c r="KFN430" s="1208"/>
      <c r="KFO430" s="1209"/>
      <c r="KFP430" s="1209"/>
      <c r="KFQ430" s="1209"/>
      <c r="KFR430" s="1209"/>
      <c r="KFS430" s="1210"/>
      <c r="KFT430" s="1211"/>
      <c r="KFU430" s="1210"/>
      <c r="KFW430" s="1208"/>
      <c r="KFX430" s="1209"/>
      <c r="KFY430" s="1209"/>
      <c r="KFZ430" s="1209"/>
      <c r="KGA430" s="1209"/>
      <c r="KGB430" s="1210"/>
      <c r="KGC430" s="1211"/>
      <c r="KGD430" s="1210"/>
      <c r="KGF430" s="1208"/>
      <c r="KGG430" s="1209"/>
      <c r="KGH430" s="1209"/>
      <c r="KGI430" s="1209"/>
      <c r="KGJ430" s="1209"/>
      <c r="KGK430" s="1210"/>
      <c r="KGL430" s="1211"/>
      <c r="KGM430" s="1210"/>
      <c r="KGO430" s="1208"/>
      <c r="KGP430" s="1209"/>
      <c r="KGQ430" s="1209"/>
      <c r="KGR430" s="1209"/>
      <c r="KGS430" s="1209"/>
      <c r="KGT430" s="1210"/>
      <c r="KGU430" s="1211"/>
      <c r="KGV430" s="1210"/>
      <c r="KGX430" s="1208"/>
      <c r="KGY430" s="1209"/>
      <c r="KGZ430" s="1209"/>
      <c r="KHA430" s="1209"/>
      <c r="KHB430" s="1209"/>
      <c r="KHC430" s="1210"/>
      <c r="KHD430" s="1211"/>
      <c r="KHE430" s="1210"/>
      <c r="KHG430" s="1208"/>
      <c r="KHH430" s="1209"/>
      <c r="KHI430" s="1209"/>
      <c r="KHJ430" s="1209"/>
      <c r="KHK430" s="1209"/>
      <c r="KHL430" s="1210"/>
      <c r="KHM430" s="1211"/>
      <c r="KHN430" s="1210"/>
      <c r="KHP430" s="1208"/>
      <c r="KHQ430" s="1209"/>
      <c r="KHR430" s="1209"/>
      <c r="KHS430" s="1209"/>
      <c r="KHT430" s="1209"/>
      <c r="KHU430" s="1210"/>
      <c r="KHV430" s="1211"/>
      <c r="KHW430" s="1210"/>
      <c r="KHY430" s="1208"/>
      <c r="KHZ430" s="1209"/>
      <c r="KIA430" s="1209"/>
      <c r="KIB430" s="1209"/>
      <c r="KIC430" s="1209"/>
      <c r="KID430" s="1210"/>
      <c r="KIE430" s="1211"/>
      <c r="KIF430" s="1210"/>
      <c r="KIH430" s="1208"/>
      <c r="KII430" s="1209"/>
      <c r="KIJ430" s="1209"/>
      <c r="KIK430" s="1209"/>
      <c r="KIL430" s="1209"/>
      <c r="KIM430" s="1210"/>
      <c r="KIN430" s="1211"/>
      <c r="KIO430" s="1210"/>
      <c r="KIQ430" s="1208"/>
      <c r="KIR430" s="1209"/>
      <c r="KIS430" s="1209"/>
      <c r="KIT430" s="1209"/>
      <c r="KIU430" s="1209"/>
      <c r="KIV430" s="1210"/>
      <c r="KIW430" s="1211"/>
      <c r="KIX430" s="1210"/>
      <c r="KIZ430" s="1208"/>
      <c r="KJA430" s="1209"/>
      <c r="KJB430" s="1209"/>
      <c r="KJC430" s="1209"/>
      <c r="KJD430" s="1209"/>
      <c r="KJE430" s="1210"/>
      <c r="KJF430" s="1211"/>
      <c r="KJG430" s="1210"/>
      <c r="KJI430" s="1208"/>
      <c r="KJJ430" s="1209"/>
      <c r="KJK430" s="1209"/>
      <c r="KJL430" s="1209"/>
      <c r="KJM430" s="1209"/>
      <c r="KJN430" s="1210"/>
      <c r="KJO430" s="1211"/>
      <c r="KJP430" s="1210"/>
      <c r="KJR430" s="1208"/>
      <c r="KJS430" s="1209"/>
      <c r="KJT430" s="1209"/>
      <c r="KJU430" s="1209"/>
      <c r="KJV430" s="1209"/>
      <c r="KJW430" s="1210"/>
      <c r="KJX430" s="1211"/>
      <c r="KJY430" s="1210"/>
      <c r="KKA430" s="1208"/>
      <c r="KKB430" s="1209"/>
      <c r="KKC430" s="1209"/>
      <c r="KKD430" s="1209"/>
      <c r="KKE430" s="1209"/>
      <c r="KKF430" s="1210"/>
      <c r="KKG430" s="1211"/>
      <c r="KKH430" s="1210"/>
      <c r="KKJ430" s="1208"/>
      <c r="KKK430" s="1209"/>
      <c r="KKL430" s="1209"/>
      <c r="KKM430" s="1209"/>
      <c r="KKN430" s="1209"/>
      <c r="KKO430" s="1210"/>
      <c r="KKP430" s="1211"/>
      <c r="KKQ430" s="1210"/>
      <c r="KKS430" s="1208"/>
      <c r="KKT430" s="1209"/>
      <c r="KKU430" s="1209"/>
      <c r="KKV430" s="1209"/>
      <c r="KKW430" s="1209"/>
      <c r="KKX430" s="1210"/>
      <c r="KKY430" s="1211"/>
      <c r="KKZ430" s="1210"/>
      <c r="KLB430" s="1208"/>
      <c r="KLC430" s="1209"/>
      <c r="KLD430" s="1209"/>
      <c r="KLE430" s="1209"/>
      <c r="KLF430" s="1209"/>
      <c r="KLG430" s="1210"/>
      <c r="KLH430" s="1211"/>
      <c r="KLI430" s="1210"/>
      <c r="KLK430" s="1208"/>
      <c r="KLL430" s="1209"/>
      <c r="KLM430" s="1209"/>
      <c r="KLN430" s="1209"/>
      <c r="KLO430" s="1209"/>
      <c r="KLP430" s="1210"/>
      <c r="KLQ430" s="1211"/>
      <c r="KLR430" s="1210"/>
      <c r="KLT430" s="1208"/>
      <c r="KLU430" s="1209"/>
      <c r="KLV430" s="1209"/>
      <c r="KLW430" s="1209"/>
      <c r="KLX430" s="1209"/>
      <c r="KLY430" s="1210"/>
      <c r="KLZ430" s="1211"/>
      <c r="KMA430" s="1210"/>
      <c r="KMC430" s="1208"/>
      <c r="KMD430" s="1209"/>
      <c r="KME430" s="1209"/>
      <c r="KMF430" s="1209"/>
      <c r="KMG430" s="1209"/>
      <c r="KMH430" s="1210"/>
      <c r="KMI430" s="1211"/>
      <c r="KMJ430" s="1210"/>
      <c r="KML430" s="1208"/>
      <c r="KMM430" s="1209"/>
      <c r="KMN430" s="1209"/>
      <c r="KMO430" s="1209"/>
      <c r="KMP430" s="1209"/>
      <c r="KMQ430" s="1210"/>
      <c r="KMR430" s="1211"/>
      <c r="KMS430" s="1210"/>
      <c r="KMU430" s="1208"/>
      <c r="KMV430" s="1209"/>
      <c r="KMW430" s="1209"/>
      <c r="KMX430" s="1209"/>
      <c r="KMY430" s="1209"/>
      <c r="KMZ430" s="1210"/>
      <c r="KNA430" s="1211"/>
      <c r="KNB430" s="1210"/>
      <c r="KND430" s="1208"/>
      <c r="KNE430" s="1209"/>
      <c r="KNF430" s="1209"/>
      <c r="KNG430" s="1209"/>
      <c r="KNH430" s="1209"/>
      <c r="KNI430" s="1210"/>
      <c r="KNJ430" s="1211"/>
      <c r="KNK430" s="1210"/>
      <c r="KNM430" s="1208"/>
      <c r="KNN430" s="1209"/>
      <c r="KNO430" s="1209"/>
      <c r="KNP430" s="1209"/>
      <c r="KNQ430" s="1209"/>
      <c r="KNR430" s="1210"/>
      <c r="KNS430" s="1211"/>
      <c r="KNT430" s="1210"/>
      <c r="KNV430" s="1208"/>
      <c r="KNW430" s="1209"/>
      <c r="KNX430" s="1209"/>
      <c r="KNY430" s="1209"/>
      <c r="KNZ430" s="1209"/>
      <c r="KOA430" s="1210"/>
      <c r="KOB430" s="1211"/>
      <c r="KOC430" s="1210"/>
      <c r="KOE430" s="1208"/>
      <c r="KOF430" s="1209"/>
      <c r="KOG430" s="1209"/>
      <c r="KOH430" s="1209"/>
      <c r="KOI430" s="1209"/>
      <c r="KOJ430" s="1210"/>
      <c r="KOK430" s="1211"/>
      <c r="KOL430" s="1210"/>
      <c r="KON430" s="1208"/>
      <c r="KOO430" s="1209"/>
      <c r="KOP430" s="1209"/>
      <c r="KOQ430" s="1209"/>
      <c r="KOR430" s="1209"/>
      <c r="KOS430" s="1210"/>
      <c r="KOT430" s="1211"/>
      <c r="KOU430" s="1210"/>
      <c r="KOW430" s="1208"/>
      <c r="KOX430" s="1209"/>
      <c r="KOY430" s="1209"/>
      <c r="KOZ430" s="1209"/>
      <c r="KPA430" s="1209"/>
      <c r="KPB430" s="1210"/>
      <c r="KPC430" s="1211"/>
      <c r="KPD430" s="1210"/>
      <c r="KPF430" s="1208"/>
      <c r="KPG430" s="1209"/>
      <c r="KPH430" s="1209"/>
      <c r="KPI430" s="1209"/>
      <c r="KPJ430" s="1209"/>
      <c r="KPK430" s="1210"/>
      <c r="KPL430" s="1211"/>
      <c r="KPM430" s="1210"/>
      <c r="KPO430" s="1208"/>
      <c r="KPP430" s="1209"/>
      <c r="KPQ430" s="1209"/>
      <c r="KPR430" s="1209"/>
      <c r="KPS430" s="1209"/>
      <c r="KPT430" s="1210"/>
      <c r="KPU430" s="1211"/>
      <c r="KPV430" s="1210"/>
      <c r="KPX430" s="1208"/>
      <c r="KPY430" s="1209"/>
      <c r="KPZ430" s="1209"/>
      <c r="KQA430" s="1209"/>
      <c r="KQB430" s="1209"/>
      <c r="KQC430" s="1210"/>
      <c r="KQD430" s="1211"/>
      <c r="KQE430" s="1210"/>
      <c r="KQG430" s="1208"/>
      <c r="KQH430" s="1209"/>
      <c r="KQI430" s="1209"/>
      <c r="KQJ430" s="1209"/>
      <c r="KQK430" s="1209"/>
      <c r="KQL430" s="1210"/>
      <c r="KQM430" s="1211"/>
      <c r="KQN430" s="1210"/>
      <c r="KQP430" s="1208"/>
      <c r="KQQ430" s="1209"/>
      <c r="KQR430" s="1209"/>
      <c r="KQS430" s="1209"/>
      <c r="KQT430" s="1209"/>
      <c r="KQU430" s="1210"/>
      <c r="KQV430" s="1211"/>
      <c r="KQW430" s="1210"/>
      <c r="KQY430" s="1208"/>
      <c r="KQZ430" s="1209"/>
      <c r="KRA430" s="1209"/>
      <c r="KRB430" s="1209"/>
      <c r="KRC430" s="1209"/>
      <c r="KRD430" s="1210"/>
      <c r="KRE430" s="1211"/>
      <c r="KRF430" s="1210"/>
      <c r="KRH430" s="1208"/>
      <c r="KRI430" s="1209"/>
      <c r="KRJ430" s="1209"/>
      <c r="KRK430" s="1209"/>
      <c r="KRL430" s="1209"/>
      <c r="KRM430" s="1210"/>
      <c r="KRN430" s="1211"/>
      <c r="KRO430" s="1210"/>
      <c r="KRQ430" s="1208"/>
      <c r="KRR430" s="1209"/>
      <c r="KRS430" s="1209"/>
      <c r="KRT430" s="1209"/>
      <c r="KRU430" s="1209"/>
      <c r="KRV430" s="1210"/>
      <c r="KRW430" s="1211"/>
      <c r="KRX430" s="1210"/>
      <c r="KRZ430" s="1208"/>
      <c r="KSA430" s="1209"/>
      <c r="KSB430" s="1209"/>
      <c r="KSC430" s="1209"/>
      <c r="KSD430" s="1209"/>
      <c r="KSE430" s="1210"/>
      <c r="KSF430" s="1211"/>
      <c r="KSG430" s="1210"/>
      <c r="KSI430" s="1208"/>
      <c r="KSJ430" s="1209"/>
      <c r="KSK430" s="1209"/>
      <c r="KSL430" s="1209"/>
      <c r="KSM430" s="1209"/>
      <c r="KSN430" s="1210"/>
      <c r="KSO430" s="1211"/>
      <c r="KSP430" s="1210"/>
      <c r="KSR430" s="1208"/>
      <c r="KSS430" s="1209"/>
      <c r="KST430" s="1209"/>
      <c r="KSU430" s="1209"/>
      <c r="KSV430" s="1209"/>
      <c r="KSW430" s="1210"/>
      <c r="KSX430" s="1211"/>
      <c r="KSY430" s="1210"/>
      <c r="KTA430" s="1208"/>
      <c r="KTB430" s="1209"/>
      <c r="KTC430" s="1209"/>
      <c r="KTD430" s="1209"/>
      <c r="KTE430" s="1209"/>
      <c r="KTF430" s="1210"/>
      <c r="KTG430" s="1211"/>
      <c r="KTH430" s="1210"/>
      <c r="KTJ430" s="1208"/>
      <c r="KTK430" s="1209"/>
      <c r="KTL430" s="1209"/>
      <c r="KTM430" s="1209"/>
      <c r="KTN430" s="1209"/>
      <c r="KTO430" s="1210"/>
      <c r="KTP430" s="1211"/>
      <c r="KTQ430" s="1210"/>
      <c r="KTS430" s="1208"/>
      <c r="KTT430" s="1209"/>
      <c r="KTU430" s="1209"/>
      <c r="KTV430" s="1209"/>
      <c r="KTW430" s="1209"/>
      <c r="KTX430" s="1210"/>
      <c r="KTY430" s="1211"/>
      <c r="KTZ430" s="1210"/>
      <c r="KUB430" s="1208"/>
      <c r="KUC430" s="1209"/>
      <c r="KUD430" s="1209"/>
      <c r="KUE430" s="1209"/>
      <c r="KUF430" s="1209"/>
      <c r="KUG430" s="1210"/>
      <c r="KUH430" s="1211"/>
      <c r="KUI430" s="1210"/>
      <c r="KUK430" s="1208"/>
      <c r="KUL430" s="1209"/>
      <c r="KUM430" s="1209"/>
      <c r="KUN430" s="1209"/>
      <c r="KUO430" s="1209"/>
      <c r="KUP430" s="1210"/>
      <c r="KUQ430" s="1211"/>
      <c r="KUR430" s="1210"/>
      <c r="KUT430" s="1208"/>
      <c r="KUU430" s="1209"/>
      <c r="KUV430" s="1209"/>
      <c r="KUW430" s="1209"/>
      <c r="KUX430" s="1209"/>
      <c r="KUY430" s="1210"/>
      <c r="KUZ430" s="1211"/>
      <c r="KVA430" s="1210"/>
      <c r="KVC430" s="1208"/>
      <c r="KVD430" s="1209"/>
      <c r="KVE430" s="1209"/>
      <c r="KVF430" s="1209"/>
      <c r="KVG430" s="1209"/>
      <c r="KVH430" s="1210"/>
      <c r="KVI430" s="1211"/>
      <c r="KVJ430" s="1210"/>
      <c r="KVL430" s="1208"/>
      <c r="KVM430" s="1209"/>
      <c r="KVN430" s="1209"/>
      <c r="KVO430" s="1209"/>
      <c r="KVP430" s="1209"/>
      <c r="KVQ430" s="1210"/>
      <c r="KVR430" s="1211"/>
      <c r="KVS430" s="1210"/>
      <c r="KVU430" s="1208"/>
      <c r="KVV430" s="1209"/>
      <c r="KVW430" s="1209"/>
      <c r="KVX430" s="1209"/>
      <c r="KVY430" s="1209"/>
      <c r="KVZ430" s="1210"/>
      <c r="KWA430" s="1211"/>
      <c r="KWB430" s="1210"/>
      <c r="KWD430" s="1208"/>
      <c r="KWE430" s="1209"/>
      <c r="KWF430" s="1209"/>
      <c r="KWG430" s="1209"/>
      <c r="KWH430" s="1209"/>
      <c r="KWI430" s="1210"/>
      <c r="KWJ430" s="1211"/>
      <c r="KWK430" s="1210"/>
      <c r="KWM430" s="1208"/>
      <c r="KWN430" s="1209"/>
      <c r="KWO430" s="1209"/>
      <c r="KWP430" s="1209"/>
      <c r="KWQ430" s="1209"/>
      <c r="KWR430" s="1210"/>
      <c r="KWS430" s="1211"/>
      <c r="KWT430" s="1210"/>
      <c r="KWV430" s="1208"/>
      <c r="KWW430" s="1209"/>
      <c r="KWX430" s="1209"/>
      <c r="KWY430" s="1209"/>
      <c r="KWZ430" s="1209"/>
      <c r="KXA430" s="1210"/>
      <c r="KXB430" s="1211"/>
      <c r="KXC430" s="1210"/>
      <c r="KXE430" s="1208"/>
      <c r="KXF430" s="1209"/>
      <c r="KXG430" s="1209"/>
      <c r="KXH430" s="1209"/>
      <c r="KXI430" s="1209"/>
      <c r="KXJ430" s="1210"/>
      <c r="KXK430" s="1211"/>
      <c r="KXL430" s="1210"/>
      <c r="KXN430" s="1208"/>
      <c r="KXO430" s="1209"/>
      <c r="KXP430" s="1209"/>
      <c r="KXQ430" s="1209"/>
      <c r="KXR430" s="1209"/>
      <c r="KXS430" s="1210"/>
      <c r="KXT430" s="1211"/>
      <c r="KXU430" s="1210"/>
      <c r="KXW430" s="1208"/>
      <c r="KXX430" s="1209"/>
      <c r="KXY430" s="1209"/>
      <c r="KXZ430" s="1209"/>
      <c r="KYA430" s="1209"/>
      <c r="KYB430" s="1210"/>
      <c r="KYC430" s="1211"/>
      <c r="KYD430" s="1210"/>
      <c r="KYF430" s="1208"/>
      <c r="KYG430" s="1209"/>
      <c r="KYH430" s="1209"/>
      <c r="KYI430" s="1209"/>
      <c r="KYJ430" s="1209"/>
      <c r="KYK430" s="1210"/>
      <c r="KYL430" s="1211"/>
      <c r="KYM430" s="1210"/>
      <c r="KYO430" s="1208"/>
      <c r="KYP430" s="1209"/>
      <c r="KYQ430" s="1209"/>
      <c r="KYR430" s="1209"/>
      <c r="KYS430" s="1209"/>
      <c r="KYT430" s="1210"/>
      <c r="KYU430" s="1211"/>
      <c r="KYV430" s="1210"/>
      <c r="KYX430" s="1208"/>
      <c r="KYY430" s="1209"/>
      <c r="KYZ430" s="1209"/>
      <c r="KZA430" s="1209"/>
      <c r="KZB430" s="1209"/>
      <c r="KZC430" s="1210"/>
      <c r="KZD430" s="1211"/>
      <c r="KZE430" s="1210"/>
      <c r="KZG430" s="1208"/>
      <c r="KZH430" s="1209"/>
      <c r="KZI430" s="1209"/>
      <c r="KZJ430" s="1209"/>
      <c r="KZK430" s="1209"/>
      <c r="KZL430" s="1210"/>
      <c r="KZM430" s="1211"/>
      <c r="KZN430" s="1210"/>
      <c r="KZP430" s="1208"/>
      <c r="KZQ430" s="1209"/>
      <c r="KZR430" s="1209"/>
      <c r="KZS430" s="1209"/>
      <c r="KZT430" s="1209"/>
      <c r="KZU430" s="1210"/>
      <c r="KZV430" s="1211"/>
      <c r="KZW430" s="1210"/>
      <c r="KZY430" s="1208"/>
      <c r="KZZ430" s="1209"/>
      <c r="LAA430" s="1209"/>
      <c r="LAB430" s="1209"/>
      <c r="LAC430" s="1209"/>
      <c r="LAD430" s="1210"/>
      <c r="LAE430" s="1211"/>
      <c r="LAF430" s="1210"/>
      <c r="LAH430" s="1208"/>
      <c r="LAI430" s="1209"/>
      <c r="LAJ430" s="1209"/>
      <c r="LAK430" s="1209"/>
      <c r="LAL430" s="1209"/>
      <c r="LAM430" s="1210"/>
      <c r="LAN430" s="1211"/>
      <c r="LAO430" s="1210"/>
      <c r="LAQ430" s="1208"/>
      <c r="LAR430" s="1209"/>
      <c r="LAS430" s="1209"/>
      <c r="LAT430" s="1209"/>
      <c r="LAU430" s="1209"/>
      <c r="LAV430" s="1210"/>
      <c r="LAW430" s="1211"/>
      <c r="LAX430" s="1210"/>
      <c r="LAZ430" s="1208"/>
      <c r="LBA430" s="1209"/>
      <c r="LBB430" s="1209"/>
      <c r="LBC430" s="1209"/>
      <c r="LBD430" s="1209"/>
      <c r="LBE430" s="1210"/>
      <c r="LBF430" s="1211"/>
      <c r="LBG430" s="1210"/>
      <c r="LBI430" s="1208"/>
      <c r="LBJ430" s="1209"/>
      <c r="LBK430" s="1209"/>
      <c r="LBL430" s="1209"/>
      <c r="LBM430" s="1209"/>
      <c r="LBN430" s="1210"/>
      <c r="LBO430" s="1211"/>
      <c r="LBP430" s="1210"/>
      <c r="LBR430" s="1208"/>
      <c r="LBS430" s="1209"/>
      <c r="LBT430" s="1209"/>
      <c r="LBU430" s="1209"/>
      <c r="LBV430" s="1209"/>
      <c r="LBW430" s="1210"/>
      <c r="LBX430" s="1211"/>
      <c r="LBY430" s="1210"/>
      <c r="LCA430" s="1208"/>
      <c r="LCB430" s="1209"/>
      <c r="LCC430" s="1209"/>
      <c r="LCD430" s="1209"/>
      <c r="LCE430" s="1209"/>
      <c r="LCF430" s="1210"/>
      <c r="LCG430" s="1211"/>
      <c r="LCH430" s="1210"/>
      <c r="LCJ430" s="1208"/>
      <c r="LCK430" s="1209"/>
      <c r="LCL430" s="1209"/>
      <c r="LCM430" s="1209"/>
      <c r="LCN430" s="1209"/>
      <c r="LCO430" s="1210"/>
      <c r="LCP430" s="1211"/>
      <c r="LCQ430" s="1210"/>
      <c r="LCS430" s="1208"/>
      <c r="LCT430" s="1209"/>
      <c r="LCU430" s="1209"/>
      <c r="LCV430" s="1209"/>
      <c r="LCW430" s="1209"/>
      <c r="LCX430" s="1210"/>
      <c r="LCY430" s="1211"/>
      <c r="LCZ430" s="1210"/>
      <c r="LDB430" s="1208"/>
      <c r="LDC430" s="1209"/>
      <c r="LDD430" s="1209"/>
      <c r="LDE430" s="1209"/>
      <c r="LDF430" s="1209"/>
      <c r="LDG430" s="1210"/>
      <c r="LDH430" s="1211"/>
      <c r="LDI430" s="1210"/>
      <c r="LDK430" s="1208"/>
      <c r="LDL430" s="1209"/>
      <c r="LDM430" s="1209"/>
      <c r="LDN430" s="1209"/>
      <c r="LDO430" s="1209"/>
      <c r="LDP430" s="1210"/>
      <c r="LDQ430" s="1211"/>
      <c r="LDR430" s="1210"/>
      <c r="LDT430" s="1208"/>
      <c r="LDU430" s="1209"/>
      <c r="LDV430" s="1209"/>
      <c r="LDW430" s="1209"/>
      <c r="LDX430" s="1209"/>
      <c r="LDY430" s="1210"/>
      <c r="LDZ430" s="1211"/>
      <c r="LEA430" s="1210"/>
      <c r="LEC430" s="1208"/>
      <c r="LED430" s="1209"/>
      <c r="LEE430" s="1209"/>
      <c r="LEF430" s="1209"/>
      <c r="LEG430" s="1209"/>
      <c r="LEH430" s="1210"/>
      <c r="LEI430" s="1211"/>
      <c r="LEJ430" s="1210"/>
      <c r="LEL430" s="1208"/>
      <c r="LEM430" s="1209"/>
      <c r="LEN430" s="1209"/>
      <c r="LEO430" s="1209"/>
      <c r="LEP430" s="1209"/>
      <c r="LEQ430" s="1210"/>
      <c r="LER430" s="1211"/>
      <c r="LES430" s="1210"/>
      <c r="LEU430" s="1208"/>
      <c r="LEV430" s="1209"/>
      <c r="LEW430" s="1209"/>
      <c r="LEX430" s="1209"/>
      <c r="LEY430" s="1209"/>
      <c r="LEZ430" s="1210"/>
      <c r="LFA430" s="1211"/>
      <c r="LFB430" s="1210"/>
      <c r="LFD430" s="1208"/>
      <c r="LFE430" s="1209"/>
      <c r="LFF430" s="1209"/>
      <c r="LFG430" s="1209"/>
      <c r="LFH430" s="1209"/>
      <c r="LFI430" s="1210"/>
      <c r="LFJ430" s="1211"/>
      <c r="LFK430" s="1210"/>
      <c r="LFM430" s="1208"/>
      <c r="LFN430" s="1209"/>
      <c r="LFO430" s="1209"/>
      <c r="LFP430" s="1209"/>
      <c r="LFQ430" s="1209"/>
      <c r="LFR430" s="1210"/>
      <c r="LFS430" s="1211"/>
      <c r="LFT430" s="1210"/>
      <c r="LFV430" s="1208"/>
      <c r="LFW430" s="1209"/>
      <c r="LFX430" s="1209"/>
      <c r="LFY430" s="1209"/>
      <c r="LFZ430" s="1209"/>
      <c r="LGA430" s="1210"/>
      <c r="LGB430" s="1211"/>
      <c r="LGC430" s="1210"/>
      <c r="LGE430" s="1208"/>
      <c r="LGF430" s="1209"/>
      <c r="LGG430" s="1209"/>
      <c r="LGH430" s="1209"/>
      <c r="LGI430" s="1209"/>
      <c r="LGJ430" s="1210"/>
      <c r="LGK430" s="1211"/>
      <c r="LGL430" s="1210"/>
      <c r="LGN430" s="1208"/>
      <c r="LGO430" s="1209"/>
      <c r="LGP430" s="1209"/>
      <c r="LGQ430" s="1209"/>
      <c r="LGR430" s="1209"/>
      <c r="LGS430" s="1210"/>
      <c r="LGT430" s="1211"/>
      <c r="LGU430" s="1210"/>
      <c r="LGW430" s="1208"/>
      <c r="LGX430" s="1209"/>
      <c r="LGY430" s="1209"/>
      <c r="LGZ430" s="1209"/>
      <c r="LHA430" s="1209"/>
      <c r="LHB430" s="1210"/>
      <c r="LHC430" s="1211"/>
      <c r="LHD430" s="1210"/>
      <c r="LHF430" s="1208"/>
      <c r="LHG430" s="1209"/>
      <c r="LHH430" s="1209"/>
      <c r="LHI430" s="1209"/>
      <c r="LHJ430" s="1209"/>
      <c r="LHK430" s="1210"/>
      <c r="LHL430" s="1211"/>
      <c r="LHM430" s="1210"/>
      <c r="LHO430" s="1208"/>
      <c r="LHP430" s="1209"/>
      <c r="LHQ430" s="1209"/>
      <c r="LHR430" s="1209"/>
      <c r="LHS430" s="1209"/>
      <c r="LHT430" s="1210"/>
      <c r="LHU430" s="1211"/>
      <c r="LHV430" s="1210"/>
      <c r="LHX430" s="1208"/>
      <c r="LHY430" s="1209"/>
      <c r="LHZ430" s="1209"/>
      <c r="LIA430" s="1209"/>
      <c r="LIB430" s="1209"/>
      <c r="LIC430" s="1210"/>
      <c r="LID430" s="1211"/>
      <c r="LIE430" s="1210"/>
      <c r="LIG430" s="1208"/>
      <c r="LIH430" s="1209"/>
      <c r="LII430" s="1209"/>
      <c r="LIJ430" s="1209"/>
      <c r="LIK430" s="1209"/>
      <c r="LIL430" s="1210"/>
      <c r="LIM430" s="1211"/>
      <c r="LIN430" s="1210"/>
      <c r="LIP430" s="1208"/>
      <c r="LIQ430" s="1209"/>
      <c r="LIR430" s="1209"/>
      <c r="LIS430" s="1209"/>
      <c r="LIT430" s="1209"/>
      <c r="LIU430" s="1210"/>
      <c r="LIV430" s="1211"/>
      <c r="LIW430" s="1210"/>
      <c r="LIY430" s="1208"/>
      <c r="LIZ430" s="1209"/>
      <c r="LJA430" s="1209"/>
      <c r="LJB430" s="1209"/>
      <c r="LJC430" s="1209"/>
      <c r="LJD430" s="1210"/>
      <c r="LJE430" s="1211"/>
      <c r="LJF430" s="1210"/>
      <c r="LJH430" s="1208"/>
      <c r="LJI430" s="1209"/>
      <c r="LJJ430" s="1209"/>
      <c r="LJK430" s="1209"/>
      <c r="LJL430" s="1209"/>
      <c r="LJM430" s="1210"/>
      <c r="LJN430" s="1211"/>
      <c r="LJO430" s="1210"/>
      <c r="LJQ430" s="1208"/>
      <c r="LJR430" s="1209"/>
      <c r="LJS430" s="1209"/>
      <c r="LJT430" s="1209"/>
      <c r="LJU430" s="1209"/>
      <c r="LJV430" s="1210"/>
      <c r="LJW430" s="1211"/>
      <c r="LJX430" s="1210"/>
      <c r="LJZ430" s="1208"/>
      <c r="LKA430" s="1209"/>
      <c r="LKB430" s="1209"/>
      <c r="LKC430" s="1209"/>
      <c r="LKD430" s="1209"/>
      <c r="LKE430" s="1210"/>
      <c r="LKF430" s="1211"/>
      <c r="LKG430" s="1210"/>
      <c r="LKI430" s="1208"/>
      <c r="LKJ430" s="1209"/>
      <c r="LKK430" s="1209"/>
      <c r="LKL430" s="1209"/>
      <c r="LKM430" s="1209"/>
      <c r="LKN430" s="1210"/>
      <c r="LKO430" s="1211"/>
      <c r="LKP430" s="1210"/>
      <c r="LKR430" s="1208"/>
      <c r="LKS430" s="1209"/>
      <c r="LKT430" s="1209"/>
      <c r="LKU430" s="1209"/>
      <c r="LKV430" s="1209"/>
      <c r="LKW430" s="1210"/>
      <c r="LKX430" s="1211"/>
      <c r="LKY430" s="1210"/>
      <c r="LLA430" s="1208"/>
      <c r="LLB430" s="1209"/>
      <c r="LLC430" s="1209"/>
      <c r="LLD430" s="1209"/>
      <c r="LLE430" s="1209"/>
      <c r="LLF430" s="1210"/>
      <c r="LLG430" s="1211"/>
      <c r="LLH430" s="1210"/>
      <c r="LLJ430" s="1208"/>
      <c r="LLK430" s="1209"/>
      <c r="LLL430" s="1209"/>
      <c r="LLM430" s="1209"/>
      <c r="LLN430" s="1209"/>
      <c r="LLO430" s="1210"/>
      <c r="LLP430" s="1211"/>
      <c r="LLQ430" s="1210"/>
      <c r="LLS430" s="1208"/>
      <c r="LLT430" s="1209"/>
      <c r="LLU430" s="1209"/>
      <c r="LLV430" s="1209"/>
      <c r="LLW430" s="1209"/>
      <c r="LLX430" s="1210"/>
      <c r="LLY430" s="1211"/>
      <c r="LLZ430" s="1210"/>
      <c r="LMB430" s="1208"/>
      <c r="LMC430" s="1209"/>
      <c r="LMD430" s="1209"/>
      <c r="LME430" s="1209"/>
      <c r="LMF430" s="1209"/>
      <c r="LMG430" s="1210"/>
      <c r="LMH430" s="1211"/>
      <c r="LMI430" s="1210"/>
      <c r="LMK430" s="1208"/>
      <c r="LML430" s="1209"/>
      <c r="LMM430" s="1209"/>
      <c r="LMN430" s="1209"/>
      <c r="LMO430" s="1209"/>
      <c r="LMP430" s="1210"/>
      <c r="LMQ430" s="1211"/>
      <c r="LMR430" s="1210"/>
      <c r="LMT430" s="1208"/>
      <c r="LMU430" s="1209"/>
      <c r="LMV430" s="1209"/>
      <c r="LMW430" s="1209"/>
      <c r="LMX430" s="1209"/>
      <c r="LMY430" s="1210"/>
      <c r="LMZ430" s="1211"/>
      <c r="LNA430" s="1210"/>
      <c r="LNC430" s="1208"/>
      <c r="LND430" s="1209"/>
      <c r="LNE430" s="1209"/>
      <c r="LNF430" s="1209"/>
      <c r="LNG430" s="1209"/>
      <c r="LNH430" s="1210"/>
      <c r="LNI430" s="1211"/>
      <c r="LNJ430" s="1210"/>
      <c r="LNL430" s="1208"/>
      <c r="LNM430" s="1209"/>
      <c r="LNN430" s="1209"/>
      <c r="LNO430" s="1209"/>
      <c r="LNP430" s="1209"/>
      <c r="LNQ430" s="1210"/>
      <c r="LNR430" s="1211"/>
      <c r="LNS430" s="1210"/>
      <c r="LNU430" s="1208"/>
      <c r="LNV430" s="1209"/>
      <c r="LNW430" s="1209"/>
      <c r="LNX430" s="1209"/>
      <c r="LNY430" s="1209"/>
      <c r="LNZ430" s="1210"/>
      <c r="LOA430" s="1211"/>
      <c r="LOB430" s="1210"/>
      <c r="LOD430" s="1208"/>
      <c r="LOE430" s="1209"/>
      <c r="LOF430" s="1209"/>
      <c r="LOG430" s="1209"/>
      <c r="LOH430" s="1209"/>
      <c r="LOI430" s="1210"/>
      <c r="LOJ430" s="1211"/>
      <c r="LOK430" s="1210"/>
      <c r="LOM430" s="1208"/>
      <c r="LON430" s="1209"/>
      <c r="LOO430" s="1209"/>
      <c r="LOP430" s="1209"/>
      <c r="LOQ430" s="1209"/>
      <c r="LOR430" s="1210"/>
      <c r="LOS430" s="1211"/>
      <c r="LOT430" s="1210"/>
      <c r="LOV430" s="1208"/>
      <c r="LOW430" s="1209"/>
      <c r="LOX430" s="1209"/>
      <c r="LOY430" s="1209"/>
      <c r="LOZ430" s="1209"/>
      <c r="LPA430" s="1210"/>
      <c r="LPB430" s="1211"/>
      <c r="LPC430" s="1210"/>
      <c r="LPE430" s="1208"/>
      <c r="LPF430" s="1209"/>
      <c r="LPG430" s="1209"/>
      <c r="LPH430" s="1209"/>
      <c r="LPI430" s="1209"/>
      <c r="LPJ430" s="1210"/>
      <c r="LPK430" s="1211"/>
      <c r="LPL430" s="1210"/>
      <c r="LPN430" s="1208"/>
      <c r="LPO430" s="1209"/>
      <c r="LPP430" s="1209"/>
      <c r="LPQ430" s="1209"/>
      <c r="LPR430" s="1209"/>
      <c r="LPS430" s="1210"/>
      <c r="LPT430" s="1211"/>
      <c r="LPU430" s="1210"/>
      <c r="LPW430" s="1208"/>
      <c r="LPX430" s="1209"/>
      <c r="LPY430" s="1209"/>
      <c r="LPZ430" s="1209"/>
      <c r="LQA430" s="1209"/>
      <c r="LQB430" s="1210"/>
      <c r="LQC430" s="1211"/>
      <c r="LQD430" s="1210"/>
      <c r="LQF430" s="1208"/>
      <c r="LQG430" s="1209"/>
      <c r="LQH430" s="1209"/>
      <c r="LQI430" s="1209"/>
      <c r="LQJ430" s="1209"/>
      <c r="LQK430" s="1210"/>
      <c r="LQL430" s="1211"/>
      <c r="LQM430" s="1210"/>
      <c r="LQO430" s="1208"/>
      <c r="LQP430" s="1209"/>
      <c r="LQQ430" s="1209"/>
      <c r="LQR430" s="1209"/>
      <c r="LQS430" s="1209"/>
      <c r="LQT430" s="1210"/>
      <c r="LQU430" s="1211"/>
      <c r="LQV430" s="1210"/>
      <c r="LQX430" s="1208"/>
      <c r="LQY430" s="1209"/>
      <c r="LQZ430" s="1209"/>
      <c r="LRA430" s="1209"/>
      <c r="LRB430" s="1209"/>
      <c r="LRC430" s="1210"/>
      <c r="LRD430" s="1211"/>
      <c r="LRE430" s="1210"/>
      <c r="LRG430" s="1208"/>
      <c r="LRH430" s="1209"/>
      <c r="LRI430" s="1209"/>
      <c r="LRJ430" s="1209"/>
      <c r="LRK430" s="1209"/>
      <c r="LRL430" s="1210"/>
      <c r="LRM430" s="1211"/>
      <c r="LRN430" s="1210"/>
      <c r="LRP430" s="1208"/>
      <c r="LRQ430" s="1209"/>
      <c r="LRR430" s="1209"/>
      <c r="LRS430" s="1209"/>
      <c r="LRT430" s="1209"/>
      <c r="LRU430" s="1210"/>
      <c r="LRV430" s="1211"/>
      <c r="LRW430" s="1210"/>
      <c r="LRY430" s="1208"/>
      <c r="LRZ430" s="1209"/>
      <c r="LSA430" s="1209"/>
      <c r="LSB430" s="1209"/>
      <c r="LSC430" s="1209"/>
      <c r="LSD430" s="1210"/>
      <c r="LSE430" s="1211"/>
      <c r="LSF430" s="1210"/>
      <c r="LSH430" s="1208"/>
      <c r="LSI430" s="1209"/>
      <c r="LSJ430" s="1209"/>
      <c r="LSK430" s="1209"/>
      <c r="LSL430" s="1209"/>
      <c r="LSM430" s="1210"/>
      <c r="LSN430" s="1211"/>
      <c r="LSO430" s="1210"/>
      <c r="LSQ430" s="1208"/>
      <c r="LSR430" s="1209"/>
      <c r="LSS430" s="1209"/>
      <c r="LST430" s="1209"/>
      <c r="LSU430" s="1209"/>
      <c r="LSV430" s="1210"/>
      <c r="LSW430" s="1211"/>
      <c r="LSX430" s="1210"/>
      <c r="LSZ430" s="1208"/>
      <c r="LTA430" s="1209"/>
      <c r="LTB430" s="1209"/>
      <c r="LTC430" s="1209"/>
      <c r="LTD430" s="1209"/>
      <c r="LTE430" s="1210"/>
      <c r="LTF430" s="1211"/>
      <c r="LTG430" s="1210"/>
      <c r="LTI430" s="1208"/>
      <c r="LTJ430" s="1209"/>
      <c r="LTK430" s="1209"/>
      <c r="LTL430" s="1209"/>
      <c r="LTM430" s="1209"/>
      <c r="LTN430" s="1210"/>
      <c r="LTO430" s="1211"/>
      <c r="LTP430" s="1210"/>
      <c r="LTR430" s="1208"/>
      <c r="LTS430" s="1209"/>
      <c r="LTT430" s="1209"/>
      <c r="LTU430" s="1209"/>
      <c r="LTV430" s="1209"/>
      <c r="LTW430" s="1210"/>
      <c r="LTX430" s="1211"/>
      <c r="LTY430" s="1210"/>
      <c r="LUA430" s="1208"/>
      <c r="LUB430" s="1209"/>
      <c r="LUC430" s="1209"/>
      <c r="LUD430" s="1209"/>
      <c r="LUE430" s="1209"/>
      <c r="LUF430" s="1210"/>
      <c r="LUG430" s="1211"/>
      <c r="LUH430" s="1210"/>
      <c r="LUJ430" s="1208"/>
      <c r="LUK430" s="1209"/>
      <c r="LUL430" s="1209"/>
      <c r="LUM430" s="1209"/>
      <c r="LUN430" s="1209"/>
      <c r="LUO430" s="1210"/>
      <c r="LUP430" s="1211"/>
      <c r="LUQ430" s="1210"/>
      <c r="LUS430" s="1208"/>
      <c r="LUT430" s="1209"/>
      <c r="LUU430" s="1209"/>
      <c r="LUV430" s="1209"/>
      <c r="LUW430" s="1209"/>
      <c r="LUX430" s="1210"/>
      <c r="LUY430" s="1211"/>
      <c r="LUZ430" s="1210"/>
      <c r="LVB430" s="1208"/>
      <c r="LVC430" s="1209"/>
      <c r="LVD430" s="1209"/>
      <c r="LVE430" s="1209"/>
      <c r="LVF430" s="1209"/>
      <c r="LVG430" s="1210"/>
      <c r="LVH430" s="1211"/>
      <c r="LVI430" s="1210"/>
      <c r="LVK430" s="1208"/>
      <c r="LVL430" s="1209"/>
      <c r="LVM430" s="1209"/>
      <c r="LVN430" s="1209"/>
      <c r="LVO430" s="1209"/>
      <c r="LVP430" s="1210"/>
      <c r="LVQ430" s="1211"/>
      <c r="LVR430" s="1210"/>
      <c r="LVT430" s="1208"/>
      <c r="LVU430" s="1209"/>
      <c r="LVV430" s="1209"/>
      <c r="LVW430" s="1209"/>
      <c r="LVX430" s="1209"/>
      <c r="LVY430" s="1210"/>
      <c r="LVZ430" s="1211"/>
      <c r="LWA430" s="1210"/>
      <c r="LWC430" s="1208"/>
      <c r="LWD430" s="1209"/>
      <c r="LWE430" s="1209"/>
      <c r="LWF430" s="1209"/>
      <c r="LWG430" s="1209"/>
      <c r="LWH430" s="1210"/>
      <c r="LWI430" s="1211"/>
      <c r="LWJ430" s="1210"/>
      <c r="LWL430" s="1208"/>
      <c r="LWM430" s="1209"/>
      <c r="LWN430" s="1209"/>
      <c r="LWO430" s="1209"/>
      <c r="LWP430" s="1209"/>
      <c r="LWQ430" s="1210"/>
      <c r="LWR430" s="1211"/>
      <c r="LWS430" s="1210"/>
      <c r="LWU430" s="1208"/>
      <c r="LWV430" s="1209"/>
      <c r="LWW430" s="1209"/>
      <c r="LWX430" s="1209"/>
      <c r="LWY430" s="1209"/>
      <c r="LWZ430" s="1210"/>
      <c r="LXA430" s="1211"/>
      <c r="LXB430" s="1210"/>
      <c r="LXD430" s="1208"/>
      <c r="LXE430" s="1209"/>
      <c r="LXF430" s="1209"/>
      <c r="LXG430" s="1209"/>
      <c r="LXH430" s="1209"/>
      <c r="LXI430" s="1210"/>
      <c r="LXJ430" s="1211"/>
      <c r="LXK430" s="1210"/>
      <c r="LXM430" s="1208"/>
      <c r="LXN430" s="1209"/>
      <c r="LXO430" s="1209"/>
      <c r="LXP430" s="1209"/>
      <c r="LXQ430" s="1209"/>
      <c r="LXR430" s="1210"/>
      <c r="LXS430" s="1211"/>
      <c r="LXT430" s="1210"/>
      <c r="LXV430" s="1208"/>
      <c r="LXW430" s="1209"/>
      <c r="LXX430" s="1209"/>
      <c r="LXY430" s="1209"/>
      <c r="LXZ430" s="1209"/>
      <c r="LYA430" s="1210"/>
      <c r="LYB430" s="1211"/>
      <c r="LYC430" s="1210"/>
      <c r="LYE430" s="1208"/>
      <c r="LYF430" s="1209"/>
      <c r="LYG430" s="1209"/>
      <c r="LYH430" s="1209"/>
      <c r="LYI430" s="1209"/>
      <c r="LYJ430" s="1210"/>
      <c r="LYK430" s="1211"/>
      <c r="LYL430" s="1210"/>
      <c r="LYN430" s="1208"/>
      <c r="LYO430" s="1209"/>
      <c r="LYP430" s="1209"/>
      <c r="LYQ430" s="1209"/>
      <c r="LYR430" s="1209"/>
      <c r="LYS430" s="1210"/>
      <c r="LYT430" s="1211"/>
      <c r="LYU430" s="1210"/>
      <c r="LYW430" s="1208"/>
      <c r="LYX430" s="1209"/>
      <c r="LYY430" s="1209"/>
      <c r="LYZ430" s="1209"/>
      <c r="LZA430" s="1209"/>
      <c r="LZB430" s="1210"/>
      <c r="LZC430" s="1211"/>
      <c r="LZD430" s="1210"/>
      <c r="LZF430" s="1208"/>
      <c r="LZG430" s="1209"/>
      <c r="LZH430" s="1209"/>
      <c r="LZI430" s="1209"/>
      <c r="LZJ430" s="1209"/>
      <c r="LZK430" s="1210"/>
      <c r="LZL430" s="1211"/>
      <c r="LZM430" s="1210"/>
      <c r="LZO430" s="1208"/>
      <c r="LZP430" s="1209"/>
      <c r="LZQ430" s="1209"/>
      <c r="LZR430" s="1209"/>
      <c r="LZS430" s="1209"/>
      <c r="LZT430" s="1210"/>
      <c r="LZU430" s="1211"/>
      <c r="LZV430" s="1210"/>
      <c r="LZX430" s="1208"/>
      <c r="LZY430" s="1209"/>
      <c r="LZZ430" s="1209"/>
      <c r="MAA430" s="1209"/>
      <c r="MAB430" s="1209"/>
      <c r="MAC430" s="1210"/>
      <c r="MAD430" s="1211"/>
      <c r="MAE430" s="1210"/>
      <c r="MAG430" s="1208"/>
      <c r="MAH430" s="1209"/>
      <c r="MAI430" s="1209"/>
      <c r="MAJ430" s="1209"/>
      <c r="MAK430" s="1209"/>
      <c r="MAL430" s="1210"/>
      <c r="MAM430" s="1211"/>
      <c r="MAN430" s="1210"/>
      <c r="MAP430" s="1208"/>
      <c r="MAQ430" s="1209"/>
      <c r="MAR430" s="1209"/>
      <c r="MAS430" s="1209"/>
      <c r="MAT430" s="1209"/>
      <c r="MAU430" s="1210"/>
      <c r="MAV430" s="1211"/>
      <c r="MAW430" s="1210"/>
      <c r="MAY430" s="1208"/>
      <c r="MAZ430" s="1209"/>
      <c r="MBA430" s="1209"/>
      <c r="MBB430" s="1209"/>
      <c r="MBC430" s="1209"/>
      <c r="MBD430" s="1210"/>
      <c r="MBE430" s="1211"/>
      <c r="MBF430" s="1210"/>
      <c r="MBH430" s="1208"/>
      <c r="MBI430" s="1209"/>
      <c r="MBJ430" s="1209"/>
      <c r="MBK430" s="1209"/>
      <c r="MBL430" s="1209"/>
      <c r="MBM430" s="1210"/>
      <c r="MBN430" s="1211"/>
      <c r="MBO430" s="1210"/>
      <c r="MBQ430" s="1208"/>
      <c r="MBR430" s="1209"/>
      <c r="MBS430" s="1209"/>
      <c r="MBT430" s="1209"/>
      <c r="MBU430" s="1209"/>
      <c r="MBV430" s="1210"/>
      <c r="MBW430" s="1211"/>
      <c r="MBX430" s="1210"/>
      <c r="MBZ430" s="1208"/>
      <c r="MCA430" s="1209"/>
      <c r="MCB430" s="1209"/>
      <c r="MCC430" s="1209"/>
      <c r="MCD430" s="1209"/>
      <c r="MCE430" s="1210"/>
      <c r="MCF430" s="1211"/>
      <c r="MCG430" s="1210"/>
      <c r="MCI430" s="1208"/>
      <c r="MCJ430" s="1209"/>
      <c r="MCK430" s="1209"/>
      <c r="MCL430" s="1209"/>
      <c r="MCM430" s="1209"/>
      <c r="MCN430" s="1210"/>
      <c r="MCO430" s="1211"/>
      <c r="MCP430" s="1210"/>
      <c r="MCR430" s="1208"/>
      <c r="MCS430" s="1209"/>
      <c r="MCT430" s="1209"/>
      <c r="MCU430" s="1209"/>
      <c r="MCV430" s="1209"/>
      <c r="MCW430" s="1210"/>
      <c r="MCX430" s="1211"/>
      <c r="MCY430" s="1210"/>
      <c r="MDA430" s="1208"/>
      <c r="MDB430" s="1209"/>
      <c r="MDC430" s="1209"/>
      <c r="MDD430" s="1209"/>
      <c r="MDE430" s="1209"/>
      <c r="MDF430" s="1210"/>
      <c r="MDG430" s="1211"/>
      <c r="MDH430" s="1210"/>
      <c r="MDJ430" s="1208"/>
      <c r="MDK430" s="1209"/>
      <c r="MDL430" s="1209"/>
      <c r="MDM430" s="1209"/>
      <c r="MDN430" s="1209"/>
      <c r="MDO430" s="1210"/>
      <c r="MDP430" s="1211"/>
      <c r="MDQ430" s="1210"/>
      <c r="MDS430" s="1208"/>
      <c r="MDT430" s="1209"/>
      <c r="MDU430" s="1209"/>
      <c r="MDV430" s="1209"/>
      <c r="MDW430" s="1209"/>
      <c r="MDX430" s="1210"/>
      <c r="MDY430" s="1211"/>
      <c r="MDZ430" s="1210"/>
      <c r="MEB430" s="1208"/>
      <c r="MEC430" s="1209"/>
      <c r="MED430" s="1209"/>
      <c r="MEE430" s="1209"/>
      <c r="MEF430" s="1209"/>
      <c r="MEG430" s="1210"/>
      <c r="MEH430" s="1211"/>
      <c r="MEI430" s="1210"/>
      <c r="MEK430" s="1208"/>
      <c r="MEL430" s="1209"/>
      <c r="MEM430" s="1209"/>
      <c r="MEN430" s="1209"/>
      <c r="MEO430" s="1209"/>
      <c r="MEP430" s="1210"/>
      <c r="MEQ430" s="1211"/>
      <c r="MER430" s="1210"/>
      <c r="MET430" s="1208"/>
      <c r="MEU430" s="1209"/>
      <c r="MEV430" s="1209"/>
      <c r="MEW430" s="1209"/>
      <c r="MEX430" s="1209"/>
      <c r="MEY430" s="1210"/>
      <c r="MEZ430" s="1211"/>
      <c r="MFA430" s="1210"/>
      <c r="MFC430" s="1208"/>
      <c r="MFD430" s="1209"/>
      <c r="MFE430" s="1209"/>
      <c r="MFF430" s="1209"/>
      <c r="MFG430" s="1209"/>
      <c r="MFH430" s="1210"/>
      <c r="MFI430" s="1211"/>
      <c r="MFJ430" s="1210"/>
      <c r="MFL430" s="1208"/>
      <c r="MFM430" s="1209"/>
      <c r="MFN430" s="1209"/>
      <c r="MFO430" s="1209"/>
      <c r="MFP430" s="1209"/>
      <c r="MFQ430" s="1210"/>
      <c r="MFR430" s="1211"/>
      <c r="MFS430" s="1210"/>
      <c r="MFU430" s="1208"/>
      <c r="MFV430" s="1209"/>
      <c r="MFW430" s="1209"/>
      <c r="MFX430" s="1209"/>
      <c r="MFY430" s="1209"/>
      <c r="MFZ430" s="1210"/>
      <c r="MGA430" s="1211"/>
      <c r="MGB430" s="1210"/>
      <c r="MGD430" s="1208"/>
      <c r="MGE430" s="1209"/>
      <c r="MGF430" s="1209"/>
      <c r="MGG430" s="1209"/>
      <c r="MGH430" s="1209"/>
      <c r="MGI430" s="1210"/>
      <c r="MGJ430" s="1211"/>
      <c r="MGK430" s="1210"/>
      <c r="MGM430" s="1208"/>
      <c r="MGN430" s="1209"/>
      <c r="MGO430" s="1209"/>
      <c r="MGP430" s="1209"/>
      <c r="MGQ430" s="1209"/>
      <c r="MGR430" s="1210"/>
      <c r="MGS430" s="1211"/>
      <c r="MGT430" s="1210"/>
      <c r="MGV430" s="1208"/>
      <c r="MGW430" s="1209"/>
      <c r="MGX430" s="1209"/>
      <c r="MGY430" s="1209"/>
      <c r="MGZ430" s="1209"/>
      <c r="MHA430" s="1210"/>
      <c r="MHB430" s="1211"/>
      <c r="MHC430" s="1210"/>
      <c r="MHE430" s="1208"/>
      <c r="MHF430" s="1209"/>
      <c r="MHG430" s="1209"/>
      <c r="MHH430" s="1209"/>
      <c r="MHI430" s="1209"/>
      <c r="MHJ430" s="1210"/>
      <c r="MHK430" s="1211"/>
      <c r="MHL430" s="1210"/>
      <c r="MHN430" s="1208"/>
      <c r="MHO430" s="1209"/>
      <c r="MHP430" s="1209"/>
      <c r="MHQ430" s="1209"/>
      <c r="MHR430" s="1209"/>
      <c r="MHS430" s="1210"/>
      <c r="MHT430" s="1211"/>
      <c r="MHU430" s="1210"/>
      <c r="MHW430" s="1208"/>
      <c r="MHX430" s="1209"/>
      <c r="MHY430" s="1209"/>
      <c r="MHZ430" s="1209"/>
      <c r="MIA430" s="1209"/>
      <c r="MIB430" s="1210"/>
      <c r="MIC430" s="1211"/>
      <c r="MID430" s="1210"/>
      <c r="MIF430" s="1208"/>
      <c r="MIG430" s="1209"/>
      <c r="MIH430" s="1209"/>
      <c r="MII430" s="1209"/>
      <c r="MIJ430" s="1209"/>
      <c r="MIK430" s="1210"/>
      <c r="MIL430" s="1211"/>
      <c r="MIM430" s="1210"/>
      <c r="MIO430" s="1208"/>
      <c r="MIP430" s="1209"/>
      <c r="MIQ430" s="1209"/>
      <c r="MIR430" s="1209"/>
      <c r="MIS430" s="1209"/>
      <c r="MIT430" s="1210"/>
      <c r="MIU430" s="1211"/>
      <c r="MIV430" s="1210"/>
      <c r="MIX430" s="1208"/>
      <c r="MIY430" s="1209"/>
      <c r="MIZ430" s="1209"/>
      <c r="MJA430" s="1209"/>
      <c r="MJB430" s="1209"/>
      <c r="MJC430" s="1210"/>
      <c r="MJD430" s="1211"/>
      <c r="MJE430" s="1210"/>
      <c r="MJG430" s="1208"/>
      <c r="MJH430" s="1209"/>
      <c r="MJI430" s="1209"/>
      <c r="MJJ430" s="1209"/>
      <c r="MJK430" s="1209"/>
      <c r="MJL430" s="1210"/>
      <c r="MJM430" s="1211"/>
      <c r="MJN430" s="1210"/>
      <c r="MJP430" s="1208"/>
      <c r="MJQ430" s="1209"/>
      <c r="MJR430" s="1209"/>
      <c r="MJS430" s="1209"/>
      <c r="MJT430" s="1209"/>
      <c r="MJU430" s="1210"/>
      <c r="MJV430" s="1211"/>
      <c r="MJW430" s="1210"/>
      <c r="MJY430" s="1208"/>
      <c r="MJZ430" s="1209"/>
      <c r="MKA430" s="1209"/>
      <c r="MKB430" s="1209"/>
      <c r="MKC430" s="1209"/>
      <c r="MKD430" s="1210"/>
      <c r="MKE430" s="1211"/>
      <c r="MKF430" s="1210"/>
      <c r="MKH430" s="1208"/>
      <c r="MKI430" s="1209"/>
      <c r="MKJ430" s="1209"/>
      <c r="MKK430" s="1209"/>
      <c r="MKL430" s="1209"/>
      <c r="MKM430" s="1210"/>
      <c r="MKN430" s="1211"/>
      <c r="MKO430" s="1210"/>
      <c r="MKQ430" s="1208"/>
      <c r="MKR430" s="1209"/>
      <c r="MKS430" s="1209"/>
      <c r="MKT430" s="1209"/>
      <c r="MKU430" s="1209"/>
      <c r="MKV430" s="1210"/>
      <c r="MKW430" s="1211"/>
      <c r="MKX430" s="1210"/>
      <c r="MKZ430" s="1208"/>
      <c r="MLA430" s="1209"/>
      <c r="MLB430" s="1209"/>
      <c r="MLC430" s="1209"/>
      <c r="MLD430" s="1209"/>
      <c r="MLE430" s="1210"/>
      <c r="MLF430" s="1211"/>
      <c r="MLG430" s="1210"/>
      <c r="MLI430" s="1208"/>
      <c r="MLJ430" s="1209"/>
      <c r="MLK430" s="1209"/>
      <c r="MLL430" s="1209"/>
      <c r="MLM430" s="1209"/>
      <c r="MLN430" s="1210"/>
      <c r="MLO430" s="1211"/>
      <c r="MLP430" s="1210"/>
      <c r="MLR430" s="1208"/>
      <c r="MLS430" s="1209"/>
      <c r="MLT430" s="1209"/>
      <c r="MLU430" s="1209"/>
      <c r="MLV430" s="1209"/>
      <c r="MLW430" s="1210"/>
      <c r="MLX430" s="1211"/>
      <c r="MLY430" s="1210"/>
      <c r="MMA430" s="1208"/>
      <c r="MMB430" s="1209"/>
      <c r="MMC430" s="1209"/>
      <c r="MMD430" s="1209"/>
      <c r="MME430" s="1209"/>
      <c r="MMF430" s="1210"/>
      <c r="MMG430" s="1211"/>
      <c r="MMH430" s="1210"/>
      <c r="MMJ430" s="1208"/>
      <c r="MMK430" s="1209"/>
      <c r="MML430" s="1209"/>
      <c r="MMM430" s="1209"/>
      <c r="MMN430" s="1209"/>
      <c r="MMO430" s="1210"/>
      <c r="MMP430" s="1211"/>
      <c r="MMQ430" s="1210"/>
      <c r="MMS430" s="1208"/>
      <c r="MMT430" s="1209"/>
      <c r="MMU430" s="1209"/>
      <c r="MMV430" s="1209"/>
      <c r="MMW430" s="1209"/>
      <c r="MMX430" s="1210"/>
      <c r="MMY430" s="1211"/>
      <c r="MMZ430" s="1210"/>
      <c r="MNB430" s="1208"/>
      <c r="MNC430" s="1209"/>
      <c r="MND430" s="1209"/>
      <c r="MNE430" s="1209"/>
      <c r="MNF430" s="1209"/>
      <c r="MNG430" s="1210"/>
      <c r="MNH430" s="1211"/>
      <c r="MNI430" s="1210"/>
      <c r="MNK430" s="1208"/>
      <c r="MNL430" s="1209"/>
      <c r="MNM430" s="1209"/>
      <c r="MNN430" s="1209"/>
      <c r="MNO430" s="1209"/>
      <c r="MNP430" s="1210"/>
      <c r="MNQ430" s="1211"/>
      <c r="MNR430" s="1210"/>
      <c r="MNT430" s="1208"/>
      <c r="MNU430" s="1209"/>
      <c r="MNV430" s="1209"/>
      <c r="MNW430" s="1209"/>
      <c r="MNX430" s="1209"/>
      <c r="MNY430" s="1210"/>
      <c r="MNZ430" s="1211"/>
      <c r="MOA430" s="1210"/>
      <c r="MOC430" s="1208"/>
      <c r="MOD430" s="1209"/>
      <c r="MOE430" s="1209"/>
      <c r="MOF430" s="1209"/>
      <c r="MOG430" s="1209"/>
      <c r="MOH430" s="1210"/>
      <c r="MOI430" s="1211"/>
      <c r="MOJ430" s="1210"/>
      <c r="MOL430" s="1208"/>
      <c r="MOM430" s="1209"/>
      <c r="MON430" s="1209"/>
      <c r="MOO430" s="1209"/>
      <c r="MOP430" s="1209"/>
      <c r="MOQ430" s="1210"/>
      <c r="MOR430" s="1211"/>
      <c r="MOS430" s="1210"/>
      <c r="MOU430" s="1208"/>
      <c r="MOV430" s="1209"/>
      <c r="MOW430" s="1209"/>
      <c r="MOX430" s="1209"/>
      <c r="MOY430" s="1209"/>
      <c r="MOZ430" s="1210"/>
      <c r="MPA430" s="1211"/>
      <c r="MPB430" s="1210"/>
      <c r="MPD430" s="1208"/>
      <c r="MPE430" s="1209"/>
      <c r="MPF430" s="1209"/>
      <c r="MPG430" s="1209"/>
      <c r="MPH430" s="1209"/>
      <c r="MPI430" s="1210"/>
      <c r="MPJ430" s="1211"/>
      <c r="MPK430" s="1210"/>
      <c r="MPM430" s="1208"/>
      <c r="MPN430" s="1209"/>
      <c r="MPO430" s="1209"/>
      <c r="MPP430" s="1209"/>
      <c r="MPQ430" s="1209"/>
      <c r="MPR430" s="1210"/>
      <c r="MPS430" s="1211"/>
      <c r="MPT430" s="1210"/>
      <c r="MPV430" s="1208"/>
      <c r="MPW430" s="1209"/>
      <c r="MPX430" s="1209"/>
      <c r="MPY430" s="1209"/>
      <c r="MPZ430" s="1209"/>
      <c r="MQA430" s="1210"/>
      <c r="MQB430" s="1211"/>
      <c r="MQC430" s="1210"/>
      <c r="MQE430" s="1208"/>
      <c r="MQF430" s="1209"/>
      <c r="MQG430" s="1209"/>
      <c r="MQH430" s="1209"/>
      <c r="MQI430" s="1209"/>
      <c r="MQJ430" s="1210"/>
      <c r="MQK430" s="1211"/>
      <c r="MQL430" s="1210"/>
      <c r="MQN430" s="1208"/>
      <c r="MQO430" s="1209"/>
      <c r="MQP430" s="1209"/>
      <c r="MQQ430" s="1209"/>
      <c r="MQR430" s="1209"/>
      <c r="MQS430" s="1210"/>
      <c r="MQT430" s="1211"/>
      <c r="MQU430" s="1210"/>
      <c r="MQW430" s="1208"/>
      <c r="MQX430" s="1209"/>
      <c r="MQY430" s="1209"/>
      <c r="MQZ430" s="1209"/>
      <c r="MRA430" s="1209"/>
      <c r="MRB430" s="1210"/>
      <c r="MRC430" s="1211"/>
      <c r="MRD430" s="1210"/>
      <c r="MRF430" s="1208"/>
      <c r="MRG430" s="1209"/>
      <c r="MRH430" s="1209"/>
      <c r="MRI430" s="1209"/>
      <c r="MRJ430" s="1209"/>
      <c r="MRK430" s="1210"/>
      <c r="MRL430" s="1211"/>
      <c r="MRM430" s="1210"/>
      <c r="MRO430" s="1208"/>
      <c r="MRP430" s="1209"/>
      <c r="MRQ430" s="1209"/>
      <c r="MRR430" s="1209"/>
      <c r="MRS430" s="1209"/>
      <c r="MRT430" s="1210"/>
      <c r="MRU430" s="1211"/>
      <c r="MRV430" s="1210"/>
      <c r="MRX430" s="1208"/>
      <c r="MRY430" s="1209"/>
      <c r="MRZ430" s="1209"/>
      <c r="MSA430" s="1209"/>
      <c r="MSB430" s="1209"/>
      <c r="MSC430" s="1210"/>
      <c r="MSD430" s="1211"/>
      <c r="MSE430" s="1210"/>
      <c r="MSG430" s="1208"/>
      <c r="MSH430" s="1209"/>
      <c r="MSI430" s="1209"/>
      <c r="MSJ430" s="1209"/>
      <c r="MSK430" s="1209"/>
      <c r="MSL430" s="1210"/>
      <c r="MSM430" s="1211"/>
      <c r="MSN430" s="1210"/>
      <c r="MSP430" s="1208"/>
      <c r="MSQ430" s="1209"/>
      <c r="MSR430" s="1209"/>
      <c r="MSS430" s="1209"/>
      <c r="MST430" s="1209"/>
      <c r="MSU430" s="1210"/>
      <c r="MSV430" s="1211"/>
      <c r="MSW430" s="1210"/>
      <c r="MSY430" s="1208"/>
      <c r="MSZ430" s="1209"/>
      <c r="MTA430" s="1209"/>
      <c r="MTB430" s="1209"/>
      <c r="MTC430" s="1209"/>
      <c r="MTD430" s="1210"/>
      <c r="MTE430" s="1211"/>
      <c r="MTF430" s="1210"/>
      <c r="MTH430" s="1208"/>
      <c r="MTI430" s="1209"/>
      <c r="MTJ430" s="1209"/>
      <c r="MTK430" s="1209"/>
      <c r="MTL430" s="1209"/>
      <c r="MTM430" s="1210"/>
      <c r="MTN430" s="1211"/>
      <c r="MTO430" s="1210"/>
      <c r="MTQ430" s="1208"/>
      <c r="MTR430" s="1209"/>
      <c r="MTS430" s="1209"/>
      <c r="MTT430" s="1209"/>
      <c r="MTU430" s="1209"/>
      <c r="MTV430" s="1210"/>
      <c r="MTW430" s="1211"/>
      <c r="MTX430" s="1210"/>
      <c r="MTZ430" s="1208"/>
      <c r="MUA430" s="1209"/>
      <c r="MUB430" s="1209"/>
      <c r="MUC430" s="1209"/>
      <c r="MUD430" s="1209"/>
      <c r="MUE430" s="1210"/>
      <c r="MUF430" s="1211"/>
      <c r="MUG430" s="1210"/>
      <c r="MUI430" s="1208"/>
      <c r="MUJ430" s="1209"/>
      <c r="MUK430" s="1209"/>
      <c r="MUL430" s="1209"/>
      <c r="MUM430" s="1209"/>
      <c r="MUN430" s="1210"/>
      <c r="MUO430" s="1211"/>
      <c r="MUP430" s="1210"/>
      <c r="MUR430" s="1208"/>
      <c r="MUS430" s="1209"/>
      <c r="MUT430" s="1209"/>
      <c r="MUU430" s="1209"/>
      <c r="MUV430" s="1209"/>
      <c r="MUW430" s="1210"/>
      <c r="MUX430" s="1211"/>
      <c r="MUY430" s="1210"/>
      <c r="MVA430" s="1208"/>
      <c r="MVB430" s="1209"/>
      <c r="MVC430" s="1209"/>
      <c r="MVD430" s="1209"/>
      <c r="MVE430" s="1209"/>
      <c r="MVF430" s="1210"/>
      <c r="MVG430" s="1211"/>
      <c r="MVH430" s="1210"/>
      <c r="MVJ430" s="1208"/>
      <c r="MVK430" s="1209"/>
      <c r="MVL430" s="1209"/>
      <c r="MVM430" s="1209"/>
      <c r="MVN430" s="1209"/>
      <c r="MVO430" s="1210"/>
      <c r="MVP430" s="1211"/>
      <c r="MVQ430" s="1210"/>
      <c r="MVS430" s="1208"/>
      <c r="MVT430" s="1209"/>
      <c r="MVU430" s="1209"/>
      <c r="MVV430" s="1209"/>
      <c r="MVW430" s="1209"/>
      <c r="MVX430" s="1210"/>
      <c r="MVY430" s="1211"/>
      <c r="MVZ430" s="1210"/>
      <c r="MWB430" s="1208"/>
      <c r="MWC430" s="1209"/>
      <c r="MWD430" s="1209"/>
      <c r="MWE430" s="1209"/>
      <c r="MWF430" s="1209"/>
      <c r="MWG430" s="1210"/>
      <c r="MWH430" s="1211"/>
      <c r="MWI430" s="1210"/>
      <c r="MWK430" s="1208"/>
      <c r="MWL430" s="1209"/>
      <c r="MWM430" s="1209"/>
      <c r="MWN430" s="1209"/>
      <c r="MWO430" s="1209"/>
      <c r="MWP430" s="1210"/>
      <c r="MWQ430" s="1211"/>
      <c r="MWR430" s="1210"/>
      <c r="MWT430" s="1208"/>
      <c r="MWU430" s="1209"/>
      <c r="MWV430" s="1209"/>
      <c r="MWW430" s="1209"/>
      <c r="MWX430" s="1209"/>
      <c r="MWY430" s="1210"/>
      <c r="MWZ430" s="1211"/>
      <c r="MXA430" s="1210"/>
      <c r="MXC430" s="1208"/>
      <c r="MXD430" s="1209"/>
      <c r="MXE430" s="1209"/>
      <c r="MXF430" s="1209"/>
      <c r="MXG430" s="1209"/>
      <c r="MXH430" s="1210"/>
      <c r="MXI430" s="1211"/>
      <c r="MXJ430" s="1210"/>
      <c r="MXL430" s="1208"/>
      <c r="MXM430" s="1209"/>
      <c r="MXN430" s="1209"/>
      <c r="MXO430" s="1209"/>
      <c r="MXP430" s="1209"/>
      <c r="MXQ430" s="1210"/>
      <c r="MXR430" s="1211"/>
      <c r="MXS430" s="1210"/>
      <c r="MXU430" s="1208"/>
      <c r="MXV430" s="1209"/>
      <c r="MXW430" s="1209"/>
      <c r="MXX430" s="1209"/>
      <c r="MXY430" s="1209"/>
      <c r="MXZ430" s="1210"/>
      <c r="MYA430" s="1211"/>
      <c r="MYB430" s="1210"/>
      <c r="MYD430" s="1208"/>
      <c r="MYE430" s="1209"/>
      <c r="MYF430" s="1209"/>
      <c r="MYG430" s="1209"/>
      <c r="MYH430" s="1209"/>
      <c r="MYI430" s="1210"/>
      <c r="MYJ430" s="1211"/>
      <c r="MYK430" s="1210"/>
      <c r="MYM430" s="1208"/>
      <c r="MYN430" s="1209"/>
      <c r="MYO430" s="1209"/>
      <c r="MYP430" s="1209"/>
      <c r="MYQ430" s="1209"/>
      <c r="MYR430" s="1210"/>
      <c r="MYS430" s="1211"/>
      <c r="MYT430" s="1210"/>
      <c r="MYV430" s="1208"/>
      <c r="MYW430" s="1209"/>
      <c r="MYX430" s="1209"/>
      <c r="MYY430" s="1209"/>
      <c r="MYZ430" s="1209"/>
      <c r="MZA430" s="1210"/>
      <c r="MZB430" s="1211"/>
      <c r="MZC430" s="1210"/>
      <c r="MZE430" s="1208"/>
      <c r="MZF430" s="1209"/>
      <c r="MZG430" s="1209"/>
      <c r="MZH430" s="1209"/>
      <c r="MZI430" s="1209"/>
      <c r="MZJ430" s="1210"/>
      <c r="MZK430" s="1211"/>
      <c r="MZL430" s="1210"/>
      <c r="MZN430" s="1208"/>
      <c r="MZO430" s="1209"/>
      <c r="MZP430" s="1209"/>
      <c r="MZQ430" s="1209"/>
      <c r="MZR430" s="1209"/>
      <c r="MZS430" s="1210"/>
      <c r="MZT430" s="1211"/>
      <c r="MZU430" s="1210"/>
      <c r="MZW430" s="1208"/>
      <c r="MZX430" s="1209"/>
      <c r="MZY430" s="1209"/>
      <c r="MZZ430" s="1209"/>
      <c r="NAA430" s="1209"/>
      <c r="NAB430" s="1210"/>
      <c r="NAC430" s="1211"/>
      <c r="NAD430" s="1210"/>
      <c r="NAF430" s="1208"/>
      <c r="NAG430" s="1209"/>
      <c r="NAH430" s="1209"/>
      <c r="NAI430" s="1209"/>
      <c r="NAJ430" s="1209"/>
      <c r="NAK430" s="1210"/>
      <c r="NAL430" s="1211"/>
      <c r="NAM430" s="1210"/>
      <c r="NAO430" s="1208"/>
      <c r="NAP430" s="1209"/>
      <c r="NAQ430" s="1209"/>
      <c r="NAR430" s="1209"/>
      <c r="NAS430" s="1209"/>
      <c r="NAT430" s="1210"/>
      <c r="NAU430" s="1211"/>
      <c r="NAV430" s="1210"/>
      <c r="NAX430" s="1208"/>
      <c r="NAY430" s="1209"/>
      <c r="NAZ430" s="1209"/>
      <c r="NBA430" s="1209"/>
      <c r="NBB430" s="1209"/>
      <c r="NBC430" s="1210"/>
      <c r="NBD430" s="1211"/>
      <c r="NBE430" s="1210"/>
      <c r="NBG430" s="1208"/>
      <c r="NBH430" s="1209"/>
      <c r="NBI430" s="1209"/>
      <c r="NBJ430" s="1209"/>
      <c r="NBK430" s="1209"/>
      <c r="NBL430" s="1210"/>
      <c r="NBM430" s="1211"/>
      <c r="NBN430" s="1210"/>
      <c r="NBP430" s="1208"/>
      <c r="NBQ430" s="1209"/>
      <c r="NBR430" s="1209"/>
      <c r="NBS430" s="1209"/>
      <c r="NBT430" s="1209"/>
      <c r="NBU430" s="1210"/>
      <c r="NBV430" s="1211"/>
      <c r="NBW430" s="1210"/>
      <c r="NBY430" s="1208"/>
      <c r="NBZ430" s="1209"/>
      <c r="NCA430" s="1209"/>
      <c r="NCB430" s="1209"/>
      <c r="NCC430" s="1209"/>
      <c r="NCD430" s="1210"/>
      <c r="NCE430" s="1211"/>
      <c r="NCF430" s="1210"/>
      <c r="NCH430" s="1208"/>
      <c r="NCI430" s="1209"/>
      <c r="NCJ430" s="1209"/>
      <c r="NCK430" s="1209"/>
      <c r="NCL430" s="1209"/>
      <c r="NCM430" s="1210"/>
      <c r="NCN430" s="1211"/>
      <c r="NCO430" s="1210"/>
      <c r="NCQ430" s="1208"/>
      <c r="NCR430" s="1209"/>
      <c r="NCS430" s="1209"/>
      <c r="NCT430" s="1209"/>
      <c r="NCU430" s="1209"/>
      <c r="NCV430" s="1210"/>
      <c r="NCW430" s="1211"/>
      <c r="NCX430" s="1210"/>
      <c r="NCZ430" s="1208"/>
      <c r="NDA430" s="1209"/>
      <c r="NDB430" s="1209"/>
      <c r="NDC430" s="1209"/>
      <c r="NDD430" s="1209"/>
      <c r="NDE430" s="1210"/>
      <c r="NDF430" s="1211"/>
      <c r="NDG430" s="1210"/>
      <c r="NDI430" s="1208"/>
      <c r="NDJ430" s="1209"/>
      <c r="NDK430" s="1209"/>
      <c r="NDL430" s="1209"/>
      <c r="NDM430" s="1209"/>
      <c r="NDN430" s="1210"/>
      <c r="NDO430" s="1211"/>
      <c r="NDP430" s="1210"/>
      <c r="NDR430" s="1208"/>
      <c r="NDS430" s="1209"/>
      <c r="NDT430" s="1209"/>
      <c r="NDU430" s="1209"/>
      <c r="NDV430" s="1209"/>
      <c r="NDW430" s="1210"/>
      <c r="NDX430" s="1211"/>
      <c r="NDY430" s="1210"/>
      <c r="NEA430" s="1208"/>
      <c r="NEB430" s="1209"/>
      <c r="NEC430" s="1209"/>
      <c r="NED430" s="1209"/>
      <c r="NEE430" s="1209"/>
      <c r="NEF430" s="1210"/>
      <c r="NEG430" s="1211"/>
      <c r="NEH430" s="1210"/>
      <c r="NEJ430" s="1208"/>
      <c r="NEK430" s="1209"/>
      <c r="NEL430" s="1209"/>
      <c r="NEM430" s="1209"/>
      <c r="NEN430" s="1209"/>
      <c r="NEO430" s="1210"/>
      <c r="NEP430" s="1211"/>
      <c r="NEQ430" s="1210"/>
      <c r="NES430" s="1208"/>
      <c r="NET430" s="1209"/>
      <c r="NEU430" s="1209"/>
      <c r="NEV430" s="1209"/>
      <c r="NEW430" s="1209"/>
      <c r="NEX430" s="1210"/>
      <c r="NEY430" s="1211"/>
      <c r="NEZ430" s="1210"/>
      <c r="NFB430" s="1208"/>
      <c r="NFC430" s="1209"/>
      <c r="NFD430" s="1209"/>
      <c r="NFE430" s="1209"/>
      <c r="NFF430" s="1209"/>
      <c r="NFG430" s="1210"/>
      <c r="NFH430" s="1211"/>
      <c r="NFI430" s="1210"/>
      <c r="NFK430" s="1208"/>
      <c r="NFL430" s="1209"/>
      <c r="NFM430" s="1209"/>
      <c r="NFN430" s="1209"/>
      <c r="NFO430" s="1209"/>
      <c r="NFP430" s="1210"/>
      <c r="NFQ430" s="1211"/>
      <c r="NFR430" s="1210"/>
      <c r="NFT430" s="1208"/>
      <c r="NFU430" s="1209"/>
      <c r="NFV430" s="1209"/>
      <c r="NFW430" s="1209"/>
      <c r="NFX430" s="1209"/>
      <c r="NFY430" s="1210"/>
      <c r="NFZ430" s="1211"/>
      <c r="NGA430" s="1210"/>
      <c r="NGC430" s="1208"/>
      <c r="NGD430" s="1209"/>
      <c r="NGE430" s="1209"/>
      <c r="NGF430" s="1209"/>
      <c r="NGG430" s="1209"/>
      <c r="NGH430" s="1210"/>
      <c r="NGI430" s="1211"/>
      <c r="NGJ430" s="1210"/>
      <c r="NGL430" s="1208"/>
      <c r="NGM430" s="1209"/>
      <c r="NGN430" s="1209"/>
      <c r="NGO430" s="1209"/>
      <c r="NGP430" s="1209"/>
      <c r="NGQ430" s="1210"/>
      <c r="NGR430" s="1211"/>
      <c r="NGS430" s="1210"/>
      <c r="NGU430" s="1208"/>
      <c r="NGV430" s="1209"/>
      <c r="NGW430" s="1209"/>
      <c r="NGX430" s="1209"/>
      <c r="NGY430" s="1209"/>
      <c r="NGZ430" s="1210"/>
      <c r="NHA430" s="1211"/>
      <c r="NHB430" s="1210"/>
      <c r="NHD430" s="1208"/>
      <c r="NHE430" s="1209"/>
      <c r="NHF430" s="1209"/>
      <c r="NHG430" s="1209"/>
      <c r="NHH430" s="1209"/>
      <c r="NHI430" s="1210"/>
      <c r="NHJ430" s="1211"/>
      <c r="NHK430" s="1210"/>
      <c r="NHM430" s="1208"/>
      <c r="NHN430" s="1209"/>
      <c r="NHO430" s="1209"/>
      <c r="NHP430" s="1209"/>
      <c r="NHQ430" s="1209"/>
      <c r="NHR430" s="1210"/>
      <c r="NHS430" s="1211"/>
      <c r="NHT430" s="1210"/>
      <c r="NHV430" s="1208"/>
      <c r="NHW430" s="1209"/>
      <c r="NHX430" s="1209"/>
      <c r="NHY430" s="1209"/>
      <c r="NHZ430" s="1209"/>
      <c r="NIA430" s="1210"/>
      <c r="NIB430" s="1211"/>
      <c r="NIC430" s="1210"/>
      <c r="NIE430" s="1208"/>
      <c r="NIF430" s="1209"/>
      <c r="NIG430" s="1209"/>
      <c r="NIH430" s="1209"/>
      <c r="NII430" s="1209"/>
      <c r="NIJ430" s="1210"/>
      <c r="NIK430" s="1211"/>
      <c r="NIL430" s="1210"/>
      <c r="NIN430" s="1208"/>
      <c r="NIO430" s="1209"/>
      <c r="NIP430" s="1209"/>
      <c r="NIQ430" s="1209"/>
      <c r="NIR430" s="1209"/>
      <c r="NIS430" s="1210"/>
      <c r="NIT430" s="1211"/>
      <c r="NIU430" s="1210"/>
      <c r="NIW430" s="1208"/>
      <c r="NIX430" s="1209"/>
      <c r="NIY430" s="1209"/>
      <c r="NIZ430" s="1209"/>
      <c r="NJA430" s="1209"/>
      <c r="NJB430" s="1210"/>
      <c r="NJC430" s="1211"/>
      <c r="NJD430" s="1210"/>
      <c r="NJF430" s="1208"/>
      <c r="NJG430" s="1209"/>
      <c r="NJH430" s="1209"/>
      <c r="NJI430" s="1209"/>
      <c r="NJJ430" s="1209"/>
      <c r="NJK430" s="1210"/>
      <c r="NJL430" s="1211"/>
      <c r="NJM430" s="1210"/>
      <c r="NJO430" s="1208"/>
      <c r="NJP430" s="1209"/>
      <c r="NJQ430" s="1209"/>
      <c r="NJR430" s="1209"/>
      <c r="NJS430" s="1209"/>
      <c r="NJT430" s="1210"/>
      <c r="NJU430" s="1211"/>
      <c r="NJV430" s="1210"/>
      <c r="NJX430" s="1208"/>
      <c r="NJY430" s="1209"/>
      <c r="NJZ430" s="1209"/>
      <c r="NKA430" s="1209"/>
      <c r="NKB430" s="1209"/>
      <c r="NKC430" s="1210"/>
      <c r="NKD430" s="1211"/>
      <c r="NKE430" s="1210"/>
      <c r="NKG430" s="1208"/>
      <c r="NKH430" s="1209"/>
      <c r="NKI430" s="1209"/>
      <c r="NKJ430" s="1209"/>
      <c r="NKK430" s="1209"/>
      <c r="NKL430" s="1210"/>
      <c r="NKM430" s="1211"/>
      <c r="NKN430" s="1210"/>
      <c r="NKP430" s="1208"/>
      <c r="NKQ430" s="1209"/>
      <c r="NKR430" s="1209"/>
      <c r="NKS430" s="1209"/>
      <c r="NKT430" s="1209"/>
      <c r="NKU430" s="1210"/>
      <c r="NKV430" s="1211"/>
      <c r="NKW430" s="1210"/>
      <c r="NKY430" s="1208"/>
      <c r="NKZ430" s="1209"/>
      <c r="NLA430" s="1209"/>
      <c r="NLB430" s="1209"/>
      <c r="NLC430" s="1209"/>
      <c r="NLD430" s="1210"/>
      <c r="NLE430" s="1211"/>
      <c r="NLF430" s="1210"/>
      <c r="NLH430" s="1208"/>
      <c r="NLI430" s="1209"/>
      <c r="NLJ430" s="1209"/>
      <c r="NLK430" s="1209"/>
      <c r="NLL430" s="1209"/>
      <c r="NLM430" s="1210"/>
      <c r="NLN430" s="1211"/>
      <c r="NLO430" s="1210"/>
      <c r="NLQ430" s="1208"/>
      <c r="NLR430" s="1209"/>
      <c r="NLS430" s="1209"/>
      <c r="NLT430" s="1209"/>
      <c r="NLU430" s="1209"/>
      <c r="NLV430" s="1210"/>
      <c r="NLW430" s="1211"/>
      <c r="NLX430" s="1210"/>
      <c r="NLZ430" s="1208"/>
      <c r="NMA430" s="1209"/>
      <c r="NMB430" s="1209"/>
      <c r="NMC430" s="1209"/>
      <c r="NMD430" s="1209"/>
      <c r="NME430" s="1210"/>
      <c r="NMF430" s="1211"/>
      <c r="NMG430" s="1210"/>
      <c r="NMI430" s="1208"/>
      <c r="NMJ430" s="1209"/>
      <c r="NMK430" s="1209"/>
      <c r="NML430" s="1209"/>
      <c r="NMM430" s="1209"/>
      <c r="NMN430" s="1210"/>
      <c r="NMO430" s="1211"/>
      <c r="NMP430" s="1210"/>
      <c r="NMR430" s="1208"/>
      <c r="NMS430" s="1209"/>
      <c r="NMT430" s="1209"/>
      <c r="NMU430" s="1209"/>
      <c r="NMV430" s="1209"/>
      <c r="NMW430" s="1210"/>
      <c r="NMX430" s="1211"/>
      <c r="NMY430" s="1210"/>
      <c r="NNA430" s="1208"/>
      <c r="NNB430" s="1209"/>
      <c r="NNC430" s="1209"/>
      <c r="NND430" s="1209"/>
      <c r="NNE430" s="1209"/>
      <c r="NNF430" s="1210"/>
      <c r="NNG430" s="1211"/>
      <c r="NNH430" s="1210"/>
      <c r="NNJ430" s="1208"/>
      <c r="NNK430" s="1209"/>
      <c r="NNL430" s="1209"/>
      <c r="NNM430" s="1209"/>
      <c r="NNN430" s="1209"/>
      <c r="NNO430" s="1210"/>
      <c r="NNP430" s="1211"/>
      <c r="NNQ430" s="1210"/>
      <c r="NNS430" s="1208"/>
      <c r="NNT430" s="1209"/>
      <c r="NNU430" s="1209"/>
      <c r="NNV430" s="1209"/>
      <c r="NNW430" s="1209"/>
      <c r="NNX430" s="1210"/>
      <c r="NNY430" s="1211"/>
      <c r="NNZ430" s="1210"/>
      <c r="NOB430" s="1208"/>
      <c r="NOC430" s="1209"/>
      <c r="NOD430" s="1209"/>
      <c r="NOE430" s="1209"/>
      <c r="NOF430" s="1209"/>
      <c r="NOG430" s="1210"/>
      <c r="NOH430" s="1211"/>
      <c r="NOI430" s="1210"/>
      <c r="NOK430" s="1208"/>
      <c r="NOL430" s="1209"/>
      <c r="NOM430" s="1209"/>
      <c r="NON430" s="1209"/>
      <c r="NOO430" s="1209"/>
      <c r="NOP430" s="1210"/>
      <c r="NOQ430" s="1211"/>
      <c r="NOR430" s="1210"/>
      <c r="NOT430" s="1208"/>
      <c r="NOU430" s="1209"/>
      <c r="NOV430" s="1209"/>
      <c r="NOW430" s="1209"/>
      <c r="NOX430" s="1209"/>
      <c r="NOY430" s="1210"/>
      <c r="NOZ430" s="1211"/>
      <c r="NPA430" s="1210"/>
      <c r="NPC430" s="1208"/>
      <c r="NPD430" s="1209"/>
      <c r="NPE430" s="1209"/>
      <c r="NPF430" s="1209"/>
      <c r="NPG430" s="1209"/>
      <c r="NPH430" s="1210"/>
      <c r="NPI430" s="1211"/>
      <c r="NPJ430" s="1210"/>
      <c r="NPL430" s="1208"/>
      <c r="NPM430" s="1209"/>
      <c r="NPN430" s="1209"/>
      <c r="NPO430" s="1209"/>
      <c r="NPP430" s="1209"/>
      <c r="NPQ430" s="1210"/>
      <c r="NPR430" s="1211"/>
      <c r="NPS430" s="1210"/>
      <c r="NPU430" s="1208"/>
      <c r="NPV430" s="1209"/>
      <c r="NPW430" s="1209"/>
      <c r="NPX430" s="1209"/>
      <c r="NPY430" s="1209"/>
      <c r="NPZ430" s="1210"/>
      <c r="NQA430" s="1211"/>
      <c r="NQB430" s="1210"/>
      <c r="NQD430" s="1208"/>
      <c r="NQE430" s="1209"/>
      <c r="NQF430" s="1209"/>
      <c r="NQG430" s="1209"/>
      <c r="NQH430" s="1209"/>
      <c r="NQI430" s="1210"/>
      <c r="NQJ430" s="1211"/>
      <c r="NQK430" s="1210"/>
      <c r="NQM430" s="1208"/>
      <c r="NQN430" s="1209"/>
      <c r="NQO430" s="1209"/>
      <c r="NQP430" s="1209"/>
      <c r="NQQ430" s="1209"/>
      <c r="NQR430" s="1210"/>
      <c r="NQS430" s="1211"/>
      <c r="NQT430" s="1210"/>
      <c r="NQV430" s="1208"/>
      <c r="NQW430" s="1209"/>
      <c r="NQX430" s="1209"/>
      <c r="NQY430" s="1209"/>
      <c r="NQZ430" s="1209"/>
      <c r="NRA430" s="1210"/>
      <c r="NRB430" s="1211"/>
      <c r="NRC430" s="1210"/>
      <c r="NRE430" s="1208"/>
      <c r="NRF430" s="1209"/>
      <c r="NRG430" s="1209"/>
      <c r="NRH430" s="1209"/>
      <c r="NRI430" s="1209"/>
      <c r="NRJ430" s="1210"/>
      <c r="NRK430" s="1211"/>
      <c r="NRL430" s="1210"/>
      <c r="NRN430" s="1208"/>
      <c r="NRO430" s="1209"/>
      <c r="NRP430" s="1209"/>
      <c r="NRQ430" s="1209"/>
      <c r="NRR430" s="1209"/>
      <c r="NRS430" s="1210"/>
      <c r="NRT430" s="1211"/>
      <c r="NRU430" s="1210"/>
      <c r="NRW430" s="1208"/>
      <c r="NRX430" s="1209"/>
      <c r="NRY430" s="1209"/>
      <c r="NRZ430" s="1209"/>
      <c r="NSA430" s="1209"/>
      <c r="NSB430" s="1210"/>
      <c r="NSC430" s="1211"/>
      <c r="NSD430" s="1210"/>
      <c r="NSF430" s="1208"/>
      <c r="NSG430" s="1209"/>
      <c r="NSH430" s="1209"/>
      <c r="NSI430" s="1209"/>
      <c r="NSJ430" s="1209"/>
      <c r="NSK430" s="1210"/>
      <c r="NSL430" s="1211"/>
      <c r="NSM430" s="1210"/>
      <c r="NSO430" s="1208"/>
      <c r="NSP430" s="1209"/>
      <c r="NSQ430" s="1209"/>
      <c r="NSR430" s="1209"/>
      <c r="NSS430" s="1209"/>
      <c r="NST430" s="1210"/>
      <c r="NSU430" s="1211"/>
      <c r="NSV430" s="1210"/>
      <c r="NSX430" s="1208"/>
      <c r="NSY430" s="1209"/>
      <c r="NSZ430" s="1209"/>
      <c r="NTA430" s="1209"/>
      <c r="NTB430" s="1209"/>
      <c r="NTC430" s="1210"/>
      <c r="NTD430" s="1211"/>
      <c r="NTE430" s="1210"/>
      <c r="NTG430" s="1208"/>
      <c r="NTH430" s="1209"/>
      <c r="NTI430" s="1209"/>
      <c r="NTJ430" s="1209"/>
      <c r="NTK430" s="1209"/>
      <c r="NTL430" s="1210"/>
      <c r="NTM430" s="1211"/>
      <c r="NTN430" s="1210"/>
      <c r="NTP430" s="1208"/>
      <c r="NTQ430" s="1209"/>
      <c r="NTR430" s="1209"/>
      <c r="NTS430" s="1209"/>
      <c r="NTT430" s="1209"/>
      <c r="NTU430" s="1210"/>
      <c r="NTV430" s="1211"/>
      <c r="NTW430" s="1210"/>
      <c r="NTY430" s="1208"/>
      <c r="NTZ430" s="1209"/>
      <c r="NUA430" s="1209"/>
      <c r="NUB430" s="1209"/>
      <c r="NUC430" s="1209"/>
      <c r="NUD430" s="1210"/>
      <c r="NUE430" s="1211"/>
      <c r="NUF430" s="1210"/>
      <c r="NUH430" s="1208"/>
      <c r="NUI430" s="1209"/>
      <c r="NUJ430" s="1209"/>
      <c r="NUK430" s="1209"/>
      <c r="NUL430" s="1209"/>
      <c r="NUM430" s="1210"/>
      <c r="NUN430" s="1211"/>
      <c r="NUO430" s="1210"/>
      <c r="NUQ430" s="1208"/>
      <c r="NUR430" s="1209"/>
      <c r="NUS430" s="1209"/>
      <c r="NUT430" s="1209"/>
      <c r="NUU430" s="1209"/>
      <c r="NUV430" s="1210"/>
      <c r="NUW430" s="1211"/>
      <c r="NUX430" s="1210"/>
      <c r="NUZ430" s="1208"/>
      <c r="NVA430" s="1209"/>
      <c r="NVB430" s="1209"/>
      <c r="NVC430" s="1209"/>
      <c r="NVD430" s="1209"/>
      <c r="NVE430" s="1210"/>
      <c r="NVF430" s="1211"/>
      <c r="NVG430" s="1210"/>
      <c r="NVI430" s="1208"/>
      <c r="NVJ430" s="1209"/>
      <c r="NVK430" s="1209"/>
      <c r="NVL430" s="1209"/>
      <c r="NVM430" s="1209"/>
      <c r="NVN430" s="1210"/>
      <c r="NVO430" s="1211"/>
      <c r="NVP430" s="1210"/>
      <c r="NVR430" s="1208"/>
      <c r="NVS430" s="1209"/>
      <c r="NVT430" s="1209"/>
      <c r="NVU430" s="1209"/>
      <c r="NVV430" s="1209"/>
      <c r="NVW430" s="1210"/>
      <c r="NVX430" s="1211"/>
      <c r="NVY430" s="1210"/>
      <c r="NWA430" s="1208"/>
      <c r="NWB430" s="1209"/>
      <c r="NWC430" s="1209"/>
      <c r="NWD430" s="1209"/>
      <c r="NWE430" s="1209"/>
      <c r="NWF430" s="1210"/>
      <c r="NWG430" s="1211"/>
      <c r="NWH430" s="1210"/>
      <c r="NWJ430" s="1208"/>
      <c r="NWK430" s="1209"/>
      <c r="NWL430" s="1209"/>
      <c r="NWM430" s="1209"/>
      <c r="NWN430" s="1209"/>
      <c r="NWO430" s="1210"/>
      <c r="NWP430" s="1211"/>
      <c r="NWQ430" s="1210"/>
      <c r="NWS430" s="1208"/>
      <c r="NWT430" s="1209"/>
      <c r="NWU430" s="1209"/>
      <c r="NWV430" s="1209"/>
      <c r="NWW430" s="1209"/>
      <c r="NWX430" s="1210"/>
      <c r="NWY430" s="1211"/>
      <c r="NWZ430" s="1210"/>
      <c r="NXB430" s="1208"/>
      <c r="NXC430" s="1209"/>
      <c r="NXD430" s="1209"/>
      <c r="NXE430" s="1209"/>
      <c r="NXF430" s="1209"/>
      <c r="NXG430" s="1210"/>
      <c r="NXH430" s="1211"/>
      <c r="NXI430" s="1210"/>
      <c r="NXK430" s="1208"/>
      <c r="NXL430" s="1209"/>
      <c r="NXM430" s="1209"/>
      <c r="NXN430" s="1209"/>
      <c r="NXO430" s="1209"/>
      <c r="NXP430" s="1210"/>
      <c r="NXQ430" s="1211"/>
      <c r="NXR430" s="1210"/>
      <c r="NXT430" s="1208"/>
      <c r="NXU430" s="1209"/>
      <c r="NXV430" s="1209"/>
      <c r="NXW430" s="1209"/>
      <c r="NXX430" s="1209"/>
      <c r="NXY430" s="1210"/>
      <c r="NXZ430" s="1211"/>
      <c r="NYA430" s="1210"/>
      <c r="NYC430" s="1208"/>
      <c r="NYD430" s="1209"/>
      <c r="NYE430" s="1209"/>
      <c r="NYF430" s="1209"/>
      <c r="NYG430" s="1209"/>
      <c r="NYH430" s="1210"/>
      <c r="NYI430" s="1211"/>
      <c r="NYJ430" s="1210"/>
      <c r="NYL430" s="1208"/>
      <c r="NYM430" s="1209"/>
      <c r="NYN430" s="1209"/>
      <c r="NYO430" s="1209"/>
      <c r="NYP430" s="1209"/>
      <c r="NYQ430" s="1210"/>
      <c r="NYR430" s="1211"/>
      <c r="NYS430" s="1210"/>
      <c r="NYU430" s="1208"/>
      <c r="NYV430" s="1209"/>
      <c r="NYW430" s="1209"/>
      <c r="NYX430" s="1209"/>
      <c r="NYY430" s="1209"/>
      <c r="NYZ430" s="1210"/>
      <c r="NZA430" s="1211"/>
      <c r="NZB430" s="1210"/>
      <c r="NZD430" s="1208"/>
      <c r="NZE430" s="1209"/>
      <c r="NZF430" s="1209"/>
      <c r="NZG430" s="1209"/>
      <c r="NZH430" s="1209"/>
      <c r="NZI430" s="1210"/>
      <c r="NZJ430" s="1211"/>
      <c r="NZK430" s="1210"/>
      <c r="NZM430" s="1208"/>
      <c r="NZN430" s="1209"/>
      <c r="NZO430" s="1209"/>
      <c r="NZP430" s="1209"/>
      <c r="NZQ430" s="1209"/>
      <c r="NZR430" s="1210"/>
      <c r="NZS430" s="1211"/>
      <c r="NZT430" s="1210"/>
      <c r="NZV430" s="1208"/>
      <c r="NZW430" s="1209"/>
      <c r="NZX430" s="1209"/>
      <c r="NZY430" s="1209"/>
      <c r="NZZ430" s="1209"/>
      <c r="OAA430" s="1210"/>
      <c r="OAB430" s="1211"/>
      <c r="OAC430" s="1210"/>
      <c r="OAE430" s="1208"/>
      <c r="OAF430" s="1209"/>
      <c r="OAG430" s="1209"/>
      <c r="OAH430" s="1209"/>
      <c r="OAI430" s="1209"/>
      <c r="OAJ430" s="1210"/>
      <c r="OAK430" s="1211"/>
      <c r="OAL430" s="1210"/>
      <c r="OAN430" s="1208"/>
      <c r="OAO430" s="1209"/>
      <c r="OAP430" s="1209"/>
      <c r="OAQ430" s="1209"/>
      <c r="OAR430" s="1209"/>
      <c r="OAS430" s="1210"/>
      <c r="OAT430" s="1211"/>
      <c r="OAU430" s="1210"/>
      <c r="OAW430" s="1208"/>
      <c r="OAX430" s="1209"/>
      <c r="OAY430" s="1209"/>
      <c r="OAZ430" s="1209"/>
      <c r="OBA430" s="1209"/>
      <c r="OBB430" s="1210"/>
      <c r="OBC430" s="1211"/>
      <c r="OBD430" s="1210"/>
      <c r="OBF430" s="1208"/>
      <c r="OBG430" s="1209"/>
      <c r="OBH430" s="1209"/>
      <c r="OBI430" s="1209"/>
      <c r="OBJ430" s="1209"/>
      <c r="OBK430" s="1210"/>
      <c r="OBL430" s="1211"/>
      <c r="OBM430" s="1210"/>
      <c r="OBO430" s="1208"/>
      <c r="OBP430" s="1209"/>
      <c r="OBQ430" s="1209"/>
      <c r="OBR430" s="1209"/>
      <c r="OBS430" s="1209"/>
      <c r="OBT430" s="1210"/>
      <c r="OBU430" s="1211"/>
      <c r="OBV430" s="1210"/>
      <c r="OBX430" s="1208"/>
      <c r="OBY430" s="1209"/>
      <c r="OBZ430" s="1209"/>
      <c r="OCA430" s="1209"/>
      <c r="OCB430" s="1209"/>
      <c r="OCC430" s="1210"/>
      <c r="OCD430" s="1211"/>
      <c r="OCE430" s="1210"/>
      <c r="OCG430" s="1208"/>
      <c r="OCH430" s="1209"/>
      <c r="OCI430" s="1209"/>
      <c r="OCJ430" s="1209"/>
      <c r="OCK430" s="1209"/>
      <c r="OCL430" s="1210"/>
      <c r="OCM430" s="1211"/>
      <c r="OCN430" s="1210"/>
      <c r="OCP430" s="1208"/>
      <c r="OCQ430" s="1209"/>
      <c r="OCR430" s="1209"/>
      <c r="OCS430" s="1209"/>
      <c r="OCT430" s="1209"/>
      <c r="OCU430" s="1210"/>
      <c r="OCV430" s="1211"/>
      <c r="OCW430" s="1210"/>
      <c r="OCY430" s="1208"/>
      <c r="OCZ430" s="1209"/>
      <c r="ODA430" s="1209"/>
      <c r="ODB430" s="1209"/>
      <c r="ODC430" s="1209"/>
      <c r="ODD430" s="1210"/>
      <c r="ODE430" s="1211"/>
      <c r="ODF430" s="1210"/>
      <c r="ODH430" s="1208"/>
      <c r="ODI430" s="1209"/>
      <c r="ODJ430" s="1209"/>
      <c r="ODK430" s="1209"/>
      <c r="ODL430" s="1209"/>
      <c r="ODM430" s="1210"/>
      <c r="ODN430" s="1211"/>
      <c r="ODO430" s="1210"/>
      <c r="ODQ430" s="1208"/>
      <c r="ODR430" s="1209"/>
      <c r="ODS430" s="1209"/>
      <c r="ODT430" s="1209"/>
      <c r="ODU430" s="1209"/>
      <c r="ODV430" s="1210"/>
      <c r="ODW430" s="1211"/>
      <c r="ODX430" s="1210"/>
      <c r="ODZ430" s="1208"/>
      <c r="OEA430" s="1209"/>
      <c r="OEB430" s="1209"/>
      <c r="OEC430" s="1209"/>
      <c r="OED430" s="1209"/>
      <c r="OEE430" s="1210"/>
      <c r="OEF430" s="1211"/>
      <c r="OEG430" s="1210"/>
      <c r="OEI430" s="1208"/>
      <c r="OEJ430" s="1209"/>
      <c r="OEK430" s="1209"/>
      <c r="OEL430" s="1209"/>
      <c r="OEM430" s="1209"/>
      <c r="OEN430" s="1210"/>
      <c r="OEO430" s="1211"/>
      <c r="OEP430" s="1210"/>
      <c r="OER430" s="1208"/>
      <c r="OES430" s="1209"/>
      <c r="OET430" s="1209"/>
      <c r="OEU430" s="1209"/>
      <c r="OEV430" s="1209"/>
      <c r="OEW430" s="1210"/>
      <c r="OEX430" s="1211"/>
      <c r="OEY430" s="1210"/>
      <c r="OFA430" s="1208"/>
      <c r="OFB430" s="1209"/>
      <c r="OFC430" s="1209"/>
      <c r="OFD430" s="1209"/>
      <c r="OFE430" s="1209"/>
      <c r="OFF430" s="1210"/>
      <c r="OFG430" s="1211"/>
      <c r="OFH430" s="1210"/>
      <c r="OFJ430" s="1208"/>
      <c r="OFK430" s="1209"/>
      <c r="OFL430" s="1209"/>
      <c r="OFM430" s="1209"/>
      <c r="OFN430" s="1209"/>
      <c r="OFO430" s="1210"/>
      <c r="OFP430" s="1211"/>
      <c r="OFQ430" s="1210"/>
      <c r="OFS430" s="1208"/>
      <c r="OFT430" s="1209"/>
      <c r="OFU430" s="1209"/>
      <c r="OFV430" s="1209"/>
      <c r="OFW430" s="1209"/>
      <c r="OFX430" s="1210"/>
      <c r="OFY430" s="1211"/>
      <c r="OFZ430" s="1210"/>
      <c r="OGB430" s="1208"/>
      <c r="OGC430" s="1209"/>
      <c r="OGD430" s="1209"/>
      <c r="OGE430" s="1209"/>
      <c r="OGF430" s="1209"/>
      <c r="OGG430" s="1210"/>
      <c r="OGH430" s="1211"/>
      <c r="OGI430" s="1210"/>
      <c r="OGK430" s="1208"/>
      <c r="OGL430" s="1209"/>
      <c r="OGM430" s="1209"/>
      <c r="OGN430" s="1209"/>
      <c r="OGO430" s="1209"/>
      <c r="OGP430" s="1210"/>
      <c r="OGQ430" s="1211"/>
      <c r="OGR430" s="1210"/>
      <c r="OGT430" s="1208"/>
      <c r="OGU430" s="1209"/>
      <c r="OGV430" s="1209"/>
      <c r="OGW430" s="1209"/>
      <c r="OGX430" s="1209"/>
      <c r="OGY430" s="1210"/>
      <c r="OGZ430" s="1211"/>
      <c r="OHA430" s="1210"/>
      <c r="OHC430" s="1208"/>
      <c r="OHD430" s="1209"/>
      <c r="OHE430" s="1209"/>
      <c r="OHF430" s="1209"/>
      <c r="OHG430" s="1209"/>
      <c r="OHH430" s="1210"/>
      <c r="OHI430" s="1211"/>
      <c r="OHJ430" s="1210"/>
      <c r="OHL430" s="1208"/>
      <c r="OHM430" s="1209"/>
      <c r="OHN430" s="1209"/>
      <c r="OHO430" s="1209"/>
      <c r="OHP430" s="1209"/>
      <c r="OHQ430" s="1210"/>
      <c r="OHR430" s="1211"/>
      <c r="OHS430" s="1210"/>
      <c r="OHU430" s="1208"/>
      <c r="OHV430" s="1209"/>
      <c r="OHW430" s="1209"/>
      <c r="OHX430" s="1209"/>
      <c r="OHY430" s="1209"/>
      <c r="OHZ430" s="1210"/>
      <c r="OIA430" s="1211"/>
      <c r="OIB430" s="1210"/>
      <c r="OID430" s="1208"/>
      <c r="OIE430" s="1209"/>
      <c r="OIF430" s="1209"/>
      <c r="OIG430" s="1209"/>
      <c r="OIH430" s="1209"/>
      <c r="OII430" s="1210"/>
      <c r="OIJ430" s="1211"/>
      <c r="OIK430" s="1210"/>
      <c r="OIM430" s="1208"/>
      <c r="OIN430" s="1209"/>
      <c r="OIO430" s="1209"/>
      <c r="OIP430" s="1209"/>
      <c r="OIQ430" s="1209"/>
      <c r="OIR430" s="1210"/>
      <c r="OIS430" s="1211"/>
      <c r="OIT430" s="1210"/>
      <c r="OIV430" s="1208"/>
      <c r="OIW430" s="1209"/>
      <c r="OIX430" s="1209"/>
      <c r="OIY430" s="1209"/>
      <c r="OIZ430" s="1209"/>
      <c r="OJA430" s="1210"/>
      <c r="OJB430" s="1211"/>
      <c r="OJC430" s="1210"/>
      <c r="OJE430" s="1208"/>
      <c r="OJF430" s="1209"/>
      <c r="OJG430" s="1209"/>
      <c r="OJH430" s="1209"/>
      <c r="OJI430" s="1209"/>
      <c r="OJJ430" s="1210"/>
      <c r="OJK430" s="1211"/>
      <c r="OJL430" s="1210"/>
      <c r="OJN430" s="1208"/>
      <c r="OJO430" s="1209"/>
      <c r="OJP430" s="1209"/>
      <c r="OJQ430" s="1209"/>
      <c r="OJR430" s="1209"/>
      <c r="OJS430" s="1210"/>
      <c r="OJT430" s="1211"/>
      <c r="OJU430" s="1210"/>
      <c r="OJW430" s="1208"/>
      <c r="OJX430" s="1209"/>
      <c r="OJY430" s="1209"/>
      <c r="OJZ430" s="1209"/>
      <c r="OKA430" s="1209"/>
      <c r="OKB430" s="1210"/>
      <c r="OKC430" s="1211"/>
      <c r="OKD430" s="1210"/>
      <c r="OKF430" s="1208"/>
      <c r="OKG430" s="1209"/>
      <c r="OKH430" s="1209"/>
      <c r="OKI430" s="1209"/>
      <c r="OKJ430" s="1209"/>
      <c r="OKK430" s="1210"/>
      <c r="OKL430" s="1211"/>
      <c r="OKM430" s="1210"/>
      <c r="OKO430" s="1208"/>
      <c r="OKP430" s="1209"/>
      <c r="OKQ430" s="1209"/>
      <c r="OKR430" s="1209"/>
      <c r="OKS430" s="1209"/>
      <c r="OKT430" s="1210"/>
      <c r="OKU430" s="1211"/>
      <c r="OKV430" s="1210"/>
      <c r="OKX430" s="1208"/>
      <c r="OKY430" s="1209"/>
      <c r="OKZ430" s="1209"/>
      <c r="OLA430" s="1209"/>
      <c r="OLB430" s="1209"/>
      <c r="OLC430" s="1210"/>
      <c r="OLD430" s="1211"/>
      <c r="OLE430" s="1210"/>
      <c r="OLG430" s="1208"/>
      <c r="OLH430" s="1209"/>
      <c r="OLI430" s="1209"/>
      <c r="OLJ430" s="1209"/>
      <c r="OLK430" s="1209"/>
      <c r="OLL430" s="1210"/>
      <c r="OLM430" s="1211"/>
      <c r="OLN430" s="1210"/>
      <c r="OLP430" s="1208"/>
      <c r="OLQ430" s="1209"/>
      <c r="OLR430" s="1209"/>
      <c r="OLS430" s="1209"/>
      <c r="OLT430" s="1209"/>
      <c r="OLU430" s="1210"/>
      <c r="OLV430" s="1211"/>
      <c r="OLW430" s="1210"/>
      <c r="OLY430" s="1208"/>
      <c r="OLZ430" s="1209"/>
      <c r="OMA430" s="1209"/>
      <c r="OMB430" s="1209"/>
      <c r="OMC430" s="1209"/>
      <c r="OMD430" s="1210"/>
      <c r="OME430" s="1211"/>
      <c r="OMF430" s="1210"/>
      <c r="OMH430" s="1208"/>
      <c r="OMI430" s="1209"/>
      <c r="OMJ430" s="1209"/>
      <c r="OMK430" s="1209"/>
      <c r="OML430" s="1209"/>
      <c r="OMM430" s="1210"/>
      <c r="OMN430" s="1211"/>
      <c r="OMO430" s="1210"/>
      <c r="OMQ430" s="1208"/>
      <c r="OMR430" s="1209"/>
      <c r="OMS430" s="1209"/>
      <c r="OMT430" s="1209"/>
      <c r="OMU430" s="1209"/>
      <c r="OMV430" s="1210"/>
      <c r="OMW430" s="1211"/>
      <c r="OMX430" s="1210"/>
      <c r="OMZ430" s="1208"/>
      <c r="ONA430" s="1209"/>
      <c r="ONB430" s="1209"/>
      <c r="ONC430" s="1209"/>
      <c r="OND430" s="1209"/>
      <c r="ONE430" s="1210"/>
      <c r="ONF430" s="1211"/>
      <c r="ONG430" s="1210"/>
      <c r="ONI430" s="1208"/>
      <c r="ONJ430" s="1209"/>
      <c r="ONK430" s="1209"/>
      <c r="ONL430" s="1209"/>
      <c r="ONM430" s="1209"/>
      <c r="ONN430" s="1210"/>
      <c r="ONO430" s="1211"/>
      <c r="ONP430" s="1210"/>
      <c r="ONR430" s="1208"/>
      <c r="ONS430" s="1209"/>
      <c r="ONT430" s="1209"/>
      <c r="ONU430" s="1209"/>
      <c r="ONV430" s="1209"/>
      <c r="ONW430" s="1210"/>
      <c r="ONX430" s="1211"/>
      <c r="ONY430" s="1210"/>
      <c r="OOA430" s="1208"/>
      <c r="OOB430" s="1209"/>
      <c r="OOC430" s="1209"/>
      <c r="OOD430" s="1209"/>
      <c r="OOE430" s="1209"/>
      <c r="OOF430" s="1210"/>
      <c r="OOG430" s="1211"/>
      <c r="OOH430" s="1210"/>
      <c r="OOJ430" s="1208"/>
      <c r="OOK430" s="1209"/>
      <c r="OOL430" s="1209"/>
      <c r="OOM430" s="1209"/>
      <c r="OON430" s="1209"/>
      <c r="OOO430" s="1210"/>
      <c r="OOP430" s="1211"/>
      <c r="OOQ430" s="1210"/>
      <c r="OOS430" s="1208"/>
      <c r="OOT430" s="1209"/>
      <c r="OOU430" s="1209"/>
      <c r="OOV430" s="1209"/>
      <c r="OOW430" s="1209"/>
      <c r="OOX430" s="1210"/>
      <c r="OOY430" s="1211"/>
      <c r="OOZ430" s="1210"/>
      <c r="OPB430" s="1208"/>
      <c r="OPC430" s="1209"/>
      <c r="OPD430" s="1209"/>
      <c r="OPE430" s="1209"/>
      <c r="OPF430" s="1209"/>
      <c r="OPG430" s="1210"/>
      <c r="OPH430" s="1211"/>
      <c r="OPI430" s="1210"/>
      <c r="OPK430" s="1208"/>
      <c r="OPL430" s="1209"/>
      <c r="OPM430" s="1209"/>
      <c r="OPN430" s="1209"/>
      <c r="OPO430" s="1209"/>
      <c r="OPP430" s="1210"/>
      <c r="OPQ430" s="1211"/>
      <c r="OPR430" s="1210"/>
      <c r="OPT430" s="1208"/>
      <c r="OPU430" s="1209"/>
      <c r="OPV430" s="1209"/>
      <c r="OPW430" s="1209"/>
      <c r="OPX430" s="1209"/>
      <c r="OPY430" s="1210"/>
      <c r="OPZ430" s="1211"/>
      <c r="OQA430" s="1210"/>
      <c r="OQC430" s="1208"/>
      <c r="OQD430" s="1209"/>
      <c r="OQE430" s="1209"/>
      <c r="OQF430" s="1209"/>
      <c r="OQG430" s="1209"/>
      <c r="OQH430" s="1210"/>
      <c r="OQI430" s="1211"/>
      <c r="OQJ430" s="1210"/>
      <c r="OQL430" s="1208"/>
      <c r="OQM430" s="1209"/>
      <c r="OQN430" s="1209"/>
      <c r="OQO430" s="1209"/>
      <c r="OQP430" s="1209"/>
      <c r="OQQ430" s="1210"/>
      <c r="OQR430" s="1211"/>
      <c r="OQS430" s="1210"/>
      <c r="OQU430" s="1208"/>
      <c r="OQV430" s="1209"/>
      <c r="OQW430" s="1209"/>
      <c r="OQX430" s="1209"/>
      <c r="OQY430" s="1209"/>
      <c r="OQZ430" s="1210"/>
      <c r="ORA430" s="1211"/>
      <c r="ORB430" s="1210"/>
      <c r="ORD430" s="1208"/>
      <c r="ORE430" s="1209"/>
      <c r="ORF430" s="1209"/>
      <c r="ORG430" s="1209"/>
      <c r="ORH430" s="1209"/>
      <c r="ORI430" s="1210"/>
      <c r="ORJ430" s="1211"/>
      <c r="ORK430" s="1210"/>
      <c r="ORM430" s="1208"/>
      <c r="ORN430" s="1209"/>
      <c r="ORO430" s="1209"/>
      <c r="ORP430" s="1209"/>
      <c r="ORQ430" s="1209"/>
      <c r="ORR430" s="1210"/>
      <c r="ORS430" s="1211"/>
      <c r="ORT430" s="1210"/>
      <c r="ORV430" s="1208"/>
      <c r="ORW430" s="1209"/>
      <c r="ORX430" s="1209"/>
      <c r="ORY430" s="1209"/>
      <c r="ORZ430" s="1209"/>
      <c r="OSA430" s="1210"/>
      <c r="OSB430" s="1211"/>
      <c r="OSC430" s="1210"/>
      <c r="OSE430" s="1208"/>
      <c r="OSF430" s="1209"/>
      <c r="OSG430" s="1209"/>
      <c r="OSH430" s="1209"/>
      <c r="OSI430" s="1209"/>
      <c r="OSJ430" s="1210"/>
      <c r="OSK430" s="1211"/>
      <c r="OSL430" s="1210"/>
      <c r="OSN430" s="1208"/>
      <c r="OSO430" s="1209"/>
      <c r="OSP430" s="1209"/>
      <c r="OSQ430" s="1209"/>
      <c r="OSR430" s="1209"/>
      <c r="OSS430" s="1210"/>
      <c r="OST430" s="1211"/>
      <c r="OSU430" s="1210"/>
      <c r="OSW430" s="1208"/>
      <c r="OSX430" s="1209"/>
      <c r="OSY430" s="1209"/>
      <c r="OSZ430" s="1209"/>
      <c r="OTA430" s="1209"/>
      <c r="OTB430" s="1210"/>
      <c r="OTC430" s="1211"/>
      <c r="OTD430" s="1210"/>
      <c r="OTF430" s="1208"/>
      <c r="OTG430" s="1209"/>
      <c r="OTH430" s="1209"/>
      <c r="OTI430" s="1209"/>
      <c r="OTJ430" s="1209"/>
      <c r="OTK430" s="1210"/>
      <c r="OTL430" s="1211"/>
      <c r="OTM430" s="1210"/>
      <c r="OTO430" s="1208"/>
      <c r="OTP430" s="1209"/>
      <c r="OTQ430" s="1209"/>
      <c r="OTR430" s="1209"/>
      <c r="OTS430" s="1209"/>
      <c r="OTT430" s="1210"/>
      <c r="OTU430" s="1211"/>
      <c r="OTV430" s="1210"/>
      <c r="OTX430" s="1208"/>
      <c r="OTY430" s="1209"/>
      <c r="OTZ430" s="1209"/>
      <c r="OUA430" s="1209"/>
      <c r="OUB430" s="1209"/>
      <c r="OUC430" s="1210"/>
      <c r="OUD430" s="1211"/>
      <c r="OUE430" s="1210"/>
      <c r="OUG430" s="1208"/>
      <c r="OUH430" s="1209"/>
      <c r="OUI430" s="1209"/>
      <c r="OUJ430" s="1209"/>
      <c r="OUK430" s="1209"/>
      <c r="OUL430" s="1210"/>
      <c r="OUM430" s="1211"/>
      <c r="OUN430" s="1210"/>
      <c r="OUP430" s="1208"/>
      <c r="OUQ430" s="1209"/>
      <c r="OUR430" s="1209"/>
      <c r="OUS430" s="1209"/>
      <c r="OUT430" s="1209"/>
      <c r="OUU430" s="1210"/>
      <c r="OUV430" s="1211"/>
      <c r="OUW430" s="1210"/>
      <c r="OUY430" s="1208"/>
      <c r="OUZ430" s="1209"/>
      <c r="OVA430" s="1209"/>
      <c r="OVB430" s="1209"/>
      <c r="OVC430" s="1209"/>
      <c r="OVD430" s="1210"/>
      <c r="OVE430" s="1211"/>
      <c r="OVF430" s="1210"/>
      <c r="OVH430" s="1208"/>
      <c r="OVI430" s="1209"/>
      <c r="OVJ430" s="1209"/>
      <c r="OVK430" s="1209"/>
      <c r="OVL430" s="1209"/>
      <c r="OVM430" s="1210"/>
      <c r="OVN430" s="1211"/>
      <c r="OVO430" s="1210"/>
      <c r="OVQ430" s="1208"/>
      <c r="OVR430" s="1209"/>
      <c r="OVS430" s="1209"/>
      <c r="OVT430" s="1209"/>
      <c r="OVU430" s="1209"/>
      <c r="OVV430" s="1210"/>
      <c r="OVW430" s="1211"/>
      <c r="OVX430" s="1210"/>
      <c r="OVZ430" s="1208"/>
      <c r="OWA430" s="1209"/>
      <c r="OWB430" s="1209"/>
      <c r="OWC430" s="1209"/>
      <c r="OWD430" s="1209"/>
      <c r="OWE430" s="1210"/>
      <c r="OWF430" s="1211"/>
      <c r="OWG430" s="1210"/>
      <c r="OWI430" s="1208"/>
      <c r="OWJ430" s="1209"/>
      <c r="OWK430" s="1209"/>
      <c r="OWL430" s="1209"/>
      <c r="OWM430" s="1209"/>
      <c r="OWN430" s="1210"/>
      <c r="OWO430" s="1211"/>
      <c r="OWP430" s="1210"/>
      <c r="OWR430" s="1208"/>
      <c r="OWS430" s="1209"/>
      <c r="OWT430" s="1209"/>
      <c r="OWU430" s="1209"/>
      <c r="OWV430" s="1209"/>
      <c r="OWW430" s="1210"/>
      <c r="OWX430" s="1211"/>
      <c r="OWY430" s="1210"/>
      <c r="OXA430" s="1208"/>
      <c r="OXB430" s="1209"/>
      <c r="OXC430" s="1209"/>
      <c r="OXD430" s="1209"/>
      <c r="OXE430" s="1209"/>
      <c r="OXF430" s="1210"/>
      <c r="OXG430" s="1211"/>
      <c r="OXH430" s="1210"/>
      <c r="OXJ430" s="1208"/>
      <c r="OXK430" s="1209"/>
      <c r="OXL430" s="1209"/>
      <c r="OXM430" s="1209"/>
      <c r="OXN430" s="1209"/>
      <c r="OXO430" s="1210"/>
      <c r="OXP430" s="1211"/>
      <c r="OXQ430" s="1210"/>
      <c r="OXS430" s="1208"/>
      <c r="OXT430" s="1209"/>
      <c r="OXU430" s="1209"/>
      <c r="OXV430" s="1209"/>
      <c r="OXW430" s="1209"/>
      <c r="OXX430" s="1210"/>
      <c r="OXY430" s="1211"/>
      <c r="OXZ430" s="1210"/>
      <c r="OYB430" s="1208"/>
      <c r="OYC430" s="1209"/>
      <c r="OYD430" s="1209"/>
      <c r="OYE430" s="1209"/>
      <c r="OYF430" s="1209"/>
      <c r="OYG430" s="1210"/>
      <c r="OYH430" s="1211"/>
      <c r="OYI430" s="1210"/>
      <c r="OYK430" s="1208"/>
      <c r="OYL430" s="1209"/>
      <c r="OYM430" s="1209"/>
      <c r="OYN430" s="1209"/>
      <c r="OYO430" s="1209"/>
      <c r="OYP430" s="1210"/>
      <c r="OYQ430" s="1211"/>
      <c r="OYR430" s="1210"/>
      <c r="OYT430" s="1208"/>
      <c r="OYU430" s="1209"/>
      <c r="OYV430" s="1209"/>
      <c r="OYW430" s="1209"/>
      <c r="OYX430" s="1209"/>
      <c r="OYY430" s="1210"/>
      <c r="OYZ430" s="1211"/>
      <c r="OZA430" s="1210"/>
      <c r="OZC430" s="1208"/>
      <c r="OZD430" s="1209"/>
      <c r="OZE430" s="1209"/>
      <c r="OZF430" s="1209"/>
      <c r="OZG430" s="1209"/>
      <c r="OZH430" s="1210"/>
      <c r="OZI430" s="1211"/>
      <c r="OZJ430" s="1210"/>
      <c r="OZL430" s="1208"/>
      <c r="OZM430" s="1209"/>
      <c r="OZN430" s="1209"/>
      <c r="OZO430" s="1209"/>
      <c r="OZP430" s="1209"/>
      <c r="OZQ430" s="1210"/>
      <c r="OZR430" s="1211"/>
      <c r="OZS430" s="1210"/>
      <c r="OZU430" s="1208"/>
      <c r="OZV430" s="1209"/>
      <c r="OZW430" s="1209"/>
      <c r="OZX430" s="1209"/>
      <c r="OZY430" s="1209"/>
      <c r="OZZ430" s="1210"/>
      <c r="PAA430" s="1211"/>
      <c r="PAB430" s="1210"/>
      <c r="PAD430" s="1208"/>
      <c r="PAE430" s="1209"/>
      <c r="PAF430" s="1209"/>
      <c r="PAG430" s="1209"/>
      <c r="PAH430" s="1209"/>
      <c r="PAI430" s="1210"/>
      <c r="PAJ430" s="1211"/>
      <c r="PAK430" s="1210"/>
      <c r="PAM430" s="1208"/>
      <c r="PAN430" s="1209"/>
      <c r="PAO430" s="1209"/>
      <c r="PAP430" s="1209"/>
      <c r="PAQ430" s="1209"/>
      <c r="PAR430" s="1210"/>
      <c r="PAS430" s="1211"/>
      <c r="PAT430" s="1210"/>
      <c r="PAV430" s="1208"/>
      <c r="PAW430" s="1209"/>
      <c r="PAX430" s="1209"/>
      <c r="PAY430" s="1209"/>
      <c r="PAZ430" s="1209"/>
      <c r="PBA430" s="1210"/>
      <c r="PBB430" s="1211"/>
      <c r="PBC430" s="1210"/>
      <c r="PBE430" s="1208"/>
      <c r="PBF430" s="1209"/>
      <c r="PBG430" s="1209"/>
      <c r="PBH430" s="1209"/>
      <c r="PBI430" s="1209"/>
      <c r="PBJ430" s="1210"/>
      <c r="PBK430" s="1211"/>
      <c r="PBL430" s="1210"/>
      <c r="PBN430" s="1208"/>
      <c r="PBO430" s="1209"/>
      <c r="PBP430" s="1209"/>
      <c r="PBQ430" s="1209"/>
      <c r="PBR430" s="1209"/>
      <c r="PBS430" s="1210"/>
      <c r="PBT430" s="1211"/>
      <c r="PBU430" s="1210"/>
      <c r="PBW430" s="1208"/>
      <c r="PBX430" s="1209"/>
      <c r="PBY430" s="1209"/>
      <c r="PBZ430" s="1209"/>
      <c r="PCA430" s="1209"/>
      <c r="PCB430" s="1210"/>
      <c r="PCC430" s="1211"/>
      <c r="PCD430" s="1210"/>
      <c r="PCF430" s="1208"/>
      <c r="PCG430" s="1209"/>
      <c r="PCH430" s="1209"/>
      <c r="PCI430" s="1209"/>
      <c r="PCJ430" s="1209"/>
      <c r="PCK430" s="1210"/>
      <c r="PCL430" s="1211"/>
      <c r="PCM430" s="1210"/>
      <c r="PCO430" s="1208"/>
      <c r="PCP430" s="1209"/>
      <c r="PCQ430" s="1209"/>
      <c r="PCR430" s="1209"/>
      <c r="PCS430" s="1209"/>
      <c r="PCT430" s="1210"/>
      <c r="PCU430" s="1211"/>
      <c r="PCV430" s="1210"/>
      <c r="PCX430" s="1208"/>
      <c r="PCY430" s="1209"/>
      <c r="PCZ430" s="1209"/>
      <c r="PDA430" s="1209"/>
      <c r="PDB430" s="1209"/>
      <c r="PDC430" s="1210"/>
      <c r="PDD430" s="1211"/>
      <c r="PDE430" s="1210"/>
      <c r="PDG430" s="1208"/>
      <c r="PDH430" s="1209"/>
      <c r="PDI430" s="1209"/>
      <c r="PDJ430" s="1209"/>
      <c r="PDK430" s="1209"/>
      <c r="PDL430" s="1210"/>
      <c r="PDM430" s="1211"/>
      <c r="PDN430" s="1210"/>
      <c r="PDP430" s="1208"/>
      <c r="PDQ430" s="1209"/>
      <c r="PDR430" s="1209"/>
      <c r="PDS430" s="1209"/>
      <c r="PDT430" s="1209"/>
      <c r="PDU430" s="1210"/>
      <c r="PDV430" s="1211"/>
      <c r="PDW430" s="1210"/>
      <c r="PDY430" s="1208"/>
      <c r="PDZ430" s="1209"/>
      <c r="PEA430" s="1209"/>
      <c r="PEB430" s="1209"/>
      <c r="PEC430" s="1209"/>
      <c r="PED430" s="1210"/>
      <c r="PEE430" s="1211"/>
      <c r="PEF430" s="1210"/>
      <c r="PEH430" s="1208"/>
      <c r="PEI430" s="1209"/>
      <c r="PEJ430" s="1209"/>
      <c r="PEK430" s="1209"/>
      <c r="PEL430" s="1209"/>
      <c r="PEM430" s="1210"/>
      <c r="PEN430" s="1211"/>
      <c r="PEO430" s="1210"/>
      <c r="PEQ430" s="1208"/>
      <c r="PER430" s="1209"/>
      <c r="PES430" s="1209"/>
      <c r="PET430" s="1209"/>
      <c r="PEU430" s="1209"/>
      <c r="PEV430" s="1210"/>
      <c r="PEW430" s="1211"/>
      <c r="PEX430" s="1210"/>
      <c r="PEZ430" s="1208"/>
      <c r="PFA430" s="1209"/>
      <c r="PFB430" s="1209"/>
      <c r="PFC430" s="1209"/>
      <c r="PFD430" s="1209"/>
      <c r="PFE430" s="1210"/>
      <c r="PFF430" s="1211"/>
      <c r="PFG430" s="1210"/>
      <c r="PFI430" s="1208"/>
      <c r="PFJ430" s="1209"/>
      <c r="PFK430" s="1209"/>
      <c r="PFL430" s="1209"/>
      <c r="PFM430" s="1209"/>
      <c r="PFN430" s="1210"/>
      <c r="PFO430" s="1211"/>
      <c r="PFP430" s="1210"/>
      <c r="PFR430" s="1208"/>
      <c r="PFS430" s="1209"/>
      <c r="PFT430" s="1209"/>
      <c r="PFU430" s="1209"/>
      <c r="PFV430" s="1209"/>
      <c r="PFW430" s="1210"/>
      <c r="PFX430" s="1211"/>
      <c r="PFY430" s="1210"/>
      <c r="PGA430" s="1208"/>
      <c r="PGB430" s="1209"/>
      <c r="PGC430" s="1209"/>
      <c r="PGD430" s="1209"/>
      <c r="PGE430" s="1209"/>
      <c r="PGF430" s="1210"/>
      <c r="PGG430" s="1211"/>
      <c r="PGH430" s="1210"/>
      <c r="PGJ430" s="1208"/>
      <c r="PGK430" s="1209"/>
      <c r="PGL430" s="1209"/>
      <c r="PGM430" s="1209"/>
      <c r="PGN430" s="1209"/>
      <c r="PGO430" s="1210"/>
      <c r="PGP430" s="1211"/>
      <c r="PGQ430" s="1210"/>
      <c r="PGS430" s="1208"/>
      <c r="PGT430" s="1209"/>
      <c r="PGU430" s="1209"/>
      <c r="PGV430" s="1209"/>
      <c r="PGW430" s="1209"/>
      <c r="PGX430" s="1210"/>
      <c r="PGY430" s="1211"/>
      <c r="PGZ430" s="1210"/>
      <c r="PHB430" s="1208"/>
      <c r="PHC430" s="1209"/>
      <c r="PHD430" s="1209"/>
      <c r="PHE430" s="1209"/>
      <c r="PHF430" s="1209"/>
      <c r="PHG430" s="1210"/>
      <c r="PHH430" s="1211"/>
      <c r="PHI430" s="1210"/>
      <c r="PHK430" s="1208"/>
      <c r="PHL430" s="1209"/>
      <c r="PHM430" s="1209"/>
      <c r="PHN430" s="1209"/>
      <c r="PHO430" s="1209"/>
      <c r="PHP430" s="1210"/>
      <c r="PHQ430" s="1211"/>
      <c r="PHR430" s="1210"/>
      <c r="PHT430" s="1208"/>
      <c r="PHU430" s="1209"/>
      <c r="PHV430" s="1209"/>
      <c r="PHW430" s="1209"/>
      <c r="PHX430" s="1209"/>
      <c r="PHY430" s="1210"/>
      <c r="PHZ430" s="1211"/>
      <c r="PIA430" s="1210"/>
      <c r="PIC430" s="1208"/>
      <c r="PID430" s="1209"/>
      <c r="PIE430" s="1209"/>
      <c r="PIF430" s="1209"/>
      <c r="PIG430" s="1209"/>
      <c r="PIH430" s="1210"/>
      <c r="PII430" s="1211"/>
      <c r="PIJ430" s="1210"/>
      <c r="PIL430" s="1208"/>
      <c r="PIM430" s="1209"/>
      <c r="PIN430" s="1209"/>
      <c r="PIO430" s="1209"/>
      <c r="PIP430" s="1209"/>
      <c r="PIQ430" s="1210"/>
      <c r="PIR430" s="1211"/>
      <c r="PIS430" s="1210"/>
      <c r="PIU430" s="1208"/>
      <c r="PIV430" s="1209"/>
      <c r="PIW430" s="1209"/>
      <c r="PIX430" s="1209"/>
      <c r="PIY430" s="1209"/>
      <c r="PIZ430" s="1210"/>
      <c r="PJA430" s="1211"/>
      <c r="PJB430" s="1210"/>
      <c r="PJD430" s="1208"/>
      <c r="PJE430" s="1209"/>
      <c r="PJF430" s="1209"/>
      <c r="PJG430" s="1209"/>
      <c r="PJH430" s="1209"/>
      <c r="PJI430" s="1210"/>
      <c r="PJJ430" s="1211"/>
      <c r="PJK430" s="1210"/>
      <c r="PJM430" s="1208"/>
      <c r="PJN430" s="1209"/>
      <c r="PJO430" s="1209"/>
      <c r="PJP430" s="1209"/>
      <c r="PJQ430" s="1209"/>
      <c r="PJR430" s="1210"/>
      <c r="PJS430" s="1211"/>
      <c r="PJT430" s="1210"/>
      <c r="PJV430" s="1208"/>
      <c r="PJW430" s="1209"/>
      <c r="PJX430" s="1209"/>
      <c r="PJY430" s="1209"/>
      <c r="PJZ430" s="1209"/>
      <c r="PKA430" s="1210"/>
      <c r="PKB430" s="1211"/>
      <c r="PKC430" s="1210"/>
      <c r="PKE430" s="1208"/>
      <c r="PKF430" s="1209"/>
      <c r="PKG430" s="1209"/>
      <c r="PKH430" s="1209"/>
      <c r="PKI430" s="1209"/>
      <c r="PKJ430" s="1210"/>
      <c r="PKK430" s="1211"/>
      <c r="PKL430" s="1210"/>
      <c r="PKN430" s="1208"/>
      <c r="PKO430" s="1209"/>
      <c r="PKP430" s="1209"/>
      <c r="PKQ430" s="1209"/>
      <c r="PKR430" s="1209"/>
      <c r="PKS430" s="1210"/>
      <c r="PKT430" s="1211"/>
      <c r="PKU430" s="1210"/>
      <c r="PKW430" s="1208"/>
      <c r="PKX430" s="1209"/>
      <c r="PKY430" s="1209"/>
      <c r="PKZ430" s="1209"/>
      <c r="PLA430" s="1209"/>
      <c r="PLB430" s="1210"/>
      <c r="PLC430" s="1211"/>
      <c r="PLD430" s="1210"/>
      <c r="PLF430" s="1208"/>
      <c r="PLG430" s="1209"/>
      <c r="PLH430" s="1209"/>
      <c r="PLI430" s="1209"/>
      <c r="PLJ430" s="1209"/>
      <c r="PLK430" s="1210"/>
      <c r="PLL430" s="1211"/>
      <c r="PLM430" s="1210"/>
      <c r="PLO430" s="1208"/>
      <c r="PLP430" s="1209"/>
      <c r="PLQ430" s="1209"/>
      <c r="PLR430" s="1209"/>
      <c r="PLS430" s="1209"/>
      <c r="PLT430" s="1210"/>
      <c r="PLU430" s="1211"/>
      <c r="PLV430" s="1210"/>
      <c r="PLX430" s="1208"/>
      <c r="PLY430" s="1209"/>
      <c r="PLZ430" s="1209"/>
      <c r="PMA430" s="1209"/>
      <c r="PMB430" s="1209"/>
      <c r="PMC430" s="1210"/>
      <c r="PMD430" s="1211"/>
      <c r="PME430" s="1210"/>
      <c r="PMG430" s="1208"/>
      <c r="PMH430" s="1209"/>
      <c r="PMI430" s="1209"/>
      <c r="PMJ430" s="1209"/>
      <c r="PMK430" s="1209"/>
      <c r="PML430" s="1210"/>
      <c r="PMM430" s="1211"/>
      <c r="PMN430" s="1210"/>
      <c r="PMP430" s="1208"/>
      <c r="PMQ430" s="1209"/>
      <c r="PMR430" s="1209"/>
      <c r="PMS430" s="1209"/>
      <c r="PMT430" s="1209"/>
      <c r="PMU430" s="1210"/>
      <c r="PMV430" s="1211"/>
      <c r="PMW430" s="1210"/>
      <c r="PMY430" s="1208"/>
      <c r="PMZ430" s="1209"/>
      <c r="PNA430" s="1209"/>
      <c r="PNB430" s="1209"/>
      <c r="PNC430" s="1209"/>
      <c r="PND430" s="1210"/>
      <c r="PNE430" s="1211"/>
      <c r="PNF430" s="1210"/>
      <c r="PNH430" s="1208"/>
      <c r="PNI430" s="1209"/>
      <c r="PNJ430" s="1209"/>
      <c r="PNK430" s="1209"/>
      <c r="PNL430" s="1209"/>
      <c r="PNM430" s="1210"/>
      <c r="PNN430" s="1211"/>
      <c r="PNO430" s="1210"/>
      <c r="PNQ430" s="1208"/>
      <c r="PNR430" s="1209"/>
      <c r="PNS430" s="1209"/>
      <c r="PNT430" s="1209"/>
      <c r="PNU430" s="1209"/>
      <c r="PNV430" s="1210"/>
      <c r="PNW430" s="1211"/>
      <c r="PNX430" s="1210"/>
      <c r="PNZ430" s="1208"/>
      <c r="POA430" s="1209"/>
      <c r="POB430" s="1209"/>
      <c r="POC430" s="1209"/>
      <c r="POD430" s="1209"/>
      <c r="POE430" s="1210"/>
      <c r="POF430" s="1211"/>
      <c r="POG430" s="1210"/>
      <c r="POI430" s="1208"/>
      <c r="POJ430" s="1209"/>
      <c r="POK430" s="1209"/>
      <c r="POL430" s="1209"/>
      <c r="POM430" s="1209"/>
      <c r="PON430" s="1210"/>
      <c r="POO430" s="1211"/>
      <c r="POP430" s="1210"/>
      <c r="POR430" s="1208"/>
      <c r="POS430" s="1209"/>
      <c r="POT430" s="1209"/>
      <c r="POU430" s="1209"/>
      <c r="POV430" s="1209"/>
      <c r="POW430" s="1210"/>
      <c r="POX430" s="1211"/>
      <c r="POY430" s="1210"/>
      <c r="PPA430" s="1208"/>
      <c r="PPB430" s="1209"/>
      <c r="PPC430" s="1209"/>
      <c r="PPD430" s="1209"/>
      <c r="PPE430" s="1209"/>
      <c r="PPF430" s="1210"/>
      <c r="PPG430" s="1211"/>
      <c r="PPH430" s="1210"/>
      <c r="PPJ430" s="1208"/>
      <c r="PPK430" s="1209"/>
      <c r="PPL430" s="1209"/>
      <c r="PPM430" s="1209"/>
      <c r="PPN430" s="1209"/>
      <c r="PPO430" s="1210"/>
      <c r="PPP430" s="1211"/>
      <c r="PPQ430" s="1210"/>
      <c r="PPS430" s="1208"/>
      <c r="PPT430" s="1209"/>
      <c r="PPU430" s="1209"/>
      <c r="PPV430" s="1209"/>
      <c r="PPW430" s="1209"/>
      <c r="PPX430" s="1210"/>
      <c r="PPY430" s="1211"/>
      <c r="PPZ430" s="1210"/>
      <c r="PQB430" s="1208"/>
      <c r="PQC430" s="1209"/>
      <c r="PQD430" s="1209"/>
      <c r="PQE430" s="1209"/>
      <c r="PQF430" s="1209"/>
      <c r="PQG430" s="1210"/>
      <c r="PQH430" s="1211"/>
      <c r="PQI430" s="1210"/>
      <c r="PQK430" s="1208"/>
      <c r="PQL430" s="1209"/>
      <c r="PQM430" s="1209"/>
      <c r="PQN430" s="1209"/>
      <c r="PQO430" s="1209"/>
      <c r="PQP430" s="1210"/>
      <c r="PQQ430" s="1211"/>
      <c r="PQR430" s="1210"/>
      <c r="PQT430" s="1208"/>
      <c r="PQU430" s="1209"/>
      <c r="PQV430" s="1209"/>
      <c r="PQW430" s="1209"/>
      <c r="PQX430" s="1209"/>
      <c r="PQY430" s="1210"/>
      <c r="PQZ430" s="1211"/>
      <c r="PRA430" s="1210"/>
      <c r="PRC430" s="1208"/>
      <c r="PRD430" s="1209"/>
      <c r="PRE430" s="1209"/>
      <c r="PRF430" s="1209"/>
      <c r="PRG430" s="1209"/>
      <c r="PRH430" s="1210"/>
      <c r="PRI430" s="1211"/>
      <c r="PRJ430" s="1210"/>
      <c r="PRL430" s="1208"/>
      <c r="PRM430" s="1209"/>
      <c r="PRN430" s="1209"/>
      <c r="PRO430" s="1209"/>
      <c r="PRP430" s="1209"/>
      <c r="PRQ430" s="1210"/>
      <c r="PRR430" s="1211"/>
      <c r="PRS430" s="1210"/>
      <c r="PRU430" s="1208"/>
      <c r="PRV430" s="1209"/>
      <c r="PRW430" s="1209"/>
      <c r="PRX430" s="1209"/>
      <c r="PRY430" s="1209"/>
      <c r="PRZ430" s="1210"/>
      <c r="PSA430" s="1211"/>
      <c r="PSB430" s="1210"/>
      <c r="PSD430" s="1208"/>
      <c r="PSE430" s="1209"/>
      <c r="PSF430" s="1209"/>
      <c r="PSG430" s="1209"/>
      <c r="PSH430" s="1209"/>
      <c r="PSI430" s="1210"/>
      <c r="PSJ430" s="1211"/>
      <c r="PSK430" s="1210"/>
      <c r="PSM430" s="1208"/>
      <c r="PSN430" s="1209"/>
      <c r="PSO430" s="1209"/>
      <c r="PSP430" s="1209"/>
      <c r="PSQ430" s="1209"/>
      <c r="PSR430" s="1210"/>
      <c r="PSS430" s="1211"/>
      <c r="PST430" s="1210"/>
      <c r="PSV430" s="1208"/>
      <c r="PSW430" s="1209"/>
      <c r="PSX430" s="1209"/>
      <c r="PSY430" s="1209"/>
      <c r="PSZ430" s="1209"/>
      <c r="PTA430" s="1210"/>
      <c r="PTB430" s="1211"/>
      <c r="PTC430" s="1210"/>
      <c r="PTE430" s="1208"/>
      <c r="PTF430" s="1209"/>
      <c r="PTG430" s="1209"/>
      <c r="PTH430" s="1209"/>
      <c r="PTI430" s="1209"/>
      <c r="PTJ430" s="1210"/>
      <c r="PTK430" s="1211"/>
      <c r="PTL430" s="1210"/>
      <c r="PTN430" s="1208"/>
      <c r="PTO430" s="1209"/>
      <c r="PTP430" s="1209"/>
      <c r="PTQ430" s="1209"/>
      <c r="PTR430" s="1209"/>
      <c r="PTS430" s="1210"/>
      <c r="PTT430" s="1211"/>
      <c r="PTU430" s="1210"/>
      <c r="PTW430" s="1208"/>
      <c r="PTX430" s="1209"/>
      <c r="PTY430" s="1209"/>
      <c r="PTZ430" s="1209"/>
      <c r="PUA430" s="1209"/>
      <c r="PUB430" s="1210"/>
      <c r="PUC430" s="1211"/>
      <c r="PUD430" s="1210"/>
      <c r="PUF430" s="1208"/>
      <c r="PUG430" s="1209"/>
      <c r="PUH430" s="1209"/>
      <c r="PUI430" s="1209"/>
      <c r="PUJ430" s="1209"/>
      <c r="PUK430" s="1210"/>
      <c r="PUL430" s="1211"/>
      <c r="PUM430" s="1210"/>
      <c r="PUO430" s="1208"/>
      <c r="PUP430" s="1209"/>
      <c r="PUQ430" s="1209"/>
      <c r="PUR430" s="1209"/>
      <c r="PUS430" s="1209"/>
      <c r="PUT430" s="1210"/>
      <c r="PUU430" s="1211"/>
      <c r="PUV430" s="1210"/>
      <c r="PUX430" s="1208"/>
      <c r="PUY430" s="1209"/>
      <c r="PUZ430" s="1209"/>
      <c r="PVA430" s="1209"/>
      <c r="PVB430" s="1209"/>
      <c r="PVC430" s="1210"/>
      <c r="PVD430" s="1211"/>
      <c r="PVE430" s="1210"/>
      <c r="PVG430" s="1208"/>
      <c r="PVH430" s="1209"/>
      <c r="PVI430" s="1209"/>
      <c r="PVJ430" s="1209"/>
      <c r="PVK430" s="1209"/>
      <c r="PVL430" s="1210"/>
      <c r="PVM430" s="1211"/>
      <c r="PVN430" s="1210"/>
      <c r="PVP430" s="1208"/>
      <c r="PVQ430" s="1209"/>
      <c r="PVR430" s="1209"/>
      <c r="PVS430" s="1209"/>
      <c r="PVT430" s="1209"/>
      <c r="PVU430" s="1210"/>
      <c r="PVV430" s="1211"/>
      <c r="PVW430" s="1210"/>
      <c r="PVY430" s="1208"/>
      <c r="PVZ430" s="1209"/>
      <c r="PWA430" s="1209"/>
      <c r="PWB430" s="1209"/>
      <c r="PWC430" s="1209"/>
      <c r="PWD430" s="1210"/>
      <c r="PWE430" s="1211"/>
      <c r="PWF430" s="1210"/>
      <c r="PWH430" s="1208"/>
      <c r="PWI430" s="1209"/>
      <c r="PWJ430" s="1209"/>
      <c r="PWK430" s="1209"/>
      <c r="PWL430" s="1209"/>
      <c r="PWM430" s="1210"/>
      <c r="PWN430" s="1211"/>
      <c r="PWO430" s="1210"/>
      <c r="PWQ430" s="1208"/>
      <c r="PWR430" s="1209"/>
      <c r="PWS430" s="1209"/>
      <c r="PWT430" s="1209"/>
      <c r="PWU430" s="1209"/>
      <c r="PWV430" s="1210"/>
      <c r="PWW430" s="1211"/>
      <c r="PWX430" s="1210"/>
      <c r="PWZ430" s="1208"/>
      <c r="PXA430" s="1209"/>
      <c r="PXB430" s="1209"/>
      <c r="PXC430" s="1209"/>
      <c r="PXD430" s="1209"/>
      <c r="PXE430" s="1210"/>
      <c r="PXF430" s="1211"/>
      <c r="PXG430" s="1210"/>
      <c r="PXI430" s="1208"/>
      <c r="PXJ430" s="1209"/>
      <c r="PXK430" s="1209"/>
      <c r="PXL430" s="1209"/>
      <c r="PXM430" s="1209"/>
      <c r="PXN430" s="1210"/>
      <c r="PXO430" s="1211"/>
      <c r="PXP430" s="1210"/>
      <c r="PXR430" s="1208"/>
      <c r="PXS430" s="1209"/>
      <c r="PXT430" s="1209"/>
      <c r="PXU430" s="1209"/>
      <c r="PXV430" s="1209"/>
      <c r="PXW430" s="1210"/>
      <c r="PXX430" s="1211"/>
      <c r="PXY430" s="1210"/>
      <c r="PYA430" s="1208"/>
      <c r="PYB430" s="1209"/>
      <c r="PYC430" s="1209"/>
      <c r="PYD430" s="1209"/>
      <c r="PYE430" s="1209"/>
      <c r="PYF430" s="1210"/>
      <c r="PYG430" s="1211"/>
      <c r="PYH430" s="1210"/>
      <c r="PYJ430" s="1208"/>
      <c r="PYK430" s="1209"/>
      <c r="PYL430" s="1209"/>
      <c r="PYM430" s="1209"/>
      <c r="PYN430" s="1209"/>
      <c r="PYO430" s="1210"/>
      <c r="PYP430" s="1211"/>
      <c r="PYQ430" s="1210"/>
      <c r="PYS430" s="1208"/>
      <c r="PYT430" s="1209"/>
      <c r="PYU430" s="1209"/>
      <c r="PYV430" s="1209"/>
      <c r="PYW430" s="1209"/>
      <c r="PYX430" s="1210"/>
      <c r="PYY430" s="1211"/>
      <c r="PYZ430" s="1210"/>
      <c r="PZB430" s="1208"/>
      <c r="PZC430" s="1209"/>
      <c r="PZD430" s="1209"/>
      <c r="PZE430" s="1209"/>
      <c r="PZF430" s="1209"/>
      <c r="PZG430" s="1210"/>
      <c r="PZH430" s="1211"/>
      <c r="PZI430" s="1210"/>
      <c r="PZK430" s="1208"/>
      <c r="PZL430" s="1209"/>
      <c r="PZM430" s="1209"/>
      <c r="PZN430" s="1209"/>
      <c r="PZO430" s="1209"/>
      <c r="PZP430" s="1210"/>
      <c r="PZQ430" s="1211"/>
      <c r="PZR430" s="1210"/>
      <c r="PZT430" s="1208"/>
      <c r="PZU430" s="1209"/>
      <c r="PZV430" s="1209"/>
      <c r="PZW430" s="1209"/>
      <c r="PZX430" s="1209"/>
      <c r="PZY430" s="1210"/>
      <c r="PZZ430" s="1211"/>
      <c r="QAA430" s="1210"/>
      <c r="QAC430" s="1208"/>
      <c r="QAD430" s="1209"/>
      <c r="QAE430" s="1209"/>
      <c r="QAF430" s="1209"/>
      <c r="QAG430" s="1209"/>
      <c r="QAH430" s="1210"/>
      <c r="QAI430" s="1211"/>
      <c r="QAJ430" s="1210"/>
      <c r="QAL430" s="1208"/>
      <c r="QAM430" s="1209"/>
      <c r="QAN430" s="1209"/>
      <c r="QAO430" s="1209"/>
      <c r="QAP430" s="1209"/>
      <c r="QAQ430" s="1210"/>
      <c r="QAR430" s="1211"/>
      <c r="QAS430" s="1210"/>
      <c r="QAU430" s="1208"/>
      <c r="QAV430" s="1209"/>
      <c r="QAW430" s="1209"/>
      <c r="QAX430" s="1209"/>
      <c r="QAY430" s="1209"/>
      <c r="QAZ430" s="1210"/>
      <c r="QBA430" s="1211"/>
      <c r="QBB430" s="1210"/>
      <c r="QBD430" s="1208"/>
      <c r="QBE430" s="1209"/>
      <c r="QBF430" s="1209"/>
      <c r="QBG430" s="1209"/>
      <c r="QBH430" s="1209"/>
      <c r="QBI430" s="1210"/>
      <c r="QBJ430" s="1211"/>
      <c r="QBK430" s="1210"/>
      <c r="QBM430" s="1208"/>
      <c r="QBN430" s="1209"/>
      <c r="QBO430" s="1209"/>
      <c r="QBP430" s="1209"/>
      <c r="QBQ430" s="1209"/>
      <c r="QBR430" s="1210"/>
      <c r="QBS430" s="1211"/>
      <c r="QBT430" s="1210"/>
      <c r="QBV430" s="1208"/>
      <c r="QBW430" s="1209"/>
      <c r="QBX430" s="1209"/>
      <c r="QBY430" s="1209"/>
      <c r="QBZ430" s="1209"/>
      <c r="QCA430" s="1210"/>
      <c r="QCB430" s="1211"/>
      <c r="QCC430" s="1210"/>
      <c r="QCE430" s="1208"/>
      <c r="QCF430" s="1209"/>
      <c r="QCG430" s="1209"/>
      <c r="QCH430" s="1209"/>
      <c r="QCI430" s="1209"/>
      <c r="QCJ430" s="1210"/>
      <c r="QCK430" s="1211"/>
      <c r="QCL430" s="1210"/>
      <c r="QCN430" s="1208"/>
      <c r="QCO430" s="1209"/>
      <c r="QCP430" s="1209"/>
      <c r="QCQ430" s="1209"/>
      <c r="QCR430" s="1209"/>
      <c r="QCS430" s="1210"/>
      <c r="QCT430" s="1211"/>
      <c r="QCU430" s="1210"/>
      <c r="QCW430" s="1208"/>
      <c r="QCX430" s="1209"/>
      <c r="QCY430" s="1209"/>
      <c r="QCZ430" s="1209"/>
      <c r="QDA430" s="1209"/>
      <c r="QDB430" s="1210"/>
      <c r="QDC430" s="1211"/>
      <c r="QDD430" s="1210"/>
      <c r="QDF430" s="1208"/>
      <c r="QDG430" s="1209"/>
      <c r="QDH430" s="1209"/>
      <c r="QDI430" s="1209"/>
      <c r="QDJ430" s="1209"/>
      <c r="QDK430" s="1210"/>
      <c r="QDL430" s="1211"/>
      <c r="QDM430" s="1210"/>
      <c r="QDO430" s="1208"/>
      <c r="QDP430" s="1209"/>
      <c r="QDQ430" s="1209"/>
      <c r="QDR430" s="1209"/>
      <c r="QDS430" s="1209"/>
      <c r="QDT430" s="1210"/>
      <c r="QDU430" s="1211"/>
      <c r="QDV430" s="1210"/>
      <c r="QDX430" s="1208"/>
      <c r="QDY430" s="1209"/>
      <c r="QDZ430" s="1209"/>
      <c r="QEA430" s="1209"/>
      <c r="QEB430" s="1209"/>
      <c r="QEC430" s="1210"/>
      <c r="QED430" s="1211"/>
      <c r="QEE430" s="1210"/>
      <c r="QEG430" s="1208"/>
      <c r="QEH430" s="1209"/>
      <c r="QEI430" s="1209"/>
      <c r="QEJ430" s="1209"/>
      <c r="QEK430" s="1209"/>
      <c r="QEL430" s="1210"/>
      <c r="QEM430" s="1211"/>
      <c r="QEN430" s="1210"/>
      <c r="QEP430" s="1208"/>
      <c r="QEQ430" s="1209"/>
      <c r="QER430" s="1209"/>
      <c r="QES430" s="1209"/>
      <c r="QET430" s="1209"/>
      <c r="QEU430" s="1210"/>
      <c r="QEV430" s="1211"/>
      <c r="QEW430" s="1210"/>
      <c r="QEY430" s="1208"/>
      <c r="QEZ430" s="1209"/>
      <c r="QFA430" s="1209"/>
      <c r="QFB430" s="1209"/>
      <c r="QFC430" s="1209"/>
      <c r="QFD430" s="1210"/>
      <c r="QFE430" s="1211"/>
      <c r="QFF430" s="1210"/>
      <c r="QFH430" s="1208"/>
      <c r="QFI430" s="1209"/>
      <c r="QFJ430" s="1209"/>
      <c r="QFK430" s="1209"/>
      <c r="QFL430" s="1209"/>
      <c r="QFM430" s="1210"/>
      <c r="QFN430" s="1211"/>
      <c r="QFO430" s="1210"/>
      <c r="QFQ430" s="1208"/>
      <c r="QFR430" s="1209"/>
      <c r="QFS430" s="1209"/>
      <c r="QFT430" s="1209"/>
      <c r="QFU430" s="1209"/>
      <c r="QFV430" s="1210"/>
      <c r="QFW430" s="1211"/>
      <c r="QFX430" s="1210"/>
      <c r="QFZ430" s="1208"/>
      <c r="QGA430" s="1209"/>
      <c r="QGB430" s="1209"/>
      <c r="QGC430" s="1209"/>
      <c r="QGD430" s="1209"/>
      <c r="QGE430" s="1210"/>
      <c r="QGF430" s="1211"/>
      <c r="QGG430" s="1210"/>
      <c r="QGI430" s="1208"/>
      <c r="QGJ430" s="1209"/>
      <c r="QGK430" s="1209"/>
      <c r="QGL430" s="1209"/>
      <c r="QGM430" s="1209"/>
      <c r="QGN430" s="1210"/>
      <c r="QGO430" s="1211"/>
      <c r="QGP430" s="1210"/>
      <c r="QGR430" s="1208"/>
      <c r="QGS430" s="1209"/>
      <c r="QGT430" s="1209"/>
      <c r="QGU430" s="1209"/>
      <c r="QGV430" s="1209"/>
      <c r="QGW430" s="1210"/>
      <c r="QGX430" s="1211"/>
      <c r="QGY430" s="1210"/>
      <c r="QHA430" s="1208"/>
      <c r="QHB430" s="1209"/>
      <c r="QHC430" s="1209"/>
      <c r="QHD430" s="1209"/>
      <c r="QHE430" s="1209"/>
      <c r="QHF430" s="1210"/>
      <c r="QHG430" s="1211"/>
      <c r="QHH430" s="1210"/>
      <c r="QHJ430" s="1208"/>
      <c r="QHK430" s="1209"/>
      <c r="QHL430" s="1209"/>
      <c r="QHM430" s="1209"/>
      <c r="QHN430" s="1209"/>
      <c r="QHO430" s="1210"/>
      <c r="QHP430" s="1211"/>
      <c r="QHQ430" s="1210"/>
      <c r="QHS430" s="1208"/>
      <c r="QHT430" s="1209"/>
      <c r="QHU430" s="1209"/>
      <c r="QHV430" s="1209"/>
      <c r="QHW430" s="1209"/>
      <c r="QHX430" s="1210"/>
      <c r="QHY430" s="1211"/>
      <c r="QHZ430" s="1210"/>
      <c r="QIB430" s="1208"/>
      <c r="QIC430" s="1209"/>
      <c r="QID430" s="1209"/>
      <c r="QIE430" s="1209"/>
      <c r="QIF430" s="1209"/>
      <c r="QIG430" s="1210"/>
      <c r="QIH430" s="1211"/>
      <c r="QII430" s="1210"/>
      <c r="QIK430" s="1208"/>
      <c r="QIL430" s="1209"/>
      <c r="QIM430" s="1209"/>
      <c r="QIN430" s="1209"/>
      <c r="QIO430" s="1209"/>
      <c r="QIP430" s="1210"/>
      <c r="QIQ430" s="1211"/>
      <c r="QIR430" s="1210"/>
      <c r="QIT430" s="1208"/>
      <c r="QIU430" s="1209"/>
      <c r="QIV430" s="1209"/>
      <c r="QIW430" s="1209"/>
      <c r="QIX430" s="1209"/>
      <c r="QIY430" s="1210"/>
      <c r="QIZ430" s="1211"/>
      <c r="QJA430" s="1210"/>
      <c r="QJC430" s="1208"/>
      <c r="QJD430" s="1209"/>
      <c r="QJE430" s="1209"/>
      <c r="QJF430" s="1209"/>
      <c r="QJG430" s="1209"/>
      <c r="QJH430" s="1210"/>
      <c r="QJI430" s="1211"/>
      <c r="QJJ430" s="1210"/>
      <c r="QJL430" s="1208"/>
      <c r="QJM430" s="1209"/>
      <c r="QJN430" s="1209"/>
      <c r="QJO430" s="1209"/>
      <c r="QJP430" s="1209"/>
      <c r="QJQ430" s="1210"/>
      <c r="QJR430" s="1211"/>
      <c r="QJS430" s="1210"/>
      <c r="QJU430" s="1208"/>
      <c r="QJV430" s="1209"/>
      <c r="QJW430" s="1209"/>
      <c r="QJX430" s="1209"/>
      <c r="QJY430" s="1209"/>
      <c r="QJZ430" s="1210"/>
      <c r="QKA430" s="1211"/>
      <c r="QKB430" s="1210"/>
      <c r="QKD430" s="1208"/>
      <c r="QKE430" s="1209"/>
      <c r="QKF430" s="1209"/>
      <c r="QKG430" s="1209"/>
      <c r="QKH430" s="1209"/>
      <c r="QKI430" s="1210"/>
      <c r="QKJ430" s="1211"/>
      <c r="QKK430" s="1210"/>
      <c r="QKM430" s="1208"/>
      <c r="QKN430" s="1209"/>
      <c r="QKO430" s="1209"/>
      <c r="QKP430" s="1209"/>
      <c r="QKQ430" s="1209"/>
      <c r="QKR430" s="1210"/>
      <c r="QKS430" s="1211"/>
      <c r="QKT430" s="1210"/>
      <c r="QKV430" s="1208"/>
      <c r="QKW430" s="1209"/>
      <c r="QKX430" s="1209"/>
      <c r="QKY430" s="1209"/>
      <c r="QKZ430" s="1209"/>
      <c r="QLA430" s="1210"/>
      <c r="QLB430" s="1211"/>
      <c r="QLC430" s="1210"/>
      <c r="QLE430" s="1208"/>
      <c r="QLF430" s="1209"/>
      <c r="QLG430" s="1209"/>
      <c r="QLH430" s="1209"/>
      <c r="QLI430" s="1209"/>
      <c r="QLJ430" s="1210"/>
      <c r="QLK430" s="1211"/>
      <c r="QLL430" s="1210"/>
      <c r="QLN430" s="1208"/>
      <c r="QLO430" s="1209"/>
      <c r="QLP430" s="1209"/>
      <c r="QLQ430" s="1209"/>
      <c r="QLR430" s="1209"/>
      <c r="QLS430" s="1210"/>
      <c r="QLT430" s="1211"/>
      <c r="QLU430" s="1210"/>
      <c r="QLW430" s="1208"/>
      <c r="QLX430" s="1209"/>
      <c r="QLY430" s="1209"/>
      <c r="QLZ430" s="1209"/>
      <c r="QMA430" s="1209"/>
      <c r="QMB430" s="1210"/>
      <c r="QMC430" s="1211"/>
      <c r="QMD430" s="1210"/>
      <c r="QMF430" s="1208"/>
      <c r="QMG430" s="1209"/>
      <c r="QMH430" s="1209"/>
      <c r="QMI430" s="1209"/>
      <c r="QMJ430" s="1209"/>
      <c r="QMK430" s="1210"/>
      <c r="QML430" s="1211"/>
      <c r="QMM430" s="1210"/>
      <c r="QMO430" s="1208"/>
      <c r="QMP430" s="1209"/>
      <c r="QMQ430" s="1209"/>
      <c r="QMR430" s="1209"/>
      <c r="QMS430" s="1209"/>
      <c r="QMT430" s="1210"/>
      <c r="QMU430" s="1211"/>
      <c r="QMV430" s="1210"/>
      <c r="QMX430" s="1208"/>
      <c r="QMY430" s="1209"/>
      <c r="QMZ430" s="1209"/>
      <c r="QNA430" s="1209"/>
      <c r="QNB430" s="1209"/>
      <c r="QNC430" s="1210"/>
      <c r="QND430" s="1211"/>
      <c r="QNE430" s="1210"/>
      <c r="QNG430" s="1208"/>
      <c r="QNH430" s="1209"/>
      <c r="QNI430" s="1209"/>
      <c r="QNJ430" s="1209"/>
      <c r="QNK430" s="1209"/>
      <c r="QNL430" s="1210"/>
      <c r="QNM430" s="1211"/>
      <c r="QNN430" s="1210"/>
      <c r="QNP430" s="1208"/>
      <c r="QNQ430" s="1209"/>
      <c r="QNR430" s="1209"/>
      <c r="QNS430" s="1209"/>
      <c r="QNT430" s="1209"/>
      <c r="QNU430" s="1210"/>
      <c r="QNV430" s="1211"/>
      <c r="QNW430" s="1210"/>
      <c r="QNY430" s="1208"/>
      <c r="QNZ430" s="1209"/>
      <c r="QOA430" s="1209"/>
      <c r="QOB430" s="1209"/>
      <c r="QOC430" s="1209"/>
      <c r="QOD430" s="1210"/>
      <c r="QOE430" s="1211"/>
      <c r="QOF430" s="1210"/>
      <c r="QOH430" s="1208"/>
      <c r="QOI430" s="1209"/>
      <c r="QOJ430" s="1209"/>
      <c r="QOK430" s="1209"/>
      <c r="QOL430" s="1209"/>
      <c r="QOM430" s="1210"/>
      <c r="QON430" s="1211"/>
      <c r="QOO430" s="1210"/>
      <c r="QOQ430" s="1208"/>
      <c r="QOR430" s="1209"/>
      <c r="QOS430" s="1209"/>
      <c r="QOT430" s="1209"/>
      <c r="QOU430" s="1209"/>
      <c r="QOV430" s="1210"/>
      <c r="QOW430" s="1211"/>
      <c r="QOX430" s="1210"/>
      <c r="QOZ430" s="1208"/>
      <c r="QPA430" s="1209"/>
      <c r="QPB430" s="1209"/>
      <c r="QPC430" s="1209"/>
      <c r="QPD430" s="1209"/>
      <c r="QPE430" s="1210"/>
      <c r="QPF430" s="1211"/>
      <c r="QPG430" s="1210"/>
      <c r="QPI430" s="1208"/>
      <c r="QPJ430" s="1209"/>
      <c r="QPK430" s="1209"/>
      <c r="QPL430" s="1209"/>
      <c r="QPM430" s="1209"/>
      <c r="QPN430" s="1210"/>
      <c r="QPO430" s="1211"/>
      <c r="QPP430" s="1210"/>
      <c r="QPR430" s="1208"/>
      <c r="QPS430" s="1209"/>
      <c r="QPT430" s="1209"/>
      <c r="QPU430" s="1209"/>
      <c r="QPV430" s="1209"/>
      <c r="QPW430" s="1210"/>
      <c r="QPX430" s="1211"/>
      <c r="QPY430" s="1210"/>
      <c r="QQA430" s="1208"/>
      <c r="QQB430" s="1209"/>
      <c r="QQC430" s="1209"/>
      <c r="QQD430" s="1209"/>
      <c r="QQE430" s="1209"/>
      <c r="QQF430" s="1210"/>
      <c r="QQG430" s="1211"/>
      <c r="QQH430" s="1210"/>
      <c r="QQJ430" s="1208"/>
      <c r="QQK430" s="1209"/>
      <c r="QQL430" s="1209"/>
      <c r="QQM430" s="1209"/>
      <c r="QQN430" s="1209"/>
      <c r="QQO430" s="1210"/>
      <c r="QQP430" s="1211"/>
      <c r="QQQ430" s="1210"/>
      <c r="QQS430" s="1208"/>
      <c r="QQT430" s="1209"/>
      <c r="QQU430" s="1209"/>
      <c r="QQV430" s="1209"/>
      <c r="QQW430" s="1209"/>
      <c r="QQX430" s="1210"/>
      <c r="QQY430" s="1211"/>
      <c r="QQZ430" s="1210"/>
      <c r="QRB430" s="1208"/>
      <c r="QRC430" s="1209"/>
      <c r="QRD430" s="1209"/>
      <c r="QRE430" s="1209"/>
      <c r="QRF430" s="1209"/>
      <c r="QRG430" s="1210"/>
      <c r="QRH430" s="1211"/>
      <c r="QRI430" s="1210"/>
      <c r="QRK430" s="1208"/>
      <c r="QRL430" s="1209"/>
      <c r="QRM430" s="1209"/>
      <c r="QRN430" s="1209"/>
      <c r="QRO430" s="1209"/>
      <c r="QRP430" s="1210"/>
      <c r="QRQ430" s="1211"/>
      <c r="QRR430" s="1210"/>
      <c r="QRT430" s="1208"/>
      <c r="QRU430" s="1209"/>
      <c r="QRV430" s="1209"/>
      <c r="QRW430" s="1209"/>
      <c r="QRX430" s="1209"/>
      <c r="QRY430" s="1210"/>
      <c r="QRZ430" s="1211"/>
      <c r="QSA430" s="1210"/>
      <c r="QSC430" s="1208"/>
      <c r="QSD430" s="1209"/>
      <c r="QSE430" s="1209"/>
      <c r="QSF430" s="1209"/>
      <c r="QSG430" s="1209"/>
      <c r="QSH430" s="1210"/>
      <c r="QSI430" s="1211"/>
      <c r="QSJ430" s="1210"/>
      <c r="QSL430" s="1208"/>
      <c r="QSM430" s="1209"/>
      <c r="QSN430" s="1209"/>
      <c r="QSO430" s="1209"/>
      <c r="QSP430" s="1209"/>
      <c r="QSQ430" s="1210"/>
      <c r="QSR430" s="1211"/>
      <c r="QSS430" s="1210"/>
      <c r="QSU430" s="1208"/>
      <c r="QSV430" s="1209"/>
      <c r="QSW430" s="1209"/>
      <c r="QSX430" s="1209"/>
      <c r="QSY430" s="1209"/>
      <c r="QSZ430" s="1210"/>
      <c r="QTA430" s="1211"/>
      <c r="QTB430" s="1210"/>
      <c r="QTD430" s="1208"/>
      <c r="QTE430" s="1209"/>
      <c r="QTF430" s="1209"/>
      <c r="QTG430" s="1209"/>
      <c r="QTH430" s="1209"/>
      <c r="QTI430" s="1210"/>
      <c r="QTJ430" s="1211"/>
      <c r="QTK430" s="1210"/>
      <c r="QTM430" s="1208"/>
      <c r="QTN430" s="1209"/>
      <c r="QTO430" s="1209"/>
      <c r="QTP430" s="1209"/>
      <c r="QTQ430" s="1209"/>
      <c r="QTR430" s="1210"/>
      <c r="QTS430" s="1211"/>
      <c r="QTT430" s="1210"/>
      <c r="QTV430" s="1208"/>
      <c r="QTW430" s="1209"/>
      <c r="QTX430" s="1209"/>
      <c r="QTY430" s="1209"/>
      <c r="QTZ430" s="1209"/>
      <c r="QUA430" s="1210"/>
      <c r="QUB430" s="1211"/>
      <c r="QUC430" s="1210"/>
      <c r="QUE430" s="1208"/>
      <c r="QUF430" s="1209"/>
      <c r="QUG430" s="1209"/>
      <c r="QUH430" s="1209"/>
      <c r="QUI430" s="1209"/>
      <c r="QUJ430" s="1210"/>
      <c r="QUK430" s="1211"/>
      <c r="QUL430" s="1210"/>
      <c r="QUN430" s="1208"/>
      <c r="QUO430" s="1209"/>
      <c r="QUP430" s="1209"/>
      <c r="QUQ430" s="1209"/>
      <c r="QUR430" s="1209"/>
      <c r="QUS430" s="1210"/>
      <c r="QUT430" s="1211"/>
      <c r="QUU430" s="1210"/>
      <c r="QUW430" s="1208"/>
      <c r="QUX430" s="1209"/>
      <c r="QUY430" s="1209"/>
      <c r="QUZ430" s="1209"/>
      <c r="QVA430" s="1209"/>
      <c r="QVB430" s="1210"/>
      <c r="QVC430" s="1211"/>
      <c r="QVD430" s="1210"/>
      <c r="QVF430" s="1208"/>
      <c r="QVG430" s="1209"/>
      <c r="QVH430" s="1209"/>
      <c r="QVI430" s="1209"/>
      <c r="QVJ430" s="1209"/>
      <c r="QVK430" s="1210"/>
      <c r="QVL430" s="1211"/>
      <c r="QVM430" s="1210"/>
      <c r="QVO430" s="1208"/>
      <c r="QVP430" s="1209"/>
      <c r="QVQ430" s="1209"/>
      <c r="QVR430" s="1209"/>
      <c r="QVS430" s="1209"/>
      <c r="QVT430" s="1210"/>
      <c r="QVU430" s="1211"/>
      <c r="QVV430" s="1210"/>
      <c r="QVX430" s="1208"/>
      <c r="QVY430" s="1209"/>
      <c r="QVZ430" s="1209"/>
      <c r="QWA430" s="1209"/>
      <c r="QWB430" s="1209"/>
      <c r="QWC430" s="1210"/>
      <c r="QWD430" s="1211"/>
      <c r="QWE430" s="1210"/>
      <c r="QWG430" s="1208"/>
      <c r="QWH430" s="1209"/>
      <c r="QWI430" s="1209"/>
      <c r="QWJ430" s="1209"/>
      <c r="QWK430" s="1209"/>
      <c r="QWL430" s="1210"/>
      <c r="QWM430" s="1211"/>
      <c r="QWN430" s="1210"/>
      <c r="QWP430" s="1208"/>
      <c r="QWQ430" s="1209"/>
      <c r="QWR430" s="1209"/>
      <c r="QWS430" s="1209"/>
      <c r="QWT430" s="1209"/>
      <c r="QWU430" s="1210"/>
      <c r="QWV430" s="1211"/>
      <c r="QWW430" s="1210"/>
      <c r="QWY430" s="1208"/>
      <c r="QWZ430" s="1209"/>
      <c r="QXA430" s="1209"/>
      <c r="QXB430" s="1209"/>
      <c r="QXC430" s="1209"/>
      <c r="QXD430" s="1210"/>
      <c r="QXE430" s="1211"/>
      <c r="QXF430" s="1210"/>
      <c r="QXH430" s="1208"/>
      <c r="QXI430" s="1209"/>
      <c r="QXJ430" s="1209"/>
      <c r="QXK430" s="1209"/>
      <c r="QXL430" s="1209"/>
      <c r="QXM430" s="1210"/>
      <c r="QXN430" s="1211"/>
      <c r="QXO430" s="1210"/>
      <c r="QXQ430" s="1208"/>
      <c r="QXR430" s="1209"/>
      <c r="QXS430" s="1209"/>
      <c r="QXT430" s="1209"/>
      <c r="QXU430" s="1209"/>
      <c r="QXV430" s="1210"/>
      <c r="QXW430" s="1211"/>
      <c r="QXX430" s="1210"/>
      <c r="QXZ430" s="1208"/>
      <c r="QYA430" s="1209"/>
      <c r="QYB430" s="1209"/>
      <c r="QYC430" s="1209"/>
      <c r="QYD430" s="1209"/>
      <c r="QYE430" s="1210"/>
      <c r="QYF430" s="1211"/>
      <c r="QYG430" s="1210"/>
      <c r="QYI430" s="1208"/>
      <c r="QYJ430" s="1209"/>
      <c r="QYK430" s="1209"/>
      <c r="QYL430" s="1209"/>
      <c r="QYM430" s="1209"/>
      <c r="QYN430" s="1210"/>
      <c r="QYO430" s="1211"/>
      <c r="QYP430" s="1210"/>
      <c r="QYR430" s="1208"/>
      <c r="QYS430" s="1209"/>
      <c r="QYT430" s="1209"/>
      <c r="QYU430" s="1209"/>
      <c r="QYV430" s="1209"/>
      <c r="QYW430" s="1210"/>
      <c r="QYX430" s="1211"/>
      <c r="QYY430" s="1210"/>
      <c r="QZA430" s="1208"/>
      <c r="QZB430" s="1209"/>
      <c r="QZC430" s="1209"/>
      <c r="QZD430" s="1209"/>
      <c r="QZE430" s="1209"/>
      <c r="QZF430" s="1210"/>
      <c r="QZG430" s="1211"/>
      <c r="QZH430" s="1210"/>
      <c r="QZJ430" s="1208"/>
      <c r="QZK430" s="1209"/>
      <c r="QZL430" s="1209"/>
      <c r="QZM430" s="1209"/>
      <c r="QZN430" s="1209"/>
      <c r="QZO430" s="1210"/>
      <c r="QZP430" s="1211"/>
      <c r="QZQ430" s="1210"/>
      <c r="QZS430" s="1208"/>
      <c r="QZT430" s="1209"/>
      <c r="QZU430" s="1209"/>
      <c r="QZV430" s="1209"/>
      <c r="QZW430" s="1209"/>
      <c r="QZX430" s="1210"/>
      <c r="QZY430" s="1211"/>
      <c r="QZZ430" s="1210"/>
      <c r="RAB430" s="1208"/>
      <c r="RAC430" s="1209"/>
      <c r="RAD430" s="1209"/>
      <c r="RAE430" s="1209"/>
      <c r="RAF430" s="1209"/>
      <c r="RAG430" s="1210"/>
      <c r="RAH430" s="1211"/>
      <c r="RAI430" s="1210"/>
      <c r="RAK430" s="1208"/>
      <c r="RAL430" s="1209"/>
      <c r="RAM430" s="1209"/>
      <c r="RAN430" s="1209"/>
      <c r="RAO430" s="1209"/>
      <c r="RAP430" s="1210"/>
      <c r="RAQ430" s="1211"/>
      <c r="RAR430" s="1210"/>
      <c r="RAT430" s="1208"/>
      <c r="RAU430" s="1209"/>
      <c r="RAV430" s="1209"/>
      <c r="RAW430" s="1209"/>
      <c r="RAX430" s="1209"/>
      <c r="RAY430" s="1210"/>
      <c r="RAZ430" s="1211"/>
      <c r="RBA430" s="1210"/>
      <c r="RBC430" s="1208"/>
      <c r="RBD430" s="1209"/>
      <c r="RBE430" s="1209"/>
      <c r="RBF430" s="1209"/>
      <c r="RBG430" s="1209"/>
      <c r="RBH430" s="1210"/>
      <c r="RBI430" s="1211"/>
      <c r="RBJ430" s="1210"/>
      <c r="RBL430" s="1208"/>
      <c r="RBM430" s="1209"/>
      <c r="RBN430" s="1209"/>
      <c r="RBO430" s="1209"/>
      <c r="RBP430" s="1209"/>
      <c r="RBQ430" s="1210"/>
      <c r="RBR430" s="1211"/>
      <c r="RBS430" s="1210"/>
      <c r="RBU430" s="1208"/>
      <c r="RBV430" s="1209"/>
      <c r="RBW430" s="1209"/>
      <c r="RBX430" s="1209"/>
      <c r="RBY430" s="1209"/>
      <c r="RBZ430" s="1210"/>
      <c r="RCA430" s="1211"/>
      <c r="RCB430" s="1210"/>
      <c r="RCD430" s="1208"/>
      <c r="RCE430" s="1209"/>
      <c r="RCF430" s="1209"/>
      <c r="RCG430" s="1209"/>
      <c r="RCH430" s="1209"/>
      <c r="RCI430" s="1210"/>
      <c r="RCJ430" s="1211"/>
      <c r="RCK430" s="1210"/>
      <c r="RCM430" s="1208"/>
      <c r="RCN430" s="1209"/>
      <c r="RCO430" s="1209"/>
      <c r="RCP430" s="1209"/>
      <c r="RCQ430" s="1209"/>
      <c r="RCR430" s="1210"/>
      <c r="RCS430" s="1211"/>
      <c r="RCT430" s="1210"/>
      <c r="RCV430" s="1208"/>
      <c r="RCW430" s="1209"/>
      <c r="RCX430" s="1209"/>
      <c r="RCY430" s="1209"/>
      <c r="RCZ430" s="1209"/>
      <c r="RDA430" s="1210"/>
      <c r="RDB430" s="1211"/>
      <c r="RDC430" s="1210"/>
      <c r="RDE430" s="1208"/>
      <c r="RDF430" s="1209"/>
      <c r="RDG430" s="1209"/>
      <c r="RDH430" s="1209"/>
      <c r="RDI430" s="1209"/>
      <c r="RDJ430" s="1210"/>
      <c r="RDK430" s="1211"/>
      <c r="RDL430" s="1210"/>
      <c r="RDN430" s="1208"/>
      <c r="RDO430" s="1209"/>
      <c r="RDP430" s="1209"/>
      <c r="RDQ430" s="1209"/>
      <c r="RDR430" s="1209"/>
      <c r="RDS430" s="1210"/>
      <c r="RDT430" s="1211"/>
      <c r="RDU430" s="1210"/>
      <c r="RDW430" s="1208"/>
      <c r="RDX430" s="1209"/>
      <c r="RDY430" s="1209"/>
      <c r="RDZ430" s="1209"/>
      <c r="REA430" s="1209"/>
      <c r="REB430" s="1210"/>
      <c r="REC430" s="1211"/>
      <c r="RED430" s="1210"/>
      <c r="REF430" s="1208"/>
      <c r="REG430" s="1209"/>
      <c r="REH430" s="1209"/>
      <c r="REI430" s="1209"/>
      <c r="REJ430" s="1209"/>
      <c r="REK430" s="1210"/>
      <c r="REL430" s="1211"/>
      <c r="REM430" s="1210"/>
      <c r="REO430" s="1208"/>
      <c r="REP430" s="1209"/>
      <c r="REQ430" s="1209"/>
      <c r="RER430" s="1209"/>
      <c r="RES430" s="1209"/>
      <c r="RET430" s="1210"/>
      <c r="REU430" s="1211"/>
      <c r="REV430" s="1210"/>
      <c r="REX430" s="1208"/>
      <c r="REY430" s="1209"/>
      <c r="REZ430" s="1209"/>
      <c r="RFA430" s="1209"/>
      <c r="RFB430" s="1209"/>
      <c r="RFC430" s="1210"/>
      <c r="RFD430" s="1211"/>
      <c r="RFE430" s="1210"/>
      <c r="RFG430" s="1208"/>
      <c r="RFH430" s="1209"/>
      <c r="RFI430" s="1209"/>
      <c r="RFJ430" s="1209"/>
      <c r="RFK430" s="1209"/>
      <c r="RFL430" s="1210"/>
      <c r="RFM430" s="1211"/>
      <c r="RFN430" s="1210"/>
      <c r="RFP430" s="1208"/>
      <c r="RFQ430" s="1209"/>
      <c r="RFR430" s="1209"/>
      <c r="RFS430" s="1209"/>
      <c r="RFT430" s="1209"/>
      <c r="RFU430" s="1210"/>
      <c r="RFV430" s="1211"/>
      <c r="RFW430" s="1210"/>
      <c r="RFY430" s="1208"/>
      <c r="RFZ430" s="1209"/>
      <c r="RGA430" s="1209"/>
      <c r="RGB430" s="1209"/>
      <c r="RGC430" s="1209"/>
      <c r="RGD430" s="1210"/>
      <c r="RGE430" s="1211"/>
      <c r="RGF430" s="1210"/>
      <c r="RGH430" s="1208"/>
      <c r="RGI430" s="1209"/>
      <c r="RGJ430" s="1209"/>
      <c r="RGK430" s="1209"/>
      <c r="RGL430" s="1209"/>
      <c r="RGM430" s="1210"/>
      <c r="RGN430" s="1211"/>
      <c r="RGO430" s="1210"/>
      <c r="RGQ430" s="1208"/>
      <c r="RGR430" s="1209"/>
      <c r="RGS430" s="1209"/>
      <c r="RGT430" s="1209"/>
      <c r="RGU430" s="1209"/>
      <c r="RGV430" s="1210"/>
      <c r="RGW430" s="1211"/>
      <c r="RGX430" s="1210"/>
      <c r="RGZ430" s="1208"/>
      <c r="RHA430" s="1209"/>
      <c r="RHB430" s="1209"/>
      <c r="RHC430" s="1209"/>
      <c r="RHD430" s="1209"/>
      <c r="RHE430" s="1210"/>
      <c r="RHF430" s="1211"/>
      <c r="RHG430" s="1210"/>
      <c r="RHI430" s="1208"/>
      <c r="RHJ430" s="1209"/>
      <c r="RHK430" s="1209"/>
      <c r="RHL430" s="1209"/>
      <c r="RHM430" s="1209"/>
      <c r="RHN430" s="1210"/>
      <c r="RHO430" s="1211"/>
      <c r="RHP430" s="1210"/>
      <c r="RHR430" s="1208"/>
      <c r="RHS430" s="1209"/>
      <c r="RHT430" s="1209"/>
      <c r="RHU430" s="1209"/>
      <c r="RHV430" s="1209"/>
      <c r="RHW430" s="1210"/>
      <c r="RHX430" s="1211"/>
      <c r="RHY430" s="1210"/>
      <c r="RIA430" s="1208"/>
      <c r="RIB430" s="1209"/>
      <c r="RIC430" s="1209"/>
      <c r="RID430" s="1209"/>
      <c r="RIE430" s="1209"/>
      <c r="RIF430" s="1210"/>
      <c r="RIG430" s="1211"/>
      <c r="RIH430" s="1210"/>
      <c r="RIJ430" s="1208"/>
      <c r="RIK430" s="1209"/>
      <c r="RIL430" s="1209"/>
      <c r="RIM430" s="1209"/>
      <c r="RIN430" s="1209"/>
      <c r="RIO430" s="1210"/>
      <c r="RIP430" s="1211"/>
      <c r="RIQ430" s="1210"/>
      <c r="RIS430" s="1208"/>
      <c r="RIT430" s="1209"/>
      <c r="RIU430" s="1209"/>
      <c r="RIV430" s="1209"/>
      <c r="RIW430" s="1209"/>
      <c r="RIX430" s="1210"/>
      <c r="RIY430" s="1211"/>
      <c r="RIZ430" s="1210"/>
      <c r="RJB430" s="1208"/>
      <c r="RJC430" s="1209"/>
      <c r="RJD430" s="1209"/>
      <c r="RJE430" s="1209"/>
      <c r="RJF430" s="1209"/>
      <c r="RJG430" s="1210"/>
      <c r="RJH430" s="1211"/>
      <c r="RJI430" s="1210"/>
      <c r="RJK430" s="1208"/>
      <c r="RJL430" s="1209"/>
      <c r="RJM430" s="1209"/>
      <c r="RJN430" s="1209"/>
      <c r="RJO430" s="1209"/>
      <c r="RJP430" s="1210"/>
      <c r="RJQ430" s="1211"/>
      <c r="RJR430" s="1210"/>
      <c r="RJT430" s="1208"/>
      <c r="RJU430" s="1209"/>
      <c r="RJV430" s="1209"/>
      <c r="RJW430" s="1209"/>
      <c r="RJX430" s="1209"/>
      <c r="RJY430" s="1210"/>
      <c r="RJZ430" s="1211"/>
      <c r="RKA430" s="1210"/>
      <c r="RKC430" s="1208"/>
      <c r="RKD430" s="1209"/>
      <c r="RKE430" s="1209"/>
      <c r="RKF430" s="1209"/>
      <c r="RKG430" s="1209"/>
      <c r="RKH430" s="1210"/>
      <c r="RKI430" s="1211"/>
      <c r="RKJ430" s="1210"/>
      <c r="RKL430" s="1208"/>
      <c r="RKM430" s="1209"/>
      <c r="RKN430" s="1209"/>
      <c r="RKO430" s="1209"/>
      <c r="RKP430" s="1209"/>
      <c r="RKQ430" s="1210"/>
      <c r="RKR430" s="1211"/>
      <c r="RKS430" s="1210"/>
      <c r="RKU430" s="1208"/>
      <c r="RKV430" s="1209"/>
      <c r="RKW430" s="1209"/>
      <c r="RKX430" s="1209"/>
      <c r="RKY430" s="1209"/>
      <c r="RKZ430" s="1210"/>
      <c r="RLA430" s="1211"/>
      <c r="RLB430" s="1210"/>
      <c r="RLD430" s="1208"/>
      <c r="RLE430" s="1209"/>
      <c r="RLF430" s="1209"/>
      <c r="RLG430" s="1209"/>
      <c r="RLH430" s="1209"/>
      <c r="RLI430" s="1210"/>
      <c r="RLJ430" s="1211"/>
      <c r="RLK430" s="1210"/>
      <c r="RLM430" s="1208"/>
      <c r="RLN430" s="1209"/>
      <c r="RLO430" s="1209"/>
      <c r="RLP430" s="1209"/>
      <c r="RLQ430" s="1209"/>
      <c r="RLR430" s="1210"/>
      <c r="RLS430" s="1211"/>
      <c r="RLT430" s="1210"/>
      <c r="RLV430" s="1208"/>
      <c r="RLW430" s="1209"/>
      <c r="RLX430" s="1209"/>
      <c r="RLY430" s="1209"/>
      <c r="RLZ430" s="1209"/>
      <c r="RMA430" s="1210"/>
      <c r="RMB430" s="1211"/>
      <c r="RMC430" s="1210"/>
      <c r="RME430" s="1208"/>
      <c r="RMF430" s="1209"/>
      <c r="RMG430" s="1209"/>
      <c r="RMH430" s="1209"/>
      <c r="RMI430" s="1209"/>
      <c r="RMJ430" s="1210"/>
      <c r="RMK430" s="1211"/>
      <c r="RML430" s="1210"/>
      <c r="RMN430" s="1208"/>
      <c r="RMO430" s="1209"/>
      <c r="RMP430" s="1209"/>
      <c r="RMQ430" s="1209"/>
      <c r="RMR430" s="1209"/>
      <c r="RMS430" s="1210"/>
      <c r="RMT430" s="1211"/>
      <c r="RMU430" s="1210"/>
      <c r="RMW430" s="1208"/>
      <c r="RMX430" s="1209"/>
      <c r="RMY430" s="1209"/>
      <c r="RMZ430" s="1209"/>
      <c r="RNA430" s="1209"/>
      <c r="RNB430" s="1210"/>
      <c r="RNC430" s="1211"/>
      <c r="RND430" s="1210"/>
      <c r="RNF430" s="1208"/>
      <c r="RNG430" s="1209"/>
      <c r="RNH430" s="1209"/>
      <c r="RNI430" s="1209"/>
      <c r="RNJ430" s="1209"/>
      <c r="RNK430" s="1210"/>
      <c r="RNL430" s="1211"/>
      <c r="RNM430" s="1210"/>
      <c r="RNO430" s="1208"/>
      <c r="RNP430" s="1209"/>
      <c r="RNQ430" s="1209"/>
      <c r="RNR430" s="1209"/>
      <c r="RNS430" s="1209"/>
      <c r="RNT430" s="1210"/>
      <c r="RNU430" s="1211"/>
      <c r="RNV430" s="1210"/>
      <c r="RNX430" s="1208"/>
      <c r="RNY430" s="1209"/>
      <c r="RNZ430" s="1209"/>
      <c r="ROA430" s="1209"/>
      <c r="ROB430" s="1209"/>
      <c r="ROC430" s="1210"/>
      <c r="ROD430" s="1211"/>
      <c r="ROE430" s="1210"/>
      <c r="ROG430" s="1208"/>
      <c r="ROH430" s="1209"/>
      <c r="ROI430" s="1209"/>
      <c r="ROJ430" s="1209"/>
      <c r="ROK430" s="1209"/>
      <c r="ROL430" s="1210"/>
      <c r="ROM430" s="1211"/>
      <c r="RON430" s="1210"/>
      <c r="ROP430" s="1208"/>
      <c r="ROQ430" s="1209"/>
      <c r="ROR430" s="1209"/>
      <c r="ROS430" s="1209"/>
      <c r="ROT430" s="1209"/>
      <c r="ROU430" s="1210"/>
      <c r="ROV430" s="1211"/>
      <c r="ROW430" s="1210"/>
      <c r="ROY430" s="1208"/>
      <c r="ROZ430" s="1209"/>
      <c r="RPA430" s="1209"/>
      <c r="RPB430" s="1209"/>
      <c r="RPC430" s="1209"/>
      <c r="RPD430" s="1210"/>
      <c r="RPE430" s="1211"/>
      <c r="RPF430" s="1210"/>
      <c r="RPH430" s="1208"/>
      <c r="RPI430" s="1209"/>
      <c r="RPJ430" s="1209"/>
      <c r="RPK430" s="1209"/>
      <c r="RPL430" s="1209"/>
      <c r="RPM430" s="1210"/>
      <c r="RPN430" s="1211"/>
      <c r="RPO430" s="1210"/>
      <c r="RPQ430" s="1208"/>
      <c r="RPR430" s="1209"/>
      <c r="RPS430" s="1209"/>
      <c r="RPT430" s="1209"/>
      <c r="RPU430" s="1209"/>
      <c r="RPV430" s="1210"/>
      <c r="RPW430" s="1211"/>
      <c r="RPX430" s="1210"/>
      <c r="RPZ430" s="1208"/>
      <c r="RQA430" s="1209"/>
      <c r="RQB430" s="1209"/>
      <c r="RQC430" s="1209"/>
      <c r="RQD430" s="1209"/>
      <c r="RQE430" s="1210"/>
      <c r="RQF430" s="1211"/>
      <c r="RQG430" s="1210"/>
      <c r="RQI430" s="1208"/>
      <c r="RQJ430" s="1209"/>
      <c r="RQK430" s="1209"/>
      <c r="RQL430" s="1209"/>
      <c r="RQM430" s="1209"/>
      <c r="RQN430" s="1210"/>
      <c r="RQO430" s="1211"/>
      <c r="RQP430" s="1210"/>
      <c r="RQR430" s="1208"/>
      <c r="RQS430" s="1209"/>
      <c r="RQT430" s="1209"/>
      <c r="RQU430" s="1209"/>
      <c r="RQV430" s="1209"/>
      <c r="RQW430" s="1210"/>
      <c r="RQX430" s="1211"/>
      <c r="RQY430" s="1210"/>
      <c r="RRA430" s="1208"/>
      <c r="RRB430" s="1209"/>
      <c r="RRC430" s="1209"/>
      <c r="RRD430" s="1209"/>
      <c r="RRE430" s="1209"/>
      <c r="RRF430" s="1210"/>
      <c r="RRG430" s="1211"/>
      <c r="RRH430" s="1210"/>
      <c r="RRJ430" s="1208"/>
      <c r="RRK430" s="1209"/>
      <c r="RRL430" s="1209"/>
      <c r="RRM430" s="1209"/>
      <c r="RRN430" s="1209"/>
      <c r="RRO430" s="1210"/>
      <c r="RRP430" s="1211"/>
      <c r="RRQ430" s="1210"/>
      <c r="RRS430" s="1208"/>
      <c r="RRT430" s="1209"/>
      <c r="RRU430" s="1209"/>
      <c r="RRV430" s="1209"/>
      <c r="RRW430" s="1209"/>
      <c r="RRX430" s="1210"/>
      <c r="RRY430" s="1211"/>
      <c r="RRZ430" s="1210"/>
      <c r="RSB430" s="1208"/>
      <c r="RSC430" s="1209"/>
      <c r="RSD430" s="1209"/>
      <c r="RSE430" s="1209"/>
      <c r="RSF430" s="1209"/>
      <c r="RSG430" s="1210"/>
      <c r="RSH430" s="1211"/>
      <c r="RSI430" s="1210"/>
      <c r="RSK430" s="1208"/>
      <c r="RSL430" s="1209"/>
      <c r="RSM430" s="1209"/>
      <c r="RSN430" s="1209"/>
      <c r="RSO430" s="1209"/>
      <c r="RSP430" s="1210"/>
      <c r="RSQ430" s="1211"/>
      <c r="RSR430" s="1210"/>
      <c r="RST430" s="1208"/>
      <c r="RSU430" s="1209"/>
      <c r="RSV430" s="1209"/>
      <c r="RSW430" s="1209"/>
      <c r="RSX430" s="1209"/>
      <c r="RSY430" s="1210"/>
      <c r="RSZ430" s="1211"/>
      <c r="RTA430" s="1210"/>
      <c r="RTC430" s="1208"/>
      <c r="RTD430" s="1209"/>
      <c r="RTE430" s="1209"/>
      <c r="RTF430" s="1209"/>
      <c r="RTG430" s="1209"/>
      <c r="RTH430" s="1210"/>
      <c r="RTI430" s="1211"/>
      <c r="RTJ430" s="1210"/>
      <c r="RTL430" s="1208"/>
      <c r="RTM430" s="1209"/>
      <c r="RTN430" s="1209"/>
      <c r="RTO430" s="1209"/>
      <c r="RTP430" s="1209"/>
      <c r="RTQ430" s="1210"/>
      <c r="RTR430" s="1211"/>
      <c r="RTS430" s="1210"/>
      <c r="RTU430" s="1208"/>
      <c r="RTV430" s="1209"/>
      <c r="RTW430" s="1209"/>
      <c r="RTX430" s="1209"/>
      <c r="RTY430" s="1209"/>
      <c r="RTZ430" s="1210"/>
      <c r="RUA430" s="1211"/>
      <c r="RUB430" s="1210"/>
      <c r="RUD430" s="1208"/>
      <c r="RUE430" s="1209"/>
      <c r="RUF430" s="1209"/>
      <c r="RUG430" s="1209"/>
      <c r="RUH430" s="1209"/>
      <c r="RUI430" s="1210"/>
      <c r="RUJ430" s="1211"/>
      <c r="RUK430" s="1210"/>
      <c r="RUM430" s="1208"/>
      <c r="RUN430" s="1209"/>
      <c r="RUO430" s="1209"/>
      <c r="RUP430" s="1209"/>
      <c r="RUQ430" s="1209"/>
      <c r="RUR430" s="1210"/>
      <c r="RUS430" s="1211"/>
      <c r="RUT430" s="1210"/>
      <c r="RUV430" s="1208"/>
      <c r="RUW430" s="1209"/>
      <c r="RUX430" s="1209"/>
      <c r="RUY430" s="1209"/>
      <c r="RUZ430" s="1209"/>
      <c r="RVA430" s="1210"/>
      <c r="RVB430" s="1211"/>
      <c r="RVC430" s="1210"/>
      <c r="RVE430" s="1208"/>
      <c r="RVF430" s="1209"/>
      <c r="RVG430" s="1209"/>
      <c r="RVH430" s="1209"/>
      <c r="RVI430" s="1209"/>
      <c r="RVJ430" s="1210"/>
      <c r="RVK430" s="1211"/>
      <c r="RVL430" s="1210"/>
      <c r="RVN430" s="1208"/>
      <c r="RVO430" s="1209"/>
      <c r="RVP430" s="1209"/>
      <c r="RVQ430" s="1209"/>
      <c r="RVR430" s="1209"/>
      <c r="RVS430" s="1210"/>
      <c r="RVT430" s="1211"/>
      <c r="RVU430" s="1210"/>
      <c r="RVW430" s="1208"/>
      <c r="RVX430" s="1209"/>
      <c r="RVY430" s="1209"/>
      <c r="RVZ430" s="1209"/>
      <c r="RWA430" s="1209"/>
      <c r="RWB430" s="1210"/>
      <c r="RWC430" s="1211"/>
      <c r="RWD430" s="1210"/>
      <c r="RWF430" s="1208"/>
      <c r="RWG430" s="1209"/>
      <c r="RWH430" s="1209"/>
      <c r="RWI430" s="1209"/>
      <c r="RWJ430" s="1209"/>
      <c r="RWK430" s="1210"/>
      <c r="RWL430" s="1211"/>
      <c r="RWM430" s="1210"/>
      <c r="RWO430" s="1208"/>
      <c r="RWP430" s="1209"/>
      <c r="RWQ430" s="1209"/>
      <c r="RWR430" s="1209"/>
      <c r="RWS430" s="1209"/>
      <c r="RWT430" s="1210"/>
      <c r="RWU430" s="1211"/>
      <c r="RWV430" s="1210"/>
      <c r="RWX430" s="1208"/>
      <c r="RWY430" s="1209"/>
      <c r="RWZ430" s="1209"/>
      <c r="RXA430" s="1209"/>
      <c r="RXB430" s="1209"/>
      <c r="RXC430" s="1210"/>
      <c r="RXD430" s="1211"/>
      <c r="RXE430" s="1210"/>
      <c r="RXG430" s="1208"/>
      <c r="RXH430" s="1209"/>
      <c r="RXI430" s="1209"/>
      <c r="RXJ430" s="1209"/>
      <c r="RXK430" s="1209"/>
      <c r="RXL430" s="1210"/>
      <c r="RXM430" s="1211"/>
      <c r="RXN430" s="1210"/>
      <c r="RXP430" s="1208"/>
      <c r="RXQ430" s="1209"/>
      <c r="RXR430" s="1209"/>
      <c r="RXS430" s="1209"/>
      <c r="RXT430" s="1209"/>
      <c r="RXU430" s="1210"/>
      <c r="RXV430" s="1211"/>
      <c r="RXW430" s="1210"/>
      <c r="RXY430" s="1208"/>
      <c r="RXZ430" s="1209"/>
      <c r="RYA430" s="1209"/>
      <c r="RYB430" s="1209"/>
      <c r="RYC430" s="1209"/>
      <c r="RYD430" s="1210"/>
      <c r="RYE430" s="1211"/>
      <c r="RYF430" s="1210"/>
      <c r="RYH430" s="1208"/>
      <c r="RYI430" s="1209"/>
      <c r="RYJ430" s="1209"/>
      <c r="RYK430" s="1209"/>
      <c r="RYL430" s="1209"/>
      <c r="RYM430" s="1210"/>
      <c r="RYN430" s="1211"/>
      <c r="RYO430" s="1210"/>
      <c r="RYQ430" s="1208"/>
      <c r="RYR430" s="1209"/>
      <c r="RYS430" s="1209"/>
      <c r="RYT430" s="1209"/>
      <c r="RYU430" s="1209"/>
      <c r="RYV430" s="1210"/>
      <c r="RYW430" s="1211"/>
      <c r="RYX430" s="1210"/>
      <c r="RYZ430" s="1208"/>
      <c r="RZA430" s="1209"/>
      <c r="RZB430" s="1209"/>
      <c r="RZC430" s="1209"/>
      <c r="RZD430" s="1209"/>
      <c r="RZE430" s="1210"/>
      <c r="RZF430" s="1211"/>
      <c r="RZG430" s="1210"/>
      <c r="RZI430" s="1208"/>
      <c r="RZJ430" s="1209"/>
      <c r="RZK430" s="1209"/>
      <c r="RZL430" s="1209"/>
      <c r="RZM430" s="1209"/>
      <c r="RZN430" s="1210"/>
      <c r="RZO430" s="1211"/>
      <c r="RZP430" s="1210"/>
      <c r="RZR430" s="1208"/>
      <c r="RZS430" s="1209"/>
      <c r="RZT430" s="1209"/>
      <c r="RZU430" s="1209"/>
      <c r="RZV430" s="1209"/>
      <c r="RZW430" s="1210"/>
      <c r="RZX430" s="1211"/>
      <c r="RZY430" s="1210"/>
      <c r="SAA430" s="1208"/>
      <c r="SAB430" s="1209"/>
      <c r="SAC430" s="1209"/>
      <c r="SAD430" s="1209"/>
      <c r="SAE430" s="1209"/>
      <c r="SAF430" s="1210"/>
      <c r="SAG430" s="1211"/>
      <c r="SAH430" s="1210"/>
      <c r="SAJ430" s="1208"/>
      <c r="SAK430" s="1209"/>
      <c r="SAL430" s="1209"/>
      <c r="SAM430" s="1209"/>
      <c r="SAN430" s="1209"/>
      <c r="SAO430" s="1210"/>
      <c r="SAP430" s="1211"/>
      <c r="SAQ430" s="1210"/>
      <c r="SAS430" s="1208"/>
      <c r="SAT430" s="1209"/>
      <c r="SAU430" s="1209"/>
      <c r="SAV430" s="1209"/>
      <c r="SAW430" s="1209"/>
      <c r="SAX430" s="1210"/>
      <c r="SAY430" s="1211"/>
      <c r="SAZ430" s="1210"/>
      <c r="SBB430" s="1208"/>
      <c r="SBC430" s="1209"/>
      <c r="SBD430" s="1209"/>
      <c r="SBE430" s="1209"/>
      <c r="SBF430" s="1209"/>
      <c r="SBG430" s="1210"/>
      <c r="SBH430" s="1211"/>
      <c r="SBI430" s="1210"/>
      <c r="SBK430" s="1208"/>
      <c r="SBL430" s="1209"/>
      <c r="SBM430" s="1209"/>
      <c r="SBN430" s="1209"/>
      <c r="SBO430" s="1209"/>
      <c r="SBP430" s="1210"/>
      <c r="SBQ430" s="1211"/>
      <c r="SBR430" s="1210"/>
      <c r="SBT430" s="1208"/>
      <c r="SBU430" s="1209"/>
      <c r="SBV430" s="1209"/>
      <c r="SBW430" s="1209"/>
      <c r="SBX430" s="1209"/>
      <c r="SBY430" s="1210"/>
      <c r="SBZ430" s="1211"/>
      <c r="SCA430" s="1210"/>
      <c r="SCC430" s="1208"/>
      <c r="SCD430" s="1209"/>
      <c r="SCE430" s="1209"/>
      <c r="SCF430" s="1209"/>
      <c r="SCG430" s="1209"/>
      <c r="SCH430" s="1210"/>
      <c r="SCI430" s="1211"/>
      <c r="SCJ430" s="1210"/>
      <c r="SCL430" s="1208"/>
      <c r="SCM430" s="1209"/>
      <c r="SCN430" s="1209"/>
      <c r="SCO430" s="1209"/>
      <c r="SCP430" s="1209"/>
      <c r="SCQ430" s="1210"/>
      <c r="SCR430" s="1211"/>
      <c r="SCS430" s="1210"/>
      <c r="SCU430" s="1208"/>
      <c r="SCV430" s="1209"/>
      <c r="SCW430" s="1209"/>
      <c r="SCX430" s="1209"/>
      <c r="SCY430" s="1209"/>
      <c r="SCZ430" s="1210"/>
      <c r="SDA430" s="1211"/>
      <c r="SDB430" s="1210"/>
      <c r="SDD430" s="1208"/>
      <c r="SDE430" s="1209"/>
      <c r="SDF430" s="1209"/>
      <c r="SDG430" s="1209"/>
      <c r="SDH430" s="1209"/>
      <c r="SDI430" s="1210"/>
      <c r="SDJ430" s="1211"/>
      <c r="SDK430" s="1210"/>
      <c r="SDM430" s="1208"/>
      <c r="SDN430" s="1209"/>
      <c r="SDO430" s="1209"/>
      <c r="SDP430" s="1209"/>
      <c r="SDQ430" s="1209"/>
      <c r="SDR430" s="1210"/>
      <c r="SDS430" s="1211"/>
      <c r="SDT430" s="1210"/>
      <c r="SDV430" s="1208"/>
      <c r="SDW430" s="1209"/>
      <c r="SDX430" s="1209"/>
      <c r="SDY430" s="1209"/>
      <c r="SDZ430" s="1209"/>
      <c r="SEA430" s="1210"/>
      <c r="SEB430" s="1211"/>
      <c r="SEC430" s="1210"/>
      <c r="SEE430" s="1208"/>
      <c r="SEF430" s="1209"/>
      <c r="SEG430" s="1209"/>
      <c r="SEH430" s="1209"/>
      <c r="SEI430" s="1209"/>
      <c r="SEJ430" s="1210"/>
      <c r="SEK430" s="1211"/>
      <c r="SEL430" s="1210"/>
      <c r="SEN430" s="1208"/>
      <c r="SEO430" s="1209"/>
      <c r="SEP430" s="1209"/>
      <c r="SEQ430" s="1209"/>
      <c r="SER430" s="1209"/>
      <c r="SES430" s="1210"/>
      <c r="SET430" s="1211"/>
      <c r="SEU430" s="1210"/>
      <c r="SEW430" s="1208"/>
      <c r="SEX430" s="1209"/>
      <c r="SEY430" s="1209"/>
      <c r="SEZ430" s="1209"/>
      <c r="SFA430" s="1209"/>
      <c r="SFB430" s="1210"/>
      <c r="SFC430" s="1211"/>
      <c r="SFD430" s="1210"/>
      <c r="SFF430" s="1208"/>
      <c r="SFG430" s="1209"/>
      <c r="SFH430" s="1209"/>
      <c r="SFI430" s="1209"/>
      <c r="SFJ430" s="1209"/>
      <c r="SFK430" s="1210"/>
      <c r="SFL430" s="1211"/>
      <c r="SFM430" s="1210"/>
      <c r="SFO430" s="1208"/>
      <c r="SFP430" s="1209"/>
      <c r="SFQ430" s="1209"/>
      <c r="SFR430" s="1209"/>
      <c r="SFS430" s="1209"/>
      <c r="SFT430" s="1210"/>
      <c r="SFU430" s="1211"/>
      <c r="SFV430" s="1210"/>
      <c r="SFX430" s="1208"/>
      <c r="SFY430" s="1209"/>
      <c r="SFZ430" s="1209"/>
      <c r="SGA430" s="1209"/>
      <c r="SGB430" s="1209"/>
      <c r="SGC430" s="1210"/>
      <c r="SGD430" s="1211"/>
      <c r="SGE430" s="1210"/>
      <c r="SGG430" s="1208"/>
      <c r="SGH430" s="1209"/>
      <c r="SGI430" s="1209"/>
      <c r="SGJ430" s="1209"/>
      <c r="SGK430" s="1209"/>
      <c r="SGL430" s="1210"/>
      <c r="SGM430" s="1211"/>
      <c r="SGN430" s="1210"/>
      <c r="SGP430" s="1208"/>
      <c r="SGQ430" s="1209"/>
      <c r="SGR430" s="1209"/>
      <c r="SGS430" s="1209"/>
      <c r="SGT430" s="1209"/>
      <c r="SGU430" s="1210"/>
      <c r="SGV430" s="1211"/>
      <c r="SGW430" s="1210"/>
      <c r="SGY430" s="1208"/>
      <c r="SGZ430" s="1209"/>
      <c r="SHA430" s="1209"/>
      <c r="SHB430" s="1209"/>
      <c r="SHC430" s="1209"/>
      <c r="SHD430" s="1210"/>
      <c r="SHE430" s="1211"/>
      <c r="SHF430" s="1210"/>
      <c r="SHH430" s="1208"/>
      <c r="SHI430" s="1209"/>
      <c r="SHJ430" s="1209"/>
      <c r="SHK430" s="1209"/>
      <c r="SHL430" s="1209"/>
      <c r="SHM430" s="1210"/>
      <c r="SHN430" s="1211"/>
      <c r="SHO430" s="1210"/>
      <c r="SHQ430" s="1208"/>
      <c r="SHR430" s="1209"/>
      <c r="SHS430" s="1209"/>
      <c r="SHT430" s="1209"/>
      <c r="SHU430" s="1209"/>
      <c r="SHV430" s="1210"/>
      <c r="SHW430" s="1211"/>
      <c r="SHX430" s="1210"/>
      <c r="SHZ430" s="1208"/>
      <c r="SIA430" s="1209"/>
      <c r="SIB430" s="1209"/>
      <c r="SIC430" s="1209"/>
      <c r="SID430" s="1209"/>
      <c r="SIE430" s="1210"/>
      <c r="SIF430" s="1211"/>
      <c r="SIG430" s="1210"/>
      <c r="SII430" s="1208"/>
      <c r="SIJ430" s="1209"/>
      <c r="SIK430" s="1209"/>
      <c r="SIL430" s="1209"/>
      <c r="SIM430" s="1209"/>
      <c r="SIN430" s="1210"/>
      <c r="SIO430" s="1211"/>
      <c r="SIP430" s="1210"/>
      <c r="SIR430" s="1208"/>
      <c r="SIS430" s="1209"/>
      <c r="SIT430" s="1209"/>
      <c r="SIU430" s="1209"/>
      <c r="SIV430" s="1209"/>
      <c r="SIW430" s="1210"/>
      <c r="SIX430" s="1211"/>
      <c r="SIY430" s="1210"/>
      <c r="SJA430" s="1208"/>
      <c r="SJB430" s="1209"/>
      <c r="SJC430" s="1209"/>
      <c r="SJD430" s="1209"/>
      <c r="SJE430" s="1209"/>
      <c r="SJF430" s="1210"/>
      <c r="SJG430" s="1211"/>
      <c r="SJH430" s="1210"/>
      <c r="SJJ430" s="1208"/>
      <c r="SJK430" s="1209"/>
      <c r="SJL430" s="1209"/>
      <c r="SJM430" s="1209"/>
      <c r="SJN430" s="1209"/>
      <c r="SJO430" s="1210"/>
      <c r="SJP430" s="1211"/>
      <c r="SJQ430" s="1210"/>
      <c r="SJS430" s="1208"/>
      <c r="SJT430" s="1209"/>
      <c r="SJU430" s="1209"/>
      <c r="SJV430" s="1209"/>
      <c r="SJW430" s="1209"/>
      <c r="SJX430" s="1210"/>
      <c r="SJY430" s="1211"/>
      <c r="SJZ430" s="1210"/>
      <c r="SKB430" s="1208"/>
      <c r="SKC430" s="1209"/>
      <c r="SKD430" s="1209"/>
      <c r="SKE430" s="1209"/>
      <c r="SKF430" s="1209"/>
      <c r="SKG430" s="1210"/>
      <c r="SKH430" s="1211"/>
      <c r="SKI430" s="1210"/>
      <c r="SKK430" s="1208"/>
      <c r="SKL430" s="1209"/>
      <c r="SKM430" s="1209"/>
      <c r="SKN430" s="1209"/>
      <c r="SKO430" s="1209"/>
      <c r="SKP430" s="1210"/>
      <c r="SKQ430" s="1211"/>
      <c r="SKR430" s="1210"/>
      <c r="SKT430" s="1208"/>
      <c r="SKU430" s="1209"/>
      <c r="SKV430" s="1209"/>
      <c r="SKW430" s="1209"/>
      <c r="SKX430" s="1209"/>
      <c r="SKY430" s="1210"/>
      <c r="SKZ430" s="1211"/>
      <c r="SLA430" s="1210"/>
      <c r="SLC430" s="1208"/>
      <c r="SLD430" s="1209"/>
      <c r="SLE430" s="1209"/>
      <c r="SLF430" s="1209"/>
      <c r="SLG430" s="1209"/>
      <c r="SLH430" s="1210"/>
      <c r="SLI430" s="1211"/>
      <c r="SLJ430" s="1210"/>
      <c r="SLL430" s="1208"/>
      <c r="SLM430" s="1209"/>
      <c r="SLN430" s="1209"/>
      <c r="SLO430" s="1209"/>
      <c r="SLP430" s="1209"/>
      <c r="SLQ430" s="1210"/>
      <c r="SLR430" s="1211"/>
      <c r="SLS430" s="1210"/>
      <c r="SLU430" s="1208"/>
      <c r="SLV430" s="1209"/>
      <c r="SLW430" s="1209"/>
      <c r="SLX430" s="1209"/>
      <c r="SLY430" s="1209"/>
      <c r="SLZ430" s="1210"/>
      <c r="SMA430" s="1211"/>
      <c r="SMB430" s="1210"/>
      <c r="SMD430" s="1208"/>
      <c r="SME430" s="1209"/>
      <c r="SMF430" s="1209"/>
      <c r="SMG430" s="1209"/>
      <c r="SMH430" s="1209"/>
      <c r="SMI430" s="1210"/>
      <c r="SMJ430" s="1211"/>
      <c r="SMK430" s="1210"/>
      <c r="SMM430" s="1208"/>
      <c r="SMN430" s="1209"/>
      <c r="SMO430" s="1209"/>
      <c r="SMP430" s="1209"/>
      <c r="SMQ430" s="1209"/>
      <c r="SMR430" s="1210"/>
      <c r="SMS430" s="1211"/>
      <c r="SMT430" s="1210"/>
      <c r="SMV430" s="1208"/>
      <c r="SMW430" s="1209"/>
      <c r="SMX430" s="1209"/>
      <c r="SMY430" s="1209"/>
      <c r="SMZ430" s="1209"/>
      <c r="SNA430" s="1210"/>
      <c r="SNB430" s="1211"/>
      <c r="SNC430" s="1210"/>
      <c r="SNE430" s="1208"/>
      <c r="SNF430" s="1209"/>
      <c r="SNG430" s="1209"/>
      <c r="SNH430" s="1209"/>
      <c r="SNI430" s="1209"/>
      <c r="SNJ430" s="1210"/>
      <c r="SNK430" s="1211"/>
      <c r="SNL430" s="1210"/>
      <c r="SNN430" s="1208"/>
      <c r="SNO430" s="1209"/>
      <c r="SNP430" s="1209"/>
      <c r="SNQ430" s="1209"/>
      <c r="SNR430" s="1209"/>
      <c r="SNS430" s="1210"/>
      <c r="SNT430" s="1211"/>
      <c r="SNU430" s="1210"/>
      <c r="SNW430" s="1208"/>
      <c r="SNX430" s="1209"/>
      <c r="SNY430" s="1209"/>
      <c r="SNZ430" s="1209"/>
      <c r="SOA430" s="1209"/>
      <c r="SOB430" s="1210"/>
      <c r="SOC430" s="1211"/>
      <c r="SOD430" s="1210"/>
      <c r="SOF430" s="1208"/>
      <c r="SOG430" s="1209"/>
      <c r="SOH430" s="1209"/>
      <c r="SOI430" s="1209"/>
      <c r="SOJ430" s="1209"/>
      <c r="SOK430" s="1210"/>
      <c r="SOL430" s="1211"/>
      <c r="SOM430" s="1210"/>
      <c r="SOO430" s="1208"/>
      <c r="SOP430" s="1209"/>
      <c r="SOQ430" s="1209"/>
      <c r="SOR430" s="1209"/>
      <c r="SOS430" s="1209"/>
      <c r="SOT430" s="1210"/>
      <c r="SOU430" s="1211"/>
      <c r="SOV430" s="1210"/>
      <c r="SOX430" s="1208"/>
      <c r="SOY430" s="1209"/>
      <c r="SOZ430" s="1209"/>
      <c r="SPA430" s="1209"/>
      <c r="SPB430" s="1209"/>
      <c r="SPC430" s="1210"/>
      <c r="SPD430" s="1211"/>
      <c r="SPE430" s="1210"/>
      <c r="SPG430" s="1208"/>
      <c r="SPH430" s="1209"/>
      <c r="SPI430" s="1209"/>
      <c r="SPJ430" s="1209"/>
      <c r="SPK430" s="1209"/>
      <c r="SPL430" s="1210"/>
      <c r="SPM430" s="1211"/>
      <c r="SPN430" s="1210"/>
      <c r="SPP430" s="1208"/>
      <c r="SPQ430" s="1209"/>
      <c r="SPR430" s="1209"/>
      <c r="SPS430" s="1209"/>
      <c r="SPT430" s="1209"/>
      <c r="SPU430" s="1210"/>
      <c r="SPV430" s="1211"/>
      <c r="SPW430" s="1210"/>
      <c r="SPY430" s="1208"/>
      <c r="SPZ430" s="1209"/>
      <c r="SQA430" s="1209"/>
      <c r="SQB430" s="1209"/>
      <c r="SQC430" s="1209"/>
      <c r="SQD430" s="1210"/>
      <c r="SQE430" s="1211"/>
      <c r="SQF430" s="1210"/>
      <c r="SQH430" s="1208"/>
      <c r="SQI430" s="1209"/>
      <c r="SQJ430" s="1209"/>
      <c r="SQK430" s="1209"/>
      <c r="SQL430" s="1209"/>
      <c r="SQM430" s="1210"/>
      <c r="SQN430" s="1211"/>
      <c r="SQO430" s="1210"/>
      <c r="SQQ430" s="1208"/>
      <c r="SQR430" s="1209"/>
      <c r="SQS430" s="1209"/>
      <c r="SQT430" s="1209"/>
      <c r="SQU430" s="1209"/>
      <c r="SQV430" s="1210"/>
      <c r="SQW430" s="1211"/>
      <c r="SQX430" s="1210"/>
      <c r="SQZ430" s="1208"/>
      <c r="SRA430" s="1209"/>
      <c r="SRB430" s="1209"/>
      <c r="SRC430" s="1209"/>
      <c r="SRD430" s="1209"/>
      <c r="SRE430" s="1210"/>
      <c r="SRF430" s="1211"/>
      <c r="SRG430" s="1210"/>
      <c r="SRI430" s="1208"/>
      <c r="SRJ430" s="1209"/>
      <c r="SRK430" s="1209"/>
      <c r="SRL430" s="1209"/>
      <c r="SRM430" s="1209"/>
      <c r="SRN430" s="1210"/>
      <c r="SRO430" s="1211"/>
      <c r="SRP430" s="1210"/>
      <c r="SRR430" s="1208"/>
      <c r="SRS430" s="1209"/>
      <c r="SRT430" s="1209"/>
      <c r="SRU430" s="1209"/>
      <c r="SRV430" s="1209"/>
      <c r="SRW430" s="1210"/>
      <c r="SRX430" s="1211"/>
      <c r="SRY430" s="1210"/>
      <c r="SSA430" s="1208"/>
      <c r="SSB430" s="1209"/>
      <c r="SSC430" s="1209"/>
      <c r="SSD430" s="1209"/>
      <c r="SSE430" s="1209"/>
      <c r="SSF430" s="1210"/>
      <c r="SSG430" s="1211"/>
      <c r="SSH430" s="1210"/>
      <c r="SSJ430" s="1208"/>
      <c r="SSK430" s="1209"/>
      <c r="SSL430" s="1209"/>
      <c r="SSM430" s="1209"/>
      <c r="SSN430" s="1209"/>
      <c r="SSO430" s="1210"/>
      <c r="SSP430" s="1211"/>
      <c r="SSQ430" s="1210"/>
      <c r="SSS430" s="1208"/>
      <c r="SST430" s="1209"/>
      <c r="SSU430" s="1209"/>
      <c r="SSV430" s="1209"/>
      <c r="SSW430" s="1209"/>
      <c r="SSX430" s="1210"/>
      <c r="SSY430" s="1211"/>
      <c r="SSZ430" s="1210"/>
      <c r="STB430" s="1208"/>
      <c r="STC430" s="1209"/>
      <c r="STD430" s="1209"/>
      <c r="STE430" s="1209"/>
      <c r="STF430" s="1209"/>
      <c r="STG430" s="1210"/>
      <c r="STH430" s="1211"/>
      <c r="STI430" s="1210"/>
      <c r="STK430" s="1208"/>
      <c r="STL430" s="1209"/>
      <c r="STM430" s="1209"/>
      <c r="STN430" s="1209"/>
      <c r="STO430" s="1209"/>
      <c r="STP430" s="1210"/>
      <c r="STQ430" s="1211"/>
      <c r="STR430" s="1210"/>
      <c r="STT430" s="1208"/>
      <c r="STU430" s="1209"/>
      <c r="STV430" s="1209"/>
      <c r="STW430" s="1209"/>
      <c r="STX430" s="1209"/>
      <c r="STY430" s="1210"/>
      <c r="STZ430" s="1211"/>
      <c r="SUA430" s="1210"/>
      <c r="SUC430" s="1208"/>
      <c r="SUD430" s="1209"/>
      <c r="SUE430" s="1209"/>
      <c r="SUF430" s="1209"/>
      <c r="SUG430" s="1209"/>
      <c r="SUH430" s="1210"/>
      <c r="SUI430" s="1211"/>
      <c r="SUJ430" s="1210"/>
      <c r="SUL430" s="1208"/>
      <c r="SUM430" s="1209"/>
      <c r="SUN430" s="1209"/>
      <c r="SUO430" s="1209"/>
      <c r="SUP430" s="1209"/>
      <c r="SUQ430" s="1210"/>
      <c r="SUR430" s="1211"/>
      <c r="SUS430" s="1210"/>
      <c r="SUU430" s="1208"/>
      <c r="SUV430" s="1209"/>
      <c r="SUW430" s="1209"/>
      <c r="SUX430" s="1209"/>
      <c r="SUY430" s="1209"/>
      <c r="SUZ430" s="1210"/>
      <c r="SVA430" s="1211"/>
      <c r="SVB430" s="1210"/>
      <c r="SVD430" s="1208"/>
      <c r="SVE430" s="1209"/>
      <c r="SVF430" s="1209"/>
      <c r="SVG430" s="1209"/>
      <c r="SVH430" s="1209"/>
      <c r="SVI430" s="1210"/>
      <c r="SVJ430" s="1211"/>
      <c r="SVK430" s="1210"/>
      <c r="SVM430" s="1208"/>
      <c r="SVN430" s="1209"/>
      <c r="SVO430" s="1209"/>
      <c r="SVP430" s="1209"/>
      <c r="SVQ430" s="1209"/>
      <c r="SVR430" s="1210"/>
      <c r="SVS430" s="1211"/>
      <c r="SVT430" s="1210"/>
      <c r="SVV430" s="1208"/>
      <c r="SVW430" s="1209"/>
      <c r="SVX430" s="1209"/>
      <c r="SVY430" s="1209"/>
      <c r="SVZ430" s="1209"/>
      <c r="SWA430" s="1210"/>
      <c r="SWB430" s="1211"/>
      <c r="SWC430" s="1210"/>
      <c r="SWE430" s="1208"/>
      <c r="SWF430" s="1209"/>
      <c r="SWG430" s="1209"/>
      <c r="SWH430" s="1209"/>
      <c r="SWI430" s="1209"/>
      <c r="SWJ430" s="1210"/>
      <c r="SWK430" s="1211"/>
      <c r="SWL430" s="1210"/>
      <c r="SWN430" s="1208"/>
      <c r="SWO430" s="1209"/>
      <c r="SWP430" s="1209"/>
      <c r="SWQ430" s="1209"/>
      <c r="SWR430" s="1209"/>
      <c r="SWS430" s="1210"/>
      <c r="SWT430" s="1211"/>
      <c r="SWU430" s="1210"/>
      <c r="SWW430" s="1208"/>
      <c r="SWX430" s="1209"/>
      <c r="SWY430" s="1209"/>
      <c r="SWZ430" s="1209"/>
      <c r="SXA430" s="1209"/>
      <c r="SXB430" s="1210"/>
      <c r="SXC430" s="1211"/>
      <c r="SXD430" s="1210"/>
      <c r="SXF430" s="1208"/>
      <c r="SXG430" s="1209"/>
      <c r="SXH430" s="1209"/>
      <c r="SXI430" s="1209"/>
      <c r="SXJ430" s="1209"/>
      <c r="SXK430" s="1210"/>
      <c r="SXL430" s="1211"/>
      <c r="SXM430" s="1210"/>
      <c r="SXO430" s="1208"/>
      <c r="SXP430" s="1209"/>
      <c r="SXQ430" s="1209"/>
      <c r="SXR430" s="1209"/>
      <c r="SXS430" s="1209"/>
      <c r="SXT430" s="1210"/>
      <c r="SXU430" s="1211"/>
      <c r="SXV430" s="1210"/>
      <c r="SXX430" s="1208"/>
      <c r="SXY430" s="1209"/>
      <c r="SXZ430" s="1209"/>
      <c r="SYA430" s="1209"/>
      <c r="SYB430" s="1209"/>
      <c r="SYC430" s="1210"/>
      <c r="SYD430" s="1211"/>
      <c r="SYE430" s="1210"/>
      <c r="SYG430" s="1208"/>
      <c r="SYH430" s="1209"/>
      <c r="SYI430" s="1209"/>
      <c r="SYJ430" s="1209"/>
      <c r="SYK430" s="1209"/>
      <c r="SYL430" s="1210"/>
      <c r="SYM430" s="1211"/>
      <c r="SYN430" s="1210"/>
      <c r="SYP430" s="1208"/>
      <c r="SYQ430" s="1209"/>
      <c r="SYR430" s="1209"/>
      <c r="SYS430" s="1209"/>
      <c r="SYT430" s="1209"/>
      <c r="SYU430" s="1210"/>
      <c r="SYV430" s="1211"/>
      <c r="SYW430" s="1210"/>
      <c r="SYY430" s="1208"/>
      <c r="SYZ430" s="1209"/>
      <c r="SZA430" s="1209"/>
      <c r="SZB430" s="1209"/>
      <c r="SZC430" s="1209"/>
      <c r="SZD430" s="1210"/>
      <c r="SZE430" s="1211"/>
      <c r="SZF430" s="1210"/>
      <c r="SZH430" s="1208"/>
      <c r="SZI430" s="1209"/>
      <c r="SZJ430" s="1209"/>
      <c r="SZK430" s="1209"/>
      <c r="SZL430" s="1209"/>
      <c r="SZM430" s="1210"/>
      <c r="SZN430" s="1211"/>
      <c r="SZO430" s="1210"/>
      <c r="SZQ430" s="1208"/>
      <c r="SZR430" s="1209"/>
      <c r="SZS430" s="1209"/>
      <c r="SZT430" s="1209"/>
      <c r="SZU430" s="1209"/>
      <c r="SZV430" s="1210"/>
      <c r="SZW430" s="1211"/>
      <c r="SZX430" s="1210"/>
      <c r="SZZ430" s="1208"/>
      <c r="TAA430" s="1209"/>
      <c r="TAB430" s="1209"/>
      <c r="TAC430" s="1209"/>
      <c r="TAD430" s="1209"/>
      <c r="TAE430" s="1210"/>
      <c r="TAF430" s="1211"/>
      <c r="TAG430" s="1210"/>
      <c r="TAI430" s="1208"/>
      <c r="TAJ430" s="1209"/>
      <c r="TAK430" s="1209"/>
      <c r="TAL430" s="1209"/>
      <c r="TAM430" s="1209"/>
      <c r="TAN430" s="1210"/>
      <c r="TAO430" s="1211"/>
      <c r="TAP430" s="1210"/>
      <c r="TAR430" s="1208"/>
      <c r="TAS430" s="1209"/>
      <c r="TAT430" s="1209"/>
      <c r="TAU430" s="1209"/>
      <c r="TAV430" s="1209"/>
      <c r="TAW430" s="1210"/>
      <c r="TAX430" s="1211"/>
      <c r="TAY430" s="1210"/>
      <c r="TBA430" s="1208"/>
      <c r="TBB430" s="1209"/>
      <c r="TBC430" s="1209"/>
      <c r="TBD430" s="1209"/>
      <c r="TBE430" s="1209"/>
      <c r="TBF430" s="1210"/>
      <c r="TBG430" s="1211"/>
      <c r="TBH430" s="1210"/>
      <c r="TBJ430" s="1208"/>
      <c r="TBK430" s="1209"/>
      <c r="TBL430" s="1209"/>
      <c r="TBM430" s="1209"/>
      <c r="TBN430" s="1209"/>
      <c r="TBO430" s="1210"/>
      <c r="TBP430" s="1211"/>
      <c r="TBQ430" s="1210"/>
      <c r="TBS430" s="1208"/>
      <c r="TBT430" s="1209"/>
      <c r="TBU430" s="1209"/>
      <c r="TBV430" s="1209"/>
      <c r="TBW430" s="1209"/>
      <c r="TBX430" s="1210"/>
      <c r="TBY430" s="1211"/>
      <c r="TBZ430" s="1210"/>
      <c r="TCB430" s="1208"/>
      <c r="TCC430" s="1209"/>
      <c r="TCD430" s="1209"/>
      <c r="TCE430" s="1209"/>
      <c r="TCF430" s="1209"/>
      <c r="TCG430" s="1210"/>
      <c r="TCH430" s="1211"/>
      <c r="TCI430" s="1210"/>
      <c r="TCK430" s="1208"/>
      <c r="TCL430" s="1209"/>
      <c r="TCM430" s="1209"/>
      <c r="TCN430" s="1209"/>
      <c r="TCO430" s="1209"/>
      <c r="TCP430" s="1210"/>
      <c r="TCQ430" s="1211"/>
      <c r="TCR430" s="1210"/>
      <c r="TCT430" s="1208"/>
      <c r="TCU430" s="1209"/>
      <c r="TCV430" s="1209"/>
      <c r="TCW430" s="1209"/>
      <c r="TCX430" s="1209"/>
      <c r="TCY430" s="1210"/>
      <c r="TCZ430" s="1211"/>
      <c r="TDA430" s="1210"/>
      <c r="TDC430" s="1208"/>
      <c r="TDD430" s="1209"/>
      <c r="TDE430" s="1209"/>
      <c r="TDF430" s="1209"/>
      <c r="TDG430" s="1209"/>
      <c r="TDH430" s="1210"/>
      <c r="TDI430" s="1211"/>
      <c r="TDJ430" s="1210"/>
      <c r="TDL430" s="1208"/>
      <c r="TDM430" s="1209"/>
      <c r="TDN430" s="1209"/>
      <c r="TDO430" s="1209"/>
      <c r="TDP430" s="1209"/>
      <c r="TDQ430" s="1210"/>
      <c r="TDR430" s="1211"/>
      <c r="TDS430" s="1210"/>
      <c r="TDU430" s="1208"/>
      <c r="TDV430" s="1209"/>
      <c r="TDW430" s="1209"/>
      <c r="TDX430" s="1209"/>
      <c r="TDY430" s="1209"/>
      <c r="TDZ430" s="1210"/>
      <c r="TEA430" s="1211"/>
      <c r="TEB430" s="1210"/>
      <c r="TED430" s="1208"/>
      <c r="TEE430" s="1209"/>
      <c r="TEF430" s="1209"/>
      <c r="TEG430" s="1209"/>
      <c r="TEH430" s="1209"/>
      <c r="TEI430" s="1210"/>
      <c r="TEJ430" s="1211"/>
      <c r="TEK430" s="1210"/>
      <c r="TEM430" s="1208"/>
      <c r="TEN430" s="1209"/>
      <c r="TEO430" s="1209"/>
      <c r="TEP430" s="1209"/>
      <c r="TEQ430" s="1209"/>
      <c r="TER430" s="1210"/>
      <c r="TES430" s="1211"/>
      <c r="TET430" s="1210"/>
      <c r="TEV430" s="1208"/>
      <c r="TEW430" s="1209"/>
      <c r="TEX430" s="1209"/>
      <c r="TEY430" s="1209"/>
      <c r="TEZ430" s="1209"/>
      <c r="TFA430" s="1210"/>
      <c r="TFB430" s="1211"/>
      <c r="TFC430" s="1210"/>
      <c r="TFE430" s="1208"/>
      <c r="TFF430" s="1209"/>
      <c r="TFG430" s="1209"/>
      <c r="TFH430" s="1209"/>
      <c r="TFI430" s="1209"/>
      <c r="TFJ430" s="1210"/>
      <c r="TFK430" s="1211"/>
      <c r="TFL430" s="1210"/>
      <c r="TFN430" s="1208"/>
      <c r="TFO430" s="1209"/>
      <c r="TFP430" s="1209"/>
      <c r="TFQ430" s="1209"/>
      <c r="TFR430" s="1209"/>
      <c r="TFS430" s="1210"/>
      <c r="TFT430" s="1211"/>
      <c r="TFU430" s="1210"/>
      <c r="TFW430" s="1208"/>
      <c r="TFX430" s="1209"/>
      <c r="TFY430" s="1209"/>
      <c r="TFZ430" s="1209"/>
      <c r="TGA430" s="1209"/>
      <c r="TGB430" s="1210"/>
      <c r="TGC430" s="1211"/>
      <c r="TGD430" s="1210"/>
      <c r="TGF430" s="1208"/>
      <c r="TGG430" s="1209"/>
      <c r="TGH430" s="1209"/>
      <c r="TGI430" s="1209"/>
      <c r="TGJ430" s="1209"/>
      <c r="TGK430" s="1210"/>
      <c r="TGL430" s="1211"/>
      <c r="TGM430" s="1210"/>
      <c r="TGO430" s="1208"/>
      <c r="TGP430" s="1209"/>
      <c r="TGQ430" s="1209"/>
      <c r="TGR430" s="1209"/>
      <c r="TGS430" s="1209"/>
      <c r="TGT430" s="1210"/>
      <c r="TGU430" s="1211"/>
      <c r="TGV430" s="1210"/>
      <c r="TGX430" s="1208"/>
      <c r="TGY430" s="1209"/>
      <c r="TGZ430" s="1209"/>
      <c r="THA430" s="1209"/>
      <c r="THB430" s="1209"/>
      <c r="THC430" s="1210"/>
      <c r="THD430" s="1211"/>
      <c r="THE430" s="1210"/>
      <c r="THG430" s="1208"/>
      <c r="THH430" s="1209"/>
      <c r="THI430" s="1209"/>
      <c r="THJ430" s="1209"/>
      <c r="THK430" s="1209"/>
      <c r="THL430" s="1210"/>
      <c r="THM430" s="1211"/>
      <c r="THN430" s="1210"/>
      <c r="THP430" s="1208"/>
      <c r="THQ430" s="1209"/>
      <c r="THR430" s="1209"/>
      <c r="THS430" s="1209"/>
      <c r="THT430" s="1209"/>
      <c r="THU430" s="1210"/>
      <c r="THV430" s="1211"/>
      <c r="THW430" s="1210"/>
      <c r="THY430" s="1208"/>
      <c r="THZ430" s="1209"/>
      <c r="TIA430" s="1209"/>
      <c r="TIB430" s="1209"/>
      <c r="TIC430" s="1209"/>
      <c r="TID430" s="1210"/>
      <c r="TIE430" s="1211"/>
      <c r="TIF430" s="1210"/>
      <c r="TIH430" s="1208"/>
      <c r="TII430" s="1209"/>
      <c r="TIJ430" s="1209"/>
      <c r="TIK430" s="1209"/>
      <c r="TIL430" s="1209"/>
      <c r="TIM430" s="1210"/>
      <c r="TIN430" s="1211"/>
      <c r="TIO430" s="1210"/>
      <c r="TIQ430" s="1208"/>
      <c r="TIR430" s="1209"/>
      <c r="TIS430" s="1209"/>
      <c r="TIT430" s="1209"/>
      <c r="TIU430" s="1209"/>
      <c r="TIV430" s="1210"/>
      <c r="TIW430" s="1211"/>
      <c r="TIX430" s="1210"/>
      <c r="TIZ430" s="1208"/>
      <c r="TJA430" s="1209"/>
      <c r="TJB430" s="1209"/>
      <c r="TJC430" s="1209"/>
      <c r="TJD430" s="1209"/>
      <c r="TJE430" s="1210"/>
      <c r="TJF430" s="1211"/>
      <c r="TJG430" s="1210"/>
      <c r="TJI430" s="1208"/>
      <c r="TJJ430" s="1209"/>
      <c r="TJK430" s="1209"/>
      <c r="TJL430" s="1209"/>
      <c r="TJM430" s="1209"/>
      <c r="TJN430" s="1210"/>
      <c r="TJO430" s="1211"/>
      <c r="TJP430" s="1210"/>
      <c r="TJR430" s="1208"/>
      <c r="TJS430" s="1209"/>
      <c r="TJT430" s="1209"/>
      <c r="TJU430" s="1209"/>
      <c r="TJV430" s="1209"/>
      <c r="TJW430" s="1210"/>
      <c r="TJX430" s="1211"/>
      <c r="TJY430" s="1210"/>
      <c r="TKA430" s="1208"/>
      <c r="TKB430" s="1209"/>
      <c r="TKC430" s="1209"/>
      <c r="TKD430" s="1209"/>
      <c r="TKE430" s="1209"/>
      <c r="TKF430" s="1210"/>
      <c r="TKG430" s="1211"/>
      <c r="TKH430" s="1210"/>
      <c r="TKJ430" s="1208"/>
      <c r="TKK430" s="1209"/>
      <c r="TKL430" s="1209"/>
      <c r="TKM430" s="1209"/>
      <c r="TKN430" s="1209"/>
      <c r="TKO430" s="1210"/>
      <c r="TKP430" s="1211"/>
      <c r="TKQ430" s="1210"/>
      <c r="TKS430" s="1208"/>
      <c r="TKT430" s="1209"/>
      <c r="TKU430" s="1209"/>
      <c r="TKV430" s="1209"/>
      <c r="TKW430" s="1209"/>
      <c r="TKX430" s="1210"/>
      <c r="TKY430" s="1211"/>
      <c r="TKZ430" s="1210"/>
      <c r="TLB430" s="1208"/>
      <c r="TLC430" s="1209"/>
      <c r="TLD430" s="1209"/>
      <c r="TLE430" s="1209"/>
      <c r="TLF430" s="1209"/>
      <c r="TLG430" s="1210"/>
      <c r="TLH430" s="1211"/>
      <c r="TLI430" s="1210"/>
      <c r="TLK430" s="1208"/>
      <c r="TLL430" s="1209"/>
      <c r="TLM430" s="1209"/>
      <c r="TLN430" s="1209"/>
      <c r="TLO430" s="1209"/>
      <c r="TLP430" s="1210"/>
      <c r="TLQ430" s="1211"/>
      <c r="TLR430" s="1210"/>
      <c r="TLT430" s="1208"/>
      <c r="TLU430" s="1209"/>
      <c r="TLV430" s="1209"/>
      <c r="TLW430" s="1209"/>
      <c r="TLX430" s="1209"/>
      <c r="TLY430" s="1210"/>
      <c r="TLZ430" s="1211"/>
      <c r="TMA430" s="1210"/>
      <c r="TMC430" s="1208"/>
      <c r="TMD430" s="1209"/>
      <c r="TME430" s="1209"/>
      <c r="TMF430" s="1209"/>
      <c r="TMG430" s="1209"/>
      <c r="TMH430" s="1210"/>
      <c r="TMI430" s="1211"/>
      <c r="TMJ430" s="1210"/>
      <c r="TML430" s="1208"/>
      <c r="TMM430" s="1209"/>
      <c r="TMN430" s="1209"/>
      <c r="TMO430" s="1209"/>
      <c r="TMP430" s="1209"/>
      <c r="TMQ430" s="1210"/>
      <c r="TMR430" s="1211"/>
      <c r="TMS430" s="1210"/>
      <c r="TMU430" s="1208"/>
      <c r="TMV430" s="1209"/>
      <c r="TMW430" s="1209"/>
      <c r="TMX430" s="1209"/>
      <c r="TMY430" s="1209"/>
      <c r="TMZ430" s="1210"/>
      <c r="TNA430" s="1211"/>
      <c r="TNB430" s="1210"/>
      <c r="TND430" s="1208"/>
      <c r="TNE430" s="1209"/>
      <c r="TNF430" s="1209"/>
      <c r="TNG430" s="1209"/>
      <c r="TNH430" s="1209"/>
      <c r="TNI430" s="1210"/>
      <c r="TNJ430" s="1211"/>
      <c r="TNK430" s="1210"/>
      <c r="TNM430" s="1208"/>
      <c r="TNN430" s="1209"/>
      <c r="TNO430" s="1209"/>
      <c r="TNP430" s="1209"/>
      <c r="TNQ430" s="1209"/>
      <c r="TNR430" s="1210"/>
      <c r="TNS430" s="1211"/>
      <c r="TNT430" s="1210"/>
      <c r="TNV430" s="1208"/>
      <c r="TNW430" s="1209"/>
      <c r="TNX430" s="1209"/>
      <c r="TNY430" s="1209"/>
      <c r="TNZ430" s="1209"/>
      <c r="TOA430" s="1210"/>
      <c r="TOB430" s="1211"/>
      <c r="TOC430" s="1210"/>
      <c r="TOE430" s="1208"/>
      <c r="TOF430" s="1209"/>
      <c r="TOG430" s="1209"/>
      <c r="TOH430" s="1209"/>
      <c r="TOI430" s="1209"/>
      <c r="TOJ430" s="1210"/>
      <c r="TOK430" s="1211"/>
      <c r="TOL430" s="1210"/>
      <c r="TON430" s="1208"/>
      <c r="TOO430" s="1209"/>
      <c r="TOP430" s="1209"/>
      <c r="TOQ430" s="1209"/>
      <c r="TOR430" s="1209"/>
      <c r="TOS430" s="1210"/>
      <c r="TOT430" s="1211"/>
      <c r="TOU430" s="1210"/>
      <c r="TOW430" s="1208"/>
      <c r="TOX430" s="1209"/>
      <c r="TOY430" s="1209"/>
      <c r="TOZ430" s="1209"/>
      <c r="TPA430" s="1209"/>
      <c r="TPB430" s="1210"/>
      <c r="TPC430" s="1211"/>
      <c r="TPD430" s="1210"/>
      <c r="TPF430" s="1208"/>
      <c r="TPG430" s="1209"/>
      <c r="TPH430" s="1209"/>
      <c r="TPI430" s="1209"/>
      <c r="TPJ430" s="1209"/>
      <c r="TPK430" s="1210"/>
      <c r="TPL430" s="1211"/>
      <c r="TPM430" s="1210"/>
      <c r="TPO430" s="1208"/>
      <c r="TPP430" s="1209"/>
      <c r="TPQ430" s="1209"/>
      <c r="TPR430" s="1209"/>
      <c r="TPS430" s="1209"/>
      <c r="TPT430" s="1210"/>
      <c r="TPU430" s="1211"/>
      <c r="TPV430" s="1210"/>
      <c r="TPX430" s="1208"/>
      <c r="TPY430" s="1209"/>
      <c r="TPZ430" s="1209"/>
      <c r="TQA430" s="1209"/>
      <c r="TQB430" s="1209"/>
      <c r="TQC430" s="1210"/>
      <c r="TQD430" s="1211"/>
      <c r="TQE430" s="1210"/>
      <c r="TQG430" s="1208"/>
      <c r="TQH430" s="1209"/>
      <c r="TQI430" s="1209"/>
      <c r="TQJ430" s="1209"/>
      <c r="TQK430" s="1209"/>
      <c r="TQL430" s="1210"/>
      <c r="TQM430" s="1211"/>
      <c r="TQN430" s="1210"/>
      <c r="TQP430" s="1208"/>
      <c r="TQQ430" s="1209"/>
      <c r="TQR430" s="1209"/>
      <c r="TQS430" s="1209"/>
      <c r="TQT430" s="1209"/>
      <c r="TQU430" s="1210"/>
      <c r="TQV430" s="1211"/>
      <c r="TQW430" s="1210"/>
      <c r="TQY430" s="1208"/>
      <c r="TQZ430" s="1209"/>
      <c r="TRA430" s="1209"/>
      <c r="TRB430" s="1209"/>
      <c r="TRC430" s="1209"/>
      <c r="TRD430" s="1210"/>
      <c r="TRE430" s="1211"/>
      <c r="TRF430" s="1210"/>
      <c r="TRH430" s="1208"/>
      <c r="TRI430" s="1209"/>
      <c r="TRJ430" s="1209"/>
      <c r="TRK430" s="1209"/>
      <c r="TRL430" s="1209"/>
      <c r="TRM430" s="1210"/>
      <c r="TRN430" s="1211"/>
      <c r="TRO430" s="1210"/>
      <c r="TRQ430" s="1208"/>
      <c r="TRR430" s="1209"/>
      <c r="TRS430" s="1209"/>
      <c r="TRT430" s="1209"/>
      <c r="TRU430" s="1209"/>
      <c r="TRV430" s="1210"/>
      <c r="TRW430" s="1211"/>
      <c r="TRX430" s="1210"/>
      <c r="TRZ430" s="1208"/>
      <c r="TSA430" s="1209"/>
      <c r="TSB430" s="1209"/>
      <c r="TSC430" s="1209"/>
      <c r="TSD430" s="1209"/>
      <c r="TSE430" s="1210"/>
      <c r="TSF430" s="1211"/>
      <c r="TSG430" s="1210"/>
      <c r="TSI430" s="1208"/>
      <c r="TSJ430" s="1209"/>
      <c r="TSK430" s="1209"/>
      <c r="TSL430" s="1209"/>
      <c r="TSM430" s="1209"/>
      <c r="TSN430" s="1210"/>
      <c r="TSO430" s="1211"/>
      <c r="TSP430" s="1210"/>
      <c r="TSR430" s="1208"/>
      <c r="TSS430" s="1209"/>
      <c r="TST430" s="1209"/>
      <c r="TSU430" s="1209"/>
      <c r="TSV430" s="1209"/>
      <c r="TSW430" s="1210"/>
      <c r="TSX430" s="1211"/>
      <c r="TSY430" s="1210"/>
      <c r="TTA430" s="1208"/>
      <c r="TTB430" s="1209"/>
      <c r="TTC430" s="1209"/>
      <c r="TTD430" s="1209"/>
      <c r="TTE430" s="1209"/>
      <c r="TTF430" s="1210"/>
      <c r="TTG430" s="1211"/>
      <c r="TTH430" s="1210"/>
      <c r="TTJ430" s="1208"/>
      <c r="TTK430" s="1209"/>
      <c r="TTL430" s="1209"/>
      <c r="TTM430" s="1209"/>
      <c r="TTN430" s="1209"/>
      <c r="TTO430" s="1210"/>
      <c r="TTP430" s="1211"/>
      <c r="TTQ430" s="1210"/>
      <c r="TTS430" s="1208"/>
      <c r="TTT430" s="1209"/>
      <c r="TTU430" s="1209"/>
      <c r="TTV430" s="1209"/>
      <c r="TTW430" s="1209"/>
      <c r="TTX430" s="1210"/>
      <c r="TTY430" s="1211"/>
      <c r="TTZ430" s="1210"/>
      <c r="TUB430" s="1208"/>
      <c r="TUC430" s="1209"/>
      <c r="TUD430" s="1209"/>
      <c r="TUE430" s="1209"/>
      <c r="TUF430" s="1209"/>
      <c r="TUG430" s="1210"/>
      <c r="TUH430" s="1211"/>
      <c r="TUI430" s="1210"/>
      <c r="TUK430" s="1208"/>
      <c r="TUL430" s="1209"/>
      <c r="TUM430" s="1209"/>
      <c r="TUN430" s="1209"/>
      <c r="TUO430" s="1209"/>
      <c r="TUP430" s="1210"/>
      <c r="TUQ430" s="1211"/>
      <c r="TUR430" s="1210"/>
      <c r="TUT430" s="1208"/>
      <c r="TUU430" s="1209"/>
      <c r="TUV430" s="1209"/>
      <c r="TUW430" s="1209"/>
      <c r="TUX430" s="1209"/>
      <c r="TUY430" s="1210"/>
      <c r="TUZ430" s="1211"/>
      <c r="TVA430" s="1210"/>
      <c r="TVC430" s="1208"/>
      <c r="TVD430" s="1209"/>
      <c r="TVE430" s="1209"/>
      <c r="TVF430" s="1209"/>
      <c r="TVG430" s="1209"/>
      <c r="TVH430" s="1210"/>
      <c r="TVI430" s="1211"/>
      <c r="TVJ430" s="1210"/>
      <c r="TVL430" s="1208"/>
      <c r="TVM430" s="1209"/>
      <c r="TVN430" s="1209"/>
      <c r="TVO430" s="1209"/>
      <c r="TVP430" s="1209"/>
      <c r="TVQ430" s="1210"/>
      <c r="TVR430" s="1211"/>
      <c r="TVS430" s="1210"/>
      <c r="TVU430" s="1208"/>
      <c r="TVV430" s="1209"/>
      <c r="TVW430" s="1209"/>
      <c r="TVX430" s="1209"/>
      <c r="TVY430" s="1209"/>
      <c r="TVZ430" s="1210"/>
      <c r="TWA430" s="1211"/>
      <c r="TWB430" s="1210"/>
      <c r="TWD430" s="1208"/>
      <c r="TWE430" s="1209"/>
      <c r="TWF430" s="1209"/>
      <c r="TWG430" s="1209"/>
      <c r="TWH430" s="1209"/>
      <c r="TWI430" s="1210"/>
      <c r="TWJ430" s="1211"/>
      <c r="TWK430" s="1210"/>
      <c r="TWM430" s="1208"/>
      <c r="TWN430" s="1209"/>
      <c r="TWO430" s="1209"/>
      <c r="TWP430" s="1209"/>
      <c r="TWQ430" s="1209"/>
      <c r="TWR430" s="1210"/>
      <c r="TWS430" s="1211"/>
      <c r="TWT430" s="1210"/>
      <c r="TWV430" s="1208"/>
      <c r="TWW430" s="1209"/>
      <c r="TWX430" s="1209"/>
      <c r="TWY430" s="1209"/>
      <c r="TWZ430" s="1209"/>
      <c r="TXA430" s="1210"/>
      <c r="TXB430" s="1211"/>
      <c r="TXC430" s="1210"/>
      <c r="TXE430" s="1208"/>
      <c r="TXF430" s="1209"/>
      <c r="TXG430" s="1209"/>
      <c r="TXH430" s="1209"/>
      <c r="TXI430" s="1209"/>
      <c r="TXJ430" s="1210"/>
      <c r="TXK430" s="1211"/>
      <c r="TXL430" s="1210"/>
      <c r="TXN430" s="1208"/>
      <c r="TXO430" s="1209"/>
      <c r="TXP430" s="1209"/>
      <c r="TXQ430" s="1209"/>
      <c r="TXR430" s="1209"/>
      <c r="TXS430" s="1210"/>
      <c r="TXT430" s="1211"/>
      <c r="TXU430" s="1210"/>
      <c r="TXW430" s="1208"/>
      <c r="TXX430" s="1209"/>
      <c r="TXY430" s="1209"/>
      <c r="TXZ430" s="1209"/>
      <c r="TYA430" s="1209"/>
      <c r="TYB430" s="1210"/>
      <c r="TYC430" s="1211"/>
      <c r="TYD430" s="1210"/>
      <c r="TYF430" s="1208"/>
      <c r="TYG430" s="1209"/>
      <c r="TYH430" s="1209"/>
      <c r="TYI430" s="1209"/>
      <c r="TYJ430" s="1209"/>
      <c r="TYK430" s="1210"/>
      <c r="TYL430" s="1211"/>
      <c r="TYM430" s="1210"/>
      <c r="TYO430" s="1208"/>
      <c r="TYP430" s="1209"/>
      <c r="TYQ430" s="1209"/>
      <c r="TYR430" s="1209"/>
      <c r="TYS430" s="1209"/>
      <c r="TYT430" s="1210"/>
      <c r="TYU430" s="1211"/>
      <c r="TYV430" s="1210"/>
      <c r="TYX430" s="1208"/>
      <c r="TYY430" s="1209"/>
      <c r="TYZ430" s="1209"/>
      <c r="TZA430" s="1209"/>
      <c r="TZB430" s="1209"/>
      <c r="TZC430" s="1210"/>
      <c r="TZD430" s="1211"/>
      <c r="TZE430" s="1210"/>
      <c r="TZG430" s="1208"/>
      <c r="TZH430" s="1209"/>
      <c r="TZI430" s="1209"/>
      <c r="TZJ430" s="1209"/>
      <c r="TZK430" s="1209"/>
      <c r="TZL430" s="1210"/>
      <c r="TZM430" s="1211"/>
      <c r="TZN430" s="1210"/>
      <c r="TZP430" s="1208"/>
      <c r="TZQ430" s="1209"/>
      <c r="TZR430" s="1209"/>
      <c r="TZS430" s="1209"/>
      <c r="TZT430" s="1209"/>
      <c r="TZU430" s="1210"/>
      <c r="TZV430" s="1211"/>
      <c r="TZW430" s="1210"/>
      <c r="TZY430" s="1208"/>
      <c r="TZZ430" s="1209"/>
      <c r="UAA430" s="1209"/>
      <c r="UAB430" s="1209"/>
      <c r="UAC430" s="1209"/>
      <c r="UAD430" s="1210"/>
      <c r="UAE430" s="1211"/>
      <c r="UAF430" s="1210"/>
      <c r="UAH430" s="1208"/>
      <c r="UAI430" s="1209"/>
      <c r="UAJ430" s="1209"/>
      <c r="UAK430" s="1209"/>
      <c r="UAL430" s="1209"/>
      <c r="UAM430" s="1210"/>
      <c r="UAN430" s="1211"/>
      <c r="UAO430" s="1210"/>
      <c r="UAQ430" s="1208"/>
      <c r="UAR430" s="1209"/>
      <c r="UAS430" s="1209"/>
      <c r="UAT430" s="1209"/>
      <c r="UAU430" s="1209"/>
      <c r="UAV430" s="1210"/>
      <c r="UAW430" s="1211"/>
      <c r="UAX430" s="1210"/>
      <c r="UAZ430" s="1208"/>
      <c r="UBA430" s="1209"/>
      <c r="UBB430" s="1209"/>
      <c r="UBC430" s="1209"/>
      <c r="UBD430" s="1209"/>
      <c r="UBE430" s="1210"/>
      <c r="UBF430" s="1211"/>
      <c r="UBG430" s="1210"/>
      <c r="UBI430" s="1208"/>
      <c r="UBJ430" s="1209"/>
      <c r="UBK430" s="1209"/>
      <c r="UBL430" s="1209"/>
      <c r="UBM430" s="1209"/>
      <c r="UBN430" s="1210"/>
      <c r="UBO430" s="1211"/>
      <c r="UBP430" s="1210"/>
      <c r="UBR430" s="1208"/>
      <c r="UBS430" s="1209"/>
      <c r="UBT430" s="1209"/>
      <c r="UBU430" s="1209"/>
      <c r="UBV430" s="1209"/>
      <c r="UBW430" s="1210"/>
      <c r="UBX430" s="1211"/>
      <c r="UBY430" s="1210"/>
      <c r="UCA430" s="1208"/>
      <c r="UCB430" s="1209"/>
      <c r="UCC430" s="1209"/>
      <c r="UCD430" s="1209"/>
      <c r="UCE430" s="1209"/>
      <c r="UCF430" s="1210"/>
      <c r="UCG430" s="1211"/>
      <c r="UCH430" s="1210"/>
      <c r="UCJ430" s="1208"/>
      <c r="UCK430" s="1209"/>
      <c r="UCL430" s="1209"/>
      <c r="UCM430" s="1209"/>
      <c r="UCN430" s="1209"/>
      <c r="UCO430" s="1210"/>
      <c r="UCP430" s="1211"/>
      <c r="UCQ430" s="1210"/>
      <c r="UCS430" s="1208"/>
      <c r="UCT430" s="1209"/>
      <c r="UCU430" s="1209"/>
      <c r="UCV430" s="1209"/>
      <c r="UCW430" s="1209"/>
      <c r="UCX430" s="1210"/>
      <c r="UCY430" s="1211"/>
      <c r="UCZ430" s="1210"/>
      <c r="UDB430" s="1208"/>
      <c r="UDC430" s="1209"/>
      <c r="UDD430" s="1209"/>
      <c r="UDE430" s="1209"/>
      <c r="UDF430" s="1209"/>
      <c r="UDG430" s="1210"/>
      <c r="UDH430" s="1211"/>
      <c r="UDI430" s="1210"/>
      <c r="UDK430" s="1208"/>
      <c r="UDL430" s="1209"/>
      <c r="UDM430" s="1209"/>
      <c r="UDN430" s="1209"/>
      <c r="UDO430" s="1209"/>
      <c r="UDP430" s="1210"/>
      <c r="UDQ430" s="1211"/>
      <c r="UDR430" s="1210"/>
      <c r="UDT430" s="1208"/>
      <c r="UDU430" s="1209"/>
      <c r="UDV430" s="1209"/>
      <c r="UDW430" s="1209"/>
      <c r="UDX430" s="1209"/>
      <c r="UDY430" s="1210"/>
      <c r="UDZ430" s="1211"/>
      <c r="UEA430" s="1210"/>
      <c r="UEC430" s="1208"/>
      <c r="UED430" s="1209"/>
      <c r="UEE430" s="1209"/>
      <c r="UEF430" s="1209"/>
      <c r="UEG430" s="1209"/>
      <c r="UEH430" s="1210"/>
      <c r="UEI430" s="1211"/>
      <c r="UEJ430" s="1210"/>
      <c r="UEL430" s="1208"/>
      <c r="UEM430" s="1209"/>
      <c r="UEN430" s="1209"/>
      <c r="UEO430" s="1209"/>
      <c r="UEP430" s="1209"/>
      <c r="UEQ430" s="1210"/>
      <c r="UER430" s="1211"/>
      <c r="UES430" s="1210"/>
      <c r="UEU430" s="1208"/>
      <c r="UEV430" s="1209"/>
      <c r="UEW430" s="1209"/>
      <c r="UEX430" s="1209"/>
      <c r="UEY430" s="1209"/>
      <c r="UEZ430" s="1210"/>
      <c r="UFA430" s="1211"/>
      <c r="UFB430" s="1210"/>
      <c r="UFD430" s="1208"/>
      <c r="UFE430" s="1209"/>
      <c r="UFF430" s="1209"/>
      <c r="UFG430" s="1209"/>
      <c r="UFH430" s="1209"/>
      <c r="UFI430" s="1210"/>
      <c r="UFJ430" s="1211"/>
      <c r="UFK430" s="1210"/>
      <c r="UFM430" s="1208"/>
      <c r="UFN430" s="1209"/>
      <c r="UFO430" s="1209"/>
      <c r="UFP430" s="1209"/>
      <c r="UFQ430" s="1209"/>
      <c r="UFR430" s="1210"/>
      <c r="UFS430" s="1211"/>
      <c r="UFT430" s="1210"/>
      <c r="UFV430" s="1208"/>
      <c r="UFW430" s="1209"/>
      <c r="UFX430" s="1209"/>
      <c r="UFY430" s="1209"/>
      <c r="UFZ430" s="1209"/>
      <c r="UGA430" s="1210"/>
      <c r="UGB430" s="1211"/>
      <c r="UGC430" s="1210"/>
      <c r="UGE430" s="1208"/>
      <c r="UGF430" s="1209"/>
      <c r="UGG430" s="1209"/>
      <c r="UGH430" s="1209"/>
      <c r="UGI430" s="1209"/>
      <c r="UGJ430" s="1210"/>
      <c r="UGK430" s="1211"/>
      <c r="UGL430" s="1210"/>
      <c r="UGN430" s="1208"/>
      <c r="UGO430" s="1209"/>
      <c r="UGP430" s="1209"/>
      <c r="UGQ430" s="1209"/>
      <c r="UGR430" s="1209"/>
      <c r="UGS430" s="1210"/>
      <c r="UGT430" s="1211"/>
      <c r="UGU430" s="1210"/>
      <c r="UGW430" s="1208"/>
      <c r="UGX430" s="1209"/>
      <c r="UGY430" s="1209"/>
      <c r="UGZ430" s="1209"/>
      <c r="UHA430" s="1209"/>
      <c r="UHB430" s="1210"/>
      <c r="UHC430" s="1211"/>
      <c r="UHD430" s="1210"/>
      <c r="UHF430" s="1208"/>
      <c r="UHG430" s="1209"/>
      <c r="UHH430" s="1209"/>
      <c r="UHI430" s="1209"/>
      <c r="UHJ430" s="1209"/>
      <c r="UHK430" s="1210"/>
      <c r="UHL430" s="1211"/>
      <c r="UHM430" s="1210"/>
      <c r="UHO430" s="1208"/>
      <c r="UHP430" s="1209"/>
      <c r="UHQ430" s="1209"/>
      <c r="UHR430" s="1209"/>
      <c r="UHS430" s="1209"/>
      <c r="UHT430" s="1210"/>
      <c r="UHU430" s="1211"/>
      <c r="UHV430" s="1210"/>
      <c r="UHX430" s="1208"/>
      <c r="UHY430" s="1209"/>
      <c r="UHZ430" s="1209"/>
      <c r="UIA430" s="1209"/>
      <c r="UIB430" s="1209"/>
      <c r="UIC430" s="1210"/>
      <c r="UID430" s="1211"/>
      <c r="UIE430" s="1210"/>
      <c r="UIG430" s="1208"/>
      <c r="UIH430" s="1209"/>
      <c r="UII430" s="1209"/>
      <c r="UIJ430" s="1209"/>
      <c r="UIK430" s="1209"/>
      <c r="UIL430" s="1210"/>
      <c r="UIM430" s="1211"/>
      <c r="UIN430" s="1210"/>
      <c r="UIP430" s="1208"/>
      <c r="UIQ430" s="1209"/>
      <c r="UIR430" s="1209"/>
      <c r="UIS430" s="1209"/>
      <c r="UIT430" s="1209"/>
      <c r="UIU430" s="1210"/>
      <c r="UIV430" s="1211"/>
      <c r="UIW430" s="1210"/>
      <c r="UIY430" s="1208"/>
      <c r="UIZ430" s="1209"/>
      <c r="UJA430" s="1209"/>
      <c r="UJB430" s="1209"/>
      <c r="UJC430" s="1209"/>
      <c r="UJD430" s="1210"/>
      <c r="UJE430" s="1211"/>
      <c r="UJF430" s="1210"/>
      <c r="UJH430" s="1208"/>
      <c r="UJI430" s="1209"/>
      <c r="UJJ430" s="1209"/>
      <c r="UJK430" s="1209"/>
      <c r="UJL430" s="1209"/>
      <c r="UJM430" s="1210"/>
      <c r="UJN430" s="1211"/>
      <c r="UJO430" s="1210"/>
      <c r="UJQ430" s="1208"/>
      <c r="UJR430" s="1209"/>
      <c r="UJS430" s="1209"/>
      <c r="UJT430" s="1209"/>
      <c r="UJU430" s="1209"/>
      <c r="UJV430" s="1210"/>
      <c r="UJW430" s="1211"/>
      <c r="UJX430" s="1210"/>
      <c r="UJZ430" s="1208"/>
      <c r="UKA430" s="1209"/>
      <c r="UKB430" s="1209"/>
      <c r="UKC430" s="1209"/>
      <c r="UKD430" s="1209"/>
      <c r="UKE430" s="1210"/>
      <c r="UKF430" s="1211"/>
      <c r="UKG430" s="1210"/>
      <c r="UKI430" s="1208"/>
      <c r="UKJ430" s="1209"/>
      <c r="UKK430" s="1209"/>
      <c r="UKL430" s="1209"/>
      <c r="UKM430" s="1209"/>
      <c r="UKN430" s="1210"/>
      <c r="UKO430" s="1211"/>
      <c r="UKP430" s="1210"/>
      <c r="UKR430" s="1208"/>
      <c r="UKS430" s="1209"/>
      <c r="UKT430" s="1209"/>
      <c r="UKU430" s="1209"/>
      <c r="UKV430" s="1209"/>
      <c r="UKW430" s="1210"/>
      <c r="UKX430" s="1211"/>
      <c r="UKY430" s="1210"/>
      <c r="ULA430" s="1208"/>
      <c r="ULB430" s="1209"/>
      <c r="ULC430" s="1209"/>
      <c r="ULD430" s="1209"/>
      <c r="ULE430" s="1209"/>
      <c r="ULF430" s="1210"/>
      <c r="ULG430" s="1211"/>
      <c r="ULH430" s="1210"/>
      <c r="ULJ430" s="1208"/>
      <c r="ULK430" s="1209"/>
      <c r="ULL430" s="1209"/>
      <c r="ULM430" s="1209"/>
      <c r="ULN430" s="1209"/>
      <c r="ULO430" s="1210"/>
      <c r="ULP430" s="1211"/>
      <c r="ULQ430" s="1210"/>
      <c r="ULS430" s="1208"/>
      <c r="ULT430" s="1209"/>
      <c r="ULU430" s="1209"/>
      <c r="ULV430" s="1209"/>
      <c r="ULW430" s="1209"/>
      <c r="ULX430" s="1210"/>
      <c r="ULY430" s="1211"/>
      <c r="ULZ430" s="1210"/>
      <c r="UMB430" s="1208"/>
      <c r="UMC430" s="1209"/>
      <c r="UMD430" s="1209"/>
      <c r="UME430" s="1209"/>
      <c r="UMF430" s="1209"/>
      <c r="UMG430" s="1210"/>
      <c r="UMH430" s="1211"/>
      <c r="UMI430" s="1210"/>
      <c r="UMK430" s="1208"/>
      <c r="UML430" s="1209"/>
      <c r="UMM430" s="1209"/>
      <c r="UMN430" s="1209"/>
      <c r="UMO430" s="1209"/>
      <c r="UMP430" s="1210"/>
      <c r="UMQ430" s="1211"/>
      <c r="UMR430" s="1210"/>
      <c r="UMT430" s="1208"/>
      <c r="UMU430" s="1209"/>
      <c r="UMV430" s="1209"/>
      <c r="UMW430" s="1209"/>
      <c r="UMX430" s="1209"/>
      <c r="UMY430" s="1210"/>
      <c r="UMZ430" s="1211"/>
      <c r="UNA430" s="1210"/>
      <c r="UNC430" s="1208"/>
      <c r="UND430" s="1209"/>
      <c r="UNE430" s="1209"/>
      <c r="UNF430" s="1209"/>
      <c r="UNG430" s="1209"/>
      <c r="UNH430" s="1210"/>
      <c r="UNI430" s="1211"/>
      <c r="UNJ430" s="1210"/>
      <c r="UNL430" s="1208"/>
      <c r="UNM430" s="1209"/>
      <c r="UNN430" s="1209"/>
      <c r="UNO430" s="1209"/>
      <c r="UNP430" s="1209"/>
      <c r="UNQ430" s="1210"/>
      <c r="UNR430" s="1211"/>
      <c r="UNS430" s="1210"/>
      <c r="UNU430" s="1208"/>
      <c r="UNV430" s="1209"/>
      <c r="UNW430" s="1209"/>
      <c r="UNX430" s="1209"/>
      <c r="UNY430" s="1209"/>
      <c r="UNZ430" s="1210"/>
      <c r="UOA430" s="1211"/>
      <c r="UOB430" s="1210"/>
      <c r="UOD430" s="1208"/>
      <c r="UOE430" s="1209"/>
      <c r="UOF430" s="1209"/>
      <c r="UOG430" s="1209"/>
      <c r="UOH430" s="1209"/>
      <c r="UOI430" s="1210"/>
      <c r="UOJ430" s="1211"/>
      <c r="UOK430" s="1210"/>
      <c r="UOM430" s="1208"/>
      <c r="UON430" s="1209"/>
      <c r="UOO430" s="1209"/>
      <c r="UOP430" s="1209"/>
      <c r="UOQ430" s="1209"/>
      <c r="UOR430" s="1210"/>
      <c r="UOS430" s="1211"/>
      <c r="UOT430" s="1210"/>
      <c r="UOV430" s="1208"/>
      <c r="UOW430" s="1209"/>
      <c r="UOX430" s="1209"/>
      <c r="UOY430" s="1209"/>
      <c r="UOZ430" s="1209"/>
      <c r="UPA430" s="1210"/>
      <c r="UPB430" s="1211"/>
      <c r="UPC430" s="1210"/>
      <c r="UPE430" s="1208"/>
      <c r="UPF430" s="1209"/>
      <c r="UPG430" s="1209"/>
      <c r="UPH430" s="1209"/>
      <c r="UPI430" s="1209"/>
      <c r="UPJ430" s="1210"/>
      <c r="UPK430" s="1211"/>
      <c r="UPL430" s="1210"/>
      <c r="UPN430" s="1208"/>
      <c r="UPO430" s="1209"/>
      <c r="UPP430" s="1209"/>
      <c r="UPQ430" s="1209"/>
      <c r="UPR430" s="1209"/>
      <c r="UPS430" s="1210"/>
      <c r="UPT430" s="1211"/>
      <c r="UPU430" s="1210"/>
      <c r="UPW430" s="1208"/>
      <c r="UPX430" s="1209"/>
      <c r="UPY430" s="1209"/>
      <c r="UPZ430" s="1209"/>
      <c r="UQA430" s="1209"/>
      <c r="UQB430" s="1210"/>
      <c r="UQC430" s="1211"/>
      <c r="UQD430" s="1210"/>
      <c r="UQF430" s="1208"/>
      <c r="UQG430" s="1209"/>
      <c r="UQH430" s="1209"/>
      <c r="UQI430" s="1209"/>
      <c r="UQJ430" s="1209"/>
      <c r="UQK430" s="1210"/>
      <c r="UQL430" s="1211"/>
      <c r="UQM430" s="1210"/>
      <c r="UQO430" s="1208"/>
      <c r="UQP430" s="1209"/>
      <c r="UQQ430" s="1209"/>
      <c r="UQR430" s="1209"/>
      <c r="UQS430" s="1209"/>
      <c r="UQT430" s="1210"/>
      <c r="UQU430" s="1211"/>
      <c r="UQV430" s="1210"/>
      <c r="UQX430" s="1208"/>
      <c r="UQY430" s="1209"/>
      <c r="UQZ430" s="1209"/>
      <c r="URA430" s="1209"/>
      <c r="URB430" s="1209"/>
      <c r="URC430" s="1210"/>
      <c r="URD430" s="1211"/>
      <c r="URE430" s="1210"/>
      <c r="URG430" s="1208"/>
      <c r="URH430" s="1209"/>
      <c r="URI430" s="1209"/>
      <c r="URJ430" s="1209"/>
      <c r="URK430" s="1209"/>
      <c r="URL430" s="1210"/>
      <c r="URM430" s="1211"/>
      <c r="URN430" s="1210"/>
      <c r="URP430" s="1208"/>
      <c r="URQ430" s="1209"/>
      <c r="URR430" s="1209"/>
      <c r="URS430" s="1209"/>
      <c r="URT430" s="1209"/>
      <c r="URU430" s="1210"/>
      <c r="URV430" s="1211"/>
      <c r="URW430" s="1210"/>
      <c r="URY430" s="1208"/>
      <c r="URZ430" s="1209"/>
      <c r="USA430" s="1209"/>
      <c r="USB430" s="1209"/>
      <c r="USC430" s="1209"/>
      <c r="USD430" s="1210"/>
      <c r="USE430" s="1211"/>
      <c r="USF430" s="1210"/>
      <c r="USH430" s="1208"/>
      <c r="USI430" s="1209"/>
      <c r="USJ430" s="1209"/>
      <c r="USK430" s="1209"/>
      <c r="USL430" s="1209"/>
      <c r="USM430" s="1210"/>
      <c r="USN430" s="1211"/>
      <c r="USO430" s="1210"/>
      <c r="USQ430" s="1208"/>
      <c r="USR430" s="1209"/>
      <c r="USS430" s="1209"/>
      <c r="UST430" s="1209"/>
      <c r="USU430" s="1209"/>
      <c r="USV430" s="1210"/>
      <c r="USW430" s="1211"/>
      <c r="USX430" s="1210"/>
      <c r="USZ430" s="1208"/>
      <c r="UTA430" s="1209"/>
      <c r="UTB430" s="1209"/>
      <c r="UTC430" s="1209"/>
      <c r="UTD430" s="1209"/>
      <c r="UTE430" s="1210"/>
      <c r="UTF430" s="1211"/>
      <c r="UTG430" s="1210"/>
      <c r="UTI430" s="1208"/>
      <c r="UTJ430" s="1209"/>
      <c r="UTK430" s="1209"/>
      <c r="UTL430" s="1209"/>
      <c r="UTM430" s="1209"/>
      <c r="UTN430" s="1210"/>
      <c r="UTO430" s="1211"/>
      <c r="UTP430" s="1210"/>
      <c r="UTR430" s="1208"/>
      <c r="UTS430" s="1209"/>
      <c r="UTT430" s="1209"/>
      <c r="UTU430" s="1209"/>
      <c r="UTV430" s="1209"/>
      <c r="UTW430" s="1210"/>
      <c r="UTX430" s="1211"/>
      <c r="UTY430" s="1210"/>
      <c r="UUA430" s="1208"/>
      <c r="UUB430" s="1209"/>
      <c r="UUC430" s="1209"/>
      <c r="UUD430" s="1209"/>
      <c r="UUE430" s="1209"/>
      <c r="UUF430" s="1210"/>
      <c r="UUG430" s="1211"/>
      <c r="UUH430" s="1210"/>
      <c r="UUJ430" s="1208"/>
      <c r="UUK430" s="1209"/>
      <c r="UUL430" s="1209"/>
      <c r="UUM430" s="1209"/>
      <c r="UUN430" s="1209"/>
      <c r="UUO430" s="1210"/>
      <c r="UUP430" s="1211"/>
      <c r="UUQ430" s="1210"/>
      <c r="UUS430" s="1208"/>
      <c r="UUT430" s="1209"/>
      <c r="UUU430" s="1209"/>
      <c r="UUV430" s="1209"/>
      <c r="UUW430" s="1209"/>
      <c r="UUX430" s="1210"/>
      <c r="UUY430" s="1211"/>
      <c r="UUZ430" s="1210"/>
      <c r="UVB430" s="1208"/>
      <c r="UVC430" s="1209"/>
      <c r="UVD430" s="1209"/>
      <c r="UVE430" s="1209"/>
      <c r="UVF430" s="1209"/>
      <c r="UVG430" s="1210"/>
      <c r="UVH430" s="1211"/>
      <c r="UVI430" s="1210"/>
      <c r="UVK430" s="1208"/>
      <c r="UVL430" s="1209"/>
      <c r="UVM430" s="1209"/>
      <c r="UVN430" s="1209"/>
      <c r="UVO430" s="1209"/>
      <c r="UVP430" s="1210"/>
      <c r="UVQ430" s="1211"/>
      <c r="UVR430" s="1210"/>
      <c r="UVT430" s="1208"/>
      <c r="UVU430" s="1209"/>
      <c r="UVV430" s="1209"/>
      <c r="UVW430" s="1209"/>
      <c r="UVX430" s="1209"/>
      <c r="UVY430" s="1210"/>
      <c r="UVZ430" s="1211"/>
      <c r="UWA430" s="1210"/>
      <c r="UWC430" s="1208"/>
      <c r="UWD430" s="1209"/>
      <c r="UWE430" s="1209"/>
      <c r="UWF430" s="1209"/>
      <c r="UWG430" s="1209"/>
      <c r="UWH430" s="1210"/>
      <c r="UWI430" s="1211"/>
      <c r="UWJ430" s="1210"/>
      <c r="UWL430" s="1208"/>
      <c r="UWM430" s="1209"/>
      <c r="UWN430" s="1209"/>
      <c r="UWO430" s="1209"/>
      <c r="UWP430" s="1209"/>
      <c r="UWQ430" s="1210"/>
      <c r="UWR430" s="1211"/>
      <c r="UWS430" s="1210"/>
      <c r="UWU430" s="1208"/>
      <c r="UWV430" s="1209"/>
      <c r="UWW430" s="1209"/>
      <c r="UWX430" s="1209"/>
      <c r="UWY430" s="1209"/>
      <c r="UWZ430" s="1210"/>
      <c r="UXA430" s="1211"/>
      <c r="UXB430" s="1210"/>
      <c r="UXD430" s="1208"/>
      <c r="UXE430" s="1209"/>
      <c r="UXF430" s="1209"/>
      <c r="UXG430" s="1209"/>
      <c r="UXH430" s="1209"/>
      <c r="UXI430" s="1210"/>
      <c r="UXJ430" s="1211"/>
      <c r="UXK430" s="1210"/>
      <c r="UXM430" s="1208"/>
      <c r="UXN430" s="1209"/>
      <c r="UXO430" s="1209"/>
      <c r="UXP430" s="1209"/>
      <c r="UXQ430" s="1209"/>
      <c r="UXR430" s="1210"/>
      <c r="UXS430" s="1211"/>
      <c r="UXT430" s="1210"/>
      <c r="UXV430" s="1208"/>
      <c r="UXW430" s="1209"/>
      <c r="UXX430" s="1209"/>
      <c r="UXY430" s="1209"/>
      <c r="UXZ430" s="1209"/>
      <c r="UYA430" s="1210"/>
      <c r="UYB430" s="1211"/>
      <c r="UYC430" s="1210"/>
      <c r="UYE430" s="1208"/>
      <c r="UYF430" s="1209"/>
      <c r="UYG430" s="1209"/>
      <c r="UYH430" s="1209"/>
      <c r="UYI430" s="1209"/>
      <c r="UYJ430" s="1210"/>
      <c r="UYK430" s="1211"/>
      <c r="UYL430" s="1210"/>
      <c r="UYN430" s="1208"/>
      <c r="UYO430" s="1209"/>
      <c r="UYP430" s="1209"/>
      <c r="UYQ430" s="1209"/>
      <c r="UYR430" s="1209"/>
      <c r="UYS430" s="1210"/>
      <c r="UYT430" s="1211"/>
      <c r="UYU430" s="1210"/>
      <c r="UYW430" s="1208"/>
      <c r="UYX430" s="1209"/>
      <c r="UYY430" s="1209"/>
      <c r="UYZ430" s="1209"/>
      <c r="UZA430" s="1209"/>
      <c r="UZB430" s="1210"/>
      <c r="UZC430" s="1211"/>
      <c r="UZD430" s="1210"/>
      <c r="UZF430" s="1208"/>
      <c r="UZG430" s="1209"/>
      <c r="UZH430" s="1209"/>
      <c r="UZI430" s="1209"/>
      <c r="UZJ430" s="1209"/>
      <c r="UZK430" s="1210"/>
      <c r="UZL430" s="1211"/>
      <c r="UZM430" s="1210"/>
      <c r="UZO430" s="1208"/>
      <c r="UZP430" s="1209"/>
      <c r="UZQ430" s="1209"/>
      <c r="UZR430" s="1209"/>
      <c r="UZS430" s="1209"/>
      <c r="UZT430" s="1210"/>
      <c r="UZU430" s="1211"/>
      <c r="UZV430" s="1210"/>
      <c r="UZX430" s="1208"/>
      <c r="UZY430" s="1209"/>
      <c r="UZZ430" s="1209"/>
      <c r="VAA430" s="1209"/>
      <c r="VAB430" s="1209"/>
      <c r="VAC430" s="1210"/>
      <c r="VAD430" s="1211"/>
      <c r="VAE430" s="1210"/>
      <c r="VAG430" s="1208"/>
      <c r="VAH430" s="1209"/>
      <c r="VAI430" s="1209"/>
      <c r="VAJ430" s="1209"/>
      <c r="VAK430" s="1209"/>
      <c r="VAL430" s="1210"/>
      <c r="VAM430" s="1211"/>
      <c r="VAN430" s="1210"/>
      <c r="VAP430" s="1208"/>
      <c r="VAQ430" s="1209"/>
      <c r="VAR430" s="1209"/>
      <c r="VAS430" s="1209"/>
      <c r="VAT430" s="1209"/>
      <c r="VAU430" s="1210"/>
      <c r="VAV430" s="1211"/>
      <c r="VAW430" s="1210"/>
      <c r="VAY430" s="1208"/>
      <c r="VAZ430" s="1209"/>
      <c r="VBA430" s="1209"/>
      <c r="VBB430" s="1209"/>
      <c r="VBC430" s="1209"/>
      <c r="VBD430" s="1210"/>
      <c r="VBE430" s="1211"/>
      <c r="VBF430" s="1210"/>
      <c r="VBH430" s="1208"/>
      <c r="VBI430" s="1209"/>
      <c r="VBJ430" s="1209"/>
      <c r="VBK430" s="1209"/>
      <c r="VBL430" s="1209"/>
      <c r="VBM430" s="1210"/>
      <c r="VBN430" s="1211"/>
      <c r="VBO430" s="1210"/>
      <c r="VBQ430" s="1208"/>
      <c r="VBR430" s="1209"/>
      <c r="VBS430" s="1209"/>
      <c r="VBT430" s="1209"/>
      <c r="VBU430" s="1209"/>
      <c r="VBV430" s="1210"/>
      <c r="VBW430" s="1211"/>
      <c r="VBX430" s="1210"/>
      <c r="VBZ430" s="1208"/>
      <c r="VCA430" s="1209"/>
      <c r="VCB430" s="1209"/>
      <c r="VCC430" s="1209"/>
      <c r="VCD430" s="1209"/>
      <c r="VCE430" s="1210"/>
      <c r="VCF430" s="1211"/>
      <c r="VCG430" s="1210"/>
      <c r="VCI430" s="1208"/>
      <c r="VCJ430" s="1209"/>
      <c r="VCK430" s="1209"/>
      <c r="VCL430" s="1209"/>
      <c r="VCM430" s="1209"/>
      <c r="VCN430" s="1210"/>
      <c r="VCO430" s="1211"/>
      <c r="VCP430" s="1210"/>
      <c r="VCR430" s="1208"/>
      <c r="VCS430" s="1209"/>
      <c r="VCT430" s="1209"/>
      <c r="VCU430" s="1209"/>
      <c r="VCV430" s="1209"/>
      <c r="VCW430" s="1210"/>
      <c r="VCX430" s="1211"/>
      <c r="VCY430" s="1210"/>
      <c r="VDA430" s="1208"/>
      <c r="VDB430" s="1209"/>
      <c r="VDC430" s="1209"/>
      <c r="VDD430" s="1209"/>
      <c r="VDE430" s="1209"/>
      <c r="VDF430" s="1210"/>
      <c r="VDG430" s="1211"/>
      <c r="VDH430" s="1210"/>
      <c r="VDJ430" s="1208"/>
      <c r="VDK430" s="1209"/>
      <c r="VDL430" s="1209"/>
      <c r="VDM430" s="1209"/>
      <c r="VDN430" s="1209"/>
      <c r="VDO430" s="1210"/>
      <c r="VDP430" s="1211"/>
      <c r="VDQ430" s="1210"/>
      <c r="VDS430" s="1208"/>
      <c r="VDT430" s="1209"/>
      <c r="VDU430" s="1209"/>
      <c r="VDV430" s="1209"/>
      <c r="VDW430" s="1209"/>
      <c r="VDX430" s="1210"/>
      <c r="VDY430" s="1211"/>
      <c r="VDZ430" s="1210"/>
      <c r="VEB430" s="1208"/>
      <c r="VEC430" s="1209"/>
      <c r="VED430" s="1209"/>
      <c r="VEE430" s="1209"/>
      <c r="VEF430" s="1209"/>
      <c r="VEG430" s="1210"/>
      <c r="VEH430" s="1211"/>
      <c r="VEI430" s="1210"/>
      <c r="VEK430" s="1208"/>
      <c r="VEL430" s="1209"/>
      <c r="VEM430" s="1209"/>
      <c r="VEN430" s="1209"/>
      <c r="VEO430" s="1209"/>
      <c r="VEP430" s="1210"/>
      <c r="VEQ430" s="1211"/>
      <c r="VER430" s="1210"/>
      <c r="VET430" s="1208"/>
      <c r="VEU430" s="1209"/>
      <c r="VEV430" s="1209"/>
      <c r="VEW430" s="1209"/>
      <c r="VEX430" s="1209"/>
      <c r="VEY430" s="1210"/>
      <c r="VEZ430" s="1211"/>
      <c r="VFA430" s="1210"/>
      <c r="VFC430" s="1208"/>
      <c r="VFD430" s="1209"/>
      <c r="VFE430" s="1209"/>
      <c r="VFF430" s="1209"/>
      <c r="VFG430" s="1209"/>
      <c r="VFH430" s="1210"/>
      <c r="VFI430" s="1211"/>
      <c r="VFJ430" s="1210"/>
      <c r="VFL430" s="1208"/>
      <c r="VFM430" s="1209"/>
      <c r="VFN430" s="1209"/>
      <c r="VFO430" s="1209"/>
      <c r="VFP430" s="1209"/>
      <c r="VFQ430" s="1210"/>
      <c r="VFR430" s="1211"/>
      <c r="VFS430" s="1210"/>
      <c r="VFU430" s="1208"/>
      <c r="VFV430" s="1209"/>
      <c r="VFW430" s="1209"/>
      <c r="VFX430" s="1209"/>
      <c r="VFY430" s="1209"/>
      <c r="VFZ430" s="1210"/>
      <c r="VGA430" s="1211"/>
      <c r="VGB430" s="1210"/>
      <c r="VGD430" s="1208"/>
      <c r="VGE430" s="1209"/>
      <c r="VGF430" s="1209"/>
      <c r="VGG430" s="1209"/>
      <c r="VGH430" s="1209"/>
      <c r="VGI430" s="1210"/>
      <c r="VGJ430" s="1211"/>
      <c r="VGK430" s="1210"/>
      <c r="VGM430" s="1208"/>
      <c r="VGN430" s="1209"/>
      <c r="VGO430" s="1209"/>
      <c r="VGP430" s="1209"/>
      <c r="VGQ430" s="1209"/>
      <c r="VGR430" s="1210"/>
      <c r="VGS430" s="1211"/>
      <c r="VGT430" s="1210"/>
      <c r="VGV430" s="1208"/>
      <c r="VGW430" s="1209"/>
      <c r="VGX430" s="1209"/>
      <c r="VGY430" s="1209"/>
      <c r="VGZ430" s="1209"/>
      <c r="VHA430" s="1210"/>
      <c r="VHB430" s="1211"/>
      <c r="VHC430" s="1210"/>
      <c r="VHE430" s="1208"/>
      <c r="VHF430" s="1209"/>
      <c r="VHG430" s="1209"/>
      <c r="VHH430" s="1209"/>
      <c r="VHI430" s="1209"/>
      <c r="VHJ430" s="1210"/>
      <c r="VHK430" s="1211"/>
      <c r="VHL430" s="1210"/>
      <c r="VHN430" s="1208"/>
      <c r="VHO430" s="1209"/>
      <c r="VHP430" s="1209"/>
      <c r="VHQ430" s="1209"/>
      <c r="VHR430" s="1209"/>
      <c r="VHS430" s="1210"/>
      <c r="VHT430" s="1211"/>
      <c r="VHU430" s="1210"/>
      <c r="VHW430" s="1208"/>
      <c r="VHX430" s="1209"/>
      <c r="VHY430" s="1209"/>
      <c r="VHZ430" s="1209"/>
      <c r="VIA430" s="1209"/>
      <c r="VIB430" s="1210"/>
      <c r="VIC430" s="1211"/>
      <c r="VID430" s="1210"/>
      <c r="VIF430" s="1208"/>
      <c r="VIG430" s="1209"/>
      <c r="VIH430" s="1209"/>
      <c r="VII430" s="1209"/>
      <c r="VIJ430" s="1209"/>
      <c r="VIK430" s="1210"/>
      <c r="VIL430" s="1211"/>
      <c r="VIM430" s="1210"/>
      <c r="VIO430" s="1208"/>
      <c r="VIP430" s="1209"/>
      <c r="VIQ430" s="1209"/>
      <c r="VIR430" s="1209"/>
      <c r="VIS430" s="1209"/>
      <c r="VIT430" s="1210"/>
      <c r="VIU430" s="1211"/>
      <c r="VIV430" s="1210"/>
      <c r="VIX430" s="1208"/>
      <c r="VIY430" s="1209"/>
      <c r="VIZ430" s="1209"/>
      <c r="VJA430" s="1209"/>
      <c r="VJB430" s="1209"/>
      <c r="VJC430" s="1210"/>
      <c r="VJD430" s="1211"/>
      <c r="VJE430" s="1210"/>
      <c r="VJG430" s="1208"/>
      <c r="VJH430" s="1209"/>
      <c r="VJI430" s="1209"/>
      <c r="VJJ430" s="1209"/>
      <c r="VJK430" s="1209"/>
      <c r="VJL430" s="1210"/>
      <c r="VJM430" s="1211"/>
      <c r="VJN430" s="1210"/>
      <c r="VJP430" s="1208"/>
      <c r="VJQ430" s="1209"/>
      <c r="VJR430" s="1209"/>
      <c r="VJS430" s="1209"/>
      <c r="VJT430" s="1209"/>
      <c r="VJU430" s="1210"/>
      <c r="VJV430" s="1211"/>
      <c r="VJW430" s="1210"/>
      <c r="VJY430" s="1208"/>
      <c r="VJZ430" s="1209"/>
      <c r="VKA430" s="1209"/>
      <c r="VKB430" s="1209"/>
      <c r="VKC430" s="1209"/>
      <c r="VKD430" s="1210"/>
      <c r="VKE430" s="1211"/>
      <c r="VKF430" s="1210"/>
      <c r="VKH430" s="1208"/>
      <c r="VKI430" s="1209"/>
      <c r="VKJ430" s="1209"/>
      <c r="VKK430" s="1209"/>
      <c r="VKL430" s="1209"/>
      <c r="VKM430" s="1210"/>
      <c r="VKN430" s="1211"/>
      <c r="VKO430" s="1210"/>
      <c r="VKQ430" s="1208"/>
      <c r="VKR430" s="1209"/>
      <c r="VKS430" s="1209"/>
      <c r="VKT430" s="1209"/>
      <c r="VKU430" s="1209"/>
      <c r="VKV430" s="1210"/>
      <c r="VKW430" s="1211"/>
      <c r="VKX430" s="1210"/>
      <c r="VKZ430" s="1208"/>
      <c r="VLA430" s="1209"/>
      <c r="VLB430" s="1209"/>
      <c r="VLC430" s="1209"/>
      <c r="VLD430" s="1209"/>
      <c r="VLE430" s="1210"/>
      <c r="VLF430" s="1211"/>
      <c r="VLG430" s="1210"/>
      <c r="VLI430" s="1208"/>
      <c r="VLJ430" s="1209"/>
      <c r="VLK430" s="1209"/>
      <c r="VLL430" s="1209"/>
      <c r="VLM430" s="1209"/>
      <c r="VLN430" s="1210"/>
      <c r="VLO430" s="1211"/>
      <c r="VLP430" s="1210"/>
      <c r="VLR430" s="1208"/>
      <c r="VLS430" s="1209"/>
      <c r="VLT430" s="1209"/>
      <c r="VLU430" s="1209"/>
      <c r="VLV430" s="1209"/>
      <c r="VLW430" s="1210"/>
      <c r="VLX430" s="1211"/>
      <c r="VLY430" s="1210"/>
      <c r="VMA430" s="1208"/>
      <c r="VMB430" s="1209"/>
      <c r="VMC430" s="1209"/>
      <c r="VMD430" s="1209"/>
      <c r="VME430" s="1209"/>
      <c r="VMF430" s="1210"/>
      <c r="VMG430" s="1211"/>
      <c r="VMH430" s="1210"/>
      <c r="VMJ430" s="1208"/>
      <c r="VMK430" s="1209"/>
      <c r="VML430" s="1209"/>
      <c r="VMM430" s="1209"/>
      <c r="VMN430" s="1209"/>
      <c r="VMO430" s="1210"/>
      <c r="VMP430" s="1211"/>
      <c r="VMQ430" s="1210"/>
      <c r="VMS430" s="1208"/>
      <c r="VMT430" s="1209"/>
      <c r="VMU430" s="1209"/>
      <c r="VMV430" s="1209"/>
      <c r="VMW430" s="1209"/>
      <c r="VMX430" s="1210"/>
      <c r="VMY430" s="1211"/>
      <c r="VMZ430" s="1210"/>
      <c r="VNB430" s="1208"/>
      <c r="VNC430" s="1209"/>
      <c r="VND430" s="1209"/>
      <c r="VNE430" s="1209"/>
      <c r="VNF430" s="1209"/>
      <c r="VNG430" s="1210"/>
      <c r="VNH430" s="1211"/>
      <c r="VNI430" s="1210"/>
      <c r="VNK430" s="1208"/>
      <c r="VNL430" s="1209"/>
      <c r="VNM430" s="1209"/>
      <c r="VNN430" s="1209"/>
      <c r="VNO430" s="1209"/>
      <c r="VNP430" s="1210"/>
      <c r="VNQ430" s="1211"/>
      <c r="VNR430" s="1210"/>
      <c r="VNT430" s="1208"/>
      <c r="VNU430" s="1209"/>
      <c r="VNV430" s="1209"/>
      <c r="VNW430" s="1209"/>
      <c r="VNX430" s="1209"/>
      <c r="VNY430" s="1210"/>
      <c r="VNZ430" s="1211"/>
      <c r="VOA430" s="1210"/>
      <c r="VOC430" s="1208"/>
      <c r="VOD430" s="1209"/>
      <c r="VOE430" s="1209"/>
      <c r="VOF430" s="1209"/>
      <c r="VOG430" s="1209"/>
      <c r="VOH430" s="1210"/>
      <c r="VOI430" s="1211"/>
      <c r="VOJ430" s="1210"/>
      <c r="VOL430" s="1208"/>
      <c r="VOM430" s="1209"/>
      <c r="VON430" s="1209"/>
      <c r="VOO430" s="1209"/>
      <c r="VOP430" s="1209"/>
      <c r="VOQ430" s="1210"/>
      <c r="VOR430" s="1211"/>
      <c r="VOS430" s="1210"/>
      <c r="VOU430" s="1208"/>
      <c r="VOV430" s="1209"/>
      <c r="VOW430" s="1209"/>
      <c r="VOX430" s="1209"/>
      <c r="VOY430" s="1209"/>
      <c r="VOZ430" s="1210"/>
      <c r="VPA430" s="1211"/>
      <c r="VPB430" s="1210"/>
      <c r="VPD430" s="1208"/>
      <c r="VPE430" s="1209"/>
      <c r="VPF430" s="1209"/>
      <c r="VPG430" s="1209"/>
      <c r="VPH430" s="1209"/>
      <c r="VPI430" s="1210"/>
      <c r="VPJ430" s="1211"/>
      <c r="VPK430" s="1210"/>
      <c r="VPM430" s="1208"/>
      <c r="VPN430" s="1209"/>
      <c r="VPO430" s="1209"/>
      <c r="VPP430" s="1209"/>
      <c r="VPQ430" s="1209"/>
      <c r="VPR430" s="1210"/>
      <c r="VPS430" s="1211"/>
      <c r="VPT430" s="1210"/>
      <c r="VPV430" s="1208"/>
      <c r="VPW430" s="1209"/>
      <c r="VPX430" s="1209"/>
      <c r="VPY430" s="1209"/>
      <c r="VPZ430" s="1209"/>
      <c r="VQA430" s="1210"/>
      <c r="VQB430" s="1211"/>
      <c r="VQC430" s="1210"/>
      <c r="VQE430" s="1208"/>
      <c r="VQF430" s="1209"/>
      <c r="VQG430" s="1209"/>
      <c r="VQH430" s="1209"/>
      <c r="VQI430" s="1209"/>
      <c r="VQJ430" s="1210"/>
      <c r="VQK430" s="1211"/>
      <c r="VQL430" s="1210"/>
      <c r="VQN430" s="1208"/>
      <c r="VQO430" s="1209"/>
      <c r="VQP430" s="1209"/>
      <c r="VQQ430" s="1209"/>
      <c r="VQR430" s="1209"/>
      <c r="VQS430" s="1210"/>
      <c r="VQT430" s="1211"/>
      <c r="VQU430" s="1210"/>
      <c r="VQW430" s="1208"/>
      <c r="VQX430" s="1209"/>
      <c r="VQY430" s="1209"/>
      <c r="VQZ430" s="1209"/>
      <c r="VRA430" s="1209"/>
      <c r="VRB430" s="1210"/>
      <c r="VRC430" s="1211"/>
      <c r="VRD430" s="1210"/>
      <c r="VRF430" s="1208"/>
      <c r="VRG430" s="1209"/>
      <c r="VRH430" s="1209"/>
      <c r="VRI430" s="1209"/>
      <c r="VRJ430" s="1209"/>
      <c r="VRK430" s="1210"/>
      <c r="VRL430" s="1211"/>
      <c r="VRM430" s="1210"/>
      <c r="VRO430" s="1208"/>
      <c r="VRP430" s="1209"/>
      <c r="VRQ430" s="1209"/>
      <c r="VRR430" s="1209"/>
      <c r="VRS430" s="1209"/>
      <c r="VRT430" s="1210"/>
      <c r="VRU430" s="1211"/>
      <c r="VRV430" s="1210"/>
      <c r="VRX430" s="1208"/>
      <c r="VRY430" s="1209"/>
      <c r="VRZ430" s="1209"/>
      <c r="VSA430" s="1209"/>
      <c r="VSB430" s="1209"/>
      <c r="VSC430" s="1210"/>
      <c r="VSD430" s="1211"/>
      <c r="VSE430" s="1210"/>
      <c r="VSG430" s="1208"/>
      <c r="VSH430" s="1209"/>
      <c r="VSI430" s="1209"/>
      <c r="VSJ430" s="1209"/>
      <c r="VSK430" s="1209"/>
      <c r="VSL430" s="1210"/>
      <c r="VSM430" s="1211"/>
      <c r="VSN430" s="1210"/>
      <c r="VSP430" s="1208"/>
      <c r="VSQ430" s="1209"/>
      <c r="VSR430" s="1209"/>
      <c r="VSS430" s="1209"/>
      <c r="VST430" s="1209"/>
      <c r="VSU430" s="1210"/>
      <c r="VSV430" s="1211"/>
      <c r="VSW430" s="1210"/>
      <c r="VSY430" s="1208"/>
      <c r="VSZ430" s="1209"/>
      <c r="VTA430" s="1209"/>
      <c r="VTB430" s="1209"/>
      <c r="VTC430" s="1209"/>
      <c r="VTD430" s="1210"/>
      <c r="VTE430" s="1211"/>
      <c r="VTF430" s="1210"/>
      <c r="VTH430" s="1208"/>
      <c r="VTI430" s="1209"/>
      <c r="VTJ430" s="1209"/>
      <c r="VTK430" s="1209"/>
      <c r="VTL430" s="1209"/>
      <c r="VTM430" s="1210"/>
      <c r="VTN430" s="1211"/>
      <c r="VTO430" s="1210"/>
      <c r="VTQ430" s="1208"/>
      <c r="VTR430" s="1209"/>
      <c r="VTS430" s="1209"/>
      <c r="VTT430" s="1209"/>
      <c r="VTU430" s="1209"/>
      <c r="VTV430" s="1210"/>
      <c r="VTW430" s="1211"/>
      <c r="VTX430" s="1210"/>
      <c r="VTZ430" s="1208"/>
      <c r="VUA430" s="1209"/>
      <c r="VUB430" s="1209"/>
      <c r="VUC430" s="1209"/>
      <c r="VUD430" s="1209"/>
      <c r="VUE430" s="1210"/>
      <c r="VUF430" s="1211"/>
      <c r="VUG430" s="1210"/>
      <c r="VUI430" s="1208"/>
      <c r="VUJ430" s="1209"/>
      <c r="VUK430" s="1209"/>
      <c r="VUL430" s="1209"/>
      <c r="VUM430" s="1209"/>
      <c r="VUN430" s="1210"/>
      <c r="VUO430" s="1211"/>
      <c r="VUP430" s="1210"/>
      <c r="VUR430" s="1208"/>
      <c r="VUS430" s="1209"/>
      <c r="VUT430" s="1209"/>
      <c r="VUU430" s="1209"/>
      <c r="VUV430" s="1209"/>
      <c r="VUW430" s="1210"/>
      <c r="VUX430" s="1211"/>
      <c r="VUY430" s="1210"/>
      <c r="VVA430" s="1208"/>
      <c r="VVB430" s="1209"/>
      <c r="VVC430" s="1209"/>
      <c r="VVD430" s="1209"/>
      <c r="VVE430" s="1209"/>
      <c r="VVF430" s="1210"/>
      <c r="VVG430" s="1211"/>
      <c r="VVH430" s="1210"/>
      <c r="VVJ430" s="1208"/>
      <c r="VVK430" s="1209"/>
      <c r="VVL430" s="1209"/>
      <c r="VVM430" s="1209"/>
      <c r="VVN430" s="1209"/>
      <c r="VVO430" s="1210"/>
      <c r="VVP430" s="1211"/>
      <c r="VVQ430" s="1210"/>
      <c r="VVS430" s="1208"/>
      <c r="VVT430" s="1209"/>
      <c r="VVU430" s="1209"/>
      <c r="VVV430" s="1209"/>
      <c r="VVW430" s="1209"/>
      <c r="VVX430" s="1210"/>
      <c r="VVY430" s="1211"/>
      <c r="VVZ430" s="1210"/>
      <c r="VWB430" s="1208"/>
      <c r="VWC430" s="1209"/>
      <c r="VWD430" s="1209"/>
      <c r="VWE430" s="1209"/>
      <c r="VWF430" s="1209"/>
      <c r="VWG430" s="1210"/>
      <c r="VWH430" s="1211"/>
      <c r="VWI430" s="1210"/>
      <c r="VWK430" s="1208"/>
      <c r="VWL430" s="1209"/>
      <c r="VWM430" s="1209"/>
      <c r="VWN430" s="1209"/>
      <c r="VWO430" s="1209"/>
      <c r="VWP430" s="1210"/>
      <c r="VWQ430" s="1211"/>
      <c r="VWR430" s="1210"/>
      <c r="VWT430" s="1208"/>
      <c r="VWU430" s="1209"/>
      <c r="VWV430" s="1209"/>
      <c r="VWW430" s="1209"/>
      <c r="VWX430" s="1209"/>
      <c r="VWY430" s="1210"/>
      <c r="VWZ430" s="1211"/>
      <c r="VXA430" s="1210"/>
      <c r="VXC430" s="1208"/>
      <c r="VXD430" s="1209"/>
      <c r="VXE430" s="1209"/>
      <c r="VXF430" s="1209"/>
      <c r="VXG430" s="1209"/>
      <c r="VXH430" s="1210"/>
      <c r="VXI430" s="1211"/>
      <c r="VXJ430" s="1210"/>
      <c r="VXL430" s="1208"/>
      <c r="VXM430" s="1209"/>
      <c r="VXN430" s="1209"/>
      <c r="VXO430" s="1209"/>
      <c r="VXP430" s="1209"/>
      <c r="VXQ430" s="1210"/>
      <c r="VXR430" s="1211"/>
      <c r="VXS430" s="1210"/>
      <c r="VXU430" s="1208"/>
      <c r="VXV430" s="1209"/>
      <c r="VXW430" s="1209"/>
      <c r="VXX430" s="1209"/>
      <c r="VXY430" s="1209"/>
      <c r="VXZ430" s="1210"/>
      <c r="VYA430" s="1211"/>
      <c r="VYB430" s="1210"/>
      <c r="VYD430" s="1208"/>
      <c r="VYE430" s="1209"/>
      <c r="VYF430" s="1209"/>
      <c r="VYG430" s="1209"/>
      <c r="VYH430" s="1209"/>
      <c r="VYI430" s="1210"/>
      <c r="VYJ430" s="1211"/>
      <c r="VYK430" s="1210"/>
      <c r="VYM430" s="1208"/>
      <c r="VYN430" s="1209"/>
      <c r="VYO430" s="1209"/>
      <c r="VYP430" s="1209"/>
      <c r="VYQ430" s="1209"/>
      <c r="VYR430" s="1210"/>
      <c r="VYS430" s="1211"/>
      <c r="VYT430" s="1210"/>
      <c r="VYV430" s="1208"/>
      <c r="VYW430" s="1209"/>
      <c r="VYX430" s="1209"/>
      <c r="VYY430" s="1209"/>
      <c r="VYZ430" s="1209"/>
      <c r="VZA430" s="1210"/>
      <c r="VZB430" s="1211"/>
      <c r="VZC430" s="1210"/>
      <c r="VZE430" s="1208"/>
      <c r="VZF430" s="1209"/>
      <c r="VZG430" s="1209"/>
      <c r="VZH430" s="1209"/>
      <c r="VZI430" s="1209"/>
      <c r="VZJ430" s="1210"/>
      <c r="VZK430" s="1211"/>
      <c r="VZL430" s="1210"/>
      <c r="VZN430" s="1208"/>
      <c r="VZO430" s="1209"/>
      <c r="VZP430" s="1209"/>
      <c r="VZQ430" s="1209"/>
      <c r="VZR430" s="1209"/>
      <c r="VZS430" s="1210"/>
      <c r="VZT430" s="1211"/>
      <c r="VZU430" s="1210"/>
      <c r="VZW430" s="1208"/>
      <c r="VZX430" s="1209"/>
      <c r="VZY430" s="1209"/>
      <c r="VZZ430" s="1209"/>
      <c r="WAA430" s="1209"/>
      <c r="WAB430" s="1210"/>
      <c r="WAC430" s="1211"/>
      <c r="WAD430" s="1210"/>
      <c r="WAF430" s="1208"/>
      <c r="WAG430" s="1209"/>
      <c r="WAH430" s="1209"/>
      <c r="WAI430" s="1209"/>
      <c r="WAJ430" s="1209"/>
      <c r="WAK430" s="1210"/>
      <c r="WAL430" s="1211"/>
      <c r="WAM430" s="1210"/>
      <c r="WAO430" s="1208"/>
      <c r="WAP430" s="1209"/>
      <c r="WAQ430" s="1209"/>
      <c r="WAR430" s="1209"/>
      <c r="WAS430" s="1209"/>
      <c r="WAT430" s="1210"/>
      <c r="WAU430" s="1211"/>
      <c r="WAV430" s="1210"/>
      <c r="WAX430" s="1208"/>
      <c r="WAY430" s="1209"/>
      <c r="WAZ430" s="1209"/>
      <c r="WBA430" s="1209"/>
      <c r="WBB430" s="1209"/>
      <c r="WBC430" s="1210"/>
      <c r="WBD430" s="1211"/>
      <c r="WBE430" s="1210"/>
      <c r="WBG430" s="1208"/>
      <c r="WBH430" s="1209"/>
      <c r="WBI430" s="1209"/>
      <c r="WBJ430" s="1209"/>
      <c r="WBK430" s="1209"/>
      <c r="WBL430" s="1210"/>
      <c r="WBM430" s="1211"/>
      <c r="WBN430" s="1210"/>
      <c r="WBP430" s="1208"/>
      <c r="WBQ430" s="1209"/>
      <c r="WBR430" s="1209"/>
      <c r="WBS430" s="1209"/>
      <c r="WBT430" s="1209"/>
      <c r="WBU430" s="1210"/>
      <c r="WBV430" s="1211"/>
      <c r="WBW430" s="1210"/>
      <c r="WBY430" s="1208"/>
      <c r="WBZ430" s="1209"/>
      <c r="WCA430" s="1209"/>
      <c r="WCB430" s="1209"/>
      <c r="WCC430" s="1209"/>
      <c r="WCD430" s="1210"/>
      <c r="WCE430" s="1211"/>
      <c r="WCF430" s="1210"/>
      <c r="WCH430" s="1208"/>
      <c r="WCI430" s="1209"/>
      <c r="WCJ430" s="1209"/>
      <c r="WCK430" s="1209"/>
      <c r="WCL430" s="1209"/>
      <c r="WCM430" s="1210"/>
      <c r="WCN430" s="1211"/>
      <c r="WCO430" s="1210"/>
      <c r="WCQ430" s="1208"/>
      <c r="WCR430" s="1209"/>
      <c r="WCS430" s="1209"/>
      <c r="WCT430" s="1209"/>
      <c r="WCU430" s="1209"/>
      <c r="WCV430" s="1210"/>
      <c r="WCW430" s="1211"/>
      <c r="WCX430" s="1210"/>
      <c r="WCZ430" s="1208"/>
      <c r="WDA430" s="1209"/>
      <c r="WDB430" s="1209"/>
      <c r="WDC430" s="1209"/>
      <c r="WDD430" s="1209"/>
      <c r="WDE430" s="1210"/>
      <c r="WDF430" s="1211"/>
      <c r="WDG430" s="1210"/>
      <c r="WDI430" s="1208"/>
      <c r="WDJ430" s="1209"/>
      <c r="WDK430" s="1209"/>
      <c r="WDL430" s="1209"/>
      <c r="WDM430" s="1209"/>
      <c r="WDN430" s="1210"/>
      <c r="WDO430" s="1211"/>
      <c r="WDP430" s="1210"/>
      <c r="WDR430" s="1208"/>
      <c r="WDS430" s="1209"/>
      <c r="WDT430" s="1209"/>
      <c r="WDU430" s="1209"/>
      <c r="WDV430" s="1209"/>
      <c r="WDW430" s="1210"/>
      <c r="WDX430" s="1211"/>
      <c r="WDY430" s="1210"/>
      <c r="WEA430" s="1208"/>
      <c r="WEB430" s="1209"/>
      <c r="WEC430" s="1209"/>
      <c r="WED430" s="1209"/>
      <c r="WEE430" s="1209"/>
      <c r="WEF430" s="1210"/>
      <c r="WEG430" s="1211"/>
      <c r="WEH430" s="1210"/>
      <c r="WEJ430" s="1208"/>
      <c r="WEK430" s="1209"/>
      <c r="WEL430" s="1209"/>
      <c r="WEM430" s="1209"/>
      <c r="WEN430" s="1209"/>
      <c r="WEO430" s="1210"/>
      <c r="WEP430" s="1211"/>
      <c r="WEQ430" s="1210"/>
      <c r="WES430" s="1208"/>
      <c r="WET430" s="1209"/>
      <c r="WEU430" s="1209"/>
      <c r="WEV430" s="1209"/>
      <c r="WEW430" s="1209"/>
      <c r="WEX430" s="1210"/>
      <c r="WEY430" s="1211"/>
      <c r="WEZ430" s="1210"/>
      <c r="WFB430" s="1208"/>
      <c r="WFC430" s="1209"/>
      <c r="WFD430" s="1209"/>
      <c r="WFE430" s="1209"/>
      <c r="WFF430" s="1209"/>
      <c r="WFG430" s="1210"/>
      <c r="WFH430" s="1211"/>
      <c r="WFI430" s="1210"/>
      <c r="WFK430" s="1208"/>
      <c r="WFL430" s="1209"/>
      <c r="WFM430" s="1209"/>
      <c r="WFN430" s="1209"/>
      <c r="WFO430" s="1209"/>
      <c r="WFP430" s="1210"/>
      <c r="WFQ430" s="1211"/>
      <c r="WFR430" s="1210"/>
      <c r="WFT430" s="1208"/>
      <c r="WFU430" s="1209"/>
      <c r="WFV430" s="1209"/>
      <c r="WFW430" s="1209"/>
      <c r="WFX430" s="1209"/>
      <c r="WFY430" s="1210"/>
      <c r="WFZ430" s="1211"/>
      <c r="WGA430" s="1210"/>
      <c r="WGC430" s="1208"/>
      <c r="WGD430" s="1209"/>
      <c r="WGE430" s="1209"/>
      <c r="WGF430" s="1209"/>
      <c r="WGG430" s="1209"/>
      <c r="WGH430" s="1210"/>
      <c r="WGI430" s="1211"/>
      <c r="WGJ430" s="1210"/>
      <c r="WGL430" s="1208"/>
      <c r="WGM430" s="1209"/>
      <c r="WGN430" s="1209"/>
      <c r="WGO430" s="1209"/>
      <c r="WGP430" s="1209"/>
      <c r="WGQ430" s="1210"/>
      <c r="WGR430" s="1211"/>
      <c r="WGS430" s="1210"/>
      <c r="WGU430" s="1208"/>
      <c r="WGV430" s="1209"/>
      <c r="WGW430" s="1209"/>
      <c r="WGX430" s="1209"/>
      <c r="WGY430" s="1209"/>
      <c r="WGZ430" s="1210"/>
      <c r="WHA430" s="1211"/>
      <c r="WHB430" s="1210"/>
      <c r="WHD430" s="1208"/>
      <c r="WHE430" s="1209"/>
      <c r="WHF430" s="1209"/>
      <c r="WHG430" s="1209"/>
      <c r="WHH430" s="1209"/>
      <c r="WHI430" s="1210"/>
      <c r="WHJ430" s="1211"/>
      <c r="WHK430" s="1210"/>
      <c r="WHM430" s="1208"/>
      <c r="WHN430" s="1209"/>
      <c r="WHO430" s="1209"/>
      <c r="WHP430" s="1209"/>
      <c r="WHQ430" s="1209"/>
      <c r="WHR430" s="1210"/>
      <c r="WHS430" s="1211"/>
      <c r="WHT430" s="1210"/>
      <c r="WHV430" s="1208"/>
      <c r="WHW430" s="1209"/>
      <c r="WHX430" s="1209"/>
      <c r="WHY430" s="1209"/>
      <c r="WHZ430" s="1209"/>
      <c r="WIA430" s="1210"/>
      <c r="WIB430" s="1211"/>
      <c r="WIC430" s="1210"/>
      <c r="WIE430" s="1208"/>
      <c r="WIF430" s="1209"/>
      <c r="WIG430" s="1209"/>
      <c r="WIH430" s="1209"/>
      <c r="WII430" s="1209"/>
      <c r="WIJ430" s="1210"/>
      <c r="WIK430" s="1211"/>
      <c r="WIL430" s="1210"/>
      <c r="WIN430" s="1208"/>
      <c r="WIO430" s="1209"/>
      <c r="WIP430" s="1209"/>
      <c r="WIQ430" s="1209"/>
      <c r="WIR430" s="1209"/>
      <c r="WIS430" s="1210"/>
      <c r="WIT430" s="1211"/>
      <c r="WIU430" s="1210"/>
      <c r="WIW430" s="1208"/>
      <c r="WIX430" s="1209"/>
      <c r="WIY430" s="1209"/>
      <c r="WIZ430" s="1209"/>
      <c r="WJA430" s="1209"/>
      <c r="WJB430" s="1210"/>
      <c r="WJC430" s="1211"/>
      <c r="WJD430" s="1210"/>
      <c r="WJF430" s="1208"/>
      <c r="WJG430" s="1209"/>
      <c r="WJH430" s="1209"/>
      <c r="WJI430" s="1209"/>
      <c r="WJJ430" s="1209"/>
      <c r="WJK430" s="1210"/>
      <c r="WJL430" s="1211"/>
      <c r="WJM430" s="1210"/>
      <c r="WJO430" s="1208"/>
      <c r="WJP430" s="1209"/>
      <c r="WJQ430" s="1209"/>
      <c r="WJR430" s="1209"/>
      <c r="WJS430" s="1209"/>
      <c r="WJT430" s="1210"/>
      <c r="WJU430" s="1211"/>
      <c r="WJV430" s="1210"/>
      <c r="WJX430" s="1208"/>
      <c r="WJY430" s="1209"/>
      <c r="WJZ430" s="1209"/>
      <c r="WKA430" s="1209"/>
      <c r="WKB430" s="1209"/>
      <c r="WKC430" s="1210"/>
      <c r="WKD430" s="1211"/>
      <c r="WKE430" s="1210"/>
      <c r="WKG430" s="1208"/>
      <c r="WKH430" s="1209"/>
      <c r="WKI430" s="1209"/>
      <c r="WKJ430" s="1209"/>
      <c r="WKK430" s="1209"/>
      <c r="WKL430" s="1210"/>
      <c r="WKM430" s="1211"/>
      <c r="WKN430" s="1210"/>
      <c r="WKP430" s="1208"/>
      <c r="WKQ430" s="1209"/>
      <c r="WKR430" s="1209"/>
      <c r="WKS430" s="1209"/>
      <c r="WKT430" s="1209"/>
      <c r="WKU430" s="1210"/>
      <c r="WKV430" s="1211"/>
      <c r="WKW430" s="1210"/>
      <c r="WKY430" s="1208"/>
      <c r="WKZ430" s="1209"/>
      <c r="WLA430" s="1209"/>
      <c r="WLB430" s="1209"/>
      <c r="WLC430" s="1209"/>
      <c r="WLD430" s="1210"/>
      <c r="WLE430" s="1211"/>
      <c r="WLF430" s="1210"/>
      <c r="WLH430" s="1208"/>
      <c r="WLI430" s="1209"/>
      <c r="WLJ430" s="1209"/>
      <c r="WLK430" s="1209"/>
      <c r="WLL430" s="1209"/>
      <c r="WLM430" s="1210"/>
      <c r="WLN430" s="1211"/>
      <c r="WLO430" s="1210"/>
      <c r="WLQ430" s="1208"/>
      <c r="WLR430" s="1209"/>
      <c r="WLS430" s="1209"/>
      <c r="WLT430" s="1209"/>
      <c r="WLU430" s="1209"/>
      <c r="WLV430" s="1210"/>
      <c r="WLW430" s="1211"/>
      <c r="WLX430" s="1210"/>
      <c r="WLZ430" s="1208"/>
      <c r="WMA430" s="1209"/>
      <c r="WMB430" s="1209"/>
      <c r="WMC430" s="1209"/>
      <c r="WMD430" s="1209"/>
      <c r="WME430" s="1210"/>
      <c r="WMF430" s="1211"/>
      <c r="WMG430" s="1210"/>
      <c r="WMI430" s="1208"/>
      <c r="WMJ430" s="1209"/>
      <c r="WMK430" s="1209"/>
      <c r="WML430" s="1209"/>
      <c r="WMM430" s="1209"/>
      <c r="WMN430" s="1210"/>
      <c r="WMO430" s="1211"/>
      <c r="WMP430" s="1210"/>
      <c r="WMR430" s="1208"/>
      <c r="WMS430" s="1209"/>
      <c r="WMT430" s="1209"/>
      <c r="WMU430" s="1209"/>
      <c r="WMV430" s="1209"/>
      <c r="WMW430" s="1210"/>
      <c r="WMX430" s="1211"/>
      <c r="WMY430" s="1210"/>
      <c r="WNA430" s="1208"/>
      <c r="WNB430" s="1209"/>
      <c r="WNC430" s="1209"/>
      <c r="WND430" s="1209"/>
      <c r="WNE430" s="1209"/>
      <c r="WNF430" s="1210"/>
      <c r="WNG430" s="1211"/>
      <c r="WNH430" s="1210"/>
      <c r="WNJ430" s="1208"/>
      <c r="WNK430" s="1209"/>
      <c r="WNL430" s="1209"/>
      <c r="WNM430" s="1209"/>
      <c r="WNN430" s="1209"/>
      <c r="WNO430" s="1210"/>
      <c r="WNP430" s="1211"/>
      <c r="WNQ430" s="1210"/>
      <c r="WNS430" s="1208"/>
      <c r="WNT430" s="1209"/>
      <c r="WNU430" s="1209"/>
      <c r="WNV430" s="1209"/>
      <c r="WNW430" s="1209"/>
      <c r="WNX430" s="1210"/>
      <c r="WNY430" s="1211"/>
      <c r="WNZ430" s="1210"/>
      <c r="WOB430" s="1208"/>
      <c r="WOC430" s="1209"/>
      <c r="WOD430" s="1209"/>
      <c r="WOE430" s="1209"/>
      <c r="WOF430" s="1209"/>
      <c r="WOG430" s="1210"/>
      <c r="WOH430" s="1211"/>
      <c r="WOI430" s="1210"/>
      <c r="WOK430" s="1208"/>
      <c r="WOL430" s="1209"/>
      <c r="WOM430" s="1209"/>
      <c r="WON430" s="1209"/>
      <c r="WOO430" s="1209"/>
      <c r="WOP430" s="1210"/>
      <c r="WOQ430" s="1211"/>
      <c r="WOR430" s="1210"/>
      <c r="WOT430" s="1208"/>
      <c r="WOU430" s="1209"/>
      <c r="WOV430" s="1209"/>
      <c r="WOW430" s="1209"/>
      <c r="WOX430" s="1209"/>
      <c r="WOY430" s="1210"/>
      <c r="WOZ430" s="1211"/>
      <c r="WPA430" s="1210"/>
      <c r="WPC430" s="1208"/>
      <c r="WPD430" s="1209"/>
      <c r="WPE430" s="1209"/>
      <c r="WPF430" s="1209"/>
      <c r="WPG430" s="1209"/>
      <c r="WPH430" s="1210"/>
      <c r="WPI430" s="1211"/>
      <c r="WPJ430" s="1210"/>
      <c r="WPL430" s="1208"/>
      <c r="WPM430" s="1209"/>
      <c r="WPN430" s="1209"/>
      <c r="WPO430" s="1209"/>
      <c r="WPP430" s="1209"/>
      <c r="WPQ430" s="1210"/>
      <c r="WPR430" s="1211"/>
      <c r="WPS430" s="1210"/>
      <c r="WPU430" s="1208"/>
      <c r="WPV430" s="1209"/>
      <c r="WPW430" s="1209"/>
      <c r="WPX430" s="1209"/>
      <c r="WPY430" s="1209"/>
      <c r="WPZ430" s="1210"/>
      <c r="WQA430" s="1211"/>
      <c r="WQB430" s="1210"/>
      <c r="WQD430" s="1208"/>
      <c r="WQE430" s="1209"/>
      <c r="WQF430" s="1209"/>
      <c r="WQG430" s="1209"/>
      <c r="WQH430" s="1209"/>
      <c r="WQI430" s="1210"/>
      <c r="WQJ430" s="1211"/>
      <c r="WQK430" s="1210"/>
      <c r="WQM430" s="1208"/>
      <c r="WQN430" s="1209"/>
      <c r="WQO430" s="1209"/>
      <c r="WQP430" s="1209"/>
      <c r="WQQ430" s="1209"/>
      <c r="WQR430" s="1210"/>
      <c r="WQS430" s="1211"/>
      <c r="WQT430" s="1210"/>
      <c r="WQV430" s="1208"/>
      <c r="WQW430" s="1209"/>
      <c r="WQX430" s="1209"/>
      <c r="WQY430" s="1209"/>
      <c r="WQZ430" s="1209"/>
      <c r="WRA430" s="1210"/>
      <c r="WRB430" s="1211"/>
      <c r="WRC430" s="1210"/>
      <c r="WRE430" s="1208"/>
      <c r="WRF430" s="1209"/>
      <c r="WRG430" s="1209"/>
      <c r="WRH430" s="1209"/>
      <c r="WRI430" s="1209"/>
      <c r="WRJ430" s="1210"/>
      <c r="WRK430" s="1211"/>
      <c r="WRL430" s="1210"/>
      <c r="WRN430" s="1208"/>
      <c r="WRO430" s="1209"/>
      <c r="WRP430" s="1209"/>
      <c r="WRQ430" s="1209"/>
      <c r="WRR430" s="1209"/>
      <c r="WRS430" s="1210"/>
      <c r="WRT430" s="1211"/>
      <c r="WRU430" s="1210"/>
      <c r="WRW430" s="1208"/>
      <c r="WRX430" s="1209"/>
      <c r="WRY430" s="1209"/>
      <c r="WRZ430" s="1209"/>
      <c r="WSA430" s="1209"/>
      <c r="WSB430" s="1210"/>
      <c r="WSC430" s="1211"/>
      <c r="WSD430" s="1210"/>
      <c r="WSF430" s="1208"/>
      <c r="WSG430" s="1209"/>
      <c r="WSH430" s="1209"/>
      <c r="WSI430" s="1209"/>
      <c r="WSJ430" s="1209"/>
      <c r="WSK430" s="1210"/>
      <c r="WSL430" s="1211"/>
      <c r="WSM430" s="1210"/>
      <c r="WSO430" s="1208"/>
      <c r="WSP430" s="1209"/>
      <c r="WSQ430" s="1209"/>
      <c r="WSR430" s="1209"/>
      <c r="WSS430" s="1209"/>
      <c r="WST430" s="1210"/>
      <c r="WSU430" s="1211"/>
      <c r="WSV430" s="1210"/>
      <c r="WSX430" s="1208"/>
      <c r="WSY430" s="1209"/>
      <c r="WSZ430" s="1209"/>
      <c r="WTA430" s="1209"/>
      <c r="WTB430" s="1209"/>
      <c r="WTC430" s="1210"/>
      <c r="WTD430" s="1211"/>
      <c r="WTE430" s="1210"/>
      <c r="WTG430" s="1208"/>
      <c r="WTH430" s="1209"/>
      <c r="WTI430" s="1209"/>
      <c r="WTJ430" s="1209"/>
      <c r="WTK430" s="1209"/>
      <c r="WTL430" s="1210"/>
      <c r="WTM430" s="1211"/>
      <c r="WTN430" s="1210"/>
      <c r="WTP430" s="1208"/>
      <c r="WTQ430" s="1209"/>
      <c r="WTR430" s="1209"/>
      <c r="WTS430" s="1209"/>
      <c r="WTT430" s="1209"/>
      <c r="WTU430" s="1210"/>
      <c r="WTV430" s="1211"/>
      <c r="WTW430" s="1210"/>
      <c r="WTY430" s="1208"/>
      <c r="WTZ430" s="1209"/>
      <c r="WUA430" s="1209"/>
      <c r="WUB430" s="1209"/>
      <c r="WUC430" s="1209"/>
      <c r="WUD430" s="1210"/>
      <c r="WUE430" s="1211"/>
      <c r="WUF430" s="1210"/>
      <c r="WUH430" s="1208"/>
      <c r="WUI430" s="1209"/>
      <c r="WUJ430" s="1209"/>
      <c r="WUK430" s="1209"/>
      <c r="WUL430" s="1209"/>
      <c r="WUM430" s="1210"/>
      <c r="WUN430" s="1211"/>
      <c r="WUO430" s="1210"/>
      <c r="WUQ430" s="1208"/>
      <c r="WUR430" s="1209"/>
      <c r="WUS430" s="1209"/>
      <c r="WUT430" s="1209"/>
      <c r="WUU430" s="1209"/>
      <c r="WUV430" s="1210"/>
      <c r="WUW430" s="1211"/>
      <c r="WUX430" s="1210"/>
      <c r="WUZ430" s="1208"/>
      <c r="WVA430" s="1209"/>
      <c r="WVB430" s="1209"/>
      <c r="WVC430" s="1209"/>
      <c r="WVD430" s="1209"/>
      <c r="WVE430" s="1210"/>
      <c r="WVF430" s="1211"/>
      <c r="WVG430" s="1210"/>
      <c r="WVI430" s="1208"/>
      <c r="WVJ430" s="1209"/>
      <c r="WVK430" s="1209"/>
      <c r="WVL430" s="1209"/>
      <c r="WVM430" s="1209"/>
      <c r="WVN430" s="1210"/>
      <c r="WVO430" s="1211"/>
      <c r="WVP430" s="1210"/>
      <c r="WVR430" s="1208"/>
      <c r="WVS430" s="1209"/>
      <c r="WVT430" s="1209"/>
      <c r="WVU430" s="1209"/>
      <c r="WVV430" s="1209"/>
      <c r="WVW430" s="1210"/>
      <c r="WVX430" s="1211"/>
      <c r="WVY430" s="1210"/>
      <c r="WWA430" s="1208"/>
      <c r="WWB430" s="1209"/>
      <c r="WWC430" s="1209"/>
      <c r="WWD430" s="1209"/>
      <c r="WWE430" s="1209"/>
      <c r="WWF430" s="1210"/>
      <c r="WWG430" s="1211"/>
      <c r="WWH430" s="1210"/>
      <c r="WWJ430" s="1208"/>
      <c r="WWK430" s="1209"/>
      <c r="WWL430" s="1209"/>
      <c r="WWM430" s="1209"/>
      <c r="WWN430" s="1209"/>
      <c r="WWO430" s="1210"/>
      <c r="WWP430" s="1211"/>
      <c r="WWQ430" s="1210"/>
      <c r="WWS430" s="1208"/>
      <c r="WWT430" s="1209"/>
      <c r="WWU430" s="1209"/>
      <c r="WWV430" s="1209"/>
      <c r="WWW430" s="1209"/>
      <c r="WWX430" s="1210"/>
      <c r="WWY430" s="1211"/>
      <c r="WWZ430" s="1210"/>
      <c r="WXB430" s="1208"/>
      <c r="WXC430" s="1209"/>
      <c r="WXD430" s="1209"/>
      <c r="WXE430" s="1209"/>
      <c r="WXF430" s="1209"/>
      <c r="WXG430" s="1210"/>
      <c r="WXH430" s="1211"/>
      <c r="WXI430" s="1210"/>
      <c r="WXK430" s="1208"/>
      <c r="WXL430" s="1209"/>
      <c r="WXM430" s="1209"/>
      <c r="WXN430" s="1209"/>
      <c r="WXO430" s="1209"/>
      <c r="WXP430" s="1210"/>
      <c r="WXQ430" s="1211"/>
      <c r="WXR430" s="1210"/>
      <c r="WXT430" s="1208"/>
      <c r="WXU430" s="1209"/>
      <c r="WXV430" s="1209"/>
      <c r="WXW430" s="1209"/>
      <c r="WXX430" s="1209"/>
      <c r="WXY430" s="1210"/>
      <c r="WXZ430" s="1211"/>
      <c r="WYA430" s="1210"/>
      <c r="WYC430" s="1208"/>
      <c r="WYD430" s="1209"/>
      <c r="WYE430" s="1209"/>
      <c r="WYF430" s="1209"/>
      <c r="WYG430" s="1209"/>
      <c r="WYH430" s="1210"/>
      <c r="WYI430" s="1211"/>
      <c r="WYJ430" s="1210"/>
      <c r="WYL430" s="1208"/>
      <c r="WYM430" s="1209"/>
      <c r="WYN430" s="1209"/>
      <c r="WYO430" s="1209"/>
      <c r="WYP430" s="1209"/>
      <c r="WYQ430" s="1210"/>
      <c r="WYR430" s="1211"/>
      <c r="WYS430" s="1210"/>
      <c r="WYU430" s="1208"/>
      <c r="WYV430" s="1209"/>
      <c r="WYW430" s="1209"/>
      <c r="WYX430" s="1209"/>
      <c r="WYY430" s="1209"/>
      <c r="WYZ430" s="1210"/>
      <c r="WZA430" s="1211"/>
      <c r="WZB430" s="1210"/>
      <c r="WZD430" s="1208"/>
      <c r="WZE430" s="1209"/>
      <c r="WZF430" s="1209"/>
      <c r="WZG430" s="1209"/>
      <c r="WZH430" s="1209"/>
      <c r="WZI430" s="1210"/>
      <c r="WZJ430" s="1211"/>
      <c r="WZK430" s="1210"/>
      <c r="WZM430" s="1208"/>
      <c r="WZN430" s="1209"/>
      <c r="WZO430" s="1209"/>
      <c r="WZP430" s="1209"/>
      <c r="WZQ430" s="1209"/>
      <c r="WZR430" s="1210"/>
      <c r="WZS430" s="1211"/>
      <c r="WZT430" s="1210"/>
      <c r="WZV430" s="1208"/>
      <c r="WZW430" s="1209"/>
      <c r="WZX430" s="1209"/>
      <c r="WZY430" s="1209"/>
      <c r="WZZ430" s="1209"/>
      <c r="XAA430" s="1210"/>
      <c r="XAB430" s="1211"/>
      <c r="XAC430" s="1210"/>
      <c r="XAE430" s="1208"/>
      <c r="XAF430" s="1209"/>
      <c r="XAG430" s="1209"/>
      <c r="XAH430" s="1209"/>
      <c r="XAI430" s="1209"/>
      <c r="XAJ430" s="1210"/>
      <c r="XAK430" s="1211"/>
      <c r="XAL430" s="1210"/>
      <c r="XAN430" s="1208"/>
      <c r="XAO430" s="1209"/>
      <c r="XAP430" s="1209"/>
      <c r="XAQ430" s="1209"/>
      <c r="XAR430" s="1209"/>
      <c r="XAS430" s="1210"/>
      <c r="XAT430" s="1211"/>
      <c r="XAU430" s="1210"/>
      <c r="XAW430" s="1208"/>
      <c r="XAX430" s="1209"/>
      <c r="XAY430" s="1209"/>
      <c r="XAZ430" s="1209"/>
      <c r="XBA430" s="1209"/>
      <c r="XBB430" s="1210"/>
      <c r="XBC430" s="1211"/>
      <c r="XBD430" s="1210"/>
      <c r="XBF430" s="1208"/>
      <c r="XBG430" s="1209"/>
      <c r="XBH430" s="1209"/>
      <c r="XBI430" s="1209"/>
      <c r="XBJ430" s="1209"/>
      <c r="XBK430" s="1210"/>
      <c r="XBL430" s="1211"/>
      <c r="XBM430" s="1210"/>
      <c r="XBO430" s="1208"/>
      <c r="XBP430" s="1209"/>
      <c r="XBQ430" s="1209"/>
      <c r="XBR430" s="1209"/>
      <c r="XBS430" s="1209"/>
      <c r="XBT430" s="1210"/>
      <c r="XBU430" s="1211"/>
      <c r="XBV430" s="1210"/>
      <c r="XBX430" s="1208"/>
      <c r="XBY430" s="1209"/>
      <c r="XBZ430" s="1209"/>
      <c r="XCA430" s="1209"/>
      <c r="XCB430" s="1209"/>
      <c r="XCC430" s="1210"/>
      <c r="XCD430" s="1211"/>
      <c r="XCE430" s="1210"/>
      <c r="XCG430" s="1208"/>
      <c r="XCH430" s="1209"/>
      <c r="XCI430" s="1209"/>
      <c r="XCJ430" s="1209"/>
      <c r="XCK430" s="1209"/>
      <c r="XCL430" s="1210"/>
      <c r="XCM430" s="1211"/>
      <c r="XCN430" s="1210"/>
      <c r="XCP430" s="1208"/>
      <c r="XCQ430" s="1209"/>
      <c r="XCR430" s="1209"/>
      <c r="XCS430" s="1209"/>
      <c r="XCT430" s="1209"/>
      <c r="XCU430" s="1210"/>
      <c r="XCV430" s="1211"/>
      <c r="XCW430" s="1210"/>
      <c r="XCY430" s="1208"/>
      <c r="XCZ430" s="1209"/>
      <c r="XDA430" s="1209"/>
      <c r="XDB430" s="1209"/>
      <c r="XDC430" s="1209"/>
      <c r="XDD430" s="1210"/>
      <c r="XDE430" s="1211"/>
      <c r="XDF430" s="1210"/>
      <c r="XDH430" s="1208"/>
      <c r="XDI430" s="1209"/>
      <c r="XDJ430" s="1209"/>
      <c r="XDK430" s="1209"/>
      <c r="XDL430" s="1209"/>
      <c r="XDM430" s="1210"/>
      <c r="XDN430" s="1211"/>
      <c r="XDO430" s="1210"/>
      <c r="XDQ430" s="1208"/>
      <c r="XDR430" s="1209"/>
      <c r="XDS430" s="1209"/>
      <c r="XDT430" s="1209"/>
      <c r="XDU430" s="1209"/>
      <c r="XDV430" s="1210"/>
      <c r="XDW430" s="1211"/>
      <c r="XDX430" s="1210"/>
      <c r="XDZ430" s="1208"/>
      <c r="XEA430" s="1209"/>
      <c r="XEB430" s="1209"/>
      <c r="XEC430" s="1209"/>
      <c r="XED430" s="1209"/>
      <c r="XEE430" s="1210"/>
      <c r="XEF430" s="1211"/>
      <c r="XEG430" s="1210"/>
      <c r="XEI430" s="1208"/>
      <c r="XEJ430" s="1209"/>
      <c r="XEK430" s="1209"/>
      <c r="XEL430" s="1209"/>
      <c r="XEM430" s="1209"/>
      <c r="XEN430" s="1210"/>
      <c r="XEO430" s="1211"/>
      <c r="XEP430" s="1210"/>
      <c r="XER430" s="1208"/>
      <c r="XES430" s="1209"/>
      <c r="XET430" s="1209"/>
      <c r="XEU430" s="1209"/>
      <c r="XEV430" s="1209"/>
      <c r="XEW430" s="1210"/>
      <c r="XEX430" s="1211"/>
      <c r="XEY430" s="1210"/>
      <c r="XFA430" s="1208"/>
      <c r="XFB430" s="1209"/>
      <c r="XFC430" s="1209"/>
      <c r="XFD430" s="1209"/>
    </row>
    <row r="431" spans="1:5120 5122:9215 9217:14336 14338:16384" ht="38.25" customHeight="1">
      <c r="A431" s="1238">
        <f t="shared" si="44"/>
        <v>369</v>
      </c>
      <c r="B431" s="1671" t="s">
        <v>5547</v>
      </c>
      <c r="C431" s="1671"/>
      <c r="D431" s="1205">
        <v>121</v>
      </c>
      <c r="E431" s="1206"/>
      <c r="F431" s="1207" t="str">
        <f t="shared" si="45"/>
        <v>?=</v>
      </c>
      <c r="G431" s="1460">
        <f>'Update Descrip'!G4845</f>
        <v>6187</v>
      </c>
      <c r="H431" s="1460">
        <f t="shared" si="42"/>
        <v>5380</v>
      </c>
      <c r="I431" s="1369" t="s">
        <v>2992</v>
      </c>
      <c r="J431" s="1377">
        <v>6187</v>
      </c>
      <c r="K431" s="491">
        <v>5380</v>
      </c>
      <c r="L431" s="1208"/>
      <c r="M431" s="1209"/>
      <c r="N431" s="1421">
        <f t="shared" si="41"/>
        <v>0</v>
      </c>
      <c r="O431" s="1210"/>
      <c r="P431" s="1211"/>
      <c r="Q431" s="1210"/>
      <c r="S431" s="1208"/>
      <c r="T431" s="1209"/>
      <c r="U431" s="1209"/>
      <c r="V431" s="1209"/>
      <c r="W431" s="1209"/>
      <c r="X431" s="1210"/>
      <c r="Y431" s="1211"/>
      <c r="Z431" s="1210"/>
      <c r="AB431" s="1208"/>
      <c r="AC431" s="1209"/>
      <c r="AD431" s="1209"/>
      <c r="AE431" s="1209"/>
      <c r="AF431" s="1209"/>
      <c r="AG431" s="1210"/>
      <c r="AH431" s="1211"/>
      <c r="AI431" s="1210"/>
      <c r="AK431" s="1208"/>
      <c r="AL431" s="1209"/>
      <c r="AM431" s="1209"/>
      <c r="AN431" s="1209"/>
      <c r="AO431" s="1209"/>
      <c r="AP431" s="1210"/>
      <c r="AQ431" s="1211"/>
      <c r="AR431" s="1210"/>
      <c r="AT431" s="1208"/>
      <c r="AU431" s="1209"/>
      <c r="AV431" s="1209"/>
      <c r="AW431" s="1209"/>
      <c r="AX431" s="1209"/>
      <c r="AY431" s="1210"/>
      <c r="AZ431" s="1211"/>
      <c r="BA431" s="1210"/>
      <c r="BC431" s="1208"/>
      <c r="BD431" s="1209"/>
      <c r="BE431" s="1209"/>
      <c r="BF431" s="1209"/>
      <c r="BG431" s="1209"/>
      <c r="BH431" s="1210"/>
      <c r="BI431" s="1211"/>
      <c r="BJ431" s="1210"/>
      <c r="BL431" s="1208"/>
      <c r="BM431" s="1209"/>
      <c r="BN431" s="1209"/>
      <c r="BO431" s="1209"/>
      <c r="BP431" s="1209"/>
      <c r="BQ431" s="1210"/>
      <c r="BR431" s="1211"/>
      <c r="BS431" s="1210"/>
      <c r="BU431" s="1208"/>
      <c r="BV431" s="1209"/>
      <c r="BW431" s="1209"/>
      <c r="BX431" s="1209"/>
      <c r="BY431" s="1209"/>
      <c r="BZ431" s="1210"/>
      <c r="CA431" s="1211"/>
      <c r="CB431" s="1210"/>
      <c r="CD431" s="1208"/>
      <c r="CE431" s="1209"/>
      <c r="CF431" s="1209"/>
      <c r="CG431" s="1209"/>
      <c r="CH431" s="1209"/>
      <c r="CI431" s="1210"/>
      <c r="CJ431" s="1211"/>
      <c r="CK431" s="1210"/>
      <c r="CM431" s="1208"/>
      <c r="CN431" s="1209"/>
      <c r="CO431" s="1209"/>
      <c r="CP431" s="1209"/>
      <c r="CQ431" s="1209"/>
      <c r="CR431" s="1210"/>
      <c r="CS431" s="1211"/>
      <c r="CT431" s="1210"/>
      <c r="CV431" s="1208"/>
      <c r="CW431" s="1209"/>
      <c r="CX431" s="1209"/>
      <c r="CY431" s="1209"/>
      <c r="CZ431" s="1209"/>
      <c r="DA431" s="1210"/>
      <c r="DB431" s="1211"/>
      <c r="DC431" s="1210"/>
      <c r="DE431" s="1208"/>
      <c r="DF431" s="1209"/>
      <c r="DG431" s="1209"/>
      <c r="DH431" s="1209"/>
      <c r="DI431" s="1209"/>
      <c r="DJ431" s="1210"/>
      <c r="DK431" s="1211"/>
      <c r="DL431" s="1210"/>
      <c r="DN431" s="1208"/>
      <c r="DO431" s="1209"/>
      <c r="DP431" s="1209"/>
      <c r="DQ431" s="1209"/>
      <c r="DR431" s="1209"/>
      <c r="DS431" s="1210"/>
      <c r="DT431" s="1211"/>
      <c r="DU431" s="1210"/>
      <c r="DW431" s="1208"/>
      <c r="DX431" s="1209"/>
      <c r="DY431" s="1209"/>
      <c r="DZ431" s="1209"/>
      <c r="EA431" s="1209"/>
      <c r="EB431" s="1210"/>
      <c r="EC431" s="1211"/>
      <c r="ED431" s="1210"/>
      <c r="EF431" s="1208"/>
      <c r="EG431" s="1209"/>
      <c r="EH431" s="1209"/>
      <c r="EI431" s="1209"/>
      <c r="EJ431" s="1209"/>
      <c r="EK431" s="1210"/>
      <c r="EL431" s="1211"/>
      <c r="EM431" s="1210"/>
      <c r="EO431" s="1208"/>
      <c r="EP431" s="1209"/>
      <c r="EQ431" s="1209"/>
      <c r="ER431" s="1209"/>
      <c r="ES431" s="1209"/>
      <c r="ET431" s="1210"/>
      <c r="EU431" s="1211"/>
      <c r="EV431" s="1210"/>
      <c r="EX431" s="1208"/>
      <c r="EY431" s="1209"/>
      <c r="EZ431" s="1209"/>
      <c r="FA431" s="1209"/>
      <c r="FB431" s="1209"/>
      <c r="FC431" s="1210"/>
      <c r="FD431" s="1211"/>
      <c r="FE431" s="1210"/>
      <c r="FG431" s="1208"/>
      <c r="FH431" s="1209"/>
      <c r="FI431" s="1209"/>
      <c r="FJ431" s="1209"/>
      <c r="FK431" s="1209"/>
      <c r="FL431" s="1210"/>
      <c r="FM431" s="1211"/>
      <c r="FN431" s="1210"/>
      <c r="FP431" s="1208"/>
      <c r="FQ431" s="1209"/>
      <c r="FR431" s="1209"/>
      <c r="FS431" s="1209"/>
      <c r="FT431" s="1209"/>
      <c r="FU431" s="1210"/>
      <c r="FV431" s="1211"/>
      <c r="FW431" s="1210"/>
      <c r="FY431" s="1208"/>
      <c r="FZ431" s="1209"/>
      <c r="GA431" s="1209"/>
      <c r="GB431" s="1209"/>
      <c r="GC431" s="1209"/>
      <c r="GD431" s="1210"/>
      <c r="GE431" s="1211"/>
      <c r="GF431" s="1210"/>
      <c r="GH431" s="1208"/>
      <c r="GI431" s="1209"/>
      <c r="GJ431" s="1209"/>
      <c r="GK431" s="1209"/>
      <c r="GL431" s="1209"/>
      <c r="GM431" s="1210"/>
      <c r="GN431" s="1211"/>
      <c r="GO431" s="1210"/>
      <c r="GQ431" s="1208"/>
      <c r="GR431" s="1209"/>
      <c r="GS431" s="1209"/>
      <c r="GT431" s="1209"/>
      <c r="GU431" s="1209"/>
      <c r="GV431" s="1210"/>
      <c r="GW431" s="1211"/>
      <c r="GX431" s="1210"/>
      <c r="GZ431" s="1208"/>
      <c r="HA431" s="1209"/>
      <c r="HB431" s="1209"/>
      <c r="HC431" s="1209"/>
      <c r="HD431" s="1209"/>
      <c r="HE431" s="1210"/>
      <c r="HF431" s="1211"/>
      <c r="HG431" s="1210"/>
      <c r="HI431" s="1208"/>
      <c r="HJ431" s="1209"/>
      <c r="HK431" s="1209"/>
      <c r="HL431" s="1209"/>
      <c r="HM431" s="1209"/>
      <c r="HN431" s="1210"/>
      <c r="HO431" s="1211"/>
      <c r="HP431" s="1210"/>
      <c r="HR431" s="1208"/>
      <c r="HS431" s="1209"/>
      <c r="HT431" s="1209"/>
      <c r="HU431" s="1209"/>
      <c r="HV431" s="1209"/>
      <c r="HW431" s="1210"/>
      <c r="HX431" s="1211"/>
      <c r="HY431" s="1210"/>
      <c r="IA431" s="1208"/>
      <c r="IB431" s="1209"/>
      <c r="IC431" s="1209"/>
      <c r="ID431" s="1209"/>
      <c r="IE431" s="1209"/>
      <c r="IF431" s="1210"/>
      <c r="IG431" s="1211"/>
      <c r="IH431" s="1210"/>
      <c r="IJ431" s="1208"/>
      <c r="IK431" s="1209"/>
      <c r="IL431" s="1209"/>
      <c r="IM431" s="1209"/>
      <c r="IN431" s="1209"/>
      <c r="IO431" s="1210"/>
      <c r="IP431" s="1211"/>
      <c r="IQ431" s="1210"/>
      <c r="IS431" s="1208"/>
      <c r="IT431" s="1209"/>
      <c r="IU431" s="1209"/>
      <c r="IV431" s="1209"/>
      <c r="IW431" s="1209"/>
      <c r="IX431" s="1210"/>
      <c r="IY431" s="1211"/>
      <c r="IZ431" s="1210"/>
      <c r="JB431" s="1208"/>
      <c r="JC431" s="1209"/>
      <c r="JD431" s="1209"/>
      <c r="JE431" s="1209"/>
      <c r="JF431" s="1209"/>
      <c r="JG431" s="1210"/>
      <c r="JH431" s="1211"/>
      <c r="JI431" s="1210"/>
      <c r="JK431" s="1208"/>
      <c r="JL431" s="1209"/>
      <c r="JM431" s="1209"/>
      <c r="JN431" s="1209"/>
      <c r="JO431" s="1209"/>
      <c r="JP431" s="1210"/>
      <c r="JQ431" s="1211"/>
      <c r="JR431" s="1210"/>
      <c r="JT431" s="1208"/>
      <c r="JU431" s="1209"/>
      <c r="JV431" s="1209"/>
      <c r="JW431" s="1209"/>
      <c r="JX431" s="1209"/>
      <c r="JY431" s="1210"/>
      <c r="JZ431" s="1211"/>
      <c r="KA431" s="1210"/>
      <c r="KC431" s="1208"/>
      <c r="KD431" s="1209"/>
      <c r="KE431" s="1209"/>
      <c r="KF431" s="1209"/>
      <c r="KG431" s="1209"/>
      <c r="KH431" s="1210"/>
      <c r="KI431" s="1211"/>
      <c r="KJ431" s="1210"/>
      <c r="KL431" s="1208"/>
      <c r="KM431" s="1209"/>
      <c r="KN431" s="1209"/>
      <c r="KO431" s="1209"/>
      <c r="KP431" s="1209"/>
      <c r="KQ431" s="1210"/>
      <c r="KR431" s="1211"/>
      <c r="KS431" s="1210"/>
      <c r="KU431" s="1208"/>
      <c r="KV431" s="1209"/>
      <c r="KW431" s="1209"/>
      <c r="KX431" s="1209"/>
      <c r="KY431" s="1209"/>
      <c r="KZ431" s="1210"/>
      <c r="LA431" s="1211"/>
      <c r="LB431" s="1210"/>
      <c r="LD431" s="1208"/>
      <c r="LE431" s="1209"/>
      <c r="LF431" s="1209"/>
      <c r="LG431" s="1209"/>
      <c r="LH431" s="1209"/>
      <c r="LI431" s="1210"/>
      <c r="LJ431" s="1211"/>
      <c r="LK431" s="1210"/>
      <c r="LM431" s="1208"/>
      <c r="LN431" s="1209"/>
      <c r="LO431" s="1209"/>
      <c r="LP431" s="1209"/>
      <c r="LQ431" s="1209"/>
      <c r="LR431" s="1210"/>
      <c r="LS431" s="1211"/>
      <c r="LT431" s="1210"/>
      <c r="LV431" s="1208"/>
      <c r="LW431" s="1209"/>
      <c r="LX431" s="1209"/>
      <c r="LY431" s="1209"/>
      <c r="LZ431" s="1209"/>
      <c r="MA431" s="1210"/>
      <c r="MB431" s="1211"/>
      <c r="MC431" s="1210"/>
      <c r="ME431" s="1208"/>
      <c r="MF431" s="1209"/>
      <c r="MG431" s="1209"/>
      <c r="MH431" s="1209"/>
      <c r="MI431" s="1209"/>
      <c r="MJ431" s="1210"/>
      <c r="MK431" s="1211"/>
      <c r="ML431" s="1210"/>
      <c r="MN431" s="1208"/>
      <c r="MO431" s="1209"/>
      <c r="MP431" s="1209"/>
      <c r="MQ431" s="1209"/>
      <c r="MR431" s="1209"/>
      <c r="MS431" s="1210"/>
      <c r="MT431" s="1211"/>
      <c r="MU431" s="1210"/>
      <c r="MW431" s="1208"/>
      <c r="MX431" s="1209"/>
      <c r="MY431" s="1209"/>
      <c r="MZ431" s="1209"/>
      <c r="NA431" s="1209"/>
      <c r="NB431" s="1210"/>
      <c r="NC431" s="1211"/>
      <c r="ND431" s="1210"/>
      <c r="NF431" s="1208"/>
      <c r="NG431" s="1209"/>
      <c r="NH431" s="1209"/>
      <c r="NI431" s="1209"/>
      <c r="NJ431" s="1209"/>
      <c r="NK431" s="1210"/>
      <c r="NL431" s="1211"/>
      <c r="NM431" s="1210"/>
      <c r="NO431" s="1208"/>
      <c r="NP431" s="1209"/>
      <c r="NQ431" s="1209"/>
      <c r="NR431" s="1209"/>
      <c r="NS431" s="1209"/>
      <c r="NT431" s="1210"/>
      <c r="NU431" s="1211"/>
      <c r="NV431" s="1210"/>
      <c r="NX431" s="1208"/>
      <c r="NY431" s="1209"/>
      <c r="NZ431" s="1209"/>
      <c r="OA431" s="1209"/>
      <c r="OB431" s="1209"/>
      <c r="OC431" s="1210"/>
      <c r="OD431" s="1211"/>
      <c r="OE431" s="1210"/>
      <c r="OG431" s="1208"/>
      <c r="OH431" s="1209"/>
      <c r="OI431" s="1209"/>
      <c r="OJ431" s="1209"/>
      <c r="OK431" s="1209"/>
      <c r="OL431" s="1210"/>
      <c r="OM431" s="1211"/>
      <c r="ON431" s="1210"/>
      <c r="OP431" s="1208"/>
      <c r="OQ431" s="1209"/>
      <c r="OR431" s="1209"/>
      <c r="OS431" s="1209"/>
      <c r="OT431" s="1209"/>
      <c r="OU431" s="1210"/>
      <c r="OV431" s="1211"/>
      <c r="OW431" s="1210"/>
      <c r="OY431" s="1208"/>
      <c r="OZ431" s="1209"/>
      <c r="PA431" s="1209"/>
      <c r="PB431" s="1209"/>
      <c r="PC431" s="1209"/>
      <c r="PD431" s="1210"/>
      <c r="PE431" s="1211"/>
      <c r="PF431" s="1210"/>
      <c r="PH431" s="1208"/>
      <c r="PI431" s="1209"/>
      <c r="PJ431" s="1209"/>
      <c r="PK431" s="1209"/>
      <c r="PL431" s="1209"/>
      <c r="PM431" s="1210"/>
      <c r="PN431" s="1211"/>
      <c r="PO431" s="1210"/>
      <c r="PQ431" s="1208"/>
      <c r="PR431" s="1209"/>
      <c r="PS431" s="1209"/>
      <c r="PT431" s="1209"/>
      <c r="PU431" s="1209"/>
      <c r="PV431" s="1210"/>
      <c r="PW431" s="1211"/>
      <c r="PX431" s="1210"/>
      <c r="PZ431" s="1208"/>
      <c r="QA431" s="1209"/>
      <c r="QB431" s="1209"/>
      <c r="QC431" s="1209"/>
      <c r="QD431" s="1209"/>
      <c r="QE431" s="1210"/>
      <c r="QF431" s="1211"/>
      <c r="QG431" s="1210"/>
      <c r="QI431" s="1208"/>
      <c r="QJ431" s="1209"/>
      <c r="QK431" s="1209"/>
      <c r="QL431" s="1209"/>
      <c r="QM431" s="1209"/>
      <c r="QN431" s="1210"/>
      <c r="QO431" s="1211"/>
      <c r="QP431" s="1210"/>
      <c r="QR431" s="1208"/>
      <c r="QS431" s="1209"/>
      <c r="QT431" s="1209"/>
      <c r="QU431" s="1209"/>
      <c r="QV431" s="1209"/>
      <c r="QW431" s="1210"/>
      <c r="QX431" s="1211"/>
      <c r="QY431" s="1210"/>
      <c r="RA431" s="1208"/>
      <c r="RB431" s="1209"/>
      <c r="RC431" s="1209"/>
      <c r="RD431" s="1209"/>
      <c r="RE431" s="1209"/>
      <c r="RF431" s="1210"/>
      <c r="RG431" s="1211"/>
      <c r="RH431" s="1210"/>
      <c r="RJ431" s="1208"/>
      <c r="RK431" s="1209"/>
      <c r="RL431" s="1209"/>
      <c r="RM431" s="1209"/>
      <c r="RN431" s="1209"/>
      <c r="RO431" s="1210"/>
      <c r="RP431" s="1211"/>
      <c r="RQ431" s="1210"/>
      <c r="RS431" s="1208"/>
      <c r="RT431" s="1209"/>
      <c r="RU431" s="1209"/>
      <c r="RV431" s="1209"/>
      <c r="RW431" s="1209"/>
      <c r="RX431" s="1210"/>
      <c r="RY431" s="1211"/>
      <c r="RZ431" s="1210"/>
      <c r="SB431" s="1208"/>
      <c r="SC431" s="1209"/>
      <c r="SD431" s="1209"/>
      <c r="SE431" s="1209"/>
      <c r="SF431" s="1209"/>
      <c r="SG431" s="1210"/>
      <c r="SH431" s="1211"/>
      <c r="SI431" s="1210"/>
      <c r="SK431" s="1208"/>
      <c r="SL431" s="1209"/>
      <c r="SM431" s="1209"/>
      <c r="SN431" s="1209"/>
      <c r="SO431" s="1209"/>
      <c r="SP431" s="1210"/>
      <c r="SQ431" s="1211"/>
      <c r="SR431" s="1210"/>
      <c r="ST431" s="1208"/>
      <c r="SU431" s="1209"/>
      <c r="SV431" s="1209"/>
      <c r="SW431" s="1209"/>
      <c r="SX431" s="1209"/>
      <c r="SY431" s="1210"/>
      <c r="SZ431" s="1211"/>
      <c r="TA431" s="1210"/>
      <c r="TC431" s="1208"/>
      <c r="TD431" s="1209"/>
      <c r="TE431" s="1209"/>
      <c r="TF431" s="1209"/>
      <c r="TG431" s="1209"/>
      <c r="TH431" s="1210"/>
      <c r="TI431" s="1211"/>
      <c r="TJ431" s="1210"/>
      <c r="TL431" s="1208"/>
      <c r="TM431" s="1209"/>
      <c r="TN431" s="1209"/>
      <c r="TO431" s="1209"/>
      <c r="TP431" s="1209"/>
      <c r="TQ431" s="1210"/>
      <c r="TR431" s="1211"/>
      <c r="TS431" s="1210"/>
      <c r="TU431" s="1208"/>
      <c r="TV431" s="1209"/>
      <c r="TW431" s="1209"/>
      <c r="TX431" s="1209"/>
      <c r="TY431" s="1209"/>
      <c r="TZ431" s="1210"/>
      <c r="UA431" s="1211"/>
      <c r="UB431" s="1210"/>
      <c r="UD431" s="1208"/>
      <c r="UE431" s="1209"/>
      <c r="UF431" s="1209"/>
      <c r="UG431" s="1209"/>
      <c r="UH431" s="1209"/>
      <c r="UI431" s="1210"/>
      <c r="UJ431" s="1211"/>
      <c r="UK431" s="1210"/>
      <c r="UM431" s="1208"/>
      <c r="UN431" s="1209"/>
      <c r="UO431" s="1209"/>
      <c r="UP431" s="1209"/>
      <c r="UQ431" s="1209"/>
      <c r="UR431" s="1210"/>
      <c r="US431" s="1211"/>
      <c r="UT431" s="1210"/>
      <c r="UV431" s="1208"/>
      <c r="UW431" s="1209"/>
      <c r="UX431" s="1209"/>
      <c r="UY431" s="1209"/>
      <c r="UZ431" s="1209"/>
      <c r="VA431" s="1210"/>
      <c r="VB431" s="1211"/>
      <c r="VC431" s="1210"/>
      <c r="VE431" s="1208"/>
      <c r="VF431" s="1209"/>
      <c r="VG431" s="1209"/>
      <c r="VH431" s="1209"/>
      <c r="VI431" s="1209"/>
      <c r="VJ431" s="1210"/>
      <c r="VK431" s="1211"/>
      <c r="VL431" s="1210"/>
      <c r="VN431" s="1208"/>
      <c r="VO431" s="1209"/>
      <c r="VP431" s="1209"/>
      <c r="VQ431" s="1209"/>
      <c r="VR431" s="1209"/>
      <c r="VS431" s="1210"/>
      <c r="VT431" s="1211"/>
      <c r="VU431" s="1210"/>
      <c r="VW431" s="1208"/>
      <c r="VX431" s="1209"/>
      <c r="VY431" s="1209"/>
      <c r="VZ431" s="1209"/>
      <c r="WA431" s="1209"/>
      <c r="WB431" s="1210"/>
      <c r="WC431" s="1211"/>
      <c r="WD431" s="1210"/>
      <c r="WF431" s="1208"/>
      <c r="WG431" s="1209"/>
      <c r="WH431" s="1209"/>
      <c r="WI431" s="1209"/>
      <c r="WJ431" s="1209"/>
      <c r="WK431" s="1210"/>
      <c r="WL431" s="1211"/>
      <c r="WM431" s="1210"/>
      <c r="WO431" s="1208"/>
      <c r="WP431" s="1209"/>
      <c r="WQ431" s="1209"/>
      <c r="WR431" s="1209"/>
      <c r="WS431" s="1209"/>
      <c r="WT431" s="1210"/>
      <c r="WU431" s="1211"/>
      <c r="WV431" s="1210"/>
      <c r="WX431" s="1208"/>
      <c r="WY431" s="1209"/>
      <c r="WZ431" s="1209"/>
      <c r="XA431" s="1209"/>
      <c r="XB431" s="1209"/>
      <c r="XC431" s="1210"/>
      <c r="XD431" s="1211"/>
      <c r="XE431" s="1210"/>
      <c r="XG431" s="1208"/>
      <c r="XH431" s="1209"/>
      <c r="XI431" s="1209"/>
      <c r="XJ431" s="1209"/>
      <c r="XK431" s="1209"/>
      <c r="XL431" s="1210"/>
      <c r="XM431" s="1211"/>
      <c r="XN431" s="1210"/>
      <c r="XP431" s="1208"/>
      <c r="XQ431" s="1209"/>
      <c r="XR431" s="1209"/>
      <c r="XS431" s="1209"/>
      <c r="XT431" s="1209"/>
      <c r="XU431" s="1210"/>
      <c r="XV431" s="1211"/>
      <c r="XW431" s="1210"/>
      <c r="XY431" s="1208"/>
      <c r="XZ431" s="1209"/>
      <c r="YA431" s="1209"/>
      <c r="YB431" s="1209"/>
      <c r="YC431" s="1209"/>
      <c r="YD431" s="1210"/>
      <c r="YE431" s="1211"/>
      <c r="YF431" s="1210"/>
      <c r="YH431" s="1208"/>
      <c r="YI431" s="1209"/>
      <c r="YJ431" s="1209"/>
      <c r="YK431" s="1209"/>
      <c r="YL431" s="1209"/>
      <c r="YM431" s="1210"/>
      <c r="YN431" s="1211"/>
      <c r="YO431" s="1210"/>
      <c r="YQ431" s="1208"/>
      <c r="YR431" s="1209"/>
      <c r="YS431" s="1209"/>
      <c r="YT431" s="1209"/>
      <c r="YU431" s="1209"/>
      <c r="YV431" s="1210"/>
      <c r="YW431" s="1211"/>
      <c r="YX431" s="1210"/>
      <c r="YZ431" s="1208"/>
      <c r="ZA431" s="1209"/>
      <c r="ZB431" s="1209"/>
      <c r="ZC431" s="1209"/>
      <c r="ZD431" s="1209"/>
      <c r="ZE431" s="1210"/>
      <c r="ZF431" s="1211"/>
      <c r="ZG431" s="1210"/>
      <c r="ZI431" s="1208"/>
      <c r="ZJ431" s="1209"/>
      <c r="ZK431" s="1209"/>
      <c r="ZL431" s="1209"/>
      <c r="ZM431" s="1209"/>
      <c r="ZN431" s="1210"/>
      <c r="ZO431" s="1211"/>
      <c r="ZP431" s="1210"/>
      <c r="ZR431" s="1208"/>
      <c r="ZS431" s="1209"/>
      <c r="ZT431" s="1209"/>
      <c r="ZU431" s="1209"/>
      <c r="ZV431" s="1209"/>
      <c r="ZW431" s="1210"/>
      <c r="ZX431" s="1211"/>
      <c r="ZY431" s="1210"/>
      <c r="AAA431" s="1208"/>
      <c r="AAB431" s="1209"/>
      <c r="AAC431" s="1209"/>
      <c r="AAD431" s="1209"/>
      <c r="AAE431" s="1209"/>
      <c r="AAF431" s="1210"/>
      <c r="AAG431" s="1211"/>
      <c r="AAH431" s="1210"/>
      <c r="AAJ431" s="1208"/>
      <c r="AAK431" s="1209"/>
      <c r="AAL431" s="1209"/>
      <c r="AAM431" s="1209"/>
      <c r="AAN431" s="1209"/>
      <c r="AAO431" s="1210"/>
      <c r="AAP431" s="1211"/>
      <c r="AAQ431" s="1210"/>
      <c r="AAS431" s="1208"/>
      <c r="AAT431" s="1209"/>
      <c r="AAU431" s="1209"/>
      <c r="AAV431" s="1209"/>
      <c r="AAW431" s="1209"/>
      <c r="AAX431" s="1210"/>
      <c r="AAY431" s="1211"/>
      <c r="AAZ431" s="1210"/>
      <c r="ABB431" s="1208"/>
      <c r="ABC431" s="1209"/>
      <c r="ABD431" s="1209"/>
      <c r="ABE431" s="1209"/>
      <c r="ABF431" s="1209"/>
      <c r="ABG431" s="1210"/>
      <c r="ABH431" s="1211"/>
      <c r="ABI431" s="1210"/>
      <c r="ABK431" s="1208"/>
      <c r="ABL431" s="1209"/>
      <c r="ABM431" s="1209"/>
      <c r="ABN431" s="1209"/>
      <c r="ABO431" s="1209"/>
      <c r="ABP431" s="1210"/>
      <c r="ABQ431" s="1211"/>
      <c r="ABR431" s="1210"/>
      <c r="ABT431" s="1208"/>
      <c r="ABU431" s="1209"/>
      <c r="ABV431" s="1209"/>
      <c r="ABW431" s="1209"/>
      <c r="ABX431" s="1209"/>
      <c r="ABY431" s="1210"/>
      <c r="ABZ431" s="1211"/>
      <c r="ACA431" s="1210"/>
      <c r="ACC431" s="1208"/>
      <c r="ACD431" s="1209"/>
      <c r="ACE431" s="1209"/>
      <c r="ACF431" s="1209"/>
      <c r="ACG431" s="1209"/>
      <c r="ACH431" s="1210"/>
      <c r="ACI431" s="1211"/>
      <c r="ACJ431" s="1210"/>
      <c r="ACL431" s="1208"/>
      <c r="ACM431" s="1209"/>
      <c r="ACN431" s="1209"/>
      <c r="ACO431" s="1209"/>
      <c r="ACP431" s="1209"/>
      <c r="ACQ431" s="1210"/>
      <c r="ACR431" s="1211"/>
      <c r="ACS431" s="1210"/>
      <c r="ACU431" s="1208"/>
      <c r="ACV431" s="1209"/>
      <c r="ACW431" s="1209"/>
      <c r="ACX431" s="1209"/>
      <c r="ACY431" s="1209"/>
      <c r="ACZ431" s="1210"/>
      <c r="ADA431" s="1211"/>
      <c r="ADB431" s="1210"/>
      <c r="ADD431" s="1208"/>
      <c r="ADE431" s="1209"/>
      <c r="ADF431" s="1209"/>
      <c r="ADG431" s="1209"/>
      <c r="ADH431" s="1209"/>
      <c r="ADI431" s="1210"/>
      <c r="ADJ431" s="1211"/>
      <c r="ADK431" s="1210"/>
      <c r="ADM431" s="1208"/>
      <c r="ADN431" s="1209"/>
      <c r="ADO431" s="1209"/>
      <c r="ADP431" s="1209"/>
      <c r="ADQ431" s="1209"/>
      <c r="ADR431" s="1210"/>
      <c r="ADS431" s="1211"/>
      <c r="ADT431" s="1210"/>
      <c r="ADV431" s="1208"/>
      <c r="ADW431" s="1209"/>
      <c r="ADX431" s="1209"/>
      <c r="ADY431" s="1209"/>
      <c r="ADZ431" s="1209"/>
      <c r="AEA431" s="1210"/>
      <c r="AEB431" s="1211"/>
      <c r="AEC431" s="1210"/>
      <c r="AEE431" s="1208"/>
      <c r="AEF431" s="1209"/>
      <c r="AEG431" s="1209"/>
      <c r="AEH431" s="1209"/>
      <c r="AEI431" s="1209"/>
      <c r="AEJ431" s="1210"/>
      <c r="AEK431" s="1211"/>
      <c r="AEL431" s="1210"/>
      <c r="AEN431" s="1208"/>
      <c r="AEO431" s="1209"/>
      <c r="AEP431" s="1209"/>
      <c r="AEQ431" s="1209"/>
      <c r="AER431" s="1209"/>
      <c r="AES431" s="1210"/>
      <c r="AET431" s="1211"/>
      <c r="AEU431" s="1210"/>
      <c r="AEW431" s="1208"/>
      <c r="AEX431" s="1209"/>
      <c r="AEY431" s="1209"/>
      <c r="AEZ431" s="1209"/>
      <c r="AFA431" s="1209"/>
      <c r="AFB431" s="1210"/>
      <c r="AFC431" s="1211"/>
      <c r="AFD431" s="1210"/>
      <c r="AFF431" s="1208"/>
      <c r="AFG431" s="1209"/>
      <c r="AFH431" s="1209"/>
      <c r="AFI431" s="1209"/>
      <c r="AFJ431" s="1209"/>
      <c r="AFK431" s="1210"/>
      <c r="AFL431" s="1211"/>
      <c r="AFM431" s="1210"/>
      <c r="AFO431" s="1208"/>
      <c r="AFP431" s="1209"/>
      <c r="AFQ431" s="1209"/>
      <c r="AFR431" s="1209"/>
      <c r="AFS431" s="1209"/>
      <c r="AFT431" s="1210"/>
      <c r="AFU431" s="1211"/>
      <c r="AFV431" s="1210"/>
      <c r="AFX431" s="1208"/>
      <c r="AFY431" s="1209"/>
      <c r="AFZ431" s="1209"/>
      <c r="AGA431" s="1209"/>
      <c r="AGB431" s="1209"/>
      <c r="AGC431" s="1210"/>
      <c r="AGD431" s="1211"/>
      <c r="AGE431" s="1210"/>
      <c r="AGG431" s="1208"/>
      <c r="AGH431" s="1209"/>
      <c r="AGI431" s="1209"/>
      <c r="AGJ431" s="1209"/>
      <c r="AGK431" s="1209"/>
      <c r="AGL431" s="1210"/>
      <c r="AGM431" s="1211"/>
      <c r="AGN431" s="1210"/>
      <c r="AGP431" s="1208"/>
      <c r="AGQ431" s="1209"/>
      <c r="AGR431" s="1209"/>
      <c r="AGS431" s="1209"/>
      <c r="AGT431" s="1209"/>
      <c r="AGU431" s="1210"/>
      <c r="AGV431" s="1211"/>
      <c r="AGW431" s="1210"/>
      <c r="AGY431" s="1208"/>
      <c r="AGZ431" s="1209"/>
      <c r="AHA431" s="1209"/>
      <c r="AHB431" s="1209"/>
      <c r="AHC431" s="1209"/>
      <c r="AHD431" s="1210"/>
      <c r="AHE431" s="1211"/>
      <c r="AHF431" s="1210"/>
      <c r="AHH431" s="1208"/>
      <c r="AHI431" s="1209"/>
      <c r="AHJ431" s="1209"/>
      <c r="AHK431" s="1209"/>
      <c r="AHL431" s="1209"/>
      <c r="AHM431" s="1210"/>
      <c r="AHN431" s="1211"/>
      <c r="AHO431" s="1210"/>
      <c r="AHQ431" s="1208"/>
      <c r="AHR431" s="1209"/>
      <c r="AHS431" s="1209"/>
      <c r="AHT431" s="1209"/>
      <c r="AHU431" s="1209"/>
      <c r="AHV431" s="1210"/>
      <c r="AHW431" s="1211"/>
      <c r="AHX431" s="1210"/>
      <c r="AHZ431" s="1208"/>
      <c r="AIA431" s="1209"/>
      <c r="AIB431" s="1209"/>
      <c r="AIC431" s="1209"/>
      <c r="AID431" s="1209"/>
      <c r="AIE431" s="1210"/>
      <c r="AIF431" s="1211"/>
      <c r="AIG431" s="1210"/>
      <c r="AII431" s="1208"/>
      <c r="AIJ431" s="1209"/>
      <c r="AIK431" s="1209"/>
      <c r="AIL431" s="1209"/>
      <c r="AIM431" s="1209"/>
      <c r="AIN431" s="1210"/>
      <c r="AIO431" s="1211"/>
      <c r="AIP431" s="1210"/>
      <c r="AIR431" s="1208"/>
      <c r="AIS431" s="1209"/>
      <c r="AIT431" s="1209"/>
      <c r="AIU431" s="1209"/>
      <c r="AIV431" s="1209"/>
      <c r="AIW431" s="1210"/>
      <c r="AIX431" s="1211"/>
      <c r="AIY431" s="1210"/>
      <c r="AJA431" s="1208"/>
      <c r="AJB431" s="1209"/>
      <c r="AJC431" s="1209"/>
      <c r="AJD431" s="1209"/>
      <c r="AJE431" s="1209"/>
      <c r="AJF431" s="1210"/>
      <c r="AJG431" s="1211"/>
      <c r="AJH431" s="1210"/>
      <c r="AJJ431" s="1208"/>
      <c r="AJK431" s="1209"/>
      <c r="AJL431" s="1209"/>
      <c r="AJM431" s="1209"/>
      <c r="AJN431" s="1209"/>
      <c r="AJO431" s="1210"/>
      <c r="AJP431" s="1211"/>
      <c r="AJQ431" s="1210"/>
      <c r="AJS431" s="1208"/>
      <c r="AJT431" s="1209"/>
      <c r="AJU431" s="1209"/>
      <c r="AJV431" s="1209"/>
      <c r="AJW431" s="1209"/>
      <c r="AJX431" s="1210"/>
      <c r="AJY431" s="1211"/>
      <c r="AJZ431" s="1210"/>
      <c r="AKB431" s="1208"/>
      <c r="AKC431" s="1209"/>
      <c r="AKD431" s="1209"/>
      <c r="AKE431" s="1209"/>
      <c r="AKF431" s="1209"/>
      <c r="AKG431" s="1210"/>
      <c r="AKH431" s="1211"/>
      <c r="AKI431" s="1210"/>
      <c r="AKK431" s="1208"/>
      <c r="AKL431" s="1209"/>
      <c r="AKM431" s="1209"/>
      <c r="AKN431" s="1209"/>
      <c r="AKO431" s="1209"/>
      <c r="AKP431" s="1210"/>
      <c r="AKQ431" s="1211"/>
      <c r="AKR431" s="1210"/>
      <c r="AKT431" s="1208"/>
      <c r="AKU431" s="1209"/>
      <c r="AKV431" s="1209"/>
      <c r="AKW431" s="1209"/>
      <c r="AKX431" s="1209"/>
      <c r="AKY431" s="1210"/>
      <c r="AKZ431" s="1211"/>
      <c r="ALA431" s="1210"/>
      <c r="ALC431" s="1208"/>
      <c r="ALD431" s="1209"/>
      <c r="ALE431" s="1209"/>
      <c r="ALF431" s="1209"/>
      <c r="ALG431" s="1209"/>
      <c r="ALH431" s="1210"/>
      <c r="ALI431" s="1211"/>
      <c r="ALJ431" s="1210"/>
      <c r="ALL431" s="1208"/>
      <c r="ALM431" s="1209"/>
      <c r="ALN431" s="1209"/>
      <c r="ALO431" s="1209"/>
      <c r="ALP431" s="1209"/>
      <c r="ALQ431" s="1210"/>
      <c r="ALR431" s="1211"/>
      <c r="ALS431" s="1210"/>
      <c r="ALU431" s="1208"/>
      <c r="ALV431" s="1209"/>
      <c r="ALW431" s="1209"/>
      <c r="ALX431" s="1209"/>
      <c r="ALY431" s="1209"/>
      <c r="ALZ431" s="1210"/>
      <c r="AMA431" s="1211"/>
      <c r="AMB431" s="1210"/>
      <c r="AMD431" s="1208"/>
      <c r="AME431" s="1209"/>
      <c r="AMF431" s="1209"/>
      <c r="AMG431" s="1209"/>
      <c r="AMH431" s="1209"/>
      <c r="AMI431" s="1210"/>
      <c r="AMJ431" s="1211"/>
      <c r="AMK431" s="1210"/>
      <c r="AMM431" s="1208"/>
      <c r="AMN431" s="1209"/>
      <c r="AMO431" s="1209"/>
      <c r="AMP431" s="1209"/>
      <c r="AMQ431" s="1209"/>
      <c r="AMR431" s="1210"/>
      <c r="AMS431" s="1211"/>
      <c r="AMT431" s="1210"/>
      <c r="AMV431" s="1208"/>
      <c r="AMW431" s="1209"/>
      <c r="AMX431" s="1209"/>
      <c r="AMY431" s="1209"/>
      <c r="AMZ431" s="1209"/>
      <c r="ANA431" s="1210"/>
      <c r="ANB431" s="1211"/>
      <c r="ANC431" s="1210"/>
      <c r="ANE431" s="1208"/>
      <c r="ANF431" s="1209"/>
      <c r="ANG431" s="1209"/>
      <c r="ANH431" s="1209"/>
      <c r="ANI431" s="1209"/>
      <c r="ANJ431" s="1210"/>
      <c r="ANK431" s="1211"/>
      <c r="ANL431" s="1210"/>
      <c r="ANN431" s="1208"/>
      <c r="ANO431" s="1209"/>
      <c r="ANP431" s="1209"/>
      <c r="ANQ431" s="1209"/>
      <c r="ANR431" s="1209"/>
      <c r="ANS431" s="1210"/>
      <c r="ANT431" s="1211"/>
      <c r="ANU431" s="1210"/>
      <c r="ANW431" s="1208"/>
      <c r="ANX431" s="1209"/>
      <c r="ANY431" s="1209"/>
      <c r="ANZ431" s="1209"/>
      <c r="AOA431" s="1209"/>
      <c r="AOB431" s="1210"/>
      <c r="AOC431" s="1211"/>
      <c r="AOD431" s="1210"/>
      <c r="AOF431" s="1208"/>
      <c r="AOG431" s="1209"/>
      <c r="AOH431" s="1209"/>
      <c r="AOI431" s="1209"/>
      <c r="AOJ431" s="1209"/>
      <c r="AOK431" s="1210"/>
      <c r="AOL431" s="1211"/>
      <c r="AOM431" s="1210"/>
      <c r="AOO431" s="1208"/>
      <c r="AOP431" s="1209"/>
      <c r="AOQ431" s="1209"/>
      <c r="AOR431" s="1209"/>
      <c r="AOS431" s="1209"/>
      <c r="AOT431" s="1210"/>
      <c r="AOU431" s="1211"/>
      <c r="AOV431" s="1210"/>
      <c r="AOX431" s="1208"/>
      <c r="AOY431" s="1209"/>
      <c r="AOZ431" s="1209"/>
      <c r="APA431" s="1209"/>
      <c r="APB431" s="1209"/>
      <c r="APC431" s="1210"/>
      <c r="APD431" s="1211"/>
      <c r="APE431" s="1210"/>
      <c r="APG431" s="1208"/>
      <c r="APH431" s="1209"/>
      <c r="API431" s="1209"/>
      <c r="APJ431" s="1209"/>
      <c r="APK431" s="1209"/>
      <c r="APL431" s="1210"/>
      <c r="APM431" s="1211"/>
      <c r="APN431" s="1210"/>
      <c r="APP431" s="1208"/>
      <c r="APQ431" s="1209"/>
      <c r="APR431" s="1209"/>
      <c r="APS431" s="1209"/>
      <c r="APT431" s="1209"/>
      <c r="APU431" s="1210"/>
      <c r="APV431" s="1211"/>
      <c r="APW431" s="1210"/>
      <c r="APY431" s="1208"/>
      <c r="APZ431" s="1209"/>
      <c r="AQA431" s="1209"/>
      <c r="AQB431" s="1209"/>
      <c r="AQC431" s="1209"/>
      <c r="AQD431" s="1210"/>
      <c r="AQE431" s="1211"/>
      <c r="AQF431" s="1210"/>
      <c r="AQH431" s="1208"/>
      <c r="AQI431" s="1209"/>
      <c r="AQJ431" s="1209"/>
      <c r="AQK431" s="1209"/>
      <c r="AQL431" s="1209"/>
      <c r="AQM431" s="1210"/>
      <c r="AQN431" s="1211"/>
      <c r="AQO431" s="1210"/>
      <c r="AQQ431" s="1208"/>
      <c r="AQR431" s="1209"/>
      <c r="AQS431" s="1209"/>
      <c r="AQT431" s="1209"/>
      <c r="AQU431" s="1209"/>
      <c r="AQV431" s="1210"/>
      <c r="AQW431" s="1211"/>
      <c r="AQX431" s="1210"/>
      <c r="AQZ431" s="1208"/>
      <c r="ARA431" s="1209"/>
      <c r="ARB431" s="1209"/>
      <c r="ARC431" s="1209"/>
      <c r="ARD431" s="1209"/>
      <c r="ARE431" s="1210"/>
      <c r="ARF431" s="1211"/>
      <c r="ARG431" s="1210"/>
      <c r="ARI431" s="1208"/>
      <c r="ARJ431" s="1209"/>
      <c r="ARK431" s="1209"/>
      <c r="ARL431" s="1209"/>
      <c r="ARM431" s="1209"/>
      <c r="ARN431" s="1210"/>
      <c r="ARO431" s="1211"/>
      <c r="ARP431" s="1210"/>
      <c r="ARR431" s="1208"/>
      <c r="ARS431" s="1209"/>
      <c r="ART431" s="1209"/>
      <c r="ARU431" s="1209"/>
      <c r="ARV431" s="1209"/>
      <c r="ARW431" s="1210"/>
      <c r="ARX431" s="1211"/>
      <c r="ARY431" s="1210"/>
      <c r="ASA431" s="1208"/>
      <c r="ASB431" s="1209"/>
      <c r="ASC431" s="1209"/>
      <c r="ASD431" s="1209"/>
      <c r="ASE431" s="1209"/>
      <c r="ASF431" s="1210"/>
      <c r="ASG431" s="1211"/>
      <c r="ASH431" s="1210"/>
      <c r="ASJ431" s="1208"/>
      <c r="ASK431" s="1209"/>
      <c r="ASL431" s="1209"/>
      <c r="ASM431" s="1209"/>
      <c r="ASN431" s="1209"/>
      <c r="ASO431" s="1210"/>
      <c r="ASP431" s="1211"/>
      <c r="ASQ431" s="1210"/>
      <c r="ASS431" s="1208"/>
      <c r="AST431" s="1209"/>
      <c r="ASU431" s="1209"/>
      <c r="ASV431" s="1209"/>
      <c r="ASW431" s="1209"/>
      <c r="ASX431" s="1210"/>
      <c r="ASY431" s="1211"/>
      <c r="ASZ431" s="1210"/>
      <c r="ATB431" s="1208"/>
      <c r="ATC431" s="1209"/>
      <c r="ATD431" s="1209"/>
      <c r="ATE431" s="1209"/>
      <c r="ATF431" s="1209"/>
      <c r="ATG431" s="1210"/>
      <c r="ATH431" s="1211"/>
      <c r="ATI431" s="1210"/>
      <c r="ATK431" s="1208"/>
      <c r="ATL431" s="1209"/>
      <c r="ATM431" s="1209"/>
      <c r="ATN431" s="1209"/>
      <c r="ATO431" s="1209"/>
      <c r="ATP431" s="1210"/>
      <c r="ATQ431" s="1211"/>
      <c r="ATR431" s="1210"/>
      <c r="ATT431" s="1208"/>
      <c r="ATU431" s="1209"/>
      <c r="ATV431" s="1209"/>
      <c r="ATW431" s="1209"/>
      <c r="ATX431" s="1209"/>
      <c r="ATY431" s="1210"/>
      <c r="ATZ431" s="1211"/>
      <c r="AUA431" s="1210"/>
      <c r="AUC431" s="1208"/>
      <c r="AUD431" s="1209"/>
      <c r="AUE431" s="1209"/>
      <c r="AUF431" s="1209"/>
      <c r="AUG431" s="1209"/>
      <c r="AUH431" s="1210"/>
      <c r="AUI431" s="1211"/>
      <c r="AUJ431" s="1210"/>
      <c r="AUL431" s="1208"/>
      <c r="AUM431" s="1209"/>
      <c r="AUN431" s="1209"/>
      <c r="AUO431" s="1209"/>
      <c r="AUP431" s="1209"/>
      <c r="AUQ431" s="1210"/>
      <c r="AUR431" s="1211"/>
      <c r="AUS431" s="1210"/>
      <c r="AUU431" s="1208"/>
      <c r="AUV431" s="1209"/>
      <c r="AUW431" s="1209"/>
      <c r="AUX431" s="1209"/>
      <c r="AUY431" s="1209"/>
      <c r="AUZ431" s="1210"/>
      <c r="AVA431" s="1211"/>
      <c r="AVB431" s="1210"/>
      <c r="AVD431" s="1208"/>
      <c r="AVE431" s="1209"/>
      <c r="AVF431" s="1209"/>
      <c r="AVG431" s="1209"/>
      <c r="AVH431" s="1209"/>
      <c r="AVI431" s="1210"/>
      <c r="AVJ431" s="1211"/>
      <c r="AVK431" s="1210"/>
      <c r="AVM431" s="1208"/>
      <c r="AVN431" s="1209"/>
      <c r="AVO431" s="1209"/>
      <c r="AVP431" s="1209"/>
      <c r="AVQ431" s="1209"/>
      <c r="AVR431" s="1210"/>
      <c r="AVS431" s="1211"/>
      <c r="AVT431" s="1210"/>
      <c r="AVV431" s="1208"/>
      <c r="AVW431" s="1209"/>
      <c r="AVX431" s="1209"/>
      <c r="AVY431" s="1209"/>
      <c r="AVZ431" s="1209"/>
      <c r="AWA431" s="1210"/>
      <c r="AWB431" s="1211"/>
      <c r="AWC431" s="1210"/>
      <c r="AWE431" s="1208"/>
      <c r="AWF431" s="1209"/>
      <c r="AWG431" s="1209"/>
      <c r="AWH431" s="1209"/>
      <c r="AWI431" s="1209"/>
      <c r="AWJ431" s="1210"/>
      <c r="AWK431" s="1211"/>
      <c r="AWL431" s="1210"/>
      <c r="AWN431" s="1208"/>
      <c r="AWO431" s="1209"/>
      <c r="AWP431" s="1209"/>
      <c r="AWQ431" s="1209"/>
      <c r="AWR431" s="1209"/>
      <c r="AWS431" s="1210"/>
      <c r="AWT431" s="1211"/>
      <c r="AWU431" s="1210"/>
      <c r="AWW431" s="1208"/>
      <c r="AWX431" s="1209"/>
      <c r="AWY431" s="1209"/>
      <c r="AWZ431" s="1209"/>
      <c r="AXA431" s="1209"/>
      <c r="AXB431" s="1210"/>
      <c r="AXC431" s="1211"/>
      <c r="AXD431" s="1210"/>
      <c r="AXF431" s="1208"/>
      <c r="AXG431" s="1209"/>
      <c r="AXH431" s="1209"/>
      <c r="AXI431" s="1209"/>
      <c r="AXJ431" s="1209"/>
      <c r="AXK431" s="1210"/>
      <c r="AXL431" s="1211"/>
      <c r="AXM431" s="1210"/>
      <c r="AXO431" s="1208"/>
      <c r="AXP431" s="1209"/>
      <c r="AXQ431" s="1209"/>
      <c r="AXR431" s="1209"/>
      <c r="AXS431" s="1209"/>
      <c r="AXT431" s="1210"/>
      <c r="AXU431" s="1211"/>
      <c r="AXV431" s="1210"/>
      <c r="AXX431" s="1208"/>
      <c r="AXY431" s="1209"/>
      <c r="AXZ431" s="1209"/>
      <c r="AYA431" s="1209"/>
      <c r="AYB431" s="1209"/>
      <c r="AYC431" s="1210"/>
      <c r="AYD431" s="1211"/>
      <c r="AYE431" s="1210"/>
      <c r="AYG431" s="1208"/>
      <c r="AYH431" s="1209"/>
      <c r="AYI431" s="1209"/>
      <c r="AYJ431" s="1209"/>
      <c r="AYK431" s="1209"/>
      <c r="AYL431" s="1210"/>
      <c r="AYM431" s="1211"/>
      <c r="AYN431" s="1210"/>
      <c r="AYP431" s="1208"/>
      <c r="AYQ431" s="1209"/>
      <c r="AYR431" s="1209"/>
      <c r="AYS431" s="1209"/>
      <c r="AYT431" s="1209"/>
      <c r="AYU431" s="1210"/>
      <c r="AYV431" s="1211"/>
      <c r="AYW431" s="1210"/>
      <c r="AYY431" s="1208"/>
      <c r="AYZ431" s="1209"/>
      <c r="AZA431" s="1209"/>
      <c r="AZB431" s="1209"/>
      <c r="AZC431" s="1209"/>
      <c r="AZD431" s="1210"/>
      <c r="AZE431" s="1211"/>
      <c r="AZF431" s="1210"/>
      <c r="AZH431" s="1208"/>
      <c r="AZI431" s="1209"/>
      <c r="AZJ431" s="1209"/>
      <c r="AZK431" s="1209"/>
      <c r="AZL431" s="1209"/>
      <c r="AZM431" s="1210"/>
      <c r="AZN431" s="1211"/>
      <c r="AZO431" s="1210"/>
      <c r="AZQ431" s="1208"/>
      <c r="AZR431" s="1209"/>
      <c r="AZS431" s="1209"/>
      <c r="AZT431" s="1209"/>
      <c r="AZU431" s="1209"/>
      <c r="AZV431" s="1210"/>
      <c r="AZW431" s="1211"/>
      <c r="AZX431" s="1210"/>
      <c r="AZZ431" s="1208"/>
      <c r="BAA431" s="1209"/>
      <c r="BAB431" s="1209"/>
      <c r="BAC431" s="1209"/>
      <c r="BAD431" s="1209"/>
      <c r="BAE431" s="1210"/>
      <c r="BAF431" s="1211"/>
      <c r="BAG431" s="1210"/>
      <c r="BAI431" s="1208"/>
      <c r="BAJ431" s="1209"/>
      <c r="BAK431" s="1209"/>
      <c r="BAL431" s="1209"/>
      <c r="BAM431" s="1209"/>
      <c r="BAN431" s="1210"/>
      <c r="BAO431" s="1211"/>
      <c r="BAP431" s="1210"/>
      <c r="BAR431" s="1208"/>
      <c r="BAS431" s="1209"/>
      <c r="BAT431" s="1209"/>
      <c r="BAU431" s="1209"/>
      <c r="BAV431" s="1209"/>
      <c r="BAW431" s="1210"/>
      <c r="BAX431" s="1211"/>
      <c r="BAY431" s="1210"/>
      <c r="BBA431" s="1208"/>
      <c r="BBB431" s="1209"/>
      <c r="BBC431" s="1209"/>
      <c r="BBD431" s="1209"/>
      <c r="BBE431" s="1209"/>
      <c r="BBF431" s="1210"/>
      <c r="BBG431" s="1211"/>
      <c r="BBH431" s="1210"/>
      <c r="BBJ431" s="1208"/>
      <c r="BBK431" s="1209"/>
      <c r="BBL431" s="1209"/>
      <c r="BBM431" s="1209"/>
      <c r="BBN431" s="1209"/>
      <c r="BBO431" s="1210"/>
      <c r="BBP431" s="1211"/>
      <c r="BBQ431" s="1210"/>
      <c r="BBS431" s="1208"/>
      <c r="BBT431" s="1209"/>
      <c r="BBU431" s="1209"/>
      <c r="BBV431" s="1209"/>
      <c r="BBW431" s="1209"/>
      <c r="BBX431" s="1210"/>
      <c r="BBY431" s="1211"/>
      <c r="BBZ431" s="1210"/>
      <c r="BCB431" s="1208"/>
      <c r="BCC431" s="1209"/>
      <c r="BCD431" s="1209"/>
      <c r="BCE431" s="1209"/>
      <c r="BCF431" s="1209"/>
      <c r="BCG431" s="1210"/>
      <c r="BCH431" s="1211"/>
      <c r="BCI431" s="1210"/>
      <c r="BCK431" s="1208"/>
      <c r="BCL431" s="1209"/>
      <c r="BCM431" s="1209"/>
      <c r="BCN431" s="1209"/>
      <c r="BCO431" s="1209"/>
      <c r="BCP431" s="1210"/>
      <c r="BCQ431" s="1211"/>
      <c r="BCR431" s="1210"/>
      <c r="BCT431" s="1208"/>
      <c r="BCU431" s="1209"/>
      <c r="BCV431" s="1209"/>
      <c r="BCW431" s="1209"/>
      <c r="BCX431" s="1209"/>
      <c r="BCY431" s="1210"/>
      <c r="BCZ431" s="1211"/>
      <c r="BDA431" s="1210"/>
      <c r="BDC431" s="1208"/>
      <c r="BDD431" s="1209"/>
      <c r="BDE431" s="1209"/>
      <c r="BDF431" s="1209"/>
      <c r="BDG431" s="1209"/>
      <c r="BDH431" s="1210"/>
      <c r="BDI431" s="1211"/>
      <c r="BDJ431" s="1210"/>
      <c r="BDL431" s="1208"/>
      <c r="BDM431" s="1209"/>
      <c r="BDN431" s="1209"/>
      <c r="BDO431" s="1209"/>
      <c r="BDP431" s="1209"/>
      <c r="BDQ431" s="1210"/>
      <c r="BDR431" s="1211"/>
      <c r="BDS431" s="1210"/>
      <c r="BDU431" s="1208"/>
      <c r="BDV431" s="1209"/>
      <c r="BDW431" s="1209"/>
      <c r="BDX431" s="1209"/>
      <c r="BDY431" s="1209"/>
      <c r="BDZ431" s="1210"/>
      <c r="BEA431" s="1211"/>
      <c r="BEB431" s="1210"/>
      <c r="BED431" s="1208"/>
      <c r="BEE431" s="1209"/>
      <c r="BEF431" s="1209"/>
      <c r="BEG431" s="1209"/>
      <c r="BEH431" s="1209"/>
      <c r="BEI431" s="1210"/>
      <c r="BEJ431" s="1211"/>
      <c r="BEK431" s="1210"/>
      <c r="BEM431" s="1208"/>
      <c r="BEN431" s="1209"/>
      <c r="BEO431" s="1209"/>
      <c r="BEP431" s="1209"/>
      <c r="BEQ431" s="1209"/>
      <c r="BER431" s="1210"/>
      <c r="BES431" s="1211"/>
      <c r="BET431" s="1210"/>
      <c r="BEV431" s="1208"/>
      <c r="BEW431" s="1209"/>
      <c r="BEX431" s="1209"/>
      <c r="BEY431" s="1209"/>
      <c r="BEZ431" s="1209"/>
      <c r="BFA431" s="1210"/>
      <c r="BFB431" s="1211"/>
      <c r="BFC431" s="1210"/>
      <c r="BFE431" s="1208"/>
      <c r="BFF431" s="1209"/>
      <c r="BFG431" s="1209"/>
      <c r="BFH431" s="1209"/>
      <c r="BFI431" s="1209"/>
      <c r="BFJ431" s="1210"/>
      <c r="BFK431" s="1211"/>
      <c r="BFL431" s="1210"/>
      <c r="BFN431" s="1208"/>
      <c r="BFO431" s="1209"/>
      <c r="BFP431" s="1209"/>
      <c r="BFQ431" s="1209"/>
      <c r="BFR431" s="1209"/>
      <c r="BFS431" s="1210"/>
      <c r="BFT431" s="1211"/>
      <c r="BFU431" s="1210"/>
      <c r="BFW431" s="1208"/>
      <c r="BFX431" s="1209"/>
      <c r="BFY431" s="1209"/>
      <c r="BFZ431" s="1209"/>
      <c r="BGA431" s="1209"/>
      <c r="BGB431" s="1210"/>
      <c r="BGC431" s="1211"/>
      <c r="BGD431" s="1210"/>
      <c r="BGF431" s="1208"/>
      <c r="BGG431" s="1209"/>
      <c r="BGH431" s="1209"/>
      <c r="BGI431" s="1209"/>
      <c r="BGJ431" s="1209"/>
      <c r="BGK431" s="1210"/>
      <c r="BGL431" s="1211"/>
      <c r="BGM431" s="1210"/>
      <c r="BGO431" s="1208"/>
      <c r="BGP431" s="1209"/>
      <c r="BGQ431" s="1209"/>
      <c r="BGR431" s="1209"/>
      <c r="BGS431" s="1209"/>
      <c r="BGT431" s="1210"/>
      <c r="BGU431" s="1211"/>
      <c r="BGV431" s="1210"/>
      <c r="BGX431" s="1208"/>
      <c r="BGY431" s="1209"/>
      <c r="BGZ431" s="1209"/>
      <c r="BHA431" s="1209"/>
      <c r="BHB431" s="1209"/>
      <c r="BHC431" s="1210"/>
      <c r="BHD431" s="1211"/>
      <c r="BHE431" s="1210"/>
      <c r="BHG431" s="1208"/>
      <c r="BHH431" s="1209"/>
      <c r="BHI431" s="1209"/>
      <c r="BHJ431" s="1209"/>
      <c r="BHK431" s="1209"/>
      <c r="BHL431" s="1210"/>
      <c r="BHM431" s="1211"/>
      <c r="BHN431" s="1210"/>
      <c r="BHP431" s="1208"/>
      <c r="BHQ431" s="1209"/>
      <c r="BHR431" s="1209"/>
      <c r="BHS431" s="1209"/>
      <c r="BHT431" s="1209"/>
      <c r="BHU431" s="1210"/>
      <c r="BHV431" s="1211"/>
      <c r="BHW431" s="1210"/>
      <c r="BHY431" s="1208"/>
      <c r="BHZ431" s="1209"/>
      <c r="BIA431" s="1209"/>
      <c r="BIB431" s="1209"/>
      <c r="BIC431" s="1209"/>
      <c r="BID431" s="1210"/>
      <c r="BIE431" s="1211"/>
      <c r="BIF431" s="1210"/>
      <c r="BIH431" s="1208"/>
      <c r="BII431" s="1209"/>
      <c r="BIJ431" s="1209"/>
      <c r="BIK431" s="1209"/>
      <c r="BIL431" s="1209"/>
      <c r="BIM431" s="1210"/>
      <c r="BIN431" s="1211"/>
      <c r="BIO431" s="1210"/>
      <c r="BIQ431" s="1208"/>
      <c r="BIR431" s="1209"/>
      <c r="BIS431" s="1209"/>
      <c r="BIT431" s="1209"/>
      <c r="BIU431" s="1209"/>
      <c r="BIV431" s="1210"/>
      <c r="BIW431" s="1211"/>
      <c r="BIX431" s="1210"/>
      <c r="BIZ431" s="1208"/>
      <c r="BJA431" s="1209"/>
      <c r="BJB431" s="1209"/>
      <c r="BJC431" s="1209"/>
      <c r="BJD431" s="1209"/>
      <c r="BJE431" s="1210"/>
      <c r="BJF431" s="1211"/>
      <c r="BJG431" s="1210"/>
      <c r="BJI431" s="1208"/>
      <c r="BJJ431" s="1209"/>
      <c r="BJK431" s="1209"/>
      <c r="BJL431" s="1209"/>
      <c r="BJM431" s="1209"/>
      <c r="BJN431" s="1210"/>
      <c r="BJO431" s="1211"/>
      <c r="BJP431" s="1210"/>
      <c r="BJR431" s="1208"/>
      <c r="BJS431" s="1209"/>
      <c r="BJT431" s="1209"/>
      <c r="BJU431" s="1209"/>
      <c r="BJV431" s="1209"/>
      <c r="BJW431" s="1210"/>
      <c r="BJX431" s="1211"/>
      <c r="BJY431" s="1210"/>
      <c r="BKA431" s="1208"/>
      <c r="BKB431" s="1209"/>
      <c r="BKC431" s="1209"/>
      <c r="BKD431" s="1209"/>
      <c r="BKE431" s="1209"/>
      <c r="BKF431" s="1210"/>
      <c r="BKG431" s="1211"/>
      <c r="BKH431" s="1210"/>
      <c r="BKJ431" s="1208"/>
      <c r="BKK431" s="1209"/>
      <c r="BKL431" s="1209"/>
      <c r="BKM431" s="1209"/>
      <c r="BKN431" s="1209"/>
      <c r="BKO431" s="1210"/>
      <c r="BKP431" s="1211"/>
      <c r="BKQ431" s="1210"/>
      <c r="BKS431" s="1208"/>
      <c r="BKT431" s="1209"/>
      <c r="BKU431" s="1209"/>
      <c r="BKV431" s="1209"/>
      <c r="BKW431" s="1209"/>
      <c r="BKX431" s="1210"/>
      <c r="BKY431" s="1211"/>
      <c r="BKZ431" s="1210"/>
      <c r="BLB431" s="1208"/>
      <c r="BLC431" s="1209"/>
      <c r="BLD431" s="1209"/>
      <c r="BLE431" s="1209"/>
      <c r="BLF431" s="1209"/>
      <c r="BLG431" s="1210"/>
      <c r="BLH431" s="1211"/>
      <c r="BLI431" s="1210"/>
      <c r="BLK431" s="1208"/>
      <c r="BLL431" s="1209"/>
      <c r="BLM431" s="1209"/>
      <c r="BLN431" s="1209"/>
      <c r="BLO431" s="1209"/>
      <c r="BLP431" s="1210"/>
      <c r="BLQ431" s="1211"/>
      <c r="BLR431" s="1210"/>
      <c r="BLT431" s="1208"/>
      <c r="BLU431" s="1209"/>
      <c r="BLV431" s="1209"/>
      <c r="BLW431" s="1209"/>
      <c r="BLX431" s="1209"/>
      <c r="BLY431" s="1210"/>
      <c r="BLZ431" s="1211"/>
      <c r="BMA431" s="1210"/>
      <c r="BMC431" s="1208"/>
      <c r="BMD431" s="1209"/>
      <c r="BME431" s="1209"/>
      <c r="BMF431" s="1209"/>
      <c r="BMG431" s="1209"/>
      <c r="BMH431" s="1210"/>
      <c r="BMI431" s="1211"/>
      <c r="BMJ431" s="1210"/>
      <c r="BML431" s="1208"/>
      <c r="BMM431" s="1209"/>
      <c r="BMN431" s="1209"/>
      <c r="BMO431" s="1209"/>
      <c r="BMP431" s="1209"/>
      <c r="BMQ431" s="1210"/>
      <c r="BMR431" s="1211"/>
      <c r="BMS431" s="1210"/>
      <c r="BMU431" s="1208"/>
      <c r="BMV431" s="1209"/>
      <c r="BMW431" s="1209"/>
      <c r="BMX431" s="1209"/>
      <c r="BMY431" s="1209"/>
      <c r="BMZ431" s="1210"/>
      <c r="BNA431" s="1211"/>
      <c r="BNB431" s="1210"/>
      <c r="BND431" s="1208"/>
      <c r="BNE431" s="1209"/>
      <c r="BNF431" s="1209"/>
      <c r="BNG431" s="1209"/>
      <c r="BNH431" s="1209"/>
      <c r="BNI431" s="1210"/>
      <c r="BNJ431" s="1211"/>
      <c r="BNK431" s="1210"/>
      <c r="BNM431" s="1208"/>
      <c r="BNN431" s="1209"/>
      <c r="BNO431" s="1209"/>
      <c r="BNP431" s="1209"/>
      <c r="BNQ431" s="1209"/>
      <c r="BNR431" s="1210"/>
      <c r="BNS431" s="1211"/>
      <c r="BNT431" s="1210"/>
      <c r="BNV431" s="1208"/>
      <c r="BNW431" s="1209"/>
      <c r="BNX431" s="1209"/>
      <c r="BNY431" s="1209"/>
      <c r="BNZ431" s="1209"/>
      <c r="BOA431" s="1210"/>
      <c r="BOB431" s="1211"/>
      <c r="BOC431" s="1210"/>
      <c r="BOE431" s="1208"/>
      <c r="BOF431" s="1209"/>
      <c r="BOG431" s="1209"/>
      <c r="BOH431" s="1209"/>
      <c r="BOI431" s="1209"/>
      <c r="BOJ431" s="1210"/>
      <c r="BOK431" s="1211"/>
      <c r="BOL431" s="1210"/>
      <c r="BON431" s="1208"/>
      <c r="BOO431" s="1209"/>
      <c r="BOP431" s="1209"/>
      <c r="BOQ431" s="1209"/>
      <c r="BOR431" s="1209"/>
      <c r="BOS431" s="1210"/>
      <c r="BOT431" s="1211"/>
      <c r="BOU431" s="1210"/>
      <c r="BOW431" s="1208"/>
      <c r="BOX431" s="1209"/>
      <c r="BOY431" s="1209"/>
      <c r="BOZ431" s="1209"/>
      <c r="BPA431" s="1209"/>
      <c r="BPB431" s="1210"/>
      <c r="BPC431" s="1211"/>
      <c r="BPD431" s="1210"/>
      <c r="BPF431" s="1208"/>
      <c r="BPG431" s="1209"/>
      <c r="BPH431" s="1209"/>
      <c r="BPI431" s="1209"/>
      <c r="BPJ431" s="1209"/>
      <c r="BPK431" s="1210"/>
      <c r="BPL431" s="1211"/>
      <c r="BPM431" s="1210"/>
      <c r="BPO431" s="1208"/>
      <c r="BPP431" s="1209"/>
      <c r="BPQ431" s="1209"/>
      <c r="BPR431" s="1209"/>
      <c r="BPS431" s="1209"/>
      <c r="BPT431" s="1210"/>
      <c r="BPU431" s="1211"/>
      <c r="BPV431" s="1210"/>
      <c r="BPX431" s="1208"/>
      <c r="BPY431" s="1209"/>
      <c r="BPZ431" s="1209"/>
      <c r="BQA431" s="1209"/>
      <c r="BQB431" s="1209"/>
      <c r="BQC431" s="1210"/>
      <c r="BQD431" s="1211"/>
      <c r="BQE431" s="1210"/>
      <c r="BQG431" s="1208"/>
      <c r="BQH431" s="1209"/>
      <c r="BQI431" s="1209"/>
      <c r="BQJ431" s="1209"/>
      <c r="BQK431" s="1209"/>
      <c r="BQL431" s="1210"/>
      <c r="BQM431" s="1211"/>
      <c r="BQN431" s="1210"/>
      <c r="BQP431" s="1208"/>
      <c r="BQQ431" s="1209"/>
      <c r="BQR431" s="1209"/>
      <c r="BQS431" s="1209"/>
      <c r="BQT431" s="1209"/>
      <c r="BQU431" s="1210"/>
      <c r="BQV431" s="1211"/>
      <c r="BQW431" s="1210"/>
      <c r="BQY431" s="1208"/>
      <c r="BQZ431" s="1209"/>
      <c r="BRA431" s="1209"/>
      <c r="BRB431" s="1209"/>
      <c r="BRC431" s="1209"/>
      <c r="BRD431" s="1210"/>
      <c r="BRE431" s="1211"/>
      <c r="BRF431" s="1210"/>
      <c r="BRH431" s="1208"/>
      <c r="BRI431" s="1209"/>
      <c r="BRJ431" s="1209"/>
      <c r="BRK431" s="1209"/>
      <c r="BRL431" s="1209"/>
      <c r="BRM431" s="1210"/>
      <c r="BRN431" s="1211"/>
      <c r="BRO431" s="1210"/>
      <c r="BRQ431" s="1208"/>
      <c r="BRR431" s="1209"/>
      <c r="BRS431" s="1209"/>
      <c r="BRT431" s="1209"/>
      <c r="BRU431" s="1209"/>
      <c r="BRV431" s="1210"/>
      <c r="BRW431" s="1211"/>
      <c r="BRX431" s="1210"/>
      <c r="BRZ431" s="1208"/>
      <c r="BSA431" s="1209"/>
      <c r="BSB431" s="1209"/>
      <c r="BSC431" s="1209"/>
      <c r="BSD431" s="1209"/>
      <c r="BSE431" s="1210"/>
      <c r="BSF431" s="1211"/>
      <c r="BSG431" s="1210"/>
      <c r="BSI431" s="1208"/>
      <c r="BSJ431" s="1209"/>
      <c r="BSK431" s="1209"/>
      <c r="BSL431" s="1209"/>
      <c r="BSM431" s="1209"/>
      <c r="BSN431" s="1210"/>
      <c r="BSO431" s="1211"/>
      <c r="BSP431" s="1210"/>
      <c r="BSR431" s="1208"/>
      <c r="BSS431" s="1209"/>
      <c r="BST431" s="1209"/>
      <c r="BSU431" s="1209"/>
      <c r="BSV431" s="1209"/>
      <c r="BSW431" s="1210"/>
      <c r="BSX431" s="1211"/>
      <c r="BSY431" s="1210"/>
      <c r="BTA431" s="1208"/>
      <c r="BTB431" s="1209"/>
      <c r="BTC431" s="1209"/>
      <c r="BTD431" s="1209"/>
      <c r="BTE431" s="1209"/>
      <c r="BTF431" s="1210"/>
      <c r="BTG431" s="1211"/>
      <c r="BTH431" s="1210"/>
      <c r="BTJ431" s="1208"/>
      <c r="BTK431" s="1209"/>
      <c r="BTL431" s="1209"/>
      <c r="BTM431" s="1209"/>
      <c r="BTN431" s="1209"/>
      <c r="BTO431" s="1210"/>
      <c r="BTP431" s="1211"/>
      <c r="BTQ431" s="1210"/>
      <c r="BTS431" s="1208"/>
      <c r="BTT431" s="1209"/>
      <c r="BTU431" s="1209"/>
      <c r="BTV431" s="1209"/>
      <c r="BTW431" s="1209"/>
      <c r="BTX431" s="1210"/>
      <c r="BTY431" s="1211"/>
      <c r="BTZ431" s="1210"/>
      <c r="BUB431" s="1208"/>
      <c r="BUC431" s="1209"/>
      <c r="BUD431" s="1209"/>
      <c r="BUE431" s="1209"/>
      <c r="BUF431" s="1209"/>
      <c r="BUG431" s="1210"/>
      <c r="BUH431" s="1211"/>
      <c r="BUI431" s="1210"/>
      <c r="BUK431" s="1208"/>
      <c r="BUL431" s="1209"/>
      <c r="BUM431" s="1209"/>
      <c r="BUN431" s="1209"/>
      <c r="BUO431" s="1209"/>
      <c r="BUP431" s="1210"/>
      <c r="BUQ431" s="1211"/>
      <c r="BUR431" s="1210"/>
      <c r="BUT431" s="1208"/>
      <c r="BUU431" s="1209"/>
      <c r="BUV431" s="1209"/>
      <c r="BUW431" s="1209"/>
      <c r="BUX431" s="1209"/>
      <c r="BUY431" s="1210"/>
      <c r="BUZ431" s="1211"/>
      <c r="BVA431" s="1210"/>
      <c r="BVC431" s="1208"/>
      <c r="BVD431" s="1209"/>
      <c r="BVE431" s="1209"/>
      <c r="BVF431" s="1209"/>
      <c r="BVG431" s="1209"/>
      <c r="BVH431" s="1210"/>
      <c r="BVI431" s="1211"/>
      <c r="BVJ431" s="1210"/>
      <c r="BVL431" s="1208"/>
      <c r="BVM431" s="1209"/>
      <c r="BVN431" s="1209"/>
      <c r="BVO431" s="1209"/>
      <c r="BVP431" s="1209"/>
      <c r="BVQ431" s="1210"/>
      <c r="BVR431" s="1211"/>
      <c r="BVS431" s="1210"/>
      <c r="BVU431" s="1208"/>
      <c r="BVV431" s="1209"/>
      <c r="BVW431" s="1209"/>
      <c r="BVX431" s="1209"/>
      <c r="BVY431" s="1209"/>
      <c r="BVZ431" s="1210"/>
      <c r="BWA431" s="1211"/>
      <c r="BWB431" s="1210"/>
      <c r="BWD431" s="1208"/>
      <c r="BWE431" s="1209"/>
      <c r="BWF431" s="1209"/>
      <c r="BWG431" s="1209"/>
      <c r="BWH431" s="1209"/>
      <c r="BWI431" s="1210"/>
      <c r="BWJ431" s="1211"/>
      <c r="BWK431" s="1210"/>
      <c r="BWM431" s="1208"/>
      <c r="BWN431" s="1209"/>
      <c r="BWO431" s="1209"/>
      <c r="BWP431" s="1209"/>
      <c r="BWQ431" s="1209"/>
      <c r="BWR431" s="1210"/>
      <c r="BWS431" s="1211"/>
      <c r="BWT431" s="1210"/>
      <c r="BWV431" s="1208"/>
      <c r="BWW431" s="1209"/>
      <c r="BWX431" s="1209"/>
      <c r="BWY431" s="1209"/>
      <c r="BWZ431" s="1209"/>
      <c r="BXA431" s="1210"/>
      <c r="BXB431" s="1211"/>
      <c r="BXC431" s="1210"/>
      <c r="BXE431" s="1208"/>
      <c r="BXF431" s="1209"/>
      <c r="BXG431" s="1209"/>
      <c r="BXH431" s="1209"/>
      <c r="BXI431" s="1209"/>
      <c r="BXJ431" s="1210"/>
      <c r="BXK431" s="1211"/>
      <c r="BXL431" s="1210"/>
      <c r="BXN431" s="1208"/>
      <c r="BXO431" s="1209"/>
      <c r="BXP431" s="1209"/>
      <c r="BXQ431" s="1209"/>
      <c r="BXR431" s="1209"/>
      <c r="BXS431" s="1210"/>
      <c r="BXT431" s="1211"/>
      <c r="BXU431" s="1210"/>
      <c r="BXW431" s="1208"/>
      <c r="BXX431" s="1209"/>
      <c r="BXY431" s="1209"/>
      <c r="BXZ431" s="1209"/>
      <c r="BYA431" s="1209"/>
      <c r="BYB431" s="1210"/>
      <c r="BYC431" s="1211"/>
      <c r="BYD431" s="1210"/>
      <c r="BYF431" s="1208"/>
      <c r="BYG431" s="1209"/>
      <c r="BYH431" s="1209"/>
      <c r="BYI431" s="1209"/>
      <c r="BYJ431" s="1209"/>
      <c r="BYK431" s="1210"/>
      <c r="BYL431" s="1211"/>
      <c r="BYM431" s="1210"/>
      <c r="BYO431" s="1208"/>
      <c r="BYP431" s="1209"/>
      <c r="BYQ431" s="1209"/>
      <c r="BYR431" s="1209"/>
      <c r="BYS431" s="1209"/>
      <c r="BYT431" s="1210"/>
      <c r="BYU431" s="1211"/>
      <c r="BYV431" s="1210"/>
      <c r="BYX431" s="1208"/>
      <c r="BYY431" s="1209"/>
      <c r="BYZ431" s="1209"/>
      <c r="BZA431" s="1209"/>
      <c r="BZB431" s="1209"/>
      <c r="BZC431" s="1210"/>
      <c r="BZD431" s="1211"/>
      <c r="BZE431" s="1210"/>
      <c r="BZG431" s="1208"/>
      <c r="BZH431" s="1209"/>
      <c r="BZI431" s="1209"/>
      <c r="BZJ431" s="1209"/>
      <c r="BZK431" s="1209"/>
      <c r="BZL431" s="1210"/>
      <c r="BZM431" s="1211"/>
      <c r="BZN431" s="1210"/>
      <c r="BZP431" s="1208"/>
      <c r="BZQ431" s="1209"/>
      <c r="BZR431" s="1209"/>
      <c r="BZS431" s="1209"/>
      <c r="BZT431" s="1209"/>
      <c r="BZU431" s="1210"/>
      <c r="BZV431" s="1211"/>
      <c r="BZW431" s="1210"/>
      <c r="BZY431" s="1208"/>
      <c r="BZZ431" s="1209"/>
      <c r="CAA431" s="1209"/>
      <c r="CAB431" s="1209"/>
      <c r="CAC431" s="1209"/>
      <c r="CAD431" s="1210"/>
      <c r="CAE431" s="1211"/>
      <c r="CAF431" s="1210"/>
      <c r="CAH431" s="1208"/>
      <c r="CAI431" s="1209"/>
      <c r="CAJ431" s="1209"/>
      <c r="CAK431" s="1209"/>
      <c r="CAL431" s="1209"/>
      <c r="CAM431" s="1210"/>
      <c r="CAN431" s="1211"/>
      <c r="CAO431" s="1210"/>
      <c r="CAQ431" s="1208"/>
      <c r="CAR431" s="1209"/>
      <c r="CAS431" s="1209"/>
      <c r="CAT431" s="1209"/>
      <c r="CAU431" s="1209"/>
      <c r="CAV431" s="1210"/>
      <c r="CAW431" s="1211"/>
      <c r="CAX431" s="1210"/>
      <c r="CAZ431" s="1208"/>
      <c r="CBA431" s="1209"/>
      <c r="CBB431" s="1209"/>
      <c r="CBC431" s="1209"/>
      <c r="CBD431" s="1209"/>
      <c r="CBE431" s="1210"/>
      <c r="CBF431" s="1211"/>
      <c r="CBG431" s="1210"/>
      <c r="CBI431" s="1208"/>
      <c r="CBJ431" s="1209"/>
      <c r="CBK431" s="1209"/>
      <c r="CBL431" s="1209"/>
      <c r="CBM431" s="1209"/>
      <c r="CBN431" s="1210"/>
      <c r="CBO431" s="1211"/>
      <c r="CBP431" s="1210"/>
      <c r="CBR431" s="1208"/>
      <c r="CBS431" s="1209"/>
      <c r="CBT431" s="1209"/>
      <c r="CBU431" s="1209"/>
      <c r="CBV431" s="1209"/>
      <c r="CBW431" s="1210"/>
      <c r="CBX431" s="1211"/>
      <c r="CBY431" s="1210"/>
      <c r="CCA431" s="1208"/>
      <c r="CCB431" s="1209"/>
      <c r="CCC431" s="1209"/>
      <c r="CCD431" s="1209"/>
      <c r="CCE431" s="1209"/>
      <c r="CCF431" s="1210"/>
      <c r="CCG431" s="1211"/>
      <c r="CCH431" s="1210"/>
      <c r="CCJ431" s="1208"/>
      <c r="CCK431" s="1209"/>
      <c r="CCL431" s="1209"/>
      <c r="CCM431" s="1209"/>
      <c r="CCN431" s="1209"/>
      <c r="CCO431" s="1210"/>
      <c r="CCP431" s="1211"/>
      <c r="CCQ431" s="1210"/>
      <c r="CCS431" s="1208"/>
      <c r="CCT431" s="1209"/>
      <c r="CCU431" s="1209"/>
      <c r="CCV431" s="1209"/>
      <c r="CCW431" s="1209"/>
      <c r="CCX431" s="1210"/>
      <c r="CCY431" s="1211"/>
      <c r="CCZ431" s="1210"/>
      <c r="CDB431" s="1208"/>
      <c r="CDC431" s="1209"/>
      <c r="CDD431" s="1209"/>
      <c r="CDE431" s="1209"/>
      <c r="CDF431" s="1209"/>
      <c r="CDG431" s="1210"/>
      <c r="CDH431" s="1211"/>
      <c r="CDI431" s="1210"/>
      <c r="CDK431" s="1208"/>
      <c r="CDL431" s="1209"/>
      <c r="CDM431" s="1209"/>
      <c r="CDN431" s="1209"/>
      <c r="CDO431" s="1209"/>
      <c r="CDP431" s="1210"/>
      <c r="CDQ431" s="1211"/>
      <c r="CDR431" s="1210"/>
      <c r="CDT431" s="1208"/>
      <c r="CDU431" s="1209"/>
      <c r="CDV431" s="1209"/>
      <c r="CDW431" s="1209"/>
      <c r="CDX431" s="1209"/>
      <c r="CDY431" s="1210"/>
      <c r="CDZ431" s="1211"/>
      <c r="CEA431" s="1210"/>
      <c r="CEC431" s="1208"/>
      <c r="CED431" s="1209"/>
      <c r="CEE431" s="1209"/>
      <c r="CEF431" s="1209"/>
      <c r="CEG431" s="1209"/>
      <c r="CEH431" s="1210"/>
      <c r="CEI431" s="1211"/>
      <c r="CEJ431" s="1210"/>
      <c r="CEL431" s="1208"/>
      <c r="CEM431" s="1209"/>
      <c r="CEN431" s="1209"/>
      <c r="CEO431" s="1209"/>
      <c r="CEP431" s="1209"/>
      <c r="CEQ431" s="1210"/>
      <c r="CER431" s="1211"/>
      <c r="CES431" s="1210"/>
      <c r="CEU431" s="1208"/>
      <c r="CEV431" s="1209"/>
      <c r="CEW431" s="1209"/>
      <c r="CEX431" s="1209"/>
      <c r="CEY431" s="1209"/>
      <c r="CEZ431" s="1210"/>
      <c r="CFA431" s="1211"/>
      <c r="CFB431" s="1210"/>
      <c r="CFD431" s="1208"/>
      <c r="CFE431" s="1209"/>
      <c r="CFF431" s="1209"/>
      <c r="CFG431" s="1209"/>
      <c r="CFH431" s="1209"/>
      <c r="CFI431" s="1210"/>
      <c r="CFJ431" s="1211"/>
      <c r="CFK431" s="1210"/>
      <c r="CFM431" s="1208"/>
      <c r="CFN431" s="1209"/>
      <c r="CFO431" s="1209"/>
      <c r="CFP431" s="1209"/>
      <c r="CFQ431" s="1209"/>
      <c r="CFR431" s="1210"/>
      <c r="CFS431" s="1211"/>
      <c r="CFT431" s="1210"/>
      <c r="CFV431" s="1208"/>
      <c r="CFW431" s="1209"/>
      <c r="CFX431" s="1209"/>
      <c r="CFY431" s="1209"/>
      <c r="CFZ431" s="1209"/>
      <c r="CGA431" s="1210"/>
      <c r="CGB431" s="1211"/>
      <c r="CGC431" s="1210"/>
      <c r="CGE431" s="1208"/>
      <c r="CGF431" s="1209"/>
      <c r="CGG431" s="1209"/>
      <c r="CGH431" s="1209"/>
      <c r="CGI431" s="1209"/>
      <c r="CGJ431" s="1210"/>
      <c r="CGK431" s="1211"/>
      <c r="CGL431" s="1210"/>
      <c r="CGN431" s="1208"/>
      <c r="CGO431" s="1209"/>
      <c r="CGP431" s="1209"/>
      <c r="CGQ431" s="1209"/>
      <c r="CGR431" s="1209"/>
      <c r="CGS431" s="1210"/>
      <c r="CGT431" s="1211"/>
      <c r="CGU431" s="1210"/>
      <c r="CGW431" s="1208"/>
      <c r="CGX431" s="1209"/>
      <c r="CGY431" s="1209"/>
      <c r="CGZ431" s="1209"/>
      <c r="CHA431" s="1209"/>
      <c r="CHB431" s="1210"/>
      <c r="CHC431" s="1211"/>
      <c r="CHD431" s="1210"/>
      <c r="CHF431" s="1208"/>
      <c r="CHG431" s="1209"/>
      <c r="CHH431" s="1209"/>
      <c r="CHI431" s="1209"/>
      <c r="CHJ431" s="1209"/>
      <c r="CHK431" s="1210"/>
      <c r="CHL431" s="1211"/>
      <c r="CHM431" s="1210"/>
      <c r="CHO431" s="1208"/>
      <c r="CHP431" s="1209"/>
      <c r="CHQ431" s="1209"/>
      <c r="CHR431" s="1209"/>
      <c r="CHS431" s="1209"/>
      <c r="CHT431" s="1210"/>
      <c r="CHU431" s="1211"/>
      <c r="CHV431" s="1210"/>
      <c r="CHX431" s="1208"/>
      <c r="CHY431" s="1209"/>
      <c r="CHZ431" s="1209"/>
      <c r="CIA431" s="1209"/>
      <c r="CIB431" s="1209"/>
      <c r="CIC431" s="1210"/>
      <c r="CID431" s="1211"/>
      <c r="CIE431" s="1210"/>
      <c r="CIG431" s="1208"/>
      <c r="CIH431" s="1209"/>
      <c r="CII431" s="1209"/>
      <c r="CIJ431" s="1209"/>
      <c r="CIK431" s="1209"/>
      <c r="CIL431" s="1210"/>
      <c r="CIM431" s="1211"/>
      <c r="CIN431" s="1210"/>
      <c r="CIP431" s="1208"/>
      <c r="CIQ431" s="1209"/>
      <c r="CIR431" s="1209"/>
      <c r="CIS431" s="1209"/>
      <c r="CIT431" s="1209"/>
      <c r="CIU431" s="1210"/>
      <c r="CIV431" s="1211"/>
      <c r="CIW431" s="1210"/>
      <c r="CIY431" s="1208"/>
      <c r="CIZ431" s="1209"/>
      <c r="CJA431" s="1209"/>
      <c r="CJB431" s="1209"/>
      <c r="CJC431" s="1209"/>
      <c r="CJD431" s="1210"/>
      <c r="CJE431" s="1211"/>
      <c r="CJF431" s="1210"/>
      <c r="CJH431" s="1208"/>
      <c r="CJI431" s="1209"/>
      <c r="CJJ431" s="1209"/>
      <c r="CJK431" s="1209"/>
      <c r="CJL431" s="1209"/>
      <c r="CJM431" s="1210"/>
      <c r="CJN431" s="1211"/>
      <c r="CJO431" s="1210"/>
      <c r="CJQ431" s="1208"/>
      <c r="CJR431" s="1209"/>
      <c r="CJS431" s="1209"/>
      <c r="CJT431" s="1209"/>
      <c r="CJU431" s="1209"/>
      <c r="CJV431" s="1210"/>
      <c r="CJW431" s="1211"/>
      <c r="CJX431" s="1210"/>
      <c r="CJZ431" s="1208"/>
      <c r="CKA431" s="1209"/>
      <c r="CKB431" s="1209"/>
      <c r="CKC431" s="1209"/>
      <c r="CKD431" s="1209"/>
      <c r="CKE431" s="1210"/>
      <c r="CKF431" s="1211"/>
      <c r="CKG431" s="1210"/>
      <c r="CKI431" s="1208"/>
      <c r="CKJ431" s="1209"/>
      <c r="CKK431" s="1209"/>
      <c r="CKL431" s="1209"/>
      <c r="CKM431" s="1209"/>
      <c r="CKN431" s="1210"/>
      <c r="CKO431" s="1211"/>
      <c r="CKP431" s="1210"/>
      <c r="CKR431" s="1208"/>
      <c r="CKS431" s="1209"/>
      <c r="CKT431" s="1209"/>
      <c r="CKU431" s="1209"/>
      <c r="CKV431" s="1209"/>
      <c r="CKW431" s="1210"/>
      <c r="CKX431" s="1211"/>
      <c r="CKY431" s="1210"/>
      <c r="CLA431" s="1208"/>
      <c r="CLB431" s="1209"/>
      <c r="CLC431" s="1209"/>
      <c r="CLD431" s="1209"/>
      <c r="CLE431" s="1209"/>
      <c r="CLF431" s="1210"/>
      <c r="CLG431" s="1211"/>
      <c r="CLH431" s="1210"/>
      <c r="CLJ431" s="1208"/>
      <c r="CLK431" s="1209"/>
      <c r="CLL431" s="1209"/>
      <c r="CLM431" s="1209"/>
      <c r="CLN431" s="1209"/>
      <c r="CLO431" s="1210"/>
      <c r="CLP431" s="1211"/>
      <c r="CLQ431" s="1210"/>
      <c r="CLS431" s="1208"/>
      <c r="CLT431" s="1209"/>
      <c r="CLU431" s="1209"/>
      <c r="CLV431" s="1209"/>
      <c r="CLW431" s="1209"/>
      <c r="CLX431" s="1210"/>
      <c r="CLY431" s="1211"/>
      <c r="CLZ431" s="1210"/>
      <c r="CMB431" s="1208"/>
      <c r="CMC431" s="1209"/>
      <c r="CMD431" s="1209"/>
      <c r="CME431" s="1209"/>
      <c r="CMF431" s="1209"/>
      <c r="CMG431" s="1210"/>
      <c r="CMH431" s="1211"/>
      <c r="CMI431" s="1210"/>
      <c r="CMK431" s="1208"/>
      <c r="CML431" s="1209"/>
      <c r="CMM431" s="1209"/>
      <c r="CMN431" s="1209"/>
      <c r="CMO431" s="1209"/>
      <c r="CMP431" s="1210"/>
      <c r="CMQ431" s="1211"/>
      <c r="CMR431" s="1210"/>
      <c r="CMT431" s="1208"/>
      <c r="CMU431" s="1209"/>
      <c r="CMV431" s="1209"/>
      <c r="CMW431" s="1209"/>
      <c r="CMX431" s="1209"/>
      <c r="CMY431" s="1210"/>
      <c r="CMZ431" s="1211"/>
      <c r="CNA431" s="1210"/>
      <c r="CNC431" s="1208"/>
      <c r="CND431" s="1209"/>
      <c r="CNE431" s="1209"/>
      <c r="CNF431" s="1209"/>
      <c r="CNG431" s="1209"/>
      <c r="CNH431" s="1210"/>
      <c r="CNI431" s="1211"/>
      <c r="CNJ431" s="1210"/>
      <c r="CNL431" s="1208"/>
      <c r="CNM431" s="1209"/>
      <c r="CNN431" s="1209"/>
      <c r="CNO431" s="1209"/>
      <c r="CNP431" s="1209"/>
      <c r="CNQ431" s="1210"/>
      <c r="CNR431" s="1211"/>
      <c r="CNS431" s="1210"/>
      <c r="CNU431" s="1208"/>
      <c r="CNV431" s="1209"/>
      <c r="CNW431" s="1209"/>
      <c r="CNX431" s="1209"/>
      <c r="CNY431" s="1209"/>
      <c r="CNZ431" s="1210"/>
      <c r="COA431" s="1211"/>
      <c r="COB431" s="1210"/>
      <c r="COD431" s="1208"/>
      <c r="COE431" s="1209"/>
      <c r="COF431" s="1209"/>
      <c r="COG431" s="1209"/>
      <c r="COH431" s="1209"/>
      <c r="COI431" s="1210"/>
      <c r="COJ431" s="1211"/>
      <c r="COK431" s="1210"/>
      <c r="COM431" s="1208"/>
      <c r="CON431" s="1209"/>
      <c r="COO431" s="1209"/>
      <c r="COP431" s="1209"/>
      <c r="COQ431" s="1209"/>
      <c r="COR431" s="1210"/>
      <c r="COS431" s="1211"/>
      <c r="COT431" s="1210"/>
      <c r="COV431" s="1208"/>
      <c r="COW431" s="1209"/>
      <c r="COX431" s="1209"/>
      <c r="COY431" s="1209"/>
      <c r="COZ431" s="1209"/>
      <c r="CPA431" s="1210"/>
      <c r="CPB431" s="1211"/>
      <c r="CPC431" s="1210"/>
      <c r="CPE431" s="1208"/>
      <c r="CPF431" s="1209"/>
      <c r="CPG431" s="1209"/>
      <c r="CPH431" s="1209"/>
      <c r="CPI431" s="1209"/>
      <c r="CPJ431" s="1210"/>
      <c r="CPK431" s="1211"/>
      <c r="CPL431" s="1210"/>
      <c r="CPN431" s="1208"/>
      <c r="CPO431" s="1209"/>
      <c r="CPP431" s="1209"/>
      <c r="CPQ431" s="1209"/>
      <c r="CPR431" s="1209"/>
      <c r="CPS431" s="1210"/>
      <c r="CPT431" s="1211"/>
      <c r="CPU431" s="1210"/>
      <c r="CPW431" s="1208"/>
      <c r="CPX431" s="1209"/>
      <c r="CPY431" s="1209"/>
      <c r="CPZ431" s="1209"/>
      <c r="CQA431" s="1209"/>
      <c r="CQB431" s="1210"/>
      <c r="CQC431" s="1211"/>
      <c r="CQD431" s="1210"/>
      <c r="CQF431" s="1208"/>
      <c r="CQG431" s="1209"/>
      <c r="CQH431" s="1209"/>
      <c r="CQI431" s="1209"/>
      <c r="CQJ431" s="1209"/>
      <c r="CQK431" s="1210"/>
      <c r="CQL431" s="1211"/>
      <c r="CQM431" s="1210"/>
      <c r="CQO431" s="1208"/>
      <c r="CQP431" s="1209"/>
      <c r="CQQ431" s="1209"/>
      <c r="CQR431" s="1209"/>
      <c r="CQS431" s="1209"/>
      <c r="CQT431" s="1210"/>
      <c r="CQU431" s="1211"/>
      <c r="CQV431" s="1210"/>
      <c r="CQX431" s="1208"/>
      <c r="CQY431" s="1209"/>
      <c r="CQZ431" s="1209"/>
      <c r="CRA431" s="1209"/>
      <c r="CRB431" s="1209"/>
      <c r="CRC431" s="1210"/>
      <c r="CRD431" s="1211"/>
      <c r="CRE431" s="1210"/>
      <c r="CRG431" s="1208"/>
      <c r="CRH431" s="1209"/>
      <c r="CRI431" s="1209"/>
      <c r="CRJ431" s="1209"/>
      <c r="CRK431" s="1209"/>
      <c r="CRL431" s="1210"/>
      <c r="CRM431" s="1211"/>
      <c r="CRN431" s="1210"/>
      <c r="CRP431" s="1208"/>
      <c r="CRQ431" s="1209"/>
      <c r="CRR431" s="1209"/>
      <c r="CRS431" s="1209"/>
      <c r="CRT431" s="1209"/>
      <c r="CRU431" s="1210"/>
      <c r="CRV431" s="1211"/>
      <c r="CRW431" s="1210"/>
      <c r="CRY431" s="1208"/>
      <c r="CRZ431" s="1209"/>
      <c r="CSA431" s="1209"/>
      <c r="CSB431" s="1209"/>
      <c r="CSC431" s="1209"/>
      <c r="CSD431" s="1210"/>
      <c r="CSE431" s="1211"/>
      <c r="CSF431" s="1210"/>
      <c r="CSH431" s="1208"/>
      <c r="CSI431" s="1209"/>
      <c r="CSJ431" s="1209"/>
      <c r="CSK431" s="1209"/>
      <c r="CSL431" s="1209"/>
      <c r="CSM431" s="1210"/>
      <c r="CSN431" s="1211"/>
      <c r="CSO431" s="1210"/>
      <c r="CSQ431" s="1208"/>
      <c r="CSR431" s="1209"/>
      <c r="CSS431" s="1209"/>
      <c r="CST431" s="1209"/>
      <c r="CSU431" s="1209"/>
      <c r="CSV431" s="1210"/>
      <c r="CSW431" s="1211"/>
      <c r="CSX431" s="1210"/>
      <c r="CSZ431" s="1208"/>
      <c r="CTA431" s="1209"/>
      <c r="CTB431" s="1209"/>
      <c r="CTC431" s="1209"/>
      <c r="CTD431" s="1209"/>
      <c r="CTE431" s="1210"/>
      <c r="CTF431" s="1211"/>
      <c r="CTG431" s="1210"/>
      <c r="CTI431" s="1208"/>
      <c r="CTJ431" s="1209"/>
      <c r="CTK431" s="1209"/>
      <c r="CTL431" s="1209"/>
      <c r="CTM431" s="1209"/>
      <c r="CTN431" s="1210"/>
      <c r="CTO431" s="1211"/>
      <c r="CTP431" s="1210"/>
      <c r="CTR431" s="1208"/>
      <c r="CTS431" s="1209"/>
      <c r="CTT431" s="1209"/>
      <c r="CTU431" s="1209"/>
      <c r="CTV431" s="1209"/>
      <c r="CTW431" s="1210"/>
      <c r="CTX431" s="1211"/>
      <c r="CTY431" s="1210"/>
      <c r="CUA431" s="1208"/>
      <c r="CUB431" s="1209"/>
      <c r="CUC431" s="1209"/>
      <c r="CUD431" s="1209"/>
      <c r="CUE431" s="1209"/>
      <c r="CUF431" s="1210"/>
      <c r="CUG431" s="1211"/>
      <c r="CUH431" s="1210"/>
      <c r="CUJ431" s="1208"/>
      <c r="CUK431" s="1209"/>
      <c r="CUL431" s="1209"/>
      <c r="CUM431" s="1209"/>
      <c r="CUN431" s="1209"/>
      <c r="CUO431" s="1210"/>
      <c r="CUP431" s="1211"/>
      <c r="CUQ431" s="1210"/>
      <c r="CUS431" s="1208"/>
      <c r="CUT431" s="1209"/>
      <c r="CUU431" s="1209"/>
      <c r="CUV431" s="1209"/>
      <c r="CUW431" s="1209"/>
      <c r="CUX431" s="1210"/>
      <c r="CUY431" s="1211"/>
      <c r="CUZ431" s="1210"/>
      <c r="CVB431" s="1208"/>
      <c r="CVC431" s="1209"/>
      <c r="CVD431" s="1209"/>
      <c r="CVE431" s="1209"/>
      <c r="CVF431" s="1209"/>
      <c r="CVG431" s="1210"/>
      <c r="CVH431" s="1211"/>
      <c r="CVI431" s="1210"/>
      <c r="CVK431" s="1208"/>
      <c r="CVL431" s="1209"/>
      <c r="CVM431" s="1209"/>
      <c r="CVN431" s="1209"/>
      <c r="CVO431" s="1209"/>
      <c r="CVP431" s="1210"/>
      <c r="CVQ431" s="1211"/>
      <c r="CVR431" s="1210"/>
      <c r="CVT431" s="1208"/>
      <c r="CVU431" s="1209"/>
      <c r="CVV431" s="1209"/>
      <c r="CVW431" s="1209"/>
      <c r="CVX431" s="1209"/>
      <c r="CVY431" s="1210"/>
      <c r="CVZ431" s="1211"/>
      <c r="CWA431" s="1210"/>
      <c r="CWC431" s="1208"/>
      <c r="CWD431" s="1209"/>
      <c r="CWE431" s="1209"/>
      <c r="CWF431" s="1209"/>
      <c r="CWG431" s="1209"/>
      <c r="CWH431" s="1210"/>
      <c r="CWI431" s="1211"/>
      <c r="CWJ431" s="1210"/>
      <c r="CWL431" s="1208"/>
      <c r="CWM431" s="1209"/>
      <c r="CWN431" s="1209"/>
      <c r="CWO431" s="1209"/>
      <c r="CWP431" s="1209"/>
      <c r="CWQ431" s="1210"/>
      <c r="CWR431" s="1211"/>
      <c r="CWS431" s="1210"/>
      <c r="CWU431" s="1208"/>
      <c r="CWV431" s="1209"/>
      <c r="CWW431" s="1209"/>
      <c r="CWX431" s="1209"/>
      <c r="CWY431" s="1209"/>
      <c r="CWZ431" s="1210"/>
      <c r="CXA431" s="1211"/>
      <c r="CXB431" s="1210"/>
      <c r="CXD431" s="1208"/>
      <c r="CXE431" s="1209"/>
      <c r="CXF431" s="1209"/>
      <c r="CXG431" s="1209"/>
      <c r="CXH431" s="1209"/>
      <c r="CXI431" s="1210"/>
      <c r="CXJ431" s="1211"/>
      <c r="CXK431" s="1210"/>
      <c r="CXM431" s="1208"/>
      <c r="CXN431" s="1209"/>
      <c r="CXO431" s="1209"/>
      <c r="CXP431" s="1209"/>
      <c r="CXQ431" s="1209"/>
      <c r="CXR431" s="1210"/>
      <c r="CXS431" s="1211"/>
      <c r="CXT431" s="1210"/>
      <c r="CXV431" s="1208"/>
      <c r="CXW431" s="1209"/>
      <c r="CXX431" s="1209"/>
      <c r="CXY431" s="1209"/>
      <c r="CXZ431" s="1209"/>
      <c r="CYA431" s="1210"/>
      <c r="CYB431" s="1211"/>
      <c r="CYC431" s="1210"/>
      <c r="CYE431" s="1208"/>
      <c r="CYF431" s="1209"/>
      <c r="CYG431" s="1209"/>
      <c r="CYH431" s="1209"/>
      <c r="CYI431" s="1209"/>
      <c r="CYJ431" s="1210"/>
      <c r="CYK431" s="1211"/>
      <c r="CYL431" s="1210"/>
      <c r="CYN431" s="1208"/>
      <c r="CYO431" s="1209"/>
      <c r="CYP431" s="1209"/>
      <c r="CYQ431" s="1209"/>
      <c r="CYR431" s="1209"/>
      <c r="CYS431" s="1210"/>
      <c r="CYT431" s="1211"/>
      <c r="CYU431" s="1210"/>
      <c r="CYW431" s="1208"/>
      <c r="CYX431" s="1209"/>
      <c r="CYY431" s="1209"/>
      <c r="CYZ431" s="1209"/>
      <c r="CZA431" s="1209"/>
      <c r="CZB431" s="1210"/>
      <c r="CZC431" s="1211"/>
      <c r="CZD431" s="1210"/>
      <c r="CZF431" s="1208"/>
      <c r="CZG431" s="1209"/>
      <c r="CZH431" s="1209"/>
      <c r="CZI431" s="1209"/>
      <c r="CZJ431" s="1209"/>
      <c r="CZK431" s="1210"/>
      <c r="CZL431" s="1211"/>
      <c r="CZM431" s="1210"/>
      <c r="CZO431" s="1208"/>
      <c r="CZP431" s="1209"/>
      <c r="CZQ431" s="1209"/>
      <c r="CZR431" s="1209"/>
      <c r="CZS431" s="1209"/>
      <c r="CZT431" s="1210"/>
      <c r="CZU431" s="1211"/>
      <c r="CZV431" s="1210"/>
      <c r="CZX431" s="1208"/>
      <c r="CZY431" s="1209"/>
      <c r="CZZ431" s="1209"/>
      <c r="DAA431" s="1209"/>
      <c r="DAB431" s="1209"/>
      <c r="DAC431" s="1210"/>
      <c r="DAD431" s="1211"/>
      <c r="DAE431" s="1210"/>
      <c r="DAG431" s="1208"/>
      <c r="DAH431" s="1209"/>
      <c r="DAI431" s="1209"/>
      <c r="DAJ431" s="1209"/>
      <c r="DAK431" s="1209"/>
      <c r="DAL431" s="1210"/>
      <c r="DAM431" s="1211"/>
      <c r="DAN431" s="1210"/>
      <c r="DAP431" s="1208"/>
      <c r="DAQ431" s="1209"/>
      <c r="DAR431" s="1209"/>
      <c r="DAS431" s="1209"/>
      <c r="DAT431" s="1209"/>
      <c r="DAU431" s="1210"/>
      <c r="DAV431" s="1211"/>
      <c r="DAW431" s="1210"/>
      <c r="DAY431" s="1208"/>
      <c r="DAZ431" s="1209"/>
      <c r="DBA431" s="1209"/>
      <c r="DBB431" s="1209"/>
      <c r="DBC431" s="1209"/>
      <c r="DBD431" s="1210"/>
      <c r="DBE431" s="1211"/>
      <c r="DBF431" s="1210"/>
      <c r="DBH431" s="1208"/>
      <c r="DBI431" s="1209"/>
      <c r="DBJ431" s="1209"/>
      <c r="DBK431" s="1209"/>
      <c r="DBL431" s="1209"/>
      <c r="DBM431" s="1210"/>
      <c r="DBN431" s="1211"/>
      <c r="DBO431" s="1210"/>
      <c r="DBQ431" s="1208"/>
      <c r="DBR431" s="1209"/>
      <c r="DBS431" s="1209"/>
      <c r="DBT431" s="1209"/>
      <c r="DBU431" s="1209"/>
      <c r="DBV431" s="1210"/>
      <c r="DBW431" s="1211"/>
      <c r="DBX431" s="1210"/>
      <c r="DBZ431" s="1208"/>
      <c r="DCA431" s="1209"/>
      <c r="DCB431" s="1209"/>
      <c r="DCC431" s="1209"/>
      <c r="DCD431" s="1209"/>
      <c r="DCE431" s="1210"/>
      <c r="DCF431" s="1211"/>
      <c r="DCG431" s="1210"/>
      <c r="DCI431" s="1208"/>
      <c r="DCJ431" s="1209"/>
      <c r="DCK431" s="1209"/>
      <c r="DCL431" s="1209"/>
      <c r="DCM431" s="1209"/>
      <c r="DCN431" s="1210"/>
      <c r="DCO431" s="1211"/>
      <c r="DCP431" s="1210"/>
      <c r="DCR431" s="1208"/>
      <c r="DCS431" s="1209"/>
      <c r="DCT431" s="1209"/>
      <c r="DCU431" s="1209"/>
      <c r="DCV431" s="1209"/>
      <c r="DCW431" s="1210"/>
      <c r="DCX431" s="1211"/>
      <c r="DCY431" s="1210"/>
      <c r="DDA431" s="1208"/>
      <c r="DDB431" s="1209"/>
      <c r="DDC431" s="1209"/>
      <c r="DDD431" s="1209"/>
      <c r="DDE431" s="1209"/>
      <c r="DDF431" s="1210"/>
      <c r="DDG431" s="1211"/>
      <c r="DDH431" s="1210"/>
      <c r="DDJ431" s="1208"/>
      <c r="DDK431" s="1209"/>
      <c r="DDL431" s="1209"/>
      <c r="DDM431" s="1209"/>
      <c r="DDN431" s="1209"/>
      <c r="DDO431" s="1210"/>
      <c r="DDP431" s="1211"/>
      <c r="DDQ431" s="1210"/>
      <c r="DDS431" s="1208"/>
      <c r="DDT431" s="1209"/>
      <c r="DDU431" s="1209"/>
      <c r="DDV431" s="1209"/>
      <c r="DDW431" s="1209"/>
      <c r="DDX431" s="1210"/>
      <c r="DDY431" s="1211"/>
      <c r="DDZ431" s="1210"/>
      <c r="DEB431" s="1208"/>
      <c r="DEC431" s="1209"/>
      <c r="DED431" s="1209"/>
      <c r="DEE431" s="1209"/>
      <c r="DEF431" s="1209"/>
      <c r="DEG431" s="1210"/>
      <c r="DEH431" s="1211"/>
      <c r="DEI431" s="1210"/>
      <c r="DEK431" s="1208"/>
      <c r="DEL431" s="1209"/>
      <c r="DEM431" s="1209"/>
      <c r="DEN431" s="1209"/>
      <c r="DEO431" s="1209"/>
      <c r="DEP431" s="1210"/>
      <c r="DEQ431" s="1211"/>
      <c r="DER431" s="1210"/>
      <c r="DET431" s="1208"/>
      <c r="DEU431" s="1209"/>
      <c r="DEV431" s="1209"/>
      <c r="DEW431" s="1209"/>
      <c r="DEX431" s="1209"/>
      <c r="DEY431" s="1210"/>
      <c r="DEZ431" s="1211"/>
      <c r="DFA431" s="1210"/>
      <c r="DFC431" s="1208"/>
      <c r="DFD431" s="1209"/>
      <c r="DFE431" s="1209"/>
      <c r="DFF431" s="1209"/>
      <c r="DFG431" s="1209"/>
      <c r="DFH431" s="1210"/>
      <c r="DFI431" s="1211"/>
      <c r="DFJ431" s="1210"/>
      <c r="DFL431" s="1208"/>
      <c r="DFM431" s="1209"/>
      <c r="DFN431" s="1209"/>
      <c r="DFO431" s="1209"/>
      <c r="DFP431" s="1209"/>
      <c r="DFQ431" s="1210"/>
      <c r="DFR431" s="1211"/>
      <c r="DFS431" s="1210"/>
      <c r="DFU431" s="1208"/>
      <c r="DFV431" s="1209"/>
      <c r="DFW431" s="1209"/>
      <c r="DFX431" s="1209"/>
      <c r="DFY431" s="1209"/>
      <c r="DFZ431" s="1210"/>
      <c r="DGA431" s="1211"/>
      <c r="DGB431" s="1210"/>
      <c r="DGD431" s="1208"/>
      <c r="DGE431" s="1209"/>
      <c r="DGF431" s="1209"/>
      <c r="DGG431" s="1209"/>
      <c r="DGH431" s="1209"/>
      <c r="DGI431" s="1210"/>
      <c r="DGJ431" s="1211"/>
      <c r="DGK431" s="1210"/>
      <c r="DGM431" s="1208"/>
      <c r="DGN431" s="1209"/>
      <c r="DGO431" s="1209"/>
      <c r="DGP431" s="1209"/>
      <c r="DGQ431" s="1209"/>
      <c r="DGR431" s="1210"/>
      <c r="DGS431" s="1211"/>
      <c r="DGT431" s="1210"/>
      <c r="DGV431" s="1208"/>
      <c r="DGW431" s="1209"/>
      <c r="DGX431" s="1209"/>
      <c r="DGY431" s="1209"/>
      <c r="DGZ431" s="1209"/>
      <c r="DHA431" s="1210"/>
      <c r="DHB431" s="1211"/>
      <c r="DHC431" s="1210"/>
      <c r="DHE431" s="1208"/>
      <c r="DHF431" s="1209"/>
      <c r="DHG431" s="1209"/>
      <c r="DHH431" s="1209"/>
      <c r="DHI431" s="1209"/>
      <c r="DHJ431" s="1210"/>
      <c r="DHK431" s="1211"/>
      <c r="DHL431" s="1210"/>
      <c r="DHN431" s="1208"/>
      <c r="DHO431" s="1209"/>
      <c r="DHP431" s="1209"/>
      <c r="DHQ431" s="1209"/>
      <c r="DHR431" s="1209"/>
      <c r="DHS431" s="1210"/>
      <c r="DHT431" s="1211"/>
      <c r="DHU431" s="1210"/>
      <c r="DHW431" s="1208"/>
      <c r="DHX431" s="1209"/>
      <c r="DHY431" s="1209"/>
      <c r="DHZ431" s="1209"/>
      <c r="DIA431" s="1209"/>
      <c r="DIB431" s="1210"/>
      <c r="DIC431" s="1211"/>
      <c r="DID431" s="1210"/>
      <c r="DIF431" s="1208"/>
      <c r="DIG431" s="1209"/>
      <c r="DIH431" s="1209"/>
      <c r="DII431" s="1209"/>
      <c r="DIJ431" s="1209"/>
      <c r="DIK431" s="1210"/>
      <c r="DIL431" s="1211"/>
      <c r="DIM431" s="1210"/>
      <c r="DIO431" s="1208"/>
      <c r="DIP431" s="1209"/>
      <c r="DIQ431" s="1209"/>
      <c r="DIR431" s="1209"/>
      <c r="DIS431" s="1209"/>
      <c r="DIT431" s="1210"/>
      <c r="DIU431" s="1211"/>
      <c r="DIV431" s="1210"/>
      <c r="DIX431" s="1208"/>
      <c r="DIY431" s="1209"/>
      <c r="DIZ431" s="1209"/>
      <c r="DJA431" s="1209"/>
      <c r="DJB431" s="1209"/>
      <c r="DJC431" s="1210"/>
      <c r="DJD431" s="1211"/>
      <c r="DJE431" s="1210"/>
      <c r="DJG431" s="1208"/>
      <c r="DJH431" s="1209"/>
      <c r="DJI431" s="1209"/>
      <c r="DJJ431" s="1209"/>
      <c r="DJK431" s="1209"/>
      <c r="DJL431" s="1210"/>
      <c r="DJM431" s="1211"/>
      <c r="DJN431" s="1210"/>
      <c r="DJP431" s="1208"/>
      <c r="DJQ431" s="1209"/>
      <c r="DJR431" s="1209"/>
      <c r="DJS431" s="1209"/>
      <c r="DJT431" s="1209"/>
      <c r="DJU431" s="1210"/>
      <c r="DJV431" s="1211"/>
      <c r="DJW431" s="1210"/>
      <c r="DJY431" s="1208"/>
      <c r="DJZ431" s="1209"/>
      <c r="DKA431" s="1209"/>
      <c r="DKB431" s="1209"/>
      <c r="DKC431" s="1209"/>
      <c r="DKD431" s="1210"/>
      <c r="DKE431" s="1211"/>
      <c r="DKF431" s="1210"/>
      <c r="DKH431" s="1208"/>
      <c r="DKI431" s="1209"/>
      <c r="DKJ431" s="1209"/>
      <c r="DKK431" s="1209"/>
      <c r="DKL431" s="1209"/>
      <c r="DKM431" s="1210"/>
      <c r="DKN431" s="1211"/>
      <c r="DKO431" s="1210"/>
      <c r="DKQ431" s="1208"/>
      <c r="DKR431" s="1209"/>
      <c r="DKS431" s="1209"/>
      <c r="DKT431" s="1209"/>
      <c r="DKU431" s="1209"/>
      <c r="DKV431" s="1210"/>
      <c r="DKW431" s="1211"/>
      <c r="DKX431" s="1210"/>
      <c r="DKZ431" s="1208"/>
      <c r="DLA431" s="1209"/>
      <c r="DLB431" s="1209"/>
      <c r="DLC431" s="1209"/>
      <c r="DLD431" s="1209"/>
      <c r="DLE431" s="1210"/>
      <c r="DLF431" s="1211"/>
      <c r="DLG431" s="1210"/>
      <c r="DLI431" s="1208"/>
      <c r="DLJ431" s="1209"/>
      <c r="DLK431" s="1209"/>
      <c r="DLL431" s="1209"/>
      <c r="DLM431" s="1209"/>
      <c r="DLN431" s="1210"/>
      <c r="DLO431" s="1211"/>
      <c r="DLP431" s="1210"/>
      <c r="DLR431" s="1208"/>
      <c r="DLS431" s="1209"/>
      <c r="DLT431" s="1209"/>
      <c r="DLU431" s="1209"/>
      <c r="DLV431" s="1209"/>
      <c r="DLW431" s="1210"/>
      <c r="DLX431" s="1211"/>
      <c r="DLY431" s="1210"/>
      <c r="DMA431" s="1208"/>
      <c r="DMB431" s="1209"/>
      <c r="DMC431" s="1209"/>
      <c r="DMD431" s="1209"/>
      <c r="DME431" s="1209"/>
      <c r="DMF431" s="1210"/>
      <c r="DMG431" s="1211"/>
      <c r="DMH431" s="1210"/>
      <c r="DMJ431" s="1208"/>
      <c r="DMK431" s="1209"/>
      <c r="DML431" s="1209"/>
      <c r="DMM431" s="1209"/>
      <c r="DMN431" s="1209"/>
      <c r="DMO431" s="1210"/>
      <c r="DMP431" s="1211"/>
      <c r="DMQ431" s="1210"/>
      <c r="DMS431" s="1208"/>
      <c r="DMT431" s="1209"/>
      <c r="DMU431" s="1209"/>
      <c r="DMV431" s="1209"/>
      <c r="DMW431" s="1209"/>
      <c r="DMX431" s="1210"/>
      <c r="DMY431" s="1211"/>
      <c r="DMZ431" s="1210"/>
      <c r="DNB431" s="1208"/>
      <c r="DNC431" s="1209"/>
      <c r="DND431" s="1209"/>
      <c r="DNE431" s="1209"/>
      <c r="DNF431" s="1209"/>
      <c r="DNG431" s="1210"/>
      <c r="DNH431" s="1211"/>
      <c r="DNI431" s="1210"/>
      <c r="DNK431" s="1208"/>
      <c r="DNL431" s="1209"/>
      <c r="DNM431" s="1209"/>
      <c r="DNN431" s="1209"/>
      <c r="DNO431" s="1209"/>
      <c r="DNP431" s="1210"/>
      <c r="DNQ431" s="1211"/>
      <c r="DNR431" s="1210"/>
      <c r="DNT431" s="1208"/>
      <c r="DNU431" s="1209"/>
      <c r="DNV431" s="1209"/>
      <c r="DNW431" s="1209"/>
      <c r="DNX431" s="1209"/>
      <c r="DNY431" s="1210"/>
      <c r="DNZ431" s="1211"/>
      <c r="DOA431" s="1210"/>
      <c r="DOC431" s="1208"/>
      <c r="DOD431" s="1209"/>
      <c r="DOE431" s="1209"/>
      <c r="DOF431" s="1209"/>
      <c r="DOG431" s="1209"/>
      <c r="DOH431" s="1210"/>
      <c r="DOI431" s="1211"/>
      <c r="DOJ431" s="1210"/>
      <c r="DOL431" s="1208"/>
      <c r="DOM431" s="1209"/>
      <c r="DON431" s="1209"/>
      <c r="DOO431" s="1209"/>
      <c r="DOP431" s="1209"/>
      <c r="DOQ431" s="1210"/>
      <c r="DOR431" s="1211"/>
      <c r="DOS431" s="1210"/>
      <c r="DOU431" s="1208"/>
      <c r="DOV431" s="1209"/>
      <c r="DOW431" s="1209"/>
      <c r="DOX431" s="1209"/>
      <c r="DOY431" s="1209"/>
      <c r="DOZ431" s="1210"/>
      <c r="DPA431" s="1211"/>
      <c r="DPB431" s="1210"/>
      <c r="DPD431" s="1208"/>
      <c r="DPE431" s="1209"/>
      <c r="DPF431" s="1209"/>
      <c r="DPG431" s="1209"/>
      <c r="DPH431" s="1209"/>
      <c r="DPI431" s="1210"/>
      <c r="DPJ431" s="1211"/>
      <c r="DPK431" s="1210"/>
      <c r="DPM431" s="1208"/>
      <c r="DPN431" s="1209"/>
      <c r="DPO431" s="1209"/>
      <c r="DPP431" s="1209"/>
      <c r="DPQ431" s="1209"/>
      <c r="DPR431" s="1210"/>
      <c r="DPS431" s="1211"/>
      <c r="DPT431" s="1210"/>
      <c r="DPV431" s="1208"/>
      <c r="DPW431" s="1209"/>
      <c r="DPX431" s="1209"/>
      <c r="DPY431" s="1209"/>
      <c r="DPZ431" s="1209"/>
      <c r="DQA431" s="1210"/>
      <c r="DQB431" s="1211"/>
      <c r="DQC431" s="1210"/>
      <c r="DQE431" s="1208"/>
      <c r="DQF431" s="1209"/>
      <c r="DQG431" s="1209"/>
      <c r="DQH431" s="1209"/>
      <c r="DQI431" s="1209"/>
      <c r="DQJ431" s="1210"/>
      <c r="DQK431" s="1211"/>
      <c r="DQL431" s="1210"/>
      <c r="DQN431" s="1208"/>
      <c r="DQO431" s="1209"/>
      <c r="DQP431" s="1209"/>
      <c r="DQQ431" s="1209"/>
      <c r="DQR431" s="1209"/>
      <c r="DQS431" s="1210"/>
      <c r="DQT431" s="1211"/>
      <c r="DQU431" s="1210"/>
      <c r="DQW431" s="1208"/>
      <c r="DQX431" s="1209"/>
      <c r="DQY431" s="1209"/>
      <c r="DQZ431" s="1209"/>
      <c r="DRA431" s="1209"/>
      <c r="DRB431" s="1210"/>
      <c r="DRC431" s="1211"/>
      <c r="DRD431" s="1210"/>
      <c r="DRF431" s="1208"/>
      <c r="DRG431" s="1209"/>
      <c r="DRH431" s="1209"/>
      <c r="DRI431" s="1209"/>
      <c r="DRJ431" s="1209"/>
      <c r="DRK431" s="1210"/>
      <c r="DRL431" s="1211"/>
      <c r="DRM431" s="1210"/>
      <c r="DRO431" s="1208"/>
      <c r="DRP431" s="1209"/>
      <c r="DRQ431" s="1209"/>
      <c r="DRR431" s="1209"/>
      <c r="DRS431" s="1209"/>
      <c r="DRT431" s="1210"/>
      <c r="DRU431" s="1211"/>
      <c r="DRV431" s="1210"/>
      <c r="DRX431" s="1208"/>
      <c r="DRY431" s="1209"/>
      <c r="DRZ431" s="1209"/>
      <c r="DSA431" s="1209"/>
      <c r="DSB431" s="1209"/>
      <c r="DSC431" s="1210"/>
      <c r="DSD431" s="1211"/>
      <c r="DSE431" s="1210"/>
      <c r="DSG431" s="1208"/>
      <c r="DSH431" s="1209"/>
      <c r="DSI431" s="1209"/>
      <c r="DSJ431" s="1209"/>
      <c r="DSK431" s="1209"/>
      <c r="DSL431" s="1210"/>
      <c r="DSM431" s="1211"/>
      <c r="DSN431" s="1210"/>
      <c r="DSP431" s="1208"/>
      <c r="DSQ431" s="1209"/>
      <c r="DSR431" s="1209"/>
      <c r="DSS431" s="1209"/>
      <c r="DST431" s="1209"/>
      <c r="DSU431" s="1210"/>
      <c r="DSV431" s="1211"/>
      <c r="DSW431" s="1210"/>
      <c r="DSY431" s="1208"/>
      <c r="DSZ431" s="1209"/>
      <c r="DTA431" s="1209"/>
      <c r="DTB431" s="1209"/>
      <c r="DTC431" s="1209"/>
      <c r="DTD431" s="1210"/>
      <c r="DTE431" s="1211"/>
      <c r="DTF431" s="1210"/>
      <c r="DTH431" s="1208"/>
      <c r="DTI431" s="1209"/>
      <c r="DTJ431" s="1209"/>
      <c r="DTK431" s="1209"/>
      <c r="DTL431" s="1209"/>
      <c r="DTM431" s="1210"/>
      <c r="DTN431" s="1211"/>
      <c r="DTO431" s="1210"/>
      <c r="DTQ431" s="1208"/>
      <c r="DTR431" s="1209"/>
      <c r="DTS431" s="1209"/>
      <c r="DTT431" s="1209"/>
      <c r="DTU431" s="1209"/>
      <c r="DTV431" s="1210"/>
      <c r="DTW431" s="1211"/>
      <c r="DTX431" s="1210"/>
      <c r="DTZ431" s="1208"/>
      <c r="DUA431" s="1209"/>
      <c r="DUB431" s="1209"/>
      <c r="DUC431" s="1209"/>
      <c r="DUD431" s="1209"/>
      <c r="DUE431" s="1210"/>
      <c r="DUF431" s="1211"/>
      <c r="DUG431" s="1210"/>
      <c r="DUI431" s="1208"/>
      <c r="DUJ431" s="1209"/>
      <c r="DUK431" s="1209"/>
      <c r="DUL431" s="1209"/>
      <c r="DUM431" s="1209"/>
      <c r="DUN431" s="1210"/>
      <c r="DUO431" s="1211"/>
      <c r="DUP431" s="1210"/>
      <c r="DUR431" s="1208"/>
      <c r="DUS431" s="1209"/>
      <c r="DUT431" s="1209"/>
      <c r="DUU431" s="1209"/>
      <c r="DUV431" s="1209"/>
      <c r="DUW431" s="1210"/>
      <c r="DUX431" s="1211"/>
      <c r="DUY431" s="1210"/>
      <c r="DVA431" s="1208"/>
      <c r="DVB431" s="1209"/>
      <c r="DVC431" s="1209"/>
      <c r="DVD431" s="1209"/>
      <c r="DVE431" s="1209"/>
      <c r="DVF431" s="1210"/>
      <c r="DVG431" s="1211"/>
      <c r="DVH431" s="1210"/>
      <c r="DVJ431" s="1208"/>
      <c r="DVK431" s="1209"/>
      <c r="DVL431" s="1209"/>
      <c r="DVM431" s="1209"/>
      <c r="DVN431" s="1209"/>
      <c r="DVO431" s="1210"/>
      <c r="DVP431" s="1211"/>
      <c r="DVQ431" s="1210"/>
      <c r="DVS431" s="1208"/>
      <c r="DVT431" s="1209"/>
      <c r="DVU431" s="1209"/>
      <c r="DVV431" s="1209"/>
      <c r="DVW431" s="1209"/>
      <c r="DVX431" s="1210"/>
      <c r="DVY431" s="1211"/>
      <c r="DVZ431" s="1210"/>
      <c r="DWB431" s="1208"/>
      <c r="DWC431" s="1209"/>
      <c r="DWD431" s="1209"/>
      <c r="DWE431" s="1209"/>
      <c r="DWF431" s="1209"/>
      <c r="DWG431" s="1210"/>
      <c r="DWH431" s="1211"/>
      <c r="DWI431" s="1210"/>
      <c r="DWK431" s="1208"/>
      <c r="DWL431" s="1209"/>
      <c r="DWM431" s="1209"/>
      <c r="DWN431" s="1209"/>
      <c r="DWO431" s="1209"/>
      <c r="DWP431" s="1210"/>
      <c r="DWQ431" s="1211"/>
      <c r="DWR431" s="1210"/>
      <c r="DWT431" s="1208"/>
      <c r="DWU431" s="1209"/>
      <c r="DWV431" s="1209"/>
      <c r="DWW431" s="1209"/>
      <c r="DWX431" s="1209"/>
      <c r="DWY431" s="1210"/>
      <c r="DWZ431" s="1211"/>
      <c r="DXA431" s="1210"/>
      <c r="DXC431" s="1208"/>
      <c r="DXD431" s="1209"/>
      <c r="DXE431" s="1209"/>
      <c r="DXF431" s="1209"/>
      <c r="DXG431" s="1209"/>
      <c r="DXH431" s="1210"/>
      <c r="DXI431" s="1211"/>
      <c r="DXJ431" s="1210"/>
      <c r="DXL431" s="1208"/>
      <c r="DXM431" s="1209"/>
      <c r="DXN431" s="1209"/>
      <c r="DXO431" s="1209"/>
      <c r="DXP431" s="1209"/>
      <c r="DXQ431" s="1210"/>
      <c r="DXR431" s="1211"/>
      <c r="DXS431" s="1210"/>
      <c r="DXU431" s="1208"/>
      <c r="DXV431" s="1209"/>
      <c r="DXW431" s="1209"/>
      <c r="DXX431" s="1209"/>
      <c r="DXY431" s="1209"/>
      <c r="DXZ431" s="1210"/>
      <c r="DYA431" s="1211"/>
      <c r="DYB431" s="1210"/>
      <c r="DYD431" s="1208"/>
      <c r="DYE431" s="1209"/>
      <c r="DYF431" s="1209"/>
      <c r="DYG431" s="1209"/>
      <c r="DYH431" s="1209"/>
      <c r="DYI431" s="1210"/>
      <c r="DYJ431" s="1211"/>
      <c r="DYK431" s="1210"/>
      <c r="DYM431" s="1208"/>
      <c r="DYN431" s="1209"/>
      <c r="DYO431" s="1209"/>
      <c r="DYP431" s="1209"/>
      <c r="DYQ431" s="1209"/>
      <c r="DYR431" s="1210"/>
      <c r="DYS431" s="1211"/>
      <c r="DYT431" s="1210"/>
      <c r="DYV431" s="1208"/>
      <c r="DYW431" s="1209"/>
      <c r="DYX431" s="1209"/>
      <c r="DYY431" s="1209"/>
      <c r="DYZ431" s="1209"/>
      <c r="DZA431" s="1210"/>
      <c r="DZB431" s="1211"/>
      <c r="DZC431" s="1210"/>
      <c r="DZE431" s="1208"/>
      <c r="DZF431" s="1209"/>
      <c r="DZG431" s="1209"/>
      <c r="DZH431" s="1209"/>
      <c r="DZI431" s="1209"/>
      <c r="DZJ431" s="1210"/>
      <c r="DZK431" s="1211"/>
      <c r="DZL431" s="1210"/>
      <c r="DZN431" s="1208"/>
      <c r="DZO431" s="1209"/>
      <c r="DZP431" s="1209"/>
      <c r="DZQ431" s="1209"/>
      <c r="DZR431" s="1209"/>
      <c r="DZS431" s="1210"/>
      <c r="DZT431" s="1211"/>
      <c r="DZU431" s="1210"/>
      <c r="DZW431" s="1208"/>
      <c r="DZX431" s="1209"/>
      <c r="DZY431" s="1209"/>
      <c r="DZZ431" s="1209"/>
      <c r="EAA431" s="1209"/>
      <c r="EAB431" s="1210"/>
      <c r="EAC431" s="1211"/>
      <c r="EAD431" s="1210"/>
      <c r="EAF431" s="1208"/>
      <c r="EAG431" s="1209"/>
      <c r="EAH431" s="1209"/>
      <c r="EAI431" s="1209"/>
      <c r="EAJ431" s="1209"/>
      <c r="EAK431" s="1210"/>
      <c r="EAL431" s="1211"/>
      <c r="EAM431" s="1210"/>
      <c r="EAO431" s="1208"/>
      <c r="EAP431" s="1209"/>
      <c r="EAQ431" s="1209"/>
      <c r="EAR431" s="1209"/>
      <c r="EAS431" s="1209"/>
      <c r="EAT431" s="1210"/>
      <c r="EAU431" s="1211"/>
      <c r="EAV431" s="1210"/>
      <c r="EAX431" s="1208"/>
      <c r="EAY431" s="1209"/>
      <c r="EAZ431" s="1209"/>
      <c r="EBA431" s="1209"/>
      <c r="EBB431" s="1209"/>
      <c r="EBC431" s="1210"/>
      <c r="EBD431" s="1211"/>
      <c r="EBE431" s="1210"/>
      <c r="EBG431" s="1208"/>
      <c r="EBH431" s="1209"/>
      <c r="EBI431" s="1209"/>
      <c r="EBJ431" s="1209"/>
      <c r="EBK431" s="1209"/>
      <c r="EBL431" s="1210"/>
      <c r="EBM431" s="1211"/>
      <c r="EBN431" s="1210"/>
      <c r="EBP431" s="1208"/>
      <c r="EBQ431" s="1209"/>
      <c r="EBR431" s="1209"/>
      <c r="EBS431" s="1209"/>
      <c r="EBT431" s="1209"/>
      <c r="EBU431" s="1210"/>
      <c r="EBV431" s="1211"/>
      <c r="EBW431" s="1210"/>
      <c r="EBY431" s="1208"/>
      <c r="EBZ431" s="1209"/>
      <c r="ECA431" s="1209"/>
      <c r="ECB431" s="1209"/>
      <c r="ECC431" s="1209"/>
      <c r="ECD431" s="1210"/>
      <c r="ECE431" s="1211"/>
      <c r="ECF431" s="1210"/>
      <c r="ECH431" s="1208"/>
      <c r="ECI431" s="1209"/>
      <c r="ECJ431" s="1209"/>
      <c r="ECK431" s="1209"/>
      <c r="ECL431" s="1209"/>
      <c r="ECM431" s="1210"/>
      <c r="ECN431" s="1211"/>
      <c r="ECO431" s="1210"/>
      <c r="ECQ431" s="1208"/>
      <c r="ECR431" s="1209"/>
      <c r="ECS431" s="1209"/>
      <c r="ECT431" s="1209"/>
      <c r="ECU431" s="1209"/>
      <c r="ECV431" s="1210"/>
      <c r="ECW431" s="1211"/>
      <c r="ECX431" s="1210"/>
      <c r="ECZ431" s="1208"/>
      <c r="EDA431" s="1209"/>
      <c r="EDB431" s="1209"/>
      <c r="EDC431" s="1209"/>
      <c r="EDD431" s="1209"/>
      <c r="EDE431" s="1210"/>
      <c r="EDF431" s="1211"/>
      <c r="EDG431" s="1210"/>
      <c r="EDI431" s="1208"/>
      <c r="EDJ431" s="1209"/>
      <c r="EDK431" s="1209"/>
      <c r="EDL431" s="1209"/>
      <c r="EDM431" s="1209"/>
      <c r="EDN431" s="1210"/>
      <c r="EDO431" s="1211"/>
      <c r="EDP431" s="1210"/>
      <c r="EDR431" s="1208"/>
      <c r="EDS431" s="1209"/>
      <c r="EDT431" s="1209"/>
      <c r="EDU431" s="1209"/>
      <c r="EDV431" s="1209"/>
      <c r="EDW431" s="1210"/>
      <c r="EDX431" s="1211"/>
      <c r="EDY431" s="1210"/>
      <c r="EEA431" s="1208"/>
      <c r="EEB431" s="1209"/>
      <c r="EEC431" s="1209"/>
      <c r="EED431" s="1209"/>
      <c r="EEE431" s="1209"/>
      <c r="EEF431" s="1210"/>
      <c r="EEG431" s="1211"/>
      <c r="EEH431" s="1210"/>
      <c r="EEJ431" s="1208"/>
      <c r="EEK431" s="1209"/>
      <c r="EEL431" s="1209"/>
      <c r="EEM431" s="1209"/>
      <c r="EEN431" s="1209"/>
      <c r="EEO431" s="1210"/>
      <c r="EEP431" s="1211"/>
      <c r="EEQ431" s="1210"/>
      <c r="EES431" s="1208"/>
      <c r="EET431" s="1209"/>
      <c r="EEU431" s="1209"/>
      <c r="EEV431" s="1209"/>
      <c r="EEW431" s="1209"/>
      <c r="EEX431" s="1210"/>
      <c r="EEY431" s="1211"/>
      <c r="EEZ431" s="1210"/>
      <c r="EFB431" s="1208"/>
      <c r="EFC431" s="1209"/>
      <c r="EFD431" s="1209"/>
      <c r="EFE431" s="1209"/>
      <c r="EFF431" s="1209"/>
      <c r="EFG431" s="1210"/>
      <c r="EFH431" s="1211"/>
      <c r="EFI431" s="1210"/>
      <c r="EFK431" s="1208"/>
      <c r="EFL431" s="1209"/>
      <c r="EFM431" s="1209"/>
      <c r="EFN431" s="1209"/>
      <c r="EFO431" s="1209"/>
      <c r="EFP431" s="1210"/>
      <c r="EFQ431" s="1211"/>
      <c r="EFR431" s="1210"/>
      <c r="EFT431" s="1208"/>
      <c r="EFU431" s="1209"/>
      <c r="EFV431" s="1209"/>
      <c r="EFW431" s="1209"/>
      <c r="EFX431" s="1209"/>
      <c r="EFY431" s="1210"/>
      <c r="EFZ431" s="1211"/>
      <c r="EGA431" s="1210"/>
      <c r="EGC431" s="1208"/>
      <c r="EGD431" s="1209"/>
      <c r="EGE431" s="1209"/>
      <c r="EGF431" s="1209"/>
      <c r="EGG431" s="1209"/>
      <c r="EGH431" s="1210"/>
      <c r="EGI431" s="1211"/>
      <c r="EGJ431" s="1210"/>
      <c r="EGL431" s="1208"/>
      <c r="EGM431" s="1209"/>
      <c r="EGN431" s="1209"/>
      <c r="EGO431" s="1209"/>
      <c r="EGP431" s="1209"/>
      <c r="EGQ431" s="1210"/>
      <c r="EGR431" s="1211"/>
      <c r="EGS431" s="1210"/>
      <c r="EGU431" s="1208"/>
      <c r="EGV431" s="1209"/>
      <c r="EGW431" s="1209"/>
      <c r="EGX431" s="1209"/>
      <c r="EGY431" s="1209"/>
      <c r="EGZ431" s="1210"/>
      <c r="EHA431" s="1211"/>
      <c r="EHB431" s="1210"/>
      <c r="EHD431" s="1208"/>
      <c r="EHE431" s="1209"/>
      <c r="EHF431" s="1209"/>
      <c r="EHG431" s="1209"/>
      <c r="EHH431" s="1209"/>
      <c r="EHI431" s="1210"/>
      <c r="EHJ431" s="1211"/>
      <c r="EHK431" s="1210"/>
      <c r="EHM431" s="1208"/>
      <c r="EHN431" s="1209"/>
      <c r="EHO431" s="1209"/>
      <c r="EHP431" s="1209"/>
      <c r="EHQ431" s="1209"/>
      <c r="EHR431" s="1210"/>
      <c r="EHS431" s="1211"/>
      <c r="EHT431" s="1210"/>
      <c r="EHV431" s="1208"/>
      <c r="EHW431" s="1209"/>
      <c r="EHX431" s="1209"/>
      <c r="EHY431" s="1209"/>
      <c r="EHZ431" s="1209"/>
      <c r="EIA431" s="1210"/>
      <c r="EIB431" s="1211"/>
      <c r="EIC431" s="1210"/>
      <c r="EIE431" s="1208"/>
      <c r="EIF431" s="1209"/>
      <c r="EIG431" s="1209"/>
      <c r="EIH431" s="1209"/>
      <c r="EII431" s="1209"/>
      <c r="EIJ431" s="1210"/>
      <c r="EIK431" s="1211"/>
      <c r="EIL431" s="1210"/>
      <c r="EIN431" s="1208"/>
      <c r="EIO431" s="1209"/>
      <c r="EIP431" s="1209"/>
      <c r="EIQ431" s="1209"/>
      <c r="EIR431" s="1209"/>
      <c r="EIS431" s="1210"/>
      <c r="EIT431" s="1211"/>
      <c r="EIU431" s="1210"/>
      <c r="EIW431" s="1208"/>
      <c r="EIX431" s="1209"/>
      <c r="EIY431" s="1209"/>
      <c r="EIZ431" s="1209"/>
      <c r="EJA431" s="1209"/>
      <c r="EJB431" s="1210"/>
      <c r="EJC431" s="1211"/>
      <c r="EJD431" s="1210"/>
      <c r="EJF431" s="1208"/>
      <c r="EJG431" s="1209"/>
      <c r="EJH431" s="1209"/>
      <c r="EJI431" s="1209"/>
      <c r="EJJ431" s="1209"/>
      <c r="EJK431" s="1210"/>
      <c r="EJL431" s="1211"/>
      <c r="EJM431" s="1210"/>
      <c r="EJO431" s="1208"/>
      <c r="EJP431" s="1209"/>
      <c r="EJQ431" s="1209"/>
      <c r="EJR431" s="1209"/>
      <c r="EJS431" s="1209"/>
      <c r="EJT431" s="1210"/>
      <c r="EJU431" s="1211"/>
      <c r="EJV431" s="1210"/>
      <c r="EJX431" s="1208"/>
      <c r="EJY431" s="1209"/>
      <c r="EJZ431" s="1209"/>
      <c r="EKA431" s="1209"/>
      <c r="EKB431" s="1209"/>
      <c r="EKC431" s="1210"/>
      <c r="EKD431" s="1211"/>
      <c r="EKE431" s="1210"/>
      <c r="EKG431" s="1208"/>
      <c r="EKH431" s="1209"/>
      <c r="EKI431" s="1209"/>
      <c r="EKJ431" s="1209"/>
      <c r="EKK431" s="1209"/>
      <c r="EKL431" s="1210"/>
      <c r="EKM431" s="1211"/>
      <c r="EKN431" s="1210"/>
      <c r="EKP431" s="1208"/>
      <c r="EKQ431" s="1209"/>
      <c r="EKR431" s="1209"/>
      <c r="EKS431" s="1209"/>
      <c r="EKT431" s="1209"/>
      <c r="EKU431" s="1210"/>
      <c r="EKV431" s="1211"/>
      <c r="EKW431" s="1210"/>
      <c r="EKY431" s="1208"/>
      <c r="EKZ431" s="1209"/>
      <c r="ELA431" s="1209"/>
      <c r="ELB431" s="1209"/>
      <c r="ELC431" s="1209"/>
      <c r="ELD431" s="1210"/>
      <c r="ELE431" s="1211"/>
      <c r="ELF431" s="1210"/>
      <c r="ELH431" s="1208"/>
      <c r="ELI431" s="1209"/>
      <c r="ELJ431" s="1209"/>
      <c r="ELK431" s="1209"/>
      <c r="ELL431" s="1209"/>
      <c r="ELM431" s="1210"/>
      <c r="ELN431" s="1211"/>
      <c r="ELO431" s="1210"/>
      <c r="ELQ431" s="1208"/>
      <c r="ELR431" s="1209"/>
      <c r="ELS431" s="1209"/>
      <c r="ELT431" s="1209"/>
      <c r="ELU431" s="1209"/>
      <c r="ELV431" s="1210"/>
      <c r="ELW431" s="1211"/>
      <c r="ELX431" s="1210"/>
      <c r="ELZ431" s="1208"/>
      <c r="EMA431" s="1209"/>
      <c r="EMB431" s="1209"/>
      <c r="EMC431" s="1209"/>
      <c r="EMD431" s="1209"/>
      <c r="EME431" s="1210"/>
      <c r="EMF431" s="1211"/>
      <c r="EMG431" s="1210"/>
      <c r="EMI431" s="1208"/>
      <c r="EMJ431" s="1209"/>
      <c r="EMK431" s="1209"/>
      <c r="EML431" s="1209"/>
      <c r="EMM431" s="1209"/>
      <c r="EMN431" s="1210"/>
      <c r="EMO431" s="1211"/>
      <c r="EMP431" s="1210"/>
      <c r="EMR431" s="1208"/>
      <c r="EMS431" s="1209"/>
      <c r="EMT431" s="1209"/>
      <c r="EMU431" s="1209"/>
      <c r="EMV431" s="1209"/>
      <c r="EMW431" s="1210"/>
      <c r="EMX431" s="1211"/>
      <c r="EMY431" s="1210"/>
      <c r="ENA431" s="1208"/>
      <c r="ENB431" s="1209"/>
      <c r="ENC431" s="1209"/>
      <c r="END431" s="1209"/>
      <c r="ENE431" s="1209"/>
      <c r="ENF431" s="1210"/>
      <c r="ENG431" s="1211"/>
      <c r="ENH431" s="1210"/>
      <c r="ENJ431" s="1208"/>
      <c r="ENK431" s="1209"/>
      <c r="ENL431" s="1209"/>
      <c r="ENM431" s="1209"/>
      <c r="ENN431" s="1209"/>
      <c r="ENO431" s="1210"/>
      <c r="ENP431" s="1211"/>
      <c r="ENQ431" s="1210"/>
      <c r="ENS431" s="1208"/>
      <c r="ENT431" s="1209"/>
      <c r="ENU431" s="1209"/>
      <c r="ENV431" s="1209"/>
      <c r="ENW431" s="1209"/>
      <c r="ENX431" s="1210"/>
      <c r="ENY431" s="1211"/>
      <c r="ENZ431" s="1210"/>
      <c r="EOB431" s="1208"/>
      <c r="EOC431" s="1209"/>
      <c r="EOD431" s="1209"/>
      <c r="EOE431" s="1209"/>
      <c r="EOF431" s="1209"/>
      <c r="EOG431" s="1210"/>
      <c r="EOH431" s="1211"/>
      <c r="EOI431" s="1210"/>
      <c r="EOK431" s="1208"/>
      <c r="EOL431" s="1209"/>
      <c r="EOM431" s="1209"/>
      <c r="EON431" s="1209"/>
      <c r="EOO431" s="1209"/>
      <c r="EOP431" s="1210"/>
      <c r="EOQ431" s="1211"/>
      <c r="EOR431" s="1210"/>
      <c r="EOT431" s="1208"/>
      <c r="EOU431" s="1209"/>
      <c r="EOV431" s="1209"/>
      <c r="EOW431" s="1209"/>
      <c r="EOX431" s="1209"/>
      <c r="EOY431" s="1210"/>
      <c r="EOZ431" s="1211"/>
      <c r="EPA431" s="1210"/>
      <c r="EPC431" s="1208"/>
      <c r="EPD431" s="1209"/>
      <c r="EPE431" s="1209"/>
      <c r="EPF431" s="1209"/>
      <c r="EPG431" s="1209"/>
      <c r="EPH431" s="1210"/>
      <c r="EPI431" s="1211"/>
      <c r="EPJ431" s="1210"/>
      <c r="EPL431" s="1208"/>
      <c r="EPM431" s="1209"/>
      <c r="EPN431" s="1209"/>
      <c r="EPO431" s="1209"/>
      <c r="EPP431" s="1209"/>
      <c r="EPQ431" s="1210"/>
      <c r="EPR431" s="1211"/>
      <c r="EPS431" s="1210"/>
      <c r="EPU431" s="1208"/>
      <c r="EPV431" s="1209"/>
      <c r="EPW431" s="1209"/>
      <c r="EPX431" s="1209"/>
      <c r="EPY431" s="1209"/>
      <c r="EPZ431" s="1210"/>
      <c r="EQA431" s="1211"/>
      <c r="EQB431" s="1210"/>
      <c r="EQD431" s="1208"/>
      <c r="EQE431" s="1209"/>
      <c r="EQF431" s="1209"/>
      <c r="EQG431" s="1209"/>
      <c r="EQH431" s="1209"/>
      <c r="EQI431" s="1210"/>
      <c r="EQJ431" s="1211"/>
      <c r="EQK431" s="1210"/>
      <c r="EQM431" s="1208"/>
      <c r="EQN431" s="1209"/>
      <c r="EQO431" s="1209"/>
      <c r="EQP431" s="1209"/>
      <c r="EQQ431" s="1209"/>
      <c r="EQR431" s="1210"/>
      <c r="EQS431" s="1211"/>
      <c r="EQT431" s="1210"/>
      <c r="EQV431" s="1208"/>
      <c r="EQW431" s="1209"/>
      <c r="EQX431" s="1209"/>
      <c r="EQY431" s="1209"/>
      <c r="EQZ431" s="1209"/>
      <c r="ERA431" s="1210"/>
      <c r="ERB431" s="1211"/>
      <c r="ERC431" s="1210"/>
      <c r="ERE431" s="1208"/>
      <c r="ERF431" s="1209"/>
      <c r="ERG431" s="1209"/>
      <c r="ERH431" s="1209"/>
      <c r="ERI431" s="1209"/>
      <c r="ERJ431" s="1210"/>
      <c r="ERK431" s="1211"/>
      <c r="ERL431" s="1210"/>
      <c r="ERN431" s="1208"/>
      <c r="ERO431" s="1209"/>
      <c r="ERP431" s="1209"/>
      <c r="ERQ431" s="1209"/>
      <c r="ERR431" s="1209"/>
      <c r="ERS431" s="1210"/>
      <c r="ERT431" s="1211"/>
      <c r="ERU431" s="1210"/>
      <c r="ERW431" s="1208"/>
      <c r="ERX431" s="1209"/>
      <c r="ERY431" s="1209"/>
      <c r="ERZ431" s="1209"/>
      <c r="ESA431" s="1209"/>
      <c r="ESB431" s="1210"/>
      <c r="ESC431" s="1211"/>
      <c r="ESD431" s="1210"/>
      <c r="ESF431" s="1208"/>
      <c r="ESG431" s="1209"/>
      <c r="ESH431" s="1209"/>
      <c r="ESI431" s="1209"/>
      <c r="ESJ431" s="1209"/>
      <c r="ESK431" s="1210"/>
      <c r="ESL431" s="1211"/>
      <c r="ESM431" s="1210"/>
      <c r="ESO431" s="1208"/>
      <c r="ESP431" s="1209"/>
      <c r="ESQ431" s="1209"/>
      <c r="ESR431" s="1209"/>
      <c r="ESS431" s="1209"/>
      <c r="EST431" s="1210"/>
      <c r="ESU431" s="1211"/>
      <c r="ESV431" s="1210"/>
      <c r="ESX431" s="1208"/>
      <c r="ESY431" s="1209"/>
      <c r="ESZ431" s="1209"/>
      <c r="ETA431" s="1209"/>
      <c r="ETB431" s="1209"/>
      <c r="ETC431" s="1210"/>
      <c r="ETD431" s="1211"/>
      <c r="ETE431" s="1210"/>
      <c r="ETG431" s="1208"/>
      <c r="ETH431" s="1209"/>
      <c r="ETI431" s="1209"/>
      <c r="ETJ431" s="1209"/>
      <c r="ETK431" s="1209"/>
      <c r="ETL431" s="1210"/>
      <c r="ETM431" s="1211"/>
      <c r="ETN431" s="1210"/>
      <c r="ETP431" s="1208"/>
      <c r="ETQ431" s="1209"/>
      <c r="ETR431" s="1209"/>
      <c r="ETS431" s="1209"/>
      <c r="ETT431" s="1209"/>
      <c r="ETU431" s="1210"/>
      <c r="ETV431" s="1211"/>
      <c r="ETW431" s="1210"/>
      <c r="ETY431" s="1208"/>
      <c r="ETZ431" s="1209"/>
      <c r="EUA431" s="1209"/>
      <c r="EUB431" s="1209"/>
      <c r="EUC431" s="1209"/>
      <c r="EUD431" s="1210"/>
      <c r="EUE431" s="1211"/>
      <c r="EUF431" s="1210"/>
      <c r="EUH431" s="1208"/>
      <c r="EUI431" s="1209"/>
      <c r="EUJ431" s="1209"/>
      <c r="EUK431" s="1209"/>
      <c r="EUL431" s="1209"/>
      <c r="EUM431" s="1210"/>
      <c r="EUN431" s="1211"/>
      <c r="EUO431" s="1210"/>
      <c r="EUQ431" s="1208"/>
      <c r="EUR431" s="1209"/>
      <c r="EUS431" s="1209"/>
      <c r="EUT431" s="1209"/>
      <c r="EUU431" s="1209"/>
      <c r="EUV431" s="1210"/>
      <c r="EUW431" s="1211"/>
      <c r="EUX431" s="1210"/>
      <c r="EUZ431" s="1208"/>
      <c r="EVA431" s="1209"/>
      <c r="EVB431" s="1209"/>
      <c r="EVC431" s="1209"/>
      <c r="EVD431" s="1209"/>
      <c r="EVE431" s="1210"/>
      <c r="EVF431" s="1211"/>
      <c r="EVG431" s="1210"/>
      <c r="EVI431" s="1208"/>
      <c r="EVJ431" s="1209"/>
      <c r="EVK431" s="1209"/>
      <c r="EVL431" s="1209"/>
      <c r="EVM431" s="1209"/>
      <c r="EVN431" s="1210"/>
      <c r="EVO431" s="1211"/>
      <c r="EVP431" s="1210"/>
      <c r="EVR431" s="1208"/>
      <c r="EVS431" s="1209"/>
      <c r="EVT431" s="1209"/>
      <c r="EVU431" s="1209"/>
      <c r="EVV431" s="1209"/>
      <c r="EVW431" s="1210"/>
      <c r="EVX431" s="1211"/>
      <c r="EVY431" s="1210"/>
      <c r="EWA431" s="1208"/>
      <c r="EWB431" s="1209"/>
      <c r="EWC431" s="1209"/>
      <c r="EWD431" s="1209"/>
      <c r="EWE431" s="1209"/>
      <c r="EWF431" s="1210"/>
      <c r="EWG431" s="1211"/>
      <c r="EWH431" s="1210"/>
      <c r="EWJ431" s="1208"/>
      <c r="EWK431" s="1209"/>
      <c r="EWL431" s="1209"/>
      <c r="EWM431" s="1209"/>
      <c r="EWN431" s="1209"/>
      <c r="EWO431" s="1210"/>
      <c r="EWP431" s="1211"/>
      <c r="EWQ431" s="1210"/>
      <c r="EWS431" s="1208"/>
      <c r="EWT431" s="1209"/>
      <c r="EWU431" s="1209"/>
      <c r="EWV431" s="1209"/>
      <c r="EWW431" s="1209"/>
      <c r="EWX431" s="1210"/>
      <c r="EWY431" s="1211"/>
      <c r="EWZ431" s="1210"/>
      <c r="EXB431" s="1208"/>
      <c r="EXC431" s="1209"/>
      <c r="EXD431" s="1209"/>
      <c r="EXE431" s="1209"/>
      <c r="EXF431" s="1209"/>
      <c r="EXG431" s="1210"/>
      <c r="EXH431" s="1211"/>
      <c r="EXI431" s="1210"/>
      <c r="EXK431" s="1208"/>
      <c r="EXL431" s="1209"/>
      <c r="EXM431" s="1209"/>
      <c r="EXN431" s="1209"/>
      <c r="EXO431" s="1209"/>
      <c r="EXP431" s="1210"/>
      <c r="EXQ431" s="1211"/>
      <c r="EXR431" s="1210"/>
      <c r="EXT431" s="1208"/>
      <c r="EXU431" s="1209"/>
      <c r="EXV431" s="1209"/>
      <c r="EXW431" s="1209"/>
      <c r="EXX431" s="1209"/>
      <c r="EXY431" s="1210"/>
      <c r="EXZ431" s="1211"/>
      <c r="EYA431" s="1210"/>
      <c r="EYC431" s="1208"/>
      <c r="EYD431" s="1209"/>
      <c r="EYE431" s="1209"/>
      <c r="EYF431" s="1209"/>
      <c r="EYG431" s="1209"/>
      <c r="EYH431" s="1210"/>
      <c r="EYI431" s="1211"/>
      <c r="EYJ431" s="1210"/>
      <c r="EYL431" s="1208"/>
      <c r="EYM431" s="1209"/>
      <c r="EYN431" s="1209"/>
      <c r="EYO431" s="1209"/>
      <c r="EYP431" s="1209"/>
      <c r="EYQ431" s="1210"/>
      <c r="EYR431" s="1211"/>
      <c r="EYS431" s="1210"/>
      <c r="EYU431" s="1208"/>
      <c r="EYV431" s="1209"/>
      <c r="EYW431" s="1209"/>
      <c r="EYX431" s="1209"/>
      <c r="EYY431" s="1209"/>
      <c r="EYZ431" s="1210"/>
      <c r="EZA431" s="1211"/>
      <c r="EZB431" s="1210"/>
      <c r="EZD431" s="1208"/>
      <c r="EZE431" s="1209"/>
      <c r="EZF431" s="1209"/>
      <c r="EZG431" s="1209"/>
      <c r="EZH431" s="1209"/>
      <c r="EZI431" s="1210"/>
      <c r="EZJ431" s="1211"/>
      <c r="EZK431" s="1210"/>
      <c r="EZM431" s="1208"/>
      <c r="EZN431" s="1209"/>
      <c r="EZO431" s="1209"/>
      <c r="EZP431" s="1209"/>
      <c r="EZQ431" s="1209"/>
      <c r="EZR431" s="1210"/>
      <c r="EZS431" s="1211"/>
      <c r="EZT431" s="1210"/>
      <c r="EZV431" s="1208"/>
      <c r="EZW431" s="1209"/>
      <c r="EZX431" s="1209"/>
      <c r="EZY431" s="1209"/>
      <c r="EZZ431" s="1209"/>
      <c r="FAA431" s="1210"/>
      <c r="FAB431" s="1211"/>
      <c r="FAC431" s="1210"/>
      <c r="FAE431" s="1208"/>
      <c r="FAF431" s="1209"/>
      <c r="FAG431" s="1209"/>
      <c r="FAH431" s="1209"/>
      <c r="FAI431" s="1209"/>
      <c r="FAJ431" s="1210"/>
      <c r="FAK431" s="1211"/>
      <c r="FAL431" s="1210"/>
      <c r="FAN431" s="1208"/>
      <c r="FAO431" s="1209"/>
      <c r="FAP431" s="1209"/>
      <c r="FAQ431" s="1209"/>
      <c r="FAR431" s="1209"/>
      <c r="FAS431" s="1210"/>
      <c r="FAT431" s="1211"/>
      <c r="FAU431" s="1210"/>
      <c r="FAW431" s="1208"/>
      <c r="FAX431" s="1209"/>
      <c r="FAY431" s="1209"/>
      <c r="FAZ431" s="1209"/>
      <c r="FBA431" s="1209"/>
      <c r="FBB431" s="1210"/>
      <c r="FBC431" s="1211"/>
      <c r="FBD431" s="1210"/>
      <c r="FBF431" s="1208"/>
      <c r="FBG431" s="1209"/>
      <c r="FBH431" s="1209"/>
      <c r="FBI431" s="1209"/>
      <c r="FBJ431" s="1209"/>
      <c r="FBK431" s="1210"/>
      <c r="FBL431" s="1211"/>
      <c r="FBM431" s="1210"/>
      <c r="FBO431" s="1208"/>
      <c r="FBP431" s="1209"/>
      <c r="FBQ431" s="1209"/>
      <c r="FBR431" s="1209"/>
      <c r="FBS431" s="1209"/>
      <c r="FBT431" s="1210"/>
      <c r="FBU431" s="1211"/>
      <c r="FBV431" s="1210"/>
      <c r="FBX431" s="1208"/>
      <c r="FBY431" s="1209"/>
      <c r="FBZ431" s="1209"/>
      <c r="FCA431" s="1209"/>
      <c r="FCB431" s="1209"/>
      <c r="FCC431" s="1210"/>
      <c r="FCD431" s="1211"/>
      <c r="FCE431" s="1210"/>
      <c r="FCG431" s="1208"/>
      <c r="FCH431" s="1209"/>
      <c r="FCI431" s="1209"/>
      <c r="FCJ431" s="1209"/>
      <c r="FCK431" s="1209"/>
      <c r="FCL431" s="1210"/>
      <c r="FCM431" s="1211"/>
      <c r="FCN431" s="1210"/>
      <c r="FCP431" s="1208"/>
      <c r="FCQ431" s="1209"/>
      <c r="FCR431" s="1209"/>
      <c r="FCS431" s="1209"/>
      <c r="FCT431" s="1209"/>
      <c r="FCU431" s="1210"/>
      <c r="FCV431" s="1211"/>
      <c r="FCW431" s="1210"/>
      <c r="FCY431" s="1208"/>
      <c r="FCZ431" s="1209"/>
      <c r="FDA431" s="1209"/>
      <c r="FDB431" s="1209"/>
      <c r="FDC431" s="1209"/>
      <c r="FDD431" s="1210"/>
      <c r="FDE431" s="1211"/>
      <c r="FDF431" s="1210"/>
      <c r="FDH431" s="1208"/>
      <c r="FDI431" s="1209"/>
      <c r="FDJ431" s="1209"/>
      <c r="FDK431" s="1209"/>
      <c r="FDL431" s="1209"/>
      <c r="FDM431" s="1210"/>
      <c r="FDN431" s="1211"/>
      <c r="FDO431" s="1210"/>
      <c r="FDQ431" s="1208"/>
      <c r="FDR431" s="1209"/>
      <c r="FDS431" s="1209"/>
      <c r="FDT431" s="1209"/>
      <c r="FDU431" s="1209"/>
      <c r="FDV431" s="1210"/>
      <c r="FDW431" s="1211"/>
      <c r="FDX431" s="1210"/>
      <c r="FDZ431" s="1208"/>
      <c r="FEA431" s="1209"/>
      <c r="FEB431" s="1209"/>
      <c r="FEC431" s="1209"/>
      <c r="FED431" s="1209"/>
      <c r="FEE431" s="1210"/>
      <c r="FEF431" s="1211"/>
      <c r="FEG431" s="1210"/>
      <c r="FEI431" s="1208"/>
      <c r="FEJ431" s="1209"/>
      <c r="FEK431" s="1209"/>
      <c r="FEL431" s="1209"/>
      <c r="FEM431" s="1209"/>
      <c r="FEN431" s="1210"/>
      <c r="FEO431" s="1211"/>
      <c r="FEP431" s="1210"/>
      <c r="FER431" s="1208"/>
      <c r="FES431" s="1209"/>
      <c r="FET431" s="1209"/>
      <c r="FEU431" s="1209"/>
      <c r="FEV431" s="1209"/>
      <c r="FEW431" s="1210"/>
      <c r="FEX431" s="1211"/>
      <c r="FEY431" s="1210"/>
      <c r="FFA431" s="1208"/>
      <c r="FFB431" s="1209"/>
      <c r="FFC431" s="1209"/>
      <c r="FFD431" s="1209"/>
      <c r="FFE431" s="1209"/>
      <c r="FFF431" s="1210"/>
      <c r="FFG431" s="1211"/>
      <c r="FFH431" s="1210"/>
      <c r="FFJ431" s="1208"/>
      <c r="FFK431" s="1209"/>
      <c r="FFL431" s="1209"/>
      <c r="FFM431" s="1209"/>
      <c r="FFN431" s="1209"/>
      <c r="FFO431" s="1210"/>
      <c r="FFP431" s="1211"/>
      <c r="FFQ431" s="1210"/>
      <c r="FFS431" s="1208"/>
      <c r="FFT431" s="1209"/>
      <c r="FFU431" s="1209"/>
      <c r="FFV431" s="1209"/>
      <c r="FFW431" s="1209"/>
      <c r="FFX431" s="1210"/>
      <c r="FFY431" s="1211"/>
      <c r="FFZ431" s="1210"/>
      <c r="FGB431" s="1208"/>
      <c r="FGC431" s="1209"/>
      <c r="FGD431" s="1209"/>
      <c r="FGE431" s="1209"/>
      <c r="FGF431" s="1209"/>
      <c r="FGG431" s="1210"/>
      <c r="FGH431" s="1211"/>
      <c r="FGI431" s="1210"/>
      <c r="FGK431" s="1208"/>
      <c r="FGL431" s="1209"/>
      <c r="FGM431" s="1209"/>
      <c r="FGN431" s="1209"/>
      <c r="FGO431" s="1209"/>
      <c r="FGP431" s="1210"/>
      <c r="FGQ431" s="1211"/>
      <c r="FGR431" s="1210"/>
      <c r="FGT431" s="1208"/>
      <c r="FGU431" s="1209"/>
      <c r="FGV431" s="1209"/>
      <c r="FGW431" s="1209"/>
      <c r="FGX431" s="1209"/>
      <c r="FGY431" s="1210"/>
      <c r="FGZ431" s="1211"/>
      <c r="FHA431" s="1210"/>
      <c r="FHC431" s="1208"/>
      <c r="FHD431" s="1209"/>
      <c r="FHE431" s="1209"/>
      <c r="FHF431" s="1209"/>
      <c r="FHG431" s="1209"/>
      <c r="FHH431" s="1210"/>
      <c r="FHI431" s="1211"/>
      <c r="FHJ431" s="1210"/>
      <c r="FHL431" s="1208"/>
      <c r="FHM431" s="1209"/>
      <c r="FHN431" s="1209"/>
      <c r="FHO431" s="1209"/>
      <c r="FHP431" s="1209"/>
      <c r="FHQ431" s="1210"/>
      <c r="FHR431" s="1211"/>
      <c r="FHS431" s="1210"/>
      <c r="FHU431" s="1208"/>
      <c r="FHV431" s="1209"/>
      <c r="FHW431" s="1209"/>
      <c r="FHX431" s="1209"/>
      <c r="FHY431" s="1209"/>
      <c r="FHZ431" s="1210"/>
      <c r="FIA431" s="1211"/>
      <c r="FIB431" s="1210"/>
      <c r="FID431" s="1208"/>
      <c r="FIE431" s="1209"/>
      <c r="FIF431" s="1209"/>
      <c r="FIG431" s="1209"/>
      <c r="FIH431" s="1209"/>
      <c r="FII431" s="1210"/>
      <c r="FIJ431" s="1211"/>
      <c r="FIK431" s="1210"/>
      <c r="FIM431" s="1208"/>
      <c r="FIN431" s="1209"/>
      <c r="FIO431" s="1209"/>
      <c r="FIP431" s="1209"/>
      <c r="FIQ431" s="1209"/>
      <c r="FIR431" s="1210"/>
      <c r="FIS431" s="1211"/>
      <c r="FIT431" s="1210"/>
      <c r="FIV431" s="1208"/>
      <c r="FIW431" s="1209"/>
      <c r="FIX431" s="1209"/>
      <c r="FIY431" s="1209"/>
      <c r="FIZ431" s="1209"/>
      <c r="FJA431" s="1210"/>
      <c r="FJB431" s="1211"/>
      <c r="FJC431" s="1210"/>
      <c r="FJE431" s="1208"/>
      <c r="FJF431" s="1209"/>
      <c r="FJG431" s="1209"/>
      <c r="FJH431" s="1209"/>
      <c r="FJI431" s="1209"/>
      <c r="FJJ431" s="1210"/>
      <c r="FJK431" s="1211"/>
      <c r="FJL431" s="1210"/>
      <c r="FJN431" s="1208"/>
      <c r="FJO431" s="1209"/>
      <c r="FJP431" s="1209"/>
      <c r="FJQ431" s="1209"/>
      <c r="FJR431" s="1209"/>
      <c r="FJS431" s="1210"/>
      <c r="FJT431" s="1211"/>
      <c r="FJU431" s="1210"/>
      <c r="FJW431" s="1208"/>
      <c r="FJX431" s="1209"/>
      <c r="FJY431" s="1209"/>
      <c r="FJZ431" s="1209"/>
      <c r="FKA431" s="1209"/>
      <c r="FKB431" s="1210"/>
      <c r="FKC431" s="1211"/>
      <c r="FKD431" s="1210"/>
      <c r="FKF431" s="1208"/>
      <c r="FKG431" s="1209"/>
      <c r="FKH431" s="1209"/>
      <c r="FKI431" s="1209"/>
      <c r="FKJ431" s="1209"/>
      <c r="FKK431" s="1210"/>
      <c r="FKL431" s="1211"/>
      <c r="FKM431" s="1210"/>
      <c r="FKO431" s="1208"/>
      <c r="FKP431" s="1209"/>
      <c r="FKQ431" s="1209"/>
      <c r="FKR431" s="1209"/>
      <c r="FKS431" s="1209"/>
      <c r="FKT431" s="1210"/>
      <c r="FKU431" s="1211"/>
      <c r="FKV431" s="1210"/>
      <c r="FKX431" s="1208"/>
      <c r="FKY431" s="1209"/>
      <c r="FKZ431" s="1209"/>
      <c r="FLA431" s="1209"/>
      <c r="FLB431" s="1209"/>
      <c r="FLC431" s="1210"/>
      <c r="FLD431" s="1211"/>
      <c r="FLE431" s="1210"/>
      <c r="FLG431" s="1208"/>
      <c r="FLH431" s="1209"/>
      <c r="FLI431" s="1209"/>
      <c r="FLJ431" s="1209"/>
      <c r="FLK431" s="1209"/>
      <c r="FLL431" s="1210"/>
      <c r="FLM431" s="1211"/>
      <c r="FLN431" s="1210"/>
      <c r="FLP431" s="1208"/>
      <c r="FLQ431" s="1209"/>
      <c r="FLR431" s="1209"/>
      <c r="FLS431" s="1209"/>
      <c r="FLT431" s="1209"/>
      <c r="FLU431" s="1210"/>
      <c r="FLV431" s="1211"/>
      <c r="FLW431" s="1210"/>
      <c r="FLY431" s="1208"/>
      <c r="FLZ431" s="1209"/>
      <c r="FMA431" s="1209"/>
      <c r="FMB431" s="1209"/>
      <c r="FMC431" s="1209"/>
      <c r="FMD431" s="1210"/>
      <c r="FME431" s="1211"/>
      <c r="FMF431" s="1210"/>
      <c r="FMH431" s="1208"/>
      <c r="FMI431" s="1209"/>
      <c r="FMJ431" s="1209"/>
      <c r="FMK431" s="1209"/>
      <c r="FML431" s="1209"/>
      <c r="FMM431" s="1210"/>
      <c r="FMN431" s="1211"/>
      <c r="FMO431" s="1210"/>
      <c r="FMQ431" s="1208"/>
      <c r="FMR431" s="1209"/>
      <c r="FMS431" s="1209"/>
      <c r="FMT431" s="1209"/>
      <c r="FMU431" s="1209"/>
      <c r="FMV431" s="1210"/>
      <c r="FMW431" s="1211"/>
      <c r="FMX431" s="1210"/>
      <c r="FMZ431" s="1208"/>
      <c r="FNA431" s="1209"/>
      <c r="FNB431" s="1209"/>
      <c r="FNC431" s="1209"/>
      <c r="FND431" s="1209"/>
      <c r="FNE431" s="1210"/>
      <c r="FNF431" s="1211"/>
      <c r="FNG431" s="1210"/>
      <c r="FNI431" s="1208"/>
      <c r="FNJ431" s="1209"/>
      <c r="FNK431" s="1209"/>
      <c r="FNL431" s="1209"/>
      <c r="FNM431" s="1209"/>
      <c r="FNN431" s="1210"/>
      <c r="FNO431" s="1211"/>
      <c r="FNP431" s="1210"/>
      <c r="FNR431" s="1208"/>
      <c r="FNS431" s="1209"/>
      <c r="FNT431" s="1209"/>
      <c r="FNU431" s="1209"/>
      <c r="FNV431" s="1209"/>
      <c r="FNW431" s="1210"/>
      <c r="FNX431" s="1211"/>
      <c r="FNY431" s="1210"/>
      <c r="FOA431" s="1208"/>
      <c r="FOB431" s="1209"/>
      <c r="FOC431" s="1209"/>
      <c r="FOD431" s="1209"/>
      <c r="FOE431" s="1209"/>
      <c r="FOF431" s="1210"/>
      <c r="FOG431" s="1211"/>
      <c r="FOH431" s="1210"/>
      <c r="FOJ431" s="1208"/>
      <c r="FOK431" s="1209"/>
      <c r="FOL431" s="1209"/>
      <c r="FOM431" s="1209"/>
      <c r="FON431" s="1209"/>
      <c r="FOO431" s="1210"/>
      <c r="FOP431" s="1211"/>
      <c r="FOQ431" s="1210"/>
      <c r="FOS431" s="1208"/>
      <c r="FOT431" s="1209"/>
      <c r="FOU431" s="1209"/>
      <c r="FOV431" s="1209"/>
      <c r="FOW431" s="1209"/>
      <c r="FOX431" s="1210"/>
      <c r="FOY431" s="1211"/>
      <c r="FOZ431" s="1210"/>
      <c r="FPB431" s="1208"/>
      <c r="FPC431" s="1209"/>
      <c r="FPD431" s="1209"/>
      <c r="FPE431" s="1209"/>
      <c r="FPF431" s="1209"/>
      <c r="FPG431" s="1210"/>
      <c r="FPH431" s="1211"/>
      <c r="FPI431" s="1210"/>
      <c r="FPK431" s="1208"/>
      <c r="FPL431" s="1209"/>
      <c r="FPM431" s="1209"/>
      <c r="FPN431" s="1209"/>
      <c r="FPO431" s="1209"/>
      <c r="FPP431" s="1210"/>
      <c r="FPQ431" s="1211"/>
      <c r="FPR431" s="1210"/>
      <c r="FPT431" s="1208"/>
      <c r="FPU431" s="1209"/>
      <c r="FPV431" s="1209"/>
      <c r="FPW431" s="1209"/>
      <c r="FPX431" s="1209"/>
      <c r="FPY431" s="1210"/>
      <c r="FPZ431" s="1211"/>
      <c r="FQA431" s="1210"/>
      <c r="FQC431" s="1208"/>
      <c r="FQD431" s="1209"/>
      <c r="FQE431" s="1209"/>
      <c r="FQF431" s="1209"/>
      <c r="FQG431" s="1209"/>
      <c r="FQH431" s="1210"/>
      <c r="FQI431" s="1211"/>
      <c r="FQJ431" s="1210"/>
      <c r="FQL431" s="1208"/>
      <c r="FQM431" s="1209"/>
      <c r="FQN431" s="1209"/>
      <c r="FQO431" s="1209"/>
      <c r="FQP431" s="1209"/>
      <c r="FQQ431" s="1210"/>
      <c r="FQR431" s="1211"/>
      <c r="FQS431" s="1210"/>
      <c r="FQU431" s="1208"/>
      <c r="FQV431" s="1209"/>
      <c r="FQW431" s="1209"/>
      <c r="FQX431" s="1209"/>
      <c r="FQY431" s="1209"/>
      <c r="FQZ431" s="1210"/>
      <c r="FRA431" s="1211"/>
      <c r="FRB431" s="1210"/>
      <c r="FRD431" s="1208"/>
      <c r="FRE431" s="1209"/>
      <c r="FRF431" s="1209"/>
      <c r="FRG431" s="1209"/>
      <c r="FRH431" s="1209"/>
      <c r="FRI431" s="1210"/>
      <c r="FRJ431" s="1211"/>
      <c r="FRK431" s="1210"/>
      <c r="FRM431" s="1208"/>
      <c r="FRN431" s="1209"/>
      <c r="FRO431" s="1209"/>
      <c r="FRP431" s="1209"/>
      <c r="FRQ431" s="1209"/>
      <c r="FRR431" s="1210"/>
      <c r="FRS431" s="1211"/>
      <c r="FRT431" s="1210"/>
      <c r="FRV431" s="1208"/>
      <c r="FRW431" s="1209"/>
      <c r="FRX431" s="1209"/>
      <c r="FRY431" s="1209"/>
      <c r="FRZ431" s="1209"/>
      <c r="FSA431" s="1210"/>
      <c r="FSB431" s="1211"/>
      <c r="FSC431" s="1210"/>
      <c r="FSE431" s="1208"/>
      <c r="FSF431" s="1209"/>
      <c r="FSG431" s="1209"/>
      <c r="FSH431" s="1209"/>
      <c r="FSI431" s="1209"/>
      <c r="FSJ431" s="1210"/>
      <c r="FSK431" s="1211"/>
      <c r="FSL431" s="1210"/>
      <c r="FSN431" s="1208"/>
      <c r="FSO431" s="1209"/>
      <c r="FSP431" s="1209"/>
      <c r="FSQ431" s="1209"/>
      <c r="FSR431" s="1209"/>
      <c r="FSS431" s="1210"/>
      <c r="FST431" s="1211"/>
      <c r="FSU431" s="1210"/>
      <c r="FSW431" s="1208"/>
      <c r="FSX431" s="1209"/>
      <c r="FSY431" s="1209"/>
      <c r="FSZ431" s="1209"/>
      <c r="FTA431" s="1209"/>
      <c r="FTB431" s="1210"/>
      <c r="FTC431" s="1211"/>
      <c r="FTD431" s="1210"/>
      <c r="FTF431" s="1208"/>
      <c r="FTG431" s="1209"/>
      <c r="FTH431" s="1209"/>
      <c r="FTI431" s="1209"/>
      <c r="FTJ431" s="1209"/>
      <c r="FTK431" s="1210"/>
      <c r="FTL431" s="1211"/>
      <c r="FTM431" s="1210"/>
      <c r="FTO431" s="1208"/>
      <c r="FTP431" s="1209"/>
      <c r="FTQ431" s="1209"/>
      <c r="FTR431" s="1209"/>
      <c r="FTS431" s="1209"/>
      <c r="FTT431" s="1210"/>
      <c r="FTU431" s="1211"/>
      <c r="FTV431" s="1210"/>
      <c r="FTX431" s="1208"/>
      <c r="FTY431" s="1209"/>
      <c r="FTZ431" s="1209"/>
      <c r="FUA431" s="1209"/>
      <c r="FUB431" s="1209"/>
      <c r="FUC431" s="1210"/>
      <c r="FUD431" s="1211"/>
      <c r="FUE431" s="1210"/>
      <c r="FUG431" s="1208"/>
      <c r="FUH431" s="1209"/>
      <c r="FUI431" s="1209"/>
      <c r="FUJ431" s="1209"/>
      <c r="FUK431" s="1209"/>
      <c r="FUL431" s="1210"/>
      <c r="FUM431" s="1211"/>
      <c r="FUN431" s="1210"/>
      <c r="FUP431" s="1208"/>
      <c r="FUQ431" s="1209"/>
      <c r="FUR431" s="1209"/>
      <c r="FUS431" s="1209"/>
      <c r="FUT431" s="1209"/>
      <c r="FUU431" s="1210"/>
      <c r="FUV431" s="1211"/>
      <c r="FUW431" s="1210"/>
      <c r="FUY431" s="1208"/>
      <c r="FUZ431" s="1209"/>
      <c r="FVA431" s="1209"/>
      <c r="FVB431" s="1209"/>
      <c r="FVC431" s="1209"/>
      <c r="FVD431" s="1210"/>
      <c r="FVE431" s="1211"/>
      <c r="FVF431" s="1210"/>
      <c r="FVH431" s="1208"/>
      <c r="FVI431" s="1209"/>
      <c r="FVJ431" s="1209"/>
      <c r="FVK431" s="1209"/>
      <c r="FVL431" s="1209"/>
      <c r="FVM431" s="1210"/>
      <c r="FVN431" s="1211"/>
      <c r="FVO431" s="1210"/>
      <c r="FVQ431" s="1208"/>
      <c r="FVR431" s="1209"/>
      <c r="FVS431" s="1209"/>
      <c r="FVT431" s="1209"/>
      <c r="FVU431" s="1209"/>
      <c r="FVV431" s="1210"/>
      <c r="FVW431" s="1211"/>
      <c r="FVX431" s="1210"/>
      <c r="FVZ431" s="1208"/>
      <c r="FWA431" s="1209"/>
      <c r="FWB431" s="1209"/>
      <c r="FWC431" s="1209"/>
      <c r="FWD431" s="1209"/>
      <c r="FWE431" s="1210"/>
      <c r="FWF431" s="1211"/>
      <c r="FWG431" s="1210"/>
      <c r="FWI431" s="1208"/>
      <c r="FWJ431" s="1209"/>
      <c r="FWK431" s="1209"/>
      <c r="FWL431" s="1209"/>
      <c r="FWM431" s="1209"/>
      <c r="FWN431" s="1210"/>
      <c r="FWO431" s="1211"/>
      <c r="FWP431" s="1210"/>
      <c r="FWR431" s="1208"/>
      <c r="FWS431" s="1209"/>
      <c r="FWT431" s="1209"/>
      <c r="FWU431" s="1209"/>
      <c r="FWV431" s="1209"/>
      <c r="FWW431" s="1210"/>
      <c r="FWX431" s="1211"/>
      <c r="FWY431" s="1210"/>
      <c r="FXA431" s="1208"/>
      <c r="FXB431" s="1209"/>
      <c r="FXC431" s="1209"/>
      <c r="FXD431" s="1209"/>
      <c r="FXE431" s="1209"/>
      <c r="FXF431" s="1210"/>
      <c r="FXG431" s="1211"/>
      <c r="FXH431" s="1210"/>
      <c r="FXJ431" s="1208"/>
      <c r="FXK431" s="1209"/>
      <c r="FXL431" s="1209"/>
      <c r="FXM431" s="1209"/>
      <c r="FXN431" s="1209"/>
      <c r="FXO431" s="1210"/>
      <c r="FXP431" s="1211"/>
      <c r="FXQ431" s="1210"/>
      <c r="FXS431" s="1208"/>
      <c r="FXT431" s="1209"/>
      <c r="FXU431" s="1209"/>
      <c r="FXV431" s="1209"/>
      <c r="FXW431" s="1209"/>
      <c r="FXX431" s="1210"/>
      <c r="FXY431" s="1211"/>
      <c r="FXZ431" s="1210"/>
      <c r="FYB431" s="1208"/>
      <c r="FYC431" s="1209"/>
      <c r="FYD431" s="1209"/>
      <c r="FYE431" s="1209"/>
      <c r="FYF431" s="1209"/>
      <c r="FYG431" s="1210"/>
      <c r="FYH431" s="1211"/>
      <c r="FYI431" s="1210"/>
      <c r="FYK431" s="1208"/>
      <c r="FYL431" s="1209"/>
      <c r="FYM431" s="1209"/>
      <c r="FYN431" s="1209"/>
      <c r="FYO431" s="1209"/>
      <c r="FYP431" s="1210"/>
      <c r="FYQ431" s="1211"/>
      <c r="FYR431" s="1210"/>
      <c r="FYT431" s="1208"/>
      <c r="FYU431" s="1209"/>
      <c r="FYV431" s="1209"/>
      <c r="FYW431" s="1209"/>
      <c r="FYX431" s="1209"/>
      <c r="FYY431" s="1210"/>
      <c r="FYZ431" s="1211"/>
      <c r="FZA431" s="1210"/>
      <c r="FZC431" s="1208"/>
      <c r="FZD431" s="1209"/>
      <c r="FZE431" s="1209"/>
      <c r="FZF431" s="1209"/>
      <c r="FZG431" s="1209"/>
      <c r="FZH431" s="1210"/>
      <c r="FZI431" s="1211"/>
      <c r="FZJ431" s="1210"/>
      <c r="FZL431" s="1208"/>
      <c r="FZM431" s="1209"/>
      <c r="FZN431" s="1209"/>
      <c r="FZO431" s="1209"/>
      <c r="FZP431" s="1209"/>
      <c r="FZQ431" s="1210"/>
      <c r="FZR431" s="1211"/>
      <c r="FZS431" s="1210"/>
      <c r="FZU431" s="1208"/>
      <c r="FZV431" s="1209"/>
      <c r="FZW431" s="1209"/>
      <c r="FZX431" s="1209"/>
      <c r="FZY431" s="1209"/>
      <c r="FZZ431" s="1210"/>
      <c r="GAA431" s="1211"/>
      <c r="GAB431" s="1210"/>
      <c r="GAD431" s="1208"/>
      <c r="GAE431" s="1209"/>
      <c r="GAF431" s="1209"/>
      <c r="GAG431" s="1209"/>
      <c r="GAH431" s="1209"/>
      <c r="GAI431" s="1210"/>
      <c r="GAJ431" s="1211"/>
      <c r="GAK431" s="1210"/>
      <c r="GAM431" s="1208"/>
      <c r="GAN431" s="1209"/>
      <c r="GAO431" s="1209"/>
      <c r="GAP431" s="1209"/>
      <c r="GAQ431" s="1209"/>
      <c r="GAR431" s="1210"/>
      <c r="GAS431" s="1211"/>
      <c r="GAT431" s="1210"/>
      <c r="GAV431" s="1208"/>
      <c r="GAW431" s="1209"/>
      <c r="GAX431" s="1209"/>
      <c r="GAY431" s="1209"/>
      <c r="GAZ431" s="1209"/>
      <c r="GBA431" s="1210"/>
      <c r="GBB431" s="1211"/>
      <c r="GBC431" s="1210"/>
      <c r="GBE431" s="1208"/>
      <c r="GBF431" s="1209"/>
      <c r="GBG431" s="1209"/>
      <c r="GBH431" s="1209"/>
      <c r="GBI431" s="1209"/>
      <c r="GBJ431" s="1210"/>
      <c r="GBK431" s="1211"/>
      <c r="GBL431" s="1210"/>
      <c r="GBN431" s="1208"/>
      <c r="GBO431" s="1209"/>
      <c r="GBP431" s="1209"/>
      <c r="GBQ431" s="1209"/>
      <c r="GBR431" s="1209"/>
      <c r="GBS431" s="1210"/>
      <c r="GBT431" s="1211"/>
      <c r="GBU431" s="1210"/>
      <c r="GBW431" s="1208"/>
      <c r="GBX431" s="1209"/>
      <c r="GBY431" s="1209"/>
      <c r="GBZ431" s="1209"/>
      <c r="GCA431" s="1209"/>
      <c r="GCB431" s="1210"/>
      <c r="GCC431" s="1211"/>
      <c r="GCD431" s="1210"/>
      <c r="GCF431" s="1208"/>
      <c r="GCG431" s="1209"/>
      <c r="GCH431" s="1209"/>
      <c r="GCI431" s="1209"/>
      <c r="GCJ431" s="1209"/>
      <c r="GCK431" s="1210"/>
      <c r="GCL431" s="1211"/>
      <c r="GCM431" s="1210"/>
      <c r="GCO431" s="1208"/>
      <c r="GCP431" s="1209"/>
      <c r="GCQ431" s="1209"/>
      <c r="GCR431" s="1209"/>
      <c r="GCS431" s="1209"/>
      <c r="GCT431" s="1210"/>
      <c r="GCU431" s="1211"/>
      <c r="GCV431" s="1210"/>
      <c r="GCX431" s="1208"/>
      <c r="GCY431" s="1209"/>
      <c r="GCZ431" s="1209"/>
      <c r="GDA431" s="1209"/>
      <c r="GDB431" s="1209"/>
      <c r="GDC431" s="1210"/>
      <c r="GDD431" s="1211"/>
      <c r="GDE431" s="1210"/>
      <c r="GDG431" s="1208"/>
      <c r="GDH431" s="1209"/>
      <c r="GDI431" s="1209"/>
      <c r="GDJ431" s="1209"/>
      <c r="GDK431" s="1209"/>
      <c r="GDL431" s="1210"/>
      <c r="GDM431" s="1211"/>
      <c r="GDN431" s="1210"/>
      <c r="GDP431" s="1208"/>
      <c r="GDQ431" s="1209"/>
      <c r="GDR431" s="1209"/>
      <c r="GDS431" s="1209"/>
      <c r="GDT431" s="1209"/>
      <c r="GDU431" s="1210"/>
      <c r="GDV431" s="1211"/>
      <c r="GDW431" s="1210"/>
      <c r="GDY431" s="1208"/>
      <c r="GDZ431" s="1209"/>
      <c r="GEA431" s="1209"/>
      <c r="GEB431" s="1209"/>
      <c r="GEC431" s="1209"/>
      <c r="GED431" s="1210"/>
      <c r="GEE431" s="1211"/>
      <c r="GEF431" s="1210"/>
      <c r="GEH431" s="1208"/>
      <c r="GEI431" s="1209"/>
      <c r="GEJ431" s="1209"/>
      <c r="GEK431" s="1209"/>
      <c r="GEL431" s="1209"/>
      <c r="GEM431" s="1210"/>
      <c r="GEN431" s="1211"/>
      <c r="GEO431" s="1210"/>
      <c r="GEQ431" s="1208"/>
      <c r="GER431" s="1209"/>
      <c r="GES431" s="1209"/>
      <c r="GET431" s="1209"/>
      <c r="GEU431" s="1209"/>
      <c r="GEV431" s="1210"/>
      <c r="GEW431" s="1211"/>
      <c r="GEX431" s="1210"/>
      <c r="GEZ431" s="1208"/>
      <c r="GFA431" s="1209"/>
      <c r="GFB431" s="1209"/>
      <c r="GFC431" s="1209"/>
      <c r="GFD431" s="1209"/>
      <c r="GFE431" s="1210"/>
      <c r="GFF431" s="1211"/>
      <c r="GFG431" s="1210"/>
      <c r="GFI431" s="1208"/>
      <c r="GFJ431" s="1209"/>
      <c r="GFK431" s="1209"/>
      <c r="GFL431" s="1209"/>
      <c r="GFM431" s="1209"/>
      <c r="GFN431" s="1210"/>
      <c r="GFO431" s="1211"/>
      <c r="GFP431" s="1210"/>
      <c r="GFR431" s="1208"/>
      <c r="GFS431" s="1209"/>
      <c r="GFT431" s="1209"/>
      <c r="GFU431" s="1209"/>
      <c r="GFV431" s="1209"/>
      <c r="GFW431" s="1210"/>
      <c r="GFX431" s="1211"/>
      <c r="GFY431" s="1210"/>
      <c r="GGA431" s="1208"/>
      <c r="GGB431" s="1209"/>
      <c r="GGC431" s="1209"/>
      <c r="GGD431" s="1209"/>
      <c r="GGE431" s="1209"/>
      <c r="GGF431" s="1210"/>
      <c r="GGG431" s="1211"/>
      <c r="GGH431" s="1210"/>
      <c r="GGJ431" s="1208"/>
      <c r="GGK431" s="1209"/>
      <c r="GGL431" s="1209"/>
      <c r="GGM431" s="1209"/>
      <c r="GGN431" s="1209"/>
      <c r="GGO431" s="1210"/>
      <c r="GGP431" s="1211"/>
      <c r="GGQ431" s="1210"/>
      <c r="GGS431" s="1208"/>
      <c r="GGT431" s="1209"/>
      <c r="GGU431" s="1209"/>
      <c r="GGV431" s="1209"/>
      <c r="GGW431" s="1209"/>
      <c r="GGX431" s="1210"/>
      <c r="GGY431" s="1211"/>
      <c r="GGZ431" s="1210"/>
      <c r="GHB431" s="1208"/>
      <c r="GHC431" s="1209"/>
      <c r="GHD431" s="1209"/>
      <c r="GHE431" s="1209"/>
      <c r="GHF431" s="1209"/>
      <c r="GHG431" s="1210"/>
      <c r="GHH431" s="1211"/>
      <c r="GHI431" s="1210"/>
      <c r="GHK431" s="1208"/>
      <c r="GHL431" s="1209"/>
      <c r="GHM431" s="1209"/>
      <c r="GHN431" s="1209"/>
      <c r="GHO431" s="1209"/>
      <c r="GHP431" s="1210"/>
      <c r="GHQ431" s="1211"/>
      <c r="GHR431" s="1210"/>
      <c r="GHT431" s="1208"/>
      <c r="GHU431" s="1209"/>
      <c r="GHV431" s="1209"/>
      <c r="GHW431" s="1209"/>
      <c r="GHX431" s="1209"/>
      <c r="GHY431" s="1210"/>
      <c r="GHZ431" s="1211"/>
      <c r="GIA431" s="1210"/>
      <c r="GIC431" s="1208"/>
      <c r="GID431" s="1209"/>
      <c r="GIE431" s="1209"/>
      <c r="GIF431" s="1209"/>
      <c r="GIG431" s="1209"/>
      <c r="GIH431" s="1210"/>
      <c r="GII431" s="1211"/>
      <c r="GIJ431" s="1210"/>
      <c r="GIL431" s="1208"/>
      <c r="GIM431" s="1209"/>
      <c r="GIN431" s="1209"/>
      <c r="GIO431" s="1209"/>
      <c r="GIP431" s="1209"/>
      <c r="GIQ431" s="1210"/>
      <c r="GIR431" s="1211"/>
      <c r="GIS431" s="1210"/>
      <c r="GIU431" s="1208"/>
      <c r="GIV431" s="1209"/>
      <c r="GIW431" s="1209"/>
      <c r="GIX431" s="1209"/>
      <c r="GIY431" s="1209"/>
      <c r="GIZ431" s="1210"/>
      <c r="GJA431" s="1211"/>
      <c r="GJB431" s="1210"/>
      <c r="GJD431" s="1208"/>
      <c r="GJE431" s="1209"/>
      <c r="GJF431" s="1209"/>
      <c r="GJG431" s="1209"/>
      <c r="GJH431" s="1209"/>
      <c r="GJI431" s="1210"/>
      <c r="GJJ431" s="1211"/>
      <c r="GJK431" s="1210"/>
      <c r="GJM431" s="1208"/>
      <c r="GJN431" s="1209"/>
      <c r="GJO431" s="1209"/>
      <c r="GJP431" s="1209"/>
      <c r="GJQ431" s="1209"/>
      <c r="GJR431" s="1210"/>
      <c r="GJS431" s="1211"/>
      <c r="GJT431" s="1210"/>
      <c r="GJV431" s="1208"/>
      <c r="GJW431" s="1209"/>
      <c r="GJX431" s="1209"/>
      <c r="GJY431" s="1209"/>
      <c r="GJZ431" s="1209"/>
      <c r="GKA431" s="1210"/>
      <c r="GKB431" s="1211"/>
      <c r="GKC431" s="1210"/>
      <c r="GKE431" s="1208"/>
      <c r="GKF431" s="1209"/>
      <c r="GKG431" s="1209"/>
      <c r="GKH431" s="1209"/>
      <c r="GKI431" s="1209"/>
      <c r="GKJ431" s="1210"/>
      <c r="GKK431" s="1211"/>
      <c r="GKL431" s="1210"/>
      <c r="GKN431" s="1208"/>
      <c r="GKO431" s="1209"/>
      <c r="GKP431" s="1209"/>
      <c r="GKQ431" s="1209"/>
      <c r="GKR431" s="1209"/>
      <c r="GKS431" s="1210"/>
      <c r="GKT431" s="1211"/>
      <c r="GKU431" s="1210"/>
      <c r="GKW431" s="1208"/>
      <c r="GKX431" s="1209"/>
      <c r="GKY431" s="1209"/>
      <c r="GKZ431" s="1209"/>
      <c r="GLA431" s="1209"/>
      <c r="GLB431" s="1210"/>
      <c r="GLC431" s="1211"/>
      <c r="GLD431" s="1210"/>
      <c r="GLF431" s="1208"/>
      <c r="GLG431" s="1209"/>
      <c r="GLH431" s="1209"/>
      <c r="GLI431" s="1209"/>
      <c r="GLJ431" s="1209"/>
      <c r="GLK431" s="1210"/>
      <c r="GLL431" s="1211"/>
      <c r="GLM431" s="1210"/>
      <c r="GLO431" s="1208"/>
      <c r="GLP431" s="1209"/>
      <c r="GLQ431" s="1209"/>
      <c r="GLR431" s="1209"/>
      <c r="GLS431" s="1209"/>
      <c r="GLT431" s="1210"/>
      <c r="GLU431" s="1211"/>
      <c r="GLV431" s="1210"/>
      <c r="GLX431" s="1208"/>
      <c r="GLY431" s="1209"/>
      <c r="GLZ431" s="1209"/>
      <c r="GMA431" s="1209"/>
      <c r="GMB431" s="1209"/>
      <c r="GMC431" s="1210"/>
      <c r="GMD431" s="1211"/>
      <c r="GME431" s="1210"/>
      <c r="GMG431" s="1208"/>
      <c r="GMH431" s="1209"/>
      <c r="GMI431" s="1209"/>
      <c r="GMJ431" s="1209"/>
      <c r="GMK431" s="1209"/>
      <c r="GML431" s="1210"/>
      <c r="GMM431" s="1211"/>
      <c r="GMN431" s="1210"/>
      <c r="GMP431" s="1208"/>
      <c r="GMQ431" s="1209"/>
      <c r="GMR431" s="1209"/>
      <c r="GMS431" s="1209"/>
      <c r="GMT431" s="1209"/>
      <c r="GMU431" s="1210"/>
      <c r="GMV431" s="1211"/>
      <c r="GMW431" s="1210"/>
      <c r="GMY431" s="1208"/>
      <c r="GMZ431" s="1209"/>
      <c r="GNA431" s="1209"/>
      <c r="GNB431" s="1209"/>
      <c r="GNC431" s="1209"/>
      <c r="GND431" s="1210"/>
      <c r="GNE431" s="1211"/>
      <c r="GNF431" s="1210"/>
      <c r="GNH431" s="1208"/>
      <c r="GNI431" s="1209"/>
      <c r="GNJ431" s="1209"/>
      <c r="GNK431" s="1209"/>
      <c r="GNL431" s="1209"/>
      <c r="GNM431" s="1210"/>
      <c r="GNN431" s="1211"/>
      <c r="GNO431" s="1210"/>
      <c r="GNQ431" s="1208"/>
      <c r="GNR431" s="1209"/>
      <c r="GNS431" s="1209"/>
      <c r="GNT431" s="1209"/>
      <c r="GNU431" s="1209"/>
      <c r="GNV431" s="1210"/>
      <c r="GNW431" s="1211"/>
      <c r="GNX431" s="1210"/>
      <c r="GNZ431" s="1208"/>
      <c r="GOA431" s="1209"/>
      <c r="GOB431" s="1209"/>
      <c r="GOC431" s="1209"/>
      <c r="GOD431" s="1209"/>
      <c r="GOE431" s="1210"/>
      <c r="GOF431" s="1211"/>
      <c r="GOG431" s="1210"/>
      <c r="GOI431" s="1208"/>
      <c r="GOJ431" s="1209"/>
      <c r="GOK431" s="1209"/>
      <c r="GOL431" s="1209"/>
      <c r="GOM431" s="1209"/>
      <c r="GON431" s="1210"/>
      <c r="GOO431" s="1211"/>
      <c r="GOP431" s="1210"/>
      <c r="GOR431" s="1208"/>
      <c r="GOS431" s="1209"/>
      <c r="GOT431" s="1209"/>
      <c r="GOU431" s="1209"/>
      <c r="GOV431" s="1209"/>
      <c r="GOW431" s="1210"/>
      <c r="GOX431" s="1211"/>
      <c r="GOY431" s="1210"/>
      <c r="GPA431" s="1208"/>
      <c r="GPB431" s="1209"/>
      <c r="GPC431" s="1209"/>
      <c r="GPD431" s="1209"/>
      <c r="GPE431" s="1209"/>
      <c r="GPF431" s="1210"/>
      <c r="GPG431" s="1211"/>
      <c r="GPH431" s="1210"/>
      <c r="GPJ431" s="1208"/>
      <c r="GPK431" s="1209"/>
      <c r="GPL431" s="1209"/>
      <c r="GPM431" s="1209"/>
      <c r="GPN431" s="1209"/>
      <c r="GPO431" s="1210"/>
      <c r="GPP431" s="1211"/>
      <c r="GPQ431" s="1210"/>
      <c r="GPS431" s="1208"/>
      <c r="GPT431" s="1209"/>
      <c r="GPU431" s="1209"/>
      <c r="GPV431" s="1209"/>
      <c r="GPW431" s="1209"/>
      <c r="GPX431" s="1210"/>
      <c r="GPY431" s="1211"/>
      <c r="GPZ431" s="1210"/>
      <c r="GQB431" s="1208"/>
      <c r="GQC431" s="1209"/>
      <c r="GQD431" s="1209"/>
      <c r="GQE431" s="1209"/>
      <c r="GQF431" s="1209"/>
      <c r="GQG431" s="1210"/>
      <c r="GQH431" s="1211"/>
      <c r="GQI431" s="1210"/>
      <c r="GQK431" s="1208"/>
      <c r="GQL431" s="1209"/>
      <c r="GQM431" s="1209"/>
      <c r="GQN431" s="1209"/>
      <c r="GQO431" s="1209"/>
      <c r="GQP431" s="1210"/>
      <c r="GQQ431" s="1211"/>
      <c r="GQR431" s="1210"/>
      <c r="GQT431" s="1208"/>
      <c r="GQU431" s="1209"/>
      <c r="GQV431" s="1209"/>
      <c r="GQW431" s="1209"/>
      <c r="GQX431" s="1209"/>
      <c r="GQY431" s="1210"/>
      <c r="GQZ431" s="1211"/>
      <c r="GRA431" s="1210"/>
      <c r="GRC431" s="1208"/>
      <c r="GRD431" s="1209"/>
      <c r="GRE431" s="1209"/>
      <c r="GRF431" s="1209"/>
      <c r="GRG431" s="1209"/>
      <c r="GRH431" s="1210"/>
      <c r="GRI431" s="1211"/>
      <c r="GRJ431" s="1210"/>
      <c r="GRL431" s="1208"/>
      <c r="GRM431" s="1209"/>
      <c r="GRN431" s="1209"/>
      <c r="GRO431" s="1209"/>
      <c r="GRP431" s="1209"/>
      <c r="GRQ431" s="1210"/>
      <c r="GRR431" s="1211"/>
      <c r="GRS431" s="1210"/>
      <c r="GRU431" s="1208"/>
      <c r="GRV431" s="1209"/>
      <c r="GRW431" s="1209"/>
      <c r="GRX431" s="1209"/>
      <c r="GRY431" s="1209"/>
      <c r="GRZ431" s="1210"/>
      <c r="GSA431" s="1211"/>
      <c r="GSB431" s="1210"/>
      <c r="GSD431" s="1208"/>
      <c r="GSE431" s="1209"/>
      <c r="GSF431" s="1209"/>
      <c r="GSG431" s="1209"/>
      <c r="GSH431" s="1209"/>
      <c r="GSI431" s="1210"/>
      <c r="GSJ431" s="1211"/>
      <c r="GSK431" s="1210"/>
      <c r="GSM431" s="1208"/>
      <c r="GSN431" s="1209"/>
      <c r="GSO431" s="1209"/>
      <c r="GSP431" s="1209"/>
      <c r="GSQ431" s="1209"/>
      <c r="GSR431" s="1210"/>
      <c r="GSS431" s="1211"/>
      <c r="GST431" s="1210"/>
      <c r="GSV431" s="1208"/>
      <c r="GSW431" s="1209"/>
      <c r="GSX431" s="1209"/>
      <c r="GSY431" s="1209"/>
      <c r="GSZ431" s="1209"/>
      <c r="GTA431" s="1210"/>
      <c r="GTB431" s="1211"/>
      <c r="GTC431" s="1210"/>
      <c r="GTE431" s="1208"/>
      <c r="GTF431" s="1209"/>
      <c r="GTG431" s="1209"/>
      <c r="GTH431" s="1209"/>
      <c r="GTI431" s="1209"/>
      <c r="GTJ431" s="1210"/>
      <c r="GTK431" s="1211"/>
      <c r="GTL431" s="1210"/>
      <c r="GTN431" s="1208"/>
      <c r="GTO431" s="1209"/>
      <c r="GTP431" s="1209"/>
      <c r="GTQ431" s="1209"/>
      <c r="GTR431" s="1209"/>
      <c r="GTS431" s="1210"/>
      <c r="GTT431" s="1211"/>
      <c r="GTU431" s="1210"/>
      <c r="GTW431" s="1208"/>
      <c r="GTX431" s="1209"/>
      <c r="GTY431" s="1209"/>
      <c r="GTZ431" s="1209"/>
      <c r="GUA431" s="1209"/>
      <c r="GUB431" s="1210"/>
      <c r="GUC431" s="1211"/>
      <c r="GUD431" s="1210"/>
      <c r="GUF431" s="1208"/>
      <c r="GUG431" s="1209"/>
      <c r="GUH431" s="1209"/>
      <c r="GUI431" s="1209"/>
      <c r="GUJ431" s="1209"/>
      <c r="GUK431" s="1210"/>
      <c r="GUL431" s="1211"/>
      <c r="GUM431" s="1210"/>
      <c r="GUO431" s="1208"/>
      <c r="GUP431" s="1209"/>
      <c r="GUQ431" s="1209"/>
      <c r="GUR431" s="1209"/>
      <c r="GUS431" s="1209"/>
      <c r="GUT431" s="1210"/>
      <c r="GUU431" s="1211"/>
      <c r="GUV431" s="1210"/>
      <c r="GUX431" s="1208"/>
      <c r="GUY431" s="1209"/>
      <c r="GUZ431" s="1209"/>
      <c r="GVA431" s="1209"/>
      <c r="GVB431" s="1209"/>
      <c r="GVC431" s="1210"/>
      <c r="GVD431" s="1211"/>
      <c r="GVE431" s="1210"/>
      <c r="GVG431" s="1208"/>
      <c r="GVH431" s="1209"/>
      <c r="GVI431" s="1209"/>
      <c r="GVJ431" s="1209"/>
      <c r="GVK431" s="1209"/>
      <c r="GVL431" s="1210"/>
      <c r="GVM431" s="1211"/>
      <c r="GVN431" s="1210"/>
      <c r="GVP431" s="1208"/>
      <c r="GVQ431" s="1209"/>
      <c r="GVR431" s="1209"/>
      <c r="GVS431" s="1209"/>
      <c r="GVT431" s="1209"/>
      <c r="GVU431" s="1210"/>
      <c r="GVV431" s="1211"/>
      <c r="GVW431" s="1210"/>
      <c r="GVY431" s="1208"/>
      <c r="GVZ431" s="1209"/>
      <c r="GWA431" s="1209"/>
      <c r="GWB431" s="1209"/>
      <c r="GWC431" s="1209"/>
      <c r="GWD431" s="1210"/>
      <c r="GWE431" s="1211"/>
      <c r="GWF431" s="1210"/>
      <c r="GWH431" s="1208"/>
      <c r="GWI431" s="1209"/>
      <c r="GWJ431" s="1209"/>
      <c r="GWK431" s="1209"/>
      <c r="GWL431" s="1209"/>
      <c r="GWM431" s="1210"/>
      <c r="GWN431" s="1211"/>
      <c r="GWO431" s="1210"/>
      <c r="GWQ431" s="1208"/>
      <c r="GWR431" s="1209"/>
      <c r="GWS431" s="1209"/>
      <c r="GWT431" s="1209"/>
      <c r="GWU431" s="1209"/>
      <c r="GWV431" s="1210"/>
      <c r="GWW431" s="1211"/>
      <c r="GWX431" s="1210"/>
      <c r="GWZ431" s="1208"/>
      <c r="GXA431" s="1209"/>
      <c r="GXB431" s="1209"/>
      <c r="GXC431" s="1209"/>
      <c r="GXD431" s="1209"/>
      <c r="GXE431" s="1210"/>
      <c r="GXF431" s="1211"/>
      <c r="GXG431" s="1210"/>
      <c r="GXI431" s="1208"/>
      <c r="GXJ431" s="1209"/>
      <c r="GXK431" s="1209"/>
      <c r="GXL431" s="1209"/>
      <c r="GXM431" s="1209"/>
      <c r="GXN431" s="1210"/>
      <c r="GXO431" s="1211"/>
      <c r="GXP431" s="1210"/>
      <c r="GXR431" s="1208"/>
      <c r="GXS431" s="1209"/>
      <c r="GXT431" s="1209"/>
      <c r="GXU431" s="1209"/>
      <c r="GXV431" s="1209"/>
      <c r="GXW431" s="1210"/>
      <c r="GXX431" s="1211"/>
      <c r="GXY431" s="1210"/>
      <c r="GYA431" s="1208"/>
      <c r="GYB431" s="1209"/>
      <c r="GYC431" s="1209"/>
      <c r="GYD431" s="1209"/>
      <c r="GYE431" s="1209"/>
      <c r="GYF431" s="1210"/>
      <c r="GYG431" s="1211"/>
      <c r="GYH431" s="1210"/>
      <c r="GYJ431" s="1208"/>
      <c r="GYK431" s="1209"/>
      <c r="GYL431" s="1209"/>
      <c r="GYM431" s="1209"/>
      <c r="GYN431" s="1209"/>
      <c r="GYO431" s="1210"/>
      <c r="GYP431" s="1211"/>
      <c r="GYQ431" s="1210"/>
      <c r="GYS431" s="1208"/>
      <c r="GYT431" s="1209"/>
      <c r="GYU431" s="1209"/>
      <c r="GYV431" s="1209"/>
      <c r="GYW431" s="1209"/>
      <c r="GYX431" s="1210"/>
      <c r="GYY431" s="1211"/>
      <c r="GYZ431" s="1210"/>
      <c r="GZB431" s="1208"/>
      <c r="GZC431" s="1209"/>
      <c r="GZD431" s="1209"/>
      <c r="GZE431" s="1209"/>
      <c r="GZF431" s="1209"/>
      <c r="GZG431" s="1210"/>
      <c r="GZH431" s="1211"/>
      <c r="GZI431" s="1210"/>
      <c r="GZK431" s="1208"/>
      <c r="GZL431" s="1209"/>
      <c r="GZM431" s="1209"/>
      <c r="GZN431" s="1209"/>
      <c r="GZO431" s="1209"/>
      <c r="GZP431" s="1210"/>
      <c r="GZQ431" s="1211"/>
      <c r="GZR431" s="1210"/>
      <c r="GZT431" s="1208"/>
      <c r="GZU431" s="1209"/>
      <c r="GZV431" s="1209"/>
      <c r="GZW431" s="1209"/>
      <c r="GZX431" s="1209"/>
      <c r="GZY431" s="1210"/>
      <c r="GZZ431" s="1211"/>
      <c r="HAA431" s="1210"/>
      <c r="HAC431" s="1208"/>
      <c r="HAD431" s="1209"/>
      <c r="HAE431" s="1209"/>
      <c r="HAF431" s="1209"/>
      <c r="HAG431" s="1209"/>
      <c r="HAH431" s="1210"/>
      <c r="HAI431" s="1211"/>
      <c r="HAJ431" s="1210"/>
      <c r="HAL431" s="1208"/>
      <c r="HAM431" s="1209"/>
      <c r="HAN431" s="1209"/>
      <c r="HAO431" s="1209"/>
      <c r="HAP431" s="1209"/>
      <c r="HAQ431" s="1210"/>
      <c r="HAR431" s="1211"/>
      <c r="HAS431" s="1210"/>
      <c r="HAU431" s="1208"/>
      <c r="HAV431" s="1209"/>
      <c r="HAW431" s="1209"/>
      <c r="HAX431" s="1209"/>
      <c r="HAY431" s="1209"/>
      <c r="HAZ431" s="1210"/>
      <c r="HBA431" s="1211"/>
      <c r="HBB431" s="1210"/>
      <c r="HBD431" s="1208"/>
      <c r="HBE431" s="1209"/>
      <c r="HBF431" s="1209"/>
      <c r="HBG431" s="1209"/>
      <c r="HBH431" s="1209"/>
      <c r="HBI431" s="1210"/>
      <c r="HBJ431" s="1211"/>
      <c r="HBK431" s="1210"/>
      <c r="HBM431" s="1208"/>
      <c r="HBN431" s="1209"/>
      <c r="HBO431" s="1209"/>
      <c r="HBP431" s="1209"/>
      <c r="HBQ431" s="1209"/>
      <c r="HBR431" s="1210"/>
      <c r="HBS431" s="1211"/>
      <c r="HBT431" s="1210"/>
      <c r="HBV431" s="1208"/>
      <c r="HBW431" s="1209"/>
      <c r="HBX431" s="1209"/>
      <c r="HBY431" s="1209"/>
      <c r="HBZ431" s="1209"/>
      <c r="HCA431" s="1210"/>
      <c r="HCB431" s="1211"/>
      <c r="HCC431" s="1210"/>
      <c r="HCE431" s="1208"/>
      <c r="HCF431" s="1209"/>
      <c r="HCG431" s="1209"/>
      <c r="HCH431" s="1209"/>
      <c r="HCI431" s="1209"/>
      <c r="HCJ431" s="1210"/>
      <c r="HCK431" s="1211"/>
      <c r="HCL431" s="1210"/>
      <c r="HCN431" s="1208"/>
      <c r="HCO431" s="1209"/>
      <c r="HCP431" s="1209"/>
      <c r="HCQ431" s="1209"/>
      <c r="HCR431" s="1209"/>
      <c r="HCS431" s="1210"/>
      <c r="HCT431" s="1211"/>
      <c r="HCU431" s="1210"/>
      <c r="HCW431" s="1208"/>
      <c r="HCX431" s="1209"/>
      <c r="HCY431" s="1209"/>
      <c r="HCZ431" s="1209"/>
      <c r="HDA431" s="1209"/>
      <c r="HDB431" s="1210"/>
      <c r="HDC431" s="1211"/>
      <c r="HDD431" s="1210"/>
      <c r="HDF431" s="1208"/>
      <c r="HDG431" s="1209"/>
      <c r="HDH431" s="1209"/>
      <c r="HDI431" s="1209"/>
      <c r="HDJ431" s="1209"/>
      <c r="HDK431" s="1210"/>
      <c r="HDL431" s="1211"/>
      <c r="HDM431" s="1210"/>
      <c r="HDO431" s="1208"/>
      <c r="HDP431" s="1209"/>
      <c r="HDQ431" s="1209"/>
      <c r="HDR431" s="1209"/>
      <c r="HDS431" s="1209"/>
      <c r="HDT431" s="1210"/>
      <c r="HDU431" s="1211"/>
      <c r="HDV431" s="1210"/>
      <c r="HDX431" s="1208"/>
      <c r="HDY431" s="1209"/>
      <c r="HDZ431" s="1209"/>
      <c r="HEA431" s="1209"/>
      <c r="HEB431" s="1209"/>
      <c r="HEC431" s="1210"/>
      <c r="HED431" s="1211"/>
      <c r="HEE431" s="1210"/>
      <c r="HEG431" s="1208"/>
      <c r="HEH431" s="1209"/>
      <c r="HEI431" s="1209"/>
      <c r="HEJ431" s="1209"/>
      <c r="HEK431" s="1209"/>
      <c r="HEL431" s="1210"/>
      <c r="HEM431" s="1211"/>
      <c r="HEN431" s="1210"/>
      <c r="HEP431" s="1208"/>
      <c r="HEQ431" s="1209"/>
      <c r="HER431" s="1209"/>
      <c r="HES431" s="1209"/>
      <c r="HET431" s="1209"/>
      <c r="HEU431" s="1210"/>
      <c r="HEV431" s="1211"/>
      <c r="HEW431" s="1210"/>
      <c r="HEY431" s="1208"/>
      <c r="HEZ431" s="1209"/>
      <c r="HFA431" s="1209"/>
      <c r="HFB431" s="1209"/>
      <c r="HFC431" s="1209"/>
      <c r="HFD431" s="1210"/>
      <c r="HFE431" s="1211"/>
      <c r="HFF431" s="1210"/>
      <c r="HFH431" s="1208"/>
      <c r="HFI431" s="1209"/>
      <c r="HFJ431" s="1209"/>
      <c r="HFK431" s="1209"/>
      <c r="HFL431" s="1209"/>
      <c r="HFM431" s="1210"/>
      <c r="HFN431" s="1211"/>
      <c r="HFO431" s="1210"/>
      <c r="HFQ431" s="1208"/>
      <c r="HFR431" s="1209"/>
      <c r="HFS431" s="1209"/>
      <c r="HFT431" s="1209"/>
      <c r="HFU431" s="1209"/>
      <c r="HFV431" s="1210"/>
      <c r="HFW431" s="1211"/>
      <c r="HFX431" s="1210"/>
      <c r="HFZ431" s="1208"/>
      <c r="HGA431" s="1209"/>
      <c r="HGB431" s="1209"/>
      <c r="HGC431" s="1209"/>
      <c r="HGD431" s="1209"/>
      <c r="HGE431" s="1210"/>
      <c r="HGF431" s="1211"/>
      <c r="HGG431" s="1210"/>
      <c r="HGI431" s="1208"/>
      <c r="HGJ431" s="1209"/>
      <c r="HGK431" s="1209"/>
      <c r="HGL431" s="1209"/>
      <c r="HGM431" s="1209"/>
      <c r="HGN431" s="1210"/>
      <c r="HGO431" s="1211"/>
      <c r="HGP431" s="1210"/>
      <c r="HGR431" s="1208"/>
      <c r="HGS431" s="1209"/>
      <c r="HGT431" s="1209"/>
      <c r="HGU431" s="1209"/>
      <c r="HGV431" s="1209"/>
      <c r="HGW431" s="1210"/>
      <c r="HGX431" s="1211"/>
      <c r="HGY431" s="1210"/>
      <c r="HHA431" s="1208"/>
      <c r="HHB431" s="1209"/>
      <c r="HHC431" s="1209"/>
      <c r="HHD431" s="1209"/>
      <c r="HHE431" s="1209"/>
      <c r="HHF431" s="1210"/>
      <c r="HHG431" s="1211"/>
      <c r="HHH431" s="1210"/>
      <c r="HHJ431" s="1208"/>
      <c r="HHK431" s="1209"/>
      <c r="HHL431" s="1209"/>
      <c r="HHM431" s="1209"/>
      <c r="HHN431" s="1209"/>
      <c r="HHO431" s="1210"/>
      <c r="HHP431" s="1211"/>
      <c r="HHQ431" s="1210"/>
      <c r="HHS431" s="1208"/>
      <c r="HHT431" s="1209"/>
      <c r="HHU431" s="1209"/>
      <c r="HHV431" s="1209"/>
      <c r="HHW431" s="1209"/>
      <c r="HHX431" s="1210"/>
      <c r="HHY431" s="1211"/>
      <c r="HHZ431" s="1210"/>
      <c r="HIB431" s="1208"/>
      <c r="HIC431" s="1209"/>
      <c r="HID431" s="1209"/>
      <c r="HIE431" s="1209"/>
      <c r="HIF431" s="1209"/>
      <c r="HIG431" s="1210"/>
      <c r="HIH431" s="1211"/>
      <c r="HII431" s="1210"/>
      <c r="HIK431" s="1208"/>
      <c r="HIL431" s="1209"/>
      <c r="HIM431" s="1209"/>
      <c r="HIN431" s="1209"/>
      <c r="HIO431" s="1209"/>
      <c r="HIP431" s="1210"/>
      <c r="HIQ431" s="1211"/>
      <c r="HIR431" s="1210"/>
      <c r="HIT431" s="1208"/>
      <c r="HIU431" s="1209"/>
      <c r="HIV431" s="1209"/>
      <c r="HIW431" s="1209"/>
      <c r="HIX431" s="1209"/>
      <c r="HIY431" s="1210"/>
      <c r="HIZ431" s="1211"/>
      <c r="HJA431" s="1210"/>
      <c r="HJC431" s="1208"/>
      <c r="HJD431" s="1209"/>
      <c r="HJE431" s="1209"/>
      <c r="HJF431" s="1209"/>
      <c r="HJG431" s="1209"/>
      <c r="HJH431" s="1210"/>
      <c r="HJI431" s="1211"/>
      <c r="HJJ431" s="1210"/>
      <c r="HJL431" s="1208"/>
      <c r="HJM431" s="1209"/>
      <c r="HJN431" s="1209"/>
      <c r="HJO431" s="1209"/>
      <c r="HJP431" s="1209"/>
      <c r="HJQ431" s="1210"/>
      <c r="HJR431" s="1211"/>
      <c r="HJS431" s="1210"/>
      <c r="HJU431" s="1208"/>
      <c r="HJV431" s="1209"/>
      <c r="HJW431" s="1209"/>
      <c r="HJX431" s="1209"/>
      <c r="HJY431" s="1209"/>
      <c r="HJZ431" s="1210"/>
      <c r="HKA431" s="1211"/>
      <c r="HKB431" s="1210"/>
      <c r="HKD431" s="1208"/>
      <c r="HKE431" s="1209"/>
      <c r="HKF431" s="1209"/>
      <c r="HKG431" s="1209"/>
      <c r="HKH431" s="1209"/>
      <c r="HKI431" s="1210"/>
      <c r="HKJ431" s="1211"/>
      <c r="HKK431" s="1210"/>
      <c r="HKM431" s="1208"/>
      <c r="HKN431" s="1209"/>
      <c r="HKO431" s="1209"/>
      <c r="HKP431" s="1209"/>
      <c r="HKQ431" s="1209"/>
      <c r="HKR431" s="1210"/>
      <c r="HKS431" s="1211"/>
      <c r="HKT431" s="1210"/>
      <c r="HKV431" s="1208"/>
      <c r="HKW431" s="1209"/>
      <c r="HKX431" s="1209"/>
      <c r="HKY431" s="1209"/>
      <c r="HKZ431" s="1209"/>
      <c r="HLA431" s="1210"/>
      <c r="HLB431" s="1211"/>
      <c r="HLC431" s="1210"/>
      <c r="HLE431" s="1208"/>
      <c r="HLF431" s="1209"/>
      <c r="HLG431" s="1209"/>
      <c r="HLH431" s="1209"/>
      <c r="HLI431" s="1209"/>
      <c r="HLJ431" s="1210"/>
      <c r="HLK431" s="1211"/>
      <c r="HLL431" s="1210"/>
      <c r="HLN431" s="1208"/>
      <c r="HLO431" s="1209"/>
      <c r="HLP431" s="1209"/>
      <c r="HLQ431" s="1209"/>
      <c r="HLR431" s="1209"/>
      <c r="HLS431" s="1210"/>
      <c r="HLT431" s="1211"/>
      <c r="HLU431" s="1210"/>
      <c r="HLW431" s="1208"/>
      <c r="HLX431" s="1209"/>
      <c r="HLY431" s="1209"/>
      <c r="HLZ431" s="1209"/>
      <c r="HMA431" s="1209"/>
      <c r="HMB431" s="1210"/>
      <c r="HMC431" s="1211"/>
      <c r="HMD431" s="1210"/>
      <c r="HMF431" s="1208"/>
      <c r="HMG431" s="1209"/>
      <c r="HMH431" s="1209"/>
      <c r="HMI431" s="1209"/>
      <c r="HMJ431" s="1209"/>
      <c r="HMK431" s="1210"/>
      <c r="HML431" s="1211"/>
      <c r="HMM431" s="1210"/>
      <c r="HMO431" s="1208"/>
      <c r="HMP431" s="1209"/>
      <c r="HMQ431" s="1209"/>
      <c r="HMR431" s="1209"/>
      <c r="HMS431" s="1209"/>
      <c r="HMT431" s="1210"/>
      <c r="HMU431" s="1211"/>
      <c r="HMV431" s="1210"/>
      <c r="HMX431" s="1208"/>
      <c r="HMY431" s="1209"/>
      <c r="HMZ431" s="1209"/>
      <c r="HNA431" s="1209"/>
      <c r="HNB431" s="1209"/>
      <c r="HNC431" s="1210"/>
      <c r="HND431" s="1211"/>
      <c r="HNE431" s="1210"/>
      <c r="HNG431" s="1208"/>
      <c r="HNH431" s="1209"/>
      <c r="HNI431" s="1209"/>
      <c r="HNJ431" s="1209"/>
      <c r="HNK431" s="1209"/>
      <c r="HNL431" s="1210"/>
      <c r="HNM431" s="1211"/>
      <c r="HNN431" s="1210"/>
      <c r="HNP431" s="1208"/>
      <c r="HNQ431" s="1209"/>
      <c r="HNR431" s="1209"/>
      <c r="HNS431" s="1209"/>
      <c r="HNT431" s="1209"/>
      <c r="HNU431" s="1210"/>
      <c r="HNV431" s="1211"/>
      <c r="HNW431" s="1210"/>
      <c r="HNY431" s="1208"/>
      <c r="HNZ431" s="1209"/>
      <c r="HOA431" s="1209"/>
      <c r="HOB431" s="1209"/>
      <c r="HOC431" s="1209"/>
      <c r="HOD431" s="1210"/>
      <c r="HOE431" s="1211"/>
      <c r="HOF431" s="1210"/>
      <c r="HOH431" s="1208"/>
      <c r="HOI431" s="1209"/>
      <c r="HOJ431" s="1209"/>
      <c r="HOK431" s="1209"/>
      <c r="HOL431" s="1209"/>
      <c r="HOM431" s="1210"/>
      <c r="HON431" s="1211"/>
      <c r="HOO431" s="1210"/>
      <c r="HOQ431" s="1208"/>
      <c r="HOR431" s="1209"/>
      <c r="HOS431" s="1209"/>
      <c r="HOT431" s="1209"/>
      <c r="HOU431" s="1209"/>
      <c r="HOV431" s="1210"/>
      <c r="HOW431" s="1211"/>
      <c r="HOX431" s="1210"/>
      <c r="HOZ431" s="1208"/>
      <c r="HPA431" s="1209"/>
      <c r="HPB431" s="1209"/>
      <c r="HPC431" s="1209"/>
      <c r="HPD431" s="1209"/>
      <c r="HPE431" s="1210"/>
      <c r="HPF431" s="1211"/>
      <c r="HPG431" s="1210"/>
      <c r="HPI431" s="1208"/>
      <c r="HPJ431" s="1209"/>
      <c r="HPK431" s="1209"/>
      <c r="HPL431" s="1209"/>
      <c r="HPM431" s="1209"/>
      <c r="HPN431" s="1210"/>
      <c r="HPO431" s="1211"/>
      <c r="HPP431" s="1210"/>
      <c r="HPR431" s="1208"/>
      <c r="HPS431" s="1209"/>
      <c r="HPT431" s="1209"/>
      <c r="HPU431" s="1209"/>
      <c r="HPV431" s="1209"/>
      <c r="HPW431" s="1210"/>
      <c r="HPX431" s="1211"/>
      <c r="HPY431" s="1210"/>
      <c r="HQA431" s="1208"/>
      <c r="HQB431" s="1209"/>
      <c r="HQC431" s="1209"/>
      <c r="HQD431" s="1209"/>
      <c r="HQE431" s="1209"/>
      <c r="HQF431" s="1210"/>
      <c r="HQG431" s="1211"/>
      <c r="HQH431" s="1210"/>
      <c r="HQJ431" s="1208"/>
      <c r="HQK431" s="1209"/>
      <c r="HQL431" s="1209"/>
      <c r="HQM431" s="1209"/>
      <c r="HQN431" s="1209"/>
      <c r="HQO431" s="1210"/>
      <c r="HQP431" s="1211"/>
      <c r="HQQ431" s="1210"/>
      <c r="HQS431" s="1208"/>
      <c r="HQT431" s="1209"/>
      <c r="HQU431" s="1209"/>
      <c r="HQV431" s="1209"/>
      <c r="HQW431" s="1209"/>
      <c r="HQX431" s="1210"/>
      <c r="HQY431" s="1211"/>
      <c r="HQZ431" s="1210"/>
      <c r="HRB431" s="1208"/>
      <c r="HRC431" s="1209"/>
      <c r="HRD431" s="1209"/>
      <c r="HRE431" s="1209"/>
      <c r="HRF431" s="1209"/>
      <c r="HRG431" s="1210"/>
      <c r="HRH431" s="1211"/>
      <c r="HRI431" s="1210"/>
      <c r="HRK431" s="1208"/>
      <c r="HRL431" s="1209"/>
      <c r="HRM431" s="1209"/>
      <c r="HRN431" s="1209"/>
      <c r="HRO431" s="1209"/>
      <c r="HRP431" s="1210"/>
      <c r="HRQ431" s="1211"/>
      <c r="HRR431" s="1210"/>
      <c r="HRT431" s="1208"/>
      <c r="HRU431" s="1209"/>
      <c r="HRV431" s="1209"/>
      <c r="HRW431" s="1209"/>
      <c r="HRX431" s="1209"/>
      <c r="HRY431" s="1210"/>
      <c r="HRZ431" s="1211"/>
      <c r="HSA431" s="1210"/>
      <c r="HSC431" s="1208"/>
      <c r="HSD431" s="1209"/>
      <c r="HSE431" s="1209"/>
      <c r="HSF431" s="1209"/>
      <c r="HSG431" s="1209"/>
      <c r="HSH431" s="1210"/>
      <c r="HSI431" s="1211"/>
      <c r="HSJ431" s="1210"/>
      <c r="HSL431" s="1208"/>
      <c r="HSM431" s="1209"/>
      <c r="HSN431" s="1209"/>
      <c r="HSO431" s="1209"/>
      <c r="HSP431" s="1209"/>
      <c r="HSQ431" s="1210"/>
      <c r="HSR431" s="1211"/>
      <c r="HSS431" s="1210"/>
      <c r="HSU431" s="1208"/>
      <c r="HSV431" s="1209"/>
      <c r="HSW431" s="1209"/>
      <c r="HSX431" s="1209"/>
      <c r="HSY431" s="1209"/>
      <c r="HSZ431" s="1210"/>
      <c r="HTA431" s="1211"/>
      <c r="HTB431" s="1210"/>
      <c r="HTD431" s="1208"/>
      <c r="HTE431" s="1209"/>
      <c r="HTF431" s="1209"/>
      <c r="HTG431" s="1209"/>
      <c r="HTH431" s="1209"/>
      <c r="HTI431" s="1210"/>
      <c r="HTJ431" s="1211"/>
      <c r="HTK431" s="1210"/>
      <c r="HTM431" s="1208"/>
      <c r="HTN431" s="1209"/>
      <c r="HTO431" s="1209"/>
      <c r="HTP431" s="1209"/>
      <c r="HTQ431" s="1209"/>
      <c r="HTR431" s="1210"/>
      <c r="HTS431" s="1211"/>
      <c r="HTT431" s="1210"/>
      <c r="HTV431" s="1208"/>
      <c r="HTW431" s="1209"/>
      <c r="HTX431" s="1209"/>
      <c r="HTY431" s="1209"/>
      <c r="HTZ431" s="1209"/>
      <c r="HUA431" s="1210"/>
      <c r="HUB431" s="1211"/>
      <c r="HUC431" s="1210"/>
      <c r="HUE431" s="1208"/>
      <c r="HUF431" s="1209"/>
      <c r="HUG431" s="1209"/>
      <c r="HUH431" s="1209"/>
      <c r="HUI431" s="1209"/>
      <c r="HUJ431" s="1210"/>
      <c r="HUK431" s="1211"/>
      <c r="HUL431" s="1210"/>
      <c r="HUN431" s="1208"/>
      <c r="HUO431" s="1209"/>
      <c r="HUP431" s="1209"/>
      <c r="HUQ431" s="1209"/>
      <c r="HUR431" s="1209"/>
      <c r="HUS431" s="1210"/>
      <c r="HUT431" s="1211"/>
      <c r="HUU431" s="1210"/>
      <c r="HUW431" s="1208"/>
      <c r="HUX431" s="1209"/>
      <c r="HUY431" s="1209"/>
      <c r="HUZ431" s="1209"/>
      <c r="HVA431" s="1209"/>
      <c r="HVB431" s="1210"/>
      <c r="HVC431" s="1211"/>
      <c r="HVD431" s="1210"/>
      <c r="HVF431" s="1208"/>
      <c r="HVG431" s="1209"/>
      <c r="HVH431" s="1209"/>
      <c r="HVI431" s="1209"/>
      <c r="HVJ431" s="1209"/>
      <c r="HVK431" s="1210"/>
      <c r="HVL431" s="1211"/>
      <c r="HVM431" s="1210"/>
      <c r="HVO431" s="1208"/>
      <c r="HVP431" s="1209"/>
      <c r="HVQ431" s="1209"/>
      <c r="HVR431" s="1209"/>
      <c r="HVS431" s="1209"/>
      <c r="HVT431" s="1210"/>
      <c r="HVU431" s="1211"/>
      <c r="HVV431" s="1210"/>
      <c r="HVX431" s="1208"/>
      <c r="HVY431" s="1209"/>
      <c r="HVZ431" s="1209"/>
      <c r="HWA431" s="1209"/>
      <c r="HWB431" s="1209"/>
      <c r="HWC431" s="1210"/>
      <c r="HWD431" s="1211"/>
      <c r="HWE431" s="1210"/>
      <c r="HWG431" s="1208"/>
      <c r="HWH431" s="1209"/>
      <c r="HWI431" s="1209"/>
      <c r="HWJ431" s="1209"/>
      <c r="HWK431" s="1209"/>
      <c r="HWL431" s="1210"/>
      <c r="HWM431" s="1211"/>
      <c r="HWN431" s="1210"/>
      <c r="HWP431" s="1208"/>
      <c r="HWQ431" s="1209"/>
      <c r="HWR431" s="1209"/>
      <c r="HWS431" s="1209"/>
      <c r="HWT431" s="1209"/>
      <c r="HWU431" s="1210"/>
      <c r="HWV431" s="1211"/>
      <c r="HWW431" s="1210"/>
      <c r="HWY431" s="1208"/>
      <c r="HWZ431" s="1209"/>
      <c r="HXA431" s="1209"/>
      <c r="HXB431" s="1209"/>
      <c r="HXC431" s="1209"/>
      <c r="HXD431" s="1210"/>
      <c r="HXE431" s="1211"/>
      <c r="HXF431" s="1210"/>
      <c r="HXH431" s="1208"/>
      <c r="HXI431" s="1209"/>
      <c r="HXJ431" s="1209"/>
      <c r="HXK431" s="1209"/>
      <c r="HXL431" s="1209"/>
      <c r="HXM431" s="1210"/>
      <c r="HXN431" s="1211"/>
      <c r="HXO431" s="1210"/>
      <c r="HXQ431" s="1208"/>
      <c r="HXR431" s="1209"/>
      <c r="HXS431" s="1209"/>
      <c r="HXT431" s="1209"/>
      <c r="HXU431" s="1209"/>
      <c r="HXV431" s="1210"/>
      <c r="HXW431" s="1211"/>
      <c r="HXX431" s="1210"/>
      <c r="HXZ431" s="1208"/>
      <c r="HYA431" s="1209"/>
      <c r="HYB431" s="1209"/>
      <c r="HYC431" s="1209"/>
      <c r="HYD431" s="1209"/>
      <c r="HYE431" s="1210"/>
      <c r="HYF431" s="1211"/>
      <c r="HYG431" s="1210"/>
      <c r="HYI431" s="1208"/>
      <c r="HYJ431" s="1209"/>
      <c r="HYK431" s="1209"/>
      <c r="HYL431" s="1209"/>
      <c r="HYM431" s="1209"/>
      <c r="HYN431" s="1210"/>
      <c r="HYO431" s="1211"/>
      <c r="HYP431" s="1210"/>
      <c r="HYR431" s="1208"/>
      <c r="HYS431" s="1209"/>
      <c r="HYT431" s="1209"/>
      <c r="HYU431" s="1209"/>
      <c r="HYV431" s="1209"/>
      <c r="HYW431" s="1210"/>
      <c r="HYX431" s="1211"/>
      <c r="HYY431" s="1210"/>
      <c r="HZA431" s="1208"/>
      <c r="HZB431" s="1209"/>
      <c r="HZC431" s="1209"/>
      <c r="HZD431" s="1209"/>
      <c r="HZE431" s="1209"/>
      <c r="HZF431" s="1210"/>
      <c r="HZG431" s="1211"/>
      <c r="HZH431" s="1210"/>
      <c r="HZJ431" s="1208"/>
      <c r="HZK431" s="1209"/>
      <c r="HZL431" s="1209"/>
      <c r="HZM431" s="1209"/>
      <c r="HZN431" s="1209"/>
      <c r="HZO431" s="1210"/>
      <c r="HZP431" s="1211"/>
      <c r="HZQ431" s="1210"/>
      <c r="HZS431" s="1208"/>
      <c r="HZT431" s="1209"/>
      <c r="HZU431" s="1209"/>
      <c r="HZV431" s="1209"/>
      <c r="HZW431" s="1209"/>
      <c r="HZX431" s="1210"/>
      <c r="HZY431" s="1211"/>
      <c r="HZZ431" s="1210"/>
      <c r="IAB431" s="1208"/>
      <c r="IAC431" s="1209"/>
      <c r="IAD431" s="1209"/>
      <c r="IAE431" s="1209"/>
      <c r="IAF431" s="1209"/>
      <c r="IAG431" s="1210"/>
      <c r="IAH431" s="1211"/>
      <c r="IAI431" s="1210"/>
      <c r="IAK431" s="1208"/>
      <c r="IAL431" s="1209"/>
      <c r="IAM431" s="1209"/>
      <c r="IAN431" s="1209"/>
      <c r="IAO431" s="1209"/>
      <c r="IAP431" s="1210"/>
      <c r="IAQ431" s="1211"/>
      <c r="IAR431" s="1210"/>
      <c r="IAT431" s="1208"/>
      <c r="IAU431" s="1209"/>
      <c r="IAV431" s="1209"/>
      <c r="IAW431" s="1209"/>
      <c r="IAX431" s="1209"/>
      <c r="IAY431" s="1210"/>
      <c r="IAZ431" s="1211"/>
      <c r="IBA431" s="1210"/>
      <c r="IBC431" s="1208"/>
      <c r="IBD431" s="1209"/>
      <c r="IBE431" s="1209"/>
      <c r="IBF431" s="1209"/>
      <c r="IBG431" s="1209"/>
      <c r="IBH431" s="1210"/>
      <c r="IBI431" s="1211"/>
      <c r="IBJ431" s="1210"/>
      <c r="IBL431" s="1208"/>
      <c r="IBM431" s="1209"/>
      <c r="IBN431" s="1209"/>
      <c r="IBO431" s="1209"/>
      <c r="IBP431" s="1209"/>
      <c r="IBQ431" s="1210"/>
      <c r="IBR431" s="1211"/>
      <c r="IBS431" s="1210"/>
      <c r="IBU431" s="1208"/>
      <c r="IBV431" s="1209"/>
      <c r="IBW431" s="1209"/>
      <c r="IBX431" s="1209"/>
      <c r="IBY431" s="1209"/>
      <c r="IBZ431" s="1210"/>
      <c r="ICA431" s="1211"/>
      <c r="ICB431" s="1210"/>
      <c r="ICD431" s="1208"/>
      <c r="ICE431" s="1209"/>
      <c r="ICF431" s="1209"/>
      <c r="ICG431" s="1209"/>
      <c r="ICH431" s="1209"/>
      <c r="ICI431" s="1210"/>
      <c r="ICJ431" s="1211"/>
      <c r="ICK431" s="1210"/>
      <c r="ICM431" s="1208"/>
      <c r="ICN431" s="1209"/>
      <c r="ICO431" s="1209"/>
      <c r="ICP431" s="1209"/>
      <c r="ICQ431" s="1209"/>
      <c r="ICR431" s="1210"/>
      <c r="ICS431" s="1211"/>
      <c r="ICT431" s="1210"/>
      <c r="ICV431" s="1208"/>
      <c r="ICW431" s="1209"/>
      <c r="ICX431" s="1209"/>
      <c r="ICY431" s="1209"/>
      <c r="ICZ431" s="1209"/>
      <c r="IDA431" s="1210"/>
      <c r="IDB431" s="1211"/>
      <c r="IDC431" s="1210"/>
      <c r="IDE431" s="1208"/>
      <c r="IDF431" s="1209"/>
      <c r="IDG431" s="1209"/>
      <c r="IDH431" s="1209"/>
      <c r="IDI431" s="1209"/>
      <c r="IDJ431" s="1210"/>
      <c r="IDK431" s="1211"/>
      <c r="IDL431" s="1210"/>
      <c r="IDN431" s="1208"/>
      <c r="IDO431" s="1209"/>
      <c r="IDP431" s="1209"/>
      <c r="IDQ431" s="1209"/>
      <c r="IDR431" s="1209"/>
      <c r="IDS431" s="1210"/>
      <c r="IDT431" s="1211"/>
      <c r="IDU431" s="1210"/>
      <c r="IDW431" s="1208"/>
      <c r="IDX431" s="1209"/>
      <c r="IDY431" s="1209"/>
      <c r="IDZ431" s="1209"/>
      <c r="IEA431" s="1209"/>
      <c r="IEB431" s="1210"/>
      <c r="IEC431" s="1211"/>
      <c r="IED431" s="1210"/>
      <c r="IEF431" s="1208"/>
      <c r="IEG431" s="1209"/>
      <c r="IEH431" s="1209"/>
      <c r="IEI431" s="1209"/>
      <c r="IEJ431" s="1209"/>
      <c r="IEK431" s="1210"/>
      <c r="IEL431" s="1211"/>
      <c r="IEM431" s="1210"/>
      <c r="IEO431" s="1208"/>
      <c r="IEP431" s="1209"/>
      <c r="IEQ431" s="1209"/>
      <c r="IER431" s="1209"/>
      <c r="IES431" s="1209"/>
      <c r="IET431" s="1210"/>
      <c r="IEU431" s="1211"/>
      <c r="IEV431" s="1210"/>
      <c r="IEX431" s="1208"/>
      <c r="IEY431" s="1209"/>
      <c r="IEZ431" s="1209"/>
      <c r="IFA431" s="1209"/>
      <c r="IFB431" s="1209"/>
      <c r="IFC431" s="1210"/>
      <c r="IFD431" s="1211"/>
      <c r="IFE431" s="1210"/>
      <c r="IFG431" s="1208"/>
      <c r="IFH431" s="1209"/>
      <c r="IFI431" s="1209"/>
      <c r="IFJ431" s="1209"/>
      <c r="IFK431" s="1209"/>
      <c r="IFL431" s="1210"/>
      <c r="IFM431" s="1211"/>
      <c r="IFN431" s="1210"/>
      <c r="IFP431" s="1208"/>
      <c r="IFQ431" s="1209"/>
      <c r="IFR431" s="1209"/>
      <c r="IFS431" s="1209"/>
      <c r="IFT431" s="1209"/>
      <c r="IFU431" s="1210"/>
      <c r="IFV431" s="1211"/>
      <c r="IFW431" s="1210"/>
      <c r="IFY431" s="1208"/>
      <c r="IFZ431" s="1209"/>
      <c r="IGA431" s="1209"/>
      <c r="IGB431" s="1209"/>
      <c r="IGC431" s="1209"/>
      <c r="IGD431" s="1210"/>
      <c r="IGE431" s="1211"/>
      <c r="IGF431" s="1210"/>
      <c r="IGH431" s="1208"/>
      <c r="IGI431" s="1209"/>
      <c r="IGJ431" s="1209"/>
      <c r="IGK431" s="1209"/>
      <c r="IGL431" s="1209"/>
      <c r="IGM431" s="1210"/>
      <c r="IGN431" s="1211"/>
      <c r="IGO431" s="1210"/>
      <c r="IGQ431" s="1208"/>
      <c r="IGR431" s="1209"/>
      <c r="IGS431" s="1209"/>
      <c r="IGT431" s="1209"/>
      <c r="IGU431" s="1209"/>
      <c r="IGV431" s="1210"/>
      <c r="IGW431" s="1211"/>
      <c r="IGX431" s="1210"/>
      <c r="IGZ431" s="1208"/>
      <c r="IHA431" s="1209"/>
      <c r="IHB431" s="1209"/>
      <c r="IHC431" s="1209"/>
      <c r="IHD431" s="1209"/>
      <c r="IHE431" s="1210"/>
      <c r="IHF431" s="1211"/>
      <c r="IHG431" s="1210"/>
      <c r="IHI431" s="1208"/>
      <c r="IHJ431" s="1209"/>
      <c r="IHK431" s="1209"/>
      <c r="IHL431" s="1209"/>
      <c r="IHM431" s="1209"/>
      <c r="IHN431" s="1210"/>
      <c r="IHO431" s="1211"/>
      <c r="IHP431" s="1210"/>
      <c r="IHR431" s="1208"/>
      <c r="IHS431" s="1209"/>
      <c r="IHT431" s="1209"/>
      <c r="IHU431" s="1209"/>
      <c r="IHV431" s="1209"/>
      <c r="IHW431" s="1210"/>
      <c r="IHX431" s="1211"/>
      <c r="IHY431" s="1210"/>
      <c r="IIA431" s="1208"/>
      <c r="IIB431" s="1209"/>
      <c r="IIC431" s="1209"/>
      <c r="IID431" s="1209"/>
      <c r="IIE431" s="1209"/>
      <c r="IIF431" s="1210"/>
      <c r="IIG431" s="1211"/>
      <c r="IIH431" s="1210"/>
      <c r="IIJ431" s="1208"/>
      <c r="IIK431" s="1209"/>
      <c r="IIL431" s="1209"/>
      <c r="IIM431" s="1209"/>
      <c r="IIN431" s="1209"/>
      <c r="IIO431" s="1210"/>
      <c r="IIP431" s="1211"/>
      <c r="IIQ431" s="1210"/>
      <c r="IIS431" s="1208"/>
      <c r="IIT431" s="1209"/>
      <c r="IIU431" s="1209"/>
      <c r="IIV431" s="1209"/>
      <c r="IIW431" s="1209"/>
      <c r="IIX431" s="1210"/>
      <c r="IIY431" s="1211"/>
      <c r="IIZ431" s="1210"/>
      <c r="IJB431" s="1208"/>
      <c r="IJC431" s="1209"/>
      <c r="IJD431" s="1209"/>
      <c r="IJE431" s="1209"/>
      <c r="IJF431" s="1209"/>
      <c r="IJG431" s="1210"/>
      <c r="IJH431" s="1211"/>
      <c r="IJI431" s="1210"/>
      <c r="IJK431" s="1208"/>
      <c r="IJL431" s="1209"/>
      <c r="IJM431" s="1209"/>
      <c r="IJN431" s="1209"/>
      <c r="IJO431" s="1209"/>
      <c r="IJP431" s="1210"/>
      <c r="IJQ431" s="1211"/>
      <c r="IJR431" s="1210"/>
      <c r="IJT431" s="1208"/>
      <c r="IJU431" s="1209"/>
      <c r="IJV431" s="1209"/>
      <c r="IJW431" s="1209"/>
      <c r="IJX431" s="1209"/>
      <c r="IJY431" s="1210"/>
      <c r="IJZ431" s="1211"/>
      <c r="IKA431" s="1210"/>
      <c r="IKC431" s="1208"/>
      <c r="IKD431" s="1209"/>
      <c r="IKE431" s="1209"/>
      <c r="IKF431" s="1209"/>
      <c r="IKG431" s="1209"/>
      <c r="IKH431" s="1210"/>
      <c r="IKI431" s="1211"/>
      <c r="IKJ431" s="1210"/>
      <c r="IKL431" s="1208"/>
      <c r="IKM431" s="1209"/>
      <c r="IKN431" s="1209"/>
      <c r="IKO431" s="1209"/>
      <c r="IKP431" s="1209"/>
      <c r="IKQ431" s="1210"/>
      <c r="IKR431" s="1211"/>
      <c r="IKS431" s="1210"/>
      <c r="IKU431" s="1208"/>
      <c r="IKV431" s="1209"/>
      <c r="IKW431" s="1209"/>
      <c r="IKX431" s="1209"/>
      <c r="IKY431" s="1209"/>
      <c r="IKZ431" s="1210"/>
      <c r="ILA431" s="1211"/>
      <c r="ILB431" s="1210"/>
      <c r="ILD431" s="1208"/>
      <c r="ILE431" s="1209"/>
      <c r="ILF431" s="1209"/>
      <c r="ILG431" s="1209"/>
      <c r="ILH431" s="1209"/>
      <c r="ILI431" s="1210"/>
      <c r="ILJ431" s="1211"/>
      <c r="ILK431" s="1210"/>
      <c r="ILM431" s="1208"/>
      <c r="ILN431" s="1209"/>
      <c r="ILO431" s="1209"/>
      <c r="ILP431" s="1209"/>
      <c r="ILQ431" s="1209"/>
      <c r="ILR431" s="1210"/>
      <c r="ILS431" s="1211"/>
      <c r="ILT431" s="1210"/>
      <c r="ILV431" s="1208"/>
      <c r="ILW431" s="1209"/>
      <c r="ILX431" s="1209"/>
      <c r="ILY431" s="1209"/>
      <c r="ILZ431" s="1209"/>
      <c r="IMA431" s="1210"/>
      <c r="IMB431" s="1211"/>
      <c r="IMC431" s="1210"/>
      <c r="IME431" s="1208"/>
      <c r="IMF431" s="1209"/>
      <c r="IMG431" s="1209"/>
      <c r="IMH431" s="1209"/>
      <c r="IMI431" s="1209"/>
      <c r="IMJ431" s="1210"/>
      <c r="IMK431" s="1211"/>
      <c r="IML431" s="1210"/>
      <c r="IMN431" s="1208"/>
      <c r="IMO431" s="1209"/>
      <c r="IMP431" s="1209"/>
      <c r="IMQ431" s="1209"/>
      <c r="IMR431" s="1209"/>
      <c r="IMS431" s="1210"/>
      <c r="IMT431" s="1211"/>
      <c r="IMU431" s="1210"/>
      <c r="IMW431" s="1208"/>
      <c r="IMX431" s="1209"/>
      <c r="IMY431" s="1209"/>
      <c r="IMZ431" s="1209"/>
      <c r="INA431" s="1209"/>
      <c r="INB431" s="1210"/>
      <c r="INC431" s="1211"/>
      <c r="IND431" s="1210"/>
      <c r="INF431" s="1208"/>
      <c r="ING431" s="1209"/>
      <c r="INH431" s="1209"/>
      <c r="INI431" s="1209"/>
      <c r="INJ431" s="1209"/>
      <c r="INK431" s="1210"/>
      <c r="INL431" s="1211"/>
      <c r="INM431" s="1210"/>
      <c r="INO431" s="1208"/>
      <c r="INP431" s="1209"/>
      <c r="INQ431" s="1209"/>
      <c r="INR431" s="1209"/>
      <c r="INS431" s="1209"/>
      <c r="INT431" s="1210"/>
      <c r="INU431" s="1211"/>
      <c r="INV431" s="1210"/>
      <c r="INX431" s="1208"/>
      <c r="INY431" s="1209"/>
      <c r="INZ431" s="1209"/>
      <c r="IOA431" s="1209"/>
      <c r="IOB431" s="1209"/>
      <c r="IOC431" s="1210"/>
      <c r="IOD431" s="1211"/>
      <c r="IOE431" s="1210"/>
      <c r="IOG431" s="1208"/>
      <c r="IOH431" s="1209"/>
      <c r="IOI431" s="1209"/>
      <c r="IOJ431" s="1209"/>
      <c r="IOK431" s="1209"/>
      <c r="IOL431" s="1210"/>
      <c r="IOM431" s="1211"/>
      <c r="ION431" s="1210"/>
      <c r="IOP431" s="1208"/>
      <c r="IOQ431" s="1209"/>
      <c r="IOR431" s="1209"/>
      <c r="IOS431" s="1209"/>
      <c r="IOT431" s="1209"/>
      <c r="IOU431" s="1210"/>
      <c r="IOV431" s="1211"/>
      <c r="IOW431" s="1210"/>
      <c r="IOY431" s="1208"/>
      <c r="IOZ431" s="1209"/>
      <c r="IPA431" s="1209"/>
      <c r="IPB431" s="1209"/>
      <c r="IPC431" s="1209"/>
      <c r="IPD431" s="1210"/>
      <c r="IPE431" s="1211"/>
      <c r="IPF431" s="1210"/>
      <c r="IPH431" s="1208"/>
      <c r="IPI431" s="1209"/>
      <c r="IPJ431" s="1209"/>
      <c r="IPK431" s="1209"/>
      <c r="IPL431" s="1209"/>
      <c r="IPM431" s="1210"/>
      <c r="IPN431" s="1211"/>
      <c r="IPO431" s="1210"/>
      <c r="IPQ431" s="1208"/>
      <c r="IPR431" s="1209"/>
      <c r="IPS431" s="1209"/>
      <c r="IPT431" s="1209"/>
      <c r="IPU431" s="1209"/>
      <c r="IPV431" s="1210"/>
      <c r="IPW431" s="1211"/>
      <c r="IPX431" s="1210"/>
      <c r="IPZ431" s="1208"/>
      <c r="IQA431" s="1209"/>
      <c r="IQB431" s="1209"/>
      <c r="IQC431" s="1209"/>
      <c r="IQD431" s="1209"/>
      <c r="IQE431" s="1210"/>
      <c r="IQF431" s="1211"/>
      <c r="IQG431" s="1210"/>
      <c r="IQI431" s="1208"/>
      <c r="IQJ431" s="1209"/>
      <c r="IQK431" s="1209"/>
      <c r="IQL431" s="1209"/>
      <c r="IQM431" s="1209"/>
      <c r="IQN431" s="1210"/>
      <c r="IQO431" s="1211"/>
      <c r="IQP431" s="1210"/>
      <c r="IQR431" s="1208"/>
      <c r="IQS431" s="1209"/>
      <c r="IQT431" s="1209"/>
      <c r="IQU431" s="1209"/>
      <c r="IQV431" s="1209"/>
      <c r="IQW431" s="1210"/>
      <c r="IQX431" s="1211"/>
      <c r="IQY431" s="1210"/>
      <c r="IRA431" s="1208"/>
      <c r="IRB431" s="1209"/>
      <c r="IRC431" s="1209"/>
      <c r="IRD431" s="1209"/>
      <c r="IRE431" s="1209"/>
      <c r="IRF431" s="1210"/>
      <c r="IRG431" s="1211"/>
      <c r="IRH431" s="1210"/>
      <c r="IRJ431" s="1208"/>
      <c r="IRK431" s="1209"/>
      <c r="IRL431" s="1209"/>
      <c r="IRM431" s="1209"/>
      <c r="IRN431" s="1209"/>
      <c r="IRO431" s="1210"/>
      <c r="IRP431" s="1211"/>
      <c r="IRQ431" s="1210"/>
      <c r="IRS431" s="1208"/>
      <c r="IRT431" s="1209"/>
      <c r="IRU431" s="1209"/>
      <c r="IRV431" s="1209"/>
      <c r="IRW431" s="1209"/>
      <c r="IRX431" s="1210"/>
      <c r="IRY431" s="1211"/>
      <c r="IRZ431" s="1210"/>
      <c r="ISB431" s="1208"/>
      <c r="ISC431" s="1209"/>
      <c r="ISD431" s="1209"/>
      <c r="ISE431" s="1209"/>
      <c r="ISF431" s="1209"/>
      <c r="ISG431" s="1210"/>
      <c r="ISH431" s="1211"/>
      <c r="ISI431" s="1210"/>
      <c r="ISK431" s="1208"/>
      <c r="ISL431" s="1209"/>
      <c r="ISM431" s="1209"/>
      <c r="ISN431" s="1209"/>
      <c r="ISO431" s="1209"/>
      <c r="ISP431" s="1210"/>
      <c r="ISQ431" s="1211"/>
      <c r="ISR431" s="1210"/>
      <c r="IST431" s="1208"/>
      <c r="ISU431" s="1209"/>
      <c r="ISV431" s="1209"/>
      <c r="ISW431" s="1209"/>
      <c r="ISX431" s="1209"/>
      <c r="ISY431" s="1210"/>
      <c r="ISZ431" s="1211"/>
      <c r="ITA431" s="1210"/>
      <c r="ITC431" s="1208"/>
      <c r="ITD431" s="1209"/>
      <c r="ITE431" s="1209"/>
      <c r="ITF431" s="1209"/>
      <c r="ITG431" s="1209"/>
      <c r="ITH431" s="1210"/>
      <c r="ITI431" s="1211"/>
      <c r="ITJ431" s="1210"/>
      <c r="ITL431" s="1208"/>
      <c r="ITM431" s="1209"/>
      <c r="ITN431" s="1209"/>
      <c r="ITO431" s="1209"/>
      <c r="ITP431" s="1209"/>
      <c r="ITQ431" s="1210"/>
      <c r="ITR431" s="1211"/>
      <c r="ITS431" s="1210"/>
      <c r="ITU431" s="1208"/>
      <c r="ITV431" s="1209"/>
      <c r="ITW431" s="1209"/>
      <c r="ITX431" s="1209"/>
      <c r="ITY431" s="1209"/>
      <c r="ITZ431" s="1210"/>
      <c r="IUA431" s="1211"/>
      <c r="IUB431" s="1210"/>
      <c r="IUD431" s="1208"/>
      <c r="IUE431" s="1209"/>
      <c r="IUF431" s="1209"/>
      <c r="IUG431" s="1209"/>
      <c r="IUH431" s="1209"/>
      <c r="IUI431" s="1210"/>
      <c r="IUJ431" s="1211"/>
      <c r="IUK431" s="1210"/>
      <c r="IUM431" s="1208"/>
      <c r="IUN431" s="1209"/>
      <c r="IUO431" s="1209"/>
      <c r="IUP431" s="1209"/>
      <c r="IUQ431" s="1209"/>
      <c r="IUR431" s="1210"/>
      <c r="IUS431" s="1211"/>
      <c r="IUT431" s="1210"/>
      <c r="IUV431" s="1208"/>
      <c r="IUW431" s="1209"/>
      <c r="IUX431" s="1209"/>
      <c r="IUY431" s="1209"/>
      <c r="IUZ431" s="1209"/>
      <c r="IVA431" s="1210"/>
      <c r="IVB431" s="1211"/>
      <c r="IVC431" s="1210"/>
      <c r="IVE431" s="1208"/>
      <c r="IVF431" s="1209"/>
      <c r="IVG431" s="1209"/>
      <c r="IVH431" s="1209"/>
      <c r="IVI431" s="1209"/>
      <c r="IVJ431" s="1210"/>
      <c r="IVK431" s="1211"/>
      <c r="IVL431" s="1210"/>
      <c r="IVN431" s="1208"/>
      <c r="IVO431" s="1209"/>
      <c r="IVP431" s="1209"/>
      <c r="IVQ431" s="1209"/>
      <c r="IVR431" s="1209"/>
      <c r="IVS431" s="1210"/>
      <c r="IVT431" s="1211"/>
      <c r="IVU431" s="1210"/>
      <c r="IVW431" s="1208"/>
      <c r="IVX431" s="1209"/>
      <c r="IVY431" s="1209"/>
      <c r="IVZ431" s="1209"/>
      <c r="IWA431" s="1209"/>
      <c r="IWB431" s="1210"/>
      <c r="IWC431" s="1211"/>
      <c r="IWD431" s="1210"/>
      <c r="IWF431" s="1208"/>
      <c r="IWG431" s="1209"/>
      <c r="IWH431" s="1209"/>
      <c r="IWI431" s="1209"/>
      <c r="IWJ431" s="1209"/>
      <c r="IWK431" s="1210"/>
      <c r="IWL431" s="1211"/>
      <c r="IWM431" s="1210"/>
      <c r="IWO431" s="1208"/>
      <c r="IWP431" s="1209"/>
      <c r="IWQ431" s="1209"/>
      <c r="IWR431" s="1209"/>
      <c r="IWS431" s="1209"/>
      <c r="IWT431" s="1210"/>
      <c r="IWU431" s="1211"/>
      <c r="IWV431" s="1210"/>
      <c r="IWX431" s="1208"/>
      <c r="IWY431" s="1209"/>
      <c r="IWZ431" s="1209"/>
      <c r="IXA431" s="1209"/>
      <c r="IXB431" s="1209"/>
      <c r="IXC431" s="1210"/>
      <c r="IXD431" s="1211"/>
      <c r="IXE431" s="1210"/>
      <c r="IXG431" s="1208"/>
      <c r="IXH431" s="1209"/>
      <c r="IXI431" s="1209"/>
      <c r="IXJ431" s="1209"/>
      <c r="IXK431" s="1209"/>
      <c r="IXL431" s="1210"/>
      <c r="IXM431" s="1211"/>
      <c r="IXN431" s="1210"/>
      <c r="IXP431" s="1208"/>
      <c r="IXQ431" s="1209"/>
      <c r="IXR431" s="1209"/>
      <c r="IXS431" s="1209"/>
      <c r="IXT431" s="1209"/>
      <c r="IXU431" s="1210"/>
      <c r="IXV431" s="1211"/>
      <c r="IXW431" s="1210"/>
      <c r="IXY431" s="1208"/>
      <c r="IXZ431" s="1209"/>
      <c r="IYA431" s="1209"/>
      <c r="IYB431" s="1209"/>
      <c r="IYC431" s="1209"/>
      <c r="IYD431" s="1210"/>
      <c r="IYE431" s="1211"/>
      <c r="IYF431" s="1210"/>
      <c r="IYH431" s="1208"/>
      <c r="IYI431" s="1209"/>
      <c r="IYJ431" s="1209"/>
      <c r="IYK431" s="1209"/>
      <c r="IYL431" s="1209"/>
      <c r="IYM431" s="1210"/>
      <c r="IYN431" s="1211"/>
      <c r="IYO431" s="1210"/>
      <c r="IYQ431" s="1208"/>
      <c r="IYR431" s="1209"/>
      <c r="IYS431" s="1209"/>
      <c r="IYT431" s="1209"/>
      <c r="IYU431" s="1209"/>
      <c r="IYV431" s="1210"/>
      <c r="IYW431" s="1211"/>
      <c r="IYX431" s="1210"/>
      <c r="IYZ431" s="1208"/>
      <c r="IZA431" s="1209"/>
      <c r="IZB431" s="1209"/>
      <c r="IZC431" s="1209"/>
      <c r="IZD431" s="1209"/>
      <c r="IZE431" s="1210"/>
      <c r="IZF431" s="1211"/>
      <c r="IZG431" s="1210"/>
      <c r="IZI431" s="1208"/>
      <c r="IZJ431" s="1209"/>
      <c r="IZK431" s="1209"/>
      <c r="IZL431" s="1209"/>
      <c r="IZM431" s="1209"/>
      <c r="IZN431" s="1210"/>
      <c r="IZO431" s="1211"/>
      <c r="IZP431" s="1210"/>
      <c r="IZR431" s="1208"/>
      <c r="IZS431" s="1209"/>
      <c r="IZT431" s="1209"/>
      <c r="IZU431" s="1209"/>
      <c r="IZV431" s="1209"/>
      <c r="IZW431" s="1210"/>
      <c r="IZX431" s="1211"/>
      <c r="IZY431" s="1210"/>
      <c r="JAA431" s="1208"/>
      <c r="JAB431" s="1209"/>
      <c r="JAC431" s="1209"/>
      <c r="JAD431" s="1209"/>
      <c r="JAE431" s="1209"/>
      <c r="JAF431" s="1210"/>
      <c r="JAG431" s="1211"/>
      <c r="JAH431" s="1210"/>
      <c r="JAJ431" s="1208"/>
      <c r="JAK431" s="1209"/>
      <c r="JAL431" s="1209"/>
      <c r="JAM431" s="1209"/>
      <c r="JAN431" s="1209"/>
      <c r="JAO431" s="1210"/>
      <c r="JAP431" s="1211"/>
      <c r="JAQ431" s="1210"/>
      <c r="JAS431" s="1208"/>
      <c r="JAT431" s="1209"/>
      <c r="JAU431" s="1209"/>
      <c r="JAV431" s="1209"/>
      <c r="JAW431" s="1209"/>
      <c r="JAX431" s="1210"/>
      <c r="JAY431" s="1211"/>
      <c r="JAZ431" s="1210"/>
      <c r="JBB431" s="1208"/>
      <c r="JBC431" s="1209"/>
      <c r="JBD431" s="1209"/>
      <c r="JBE431" s="1209"/>
      <c r="JBF431" s="1209"/>
      <c r="JBG431" s="1210"/>
      <c r="JBH431" s="1211"/>
      <c r="JBI431" s="1210"/>
      <c r="JBK431" s="1208"/>
      <c r="JBL431" s="1209"/>
      <c r="JBM431" s="1209"/>
      <c r="JBN431" s="1209"/>
      <c r="JBO431" s="1209"/>
      <c r="JBP431" s="1210"/>
      <c r="JBQ431" s="1211"/>
      <c r="JBR431" s="1210"/>
      <c r="JBT431" s="1208"/>
      <c r="JBU431" s="1209"/>
      <c r="JBV431" s="1209"/>
      <c r="JBW431" s="1209"/>
      <c r="JBX431" s="1209"/>
      <c r="JBY431" s="1210"/>
      <c r="JBZ431" s="1211"/>
      <c r="JCA431" s="1210"/>
      <c r="JCC431" s="1208"/>
      <c r="JCD431" s="1209"/>
      <c r="JCE431" s="1209"/>
      <c r="JCF431" s="1209"/>
      <c r="JCG431" s="1209"/>
      <c r="JCH431" s="1210"/>
      <c r="JCI431" s="1211"/>
      <c r="JCJ431" s="1210"/>
      <c r="JCL431" s="1208"/>
      <c r="JCM431" s="1209"/>
      <c r="JCN431" s="1209"/>
      <c r="JCO431" s="1209"/>
      <c r="JCP431" s="1209"/>
      <c r="JCQ431" s="1210"/>
      <c r="JCR431" s="1211"/>
      <c r="JCS431" s="1210"/>
      <c r="JCU431" s="1208"/>
      <c r="JCV431" s="1209"/>
      <c r="JCW431" s="1209"/>
      <c r="JCX431" s="1209"/>
      <c r="JCY431" s="1209"/>
      <c r="JCZ431" s="1210"/>
      <c r="JDA431" s="1211"/>
      <c r="JDB431" s="1210"/>
      <c r="JDD431" s="1208"/>
      <c r="JDE431" s="1209"/>
      <c r="JDF431" s="1209"/>
      <c r="JDG431" s="1209"/>
      <c r="JDH431" s="1209"/>
      <c r="JDI431" s="1210"/>
      <c r="JDJ431" s="1211"/>
      <c r="JDK431" s="1210"/>
      <c r="JDM431" s="1208"/>
      <c r="JDN431" s="1209"/>
      <c r="JDO431" s="1209"/>
      <c r="JDP431" s="1209"/>
      <c r="JDQ431" s="1209"/>
      <c r="JDR431" s="1210"/>
      <c r="JDS431" s="1211"/>
      <c r="JDT431" s="1210"/>
      <c r="JDV431" s="1208"/>
      <c r="JDW431" s="1209"/>
      <c r="JDX431" s="1209"/>
      <c r="JDY431" s="1209"/>
      <c r="JDZ431" s="1209"/>
      <c r="JEA431" s="1210"/>
      <c r="JEB431" s="1211"/>
      <c r="JEC431" s="1210"/>
      <c r="JEE431" s="1208"/>
      <c r="JEF431" s="1209"/>
      <c r="JEG431" s="1209"/>
      <c r="JEH431" s="1209"/>
      <c r="JEI431" s="1209"/>
      <c r="JEJ431" s="1210"/>
      <c r="JEK431" s="1211"/>
      <c r="JEL431" s="1210"/>
      <c r="JEN431" s="1208"/>
      <c r="JEO431" s="1209"/>
      <c r="JEP431" s="1209"/>
      <c r="JEQ431" s="1209"/>
      <c r="JER431" s="1209"/>
      <c r="JES431" s="1210"/>
      <c r="JET431" s="1211"/>
      <c r="JEU431" s="1210"/>
      <c r="JEW431" s="1208"/>
      <c r="JEX431" s="1209"/>
      <c r="JEY431" s="1209"/>
      <c r="JEZ431" s="1209"/>
      <c r="JFA431" s="1209"/>
      <c r="JFB431" s="1210"/>
      <c r="JFC431" s="1211"/>
      <c r="JFD431" s="1210"/>
      <c r="JFF431" s="1208"/>
      <c r="JFG431" s="1209"/>
      <c r="JFH431" s="1209"/>
      <c r="JFI431" s="1209"/>
      <c r="JFJ431" s="1209"/>
      <c r="JFK431" s="1210"/>
      <c r="JFL431" s="1211"/>
      <c r="JFM431" s="1210"/>
      <c r="JFO431" s="1208"/>
      <c r="JFP431" s="1209"/>
      <c r="JFQ431" s="1209"/>
      <c r="JFR431" s="1209"/>
      <c r="JFS431" s="1209"/>
      <c r="JFT431" s="1210"/>
      <c r="JFU431" s="1211"/>
      <c r="JFV431" s="1210"/>
      <c r="JFX431" s="1208"/>
      <c r="JFY431" s="1209"/>
      <c r="JFZ431" s="1209"/>
      <c r="JGA431" s="1209"/>
      <c r="JGB431" s="1209"/>
      <c r="JGC431" s="1210"/>
      <c r="JGD431" s="1211"/>
      <c r="JGE431" s="1210"/>
      <c r="JGG431" s="1208"/>
      <c r="JGH431" s="1209"/>
      <c r="JGI431" s="1209"/>
      <c r="JGJ431" s="1209"/>
      <c r="JGK431" s="1209"/>
      <c r="JGL431" s="1210"/>
      <c r="JGM431" s="1211"/>
      <c r="JGN431" s="1210"/>
      <c r="JGP431" s="1208"/>
      <c r="JGQ431" s="1209"/>
      <c r="JGR431" s="1209"/>
      <c r="JGS431" s="1209"/>
      <c r="JGT431" s="1209"/>
      <c r="JGU431" s="1210"/>
      <c r="JGV431" s="1211"/>
      <c r="JGW431" s="1210"/>
      <c r="JGY431" s="1208"/>
      <c r="JGZ431" s="1209"/>
      <c r="JHA431" s="1209"/>
      <c r="JHB431" s="1209"/>
      <c r="JHC431" s="1209"/>
      <c r="JHD431" s="1210"/>
      <c r="JHE431" s="1211"/>
      <c r="JHF431" s="1210"/>
      <c r="JHH431" s="1208"/>
      <c r="JHI431" s="1209"/>
      <c r="JHJ431" s="1209"/>
      <c r="JHK431" s="1209"/>
      <c r="JHL431" s="1209"/>
      <c r="JHM431" s="1210"/>
      <c r="JHN431" s="1211"/>
      <c r="JHO431" s="1210"/>
      <c r="JHQ431" s="1208"/>
      <c r="JHR431" s="1209"/>
      <c r="JHS431" s="1209"/>
      <c r="JHT431" s="1209"/>
      <c r="JHU431" s="1209"/>
      <c r="JHV431" s="1210"/>
      <c r="JHW431" s="1211"/>
      <c r="JHX431" s="1210"/>
      <c r="JHZ431" s="1208"/>
      <c r="JIA431" s="1209"/>
      <c r="JIB431" s="1209"/>
      <c r="JIC431" s="1209"/>
      <c r="JID431" s="1209"/>
      <c r="JIE431" s="1210"/>
      <c r="JIF431" s="1211"/>
      <c r="JIG431" s="1210"/>
      <c r="JII431" s="1208"/>
      <c r="JIJ431" s="1209"/>
      <c r="JIK431" s="1209"/>
      <c r="JIL431" s="1209"/>
      <c r="JIM431" s="1209"/>
      <c r="JIN431" s="1210"/>
      <c r="JIO431" s="1211"/>
      <c r="JIP431" s="1210"/>
      <c r="JIR431" s="1208"/>
      <c r="JIS431" s="1209"/>
      <c r="JIT431" s="1209"/>
      <c r="JIU431" s="1209"/>
      <c r="JIV431" s="1209"/>
      <c r="JIW431" s="1210"/>
      <c r="JIX431" s="1211"/>
      <c r="JIY431" s="1210"/>
      <c r="JJA431" s="1208"/>
      <c r="JJB431" s="1209"/>
      <c r="JJC431" s="1209"/>
      <c r="JJD431" s="1209"/>
      <c r="JJE431" s="1209"/>
      <c r="JJF431" s="1210"/>
      <c r="JJG431" s="1211"/>
      <c r="JJH431" s="1210"/>
      <c r="JJJ431" s="1208"/>
      <c r="JJK431" s="1209"/>
      <c r="JJL431" s="1209"/>
      <c r="JJM431" s="1209"/>
      <c r="JJN431" s="1209"/>
      <c r="JJO431" s="1210"/>
      <c r="JJP431" s="1211"/>
      <c r="JJQ431" s="1210"/>
      <c r="JJS431" s="1208"/>
      <c r="JJT431" s="1209"/>
      <c r="JJU431" s="1209"/>
      <c r="JJV431" s="1209"/>
      <c r="JJW431" s="1209"/>
      <c r="JJX431" s="1210"/>
      <c r="JJY431" s="1211"/>
      <c r="JJZ431" s="1210"/>
      <c r="JKB431" s="1208"/>
      <c r="JKC431" s="1209"/>
      <c r="JKD431" s="1209"/>
      <c r="JKE431" s="1209"/>
      <c r="JKF431" s="1209"/>
      <c r="JKG431" s="1210"/>
      <c r="JKH431" s="1211"/>
      <c r="JKI431" s="1210"/>
      <c r="JKK431" s="1208"/>
      <c r="JKL431" s="1209"/>
      <c r="JKM431" s="1209"/>
      <c r="JKN431" s="1209"/>
      <c r="JKO431" s="1209"/>
      <c r="JKP431" s="1210"/>
      <c r="JKQ431" s="1211"/>
      <c r="JKR431" s="1210"/>
      <c r="JKT431" s="1208"/>
      <c r="JKU431" s="1209"/>
      <c r="JKV431" s="1209"/>
      <c r="JKW431" s="1209"/>
      <c r="JKX431" s="1209"/>
      <c r="JKY431" s="1210"/>
      <c r="JKZ431" s="1211"/>
      <c r="JLA431" s="1210"/>
      <c r="JLC431" s="1208"/>
      <c r="JLD431" s="1209"/>
      <c r="JLE431" s="1209"/>
      <c r="JLF431" s="1209"/>
      <c r="JLG431" s="1209"/>
      <c r="JLH431" s="1210"/>
      <c r="JLI431" s="1211"/>
      <c r="JLJ431" s="1210"/>
      <c r="JLL431" s="1208"/>
      <c r="JLM431" s="1209"/>
      <c r="JLN431" s="1209"/>
      <c r="JLO431" s="1209"/>
      <c r="JLP431" s="1209"/>
      <c r="JLQ431" s="1210"/>
      <c r="JLR431" s="1211"/>
      <c r="JLS431" s="1210"/>
      <c r="JLU431" s="1208"/>
      <c r="JLV431" s="1209"/>
      <c r="JLW431" s="1209"/>
      <c r="JLX431" s="1209"/>
      <c r="JLY431" s="1209"/>
      <c r="JLZ431" s="1210"/>
      <c r="JMA431" s="1211"/>
      <c r="JMB431" s="1210"/>
      <c r="JMD431" s="1208"/>
      <c r="JME431" s="1209"/>
      <c r="JMF431" s="1209"/>
      <c r="JMG431" s="1209"/>
      <c r="JMH431" s="1209"/>
      <c r="JMI431" s="1210"/>
      <c r="JMJ431" s="1211"/>
      <c r="JMK431" s="1210"/>
      <c r="JMM431" s="1208"/>
      <c r="JMN431" s="1209"/>
      <c r="JMO431" s="1209"/>
      <c r="JMP431" s="1209"/>
      <c r="JMQ431" s="1209"/>
      <c r="JMR431" s="1210"/>
      <c r="JMS431" s="1211"/>
      <c r="JMT431" s="1210"/>
      <c r="JMV431" s="1208"/>
      <c r="JMW431" s="1209"/>
      <c r="JMX431" s="1209"/>
      <c r="JMY431" s="1209"/>
      <c r="JMZ431" s="1209"/>
      <c r="JNA431" s="1210"/>
      <c r="JNB431" s="1211"/>
      <c r="JNC431" s="1210"/>
      <c r="JNE431" s="1208"/>
      <c r="JNF431" s="1209"/>
      <c r="JNG431" s="1209"/>
      <c r="JNH431" s="1209"/>
      <c r="JNI431" s="1209"/>
      <c r="JNJ431" s="1210"/>
      <c r="JNK431" s="1211"/>
      <c r="JNL431" s="1210"/>
      <c r="JNN431" s="1208"/>
      <c r="JNO431" s="1209"/>
      <c r="JNP431" s="1209"/>
      <c r="JNQ431" s="1209"/>
      <c r="JNR431" s="1209"/>
      <c r="JNS431" s="1210"/>
      <c r="JNT431" s="1211"/>
      <c r="JNU431" s="1210"/>
      <c r="JNW431" s="1208"/>
      <c r="JNX431" s="1209"/>
      <c r="JNY431" s="1209"/>
      <c r="JNZ431" s="1209"/>
      <c r="JOA431" s="1209"/>
      <c r="JOB431" s="1210"/>
      <c r="JOC431" s="1211"/>
      <c r="JOD431" s="1210"/>
      <c r="JOF431" s="1208"/>
      <c r="JOG431" s="1209"/>
      <c r="JOH431" s="1209"/>
      <c r="JOI431" s="1209"/>
      <c r="JOJ431" s="1209"/>
      <c r="JOK431" s="1210"/>
      <c r="JOL431" s="1211"/>
      <c r="JOM431" s="1210"/>
      <c r="JOO431" s="1208"/>
      <c r="JOP431" s="1209"/>
      <c r="JOQ431" s="1209"/>
      <c r="JOR431" s="1209"/>
      <c r="JOS431" s="1209"/>
      <c r="JOT431" s="1210"/>
      <c r="JOU431" s="1211"/>
      <c r="JOV431" s="1210"/>
      <c r="JOX431" s="1208"/>
      <c r="JOY431" s="1209"/>
      <c r="JOZ431" s="1209"/>
      <c r="JPA431" s="1209"/>
      <c r="JPB431" s="1209"/>
      <c r="JPC431" s="1210"/>
      <c r="JPD431" s="1211"/>
      <c r="JPE431" s="1210"/>
      <c r="JPG431" s="1208"/>
      <c r="JPH431" s="1209"/>
      <c r="JPI431" s="1209"/>
      <c r="JPJ431" s="1209"/>
      <c r="JPK431" s="1209"/>
      <c r="JPL431" s="1210"/>
      <c r="JPM431" s="1211"/>
      <c r="JPN431" s="1210"/>
      <c r="JPP431" s="1208"/>
      <c r="JPQ431" s="1209"/>
      <c r="JPR431" s="1209"/>
      <c r="JPS431" s="1209"/>
      <c r="JPT431" s="1209"/>
      <c r="JPU431" s="1210"/>
      <c r="JPV431" s="1211"/>
      <c r="JPW431" s="1210"/>
      <c r="JPY431" s="1208"/>
      <c r="JPZ431" s="1209"/>
      <c r="JQA431" s="1209"/>
      <c r="JQB431" s="1209"/>
      <c r="JQC431" s="1209"/>
      <c r="JQD431" s="1210"/>
      <c r="JQE431" s="1211"/>
      <c r="JQF431" s="1210"/>
      <c r="JQH431" s="1208"/>
      <c r="JQI431" s="1209"/>
      <c r="JQJ431" s="1209"/>
      <c r="JQK431" s="1209"/>
      <c r="JQL431" s="1209"/>
      <c r="JQM431" s="1210"/>
      <c r="JQN431" s="1211"/>
      <c r="JQO431" s="1210"/>
      <c r="JQQ431" s="1208"/>
      <c r="JQR431" s="1209"/>
      <c r="JQS431" s="1209"/>
      <c r="JQT431" s="1209"/>
      <c r="JQU431" s="1209"/>
      <c r="JQV431" s="1210"/>
      <c r="JQW431" s="1211"/>
      <c r="JQX431" s="1210"/>
      <c r="JQZ431" s="1208"/>
      <c r="JRA431" s="1209"/>
      <c r="JRB431" s="1209"/>
      <c r="JRC431" s="1209"/>
      <c r="JRD431" s="1209"/>
      <c r="JRE431" s="1210"/>
      <c r="JRF431" s="1211"/>
      <c r="JRG431" s="1210"/>
      <c r="JRI431" s="1208"/>
      <c r="JRJ431" s="1209"/>
      <c r="JRK431" s="1209"/>
      <c r="JRL431" s="1209"/>
      <c r="JRM431" s="1209"/>
      <c r="JRN431" s="1210"/>
      <c r="JRO431" s="1211"/>
      <c r="JRP431" s="1210"/>
      <c r="JRR431" s="1208"/>
      <c r="JRS431" s="1209"/>
      <c r="JRT431" s="1209"/>
      <c r="JRU431" s="1209"/>
      <c r="JRV431" s="1209"/>
      <c r="JRW431" s="1210"/>
      <c r="JRX431" s="1211"/>
      <c r="JRY431" s="1210"/>
      <c r="JSA431" s="1208"/>
      <c r="JSB431" s="1209"/>
      <c r="JSC431" s="1209"/>
      <c r="JSD431" s="1209"/>
      <c r="JSE431" s="1209"/>
      <c r="JSF431" s="1210"/>
      <c r="JSG431" s="1211"/>
      <c r="JSH431" s="1210"/>
      <c r="JSJ431" s="1208"/>
      <c r="JSK431" s="1209"/>
      <c r="JSL431" s="1209"/>
      <c r="JSM431" s="1209"/>
      <c r="JSN431" s="1209"/>
      <c r="JSO431" s="1210"/>
      <c r="JSP431" s="1211"/>
      <c r="JSQ431" s="1210"/>
      <c r="JSS431" s="1208"/>
      <c r="JST431" s="1209"/>
      <c r="JSU431" s="1209"/>
      <c r="JSV431" s="1209"/>
      <c r="JSW431" s="1209"/>
      <c r="JSX431" s="1210"/>
      <c r="JSY431" s="1211"/>
      <c r="JSZ431" s="1210"/>
      <c r="JTB431" s="1208"/>
      <c r="JTC431" s="1209"/>
      <c r="JTD431" s="1209"/>
      <c r="JTE431" s="1209"/>
      <c r="JTF431" s="1209"/>
      <c r="JTG431" s="1210"/>
      <c r="JTH431" s="1211"/>
      <c r="JTI431" s="1210"/>
      <c r="JTK431" s="1208"/>
      <c r="JTL431" s="1209"/>
      <c r="JTM431" s="1209"/>
      <c r="JTN431" s="1209"/>
      <c r="JTO431" s="1209"/>
      <c r="JTP431" s="1210"/>
      <c r="JTQ431" s="1211"/>
      <c r="JTR431" s="1210"/>
      <c r="JTT431" s="1208"/>
      <c r="JTU431" s="1209"/>
      <c r="JTV431" s="1209"/>
      <c r="JTW431" s="1209"/>
      <c r="JTX431" s="1209"/>
      <c r="JTY431" s="1210"/>
      <c r="JTZ431" s="1211"/>
      <c r="JUA431" s="1210"/>
      <c r="JUC431" s="1208"/>
      <c r="JUD431" s="1209"/>
      <c r="JUE431" s="1209"/>
      <c r="JUF431" s="1209"/>
      <c r="JUG431" s="1209"/>
      <c r="JUH431" s="1210"/>
      <c r="JUI431" s="1211"/>
      <c r="JUJ431" s="1210"/>
      <c r="JUL431" s="1208"/>
      <c r="JUM431" s="1209"/>
      <c r="JUN431" s="1209"/>
      <c r="JUO431" s="1209"/>
      <c r="JUP431" s="1209"/>
      <c r="JUQ431" s="1210"/>
      <c r="JUR431" s="1211"/>
      <c r="JUS431" s="1210"/>
      <c r="JUU431" s="1208"/>
      <c r="JUV431" s="1209"/>
      <c r="JUW431" s="1209"/>
      <c r="JUX431" s="1209"/>
      <c r="JUY431" s="1209"/>
      <c r="JUZ431" s="1210"/>
      <c r="JVA431" s="1211"/>
      <c r="JVB431" s="1210"/>
      <c r="JVD431" s="1208"/>
      <c r="JVE431" s="1209"/>
      <c r="JVF431" s="1209"/>
      <c r="JVG431" s="1209"/>
      <c r="JVH431" s="1209"/>
      <c r="JVI431" s="1210"/>
      <c r="JVJ431" s="1211"/>
      <c r="JVK431" s="1210"/>
      <c r="JVM431" s="1208"/>
      <c r="JVN431" s="1209"/>
      <c r="JVO431" s="1209"/>
      <c r="JVP431" s="1209"/>
      <c r="JVQ431" s="1209"/>
      <c r="JVR431" s="1210"/>
      <c r="JVS431" s="1211"/>
      <c r="JVT431" s="1210"/>
      <c r="JVV431" s="1208"/>
      <c r="JVW431" s="1209"/>
      <c r="JVX431" s="1209"/>
      <c r="JVY431" s="1209"/>
      <c r="JVZ431" s="1209"/>
      <c r="JWA431" s="1210"/>
      <c r="JWB431" s="1211"/>
      <c r="JWC431" s="1210"/>
      <c r="JWE431" s="1208"/>
      <c r="JWF431" s="1209"/>
      <c r="JWG431" s="1209"/>
      <c r="JWH431" s="1209"/>
      <c r="JWI431" s="1209"/>
      <c r="JWJ431" s="1210"/>
      <c r="JWK431" s="1211"/>
      <c r="JWL431" s="1210"/>
      <c r="JWN431" s="1208"/>
      <c r="JWO431" s="1209"/>
      <c r="JWP431" s="1209"/>
      <c r="JWQ431" s="1209"/>
      <c r="JWR431" s="1209"/>
      <c r="JWS431" s="1210"/>
      <c r="JWT431" s="1211"/>
      <c r="JWU431" s="1210"/>
      <c r="JWW431" s="1208"/>
      <c r="JWX431" s="1209"/>
      <c r="JWY431" s="1209"/>
      <c r="JWZ431" s="1209"/>
      <c r="JXA431" s="1209"/>
      <c r="JXB431" s="1210"/>
      <c r="JXC431" s="1211"/>
      <c r="JXD431" s="1210"/>
      <c r="JXF431" s="1208"/>
      <c r="JXG431" s="1209"/>
      <c r="JXH431" s="1209"/>
      <c r="JXI431" s="1209"/>
      <c r="JXJ431" s="1209"/>
      <c r="JXK431" s="1210"/>
      <c r="JXL431" s="1211"/>
      <c r="JXM431" s="1210"/>
      <c r="JXO431" s="1208"/>
      <c r="JXP431" s="1209"/>
      <c r="JXQ431" s="1209"/>
      <c r="JXR431" s="1209"/>
      <c r="JXS431" s="1209"/>
      <c r="JXT431" s="1210"/>
      <c r="JXU431" s="1211"/>
      <c r="JXV431" s="1210"/>
      <c r="JXX431" s="1208"/>
      <c r="JXY431" s="1209"/>
      <c r="JXZ431" s="1209"/>
      <c r="JYA431" s="1209"/>
      <c r="JYB431" s="1209"/>
      <c r="JYC431" s="1210"/>
      <c r="JYD431" s="1211"/>
      <c r="JYE431" s="1210"/>
      <c r="JYG431" s="1208"/>
      <c r="JYH431" s="1209"/>
      <c r="JYI431" s="1209"/>
      <c r="JYJ431" s="1209"/>
      <c r="JYK431" s="1209"/>
      <c r="JYL431" s="1210"/>
      <c r="JYM431" s="1211"/>
      <c r="JYN431" s="1210"/>
      <c r="JYP431" s="1208"/>
      <c r="JYQ431" s="1209"/>
      <c r="JYR431" s="1209"/>
      <c r="JYS431" s="1209"/>
      <c r="JYT431" s="1209"/>
      <c r="JYU431" s="1210"/>
      <c r="JYV431" s="1211"/>
      <c r="JYW431" s="1210"/>
      <c r="JYY431" s="1208"/>
      <c r="JYZ431" s="1209"/>
      <c r="JZA431" s="1209"/>
      <c r="JZB431" s="1209"/>
      <c r="JZC431" s="1209"/>
      <c r="JZD431" s="1210"/>
      <c r="JZE431" s="1211"/>
      <c r="JZF431" s="1210"/>
      <c r="JZH431" s="1208"/>
      <c r="JZI431" s="1209"/>
      <c r="JZJ431" s="1209"/>
      <c r="JZK431" s="1209"/>
      <c r="JZL431" s="1209"/>
      <c r="JZM431" s="1210"/>
      <c r="JZN431" s="1211"/>
      <c r="JZO431" s="1210"/>
      <c r="JZQ431" s="1208"/>
      <c r="JZR431" s="1209"/>
      <c r="JZS431" s="1209"/>
      <c r="JZT431" s="1209"/>
      <c r="JZU431" s="1209"/>
      <c r="JZV431" s="1210"/>
      <c r="JZW431" s="1211"/>
      <c r="JZX431" s="1210"/>
      <c r="JZZ431" s="1208"/>
      <c r="KAA431" s="1209"/>
      <c r="KAB431" s="1209"/>
      <c r="KAC431" s="1209"/>
      <c r="KAD431" s="1209"/>
      <c r="KAE431" s="1210"/>
      <c r="KAF431" s="1211"/>
      <c r="KAG431" s="1210"/>
      <c r="KAI431" s="1208"/>
      <c r="KAJ431" s="1209"/>
      <c r="KAK431" s="1209"/>
      <c r="KAL431" s="1209"/>
      <c r="KAM431" s="1209"/>
      <c r="KAN431" s="1210"/>
      <c r="KAO431" s="1211"/>
      <c r="KAP431" s="1210"/>
      <c r="KAR431" s="1208"/>
      <c r="KAS431" s="1209"/>
      <c r="KAT431" s="1209"/>
      <c r="KAU431" s="1209"/>
      <c r="KAV431" s="1209"/>
      <c r="KAW431" s="1210"/>
      <c r="KAX431" s="1211"/>
      <c r="KAY431" s="1210"/>
      <c r="KBA431" s="1208"/>
      <c r="KBB431" s="1209"/>
      <c r="KBC431" s="1209"/>
      <c r="KBD431" s="1209"/>
      <c r="KBE431" s="1209"/>
      <c r="KBF431" s="1210"/>
      <c r="KBG431" s="1211"/>
      <c r="KBH431" s="1210"/>
      <c r="KBJ431" s="1208"/>
      <c r="KBK431" s="1209"/>
      <c r="KBL431" s="1209"/>
      <c r="KBM431" s="1209"/>
      <c r="KBN431" s="1209"/>
      <c r="KBO431" s="1210"/>
      <c r="KBP431" s="1211"/>
      <c r="KBQ431" s="1210"/>
      <c r="KBS431" s="1208"/>
      <c r="KBT431" s="1209"/>
      <c r="KBU431" s="1209"/>
      <c r="KBV431" s="1209"/>
      <c r="KBW431" s="1209"/>
      <c r="KBX431" s="1210"/>
      <c r="KBY431" s="1211"/>
      <c r="KBZ431" s="1210"/>
      <c r="KCB431" s="1208"/>
      <c r="KCC431" s="1209"/>
      <c r="KCD431" s="1209"/>
      <c r="KCE431" s="1209"/>
      <c r="KCF431" s="1209"/>
      <c r="KCG431" s="1210"/>
      <c r="KCH431" s="1211"/>
      <c r="KCI431" s="1210"/>
      <c r="KCK431" s="1208"/>
      <c r="KCL431" s="1209"/>
      <c r="KCM431" s="1209"/>
      <c r="KCN431" s="1209"/>
      <c r="KCO431" s="1209"/>
      <c r="KCP431" s="1210"/>
      <c r="KCQ431" s="1211"/>
      <c r="KCR431" s="1210"/>
      <c r="KCT431" s="1208"/>
      <c r="KCU431" s="1209"/>
      <c r="KCV431" s="1209"/>
      <c r="KCW431" s="1209"/>
      <c r="KCX431" s="1209"/>
      <c r="KCY431" s="1210"/>
      <c r="KCZ431" s="1211"/>
      <c r="KDA431" s="1210"/>
      <c r="KDC431" s="1208"/>
      <c r="KDD431" s="1209"/>
      <c r="KDE431" s="1209"/>
      <c r="KDF431" s="1209"/>
      <c r="KDG431" s="1209"/>
      <c r="KDH431" s="1210"/>
      <c r="KDI431" s="1211"/>
      <c r="KDJ431" s="1210"/>
      <c r="KDL431" s="1208"/>
      <c r="KDM431" s="1209"/>
      <c r="KDN431" s="1209"/>
      <c r="KDO431" s="1209"/>
      <c r="KDP431" s="1209"/>
      <c r="KDQ431" s="1210"/>
      <c r="KDR431" s="1211"/>
      <c r="KDS431" s="1210"/>
      <c r="KDU431" s="1208"/>
      <c r="KDV431" s="1209"/>
      <c r="KDW431" s="1209"/>
      <c r="KDX431" s="1209"/>
      <c r="KDY431" s="1209"/>
      <c r="KDZ431" s="1210"/>
      <c r="KEA431" s="1211"/>
      <c r="KEB431" s="1210"/>
      <c r="KED431" s="1208"/>
      <c r="KEE431" s="1209"/>
      <c r="KEF431" s="1209"/>
      <c r="KEG431" s="1209"/>
      <c r="KEH431" s="1209"/>
      <c r="KEI431" s="1210"/>
      <c r="KEJ431" s="1211"/>
      <c r="KEK431" s="1210"/>
      <c r="KEM431" s="1208"/>
      <c r="KEN431" s="1209"/>
      <c r="KEO431" s="1209"/>
      <c r="KEP431" s="1209"/>
      <c r="KEQ431" s="1209"/>
      <c r="KER431" s="1210"/>
      <c r="KES431" s="1211"/>
      <c r="KET431" s="1210"/>
      <c r="KEV431" s="1208"/>
      <c r="KEW431" s="1209"/>
      <c r="KEX431" s="1209"/>
      <c r="KEY431" s="1209"/>
      <c r="KEZ431" s="1209"/>
      <c r="KFA431" s="1210"/>
      <c r="KFB431" s="1211"/>
      <c r="KFC431" s="1210"/>
      <c r="KFE431" s="1208"/>
      <c r="KFF431" s="1209"/>
      <c r="KFG431" s="1209"/>
      <c r="KFH431" s="1209"/>
      <c r="KFI431" s="1209"/>
      <c r="KFJ431" s="1210"/>
      <c r="KFK431" s="1211"/>
      <c r="KFL431" s="1210"/>
      <c r="KFN431" s="1208"/>
      <c r="KFO431" s="1209"/>
      <c r="KFP431" s="1209"/>
      <c r="KFQ431" s="1209"/>
      <c r="KFR431" s="1209"/>
      <c r="KFS431" s="1210"/>
      <c r="KFT431" s="1211"/>
      <c r="KFU431" s="1210"/>
      <c r="KFW431" s="1208"/>
      <c r="KFX431" s="1209"/>
      <c r="KFY431" s="1209"/>
      <c r="KFZ431" s="1209"/>
      <c r="KGA431" s="1209"/>
      <c r="KGB431" s="1210"/>
      <c r="KGC431" s="1211"/>
      <c r="KGD431" s="1210"/>
      <c r="KGF431" s="1208"/>
      <c r="KGG431" s="1209"/>
      <c r="KGH431" s="1209"/>
      <c r="KGI431" s="1209"/>
      <c r="KGJ431" s="1209"/>
      <c r="KGK431" s="1210"/>
      <c r="KGL431" s="1211"/>
      <c r="KGM431" s="1210"/>
      <c r="KGO431" s="1208"/>
      <c r="KGP431" s="1209"/>
      <c r="KGQ431" s="1209"/>
      <c r="KGR431" s="1209"/>
      <c r="KGS431" s="1209"/>
      <c r="KGT431" s="1210"/>
      <c r="KGU431" s="1211"/>
      <c r="KGV431" s="1210"/>
      <c r="KGX431" s="1208"/>
      <c r="KGY431" s="1209"/>
      <c r="KGZ431" s="1209"/>
      <c r="KHA431" s="1209"/>
      <c r="KHB431" s="1209"/>
      <c r="KHC431" s="1210"/>
      <c r="KHD431" s="1211"/>
      <c r="KHE431" s="1210"/>
      <c r="KHG431" s="1208"/>
      <c r="KHH431" s="1209"/>
      <c r="KHI431" s="1209"/>
      <c r="KHJ431" s="1209"/>
      <c r="KHK431" s="1209"/>
      <c r="KHL431" s="1210"/>
      <c r="KHM431" s="1211"/>
      <c r="KHN431" s="1210"/>
      <c r="KHP431" s="1208"/>
      <c r="KHQ431" s="1209"/>
      <c r="KHR431" s="1209"/>
      <c r="KHS431" s="1209"/>
      <c r="KHT431" s="1209"/>
      <c r="KHU431" s="1210"/>
      <c r="KHV431" s="1211"/>
      <c r="KHW431" s="1210"/>
      <c r="KHY431" s="1208"/>
      <c r="KHZ431" s="1209"/>
      <c r="KIA431" s="1209"/>
      <c r="KIB431" s="1209"/>
      <c r="KIC431" s="1209"/>
      <c r="KID431" s="1210"/>
      <c r="KIE431" s="1211"/>
      <c r="KIF431" s="1210"/>
      <c r="KIH431" s="1208"/>
      <c r="KII431" s="1209"/>
      <c r="KIJ431" s="1209"/>
      <c r="KIK431" s="1209"/>
      <c r="KIL431" s="1209"/>
      <c r="KIM431" s="1210"/>
      <c r="KIN431" s="1211"/>
      <c r="KIO431" s="1210"/>
      <c r="KIQ431" s="1208"/>
      <c r="KIR431" s="1209"/>
      <c r="KIS431" s="1209"/>
      <c r="KIT431" s="1209"/>
      <c r="KIU431" s="1209"/>
      <c r="KIV431" s="1210"/>
      <c r="KIW431" s="1211"/>
      <c r="KIX431" s="1210"/>
      <c r="KIZ431" s="1208"/>
      <c r="KJA431" s="1209"/>
      <c r="KJB431" s="1209"/>
      <c r="KJC431" s="1209"/>
      <c r="KJD431" s="1209"/>
      <c r="KJE431" s="1210"/>
      <c r="KJF431" s="1211"/>
      <c r="KJG431" s="1210"/>
      <c r="KJI431" s="1208"/>
      <c r="KJJ431" s="1209"/>
      <c r="KJK431" s="1209"/>
      <c r="KJL431" s="1209"/>
      <c r="KJM431" s="1209"/>
      <c r="KJN431" s="1210"/>
      <c r="KJO431" s="1211"/>
      <c r="KJP431" s="1210"/>
      <c r="KJR431" s="1208"/>
      <c r="KJS431" s="1209"/>
      <c r="KJT431" s="1209"/>
      <c r="KJU431" s="1209"/>
      <c r="KJV431" s="1209"/>
      <c r="KJW431" s="1210"/>
      <c r="KJX431" s="1211"/>
      <c r="KJY431" s="1210"/>
      <c r="KKA431" s="1208"/>
      <c r="KKB431" s="1209"/>
      <c r="KKC431" s="1209"/>
      <c r="KKD431" s="1209"/>
      <c r="KKE431" s="1209"/>
      <c r="KKF431" s="1210"/>
      <c r="KKG431" s="1211"/>
      <c r="KKH431" s="1210"/>
      <c r="KKJ431" s="1208"/>
      <c r="KKK431" s="1209"/>
      <c r="KKL431" s="1209"/>
      <c r="KKM431" s="1209"/>
      <c r="KKN431" s="1209"/>
      <c r="KKO431" s="1210"/>
      <c r="KKP431" s="1211"/>
      <c r="KKQ431" s="1210"/>
      <c r="KKS431" s="1208"/>
      <c r="KKT431" s="1209"/>
      <c r="KKU431" s="1209"/>
      <c r="KKV431" s="1209"/>
      <c r="KKW431" s="1209"/>
      <c r="KKX431" s="1210"/>
      <c r="KKY431" s="1211"/>
      <c r="KKZ431" s="1210"/>
      <c r="KLB431" s="1208"/>
      <c r="KLC431" s="1209"/>
      <c r="KLD431" s="1209"/>
      <c r="KLE431" s="1209"/>
      <c r="KLF431" s="1209"/>
      <c r="KLG431" s="1210"/>
      <c r="KLH431" s="1211"/>
      <c r="KLI431" s="1210"/>
      <c r="KLK431" s="1208"/>
      <c r="KLL431" s="1209"/>
      <c r="KLM431" s="1209"/>
      <c r="KLN431" s="1209"/>
      <c r="KLO431" s="1209"/>
      <c r="KLP431" s="1210"/>
      <c r="KLQ431" s="1211"/>
      <c r="KLR431" s="1210"/>
      <c r="KLT431" s="1208"/>
      <c r="KLU431" s="1209"/>
      <c r="KLV431" s="1209"/>
      <c r="KLW431" s="1209"/>
      <c r="KLX431" s="1209"/>
      <c r="KLY431" s="1210"/>
      <c r="KLZ431" s="1211"/>
      <c r="KMA431" s="1210"/>
      <c r="KMC431" s="1208"/>
      <c r="KMD431" s="1209"/>
      <c r="KME431" s="1209"/>
      <c r="KMF431" s="1209"/>
      <c r="KMG431" s="1209"/>
      <c r="KMH431" s="1210"/>
      <c r="KMI431" s="1211"/>
      <c r="KMJ431" s="1210"/>
      <c r="KML431" s="1208"/>
      <c r="KMM431" s="1209"/>
      <c r="KMN431" s="1209"/>
      <c r="KMO431" s="1209"/>
      <c r="KMP431" s="1209"/>
      <c r="KMQ431" s="1210"/>
      <c r="KMR431" s="1211"/>
      <c r="KMS431" s="1210"/>
      <c r="KMU431" s="1208"/>
      <c r="KMV431" s="1209"/>
      <c r="KMW431" s="1209"/>
      <c r="KMX431" s="1209"/>
      <c r="KMY431" s="1209"/>
      <c r="KMZ431" s="1210"/>
      <c r="KNA431" s="1211"/>
      <c r="KNB431" s="1210"/>
      <c r="KND431" s="1208"/>
      <c r="KNE431" s="1209"/>
      <c r="KNF431" s="1209"/>
      <c r="KNG431" s="1209"/>
      <c r="KNH431" s="1209"/>
      <c r="KNI431" s="1210"/>
      <c r="KNJ431" s="1211"/>
      <c r="KNK431" s="1210"/>
      <c r="KNM431" s="1208"/>
      <c r="KNN431" s="1209"/>
      <c r="KNO431" s="1209"/>
      <c r="KNP431" s="1209"/>
      <c r="KNQ431" s="1209"/>
      <c r="KNR431" s="1210"/>
      <c r="KNS431" s="1211"/>
      <c r="KNT431" s="1210"/>
      <c r="KNV431" s="1208"/>
      <c r="KNW431" s="1209"/>
      <c r="KNX431" s="1209"/>
      <c r="KNY431" s="1209"/>
      <c r="KNZ431" s="1209"/>
      <c r="KOA431" s="1210"/>
      <c r="KOB431" s="1211"/>
      <c r="KOC431" s="1210"/>
      <c r="KOE431" s="1208"/>
      <c r="KOF431" s="1209"/>
      <c r="KOG431" s="1209"/>
      <c r="KOH431" s="1209"/>
      <c r="KOI431" s="1209"/>
      <c r="KOJ431" s="1210"/>
      <c r="KOK431" s="1211"/>
      <c r="KOL431" s="1210"/>
      <c r="KON431" s="1208"/>
      <c r="KOO431" s="1209"/>
      <c r="KOP431" s="1209"/>
      <c r="KOQ431" s="1209"/>
      <c r="KOR431" s="1209"/>
      <c r="KOS431" s="1210"/>
      <c r="KOT431" s="1211"/>
      <c r="KOU431" s="1210"/>
      <c r="KOW431" s="1208"/>
      <c r="KOX431" s="1209"/>
      <c r="KOY431" s="1209"/>
      <c r="KOZ431" s="1209"/>
      <c r="KPA431" s="1209"/>
      <c r="KPB431" s="1210"/>
      <c r="KPC431" s="1211"/>
      <c r="KPD431" s="1210"/>
      <c r="KPF431" s="1208"/>
      <c r="KPG431" s="1209"/>
      <c r="KPH431" s="1209"/>
      <c r="KPI431" s="1209"/>
      <c r="KPJ431" s="1209"/>
      <c r="KPK431" s="1210"/>
      <c r="KPL431" s="1211"/>
      <c r="KPM431" s="1210"/>
      <c r="KPO431" s="1208"/>
      <c r="KPP431" s="1209"/>
      <c r="KPQ431" s="1209"/>
      <c r="KPR431" s="1209"/>
      <c r="KPS431" s="1209"/>
      <c r="KPT431" s="1210"/>
      <c r="KPU431" s="1211"/>
      <c r="KPV431" s="1210"/>
      <c r="KPX431" s="1208"/>
      <c r="KPY431" s="1209"/>
      <c r="KPZ431" s="1209"/>
      <c r="KQA431" s="1209"/>
      <c r="KQB431" s="1209"/>
      <c r="KQC431" s="1210"/>
      <c r="KQD431" s="1211"/>
      <c r="KQE431" s="1210"/>
      <c r="KQG431" s="1208"/>
      <c r="KQH431" s="1209"/>
      <c r="KQI431" s="1209"/>
      <c r="KQJ431" s="1209"/>
      <c r="KQK431" s="1209"/>
      <c r="KQL431" s="1210"/>
      <c r="KQM431" s="1211"/>
      <c r="KQN431" s="1210"/>
      <c r="KQP431" s="1208"/>
      <c r="KQQ431" s="1209"/>
      <c r="KQR431" s="1209"/>
      <c r="KQS431" s="1209"/>
      <c r="KQT431" s="1209"/>
      <c r="KQU431" s="1210"/>
      <c r="KQV431" s="1211"/>
      <c r="KQW431" s="1210"/>
      <c r="KQY431" s="1208"/>
      <c r="KQZ431" s="1209"/>
      <c r="KRA431" s="1209"/>
      <c r="KRB431" s="1209"/>
      <c r="KRC431" s="1209"/>
      <c r="KRD431" s="1210"/>
      <c r="KRE431" s="1211"/>
      <c r="KRF431" s="1210"/>
      <c r="KRH431" s="1208"/>
      <c r="KRI431" s="1209"/>
      <c r="KRJ431" s="1209"/>
      <c r="KRK431" s="1209"/>
      <c r="KRL431" s="1209"/>
      <c r="KRM431" s="1210"/>
      <c r="KRN431" s="1211"/>
      <c r="KRO431" s="1210"/>
      <c r="KRQ431" s="1208"/>
      <c r="KRR431" s="1209"/>
      <c r="KRS431" s="1209"/>
      <c r="KRT431" s="1209"/>
      <c r="KRU431" s="1209"/>
      <c r="KRV431" s="1210"/>
      <c r="KRW431" s="1211"/>
      <c r="KRX431" s="1210"/>
      <c r="KRZ431" s="1208"/>
      <c r="KSA431" s="1209"/>
      <c r="KSB431" s="1209"/>
      <c r="KSC431" s="1209"/>
      <c r="KSD431" s="1209"/>
      <c r="KSE431" s="1210"/>
      <c r="KSF431" s="1211"/>
      <c r="KSG431" s="1210"/>
      <c r="KSI431" s="1208"/>
      <c r="KSJ431" s="1209"/>
      <c r="KSK431" s="1209"/>
      <c r="KSL431" s="1209"/>
      <c r="KSM431" s="1209"/>
      <c r="KSN431" s="1210"/>
      <c r="KSO431" s="1211"/>
      <c r="KSP431" s="1210"/>
      <c r="KSR431" s="1208"/>
      <c r="KSS431" s="1209"/>
      <c r="KST431" s="1209"/>
      <c r="KSU431" s="1209"/>
      <c r="KSV431" s="1209"/>
      <c r="KSW431" s="1210"/>
      <c r="KSX431" s="1211"/>
      <c r="KSY431" s="1210"/>
      <c r="KTA431" s="1208"/>
      <c r="KTB431" s="1209"/>
      <c r="KTC431" s="1209"/>
      <c r="KTD431" s="1209"/>
      <c r="KTE431" s="1209"/>
      <c r="KTF431" s="1210"/>
      <c r="KTG431" s="1211"/>
      <c r="KTH431" s="1210"/>
      <c r="KTJ431" s="1208"/>
      <c r="KTK431" s="1209"/>
      <c r="KTL431" s="1209"/>
      <c r="KTM431" s="1209"/>
      <c r="KTN431" s="1209"/>
      <c r="KTO431" s="1210"/>
      <c r="KTP431" s="1211"/>
      <c r="KTQ431" s="1210"/>
      <c r="KTS431" s="1208"/>
      <c r="KTT431" s="1209"/>
      <c r="KTU431" s="1209"/>
      <c r="KTV431" s="1209"/>
      <c r="KTW431" s="1209"/>
      <c r="KTX431" s="1210"/>
      <c r="KTY431" s="1211"/>
      <c r="KTZ431" s="1210"/>
      <c r="KUB431" s="1208"/>
      <c r="KUC431" s="1209"/>
      <c r="KUD431" s="1209"/>
      <c r="KUE431" s="1209"/>
      <c r="KUF431" s="1209"/>
      <c r="KUG431" s="1210"/>
      <c r="KUH431" s="1211"/>
      <c r="KUI431" s="1210"/>
      <c r="KUK431" s="1208"/>
      <c r="KUL431" s="1209"/>
      <c r="KUM431" s="1209"/>
      <c r="KUN431" s="1209"/>
      <c r="KUO431" s="1209"/>
      <c r="KUP431" s="1210"/>
      <c r="KUQ431" s="1211"/>
      <c r="KUR431" s="1210"/>
      <c r="KUT431" s="1208"/>
      <c r="KUU431" s="1209"/>
      <c r="KUV431" s="1209"/>
      <c r="KUW431" s="1209"/>
      <c r="KUX431" s="1209"/>
      <c r="KUY431" s="1210"/>
      <c r="KUZ431" s="1211"/>
      <c r="KVA431" s="1210"/>
      <c r="KVC431" s="1208"/>
      <c r="KVD431" s="1209"/>
      <c r="KVE431" s="1209"/>
      <c r="KVF431" s="1209"/>
      <c r="KVG431" s="1209"/>
      <c r="KVH431" s="1210"/>
      <c r="KVI431" s="1211"/>
      <c r="KVJ431" s="1210"/>
      <c r="KVL431" s="1208"/>
      <c r="KVM431" s="1209"/>
      <c r="KVN431" s="1209"/>
      <c r="KVO431" s="1209"/>
      <c r="KVP431" s="1209"/>
      <c r="KVQ431" s="1210"/>
      <c r="KVR431" s="1211"/>
      <c r="KVS431" s="1210"/>
      <c r="KVU431" s="1208"/>
      <c r="KVV431" s="1209"/>
      <c r="KVW431" s="1209"/>
      <c r="KVX431" s="1209"/>
      <c r="KVY431" s="1209"/>
      <c r="KVZ431" s="1210"/>
      <c r="KWA431" s="1211"/>
      <c r="KWB431" s="1210"/>
      <c r="KWD431" s="1208"/>
      <c r="KWE431" s="1209"/>
      <c r="KWF431" s="1209"/>
      <c r="KWG431" s="1209"/>
      <c r="KWH431" s="1209"/>
      <c r="KWI431" s="1210"/>
      <c r="KWJ431" s="1211"/>
      <c r="KWK431" s="1210"/>
      <c r="KWM431" s="1208"/>
      <c r="KWN431" s="1209"/>
      <c r="KWO431" s="1209"/>
      <c r="KWP431" s="1209"/>
      <c r="KWQ431" s="1209"/>
      <c r="KWR431" s="1210"/>
      <c r="KWS431" s="1211"/>
      <c r="KWT431" s="1210"/>
      <c r="KWV431" s="1208"/>
      <c r="KWW431" s="1209"/>
      <c r="KWX431" s="1209"/>
      <c r="KWY431" s="1209"/>
      <c r="KWZ431" s="1209"/>
      <c r="KXA431" s="1210"/>
      <c r="KXB431" s="1211"/>
      <c r="KXC431" s="1210"/>
      <c r="KXE431" s="1208"/>
      <c r="KXF431" s="1209"/>
      <c r="KXG431" s="1209"/>
      <c r="KXH431" s="1209"/>
      <c r="KXI431" s="1209"/>
      <c r="KXJ431" s="1210"/>
      <c r="KXK431" s="1211"/>
      <c r="KXL431" s="1210"/>
      <c r="KXN431" s="1208"/>
      <c r="KXO431" s="1209"/>
      <c r="KXP431" s="1209"/>
      <c r="KXQ431" s="1209"/>
      <c r="KXR431" s="1209"/>
      <c r="KXS431" s="1210"/>
      <c r="KXT431" s="1211"/>
      <c r="KXU431" s="1210"/>
      <c r="KXW431" s="1208"/>
      <c r="KXX431" s="1209"/>
      <c r="KXY431" s="1209"/>
      <c r="KXZ431" s="1209"/>
      <c r="KYA431" s="1209"/>
      <c r="KYB431" s="1210"/>
      <c r="KYC431" s="1211"/>
      <c r="KYD431" s="1210"/>
      <c r="KYF431" s="1208"/>
      <c r="KYG431" s="1209"/>
      <c r="KYH431" s="1209"/>
      <c r="KYI431" s="1209"/>
      <c r="KYJ431" s="1209"/>
      <c r="KYK431" s="1210"/>
      <c r="KYL431" s="1211"/>
      <c r="KYM431" s="1210"/>
      <c r="KYO431" s="1208"/>
      <c r="KYP431" s="1209"/>
      <c r="KYQ431" s="1209"/>
      <c r="KYR431" s="1209"/>
      <c r="KYS431" s="1209"/>
      <c r="KYT431" s="1210"/>
      <c r="KYU431" s="1211"/>
      <c r="KYV431" s="1210"/>
      <c r="KYX431" s="1208"/>
      <c r="KYY431" s="1209"/>
      <c r="KYZ431" s="1209"/>
      <c r="KZA431" s="1209"/>
      <c r="KZB431" s="1209"/>
      <c r="KZC431" s="1210"/>
      <c r="KZD431" s="1211"/>
      <c r="KZE431" s="1210"/>
      <c r="KZG431" s="1208"/>
      <c r="KZH431" s="1209"/>
      <c r="KZI431" s="1209"/>
      <c r="KZJ431" s="1209"/>
      <c r="KZK431" s="1209"/>
      <c r="KZL431" s="1210"/>
      <c r="KZM431" s="1211"/>
      <c r="KZN431" s="1210"/>
      <c r="KZP431" s="1208"/>
      <c r="KZQ431" s="1209"/>
      <c r="KZR431" s="1209"/>
      <c r="KZS431" s="1209"/>
      <c r="KZT431" s="1209"/>
      <c r="KZU431" s="1210"/>
      <c r="KZV431" s="1211"/>
      <c r="KZW431" s="1210"/>
      <c r="KZY431" s="1208"/>
      <c r="KZZ431" s="1209"/>
      <c r="LAA431" s="1209"/>
      <c r="LAB431" s="1209"/>
      <c r="LAC431" s="1209"/>
      <c r="LAD431" s="1210"/>
      <c r="LAE431" s="1211"/>
      <c r="LAF431" s="1210"/>
      <c r="LAH431" s="1208"/>
      <c r="LAI431" s="1209"/>
      <c r="LAJ431" s="1209"/>
      <c r="LAK431" s="1209"/>
      <c r="LAL431" s="1209"/>
      <c r="LAM431" s="1210"/>
      <c r="LAN431" s="1211"/>
      <c r="LAO431" s="1210"/>
      <c r="LAQ431" s="1208"/>
      <c r="LAR431" s="1209"/>
      <c r="LAS431" s="1209"/>
      <c r="LAT431" s="1209"/>
      <c r="LAU431" s="1209"/>
      <c r="LAV431" s="1210"/>
      <c r="LAW431" s="1211"/>
      <c r="LAX431" s="1210"/>
      <c r="LAZ431" s="1208"/>
      <c r="LBA431" s="1209"/>
      <c r="LBB431" s="1209"/>
      <c r="LBC431" s="1209"/>
      <c r="LBD431" s="1209"/>
      <c r="LBE431" s="1210"/>
      <c r="LBF431" s="1211"/>
      <c r="LBG431" s="1210"/>
      <c r="LBI431" s="1208"/>
      <c r="LBJ431" s="1209"/>
      <c r="LBK431" s="1209"/>
      <c r="LBL431" s="1209"/>
      <c r="LBM431" s="1209"/>
      <c r="LBN431" s="1210"/>
      <c r="LBO431" s="1211"/>
      <c r="LBP431" s="1210"/>
      <c r="LBR431" s="1208"/>
      <c r="LBS431" s="1209"/>
      <c r="LBT431" s="1209"/>
      <c r="LBU431" s="1209"/>
      <c r="LBV431" s="1209"/>
      <c r="LBW431" s="1210"/>
      <c r="LBX431" s="1211"/>
      <c r="LBY431" s="1210"/>
      <c r="LCA431" s="1208"/>
      <c r="LCB431" s="1209"/>
      <c r="LCC431" s="1209"/>
      <c r="LCD431" s="1209"/>
      <c r="LCE431" s="1209"/>
      <c r="LCF431" s="1210"/>
      <c r="LCG431" s="1211"/>
      <c r="LCH431" s="1210"/>
      <c r="LCJ431" s="1208"/>
      <c r="LCK431" s="1209"/>
      <c r="LCL431" s="1209"/>
      <c r="LCM431" s="1209"/>
      <c r="LCN431" s="1209"/>
      <c r="LCO431" s="1210"/>
      <c r="LCP431" s="1211"/>
      <c r="LCQ431" s="1210"/>
      <c r="LCS431" s="1208"/>
      <c r="LCT431" s="1209"/>
      <c r="LCU431" s="1209"/>
      <c r="LCV431" s="1209"/>
      <c r="LCW431" s="1209"/>
      <c r="LCX431" s="1210"/>
      <c r="LCY431" s="1211"/>
      <c r="LCZ431" s="1210"/>
      <c r="LDB431" s="1208"/>
      <c r="LDC431" s="1209"/>
      <c r="LDD431" s="1209"/>
      <c r="LDE431" s="1209"/>
      <c r="LDF431" s="1209"/>
      <c r="LDG431" s="1210"/>
      <c r="LDH431" s="1211"/>
      <c r="LDI431" s="1210"/>
      <c r="LDK431" s="1208"/>
      <c r="LDL431" s="1209"/>
      <c r="LDM431" s="1209"/>
      <c r="LDN431" s="1209"/>
      <c r="LDO431" s="1209"/>
      <c r="LDP431" s="1210"/>
      <c r="LDQ431" s="1211"/>
      <c r="LDR431" s="1210"/>
      <c r="LDT431" s="1208"/>
      <c r="LDU431" s="1209"/>
      <c r="LDV431" s="1209"/>
      <c r="LDW431" s="1209"/>
      <c r="LDX431" s="1209"/>
      <c r="LDY431" s="1210"/>
      <c r="LDZ431" s="1211"/>
      <c r="LEA431" s="1210"/>
      <c r="LEC431" s="1208"/>
      <c r="LED431" s="1209"/>
      <c r="LEE431" s="1209"/>
      <c r="LEF431" s="1209"/>
      <c r="LEG431" s="1209"/>
      <c r="LEH431" s="1210"/>
      <c r="LEI431" s="1211"/>
      <c r="LEJ431" s="1210"/>
      <c r="LEL431" s="1208"/>
      <c r="LEM431" s="1209"/>
      <c r="LEN431" s="1209"/>
      <c r="LEO431" s="1209"/>
      <c r="LEP431" s="1209"/>
      <c r="LEQ431" s="1210"/>
      <c r="LER431" s="1211"/>
      <c r="LES431" s="1210"/>
      <c r="LEU431" s="1208"/>
      <c r="LEV431" s="1209"/>
      <c r="LEW431" s="1209"/>
      <c r="LEX431" s="1209"/>
      <c r="LEY431" s="1209"/>
      <c r="LEZ431" s="1210"/>
      <c r="LFA431" s="1211"/>
      <c r="LFB431" s="1210"/>
      <c r="LFD431" s="1208"/>
      <c r="LFE431" s="1209"/>
      <c r="LFF431" s="1209"/>
      <c r="LFG431" s="1209"/>
      <c r="LFH431" s="1209"/>
      <c r="LFI431" s="1210"/>
      <c r="LFJ431" s="1211"/>
      <c r="LFK431" s="1210"/>
      <c r="LFM431" s="1208"/>
      <c r="LFN431" s="1209"/>
      <c r="LFO431" s="1209"/>
      <c r="LFP431" s="1209"/>
      <c r="LFQ431" s="1209"/>
      <c r="LFR431" s="1210"/>
      <c r="LFS431" s="1211"/>
      <c r="LFT431" s="1210"/>
      <c r="LFV431" s="1208"/>
      <c r="LFW431" s="1209"/>
      <c r="LFX431" s="1209"/>
      <c r="LFY431" s="1209"/>
      <c r="LFZ431" s="1209"/>
      <c r="LGA431" s="1210"/>
      <c r="LGB431" s="1211"/>
      <c r="LGC431" s="1210"/>
      <c r="LGE431" s="1208"/>
      <c r="LGF431" s="1209"/>
      <c r="LGG431" s="1209"/>
      <c r="LGH431" s="1209"/>
      <c r="LGI431" s="1209"/>
      <c r="LGJ431" s="1210"/>
      <c r="LGK431" s="1211"/>
      <c r="LGL431" s="1210"/>
      <c r="LGN431" s="1208"/>
      <c r="LGO431" s="1209"/>
      <c r="LGP431" s="1209"/>
      <c r="LGQ431" s="1209"/>
      <c r="LGR431" s="1209"/>
      <c r="LGS431" s="1210"/>
      <c r="LGT431" s="1211"/>
      <c r="LGU431" s="1210"/>
      <c r="LGW431" s="1208"/>
      <c r="LGX431" s="1209"/>
      <c r="LGY431" s="1209"/>
      <c r="LGZ431" s="1209"/>
      <c r="LHA431" s="1209"/>
      <c r="LHB431" s="1210"/>
      <c r="LHC431" s="1211"/>
      <c r="LHD431" s="1210"/>
      <c r="LHF431" s="1208"/>
      <c r="LHG431" s="1209"/>
      <c r="LHH431" s="1209"/>
      <c r="LHI431" s="1209"/>
      <c r="LHJ431" s="1209"/>
      <c r="LHK431" s="1210"/>
      <c r="LHL431" s="1211"/>
      <c r="LHM431" s="1210"/>
      <c r="LHO431" s="1208"/>
      <c r="LHP431" s="1209"/>
      <c r="LHQ431" s="1209"/>
      <c r="LHR431" s="1209"/>
      <c r="LHS431" s="1209"/>
      <c r="LHT431" s="1210"/>
      <c r="LHU431" s="1211"/>
      <c r="LHV431" s="1210"/>
      <c r="LHX431" s="1208"/>
      <c r="LHY431" s="1209"/>
      <c r="LHZ431" s="1209"/>
      <c r="LIA431" s="1209"/>
      <c r="LIB431" s="1209"/>
      <c r="LIC431" s="1210"/>
      <c r="LID431" s="1211"/>
      <c r="LIE431" s="1210"/>
      <c r="LIG431" s="1208"/>
      <c r="LIH431" s="1209"/>
      <c r="LII431" s="1209"/>
      <c r="LIJ431" s="1209"/>
      <c r="LIK431" s="1209"/>
      <c r="LIL431" s="1210"/>
      <c r="LIM431" s="1211"/>
      <c r="LIN431" s="1210"/>
      <c r="LIP431" s="1208"/>
      <c r="LIQ431" s="1209"/>
      <c r="LIR431" s="1209"/>
      <c r="LIS431" s="1209"/>
      <c r="LIT431" s="1209"/>
      <c r="LIU431" s="1210"/>
      <c r="LIV431" s="1211"/>
      <c r="LIW431" s="1210"/>
      <c r="LIY431" s="1208"/>
      <c r="LIZ431" s="1209"/>
      <c r="LJA431" s="1209"/>
      <c r="LJB431" s="1209"/>
      <c r="LJC431" s="1209"/>
      <c r="LJD431" s="1210"/>
      <c r="LJE431" s="1211"/>
      <c r="LJF431" s="1210"/>
      <c r="LJH431" s="1208"/>
      <c r="LJI431" s="1209"/>
      <c r="LJJ431" s="1209"/>
      <c r="LJK431" s="1209"/>
      <c r="LJL431" s="1209"/>
      <c r="LJM431" s="1210"/>
      <c r="LJN431" s="1211"/>
      <c r="LJO431" s="1210"/>
      <c r="LJQ431" s="1208"/>
      <c r="LJR431" s="1209"/>
      <c r="LJS431" s="1209"/>
      <c r="LJT431" s="1209"/>
      <c r="LJU431" s="1209"/>
      <c r="LJV431" s="1210"/>
      <c r="LJW431" s="1211"/>
      <c r="LJX431" s="1210"/>
      <c r="LJZ431" s="1208"/>
      <c r="LKA431" s="1209"/>
      <c r="LKB431" s="1209"/>
      <c r="LKC431" s="1209"/>
      <c r="LKD431" s="1209"/>
      <c r="LKE431" s="1210"/>
      <c r="LKF431" s="1211"/>
      <c r="LKG431" s="1210"/>
      <c r="LKI431" s="1208"/>
      <c r="LKJ431" s="1209"/>
      <c r="LKK431" s="1209"/>
      <c r="LKL431" s="1209"/>
      <c r="LKM431" s="1209"/>
      <c r="LKN431" s="1210"/>
      <c r="LKO431" s="1211"/>
      <c r="LKP431" s="1210"/>
      <c r="LKR431" s="1208"/>
      <c r="LKS431" s="1209"/>
      <c r="LKT431" s="1209"/>
      <c r="LKU431" s="1209"/>
      <c r="LKV431" s="1209"/>
      <c r="LKW431" s="1210"/>
      <c r="LKX431" s="1211"/>
      <c r="LKY431" s="1210"/>
      <c r="LLA431" s="1208"/>
      <c r="LLB431" s="1209"/>
      <c r="LLC431" s="1209"/>
      <c r="LLD431" s="1209"/>
      <c r="LLE431" s="1209"/>
      <c r="LLF431" s="1210"/>
      <c r="LLG431" s="1211"/>
      <c r="LLH431" s="1210"/>
      <c r="LLJ431" s="1208"/>
      <c r="LLK431" s="1209"/>
      <c r="LLL431" s="1209"/>
      <c r="LLM431" s="1209"/>
      <c r="LLN431" s="1209"/>
      <c r="LLO431" s="1210"/>
      <c r="LLP431" s="1211"/>
      <c r="LLQ431" s="1210"/>
      <c r="LLS431" s="1208"/>
      <c r="LLT431" s="1209"/>
      <c r="LLU431" s="1209"/>
      <c r="LLV431" s="1209"/>
      <c r="LLW431" s="1209"/>
      <c r="LLX431" s="1210"/>
      <c r="LLY431" s="1211"/>
      <c r="LLZ431" s="1210"/>
      <c r="LMB431" s="1208"/>
      <c r="LMC431" s="1209"/>
      <c r="LMD431" s="1209"/>
      <c r="LME431" s="1209"/>
      <c r="LMF431" s="1209"/>
      <c r="LMG431" s="1210"/>
      <c r="LMH431" s="1211"/>
      <c r="LMI431" s="1210"/>
      <c r="LMK431" s="1208"/>
      <c r="LML431" s="1209"/>
      <c r="LMM431" s="1209"/>
      <c r="LMN431" s="1209"/>
      <c r="LMO431" s="1209"/>
      <c r="LMP431" s="1210"/>
      <c r="LMQ431" s="1211"/>
      <c r="LMR431" s="1210"/>
      <c r="LMT431" s="1208"/>
      <c r="LMU431" s="1209"/>
      <c r="LMV431" s="1209"/>
      <c r="LMW431" s="1209"/>
      <c r="LMX431" s="1209"/>
      <c r="LMY431" s="1210"/>
      <c r="LMZ431" s="1211"/>
      <c r="LNA431" s="1210"/>
      <c r="LNC431" s="1208"/>
      <c r="LND431" s="1209"/>
      <c r="LNE431" s="1209"/>
      <c r="LNF431" s="1209"/>
      <c r="LNG431" s="1209"/>
      <c r="LNH431" s="1210"/>
      <c r="LNI431" s="1211"/>
      <c r="LNJ431" s="1210"/>
      <c r="LNL431" s="1208"/>
      <c r="LNM431" s="1209"/>
      <c r="LNN431" s="1209"/>
      <c r="LNO431" s="1209"/>
      <c r="LNP431" s="1209"/>
      <c r="LNQ431" s="1210"/>
      <c r="LNR431" s="1211"/>
      <c r="LNS431" s="1210"/>
      <c r="LNU431" s="1208"/>
      <c r="LNV431" s="1209"/>
      <c r="LNW431" s="1209"/>
      <c r="LNX431" s="1209"/>
      <c r="LNY431" s="1209"/>
      <c r="LNZ431" s="1210"/>
      <c r="LOA431" s="1211"/>
      <c r="LOB431" s="1210"/>
      <c r="LOD431" s="1208"/>
      <c r="LOE431" s="1209"/>
      <c r="LOF431" s="1209"/>
      <c r="LOG431" s="1209"/>
      <c r="LOH431" s="1209"/>
      <c r="LOI431" s="1210"/>
      <c r="LOJ431" s="1211"/>
      <c r="LOK431" s="1210"/>
      <c r="LOM431" s="1208"/>
      <c r="LON431" s="1209"/>
      <c r="LOO431" s="1209"/>
      <c r="LOP431" s="1209"/>
      <c r="LOQ431" s="1209"/>
      <c r="LOR431" s="1210"/>
      <c r="LOS431" s="1211"/>
      <c r="LOT431" s="1210"/>
      <c r="LOV431" s="1208"/>
      <c r="LOW431" s="1209"/>
      <c r="LOX431" s="1209"/>
      <c r="LOY431" s="1209"/>
      <c r="LOZ431" s="1209"/>
      <c r="LPA431" s="1210"/>
      <c r="LPB431" s="1211"/>
      <c r="LPC431" s="1210"/>
      <c r="LPE431" s="1208"/>
      <c r="LPF431" s="1209"/>
      <c r="LPG431" s="1209"/>
      <c r="LPH431" s="1209"/>
      <c r="LPI431" s="1209"/>
      <c r="LPJ431" s="1210"/>
      <c r="LPK431" s="1211"/>
      <c r="LPL431" s="1210"/>
      <c r="LPN431" s="1208"/>
      <c r="LPO431" s="1209"/>
      <c r="LPP431" s="1209"/>
      <c r="LPQ431" s="1209"/>
      <c r="LPR431" s="1209"/>
      <c r="LPS431" s="1210"/>
      <c r="LPT431" s="1211"/>
      <c r="LPU431" s="1210"/>
      <c r="LPW431" s="1208"/>
      <c r="LPX431" s="1209"/>
      <c r="LPY431" s="1209"/>
      <c r="LPZ431" s="1209"/>
      <c r="LQA431" s="1209"/>
      <c r="LQB431" s="1210"/>
      <c r="LQC431" s="1211"/>
      <c r="LQD431" s="1210"/>
      <c r="LQF431" s="1208"/>
      <c r="LQG431" s="1209"/>
      <c r="LQH431" s="1209"/>
      <c r="LQI431" s="1209"/>
      <c r="LQJ431" s="1209"/>
      <c r="LQK431" s="1210"/>
      <c r="LQL431" s="1211"/>
      <c r="LQM431" s="1210"/>
      <c r="LQO431" s="1208"/>
      <c r="LQP431" s="1209"/>
      <c r="LQQ431" s="1209"/>
      <c r="LQR431" s="1209"/>
      <c r="LQS431" s="1209"/>
      <c r="LQT431" s="1210"/>
      <c r="LQU431" s="1211"/>
      <c r="LQV431" s="1210"/>
      <c r="LQX431" s="1208"/>
      <c r="LQY431" s="1209"/>
      <c r="LQZ431" s="1209"/>
      <c r="LRA431" s="1209"/>
      <c r="LRB431" s="1209"/>
      <c r="LRC431" s="1210"/>
      <c r="LRD431" s="1211"/>
      <c r="LRE431" s="1210"/>
      <c r="LRG431" s="1208"/>
      <c r="LRH431" s="1209"/>
      <c r="LRI431" s="1209"/>
      <c r="LRJ431" s="1209"/>
      <c r="LRK431" s="1209"/>
      <c r="LRL431" s="1210"/>
      <c r="LRM431" s="1211"/>
      <c r="LRN431" s="1210"/>
      <c r="LRP431" s="1208"/>
      <c r="LRQ431" s="1209"/>
      <c r="LRR431" s="1209"/>
      <c r="LRS431" s="1209"/>
      <c r="LRT431" s="1209"/>
      <c r="LRU431" s="1210"/>
      <c r="LRV431" s="1211"/>
      <c r="LRW431" s="1210"/>
      <c r="LRY431" s="1208"/>
      <c r="LRZ431" s="1209"/>
      <c r="LSA431" s="1209"/>
      <c r="LSB431" s="1209"/>
      <c r="LSC431" s="1209"/>
      <c r="LSD431" s="1210"/>
      <c r="LSE431" s="1211"/>
      <c r="LSF431" s="1210"/>
      <c r="LSH431" s="1208"/>
      <c r="LSI431" s="1209"/>
      <c r="LSJ431" s="1209"/>
      <c r="LSK431" s="1209"/>
      <c r="LSL431" s="1209"/>
      <c r="LSM431" s="1210"/>
      <c r="LSN431" s="1211"/>
      <c r="LSO431" s="1210"/>
      <c r="LSQ431" s="1208"/>
      <c r="LSR431" s="1209"/>
      <c r="LSS431" s="1209"/>
      <c r="LST431" s="1209"/>
      <c r="LSU431" s="1209"/>
      <c r="LSV431" s="1210"/>
      <c r="LSW431" s="1211"/>
      <c r="LSX431" s="1210"/>
      <c r="LSZ431" s="1208"/>
      <c r="LTA431" s="1209"/>
      <c r="LTB431" s="1209"/>
      <c r="LTC431" s="1209"/>
      <c r="LTD431" s="1209"/>
      <c r="LTE431" s="1210"/>
      <c r="LTF431" s="1211"/>
      <c r="LTG431" s="1210"/>
      <c r="LTI431" s="1208"/>
      <c r="LTJ431" s="1209"/>
      <c r="LTK431" s="1209"/>
      <c r="LTL431" s="1209"/>
      <c r="LTM431" s="1209"/>
      <c r="LTN431" s="1210"/>
      <c r="LTO431" s="1211"/>
      <c r="LTP431" s="1210"/>
      <c r="LTR431" s="1208"/>
      <c r="LTS431" s="1209"/>
      <c r="LTT431" s="1209"/>
      <c r="LTU431" s="1209"/>
      <c r="LTV431" s="1209"/>
      <c r="LTW431" s="1210"/>
      <c r="LTX431" s="1211"/>
      <c r="LTY431" s="1210"/>
      <c r="LUA431" s="1208"/>
      <c r="LUB431" s="1209"/>
      <c r="LUC431" s="1209"/>
      <c r="LUD431" s="1209"/>
      <c r="LUE431" s="1209"/>
      <c r="LUF431" s="1210"/>
      <c r="LUG431" s="1211"/>
      <c r="LUH431" s="1210"/>
      <c r="LUJ431" s="1208"/>
      <c r="LUK431" s="1209"/>
      <c r="LUL431" s="1209"/>
      <c r="LUM431" s="1209"/>
      <c r="LUN431" s="1209"/>
      <c r="LUO431" s="1210"/>
      <c r="LUP431" s="1211"/>
      <c r="LUQ431" s="1210"/>
      <c r="LUS431" s="1208"/>
      <c r="LUT431" s="1209"/>
      <c r="LUU431" s="1209"/>
      <c r="LUV431" s="1209"/>
      <c r="LUW431" s="1209"/>
      <c r="LUX431" s="1210"/>
      <c r="LUY431" s="1211"/>
      <c r="LUZ431" s="1210"/>
      <c r="LVB431" s="1208"/>
      <c r="LVC431" s="1209"/>
      <c r="LVD431" s="1209"/>
      <c r="LVE431" s="1209"/>
      <c r="LVF431" s="1209"/>
      <c r="LVG431" s="1210"/>
      <c r="LVH431" s="1211"/>
      <c r="LVI431" s="1210"/>
      <c r="LVK431" s="1208"/>
      <c r="LVL431" s="1209"/>
      <c r="LVM431" s="1209"/>
      <c r="LVN431" s="1209"/>
      <c r="LVO431" s="1209"/>
      <c r="LVP431" s="1210"/>
      <c r="LVQ431" s="1211"/>
      <c r="LVR431" s="1210"/>
      <c r="LVT431" s="1208"/>
      <c r="LVU431" s="1209"/>
      <c r="LVV431" s="1209"/>
      <c r="LVW431" s="1209"/>
      <c r="LVX431" s="1209"/>
      <c r="LVY431" s="1210"/>
      <c r="LVZ431" s="1211"/>
      <c r="LWA431" s="1210"/>
      <c r="LWC431" s="1208"/>
      <c r="LWD431" s="1209"/>
      <c r="LWE431" s="1209"/>
      <c r="LWF431" s="1209"/>
      <c r="LWG431" s="1209"/>
      <c r="LWH431" s="1210"/>
      <c r="LWI431" s="1211"/>
      <c r="LWJ431" s="1210"/>
      <c r="LWL431" s="1208"/>
      <c r="LWM431" s="1209"/>
      <c r="LWN431" s="1209"/>
      <c r="LWO431" s="1209"/>
      <c r="LWP431" s="1209"/>
      <c r="LWQ431" s="1210"/>
      <c r="LWR431" s="1211"/>
      <c r="LWS431" s="1210"/>
      <c r="LWU431" s="1208"/>
      <c r="LWV431" s="1209"/>
      <c r="LWW431" s="1209"/>
      <c r="LWX431" s="1209"/>
      <c r="LWY431" s="1209"/>
      <c r="LWZ431" s="1210"/>
      <c r="LXA431" s="1211"/>
      <c r="LXB431" s="1210"/>
      <c r="LXD431" s="1208"/>
      <c r="LXE431" s="1209"/>
      <c r="LXF431" s="1209"/>
      <c r="LXG431" s="1209"/>
      <c r="LXH431" s="1209"/>
      <c r="LXI431" s="1210"/>
      <c r="LXJ431" s="1211"/>
      <c r="LXK431" s="1210"/>
      <c r="LXM431" s="1208"/>
      <c r="LXN431" s="1209"/>
      <c r="LXO431" s="1209"/>
      <c r="LXP431" s="1209"/>
      <c r="LXQ431" s="1209"/>
      <c r="LXR431" s="1210"/>
      <c r="LXS431" s="1211"/>
      <c r="LXT431" s="1210"/>
      <c r="LXV431" s="1208"/>
      <c r="LXW431" s="1209"/>
      <c r="LXX431" s="1209"/>
      <c r="LXY431" s="1209"/>
      <c r="LXZ431" s="1209"/>
      <c r="LYA431" s="1210"/>
      <c r="LYB431" s="1211"/>
      <c r="LYC431" s="1210"/>
      <c r="LYE431" s="1208"/>
      <c r="LYF431" s="1209"/>
      <c r="LYG431" s="1209"/>
      <c r="LYH431" s="1209"/>
      <c r="LYI431" s="1209"/>
      <c r="LYJ431" s="1210"/>
      <c r="LYK431" s="1211"/>
      <c r="LYL431" s="1210"/>
      <c r="LYN431" s="1208"/>
      <c r="LYO431" s="1209"/>
      <c r="LYP431" s="1209"/>
      <c r="LYQ431" s="1209"/>
      <c r="LYR431" s="1209"/>
      <c r="LYS431" s="1210"/>
      <c r="LYT431" s="1211"/>
      <c r="LYU431" s="1210"/>
      <c r="LYW431" s="1208"/>
      <c r="LYX431" s="1209"/>
      <c r="LYY431" s="1209"/>
      <c r="LYZ431" s="1209"/>
      <c r="LZA431" s="1209"/>
      <c r="LZB431" s="1210"/>
      <c r="LZC431" s="1211"/>
      <c r="LZD431" s="1210"/>
      <c r="LZF431" s="1208"/>
      <c r="LZG431" s="1209"/>
      <c r="LZH431" s="1209"/>
      <c r="LZI431" s="1209"/>
      <c r="LZJ431" s="1209"/>
      <c r="LZK431" s="1210"/>
      <c r="LZL431" s="1211"/>
      <c r="LZM431" s="1210"/>
      <c r="LZO431" s="1208"/>
      <c r="LZP431" s="1209"/>
      <c r="LZQ431" s="1209"/>
      <c r="LZR431" s="1209"/>
      <c r="LZS431" s="1209"/>
      <c r="LZT431" s="1210"/>
      <c r="LZU431" s="1211"/>
      <c r="LZV431" s="1210"/>
      <c r="LZX431" s="1208"/>
      <c r="LZY431" s="1209"/>
      <c r="LZZ431" s="1209"/>
      <c r="MAA431" s="1209"/>
      <c r="MAB431" s="1209"/>
      <c r="MAC431" s="1210"/>
      <c r="MAD431" s="1211"/>
      <c r="MAE431" s="1210"/>
      <c r="MAG431" s="1208"/>
      <c r="MAH431" s="1209"/>
      <c r="MAI431" s="1209"/>
      <c r="MAJ431" s="1209"/>
      <c r="MAK431" s="1209"/>
      <c r="MAL431" s="1210"/>
      <c r="MAM431" s="1211"/>
      <c r="MAN431" s="1210"/>
      <c r="MAP431" s="1208"/>
      <c r="MAQ431" s="1209"/>
      <c r="MAR431" s="1209"/>
      <c r="MAS431" s="1209"/>
      <c r="MAT431" s="1209"/>
      <c r="MAU431" s="1210"/>
      <c r="MAV431" s="1211"/>
      <c r="MAW431" s="1210"/>
      <c r="MAY431" s="1208"/>
      <c r="MAZ431" s="1209"/>
      <c r="MBA431" s="1209"/>
      <c r="MBB431" s="1209"/>
      <c r="MBC431" s="1209"/>
      <c r="MBD431" s="1210"/>
      <c r="MBE431" s="1211"/>
      <c r="MBF431" s="1210"/>
      <c r="MBH431" s="1208"/>
      <c r="MBI431" s="1209"/>
      <c r="MBJ431" s="1209"/>
      <c r="MBK431" s="1209"/>
      <c r="MBL431" s="1209"/>
      <c r="MBM431" s="1210"/>
      <c r="MBN431" s="1211"/>
      <c r="MBO431" s="1210"/>
      <c r="MBQ431" s="1208"/>
      <c r="MBR431" s="1209"/>
      <c r="MBS431" s="1209"/>
      <c r="MBT431" s="1209"/>
      <c r="MBU431" s="1209"/>
      <c r="MBV431" s="1210"/>
      <c r="MBW431" s="1211"/>
      <c r="MBX431" s="1210"/>
      <c r="MBZ431" s="1208"/>
      <c r="MCA431" s="1209"/>
      <c r="MCB431" s="1209"/>
      <c r="MCC431" s="1209"/>
      <c r="MCD431" s="1209"/>
      <c r="MCE431" s="1210"/>
      <c r="MCF431" s="1211"/>
      <c r="MCG431" s="1210"/>
      <c r="MCI431" s="1208"/>
      <c r="MCJ431" s="1209"/>
      <c r="MCK431" s="1209"/>
      <c r="MCL431" s="1209"/>
      <c r="MCM431" s="1209"/>
      <c r="MCN431" s="1210"/>
      <c r="MCO431" s="1211"/>
      <c r="MCP431" s="1210"/>
      <c r="MCR431" s="1208"/>
      <c r="MCS431" s="1209"/>
      <c r="MCT431" s="1209"/>
      <c r="MCU431" s="1209"/>
      <c r="MCV431" s="1209"/>
      <c r="MCW431" s="1210"/>
      <c r="MCX431" s="1211"/>
      <c r="MCY431" s="1210"/>
      <c r="MDA431" s="1208"/>
      <c r="MDB431" s="1209"/>
      <c r="MDC431" s="1209"/>
      <c r="MDD431" s="1209"/>
      <c r="MDE431" s="1209"/>
      <c r="MDF431" s="1210"/>
      <c r="MDG431" s="1211"/>
      <c r="MDH431" s="1210"/>
      <c r="MDJ431" s="1208"/>
      <c r="MDK431" s="1209"/>
      <c r="MDL431" s="1209"/>
      <c r="MDM431" s="1209"/>
      <c r="MDN431" s="1209"/>
      <c r="MDO431" s="1210"/>
      <c r="MDP431" s="1211"/>
      <c r="MDQ431" s="1210"/>
      <c r="MDS431" s="1208"/>
      <c r="MDT431" s="1209"/>
      <c r="MDU431" s="1209"/>
      <c r="MDV431" s="1209"/>
      <c r="MDW431" s="1209"/>
      <c r="MDX431" s="1210"/>
      <c r="MDY431" s="1211"/>
      <c r="MDZ431" s="1210"/>
      <c r="MEB431" s="1208"/>
      <c r="MEC431" s="1209"/>
      <c r="MED431" s="1209"/>
      <c r="MEE431" s="1209"/>
      <c r="MEF431" s="1209"/>
      <c r="MEG431" s="1210"/>
      <c r="MEH431" s="1211"/>
      <c r="MEI431" s="1210"/>
      <c r="MEK431" s="1208"/>
      <c r="MEL431" s="1209"/>
      <c r="MEM431" s="1209"/>
      <c r="MEN431" s="1209"/>
      <c r="MEO431" s="1209"/>
      <c r="MEP431" s="1210"/>
      <c r="MEQ431" s="1211"/>
      <c r="MER431" s="1210"/>
      <c r="MET431" s="1208"/>
      <c r="MEU431" s="1209"/>
      <c r="MEV431" s="1209"/>
      <c r="MEW431" s="1209"/>
      <c r="MEX431" s="1209"/>
      <c r="MEY431" s="1210"/>
      <c r="MEZ431" s="1211"/>
      <c r="MFA431" s="1210"/>
      <c r="MFC431" s="1208"/>
      <c r="MFD431" s="1209"/>
      <c r="MFE431" s="1209"/>
      <c r="MFF431" s="1209"/>
      <c r="MFG431" s="1209"/>
      <c r="MFH431" s="1210"/>
      <c r="MFI431" s="1211"/>
      <c r="MFJ431" s="1210"/>
      <c r="MFL431" s="1208"/>
      <c r="MFM431" s="1209"/>
      <c r="MFN431" s="1209"/>
      <c r="MFO431" s="1209"/>
      <c r="MFP431" s="1209"/>
      <c r="MFQ431" s="1210"/>
      <c r="MFR431" s="1211"/>
      <c r="MFS431" s="1210"/>
      <c r="MFU431" s="1208"/>
      <c r="MFV431" s="1209"/>
      <c r="MFW431" s="1209"/>
      <c r="MFX431" s="1209"/>
      <c r="MFY431" s="1209"/>
      <c r="MFZ431" s="1210"/>
      <c r="MGA431" s="1211"/>
      <c r="MGB431" s="1210"/>
      <c r="MGD431" s="1208"/>
      <c r="MGE431" s="1209"/>
      <c r="MGF431" s="1209"/>
      <c r="MGG431" s="1209"/>
      <c r="MGH431" s="1209"/>
      <c r="MGI431" s="1210"/>
      <c r="MGJ431" s="1211"/>
      <c r="MGK431" s="1210"/>
      <c r="MGM431" s="1208"/>
      <c r="MGN431" s="1209"/>
      <c r="MGO431" s="1209"/>
      <c r="MGP431" s="1209"/>
      <c r="MGQ431" s="1209"/>
      <c r="MGR431" s="1210"/>
      <c r="MGS431" s="1211"/>
      <c r="MGT431" s="1210"/>
      <c r="MGV431" s="1208"/>
      <c r="MGW431" s="1209"/>
      <c r="MGX431" s="1209"/>
      <c r="MGY431" s="1209"/>
      <c r="MGZ431" s="1209"/>
      <c r="MHA431" s="1210"/>
      <c r="MHB431" s="1211"/>
      <c r="MHC431" s="1210"/>
      <c r="MHE431" s="1208"/>
      <c r="MHF431" s="1209"/>
      <c r="MHG431" s="1209"/>
      <c r="MHH431" s="1209"/>
      <c r="MHI431" s="1209"/>
      <c r="MHJ431" s="1210"/>
      <c r="MHK431" s="1211"/>
      <c r="MHL431" s="1210"/>
      <c r="MHN431" s="1208"/>
      <c r="MHO431" s="1209"/>
      <c r="MHP431" s="1209"/>
      <c r="MHQ431" s="1209"/>
      <c r="MHR431" s="1209"/>
      <c r="MHS431" s="1210"/>
      <c r="MHT431" s="1211"/>
      <c r="MHU431" s="1210"/>
      <c r="MHW431" s="1208"/>
      <c r="MHX431" s="1209"/>
      <c r="MHY431" s="1209"/>
      <c r="MHZ431" s="1209"/>
      <c r="MIA431" s="1209"/>
      <c r="MIB431" s="1210"/>
      <c r="MIC431" s="1211"/>
      <c r="MID431" s="1210"/>
      <c r="MIF431" s="1208"/>
      <c r="MIG431" s="1209"/>
      <c r="MIH431" s="1209"/>
      <c r="MII431" s="1209"/>
      <c r="MIJ431" s="1209"/>
      <c r="MIK431" s="1210"/>
      <c r="MIL431" s="1211"/>
      <c r="MIM431" s="1210"/>
      <c r="MIO431" s="1208"/>
      <c r="MIP431" s="1209"/>
      <c r="MIQ431" s="1209"/>
      <c r="MIR431" s="1209"/>
      <c r="MIS431" s="1209"/>
      <c r="MIT431" s="1210"/>
      <c r="MIU431" s="1211"/>
      <c r="MIV431" s="1210"/>
      <c r="MIX431" s="1208"/>
      <c r="MIY431" s="1209"/>
      <c r="MIZ431" s="1209"/>
      <c r="MJA431" s="1209"/>
      <c r="MJB431" s="1209"/>
      <c r="MJC431" s="1210"/>
      <c r="MJD431" s="1211"/>
      <c r="MJE431" s="1210"/>
      <c r="MJG431" s="1208"/>
      <c r="MJH431" s="1209"/>
      <c r="MJI431" s="1209"/>
      <c r="MJJ431" s="1209"/>
      <c r="MJK431" s="1209"/>
      <c r="MJL431" s="1210"/>
      <c r="MJM431" s="1211"/>
      <c r="MJN431" s="1210"/>
      <c r="MJP431" s="1208"/>
      <c r="MJQ431" s="1209"/>
      <c r="MJR431" s="1209"/>
      <c r="MJS431" s="1209"/>
      <c r="MJT431" s="1209"/>
      <c r="MJU431" s="1210"/>
      <c r="MJV431" s="1211"/>
      <c r="MJW431" s="1210"/>
      <c r="MJY431" s="1208"/>
      <c r="MJZ431" s="1209"/>
      <c r="MKA431" s="1209"/>
      <c r="MKB431" s="1209"/>
      <c r="MKC431" s="1209"/>
      <c r="MKD431" s="1210"/>
      <c r="MKE431" s="1211"/>
      <c r="MKF431" s="1210"/>
      <c r="MKH431" s="1208"/>
      <c r="MKI431" s="1209"/>
      <c r="MKJ431" s="1209"/>
      <c r="MKK431" s="1209"/>
      <c r="MKL431" s="1209"/>
      <c r="MKM431" s="1210"/>
      <c r="MKN431" s="1211"/>
      <c r="MKO431" s="1210"/>
      <c r="MKQ431" s="1208"/>
      <c r="MKR431" s="1209"/>
      <c r="MKS431" s="1209"/>
      <c r="MKT431" s="1209"/>
      <c r="MKU431" s="1209"/>
      <c r="MKV431" s="1210"/>
      <c r="MKW431" s="1211"/>
      <c r="MKX431" s="1210"/>
      <c r="MKZ431" s="1208"/>
      <c r="MLA431" s="1209"/>
      <c r="MLB431" s="1209"/>
      <c r="MLC431" s="1209"/>
      <c r="MLD431" s="1209"/>
      <c r="MLE431" s="1210"/>
      <c r="MLF431" s="1211"/>
      <c r="MLG431" s="1210"/>
      <c r="MLI431" s="1208"/>
      <c r="MLJ431" s="1209"/>
      <c r="MLK431" s="1209"/>
      <c r="MLL431" s="1209"/>
      <c r="MLM431" s="1209"/>
      <c r="MLN431" s="1210"/>
      <c r="MLO431" s="1211"/>
      <c r="MLP431" s="1210"/>
      <c r="MLR431" s="1208"/>
      <c r="MLS431" s="1209"/>
      <c r="MLT431" s="1209"/>
      <c r="MLU431" s="1209"/>
      <c r="MLV431" s="1209"/>
      <c r="MLW431" s="1210"/>
      <c r="MLX431" s="1211"/>
      <c r="MLY431" s="1210"/>
      <c r="MMA431" s="1208"/>
      <c r="MMB431" s="1209"/>
      <c r="MMC431" s="1209"/>
      <c r="MMD431" s="1209"/>
      <c r="MME431" s="1209"/>
      <c r="MMF431" s="1210"/>
      <c r="MMG431" s="1211"/>
      <c r="MMH431" s="1210"/>
      <c r="MMJ431" s="1208"/>
      <c r="MMK431" s="1209"/>
      <c r="MML431" s="1209"/>
      <c r="MMM431" s="1209"/>
      <c r="MMN431" s="1209"/>
      <c r="MMO431" s="1210"/>
      <c r="MMP431" s="1211"/>
      <c r="MMQ431" s="1210"/>
      <c r="MMS431" s="1208"/>
      <c r="MMT431" s="1209"/>
      <c r="MMU431" s="1209"/>
      <c r="MMV431" s="1209"/>
      <c r="MMW431" s="1209"/>
      <c r="MMX431" s="1210"/>
      <c r="MMY431" s="1211"/>
      <c r="MMZ431" s="1210"/>
      <c r="MNB431" s="1208"/>
      <c r="MNC431" s="1209"/>
      <c r="MND431" s="1209"/>
      <c r="MNE431" s="1209"/>
      <c r="MNF431" s="1209"/>
      <c r="MNG431" s="1210"/>
      <c r="MNH431" s="1211"/>
      <c r="MNI431" s="1210"/>
      <c r="MNK431" s="1208"/>
      <c r="MNL431" s="1209"/>
      <c r="MNM431" s="1209"/>
      <c r="MNN431" s="1209"/>
      <c r="MNO431" s="1209"/>
      <c r="MNP431" s="1210"/>
      <c r="MNQ431" s="1211"/>
      <c r="MNR431" s="1210"/>
      <c r="MNT431" s="1208"/>
      <c r="MNU431" s="1209"/>
      <c r="MNV431" s="1209"/>
      <c r="MNW431" s="1209"/>
      <c r="MNX431" s="1209"/>
      <c r="MNY431" s="1210"/>
      <c r="MNZ431" s="1211"/>
      <c r="MOA431" s="1210"/>
      <c r="MOC431" s="1208"/>
      <c r="MOD431" s="1209"/>
      <c r="MOE431" s="1209"/>
      <c r="MOF431" s="1209"/>
      <c r="MOG431" s="1209"/>
      <c r="MOH431" s="1210"/>
      <c r="MOI431" s="1211"/>
      <c r="MOJ431" s="1210"/>
      <c r="MOL431" s="1208"/>
      <c r="MOM431" s="1209"/>
      <c r="MON431" s="1209"/>
      <c r="MOO431" s="1209"/>
      <c r="MOP431" s="1209"/>
      <c r="MOQ431" s="1210"/>
      <c r="MOR431" s="1211"/>
      <c r="MOS431" s="1210"/>
      <c r="MOU431" s="1208"/>
      <c r="MOV431" s="1209"/>
      <c r="MOW431" s="1209"/>
      <c r="MOX431" s="1209"/>
      <c r="MOY431" s="1209"/>
      <c r="MOZ431" s="1210"/>
      <c r="MPA431" s="1211"/>
      <c r="MPB431" s="1210"/>
      <c r="MPD431" s="1208"/>
      <c r="MPE431" s="1209"/>
      <c r="MPF431" s="1209"/>
      <c r="MPG431" s="1209"/>
      <c r="MPH431" s="1209"/>
      <c r="MPI431" s="1210"/>
      <c r="MPJ431" s="1211"/>
      <c r="MPK431" s="1210"/>
      <c r="MPM431" s="1208"/>
      <c r="MPN431" s="1209"/>
      <c r="MPO431" s="1209"/>
      <c r="MPP431" s="1209"/>
      <c r="MPQ431" s="1209"/>
      <c r="MPR431" s="1210"/>
      <c r="MPS431" s="1211"/>
      <c r="MPT431" s="1210"/>
      <c r="MPV431" s="1208"/>
      <c r="MPW431" s="1209"/>
      <c r="MPX431" s="1209"/>
      <c r="MPY431" s="1209"/>
      <c r="MPZ431" s="1209"/>
      <c r="MQA431" s="1210"/>
      <c r="MQB431" s="1211"/>
      <c r="MQC431" s="1210"/>
      <c r="MQE431" s="1208"/>
      <c r="MQF431" s="1209"/>
      <c r="MQG431" s="1209"/>
      <c r="MQH431" s="1209"/>
      <c r="MQI431" s="1209"/>
      <c r="MQJ431" s="1210"/>
      <c r="MQK431" s="1211"/>
      <c r="MQL431" s="1210"/>
      <c r="MQN431" s="1208"/>
      <c r="MQO431" s="1209"/>
      <c r="MQP431" s="1209"/>
      <c r="MQQ431" s="1209"/>
      <c r="MQR431" s="1209"/>
      <c r="MQS431" s="1210"/>
      <c r="MQT431" s="1211"/>
      <c r="MQU431" s="1210"/>
      <c r="MQW431" s="1208"/>
      <c r="MQX431" s="1209"/>
      <c r="MQY431" s="1209"/>
      <c r="MQZ431" s="1209"/>
      <c r="MRA431" s="1209"/>
      <c r="MRB431" s="1210"/>
      <c r="MRC431" s="1211"/>
      <c r="MRD431" s="1210"/>
      <c r="MRF431" s="1208"/>
      <c r="MRG431" s="1209"/>
      <c r="MRH431" s="1209"/>
      <c r="MRI431" s="1209"/>
      <c r="MRJ431" s="1209"/>
      <c r="MRK431" s="1210"/>
      <c r="MRL431" s="1211"/>
      <c r="MRM431" s="1210"/>
      <c r="MRO431" s="1208"/>
      <c r="MRP431" s="1209"/>
      <c r="MRQ431" s="1209"/>
      <c r="MRR431" s="1209"/>
      <c r="MRS431" s="1209"/>
      <c r="MRT431" s="1210"/>
      <c r="MRU431" s="1211"/>
      <c r="MRV431" s="1210"/>
      <c r="MRX431" s="1208"/>
      <c r="MRY431" s="1209"/>
      <c r="MRZ431" s="1209"/>
      <c r="MSA431" s="1209"/>
      <c r="MSB431" s="1209"/>
      <c r="MSC431" s="1210"/>
      <c r="MSD431" s="1211"/>
      <c r="MSE431" s="1210"/>
      <c r="MSG431" s="1208"/>
      <c r="MSH431" s="1209"/>
      <c r="MSI431" s="1209"/>
      <c r="MSJ431" s="1209"/>
      <c r="MSK431" s="1209"/>
      <c r="MSL431" s="1210"/>
      <c r="MSM431" s="1211"/>
      <c r="MSN431" s="1210"/>
      <c r="MSP431" s="1208"/>
      <c r="MSQ431" s="1209"/>
      <c r="MSR431" s="1209"/>
      <c r="MSS431" s="1209"/>
      <c r="MST431" s="1209"/>
      <c r="MSU431" s="1210"/>
      <c r="MSV431" s="1211"/>
      <c r="MSW431" s="1210"/>
      <c r="MSY431" s="1208"/>
      <c r="MSZ431" s="1209"/>
      <c r="MTA431" s="1209"/>
      <c r="MTB431" s="1209"/>
      <c r="MTC431" s="1209"/>
      <c r="MTD431" s="1210"/>
      <c r="MTE431" s="1211"/>
      <c r="MTF431" s="1210"/>
      <c r="MTH431" s="1208"/>
      <c r="MTI431" s="1209"/>
      <c r="MTJ431" s="1209"/>
      <c r="MTK431" s="1209"/>
      <c r="MTL431" s="1209"/>
      <c r="MTM431" s="1210"/>
      <c r="MTN431" s="1211"/>
      <c r="MTO431" s="1210"/>
      <c r="MTQ431" s="1208"/>
      <c r="MTR431" s="1209"/>
      <c r="MTS431" s="1209"/>
      <c r="MTT431" s="1209"/>
      <c r="MTU431" s="1209"/>
      <c r="MTV431" s="1210"/>
      <c r="MTW431" s="1211"/>
      <c r="MTX431" s="1210"/>
      <c r="MTZ431" s="1208"/>
      <c r="MUA431" s="1209"/>
      <c r="MUB431" s="1209"/>
      <c r="MUC431" s="1209"/>
      <c r="MUD431" s="1209"/>
      <c r="MUE431" s="1210"/>
      <c r="MUF431" s="1211"/>
      <c r="MUG431" s="1210"/>
      <c r="MUI431" s="1208"/>
      <c r="MUJ431" s="1209"/>
      <c r="MUK431" s="1209"/>
      <c r="MUL431" s="1209"/>
      <c r="MUM431" s="1209"/>
      <c r="MUN431" s="1210"/>
      <c r="MUO431" s="1211"/>
      <c r="MUP431" s="1210"/>
      <c r="MUR431" s="1208"/>
      <c r="MUS431" s="1209"/>
      <c r="MUT431" s="1209"/>
      <c r="MUU431" s="1209"/>
      <c r="MUV431" s="1209"/>
      <c r="MUW431" s="1210"/>
      <c r="MUX431" s="1211"/>
      <c r="MUY431" s="1210"/>
      <c r="MVA431" s="1208"/>
      <c r="MVB431" s="1209"/>
      <c r="MVC431" s="1209"/>
      <c r="MVD431" s="1209"/>
      <c r="MVE431" s="1209"/>
      <c r="MVF431" s="1210"/>
      <c r="MVG431" s="1211"/>
      <c r="MVH431" s="1210"/>
      <c r="MVJ431" s="1208"/>
      <c r="MVK431" s="1209"/>
      <c r="MVL431" s="1209"/>
      <c r="MVM431" s="1209"/>
      <c r="MVN431" s="1209"/>
      <c r="MVO431" s="1210"/>
      <c r="MVP431" s="1211"/>
      <c r="MVQ431" s="1210"/>
      <c r="MVS431" s="1208"/>
      <c r="MVT431" s="1209"/>
      <c r="MVU431" s="1209"/>
      <c r="MVV431" s="1209"/>
      <c r="MVW431" s="1209"/>
      <c r="MVX431" s="1210"/>
      <c r="MVY431" s="1211"/>
      <c r="MVZ431" s="1210"/>
      <c r="MWB431" s="1208"/>
      <c r="MWC431" s="1209"/>
      <c r="MWD431" s="1209"/>
      <c r="MWE431" s="1209"/>
      <c r="MWF431" s="1209"/>
      <c r="MWG431" s="1210"/>
      <c r="MWH431" s="1211"/>
      <c r="MWI431" s="1210"/>
      <c r="MWK431" s="1208"/>
      <c r="MWL431" s="1209"/>
      <c r="MWM431" s="1209"/>
      <c r="MWN431" s="1209"/>
      <c r="MWO431" s="1209"/>
      <c r="MWP431" s="1210"/>
      <c r="MWQ431" s="1211"/>
      <c r="MWR431" s="1210"/>
      <c r="MWT431" s="1208"/>
      <c r="MWU431" s="1209"/>
      <c r="MWV431" s="1209"/>
      <c r="MWW431" s="1209"/>
      <c r="MWX431" s="1209"/>
      <c r="MWY431" s="1210"/>
      <c r="MWZ431" s="1211"/>
      <c r="MXA431" s="1210"/>
      <c r="MXC431" s="1208"/>
      <c r="MXD431" s="1209"/>
      <c r="MXE431" s="1209"/>
      <c r="MXF431" s="1209"/>
      <c r="MXG431" s="1209"/>
      <c r="MXH431" s="1210"/>
      <c r="MXI431" s="1211"/>
      <c r="MXJ431" s="1210"/>
      <c r="MXL431" s="1208"/>
      <c r="MXM431" s="1209"/>
      <c r="MXN431" s="1209"/>
      <c r="MXO431" s="1209"/>
      <c r="MXP431" s="1209"/>
      <c r="MXQ431" s="1210"/>
      <c r="MXR431" s="1211"/>
      <c r="MXS431" s="1210"/>
      <c r="MXU431" s="1208"/>
      <c r="MXV431" s="1209"/>
      <c r="MXW431" s="1209"/>
      <c r="MXX431" s="1209"/>
      <c r="MXY431" s="1209"/>
      <c r="MXZ431" s="1210"/>
      <c r="MYA431" s="1211"/>
      <c r="MYB431" s="1210"/>
      <c r="MYD431" s="1208"/>
      <c r="MYE431" s="1209"/>
      <c r="MYF431" s="1209"/>
      <c r="MYG431" s="1209"/>
      <c r="MYH431" s="1209"/>
      <c r="MYI431" s="1210"/>
      <c r="MYJ431" s="1211"/>
      <c r="MYK431" s="1210"/>
      <c r="MYM431" s="1208"/>
      <c r="MYN431" s="1209"/>
      <c r="MYO431" s="1209"/>
      <c r="MYP431" s="1209"/>
      <c r="MYQ431" s="1209"/>
      <c r="MYR431" s="1210"/>
      <c r="MYS431" s="1211"/>
      <c r="MYT431" s="1210"/>
      <c r="MYV431" s="1208"/>
      <c r="MYW431" s="1209"/>
      <c r="MYX431" s="1209"/>
      <c r="MYY431" s="1209"/>
      <c r="MYZ431" s="1209"/>
      <c r="MZA431" s="1210"/>
      <c r="MZB431" s="1211"/>
      <c r="MZC431" s="1210"/>
      <c r="MZE431" s="1208"/>
      <c r="MZF431" s="1209"/>
      <c r="MZG431" s="1209"/>
      <c r="MZH431" s="1209"/>
      <c r="MZI431" s="1209"/>
      <c r="MZJ431" s="1210"/>
      <c r="MZK431" s="1211"/>
      <c r="MZL431" s="1210"/>
      <c r="MZN431" s="1208"/>
      <c r="MZO431" s="1209"/>
      <c r="MZP431" s="1209"/>
      <c r="MZQ431" s="1209"/>
      <c r="MZR431" s="1209"/>
      <c r="MZS431" s="1210"/>
      <c r="MZT431" s="1211"/>
      <c r="MZU431" s="1210"/>
      <c r="MZW431" s="1208"/>
      <c r="MZX431" s="1209"/>
      <c r="MZY431" s="1209"/>
      <c r="MZZ431" s="1209"/>
      <c r="NAA431" s="1209"/>
      <c r="NAB431" s="1210"/>
      <c r="NAC431" s="1211"/>
      <c r="NAD431" s="1210"/>
      <c r="NAF431" s="1208"/>
      <c r="NAG431" s="1209"/>
      <c r="NAH431" s="1209"/>
      <c r="NAI431" s="1209"/>
      <c r="NAJ431" s="1209"/>
      <c r="NAK431" s="1210"/>
      <c r="NAL431" s="1211"/>
      <c r="NAM431" s="1210"/>
      <c r="NAO431" s="1208"/>
      <c r="NAP431" s="1209"/>
      <c r="NAQ431" s="1209"/>
      <c r="NAR431" s="1209"/>
      <c r="NAS431" s="1209"/>
      <c r="NAT431" s="1210"/>
      <c r="NAU431" s="1211"/>
      <c r="NAV431" s="1210"/>
      <c r="NAX431" s="1208"/>
      <c r="NAY431" s="1209"/>
      <c r="NAZ431" s="1209"/>
      <c r="NBA431" s="1209"/>
      <c r="NBB431" s="1209"/>
      <c r="NBC431" s="1210"/>
      <c r="NBD431" s="1211"/>
      <c r="NBE431" s="1210"/>
      <c r="NBG431" s="1208"/>
      <c r="NBH431" s="1209"/>
      <c r="NBI431" s="1209"/>
      <c r="NBJ431" s="1209"/>
      <c r="NBK431" s="1209"/>
      <c r="NBL431" s="1210"/>
      <c r="NBM431" s="1211"/>
      <c r="NBN431" s="1210"/>
      <c r="NBP431" s="1208"/>
      <c r="NBQ431" s="1209"/>
      <c r="NBR431" s="1209"/>
      <c r="NBS431" s="1209"/>
      <c r="NBT431" s="1209"/>
      <c r="NBU431" s="1210"/>
      <c r="NBV431" s="1211"/>
      <c r="NBW431" s="1210"/>
      <c r="NBY431" s="1208"/>
      <c r="NBZ431" s="1209"/>
      <c r="NCA431" s="1209"/>
      <c r="NCB431" s="1209"/>
      <c r="NCC431" s="1209"/>
      <c r="NCD431" s="1210"/>
      <c r="NCE431" s="1211"/>
      <c r="NCF431" s="1210"/>
      <c r="NCH431" s="1208"/>
      <c r="NCI431" s="1209"/>
      <c r="NCJ431" s="1209"/>
      <c r="NCK431" s="1209"/>
      <c r="NCL431" s="1209"/>
      <c r="NCM431" s="1210"/>
      <c r="NCN431" s="1211"/>
      <c r="NCO431" s="1210"/>
      <c r="NCQ431" s="1208"/>
      <c r="NCR431" s="1209"/>
      <c r="NCS431" s="1209"/>
      <c r="NCT431" s="1209"/>
      <c r="NCU431" s="1209"/>
      <c r="NCV431" s="1210"/>
      <c r="NCW431" s="1211"/>
      <c r="NCX431" s="1210"/>
      <c r="NCZ431" s="1208"/>
      <c r="NDA431" s="1209"/>
      <c r="NDB431" s="1209"/>
      <c r="NDC431" s="1209"/>
      <c r="NDD431" s="1209"/>
      <c r="NDE431" s="1210"/>
      <c r="NDF431" s="1211"/>
      <c r="NDG431" s="1210"/>
      <c r="NDI431" s="1208"/>
      <c r="NDJ431" s="1209"/>
      <c r="NDK431" s="1209"/>
      <c r="NDL431" s="1209"/>
      <c r="NDM431" s="1209"/>
      <c r="NDN431" s="1210"/>
      <c r="NDO431" s="1211"/>
      <c r="NDP431" s="1210"/>
      <c r="NDR431" s="1208"/>
      <c r="NDS431" s="1209"/>
      <c r="NDT431" s="1209"/>
      <c r="NDU431" s="1209"/>
      <c r="NDV431" s="1209"/>
      <c r="NDW431" s="1210"/>
      <c r="NDX431" s="1211"/>
      <c r="NDY431" s="1210"/>
      <c r="NEA431" s="1208"/>
      <c r="NEB431" s="1209"/>
      <c r="NEC431" s="1209"/>
      <c r="NED431" s="1209"/>
      <c r="NEE431" s="1209"/>
      <c r="NEF431" s="1210"/>
      <c r="NEG431" s="1211"/>
      <c r="NEH431" s="1210"/>
      <c r="NEJ431" s="1208"/>
      <c r="NEK431" s="1209"/>
      <c r="NEL431" s="1209"/>
      <c r="NEM431" s="1209"/>
      <c r="NEN431" s="1209"/>
      <c r="NEO431" s="1210"/>
      <c r="NEP431" s="1211"/>
      <c r="NEQ431" s="1210"/>
      <c r="NES431" s="1208"/>
      <c r="NET431" s="1209"/>
      <c r="NEU431" s="1209"/>
      <c r="NEV431" s="1209"/>
      <c r="NEW431" s="1209"/>
      <c r="NEX431" s="1210"/>
      <c r="NEY431" s="1211"/>
      <c r="NEZ431" s="1210"/>
      <c r="NFB431" s="1208"/>
      <c r="NFC431" s="1209"/>
      <c r="NFD431" s="1209"/>
      <c r="NFE431" s="1209"/>
      <c r="NFF431" s="1209"/>
      <c r="NFG431" s="1210"/>
      <c r="NFH431" s="1211"/>
      <c r="NFI431" s="1210"/>
      <c r="NFK431" s="1208"/>
      <c r="NFL431" s="1209"/>
      <c r="NFM431" s="1209"/>
      <c r="NFN431" s="1209"/>
      <c r="NFO431" s="1209"/>
      <c r="NFP431" s="1210"/>
      <c r="NFQ431" s="1211"/>
      <c r="NFR431" s="1210"/>
      <c r="NFT431" s="1208"/>
      <c r="NFU431" s="1209"/>
      <c r="NFV431" s="1209"/>
      <c r="NFW431" s="1209"/>
      <c r="NFX431" s="1209"/>
      <c r="NFY431" s="1210"/>
      <c r="NFZ431" s="1211"/>
      <c r="NGA431" s="1210"/>
      <c r="NGC431" s="1208"/>
      <c r="NGD431" s="1209"/>
      <c r="NGE431" s="1209"/>
      <c r="NGF431" s="1209"/>
      <c r="NGG431" s="1209"/>
      <c r="NGH431" s="1210"/>
      <c r="NGI431" s="1211"/>
      <c r="NGJ431" s="1210"/>
      <c r="NGL431" s="1208"/>
      <c r="NGM431" s="1209"/>
      <c r="NGN431" s="1209"/>
      <c r="NGO431" s="1209"/>
      <c r="NGP431" s="1209"/>
      <c r="NGQ431" s="1210"/>
      <c r="NGR431" s="1211"/>
      <c r="NGS431" s="1210"/>
      <c r="NGU431" s="1208"/>
      <c r="NGV431" s="1209"/>
      <c r="NGW431" s="1209"/>
      <c r="NGX431" s="1209"/>
      <c r="NGY431" s="1209"/>
      <c r="NGZ431" s="1210"/>
      <c r="NHA431" s="1211"/>
      <c r="NHB431" s="1210"/>
      <c r="NHD431" s="1208"/>
      <c r="NHE431" s="1209"/>
      <c r="NHF431" s="1209"/>
      <c r="NHG431" s="1209"/>
      <c r="NHH431" s="1209"/>
      <c r="NHI431" s="1210"/>
      <c r="NHJ431" s="1211"/>
      <c r="NHK431" s="1210"/>
      <c r="NHM431" s="1208"/>
      <c r="NHN431" s="1209"/>
      <c r="NHO431" s="1209"/>
      <c r="NHP431" s="1209"/>
      <c r="NHQ431" s="1209"/>
      <c r="NHR431" s="1210"/>
      <c r="NHS431" s="1211"/>
      <c r="NHT431" s="1210"/>
      <c r="NHV431" s="1208"/>
      <c r="NHW431" s="1209"/>
      <c r="NHX431" s="1209"/>
      <c r="NHY431" s="1209"/>
      <c r="NHZ431" s="1209"/>
      <c r="NIA431" s="1210"/>
      <c r="NIB431" s="1211"/>
      <c r="NIC431" s="1210"/>
      <c r="NIE431" s="1208"/>
      <c r="NIF431" s="1209"/>
      <c r="NIG431" s="1209"/>
      <c r="NIH431" s="1209"/>
      <c r="NII431" s="1209"/>
      <c r="NIJ431" s="1210"/>
      <c r="NIK431" s="1211"/>
      <c r="NIL431" s="1210"/>
      <c r="NIN431" s="1208"/>
      <c r="NIO431" s="1209"/>
      <c r="NIP431" s="1209"/>
      <c r="NIQ431" s="1209"/>
      <c r="NIR431" s="1209"/>
      <c r="NIS431" s="1210"/>
      <c r="NIT431" s="1211"/>
      <c r="NIU431" s="1210"/>
      <c r="NIW431" s="1208"/>
      <c r="NIX431" s="1209"/>
      <c r="NIY431" s="1209"/>
      <c r="NIZ431" s="1209"/>
      <c r="NJA431" s="1209"/>
      <c r="NJB431" s="1210"/>
      <c r="NJC431" s="1211"/>
      <c r="NJD431" s="1210"/>
      <c r="NJF431" s="1208"/>
      <c r="NJG431" s="1209"/>
      <c r="NJH431" s="1209"/>
      <c r="NJI431" s="1209"/>
      <c r="NJJ431" s="1209"/>
      <c r="NJK431" s="1210"/>
      <c r="NJL431" s="1211"/>
      <c r="NJM431" s="1210"/>
      <c r="NJO431" s="1208"/>
      <c r="NJP431" s="1209"/>
      <c r="NJQ431" s="1209"/>
      <c r="NJR431" s="1209"/>
      <c r="NJS431" s="1209"/>
      <c r="NJT431" s="1210"/>
      <c r="NJU431" s="1211"/>
      <c r="NJV431" s="1210"/>
      <c r="NJX431" s="1208"/>
      <c r="NJY431" s="1209"/>
      <c r="NJZ431" s="1209"/>
      <c r="NKA431" s="1209"/>
      <c r="NKB431" s="1209"/>
      <c r="NKC431" s="1210"/>
      <c r="NKD431" s="1211"/>
      <c r="NKE431" s="1210"/>
      <c r="NKG431" s="1208"/>
      <c r="NKH431" s="1209"/>
      <c r="NKI431" s="1209"/>
      <c r="NKJ431" s="1209"/>
      <c r="NKK431" s="1209"/>
      <c r="NKL431" s="1210"/>
      <c r="NKM431" s="1211"/>
      <c r="NKN431" s="1210"/>
      <c r="NKP431" s="1208"/>
      <c r="NKQ431" s="1209"/>
      <c r="NKR431" s="1209"/>
      <c r="NKS431" s="1209"/>
      <c r="NKT431" s="1209"/>
      <c r="NKU431" s="1210"/>
      <c r="NKV431" s="1211"/>
      <c r="NKW431" s="1210"/>
      <c r="NKY431" s="1208"/>
      <c r="NKZ431" s="1209"/>
      <c r="NLA431" s="1209"/>
      <c r="NLB431" s="1209"/>
      <c r="NLC431" s="1209"/>
      <c r="NLD431" s="1210"/>
      <c r="NLE431" s="1211"/>
      <c r="NLF431" s="1210"/>
      <c r="NLH431" s="1208"/>
      <c r="NLI431" s="1209"/>
      <c r="NLJ431" s="1209"/>
      <c r="NLK431" s="1209"/>
      <c r="NLL431" s="1209"/>
      <c r="NLM431" s="1210"/>
      <c r="NLN431" s="1211"/>
      <c r="NLO431" s="1210"/>
      <c r="NLQ431" s="1208"/>
      <c r="NLR431" s="1209"/>
      <c r="NLS431" s="1209"/>
      <c r="NLT431" s="1209"/>
      <c r="NLU431" s="1209"/>
      <c r="NLV431" s="1210"/>
      <c r="NLW431" s="1211"/>
      <c r="NLX431" s="1210"/>
      <c r="NLZ431" s="1208"/>
      <c r="NMA431" s="1209"/>
      <c r="NMB431" s="1209"/>
      <c r="NMC431" s="1209"/>
      <c r="NMD431" s="1209"/>
      <c r="NME431" s="1210"/>
      <c r="NMF431" s="1211"/>
      <c r="NMG431" s="1210"/>
      <c r="NMI431" s="1208"/>
      <c r="NMJ431" s="1209"/>
      <c r="NMK431" s="1209"/>
      <c r="NML431" s="1209"/>
      <c r="NMM431" s="1209"/>
      <c r="NMN431" s="1210"/>
      <c r="NMO431" s="1211"/>
      <c r="NMP431" s="1210"/>
      <c r="NMR431" s="1208"/>
      <c r="NMS431" s="1209"/>
      <c r="NMT431" s="1209"/>
      <c r="NMU431" s="1209"/>
      <c r="NMV431" s="1209"/>
      <c r="NMW431" s="1210"/>
      <c r="NMX431" s="1211"/>
      <c r="NMY431" s="1210"/>
      <c r="NNA431" s="1208"/>
      <c r="NNB431" s="1209"/>
      <c r="NNC431" s="1209"/>
      <c r="NND431" s="1209"/>
      <c r="NNE431" s="1209"/>
      <c r="NNF431" s="1210"/>
      <c r="NNG431" s="1211"/>
      <c r="NNH431" s="1210"/>
      <c r="NNJ431" s="1208"/>
      <c r="NNK431" s="1209"/>
      <c r="NNL431" s="1209"/>
      <c r="NNM431" s="1209"/>
      <c r="NNN431" s="1209"/>
      <c r="NNO431" s="1210"/>
      <c r="NNP431" s="1211"/>
      <c r="NNQ431" s="1210"/>
      <c r="NNS431" s="1208"/>
      <c r="NNT431" s="1209"/>
      <c r="NNU431" s="1209"/>
      <c r="NNV431" s="1209"/>
      <c r="NNW431" s="1209"/>
      <c r="NNX431" s="1210"/>
      <c r="NNY431" s="1211"/>
      <c r="NNZ431" s="1210"/>
      <c r="NOB431" s="1208"/>
      <c r="NOC431" s="1209"/>
      <c r="NOD431" s="1209"/>
      <c r="NOE431" s="1209"/>
      <c r="NOF431" s="1209"/>
      <c r="NOG431" s="1210"/>
      <c r="NOH431" s="1211"/>
      <c r="NOI431" s="1210"/>
      <c r="NOK431" s="1208"/>
      <c r="NOL431" s="1209"/>
      <c r="NOM431" s="1209"/>
      <c r="NON431" s="1209"/>
      <c r="NOO431" s="1209"/>
      <c r="NOP431" s="1210"/>
      <c r="NOQ431" s="1211"/>
      <c r="NOR431" s="1210"/>
      <c r="NOT431" s="1208"/>
      <c r="NOU431" s="1209"/>
      <c r="NOV431" s="1209"/>
      <c r="NOW431" s="1209"/>
      <c r="NOX431" s="1209"/>
      <c r="NOY431" s="1210"/>
      <c r="NOZ431" s="1211"/>
      <c r="NPA431" s="1210"/>
      <c r="NPC431" s="1208"/>
      <c r="NPD431" s="1209"/>
      <c r="NPE431" s="1209"/>
      <c r="NPF431" s="1209"/>
      <c r="NPG431" s="1209"/>
      <c r="NPH431" s="1210"/>
      <c r="NPI431" s="1211"/>
      <c r="NPJ431" s="1210"/>
      <c r="NPL431" s="1208"/>
      <c r="NPM431" s="1209"/>
      <c r="NPN431" s="1209"/>
      <c r="NPO431" s="1209"/>
      <c r="NPP431" s="1209"/>
      <c r="NPQ431" s="1210"/>
      <c r="NPR431" s="1211"/>
      <c r="NPS431" s="1210"/>
      <c r="NPU431" s="1208"/>
      <c r="NPV431" s="1209"/>
      <c r="NPW431" s="1209"/>
      <c r="NPX431" s="1209"/>
      <c r="NPY431" s="1209"/>
      <c r="NPZ431" s="1210"/>
      <c r="NQA431" s="1211"/>
      <c r="NQB431" s="1210"/>
      <c r="NQD431" s="1208"/>
      <c r="NQE431" s="1209"/>
      <c r="NQF431" s="1209"/>
      <c r="NQG431" s="1209"/>
      <c r="NQH431" s="1209"/>
      <c r="NQI431" s="1210"/>
      <c r="NQJ431" s="1211"/>
      <c r="NQK431" s="1210"/>
      <c r="NQM431" s="1208"/>
      <c r="NQN431" s="1209"/>
      <c r="NQO431" s="1209"/>
      <c r="NQP431" s="1209"/>
      <c r="NQQ431" s="1209"/>
      <c r="NQR431" s="1210"/>
      <c r="NQS431" s="1211"/>
      <c r="NQT431" s="1210"/>
      <c r="NQV431" s="1208"/>
      <c r="NQW431" s="1209"/>
      <c r="NQX431" s="1209"/>
      <c r="NQY431" s="1209"/>
      <c r="NQZ431" s="1209"/>
      <c r="NRA431" s="1210"/>
      <c r="NRB431" s="1211"/>
      <c r="NRC431" s="1210"/>
      <c r="NRE431" s="1208"/>
      <c r="NRF431" s="1209"/>
      <c r="NRG431" s="1209"/>
      <c r="NRH431" s="1209"/>
      <c r="NRI431" s="1209"/>
      <c r="NRJ431" s="1210"/>
      <c r="NRK431" s="1211"/>
      <c r="NRL431" s="1210"/>
      <c r="NRN431" s="1208"/>
      <c r="NRO431" s="1209"/>
      <c r="NRP431" s="1209"/>
      <c r="NRQ431" s="1209"/>
      <c r="NRR431" s="1209"/>
      <c r="NRS431" s="1210"/>
      <c r="NRT431" s="1211"/>
      <c r="NRU431" s="1210"/>
      <c r="NRW431" s="1208"/>
      <c r="NRX431" s="1209"/>
      <c r="NRY431" s="1209"/>
      <c r="NRZ431" s="1209"/>
      <c r="NSA431" s="1209"/>
      <c r="NSB431" s="1210"/>
      <c r="NSC431" s="1211"/>
      <c r="NSD431" s="1210"/>
      <c r="NSF431" s="1208"/>
      <c r="NSG431" s="1209"/>
      <c r="NSH431" s="1209"/>
      <c r="NSI431" s="1209"/>
      <c r="NSJ431" s="1209"/>
      <c r="NSK431" s="1210"/>
      <c r="NSL431" s="1211"/>
      <c r="NSM431" s="1210"/>
      <c r="NSO431" s="1208"/>
      <c r="NSP431" s="1209"/>
      <c r="NSQ431" s="1209"/>
      <c r="NSR431" s="1209"/>
      <c r="NSS431" s="1209"/>
      <c r="NST431" s="1210"/>
      <c r="NSU431" s="1211"/>
      <c r="NSV431" s="1210"/>
      <c r="NSX431" s="1208"/>
      <c r="NSY431" s="1209"/>
      <c r="NSZ431" s="1209"/>
      <c r="NTA431" s="1209"/>
      <c r="NTB431" s="1209"/>
      <c r="NTC431" s="1210"/>
      <c r="NTD431" s="1211"/>
      <c r="NTE431" s="1210"/>
      <c r="NTG431" s="1208"/>
      <c r="NTH431" s="1209"/>
      <c r="NTI431" s="1209"/>
      <c r="NTJ431" s="1209"/>
      <c r="NTK431" s="1209"/>
      <c r="NTL431" s="1210"/>
      <c r="NTM431" s="1211"/>
      <c r="NTN431" s="1210"/>
      <c r="NTP431" s="1208"/>
      <c r="NTQ431" s="1209"/>
      <c r="NTR431" s="1209"/>
      <c r="NTS431" s="1209"/>
      <c r="NTT431" s="1209"/>
      <c r="NTU431" s="1210"/>
      <c r="NTV431" s="1211"/>
      <c r="NTW431" s="1210"/>
      <c r="NTY431" s="1208"/>
      <c r="NTZ431" s="1209"/>
      <c r="NUA431" s="1209"/>
      <c r="NUB431" s="1209"/>
      <c r="NUC431" s="1209"/>
      <c r="NUD431" s="1210"/>
      <c r="NUE431" s="1211"/>
      <c r="NUF431" s="1210"/>
      <c r="NUH431" s="1208"/>
      <c r="NUI431" s="1209"/>
      <c r="NUJ431" s="1209"/>
      <c r="NUK431" s="1209"/>
      <c r="NUL431" s="1209"/>
      <c r="NUM431" s="1210"/>
      <c r="NUN431" s="1211"/>
      <c r="NUO431" s="1210"/>
      <c r="NUQ431" s="1208"/>
      <c r="NUR431" s="1209"/>
      <c r="NUS431" s="1209"/>
      <c r="NUT431" s="1209"/>
      <c r="NUU431" s="1209"/>
      <c r="NUV431" s="1210"/>
      <c r="NUW431" s="1211"/>
      <c r="NUX431" s="1210"/>
      <c r="NUZ431" s="1208"/>
      <c r="NVA431" s="1209"/>
      <c r="NVB431" s="1209"/>
      <c r="NVC431" s="1209"/>
      <c r="NVD431" s="1209"/>
      <c r="NVE431" s="1210"/>
      <c r="NVF431" s="1211"/>
      <c r="NVG431" s="1210"/>
      <c r="NVI431" s="1208"/>
      <c r="NVJ431" s="1209"/>
      <c r="NVK431" s="1209"/>
      <c r="NVL431" s="1209"/>
      <c r="NVM431" s="1209"/>
      <c r="NVN431" s="1210"/>
      <c r="NVO431" s="1211"/>
      <c r="NVP431" s="1210"/>
      <c r="NVR431" s="1208"/>
      <c r="NVS431" s="1209"/>
      <c r="NVT431" s="1209"/>
      <c r="NVU431" s="1209"/>
      <c r="NVV431" s="1209"/>
      <c r="NVW431" s="1210"/>
      <c r="NVX431" s="1211"/>
      <c r="NVY431" s="1210"/>
      <c r="NWA431" s="1208"/>
      <c r="NWB431" s="1209"/>
      <c r="NWC431" s="1209"/>
      <c r="NWD431" s="1209"/>
      <c r="NWE431" s="1209"/>
      <c r="NWF431" s="1210"/>
      <c r="NWG431" s="1211"/>
      <c r="NWH431" s="1210"/>
      <c r="NWJ431" s="1208"/>
      <c r="NWK431" s="1209"/>
      <c r="NWL431" s="1209"/>
      <c r="NWM431" s="1209"/>
      <c r="NWN431" s="1209"/>
      <c r="NWO431" s="1210"/>
      <c r="NWP431" s="1211"/>
      <c r="NWQ431" s="1210"/>
      <c r="NWS431" s="1208"/>
      <c r="NWT431" s="1209"/>
      <c r="NWU431" s="1209"/>
      <c r="NWV431" s="1209"/>
      <c r="NWW431" s="1209"/>
      <c r="NWX431" s="1210"/>
      <c r="NWY431" s="1211"/>
      <c r="NWZ431" s="1210"/>
      <c r="NXB431" s="1208"/>
      <c r="NXC431" s="1209"/>
      <c r="NXD431" s="1209"/>
      <c r="NXE431" s="1209"/>
      <c r="NXF431" s="1209"/>
      <c r="NXG431" s="1210"/>
      <c r="NXH431" s="1211"/>
      <c r="NXI431" s="1210"/>
      <c r="NXK431" s="1208"/>
      <c r="NXL431" s="1209"/>
      <c r="NXM431" s="1209"/>
      <c r="NXN431" s="1209"/>
      <c r="NXO431" s="1209"/>
      <c r="NXP431" s="1210"/>
      <c r="NXQ431" s="1211"/>
      <c r="NXR431" s="1210"/>
      <c r="NXT431" s="1208"/>
      <c r="NXU431" s="1209"/>
      <c r="NXV431" s="1209"/>
      <c r="NXW431" s="1209"/>
      <c r="NXX431" s="1209"/>
      <c r="NXY431" s="1210"/>
      <c r="NXZ431" s="1211"/>
      <c r="NYA431" s="1210"/>
      <c r="NYC431" s="1208"/>
      <c r="NYD431" s="1209"/>
      <c r="NYE431" s="1209"/>
      <c r="NYF431" s="1209"/>
      <c r="NYG431" s="1209"/>
      <c r="NYH431" s="1210"/>
      <c r="NYI431" s="1211"/>
      <c r="NYJ431" s="1210"/>
      <c r="NYL431" s="1208"/>
      <c r="NYM431" s="1209"/>
      <c r="NYN431" s="1209"/>
      <c r="NYO431" s="1209"/>
      <c r="NYP431" s="1209"/>
      <c r="NYQ431" s="1210"/>
      <c r="NYR431" s="1211"/>
      <c r="NYS431" s="1210"/>
      <c r="NYU431" s="1208"/>
      <c r="NYV431" s="1209"/>
      <c r="NYW431" s="1209"/>
      <c r="NYX431" s="1209"/>
      <c r="NYY431" s="1209"/>
      <c r="NYZ431" s="1210"/>
      <c r="NZA431" s="1211"/>
      <c r="NZB431" s="1210"/>
      <c r="NZD431" s="1208"/>
      <c r="NZE431" s="1209"/>
      <c r="NZF431" s="1209"/>
      <c r="NZG431" s="1209"/>
      <c r="NZH431" s="1209"/>
      <c r="NZI431" s="1210"/>
      <c r="NZJ431" s="1211"/>
      <c r="NZK431" s="1210"/>
      <c r="NZM431" s="1208"/>
      <c r="NZN431" s="1209"/>
      <c r="NZO431" s="1209"/>
      <c r="NZP431" s="1209"/>
      <c r="NZQ431" s="1209"/>
      <c r="NZR431" s="1210"/>
      <c r="NZS431" s="1211"/>
      <c r="NZT431" s="1210"/>
      <c r="NZV431" s="1208"/>
      <c r="NZW431" s="1209"/>
      <c r="NZX431" s="1209"/>
      <c r="NZY431" s="1209"/>
      <c r="NZZ431" s="1209"/>
      <c r="OAA431" s="1210"/>
      <c r="OAB431" s="1211"/>
      <c r="OAC431" s="1210"/>
      <c r="OAE431" s="1208"/>
      <c r="OAF431" s="1209"/>
      <c r="OAG431" s="1209"/>
      <c r="OAH431" s="1209"/>
      <c r="OAI431" s="1209"/>
      <c r="OAJ431" s="1210"/>
      <c r="OAK431" s="1211"/>
      <c r="OAL431" s="1210"/>
      <c r="OAN431" s="1208"/>
      <c r="OAO431" s="1209"/>
      <c r="OAP431" s="1209"/>
      <c r="OAQ431" s="1209"/>
      <c r="OAR431" s="1209"/>
      <c r="OAS431" s="1210"/>
      <c r="OAT431" s="1211"/>
      <c r="OAU431" s="1210"/>
      <c r="OAW431" s="1208"/>
      <c r="OAX431" s="1209"/>
      <c r="OAY431" s="1209"/>
      <c r="OAZ431" s="1209"/>
      <c r="OBA431" s="1209"/>
      <c r="OBB431" s="1210"/>
      <c r="OBC431" s="1211"/>
      <c r="OBD431" s="1210"/>
      <c r="OBF431" s="1208"/>
      <c r="OBG431" s="1209"/>
      <c r="OBH431" s="1209"/>
      <c r="OBI431" s="1209"/>
      <c r="OBJ431" s="1209"/>
      <c r="OBK431" s="1210"/>
      <c r="OBL431" s="1211"/>
      <c r="OBM431" s="1210"/>
      <c r="OBO431" s="1208"/>
      <c r="OBP431" s="1209"/>
      <c r="OBQ431" s="1209"/>
      <c r="OBR431" s="1209"/>
      <c r="OBS431" s="1209"/>
      <c r="OBT431" s="1210"/>
      <c r="OBU431" s="1211"/>
      <c r="OBV431" s="1210"/>
      <c r="OBX431" s="1208"/>
      <c r="OBY431" s="1209"/>
      <c r="OBZ431" s="1209"/>
      <c r="OCA431" s="1209"/>
      <c r="OCB431" s="1209"/>
      <c r="OCC431" s="1210"/>
      <c r="OCD431" s="1211"/>
      <c r="OCE431" s="1210"/>
      <c r="OCG431" s="1208"/>
      <c r="OCH431" s="1209"/>
      <c r="OCI431" s="1209"/>
      <c r="OCJ431" s="1209"/>
      <c r="OCK431" s="1209"/>
      <c r="OCL431" s="1210"/>
      <c r="OCM431" s="1211"/>
      <c r="OCN431" s="1210"/>
      <c r="OCP431" s="1208"/>
      <c r="OCQ431" s="1209"/>
      <c r="OCR431" s="1209"/>
      <c r="OCS431" s="1209"/>
      <c r="OCT431" s="1209"/>
      <c r="OCU431" s="1210"/>
      <c r="OCV431" s="1211"/>
      <c r="OCW431" s="1210"/>
      <c r="OCY431" s="1208"/>
      <c r="OCZ431" s="1209"/>
      <c r="ODA431" s="1209"/>
      <c r="ODB431" s="1209"/>
      <c r="ODC431" s="1209"/>
      <c r="ODD431" s="1210"/>
      <c r="ODE431" s="1211"/>
      <c r="ODF431" s="1210"/>
      <c r="ODH431" s="1208"/>
      <c r="ODI431" s="1209"/>
      <c r="ODJ431" s="1209"/>
      <c r="ODK431" s="1209"/>
      <c r="ODL431" s="1209"/>
      <c r="ODM431" s="1210"/>
      <c r="ODN431" s="1211"/>
      <c r="ODO431" s="1210"/>
      <c r="ODQ431" s="1208"/>
      <c r="ODR431" s="1209"/>
      <c r="ODS431" s="1209"/>
      <c r="ODT431" s="1209"/>
      <c r="ODU431" s="1209"/>
      <c r="ODV431" s="1210"/>
      <c r="ODW431" s="1211"/>
      <c r="ODX431" s="1210"/>
      <c r="ODZ431" s="1208"/>
      <c r="OEA431" s="1209"/>
      <c r="OEB431" s="1209"/>
      <c r="OEC431" s="1209"/>
      <c r="OED431" s="1209"/>
      <c r="OEE431" s="1210"/>
      <c r="OEF431" s="1211"/>
      <c r="OEG431" s="1210"/>
      <c r="OEI431" s="1208"/>
      <c r="OEJ431" s="1209"/>
      <c r="OEK431" s="1209"/>
      <c r="OEL431" s="1209"/>
      <c r="OEM431" s="1209"/>
      <c r="OEN431" s="1210"/>
      <c r="OEO431" s="1211"/>
      <c r="OEP431" s="1210"/>
      <c r="OER431" s="1208"/>
      <c r="OES431" s="1209"/>
      <c r="OET431" s="1209"/>
      <c r="OEU431" s="1209"/>
      <c r="OEV431" s="1209"/>
      <c r="OEW431" s="1210"/>
      <c r="OEX431" s="1211"/>
      <c r="OEY431" s="1210"/>
      <c r="OFA431" s="1208"/>
      <c r="OFB431" s="1209"/>
      <c r="OFC431" s="1209"/>
      <c r="OFD431" s="1209"/>
      <c r="OFE431" s="1209"/>
      <c r="OFF431" s="1210"/>
      <c r="OFG431" s="1211"/>
      <c r="OFH431" s="1210"/>
      <c r="OFJ431" s="1208"/>
      <c r="OFK431" s="1209"/>
      <c r="OFL431" s="1209"/>
      <c r="OFM431" s="1209"/>
      <c r="OFN431" s="1209"/>
      <c r="OFO431" s="1210"/>
      <c r="OFP431" s="1211"/>
      <c r="OFQ431" s="1210"/>
      <c r="OFS431" s="1208"/>
      <c r="OFT431" s="1209"/>
      <c r="OFU431" s="1209"/>
      <c r="OFV431" s="1209"/>
      <c r="OFW431" s="1209"/>
      <c r="OFX431" s="1210"/>
      <c r="OFY431" s="1211"/>
      <c r="OFZ431" s="1210"/>
      <c r="OGB431" s="1208"/>
      <c r="OGC431" s="1209"/>
      <c r="OGD431" s="1209"/>
      <c r="OGE431" s="1209"/>
      <c r="OGF431" s="1209"/>
      <c r="OGG431" s="1210"/>
      <c r="OGH431" s="1211"/>
      <c r="OGI431" s="1210"/>
      <c r="OGK431" s="1208"/>
      <c r="OGL431" s="1209"/>
      <c r="OGM431" s="1209"/>
      <c r="OGN431" s="1209"/>
      <c r="OGO431" s="1209"/>
      <c r="OGP431" s="1210"/>
      <c r="OGQ431" s="1211"/>
      <c r="OGR431" s="1210"/>
      <c r="OGT431" s="1208"/>
      <c r="OGU431" s="1209"/>
      <c r="OGV431" s="1209"/>
      <c r="OGW431" s="1209"/>
      <c r="OGX431" s="1209"/>
      <c r="OGY431" s="1210"/>
      <c r="OGZ431" s="1211"/>
      <c r="OHA431" s="1210"/>
      <c r="OHC431" s="1208"/>
      <c r="OHD431" s="1209"/>
      <c r="OHE431" s="1209"/>
      <c r="OHF431" s="1209"/>
      <c r="OHG431" s="1209"/>
      <c r="OHH431" s="1210"/>
      <c r="OHI431" s="1211"/>
      <c r="OHJ431" s="1210"/>
      <c r="OHL431" s="1208"/>
      <c r="OHM431" s="1209"/>
      <c r="OHN431" s="1209"/>
      <c r="OHO431" s="1209"/>
      <c r="OHP431" s="1209"/>
      <c r="OHQ431" s="1210"/>
      <c r="OHR431" s="1211"/>
      <c r="OHS431" s="1210"/>
      <c r="OHU431" s="1208"/>
      <c r="OHV431" s="1209"/>
      <c r="OHW431" s="1209"/>
      <c r="OHX431" s="1209"/>
      <c r="OHY431" s="1209"/>
      <c r="OHZ431" s="1210"/>
      <c r="OIA431" s="1211"/>
      <c r="OIB431" s="1210"/>
      <c r="OID431" s="1208"/>
      <c r="OIE431" s="1209"/>
      <c r="OIF431" s="1209"/>
      <c r="OIG431" s="1209"/>
      <c r="OIH431" s="1209"/>
      <c r="OII431" s="1210"/>
      <c r="OIJ431" s="1211"/>
      <c r="OIK431" s="1210"/>
      <c r="OIM431" s="1208"/>
      <c r="OIN431" s="1209"/>
      <c r="OIO431" s="1209"/>
      <c r="OIP431" s="1209"/>
      <c r="OIQ431" s="1209"/>
      <c r="OIR431" s="1210"/>
      <c r="OIS431" s="1211"/>
      <c r="OIT431" s="1210"/>
      <c r="OIV431" s="1208"/>
      <c r="OIW431" s="1209"/>
      <c r="OIX431" s="1209"/>
      <c r="OIY431" s="1209"/>
      <c r="OIZ431" s="1209"/>
      <c r="OJA431" s="1210"/>
      <c r="OJB431" s="1211"/>
      <c r="OJC431" s="1210"/>
      <c r="OJE431" s="1208"/>
      <c r="OJF431" s="1209"/>
      <c r="OJG431" s="1209"/>
      <c r="OJH431" s="1209"/>
      <c r="OJI431" s="1209"/>
      <c r="OJJ431" s="1210"/>
      <c r="OJK431" s="1211"/>
      <c r="OJL431" s="1210"/>
      <c r="OJN431" s="1208"/>
      <c r="OJO431" s="1209"/>
      <c r="OJP431" s="1209"/>
      <c r="OJQ431" s="1209"/>
      <c r="OJR431" s="1209"/>
      <c r="OJS431" s="1210"/>
      <c r="OJT431" s="1211"/>
      <c r="OJU431" s="1210"/>
      <c r="OJW431" s="1208"/>
      <c r="OJX431" s="1209"/>
      <c r="OJY431" s="1209"/>
      <c r="OJZ431" s="1209"/>
      <c r="OKA431" s="1209"/>
      <c r="OKB431" s="1210"/>
      <c r="OKC431" s="1211"/>
      <c r="OKD431" s="1210"/>
      <c r="OKF431" s="1208"/>
      <c r="OKG431" s="1209"/>
      <c r="OKH431" s="1209"/>
      <c r="OKI431" s="1209"/>
      <c r="OKJ431" s="1209"/>
      <c r="OKK431" s="1210"/>
      <c r="OKL431" s="1211"/>
      <c r="OKM431" s="1210"/>
      <c r="OKO431" s="1208"/>
      <c r="OKP431" s="1209"/>
      <c r="OKQ431" s="1209"/>
      <c r="OKR431" s="1209"/>
      <c r="OKS431" s="1209"/>
      <c r="OKT431" s="1210"/>
      <c r="OKU431" s="1211"/>
      <c r="OKV431" s="1210"/>
      <c r="OKX431" s="1208"/>
      <c r="OKY431" s="1209"/>
      <c r="OKZ431" s="1209"/>
      <c r="OLA431" s="1209"/>
      <c r="OLB431" s="1209"/>
      <c r="OLC431" s="1210"/>
      <c r="OLD431" s="1211"/>
      <c r="OLE431" s="1210"/>
      <c r="OLG431" s="1208"/>
      <c r="OLH431" s="1209"/>
      <c r="OLI431" s="1209"/>
      <c r="OLJ431" s="1209"/>
      <c r="OLK431" s="1209"/>
      <c r="OLL431" s="1210"/>
      <c r="OLM431" s="1211"/>
      <c r="OLN431" s="1210"/>
      <c r="OLP431" s="1208"/>
      <c r="OLQ431" s="1209"/>
      <c r="OLR431" s="1209"/>
      <c r="OLS431" s="1209"/>
      <c r="OLT431" s="1209"/>
      <c r="OLU431" s="1210"/>
      <c r="OLV431" s="1211"/>
      <c r="OLW431" s="1210"/>
      <c r="OLY431" s="1208"/>
      <c r="OLZ431" s="1209"/>
      <c r="OMA431" s="1209"/>
      <c r="OMB431" s="1209"/>
      <c r="OMC431" s="1209"/>
      <c r="OMD431" s="1210"/>
      <c r="OME431" s="1211"/>
      <c r="OMF431" s="1210"/>
      <c r="OMH431" s="1208"/>
      <c r="OMI431" s="1209"/>
      <c r="OMJ431" s="1209"/>
      <c r="OMK431" s="1209"/>
      <c r="OML431" s="1209"/>
      <c r="OMM431" s="1210"/>
      <c r="OMN431" s="1211"/>
      <c r="OMO431" s="1210"/>
      <c r="OMQ431" s="1208"/>
      <c r="OMR431" s="1209"/>
      <c r="OMS431" s="1209"/>
      <c r="OMT431" s="1209"/>
      <c r="OMU431" s="1209"/>
      <c r="OMV431" s="1210"/>
      <c r="OMW431" s="1211"/>
      <c r="OMX431" s="1210"/>
      <c r="OMZ431" s="1208"/>
      <c r="ONA431" s="1209"/>
      <c r="ONB431" s="1209"/>
      <c r="ONC431" s="1209"/>
      <c r="OND431" s="1209"/>
      <c r="ONE431" s="1210"/>
      <c r="ONF431" s="1211"/>
      <c r="ONG431" s="1210"/>
      <c r="ONI431" s="1208"/>
      <c r="ONJ431" s="1209"/>
      <c r="ONK431" s="1209"/>
      <c r="ONL431" s="1209"/>
      <c r="ONM431" s="1209"/>
      <c r="ONN431" s="1210"/>
      <c r="ONO431" s="1211"/>
      <c r="ONP431" s="1210"/>
      <c r="ONR431" s="1208"/>
      <c r="ONS431" s="1209"/>
      <c r="ONT431" s="1209"/>
      <c r="ONU431" s="1209"/>
      <c r="ONV431" s="1209"/>
      <c r="ONW431" s="1210"/>
      <c r="ONX431" s="1211"/>
      <c r="ONY431" s="1210"/>
      <c r="OOA431" s="1208"/>
      <c r="OOB431" s="1209"/>
      <c r="OOC431" s="1209"/>
      <c r="OOD431" s="1209"/>
      <c r="OOE431" s="1209"/>
      <c r="OOF431" s="1210"/>
      <c r="OOG431" s="1211"/>
      <c r="OOH431" s="1210"/>
      <c r="OOJ431" s="1208"/>
      <c r="OOK431" s="1209"/>
      <c r="OOL431" s="1209"/>
      <c r="OOM431" s="1209"/>
      <c r="OON431" s="1209"/>
      <c r="OOO431" s="1210"/>
      <c r="OOP431" s="1211"/>
      <c r="OOQ431" s="1210"/>
      <c r="OOS431" s="1208"/>
      <c r="OOT431" s="1209"/>
      <c r="OOU431" s="1209"/>
      <c r="OOV431" s="1209"/>
      <c r="OOW431" s="1209"/>
      <c r="OOX431" s="1210"/>
      <c r="OOY431" s="1211"/>
      <c r="OOZ431" s="1210"/>
      <c r="OPB431" s="1208"/>
      <c r="OPC431" s="1209"/>
      <c r="OPD431" s="1209"/>
      <c r="OPE431" s="1209"/>
      <c r="OPF431" s="1209"/>
      <c r="OPG431" s="1210"/>
      <c r="OPH431" s="1211"/>
      <c r="OPI431" s="1210"/>
      <c r="OPK431" s="1208"/>
      <c r="OPL431" s="1209"/>
      <c r="OPM431" s="1209"/>
      <c r="OPN431" s="1209"/>
      <c r="OPO431" s="1209"/>
      <c r="OPP431" s="1210"/>
      <c r="OPQ431" s="1211"/>
      <c r="OPR431" s="1210"/>
      <c r="OPT431" s="1208"/>
      <c r="OPU431" s="1209"/>
      <c r="OPV431" s="1209"/>
      <c r="OPW431" s="1209"/>
      <c r="OPX431" s="1209"/>
      <c r="OPY431" s="1210"/>
      <c r="OPZ431" s="1211"/>
      <c r="OQA431" s="1210"/>
      <c r="OQC431" s="1208"/>
      <c r="OQD431" s="1209"/>
      <c r="OQE431" s="1209"/>
      <c r="OQF431" s="1209"/>
      <c r="OQG431" s="1209"/>
      <c r="OQH431" s="1210"/>
      <c r="OQI431" s="1211"/>
      <c r="OQJ431" s="1210"/>
      <c r="OQL431" s="1208"/>
      <c r="OQM431" s="1209"/>
      <c r="OQN431" s="1209"/>
      <c r="OQO431" s="1209"/>
      <c r="OQP431" s="1209"/>
      <c r="OQQ431" s="1210"/>
      <c r="OQR431" s="1211"/>
      <c r="OQS431" s="1210"/>
      <c r="OQU431" s="1208"/>
      <c r="OQV431" s="1209"/>
      <c r="OQW431" s="1209"/>
      <c r="OQX431" s="1209"/>
      <c r="OQY431" s="1209"/>
      <c r="OQZ431" s="1210"/>
      <c r="ORA431" s="1211"/>
      <c r="ORB431" s="1210"/>
      <c r="ORD431" s="1208"/>
      <c r="ORE431" s="1209"/>
      <c r="ORF431" s="1209"/>
      <c r="ORG431" s="1209"/>
      <c r="ORH431" s="1209"/>
      <c r="ORI431" s="1210"/>
      <c r="ORJ431" s="1211"/>
      <c r="ORK431" s="1210"/>
      <c r="ORM431" s="1208"/>
      <c r="ORN431" s="1209"/>
      <c r="ORO431" s="1209"/>
      <c r="ORP431" s="1209"/>
      <c r="ORQ431" s="1209"/>
      <c r="ORR431" s="1210"/>
      <c r="ORS431" s="1211"/>
      <c r="ORT431" s="1210"/>
      <c r="ORV431" s="1208"/>
      <c r="ORW431" s="1209"/>
      <c r="ORX431" s="1209"/>
      <c r="ORY431" s="1209"/>
      <c r="ORZ431" s="1209"/>
      <c r="OSA431" s="1210"/>
      <c r="OSB431" s="1211"/>
      <c r="OSC431" s="1210"/>
      <c r="OSE431" s="1208"/>
      <c r="OSF431" s="1209"/>
      <c r="OSG431" s="1209"/>
      <c r="OSH431" s="1209"/>
      <c r="OSI431" s="1209"/>
      <c r="OSJ431" s="1210"/>
      <c r="OSK431" s="1211"/>
      <c r="OSL431" s="1210"/>
      <c r="OSN431" s="1208"/>
      <c r="OSO431" s="1209"/>
      <c r="OSP431" s="1209"/>
      <c r="OSQ431" s="1209"/>
      <c r="OSR431" s="1209"/>
      <c r="OSS431" s="1210"/>
      <c r="OST431" s="1211"/>
      <c r="OSU431" s="1210"/>
      <c r="OSW431" s="1208"/>
      <c r="OSX431" s="1209"/>
      <c r="OSY431" s="1209"/>
      <c r="OSZ431" s="1209"/>
      <c r="OTA431" s="1209"/>
      <c r="OTB431" s="1210"/>
      <c r="OTC431" s="1211"/>
      <c r="OTD431" s="1210"/>
      <c r="OTF431" s="1208"/>
      <c r="OTG431" s="1209"/>
      <c r="OTH431" s="1209"/>
      <c r="OTI431" s="1209"/>
      <c r="OTJ431" s="1209"/>
      <c r="OTK431" s="1210"/>
      <c r="OTL431" s="1211"/>
      <c r="OTM431" s="1210"/>
      <c r="OTO431" s="1208"/>
      <c r="OTP431" s="1209"/>
      <c r="OTQ431" s="1209"/>
      <c r="OTR431" s="1209"/>
      <c r="OTS431" s="1209"/>
      <c r="OTT431" s="1210"/>
      <c r="OTU431" s="1211"/>
      <c r="OTV431" s="1210"/>
      <c r="OTX431" s="1208"/>
      <c r="OTY431" s="1209"/>
      <c r="OTZ431" s="1209"/>
      <c r="OUA431" s="1209"/>
      <c r="OUB431" s="1209"/>
      <c r="OUC431" s="1210"/>
      <c r="OUD431" s="1211"/>
      <c r="OUE431" s="1210"/>
      <c r="OUG431" s="1208"/>
      <c r="OUH431" s="1209"/>
      <c r="OUI431" s="1209"/>
      <c r="OUJ431" s="1209"/>
      <c r="OUK431" s="1209"/>
      <c r="OUL431" s="1210"/>
      <c r="OUM431" s="1211"/>
      <c r="OUN431" s="1210"/>
      <c r="OUP431" s="1208"/>
      <c r="OUQ431" s="1209"/>
      <c r="OUR431" s="1209"/>
      <c r="OUS431" s="1209"/>
      <c r="OUT431" s="1209"/>
      <c r="OUU431" s="1210"/>
      <c r="OUV431" s="1211"/>
      <c r="OUW431" s="1210"/>
      <c r="OUY431" s="1208"/>
      <c r="OUZ431" s="1209"/>
      <c r="OVA431" s="1209"/>
      <c r="OVB431" s="1209"/>
      <c r="OVC431" s="1209"/>
      <c r="OVD431" s="1210"/>
      <c r="OVE431" s="1211"/>
      <c r="OVF431" s="1210"/>
      <c r="OVH431" s="1208"/>
      <c r="OVI431" s="1209"/>
      <c r="OVJ431" s="1209"/>
      <c r="OVK431" s="1209"/>
      <c r="OVL431" s="1209"/>
      <c r="OVM431" s="1210"/>
      <c r="OVN431" s="1211"/>
      <c r="OVO431" s="1210"/>
      <c r="OVQ431" s="1208"/>
      <c r="OVR431" s="1209"/>
      <c r="OVS431" s="1209"/>
      <c r="OVT431" s="1209"/>
      <c r="OVU431" s="1209"/>
      <c r="OVV431" s="1210"/>
      <c r="OVW431" s="1211"/>
      <c r="OVX431" s="1210"/>
      <c r="OVZ431" s="1208"/>
      <c r="OWA431" s="1209"/>
      <c r="OWB431" s="1209"/>
      <c r="OWC431" s="1209"/>
      <c r="OWD431" s="1209"/>
      <c r="OWE431" s="1210"/>
      <c r="OWF431" s="1211"/>
      <c r="OWG431" s="1210"/>
      <c r="OWI431" s="1208"/>
      <c r="OWJ431" s="1209"/>
      <c r="OWK431" s="1209"/>
      <c r="OWL431" s="1209"/>
      <c r="OWM431" s="1209"/>
      <c r="OWN431" s="1210"/>
      <c r="OWO431" s="1211"/>
      <c r="OWP431" s="1210"/>
      <c r="OWR431" s="1208"/>
      <c r="OWS431" s="1209"/>
      <c r="OWT431" s="1209"/>
      <c r="OWU431" s="1209"/>
      <c r="OWV431" s="1209"/>
      <c r="OWW431" s="1210"/>
      <c r="OWX431" s="1211"/>
      <c r="OWY431" s="1210"/>
      <c r="OXA431" s="1208"/>
      <c r="OXB431" s="1209"/>
      <c r="OXC431" s="1209"/>
      <c r="OXD431" s="1209"/>
      <c r="OXE431" s="1209"/>
      <c r="OXF431" s="1210"/>
      <c r="OXG431" s="1211"/>
      <c r="OXH431" s="1210"/>
      <c r="OXJ431" s="1208"/>
      <c r="OXK431" s="1209"/>
      <c r="OXL431" s="1209"/>
      <c r="OXM431" s="1209"/>
      <c r="OXN431" s="1209"/>
      <c r="OXO431" s="1210"/>
      <c r="OXP431" s="1211"/>
      <c r="OXQ431" s="1210"/>
      <c r="OXS431" s="1208"/>
      <c r="OXT431" s="1209"/>
      <c r="OXU431" s="1209"/>
      <c r="OXV431" s="1209"/>
      <c r="OXW431" s="1209"/>
      <c r="OXX431" s="1210"/>
      <c r="OXY431" s="1211"/>
      <c r="OXZ431" s="1210"/>
      <c r="OYB431" s="1208"/>
      <c r="OYC431" s="1209"/>
      <c r="OYD431" s="1209"/>
      <c r="OYE431" s="1209"/>
      <c r="OYF431" s="1209"/>
      <c r="OYG431" s="1210"/>
      <c r="OYH431" s="1211"/>
      <c r="OYI431" s="1210"/>
      <c r="OYK431" s="1208"/>
      <c r="OYL431" s="1209"/>
      <c r="OYM431" s="1209"/>
      <c r="OYN431" s="1209"/>
      <c r="OYO431" s="1209"/>
      <c r="OYP431" s="1210"/>
      <c r="OYQ431" s="1211"/>
      <c r="OYR431" s="1210"/>
      <c r="OYT431" s="1208"/>
      <c r="OYU431" s="1209"/>
      <c r="OYV431" s="1209"/>
      <c r="OYW431" s="1209"/>
      <c r="OYX431" s="1209"/>
      <c r="OYY431" s="1210"/>
      <c r="OYZ431" s="1211"/>
      <c r="OZA431" s="1210"/>
      <c r="OZC431" s="1208"/>
      <c r="OZD431" s="1209"/>
      <c r="OZE431" s="1209"/>
      <c r="OZF431" s="1209"/>
      <c r="OZG431" s="1209"/>
      <c r="OZH431" s="1210"/>
      <c r="OZI431" s="1211"/>
      <c r="OZJ431" s="1210"/>
      <c r="OZL431" s="1208"/>
      <c r="OZM431" s="1209"/>
      <c r="OZN431" s="1209"/>
      <c r="OZO431" s="1209"/>
      <c r="OZP431" s="1209"/>
      <c r="OZQ431" s="1210"/>
      <c r="OZR431" s="1211"/>
      <c r="OZS431" s="1210"/>
      <c r="OZU431" s="1208"/>
      <c r="OZV431" s="1209"/>
      <c r="OZW431" s="1209"/>
      <c r="OZX431" s="1209"/>
      <c r="OZY431" s="1209"/>
      <c r="OZZ431" s="1210"/>
      <c r="PAA431" s="1211"/>
      <c r="PAB431" s="1210"/>
      <c r="PAD431" s="1208"/>
      <c r="PAE431" s="1209"/>
      <c r="PAF431" s="1209"/>
      <c r="PAG431" s="1209"/>
      <c r="PAH431" s="1209"/>
      <c r="PAI431" s="1210"/>
      <c r="PAJ431" s="1211"/>
      <c r="PAK431" s="1210"/>
      <c r="PAM431" s="1208"/>
      <c r="PAN431" s="1209"/>
      <c r="PAO431" s="1209"/>
      <c r="PAP431" s="1209"/>
      <c r="PAQ431" s="1209"/>
      <c r="PAR431" s="1210"/>
      <c r="PAS431" s="1211"/>
      <c r="PAT431" s="1210"/>
      <c r="PAV431" s="1208"/>
      <c r="PAW431" s="1209"/>
      <c r="PAX431" s="1209"/>
      <c r="PAY431" s="1209"/>
      <c r="PAZ431" s="1209"/>
      <c r="PBA431" s="1210"/>
      <c r="PBB431" s="1211"/>
      <c r="PBC431" s="1210"/>
      <c r="PBE431" s="1208"/>
      <c r="PBF431" s="1209"/>
      <c r="PBG431" s="1209"/>
      <c r="PBH431" s="1209"/>
      <c r="PBI431" s="1209"/>
      <c r="PBJ431" s="1210"/>
      <c r="PBK431" s="1211"/>
      <c r="PBL431" s="1210"/>
      <c r="PBN431" s="1208"/>
      <c r="PBO431" s="1209"/>
      <c r="PBP431" s="1209"/>
      <c r="PBQ431" s="1209"/>
      <c r="PBR431" s="1209"/>
      <c r="PBS431" s="1210"/>
      <c r="PBT431" s="1211"/>
      <c r="PBU431" s="1210"/>
      <c r="PBW431" s="1208"/>
      <c r="PBX431" s="1209"/>
      <c r="PBY431" s="1209"/>
      <c r="PBZ431" s="1209"/>
      <c r="PCA431" s="1209"/>
      <c r="PCB431" s="1210"/>
      <c r="PCC431" s="1211"/>
      <c r="PCD431" s="1210"/>
      <c r="PCF431" s="1208"/>
      <c r="PCG431" s="1209"/>
      <c r="PCH431" s="1209"/>
      <c r="PCI431" s="1209"/>
      <c r="PCJ431" s="1209"/>
      <c r="PCK431" s="1210"/>
      <c r="PCL431" s="1211"/>
      <c r="PCM431" s="1210"/>
      <c r="PCO431" s="1208"/>
      <c r="PCP431" s="1209"/>
      <c r="PCQ431" s="1209"/>
      <c r="PCR431" s="1209"/>
      <c r="PCS431" s="1209"/>
      <c r="PCT431" s="1210"/>
      <c r="PCU431" s="1211"/>
      <c r="PCV431" s="1210"/>
      <c r="PCX431" s="1208"/>
      <c r="PCY431" s="1209"/>
      <c r="PCZ431" s="1209"/>
      <c r="PDA431" s="1209"/>
      <c r="PDB431" s="1209"/>
      <c r="PDC431" s="1210"/>
      <c r="PDD431" s="1211"/>
      <c r="PDE431" s="1210"/>
      <c r="PDG431" s="1208"/>
      <c r="PDH431" s="1209"/>
      <c r="PDI431" s="1209"/>
      <c r="PDJ431" s="1209"/>
      <c r="PDK431" s="1209"/>
      <c r="PDL431" s="1210"/>
      <c r="PDM431" s="1211"/>
      <c r="PDN431" s="1210"/>
      <c r="PDP431" s="1208"/>
      <c r="PDQ431" s="1209"/>
      <c r="PDR431" s="1209"/>
      <c r="PDS431" s="1209"/>
      <c r="PDT431" s="1209"/>
      <c r="PDU431" s="1210"/>
      <c r="PDV431" s="1211"/>
      <c r="PDW431" s="1210"/>
      <c r="PDY431" s="1208"/>
      <c r="PDZ431" s="1209"/>
      <c r="PEA431" s="1209"/>
      <c r="PEB431" s="1209"/>
      <c r="PEC431" s="1209"/>
      <c r="PED431" s="1210"/>
      <c r="PEE431" s="1211"/>
      <c r="PEF431" s="1210"/>
      <c r="PEH431" s="1208"/>
      <c r="PEI431" s="1209"/>
      <c r="PEJ431" s="1209"/>
      <c r="PEK431" s="1209"/>
      <c r="PEL431" s="1209"/>
      <c r="PEM431" s="1210"/>
      <c r="PEN431" s="1211"/>
      <c r="PEO431" s="1210"/>
      <c r="PEQ431" s="1208"/>
      <c r="PER431" s="1209"/>
      <c r="PES431" s="1209"/>
      <c r="PET431" s="1209"/>
      <c r="PEU431" s="1209"/>
      <c r="PEV431" s="1210"/>
      <c r="PEW431" s="1211"/>
      <c r="PEX431" s="1210"/>
      <c r="PEZ431" s="1208"/>
      <c r="PFA431" s="1209"/>
      <c r="PFB431" s="1209"/>
      <c r="PFC431" s="1209"/>
      <c r="PFD431" s="1209"/>
      <c r="PFE431" s="1210"/>
      <c r="PFF431" s="1211"/>
      <c r="PFG431" s="1210"/>
      <c r="PFI431" s="1208"/>
      <c r="PFJ431" s="1209"/>
      <c r="PFK431" s="1209"/>
      <c r="PFL431" s="1209"/>
      <c r="PFM431" s="1209"/>
      <c r="PFN431" s="1210"/>
      <c r="PFO431" s="1211"/>
      <c r="PFP431" s="1210"/>
      <c r="PFR431" s="1208"/>
      <c r="PFS431" s="1209"/>
      <c r="PFT431" s="1209"/>
      <c r="PFU431" s="1209"/>
      <c r="PFV431" s="1209"/>
      <c r="PFW431" s="1210"/>
      <c r="PFX431" s="1211"/>
      <c r="PFY431" s="1210"/>
      <c r="PGA431" s="1208"/>
      <c r="PGB431" s="1209"/>
      <c r="PGC431" s="1209"/>
      <c r="PGD431" s="1209"/>
      <c r="PGE431" s="1209"/>
      <c r="PGF431" s="1210"/>
      <c r="PGG431" s="1211"/>
      <c r="PGH431" s="1210"/>
      <c r="PGJ431" s="1208"/>
      <c r="PGK431" s="1209"/>
      <c r="PGL431" s="1209"/>
      <c r="PGM431" s="1209"/>
      <c r="PGN431" s="1209"/>
      <c r="PGO431" s="1210"/>
      <c r="PGP431" s="1211"/>
      <c r="PGQ431" s="1210"/>
      <c r="PGS431" s="1208"/>
      <c r="PGT431" s="1209"/>
      <c r="PGU431" s="1209"/>
      <c r="PGV431" s="1209"/>
      <c r="PGW431" s="1209"/>
      <c r="PGX431" s="1210"/>
      <c r="PGY431" s="1211"/>
      <c r="PGZ431" s="1210"/>
      <c r="PHB431" s="1208"/>
      <c r="PHC431" s="1209"/>
      <c r="PHD431" s="1209"/>
      <c r="PHE431" s="1209"/>
      <c r="PHF431" s="1209"/>
      <c r="PHG431" s="1210"/>
      <c r="PHH431" s="1211"/>
      <c r="PHI431" s="1210"/>
      <c r="PHK431" s="1208"/>
      <c r="PHL431" s="1209"/>
      <c r="PHM431" s="1209"/>
      <c r="PHN431" s="1209"/>
      <c r="PHO431" s="1209"/>
      <c r="PHP431" s="1210"/>
      <c r="PHQ431" s="1211"/>
      <c r="PHR431" s="1210"/>
      <c r="PHT431" s="1208"/>
      <c r="PHU431" s="1209"/>
      <c r="PHV431" s="1209"/>
      <c r="PHW431" s="1209"/>
      <c r="PHX431" s="1209"/>
      <c r="PHY431" s="1210"/>
      <c r="PHZ431" s="1211"/>
      <c r="PIA431" s="1210"/>
      <c r="PIC431" s="1208"/>
      <c r="PID431" s="1209"/>
      <c r="PIE431" s="1209"/>
      <c r="PIF431" s="1209"/>
      <c r="PIG431" s="1209"/>
      <c r="PIH431" s="1210"/>
      <c r="PII431" s="1211"/>
      <c r="PIJ431" s="1210"/>
      <c r="PIL431" s="1208"/>
      <c r="PIM431" s="1209"/>
      <c r="PIN431" s="1209"/>
      <c r="PIO431" s="1209"/>
      <c r="PIP431" s="1209"/>
      <c r="PIQ431" s="1210"/>
      <c r="PIR431" s="1211"/>
      <c r="PIS431" s="1210"/>
      <c r="PIU431" s="1208"/>
      <c r="PIV431" s="1209"/>
      <c r="PIW431" s="1209"/>
      <c r="PIX431" s="1209"/>
      <c r="PIY431" s="1209"/>
      <c r="PIZ431" s="1210"/>
      <c r="PJA431" s="1211"/>
      <c r="PJB431" s="1210"/>
      <c r="PJD431" s="1208"/>
      <c r="PJE431" s="1209"/>
      <c r="PJF431" s="1209"/>
      <c r="PJG431" s="1209"/>
      <c r="PJH431" s="1209"/>
      <c r="PJI431" s="1210"/>
      <c r="PJJ431" s="1211"/>
      <c r="PJK431" s="1210"/>
      <c r="PJM431" s="1208"/>
      <c r="PJN431" s="1209"/>
      <c r="PJO431" s="1209"/>
      <c r="PJP431" s="1209"/>
      <c r="PJQ431" s="1209"/>
      <c r="PJR431" s="1210"/>
      <c r="PJS431" s="1211"/>
      <c r="PJT431" s="1210"/>
      <c r="PJV431" s="1208"/>
      <c r="PJW431" s="1209"/>
      <c r="PJX431" s="1209"/>
      <c r="PJY431" s="1209"/>
      <c r="PJZ431" s="1209"/>
      <c r="PKA431" s="1210"/>
      <c r="PKB431" s="1211"/>
      <c r="PKC431" s="1210"/>
      <c r="PKE431" s="1208"/>
      <c r="PKF431" s="1209"/>
      <c r="PKG431" s="1209"/>
      <c r="PKH431" s="1209"/>
      <c r="PKI431" s="1209"/>
      <c r="PKJ431" s="1210"/>
      <c r="PKK431" s="1211"/>
      <c r="PKL431" s="1210"/>
      <c r="PKN431" s="1208"/>
      <c r="PKO431" s="1209"/>
      <c r="PKP431" s="1209"/>
      <c r="PKQ431" s="1209"/>
      <c r="PKR431" s="1209"/>
      <c r="PKS431" s="1210"/>
      <c r="PKT431" s="1211"/>
      <c r="PKU431" s="1210"/>
      <c r="PKW431" s="1208"/>
      <c r="PKX431" s="1209"/>
      <c r="PKY431" s="1209"/>
      <c r="PKZ431" s="1209"/>
      <c r="PLA431" s="1209"/>
      <c r="PLB431" s="1210"/>
      <c r="PLC431" s="1211"/>
      <c r="PLD431" s="1210"/>
      <c r="PLF431" s="1208"/>
      <c r="PLG431" s="1209"/>
      <c r="PLH431" s="1209"/>
      <c r="PLI431" s="1209"/>
      <c r="PLJ431" s="1209"/>
      <c r="PLK431" s="1210"/>
      <c r="PLL431" s="1211"/>
      <c r="PLM431" s="1210"/>
      <c r="PLO431" s="1208"/>
      <c r="PLP431" s="1209"/>
      <c r="PLQ431" s="1209"/>
      <c r="PLR431" s="1209"/>
      <c r="PLS431" s="1209"/>
      <c r="PLT431" s="1210"/>
      <c r="PLU431" s="1211"/>
      <c r="PLV431" s="1210"/>
      <c r="PLX431" s="1208"/>
      <c r="PLY431" s="1209"/>
      <c r="PLZ431" s="1209"/>
      <c r="PMA431" s="1209"/>
      <c r="PMB431" s="1209"/>
      <c r="PMC431" s="1210"/>
      <c r="PMD431" s="1211"/>
      <c r="PME431" s="1210"/>
      <c r="PMG431" s="1208"/>
      <c r="PMH431" s="1209"/>
      <c r="PMI431" s="1209"/>
      <c r="PMJ431" s="1209"/>
      <c r="PMK431" s="1209"/>
      <c r="PML431" s="1210"/>
      <c r="PMM431" s="1211"/>
      <c r="PMN431" s="1210"/>
      <c r="PMP431" s="1208"/>
      <c r="PMQ431" s="1209"/>
      <c r="PMR431" s="1209"/>
      <c r="PMS431" s="1209"/>
      <c r="PMT431" s="1209"/>
      <c r="PMU431" s="1210"/>
      <c r="PMV431" s="1211"/>
      <c r="PMW431" s="1210"/>
      <c r="PMY431" s="1208"/>
      <c r="PMZ431" s="1209"/>
      <c r="PNA431" s="1209"/>
      <c r="PNB431" s="1209"/>
      <c r="PNC431" s="1209"/>
      <c r="PND431" s="1210"/>
      <c r="PNE431" s="1211"/>
      <c r="PNF431" s="1210"/>
      <c r="PNH431" s="1208"/>
      <c r="PNI431" s="1209"/>
      <c r="PNJ431" s="1209"/>
      <c r="PNK431" s="1209"/>
      <c r="PNL431" s="1209"/>
      <c r="PNM431" s="1210"/>
      <c r="PNN431" s="1211"/>
      <c r="PNO431" s="1210"/>
      <c r="PNQ431" s="1208"/>
      <c r="PNR431" s="1209"/>
      <c r="PNS431" s="1209"/>
      <c r="PNT431" s="1209"/>
      <c r="PNU431" s="1209"/>
      <c r="PNV431" s="1210"/>
      <c r="PNW431" s="1211"/>
      <c r="PNX431" s="1210"/>
      <c r="PNZ431" s="1208"/>
      <c r="POA431" s="1209"/>
      <c r="POB431" s="1209"/>
      <c r="POC431" s="1209"/>
      <c r="POD431" s="1209"/>
      <c r="POE431" s="1210"/>
      <c r="POF431" s="1211"/>
      <c r="POG431" s="1210"/>
      <c r="POI431" s="1208"/>
      <c r="POJ431" s="1209"/>
      <c r="POK431" s="1209"/>
      <c r="POL431" s="1209"/>
      <c r="POM431" s="1209"/>
      <c r="PON431" s="1210"/>
      <c r="POO431" s="1211"/>
      <c r="POP431" s="1210"/>
      <c r="POR431" s="1208"/>
      <c r="POS431" s="1209"/>
      <c r="POT431" s="1209"/>
      <c r="POU431" s="1209"/>
      <c r="POV431" s="1209"/>
      <c r="POW431" s="1210"/>
      <c r="POX431" s="1211"/>
      <c r="POY431" s="1210"/>
      <c r="PPA431" s="1208"/>
      <c r="PPB431" s="1209"/>
      <c r="PPC431" s="1209"/>
      <c r="PPD431" s="1209"/>
      <c r="PPE431" s="1209"/>
      <c r="PPF431" s="1210"/>
      <c r="PPG431" s="1211"/>
      <c r="PPH431" s="1210"/>
      <c r="PPJ431" s="1208"/>
      <c r="PPK431" s="1209"/>
      <c r="PPL431" s="1209"/>
      <c r="PPM431" s="1209"/>
      <c r="PPN431" s="1209"/>
      <c r="PPO431" s="1210"/>
      <c r="PPP431" s="1211"/>
      <c r="PPQ431" s="1210"/>
      <c r="PPS431" s="1208"/>
      <c r="PPT431" s="1209"/>
      <c r="PPU431" s="1209"/>
      <c r="PPV431" s="1209"/>
      <c r="PPW431" s="1209"/>
      <c r="PPX431" s="1210"/>
      <c r="PPY431" s="1211"/>
      <c r="PPZ431" s="1210"/>
      <c r="PQB431" s="1208"/>
      <c r="PQC431" s="1209"/>
      <c r="PQD431" s="1209"/>
      <c r="PQE431" s="1209"/>
      <c r="PQF431" s="1209"/>
      <c r="PQG431" s="1210"/>
      <c r="PQH431" s="1211"/>
      <c r="PQI431" s="1210"/>
      <c r="PQK431" s="1208"/>
      <c r="PQL431" s="1209"/>
      <c r="PQM431" s="1209"/>
      <c r="PQN431" s="1209"/>
      <c r="PQO431" s="1209"/>
      <c r="PQP431" s="1210"/>
      <c r="PQQ431" s="1211"/>
      <c r="PQR431" s="1210"/>
      <c r="PQT431" s="1208"/>
      <c r="PQU431" s="1209"/>
      <c r="PQV431" s="1209"/>
      <c r="PQW431" s="1209"/>
      <c r="PQX431" s="1209"/>
      <c r="PQY431" s="1210"/>
      <c r="PQZ431" s="1211"/>
      <c r="PRA431" s="1210"/>
      <c r="PRC431" s="1208"/>
      <c r="PRD431" s="1209"/>
      <c r="PRE431" s="1209"/>
      <c r="PRF431" s="1209"/>
      <c r="PRG431" s="1209"/>
      <c r="PRH431" s="1210"/>
      <c r="PRI431" s="1211"/>
      <c r="PRJ431" s="1210"/>
      <c r="PRL431" s="1208"/>
      <c r="PRM431" s="1209"/>
      <c r="PRN431" s="1209"/>
      <c r="PRO431" s="1209"/>
      <c r="PRP431" s="1209"/>
      <c r="PRQ431" s="1210"/>
      <c r="PRR431" s="1211"/>
      <c r="PRS431" s="1210"/>
      <c r="PRU431" s="1208"/>
      <c r="PRV431" s="1209"/>
      <c r="PRW431" s="1209"/>
      <c r="PRX431" s="1209"/>
      <c r="PRY431" s="1209"/>
      <c r="PRZ431" s="1210"/>
      <c r="PSA431" s="1211"/>
      <c r="PSB431" s="1210"/>
      <c r="PSD431" s="1208"/>
      <c r="PSE431" s="1209"/>
      <c r="PSF431" s="1209"/>
      <c r="PSG431" s="1209"/>
      <c r="PSH431" s="1209"/>
      <c r="PSI431" s="1210"/>
      <c r="PSJ431" s="1211"/>
      <c r="PSK431" s="1210"/>
      <c r="PSM431" s="1208"/>
      <c r="PSN431" s="1209"/>
      <c r="PSO431" s="1209"/>
      <c r="PSP431" s="1209"/>
      <c r="PSQ431" s="1209"/>
      <c r="PSR431" s="1210"/>
      <c r="PSS431" s="1211"/>
      <c r="PST431" s="1210"/>
      <c r="PSV431" s="1208"/>
      <c r="PSW431" s="1209"/>
      <c r="PSX431" s="1209"/>
      <c r="PSY431" s="1209"/>
      <c r="PSZ431" s="1209"/>
      <c r="PTA431" s="1210"/>
      <c r="PTB431" s="1211"/>
      <c r="PTC431" s="1210"/>
      <c r="PTE431" s="1208"/>
      <c r="PTF431" s="1209"/>
      <c r="PTG431" s="1209"/>
      <c r="PTH431" s="1209"/>
      <c r="PTI431" s="1209"/>
      <c r="PTJ431" s="1210"/>
      <c r="PTK431" s="1211"/>
      <c r="PTL431" s="1210"/>
      <c r="PTN431" s="1208"/>
      <c r="PTO431" s="1209"/>
      <c r="PTP431" s="1209"/>
      <c r="PTQ431" s="1209"/>
      <c r="PTR431" s="1209"/>
      <c r="PTS431" s="1210"/>
      <c r="PTT431" s="1211"/>
      <c r="PTU431" s="1210"/>
      <c r="PTW431" s="1208"/>
      <c r="PTX431" s="1209"/>
      <c r="PTY431" s="1209"/>
      <c r="PTZ431" s="1209"/>
      <c r="PUA431" s="1209"/>
      <c r="PUB431" s="1210"/>
      <c r="PUC431" s="1211"/>
      <c r="PUD431" s="1210"/>
      <c r="PUF431" s="1208"/>
      <c r="PUG431" s="1209"/>
      <c r="PUH431" s="1209"/>
      <c r="PUI431" s="1209"/>
      <c r="PUJ431" s="1209"/>
      <c r="PUK431" s="1210"/>
      <c r="PUL431" s="1211"/>
      <c r="PUM431" s="1210"/>
      <c r="PUO431" s="1208"/>
      <c r="PUP431" s="1209"/>
      <c r="PUQ431" s="1209"/>
      <c r="PUR431" s="1209"/>
      <c r="PUS431" s="1209"/>
      <c r="PUT431" s="1210"/>
      <c r="PUU431" s="1211"/>
      <c r="PUV431" s="1210"/>
      <c r="PUX431" s="1208"/>
      <c r="PUY431" s="1209"/>
      <c r="PUZ431" s="1209"/>
      <c r="PVA431" s="1209"/>
      <c r="PVB431" s="1209"/>
      <c r="PVC431" s="1210"/>
      <c r="PVD431" s="1211"/>
      <c r="PVE431" s="1210"/>
      <c r="PVG431" s="1208"/>
      <c r="PVH431" s="1209"/>
      <c r="PVI431" s="1209"/>
      <c r="PVJ431" s="1209"/>
      <c r="PVK431" s="1209"/>
      <c r="PVL431" s="1210"/>
      <c r="PVM431" s="1211"/>
      <c r="PVN431" s="1210"/>
      <c r="PVP431" s="1208"/>
      <c r="PVQ431" s="1209"/>
      <c r="PVR431" s="1209"/>
      <c r="PVS431" s="1209"/>
      <c r="PVT431" s="1209"/>
      <c r="PVU431" s="1210"/>
      <c r="PVV431" s="1211"/>
      <c r="PVW431" s="1210"/>
      <c r="PVY431" s="1208"/>
      <c r="PVZ431" s="1209"/>
      <c r="PWA431" s="1209"/>
      <c r="PWB431" s="1209"/>
      <c r="PWC431" s="1209"/>
      <c r="PWD431" s="1210"/>
      <c r="PWE431" s="1211"/>
      <c r="PWF431" s="1210"/>
      <c r="PWH431" s="1208"/>
      <c r="PWI431" s="1209"/>
      <c r="PWJ431" s="1209"/>
      <c r="PWK431" s="1209"/>
      <c r="PWL431" s="1209"/>
      <c r="PWM431" s="1210"/>
      <c r="PWN431" s="1211"/>
      <c r="PWO431" s="1210"/>
      <c r="PWQ431" s="1208"/>
      <c r="PWR431" s="1209"/>
      <c r="PWS431" s="1209"/>
      <c r="PWT431" s="1209"/>
      <c r="PWU431" s="1209"/>
      <c r="PWV431" s="1210"/>
      <c r="PWW431" s="1211"/>
      <c r="PWX431" s="1210"/>
      <c r="PWZ431" s="1208"/>
      <c r="PXA431" s="1209"/>
      <c r="PXB431" s="1209"/>
      <c r="PXC431" s="1209"/>
      <c r="PXD431" s="1209"/>
      <c r="PXE431" s="1210"/>
      <c r="PXF431" s="1211"/>
      <c r="PXG431" s="1210"/>
      <c r="PXI431" s="1208"/>
      <c r="PXJ431" s="1209"/>
      <c r="PXK431" s="1209"/>
      <c r="PXL431" s="1209"/>
      <c r="PXM431" s="1209"/>
      <c r="PXN431" s="1210"/>
      <c r="PXO431" s="1211"/>
      <c r="PXP431" s="1210"/>
      <c r="PXR431" s="1208"/>
      <c r="PXS431" s="1209"/>
      <c r="PXT431" s="1209"/>
      <c r="PXU431" s="1209"/>
      <c r="PXV431" s="1209"/>
      <c r="PXW431" s="1210"/>
      <c r="PXX431" s="1211"/>
      <c r="PXY431" s="1210"/>
      <c r="PYA431" s="1208"/>
      <c r="PYB431" s="1209"/>
      <c r="PYC431" s="1209"/>
      <c r="PYD431" s="1209"/>
      <c r="PYE431" s="1209"/>
      <c r="PYF431" s="1210"/>
      <c r="PYG431" s="1211"/>
      <c r="PYH431" s="1210"/>
      <c r="PYJ431" s="1208"/>
      <c r="PYK431" s="1209"/>
      <c r="PYL431" s="1209"/>
      <c r="PYM431" s="1209"/>
      <c r="PYN431" s="1209"/>
      <c r="PYO431" s="1210"/>
      <c r="PYP431" s="1211"/>
      <c r="PYQ431" s="1210"/>
      <c r="PYS431" s="1208"/>
      <c r="PYT431" s="1209"/>
      <c r="PYU431" s="1209"/>
      <c r="PYV431" s="1209"/>
      <c r="PYW431" s="1209"/>
      <c r="PYX431" s="1210"/>
      <c r="PYY431" s="1211"/>
      <c r="PYZ431" s="1210"/>
      <c r="PZB431" s="1208"/>
      <c r="PZC431" s="1209"/>
      <c r="PZD431" s="1209"/>
      <c r="PZE431" s="1209"/>
      <c r="PZF431" s="1209"/>
      <c r="PZG431" s="1210"/>
      <c r="PZH431" s="1211"/>
      <c r="PZI431" s="1210"/>
      <c r="PZK431" s="1208"/>
      <c r="PZL431" s="1209"/>
      <c r="PZM431" s="1209"/>
      <c r="PZN431" s="1209"/>
      <c r="PZO431" s="1209"/>
      <c r="PZP431" s="1210"/>
      <c r="PZQ431" s="1211"/>
      <c r="PZR431" s="1210"/>
      <c r="PZT431" s="1208"/>
      <c r="PZU431" s="1209"/>
      <c r="PZV431" s="1209"/>
      <c r="PZW431" s="1209"/>
      <c r="PZX431" s="1209"/>
      <c r="PZY431" s="1210"/>
      <c r="PZZ431" s="1211"/>
      <c r="QAA431" s="1210"/>
      <c r="QAC431" s="1208"/>
      <c r="QAD431" s="1209"/>
      <c r="QAE431" s="1209"/>
      <c r="QAF431" s="1209"/>
      <c r="QAG431" s="1209"/>
      <c r="QAH431" s="1210"/>
      <c r="QAI431" s="1211"/>
      <c r="QAJ431" s="1210"/>
      <c r="QAL431" s="1208"/>
      <c r="QAM431" s="1209"/>
      <c r="QAN431" s="1209"/>
      <c r="QAO431" s="1209"/>
      <c r="QAP431" s="1209"/>
      <c r="QAQ431" s="1210"/>
      <c r="QAR431" s="1211"/>
      <c r="QAS431" s="1210"/>
      <c r="QAU431" s="1208"/>
      <c r="QAV431" s="1209"/>
      <c r="QAW431" s="1209"/>
      <c r="QAX431" s="1209"/>
      <c r="QAY431" s="1209"/>
      <c r="QAZ431" s="1210"/>
      <c r="QBA431" s="1211"/>
      <c r="QBB431" s="1210"/>
      <c r="QBD431" s="1208"/>
      <c r="QBE431" s="1209"/>
      <c r="QBF431" s="1209"/>
      <c r="QBG431" s="1209"/>
      <c r="QBH431" s="1209"/>
      <c r="QBI431" s="1210"/>
      <c r="QBJ431" s="1211"/>
      <c r="QBK431" s="1210"/>
      <c r="QBM431" s="1208"/>
      <c r="QBN431" s="1209"/>
      <c r="QBO431" s="1209"/>
      <c r="QBP431" s="1209"/>
      <c r="QBQ431" s="1209"/>
      <c r="QBR431" s="1210"/>
      <c r="QBS431" s="1211"/>
      <c r="QBT431" s="1210"/>
      <c r="QBV431" s="1208"/>
      <c r="QBW431" s="1209"/>
      <c r="QBX431" s="1209"/>
      <c r="QBY431" s="1209"/>
      <c r="QBZ431" s="1209"/>
      <c r="QCA431" s="1210"/>
      <c r="QCB431" s="1211"/>
      <c r="QCC431" s="1210"/>
      <c r="QCE431" s="1208"/>
      <c r="QCF431" s="1209"/>
      <c r="QCG431" s="1209"/>
      <c r="QCH431" s="1209"/>
      <c r="QCI431" s="1209"/>
      <c r="QCJ431" s="1210"/>
      <c r="QCK431" s="1211"/>
      <c r="QCL431" s="1210"/>
      <c r="QCN431" s="1208"/>
      <c r="QCO431" s="1209"/>
      <c r="QCP431" s="1209"/>
      <c r="QCQ431" s="1209"/>
      <c r="QCR431" s="1209"/>
      <c r="QCS431" s="1210"/>
      <c r="QCT431" s="1211"/>
      <c r="QCU431" s="1210"/>
      <c r="QCW431" s="1208"/>
      <c r="QCX431" s="1209"/>
      <c r="QCY431" s="1209"/>
      <c r="QCZ431" s="1209"/>
      <c r="QDA431" s="1209"/>
      <c r="QDB431" s="1210"/>
      <c r="QDC431" s="1211"/>
      <c r="QDD431" s="1210"/>
      <c r="QDF431" s="1208"/>
      <c r="QDG431" s="1209"/>
      <c r="QDH431" s="1209"/>
      <c r="QDI431" s="1209"/>
      <c r="QDJ431" s="1209"/>
      <c r="QDK431" s="1210"/>
      <c r="QDL431" s="1211"/>
      <c r="QDM431" s="1210"/>
      <c r="QDO431" s="1208"/>
      <c r="QDP431" s="1209"/>
      <c r="QDQ431" s="1209"/>
      <c r="QDR431" s="1209"/>
      <c r="QDS431" s="1209"/>
      <c r="QDT431" s="1210"/>
      <c r="QDU431" s="1211"/>
      <c r="QDV431" s="1210"/>
      <c r="QDX431" s="1208"/>
      <c r="QDY431" s="1209"/>
      <c r="QDZ431" s="1209"/>
      <c r="QEA431" s="1209"/>
      <c r="QEB431" s="1209"/>
      <c r="QEC431" s="1210"/>
      <c r="QED431" s="1211"/>
      <c r="QEE431" s="1210"/>
      <c r="QEG431" s="1208"/>
      <c r="QEH431" s="1209"/>
      <c r="QEI431" s="1209"/>
      <c r="QEJ431" s="1209"/>
      <c r="QEK431" s="1209"/>
      <c r="QEL431" s="1210"/>
      <c r="QEM431" s="1211"/>
      <c r="QEN431" s="1210"/>
      <c r="QEP431" s="1208"/>
      <c r="QEQ431" s="1209"/>
      <c r="QER431" s="1209"/>
      <c r="QES431" s="1209"/>
      <c r="QET431" s="1209"/>
      <c r="QEU431" s="1210"/>
      <c r="QEV431" s="1211"/>
      <c r="QEW431" s="1210"/>
      <c r="QEY431" s="1208"/>
      <c r="QEZ431" s="1209"/>
      <c r="QFA431" s="1209"/>
      <c r="QFB431" s="1209"/>
      <c r="QFC431" s="1209"/>
      <c r="QFD431" s="1210"/>
      <c r="QFE431" s="1211"/>
      <c r="QFF431" s="1210"/>
      <c r="QFH431" s="1208"/>
      <c r="QFI431" s="1209"/>
      <c r="QFJ431" s="1209"/>
      <c r="QFK431" s="1209"/>
      <c r="QFL431" s="1209"/>
      <c r="QFM431" s="1210"/>
      <c r="QFN431" s="1211"/>
      <c r="QFO431" s="1210"/>
      <c r="QFQ431" s="1208"/>
      <c r="QFR431" s="1209"/>
      <c r="QFS431" s="1209"/>
      <c r="QFT431" s="1209"/>
      <c r="QFU431" s="1209"/>
      <c r="QFV431" s="1210"/>
      <c r="QFW431" s="1211"/>
      <c r="QFX431" s="1210"/>
      <c r="QFZ431" s="1208"/>
      <c r="QGA431" s="1209"/>
      <c r="QGB431" s="1209"/>
      <c r="QGC431" s="1209"/>
      <c r="QGD431" s="1209"/>
      <c r="QGE431" s="1210"/>
      <c r="QGF431" s="1211"/>
      <c r="QGG431" s="1210"/>
      <c r="QGI431" s="1208"/>
      <c r="QGJ431" s="1209"/>
      <c r="QGK431" s="1209"/>
      <c r="QGL431" s="1209"/>
      <c r="QGM431" s="1209"/>
      <c r="QGN431" s="1210"/>
      <c r="QGO431" s="1211"/>
      <c r="QGP431" s="1210"/>
      <c r="QGR431" s="1208"/>
      <c r="QGS431" s="1209"/>
      <c r="QGT431" s="1209"/>
      <c r="QGU431" s="1209"/>
      <c r="QGV431" s="1209"/>
      <c r="QGW431" s="1210"/>
      <c r="QGX431" s="1211"/>
      <c r="QGY431" s="1210"/>
      <c r="QHA431" s="1208"/>
      <c r="QHB431" s="1209"/>
      <c r="QHC431" s="1209"/>
      <c r="QHD431" s="1209"/>
      <c r="QHE431" s="1209"/>
      <c r="QHF431" s="1210"/>
      <c r="QHG431" s="1211"/>
      <c r="QHH431" s="1210"/>
      <c r="QHJ431" s="1208"/>
      <c r="QHK431" s="1209"/>
      <c r="QHL431" s="1209"/>
      <c r="QHM431" s="1209"/>
      <c r="QHN431" s="1209"/>
      <c r="QHO431" s="1210"/>
      <c r="QHP431" s="1211"/>
      <c r="QHQ431" s="1210"/>
      <c r="QHS431" s="1208"/>
      <c r="QHT431" s="1209"/>
      <c r="QHU431" s="1209"/>
      <c r="QHV431" s="1209"/>
      <c r="QHW431" s="1209"/>
      <c r="QHX431" s="1210"/>
      <c r="QHY431" s="1211"/>
      <c r="QHZ431" s="1210"/>
      <c r="QIB431" s="1208"/>
      <c r="QIC431" s="1209"/>
      <c r="QID431" s="1209"/>
      <c r="QIE431" s="1209"/>
      <c r="QIF431" s="1209"/>
      <c r="QIG431" s="1210"/>
      <c r="QIH431" s="1211"/>
      <c r="QII431" s="1210"/>
      <c r="QIK431" s="1208"/>
      <c r="QIL431" s="1209"/>
      <c r="QIM431" s="1209"/>
      <c r="QIN431" s="1209"/>
      <c r="QIO431" s="1209"/>
      <c r="QIP431" s="1210"/>
      <c r="QIQ431" s="1211"/>
      <c r="QIR431" s="1210"/>
      <c r="QIT431" s="1208"/>
      <c r="QIU431" s="1209"/>
      <c r="QIV431" s="1209"/>
      <c r="QIW431" s="1209"/>
      <c r="QIX431" s="1209"/>
      <c r="QIY431" s="1210"/>
      <c r="QIZ431" s="1211"/>
      <c r="QJA431" s="1210"/>
      <c r="QJC431" s="1208"/>
      <c r="QJD431" s="1209"/>
      <c r="QJE431" s="1209"/>
      <c r="QJF431" s="1209"/>
      <c r="QJG431" s="1209"/>
      <c r="QJH431" s="1210"/>
      <c r="QJI431" s="1211"/>
      <c r="QJJ431" s="1210"/>
      <c r="QJL431" s="1208"/>
      <c r="QJM431" s="1209"/>
      <c r="QJN431" s="1209"/>
      <c r="QJO431" s="1209"/>
      <c r="QJP431" s="1209"/>
      <c r="QJQ431" s="1210"/>
      <c r="QJR431" s="1211"/>
      <c r="QJS431" s="1210"/>
      <c r="QJU431" s="1208"/>
      <c r="QJV431" s="1209"/>
      <c r="QJW431" s="1209"/>
      <c r="QJX431" s="1209"/>
      <c r="QJY431" s="1209"/>
      <c r="QJZ431" s="1210"/>
      <c r="QKA431" s="1211"/>
      <c r="QKB431" s="1210"/>
      <c r="QKD431" s="1208"/>
      <c r="QKE431" s="1209"/>
      <c r="QKF431" s="1209"/>
      <c r="QKG431" s="1209"/>
      <c r="QKH431" s="1209"/>
      <c r="QKI431" s="1210"/>
      <c r="QKJ431" s="1211"/>
      <c r="QKK431" s="1210"/>
      <c r="QKM431" s="1208"/>
      <c r="QKN431" s="1209"/>
      <c r="QKO431" s="1209"/>
      <c r="QKP431" s="1209"/>
      <c r="QKQ431" s="1209"/>
      <c r="QKR431" s="1210"/>
      <c r="QKS431" s="1211"/>
      <c r="QKT431" s="1210"/>
      <c r="QKV431" s="1208"/>
      <c r="QKW431" s="1209"/>
      <c r="QKX431" s="1209"/>
      <c r="QKY431" s="1209"/>
      <c r="QKZ431" s="1209"/>
      <c r="QLA431" s="1210"/>
      <c r="QLB431" s="1211"/>
      <c r="QLC431" s="1210"/>
      <c r="QLE431" s="1208"/>
      <c r="QLF431" s="1209"/>
      <c r="QLG431" s="1209"/>
      <c r="QLH431" s="1209"/>
      <c r="QLI431" s="1209"/>
      <c r="QLJ431" s="1210"/>
      <c r="QLK431" s="1211"/>
      <c r="QLL431" s="1210"/>
      <c r="QLN431" s="1208"/>
      <c r="QLO431" s="1209"/>
      <c r="QLP431" s="1209"/>
      <c r="QLQ431" s="1209"/>
      <c r="QLR431" s="1209"/>
      <c r="QLS431" s="1210"/>
      <c r="QLT431" s="1211"/>
      <c r="QLU431" s="1210"/>
      <c r="QLW431" s="1208"/>
      <c r="QLX431" s="1209"/>
      <c r="QLY431" s="1209"/>
      <c r="QLZ431" s="1209"/>
      <c r="QMA431" s="1209"/>
      <c r="QMB431" s="1210"/>
      <c r="QMC431" s="1211"/>
      <c r="QMD431" s="1210"/>
      <c r="QMF431" s="1208"/>
      <c r="QMG431" s="1209"/>
      <c r="QMH431" s="1209"/>
      <c r="QMI431" s="1209"/>
      <c r="QMJ431" s="1209"/>
      <c r="QMK431" s="1210"/>
      <c r="QML431" s="1211"/>
      <c r="QMM431" s="1210"/>
      <c r="QMO431" s="1208"/>
      <c r="QMP431" s="1209"/>
      <c r="QMQ431" s="1209"/>
      <c r="QMR431" s="1209"/>
      <c r="QMS431" s="1209"/>
      <c r="QMT431" s="1210"/>
      <c r="QMU431" s="1211"/>
      <c r="QMV431" s="1210"/>
      <c r="QMX431" s="1208"/>
      <c r="QMY431" s="1209"/>
      <c r="QMZ431" s="1209"/>
      <c r="QNA431" s="1209"/>
      <c r="QNB431" s="1209"/>
      <c r="QNC431" s="1210"/>
      <c r="QND431" s="1211"/>
      <c r="QNE431" s="1210"/>
      <c r="QNG431" s="1208"/>
      <c r="QNH431" s="1209"/>
      <c r="QNI431" s="1209"/>
      <c r="QNJ431" s="1209"/>
      <c r="QNK431" s="1209"/>
      <c r="QNL431" s="1210"/>
      <c r="QNM431" s="1211"/>
      <c r="QNN431" s="1210"/>
      <c r="QNP431" s="1208"/>
      <c r="QNQ431" s="1209"/>
      <c r="QNR431" s="1209"/>
      <c r="QNS431" s="1209"/>
      <c r="QNT431" s="1209"/>
      <c r="QNU431" s="1210"/>
      <c r="QNV431" s="1211"/>
      <c r="QNW431" s="1210"/>
      <c r="QNY431" s="1208"/>
      <c r="QNZ431" s="1209"/>
      <c r="QOA431" s="1209"/>
      <c r="QOB431" s="1209"/>
      <c r="QOC431" s="1209"/>
      <c r="QOD431" s="1210"/>
      <c r="QOE431" s="1211"/>
      <c r="QOF431" s="1210"/>
      <c r="QOH431" s="1208"/>
      <c r="QOI431" s="1209"/>
      <c r="QOJ431" s="1209"/>
      <c r="QOK431" s="1209"/>
      <c r="QOL431" s="1209"/>
      <c r="QOM431" s="1210"/>
      <c r="QON431" s="1211"/>
      <c r="QOO431" s="1210"/>
      <c r="QOQ431" s="1208"/>
      <c r="QOR431" s="1209"/>
      <c r="QOS431" s="1209"/>
      <c r="QOT431" s="1209"/>
      <c r="QOU431" s="1209"/>
      <c r="QOV431" s="1210"/>
      <c r="QOW431" s="1211"/>
      <c r="QOX431" s="1210"/>
      <c r="QOZ431" s="1208"/>
      <c r="QPA431" s="1209"/>
      <c r="QPB431" s="1209"/>
      <c r="QPC431" s="1209"/>
      <c r="QPD431" s="1209"/>
      <c r="QPE431" s="1210"/>
      <c r="QPF431" s="1211"/>
      <c r="QPG431" s="1210"/>
      <c r="QPI431" s="1208"/>
      <c r="QPJ431" s="1209"/>
      <c r="QPK431" s="1209"/>
      <c r="QPL431" s="1209"/>
      <c r="QPM431" s="1209"/>
      <c r="QPN431" s="1210"/>
      <c r="QPO431" s="1211"/>
      <c r="QPP431" s="1210"/>
      <c r="QPR431" s="1208"/>
      <c r="QPS431" s="1209"/>
      <c r="QPT431" s="1209"/>
      <c r="QPU431" s="1209"/>
      <c r="QPV431" s="1209"/>
      <c r="QPW431" s="1210"/>
      <c r="QPX431" s="1211"/>
      <c r="QPY431" s="1210"/>
      <c r="QQA431" s="1208"/>
      <c r="QQB431" s="1209"/>
      <c r="QQC431" s="1209"/>
      <c r="QQD431" s="1209"/>
      <c r="QQE431" s="1209"/>
      <c r="QQF431" s="1210"/>
      <c r="QQG431" s="1211"/>
      <c r="QQH431" s="1210"/>
      <c r="QQJ431" s="1208"/>
      <c r="QQK431" s="1209"/>
      <c r="QQL431" s="1209"/>
      <c r="QQM431" s="1209"/>
      <c r="QQN431" s="1209"/>
      <c r="QQO431" s="1210"/>
      <c r="QQP431" s="1211"/>
      <c r="QQQ431" s="1210"/>
      <c r="QQS431" s="1208"/>
      <c r="QQT431" s="1209"/>
      <c r="QQU431" s="1209"/>
      <c r="QQV431" s="1209"/>
      <c r="QQW431" s="1209"/>
      <c r="QQX431" s="1210"/>
      <c r="QQY431" s="1211"/>
      <c r="QQZ431" s="1210"/>
      <c r="QRB431" s="1208"/>
      <c r="QRC431" s="1209"/>
      <c r="QRD431" s="1209"/>
      <c r="QRE431" s="1209"/>
      <c r="QRF431" s="1209"/>
      <c r="QRG431" s="1210"/>
      <c r="QRH431" s="1211"/>
      <c r="QRI431" s="1210"/>
      <c r="QRK431" s="1208"/>
      <c r="QRL431" s="1209"/>
      <c r="QRM431" s="1209"/>
      <c r="QRN431" s="1209"/>
      <c r="QRO431" s="1209"/>
      <c r="QRP431" s="1210"/>
      <c r="QRQ431" s="1211"/>
      <c r="QRR431" s="1210"/>
      <c r="QRT431" s="1208"/>
      <c r="QRU431" s="1209"/>
      <c r="QRV431" s="1209"/>
      <c r="QRW431" s="1209"/>
      <c r="QRX431" s="1209"/>
      <c r="QRY431" s="1210"/>
      <c r="QRZ431" s="1211"/>
      <c r="QSA431" s="1210"/>
      <c r="QSC431" s="1208"/>
      <c r="QSD431" s="1209"/>
      <c r="QSE431" s="1209"/>
      <c r="QSF431" s="1209"/>
      <c r="QSG431" s="1209"/>
      <c r="QSH431" s="1210"/>
      <c r="QSI431" s="1211"/>
      <c r="QSJ431" s="1210"/>
      <c r="QSL431" s="1208"/>
      <c r="QSM431" s="1209"/>
      <c r="QSN431" s="1209"/>
      <c r="QSO431" s="1209"/>
      <c r="QSP431" s="1209"/>
      <c r="QSQ431" s="1210"/>
      <c r="QSR431" s="1211"/>
      <c r="QSS431" s="1210"/>
      <c r="QSU431" s="1208"/>
      <c r="QSV431" s="1209"/>
      <c r="QSW431" s="1209"/>
      <c r="QSX431" s="1209"/>
      <c r="QSY431" s="1209"/>
      <c r="QSZ431" s="1210"/>
      <c r="QTA431" s="1211"/>
      <c r="QTB431" s="1210"/>
      <c r="QTD431" s="1208"/>
      <c r="QTE431" s="1209"/>
      <c r="QTF431" s="1209"/>
      <c r="QTG431" s="1209"/>
      <c r="QTH431" s="1209"/>
      <c r="QTI431" s="1210"/>
      <c r="QTJ431" s="1211"/>
      <c r="QTK431" s="1210"/>
      <c r="QTM431" s="1208"/>
      <c r="QTN431" s="1209"/>
      <c r="QTO431" s="1209"/>
      <c r="QTP431" s="1209"/>
      <c r="QTQ431" s="1209"/>
      <c r="QTR431" s="1210"/>
      <c r="QTS431" s="1211"/>
      <c r="QTT431" s="1210"/>
      <c r="QTV431" s="1208"/>
      <c r="QTW431" s="1209"/>
      <c r="QTX431" s="1209"/>
      <c r="QTY431" s="1209"/>
      <c r="QTZ431" s="1209"/>
      <c r="QUA431" s="1210"/>
      <c r="QUB431" s="1211"/>
      <c r="QUC431" s="1210"/>
      <c r="QUE431" s="1208"/>
      <c r="QUF431" s="1209"/>
      <c r="QUG431" s="1209"/>
      <c r="QUH431" s="1209"/>
      <c r="QUI431" s="1209"/>
      <c r="QUJ431" s="1210"/>
      <c r="QUK431" s="1211"/>
      <c r="QUL431" s="1210"/>
      <c r="QUN431" s="1208"/>
      <c r="QUO431" s="1209"/>
      <c r="QUP431" s="1209"/>
      <c r="QUQ431" s="1209"/>
      <c r="QUR431" s="1209"/>
      <c r="QUS431" s="1210"/>
      <c r="QUT431" s="1211"/>
      <c r="QUU431" s="1210"/>
      <c r="QUW431" s="1208"/>
      <c r="QUX431" s="1209"/>
      <c r="QUY431" s="1209"/>
      <c r="QUZ431" s="1209"/>
      <c r="QVA431" s="1209"/>
      <c r="QVB431" s="1210"/>
      <c r="QVC431" s="1211"/>
      <c r="QVD431" s="1210"/>
      <c r="QVF431" s="1208"/>
      <c r="QVG431" s="1209"/>
      <c r="QVH431" s="1209"/>
      <c r="QVI431" s="1209"/>
      <c r="QVJ431" s="1209"/>
      <c r="QVK431" s="1210"/>
      <c r="QVL431" s="1211"/>
      <c r="QVM431" s="1210"/>
      <c r="QVO431" s="1208"/>
      <c r="QVP431" s="1209"/>
      <c r="QVQ431" s="1209"/>
      <c r="QVR431" s="1209"/>
      <c r="QVS431" s="1209"/>
      <c r="QVT431" s="1210"/>
      <c r="QVU431" s="1211"/>
      <c r="QVV431" s="1210"/>
      <c r="QVX431" s="1208"/>
      <c r="QVY431" s="1209"/>
      <c r="QVZ431" s="1209"/>
      <c r="QWA431" s="1209"/>
      <c r="QWB431" s="1209"/>
      <c r="QWC431" s="1210"/>
      <c r="QWD431" s="1211"/>
      <c r="QWE431" s="1210"/>
      <c r="QWG431" s="1208"/>
      <c r="QWH431" s="1209"/>
      <c r="QWI431" s="1209"/>
      <c r="QWJ431" s="1209"/>
      <c r="QWK431" s="1209"/>
      <c r="QWL431" s="1210"/>
      <c r="QWM431" s="1211"/>
      <c r="QWN431" s="1210"/>
      <c r="QWP431" s="1208"/>
      <c r="QWQ431" s="1209"/>
      <c r="QWR431" s="1209"/>
      <c r="QWS431" s="1209"/>
      <c r="QWT431" s="1209"/>
      <c r="QWU431" s="1210"/>
      <c r="QWV431" s="1211"/>
      <c r="QWW431" s="1210"/>
      <c r="QWY431" s="1208"/>
      <c r="QWZ431" s="1209"/>
      <c r="QXA431" s="1209"/>
      <c r="QXB431" s="1209"/>
      <c r="QXC431" s="1209"/>
      <c r="QXD431" s="1210"/>
      <c r="QXE431" s="1211"/>
      <c r="QXF431" s="1210"/>
      <c r="QXH431" s="1208"/>
      <c r="QXI431" s="1209"/>
      <c r="QXJ431" s="1209"/>
      <c r="QXK431" s="1209"/>
      <c r="QXL431" s="1209"/>
      <c r="QXM431" s="1210"/>
      <c r="QXN431" s="1211"/>
      <c r="QXO431" s="1210"/>
      <c r="QXQ431" s="1208"/>
      <c r="QXR431" s="1209"/>
      <c r="QXS431" s="1209"/>
      <c r="QXT431" s="1209"/>
      <c r="QXU431" s="1209"/>
      <c r="QXV431" s="1210"/>
      <c r="QXW431" s="1211"/>
      <c r="QXX431" s="1210"/>
      <c r="QXZ431" s="1208"/>
      <c r="QYA431" s="1209"/>
      <c r="QYB431" s="1209"/>
      <c r="QYC431" s="1209"/>
      <c r="QYD431" s="1209"/>
      <c r="QYE431" s="1210"/>
      <c r="QYF431" s="1211"/>
      <c r="QYG431" s="1210"/>
      <c r="QYI431" s="1208"/>
      <c r="QYJ431" s="1209"/>
      <c r="QYK431" s="1209"/>
      <c r="QYL431" s="1209"/>
      <c r="QYM431" s="1209"/>
      <c r="QYN431" s="1210"/>
      <c r="QYO431" s="1211"/>
      <c r="QYP431" s="1210"/>
      <c r="QYR431" s="1208"/>
      <c r="QYS431" s="1209"/>
      <c r="QYT431" s="1209"/>
      <c r="QYU431" s="1209"/>
      <c r="QYV431" s="1209"/>
      <c r="QYW431" s="1210"/>
      <c r="QYX431" s="1211"/>
      <c r="QYY431" s="1210"/>
      <c r="QZA431" s="1208"/>
      <c r="QZB431" s="1209"/>
      <c r="QZC431" s="1209"/>
      <c r="QZD431" s="1209"/>
      <c r="QZE431" s="1209"/>
      <c r="QZF431" s="1210"/>
      <c r="QZG431" s="1211"/>
      <c r="QZH431" s="1210"/>
      <c r="QZJ431" s="1208"/>
      <c r="QZK431" s="1209"/>
      <c r="QZL431" s="1209"/>
      <c r="QZM431" s="1209"/>
      <c r="QZN431" s="1209"/>
      <c r="QZO431" s="1210"/>
      <c r="QZP431" s="1211"/>
      <c r="QZQ431" s="1210"/>
      <c r="QZS431" s="1208"/>
      <c r="QZT431" s="1209"/>
      <c r="QZU431" s="1209"/>
      <c r="QZV431" s="1209"/>
      <c r="QZW431" s="1209"/>
      <c r="QZX431" s="1210"/>
      <c r="QZY431" s="1211"/>
      <c r="QZZ431" s="1210"/>
      <c r="RAB431" s="1208"/>
      <c r="RAC431" s="1209"/>
      <c r="RAD431" s="1209"/>
      <c r="RAE431" s="1209"/>
      <c r="RAF431" s="1209"/>
      <c r="RAG431" s="1210"/>
      <c r="RAH431" s="1211"/>
      <c r="RAI431" s="1210"/>
      <c r="RAK431" s="1208"/>
      <c r="RAL431" s="1209"/>
      <c r="RAM431" s="1209"/>
      <c r="RAN431" s="1209"/>
      <c r="RAO431" s="1209"/>
      <c r="RAP431" s="1210"/>
      <c r="RAQ431" s="1211"/>
      <c r="RAR431" s="1210"/>
      <c r="RAT431" s="1208"/>
      <c r="RAU431" s="1209"/>
      <c r="RAV431" s="1209"/>
      <c r="RAW431" s="1209"/>
      <c r="RAX431" s="1209"/>
      <c r="RAY431" s="1210"/>
      <c r="RAZ431" s="1211"/>
      <c r="RBA431" s="1210"/>
      <c r="RBC431" s="1208"/>
      <c r="RBD431" s="1209"/>
      <c r="RBE431" s="1209"/>
      <c r="RBF431" s="1209"/>
      <c r="RBG431" s="1209"/>
      <c r="RBH431" s="1210"/>
      <c r="RBI431" s="1211"/>
      <c r="RBJ431" s="1210"/>
      <c r="RBL431" s="1208"/>
      <c r="RBM431" s="1209"/>
      <c r="RBN431" s="1209"/>
      <c r="RBO431" s="1209"/>
      <c r="RBP431" s="1209"/>
      <c r="RBQ431" s="1210"/>
      <c r="RBR431" s="1211"/>
      <c r="RBS431" s="1210"/>
      <c r="RBU431" s="1208"/>
      <c r="RBV431" s="1209"/>
      <c r="RBW431" s="1209"/>
      <c r="RBX431" s="1209"/>
      <c r="RBY431" s="1209"/>
      <c r="RBZ431" s="1210"/>
      <c r="RCA431" s="1211"/>
      <c r="RCB431" s="1210"/>
      <c r="RCD431" s="1208"/>
      <c r="RCE431" s="1209"/>
      <c r="RCF431" s="1209"/>
      <c r="RCG431" s="1209"/>
      <c r="RCH431" s="1209"/>
      <c r="RCI431" s="1210"/>
      <c r="RCJ431" s="1211"/>
      <c r="RCK431" s="1210"/>
      <c r="RCM431" s="1208"/>
      <c r="RCN431" s="1209"/>
      <c r="RCO431" s="1209"/>
      <c r="RCP431" s="1209"/>
      <c r="RCQ431" s="1209"/>
      <c r="RCR431" s="1210"/>
      <c r="RCS431" s="1211"/>
      <c r="RCT431" s="1210"/>
      <c r="RCV431" s="1208"/>
      <c r="RCW431" s="1209"/>
      <c r="RCX431" s="1209"/>
      <c r="RCY431" s="1209"/>
      <c r="RCZ431" s="1209"/>
      <c r="RDA431" s="1210"/>
      <c r="RDB431" s="1211"/>
      <c r="RDC431" s="1210"/>
      <c r="RDE431" s="1208"/>
      <c r="RDF431" s="1209"/>
      <c r="RDG431" s="1209"/>
      <c r="RDH431" s="1209"/>
      <c r="RDI431" s="1209"/>
      <c r="RDJ431" s="1210"/>
      <c r="RDK431" s="1211"/>
      <c r="RDL431" s="1210"/>
      <c r="RDN431" s="1208"/>
      <c r="RDO431" s="1209"/>
      <c r="RDP431" s="1209"/>
      <c r="RDQ431" s="1209"/>
      <c r="RDR431" s="1209"/>
      <c r="RDS431" s="1210"/>
      <c r="RDT431" s="1211"/>
      <c r="RDU431" s="1210"/>
      <c r="RDW431" s="1208"/>
      <c r="RDX431" s="1209"/>
      <c r="RDY431" s="1209"/>
      <c r="RDZ431" s="1209"/>
      <c r="REA431" s="1209"/>
      <c r="REB431" s="1210"/>
      <c r="REC431" s="1211"/>
      <c r="RED431" s="1210"/>
      <c r="REF431" s="1208"/>
      <c r="REG431" s="1209"/>
      <c r="REH431" s="1209"/>
      <c r="REI431" s="1209"/>
      <c r="REJ431" s="1209"/>
      <c r="REK431" s="1210"/>
      <c r="REL431" s="1211"/>
      <c r="REM431" s="1210"/>
      <c r="REO431" s="1208"/>
      <c r="REP431" s="1209"/>
      <c r="REQ431" s="1209"/>
      <c r="RER431" s="1209"/>
      <c r="RES431" s="1209"/>
      <c r="RET431" s="1210"/>
      <c r="REU431" s="1211"/>
      <c r="REV431" s="1210"/>
      <c r="REX431" s="1208"/>
      <c r="REY431" s="1209"/>
      <c r="REZ431" s="1209"/>
      <c r="RFA431" s="1209"/>
      <c r="RFB431" s="1209"/>
      <c r="RFC431" s="1210"/>
      <c r="RFD431" s="1211"/>
      <c r="RFE431" s="1210"/>
      <c r="RFG431" s="1208"/>
      <c r="RFH431" s="1209"/>
      <c r="RFI431" s="1209"/>
      <c r="RFJ431" s="1209"/>
      <c r="RFK431" s="1209"/>
      <c r="RFL431" s="1210"/>
      <c r="RFM431" s="1211"/>
      <c r="RFN431" s="1210"/>
      <c r="RFP431" s="1208"/>
      <c r="RFQ431" s="1209"/>
      <c r="RFR431" s="1209"/>
      <c r="RFS431" s="1209"/>
      <c r="RFT431" s="1209"/>
      <c r="RFU431" s="1210"/>
      <c r="RFV431" s="1211"/>
      <c r="RFW431" s="1210"/>
      <c r="RFY431" s="1208"/>
      <c r="RFZ431" s="1209"/>
      <c r="RGA431" s="1209"/>
      <c r="RGB431" s="1209"/>
      <c r="RGC431" s="1209"/>
      <c r="RGD431" s="1210"/>
      <c r="RGE431" s="1211"/>
      <c r="RGF431" s="1210"/>
      <c r="RGH431" s="1208"/>
      <c r="RGI431" s="1209"/>
      <c r="RGJ431" s="1209"/>
      <c r="RGK431" s="1209"/>
      <c r="RGL431" s="1209"/>
      <c r="RGM431" s="1210"/>
      <c r="RGN431" s="1211"/>
      <c r="RGO431" s="1210"/>
      <c r="RGQ431" s="1208"/>
      <c r="RGR431" s="1209"/>
      <c r="RGS431" s="1209"/>
      <c r="RGT431" s="1209"/>
      <c r="RGU431" s="1209"/>
      <c r="RGV431" s="1210"/>
      <c r="RGW431" s="1211"/>
      <c r="RGX431" s="1210"/>
      <c r="RGZ431" s="1208"/>
      <c r="RHA431" s="1209"/>
      <c r="RHB431" s="1209"/>
      <c r="RHC431" s="1209"/>
      <c r="RHD431" s="1209"/>
      <c r="RHE431" s="1210"/>
      <c r="RHF431" s="1211"/>
      <c r="RHG431" s="1210"/>
      <c r="RHI431" s="1208"/>
      <c r="RHJ431" s="1209"/>
      <c r="RHK431" s="1209"/>
      <c r="RHL431" s="1209"/>
      <c r="RHM431" s="1209"/>
      <c r="RHN431" s="1210"/>
      <c r="RHO431" s="1211"/>
      <c r="RHP431" s="1210"/>
      <c r="RHR431" s="1208"/>
      <c r="RHS431" s="1209"/>
      <c r="RHT431" s="1209"/>
      <c r="RHU431" s="1209"/>
      <c r="RHV431" s="1209"/>
      <c r="RHW431" s="1210"/>
      <c r="RHX431" s="1211"/>
      <c r="RHY431" s="1210"/>
      <c r="RIA431" s="1208"/>
      <c r="RIB431" s="1209"/>
      <c r="RIC431" s="1209"/>
      <c r="RID431" s="1209"/>
      <c r="RIE431" s="1209"/>
      <c r="RIF431" s="1210"/>
      <c r="RIG431" s="1211"/>
      <c r="RIH431" s="1210"/>
      <c r="RIJ431" s="1208"/>
      <c r="RIK431" s="1209"/>
      <c r="RIL431" s="1209"/>
      <c r="RIM431" s="1209"/>
      <c r="RIN431" s="1209"/>
      <c r="RIO431" s="1210"/>
      <c r="RIP431" s="1211"/>
      <c r="RIQ431" s="1210"/>
      <c r="RIS431" s="1208"/>
      <c r="RIT431" s="1209"/>
      <c r="RIU431" s="1209"/>
      <c r="RIV431" s="1209"/>
      <c r="RIW431" s="1209"/>
      <c r="RIX431" s="1210"/>
      <c r="RIY431" s="1211"/>
      <c r="RIZ431" s="1210"/>
      <c r="RJB431" s="1208"/>
      <c r="RJC431" s="1209"/>
      <c r="RJD431" s="1209"/>
      <c r="RJE431" s="1209"/>
      <c r="RJF431" s="1209"/>
      <c r="RJG431" s="1210"/>
      <c r="RJH431" s="1211"/>
      <c r="RJI431" s="1210"/>
      <c r="RJK431" s="1208"/>
      <c r="RJL431" s="1209"/>
      <c r="RJM431" s="1209"/>
      <c r="RJN431" s="1209"/>
      <c r="RJO431" s="1209"/>
      <c r="RJP431" s="1210"/>
      <c r="RJQ431" s="1211"/>
      <c r="RJR431" s="1210"/>
      <c r="RJT431" s="1208"/>
      <c r="RJU431" s="1209"/>
      <c r="RJV431" s="1209"/>
      <c r="RJW431" s="1209"/>
      <c r="RJX431" s="1209"/>
      <c r="RJY431" s="1210"/>
      <c r="RJZ431" s="1211"/>
      <c r="RKA431" s="1210"/>
      <c r="RKC431" s="1208"/>
      <c r="RKD431" s="1209"/>
      <c r="RKE431" s="1209"/>
      <c r="RKF431" s="1209"/>
      <c r="RKG431" s="1209"/>
      <c r="RKH431" s="1210"/>
      <c r="RKI431" s="1211"/>
      <c r="RKJ431" s="1210"/>
      <c r="RKL431" s="1208"/>
      <c r="RKM431" s="1209"/>
      <c r="RKN431" s="1209"/>
      <c r="RKO431" s="1209"/>
      <c r="RKP431" s="1209"/>
      <c r="RKQ431" s="1210"/>
      <c r="RKR431" s="1211"/>
      <c r="RKS431" s="1210"/>
      <c r="RKU431" s="1208"/>
      <c r="RKV431" s="1209"/>
      <c r="RKW431" s="1209"/>
      <c r="RKX431" s="1209"/>
      <c r="RKY431" s="1209"/>
      <c r="RKZ431" s="1210"/>
      <c r="RLA431" s="1211"/>
      <c r="RLB431" s="1210"/>
      <c r="RLD431" s="1208"/>
      <c r="RLE431" s="1209"/>
      <c r="RLF431" s="1209"/>
      <c r="RLG431" s="1209"/>
      <c r="RLH431" s="1209"/>
      <c r="RLI431" s="1210"/>
      <c r="RLJ431" s="1211"/>
      <c r="RLK431" s="1210"/>
      <c r="RLM431" s="1208"/>
      <c r="RLN431" s="1209"/>
      <c r="RLO431" s="1209"/>
      <c r="RLP431" s="1209"/>
      <c r="RLQ431" s="1209"/>
      <c r="RLR431" s="1210"/>
      <c r="RLS431" s="1211"/>
      <c r="RLT431" s="1210"/>
      <c r="RLV431" s="1208"/>
      <c r="RLW431" s="1209"/>
      <c r="RLX431" s="1209"/>
      <c r="RLY431" s="1209"/>
      <c r="RLZ431" s="1209"/>
      <c r="RMA431" s="1210"/>
      <c r="RMB431" s="1211"/>
      <c r="RMC431" s="1210"/>
      <c r="RME431" s="1208"/>
      <c r="RMF431" s="1209"/>
      <c r="RMG431" s="1209"/>
      <c r="RMH431" s="1209"/>
      <c r="RMI431" s="1209"/>
      <c r="RMJ431" s="1210"/>
      <c r="RMK431" s="1211"/>
      <c r="RML431" s="1210"/>
      <c r="RMN431" s="1208"/>
      <c r="RMO431" s="1209"/>
      <c r="RMP431" s="1209"/>
      <c r="RMQ431" s="1209"/>
      <c r="RMR431" s="1209"/>
      <c r="RMS431" s="1210"/>
      <c r="RMT431" s="1211"/>
      <c r="RMU431" s="1210"/>
      <c r="RMW431" s="1208"/>
      <c r="RMX431" s="1209"/>
      <c r="RMY431" s="1209"/>
      <c r="RMZ431" s="1209"/>
      <c r="RNA431" s="1209"/>
      <c r="RNB431" s="1210"/>
      <c r="RNC431" s="1211"/>
      <c r="RND431" s="1210"/>
      <c r="RNF431" s="1208"/>
      <c r="RNG431" s="1209"/>
      <c r="RNH431" s="1209"/>
      <c r="RNI431" s="1209"/>
      <c r="RNJ431" s="1209"/>
      <c r="RNK431" s="1210"/>
      <c r="RNL431" s="1211"/>
      <c r="RNM431" s="1210"/>
      <c r="RNO431" s="1208"/>
      <c r="RNP431" s="1209"/>
      <c r="RNQ431" s="1209"/>
      <c r="RNR431" s="1209"/>
      <c r="RNS431" s="1209"/>
      <c r="RNT431" s="1210"/>
      <c r="RNU431" s="1211"/>
      <c r="RNV431" s="1210"/>
      <c r="RNX431" s="1208"/>
      <c r="RNY431" s="1209"/>
      <c r="RNZ431" s="1209"/>
      <c r="ROA431" s="1209"/>
      <c r="ROB431" s="1209"/>
      <c r="ROC431" s="1210"/>
      <c r="ROD431" s="1211"/>
      <c r="ROE431" s="1210"/>
      <c r="ROG431" s="1208"/>
      <c r="ROH431" s="1209"/>
      <c r="ROI431" s="1209"/>
      <c r="ROJ431" s="1209"/>
      <c r="ROK431" s="1209"/>
      <c r="ROL431" s="1210"/>
      <c r="ROM431" s="1211"/>
      <c r="RON431" s="1210"/>
      <c r="ROP431" s="1208"/>
      <c r="ROQ431" s="1209"/>
      <c r="ROR431" s="1209"/>
      <c r="ROS431" s="1209"/>
      <c r="ROT431" s="1209"/>
      <c r="ROU431" s="1210"/>
      <c r="ROV431" s="1211"/>
      <c r="ROW431" s="1210"/>
      <c r="ROY431" s="1208"/>
      <c r="ROZ431" s="1209"/>
      <c r="RPA431" s="1209"/>
      <c r="RPB431" s="1209"/>
      <c r="RPC431" s="1209"/>
      <c r="RPD431" s="1210"/>
      <c r="RPE431" s="1211"/>
      <c r="RPF431" s="1210"/>
      <c r="RPH431" s="1208"/>
      <c r="RPI431" s="1209"/>
      <c r="RPJ431" s="1209"/>
      <c r="RPK431" s="1209"/>
      <c r="RPL431" s="1209"/>
      <c r="RPM431" s="1210"/>
      <c r="RPN431" s="1211"/>
      <c r="RPO431" s="1210"/>
      <c r="RPQ431" s="1208"/>
      <c r="RPR431" s="1209"/>
      <c r="RPS431" s="1209"/>
      <c r="RPT431" s="1209"/>
      <c r="RPU431" s="1209"/>
      <c r="RPV431" s="1210"/>
      <c r="RPW431" s="1211"/>
      <c r="RPX431" s="1210"/>
      <c r="RPZ431" s="1208"/>
      <c r="RQA431" s="1209"/>
      <c r="RQB431" s="1209"/>
      <c r="RQC431" s="1209"/>
      <c r="RQD431" s="1209"/>
      <c r="RQE431" s="1210"/>
      <c r="RQF431" s="1211"/>
      <c r="RQG431" s="1210"/>
      <c r="RQI431" s="1208"/>
      <c r="RQJ431" s="1209"/>
      <c r="RQK431" s="1209"/>
      <c r="RQL431" s="1209"/>
      <c r="RQM431" s="1209"/>
      <c r="RQN431" s="1210"/>
      <c r="RQO431" s="1211"/>
      <c r="RQP431" s="1210"/>
      <c r="RQR431" s="1208"/>
      <c r="RQS431" s="1209"/>
      <c r="RQT431" s="1209"/>
      <c r="RQU431" s="1209"/>
      <c r="RQV431" s="1209"/>
      <c r="RQW431" s="1210"/>
      <c r="RQX431" s="1211"/>
      <c r="RQY431" s="1210"/>
      <c r="RRA431" s="1208"/>
      <c r="RRB431" s="1209"/>
      <c r="RRC431" s="1209"/>
      <c r="RRD431" s="1209"/>
      <c r="RRE431" s="1209"/>
      <c r="RRF431" s="1210"/>
      <c r="RRG431" s="1211"/>
      <c r="RRH431" s="1210"/>
      <c r="RRJ431" s="1208"/>
      <c r="RRK431" s="1209"/>
      <c r="RRL431" s="1209"/>
      <c r="RRM431" s="1209"/>
      <c r="RRN431" s="1209"/>
      <c r="RRO431" s="1210"/>
      <c r="RRP431" s="1211"/>
      <c r="RRQ431" s="1210"/>
      <c r="RRS431" s="1208"/>
      <c r="RRT431" s="1209"/>
      <c r="RRU431" s="1209"/>
      <c r="RRV431" s="1209"/>
      <c r="RRW431" s="1209"/>
      <c r="RRX431" s="1210"/>
      <c r="RRY431" s="1211"/>
      <c r="RRZ431" s="1210"/>
      <c r="RSB431" s="1208"/>
      <c r="RSC431" s="1209"/>
      <c r="RSD431" s="1209"/>
      <c r="RSE431" s="1209"/>
      <c r="RSF431" s="1209"/>
      <c r="RSG431" s="1210"/>
      <c r="RSH431" s="1211"/>
      <c r="RSI431" s="1210"/>
      <c r="RSK431" s="1208"/>
      <c r="RSL431" s="1209"/>
      <c r="RSM431" s="1209"/>
      <c r="RSN431" s="1209"/>
      <c r="RSO431" s="1209"/>
      <c r="RSP431" s="1210"/>
      <c r="RSQ431" s="1211"/>
      <c r="RSR431" s="1210"/>
      <c r="RST431" s="1208"/>
      <c r="RSU431" s="1209"/>
      <c r="RSV431" s="1209"/>
      <c r="RSW431" s="1209"/>
      <c r="RSX431" s="1209"/>
      <c r="RSY431" s="1210"/>
      <c r="RSZ431" s="1211"/>
      <c r="RTA431" s="1210"/>
      <c r="RTC431" s="1208"/>
      <c r="RTD431" s="1209"/>
      <c r="RTE431" s="1209"/>
      <c r="RTF431" s="1209"/>
      <c r="RTG431" s="1209"/>
      <c r="RTH431" s="1210"/>
      <c r="RTI431" s="1211"/>
      <c r="RTJ431" s="1210"/>
      <c r="RTL431" s="1208"/>
      <c r="RTM431" s="1209"/>
      <c r="RTN431" s="1209"/>
      <c r="RTO431" s="1209"/>
      <c r="RTP431" s="1209"/>
      <c r="RTQ431" s="1210"/>
      <c r="RTR431" s="1211"/>
      <c r="RTS431" s="1210"/>
      <c r="RTU431" s="1208"/>
      <c r="RTV431" s="1209"/>
      <c r="RTW431" s="1209"/>
      <c r="RTX431" s="1209"/>
      <c r="RTY431" s="1209"/>
      <c r="RTZ431" s="1210"/>
      <c r="RUA431" s="1211"/>
      <c r="RUB431" s="1210"/>
      <c r="RUD431" s="1208"/>
      <c r="RUE431" s="1209"/>
      <c r="RUF431" s="1209"/>
      <c r="RUG431" s="1209"/>
      <c r="RUH431" s="1209"/>
      <c r="RUI431" s="1210"/>
      <c r="RUJ431" s="1211"/>
      <c r="RUK431" s="1210"/>
      <c r="RUM431" s="1208"/>
      <c r="RUN431" s="1209"/>
      <c r="RUO431" s="1209"/>
      <c r="RUP431" s="1209"/>
      <c r="RUQ431" s="1209"/>
      <c r="RUR431" s="1210"/>
      <c r="RUS431" s="1211"/>
      <c r="RUT431" s="1210"/>
      <c r="RUV431" s="1208"/>
      <c r="RUW431" s="1209"/>
      <c r="RUX431" s="1209"/>
      <c r="RUY431" s="1209"/>
      <c r="RUZ431" s="1209"/>
      <c r="RVA431" s="1210"/>
      <c r="RVB431" s="1211"/>
      <c r="RVC431" s="1210"/>
      <c r="RVE431" s="1208"/>
      <c r="RVF431" s="1209"/>
      <c r="RVG431" s="1209"/>
      <c r="RVH431" s="1209"/>
      <c r="RVI431" s="1209"/>
      <c r="RVJ431" s="1210"/>
      <c r="RVK431" s="1211"/>
      <c r="RVL431" s="1210"/>
      <c r="RVN431" s="1208"/>
      <c r="RVO431" s="1209"/>
      <c r="RVP431" s="1209"/>
      <c r="RVQ431" s="1209"/>
      <c r="RVR431" s="1209"/>
      <c r="RVS431" s="1210"/>
      <c r="RVT431" s="1211"/>
      <c r="RVU431" s="1210"/>
      <c r="RVW431" s="1208"/>
      <c r="RVX431" s="1209"/>
      <c r="RVY431" s="1209"/>
      <c r="RVZ431" s="1209"/>
      <c r="RWA431" s="1209"/>
      <c r="RWB431" s="1210"/>
      <c r="RWC431" s="1211"/>
      <c r="RWD431" s="1210"/>
      <c r="RWF431" s="1208"/>
      <c r="RWG431" s="1209"/>
      <c r="RWH431" s="1209"/>
      <c r="RWI431" s="1209"/>
      <c r="RWJ431" s="1209"/>
      <c r="RWK431" s="1210"/>
      <c r="RWL431" s="1211"/>
      <c r="RWM431" s="1210"/>
      <c r="RWO431" s="1208"/>
      <c r="RWP431" s="1209"/>
      <c r="RWQ431" s="1209"/>
      <c r="RWR431" s="1209"/>
      <c r="RWS431" s="1209"/>
      <c r="RWT431" s="1210"/>
      <c r="RWU431" s="1211"/>
      <c r="RWV431" s="1210"/>
      <c r="RWX431" s="1208"/>
      <c r="RWY431" s="1209"/>
      <c r="RWZ431" s="1209"/>
      <c r="RXA431" s="1209"/>
      <c r="RXB431" s="1209"/>
      <c r="RXC431" s="1210"/>
      <c r="RXD431" s="1211"/>
      <c r="RXE431" s="1210"/>
      <c r="RXG431" s="1208"/>
      <c r="RXH431" s="1209"/>
      <c r="RXI431" s="1209"/>
      <c r="RXJ431" s="1209"/>
      <c r="RXK431" s="1209"/>
      <c r="RXL431" s="1210"/>
      <c r="RXM431" s="1211"/>
      <c r="RXN431" s="1210"/>
      <c r="RXP431" s="1208"/>
      <c r="RXQ431" s="1209"/>
      <c r="RXR431" s="1209"/>
      <c r="RXS431" s="1209"/>
      <c r="RXT431" s="1209"/>
      <c r="RXU431" s="1210"/>
      <c r="RXV431" s="1211"/>
      <c r="RXW431" s="1210"/>
      <c r="RXY431" s="1208"/>
      <c r="RXZ431" s="1209"/>
      <c r="RYA431" s="1209"/>
      <c r="RYB431" s="1209"/>
      <c r="RYC431" s="1209"/>
      <c r="RYD431" s="1210"/>
      <c r="RYE431" s="1211"/>
      <c r="RYF431" s="1210"/>
      <c r="RYH431" s="1208"/>
      <c r="RYI431" s="1209"/>
      <c r="RYJ431" s="1209"/>
      <c r="RYK431" s="1209"/>
      <c r="RYL431" s="1209"/>
      <c r="RYM431" s="1210"/>
      <c r="RYN431" s="1211"/>
      <c r="RYO431" s="1210"/>
      <c r="RYQ431" s="1208"/>
      <c r="RYR431" s="1209"/>
      <c r="RYS431" s="1209"/>
      <c r="RYT431" s="1209"/>
      <c r="RYU431" s="1209"/>
      <c r="RYV431" s="1210"/>
      <c r="RYW431" s="1211"/>
      <c r="RYX431" s="1210"/>
      <c r="RYZ431" s="1208"/>
      <c r="RZA431" s="1209"/>
      <c r="RZB431" s="1209"/>
      <c r="RZC431" s="1209"/>
      <c r="RZD431" s="1209"/>
      <c r="RZE431" s="1210"/>
      <c r="RZF431" s="1211"/>
      <c r="RZG431" s="1210"/>
      <c r="RZI431" s="1208"/>
      <c r="RZJ431" s="1209"/>
      <c r="RZK431" s="1209"/>
      <c r="RZL431" s="1209"/>
      <c r="RZM431" s="1209"/>
      <c r="RZN431" s="1210"/>
      <c r="RZO431" s="1211"/>
      <c r="RZP431" s="1210"/>
      <c r="RZR431" s="1208"/>
      <c r="RZS431" s="1209"/>
      <c r="RZT431" s="1209"/>
      <c r="RZU431" s="1209"/>
      <c r="RZV431" s="1209"/>
      <c r="RZW431" s="1210"/>
      <c r="RZX431" s="1211"/>
      <c r="RZY431" s="1210"/>
      <c r="SAA431" s="1208"/>
      <c r="SAB431" s="1209"/>
      <c r="SAC431" s="1209"/>
      <c r="SAD431" s="1209"/>
      <c r="SAE431" s="1209"/>
      <c r="SAF431" s="1210"/>
      <c r="SAG431" s="1211"/>
      <c r="SAH431" s="1210"/>
      <c r="SAJ431" s="1208"/>
      <c r="SAK431" s="1209"/>
      <c r="SAL431" s="1209"/>
      <c r="SAM431" s="1209"/>
      <c r="SAN431" s="1209"/>
      <c r="SAO431" s="1210"/>
      <c r="SAP431" s="1211"/>
      <c r="SAQ431" s="1210"/>
      <c r="SAS431" s="1208"/>
      <c r="SAT431" s="1209"/>
      <c r="SAU431" s="1209"/>
      <c r="SAV431" s="1209"/>
      <c r="SAW431" s="1209"/>
      <c r="SAX431" s="1210"/>
      <c r="SAY431" s="1211"/>
      <c r="SAZ431" s="1210"/>
      <c r="SBB431" s="1208"/>
      <c r="SBC431" s="1209"/>
      <c r="SBD431" s="1209"/>
      <c r="SBE431" s="1209"/>
      <c r="SBF431" s="1209"/>
      <c r="SBG431" s="1210"/>
      <c r="SBH431" s="1211"/>
      <c r="SBI431" s="1210"/>
      <c r="SBK431" s="1208"/>
      <c r="SBL431" s="1209"/>
      <c r="SBM431" s="1209"/>
      <c r="SBN431" s="1209"/>
      <c r="SBO431" s="1209"/>
      <c r="SBP431" s="1210"/>
      <c r="SBQ431" s="1211"/>
      <c r="SBR431" s="1210"/>
      <c r="SBT431" s="1208"/>
      <c r="SBU431" s="1209"/>
      <c r="SBV431" s="1209"/>
      <c r="SBW431" s="1209"/>
      <c r="SBX431" s="1209"/>
      <c r="SBY431" s="1210"/>
      <c r="SBZ431" s="1211"/>
      <c r="SCA431" s="1210"/>
      <c r="SCC431" s="1208"/>
      <c r="SCD431" s="1209"/>
      <c r="SCE431" s="1209"/>
      <c r="SCF431" s="1209"/>
      <c r="SCG431" s="1209"/>
      <c r="SCH431" s="1210"/>
      <c r="SCI431" s="1211"/>
      <c r="SCJ431" s="1210"/>
      <c r="SCL431" s="1208"/>
      <c r="SCM431" s="1209"/>
      <c r="SCN431" s="1209"/>
      <c r="SCO431" s="1209"/>
      <c r="SCP431" s="1209"/>
      <c r="SCQ431" s="1210"/>
      <c r="SCR431" s="1211"/>
      <c r="SCS431" s="1210"/>
      <c r="SCU431" s="1208"/>
      <c r="SCV431" s="1209"/>
      <c r="SCW431" s="1209"/>
      <c r="SCX431" s="1209"/>
      <c r="SCY431" s="1209"/>
      <c r="SCZ431" s="1210"/>
      <c r="SDA431" s="1211"/>
      <c r="SDB431" s="1210"/>
      <c r="SDD431" s="1208"/>
      <c r="SDE431" s="1209"/>
      <c r="SDF431" s="1209"/>
      <c r="SDG431" s="1209"/>
      <c r="SDH431" s="1209"/>
      <c r="SDI431" s="1210"/>
      <c r="SDJ431" s="1211"/>
      <c r="SDK431" s="1210"/>
      <c r="SDM431" s="1208"/>
      <c r="SDN431" s="1209"/>
      <c r="SDO431" s="1209"/>
      <c r="SDP431" s="1209"/>
      <c r="SDQ431" s="1209"/>
      <c r="SDR431" s="1210"/>
      <c r="SDS431" s="1211"/>
      <c r="SDT431" s="1210"/>
      <c r="SDV431" s="1208"/>
      <c r="SDW431" s="1209"/>
      <c r="SDX431" s="1209"/>
      <c r="SDY431" s="1209"/>
      <c r="SDZ431" s="1209"/>
      <c r="SEA431" s="1210"/>
      <c r="SEB431" s="1211"/>
      <c r="SEC431" s="1210"/>
      <c r="SEE431" s="1208"/>
      <c r="SEF431" s="1209"/>
      <c r="SEG431" s="1209"/>
      <c r="SEH431" s="1209"/>
      <c r="SEI431" s="1209"/>
      <c r="SEJ431" s="1210"/>
      <c r="SEK431" s="1211"/>
      <c r="SEL431" s="1210"/>
      <c r="SEN431" s="1208"/>
      <c r="SEO431" s="1209"/>
      <c r="SEP431" s="1209"/>
      <c r="SEQ431" s="1209"/>
      <c r="SER431" s="1209"/>
      <c r="SES431" s="1210"/>
      <c r="SET431" s="1211"/>
      <c r="SEU431" s="1210"/>
      <c r="SEW431" s="1208"/>
      <c r="SEX431" s="1209"/>
      <c r="SEY431" s="1209"/>
      <c r="SEZ431" s="1209"/>
      <c r="SFA431" s="1209"/>
      <c r="SFB431" s="1210"/>
      <c r="SFC431" s="1211"/>
      <c r="SFD431" s="1210"/>
      <c r="SFF431" s="1208"/>
      <c r="SFG431" s="1209"/>
      <c r="SFH431" s="1209"/>
      <c r="SFI431" s="1209"/>
      <c r="SFJ431" s="1209"/>
      <c r="SFK431" s="1210"/>
      <c r="SFL431" s="1211"/>
      <c r="SFM431" s="1210"/>
      <c r="SFO431" s="1208"/>
      <c r="SFP431" s="1209"/>
      <c r="SFQ431" s="1209"/>
      <c r="SFR431" s="1209"/>
      <c r="SFS431" s="1209"/>
      <c r="SFT431" s="1210"/>
      <c r="SFU431" s="1211"/>
      <c r="SFV431" s="1210"/>
      <c r="SFX431" s="1208"/>
      <c r="SFY431" s="1209"/>
      <c r="SFZ431" s="1209"/>
      <c r="SGA431" s="1209"/>
      <c r="SGB431" s="1209"/>
      <c r="SGC431" s="1210"/>
      <c r="SGD431" s="1211"/>
      <c r="SGE431" s="1210"/>
      <c r="SGG431" s="1208"/>
      <c r="SGH431" s="1209"/>
      <c r="SGI431" s="1209"/>
      <c r="SGJ431" s="1209"/>
      <c r="SGK431" s="1209"/>
      <c r="SGL431" s="1210"/>
      <c r="SGM431" s="1211"/>
      <c r="SGN431" s="1210"/>
      <c r="SGP431" s="1208"/>
      <c r="SGQ431" s="1209"/>
      <c r="SGR431" s="1209"/>
      <c r="SGS431" s="1209"/>
      <c r="SGT431" s="1209"/>
      <c r="SGU431" s="1210"/>
      <c r="SGV431" s="1211"/>
      <c r="SGW431" s="1210"/>
      <c r="SGY431" s="1208"/>
      <c r="SGZ431" s="1209"/>
      <c r="SHA431" s="1209"/>
      <c r="SHB431" s="1209"/>
      <c r="SHC431" s="1209"/>
      <c r="SHD431" s="1210"/>
      <c r="SHE431" s="1211"/>
      <c r="SHF431" s="1210"/>
      <c r="SHH431" s="1208"/>
      <c r="SHI431" s="1209"/>
      <c r="SHJ431" s="1209"/>
      <c r="SHK431" s="1209"/>
      <c r="SHL431" s="1209"/>
      <c r="SHM431" s="1210"/>
      <c r="SHN431" s="1211"/>
      <c r="SHO431" s="1210"/>
      <c r="SHQ431" s="1208"/>
      <c r="SHR431" s="1209"/>
      <c r="SHS431" s="1209"/>
      <c r="SHT431" s="1209"/>
      <c r="SHU431" s="1209"/>
      <c r="SHV431" s="1210"/>
      <c r="SHW431" s="1211"/>
      <c r="SHX431" s="1210"/>
      <c r="SHZ431" s="1208"/>
      <c r="SIA431" s="1209"/>
      <c r="SIB431" s="1209"/>
      <c r="SIC431" s="1209"/>
      <c r="SID431" s="1209"/>
      <c r="SIE431" s="1210"/>
      <c r="SIF431" s="1211"/>
      <c r="SIG431" s="1210"/>
      <c r="SII431" s="1208"/>
      <c r="SIJ431" s="1209"/>
      <c r="SIK431" s="1209"/>
      <c r="SIL431" s="1209"/>
      <c r="SIM431" s="1209"/>
      <c r="SIN431" s="1210"/>
      <c r="SIO431" s="1211"/>
      <c r="SIP431" s="1210"/>
      <c r="SIR431" s="1208"/>
      <c r="SIS431" s="1209"/>
      <c r="SIT431" s="1209"/>
      <c r="SIU431" s="1209"/>
      <c r="SIV431" s="1209"/>
      <c r="SIW431" s="1210"/>
      <c r="SIX431" s="1211"/>
      <c r="SIY431" s="1210"/>
      <c r="SJA431" s="1208"/>
      <c r="SJB431" s="1209"/>
      <c r="SJC431" s="1209"/>
      <c r="SJD431" s="1209"/>
      <c r="SJE431" s="1209"/>
      <c r="SJF431" s="1210"/>
      <c r="SJG431" s="1211"/>
      <c r="SJH431" s="1210"/>
      <c r="SJJ431" s="1208"/>
      <c r="SJK431" s="1209"/>
      <c r="SJL431" s="1209"/>
      <c r="SJM431" s="1209"/>
      <c r="SJN431" s="1209"/>
      <c r="SJO431" s="1210"/>
      <c r="SJP431" s="1211"/>
      <c r="SJQ431" s="1210"/>
      <c r="SJS431" s="1208"/>
      <c r="SJT431" s="1209"/>
      <c r="SJU431" s="1209"/>
      <c r="SJV431" s="1209"/>
      <c r="SJW431" s="1209"/>
      <c r="SJX431" s="1210"/>
      <c r="SJY431" s="1211"/>
      <c r="SJZ431" s="1210"/>
      <c r="SKB431" s="1208"/>
      <c r="SKC431" s="1209"/>
      <c r="SKD431" s="1209"/>
      <c r="SKE431" s="1209"/>
      <c r="SKF431" s="1209"/>
      <c r="SKG431" s="1210"/>
      <c r="SKH431" s="1211"/>
      <c r="SKI431" s="1210"/>
      <c r="SKK431" s="1208"/>
      <c r="SKL431" s="1209"/>
      <c r="SKM431" s="1209"/>
      <c r="SKN431" s="1209"/>
      <c r="SKO431" s="1209"/>
      <c r="SKP431" s="1210"/>
      <c r="SKQ431" s="1211"/>
      <c r="SKR431" s="1210"/>
      <c r="SKT431" s="1208"/>
      <c r="SKU431" s="1209"/>
      <c r="SKV431" s="1209"/>
      <c r="SKW431" s="1209"/>
      <c r="SKX431" s="1209"/>
      <c r="SKY431" s="1210"/>
      <c r="SKZ431" s="1211"/>
      <c r="SLA431" s="1210"/>
      <c r="SLC431" s="1208"/>
      <c r="SLD431" s="1209"/>
      <c r="SLE431" s="1209"/>
      <c r="SLF431" s="1209"/>
      <c r="SLG431" s="1209"/>
      <c r="SLH431" s="1210"/>
      <c r="SLI431" s="1211"/>
      <c r="SLJ431" s="1210"/>
      <c r="SLL431" s="1208"/>
      <c r="SLM431" s="1209"/>
      <c r="SLN431" s="1209"/>
      <c r="SLO431" s="1209"/>
      <c r="SLP431" s="1209"/>
      <c r="SLQ431" s="1210"/>
      <c r="SLR431" s="1211"/>
      <c r="SLS431" s="1210"/>
      <c r="SLU431" s="1208"/>
      <c r="SLV431" s="1209"/>
      <c r="SLW431" s="1209"/>
      <c r="SLX431" s="1209"/>
      <c r="SLY431" s="1209"/>
      <c r="SLZ431" s="1210"/>
      <c r="SMA431" s="1211"/>
      <c r="SMB431" s="1210"/>
      <c r="SMD431" s="1208"/>
      <c r="SME431" s="1209"/>
      <c r="SMF431" s="1209"/>
      <c r="SMG431" s="1209"/>
      <c r="SMH431" s="1209"/>
      <c r="SMI431" s="1210"/>
      <c r="SMJ431" s="1211"/>
      <c r="SMK431" s="1210"/>
      <c r="SMM431" s="1208"/>
      <c r="SMN431" s="1209"/>
      <c r="SMO431" s="1209"/>
      <c r="SMP431" s="1209"/>
      <c r="SMQ431" s="1209"/>
      <c r="SMR431" s="1210"/>
      <c r="SMS431" s="1211"/>
      <c r="SMT431" s="1210"/>
      <c r="SMV431" s="1208"/>
      <c r="SMW431" s="1209"/>
      <c r="SMX431" s="1209"/>
      <c r="SMY431" s="1209"/>
      <c r="SMZ431" s="1209"/>
      <c r="SNA431" s="1210"/>
      <c r="SNB431" s="1211"/>
      <c r="SNC431" s="1210"/>
      <c r="SNE431" s="1208"/>
      <c r="SNF431" s="1209"/>
      <c r="SNG431" s="1209"/>
      <c r="SNH431" s="1209"/>
      <c r="SNI431" s="1209"/>
      <c r="SNJ431" s="1210"/>
      <c r="SNK431" s="1211"/>
      <c r="SNL431" s="1210"/>
      <c r="SNN431" s="1208"/>
      <c r="SNO431" s="1209"/>
      <c r="SNP431" s="1209"/>
      <c r="SNQ431" s="1209"/>
      <c r="SNR431" s="1209"/>
      <c r="SNS431" s="1210"/>
      <c r="SNT431" s="1211"/>
      <c r="SNU431" s="1210"/>
      <c r="SNW431" s="1208"/>
      <c r="SNX431" s="1209"/>
      <c r="SNY431" s="1209"/>
      <c r="SNZ431" s="1209"/>
      <c r="SOA431" s="1209"/>
      <c r="SOB431" s="1210"/>
      <c r="SOC431" s="1211"/>
      <c r="SOD431" s="1210"/>
      <c r="SOF431" s="1208"/>
      <c r="SOG431" s="1209"/>
      <c r="SOH431" s="1209"/>
      <c r="SOI431" s="1209"/>
      <c r="SOJ431" s="1209"/>
      <c r="SOK431" s="1210"/>
      <c r="SOL431" s="1211"/>
      <c r="SOM431" s="1210"/>
      <c r="SOO431" s="1208"/>
      <c r="SOP431" s="1209"/>
      <c r="SOQ431" s="1209"/>
      <c r="SOR431" s="1209"/>
      <c r="SOS431" s="1209"/>
      <c r="SOT431" s="1210"/>
      <c r="SOU431" s="1211"/>
      <c r="SOV431" s="1210"/>
      <c r="SOX431" s="1208"/>
      <c r="SOY431" s="1209"/>
      <c r="SOZ431" s="1209"/>
      <c r="SPA431" s="1209"/>
      <c r="SPB431" s="1209"/>
      <c r="SPC431" s="1210"/>
      <c r="SPD431" s="1211"/>
      <c r="SPE431" s="1210"/>
      <c r="SPG431" s="1208"/>
      <c r="SPH431" s="1209"/>
      <c r="SPI431" s="1209"/>
      <c r="SPJ431" s="1209"/>
      <c r="SPK431" s="1209"/>
      <c r="SPL431" s="1210"/>
      <c r="SPM431" s="1211"/>
      <c r="SPN431" s="1210"/>
      <c r="SPP431" s="1208"/>
      <c r="SPQ431" s="1209"/>
      <c r="SPR431" s="1209"/>
      <c r="SPS431" s="1209"/>
      <c r="SPT431" s="1209"/>
      <c r="SPU431" s="1210"/>
      <c r="SPV431" s="1211"/>
      <c r="SPW431" s="1210"/>
      <c r="SPY431" s="1208"/>
      <c r="SPZ431" s="1209"/>
      <c r="SQA431" s="1209"/>
      <c r="SQB431" s="1209"/>
      <c r="SQC431" s="1209"/>
      <c r="SQD431" s="1210"/>
      <c r="SQE431" s="1211"/>
      <c r="SQF431" s="1210"/>
      <c r="SQH431" s="1208"/>
      <c r="SQI431" s="1209"/>
      <c r="SQJ431" s="1209"/>
      <c r="SQK431" s="1209"/>
      <c r="SQL431" s="1209"/>
      <c r="SQM431" s="1210"/>
      <c r="SQN431" s="1211"/>
      <c r="SQO431" s="1210"/>
      <c r="SQQ431" s="1208"/>
      <c r="SQR431" s="1209"/>
      <c r="SQS431" s="1209"/>
      <c r="SQT431" s="1209"/>
      <c r="SQU431" s="1209"/>
      <c r="SQV431" s="1210"/>
      <c r="SQW431" s="1211"/>
      <c r="SQX431" s="1210"/>
      <c r="SQZ431" s="1208"/>
      <c r="SRA431" s="1209"/>
      <c r="SRB431" s="1209"/>
      <c r="SRC431" s="1209"/>
      <c r="SRD431" s="1209"/>
      <c r="SRE431" s="1210"/>
      <c r="SRF431" s="1211"/>
      <c r="SRG431" s="1210"/>
      <c r="SRI431" s="1208"/>
      <c r="SRJ431" s="1209"/>
      <c r="SRK431" s="1209"/>
      <c r="SRL431" s="1209"/>
      <c r="SRM431" s="1209"/>
      <c r="SRN431" s="1210"/>
      <c r="SRO431" s="1211"/>
      <c r="SRP431" s="1210"/>
      <c r="SRR431" s="1208"/>
      <c r="SRS431" s="1209"/>
      <c r="SRT431" s="1209"/>
      <c r="SRU431" s="1209"/>
      <c r="SRV431" s="1209"/>
      <c r="SRW431" s="1210"/>
      <c r="SRX431" s="1211"/>
      <c r="SRY431" s="1210"/>
      <c r="SSA431" s="1208"/>
      <c r="SSB431" s="1209"/>
      <c r="SSC431" s="1209"/>
      <c r="SSD431" s="1209"/>
      <c r="SSE431" s="1209"/>
      <c r="SSF431" s="1210"/>
      <c r="SSG431" s="1211"/>
      <c r="SSH431" s="1210"/>
      <c r="SSJ431" s="1208"/>
      <c r="SSK431" s="1209"/>
      <c r="SSL431" s="1209"/>
      <c r="SSM431" s="1209"/>
      <c r="SSN431" s="1209"/>
      <c r="SSO431" s="1210"/>
      <c r="SSP431" s="1211"/>
      <c r="SSQ431" s="1210"/>
      <c r="SSS431" s="1208"/>
      <c r="SST431" s="1209"/>
      <c r="SSU431" s="1209"/>
      <c r="SSV431" s="1209"/>
      <c r="SSW431" s="1209"/>
      <c r="SSX431" s="1210"/>
      <c r="SSY431" s="1211"/>
      <c r="SSZ431" s="1210"/>
      <c r="STB431" s="1208"/>
      <c r="STC431" s="1209"/>
      <c r="STD431" s="1209"/>
      <c r="STE431" s="1209"/>
      <c r="STF431" s="1209"/>
      <c r="STG431" s="1210"/>
      <c r="STH431" s="1211"/>
      <c r="STI431" s="1210"/>
      <c r="STK431" s="1208"/>
      <c r="STL431" s="1209"/>
      <c r="STM431" s="1209"/>
      <c r="STN431" s="1209"/>
      <c r="STO431" s="1209"/>
      <c r="STP431" s="1210"/>
      <c r="STQ431" s="1211"/>
      <c r="STR431" s="1210"/>
      <c r="STT431" s="1208"/>
      <c r="STU431" s="1209"/>
      <c r="STV431" s="1209"/>
      <c r="STW431" s="1209"/>
      <c r="STX431" s="1209"/>
      <c r="STY431" s="1210"/>
      <c r="STZ431" s="1211"/>
      <c r="SUA431" s="1210"/>
      <c r="SUC431" s="1208"/>
      <c r="SUD431" s="1209"/>
      <c r="SUE431" s="1209"/>
      <c r="SUF431" s="1209"/>
      <c r="SUG431" s="1209"/>
      <c r="SUH431" s="1210"/>
      <c r="SUI431" s="1211"/>
      <c r="SUJ431" s="1210"/>
      <c r="SUL431" s="1208"/>
      <c r="SUM431" s="1209"/>
      <c r="SUN431" s="1209"/>
      <c r="SUO431" s="1209"/>
      <c r="SUP431" s="1209"/>
      <c r="SUQ431" s="1210"/>
      <c r="SUR431" s="1211"/>
      <c r="SUS431" s="1210"/>
      <c r="SUU431" s="1208"/>
      <c r="SUV431" s="1209"/>
      <c r="SUW431" s="1209"/>
      <c r="SUX431" s="1209"/>
      <c r="SUY431" s="1209"/>
      <c r="SUZ431" s="1210"/>
      <c r="SVA431" s="1211"/>
      <c r="SVB431" s="1210"/>
      <c r="SVD431" s="1208"/>
      <c r="SVE431" s="1209"/>
      <c r="SVF431" s="1209"/>
      <c r="SVG431" s="1209"/>
      <c r="SVH431" s="1209"/>
      <c r="SVI431" s="1210"/>
      <c r="SVJ431" s="1211"/>
      <c r="SVK431" s="1210"/>
      <c r="SVM431" s="1208"/>
      <c r="SVN431" s="1209"/>
      <c r="SVO431" s="1209"/>
      <c r="SVP431" s="1209"/>
      <c r="SVQ431" s="1209"/>
      <c r="SVR431" s="1210"/>
      <c r="SVS431" s="1211"/>
      <c r="SVT431" s="1210"/>
      <c r="SVV431" s="1208"/>
      <c r="SVW431" s="1209"/>
      <c r="SVX431" s="1209"/>
      <c r="SVY431" s="1209"/>
      <c r="SVZ431" s="1209"/>
      <c r="SWA431" s="1210"/>
      <c r="SWB431" s="1211"/>
      <c r="SWC431" s="1210"/>
      <c r="SWE431" s="1208"/>
      <c r="SWF431" s="1209"/>
      <c r="SWG431" s="1209"/>
      <c r="SWH431" s="1209"/>
      <c r="SWI431" s="1209"/>
      <c r="SWJ431" s="1210"/>
      <c r="SWK431" s="1211"/>
      <c r="SWL431" s="1210"/>
      <c r="SWN431" s="1208"/>
      <c r="SWO431" s="1209"/>
      <c r="SWP431" s="1209"/>
      <c r="SWQ431" s="1209"/>
      <c r="SWR431" s="1209"/>
      <c r="SWS431" s="1210"/>
      <c r="SWT431" s="1211"/>
      <c r="SWU431" s="1210"/>
      <c r="SWW431" s="1208"/>
      <c r="SWX431" s="1209"/>
      <c r="SWY431" s="1209"/>
      <c r="SWZ431" s="1209"/>
      <c r="SXA431" s="1209"/>
      <c r="SXB431" s="1210"/>
      <c r="SXC431" s="1211"/>
      <c r="SXD431" s="1210"/>
      <c r="SXF431" s="1208"/>
      <c r="SXG431" s="1209"/>
      <c r="SXH431" s="1209"/>
      <c r="SXI431" s="1209"/>
      <c r="SXJ431" s="1209"/>
      <c r="SXK431" s="1210"/>
      <c r="SXL431" s="1211"/>
      <c r="SXM431" s="1210"/>
      <c r="SXO431" s="1208"/>
      <c r="SXP431" s="1209"/>
      <c r="SXQ431" s="1209"/>
      <c r="SXR431" s="1209"/>
      <c r="SXS431" s="1209"/>
      <c r="SXT431" s="1210"/>
      <c r="SXU431" s="1211"/>
      <c r="SXV431" s="1210"/>
      <c r="SXX431" s="1208"/>
      <c r="SXY431" s="1209"/>
      <c r="SXZ431" s="1209"/>
      <c r="SYA431" s="1209"/>
      <c r="SYB431" s="1209"/>
      <c r="SYC431" s="1210"/>
      <c r="SYD431" s="1211"/>
      <c r="SYE431" s="1210"/>
      <c r="SYG431" s="1208"/>
      <c r="SYH431" s="1209"/>
      <c r="SYI431" s="1209"/>
      <c r="SYJ431" s="1209"/>
      <c r="SYK431" s="1209"/>
      <c r="SYL431" s="1210"/>
      <c r="SYM431" s="1211"/>
      <c r="SYN431" s="1210"/>
      <c r="SYP431" s="1208"/>
      <c r="SYQ431" s="1209"/>
      <c r="SYR431" s="1209"/>
      <c r="SYS431" s="1209"/>
      <c r="SYT431" s="1209"/>
      <c r="SYU431" s="1210"/>
      <c r="SYV431" s="1211"/>
      <c r="SYW431" s="1210"/>
      <c r="SYY431" s="1208"/>
      <c r="SYZ431" s="1209"/>
      <c r="SZA431" s="1209"/>
      <c r="SZB431" s="1209"/>
      <c r="SZC431" s="1209"/>
      <c r="SZD431" s="1210"/>
      <c r="SZE431" s="1211"/>
      <c r="SZF431" s="1210"/>
      <c r="SZH431" s="1208"/>
      <c r="SZI431" s="1209"/>
      <c r="SZJ431" s="1209"/>
      <c r="SZK431" s="1209"/>
      <c r="SZL431" s="1209"/>
      <c r="SZM431" s="1210"/>
      <c r="SZN431" s="1211"/>
      <c r="SZO431" s="1210"/>
      <c r="SZQ431" s="1208"/>
      <c r="SZR431" s="1209"/>
      <c r="SZS431" s="1209"/>
      <c r="SZT431" s="1209"/>
      <c r="SZU431" s="1209"/>
      <c r="SZV431" s="1210"/>
      <c r="SZW431" s="1211"/>
      <c r="SZX431" s="1210"/>
      <c r="SZZ431" s="1208"/>
      <c r="TAA431" s="1209"/>
      <c r="TAB431" s="1209"/>
      <c r="TAC431" s="1209"/>
      <c r="TAD431" s="1209"/>
      <c r="TAE431" s="1210"/>
      <c r="TAF431" s="1211"/>
      <c r="TAG431" s="1210"/>
      <c r="TAI431" s="1208"/>
      <c r="TAJ431" s="1209"/>
      <c r="TAK431" s="1209"/>
      <c r="TAL431" s="1209"/>
      <c r="TAM431" s="1209"/>
      <c r="TAN431" s="1210"/>
      <c r="TAO431" s="1211"/>
      <c r="TAP431" s="1210"/>
      <c r="TAR431" s="1208"/>
      <c r="TAS431" s="1209"/>
      <c r="TAT431" s="1209"/>
      <c r="TAU431" s="1209"/>
      <c r="TAV431" s="1209"/>
      <c r="TAW431" s="1210"/>
      <c r="TAX431" s="1211"/>
      <c r="TAY431" s="1210"/>
      <c r="TBA431" s="1208"/>
      <c r="TBB431" s="1209"/>
      <c r="TBC431" s="1209"/>
      <c r="TBD431" s="1209"/>
      <c r="TBE431" s="1209"/>
      <c r="TBF431" s="1210"/>
      <c r="TBG431" s="1211"/>
      <c r="TBH431" s="1210"/>
      <c r="TBJ431" s="1208"/>
      <c r="TBK431" s="1209"/>
      <c r="TBL431" s="1209"/>
      <c r="TBM431" s="1209"/>
      <c r="TBN431" s="1209"/>
      <c r="TBO431" s="1210"/>
      <c r="TBP431" s="1211"/>
      <c r="TBQ431" s="1210"/>
      <c r="TBS431" s="1208"/>
      <c r="TBT431" s="1209"/>
      <c r="TBU431" s="1209"/>
      <c r="TBV431" s="1209"/>
      <c r="TBW431" s="1209"/>
      <c r="TBX431" s="1210"/>
      <c r="TBY431" s="1211"/>
      <c r="TBZ431" s="1210"/>
      <c r="TCB431" s="1208"/>
      <c r="TCC431" s="1209"/>
      <c r="TCD431" s="1209"/>
      <c r="TCE431" s="1209"/>
      <c r="TCF431" s="1209"/>
      <c r="TCG431" s="1210"/>
      <c r="TCH431" s="1211"/>
      <c r="TCI431" s="1210"/>
      <c r="TCK431" s="1208"/>
      <c r="TCL431" s="1209"/>
      <c r="TCM431" s="1209"/>
      <c r="TCN431" s="1209"/>
      <c r="TCO431" s="1209"/>
      <c r="TCP431" s="1210"/>
      <c r="TCQ431" s="1211"/>
      <c r="TCR431" s="1210"/>
      <c r="TCT431" s="1208"/>
      <c r="TCU431" s="1209"/>
      <c r="TCV431" s="1209"/>
      <c r="TCW431" s="1209"/>
      <c r="TCX431" s="1209"/>
      <c r="TCY431" s="1210"/>
      <c r="TCZ431" s="1211"/>
      <c r="TDA431" s="1210"/>
      <c r="TDC431" s="1208"/>
      <c r="TDD431" s="1209"/>
      <c r="TDE431" s="1209"/>
      <c r="TDF431" s="1209"/>
      <c r="TDG431" s="1209"/>
      <c r="TDH431" s="1210"/>
      <c r="TDI431" s="1211"/>
      <c r="TDJ431" s="1210"/>
      <c r="TDL431" s="1208"/>
      <c r="TDM431" s="1209"/>
      <c r="TDN431" s="1209"/>
      <c r="TDO431" s="1209"/>
      <c r="TDP431" s="1209"/>
      <c r="TDQ431" s="1210"/>
      <c r="TDR431" s="1211"/>
      <c r="TDS431" s="1210"/>
      <c r="TDU431" s="1208"/>
      <c r="TDV431" s="1209"/>
      <c r="TDW431" s="1209"/>
      <c r="TDX431" s="1209"/>
      <c r="TDY431" s="1209"/>
      <c r="TDZ431" s="1210"/>
      <c r="TEA431" s="1211"/>
      <c r="TEB431" s="1210"/>
      <c r="TED431" s="1208"/>
      <c r="TEE431" s="1209"/>
      <c r="TEF431" s="1209"/>
      <c r="TEG431" s="1209"/>
      <c r="TEH431" s="1209"/>
      <c r="TEI431" s="1210"/>
      <c r="TEJ431" s="1211"/>
      <c r="TEK431" s="1210"/>
      <c r="TEM431" s="1208"/>
      <c r="TEN431" s="1209"/>
      <c r="TEO431" s="1209"/>
      <c r="TEP431" s="1209"/>
      <c r="TEQ431" s="1209"/>
      <c r="TER431" s="1210"/>
      <c r="TES431" s="1211"/>
      <c r="TET431" s="1210"/>
      <c r="TEV431" s="1208"/>
      <c r="TEW431" s="1209"/>
      <c r="TEX431" s="1209"/>
      <c r="TEY431" s="1209"/>
      <c r="TEZ431" s="1209"/>
      <c r="TFA431" s="1210"/>
      <c r="TFB431" s="1211"/>
      <c r="TFC431" s="1210"/>
      <c r="TFE431" s="1208"/>
      <c r="TFF431" s="1209"/>
      <c r="TFG431" s="1209"/>
      <c r="TFH431" s="1209"/>
      <c r="TFI431" s="1209"/>
      <c r="TFJ431" s="1210"/>
      <c r="TFK431" s="1211"/>
      <c r="TFL431" s="1210"/>
      <c r="TFN431" s="1208"/>
      <c r="TFO431" s="1209"/>
      <c r="TFP431" s="1209"/>
      <c r="TFQ431" s="1209"/>
      <c r="TFR431" s="1209"/>
      <c r="TFS431" s="1210"/>
      <c r="TFT431" s="1211"/>
      <c r="TFU431" s="1210"/>
      <c r="TFW431" s="1208"/>
      <c r="TFX431" s="1209"/>
      <c r="TFY431" s="1209"/>
      <c r="TFZ431" s="1209"/>
      <c r="TGA431" s="1209"/>
      <c r="TGB431" s="1210"/>
      <c r="TGC431" s="1211"/>
      <c r="TGD431" s="1210"/>
      <c r="TGF431" s="1208"/>
      <c r="TGG431" s="1209"/>
      <c r="TGH431" s="1209"/>
      <c r="TGI431" s="1209"/>
      <c r="TGJ431" s="1209"/>
      <c r="TGK431" s="1210"/>
      <c r="TGL431" s="1211"/>
      <c r="TGM431" s="1210"/>
      <c r="TGO431" s="1208"/>
      <c r="TGP431" s="1209"/>
      <c r="TGQ431" s="1209"/>
      <c r="TGR431" s="1209"/>
      <c r="TGS431" s="1209"/>
      <c r="TGT431" s="1210"/>
      <c r="TGU431" s="1211"/>
      <c r="TGV431" s="1210"/>
      <c r="TGX431" s="1208"/>
      <c r="TGY431" s="1209"/>
      <c r="TGZ431" s="1209"/>
      <c r="THA431" s="1209"/>
      <c r="THB431" s="1209"/>
      <c r="THC431" s="1210"/>
      <c r="THD431" s="1211"/>
      <c r="THE431" s="1210"/>
      <c r="THG431" s="1208"/>
      <c r="THH431" s="1209"/>
      <c r="THI431" s="1209"/>
      <c r="THJ431" s="1209"/>
      <c r="THK431" s="1209"/>
      <c r="THL431" s="1210"/>
      <c r="THM431" s="1211"/>
      <c r="THN431" s="1210"/>
      <c r="THP431" s="1208"/>
      <c r="THQ431" s="1209"/>
      <c r="THR431" s="1209"/>
      <c r="THS431" s="1209"/>
      <c r="THT431" s="1209"/>
      <c r="THU431" s="1210"/>
      <c r="THV431" s="1211"/>
      <c r="THW431" s="1210"/>
      <c r="THY431" s="1208"/>
      <c r="THZ431" s="1209"/>
      <c r="TIA431" s="1209"/>
      <c r="TIB431" s="1209"/>
      <c r="TIC431" s="1209"/>
      <c r="TID431" s="1210"/>
      <c r="TIE431" s="1211"/>
      <c r="TIF431" s="1210"/>
      <c r="TIH431" s="1208"/>
      <c r="TII431" s="1209"/>
      <c r="TIJ431" s="1209"/>
      <c r="TIK431" s="1209"/>
      <c r="TIL431" s="1209"/>
      <c r="TIM431" s="1210"/>
      <c r="TIN431" s="1211"/>
      <c r="TIO431" s="1210"/>
      <c r="TIQ431" s="1208"/>
      <c r="TIR431" s="1209"/>
      <c r="TIS431" s="1209"/>
      <c r="TIT431" s="1209"/>
      <c r="TIU431" s="1209"/>
      <c r="TIV431" s="1210"/>
      <c r="TIW431" s="1211"/>
      <c r="TIX431" s="1210"/>
      <c r="TIZ431" s="1208"/>
      <c r="TJA431" s="1209"/>
      <c r="TJB431" s="1209"/>
      <c r="TJC431" s="1209"/>
      <c r="TJD431" s="1209"/>
      <c r="TJE431" s="1210"/>
      <c r="TJF431" s="1211"/>
      <c r="TJG431" s="1210"/>
      <c r="TJI431" s="1208"/>
      <c r="TJJ431" s="1209"/>
      <c r="TJK431" s="1209"/>
      <c r="TJL431" s="1209"/>
      <c r="TJM431" s="1209"/>
      <c r="TJN431" s="1210"/>
      <c r="TJO431" s="1211"/>
      <c r="TJP431" s="1210"/>
      <c r="TJR431" s="1208"/>
      <c r="TJS431" s="1209"/>
      <c r="TJT431" s="1209"/>
      <c r="TJU431" s="1209"/>
      <c r="TJV431" s="1209"/>
      <c r="TJW431" s="1210"/>
      <c r="TJX431" s="1211"/>
      <c r="TJY431" s="1210"/>
      <c r="TKA431" s="1208"/>
      <c r="TKB431" s="1209"/>
      <c r="TKC431" s="1209"/>
      <c r="TKD431" s="1209"/>
      <c r="TKE431" s="1209"/>
      <c r="TKF431" s="1210"/>
      <c r="TKG431" s="1211"/>
      <c r="TKH431" s="1210"/>
      <c r="TKJ431" s="1208"/>
      <c r="TKK431" s="1209"/>
      <c r="TKL431" s="1209"/>
      <c r="TKM431" s="1209"/>
      <c r="TKN431" s="1209"/>
      <c r="TKO431" s="1210"/>
      <c r="TKP431" s="1211"/>
      <c r="TKQ431" s="1210"/>
      <c r="TKS431" s="1208"/>
      <c r="TKT431" s="1209"/>
      <c r="TKU431" s="1209"/>
      <c r="TKV431" s="1209"/>
      <c r="TKW431" s="1209"/>
      <c r="TKX431" s="1210"/>
      <c r="TKY431" s="1211"/>
      <c r="TKZ431" s="1210"/>
      <c r="TLB431" s="1208"/>
      <c r="TLC431" s="1209"/>
      <c r="TLD431" s="1209"/>
      <c r="TLE431" s="1209"/>
      <c r="TLF431" s="1209"/>
      <c r="TLG431" s="1210"/>
      <c r="TLH431" s="1211"/>
      <c r="TLI431" s="1210"/>
      <c r="TLK431" s="1208"/>
      <c r="TLL431" s="1209"/>
      <c r="TLM431" s="1209"/>
      <c r="TLN431" s="1209"/>
      <c r="TLO431" s="1209"/>
      <c r="TLP431" s="1210"/>
      <c r="TLQ431" s="1211"/>
      <c r="TLR431" s="1210"/>
      <c r="TLT431" s="1208"/>
      <c r="TLU431" s="1209"/>
      <c r="TLV431" s="1209"/>
      <c r="TLW431" s="1209"/>
      <c r="TLX431" s="1209"/>
      <c r="TLY431" s="1210"/>
      <c r="TLZ431" s="1211"/>
      <c r="TMA431" s="1210"/>
      <c r="TMC431" s="1208"/>
      <c r="TMD431" s="1209"/>
      <c r="TME431" s="1209"/>
      <c r="TMF431" s="1209"/>
      <c r="TMG431" s="1209"/>
      <c r="TMH431" s="1210"/>
      <c r="TMI431" s="1211"/>
      <c r="TMJ431" s="1210"/>
      <c r="TML431" s="1208"/>
      <c r="TMM431" s="1209"/>
      <c r="TMN431" s="1209"/>
      <c r="TMO431" s="1209"/>
      <c r="TMP431" s="1209"/>
      <c r="TMQ431" s="1210"/>
      <c r="TMR431" s="1211"/>
      <c r="TMS431" s="1210"/>
      <c r="TMU431" s="1208"/>
      <c r="TMV431" s="1209"/>
      <c r="TMW431" s="1209"/>
      <c r="TMX431" s="1209"/>
      <c r="TMY431" s="1209"/>
      <c r="TMZ431" s="1210"/>
      <c r="TNA431" s="1211"/>
      <c r="TNB431" s="1210"/>
      <c r="TND431" s="1208"/>
      <c r="TNE431" s="1209"/>
      <c r="TNF431" s="1209"/>
      <c r="TNG431" s="1209"/>
      <c r="TNH431" s="1209"/>
      <c r="TNI431" s="1210"/>
      <c r="TNJ431" s="1211"/>
      <c r="TNK431" s="1210"/>
      <c r="TNM431" s="1208"/>
      <c r="TNN431" s="1209"/>
      <c r="TNO431" s="1209"/>
      <c r="TNP431" s="1209"/>
      <c r="TNQ431" s="1209"/>
      <c r="TNR431" s="1210"/>
      <c r="TNS431" s="1211"/>
      <c r="TNT431" s="1210"/>
      <c r="TNV431" s="1208"/>
      <c r="TNW431" s="1209"/>
      <c r="TNX431" s="1209"/>
      <c r="TNY431" s="1209"/>
      <c r="TNZ431" s="1209"/>
      <c r="TOA431" s="1210"/>
      <c r="TOB431" s="1211"/>
      <c r="TOC431" s="1210"/>
      <c r="TOE431" s="1208"/>
      <c r="TOF431" s="1209"/>
      <c r="TOG431" s="1209"/>
      <c r="TOH431" s="1209"/>
      <c r="TOI431" s="1209"/>
      <c r="TOJ431" s="1210"/>
      <c r="TOK431" s="1211"/>
      <c r="TOL431" s="1210"/>
      <c r="TON431" s="1208"/>
      <c r="TOO431" s="1209"/>
      <c r="TOP431" s="1209"/>
      <c r="TOQ431" s="1209"/>
      <c r="TOR431" s="1209"/>
      <c r="TOS431" s="1210"/>
      <c r="TOT431" s="1211"/>
      <c r="TOU431" s="1210"/>
      <c r="TOW431" s="1208"/>
      <c r="TOX431" s="1209"/>
      <c r="TOY431" s="1209"/>
      <c r="TOZ431" s="1209"/>
      <c r="TPA431" s="1209"/>
      <c r="TPB431" s="1210"/>
      <c r="TPC431" s="1211"/>
      <c r="TPD431" s="1210"/>
      <c r="TPF431" s="1208"/>
      <c r="TPG431" s="1209"/>
      <c r="TPH431" s="1209"/>
      <c r="TPI431" s="1209"/>
      <c r="TPJ431" s="1209"/>
      <c r="TPK431" s="1210"/>
      <c r="TPL431" s="1211"/>
      <c r="TPM431" s="1210"/>
      <c r="TPO431" s="1208"/>
      <c r="TPP431" s="1209"/>
      <c r="TPQ431" s="1209"/>
      <c r="TPR431" s="1209"/>
      <c r="TPS431" s="1209"/>
      <c r="TPT431" s="1210"/>
      <c r="TPU431" s="1211"/>
      <c r="TPV431" s="1210"/>
      <c r="TPX431" s="1208"/>
      <c r="TPY431" s="1209"/>
      <c r="TPZ431" s="1209"/>
      <c r="TQA431" s="1209"/>
      <c r="TQB431" s="1209"/>
      <c r="TQC431" s="1210"/>
      <c r="TQD431" s="1211"/>
      <c r="TQE431" s="1210"/>
      <c r="TQG431" s="1208"/>
      <c r="TQH431" s="1209"/>
      <c r="TQI431" s="1209"/>
      <c r="TQJ431" s="1209"/>
      <c r="TQK431" s="1209"/>
      <c r="TQL431" s="1210"/>
      <c r="TQM431" s="1211"/>
      <c r="TQN431" s="1210"/>
      <c r="TQP431" s="1208"/>
      <c r="TQQ431" s="1209"/>
      <c r="TQR431" s="1209"/>
      <c r="TQS431" s="1209"/>
      <c r="TQT431" s="1209"/>
      <c r="TQU431" s="1210"/>
      <c r="TQV431" s="1211"/>
      <c r="TQW431" s="1210"/>
      <c r="TQY431" s="1208"/>
      <c r="TQZ431" s="1209"/>
      <c r="TRA431" s="1209"/>
      <c r="TRB431" s="1209"/>
      <c r="TRC431" s="1209"/>
      <c r="TRD431" s="1210"/>
      <c r="TRE431" s="1211"/>
      <c r="TRF431" s="1210"/>
      <c r="TRH431" s="1208"/>
      <c r="TRI431" s="1209"/>
      <c r="TRJ431" s="1209"/>
      <c r="TRK431" s="1209"/>
      <c r="TRL431" s="1209"/>
      <c r="TRM431" s="1210"/>
      <c r="TRN431" s="1211"/>
      <c r="TRO431" s="1210"/>
      <c r="TRQ431" s="1208"/>
      <c r="TRR431" s="1209"/>
      <c r="TRS431" s="1209"/>
      <c r="TRT431" s="1209"/>
      <c r="TRU431" s="1209"/>
      <c r="TRV431" s="1210"/>
      <c r="TRW431" s="1211"/>
      <c r="TRX431" s="1210"/>
      <c r="TRZ431" s="1208"/>
      <c r="TSA431" s="1209"/>
      <c r="TSB431" s="1209"/>
      <c r="TSC431" s="1209"/>
      <c r="TSD431" s="1209"/>
      <c r="TSE431" s="1210"/>
      <c r="TSF431" s="1211"/>
      <c r="TSG431" s="1210"/>
      <c r="TSI431" s="1208"/>
      <c r="TSJ431" s="1209"/>
      <c r="TSK431" s="1209"/>
      <c r="TSL431" s="1209"/>
      <c r="TSM431" s="1209"/>
      <c r="TSN431" s="1210"/>
      <c r="TSO431" s="1211"/>
      <c r="TSP431" s="1210"/>
      <c r="TSR431" s="1208"/>
      <c r="TSS431" s="1209"/>
      <c r="TST431" s="1209"/>
      <c r="TSU431" s="1209"/>
      <c r="TSV431" s="1209"/>
      <c r="TSW431" s="1210"/>
      <c r="TSX431" s="1211"/>
      <c r="TSY431" s="1210"/>
      <c r="TTA431" s="1208"/>
      <c r="TTB431" s="1209"/>
      <c r="TTC431" s="1209"/>
      <c r="TTD431" s="1209"/>
      <c r="TTE431" s="1209"/>
      <c r="TTF431" s="1210"/>
      <c r="TTG431" s="1211"/>
      <c r="TTH431" s="1210"/>
      <c r="TTJ431" s="1208"/>
      <c r="TTK431" s="1209"/>
      <c r="TTL431" s="1209"/>
      <c r="TTM431" s="1209"/>
      <c r="TTN431" s="1209"/>
      <c r="TTO431" s="1210"/>
      <c r="TTP431" s="1211"/>
      <c r="TTQ431" s="1210"/>
      <c r="TTS431" s="1208"/>
      <c r="TTT431" s="1209"/>
      <c r="TTU431" s="1209"/>
      <c r="TTV431" s="1209"/>
      <c r="TTW431" s="1209"/>
      <c r="TTX431" s="1210"/>
      <c r="TTY431" s="1211"/>
      <c r="TTZ431" s="1210"/>
      <c r="TUB431" s="1208"/>
      <c r="TUC431" s="1209"/>
      <c r="TUD431" s="1209"/>
      <c r="TUE431" s="1209"/>
      <c r="TUF431" s="1209"/>
      <c r="TUG431" s="1210"/>
      <c r="TUH431" s="1211"/>
      <c r="TUI431" s="1210"/>
      <c r="TUK431" s="1208"/>
      <c r="TUL431" s="1209"/>
      <c r="TUM431" s="1209"/>
      <c r="TUN431" s="1209"/>
      <c r="TUO431" s="1209"/>
      <c r="TUP431" s="1210"/>
      <c r="TUQ431" s="1211"/>
      <c r="TUR431" s="1210"/>
      <c r="TUT431" s="1208"/>
      <c r="TUU431" s="1209"/>
      <c r="TUV431" s="1209"/>
      <c r="TUW431" s="1209"/>
      <c r="TUX431" s="1209"/>
      <c r="TUY431" s="1210"/>
      <c r="TUZ431" s="1211"/>
      <c r="TVA431" s="1210"/>
      <c r="TVC431" s="1208"/>
      <c r="TVD431" s="1209"/>
      <c r="TVE431" s="1209"/>
      <c r="TVF431" s="1209"/>
      <c r="TVG431" s="1209"/>
      <c r="TVH431" s="1210"/>
      <c r="TVI431" s="1211"/>
      <c r="TVJ431" s="1210"/>
      <c r="TVL431" s="1208"/>
      <c r="TVM431" s="1209"/>
      <c r="TVN431" s="1209"/>
      <c r="TVO431" s="1209"/>
      <c r="TVP431" s="1209"/>
      <c r="TVQ431" s="1210"/>
      <c r="TVR431" s="1211"/>
      <c r="TVS431" s="1210"/>
      <c r="TVU431" s="1208"/>
      <c r="TVV431" s="1209"/>
      <c r="TVW431" s="1209"/>
      <c r="TVX431" s="1209"/>
      <c r="TVY431" s="1209"/>
      <c r="TVZ431" s="1210"/>
      <c r="TWA431" s="1211"/>
      <c r="TWB431" s="1210"/>
      <c r="TWD431" s="1208"/>
      <c r="TWE431" s="1209"/>
      <c r="TWF431" s="1209"/>
      <c r="TWG431" s="1209"/>
      <c r="TWH431" s="1209"/>
      <c r="TWI431" s="1210"/>
      <c r="TWJ431" s="1211"/>
      <c r="TWK431" s="1210"/>
      <c r="TWM431" s="1208"/>
      <c r="TWN431" s="1209"/>
      <c r="TWO431" s="1209"/>
      <c r="TWP431" s="1209"/>
      <c r="TWQ431" s="1209"/>
      <c r="TWR431" s="1210"/>
      <c r="TWS431" s="1211"/>
      <c r="TWT431" s="1210"/>
      <c r="TWV431" s="1208"/>
      <c r="TWW431" s="1209"/>
      <c r="TWX431" s="1209"/>
      <c r="TWY431" s="1209"/>
      <c r="TWZ431" s="1209"/>
      <c r="TXA431" s="1210"/>
      <c r="TXB431" s="1211"/>
      <c r="TXC431" s="1210"/>
      <c r="TXE431" s="1208"/>
      <c r="TXF431" s="1209"/>
      <c r="TXG431" s="1209"/>
      <c r="TXH431" s="1209"/>
      <c r="TXI431" s="1209"/>
      <c r="TXJ431" s="1210"/>
      <c r="TXK431" s="1211"/>
      <c r="TXL431" s="1210"/>
      <c r="TXN431" s="1208"/>
      <c r="TXO431" s="1209"/>
      <c r="TXP431" s="1209"/>
      <c r="TXQ431" s="1209"/>
      <c r="TXR431" s="1209"/>
      <c r="TXS431" s="1210"/>
      <c r="TXT431" s="1211"/>
      <c r="TXU431" s="1210"/>
      <c r="TXW431" s="1208"/>
      <c r="TXX431" s="1209"/>
      <c r="TXY431" s="1209"/>
      <c r="TXZ431" s="1209"/>
      <c r="TYA431" s="1209"/>
      <c r="TYB431" s="1210"/>
      <c r="TYC431" s="1211"/>
      <c r="TYD431" s="1210"/>
      <c r="TYF431" s="1208"/>
      <c r="TYG431" s="1209"/>
      <c r="TYH431" s="1209"/>
      <c r="TYI431" s="1209"/>
      <c r="TYJ431" s="1209"/>
      <c r="TYK431" s="1210"/>
      <c r="TYL431" s="1211"/>
      <c r="TYM431" s="1210"/>
      <c r="TYO431" s="1208"/>
      <c r="TYP431" s="1209"/>
      <c r="TYQ431" s="1209"/>
      <c r="TYR431" s="1209"/>
      <c r="TYS431" s="1209"/>
      <c r="TYT431" s="1210"/>
      <c r="TYU431" s="1211"/>
      <c r="TYV431" s="1210"/>
      <c r="TYX431" s="1208"/>
      <c r="TYY431" s="1209"/>
      <c r="TYZ431" s="1209"/>
      <c r="TZA431" s="1209"/>
      <c r="TZB431" s="1209"/>
      <c r="TZC431" s="1210"/>
      <c r="TZD431" s="1211"/>
      <c r="TZE431" s="1210"/>
      <c r="TZG431" s="1208"/>
      <c r="TZH431" s="1209"/>
      <c r="TZI431" s="1209"/>
      <c r="TZJ431" s="1209"/>
      <c r="TZK431" s="1209"/>
      <c r="TZL431" s="1210"/>
      <c r="TZM431" s="1211"/>
      <c r="TZN431" s="1210"/>
      <c r="TZP431" s="1208"/>
      <c r="TZQ431" s="1209"/>
      <c r="TZR431" s="1209"/>
      <c r="TZS431" s="1209"/>
      <c r="TZT431" s="1209"/>
      <c r="TZU431" s="1210"/>
      <c r="TZV431" s="1211"/>
      <c r="TZW431" s="1210"/>
      <c r="TZY431" s="1208"/>
      <c r="TZZ431" s="1209"/>
      <c r="UAA431" s="1209"/>
      <c r="UAB431" s="1209"/>
      <c r="UAC431" s="1209"/>
      <c r="UAD431" s="1210"/>
      <c r="UAE431" s="1211"/>
      <c r="UAF431" s="1210"/>
      <c r="UAH431" s="1208"/>
      <c r="UAI431" s="1209"/>
      <c r="UAJ431" s="1209"/>
      <c r="UAK431" s="1209"/>
      <c r="UAL431" s="1209"/>
      <c r="UAM431" s="1210"/>
      <c r="UAN431" s="1211"/>
      <c r="UAO431" s="1210"/>
      <c r="UAQ431" s="1208"/>
      <c r="UAR431" s="1209"/>
      <c r="UAS431" s="1209"/>
      <c r="UAT431" s="1209"/>
      <c r="UAU431" s="1209"/>
      <c r="UAV431" s="1210"/>
      <c r="UAW431" s="1211"/>
      <c r="UAX431" s="1210"/>
      <c r="UAZ431" s="1208"/>
      <c r="UBA431" s="1209"/>
      <c r="UBB431" s="1209"/>
      <c r="UBC431" s="1209"/>
      <c r="UBD431" s="1209"/>
      <c r="UBE431" s="1210"/>
      <c r="UBF431" s="1211"/>
      <c r="UBG431" s="1210"/>
      <c r="UBI431" s="1208"/>
      <c r="UBJ431" s="1209"/>
      <c r="UBK431" s="1209"/>
      <c r="UBL431" s="1209"/>
      <c r="UBM431" s="1209"/>
      <c r="UBN431" s="1210"/>
      <c r="UBO431" s="1211"/>
      <c r="UBP431" s="1210"/>
      <c r="UBR431" s="1208"/>
      <c r="UBS431" s="1209"/>
      <c r="UBT431" s="1209"/>
      <c r="UBU431" s="1209"/>
      <c r="UBV431" s="1209"/>
      <c r="UBW431" s="1210"/>
      <c r="UBX431" s="1211"/>
      <c r="UBY431" s="1210"/>
      <c r="UCA431" s="1208"/>
      <c r="UCB431" s="1209"/>
      <c r="UCC431" s="1209"/>
      <c r="UCD431" s="1209"/>
      <c r="UCE431" s="1209"/>
      <c r="UCF431" s="1210"/>
      <c r="UCG431" s="1211"/>
      <c r="UCH431" s="1210"/>
      <c r="UCJ431" s="1208"/>
      <c r="UCK431" s="1209"/>
      <c r="UCL431" s="1209"/>
      <c r="UCM431" s="1209"/>
      <c r="UCN431" s="1209"/>
      <c r="UCO431" s="1210"/>
      <c r="UCP431" s="1211"/>
      <c r="UCQ431" s="1210"/>
      <c r="UCS431" s="1208"/>
      <c r="UCT431" s="1209"/>
      <c r="UCU431" s="1209"/>
      <c r="UCV431" s="1209"/>
      <c r="UCW431" s="1209"/>
      <c r="UCX431" s="1210"/>
      <c r="UCY431" s="1211"/>
      <c r="UCZ431" s="1210"/>
      <c r="UDB431" s="1208"/>
      <c r="UDC431" s="1209"/>
      <c r="UDD431" s="1209"/>
      <c r="UDE431" s="1209"/>
      <c r="UDF431" s="1209"/>
      <c r="UDG431" s="1210"/>
      <c r="UDH431" s="1211"/>
      <c r="UDI431" s="1210"/>
      <c r="UDK431" s="1208"/>
      <c r="UDL431" s="1209"/>
      <c r="UDM431" s="1209"/>
      <c r="UDN431" s="1209"/>
      <c r="UDO431" s="1209"/>
      <c r="UDP431" s="1210"/>
      <c r="UDQ431" s="1211"/>
      <c r="UDR431" s="1210"/>
      <c r="UDT431" s="1208"/>
      <c r="UDU431" s="1209"/>
      <c r="UDV431" s="1209"/>
      <c r="UDW431" s="1209"/>
      <c r="UDX431" s="1209"/>
      <c r="UDY431" s="1210"/>
      <c r="UDZ431" s="1211"/>
      <c r="UEA431" s="1210"/>
      <c r="UEC431" s="1208"/>
      <c r="UED431" s="1209"/>
      <c r="UEE431" s="1209"/>
      <c r="UEF431" s="1209"/>
      <c r="UEG431" s="1209"/>
      <c r="UEH431" s="1210"/>
      <c r="UEI431" s="1211"/>
      <c r="UEJ431" s="1210"/>
      <c r="UEL431" s="1208"/>
      <c r="UEM431" s="1209"/>
      <c r="UEN431" s="1209"/>
      <c r="UEO431" s="1209"/>
      <c r="UEP431" s="1209"/>
      <c r="UEQ431" s="1210"/>
      <c r="UER431" s="1211"/>
      <c r="UES431" s="1210"/>
      <c r="UEU431" s="1208"/>
      <c r="UEV431" s="1209"/>
      <c r="UEW431" s="1209"/>
      <c r="UEX431" s="1209"/>
      <c r="UEY431" s="1209"/>
      <c r="UEZ431" s="1210"/>
      <c r="UFA431" s="1211"/>
      <c r="UFB431" s="1210"/>
      <c r="UFD431" s="1208"/>
      <c r="UFE431" s="1209"/>
      <c r="UFF431" s="1209"/>
      <c r="UFG431" s="1209"/>
      <c r="UFH431" s="1209"/>
      <c r="UFI431" s="1210"/>
      <c r="UFJ431" s="1211"/>
      <c r="UFK431" s="1210"/>
      <c r="UFM431" s="1208"/>
      <c r="UFN431" s="1209"/>
      <c r="UFO431" s="1209"/>
      <c r="UFP431" s="1209"/>
      <c r="UFQ431" s="1209"/>
      <c r="UFR431" s="1210"/>
      <c r="UFS431" s="1211"/>
      <c r="UFT431" s="1210"/>
      <c r="UFV431" s="1208"/>
      <c r="UFW431" s="1209"/>
      <c r="UFX431" s="1209"/>
      <c r="UFY431" s="1209"/>
      <c r="UFZ431" s="1209"/>
      <c r="UGA431" s="1210"/>
      <c r="UGB431" s="1211"/>
      <c r="UGC431" s="1210"/>
      <c r="UGE431" s="1208"/>
      <c r="UGF431" s="1209"/>
      <c r="UGG431" s="1209"/>
      <c r="UGH431" s="1209"/>
      <c r="UGI431" s="1209"/>
      <c r="UGJ431" s="1210"/>
      <c r="UGK431" s="1211"/>
      <c r="UGL431" s="1210"/>
      <c r="UGN431" s="1208"/>
      <c r="UGO431" s="1209"/>
      <c r="UGP431" s="1209"/>
      <c r="UGQ431" s="1209"/>
      <c r="UGR431" s="1209"/>
      <c r="UGS431" s="1210"/>
      <c r="UGT431" s="1211"/>
      <c r="UGU431" s="1210"/>
      <c r="UGW431" s="1208"/>
      <c r="UGX431" s="1209"/>
      <c r="UGY431" s="1209"/>
      <c r="UGZ431" s="1209"/>
      <c r="UHA431" s="1209"/>
      <c r="UHB431" s="1210"/>
      <c r="UHC431" s="1211"/>
      <c r="UHD431" s="1210"/>
      <c r="UHF431" s="1208"/>
      <c r="UHG431" s="1209"/>
      <c r="UHH431" s="1209"/>
      <c r="UHI431" s="1209"/>
      <c r="UHJ431" s="1209"/>
      <c r="UHK431" s="1210"/>
      <c r="UHL431" s="1211"/>
      <c r="UHM431" s="1210"/>
      <c r="UHO431" s="1208"/>
      <c r="UHP431" s="1209"/>
      <c r="UHQ431" s="1209"/>
      <c r="UHR431" s="1209"/>
      <c r="UHS431" s="1209"/>
      <c r="UHT431" s="1210"/>
      <c r="UHU431" s="1211"/>
      <c r="UHV431" s="1210"/>
      <c r="UHX431" s="1208"/>
      <c r="UHY431" s="1209"/>
      <c r="UHZ431" s="1209"/>
      <c r="UIA431" s="1209"/>
      <c r="UIB431" s="1209"/>
      <c r="UIC431" s="1210"/>
      <c r="UID431" s="1211"/>
      <c r="UIE431" s="1210"/>
      <c r="UIG431" s="1208"/>
      <c r="UIH431" s="1209"/>
      <c r="UII431" s="1209"/>
      <c r="UIJ431" s="1209"/>
      <c r="UIK431" s="1209"/>
      <c r="UIL431" s="1210"/>
      <c r="UIM431" s="1211"/>
      <c r="UIN431" s="1210"/>
      <c r="UIP431" s="1208"/>
      <c r="UIQ431" s="1209"/>
      <c r="UIR431" s="1209"/>
      <c r="UIS431" s="1209"/>
      <c r="UIT431" s="1209"/>
      <c r="UIU431" s="1210"/>
      <c r="UIV431" s="1211"/>
      <c r="UIW431" s="1210"/>
      <c r="UIY431" s="1208"/>
      <c r="UIZ431" s="1209"/>
      <c r="UJA431" s="1209"/>
      <c r="UJB431" s="1209"/>
      <c r="UJC431" s="1209"/>
      <c r="UJD431" s="1210"/>
      <c r="UJE431" s="1211"/>
      <c r="UJF431" s="1210"/>
      <c r="UJH431" s="1208"/>
      <c r="UJI431" s="1209"/>
      <c r="UJJ431" s="1209"/>
      <c r="UJK431" s="1209"/>
      <c r="UJL431" s="1209"/>
      <c r="UJM431" s="1210"/>
      <c r="UJN431" s="1211"/>
      <c r="UJO431" s="1210"/>
      <c r="UJQ431" s="1208"/>
      <c r="UJR431" s="1209"/>
      <c r="UJS431" s="1209"/>
      <c r="UJT431" s="1209"/>
      <c r="UJU431" s="1209"/>
      <c r="UJV431" s="1210"/>
      <c r="UJW431" s="1211"/>
      <c r="UJX431" s="1210"/>
      <c r="UJZ431" s="1208"/>
      <c r="UKA431" s="1209"/>
      <c r="UKB431" s="1209"/>
      <c r="UKC431" s="1209"/>
      <c r="UKD431" s="1209"/>
      <c r="UKE431" s="1210"/>
      <c r="UKF431" s="1211"/>
      <c r="UKG431" s="1210"/>
      <c r="UKI431" s="1208"/>
      <c r="UKJ431" s="1209"/>
      <c r="UKK431" s="1209"/>
      <c r="UKL431" s="1209"/>
      <c r="UKM431" s="1209"/>
      <c r="UKN431" s="1210"/>
      <c r="UKO431" s="1211"/>
      <c r="UKP431" s="1210"/>
      <c r="UKR431" s="1208"/>
      <c r="UKS431" s="1209"/>
      <c r="UKT431" s="1209"/>
      <c r="UKU431" s="1209"/>
      <c r="UKV431" s="1209"/>
      <c r="UKW431" s="1210"/>
      <c r="UKX431" s="1211"/>
      <c r="UKY431" s="1210"/>
      <c r="ULA431" s="1208"/>
      <c r="ULB431" s="1209"/>
      <c r="ULC431" s="1209"/>
      <c r="ULD431" s="1209"/>
      <c r="ULE431" s="1209"/>
      <c r="ULF431" s="1210"/>
      <c r="ULG431" s="1211"/>
      <c r="ULH431" s="1210"/>
      <c r="ULJ431" s="1208"/>
      <c r="ULK431" s="1209"/>
      <c r="ULL431" s="1209"/>
      <c r="ULM431" s="1209"/>
      <c r="ULN431" s="1209"/>
      <c r="ULO431" s="1210"/>
      <c r="ULP431" s="1211"/>
      <c r="ULQ431" s="1210"/>
      <c r="ULS431" s="1208"/>
      <c r="ULT431" s="1209"/>
      <c r="ULU431" s="1209"/>
      <c r="ULV431" s="1209"/>
      <c r="ULW431" s="1209"/>
      <c r="ULX431" s="1210"/>
      <c r="ULY431" s="1211"/>
      <c r="ULZ431" s="1210"/>
      <c r="UMB431" s="1208"/>
      <c r="UMC431" s="1209"/>
      <c r="UMD431" s="1209"/>
      <c r="UME431" s="1209"/>
      <c r="UMF431" s="1209"/>
      <c r="UMG431" s="1210"/>
      <c r="UMH431" s="1211"/>
      <c r="UMI431" s="1210"/>
      <c r="UMK431" s="1208"/>
      <c r="UML431" s="1209"/>
      <c r="UMM431" s="1209"/>
      <c r="UMN431" s="1209"/>
      <c r="UMO431" s="1209"/>
      <c r="UMP431" s="1210"/>
      <c r="UMQ431" s="1211"/>
      <c r="UMR431" s="1210"/>
      <c r="UMT431" s="1208"/>
      <c r="UMU431" s="1209"/>
      <c r="UMV431" s="1209"/>
      <c r="UMW431" s="1209"/>
      <c r="UMX431" s="1209"/>
      <c r="UMY431" s="1210"/>
      <c r="UMZ431" s="1211"/>
      <c r="UNA431" s="1210"/>
      <c r="UNC431" s="1208"/>
      <c r="UND431" s="1209"/>
      <c r="UNE431" s="1209"/>
      <c r="UNF431" s="1209"/>
      <c r="UNG431" s="1209"/>
      <c r="UNH431" s="1210"/>
      <c r="UNI431" s="1211"/>
      <c r="UNJ431" s="1210"/>
      <c r="UNL431" s="1208"/>
      <c r="UNM431" s="1209"/>
      <c r="UNN431" s="1209"/>
      <c r="UNO431" s="1209"/>
      <c r="UNP431" s="1209"/>
      <c r="UNQ431" s="1210"/>
      <c r="UNR431" s="1211"/>
      <c r="UNS431" s="1210"/>
      <c r="UNU431" s="1208"/>
      <c r="UNV431" s="1209"/>
      <c r="UNW431" s="1209"/>
      <c r="UNX431" s="1209"/>
      <c r="UNY431" s="1209"/>
      <c r="UNZ431" s="1210"/>
      <c r="UOA431" s="1211"/>
      <c r="UOB431" s="1210"/>
      <c r="UOD431" s="1208"/>
      <c r="UOE431" s="1209"/>
      <c r="UOF431" s="1209"/>
      <c r="UOG431" s="1209"/>
      <c r="UOH431" s="1209"/>
      <c r="UOI431" s="1210"/>
      <c r="UOJ431" s="1211"/>
      <c r="UOK431" s="1210"/>
      <c r="UOM431" s="1208"/>
      <c r="UON431" s="1209"/>
      <c r="UOO431" s="1209"/>
      <c r="UOP431" s="1209"/>
      <c r="UOQ431" s="1209"/>
      <c r="UOR431" s="1210"/>
      <c r="UOS431" s="1211"/>
      <c r="UOT431" s="1210"/>
      <c r="UOV431" s="1208"/>
      <c r="UOW431" s="1209"/>
      <c r="UOX431" s="1209"/>
      <c r="UOY431" s="1209"/>
      <c r="UOZ431" s="1209"/>
      <c r="UPA431" s="1210"/>
      <c r="UPB431" s="1211"/>
      <c r="UPC431" s="1210"/>
      <c r="UPE431" s="1208"/>
      <c r="UPF431" s="1209"/>
      <c r="UPG431" s="1209"/>
      <c r="UPH431" s="1209"/>
      <c r="UPI431" s="1209"/>
      <c r="UPJ431" s="1210"/>
      <c r="UPK431" s="1211"/>
      <c r="UPL431" s="1210"/>
      <c r="UPN431" s="1208"/>
      <c r="UPO431" s="1209"/>
      <c r="UPP431" s="1209"/>
      <c r="UPQ431" s="1209"/>
      <c r="UPR431" s="1209"/>
      <c r="UPS431" s="1210"/>
      <c r="UPT431" s="1211"/>
      <c r="UPU431" s="1210"/>
      <c r="UPW431" s="1208"/>
      <c r="UPX431" s="1209"/>
      <c r="UPY431" s="1209"/>
      <c r="UPZ431" s="1209"/>
      <c r="UQA431" s="1209"/>
      <c r="UQB431" s="1210"/>
      <c r="UQC431" s="1211"/>
      <c r="UQD431" s="1210"/>
      <c r="UQF431" s="1208"/>
      <c r="UQG431" s="1209"/>
      <c r="UQH431" s="1209"/>
      <c r="UQI431" s="1209"/>
      <c r="UQJ431" s="1209"/>
      <c r="UQK431" s="1210"/>
      <c r="UQL431" s="1211"/>
      <c r="UQM431" s="1210"/>
      <c r="UQO431" s="1208"/>
      <c r="UQP431" s="1209"/>
      <c r="UQQ431" s="1209"/>
      <c r="UQR431" s="1209"/>
      <c r="UQS431" s="1209"/>
      <c r="UQT431" s="1210"/>
      <c r="UQU431" s="1211"/>
      <c r="UQV431" s="1210"/>
      <c r="UQX431" s="1208"/>
      <c r="UQY431" s="1209"/>
      <c r="UQZ431" s="1209"/>
      <c r="URA431" s="1209"/>
      <c r="URB431" s="1209"/>
      <c r="URC431" s="1210"/>
      <c r="URD431" s="1211"/>
      <c r="URE431" s="1210"/>
      <c r="URG431" s="1208"/>
      <c r="URH431" s="1209"/>
      <c r="URI431" s="1209"/>
      <c r="URJ431" s="1209"/>
      <c r="URK431" s="1209"/>
      <c r="URL431" s="1210"/>
      <c r="URM431" s="1211"/>
      <c r="URN431" s="1210"/>
      <c r="URP431" s="1208"/>
      <c r="URQ431" s="1209"/>
      <c r="URR431" s="1209"/>
      <c r="URS431" s="1209"/>
      <c r="URT431" s="1209"/>
      <c r="URU431" s="1210"/>
      <c r="URV431" s="1211"/>
      <c r="URW431" s="1210"/>
      <c r="URY431" s="1208"/>
      <c r="URZ431" s="1209"/>
      <c r="USA431" s="1209"/>
      <c r="USB431" s="1209"/>
      <c r="USC431" s="1209"/>
      <c r="USD431" s="1210"/>
      <c r="USE431" s="1211"/>
      <c r="USF431" s="1210"/>
      <c r="USH431" s="1208"/>
      <c r="USI431" s="1209"/>
      <c r="USJ431" s="1209"/>
      <c r="USK431" s="1209"/>
      <c r="USL431" s="1209"/>
      <c r="USM431" s="1210"/>
      <c r="USN431" s="1211"/>
      <c r="USO431" s="1210"/>
      <c r="USQ431" s="1208"/>
      <c r="USR431" s="1209"/>
      <c r="USS431" s="1209"/>
      <c r="UST431" s="1209"/>
      <c r="USU431" s="1209"/>
      <c r="USV431" s="1210"/>
      <c r="USW431" s="1211"/>
      <c r="USX431" s="1210"/>
      <c r="USZ431" s="1208"/>
      <c r="UTA431" s="1209"/>
      <c r="UTB431" s="1209"/>
      <c r="UTC431" s="1209"/>
      <c r="UTD431" s="1209"/>
      <c r="UTE431" s="1210"/>
      <c r="UTF431" s="1211"/>
      <c r="UTG431" s="1210"/>
      <c r="UTI431" s="1208"/>
      <c r="UTJ431" s="1209"/>
      <c r="UTK431" s="1209"/>
      <c r="UTL431" s="1209"/>
      <c r="UTM431" s="1209"/>
      <c r="UTN431" s="1210"/>
      <c r="UTO431" s="1211"/>
      <c r="UTP431" s="1210"/>
      <c r="UTR431" s="1208"/>
      <c r="UTS431" s="1209"/>
      <c r="UTT431" s="1209"/>
      <c r="UTU431" s="1209"/>
      <c r="UTV431" s="1209"/>
      <c r="UTW431" s="1210"/>
      <c r="UTX431" s="1211"/>
      <c r="UTY431" s="1210"/>
      <c r="UUA431" s="1208"/>
      <c r="UUB431" s="1209"/>
      <c r="UUC431" s="1209"/>
      <c r="UUD431" s="1209"/>
      <c r="UUE431" s="1209"/>
      <c r="UUF431" s="1210"/>
      <c r="UUG431" s="1211"/>
      <c r="UUH431" s="1210"/>
      <c r="UUJ431" s="1208"/>
      <c r="UUK431" s="1209"/>
      <c r="UUL431" s="1209"/>
      <c r="UUM431" s="1209"/>
      <c r="UUN431" s="1209"/>
      <c r="UUO431" s="1210"/>
      <c r="UUP431" s="1211"/>
      <c r="UUQ431" s="1210"/>
      <c r="UUS431" s="1208"/>
      <c r="UUT431" s="1209"/>
      <c r="UUU431" s="1209"/>
      <c r="UUV431" s="1209"/>
      <c r="UUW431" s="1209"/>
      <c r="UUX431" s="1210"/>
      <c r="UUY431" s="1211"/>
      <c r="UUZ431" s="1210"/>
      <c r="UVB431" s="1208"/>
      <c r="UVC431" s="1209"/>
      <c r="UVD431" s="1209"/>
      <c r="UVE431" s="1209"/>
      <c r="UVF431" s="1209"/>
      <c r="UVG431" s="1210"/>
      <c r="UVH431" s="1211"/>
      <c r="UVI431" s="1210"/>
      <c r="UVK431" s="1208"/>
      <c r="UVL431" s="1209"/>
      <c r="UVM431" s="1209"/>
      <c r="UVN431" s="1209"/>
      <c r="UVO431" s="1209"/>
      <c r="UVP431" s="1210"/>
      <c r="UVQ431" s="1211"/>
      <c r="UVR431" s="1210"/>
      <c r="UVT431" s="1208"/>
      <c r="UVU431" s="1209"/>
      <c r="UVV431" s="1209"/>
      <c r="UVW431" s="1209"/>
      <c r="UVX431" s="1209"/>
      <c r="UVY431" s="1210"/>
      <c r="UVZ431" s="1211"/>
      <c r="UWA431" s="1210"/>
      <c r="UWC431" s="1208"/>
      <c r="UWD431" s="1209"/>
      <c r="UWE431" s="1209"/>
      <c r="UWF431" s="1209"/>
      <c r="UWG431" s="1209"/>
      <c r="UWH431" s="1210"/>
      <c r="UWI431" s="1211"/>
      <c r="UWJ431" s="1210"/>
      <c r="UWL431" s="1208"/>
      <c r="UWM431" s="1209"/>
      <c r="UWN431" s="1209"/>
      <c r="UWO431" s="1209"/>
      <c r="UWP431" s="1209"/>
      <c r="UWQ431" s="1210"/>
      <c r="UWR431" s="1211"/>
      <c r="UWS431" s="1210"/>
      <c r="UWU431" s="1208"/>
      <c r="UWV431" s="1209"/>
      <c r="UWW431" s="1209"/>
      <c r="UWX431" s="1209"/>
      <c r="UWY431" s="1209"/>
      <c r="UWZ431" s="1210"/>
      <c r="UXA431" s="1211"/>
      <c r="UXB431" s="1210"/>
      <c r="UXD431" s="1208"/>
      <c r="UXE431" s="1209"/>
      <c r="UXF431" s="1209"/>
      <c r="UXG431" s="1209"/>
      <c r="UXH431" s="1209"/>
      <c r="UXI431" s="1210"/>
      <c r="UXJ431" s="1211"/>
      <c r="UXK431" s="1210"/>
      <c r="UXM431" s="1208"/>
      <c r="UXN431" s="1209"/>
      <c r="UXO431" s="1209"/>
      <c r="UXP431" s="1209"/>
      <c r="UXQ431" s="1209"/>
      <c r="UXR431" s="1210"/>
      <c r="UXS431" s="1211"/>
      <c r="UXT431" s="1210"/>
      <c r="UXV431" s="1208"/>
      <c r="UXW431" s="1209"/>
      <c r="UXX431" s="1209"/>
      <c r="UXY431" s="1209"/>
      <c r="UXZ431" s="1209"/>
      <c r="UYA431" s="1210"/>
      <c r="UYB431" s="1211"/>
      <c r="UYC431" s="1210"/>
      <c r="UYE431" s="1208"/>
      <c r="UYF431" s="1209"/>
      <c r="UYG431" s="1209"/>
      <c r="UYH431" s="1209"/>
      <c r="UYI431" s="1209"/>
      <c r="UYJ431" s="1210"/>
      <c r="UYK431" s="1211"/>
      <c r="UYL431" s="1210"/>
      <c r="UYN431" s="1208"/>
      <c r="UYO431" s="1209"/>
      <c r="UYP431" s="1209"/>
      <c r="UYQ431" s="1209"/>
      <c r="UYR431" s="1209"/>
      <c r="UYS431" s="1210"/>
      <c r="UYT431" s="1211"/>
      <c r="UYU431" s="1210"/>
      <c r="UYW431" s="1208"/>
      <c r="UYX431" s="1209"/>
      <c r="UYY431" s="1209"/>
      <c r="UYZ431" s="1209"/>
      <c r="UZA431" s="1209"/>
      <c r="UZB431" s="1210"/>
      <c r="UZC431" s="1211"/>
      <c r="UZD431" s="1210"/>
      <c r="UZF431" s="1208"/>
      <c r="UZG431" s="1209"/>
      <c r="UZH431" s="1209"/>
      <c r="UZI431" s="1209"/>
      <c r="UZJ431" s="1209"/>
      <c r="UZK431" s="1210"/>
      <c r="UZL431" s="1211"/>
      <c r="UZM431" s="1210"/>
      <c r="UZO431" s="1208"/>
      <c r="UZP431" s="1209"/>
      <c r="UZQ431" s="1209"/>
      <c r="UZR431" s="1209"/>
      <c r="UZS431" s="1209"/>
      <c r="UZT431" s="1210"/>
      <c r="UZU431" s="1211"/>
      <c r="UZV431" s="1210"/>
      <c r="UZX431" s="1208"/>
      <c r="UZY431" s="1209"/>
      <c r="UZZ431" s="1209"/>
      <c r="VAA431" s="1209"/>
      <c r="VAB431" s="1209"/>
      <c r="VAC431" s="1210"/>
      <c r="VAD431" s="1211"/>
      <c r="VAE431" s="1210"/>
      <c r="VAG431" s="1208"/>
      <c r="VAH431" s="1209"/>
      <c r="VAI431" s="1209"/>
      <c r="VAJ431" s="1209"/>
      <c r="VAK431" s="1209"/>
      <c r="VAL431" s="1210"/>
      <c r="VAM431" s="1211"/>
      <c r="VAN431" s="1210"/>
      <c r="VAP431" s="1208"/>
      <c r="VAQ431" s="1209"/>
      <c r="VAR431" s="1209"/>
      <c r="VAS431" s="1209"/>
      <c r="VAT431" s="1209"/>
      <c r="VAU431" s="1210"/>
      <c r="VAV431" s="1211"/>
      <c r="VAW431" s="1210"/>
      <c r="VAY431" s="1208"/>
      <c r="VAZ431" s="1209"/>
      <c r="VBA431" s="1209"/>
      <c r="VBB431" s="1209"/>
      <c r="VBC431" s="1209"/>
      <c r="VBD431" s="1210"/>
      <c r="VBE431" s="1211"/>
      <c r="VBF431" s="1210"/>
      <c r="VBH431" s="1208"/>
      <c r="VBI431" s="1209"/>
      <c r="VBJ431" s="1209"/>
      <c r="VBK431" s="1209"/>
      <c r="VBL431" s="1209"/>
      <c r="VBM431" s="1210"/>
      <c r="VBN431" s="1211"/>
      <c r="VBO431" s="1210"/>
      <c r="VBQ431" s="1208"/>
      <c r="VBR431" s="1209"/>
      <c r="VBS431" s="1209"/>
      <c r="VBT431" s="1209"/>
      <c r="VBU431" s="1209"/>
      <c r="VBV431" s="1210"/>
      <c r="VBW431" s="1211"/>
      <c r="VBX431" s="1210"/>
      <c r="VBZ431" s="1208"/>
      <c r="VCA431" s="1209"/>
      <c r="VCB431" s="1209"/>
      <c r="VCC431" s="1209"/>
      <c r="VCD431" s="1209"/>
      <c r="VCE431" s="1210"/>
      <c r="VCF431" s="1211"/>
      <c r="VCG431" s="1210"/>
      <c r="VCI431" s="1208"/>
      <c r="VCJ431" s="1209"/>
      <c r="VCK431" s="1209"/>
      <c r="VCL431" s="1209"/>
      <c r="VCM431" s="1209"/>
      <c r="VCN431" s="1210"/>
      <c r="VCO431" s="1211"/>
      <c r="VCP431" s="1210"/>
      <c r="VCR431" s="1208"/>
      <c r="VCS431" s="1209"/>
      <c r="VCT431" s="1209"/>
      <c r="VCU431" s="1209"/>
      <c r="VCV431" s="1209"/>
      <c r="VCW431" s="1210"/>
      <c r="VCX431" s="1211"/>
      <c r="VCY431" s="1210"/>
      <c r="VDA431" s="1208"/>
      <c r="VDB431" s="1209"/>
      <c r="VDC431" s="1209"/>
      <c r="VDD431" s="1209"/>
      <c r="VDE431" s="1209"/>
      <c r="VDF431" s="1210"/>
      <c r="VDG431" s="1211"/>
      <c r="VDH431" s="1210"/>
      <c r="VDJ431" s="1208"/>
      <c r="VDK431" s="1209"/>
      <c r="VDL431" s="1209"/>
      <c r="VDM431" s="1209"/>
      <c r="VDN431" s="1209"/>
      <c r="VDO431" s="1210"/>
      <c r="VDP431" s="1211"/>
      <c r="VDQ431" s="1210"/>
      <c r="VDS431" s="1208"/>
      <c r="VDT431" s="1209"/>
      <c r="VDU431" s="1209"/>
      <c r="VDV431" s="1209"/>
      <c r="VDW431" s="1209"/>
      <c r="VDX431" s="1210"/>
      <c r="VDY431" s="1211"/>
      <c r="VDZ431" s="1210"/>
      <c r="VEB431" s="1208"/>
      <c r="VEC431" s="1209"/>
      <c r="VED431" s="1209"/>
      <c r="VEE431" s="1209"/>
      <c r="VEF431" s="1209"/>
      <c r="VEG431" s="1210"/>
      <c r="VEH431" s="1211"/>
      <c r="VEI431" s="1210"/>
      <c r="VEK431" s="1208"/>
      <c r="VEL431" s="1209"/>
      <c r="VEM431" s="1209"/>
      <c r="VEN431" s="1209"/>
      <c r="VEO431" s="1209"/>
      <c r="VEP431" s="1210"/>
      <c r="VEQ431" s="1211"/>
      <c r="VER431" s="1210"/>
      <c r="VET431" s="1208"/>
      <c r="VEU431" s="1209"/>
      <c r="VEV431" s="1209"/>
      <c r="VEW431" s="1209"/>
      <c r="VEX431" s="1209"/>
      <c r="VEY431" s="1210"/>
      <c r="VEZ431" s="1211"/>
      <c r="VFA431" s="1210"/>
      <c r="VFC431" s="1208"/>
      <c r="VFD431" s="1209"/>
      <c r="VFE431" s="1209"/>
      <c r="VFF431" s="1209"/>
      <c r="VFG431" s="1209"/>
      <c r="VFH431" s="1210"/>
      <c r="VFI431" s="1211"/>
      <c r="VFJ431" s="1210"/>
      <c r="VFL431" s="1208"/>
      <c r="VFM431" s="1209"/>
      <c r="VFN431" s="1209"/>
      <c r="VFO431" s="1209"/>
      <c r="VFP431" s="1209"/>
      <c r="VFQ431" s="1210"/>
      <c r="VFR431" s="1211"/>
      <c r="VFS431" s="1210"/>
      <c r="VFU431" s="1208"/>
      <c r="VFV431" s="1209"/>
      <c r="VFW431" s="1209"/>
      <c r="VFX431" s="1209"/>
      <c r="VFY431" s="1209"/>
      <c r="VFZ431" s="1210"/>
      <c r="VGA431" s="1211"/>
      <c r="VGB431" s="1210"/>
      <c r="VGD431" s="1208"/>
      <c r="VGE431" s="1209"/>
      <c r="VGF431" s="1209"/>
      <c r="VGG431" s="1209"/>
      <c r="VGH431" s="1209"/>
      <c r="VGI431" s="1210"/>
      <c r="VGJ431" s="1211"/>
      <c r="VGK431" s="1210"/>
      <c r="VGM431" s="1208"/>
      <c r="VGN431" s="1209"/>
      <c r="VGO431" s="1209"/>
      <c r="VGP431" s="1209"/>
      <c r="VGQ431" s="1209"/>
      <c r="VGR431" s="1210"/>
      <c r="VGS431" s="1211"/>
      <c r="VGT431" s="1210"/>
      <c r="VGV431" s="1208"/>
      <c r="VGW431" s="1209"/>
      <c r="VGX431" s="1209"/>
      <c r="VGY431" s="1209"/>
      <c r="VGZ431" s="1209"/>
      <c r="VHA431" s="1210"/>
      <c r="VHB431" s="1211"/>
      <c r="VHC431" s="1210"/>
      <c r="VHE431" s="1208"/>
      <c r="VHF431" s="1209"/>
      <c r="VHG431" s="1209"/>
      <c r="VHH431" s="1209"/>
      <c r="VHI431" s="1209"/>
      <c r="VHJ431" s="1210"/>
      <c r="VHK431" s="1211"/>
      <c r="VHL431" s="1210"/>
      <c r="VHN431" s="1208"/>
      <c r="VHO431" s="1209"/>
      <c r="VHP431" s="1209"/>
      <c r="VHQ431" s="1209"/>
      <c r="VHR431" s="1209"/>
      <c r="VHS431" s="1210"/>
      <c r="VHT431" s="1211"/>
      <c r="VHU431" s="1210"/>
      <c r="VHW431" s="1208"/>
      <c r="VHX431" s="1209"/>
      <c r="VHY431" s="1209"/>
      <c r="VHZ431" s="1209"/>
      <c r="VIA431" s="1209"/>
      <c r="VIB431" s="1210"/>
      <c r="VIC431" s="1211"/>
      <c r="VID431" s="1210"/>
      <c r="VIF431" s="1208"/>
      <c r="VIG431" s="1209"/>
      <c r="VIH431" s="1209"/>
      <c r="VII431" s="1209"/>
      <c r="VIJ431" s="1209"/>
      <c r="VIK431" s="1210"/>
      <c r="VIL431" s="1211"/>
      <c r="VIM431" s="1210"/>
      <c r="VIO431" s="1208"/>
      <c r="VIP431" s="1209"/>
      <c r="VIQ431" s="1209"/>
      <c r="VIR431" s="1209"/>
      <c r="VIS431" s="1209"/>
      <c r="VIT431" s="1210"/>
      <c r="VIU431" s="1211"/>
      <c r="VIV431" s="1210"/>
      <c r="VIX431" s="1208"/>
      <c r="VIY431" s="1209"/>
      <c r="VIZ431" s="1209"/>
      <c r="VJA431" s="1209"/>
      <c r="VJB431" s="1209"/>
      <c r="VJC431" s="1210"/>
      <c r="VJD431" s="1211"/>
      <c r="VJE431" s="1210"/>
      <c r="VJG431" s="1208"/>
      <c r="VJH431" s="1209"/>
      <c r="VJI431" s="1209"/>
      <c r="VJJ431" s="1209"/>
      <c r="VJK431" s="1209"/>
      <c r="VJL431" s="1210"/>
      <c r="VJM431" s="1211"/>
      <c r="VJN431" s="1210"/>
      <c r="VJP431" s="1208"/>
      <c r="VJQ431" s="1209"/>
      <c r="VJR431" s="1209"/>
      <c r="VJS431" s="1209"/>
      <c r="VJT431" s="1209"/>
      <c r="VJU431" s="1210"/>
      <c r="VJV431" s="1211"/>
      <c r="VJW431" s="1210"/>
      <c r="VJY431" s="1208"/>
      <c r="VJZ431" s="1209"/>
      <c r="VKA431" s="1209"/>
      <c r="VKB431" s="1209"/>
      <c r="VKC431" s="1209"/>
      <c r="VKD431" s="1210"/>
      <c r="VKE431" s="1211"/>
      <c r="VKF431" s="1210"/>
      <c r="VKH431" s="1208"/>
      <c r="VKI431" s="1209"/>
      <c r="VKJ431" s="1209"/>
      <c r="VKK431" s="1209"/>
      <c r="VKL431" s="1209"/>
      <c r="VKM431" s="1210"/>
      <c r="VKN431" s="1211"/>
      <c r="VKO431" s="1210"/>
      <c r="VKQ431" s="1208"/>
      <c r="VKR431" s="1209"/>
      <c r="VKS431" s="1209"/>
      <c r="VKT431" s="1209"/>
      <c r="VKU431" s="1209"/>
      <c r="VKV431" s="1210"/>
      <c r="VKW431" s="1211"/>
      <c r="VKX431" s="1210"/>
      <c r="VKZ431" s="1208"/>
      <c r="VLA431" s="1209"/>
      <c r="VLB431" s="1209"/>
      <c r="VLC431" s="1209"/>
      <c r="VLD431" s="1209"/>
      <c r="VLE431" s="1210"/>
      <c r="VLF431" s="1211"/>
      <c r="VLG431" s="1210"/>
      <c r="VLI431" s="1208"/>
      <c r="VLJ431" s="1209"/>
      <c r="VLK431" s="1209"/>
      <c r="VLL431" s="1209"/>
      <c r="VLM431" s="1209"/>
      <c r="VLN431" s="1210"/>
      <c r="VLO431" s="1211"/>
      <c r="VLP431" s="1210"/>
      <c r="VLR431" s="1208"/>
      <c r="VLS431" s="1209"/>
      <c r="VLT431" s="1209"/>
      <c r="VLU431" s="1209"/>
      <c r="VLV431" s="1209"/>
      <c r="VLW431" s="1210"/>
      <c r="VLX431" s="1211"/>
      <c r="VLY431" s="1210"/>
      <c r="VMA431" s="1208"/>
      <c r="VMB431" s="1209"/>
      <c r="VMC431" s="1209"/>
      <c r="VMD431" s="1209"/>
      <c r="VME431" s="1209"/>
      <c r="VMF431" s="1210"/>
      <c r="VMG431" s="1211"/>
      <c r="VMH431" s="1210"/>
      <c r="VMJ431" s="1208"/>
      <c r="VMK431" s="1209"/>
      <c r="VML431" s="1209"/>
      <c r="VMM431" s="1209"/>
      <c r="VMN431" s="1209"/>
      <c r="VMO431" s="1210"/>
      <c r="VMP431" s="1211"/>
      <c r="VMQ431" s="1210"/>
      <c r="VMS431" s="1208"/>
      <c r="VMT431" s="1209"/>
      <c r="VMU431" s="1209"/>
      <c r="VMV431" s="1209"/>
      <c r="VMW431" s="1209"/>
      <c r="VMX431" s="1210"/>
      <c r="VMY431" s="1211"/>
      <c r="VMZ431" s="1210"/>
      <c r="VNB431" s="1208"/>
      <c r="VNC431" s="1209"/>
      <c r="VND431" s="1209"/>
      <c r="VNE431" s="1209"/>
      <c r="VNF431" s="1209"/>
      <c r="VNG431" s="1210"/>
      <c r="VNH431" s="1211"/>
      <c r="VNI431" s="1210"/>
      <c r="VNK431" s="1208"/>
      <c r="VNL431" s="1209"/>
      <c r="VNM431" s="1209"/>
      <c r="VNN431" s="1209"/>
      <c r="VNO431" s="1209"/>
      <c r="VNP431" s="1210"/>
      <c r="VNQ431" s="1211"/>
      <c r="VNR431" s="1210"/>
      <c r="VNT431" s="1208"/>
      <c r="VNU431" s="1209"/>
      <c r="VNV431" s="1209"/>
      <c r="VNW431" s="1209"/>
      <c r="VNX431" s="1209"/>
      <c r="VNY431" s="1210"/>
      <c r="VNZ431" s="1211"/>
      <c r="VOA431" s="1210"/>
      <c r="VOC431" s="1208"/>
      <c r="VOD431" s="1209"/>
      <c r="VOE431" s="1209"/>
      <c r="VOF431" s="1209"/>
      <c r="VOG431" s="1209"/>
      <c r="VOH431" s="1210"/>
      <c r="VOI431" s="1211"/>
      <c r="VOJ431" s="1210"/>
      <c r="VOL431" s="1208"/>
      <c r="VOM431" s="1209"/>
      <c r="VON431" s="1209"/>
      <c r="VOO431" s="1209"/>
      <c r="VOP431" s="1209"/>
      <c r="VOQ431" s="1210"/>
      <c r="VOR431" s="1211"/>
      <c r="VOS431" s="1210"/>
      <c r="VOU431" s="1208"/>
      <c r="VOV431" s="1209"/>
      <c r="VOW431" s="1209"/>
      <c r="VOX431" s="1209"/>
      <c r="VOY431" s="1209"/>
      <c r="VOZ431" s="1210"/>
      <c r="VPA431" s="1211"/>
      <c r="VPB431" s="1210"/>
      <c r="VPD431" s="1208"/>
      <c r="VPE431" s="1209"/>
      <c r="VPF431" s="1209"/>
      <c r="VPG431" s="1209"/>
      <c r="VPH431" s="1209"/>
      <c r="VPI431" s="1210"/>
      <c r="VPJ431" s="1211"/>
      <c r="VPK431" s="1210"/>
      <c r="VPM431" s="1208"/>
      <c r="VPN431" s="1209"/>
      <c r="VPO431" s="1209"/>
      <c r="VPP431" s="1209"/>
      <c r="VPQ431" s="1209"/>
      <c r="VPR431" s="1210"/>
      <c r="VPS431" s="1211"/>
      <c r="VPT431" s="1210"/>
      <c r="VPV431" s="1208"/>
      <c r="VPW431" s="1209"/>
      <c r="VPX431" s="1209"/>
      <c r="VPY431" s="1209"/>
      <c r="VPZ431" s="1209"/>
      <c r="VQA431" s="1210"/>
      <c r="VQB431" s="1211"/>
      <c r="VQC431" s="1210"/>
      <c r="VQE431" s="1208"/>
      <c r="VQF431" s="1209"/>
      <c r="VQG431" s="1209"/>
      <c r="VQH431" s="1209"/>
      <c r="VQI431" s="1209"/>
      <c r="VQJ431" s="1210"/>
      <c r="VQK431" s="1211"/>
      <c r="VQL431" s="1210"/>
      <c r="VQN431" s="1208"/>
      <c r="VQO431" s="1209"/>
      <c r="VQP431" s="1209"/>
      <c r="VQQ431" s="1209"/>
      <c r="VQR431" s="1209"/>
      <c r="VQS431" s="1210"/>
      <c r="VQT431" s="1211"/>
      <c r="VQU431" s="1210"/>
      <c r="VQW431" s="1208"/>
      <c r="VQX431" s="1209"/>
      <c r="VQY431" s="1209"/>
      <c r="VQZ431" s="1209"/>
      <c r="VRA431" s="1209"/>
      <c r="VRB431" s="1210"/>
      <c r="VRC431" s="1211"/>
      <c r="VRD431" s="1210"/>
      <c r="VRF431" s="1208"/>
      <c r="VRG431" s="1209"/>
      <c r="VRH431" s="1209"/>
      <c r="VRI431" s="1209"/>
      <c r="VRJ431" s="1209"/>
      <c r="VRK431" s="1210"/>
      <c r="VRL431" s="1211"/>
      <c r="VRM431" s="1210"/>
      <c r="VRO431" s="1208"/>
      <c r="VRP431" s="1209"/>
      <c r="VRQ431" s="1209"/>
      <c r="VRR431" s="1209"/>
      <c r="VRS431" s="1209"/>
      <c r="VRT431" s="1210"/>
      <c r="VRU431" s="1211"/>
      <c r="VRV431" s="1210"/>
      <c r="VRX431" s="1208"/>
      <c r="VRY431" s="1209"/>
      <c r="VRZ431" s="1209"/>
      <c r="VSA431" s="1209"/>
      <c r="VSB431" s="1209"/>
      <c r="VSC431" s="1210"/>
      <c r="VSD431" s="1211"/>
      <c r="VSE431" s="1210"/>
      <c r="VSG431" s="1208"/>
      <c r="VSH431" s="1209"/>
      <c r="VSI431" s="1209"/>
      <c r="VSJ431" s="1209"/>
      <c r="VSK431" s="1209"/>
      <c r="VSL431" s="1210"/>
      <c r="VSM431" s="1211"/>
      <c r="VSN431" s="1210"/>
      <c r="VSP431" s="1208"/>
      <c r="VSQ431" s="1209"/>
      <c r="VSR431" s="1209"/>
      <c r="VSS431" s="1209"/>
      <c r="VST431" s="1209"/>
      <c r="VSU431" s="1210"/>
      <c r="VSV431" s="1211"/>
      <c r="VSW431" s="1210"/>
      <c r="VSY431" s="1208"/>
      <c r="VSZ431" s="1209"/>
      <c r="VTA431" s="1209"/>
      <c r="VTB431" s="1209"/>
      <c r="VTC431" s="1209"/>
      <c r="VTD431" s="1210"/>
      <c r="VTE431" s="1211"/>
      <c r="VTF431" s="1210"/>
      <c r="VTH431" s="1208"/>
      <c r="VTI431" s="1209"/>
      <c r="VTJ431" s="1209"/>
      <c r="VTK431" s="1209"/>
      <c r="VTL431" s="1209"/>
      <c r="VTM431" s="1210"/>
      <c r="VTN431" s="1211"/>
      <c r="VTO431" s="1210"/>
      <c r="VTQ431" s="1208"/>
      <c r="VTR431" s="1209"/>
      <c r="VTS431" s="1209"/>
      <c r="VTT431" s="1209"/>
      <c r="VTU431" s="1209"/>
      <c r="VTV431" s="1210"/>
      <c r="VTW431" s="1211"/>
      <c r="VTX431" s="1210"/>
      <c r="VTZ431" s="1208"/>
      <c r="VUA431" s="1209"/>
      <c r="VUB431" s="1209"/>
      <c r="VUC431" s="1209"/>
      <c r="VUD431" s="1209"/>
      <c r="VUE431" s="1210"/>
      <c r="VUF431" s="1211"/>
      <c r="VUG431" s="1210"/>
      <c r="VUI431" s="1208"/>
      <c r="VUJ431" s="1209"/>
      <c r="VUK431" s="1209"/>
      <c r="VUL431" s="1209"/>
      <c r="VUM431" s="1209"/>
      <c r="VUN431" s="1210"/>
      <c r="VUO431" s="1211"/>
      <c r="VUP431" s="1210"/>
      <c r="VUR431" s="1208"/>
      <c r="VUS431" s="1209"/>
      <c r="VUT431" s="1209"/>
      <c r="VUU431" s="1209"/>
      <c r="VUV431" s="1209"/>
      <c r="VUW431" s="1210"/>
      <c r="VUX431" s="1211"/>
      <c r="VUY431" s="1210"/>
      <c r="VVA431" s="1208"/>
      <c r="VVB431" s="1209"/>
      <c r="VVC431" s="1209"/>
      <c r="VVD431" s="1209"/>
      <c r="VVE431" s="1209"/>
      <c r="VVF431" s="1210"/>
      <c r="VVG431" s="1211"/>
      <c r="VVH431" s="1210"/>
      <c r="VVJ431" s="1208"/>
      <c r="VVK431" s="1209"/>
      <c r="VVL431" s="1209"/>
      <c r="VVM431" s="1209"/>
      <c r="VVN431" s="1209"/>
      <c r="VVO431" s="1210"/>
      <c r="VVP431" s="1211"/>
      <c r="VVQ431" s="1210"/>
      <c r="VVS431" s="1208"/>
      <c r="VVT431" s="1209"/>
      <c r="VVU431" s="1209"/>
      <c r="VVV431" s="1209"/>
      <c r="VVW431" s="1209"/>
      <c r="VVX431" s="1210"/>
      <c r="VVY431" s="1211"/>
      <c r="VVZ431" s="1210"/>
      <c r="VWB431" s="1208"/>
      <c r="VWC431" s="1209"/>
      <c r="VWD431" s="1209"/>
      <c r="VWE431" s="1209"/>
      <c r="VWF431" s="1209"/>
      <c r="VWG431" s="1210"/>
      <c r="VWH431" s="1211"/>
      <c r="VWI431" s="1210"/>
      <c r="VWK431" s="1208"/>
      <c r="VWL431" s="1209"/>
      <c r="VWM431" s="1209"/>
      <c r="VWN431" s="1209"/>
      <c r="VWO431" s="1209"/>
      <c r="VWP431" s="1210"/>
      <c r="VWQ431" s="1211"/>
      <c r="VWR431" s="1210"/>
      <c r="VWT431" s="1208"/>
      <c r="VWU431" s="1209"/>
      <c r="VWV431" s="1209"/>
      <c r="VWW431" s="1209"/>
      <c r="VWX431" s="1209"/>
      <c r="VWY431" s="1210"/>
      <c r="VWZ431" s="1211"/>
      <c r="VXA431" s="1210"/>
      <c r="VXC431" s="1208"/>
      <c r="VXD431" s="1209"/>
      <c r="VXE431" s="1209"/>
      <c r="VXF431" s="1209"/>
      <c r="VXG431" s="1209"/>
      <c r="VXH431" s="1210"/>
      <c r="VXI431" s="1211"/>
      <c r="VXJ431" s="1210"/>
      <c r="VXL431" s="1208"/>
      <c r="VXM431" s="1209"/>
      <c r="VXN431" s="1209"/>
      <c r="VXO431" s="1209"/>
      <c r="VXP431" s="1209"/>
      <c r="VXQ431" s="1210"/>
      <c r="VXR431" s="1211"/>
      <c r="VXS431" s="1210"/>
      <c r="VXU431" s="1208"/>
      <c r="VXV431" s="1209"/>
      <c r="VXW431" s="1209"/>
      <c r="VXX431" s="1209"/>
      <c r="VXY431" s="1209"/>
      <c r="VXZ431" s="1210"/>
      <c r="VYA431" s="1211"/>
      <c r="VYB431" s="1210"/>
      <c r="VYD431" s="1208"/>
      <c r="VYE431" s="1209"/>
      <c r="VYF431" s="1209"/>
      <c r="VYG431" s="1209"/>
      <c r="VYH431" s="1209"/>
      <c r="VYI431" s="1210"/>
      <c r="VYJ431" s="1211"/>
      <c r="VYK431" s="1210"/>
      <c r="VYM431" s="1208"/>
      <c r="VYN431" s="1209"/>
      <c r="VYO431" s="1209"/>
      <c r="VYP431" s="1209"/>
      <c r="VYQ431" s="1209"/>
      <c r="VYR431" s="1210"/>
      <c r="VYS431" s="1211"/>
      <c r="VYT431" s="1210"/>
      <c r="VYV431" s="1208"/>
      <c r="VYW431" s="1209"/>
      <c r="VYX431" s="1209"/>
      <c r="VYY431" s="1209"/>
      <c r="VYZ431" s="1209"/>
      <c r="VZA431" s="1210"/>
      <c r="VZB431" s="1211"/>
      <c r="VZC431" s="1210"/>
      <c r="VZE431" s="1208"/>
      <c r="VZF431" s="1209"/>
      <c r="VZG431" s="1209"/>
      <c r="VZH431" s="1209"/>
      <c r="VZI431" s="1209"/>
      <c r="VZJ431" s="1210"/>
      <c r="VZK431" s="1211"/>
      <c r="VZL431" s="1210"/>
      <c r="VZN431" s="1208"/>
      <c r="VZO431" s="1209"/>
      <c r="VZP431" s="1209"/>
      <c r="VZQ431" s="1209"/>
      <c r="VZR431" s="1209"/>
      <c r="VZS431" s="1210"/>
      <c r="VZT431" s="1211"/>
      <c r="VZU431" s="1210"/>
      <c r="VZW431" s="1208"/>
      <c r="VZX431" s="1209"/>
      <c r="VZY431" s="1209"/>
      <c r="VZZ431" s="1209"/>
      <c r="WAA431" s="1209"/>
      <c r="WAB431" s="1210"/>
      <c r="WAC431" s="1211"/>
      <c r="WAD431" s="1210"/>
      <c r="WAF431" s="1208"/>
      <c r="WAG431" s="1209"/>
      <c r="WAH431" s="1209"/>
      <c r="WAI431" s="1209"/>
      <c r="WAJ431" s="1209"/>
      <c r="WAK431" s="1210"/>
      <c r="WAL431" s="1211"/>
      <c r="WAM431" s="1210"/>
      <c r="WAO431" s="1208"/>
      <c r="WAP431" s="1209"/>
      <c r="WAQ431" s="1209"/>
      <c r="WAR431" s="1209"/>
      <c r="WAS431" s="1209"/>
      <c r="WAT431" s="1210"/>
      <c r="WAU431" s="1211"/>
      <c r="WAV431" s="1210"/>
      <c r="WAX431" s="1208"/>
      <c r="WAY431" s="1209"/>
      <c r="WAZ431" s="1209"/>
      <c r="WBA431" s="1209"/>
      <c r="WBB431" s="1209"/>
      <c r="WBC431" s="1210"/>
      <c r="WBD431" s="1211"/>
      <c r="WBE431" s="1210"/>
      <c r="WBG431" s="1208"/>
      <c r="WBH431" s="1209"/>
      <c r="WBI431" s="1209"/>
      <c r="WBJ431" s="1209"/>
      <c r="WBK431" s="1209"/>
      <c r="WBL431" s="1210"/>
      <c r="WBM431" s="1211"/>
      <c r="WBN431" s="1210"/>
      <c r="WBP431" s="1208"/>
      <c r="WBQ431" s="1209"/>
      <c r="WBR431" s="1209"/>
      <c r="WBS431" s="1209"/>
      <c r="WBT431" s="1209"/>
      <c r="WBU431" s="1210"/>
      <c r="WBV431" s="1211"/>
      <c r="WBW431" s="1210"/>
      <c r="WBY431" s="1208"/>
      <c r="WBZ431" s="1209"/>
      <c r="WCA431" s="1209"/>
      <c r="WCB431" s="1209"/>
      <c r="WCC431" s="1209"/>
      <c r="WCD431" s="1210"/>
      <c r="WCE431" s="1211"/>
      <c r="WCF431" s="1210"/>
      <c r="WCH431" s="1208"/>
      <c r="WCI431" s="1209"/>
      <c r="WCJ431" s="1209"/>
      <c r="WCK431" s="1209"/>
      <c r="WCL431" s="1209"/>
      <c r="WCM431" s="1210"/>
      <c r="WCN431" s="1211"/>
      <c r="WCO431" s="1210"/>
      <c r="WCQ431" s="1208"/>
      <c r="WCR431" s="1209"/>
      <c r="WCS431" s="1209"/>
      <c r="WCT431" s="1209"/>
      <c r="WCU431" s="1209"/>
      <c r="WCV431" s="1210"/>
      <c r="WCW431" s="1211"/>
      <c r="WCX431" s="1210"/>
      <c r="WCZ431" s="1208"/>
      <c r="WDA431" s="1209"/>
      <c r="WDB431" s="1209"/>
      <c r="WDC431" s="1209"/>
      <c r="WDD431" s="1209"/>
      <c r="WDE431" s="1210"/>
      <c r="WDF431" s="1211"/>
      <c r="WDG431" s="1210"/>
      <c r="WDI431" s="1208"/>
      <c r="WDJ431" s="1209"/>
      <c r="WDK431" s="1209"/>
      <c r="WDL431" s="1209"/>
      <c r="WDM431" s="1209"/>
      <c r="WDN431" s="1210"/>
      <c r="WDO431" s="1211"/>
      <c r="WDP431" s="1210"/>
      <c r="WDR431" s="1208"/>
      <c r="WDS431" s="1209"/>
      <c r="WDT431" s="1209"/>
      <c r="WDU431" s="1209"/>
      <c r="WDV431" s="1209"/>
      <c r="WDW431" s="1210"/>
      <c r="WDX431" s="1211"/>
      <c r="WDY431" s="1210"/>
      <c r="WEA431" s="1208"/>
      <c r="WEB431" s="1209"/>
      <c r="WEC431" s="1209"/>
      <c r="WED431" s="1209"/>
      <c r="WEE431" s="1209"/>
      <c r="WEF431" s="1210"/>
      <c r="WEG431" s="1211"/>
      <c r="WEH431" s="1210"/>
      <c r="WEJ431" s="1208"/>
      <c r="WEK431" s="1209"/>
      <c r="WEL431" s="1209"/>
      <c r="WEM431" s="1209"/>
      <c r="WEN431" s="1209"/>
      <c r="WEO431" s="1210"/>
      <c r="WEP431" s="1211"/>
      <c r="WEQ431" s="1210"/>
      <c r="WES431" s="1208"/>
      <c r="WET431" s="1209"/>
      <c r="WEU431" s="1209"/>
      <c r="WEV431" s="1209"/>
      <c r="WEW431" s="1209"/>
      <c r="WEX431" s="1210"/>
      <c r="WEY431" s="1211"/>
      <c r="WEZ431" s="1210"/>
      <c r="WFB431" s="1208"/>
      <c r="WFC431" s="1209"/>
      <c r="WFD431" s="1209"/>
      <c r="WFE431" s="1209"/>
      <c r="WFF431" s="1209"/>
      <c r="WFG431" s="1210"/>
      <c r="WFH431" s="1211"/>
      <c r="WFI431" s="1210"/>
      <c r="WFK431" s="1208"/>
      <c r="WFL431" s="1209"/>
      <c r="WFM431" s="1209"/>
      <c r="WFN431" s="1209"/>
      <c r="WFO431" s="1209"/>
      <c r="WFP431" s="1210"/>
      <c r="WFQ431" s="1211"/>
      <c r="WFR431" s="1210"/>
      <c r="WFT431" s="1208"/>
      <c r="WFU431" s="1209"/>
      <c r="WFV431" s="1209"/>
      <c r="WFW431" s="1209"/>
      <c r="WFX431" s="1209"/>
      <c r="WFY431" s="1210"/>
      <c r="WFZ431" s="1211"/>
      <c r="WGA431" s="1210"/>
      <c r="WGC431" s="1208"/>
      <c r="WGD431" s="1209"/>
      <c r="WGE431" s="1209"/>
      <c r="WGF431" s="1209"/>
      <c r="WGG431" s="1209"/>
      <c r="WGH431" s="1210"/>
      <c r="WGI431" s="1211"/>
      <c r="WGJ431" s="1210"/>
      <c r="WGL431" s="1208"/>
      <c r="WGM431" s="1209"/>
      <c r="WGN431" s="1209"/>
      <c r="WGO431" s="1209"/>
      <c r="WGP431" s="1209"/>
      <c r="WGQ431" s="1210"/>
      <c r="WGR431" s="1211"/>
      <c r="WGS431" s="1210"/>
      <c r="WGU431" s="1208"/>
      <c r="WGV431" s="1209"/>
      <c r="WGW431" s="1209"/>
      <c r="WGX431" s="1209"/>
      <c r="WGY431" s="1209"/>
      <c r="WGZ431" s="1210"/>
      <c r="WHA431" s="1211"/>
      <c r="WHB431" s="1210"/>
      <c r="WHD431" s="1208"/>
      <c r="WHE431" s="1209"/>
      <c r="WHF431" s="1209"/>
      <c r="WHG431" s="1209"/>
      <c r="WHH431" s="1209"/>
      <c r="WHI431" s="1210"/>
      <c r="WHJ431" s="1211"/>
      <c r="WHK431" s="1210"/>
      <c r="WHM431" s="1208"/>
      <c r="WHN431" s="1209"/>
      <c r="WHO431" s="1209"/>
      <c r="WHP431" s="1209"/>
      <c r="WHQ431" s="1209"/>
      <c r="WHR431" s="1210"/>
      <c r="WHS431" s="1211"/>
      <c r="WHT431" s="1210"/>
      <c r="WHV431" s="1208"/>
      <c r="WHW431" s="1209"/>
      <c r="WHX431" s="1209"/>
      <c r="WHY431" s="1209"/>
      <c r="WHZ431" s="1209"/>
      <c r="WIA431" s="1210"/>
      <c r="WIB431" s="1211"/>
      <c r="WIC431" s="1210"/>
      <c r="WIE431" s="1208"/>
      <c r="WIF431" s="1209"/>
      <c r="WIG431" s="1209"/>
      <c r="WIH431" s="1209"/>
      <c r="WII431" s="1209"/>
      <c r="WIJ431" s="1210"/>
      <c r="WIK431" s="1211"/>
      <c r="WIL431" s="1210"/>
      <c r="WIN431" s="1208"/>
      <c r="WIO431" s="1209"/>
      <c r="WIP431" s="1209"/>
      <c r="WIQ431" s="1209"/>
      <c r="WIR431" s="1209"/>
      <c r="WIS431" s="1210"/>
      <c r="WIT431" s="1211"/>
      <c r="WIU431" s="1210"/>
      <c r="WIW431" s="1208"/>
      <c r="WIX431" s="1209"/>
      <c r="WIY431" s="1209"/>
      <c r="WIZ431" s="1209"/>
      <c r="WJA431" s="1209"/>
      <c r="WJB431" s="1210"/>
      <c r="WJC431" s="1211"/>
      <c r="WJD431" s="1210"/>
      <c r="WJF431" s="1208"/>
      <c r="WJG431" s="1209"/>
      <c r="WJH431" s="1209"/>
      <c r="WJI431" s="1209"/>
      <c r="WJJ431" s="1209"/>
      <c r="WJK431" s="1210"/>
      <c r="WJL431" s="1211"/>
      <c r="WJM431" s="1210"/>
      <c r="WJO431" s="1208"/>
      <c r="WJP431" s="1209"/>
      <c r="WJQ431" s="1209"/>
      <c r="WJR431" s="1209"/>
      <c r="WJS431" s="1209"/>
      <c r="WJT431" s="1210"/>
      <c r="WJU431" s="1211"/>
      <c r="WJV431" s="1210"/>
      <c r="WJX431" s="1208"/>
      <c r="WJY431" s="1209"/>
      <c r="WJZ431" s="1209"/>
      <c r="WKA431" s="1209"/>
      <c r="WKB431" s="1209"/>
      <c r="WKC431" s="1210"/>
      <c r="WKD431" s="1211"/>
      <c r="WKE431" s="1210"/>
      <c r="WKG431" s="1208"/>
      <c r="WKH431" s="1209"/>
      <c r="WKI431" s="1209"/>
      <c r="WKJ431" s="1209"/>
      <c r="WKK431" s="1209"/>
      <c r="WKL431" s="1210"/>
      <c r="WKM431" s="1211"/>
      <c r="WKN431" s="1210"/>
      <c r="WKP431" s="1208"/>
      <c r="WKQ431" s="1209"/>
      <c r="WKR431" s="1209"/>
      <c r="WKS431" s="1209"/>
      <c r="WKT431" s="1209"/>
      <c r="WKU431" s="1210"/>
      <c r="WKV431" s="1211"/>
      <c r="WKW431" s="1210"/>
      <c r="WKY431" s="1208"/>
      <c r="WKZ431" s="1209"/>
      <c r="WLA431" s="1209"/>
      <c r="WLB431" s="1209"/>
      <c r="WLC431" s="1209"/>
      <c r="WLD431" s="1210"/>
      <c r="WLE431" s="1211"/>
      <c r="WLF431" s="1210"/>
      <c r="WLH431" s="1208"/>
      <c r="WLI431" s="1209"/>
      <c r="WLJ431" s="1209"/>
      <c r="WLK431" s="1209"/>
      <c r="WLL431" s="1209"/>
      <c r="WLM431" s="1210"/>
      <c r="WLN431" s="1211"/>
      <c r="WLO431" s="1210"/>
      <c r="WLQ431" s="1208"/>
      <c r="WLR431" s="1209"/>
      <c r="WLS431" s="1209"/>
      <c r="WLT431" s="1209"/>
      <c r="WLU431" s="1209"/>
      <c r="WLV431" s="1210"/>
      <c r="WLW431" s="1211"/>
      <c r="WLX431" s="1210"/>
      <c r="WLZ431" s="1208"/>
      <c r="WMA431" s="1209"/>
      <c r="WMB431" s="1209"/>
      <c r="WMC431" s="1209"/>
      <c r="WMD431" s="1209"/>
      <c r="WME431" s="1210"/>
      <c r="WMF431" s="1211"/>
      <c r="WMG431" s="1210"/>
      <c r="WMI431" s="1208"/>
      <c r="WMJ431" s="1209"/>
      <c r="WMK431" s="1209"/>
      <c r="WML431" s="1209"/>
      <c r="WMM431" s="1209"/>
      <c r="WMN431" s="1210"/>
      <c r="WMO431" s="1211"/>
      <c r="WMP431" s="1210"/>
      <c r="WMR431" s="1208"/>
      <c r="WMS431" s="1209"/>
      <c r="WMT431" s="1209"/>
      <c r="WMU431" s="1209"/>
      <c r="WMV431" s="1209"/>
      <c r="WMW431" s="1210"/>
      <c r="WMX431" s="1211"/>
      <c r="WMY431" s="1210"/>
      <c r="WNA431" s="1208"/>
      <c r="WNB431" s="1209"/>
      <c r="WNC431" s="1209"/>
      <c r="WND431" s="1209"/>
      <c r="WNE431" s="1209"/>
      <c r="WNF431" s="1210"/>
      <c r="WNG431" s="1211"/>
      <c r="WNH431" s="1210"/>
      <c r="WNJ431" s="1208"/>
      <c r="WNK431" s="1209"/>
      <c r="WNL431" s="1209"/>
      <c r="WNM431" s="1209"/>
      <c r="WNN431" s="1209"/>
      <c r="WNO431" s="1210"/>
      <c r="WNP431" s="1211"/>
      <c r="WNQ431" s="1210"/>
      <c r="WNS431" s="1208"/>
      <c r="WNT431" s="1209"/>
      <c r="WNU431" s="1209"/>
      <c r="WNV431" s="1209"/>
      <c r="WNW431" s="1209"/>
      <c r="WNX431" s="1210"/>
      <c r="WNY431" s="1211"/>
      <c r="WNZ431" s="1210"/>
      <c r="WOB431" s="1208"/>
      <c r="WOC431" s="1209"/>
      <c r="WOD431" s="1209"/>
      <c r="WOE431" s="1209"/>
      <c r="WOF431" s="1209"/>
      <c r="WOG431" s="1210"/>
      <c r="WOH431" s="1211"/>
      <c r="WOI431" s="1210"/>
      <c r="WOK431" s="1208"/>
      <c r="WOL431" s="1209"/>
      <c r="WOM431" s="1209"/>
      <c r="WON431" s="1209"/>
      <c r="WOO431" s="1209"/>
      <c r="WOP431" s="1210"/>
      <c r="WOQ431" s="1211"/>
      <c r="WOR431" s="1210"/>
      <c r="WOT431" s="1208"/>
      <c r="WOU431" s="1209"/>
      <c r="WOV431" s="1209"/>
      <c r="WOW431" s="1209"/>
      <c r="WOX431" s="1209"/>
      <c r="WOY431" s="1210"/>
      <c r="WOZ431" s="1211"/>
      <c r="WPA431" s="1210"/>
      <c r="WPC431" s="1208"/>
      <c r="WPD431" s="1209"/>
      <c r="WPE431" s="1209"/>
      <c r="WPF431" s="1209"/>
      <c r="WPG431" s="1209"/>
      <c r="WPH431" s="1210"/>
      <c r="WPI431" s="1211"/>
      <c r="WPJ431" s="1210"/>
      <c r="WPL431" s="1208"/>
      <c r="WPM431" s="1209"/>
      <c r="WPN431" s="1209"/>
      <c r="WPO431" s="1209"/>
      <c r="WPP431" s="1209"/>
      <c r="WPQ431" s="1210"/>
      <c r="WPR431" s="1211"/>
      <c r="WPS431" s="1210"/>
      <c r="WPU431" s="1208"/>
      <c r="WPV431" s="1209"/>
      <c r="WPW431" s="1209"/>
      <c r="WPX431" s="1209"/>
      <c r="WPY431" s="1209"/>
      <c r="WPZ431" s="1210"/>
      <c r="WQA431" s="1211"/>
      <c r="WQB431" s="1210"/>
      <c r="WQD431" s="1208"/>
      <c r="WQE431" s="1209"/>
      <c r="WQF431" s="1209"/>
      <c r="WQG431" s="1209"/>
      <c r="WQH431" s="1209"/>
      <c r="WQI431" s="1210"/>
      <c r="WQJ431" s="1211"/>
      <c r="WQK431" s="1210"/>
      <c r="WQM431" s="1208"/>
      <c r="WQN431" s="1209"/>
      <c r="WQO431" s="1209"/>
      <c r="WQP431" s="1209"/>
      <c r="WQQ431" s="1209"/>
      <c r="WQR431" s="1210"/>
      <c r="WQS431" s="1211"/>
      <c r="WQT431" s="1210"/>
      <c r="WQV431" s="1208"/>
      <c r="WQW431" s="1209"/>
      <c r="WQX431" s="1209"/>
      <c r="WQY431" s="1209"/>
      <c r="WQZ431" s="1209"/>
      <c r="WRA431" s="1210"/>
      <c r="WRB431" s="1211"/>
      <c r="WRC431" s="1210"/>
      <c r="WRE431" s="1208"/>
      <c r="WRF431" s="1209"/>
      <c r="WRG431" s="1209"/>
      <c r="WRH431" s="1209"/>
      <c r="WRI431" s="1209"/>
      <c r="WRJ431" s="1210"/>
      <c r="WRK431" s="1211"/>
      <c r="WRL431" s="1210"/>
      <c r="WRN431" s="1208"/>
      <c r="WRO431" s="1209"/>
      <c r="WRP431" s="1209"/>
      <c r="WRQ431" s="1209"/>
      <c r="WRR431" s="1209"/>
      <c r="WRS431" s="1210"/>
      <c r="WRT431" s="1211"/>
      <c r="WRU431" s="1210"/>
      <c r="WRW431" s="1208"/>
      <c r="WRX431" s="1209"/>
      <c r="WRY431" s="1209"/>
      <c r="WRZ431" s="1209"/>
      <c r="WSA431" s="1209"/>
      <c r="WSB431" s="1210"/>
      <c r="WSC431" s="1211"/>
      <c r="WSD431" s="1210"/>
      <c r="WSF431" s="1208"/>
      <c r="WSG431" s="1209"/>
      <c r="WSH431" s="1209"/>
      <c r="WSI431" s="1209"/>
      <c r="WSJ431" s="1209"/>
      <c r="WSK431" s="1210"/>
      <c r="WSL431" s="1211"/>
      <c r="WSM431" s="1210"/>
      <c r="WSO431" s="1208"/>
      <c r="WSP431" s="1209"/>
      <c r="WSQ431" s="1209"/>
      <c r="WSR431" s="1209"/>
      <c r="WSS431" s="1209"/>
      <c r="WST431" s="1210"/>
      <c r="WSU431" s="1211"/>
      <c r="WSV431" s="1210"/>
      <c r="WSX431" s="1208"/>
      <c r="WSY431" s="1209"/>
      <c r="WSZ431" s="1209"/>
      <c r="WTA431" s="1209"/>
      <c r="WTB431" s="1209"/>
      <c r="WTC431" s="1210"/>
      <c r="WTD431" s="1211"/>
      <c r="WTE431" s="1210"/>
      <c r="WTG431" s="1208"/>
      <c r="WTH431" s="1209"/>
      <c r="WTI431" s="1209"/>
      <c r="WTJ431" s="1209"/>
      <c r="WTK431" s="1209"/>
      <c r="WTL431" s="1210"/>
      <c r="WTM431" s="1211"/>
      <c r="WTN431" s="1210"/>
      <c r="WTP431" s="1208"/>
      <c r="WTQ431" s="1209"/>
      <c r="WTR431" s="1209"/>
      <c r="WTS431" s="1209"/>
      <c r="WTT431" s="1209"/>
      <c r="WTU431" s="1210"/>
      <c r="WTV431" s="1211"/>
      <c r="WTW431" s="1210"/>
      <c r="WTY431" s="1208"/>
      <c r="WTZ431" s="1209"/>
      <c r="WUA431" s="1209"/>
      <c r="WUB431" s="1209"/>
      <c r="WUC431" s="1209"/>
      <c r="WUD431" s="1210"/>
      <c r="WUE431" s="1211"/>
      <c r="WUF431" s="1210"/>
      <c r="WUH431" s="1208"/>
      <c r="WUI431" s="1209"/>
      <c r="WUJ431" s="1209"/>
      <c r="WUK431" s="1209"/>
      <c r="WUL431" s="1209"/>
      <c r="WUM431" s="1210"/>
      <c r="WUN431" s="1211"/>
      <c r="WUO431" s="1210"/>
      <c r="WUQ431" s="1208"/>
      <c r="WUR431" s="1209"/>
      <c r="WUS431" s="1209"/>
      <c r="WUT431" s="1209"/>
      <c r="WUU431" s="1209"/>
      <c r="WUV431" s="1210"/>
      <c r="WUW431" s="1211"/>
      <c r="WUX431" s="1210"/>
      <c r="WUZ431" s="1208"/>
      <c r="WVA431" s="1209"/>
      <c r="WVB431" s="1209"/>
      <c r="WVC431" s="1209"/>
      <c r="WVD431" s="1209"/>
      <c r="WVE431" s="1210"/>
      <c r="WVF431" s="1211"/>
      <c r="WVG431" s="1210"/>
      <c r="WVI431" s="1208"/>
      <c r="WVJ431" s="1209"/>
      <c r="WVK431" s="1209"/>
      <c r="WVL431" s="1209"/>
      <c r="WVM431" s="1209"/>
      <c r="WVN431" s="1210"/>
      <c r="WVO431" s="1211"/>
      <c r="WVP431" s="1210"/>
      <c r="WVR431" s="1208"/>
      <c r="WVS431" s="1209"/>
      <c r="WVT431" s="1209"/>
      <c r="WVU431" s="1209"/>
      <c r="WVV431" s="1209"/>
      <c r="WVW431" s="1210"/>
      <c r="WVX431" s="1211"/>
      <c r="WVY431" s="1210"/>
      <c r="WWA431" s="1208"/>
      <c r="WWB431" s="1209"/>
      <c r="WWC431" s="1209"/>
      <c r="WWD431" s="1209"/>
      <c r="WWE431" s="1209"/>
      <c r="WWF431" s="1210"/>
      <c r="WWG431" s="1211"/>
      <c r="WWH431" s="1210"/>
      <c r="WWJ431" s="1208"/>
      <c r="WWK431" s="1209"/>
      <c r="WWL431" s="1209"/>
      <c r="WWM431" s="1209"/>
      <c r="WWN431" s="1209"/>
      <c r="WWO431" s="1210"/>
      <c r="WWP431" s="1211"/>
      <c r="WWQ431" s="1210"/>
      <c r="WWS431" s="1208"/>
      <c r="WWT431" s="1209"/>
      <c r="WWU431" s="1209"/>
      <c r="WWV431" s="1209"/>
      <c r="WWW431" s="1209"/>
      <c r="WWX431" s="1210"/>
      <c r="WWY431" s="1211"/>
      <c r="WWZ431" s="1210"/>
      <c r="WXB431" s="1208"/>
      <c r="WXC431" s="1209"/>
      <c r="WXD431" s="1209"/>
      <c r="WXE431" s="1209"/>
      <c r="WXF431" s="1209"/>
      <c r="WXG431" s="1210"/>
      <c r="WXH431" s="1211"/>
      <c r="WXI431" s="1210"/>
      <c r="WXK431" s="1208"/>
      <c r="WXL431" s="1209"/>
      <c r="WXM431" s="1209"/>
      <c r="WXN431" s="1209"/>
      <c r="WXO431" s="1209"/>
      <c r="WXP431" s="1210"/>
      <c r="WXQ431" s="1211"/>
      <c r="WXR431" s="1210"/>
      <c r="WXT431" s="1208"/>
      <c r="WXU431" s="1209"/>
      <c r="WXV431" s="1209"/>
      <c r="WXW431" s="1209"/>
      <c r="WXX431" s="1209"/>
      <c r="WXY431" s="1210"/>
      <c r="WXZ431" s="1211"/>
      <c r="WYA431" s="1210"/>
      <c r="WYC431" s="1208"/>
      <c r="WYD431" s="1209"/>
      <c r="WYE431" s="1209"/>
      <c r="WYF431" s="1209"/>
      <c r="WYG431" s="1209"/>
      <c r="WYH431" s="1210"/>
      <c r="WYI431" s="1211"/>
      <c r="WYJ431" s="1210"/>
      <c r="WYL431" s="1208"/>
      <c r="WYM431" s="1209"/>
      <c r="WYN431" s="1209"/>
      <c r="WYO431" s="1209"/>
      <c r="WYP431" s="1209"/>
      <c r="WYQ431" s="1210"/>
      <c r="WYR431" s="1211"/>
      <c r="WYS431" s="1210"/>
      <c r="WYU431" s="1208"/>
      <c r="WYV431" s="1209"/>
      <c r="WYW431" s="1209"/>
      <c r="WYX431" s="1209"/>
      <c r="WYY431" s="1209"/>
      <c r="WYZ431" s="1210"/>
      <c r="WZA431" s="1211"/>
      <c r="WZB431" s="1210"/>
      <c r="WZD431" s="1208"/>
      <c r="WZE431" s="1209"/>
      <c r="WZF431" s="1209"/>
      <c r="WZG431" s="1209"/>
      <c r="WZH431" s="1209"/>
      <c r="WZI431" s="1210"/>
      <c r="WZJ431" s="1211"/>
      <c r="WZK431" s="1210"/>
      <c r="WZM431" s="1208"/>
      <c r="WZN431" s="1209"/>
      <c r="WZO431" s="1209"/>
      <c r="WZP431" s="1209"/>
      <c r="WZQ431" s="1209"/>
      <c r="WZR431" s="1210"/>
      <c r="WZS431" s="1211"/>
      <c r="WZT431" s="1210"/>
      <c r="WZV431" s="1208"/>
      <c r="WZW431" s="1209"/>
      <c r="WZX431" s="1209"/>
      <c r="WZY431" s="1209"/>
      <c r="WZZ431" s="1209"/>
      <c r="XAA431" s="1210"/>
      <c r="XAB431" s="1211"/>
      <c r="XAC431" s="1210"/>
      <c r="XAE431" s="1208"/>
      <c r="XAF431" s="1209"/>
      <c r="XAG431" s="1209"/>
      <c r="XAH431" s="1209"/>
      <c r="XAI431" s="1209"/>
      <c r="XAJ431" s="1210"/>
      <c r="XAK431" s="1211"/>
      <c r="XAL431" s="1210"/>
      <c r="XAN431" s="1208"/>
      <c r="XAO431" s="1209"/>
      <c r="XAP431" s="1209"/>
      <c r="XAQ431" s="1209"/>
      <c r="XAR431" s="1209"/>
      <c r="XAS431" s="1210"/>
      <c r="XAT431" s="1211"/>
      <c r="XAU431" s="1210"/>
      <c r="XAW431" s="1208"/>
      <c r="XAX431" s="1209"/>
      <c r="XAY431" s="1209"/>
      <c r="XAZ431" s="1209"/>
      <c r="XBA431" s="1209"/>
      <c r="XBB431" s="1210"/>
      <c r="XBC431" s="1211"/>
      <c r="XBD431" s="1210"/>
      <c r="XBF431" s="1208"/>
      <c r="XBG431" s="1209"/>
      <c r="XBH431" s="1209"/>
      <c r="XBI431" s="1209"/>
      <c r="XBJ431" s="1209"/>
      <c r="XBK431" s="1210"/>
      <c r="XBL431" s="1211"/>
      <c r="XBM431" s="1210"/>
      <c r="XBO431" s="1208"/>
      <c r="XBP431" s="1209"/>
      <c r="XBQ431" s="1209"/>
      <c r="XBR431" s="1209"/>
      <c r="XBS431" s="1209"/>
      <c r="XBT431" s="1210"/>
      <c r="XBU431" s="1211"/>
      <c r="XBV431" s="1210"/>
      <c r="XBX431" s="1208"/>
      <c r="XBY431" s="1209"/>
      <c r="XBZ431" s="1209"/>
      <c r="XCA431" s="1209"/>
      <c r="XCB431" s="1209"/>
      <c r="XCC431" s="1210"/>
      <c r="XCD431" s="1211"/>
      <c r="XCE431" s="1210"/>
      <c r="XCG431" s="1208"/>
      <c r="XCH431" s="1209"/>
      <c r="XCI431" s="1209"/>
      <c r="XCJ431" s="1209"/>
      <c r="XCK431" s="1209"/>
      <c r="XCL431" s="1210"/>
      <c r="XCM431" s="1211"/>
      <c r="XCN431" s="1210"/>
      <c r="XCP431" s="1208"/>
      <c r="XCQ431" s="1209"/>
      <c r="XCR431" s="1209"/>
      <c r="XCS431" s="1209"/>
      <c r="XCT431" s="1209"/>
      <c r="XCU431" s="1210"/>
      <c r="XCV431" s="1211"/>
      <c r="XCW431" s="1210"/>
      <c r="XCY431" s="1208"/>
      <c r="XCZ431" s="1209"/>
      <c r="XDA431" s="1209"/>
      <c r="XDB431" s="1209"/>
      <c r="XDC431" s="1209"/>
      <c r="XDD431" s="1210"/>
      <c r="XDE431" s="1211"/>
      <c r="XDF431" s="1210"/>
      <c r="XDH431" s="1208"/>
      <c r="XDI431" s="1209"/>
      <c r="XDJ431" s="1209"/>
      <c r="XDK431" s="1209"/>
      <c r="XDL431" s="1209"/>
      <c r="XDM431" s="1210"/>
      <c r="XDN431" s="1211"/>
      <c r="XDO431" s="1210"/>
      <c r="XDQ431" s="1208"/>
      <c r="XDR431" s="1209"/>
      <c r="XDS431" s="1209"/>
      <c r="XDT431" s="1209"/>
      <c r="XDU431" s="1209"/>
      <c r="XDV431" s="1210"/>
      <c r="XDW431" s="1211"/>
      <c r="XDX431" s="1210"/>
      <c r="XDZ431" s="1208"/>
      <c r="XEA431" s="1209"/>
      <c r="XEB431" s="1209"/>
      <c r="XEC431" s="1209"/>
      <c r="XED431" s="1209"/>
      <c r="XEE431" s="1210"/>
      <c r="XEF431" s="1211"/>
      <c r="XEG431" s="1210"/>
      <c r="XEI431" s="1208"/>
      <c r="XEJ431" s="1209"/>
      <c r="XEK431" s="1209"/>
      <c r="XEL431" s="1209"/>
      <c r="XEM431" s="1209"/>
      <c r="XEN431" s="1210"/>
      <c r="XEO431" s="1211"/>
      <c r="XEP431" s="1210"/>
      <c r="XER431" s="1208"/>
      <c r="XES431" s="1209"/>
      <c r="XET431" s="1209"/>
      <c r="XEU431" s="1209"/>
      <c r="XEV431" s="1209"/>
      <c r="XEW431" s="1210"/>
      <c r="XEX431" s="1211"/>
      <c r="XEY431" s="1210"/>
      <c r="XFA431" s="1208"/>
      <c r="XFB431" s="1209"/>
      <c r="XFC431" s="1209"/>
      <c r="XFD431" s="1209"/>
    </row>
    <row r="432" spans="1:5120 5122:9215 9217:14336 14338:16384" ht="38.25" customHeight="1">
      <c r="A432" s="1238">
        <f t="shared" si="44"/>
        <v>370</v>
      </c>
      <c r="B432" s="1671" t="s">
        <v>5565</v>
      </c>
      <c r="C432" s="1671"/>
      <c r="D432" s="1205">
        <v>121</v>
      </c>
      <c r="E432" s="1206"/>
      <c r="F432" s="1207" t="str">
        <f t="shared" si="45"/>
        <v>?=</v>
      </c>
      <c r="G432" s="1460">
        <f>'Update Descrip'!G4851</f>
        <v>7424.4</v>
      </c>
      <c r="H432" s="1460">
        <f t="shared" si="42"/>
        <v>6456</v>
      </c>
      <c r="I432" s="1369" t="s">
        <v>2992</v>
      </c>
      <c r="J432" s="1377">
        <v>7424.4</v>
      </c>
      <c r="K432" s="491">
        <v>6456</v>
      </c>
      <c r="L432" s="1208"/>
      <c r="M432" s="1209"/>
      <c r="N432" s="1421">
        <f t="shared" si="41"/>
        <v>0</v>
      </c>
      <c r="O432" s="1210"/>
      <c r="P432" s="1211"/>
      <c r="Q432" s="1210"/>
      <c r="S432" s="1208"/>
      <c r="T432" s="1209"/>
      <c r="U432" s="1209"/>
      <c r="V432" s="1209"/>
      <c r="W432" s="1209"/>
      <c r="X432" s="1210"/>
      <c r="Y432" s="1211"/>
      <c r="Z432" s="1210"/>
      <c r="AB432" s="1208"/>
      <c r="AC432" s="1209"/>
      <c r="AD432" s="1209"/>
      <c r="AE432" s="1209"/>
      <c r="AF432" s="1209"/>
      <c r="AG432" s="1210"/>
      <c r="AH432" s="1211"/>
      <c r="AI432" s="1210"/>
      <c r="AK432" s="1208"/>
      <c r="AL432" s="1209"/>
      <c r="AM432" s="1209"/>
      <c r="AN432" s="1209"/>
      <c r="AO432" s="1209"/>
      <c r="AP432" s="1210"/>
      <c r="AQ432" s="1211"/>
      <c r="AR432" s="1210"/>
      <c r="AT432" s="1208"/>
      <c r="AU432" s="1209"/>
      <c r="AV432" s="1209"/>
      <c r="AW432" s="1209"/>
      <c r="AX432" s="1209"/>
      <c r="AY432" s="1210"/>
      <c r="AZ432" s="1211"/>
      <c r="BA432" s="1210"/>
      <c r="BC432" s="1208"/>
      <c r="BD432" s="1209"/>
      <c r="BE432" s="1209"/>
      <c r="BF432" s="1209"/>
      <c r="BG432" s="1209"/>
      <c r="BH432" s="1210"/>
      <c r="BI432" s="1211"/>
      <c r="BJ432" s="1210"/>
      <c r="BL432" s="1208"/>
      <c r="BM432" s="1209"/>
      <c r="BN432" s="1209"/>
      <c r="BO432" s="1209"/>
      <c r="BP432" s="1209"/>
      <c r="BQ432" s="1210"/>
      <c r="BR432" s="1211"/>
      <c r="BS432" s="1210"/>
      <c r="BU432" s="1208"/>
      <c r="BV432" s="1209"/>
      <c r="BW432" s="1209"/>
      <c r="BX432" s="1209"/>
      <c r="BY432" s="1209"/>
      <c r="BZ432" s="1210"/>
      <c r="CA432" s="1211"/>
      <c r="CB432" s="1210"/>
      <c r="CD432" s="1208"/>
      <c r="CE432" s="1209"/>
      <c r="CF432" s="1209"/>
      <c r="CG432" s="1209"/>
      <c r="CH432" s="1209"/>
      <c r="CI432" s="1210"/>
      <c r="CJ432" s="1211"/>
      <c r="CK432" s="1210"/>
      <c r="CM432" s="1208"/>
      <c r="CN432" s="1209"/>
      <c r="CO432" s="1209"/>
      <c r="CP432" s="1209"/>
      <c r="CQ432" s="1209"/>
      <c r="CR432" s="1210"/>
      <c r="CS432" s="1211"/>
      <c r="CT432" s="1210"/>
      <c r="CV432" s="1208"/>
      <c r="CW432" s="1209"/>
      <c r="CX432" s="1209"/>
      <c r="CY432" s="1209"/>
      <c r="CZ432" s="1209"/>
      <c r="DA432" s="1210"/>
      <c r="DB432" s="1211"/>
      <c r="DC432" s="1210"/>
      <c r="DE432" s="1208"/>
      <c r="DF432" s="1209"/>
      <c r="DG432" s="1209"/>
      <c r="DH432" s="1209"/>
      <c r="DI432" s="1209"/>
      <c r="DJ432" s="1210"/>
      <c r="DK432" s="1211"/>
      <c r="DL432" s="1210"/>
      <c r="DN432" s="1208"/>
      <c r="DO432" s="1209"/>
      <c r="DP432" s="1209"/>
      <c r="DQ432" s="1209"/>
      <c r="DR432" s="1209"/>
      <c r="DS432" s="1210"/>
      <c r="DT432" s="1211"/>
      <c r="DU432" s="1210"/>
      <c r="DW432" s="1208"/>
      <c r="DX432" s="1209"/>
      <c r="DY432" s="1209"/>
      <c r="DZ432" s="1209"/>
      <c r="EA432" s="1209"/>
      <c r="EB432" s="1210"/>
      <c r="EC432" s="1211"/>
      <c r="ED432" s="1210"/>
      <c r="EF432" s="1208"/>
      <c r="EG432" s="1209"/>
      <c r="EH432" s="1209"/>
      <c r="EI432" s="1209"/>
      <c r="EJ432" s="1209"/>
      <c r="EK432" s="1210"/>
      <c r="EL432" s="1211"/>
      <c r="EM432" s="1210"/>
      <c r="EO432" s="1208"/>
      <c r="EP432" s="1209"/>
      <c r="EQ432" s="1209"/>
      <c r="ER432" s="1209"/>
      <c r="ES432" s="1209"/>
      <c r="ET432" s="1210"/>
      <c r="EU432" s="1211"/>
      <c r="EV432" s="1210"/>
      <c r="EX432" s="1208"/>
      <c r="EY432" s="1209"/>
      <c r="EZ432" s="1209"/>
      <c r="FA432" s="1209"/>
      <c r="FB432" s="1209"/>
      <c r="FC432" s="1210"/>
      <c r="FD432" s="1211"/>
      <c r="FE432" s="1210"/>
      <c r="FG432" s="1208"/>
      <c r="FH432" s="1209"/>
      <c r="FI432" s="1209"/>
      <c r="FJ432" s="1209"/>
      <c r="FK432" s="1209"/>
      <c r="FL432" s="1210"/>
      <c r="FM432" s="1211"/>
      <c r="FN432" s="1210"/>
      <c r="FP432" s="1208"/>
      <c r="FQ432" s="1209"/>
      <c r="FR432" s="1209"/>
      <c r="FS432" s="1209"/>
      <c r="FT432" s="1209"/>
      <c r="FU432" s="1210"/>
      <c r="FV432" s="1211"/>
      <c r="FW432" s="1210"/>
      <c r="FY432" s="1208"/>
      <c r="FZ432" s="1209"/>
      <c r="GA432" s="1209"/>
      <c r="GB432" s="1209"/>
      <c r="GC432" s="1209"/>
      <c r="GD432" s="1210"/>
      <c r="GE432" s="1211"/>
      <c r="GF432" s="1210"/>
      <c r="GH432" s="1208"/>
      <c r="GI432" s="1209"/>
      <c r="GJ432" s="1209"/>
      <c r="GK432" s="1209"/>
      <c r="GL432" s="1209"/>
      <c r="GM432" s="1210"/>
      <c r="GN432" s="1211"/>
      <c r="GO432" s="1210"/>
      <c r="GQ432" s="1208"/>
      <c r="GR432" s="1209"/>
      <c r="GS432" s="1209"/>
      <c r="GT432" s="1209"/>
      <c r="GU432" s="1209"/>
      <c r="GV432" s="1210"/>
      <c r="GW432" s="1211"/>
      <c r="GX432" s="1210"/>
      <c r="GZ432" s="1208"/>
      <c r="HA432" s="1209"/>
      <c r="HB432" s="1209"/>
      <c r="HC432" s="1209"/>
      <c r="HD432" s="1209"/>
      <c r="HE432" s="1210"/>
      <c r="HF432" s="1211"/>
      <c r="HG432" s="1210"/>
      <c r="HI432" s="1208"/>
      <c r="HJ432" s="1209"/>
      <c r="HK432" s="1209"/>
      <c r="HL432" s="1209"/>
      <c r="HM432" s="1209"/>
      <c r="HN432" s="1210"/>
      <c r="HO432" s="1211"/>
      <c r="HP432" s="1210"/>
      <c r="HR432" s="1208"/>
      <c r="HS432" s="1209"/>
      <c r="HT432" s="1209"/>
      <c r="HU432" s="1209"/>
      <c r="HV432" s="1209"/>
      <c r="HW432" s="1210"/>
      <c r="HX432" s="1211"/>
      <c r="HY432" s="1210"/>
      <c r="IA432" s="1208"/>
      <c r="IB432" s="1209"/>
      <c r="IC432" s="1209"/>
      <c r="ID432" s="1209"/>
      <c r="IE432" s="1209"/>
      <c r="IF432" s="1210"/>
      <c r="IG432" s="1211"/>
      <c r="IH432" s="1210"/>
      <c r="IJ432" s="1208"/>
      <c r="IK432" s="1209"/>
      <c r="IL432" s="1209"/>
      <c r="IM432" s="1209"/>
      <c r="IN432" s="1209"/>
      <c r="IO432" s="1210"/>
      <c r="IP432" s="1211"/>
      <c r="IQ432" s="1210"/>
      <c r="IS432" s="1208"/>
      <c r="IT432" s="1209"/>
      <c r="IU432" s="1209"/>
      <c r="IV432" s="1209"/>
      <c r="IW432" s="1209"/>
      <c r="IX432" s="1210"/>
      <c r="IY432" s="1211"/>
      <c r="IZ432" s="1210"/>
      <c r="JB432" s="1208"/>
      <c r="JC432" s="1209"/>
      <c r="JD432" s="1209"/>
      <c r="JE432" s="1209"/>
      <c r="JF432" s="1209"/>
      <c r="JG432" s="1210"/>
      <c r="JH432" s="1211"/>
      <c r="JI432" s="1210"/>
      <c r="JK432" s="1208"/>
      <c r="JL432" s="1209"/>
      <c r="JM432" s="1209"/>
      <c r="JN432" s="1209"/>
      <c r="JO432" s="1209"/>
      <c r="JP432" s="1210"/>
      <c r="JQ432" s="1211"/>
      <c r="JR432" s="1210"/>
      <c r="JT432" s="1208"/>
      <c r="JU432" s="1209"/>
      <c r="JV432" s="1209"/>
      <c r="JW432" s="1209"/>
      <c r="JX432" s="1209"/>
      <c r="JY432" s="1210"/>
      <c r="JZ432" s="1211"/>
      <c r="KA432" s="1210"/>
      <c r="KC432" s="1208"/>
      <c r="KD432" s="1209"/>
      <c r="KE432" s="1209"/>
      <c r="KF432" s="1209"/>
      <c r="KG432" s="1209"/>
      <c r="KH432" s="1210"/>
      <c r="KI432" s="1211"/>
      <c r="KJ432" s="1210"/>
      <c r="KL432" s="1208"/>
      <c r="KM432" s="1209"/>
      <c r="KN432" s="1209"/>
      <c r="KO432" s="1209"/>
      <c r="KP432" s="1209"/>
      <c r="KQ432" s="1210"/>
      <c r="KR432" s="1211"/>
      <c r="KS432" s="1210"/>
      <c r="KU432" s="1208"/>
      <c r="KV432" s="1209"/>
      <c r="KW432" s="1209"/>
      <c r="KX432" s="1209"/>
      <c r="KY432" s="1209"/>
      <c r="KZ432" s="1210"/>
      <c r="LA432" s="1211"/>
      <c r="LB432" s="1210"/>
      <c r="LD432" s="1208"/>
      <c r="LE432" s="1209"/>
      <c r="LF432" s="1209"/>
      <c r="LG432" s="1209"/>
      <c r="LH432" s="1209"/>
      <c r="LI432" s="1210"/>
      <c r="LJ432" s="1211"/>
      <c r="LK432" s="1210"/>
      <c r="LM432" s="1208"/>
      <c r="LN432" s="1209"/>
      <c r="LO432" s="1209"/>
      <c r="LP432" s="1209"/>
      <c r="LQ432" s="1209"/>
      <c r="LR432" s="1210"/>
      <c r="LS432" s="1211"/>
      <c r="LT432" s="1210"/>
      <c r="LV432" s="1208"/>
      <c r="LW432" s="1209"/>
      <c r="LX432" s="1209"/>
      <c r="LY432" s="1209"/>
      <c r="LZ432" s="1209"/>
      <c r="MA432" s="1210"/>
      <c r="MB432" s="1211"/>
      <c r="MC432" s="1210"/>
      <c r="ME432" s="1208"/>
      <c r="MF432" s="1209"/>
      <c r="MG432" s="1209"/>
      <c r="MH432" s="1209"/>
      <c r="MI432" s="1209"/>
      <c r="MJ432" s="1210"/>
      <c r="MK432" s="1211"/>
      <c r="ML432" s="1210"/>
      <c r="MN432" s="1208"/>
      <c r="MO432" s="1209"/>
      <c r="MP432" s="1209"/>
      <c r="MQ432" s="1209"/>
      <c r="MR432" s="1209"/>
      <c r="MS432" s="1210"/>
      <c r="MT432" s="1211"/>
      <c r="MU432" s="1210"/>
      <c r="MW432" s="1208"/>
      <c r="MX432" s="1209"/>
      <c r="MY432" s="1209"/>
      <c r="MZ432" s="1209"/>
      <c r="NA432" s="1209"/>
      <c r="NB432" s="1210"/>
      <c r="NC432" s="1211"/>
      <c r="ND432" s="1210"/>
      <c r="NF432" s="1208"/>
      <c r="NG432" s="1209"/>
      <c r="NH432" s="1209"/>
      <c r="NI432" s="1209"/>
      <c r="NJ432" s="1209"/>
      <c r="NK432" s="1210"/>
      <c r="NL432" s="1211"/>
      <c r="NM432" s="1210"/>
      <c r="NO432" s="1208"/>
      <c r="NP432" s="1209"/>
      <c r="NQ432" s="1209"/>
      <c r="NR432" s="1209"/>
      <c r="NS432" s="1209"/>
      <c r="NT432" s="1210"/>
      <c r="NU432" s="1211"/>
      <c r="NV432" s="1210"/>
      <c r="NX432" s="1208"/>
      <c r="NY432" s="1209"/>
      <c r="NZ432" s="1209"/>
      <c r="OA432" s="1209"/>
      <c r="OB432" s="1209"/>
      <c r="OC432" s="1210"/>
      <c r="OD432" s="1211"/>
      <c r="OE432" s="1210"/>
      <c r="OG432" s="1208"/>
      <c r="OH432" s="1209"/>
      <c r="OI432" s="1209"/>
      <c r="OJ432" s="1209"/>
      <c r="OK432" s="1209"/>
      <c r="OL432" s="1210"/>
      <c r="OM432" s="1211"/>
      <c r="ON432" s="1210"/>
      <c r="OP432" s="1208"/>
      <c r="OQ432" s="1209"/>
      <c r="OR432" s="1209"/>
      <c r="OS432" s="1209"/>
      <c r="OT432" s="1209"/>
      <c r="OU432" s="1210"/>
      <c r="OV432" s="1211"/>
      <c r="OW432" s="1210"/>
      <c r="OY432" s="1208"/>
      <c r="OZ432" s="1209"/>
      <c r="PA432" s="1209"/>
      <c r="PB432" s="1209"/>
      <c r="PC432" s="1209"/>
      <c r="PD432" s="1210"/>
      <c r="PE432" s="1211"/>
      <c r="PF432" s="1210"/>
      <c r="PH432" s="1208"/>
      <c r="PI432" s="1209"/>
      <c r="PJ432" s="1209"/>
      <c r="PK432" s="1209"/>
      <c r="PL432" s="1209"/>
      <c r="PM432" s="1210"/>
      <c r="PN432" s="1211"/>
      <c r="PO432" s="1210"/>
      <c r="PQ432" s="1208"/>
      <c r="PR432" s="1209"/>
      <c r="PS432" s="1209"/>
      <c r="PT432" s="1209"/>
      <c r="PU432" s="1209"/>
      <c r="PV432" s="1210"/>
      <c r="PW432" s="1211"/>
      <c r="PX432" s="1210"/>
      <c r="PZ432" s="1208"/>
      <c r="QA432" s="1209"/>
      <c r="QB432" s="1209"/>
      <c r="QC432" s="1209"/>
      <c r="QD432" s="1209"/>
      <c r="QE432" s="1210"/>
      <c r="QF432" s="1211"/>
      <c r="QG432" s="1210"/>
      <c r="QI432" s="1208"/>
      <c r="QJ432" s="1209"/>
      <c r="QK432" s="1209"/>
      <c r="QL432" s="1209"/>
      <c r="QM432" s="1209"/>
      <c r="QN432" s="1210"/>
      <c r="QO432" s="1211"/>
      <c r="QP432" s="1210"/>
      <c r="QR432" s="1208"/>
      <c r="QS432" s="1209"/>
      <c r="QT432" s="1209"/>
      <c r="QU432" s="1209"/>
      <c r="QV432" s="1209"/>
      <c r="QW432" s="1210"/>
      <c r="QX432" s="1211"/>
      <c r="QY432" s="1210"/>
      <c r="RA432" s="1208"/>
      <c r="RB432" s="1209"/>
      <c r="RC432" s="1209"/>
      <c r="RD432" s="1209"/>
      <c r="RE432" s="1209"/>
      <c r="RF432" s="1210"/>
      <c r="RG432" s="1211"/>
      <c r="RH432" s="1210"/>
      <c r="RJ432" s="1208"/>
      <c r="RK432" s="1209"/>
      <c r="RL432" s="1209"/>
      <c r="RM432" s="1209"/>
      <c r="RN432" s="1209"/>
      <c r="RO432" s="1210"/>
      <c r="RP432" s="1211"/>
      <c r="RQ432" s="1210"/>
      <c r="RS432" s="1208"/>
      <c r="RT432" s="1209"/>
      <c r="RU432" s="1209"/>
      <c r="RV432" s="1209"/>
      <c r="RW432" s="1209"/>
      <c r="RX432" s="1210"/>
      <c r="RY432" s="1211"/>
      <c r="RZ432" s="1210"/>
      <c r="SB432" s="1208"/>
      <c r="SC432" s="1209"/>
      <c r="SD432" s="1209"/>
      <c r="SE432" s="1209"/>
      <c r="SF432" s="1209"/>
      <c r="SG432" s="1210"/>
      <c r="SH432" s="1211"/>
      <c r="SI432" s="1210"/>
      <c r="SK432" s="1208"/>
      <c r="SL432" s="1209"/>
      <c r="SM432" s="1209"/>
      <c r="SN432" s="1209"/>
      <c r="SO432" s="1209"/>
      <c r="SP432" s="1210"/>
      <c r="SQ432" s="1211"/>
      <c r="SR432" s="1210"/>
      <c r="ST432" s="1208"/>
      <c r="SU432" s="1209"/>
      <c r="SV432" s="1209"/>
      <c r="SW432" s="1209"/>
      <c r="SX432" s="1209"/>
      <c r="SY432" s="1210"/>
      <c r="SZ432" s="1211"/>
      <c r="TA432" s="1210"/>
      <c r="TC432" s="1208"/>
      <c r="TD432" s="1209"/>
      <c r="TE432" s="1209"/>
      <c r="TF432" s="1209"/>
      <c r="TG432" s="1209"/>
      <c r="TH432" s="1210"/>
      <c r="TI432" s="1211"/>
      <c r="TJ432" s="1210"/>
      <c r="TL432" s="1208"/>
      <c r="TM432" s="1209"/>
      <c r="TN432" s="1209"/>
      <c r="TO432" s="1209"/>
      <c r="TP432" s="1209"/>
      <c r="TQ432" s="1210"/>
      <c r="TR432" s="1211"/>
      <c r="TS432" s="1210"/>
      <c r="TU432" s="1208"/>
      <c r="TV432" s="1209"/>
      <c r="TW432" s="1209"/>
      <c r="TX432" s="1209"/>
      <c r="TY432" s="1209"/>
      <c r="TZ432" s="1210"/>
      <c r="UA432" s="1211"/>
      <c r="UB432" s="1210"/>
      <c r="UD432" s="1208"/>
      <c r="UE432" s="1209"/>
      <c r="UF432" s="1209"/>
      <c r="UG432" s="1209"/>
      <c r="UH432" s="1209"/>
      <c r="UI432" s="1210"/>
      <c r="UJ432" s="1211"/>
      <c r="UK432" s="1210"/>
      <c r="UM432" s="1208"/>
      <c r="UN432" s="1209"/>
      <c r="UO432" s="1209"/>
      <c r="UP432" s="1209"/>
      <c r="UQ432" s="1209"/>
      <c r="UR432" s="1210"/>
      <c r="US432" s="1211"/>
      <c r="UT432" s="1210"/>
      <c r="UV432" s="1208"/>
      <c r="UW432" s="1209"/>
      <c r="UX432" s="1209"/>
      <c r="UY432" s="1209"/>
      <c r="UZ432" s="1209"/>
      <c r="VA432" s="1210"/>
      <c r="VB432" s="1211"/>
      <c r="VC432" s="1210"/>
      <c r="VE432" s="1208"/>
      <c r="VF432" s="1209"/>
      <c r="VG432" s="1209"/>
      <c r="VH432" s="1209"/>
      <c r="VI432" s="1209"/>
      <c r="VJ432" s="1210"/>
      <c r="VK432" s="1211"/>
      <c r="VL432" s="1210"/>
      <c r="VN432" s="1208"/>
      <c r="VO432" s="1209"/>
      <c r="VP432" s="1209"/>
      <c r="VQ432" s="1209"/>
      <c r="VR432" s="1209"/>
      <c r="VS432" s="1210"/>
      <c r="VT432" s="1211"/>
      <c r="VU432" s="1210"/>
      <c r="VW432" s="1208"/>
      <c r="VX432" s="1209"/>
      <c r="VY432" s="1209"/>
      <c r="VZ432" s="1209"/>
      <c r="WA432" s="1209"/>
      <c r="WB432" s="1210"/>
      <c r="WC432" s="1211"/>
      <c r="WD432" s="1210"/>
      <c r="WF432" s="1208"/>
      <c r="WG432" s="1209"/>
      <c r="WH432" s="1209"/>
      <c r="WI432" s="1209"/>
      <c r="WJ432" s="1209"/>
      <c r="WK432" s="1210"/>
      <c r="WL432" s="1211"/>
      <c r="WM432" s="1210"/>
      <c r="WO432" s="1208"/>
      <c r="WP432" s="1209"/>
      <c r="WQ432" s="1209"/>
      <c r="WR432" s="1209"/>
      <c r="WS432" s="1209"/>
      <c r="WT432" s="1210"/>
      <c r="WU432" s="1211"/>
      <c r="WV432" s="1210"/>
      <c r="WX432" s="1208"/>
      <c r="WY432" s="1209"/>
      <c r="WZ432" s="1209"/>
      <c r="XA432" s="1209"/>
      <c r="XB432" s="1209"/>
      <c r="XC432" s="1210"/>
      <c r="XD432" s="1211"/>
      <c r="XE432" s="1210"/>
      <c r="XG432" s="1208"/>
      <c r="XH432" s="1209"/>
      <c r="XI432" s="1209"/>
      <c r="XJ432" s="1209"/>
      <c r="XK432" s="1209"/>
      <c r="XL432" s="1210"/>
      <c r="XM432" s="1211"/>
      <c r="XN432" s="1210"/>
      <c r="XP432" s="1208"/>
      <c r="XQ432" s="1209"/>
      <c r="XR432" s="1209"/>
      <c r="XS432" s="1209"/>
      <c r="XT432" s="1209"/>
      <c r="XU432" s="1210"/>
      <c r="XV432" s="1211"/>
      <c r="XW432" s="1210"/>
      <c r="XY432" s="1208"/>
      <c r="XZ432" s="1209"/>
      <c r="YA432" s="1209"/>
      <c r="YB432" s="1209"/>
      <c r="YC432" s="1209"/>
      <c r="YD432" s="1210"/>
      <c r="YE432" s="1211"/>
      <c r="YF432" s="1210"/>
      <c r="YH432" s="1208"/>
      <c r="YI432" s="1209"/>
      <c r="YJ432" s="1209"/>
      <c r="YK432" s="1209"/>
      <c r="YL432" s="1209"/>
      <c r="YM432" s="1210"/>
      <c r="YN432" s="1211"/>
      <c r="YO432" s="1210"/>
      <c r="YQ432" s="1208"/>
      <c r="YR432" s="1209"/>
      <c r="YS432" s="1209"/>
      <c r="YT432" s="1209"/>
      <c r="YU432" s="1209"/>
      <c r="YV432" s="1210"/>
      <c r="YW432" s="1211"/>
      <c r="YX432" s="1210"/>
      <c r="YZ432" s="1208"/>
      <c r="ZA432" s="1209"/>
      <c r="ZB432" s="1209"/>
      <c r="ZC432" s="1209"/>
      <c r="ZD432" s="1209"/>
      <c r="ZE432" s="1210"/>
      <c r="ZF432" s="1211"/>
      <c r="ZG432" s="1210"/>
      <c r="ZI432" s="1208"/>
      <c r="ZJ432" s="1209"/>
      <c r="ZK432" s="1209"/>
      <c r="ZL432" s="1209"/>
      <c r="ZM432" s="1209"/>
      <c r="ZN432" s="1210"/>
      <c r="ZO432" s="1211"/>
      <c r="ZP432" s="1210"/>
      <c r="ZR432" s="1208"/>
      <c r="ZS432" s="1209"/>
      <c r="ZT432" s="1209"/>
      <c r="ZU432" s="1209"/>
      <c r="ZV432" s="1209"/>
      <c r="ZW432" s="1210"/>
      <c r="ZX432" s="1211"/>
      <c r="ZY432" s="1210"/>
      <c r="AAA432" s="1208"/>
      <c r="AAB432" s="1209"/>
      <c r="AAC432" s="1209"/>
      <c r="AAD432" s="1209"/>
      <c r="AAE432" s="1209"/>
      <c r="AAF432" s="1210"/>
      <c r="AAG432" s="1211"/>
      <c r="AAH432" s="1210"/>
      <c r="AAJ432" s="1208"/>
      <c r="AAK432" s="1209"/>
      <c r="AAL432" s="1209"/>
      <c r="AAM432" s="1209"/>
      <c r="AAN432" s="1209"/>
      <c r="AAO432" s="1210"/>
      <c r="AAP432" s="1211"/>
      <c r="AAQ432" s="1210"/>
      <c r="AAS432" s="1208"/>
      <c r="AAT432" s="1209"/>
      <c r="AAU432" s="1209"/>
      <c r="AAV432" s="1209"/>
      <c r="AAW432" s="1209"/>
      <c r="AAX432" s="1210"/>
      <c r="AAY432" s="1211"/>
      <c r="AAZ432" s="1210"/>
      <c r="ABB432" s="1208"/>
      <c r="ABC432" s="1209"/>
      <c r="ABD432" s="1209"/>
      <c r="ABE432" s="1209"/>
      <c r="ABF432" s="1209"/>
      <c r="ABG432" s="1210"/>
      <c r="ABH432" s="1211"/>
      <c r="ABI432" s="1210"/>
      <c r="ABK432" s="1208"/>
      <c r="ABL432" s="1209"/>
      <c r="ABM432" s="1209"/>
      <c r="ABN432" s="1209"/>
      <c r="ABO432" s="1209"/>
      <c r="ABP432" s="1210"/>
      <c r="ABQ432" s="1211"/>
      <c r="ABR432" s="1210"/>
      <c r="ABT432" s="1208"/>
      <c r="ABU432" s="1209"/>
      <c r="ABV432" s="1209"/>
      <c r="ABW432" s="1209"/>
      <c r="ABX432" s="1209"/>
      <c r="ABY432" s="1210"/>
      <c r="ABZ432" s="1211"/>
      <c r="ACA432" s="1210"/>
      <c r="ACC432" s="1208"/>
      <c r="ACD432" s="1209"/>
      <c r="ACE432" s="1209"/>
      <c r="ACF432" s="1209"/>
      <c r="ACG432" s="1209"/>
      <c r="ACH432" s="1210"/>
      <c r="ACI432" s="1211"/>
      <c r="ACJ432" s="1210"/>
      <c r="ACL432" s="1208"/>
      <c r="ACM432" s="1209"/>
      <c r="ACN432" s="1209"/>
      <c r="ACO432" s="1209"/>
      <c r="ACP432" s="1209"/>
      <c r="ACQ432" s="1210"/>
      <c r="ACR432" s="1211"/>
      <c r="ACS432" s="1210"/>
      <c r="ACU432" s="1208"/>
      <c r="ACV432" s="1209"/>
      <c r="ACW432" s="1209"/>
      <c r="ACX432" s="1209"/>
      <c r="ACY432" s="1209"/>
      <c r="ACZ432" s="1210"/>
      <c r="ADA432" s="1211"/>
      <c r="ADB432" s="1210"/>
      <c r="ADD432" s="1208"/>
      <c r="ADE432" s="1209"/>
      <c r="ADF432" s="1209"/>
      <c r="ADG432" s="1209"/>
      <c r="ADH432" s="1209"/>
      <c r="ADI432" s="1210"/>
      <c r="ADJ432" s="1211"/>
      <c r="ADK432" s="1210"/>
      <c r="ADM432" s="1208"/>
      <c r="ADN432" s="1209"/>
      <c r="ADO432" s="1209"/>
      <c r="ADP432" s="1209"/>
      <c r="ADQ432" s="1209"/>
      <c r="ADR432" s="1210"/>
      <c r="ADS432" s="1211"/>
      <c r="ADT432" s="1210"/>
      <c r="ADV432" s="1208"/>
      <c r="ADW432" s="1209"/>
      <c r="ADX432" s="1209"/>
      <c r="ADY432" s="1209"/>
      <c r="ADZ432" s="1209"/>
      <c r="AEA432" s="1210"/>
      <c r="AEB432" s="1211"/>
      <c r="AEC432" s="1210"/>
      <c r="AEE432" s="1208"/>
      <c r="AEF432" s="1209"/>
      <c r="AEG432" s="1209"/>
      <c r="AEH432" s="1209"/>
      <c r="AEI432" s="1209"/>
      <c r="AEJ432" s="1210"/>
      <c r="AEK432" s="1211"/>
      <c r="AEL432" s="1210"/>
      <c r="AEN432" s="1208"/>
      <c r="AEO432" s="1209"/>
      <c r="AEP432" s="1209"/>
      <c r="AEQ432" s="1209"/>
      <c r="AER432" s="1209"/>
      <c r="AES432" s="1210"/>
      <c r="AET432" s="1211"/>
      <c r="AEU432" s="1210"/>
      <c r="AEW432" s="1208"/>
      <c r="AEX432" s="1209"/>
      <c r="AEY432" s="1209"/>
      <c r="AEZ432" s="1209"/>
      <c r="AFA432" s="1209"/>
      <c r="AFB432" s="1210"/>
      <c r="AFC432" s="1211"/>
      <c r="AFD432" s="1210"/>
      <c r="AFF432" s="1208"/>
      <c r="AFG432" s="1209"/>
      <c r="AFH432" s="1209"/>
      <c r="AFI432" s="1209"/>
      <c r="AFJ432" s="1209"/>
      <c r="AFK432" s="1210"/>
      <c r="AFL432" s="1211"/>
      <c r="AFM432" s="1210"/>
      <c r="AFO432" s="1208"/>
      <c r="AFP432" s="1209"/>
      <c r="AFQ432" s="1209"/>
      <c r="AFR432" s="1209"/>
      <c r="AFS432" s="1209"/>
      <c r="AFT432" s="1210"/>
      <c r="AFU432" s="1211"/>
      <c r="AFV432" s="1210"/>
      <c r="AFX432" s="1208"/>
      <c r="AFY432" s="1209"/>
      <c r="AFZ432" s="1209"/>
      <c r="AGA432" s="1209"/>
      <c r="AGB432" s="1209"/>
      <c r="AGC432" s="1210"/>
      <c r="AGD432" s="1211"/>
      <c r="AGE432" s="1210"/>
      <c r="AGG432" s="1208"/>
      <c r="AGH432" s="1209"/>
      <c r="AGI432" s="1209"/>
      <c r="AGJ432" s="1209"/>
      <c r="AGK432" s="1209"/>
      <c r="AGL432" s="1210"/>
      <c r="AGM432" s="1211"/>
      <c r="AGN432" s="1210"/>
      <c r="AGP432" s="1208"/>
      <c r="AGQ432" s="1209"/>
      <c r="AGR432" s="1209"/>
      <c r="AGS432" s="1209"/>
      <c r="AGT432" s="1209"/>
      <c r="AGU432" s="1210"/>
      <c r="AGV432" s="1211"/>
      <c r="AGW432" s="1210"/>
      <c r="AGY432" s="1208"/>
      <c r="AGZ432" s="1209"/>
      <c r="AHA432" s="1209"/>
      <c r="AHB432" s="1209"/>
      <c r="AHC432" s="1209"/>
      <c r="AHD432" s="1210"/>
      <c r="AHE432" s="1211"/>
      <c r="AHF432" s="1210"/>
      <c r="AHH432" s="1208"/>
      <c r="AHI432" s="1209"/>
      <c r="AHJ432" s="1209"/>
      <c r="AHK432" s="1209"/>
      <c r="AHL432" s="1209"/>
      <c r="AHM432" s="1210"/>
      <c r="AHN432" s="1211"/>
      <c r="AHO432" s="1210"/>
      <c r="AHQ432" s="1208"/>
      <c r="AHR432" s="1209"/>
      <c r="AHS432" s="1209"/>
      <c r="AHT432" s="1209"/>
      <c r="AHU432" s="1209"/>
      <c r="AHV432" s="1210"/>
      <c r="AHW432" s="1211"/>
      <c r="AHX432" s="1210"/>
      <c r="AHZ432" s="1208"/>
      <c r="AIA432" s="1209"/>
      <c r="AIB432" s="1209"/>
      <c r="AIC432" s="1209"/>
      <c r="AID432" s="1209"/>
      <c r="AIE432" s="1210"/>
      <c r="AIF432" s="1211"/>
      <c r="AIG432" s="1210"/>
      <c r="AII432" s="1208"/>
      <c r="AIJ432" s="1209"/>
      <c r="AIK432" s="1209"/>
      <c r="AIL432" s="1209"/>
      <c r="AIM432" s="1209"/>
      <c r="AIN432" s="1210"/>
      <c r="AIO432" s="1211"/>
      <c r="AIP432" s="1210"/>
      <c r="AIR432" s="1208"/>
      <c r="AIS432" s="1209"/>
      <c r="AIT432" s="1209"/>
      <c r="AIU432" s="1209"/>
      <c r="AIV432" s="1209"/>
      <c r="AIW432" s="1210"/>
      <c r="AIX432" s="1211"/>
      <c r="AIY432" s="1210"/>
      <c r="AJA432" s="1208"/>
      <c r="AJB432" s="1209"/>
      <c r="AJC432" s="1209"/>
      <c r="AJD432" s="1209"/>
      <c r="AJE432" s="1209"/>
      <c r="AJF432" s="1210"/>
      <c r="AJG432" s="1211"/>
      <c r="AJH432" s="1210"/>
      <c r="AJJ432" s="1208"/>
      <c r="AJK432" s="1209"/>
      <c r="AJL432" s="1209"/>
      <c r="AJM432" s="1209"/>
      <c r="AJN432" s="1209"/>
      <c r="AJO432" s="1210"/>
      <c r="AJP432" s="1211"/>
      <c r="AJQ432" s="1210"/>
      <c r="AJS432" s="1208"/>
      <c r="AJT432" s="1209"/>
      <c r="AJU432" s="1209"/>
      <c r="AJV432" s="1209"/>
      <c r="AJW432" s="1209"/>
      <c r="AJX432" s="1210"/>
      <c r="AJY432" s="1211"/>
      <c r="AJZ432" s="1210"/>
      <c r="AKB432" s="1208"/>
      <c r="AKC432" s="1209"/>
      <c r="AKD432" s="1209"/>
      <c r="AKE432" s="1209"/>
      <c r="AKF432" s="1209"/>
      <c r="AKG432" s="1210"/>
      <c r="AKH432" s="1211"/>
      <c r="AKI432" s="1210"/>
      <c r="AKK432" s="1208"/>
      <c r="AKL432" s="1209"/>
      <c r="AKM432" s="1209"/>
      <c r="AKN432" s="1209"/>
      <c r="AKO432" s="1209"/>
      <c r="AKP432" s="1210"/>
      <c r="AKQ432" s="1211"/>
      <c r="AKR432" s="1210"/>
      <c r="AKT432" s="1208"/>
      <c r="AKU432" s="1209"/>
      <c r="AKV432" s="1209"/>
      <c r="AKW432" s="1209"/>
      <c r="AKX432" s="1209"/>
      <c r="AKY432" s="1210"/>
      <c r="AKZ432" s="1211"/>
      <c r="ALA432" s="1210"/>
      <c r="ALC432" s="1208"/>
      <c r="ALD432" s="1209"/>
      <c r="ALE432" s="1209"/>
      <c r="ALF432" s="1209"/>
      <c r="ALG432" s="1209"/>
      <c r="ALH432" s="1210"/>
      <c r="ALI432" s="1211"/>
      <c r="ALJ432" s="1210"/>
      <c r="ALL432" s="1208"/>
      <c r="ALM432" s="1209"/>
      <c r="ALN432" s="1209"/>
      <c r="ALO432" s="1209"/>
      <c r="ALP432" s="1209"/>
      <c r="ALQ432" s="1210"/>
      <c r="ALR432" s="1211"/>
      <c r="ALS432" s="1210"/>
      <c r="ALU432" s="1208"/>
      <c r="ALV432" s="1209"/>
      <c r="ALW432" s="1209"/>
      <c r="ALX432" s="1209"/>
      <c r="ALY432" s="1209"/>
      <c r="ALZ432" s="1210"/>
      <c r="AMA432" s="1211"/>
      <c r="AMB432" s="1210"/>
      <c r="AMD432" s="1208"/>
      <c r="AME432" s="1209"/>
      <c r="AMF432" s="1209"/>
      <c r="AMG432" s="1209"/>
      <c r="AMH432" s="1209"/>
      <c r="AMI432" s="1210"/>
      <c r="AMJ432" s="1211"/>
      <c r="AMK432" s="1210"/>
      <c r="AMM432" s="1208"/>
      <c r="AMN432" s="1209"/>
      <c r="AMO432" s="1209"/>
      <c r="AMP432" s="1209"/>
      <c r="AMQ432" s="1209"/>
      <c r="AMR432" s="1210"/>
      <c r="AMS432" s="1211"/>
      <c r="AMT432" s="1210"/>
      <c r="AMV432" s="1208"/>
      <c r="AMW432" s="1209"/>
      <c r="AMX432" s="1209"/>
      <c r="AMY432" s="1209"/>
      <c r="AMZ432" s="1209"/>
      <c r="ANA432" s="1210"/>
      <c r="ANB432" s="1211"/>
      <c r="ANC432" s="1210"/>
      <c r="ANE432" s="1208"/>
      <c r="ANF432" s="1209"/>
      <c r="ANG432" s="1209"/>
      <c r="ANH432" s="1209"/>
      <c r="ANI432" s="1209"/>
      <c r="ANJ432" s="1210"/>
      <c r="ANK432" s="1211"/>
      <c r="ANL432" s="1210"/>
      <c r="ANN432" s="1208"/>
      <c r="ANO432" s="1209"/>
      <c r="ANP432" s="1209"/>
      <c r="ANQ432" s="1209"/>
      <c r="ANR432" s="1209"/>
      <c r="ANS432" s="1210"/>
      <c r="ANT432" s="1211"/>
      <c r="ANU432" s="1210"/>
      <c r="ANW432" s="1208"/>
      <c r="ANX432" s="1209"/>
      <c r="ANY432" s="1209"/>
      <c r="ANZ432" s="1209"/>
      <c r="AOA432" s="1209"/>
      <c r="AOB432" s="1210"/>
      <c r="AOC432" s="1211"/>
      <c r="AOD432" s="1210"/>
      <c r="AOF432" s="1208"/>
      <c r="AOG432" s="1209"/>
      <c r="AOH432" s="1209"/>
      <c r="AOI432" s="1209"/>
      <c r="AOJ432" s="1209"/>
      <c r="AOK432" s="1210"/>
      <c r="AOL432" s="1211"/>
      <c r="AOM432" s="1210"/>
      <c r="AOO432" s="1208"/>
      <c r="AOP432" s="1209"/>
      <c r="AOQ432" s="1209"/>
      <c r="AOR432" s="1209"/>
      <c r="AOS432" s="1209"/>
      <c r="AOT432" s="1210"/>
      <c r="AOU432" s="1211"/>
      <c r="AOV432" s="1210"/>
      <c r="AOX432" s="1208"/>
      <c r="AOY432" s="1209"/>
      <c r="AOZ432" s="1209"/>
      <c r="APA432" s="1209"/>
      <c r="APB432" s="1209"/>
      <c r="APC432" s="1210"/>
      <c r="APD432" s="1211"/>
      <c r="APE432" s="1210"/>
      <c r="APG432" s="1208"/>
      <c r="APH432" s="1209"/>
      <c r="API432" s="1209"/>
      <c r="APJ432" s="1209"/>
      <c r="APK432" s="1209"/>
      <c r="APL432" s="1210"/>
      <c r="APM432" s="1211"/>
      <c r="APN432" s="1210"/>
      <c r="APP432" s="1208"/>
      <c r="APQ432" s="1209"/>
      <c r="APR432" s="1209"/>
      <c r="APS432" s="1209"/>
      <c r="APT432" s="1209"/>
      <c r="APU432" s="1210"/>
      <c r="APV432" s="1211"/>
      <c r="APW432" s="1210"/>
      <c r="APY432" s="1208"/>
      <c r="APZ432" s="1209"/>
      <c r="AQA432" s="1209"/>
      <c r="AQB432" s="1209"/>
      <c r="AQC432" s="1209"/>
      <c r="AQD432" s="1210"/>
      <c r="AQE432" s="1211"/>
      <c r="AQF432" s="1210"/>
      <c r="AQH432" s="1208"/>
      <c r="AQI432" s="1209"/>
      <c r="AQJ432" s="1209"/>
      <c r="AQK432" s="1209"/>
      <c r="AQL432" s="1209"/>
      <c r="AQM432" s="1210"/>
      <c r="AQN432" s="1211"/>
      <c r="AQO432" s="1210"/>
      <c r="AQQ432" s="1208"/>
      <c r="AQR432" s="1209"/>
      <c r="AQS432" s="1209"/>
      <c r="AQT432" s="1209"/>
      <c r="AQU432" s="1209"/>
      <c r="AQV432" s="1210"/>
      <c r="AQW432" s="1211"/>
      <c r="AQX432" s="1210"/>
      <c r="AQZ432" s="1208"/>
      <c r="ARA432" s="1209"/>
      <c r="ARB432" s="1209"/>
      <c r="ARC432" s="1209"/>
      <c r="ARD432" s="1209"/>
      <c r="ARE432" s="1210"/>
      <c r="ARF432" s="1211"/>
      <c r="ARG432" s="1210"/>
      <c r="ARI432" s="1208"/>
      <c r="ARJ432" s="1209"/>
      <c r="ARK432" s="1209"/>
      <c r="ARL432" s="1209"/>
      <c r="ARM432" s="1209"/>
      <c r="ARN432" s="1210"/>
      <c r="ARO432" s="1211"/>
      <c r="ARP432" s="1210"/>
      <c r="ARR432" s="1208"/>
      <c r="ARS432" s="1209"/>
      <c r="ART432" s="1209"/>
      <c r="ARU432" s="1209"/>
      <c r="ARV432" s="1209"/>
      <c r="ARW432" s="1210"/>
      <c r="ARX432" s="1211"/>
      <c r="ARY432" s="1210"/>
      <c r="ASA432" s="1208"/>
      <c r="ASB432" s="1209"/>
      <c r="ASC432" s="1209"/>
      <c r="ASD432" s="1209"/>
      <c r="ASE432" s="1209"/>
      <c r="ASF432" s="1210"/>
      <c r="ASG432" s="1211"/>
      <c r="ASH432" s="1210"/>
      <c r="ASJ432" s="1208"/>
      <c r="ASK432" s="1209"/>
      <c r="ASL432" s="1209"/>
      <c r="ASM432" s="1209"/>
      <c r="ASN432" s="1209"/>
      <c r="ASO432" s="1210"/>
      <c r="ASP432" s="1211"/>
      <c r="ASQ432" s="1210"/>
      <c r="ASS432" s="1208"/>
      <c r="AST432" s="1209"/>
      <c r="ASU432" s="1209"/>
      <c r="ASV432" s="1209"/>
      <c r="ASW432" s="1209"/>
      <c r="ASX432" s="1210"/>
      <c r="ASY432" s="1211"/>
      <c r="ASZ432" s="1210"/>
      <c r="ATB432" s="1208"/>
      <c r="ATC432" s="1209"/>
      <c r="ATD432" s="1209"/>
      <c r="ATE432" s="1209"/>
      <c r="ATF432" s="1209"/>
      <c r="ATG432" s="1210"/>
      <c r="ATH432" s="1211"/>
      <c r="ATI432" s="1210"/>
      <c r="ATK432" s="1208"/>
      <c r="ATL432" s="1209"/>
      <c r="ATM432" s="1209"/>
      <c r="ATN432" s="1209"/>
      <c r="ATO432" s="1209"/>
      <c r="ATP432" s="1210"/>
      <c r="ATQ432" s="1211"/>
      <c r="ATR432" s="1210"/>
      <c r="ATT432" s="1208"/>
      <c r="ATU432" s="1209"/>
      <c r="ATV432" s="1209"/>
      <c r="ATW432" s="1209"/>
      <c r="ATX432" s="1209"/>
      <c r="ATY432" s="1210"/>
      <c r="ATZ432" s="1211"/>
      <c r="AUA432" s="1210"/>
      <c r="AUC432" s="1208"/>
      <c r="AUD432" s="1209"/>
      <c r="AUE432" s="1209"/>
      <c r="AUF432" s="1209"/>
      <c r="AUG432" s="1209"/>
      <c r="AUH432" s="1210"/>
      <c r="AUI432" s="1211"/>
      <c r="AUJ432" s="1210"/>
      <c r="AUL432" s="1208"/>
      <c r="AUM432" s="1209"/>
      <c r="AUN432" s="1209"/>
      <c r="AUO432" s="1209"/>
      <c r="AUP432" s="1209"/>
      <c r="AUQ432" s="1210"/>
      <c r="AUR432" s="1211"/>
      <c r="AUS432" s="1210"/>
      <c r="AUU432" s="1208"/>
      <c r="AUV432" s="1209"/>
      <c r="AUW432" s="1209"/>
      <c r="AUX432" s="1209"/>
      <c r="AUY432" s="1209"/>
      <c r="AUZ432" s="1210"/>
      <c r="AVA432" s="1211"/>
      <c r="AVB432" s="1210"/>
      <c r="AVD432" s="1208"/>
      <c r="AVE432" s="1209"/>
      <c r="AVF432" s="1209"/>
      <c r="AVG432" s="1209"/>
      <c r="AVH432" s="1209"/>
      <c r="AVI432" s="1210"/>
      <c r="AVJ432" s="1211"/>
      <c r="AVK432" s="1210"/>
      <c r="AVM432" s="1208"/>
      <c r="AVN432" s="1209"/>
      <c r="AVO432" s="1209"/>
      <c r="AVP432" s="1209"/>
      <c r="AVQ432" s="1209"/>
      <c r="AVR432" s="1210"/>
      <c r="AVS432" s="1211"/>
      <c r="AVT432" s="1210"/>
      <c r="AVV432" s="1208"/>
      <c r="AVW432" s="1209"/>
      <c r="AVX432" s="1209"/>
      <c r="AVY432" s="1209"/>
      <c r="AVZ432" s="1209"/>
      <c r="AWA432" s="1210"/>
      <c r="AWB432" s="1211"/>
      <c r="AWC432" s="1210"/>
      <c r="AWE432" s="1208"/>
      <c r="AWF432" s="1209"/>
      <c r="AWG432" s="1209"/>
      <c r="AWH432" s="1209"/>
      <c r="AWI432" s="1209"/>
      <c r="AWJ432" s="1210"/>
      <c r="AWK432" s="1211"/>
      <c r="AWL432" s="1210"/>
      <c r="AWN432" s="1208"/>
      <c r="AWO432" s="1209"/>
      <c r="AWP432" s="1209"/>
      <c r="AWQ432" s="1209"/>
      <c r="AWR432" s="1209"/>
      <c r="AWS432" s="1210"/>
      <c r="AWT432" s="1211"/>
      <c r="AWU432" s="1210"/>
      <c r="AWW432" s="1208"/>
      <c r="AWX432" s="1209"/>
      <c r="AWY432" s="1209"/>
      <c r="AWZ432" s="1209"/>
      <c r="AXA432" s="1209"/>
      <c r="AXB432" s="1210"/>
      <c r="AXC432" s="1211"/>
      <c r="AXD432" s="1210"/>
      <c r="AXF432" s="1208"/>
      <c r="AXG432" s="1209"/>
      <c r="AXH432" s="1209"/>
      <c r="AXI432" s="1209"/>
      <c r="AXJ432" s="1209"/>
      <c r="AXK432" s="1210"/>
      <c r="AXL432" s="1211"/>
      <c r="AXM432" s="1210"/>
      <c r="AXO432" s="1208"/>
      <c r="AXP432" s="1209"/>
      <c r="AXQ432" s="1209"/>
      <c r="AXR432" s="1209"/>
      <c r="AXS432" s="1209"/>
      <c r="AXT432" s="1210"/>
      <c r="AXU432" s="1211"/>
      <c r="AXV432" s="1210"/>
      <c r="AXX432" s="1208"/>
      <c r="AXY432" s="1209"/>
      <c r="AXZ432" s="1209"/>
      <c r="AYA432" s="1209"/>
      <c r="AYB432" s="1209"/>
      <c r="AYC432" s="1210"/>
      <c r="AYD432" s="1211"/>
      <c r="AYE432" s="1210"/>
      <c r="AYG432" s="1208"/>
      <c r="AYH432" s="1209"/>
      <c r="AYI432" s="1209"/>
      <c r="AYJ432" s="1209"/>
      <c r="AYK432" s="1209"/>
      <c r="AYL432" s="1210"/>
      <c r="AYM432" s="1211"/>
      <c r="AYN432" s="1210"/>
      <c r="AYP432" s="1208"/>
      <c r="AYQ432" s="1209"/>
      <c r="AYR432" s="1209"/>
      <c r="AYS432" s="1209"/>
      <c r="AYT432" s="1209"/>
      <c r="AYU432" s="1210"/>
      <c r="AYV432" s="1211"/>
      <c r="AYW432" s="1210"/>
      <c r="AYY432" s="1208"/>
      <c r="AYZ432" s="1209"/>
      <c r="AZA432" s="1209"/>
      <c r="AZB432" s="1209"/>
      <c r="AZC432" s="1209"/>
      <c r="AZD432" s="1210"/>
      <c r="AZE432" s="1211"/>
      <c r="AZF432" s="1210"/>
      <c r="AZH432" s="1208"/>
      <c r="AZI432" s="1209"/>
      <c r="AZJ432" s="1209"/>
      <c r="AZK432" s="1209"/>
      <c r="AZL432" s="1209"/>
      <c r="AZM432" s="1210"/>
      <c r="AZN432" s="1211"/>
      <c r="AZO432" s="1210"/>
      <c r="AZQ432" s="1208"/>
      <c r="AZR432" s="1209"/>
      <c r="AZS432" s="1209"/>
      <c r="AZT432" s="1209"/>
      <c r="AZU432" s="1209"/>
      <c r="AZV432" s="1210"/>
      <c r="AZW432" s="1211"/>
      <c r="AZX432" s="1210"/>
      <c r="AZZ432" s="1208"/>
      <c r="BAA432" s="1209"/>
      <c r="BAB432" s="1209"/>
      <c r="BAC432" s="1209"/>
      <c r="BAD432" s="1209"/>
      <c r="BAE432" s="1210"/>
      <c r="BAF432" s="1211"/>
      <c r="BAG432" s="1210"/>
      <c r="BAI432" s="1208"/>
      <c r="BAJ432" s="1209"/>
      <c r="BAK432" s="1209"/>
      <c r="BAL432" s="1209"/>
      <c r="BAM432" s="1209"/>
      <c r="BAN432" s="1210"/>
      <c r="BAO432" s="1211"/>
      <c r="BAP432" s="1210"/>
      <c r="BAR432" s="1208"/>
      <c r="BAS432" s="1209"/>
      <c r="BAT432" s="1209"/>
      <c r="BAU432" s="1209"/>
      <c r="BAV432" s="1209"/>
      <c r="BAW432" s="1210"/>
      <c r="BAX432" s="1211"/>
      <c r="BAY432" s="1210"/>
      <c r="BBA432" s="1208"/>
      <c r="BBB432" s="1209"/>
      <c r="BBC432" s="1209"/>
      <c r="BBD432" s="1209"/>
      <c r="BBE432" s="1209"/>
      <c r="BBF432" s="1210"/>
      <c r="BBG432" s="1211"/>
      <c r="BBH432" s="1210"/>
      <c r="BBJ432" s="1208"/>
      <c r="BBK432" s="1209"/>
      <c r="BBL432" s="1209"/>
      <c r="BBM432" s="1209"/>
      <c r="BBN432" s="1209"/>
      <c r="BBO432" s="1210"/>
      <c r="BBP432" s="1211"/>
      <c r="BBQ432" s="1210"/>
      <c r="BBS432" s="1208"/>
      <c r="BBT432" s="1209"/>
      <c r="BBU432" s="1209"/>
      <c r="BBV432" s="1209"/>
      <c r="BBW432" s="1209"/>
      <c r="BBX432" s="1210"/>
      <c r="BBY432" s="1211"/>
      <c r="BBZ432" s="1210"/>
      <c r="BCB432" s="1208"/>
      <c r="BCC432" s="1209"/>
      <c r="BCD432" s="1209"/>
      <c r="BCE432" s="1209"/>
      <c r="BCF432" s="1209"/>
      <c r="BCG432" s="1210"/>
      <c r="BCH432" s="1211"/>
      <c r="BCI432" s="1210"/>
      <c r="BCK432" s="1208"/>
      <c r="BCL432" s="1209"/>
      <c r="BCM432" s="1209"/>
      <c r="BCN432" s="1209"/>
      <c r="BCO432" s="1209"/>
      <c r="BCP432" s="1210"/>
      <c r="BCQ432" s="1211"/>
      <c r="BCR432" s="1210"/>
      <c r="BCT432" s="1208"/>
      <c r="BCU432" s="1209"/>
      <c r="BCV432" s="1209"/>
      <c r="BCW432" s="1209"/>
      <c r="BCX432" s="1209"/>
      <c r="BCY432" s="1210"/>
      <c r="BCZ432" s="1211"/>
      <c r="BDA432" s="1210"/>
      <c r="BDC432" s="1208"/>
      <c r="BDD432" s="1209"/>
      <c r="BDE432" s="1209"/>
      <c r="BDF432" s="1209"/>
      <c r="BDG432" s="1209"/>
      <c r="BDH432" s="1210"/>
      <c r="BDI432" s="1211"/>
      <c r="BDJ432" s="1210"/>
      <c r="BDL432" s="1208"/>
      <c r="BDM432" s="1209"/>
      <c r="BDN432" s="1209"/>
      <c r="BDO432" s="1209"/>
      <c r="BDP432" s="1209"/>
      <c r="BDQ432" s="1210"/>
      <c r="BDR432" s="1211"/>
      <c r="BDS432" s="1210"/>
      <c r="BDU432" s="1208"/>
      <c r="BDV432" s="1209"/>
      <c r="BDW432" s="1209"/>
      <c r="BDX432" s="1209"/>
      <c r="BDY432" s="1209"/>
      <c r="BDZ432" s="1210"/>
      <c r="BEA432" s="1211"/>
      <c r="BEB432" s="1210"/>
      <c r="BED432" s="1208"/>
      <c r="BEE432" s="1209"/>
      <c r="BEF432" s="1209"/>
      <c r="BEG432" s="1209"/>
      <c r="BEH432" s="1209"/>
      <c r="BEI432" s="1210"/>
      <c r="BEJ432" s="1211"/>
      <c r="BEK432" s="1210"/>
      <c r="BEM432" s="1208"/>
      <c r="BEN432" s="1209"/>
      <c r="BEO432" s="1209"/>
      <c r="BEP432" s="1209"/>
      <c r="BEQ432" s="1209"/>
      <c r="BER432" s="1210"/>
      <c r="BES432" s="1211"/>
      <c r="BET432" s="1210"/>
      <c r="BEV432" s="1208"/>
      <c r="BEW432" s="1209"/>
      <c r="BEX432" s="1209"/>
      <c r="BEY432" s="1209"/>
      <c r="BEZ432" s="1209"/>
      <c r="BFA432" s="1210"/>
      <c r="BFB432" s="1211"/>
      <c r="BFC432" s="1210"/>
      <c r="BFE432" s="1208"/>
      <c r="BFF432" s="1209"/>
      <c r="BFG432" s="1209"/>
      <c r="BFH432" s="1209"/>
      <c r="BFI432" s="1209"/>
      <c r="BFJ432" s="1210"/>
      <c r="BFK432" s="1211"/>
      <c r="BFL432" s="1210"/>
      <c r="BFN432" s="1208"/>
      <c r="BFO432" s="1209"/>
      <c r="BFP432" s="1209"/>
      <c r="BFQ432" s="1209"/>
      <c r="BFR432" s="1209"/>
      <c r="BFS432" s="1210"/>
      <c r="BFT432" s="1211"/>
      <c r="BFU432" s="1210"/>
      <c r="BFW432" s="1208"/>
      <c r="BFX432" s="1209"/>
      <c r="BFY432" s="1209"/>
      <c r="BFZ432" s="1209"/>
      <c r="BGA432" s="1209"/>
      <c r="BGB432" s="1210"/>
      <c r="BGC432" s="1211"/>
      <c r="BGD432" s="1210"/>
      <c r="BGF432" s="1208"/>
      <c r="BGG432" s="1209"/>
      <c r="BGH432" s="1209"/>
      <c r="BGI432" s="1209"/>
      <c r="BGJ432" s="1209"/>
      <c r="BGK432" s="1210"/>
      <c r="BGL432" s="1211"/>
      <c r="BGM432" s="1210"/>
      <c r="BGO432" s="1208"/>
      <c r="BGP432" s="1209"/>
      <c r="BGQ432" s="1209"/>
      <c r="BGR432" s="1209"/>
      <c r="BGS432" s="1209"/>
      <c r="BGT432" s="1210"/>
      <c r="BGU432" s="1211"/>
      <c r="BGV432" s="1210"/>
      <c r="BGX432" s="1208"/>
      <c r="BGY432" s="1209"/>
      <c r="BGZ432" s="1209"/>
      <c r="BHA432" s="1209"/>
      <c r="BHB432" s="1209"/>
      <c r="BHC432" s="1210"/>
      <c r="BHD432" s="1211"/>
      <c r="BHE432" s="1210"/>
      <c r="BHG432" s="1208"/>
      <c r="BHH432" s="1209"/>
      <c r="BHI432" s="1209"/>
      <c r="BHJ432" s="1209"/>
      <c r="BHK432" s="1209"/>
      <c r="BHL432" s="1210"/>
      <c r="BHM432" s="1211"/>
      <c r="BHN432" s="1210"/>
      <c r="BHP432" s="1208"/>
      <c r="BHQ432" s="1209"/>
      <c r="BHR432" s="1209"/>
      <c r="BHS432" s="1209"/>
      <c r="BHT432" s="1209"/>
      <c r="BHU432" s="1210"/>
      <c r="BHV432" s="1211"/>
      <c r="BHW432" s="1210"/>
      <c r="BHY432" s="1208"/>
      <c r="BHZ432" s="1209"/>
      <c r="BIA432" s="1209"/>
      <c r="BIB432" s="1209"/>
      <c r="BIC432" s="1209"/>
      <c r="BID432" s="1210"/>
      <c r="BIE432" s="1211"/>
      <c r="BIF432" s="1210"/>
      <c r="BIH432" s="1208"/>
      <c r="BII432" s="1209"/>
      <c r="BIJ432" s="1209"/>
      <c r="BIK432" s="1209"/>
      <c r="BIL432" s="1209"/>
      <c r="BIM432" s="1210"/>
      <c r="BIN432" s="1211"/>
      <c r="BIO432" s="1210"/>
      <c r="BIQ432" s="1208"/>
      <c r="BIR432" s="1209"/>
      <c r="BIS432" s="1209"/>
      <c r="BIT432" s="1209"/>
      <c r="BIU432" s="1209"/>
      <c r="BIV432" s="1210"/>
      <c r="BIW432" s="1211"/>
      <c r="BIX432" s="1210"/>
      <c r="BIZ432" s="1208"/>
      <c r="BJA432" s="1209"/>
      <c r="BJB432" s="1209"/>
      <c r="BJC432" s="1209"/>
      <c r="BJD432" s="1209"/>
      <c r="BJE432" s="1210"/>
      <c r="BJF432" s="1211"/>
      <c r="BJG432" s="1210"/>
      <c r="BJI432" s="1208"/>
      <c r="BJJ432" s="1209"/>
      <c r="BJK432" s="1209"/>
      <c r="BJL432" s="1209"/>
      <c r="BJM432" s="1209"/>
      <c r="BJN432" s="1210"/>
      <c r="BJO432" s="1211"/>
      <c r="BJP432" s="1210"/>
      <c r="BJR432" s="1208"/>
      <c r="BJS432" s="1209"/>
      <c r="BJT432" s="1209"/>
      <c r="BJU432" s="1209"/>
      <c r="BJV432" s="1209"/>
      <c r="BJW432" s="1210"/>
      <c r="BJX432" s="1211"/>
      <c r="BJY432" s="1210"/>
      <c r="BKA432" s="1208"/>
      <c r="BKB432" s="1209"/>
      <c r="BKC432" s="1209"/>
      <c r="BKD432" s="1209"/>
      <c r="BKE432" s="1209"/>
      <c r="BKF432" s="1210"/>
      <c r="BKG432" s="1211"/>
      <c r="BKH432" s="1210"/>
      <c r="BKJ432" s="1208"/>
      <c r="BKK432" s="1209"/>
      <c r="BKL432" s="1209"/>
      <c r="BKM432" s="1209"/>
      <c r="BKN432" s="1209"/>
      <c r="BKO432" s="1210"/>
      <c r="BKP432" s="1211"/>
      <c r="BKQ432" s="1210"/>
      <c r="BKS432" s="1208"/>
      <c r="BKT432" s="1209"/>
      <c r="BKU432" s="1209"/>
      <c r="BKV432" s="1209"/>
      <c r="BKW432" s="1209"/>
      <c r="BKX432" s="1210"/>
      <c r="BKY432" s="1211"/>
      <c r="BKZ432" s="1210"/>
      <c r="BLB432" s="1208"/>
      <c r="BLC432" s="1209"/>
      <c r="BLD432" s="1209"/>
      <c r="BLE432" s="1209"/>
      <c r="BLF432" s="1209"/>
      <c r="BLG432" s="1210"/>
      <c r="BLH432" s="1211"/>
      <c r="BLI432" s="1210"/>
      <c r="BLK432" s="1208"/>
      <c r="BLL432" s="1209"/>
      <c r="BLM432" s="1209"/>
      <c r="BLN432" s="1209"/>
      <c r="BLO432" s="1209"/>
      <c r="BLP432" s="1210"/>
      <c r="BLQ432" s="1211"/>
      <c r="BLR432" s="1210"/>
      <c r="BLT432" s="1208"/>
      <c r="BLU432" s="1209"/>
      <c r="BLV432" s="1209"/>
      <c r="BLW432" s="1209"/>
      <c r="BLX432" s="1209"/>
      <c r="BLY432" s="1210"/>
      <c r="BLZ432" s="1211"/>
      <c r="BMA432" s="1210"/>
      <c r="BMC432" s="1208"/>
      <c r="BMD432" s="1209"/>
      <c r="BME432" s="1209"/>
      <c r="BMF432" s="1209"/>
      <c r="BMG432" s="1209"/>
      <c r="BMH432" s="1210"/>
      <c r="BMI432" s="1211"/>
      <c r="BMJ432" s="1210"/>
      <c r="BML432" s="1208"/>
      <c r="BMM432" s="1209"/>
      <c r="BMN432" s="1209"/>
      <c r="BMO432" s="1209"/>
      <c r="BMP432" s="1209"/>
      <c r="BMQ432" s="1210"/>
      <c r="BMR432" s="1211"/>
      <c r="BMS432" s="1210"/>
      <c r="BMU432" s="1208"/>
      <c r="BMV432" s="1209"/>
      <c r="BMW432" s="1209"/>
      <c r="BMX432" s="1209"/>
      <c r="BMY432" s="1209"/>
      <c r="BMZ432" s="1210"/>
      <c r="BNA432" s="1211"/>
      <c r="BNB432" s="1210"/>
      <c r="BND432" s="1208"/>
      <c r="BNE432" s="1209"/>
      <c r="BNF432" s="1209"/>
      <c r="BNG432" s="1209"/>
      <c r="BNH432" s="1209"/>
      <c r="BNI432" s="1210"/>
      <c r="BNJ432" s="1211"/>
      <c r="BNK432" s="1210"/>
      <c r="BNM432" s="1208"/>
      <c r="BNN432" s="1209"/>
      <c r="BNO432" s="1209"/>
      <c r="BNP432" s="1209"/>
      <c r="BNQ432" s="1209"/>
      <c r="BNR432" s="1210"/>
      <c r="BNS432" s="1211"/>
      <c r="BNT432" s="1210"/>
      <c r="BNV432" s="1208"/>
      <c r="BNW432" s="1209"/>
      <c r="BNX432" s="1209"/>
      <c r="BNY432" s="1209"/>
      <c r="BNZ432" s="1209"/>
      <c r="BOA432" s="1210"/>
      <c r="BOB432" s="1211"/>
      <c r="BOC432" s="1210"/>
      <c r="BOE432" s="1208"/>
      <c r="BOF432" s="1209"/>
      <c r="BOG432" s="1209"/>
      <c r="BOH432" s="1209"/>
      <c r="BOI432" s="1209"/>
      <c r="BOJ432" s="1210"/>
      <c r="BOK432" s="1211"/>
      <c r="BOL432" s="1210"/>
      <c r="BON432" s="1208"/>
      <c r="BOO432" s="1209"/>
      <c r="BOP432" s="1209"/>
      <c r="BOQ432" s="1209"/>
      <c r="BOR432" s="1209"/>
      <c r="BOS432" s="1210"/>
      <c r="BOT432" s="1211"/>
      <c r="BOU432" s="1210"/>
      <c r="BOW432" s="1208"/>
      <c r="BOX432" s="1209"/>
      <c r="BOY432" s="1209"/>
      <c r="BOZ432" s="1209"/>
      <c r="BPA432" s="1209"/>
      <c r="BPB432" s="1210"/>
      <c r="BPC432" s="1211"/>
      <c r="BPD432" s="1210"/>
      <c r="BPF432" s="1208"/>
      <c r="BPG432" s="1209"/>
      <c r="BPH432" s="1209"/>
      <c r="BPI432" s="1209"/>
      <c r="BPJ432" s="1209"/>
      <c r="BPK432" s="1210"/>
      <c r="BPL432" s="1211"/>
      <c r="BPM432" s="1210"/>
      <c r="BPO432" s="1208"/>
      <c r="BPP432" s="1209"/>
      <c r="BPQ432" s="1209"/>
      <c r="BPR432" s="1209"/>
      <c r="BPS432" s="1209"/>
      <c r="BPT432" s="1210"/>
      <c r="BPU432" s="1211"/>
      <c r="BPV432" s="1210"/>
      <c r="BPX432" s="1208"/>
      <c r="BPY432" s="1209"/>
      <c r="BPZ432" s="1209"/>
      <c r="BQA432" s="1209"/>
      <c r="BQB432" s="1209"/>
      <c r="BQC432" s="1210"/>
      <c r="BQD432" s="1211"/>
      <c r="BQE432" s="1210"/>
      <c r="BQG432" s="1208"/>
      <c r="BQH432" s="1209"/>
      <c r="BQI432" s="1209"/>
      <c r="BQJ432" s="1209"/>
      <c r="BQK432" s="1209"/>
      <c r="BQL432" s="1210"/>
      <c r="BQM432" s="1211"/>
      <c r="BQN432" s="1210"/>
      <c r="BQP432" s="1208"/>
      <c r="BQQ432" s="1209"/>
      <c r="BQR432" s="1209"/>
      <c r="BQS432" s="1209"/>
      <c r="BQT432" s="1209"/>
      <c r="BQU432" s="1210"/>
      <c r="BQV432" s="1211"/>
      <c r="BQW432" s="1210"/>
      <c r="BQY432" s="1208"/>
      <c r="BQZ432" s="1209"/>
      <c r="BRA432" s="1209"/>
      <c r="BRB432" s="1209"/>
      <c r="BRC432" s="1209"/>
      <c r="BRD432" s="1210"/>
      <c r="BRE432" s="1211"/>
      <c r="BRF432" s="1210"/>
      <c r="BRH432" s="1208"/>
      <c r="BRI432" s="1209"/>
      <c r="BRJ432" s="1209"/>
      <c r="BRK432" s="1209"/>
      <c r="BRL432" s="1209"/>
      <c r="BRM432" s="1210"/>
      <c r="BRN432" s="1211"/>
      <c r="BRO432" s="1210"/>
      <c r="BRQ432" s="1208"/>
      <c r="BRR432" s="1209"/>
      <c r="BRS432" s="1209"/>
      <c r="BRT432" s="1209"/>
      <c r="BRU432" s="1209"/>
      <c r="BRV432" s="1210"/>
      <c r="BRW432" s="1211"/>
      <c r="BRX432" s="1210"/>
      <c r="BRZ432" s="1208"/>
      <c r="BSA432" s="1209"/>
      <c r="BSB432" s="1209"/>
      <c r="BSC432" s="1209"/>
      <c r="BSD432" s="1209"/>
      <c r="BSE432" s="1210"/>
      <c r="BSF432" s="1211"/>
      <c r="BSG432" s="1210"/>
      <c r="BSI432" s="1208"/>
      <c r="BSJ432" s="1209"/>
      <c r="BSK432" s="1209"/>
      <c r="BSL432" s="1209"/>
      <c r="BSM432" s="1209"/>
      <c r="BSN432" s="1210"/>
      <c r="BSO432" s="1211"/>
      <c r="BSP432" s="1210"/>
      <c r="BSR432" s="1208"/>
      <c r="BSS432" s="1209"/>
      <c r="BST432" s="1209"/>
      <c r="BSU432" s="1209"/>
      <c r="BSV432" s="1209"/>
      <c r="BSW432" s="1210"/>
      <c r="BSX432" s="1211"/>
      <c r="BSY432" s="1210"/>
      <c r="BTA432" s="1208"/>
      <c r="BTB432" s="1209"/>
      <c r="BTC432" s="1209"/>
      <c r="BTD432" s="1209"/>
      <c r="BTE432" s="1209"/>
      <c r="BTF432" s="1210"/>
      <c r="BTG432" s="1211"/>
      <c r="BTH432" s="1210"/>
      <c r="BTJ432" s="1208"/>
      <c r="BTK432" s="1209"/>
      <c r="BTL432" s="1209"/>
      <c r="BTM432" s="1209"/>
      <c r="BTN432" s="1209"/>
      <c r="BTO432" s="1210"/>
      <c r="BTP432" s="1211"/>
      <c r="BTQ432" s="1210"/>
      <c r="BTS432" s="1208"/>
      <c r="BTT432" s="1209"/>
      <c r="BTU432" s="1209"/>
      <c r="BTV432" s="1209"/>
      <c r="BTW432" s="1209"/>
      <c r="BTX432" s="1210"/>
      <c r="BTY432" s="1211"/>
      <c r="BTZ432" s="1210"/>
      <c r="BUB432" s="1208"/>
      <c r="BUC432" s="1209"/>
      <c r="BUD432" s="1209"/>
      <c r="BUE432" s="1209"/>
      <c r="BUF432" s="1209"/>
      <c r="BUG432" s="1210"/>
      <c r="BUH432" s="1211"/>
      <c r="BUI432" s="1210"/>
      <c r="BUK432" s="1208"/>
      <c r="BUL432" s="1209"/>
      <c r="BUM432" s="1209"/>
      <c r="BUN432" s="1209"/>
      <c r="BUO432" s="1209"/>
      <c r="BUP432" s="1210"/>
      <c r="BUQ432" s="1211"/>
      <c r="BUR432" s="1210"/>
      <c r="BUT432" s="1208"/>
      <c r="BUU432" s="1209"/>
      <c r="BUV432" s="1209"/>
      <c r="BUW432" s="1209"/>
      <c r="BUX432" s="1209"/>
      <c r="BUY432" s="1210"/>
      <c r="BUZ432" s="1211"/>
      <c r="BVA432" s="1210"/>
      <c r="BVC432" s="1208"/>
      <c r="BVD432" s="1209"/>
      <c r="BVE432" s="1209"/>
      <c r="BVF432" s="1209"/>
      <c r="BVG432" s="1209"/>
      <c r="BVH432" s="1210"/>
      <c r="BVI432" s="1211"/>
      <c r="BVJ432" s="1210"/>
      <c r="BVL432" s="1208"/>
      <c r="BVM432" s="1209"/>
      <c r="BVN432" s="1209"/>
      <c r="BVO432" s="1209"/>
      <c r="BVP432" s="1209"/>
      <c r="BVQ432" s="1210"/>
      <c r="BVR432" s="1211"/>
      <c r="BVS432" s="1210"/>
      <c r="BVU432" s="1208"/>
      <c r="BVV432" s="1209"/>
      <c r="BVW432" s="1209"/>
      <c r="BVX432" s="1209"/>
      <c r="BVY432" s="1209"/>
      <c r="BVZ432" s="1210"/>
      <c r="BWA432" s="1211"/>
      <c r="BWB432" s="1210"/>
      <c r="BWD432" s="1208"/>
      <c r="BWE432" s="1209"/>
      <c r="BWF432" s="1209"/>
      <c r="BWG432" s="1209"/>
      <c r="BWH432" s="1209"/>
      <c r="BWI432" s="1210"/>
      <c r="BWJ432" s="1211"/>
      <c r="BWK432" s="1210"/>
      <c r="BWM432" s="1208"/>
      <c r="BWN432" s="1209"/>
      <c r="BWO432" s="1209"/>
      <c r="BWP432" s="1209"/>
      <c r="BWQ432" s="1209"/>
      <c r="BWR432" s="1210"/>
      <c r="BWS432" s="1211"/>
      <c r="BWT432" s="1210"/>
      <c r="BWV432" s="1208"/>
      <c r="BWW432" s="1209"/>
      <c r="BWX432" s="1209"/>
      <c r="BWY432" s="1209"/>
      <c r="BWZ432" s="1209"/>
      <c r="BXA432" s="1210"/>
      <c r="BXB432" s="1211"/>
      <c r="BXC432" s="1210"/>
      <c r="BXE432" s="1208"/>
      <c r="BXF432" s="1209"/>
      <c r="BXG432" s="1209"/>
      <c r="BXH432" s="1209"/>
      <c r="BXI432" s="1209"/>
      <c r="BXJ432" s="1210"/>
      <c r="BXK432" s="1211"/>
      <c r="BXL432" s="1210"/>
      <c r="BXN432" s="1208"/>
      <c r="BXO432" s="1209"/>
      <c r="BXP432" s="1209"/>
      <c r="BXQ432" s="1209"/>
      <c r="BXR432" s="1209"/>
      <c r="BXS432" s="1210"/>
      <c r="BXT432" s="1211"/>
      <c r="BXU432" s="1210"/>
      <c r="BXW432" s="1208"/>
      <c r="BXX432" s="1209"/>
      <c r="BXY432" s="1209"/>
      <c r="BXZ432" s="1209"/>
      <c r="BYA432" s="1209"/>
      <c r="BYB432" s="1210"/>
      <c r="BYC432" s="1211"/>
      <c r="BYD432" s="1210"/>
      <c r="BYF432" s="1208"/>
      <c r="BYG432" s="1209"/>
      <c r="BYH432" s="1209"/>
      <c r="BYI432" s="1209"/>
      <c r="BYJ432" s="1209"/>
      <c r="BYK432" s="1210"/>
      <c r="BYL432" s="1211"/>
      <c r="BYM432" s="1210"/>
      <c r="BYO432" s="1208"/>
      <c r="BYP432" s="1209"/>
      <c r="BYQ432" s="1209"/>
      <c r="BYR432" s="1209"/>
      <c r="BYS432" s="1209"/>
      <c r="BYT432" s="1210"/>
      <c r="BYU432" s="1211"/>
      <c r="BYV432" s="1210"/>
      <c r="BYX432" s="1208"/>
      <c r="BYY432" s="1209"/>
      <c r="BYZ432" s="1209"/>
      <c r="BZA432" s="1209"/>
      <c r="BZB432" s="1209"/>
      <c r="BZC432" s="1210"/>
      <c r="BZD432" s="1211"/>
      <c r="BZE432" s="1210"/>
      <c r="BZG432" s="1208"/>
      <c r="BZH432" s="1209"/>
      <c r="BZI432" s="1209"/>
      <c r="BZJ432" s="1209"/>
      <c r="BZK432" s="1209"/>
      <c r="BZL432" s="1210"/>
      <c r="BZM432" s="1211"/>
      <c r="BZN432" s="1210"/>
      <c r="BZP432" s="1208"/>
      <c r="BZQ432" s="1209"/>
      <c r="BZR432" s="1209"/>
      <c r="BZS432" s="1209"/>
      <c r="BZT432" s="1209"/>
      <c r="BZU432" s="1210"/>
      <c r="BZV432" s="1211"/>
      <c r="BZW432" s="1210"/>
      <c r="BZY432" s="1208"/>
      <c r="BZZ432" s="1209"/>
      <c r="CAA432" s="1209"/>
      <c r="CAB432" s="1209"/>
      <c r="CAC432" s="1209"/>
      <c r="CAD432" s="1210"/>
      <c r="CAE432" s="1211"/>
      <c r="CAF432" s="1210"/>
      <c r="CAH432" s="1208"/>
      <c r="CAI432" s="1209"/>
      <c r="CAJ432" s="1209"/>
      <c r="CAK432" s="1209"/>
      <c r="CAL432" s="1209"/>
      <c r="CAM432" s="1210"/>
      <c r="CAN432" s="1211"/>
      <c r="CAO432" s="1210"/>
      <c r="CAQ432" s="1208"/>
      <c r="CAR432" s="1209"/>
      <c r="CAS432" s="1209"/>
      <c r="CAT432" s="1209"/>
      <c r="CAU432" s="1209"/>
      <c r="CAV432" s="1210"/>
      <c r="CAW432" s="1211"/>
      <c r="CAX432" s="1210"/>
      <c r="CAZ432" s="1208"/>
      <c r="CBA432" s="1209"/>
      <c r="CBB432" s="1209"/>
      <c r="CBC432" s="1209"/>
      <c r="CBD432" s="1209"/>
      <c r="CBE432" s="1210"/>
      <c r="CBF432" s="1211"/>
      <c r="CBG432" s="1210"/>
      <c r="CBI432" s="1208"/>
      <c r="CBJ432" s="1209"/>
      <c r="CBK432" s="1209"/>
      <c r="CBL432" s="1209"/>
      <c r="CBM432" s="1209"/>
      <c r="CBN432" s="1210"/>
      <c r="CBO432" s="1211"/>
      <c r="CBP432" s="1210"/>
      <c r="CBR432" s="1208"/>
      <c r="CBS432" s="1209"/>
      <c r="CBT432" s="1209"/>
      <c r="CBU432" s="1209"/>
      <c r="CBV432" s="1209"/>
      <c r="CBW432" s="1210"/>
      <c r="CBX432" s="1211"/>
      <c r="CBY432" s="1210"/>
      <c r="CCA432" s="1208"/>
      <c r="CCB432" s="1209"/>
      <c r="CCC432" s="1209"/>
      <c r="CCD432" s="1209"/>
      <c r="CCE432" s="1209"/>
      <c r="CCF432" s="1210"/>
      <c r="CCG432" s="1211"/>
      <c r="CCH432" s="1210"/>
      <c r="CCJ432" s="1208"/>
      <c r="CCK432" s="1209"/>
      <c r="CCL432" s="1209"/>
      <c r="CCM432" s="1209"/>
      <c r="CCN432" s="1209"/>
      <c r="CCO432" s="1210"/>
      <c r="CCP432" s="1211"/>
      <c r="CCQ432" s="1210"/>
      <c r="CCS432" s="1208"/>
      <c r="CCT432" s="1209"/>
      <c r="CCU432" s="1209"/>
      <c r="CCV432" s="1209"/>
      <c r="CCW432" s="1209"/>
      <c r="CCX432" s="1210"/>
      <c r="CCY432" s="1211"/>
      <c r="CCZ432" s="1210"/>
      <c r="CDB432" s="1208"/>
      <c r="CDC432" s="1209"/>
      <c r="CDD432" s="1209"/>
      <c r="CDE432" s="1209"/>
      <c r="CDF432" s="1209"/>
      <c r="CDG432" s="1210"/>
      <c r="CDH432" s="1211"/>
      <c r="CDI432" s="1210"/>
      <c r="CDK432" s="1208"/>
      <c r="CDL432" s="1209"/>
      <c r="CDM432" s="1209"/>
      <c r="CDN432" s="1209"/>
      <c r="CDO432" s="1209"/>
      <c r="CDP432" s="1210"/>
      <c r="CDQ432" s="1211"/>
      <c r="CDR432" s="1210"/>
      <c r="CDT432" s="1208"/>
      <c r="CDU432" s="1209"/>
      <c r="CDV432" s="1209"/>
      <c r="CDW432" s="1209"/>
      <c r="CDX432" s="1209"/>
      <c r="CDY432" s="1210"/>
      <c r="CDZ432" s="1211"/>
      <c r="CEA432" s="1210"/>
      <c r="CEC432" s="1208"/>
      <c r="CED432" s="1209"/>
      <c r="CEE432" s="1209"/>
      <c r="CEF432" s="1209"/>
      <c r="CEG432" s="1209"/>
      <c r="CEH432" s="1210"/>
      <c r="CEI432" s="1211"/>
      <c r="CEJ432" s="1210"/>
      <c r="CEL432" s="1208"/>
      <c r="CEM432" s="1209"/>
      <c r="CEN432" s="1209"/>
      <c r="CEO432" s="1209"/>
      <c r="CEP432" s="1209"/>
      <c r="CEQ432" s="1210"/>
      <c r="CER432" s="1211"/>
      <c r="CES432" s="1210"/>
      <c r="CEU432" s="1208"/>
      <c r="CEV432" s="1209"/>
      <c r="CEW432" s="1209"/>
      <c r="CEX432" s="1209"/>
      <c r="CEY432" s="1209"/>
      <c r="CEZ432" s="1210"/>
      <c r="CFA432" s="1211"/>
      <c r="CFB432" s="1210"/>
      <c r="CFD432" s="1208"/>
      <c r="CFE432" s="1209"/>
      <c r="CFF432" s="1209"/>
      <c r="CFG432" s="1209"/>
      <c r="CFH432" s="1209"/>
      <c r="CFI432" s="1210"/>
      <c r="CFJ432" s="1211"/>
      <c r="CFK432" s="1210"/>
      <c r="CFM432" s="1208"/>
      <c r="CFN432" s="1209"/>
      <c r="CFO432" s="1209"/>
      <c r="CFP432" s="1209"/>
      <c r="CFQ432" s="1209"/>
      <c r="CFR432" s="1210"/>
      <c r="CFS432" s="1211"/>
      <c r="CFT432" s="1210"/>
      <c r="CFV432" s="1208"/>
      <c r="CFW432" s="1209"/>
      <c r="CFX432" s="1209"/>
      <c r="CFY432" s="1209"/>
      <c r="CFZ432" s="1209"/>
      <c r="CGA432" s="1210"/>
      <c r="CGB432" s="1211"/>
      <c r="CGC432" s="1210"/>
      <c r="CGE432" s="1208"/>
      <c r="CGF432" s="1209"/>
      <c r="CGG432" s="1209"/>
      <c r="CGH432" s="1209"/>
      <c r="CGI432" s="1209"/>
      <c r="CGJ432" s="1210"/>
      <c r="CGK432" s="1211"/>
      <c r="CGL432" s="1210"/>
      <c r="CGN432" s="1208"/>
      <c r="CGO432" s="1209"/>
      <c r="CGP432" s="1209"/>
      <c r="CGQ432" s="1209"/>
      <c r="CGR432" s="1209"/>
      <c r="CGS432" s="1210"/>
      <c r="CGT432" s="1211"/>
      <c r="CGU432" s="1210"/>
      <c r="CGW432" s="1208"/>
      <c r="CGX432" s="1209"/>
      <c r="CGY432" s="1209"/>
      <c r="CGZ432" s="1209"/>
      <c r="CHA432" s="1209"/>
      <c r="CHB432" s="1210"/>
      <c r="CHC432" s="1211"/>
      <c r="CHD432" s="1210"/>
      <c r="CHF432" s="1208"/>
      <c r="CHG432" s="1209"/>
      <c r="CHH432" s="1209"/>
      <c r="CHI432" s="1209"/>
      <c r="CHJ432" s="1209"/>
      <c r="CHK432" s="1210"/>
      <c r="CHL432" s="1211"/>
      <c r="CHM432" s="1210"/>
      <c r="CHO432" s="1208"/>
      <c r="CHP432" s="1209"/>
      <c r="CHQ432" s="1209"/>
      <c r="CHR432" s="1209"/>
      <c r="CHS432" s="1209"/>
      <c r="CHT432" s="1210"/>
      <c r="CHU432" s="1211"/>
      <c r="CHV432" s="1210"/>
      <c r="CHX432" s="1208"/>
      <c r="CHY432" s="1209"/>
      <c r="CHZ432" s="1209"/>
      <c r="CIA432" s="1209"/>
      <c r="CIB432" s="1209"/>
      <c r="CIC432" s="1210"/>
      <c r="CID432" s="1211"/>
      <c r="CIE432" s="1210"/>
      <c r="CIG432" s="1208"/>
      <c r="CIH432" s="1209"/>
      <c r="CII432" s="1209"/>
      <c r="CIJ432" s="1209"/>
      <c r="CIK432" s="1209"/>
      <c r="CIL432" s="1210"/>
      <c r="CIM432" s="1211"/>
      <c r="CIN432" s="1210"/>
      <c r="CIP432" s="1208"/>
      <c r="CIQ432" s="1209"/>
      <c r="CIR432" s="1209"/>
      <c r="CIS432" s="1209"/>
      <c r="CIT432" s="1209"/>
      <c r="CIU432" s="1210"/>
      <c r="CIV432" s="1211"/>
      <c r="CIW432" s="1210"/>
      <c r="CIY432" s="1208"/>
      <c r="CIZ432" s="1209"/>
      <c r="CJA432" s="1209"/>
      <c r="CJB432" s="1209"/>
      <c r="CJC432" s="1209"/>
      <c r="CJD432" s="1210"/>
      <c r="CJE432" s="1211"/>
      <c r="CJF432" s="1210"/>
      <c r="CJH432" s="1208"/>
      <c r="CJI432" s="1209"/>
      <c r="CJJ432" s="1209"/>
      <c r="CJK432" s="1209"/>
      <c r="CJL432" s="1209"/>
      <c r="CJM432" s="1210"/>
      <c r="CJN432" s="1211"/>
      <c r="CJO432" s="1210"/>
      <c r="CJQ432" s="1208"/>
      <c r="CJR432" s="1209"/>
      <c r="CJS432" s="1209"/>
      <c r="CJT432" s="1209"/>
      <c r="CJU432" s="1209"/>
      <c r="CJV432" s="1210"/>
      <c r="CJW432" s="1211"/>
      <c r="CJX432" s="1210"/>
      <c r="CJZ432" s="1208"/>
      <c r="CKA432" s="1209"/>
      <c r="CKB432" s="1209"/>
      <c r="CKC432" s="1209"/>
      <c r="CKD432" s="1209"/>
      <c r="CKE432" s="1210"/>
      <c r="CKF432" s="1211"/>
      <c r="CKG432" s="1210"/>
      <c r="CKI432" s="1208"/>
      <c r="CKJ432" s="1209"/>
      <c r="CKK432" s="1209"/>
      <c r="CKL432" s="1209"/>
      <c r="CKM432" s="1209"/>
      <c r="CKN432" s="1210"/>
      <c r="CKO432" s="1211"/>
      <c r="CKP432" s="1210"/>
      <c r="CKR432" s="1208"/>
      <c r="CKS432" s="1209"/>
      <c r="CKT432" s="1209"/>
      <c r="CKU432" s="1209"/>
      <c r="CKV432" s="1209"/>
      <c r="CKW432" s="1210"/>
      <c r="CKX432" s="1211"/>
      <c r="CKY432" s="1210"/>
      <c r="CLA432" s="1208"/>
      <c r="CLB432" s="1209"/>
      <c r="CLC432" s="1209"/>
      <c r="CLD432" s="1209"/>
      <c r="CLE432" s="1209"/>
      <c r="CLF432" s="1210"/>
      <c r="CLG432" s="1211"/>
      <c r="CLH432" s="1210"/>
      <c r="CLJ432" s="1208"/>
      <c r="CLK432" s="1209"/>
      <c r="CLL432" s="1209"/>
      <c r="CLM432" s="1209"/>
      <c r="CLN432" s="1209"/>
      <c r="CLO432" s="1210"/>
      <c r="CLP432" s="1211"/>
      <c r="CLQ432" s="1210"/>
      <c r="CLS432" s="1208"/>
      <c r="CLT432" s="1209"/>
      <c r="CLU432" s="1209"/>
      <c r="CLV432" s="1209"/>
      <c r="CLW432" s="1209"/>
      <c r="CLX432" s="1210"/>
      <c r="CLY432" s="1211"/>
      <c r="CLZ432" s="1210"/>
      <c r="CMB432" s="1208"/>
      <c r="CMC432" s="1209"/>
      <c r="CMD432" s="1209"/>
      <c r="CME432" s="1209"/>
      <c r="CMF432" s="1209"/>
      <c r="CMG432" s="1210"/>
      <c r="CMH432" s="1211"/>
      <c r="CMI432" s="1210"/>
      <c r="CMK432" s="1208"/>
      <c r="CML432" s="1209"/>
      <c r="CMM432" s="1209"/>
      <c r="CMN432" s="1209"/>
      <c r="CMO432" s="1209"/>
      <c r="CMP432" s="1210"/>
      <c r="CMQ432" s="1211"/>
      <c r="CMR432" s="1210"/>
      <c r="CMT432" s="1208"/>
      <c r="CMU432" s="1209"/>
      <c r="CMV432" s="1209"/>
      <c r="CMW432" s="1209"/>
      <c r="CMX432" s="1209"/>
      <c r="CMY432" s="1210"/>
      <c r="CMZ432" s="1211"/>
      <c r="CNA432" s="1210"/>
      <c r="CNC432" s="1208"/>
      <c r="CND432" s="1209"/>
      <c r="CNE432" s="1209"/>
      <c r="CNF432" s="1209"/>
      <c r="CNG432" s="1209"/>
      <c r="CNH432" s="1210"/>
      <c r="CNI432" s="1211"/>
      <c r="CNJ432" s="1210"/>
      <c r="CNL432" s="1208"/>
      <c r="CNM432" s="1209"/>
      <c r="CNN432" s="1209"/>
      <c r="CNO432" s="1209"/>
      <c r="CNP432" s="1209"/>
      <c r="CNQ432" s="1210"/>
      <c r="CNR432" s="1211"/>
      <c r="CNS432" s="1210"/>
      <c r="CNU432" s="1208"/>
      <c r="CNV432" s="1209"/>
      <c r="CNW432" s="1209"/>
      <c r="CNX432" s="1209"/>
      <c r="CNY432" s="1209"/>
      <c r="CNZ432" s="1210"/>
      <c r="COA432" s="1211"/>
      <c r="COB432" s="1210"/>
      <c r="COD432" s="1208"/>
      <c r="COE432" s="1209"/>
      <c r="COF432" s="1209"/>
      <c r="COG432" s="1209"/>
      <c r="COH432" s="1209"/>
      <c r="COI432" s="1210"/>
      <c r="COJ432" s="1211"/>
      <c r="COK432" s="1210"/>
      <c r="COM432" s="1208"/>
      <c r="CON432" s="1209"/>
      <c r="COO432" s="1209"/>
      <c r="COP432" s="1209"/>
      <c r="COQ432" s="1209"/>
      <c r="COR432" s="1210"/>
      <c r="COS432" s="1211"/>
      <c r="COT432" s="1210"/>
      <c r="COV432" s="1208"/>
      <c r="COW432" s="1209"/>
      <c r="COX432" s="1209"/>
      <c r="COY432" s="1209"/>
      <c r="COZ432" s="1209"/>
      <c r="CPA432" s="1210"/>
      <c r="CPB432" s="1211"/>
      <c r="CPC432" s="1210"/>
      <c r="CPE432" s="1208"/>
      <c r="CPF432" s="1209"/>
      <c r="CPG432" s="1209"/>
      <c r="CPH432" s="1209"/>
      <c r="CPI432" s="1209"/>
      <c r="CPJ432" s="1210"/>
      <c r="CPK432" s="1211"/>
      <c r="CPL432" s="1210"/>
      <c r="CPN432" s="1208"/>
      <c r="CPO432" s="1209"/>
      <c r="CPP432" s="1209"/>
      <c r="CPQ432" s="1209"/>
      <c r="CPR432" s="1209"/>
      <c r="CPS432" s="1210"/>
      <c r="CPT432" s="1211"/>
      <c r="CPU432" s="1210"/>
      <c r="CPW432" s="1208"/>
      <c r="CPX432" s="1209"/>
      <c r="CPY432" s="1209"/>
      <c r="CPZ432" s="1209"/>
      <c r="CQA432" s="1209"/>
      <c r="CQB432" s="1210"/>
      <c r="CQC432" s="1211"/>
      <c r="CQD432" s="1210"/>
      <c r="CQF432" s="1208"/>
      <c r="CQG432" s="1209"/>
      <c r="CQH432" s="1209"/>
      <c r="CQI432" s="1209"/>
      <c r="CQJ432" s="1209"/>
      <c r="CQK432" s="1210"/>
      <c r="CQL432" s="1211"/>
      <c r="CQM432" s="1210"/>
      <c r="CQO432" s="1208"/>
      <c r="CQP432" s="1209"/>
      <c r="CQQ432" s="1209"/>
      <c r="CQR432" s="1209"/>
      <c r="CQS432" s="1209"/>
      <c r="CQT432" s="1210"/>
      <c r="CQU432" s="1211"/>
      <c r="CQV432" s="1210"/>
      <c r="CQX432" s="1208"/>
      <c r="CQY432" s="1209"/>
      <c r="CQZ432" s="1209"/>
      <c r="CRA432" s="1209"/>
      <c r="CRB432" s="1209"/>
      <c r="CRC432" s="1210"/>
      <c r="CRD432" s="1211"/>
      <c r="CRE432" s="1210"/>
      <c r="CRG432" s="1208"/>
      <c r="CRH432" s="1209"/>
      <c r="CRI432" s="1209"/>
      <c r="CRJ432" s="1209"/>
      <c r="CRK432" s="1209"/>
      <c r="CRL432" s="1210"/>
      <c r="CRM432" s="1211"/>
      <c r="CRN432" s="1210"/>
      <c r="CRP432" s="1208"/>
      <c r="CRQ432" s="1209"/>
      <c r="CRR432" s="1209"/>
      <c r="CRS432" s="1209"/>
      <c r="CRT432" s="1209"/>
      <c r="CRU432" s="1210"/>
      <c r="CRV432" s="1211"/>
      <c r="CRW432" s="1210"/>
      <c r="CRY432" s="1208"/>
      <c r="CRZ432" s="1209"/>
      <c r="CSA432" s="1209"/>
      <c r="CSB432" s="1209"/>
      <c r="CSC432" s="1209"/>
      <c r="CSD432" s="1210"/>
      <c r="CSE432" s="1211"/>
      <c r="CSF432" s="1210"/>
      <c r="CSH432" s="1208"/>
      <c r="CSI432" s="1209"/>
      <c r="CSJ432" s="1209"/>
      <c r="CSK432" s="1209"/>
      <c r="CSL432" s="1209"/>
      <c r="CSM432" s="1210"/>
      <c r="CSN432" s="1211"/>
      <c r="CSO432" s="1210"/>
      <c r="CSQ432" s="1208"/>
      <c r="CSR432" s="1209"/>
      <c r="CSS432" s="1209"/>
      <c r="CST432" s="1209"/>
      <c r="CSU432" s="1209"/>
      <c r="CSV432" s="1210"/>
      <c r="CSW432" s="1211"/>
      <c r="CSX432" s="1210"/>
      <c r="CSZ432" s="1208"/>
      <c r="CTA432" s="1209"/>
      <c r="CTB432" s="1209"/>
      <c r="CTC432" s="1209"/>
      <c r="CTD432" s="1209"/>
      <c r="CTE432" s="1210"/>
      <c r="CTF432" s="1211"/>
      <c r="CTG432" s="1210"/>
      <c r="CTI432" s="1208"/>
      <c r="CTJ432" s="1209"/>
      <c r="CTK432" s="1209"/>
      <c r="CTL432" s="1209"/>
      <c r="CTM432" s="1209"/>
      <c r="CTN432" s="1210"/>
      <c r="CTO432" s="1211"/>
      <c r="CTP432" s="1210"/>
      <c r="CTR432" s="1208"/>
      <c r="CTS432" s="1209"/>
      <c r="CTT432" s="1209"/>
      <c r="CTU432" s="1209"/>
      <c r="CTV432" s="1209"/>
      <c r="CTW432" s="1210"/>
      <c r="CTX432" s="1211"/>
      <c r="CTY432" s="1210"/>
      <c r="CUA432" s="1208"/>
      <c r="CUB432" s="1209"/>
      <c r="CUC432" s="1209"/>
      <c r="CUD432" s="1209"/>
      <c r="CUE432" s="1209"/>
      <c r="CUF432" s="1210"/>
      <c r="CUG432" s="1211"/>
      <c r="CUH432" s="1210"/>
      <c r="CUJ432" s="1208"/>
      <c r="CUK432" s="1209"/>
      <c r="CUL432" s="1209"/>
      <c r="CUM432" s="1209"/>
      <c r="CUN432" s="1209"/>
      <c r="CUO432" s="1210"/>
      <c r="CUP432" s="1211"/>
      <c r="CUQ432" s="1210"/>
      <c r="CUS432" s="1208"/>
      <c r="CUT432" s="1209"/>
      <c r="CUU432" s="1209"/>
      <c r="CUV432" s="1209"/>
      <c r="CUW432" s="1209"/>
      <c r="CUX432" s="1210"/>
      <c r="CUY432" s="1211"/>
      <c r="CUZ432" s="1210"/>
      <c r="CVB432" s="1208"/>
      <c r="CVC432" s="1209"/>
      <c r="CVD432" s="1209"/>
      <c r="CVE432" s="1209"/>
      <c r="CVF432" s="1209"/>
      <c r="CVG432" s="1210"/>
      <c r="CVH432" s="1211"/>
      <c r="CVI432" s="1210"/>
      <c r="CVK432" s="1208"/>
      <c r="CVL432" s="1209"/>
      <c r="CVM432" s="1209"/>
      <c r="CVN432" s="1209"/>
      <c r="CVO432" s="1209"/>
      <c r="CVP432" s="1210"/>
      <c r="CVQ432" s="1211"/>
      <c r="CVR432" s="1210"/>
      <c r="CVT432" s="1208"/>
      <c r="CVU432" s="1209"/>
      <c r="CVV432" s="1209"/>
      <c r="CVW432" s="1209"/>
      <c r="CVX432" s="1209"/>
      <c r="CVY432" s="1210"/>
      <c r="CVZ432" s="1211"/>
      <c r="CWA432" s="1210"/>
      <c r="CWC432" s="1208"/>
      <c r="CWD432" s="1209"/>
      <c r="CWE432" s="1209"/>
      <c r="CWF432" s="1209"/>
      <c r="CWG432" s="1209"/>
      <c r="CWH432" s="1210"/>
      <c r="CWI432" s="1211"/>
      <c r="CWJ432" s="1210"/>
      <c r="CWL432" s="1208"/>
      <c r="CWM432" s="1209"/>
      <c r="CWN432" s="1209"/>
      <c r="CWO432" s="1209"/>
      <c r="CWP432" s="1209"/>
      <c r="CWQ432" s="1210"/>
      <c r="CWR432" s="1211"/>
      <c r="CWS432" s="1210"/>
      <c r="CWU432" s="1208"/>
      <c r="CWV432" s="1209"/>
      <c r="CWW432" s="1209"/>
      <c r="CWX432" s="1209"/>
      <c r="CWY432" s="1209"/>
      <c r="CWZ432" s="1210"/>
      <c r="CXA432" s="1211"/>
      <c r="CXB432" s="1210"/>
      <c r="CXD432" s="1208"/>
      <c r="CXE432" s="1209"/>
      <c r="CXF432" s="1209"/>
      <c r="CXG432" s="1209"/>
      <c r="CXH432" s="1209"/>
      <c r="CXI432" s="1210"/>
      <c r="CXJ432" s="1211"/>
      <c r="CXK432" s="1210"/>
      <c r="CXM432" s="1208"/>
      <c r="CXN432" s="1209"/>
      <c r="CXO432" s="1209"/>
      <c r="CXP432" s="1209"/>
      <c r="CXQ432" s="1209"/>
      <c r="CXR432" s="1210"/>
      <c r="CXS432" s="1211"/>
      <c r="CXT432" s="1210"/>
      <c r="CXV432" s="1208"/>
      <c r="CXW432" s="1209"/>
      <c r="CXX432" s="1209"/>
      <c r="CXY432" s="1209"/>
      <c r="CXZ432" s="1209"/>
      <c r="CYA432" s="1210"/>
      <c r="CYB432" s="1211"/>
      <c r="CYC432" s="1210"/>
      <c r="CYE432" s="1208"/>
      <c r="CYF432" s="1209"/>
      <c r="CYG432" s="1209"/>
      <c r="CYH432" s="1209"/>
      <c r="CYI432" s="1209"/>
      <c r="CYJ432" s="1210"/>
      <c r="CYK432" s="1211"/>
      <c r="CYL432" s="1210"/>
      <c r="CYN432" s="1208"/>
      <c r="CYO432" s="1209"/>
      <c r="CYP432" s="1209"/>
      <c r="CYQ432" s="1209"/>
      <c r="CYR432" s="1209"/>
      <c r="CYS432" s="1210"/>
      <c r="CYT432" s="1211"/>
      <c r="CYU432" s="1210"/>
      <c r="CYW432" s="1208"/>
      <c r="CYX432" s="1209"/>
      <c r="CYY432" s="1209"/>
      <c r="CYZ432" s="1209"/>
      <c r="CZA432" s="1209"/>
      <c r="CZB432" s="1210"/>
      <c r="CZC432" s="1211"/>
      <c r="CZD432" s="1210"/>
      <c r="CZF432" s="1208"/>
      <c r="CZG432" s="1209"/>
      <c r="CZH432" s="1209"/>
      <c r="CZI432" s="1209"/>
      <c r="CZJ432" s="1209"/>
      <c r="CZK432" s="1210"/>
      <c r="CZL432" s="1211"/>
      <c r="CZM432" s="1210"/>
      <c r="CZO432" s="1208"/>
      <c r="CZP432" s="1209"/>
      <c r="CZQ432" s="1209"/>
      <c r="CZR432" s="1209"/>
      <c r="CZS432" s="1209"/>
      <c r="CZT432" s="1210"/>
      <c r="CZU432" s="1211"/>
      <c r="CZV432" s="1210"/>
      <c r="CZX432" s="1208"/>
      <c r="CZY432" s="1209"/>
      <c r="CZZ432" s="1209"/>
      <c r="DAA432" s="1209"/>
      <c r="DAB432" s="1209"/>
      <c r="DAC432" s="1210"/>
      <c r="DAD432" s="1211"/>
      <c r="DAE432" s="1210"/>
      <c r="DAG432" s="1208"/>
      <c r="DAH432" s="1209"/>
      <c r="DAI432" s="1209"/>
      <c r="DAJ432" s="1209"/>
      <c r="DAK432" s="1209"/>
      <c r="DAL432" s="1210"/>
      <c r="DAM432" s="1211"/>
      <c r="DAN432" s="1210"/>
      <c r="DAP432" s="1208"/>
      <c r="DAQ432" s="1209"/>
      <c r="DAR432" s="1209"/>
      <c r="DAS432" s="1209"/>
      <c r="DAT432" s="1209"/>
      <c r="DAU432" s="1210"/>
      <c r="DAV432" s="1211"/>
      <c r="DAW432" s="1210"/>
      <c r="DAY432" s="1208"/>
      <c r="DAZ432" s="1209"/>
      <c r="DBA432" s="1209"/>
      <c r="DBB432" s="1209"/>
      <c r="DBC432" s="1209"/>
      <c r="DBD432" s="1210"/>
      <c r="DBE432" s="1211"/>
      <c r="DBF432" s="1210"/>
      <c r="DBH432" s="1208"/>
      <c r="DBI432" s="1209"/>
      <c r="DBJ432" s="1209"/>
      <c r="DBK432" s="1209"/>
      <c r="DBL432" s="1209"/>
      <c r="DBM432" s="1210"/>
      <c r="DBN432" s="1211"/>
      <c r="DBO432" s="1210"/>
      <c r="DBQ432" s="1208"/>
      <c r="DBR432" s="1209"/>
      <c r="DBS432" s="1209"/>
      <c r="DBT432" s="1209"/>
      <c r="DBU432" s="1209"/>
      <c r="DBV432" s="1210"/>
      <c r="DBW432" s="1211"/>
      <c r="DBX432" s="1210"/>
      <c r="DBZ432" s="1208"/>
      <c r="DCA432" s="1209"/>
      <c r="DCB432" s="1209"/>
      <c r="DCC432" s="1209"/>
      <c r="DCD432" s="1209"/>
      <c r="DCE432" s="1210"/>
      <c r="DCF432" s="1211"/>
      <c r="DCG432" s="1210"/>
      <c r="DCI432" s="1208"/>
      <c r="DCJ432" s="1209"/>
      <c r="DCK432" s="1209"/>
      <c r="DCL432" s="1209"/>
      <c r="DCM432" s="1209"/>
      <c r="DCN432" s="1210"/>
      <c r="DCO432" s="1211"/>
      <c r="DCP432" s="1210"/>
      <c r="DCR432" s="1208"/>
      <c r="DCS432" s="1209"/>
      <c r="DCT432" s="1209"/>
      <c r="DCU432" s="1209"/>
      <c r="DCV432" s="1209"/>
      <c r="DCW432" s="1210"/>
      <c r="DCX432" s="1211"/>
      <c r="DCY432" s="1210"/>
      <c r="DDA432" s="1208"/>
      <c r="DDB432" s="1209"/>
      <c r="DDC432" s="1209"/>
      <c r="DDD432" s="1209"/>
      <c r="DDE432" s="1209"/>
      <c r="DDF432" s="1210"/>
      <c r="DDG432" s="1211"/>
      <c r="DDH432" s="1210"/>
      <c r="DDJ432" s="1208"/>
      <c r="DDK432" s="1209"/>
      <c r="DDL432" s="1209"/>
      <c r="DDM432" s="1209"/>
      <c r="DDN432" s="1209"/>
      <c r="DDO432" s="1210"/>
      <c r="DDP432" s="1211"/>
      <c r="DDQ432" s="1210"/>
      <c r="DDS432" s="1208"/>
      <c r="DDT432" s="1209"/>
      <c r="DDU432" s="1209"/>
      <c r="DDV432" s="1209"/>
      <c r="DDW432" s="1209"/>
      <c r="DDX432" s="1210"/>
      <c r="DDY432" s="1211"/>
      <c r="DDZ432" s="1210"/>
      <c r="DEB432" s="1208"/>
      <c r="DEC432" s="1209"/>
      <c r="DED432" s="1209"/>
      <c r="DEE432" s="1209"/>
      <c r="DEF432" s="1209"/>
      <c r="DEG432" s="1210"/>
      <c r="DEH432" s="1211"/>
      <c r="DEI432" s="1210"/>
      <c r="DEK432" s="1208"/>
      <c r="DEL432" s="1209"/>
      <c r="DEM432" s="1209"/>
      <c r="DEN432" s="1209"/>
      <c r="DEO432" s="1209"/>
      <c r="DEP432" s="1210"/>
      <c r="DEQ432" s="1211"/>
      <c r="DER432" s="1210"/>
      <c r="DET432" s="1208"/>
      <c r="DEU432" s="1209"/>
      <c r="DEV432" s="1209"/>
      <c r="DEW432" s="1209"/>
      <c r="DEX432" s="1209"/>
      <c r="DEY432" s="1210"/>
      <c r="DEZ432" s="1211"/>
      <c r="DFA432" s="1210"/>
      <c r="DFC432" s="1208"/>
      <c r="DFD432" s="1209"/>
      <c r="DFE432" s="1209"/>
      <c r="DFF432" s="1209"/>
      <c r="DFG432" s="1209"/>
      <c r="DFH432" s="1210"/>
      <c r="DFI432" s="1211"/>
      <c r="DFJ432" s="1210"/>
      <c r="DFL432" s="1208"/>
      <c r="DFM432" s="1209"/>
      <c r="DFN432" s="1209"/>
      <c r="DFO432" s="1209"/>
      <c r="DFP432" s="1209"/>
      <c r="DFQ432" s="1210"/>
      <c r="DFR432" s="1211"/>
      <c r="DFS432" s="1210"/>
      <c r="DFU432" s="1208"/>
      <c r="DFV432" s="1209"/>
      <c r="DFW432" s="1209"/>
      <c r="DFX432" s="1209"/>
      <c r="DFY432" s="1209"/>
      <c r="DFZ432" s="1210"/>
      <c r="DGA432" s="1211"/>
      <c r="DGB432" s="1210"/>
      <c r="DGD432" s="1208"/>
      <c r="DGE432" s="1209"/>
      <c r="DGF432" s="1209"/>
      <c r="DGG432" s="1209"/>
      <c r="DGH432" s="1209"/>
      <c r="DGI432" s="1210"/>
      <c r="DGJ432" s="1211"/>
      <c r="DGK432" s="1210"/>
      <c r="DGM432" s="1208"/>
      <c r="DGN432" s="1209"/>
      <c r="DGO432" s="1209"/>
      <c r="DGP432" s="1209"/>
      <c r="DGQ432" s="1209"/>
      <c r="DGR432" s="1210"/>
      <c r="DGS432" s="1211"/>
      <c r="DGT432" s="1210"/>
      <c r="DGV432" s="1208"/>
      <c r="DGW432" s="1209"/>
      <c r="DGX432" s="1209"/>
      <c r="DGY432" s="1209"/>
      <c r="DGZ432" s="1209"/>
      <c r="DHA432" s="1210"/>
      <c r="DHB432" s="1211"/>
      <c r="DHC432" s="1210"/>
      <c r="DHE432" s="1208"/>
      <c r="DHF432" s="1209"/>
      <c r="DHG432" s="1209"/>
      <c r="DHH432" s="1209"/>
      <c r="DHI432" s="1209"/>
      <c r="DHJ432" s="1210"/>
      <c r="DHK432" s="1211"/>
      <c r="DHL432" s="1210"/>
      <c r="DHN432" s="1208"/>
      <c r="DHO432" s="1209"/>
      <c r="DHP432" s="1209"/>
      <c r="DHQ432" s="1209"/>
      <c r="DHR432" s="1209"/>
      <c r="DHS432" s="1210"/>
      <c r="DHT432" s="1211"/>
      <c r="DHU432" s="1210"/>
      <c r="DHW432" s="1208"/>
      <c r="DHX432" s="1209"/>
      <c r="DHY432" s="1209"/>
      <c r="DHZ432" s="1209"/>
      <c r="DIA432" s="1209"/>
      <c r="DIB432" s="1210"/>
      <c r="DIC432" s="1211"/>
      <c r="DID432" s="1210"/>
      <c r="DIF432" s="1208"/>
      <c r="DIG432" s="1209"/>
      <c r="DIH432" s="1209"/>
      <c r="DII432" s="1209"/>
      <c r="DIJ432" s="1209"/>
      <c r="DIK432" s="1210"/>
      <c r="DIL432" s="1211"/>
      <c r="DIM432" s="1210"/>
      <c r="DIO432" s="1208"/>
      <c r="DIP432" s="1209"/>
      <c r="DIQ432" s="1209"/>
      <c r="DIR432" s="1209"/>
      <c r="DIS432" s="1209"/>
      <c r="DIT432" s="1210"/>
      <c r="DIU432" s="1211"/>
      <c r="DIV432" s="1210"/>
      <c r="DIX432" s="1208"/>
      <c r="DIY432" s="1209"/>
      <c r="DIZ432" s="1209"/>
      <c r="DJA432" s="1209"/>
      <c r="DJB432" s="1209"/>
      <c r="DJC432" s="1210"/>
      <c r="DJD432" s="1211"/>
      <c r="DJE432" s="1210"/>
      <c r="DJG432" s="1208"/>
      <c r="DJH432" s="1209"/>
      <c r="DJI432" s="1209"/>
      <c r="DJJ432" s="1209"/>
      <c r="DJK432" s="1209"/>
      <c r="DJL432" s="1210"/>
      <c r="DJM432" s="1211"/>
      <c r="DJN432" s="1210"/>
      <c r="DJP432" s="1208"/>
      <c r="DJQ432" s="1209"/>
      <c r="DJR432" s="1209"/>
      <c r="DJS432" s="1209"/>
      <c r="DJT432" s="1209"/>
      <c r="DJU432" s="1210"/>
      <c r="DJV432" s="1211"/>
      <c r="DJW432" s="1210"/>
      <c r="DJY432" s="1208"/>
      <c r="DJZ432" s="1209"/>
      <c r="DKA432" s="1209"/>
      <c r="DKB432" s="1209"/>
      <c r="DKC432" s="1209"/>
      <c r="DKD432" s="1210"/>
      <c r="DKE432" s="1211"/>
      <c r="DKF432" s="1210"/>
      <c r="DKH432" s="1208"/>
      <c r="DKI432" s="1209"/>
      <c r="DKJ432" s="1209"/>
      <c r="DKK432" s="1209"/>
      <c r="DKL432" s="1209"/>
      <c r="DKM432" s="1210"/>
      <c r="DKN432" s="1211"/>
      <c r="DKO432" s="1210"/>
      <c r="DKQ432" s="1208"/>
      <c r="DKR432" s="1209"/>
      <c r="DKS432" s="1209"/>
      <c r="DKT432" s="1209"/>
      <c r="DKU432" s="1209"/>
      <c r="DKV432" s="1210"/>
      <c r="DKW432" s="1211"/>
      <c r="DKX432" s="1210"/>
      <c r="DKZ432" s="1208"/>
      <c r="DLA432" s="1209"/>
      <c r="DLB432" s="1209"/>
      <c r="DLC432" s="1209"/>
      <c r="DLD432" s="1209"/>
      <c r="DLE432" s="1210"/>
      <c r="DLF432" s="1211"/>
      <c r="DLG432" s="1210"/>
      <c r="DLI432" s="1208"/>
      <c r="DLJ432" s="1209"/>
      <c r="DLK432" s="1209"/>
      <c r="DLL432" s="1209"/>
      <c r="DLM432" s="1209"/>
      <c r="DLN432" s="1210"/>
      <c r="DLO432" s="1211"/>
      <c r="DLP432" s="1210"/>
      <c r="DLR432" s="1208"/>
      <c r="DLS432" s="1209"/>
      <c r="DLT432" s="1209"/>
      <c r="DLU432" s="1209"/>
      <c r="DLV432" s="1209"/>
      <c r="DLW432" s="1210"/>
      <c r="DLX432" s="1211"/>
      <c r="DLY432" s="1210"/>
      <c r="DMA432" s="1208"/>
      <c r="DMB432" s="1209"/>
      <c r="DMC432" s="1209"/>
      <c r="DMD432" s="1209"/>
      <c r="DME432" s="1209"/>
      <c r="DMF432" s="1210"/>
      <c r="DMG432" s="1211"/>
      <c r="DMH432" s="1210"/>
      <c r="DMJ432" s="1208"/>
      <c r="DMK432" s="1209"/>
      <c r="DML432" s="1209"/>
      <c r="DMM432" s="1209"/>
      <c r="DMN432" s="1209"/>
      <c r="DMO432" s="1210"/>
      <c r="DMP432" s="1211"/>
      <c r="DMQ432" s="1210"/>
      <c r="DMS432" s="1208"/>
      <c r="DMT432" s="1209"/>
      <c r="DMU432" s="1209"/>
      <c r="DMV432" s="1209"/>
      <c r="DMW432" s="1209"/>
      <c r="DMX432" s="1210"/>
      <c r="DMY432" s="1211"/>
      <c r="DMZ432" s="1210"/>
      <c r="DNB432" s="1208"/>
      <c r="DNC432" s="1209"/>
      <c r="DND432" s="1209"/>
      <c r="DNE432" s="1209"/>
      <c r="DNF432" s="1209"/>
      <c r="DNG432" s="1210"/>
      <c r="DNH432" s="1211"/>
      <c r="DNI432" s="1210"/>
      <c r="DNK432" s="1208"/>
      <c r="DNL432" s="1209"/>
      <c r="DNM432" s="1209"/>
      <c r="DNN432" s="1209"/>
      <c r="DNO432" s="1209"/>
      <c r="DNP432" s="1210"/>
      <c r="DNQ432" s="1211"/>
      <c r="DNR432" s="1210"/>
      <c r="DNT432" s="1208"/>
      <c r="DNU432" s="1209"/>
      <c r="DNV432" s="1209"/>
      <c r="DNW432" s="1209"/>
      <c r="DNX432" s="1209"/>
      <c r="DNY432" s="1210"/>
      <c r="DNZ432" s="1211"/>
      <c r="DOA432" s="1210"/>
      <c r="DOC432" s="1208"/>
      <c r="DOD432" s="1209"/>
      <c r="DOE432" s="1209"/>
      <c r="DOF432" s="1209"/>
      <c r="DOG432" s="1209"/>
      <c r="DOH432" s="1210"/>
      <c r="DOI432" s="1211"/>
      <c r="DOJ432" s="1210"/>
      <c r="DOL432" s="1208"/>
      <c r="DOM432" s="1209"/>
      <c r="DON432" s="1209"/>
      <c r="DOO432" s="1209"/>
      <c r="DOP432" s="1209"/>
      <c r="DOQ432" s="1210"/>
      <c r="DOR432" s="1211"/>
      <c r="DOS432" s="1210"/>
      <c r="DOU432" s="1208"/>
      <c r="DOV432" s="1209"/>
      <c r="DOW432" s="1209"/>
      <c r="DOX432" s="1209"/>
      <c r="DOY432" s="1209"/>
      <c r="DOZ432" s="1210"/>
      <c r="DPA432" s="1211"/>
      <c r="DPB432" s="1210"/>
      <c r="DPD432" s="1208"/>
      <c r="DPE432" s="1209"/>
      <c r="DPF432" s="1209"/>
      <c r="DPG432" s="1209"/>
      <c r="DPH432" s="1209"/>
      <c r="DPI432" s="1210"/>
      <c r="DPJ432" s="1211"/>
      <c r="DPK432" s="1210"/>
      <c r="DPM432" s="1208"/>
      <c r="DPN432" s="1209"/>
      <c r="DPO432" s="1209"/>
      <c r="DPP432" s="1209"/>
      <c r="DPQ432" s="1209"/>
      <c r="DPR432" s="1210"/>
      <c r="DPS432" s="1211"/>
      <c r="DPT432" s="1210"/>
      <c r="DPV432" s="1208"/>
      <c r="DPW432" s="1209"/>
      <c r="DPX432" s="1209"/>
      <c r="DPY432" s="1209"/>
      <c r="DPZ432" s="1209"/>
      <c r="DQA432" s="1210"/>
      <c r="DQB432" s="1211"/>
      <c r="DQC432" s="1210"/>
      <c r="DQE432" s="1208"/>
      <c r="DQF432" s="1209"/>
      <c r="DQG432" s="1209"/>
      <c r="DQH432" s="1209"/>
      <c r="DQI432" s="1209"/>
      <c r="DQJ432" s="1210"/>
      <c r="DQK432" s="1211"/>
      <c r="DQL432" s="1210"/>
      <c r="DQN432" s="1208"/>
      <c r="DQO432" s="1209"/>
      <c r="DQP432" s="1209"/>
      <c r="DQQ432" s="1209"/>
      <c r="DQR432" s="1209"/>
      <c r="DQS432" s="1210"/>
      <c r="DQT432" s="1211"/>
      <c r="DQU432" s="1210"/>
      <c r="DQW432" s="1208"/>
      <c r="DQX432" s="1209"/>
      <c r="DQY432" s="1209"/>
      <c r="DQZ432" s="1209"/>
      <c r="DRA432" s="1209"/>
      <c r="DRB432" s="1210"/>
      <c r="DRC432" s="1211"/>
      <c r="DRD432" s="1210"/>
      <c r="DRF432" s="1208"/>
      <c r="DRG432" s="1209"/>
      <c r="DRH432" s="1209"/>
      <c r="DRI432" s="1209"/>
      <c r="DRJ432" s="1209"/>
      <c r="DRK432" s="1210"/>
      <c r="DRL432" s="1211"/>
      <c r="DRM432" s="1210"/>
      <c r="DRO432" s="1208"/>
      <c r="DRP432" s="1209"/>
      <c r="DRQ432" s="1209"/>
      <c r="DRR432" s="1209"/>
      <c r="DRS432" s="1209"/>
      <c r="DRT432" s="1210"/>
      <c r="DRU432" s="1211"/>
      <c r="DRV432" s="1210"/>
      <c r="DRX432" s="1208"/>
      <c r="DRY432" s="1209"/>
      <c r="DRZ432" s="1209"/>
      <c r="DSA432" s="1209"/>
      <c r="DSB432" s="1209"/>
      <c r="DSC432" s="1210"/>
      <c r="DSD432" s="1211"/>
      <c r="DSE432" s="1210"/>
      <c r="DSG432" s="1208"/>
      <c r="DSH432" s="1209"/>
      <c r="DSI432" s="1209"/>
      <c r="DSJ432" s="1209"/>
      <c r="DSK432" s="1209"/>
      <c r="DSL432" s="1210"/>
      <c r="DSM432" s="1211"/>
      <c r="DSN432" s="1210"/>
      <c r="DSP432" s="1208"/>
      <c r="DSQ432" s="1209"/>
      <c r="DSR432" s="1209"/>
      <c r="DSS432" s="1209"/>
      <c r="DST432" s="1209"/>
      <c r="DSU432" s="1210"/>
      <c r="DSV432" s="1211"/>
      <c r="DSW432" s="1210"/>
      <c r="DSY432" s="1208"/>
      <c r="DSZ432" s="1209"/>
      <c r="DTA432" s="1209"/>
      <c r="DTB432" s="1209"/>
      <c r="DTC432" s="1209"/>
      <c r="DTD432" s="1210"/>
      <c r="DTE432" s="1211"/>
      <c r="DTF432" s="1210"/>
      <c r="DTH432" s="1208"/>
      <c r="DTI432" s="1209"/>
      <c r="DTJ432" s="1209"/>
      <c r="DTK432" s="1209"/>
      <c r="DTL432" s="1209"/>
      <c r="DTM432" s="1210"/>
      <c r="DTN432" s="1211"/>
      <c r="DTO432" s="1210"/>
      <c r="DTQ432" s="1208"/>
      <c r="DTR432" s="1209"/>
      <c r="DTS432" s="1209"/>
      <c r="DTT432" s="1209"/>
      <c r="DTU432" s="1209"/>
      <c r="DTV432" s="1210"/>
      <c r="DTW432" s="1211"/>
      <c r="DTX432" s="1210"/>
      <c r="DTZ432" s="1208"/>
      <c r="DUA432" s="1209"/>
      <c r="DUB432" s="1209"/>
      <c r="DUC432" s="1209"/>
      <c r="DUD432" s="1209"/>
      <c r="DUE432" s="1210"/>
      <c r="DUF432" s="1211"/>
      <c r="DUG432" s="1210"/>
      <c r="DUI432" s="1208"/>
      <c r="DUJ432" s="1209"/>
      <c r="DUK432" s="1209"/>
      <c r="DUL432" s="1209"/>
      <c r="DUM432" s="1209"/>
      <c r="DUN432" s="1210"/>
      <c r="DUO432" s="1211"/>
      <c r="DUP432" s="1210"/>
      <c r="DUR432" s="1208"/>
      <c r="DUS432" s="1209"/>
      <c r="DUT432" s="1209"/>
      <c r="DUU432" s="1209"/>
      <c r="DUV432" s="1209"/>
      <c r="DUW432" s="1210"/>
      <c r="DUX432" s="1211"/>
      <c r="DUY432" s="1210"/>
      <c r="DVA432" s="1208"/>
      <c r="DVB432" s="1209"/>
      <c r="DVC432" s="1209"/>
      <c r="DVD432" s="1209"/>
      <c r="DVE432" s="1209"/>
      <c r="DVF432" s="1210"/>
      <c r="DVG432" s="1211"/>
      <c r="DVH432" s="1210"/>
      <c r="DVJ432" s="1208"/>
      <c r="DVK432" s="1209"/>
      <c r="DVL432" s="1209"/>
      <c r="DVM432" s="1209"/>
      <c r="DVN432" s="1209"/>
      <c r="DVO432" s="1210"/>
      <c r="DVP432" s="1211"/>
      <c r="DVQ432" s="1210"/>
      <c r="DVS432" s="1208"/>
      <c r="DVT432" s="1209"/>
      <c r="DVU432" s="1209"/>
      <c r="DVV432" s="1209"/>
      <c r="DVW432" s="1209"/>
      <c r="DVX432" s="1210"/>
      <c r="DVY432" s="1211"/>
      <c r="DVZ432" s="1210"/>
      <c r="DWB432" s="1208"/>
      <c r="DWC432" s="1209"/>
      <c r="DWD432" s="1209"/>
      <c r="DWE432" s="1209"/>
      <c r="DWF432" s="1209"/>
      <c r="DWG432" s="1210"/>
      <c r="DWH432" s="1211"/>
      <c r="DWI432" s="1210"/>
      <c r="DWK432" s="1208"/>
      <c r="DWL432" s="1209"/>
      <c r="DWM432" s="1209"/>
      <c r="DWN432" s="1209"/>
      <c r="DWO432" s="1209"/>
      <c r="DWP432" s="1210"/>
      <c r="DWQ432" s="1211"/>
      <c r="DWR432" s="1210"/>
      <c r="DWT432" s="1208"/>
      <c r="DWU432" s="1209"/>
      <c r="DWV432" s="1209"/>
      <c r="DWW432" s="1209"/>
      <c r="DWX432" s="1209"/>
      <c r="DWY432" s="1210"/>
      <c r="DWZ432" s="1211"/>
      <c r="DXA432" s="1210"/>
      <c r="DXC432" s="1208"/>
      <c r="DXD432" s="1209"/>
      <c r="DXE432" s="1209"/>
      <c r="DXF432" s="1209"/>
      <c r="DXG432" s="1209"/>
      <c r="DXH432" s="1210"/>
      <c r="DXI432" s="1211"/>
      <c r="DXJ432" s="1210"/>
      <c r="DXL432" s="1208"/>
      <c r="DXM432" s="1209"/>
      <c r="DXN432" s="1209"/>
      <c r="DXO432" s="1209"/>
      <c r="DXP432" s="1209"/>
      <c r="DXQ432" s="1210"/>
      <c r="DXR432" s="1211"/>
      <c r="DXS432" s="1210"/>
      <c r="DXU432" s="1208"/>
      <c r="DXV432" s="1209"/>
      <c r="DXW432" s="1209"/>
      <c r="DXX432" s="1209"/>
      <c r="DXY432" s="1209"/>
      <c r="DXZ432" s="1210"/>
      <c r="DYA432" s="1211"/>
      <c r="DYB432" s="1210"/>
      <c r="DYD432" s="1208"/>
      <c r="DYE432" s="1209"/>
      <c r="DYF432" s="1209"/>
      <c r="DYG432" s="1209"/>
      <c r="DYH432" s="1209"/>
      <c r="DYI432" s="1210"/>
      <c r="DYJ432" s="1211"/>
      <c r="DYK432" s="1210"/>
      <c r="DYM432" s="1208"/>
      <c r="DYN432" s="1209"/>
      <c r="DYO432" s="1209"/>
      <c r="DYP432" s="1209"/>
      <c r="DYQ432" s="1209"/>
      <c r="DYR432" s="1210"/>
      <c r="DYS432" s="1211"/>
      <c r="DYT432" s="1210"/>
      <c r="DYV432" s="1208"/>
      <c r="DYW432" s="1209"/>
      <c r="DYX432" s="1209"/>
      <c r="DYY432" s="1209"/>
      <c r="DYZ432" s="1209"/>
      <c r="DZA432" s="1210"/>
      <c r="DZB432" s="1211"/>
      <c r="DZC432" s="1210"/>
      <c r="DZE432" s="1208"/>
      <c r="DZF432" s="1209"/>
      <c r="DZG432" s="1209"/>
      <c r="DZH432" s="1209"/>
      <c r="DZI432" s="1209"/>
      <c r="DZJ432" s="1210"/>
      <c r="DZK432" s="1211"/>
      <c r="DZL432" s="1210"/>
      <c r="DZN432" s="1208"/>
      <c r="DZO432" s="1209"/>
      <c r="DZP432" s="1209"/>
      <c r="DZQ432" s="1209"/>
      <c r="DZR432" s="1209"/>
      <c r="DZS432" s="1210"/>
      <c r="DZT432" s="1211"/>
      <c r="DZU432" s="1210"/>
      <c r="DZW432" s="1208"/>
      <c r="DZX432" s="1209"/>
      <c r="DZY432" s="1209"/>
      <c r="DZZ432" s="1209"/>
      <c r="EAA432" s="1209"/>
      <c r="EAB432" s="1210"/>
      <c r="EAC432" s="1211"/>
      <c r="EAD432" s="1210"/>
      <c r="EAF432" s="1208"/>
      <c r="EAG432" s="1209"/>
      <c r="EAH432" s="1209"/>
      <c r="EAI432" s="1209"/>
      <c r="EAJ432" s="1209"/>
      <c r="EAK432" s="1210"/>
      <c r="EAL432" s="1211"/>
      <c r="EAM432" s="1210"/>
      <c r="EAO432" s="1208"/>
      <c r="EAP432" s="1209"/>
      <c r="EAQ432" s="1209"/>
      <c r="EAR432" s="1209"/>
      <c r="EAS432" s="1209"/>
      <c r="EAT432" s="1210"/>
      <c r="EAU432" s="1211"/>
      <c r="EAV432" s="1210"/>
      <c r="EAX432" s="1208"/>
      <c r="EAY432" s="1209"/>
      <c r="EAZ432" s="1209"/>
      <c r="EBA432" s="1209"/>
      <c r="EBB432" s="1209"/>
      <c r="EBC432" s="1210"/>
      <c r="EBD432" s="1211"/>
      <c r="EBE432" s="1210"/>
      <c r="EBG432" s="1208"/>
      <c r="EBH432" s="1209"/>
      <c r="EBI432" s="1209"/>
      <c r="EBJ432" s="1209"/>
      <c r="EBK432" s="1209"/>
      <c r="EBL432" s="1210"/>
      <c r="EBM432" s="1211"/>
      <c r="EBN432" s="1210"/>
      <c r="EBP432" s="1208"/>
      <c r="EBQ432" s="1209"/>
      <c r="EBR432" s="1209"/>
      <c r="EBS432" s="1209"/>
      <c r="EBT432" s="1209"/>
      <c r="EBU432" s="1210"/>
      <c r="EBV432" s="1211"/>
      <c r="EBW432" s="1210"/>
      <c r="EBY432" s="1208"/>
      <c r="EBZ432" s="1209"/>
      <c r="ECA432" s="1209"/>
      <c r="ECB432" s="1209"/>
      <c r="ECC432" s="1209"/>
      <c r="ECD432" s="1210"/>
      <c r="ECE432" s="1211"/>
      <c r="ECF432" s="1210"/>
      <c r="ECH432" s="1208"/>
      <c r="ECI432" s="1209"/>
      <c r="ECJ432" s="1209"/>
      <c r="ECK432" s="1209"/>
      <c r="ECL432" s="1209"/>
      <c r="ECM432" s="1210"/>
      <c r="ECN432" s="1211"/>
      <c r="ECO432" s="1210"/>
      <c r="ECQ432" s="1208"/>
      <c r="ECR432" s="1209"/>
      <c r="ECS432" s="1209"/>
      <c r="ECT432" s="1209"/>
      <c r="ECU432" s="1209"/>
      <c r="ECV432" s="1210"/>
      <c r="ECW432" s="1211"/>
      <c r="ECX432" s="1210"/>
      <c r="ECZ432" s="1208"/>
      <c r="EDA432" s="1209"/>
      <c r="EDB432" s="1209"/>
      <c r="EDC432" s="1209"/>
      <c r="EDD432" s="1209"/>
      <c r="EDE432" s="1210"/>
      <c r="EDF432" s="1211"/>
      <c r="EDG432" s="1210"/>
      <c r="EDI432" s="1208"/>
      <c r="EDJ432" s="1209"/>
      <c r="EDK432" s="1209"/>
      <c r="EDL432" s="1209"/>
      <c r="EDM432" s="1209"/>
      <c r="EDN432" s="1210"/>
      <c r="EDO432" s="1211"/>
      <c r="EDP432" s="1210"/>
      <c r="EDR432" s="1208"/>
      <c r="EDS432" s="1209"/>
      <c r="EDT432" s="1209"/>
      <c r="EDU432" s="1209"/>
      <c r="EDV432" s="1209"/>
      <c r="EDW432" s="1210"/>
      <c r="EDX432" s="1211"/>
      <c r="EDY432" s="1210"/>
      <c r="EEA432" s="1208"/>
      <c r="EEB432" s="1209"/>
      <c r="EEC432" s="1209"/>
      <c r="EED432" s="1209"/>
      <c r="EEE432" s="1209"/>
      <c r="EEF432" s="1210"/>
      <c r="EEG432" s="1211"/>
      <c r="EEH432" s="1210"/>
      <c r="EEJ432" s="1208"/>
      <c r="EEK432" s="1209"/>
      <c r="EEL432" s="1209"/>
      <c r="EEM432" s="1209"/>
      <c r="EEN432" s="1209"/>
      <c r="EEO432" s="1210"/>
      <c r="EEP432" s="1211"/>
      <c r="EEQ432" s="1210"/>
      <c r="EES432" s="1208"/>
      <c r="EET432" s="1209"/>
      <c r="EEU432" s="1209"/>
      <c r="EEV432" s="1209"/>
      <c r="EEW432" s="1209"/>
      <c r="EEX432" s="1210"/>
      <c r="EEY432" s="1211"/>
      <c r="EEZ432" s="1210"/>
      <c r="EFB432" s="1208"/>
      <c r="EFC432" s="1209"/>
      <c r="EFD432" s="1209"/>
      <c r="EFE432" s="1209"/>
      <c r="EFF432" s="1209"/>
      <c r="EFG432" s="1210"/>
      <c r="EFH432" s="1211"/>
      <c r="EFI432" s="1210"/>
      <c r="EFK432" s="1208"/>
      <c r="EFL432" s="1209"/>
      <c r="EFM432" s="1209"/>
      <c r="EFN432" s="1209"/>
      <c r="EFO432" s="1209"/>
      <c r="EFP432" s="1210"/>
      <c r="EFQ432" s="1211"/>
      <c r="EFR432" s="1210"/>
      <c r="EFT432" s="1208"/>
      <c r="EFU432" s="1209"/>
      <c r="EFV432" s="1209"/>
      <c r="EFW432" s="1209"/>
      <c r="EFX432" s="1209"/>
      <c r="EFY432" s="1210"/>
      <c r="EFZ432" s="1211"/>
      <c r="EGA432" s="1210"/>
      <c r="EGC432" s="1208"/>
      <c r="EGD432" s="1209"/>
      <c r="EGE432" s="1209"/>
      <c r="EGF432" s="1209"/>
      <c r="EGG432" s="1209"/>
      <c r="EGH432" s="1210"/>
      <c r="EGI432" s="1211"/>
      <c r="EGJ432" s="1210"/>
      <c r="EGL432" s="1208"/>
      <c r="EGM432" s="1209"/>
      <c r="EGN432" s="1209"/>
      <c r="EGO432" s="1209"/>
      <c r="EGP432" s="1209"/>
      <c r="EGQ432" s="1210"/>
      <c r="EGR432" s="1211"/>
      <c r="EGS432" s="1210"/>
      <c r="EGU432" s="1208"/>
      <c r="EGV432" s="1209"/>
      <c r="EGW432" s="1209"/>
      <c r="EGX432" s="1209"/>
      <c r="EGY432" s="1209"/>
      <c r="EGZ432" s="1210"/>
      <c r="EHA432" s="1211"/>
      <c r="EHB432" s="1210"/>
      <c r="EHD432" s="1208"/>
      <c r="EHE432" s="1209"/>
      <c r="EHF432" s="1209"/>
      <c r="EHG432" s="1209"/>
      <c r="EHH432" s="1209"/>
      <c r="EHI432" s="1210"/>
      <c r="EHJ432" s="1211"/>
      <c r="EHK432" s="1210"/>
      <c r="EHM432" s="1208"/>
      <c r="EHN432" s="1209"/>
      <c r="EHO432" s="1209"/>
      <c r="EHP432" s="1209"/>
      <c r="EHQ432" s="1209"/>
      <c r="EHR432" s="1210"/>
      <c r="EHS432" s="1211"/>
      <c r="EHT432" s="1210"/>
      <c r="EHV432" s="1208"/>
      <c r="EHW432" s="1209"/>
      <c r="EHX432" s="1209"/>
      <c r="EHY432" s="1209"/>
      <c r="EHZ432" s="1209"/>
      <c r="EIA432" s="1210"/>
      <c r="EIB432" s="1211"/>
      <c r="EIC432" s="1210"/>
      <c r="EIE432" s="1208"/>
      <c r="EIF432" s="1209"/>
      <c r="EIG432" s="1209"/>
      <c r="EIH432" s="1209"/>
      <c r="EII432" s="1209"/>
      <c r="EIJ432" s="1210"/>
      <c r="EIK432" s="1211"/>
      <c r="EIL432" s="1210"/>
      <c r="EIN432" s="1208"/>
      <c r="EIO432" s="1209"/>
      <c r="EIP432" s="1209"/>
      <c r="EIQ432" s="1209"/>
      <c r="EIR432" s="1209"/>
      <c r="EIS432" s="1210"/>
      <c r="EIT432" s="1211"/>
      <c r="EIU432" s="1210"/>
      <c r="EIW432" s="1208"/>
      <c r="EIX432" s="1209"/>
      <c r="EIY432" s="1209"/>
      <c r="EIZ432" s="1209"/>
      <c r="EJA432" s="1209"/>
      <c r="EJB432" s="1210"/>
      <c r="EJC432" s="1211"/>
      <c r="EJD432" s="1210"/>
      <c r="EJF432" s="1208"/>
      <c r="EJG432" s="1209"/>
      <c r="EJH432" s="1209"/>
      <c r="EJI432" s="1209"/>
      <c r="EJJ432" s="1209"/>
      <c r="EJK432" s="1210"/>
      <c r="EJL432" s="1211"/>
      <c r="EJM432" s="1210"/>
      <c r="EJO432" s="1208"/>
      <c r="EJP432" s="1209"/>
      <c r="EJQ432" s="1209"/>
      <c r="EJR432" s="1209"/>
      <c r="EJS432" s="1209"/>
      <c r="EJT432" s="1210"/>
      <c r="EJU432" s="1211"/>
      <c r="EJV432" s="1210"/>
      <c r="EJX432" s="1208"/>
      <c r="EJY432" s="1209"/>
      <c r="EJZ432" s="1209"/>
      <c r="EKA432" s="1209"/>
      <c r="EKB432" s="1209"/>
      <c r="EKC432" s="1210"/>
      <c r="EKD432" s="1211"/>
      <c r="EKE432" s="1210"/>
      <c r="EKG432" s="1208"/>
      <c r="EKH432" s="1209"/>
      <c r="EKI432" s="1209"/>
      <c r="EKJ432" s="1209"/>
      <c r="EKK432" s="1209"/>
      <c r="EKL432" s="1210"/>
      <c r="EKM432" s="1211"/>
      <c r="EKN432" s="1210"/>
      <c r="EKP432" s="1208"/>
      <c r="EKQ432" s="1209"/>
      <c r="EKR432" s="1209"/>
      <c r="EKS432" s="1209"/>
      <c r="EKT432" s="1209"/>
      <c r="EKU432" s="1210"/>
      <c r="EKV432" s="1211"/>
      <c r="EKW432" s="1210"/>
      <c r="EKY432" s="1208"/>
      <c r="EKZ432" s="1209"/>
      <c r="ELA432" s="1209"/>
      <c r="ELB432" s="1209"/>
      <c r="ELC432" s="1209"/>
      <c r="ELD432" s="1210"/>
      <c r="ELE432" s="1211"/>
      <c r="ELF432" s="1210"/>
      <c r="ELH432" s="1208"/>
      <c r="ELI432" s="1209"/>
      <c r="ELJ432" s="1209"/>
      <c r="ELK432" s="1209"/>
      <c r="ELL432" s="1209"/>
      <c r="ELM432" s="1210"/>
      <c r="ELN432" s="1211"/>
      <c r="ELO432" s="1210"/>
      <c r="ELQ432" s="1208"/>
      <c r="ELR432" s="1209"/>
      <c r="ELS432" s="1209"/>
      <c r="ELT432" s="1209"/>
      <c r="ELU432" s="1209"/>
      <c r="ELV432" s="1210"/>
      <c r="ELW432" s="1211"/>
      <c r="ELX432" s="1210"/>
      <c r="ELZ432" s="1208"/>
      <c r="EMA432" s="1209"/>
      <c r="EMB432" s="1209"/>
      <c r="EMC432" s="1209"/>
      <c r="EMD432" s="1209"/>
      <c r="EME432" s="1210"/>
      <c r="EMF432" s="1211"/>
      <c r="EMG432" s="1210"/>
      <c r="EMI432" s="1208"/>
      <c r="EMJ432" s="1209"/>
      <c r="EMK432" s="1209"/>
      <c r="EML432" s="1209"/>
      <c r="EMM432" s="1209"/>
      <c r="EMN432" s="1210"/>
      <c r="EMO432" s="1211"/>
      <c r="EMP432" s="1210"/>
      <c r="EMR432" s="1208"/>
      <c r="EMS432" s="1209"/>
      <c r="EMT432" s="1209"/>
      <c r="EMU432" s="1209"/>
      <c r="EMV432" s="1209"/>
      <c r="EMW432" s="1210"/>
      <c r="EMX432" s="1211"/>
      <c r="EMY432" s="1210"/>
      <c r="ENA432" s="1208"/>
      <c r="ENB432" s="1209"/>
      <c r="ENC432" s="1209"/>
      <c r="END432" s="1209"/>
      <c r="ENE432" s="1209"/>
      <c r="ENF432" s="1210"/>
      <c r="ENG432" s="1211"/>
      <c r="ENH432" s="1210"/>
      <c r="ENJ432" s="1208"/>
      <c r="ENK432" s="1209"/>
      <c r="ENL432" s="1209"/>
      <c r="ENM432" s="1209"/>
      <c r="ENN432" s="1209"/>
      <c r="ENO432" s="1210"/>
      <c r="ENP432" s="1211"/>
      <c r="ENQ432" s="1210"/>
      <c r="ENS432" s="1208"/>
      <c r="ENT432" s="1209"/>
      <c r="ENU432" s="1209"/>
      <c r="ENV432" s="1209"/>
      <c r="ENW432" s="1209"/>
      <c r="ENX432" s="1210"/>
      <c r="ENY432" s="1211"/>
      <c r="ENZ432" s="1210"/>
      <c r="EOB432" s="1208"/>
      <c r="EOC432" s="1209"/>
      <c r="EOD432" s="1209"/>
      <c r="EOE432" s="1209"/>
      <c r="EOF432" s="1209"/>
      <c r="EOG432" s="1210"/>
      <c r="EOH432" s="1211"/>
      <c r="EOI432" s="1210"/>
      <c r="EOK432" s="1208"/>
      <c r="EOL432" s="1209"/>
      <c r="EOM432" s="1209"/>
      <c r="EON432" s="1209"/>
      <c r="EOO432" s="1209"/>
      <c r="EOP432" s="1210"/>
      <c r="EOQ432" s="1211"/>
      <c r="EOR432" s="1210"/>
      <c r="EOT432" s="1208"/>
      <c r="EOU432" s="1209"/>
      <c r="EOV432" s="1209"/>
      <c r="EOW432" s="1209"/>
      <c r="EOX432" s="1209"/>
      <c r="EOY432" s="1210"/>
      <c r="EOZ432" s="1211"/>
      <c r="EPA432" s="1210"/>
      <c r="EPC432" s="1208"/>
      <c r="EPD432" s="1209"/>
      <c r="EPE432" s="1209"/>
      <c r="EPF432" s="1209"/>
      <c r="EPG432" s="1209"/>
      <c r="EPH432" s="1210"/>
      <c r="EPI432" s="1211"/>
      <c r="EPJ432" s="1210"/>
      <c r="EPL432" s="1208"/>
      <c r="EPM432" s="1209"/>
      <c r="EPN432" s="1209"/>
      <c r="EPO432" s="1209"/>
      <c r="EPP432" s="1209"/>
      <c r="EPQ432" s="1210"/>
      <c r="EPR432" s="1211"/>
      <c r="EPS432" s="1210"/>
      <c r="EPU432" s="1208"/>
      <c r="EPV432" s="1209"/>
      <c r="EPW432" s="1209"/>
      <c r="EPX432" s="1209"/>
      <c r="EPY432" s="1209"/>
      <c r="EPZ432" s="1210"/>
      <c r="EQA432" s="1211"/>
      <c r="EQB432" s="1210"/>
      <c r="EQD432" s="1208"/>
      <c r="EQE432" s="1209"/>
      <c r="EQF432" s="1209"/>
      <c r="EQG432" s="1209"/>
      <c r="EQH432" s="1209"/>
      <c r="EQI432" s="1210"/>
      <c r="EQJ432" s="1211"/>
      <c r="EQK432" s="1210"/>
      <c r="EQM432" s="1208"/>
      <c r="EQN432" s="1209"/>
      <c r="EQO432" s="1209"/>
      <c r="EQP432" s="1209"/>
      <c r="EQQ432" s="1209"/>
      <c r="EQR432" s="1210"/>
      <c r="EQS432" s="1211"/>
      <c r="EQT432" s="1210"/>
      <c r="EQV432" s="1208"/>
      <c r="EQW432" s="1209"/>
      <c r="EQX432" s="1209"/>
      <c r="EQY432" s="1209"/>
      <c r="EQZ432" s="1209"/>
      <c r="ERA432" s="1210"/>
      <c r="ERB432" s="1211"/>
      <c r="ERC432" s="1210"/>
      <c r="ERE432" s="1208"/>
      <c r="ERF432" s="1209"/>
      <c r="ERG432" s="1209"/>
      <c r="ERH432" s="1209"/>
      <c r="ERI432" s="1209"/>
      <c r="ERJ432" s="1210"/>
      <c r="ERK432" s="1211"/>
      <c r="ERL432" s="1210"/>
      <c r="ERN432" s="1208"/>
      <c r="ERO432" s="1209"/>
      <c r="ERP432" s="1209"/>
      <c r="ERQ432" s="1209"/>
      <c r="ERR432" s="1209"/>
      <c r="ERS432" s="1210"/>
      <c r="ERT432" s="1211"/>
      <c r="ERU432" s="1210"/>
      <c r="ERW432" s="1208"/>
      <c r="ERX432" s="1209"/>
      <c r="ERY432" s="1209"/>
      <c r="ERZ432" s="1209"/>
      <c r="ESA432" s="1209"/>
      <c r="ESB432" s="1210"/>
      <c r="ESC432" s="1211"/>
      <c r="ESD432" s="1210"/>
      <c r="ESF432" s="1208"/>
      <c r="ESG432" s="1209"/>
      <c r="ESH432" s="1209"/>
      <c r="ESI432" s="1209"/>
      <c r="ESJ432" s="1209"/>
      <c r="ESK432" s="1210"/>
      <c r="ESL432" s="1211"/>
      <c r="ESM432" s="1210"/>
      <c r="ESO432" s="1208"/>
      <c r="ESP432" s="1209"/>
      <c r="ESQ432" s="1209"/>
      <c r="ESR432" s="1209"/>
      <c r="ESS432" s="1209"/>
      <c r="EST432" s="1210"/>
      <c r="ESU432" s="1211"/>
      <c r="ESV432" s="1210"/>
      <c r="ESX432" s="1208"/>
      <c r="ESY432" s="1209"/>
      <c r="ESZ432" s="1209"/>
      <c r="ETA432" s="1209"/>
      <c r="ETB432" s="1209"/>
      <c r="ETC432" s="1210"/>
      <c r="ETD432" s="1211"/>
      <c r="ETE432" s="1210"/>
      <c r="ETG432" s="1208"/>
      <c r="ETH432" s="1209"/>
      <c r="ETI432" s="1209"/>
      <c r="ETJ432" s="1209"/>
      <c r="ETK432" s="1209"/>
      <c r="ETL432" s="1210"/>
      <c r="ETM432" s="1211"/>
      <c r="ETN432" s="1210"/>
      <c r="ETP432" s="1208"/>
      <c r="ETQ432" s="1209"/>
      <c r="ETR432" s="1209"/>
      <c r="ETS432" s="1209"/>
      <c r="ETT432" s="1209"/>
      <c r="ETU432" s="1210"/>
      <c r="ETV432" s="1211"/>
      <c r="ETW432" s="1210"/>
      <c r="ETY432" s="1208"/>
      <c r="ETZ432" s="1209"/>
      <c r="EUA432" s="1209"/>
      <c r="EUB432" s="1209"/>
      <c r="EUC432" s="1209"/>
      <c r="EUD432" s="1210"/>
      <c r="EUE432" s="1211"/>
      <c r="EUF432" s="1210"/>
      <c r="EUH432" s="1208"/>
      <c r="EUI432" s="1209"/>
      <c r="EUJ432" s="1209"/>
      <c r="EUK432" s="1209"/>
      <c r="EUL432" s="1209"/>
      <c r="EUM432" s="1210"/>
      <c r="EUN432" s="1211"/>
      <c r="EUO432" s="1210"/>
      <c r="EUQ432" s="1208"/>
      <c r="EUR432" s="1209"/>
      <c r="EUS432" s="1209"/>
      <c r="EUT432" s="1209"/>
      <c r="EUU432" s="1209"/>
      <c r="EUV432" s="1210"/>
      <c r="EUW432" s="1211"/>
      <c r="EUX432" s="1210"/>
      <c r="EUZ432" s="1208"/>
      <c r="EVA432" s="1209"/>
      <c r="EVB432" s="1209"/>
      <c r="EVC432" s="1209"/>
      <c r="EVD432" s="1209"/>
      <c r="EVE432" s="1210"/>
      <c r="EVF432" s="1211"/>
      <c r="EVG432" s="1210"/>
      <c r="EVI432" s="1208"/>
      <c r="EVJ432" s="1209"/>
      <c r="EVK432" s="1209"/>
      <c r="EVL432" s="1209"/>
      <c r="EVM432" s="1209"/>
      <c r="EVN432" s="1210"/>
      <c r="EVO432" s="1211"/>
      <c r="EVP432" s="1210"/>
      <c r="EVR432" s="1208"/>
      <c r="EVS432" s="1209"/>
      <c r="EVT432" s="1209"/>
      <c r="EVU432" s="1209"/>
      <c r="EVV432" s="1209"/>
      <c r="EVW432" s="1210"/>
      <c r="EVX432" s="1211"/>
      <c r="EVY432" s="1210"/>
      <c r="EWA432" s="1208"/>
      <c r="EWB432" s="1209"/>
      <c r="EWC432" s="1209"/>
      <c r="EWD432" s="1209"/>
      <c r="EWE432" s="1209"/>
      <c r="EWF432" s="1210"/>
      <c r="EWG432" s="1211"/>
      <c r="EWH432" s="1210"/>
      <c r="EWJ432" s="1208"/>
      <c r="EWK432" s="1209"/>
      <c r="EWL432" s="1209"/>
      <c r="EWM432" s="1209"/>
      <c r="EWN432" s="1209"/>
      <c r="EWO432" s="1210"/>
      <c r="EWP432" s="1211"/>
      <c r="EWQ432" s="1210"/>
      <c r="EWS432" s="1208"/>
      <c r="EWT432" s="1209"/>
      <c r="EWU432" s="1209"/>
      <c r="EWV432" s="1209"/>
      <c r="EWW432" s="1209"/>
      <c r="EWX432" s="1210"/>
      <c r="EWY432" s="1211"/>
      <c r="EWZ432" s="1210"/>
      <c r="EXB432" s="1208"/>
      <c r="EXC432" s="1209"/>
      <c r="EXD432" s="1209"/>
      <c r="EXE432" s="1209"/>
      <c r="EXF432" s="1209"/>
      <c r="EXG432" s="1210"/>
      <c r="EXH432" s="1211"/>
      <c r="EXI432" s="1210"/>
      <c r="EXK432" s="1208"/>
      <c r="EXL432" s="1209"/>
      <c r="EXM432" s="1209"/>
      <c r="EXN432" s="1209"/>
      <c r="EXO432" s="1209"/>
      <c r="EXP432" s="1210"/>
      <c r="EXQ432" s="1211"/>
      <c r="EXR432" s="1210"/>
      <c r="EXT432" s="1208"/>
      <c r="EXU432" s="1209"/>
      <c r="EXV432" s="1209"/>
      <c r="EXW432" s="1209"/>
      <c r="EXX432" s="1209"/>
      <c r="EXY432" s="1210"/>
      <c r="EXZ432" s="1211"/>
      <c r="EYA432" s="1210"/>
      <c r="EYC432" s="1208"/>
      <c r="EYD432" s="1209"/>
      <c r="EYE432" s="1209"/>
      <c r="EYF432" s="1209"/>
      <c r="EYG432" s="1209"/>
      <c r="EYH432" s="1210"/>
      <c r="EYI432" s="1211"/>
      <c r="EYJ432" s="1210"/>
      <c r="EYL432" s="1208"/>
      <c r="EYM432" s="1209"/>
      <c r="EYN432" s="1209"/>
      <c r="EYO432" s="1209"/>
      <c r="EYP432" s="1209"/>
      <c r="EYQ432" s="1210"/>
      <c r="EYR432" s="1211"/>
      <c r="EYS432" s="1210"/>
      <c r="EYU432" s="1208"/>
      <c r="EYV432" s="1209"/>
      <c r="EYW432" s="1209"/>
      <c r="EYX432" s="1209"/>
      <c r="EYY432" s="1209"/>
      <c r="EYZ432" s="1210"/>
      <c r="EZA432" s="1211"/>
      <c r="EZB432" s="1210"/>
      <c r="EZD432" s="1208"/>
      <c r="EZE432" s="1209"/>
      <c r="EZF432" s="1209"/>
      <c r="EZG432" s="1209"/>
      <c r="EZH432" s="1209"/>
      <c r="EZI432" s="1210"/>
      <c r="EZJ432" s="1211"/>
      <c r="EZK432" s="1210"/>
      <c r="EZM432" s="1208"/>
      <c r="EZN432" s="1209"/>
      <c r="EZO432" s="1209"/>
      <c r="EZP432" s="1209"/>
      <c r="EZQ432" s="1209"/>
      <c r="EZR432" s="1210"/>
      <c r="EZS432" s="1211"/>
      <c r="EZT432" s="1210"/>
      <c r="EZV432" s="1208"/>
      <c r="EZW432" s="1209"/>
      <c r="EZX432" s="1209"/>
      <c r="EZY432" s="1209"/>
      <c r="EZZ432" s="1209"/>
      <c r="FAA432" s="1210"/>
      <c r="FAB432" s="1211"/>
      <c r="FAC432" s="1210"/>
      <c r="FAE432" s="1208"/>
      <c r="FAF432" s="1209"/>
      <c r="FAG432" s="1209"/>
      <c r="FAH432" s="1209"/>
      <c r="FAI432" s="1209"/>
      <c r="FAJ432" s="1210"/>
      <c r="FAK432" s="1211"/>
      <c r="FAL432" s="1210"/>
      <c r="FAN432" s="1208"/>
      <c r="FAO432" s="1209"/>
      <c r="FAP432" s="1209"/>
      <c r="FAQ432" s="1209"/>
      <c r="FAR432" s="1209"/>
      <c r="FAS432" s="1210"/>
      <c r="FAT432" s="1211"/>
      <c r="FAU432" s="1210"/>
      <c r="FAW432" s="1208"/>
      <c r="FAX432" s="1209"/>
      <c r="FAY432" s="1209"/>
      <c r="FAZ432" s="1209"/>
      <c r="FBA432" s="1209"/>
      <c r="FBB432" s="1210"/>
      <c r="FBC432" s="1211"/>
      <c r="FBD432" s="1210"/>
      <c r="FBF432" s="1208"/>
      <c r="FBG432" s="1209"/>
      <c r="FBH432" s="1209"/>
      <c r="FBI432" s="1209"/>
      <c r="FBJ432" s="1209"/>
      <c r="FBK432" s="1210"/>
      <c r="FBL432" s="1211"/>
      <c r="FBM432" s="1210"/>
      <c r="FBO432" s="1208"/>
      <c r="FBP432" s="1209"/>
      <c r="FBQ432" s="1209"/>
      <c r="FBR432" s="1209"/>
      <c r="FBS432" s="1209"/>
      <c r="FBT432" s="1210"/>
      <c r="FBU432" s="1211"/>
      <c r="FBV432" s="1210"/>
      <c r="FBX432" s="1208"/>
      <c r="FBY432" s="1209"/>
      <c r="FBZ432" s="1209"/>
      <c r="FCA432" s="1209"/>
      <c r="FCB432" s="1209"/>
      <c r="FCC432" s="1210"/>
      <c r="FCD432" s="1211"/>
      <c r="FCE432" s="1210"/>
      <c r="FCG432" s="1208"/>
      <c r="FCH432" s="1209"/>
      <c r="FCI432" s="1209"/>
      <c r="FCJ432" s="1209"/>
      <c r="FCK432" s="1209"/>
      <c r="FCL432" s="1210"/>
      <c r="FCM432" s="1211"/>
      <c r="FCN432" s="1210"/>
      <c r="FCP432" s="1208"/>
      <c r="FCQ432" s="1209"/>
      <c r="FCR432" s="1209"/>
      <c r="FCS432" s="1209"/>
      <c r="FCT432" s="1209"/>
      <c r="FCU432" s="1210"/>
      <c r="FCV432" s="1211"/>
      <c r="FCW432" s="1210"/>
      <c r="FCY432" s="1208"/>
      <c r="FCZ432" s="1209"/>
      <c r="FDA432" s="1209"/>
      <c r="FDB432" s="1209"/>
      <c r="FDC432" s="1209"/>
      <c r="FDD432" s="1210"/>
      <c r="FDE432" s="1211"/>
      <c r="FDF432" s="1210"/>
      <c r="FDH432" s="1208"/>
      <c r="FDI432" s="1209"/>
      <c r="FDJ432" s="1209"/>
      <c r="FDK432" s="1209"/>
      <c r="FDL432" s="1209"/>
      <c r="FDM432" s="1210"/>
      <c r="FDN432" s="1211"/>
      <c r="FDO432" s="1210"/>
      <c r="FDQ432" s="1208"/>
      <c r="FDR432" s="1209"/>
      <c r="FDS432" s="1209"/>
      <c r="FDT432" s="1209"/>
      <c r="FDU432" s="1209"/>
      <c r="FDV432" s="1210"/>
      <c r="FDW432" s="1211"/>
      <c r="FDX432" s="1210"/>
      <c r="FDZ432" s="1208"/>
      <c r="FEA432" s="1209"/>
      <c r="FEB432" s="1209"/>
      <c r="FEC432" s="1209"/>
      <c r="FED432" s="1209"/>
      <c r="FEE432" s="1210"/>
      <c r="FEF432" s="1211"/>
      <c r="FEG432" s="1210"/>
      <c r="FEI432" s="1208"/>
      <c r="FEJ432" s="1209"/>
      <c r="FEK432" s="1209"/>
      <c r="FEL432" s="1209"/>
      <c r="FEM432" s="1209"/>
      <c r="FEN432" s="1210"/>
      <c r="FEO432" s="1211"/>
      <c r="FEP432" s="1210"/>
      <c r="FER432" s="1208"/>
      <c r="FES432" s="1209"/>
      <c r="FET432" s="1209"/>
      <c r="FEU432" s="1209"/>
      <c r="FEV432" s="1209"/>
      <c r="FEW432" s="1210"/>
      <c r="FEX432" s="1211"/>
      <c r="FEY432" s="1210"/>
      <c r="FFA432" s="1208"/>
      <c r="FFB432" s="1209"/>
      <c r="FFC432" s="1209"/>
      <c r="FFD432" s="1209"/>
      <c r="FFE432" s="1209"/>
      <c r="FFF432" s="1210"/>
      <c r="FFG432" s="1211"/>
      <c r="FFH432" s="1210"/>
      <c r="FFJ432" s="1208"/>
      <c r="FFK432" s="1209"/>
      <c r="FFL432" s="1209"/>
      <c r="FFM432" s="1209"/>
      <c r="FFN432" s="1209"/>
      <c r="FFO432" s="1210"/>
      <c r="FFP432" s="1211"/>
      <c r="FFQ432" s="1210"/>
      <c r="FFS432" s="1208"/>
      <c r="FFT432" s="1209"/>
      <c r="FFU432" s="1209"/>
      <c r="FFV432" s="1209"/>
      <c r="FFW432" s="1209"/>
      <c r="FFX432" s="1210"/>
      <c r="FFY432" s="1211"/>
      <c r="FFZ432" s="1210"/>
      <c r="FGB432" s="1208"/>
      <c r="FGC432" s="1209"/>
      <c r="FGD432" s="1209"/>
      <c r="FGE432" s="1209"/>
      <c r="FGF432" s="1209"/>
      <c r="FGG432" s="1210"/>
      <c r="FGH432" s="1211"/>
      <c r="FGI432" s="1210"/>
      <c r="FGK432" s="1208"/>
      <c r="FGL432" s="1209"/>
      <c r="FGM432" s="1209"/>
      <c r="FGN432" s="1209"/>
      <c r="FGO432" s="1209"/>
      <c r="FGP432" s="1210"/>
      <c r="FGQ432" s="1211"/>
      <c r="FGR432" s="1210"/>
      <c r="FGT432" s="1208"/>
      <c r="FGU432" s="1209"/>
      <c r="FGV432" s="1209"/>
      <c r="FGW432" s="1209"/>
      <c r="FGX432" s="1209"/>
      <c r="FGY432" s="1210"/>
      <c r="FGZ432" s="1211"/>
      <c r="FHA432" s="1210"/>
      <c r="FHC432" s="1208"/>
      <c r="FHD432" s="1209"/>
      <c r="FHE432" s="1209"/>
      <c r="FHF432" s="1209"/>
      <c r="FHG432" s="1209"/>
      <c r="FHH432" s="1210"/>
      <c r="FHI432" s="1211"/>
      <c r="FHJ432" s="1210"/>
      <c r="FHL432" s="1208"/>
      <c r="FHM432" s="1209"/>
      <c r="FHN432" s="1209"/>
      <c r="FHO432" s="1209"/>
      <c r="FHP432" s="1209"/>
      <c r="FHQ432" s="1210"/>
      <c r="FHR432" s="1211"/>
      <c r="FHS432" s="1210"/>
      <c r="FHU432" s="1208"/>
      <c r="FHV432" s="1209"/>
      <c r="FHW432" s="1209"/>
      <c r="FHX432" s="1209"/>
      <c r="FHY432" s="1209"/>
      <c r="FHZ432" s="1210"/>
      <c r="FIA432" s="1211"/>
      <c r="FIB432" s="1210"/>
      <c r="FID432" s="1208"/>
      <c r="FIE432" s="1209"/>
      <c r="FIF432" s="1209"/>
      <c r="FIG432" s="1209"/>
      <c r="FIH432" s="1209"/>
      <c r="FII432" s="1210"/>
      <c r="FIJ432" s="1211"/>
      <c r="FIK432" s="1210"/>
      <c r="FIM432" s="1208"/>
      <c r="FIN432" s="1209"/>
      <c r="FIO432" s="1209"/>
      <c r="FIP432" s="1209"/>
      <c r="FIQ432" s="1209"/>
      <c r="FIR432" s="1210"/>
      <c r="FIS432" s="1211"/>
      <c r="FIT432" s="1210"/>
      <c r="FIV432" s="1208"/>
      <c r="FIW432" s="1209"/>
      <c r="FIX432" s="1209"/>
      <c r="FIY432" s="1209"/>
      <c r="FIZ432" s="1209"/>
      <c r="FJA432" s="1210"/>
      <c r="FJB432" s="1211"/>
      <c r="FJC432" s="1210"/>
      <c r="FJE432" s="1208"/>
      <c r="FJF432" s="1209"/>
      <c r="FJG432" s="1209"/>
      <c r="FJH432" s="1209"/>
      <c r="FJI432" s="1209"/>
      <c r="FJJ432" s="1210"/>
      <c r="FJK432" s="1211"/>
      <c r="FJL432" s="1210"/>
      <c r="FJN432" s="1208"/>
      <c r="FJO432" s="1209"/>
      <c r="FJP432" s="1209"/>
      <c r="FJQ432" s="1209"/>
      <c r="FJR432" s="1209"/>
      <c r="FJS432" s="1210"/>
      <c r="FJT432" s="1211"/>
      <c r="FJU432" s="1210"/>
      <c r="FJW432" s="1208"/>
      <c r="FJX432" s="1209"/>
      <c r="FJY432" s="1209"/>
      <c r="FJZ432" s="1209"/>
      <c r="FKA432" s="1209"/>
      <c r="FKB432" s="1210"/>
      <c r="FKC432" s="1211"/>
      <c r="FKD432" s="1210"/>
      <c r="FKF432" s="1208"/>
      <c r="FKG432" s="1209"/>
      <c r="FKH432" s="1209"/>
      <c r="FKI432" s="1209"/>
      <c r="FKJ432" s="1209"/>
      <c r="FKK432" s="1210"/>
      <c r="FKL432" s="1211"/>
      <c r="FKM432" s="1210"/>
      <c r="FKO432" s="1208"/>
      <c r="FKP432" s="1209"/>
      <c r="FKQ432" s="1209"/>
      <c r="FKR432" s="1209"/>
      <c r="FKS432" s="1209"/>
      <c r="FKT432" s="1210"/>
      <c r="FKU432" s="1211"/>
      <c r="FKV432" s="1210"/>
      <c r="FKX432" s="1208"/>
      <c r="FKY432" s="1209"/>
      <c r="FKZ432" s="1209"/>
      <c r="FLA432" s="1209"/>
      <c r="FLB432" s="1209"/>
      <c r="FLC432" s="1210"/>
      <c r="FLD432" s="1211"/>
      <c r="FLE432" s="1210"/>
      <c r="FLG432" s="1208"/>
      <c r="FLH432" s="1209"/>
      <c r="FLI432" s="1209"/>
      <c r="FLJ432" s="1209"/>
      <c r="FLK432" s="1209"/>
      <c r="FLL432" s="1210"/>
      <c r="FLM432" s="1211"/>
      <c r="FLN432" s="1210"/>
      <c r="FLP432" s="1208"/>
      <c r="FLQ432" s="1209"/>
      <c r="FLR432" s="1209"/>
      <c r="FLS432" s="1209"/>
      <c r="FLT432" s="1209"/>
      <c r="FLU432" s="1210"/>
      <c r="FLV432" s="1211"/>
      <c r="FLW432" s="1210"/>
      <c r="FLY432" s="1208"/>
      <c r="FLZ432" s="1209"/>
      <c r="FMA432" s="1209"/>
      <c r="FMB432" s="1209"/>
      <c r="FMC432" s="1209"/>
      <c r="FMD432" s="1210"/>
      <c r="FME432" s="1211"/>
      <c r="FMF432" s="1210"/>
      <c r="FMH432" s="1208"/>
      <c r="FMI432" s="1209"/>
      <c r="FMJ432" s="1209"/>
      <c r="FMK432" s="1209"/>
      <c r="FML432" s="1209"/>
      <c r="FMM432" s="1210"/>
      <c r="FMN432" s="1211"/>
      <c r="FMO432" s="1210"/>
      <c r="FMQ432" s="1208"/>
      <c r="FMR432" s="1209"/>
      <c r="FMS432" s="1209"/>
      <c r="FMT432" s="1209"/>
      <c r="FMU432" s="1209"/>
      <c r="FMV432" s="1210"/>
      <c r="FMW432" s="1211"/>
      <c r="FMX432" s="1210"/>
      <c r="FMZ432" s="1208"/>
      <c r="FNA432" s="1209"/>
      <c r="FNB432" s="1209"/>
      <c r="FNC432" s="1209"/>
      <c r="FND432" s="1209"/>
      <c r="FNE432" s="1210"/>
      <c r="FNF432" s="1211"/>
      <c r="FNG432" s="1210"/>
      <c r="FNI432" s="1208"/>
      <c r="FNJ432" s="1209"/>
      <c r="FNK432" s="1209"/>
      <c r="FNL432" s="1209"/>
      <c r="FNM432" s="1209"/>
      <c r="FNN432" s="1210"/>
      <c r="FNO432" s="1211"/>
      <c r="FNP432" s="1210"/>
      <c r="FNR432" s="1208"/>
      <c r="FNS432" s="1209"/>
      <c r="FNT432" s="1209"/>
      <c r="FNU432" s="1209"/>
      <c r="FNV432" s="1209"/>
      <c r="FNW432" s="1210"/>
      <c r="FNX432" s="1211"/>
      <c r="FNY432" s="1210"/>
      <c r="FOA432" s="1208"/>
      <c r="FOB432" s="1209"/>
      <c r="FOC432" s="1209"/>
      <c r="FOD432" s="1209"/>
      <c r="FOE432" s="1209"/>
      <c r="FOF432" s="1210"/>
      <c r="FOG432" s="1211"/>
      <c r="FOH432" s="1210"/>
      <c r="FOJ432" s="1208"/>
      <c r="FOK432" s="1209"/>
      <c r="FOL432" s="1209"/>
      <c r="FOM432" s="1209"/>
      <c r="FON432" s="1209"/>
      <c r="FOO432" s="1210"/>
      <c r="FOP432" s="1211"/>
      <c r="FOQ432" s="1210"/>
      <c r="FOS432" s="1208"/>
      <c r="FOT432" s="1209"/>
      <c r="FOU432" s="1209"/>
      <c r="FOV432" s="1209"/>
      <c r="FOW432" s="1209"/>
      <c r="FOX432" s="1210"/>
      <c r="FOY432" s="1211"/>
      <c r="FOZ432" s="1210"/>
      <c r="FPB432" s="1208"/>
      <c r="FPC432" s="1209"/>
      <c r="FPD432" s="1209"/>
      <c r="FPE432" s="1209"/>
      <c r="FPF432" s="1209"/>
      <c r="FPG432" s="1210"/>
      <c r="FPH432" s="1211"/>
      <c r="FPI432" s="1210"/>
      <c r="FPK432" s="1208"/>
      <c r="FPL432" s="1209"/>
      <c r="FPM432" s="1209"/>
      <c r="FPN432" s="1209"/>
      <c r="FPO432" s="1209"/>
      <c r="FPP432" s="1210"/>
      <c r="FPQ432" s="1211"/>
      <c r="FPR432" s="1210"/>
      <c r="FPT432" s="1208"/>
      <c r="FPU432" s="1209"/>
      <c r="FPV432" s="1209"/>
      <c r="FPW432" s="1209"/>
      <c r="FPX432" s="1209"/>
      <c r="FPY432" s="1210"/>
      <c r="FPZ432" s="1211"/>
      <c r="FQA432" s="1210"/>
      <c r="FQC432" s="1208"/>
      <c r="FQD432" s="1209"/>
      <c r="FQE432" s="1209"/>
      <c r="FQF432" s="1209"/>
      <c r="FQG432" s="1209"/>
      <c r="FQH432" s="1210"/>
      <c r="FQI432" s="1211"/>
      <c r="FQJ432" s="1210"/>
      <c r="FQL432" s="1208"/>
      <c r="FQM432" s="1209"/>
      <c r="FQN432" s="1209"/>
      <c r="FQO432" s="1209"/>
      <c r="FQP432" s="1209"/>
      <c r="FQQ432" s="1210"/>
      <c r="FQR432" s="1211"/>
      <c r="FQS432" s="1210"/>
      <c r="FQU432" s="1208"/>
      <c r="FQV432" s="1209"/>
      <c r="FQW432" s="1209"/>
      <c r="FQX432" s="1209"/>
      <c r="FQY432" s="1209"/>
      <c r="FQZ432" s="1210"/>
      <c r="FRA432" s="1211"/>
      <c r="FRB432" s="1210"/>
      <c r="FRD432" s="1208"/>
      <c r="FRE432" s="1209"/>
      <c r="FRF432" s="1209"/>
      <c r="FRG432" s="1209"/>
      <c r="FRH432" s="1209"/>
      <c r="FRI432" s="1210"/>
      <c r="FRJ432" s="1211"/>
      <c r="FRK432" s="1210"/>
      <c r="FRM432" s="1208"/>
      <c r="FRN432" s="1209"/>
      <c r="FRO432" s="1209"/>
      <c r="FRP432" s="1209"/>
      <c r="FRQ432" s="1209"/>
      <c r="FRR432" s="1210"/>
      <c r="FRS432" s="1211"/>
      <c r="FRT432" s="1210"/>
      <c r="FRV432" s="1208"/>
      <c r="FRW432" s="1209"/>
      <c r="FRX432" s="1209"/>
      <c r="FRY432" s="1209"/>
      <c r="FRZ432" s="1209"/>
      <c r="FSA432" s="1210"/>
      <c r="FSB432" s="1211"/>
      <c r="FSC432" s="1210"/>
      <c r="FSE432" s="1208"/>
      <c r="FSF432" s="1209"/>
      <c r="FSG432" s="1209"/>
      <c r="FSH432" s="1209"/>
      <c r="FSI432" s="1209"/>
      <c r="FSJ432" s="1210"/>
      <c r="FSK432" s="1211"/>
      <c r="FSL432" s="1210"/>
      <c r="FSN432" s="1208"/>
      <c r="FSO432" s="1209"/>
      <c r="FSP432" s="1209"/>
      <c r="FSQ432" s="1209"/>
      <c r="FSR432" s="1209"/>
      <c r="FSS432" s="1210"/>
      <c r="FST432" s="1211"/>
      <c r="FSU432" s="1210"/>
      <c r="FSW432" s="1208"/>
      <c r="FSX432" s="1209"/>
      <c r="FSY432" s="1209"/>
      <c r="FSZ432" s="1209"/>
      <c r="FTA432" s="1209"/>
      <c r="FTB432" s="1210"/>
      <c r="FTC432" s="1211"/>
      <c r="FTD432" s="1210"/>
      <c r="FTF432" s="1208"/>
      <c r="FTG432" s="1209"/>
      <c r="FTH432" s="1209"/>
      <c r="FTI432" s="1209"/>
      <c r="FTJ432" s="1209"/>
      <c r="FTK432" s="1210"/>
      <c r="FTL432" s="1211"/>
      <c r="FTM432" s="1210"/>
      <c r="FTO432" s="1208"/>
      <c r="FTP432" s="1209"/>
      <c r="FTQ432" s="1209"/>
      <c r="FTR432" s="1209"/>
      <c r="FTS432" s="1209"/>
      <c r="FTT432" s="1210"/>
      <c r="FTU432" s="1211"/>
      <c r="FTV432" s="1210"/>
      <c r="FTX432" s="1208"/>
      <c r="FTY432" s="1209"/>
      <c r="FTZ432" s="1209"/>
      <c r="FUA432" s="1209"/>
      <c r="FUB432" s="1209"/>
      <c r="FUC432" s="1210"/>
      <c r="FUD432" s="1211"/>
      <c r="FUE432" s="1210"/>
      <c r="FUG432" s="1208"/>
      <c r="FUH432" s="1209"/>
      <c r="FUI432" s="1209"/>
      <c r="FUJ432" s="1209"/>
      <c r="FUK432" s="1209"/>
      <c r="FUL432" s="1210"/>
      <c r="FUM432" s="1211"/>
      <c r="FUN432" s="1210"/>
      <c r="FUP432" s="1208"/>
      <c r="FUQ432" s="1209"/>
      <c r="FUR432" s="1209"/>
      <c r="FUS432" s="1209"/>
      <c r="FUT432" s="1209"/>
      <c r="FUU432" s="1210"/>
      <c r="FUV432" s="1211"/>
      <c r="FUW432" s="1210"/>
      <c r="FUY432" s="1208"/>
      <c r="FUZ432" s="1209"/>
      <c r="FVA432" s="1209"/>
      <c r="FVB432" s="1209"/>
      <c r="FVC432" s="1209"/>
      <c r="FVD432" s="1210"/>
      <c r="FVE432" s="1211"/>
      <c r="FVF432" s="1210"/>
      <c r="FVH432" s="1208"/>
      <c r="FVI432" s="1209"/>
      <c r="FVJ432" s="1209"/>
      <c r="FVK432" s="1209"/>
      <c r="FVL432" s="1209"/>
      <c r="FVM432" s="1210"/>
      <c r="FVN432" s="1211"/>
      <c r="FVO432" s="1210"/>
      <c r="FVQ432" s="1208"/>
      <c r="FVR432" s="1209"/>
      <c r="FVS432" s="1209"/>
      <c r="FVT432" s="1209"/>
      <c r="FVU432" s="1209"/>
      <c r="FVV432" s="1210"/>
      <c r="FVW432" s="1211"/>
      <c r="FVX432" s="1210"/>
      <c r="FVZ432" s="1208"/>
      <c r="FWA432" s="1209"/>
      <c r="FWB432" s="1209"/>
      <c r="FWC432" s="1209"/>
      <c r="FWD432" s="1209"/>
      <c r="FWE432" s="1210"/>
      <c r="FWF432" s="1211"/>
      <c r="FWG432" s="1210"/>
      <c r="FWI432" s="1208"/>
      <c r="FWJ432" s="1209"/>
      <c r="FWK432" s="1209"/>
      <c r="FWL432" s="1209"/>
      <c r="FWM432" s="1209"/>
      <c r="FWN432" s="1210"/>
      <c r="FWO432" s="1211"/>
      <c r="FWP432" s="1210"/>
      <c r="FWR432" s="1208"/>
      <c r="FWS432" s="1209"/>
      <c r="FWT432" s="1209"/>
      <c r="FWU432" s="1209"/>
      <c r="FWV432" s="1209"/>
      <c r="FWW432" s="1210"/>
      <c r="FWX432" s="1211"/>
      <c r="FWY432" s="1210"/>
      <c r="FXA432" s="1208"/>
      <c r="FXB432" s="1209"/>
      <c r="FXC432" s="1209"/>
      <c r="FXD432" s="1209"/>
      <c r="FXE432" s="1209"/>
      <c r="FXF432" s="1210"/>
      <c r="FXG432" s="1211"/>
      <c r="FXH432" s="1210"/>
      <c r="FXJ432" s="1208"/>
      <c r="FXK432" s="1209"/>
      <c r="FXL432" s="1209"/>
      <c r="FXM432" s="1209"/>
      <c r="FXN432" s="1209"/>
      <c r="FXO432" s="1210"/>
      <c r="FXP432" s="1211"/>
      <c r="FXQ432" s="1210"/>
      <c r="FXS432" s="1208"/>
      <c r="FXT432" s="1209"/>
      <c r="FXU432" s="1209"/>
      <c r="FXV432" s="1209"/>
      <c r="FXW432" s="1209"/>
      <c r="FXX432" s="1210"/>
      <c r="FXY432" s="1211"/>
      <c r="FXZ432" s="1210"/>
      <c r="FYB432" s="1208"/>
      <c r="FYC432" s="1209"/>
      <c r="FYD432" s="1209"/>
      <c r="FYE432" s="1209"/>
      <c r="FYF432" s="1209"/>
      <c r="FYG432" s="1210"/>
      <c r="FYH432" s="1211"/>
      <c r="FYI432" s="1210"/>
      <c r="FYK432" s="1208"/>
      <c r="FYL432" s="1209"/>
      <c r="FYM432" s="1209"/>
      <c r="FYN432" s="1209"/>
      <c r="FYO432" s="1209"/>
      <c r="FYP432" s="1210"/>
      <c r="FYQ432" s="1211"/>
      <c r="FYR432" s="1210"/>
      <c r="FYT432" s="1208"/>
      <c r="FYU432" s="1209"/>
      <c r="FYV432" s="1209"/>
      <c r="FYW432" s="1209"/>
      <c r="FYX432" s="1209"/>
      <c r="FYY432" s="1210"/>
      <c r="FYZ432" s="1211"/>
      <c r="FZA432" s="1210"/>
      <c r="FZC432" s="1208"/>
      <c r="FZD432" s="1209"/>
      <c r="FZE432" s="1209"/>
      <c r="FZF432" s="1209"/>
      <c r="FZG432" s="1209"/>
      <c r="FZH432" s="1210"/>
      <c r="FZI432" s="1211"/>
      <c r="FZJ432" s="1210"/>
      <c r="FZL432" s="1208"/>
      <c r="FZM432" s="1209"/>
      <c r="FZN432" s="1209"/>
      <c r="FZO432" s="1209"/>
      <c r="FZP432" s="1209"/>
      <c r="FZQ432" s="1210"/>
      <c r="FZR432" s="1211"/>
      <c r="FZS432" s="1210"/>
      <c r="FZU432" s="1208"/>
      <c r="FZV432" s="1209"/>
      <c r="FZW432" s="1209"/>
      <c r="FZX432" s="1209"/>
      <c r="FZY432" s="1209"/>
      <c r="FZZ432" s="1210"/>
      <c r="GAA432" s="1211"/>
      <c r="GAB432" s="1210"/>
      <c r="GAD432" s="1208"/>
      <c r="GAE432" s="1209"/>
      <c r="GAF432" s="1209"/>
      <c r="GAG432" s="1209"/>
      <c r="GAH432" s="1209"/>
      <c r="GAI432" s="1210"/>
      <c r="GAJ432" s="1211"/>
      <c r="GAK432" s="1210"/>
      <c r="GAM432" s="1208"/>
      <c r="GAN432" s="1209"/>
      <c r="GAO432" s="1209"/>
      <c r="GAP432" s="1209"/>
      <c r="GAQ432" s="1209"/>
      <c r="GAR432" s="1210"/>
      <c r="GAS432" s="1211"/>
      <c r="GAT432" s="1210"/>
      <c r="GAV432" s="1208"/>
      <c r="GAW432" s="1209"/>
      <c r="GAX432" s="1209"/>
      <c r="GAY432" s="1209"/>
      <c r="GAZ432" s="1209"/>
      <c r="GBA432" s="1210"/>
      <c r="GBB432" s="1211"/>
      <c r="GBC432" s="1210"/>
      <c r="GBE432" s="1208"/>
      <c r="GBF432" s="1209"/>
      <c r="GBG432" s="1209"/>
      <c r="GBH432" s="1209"/>
      <c r="GBI432" s="1209"/>
      <c r="GBJ432" s="1210"/>
      <c r="GBK432" s="1211"/>
      <c r="GBL432" s="1210"/>
      <c r="GBN432" s="1208"/>
      <c r="GBO432" s="1209"/>
      <c r="GBP432" s="1209"/>
      <c r="GBQ432" s="1209"/>
      <c r="GBR432" s="1209"/>
      <c r="GBS432" s="1210"/>
      <c r="GBT432" s="1211"/>
      <c r="GBU432" s="1210"/>
      <c r="GBW432" s="1208"/>
      <c r="GBX432" s="1209"/>
      <c r="GBY432" s="1209"/>
      <c r="GBZ432" s="1209"/>
      <c r="GCA432" s="1209"/>
      <c r="GCB432" s="1210"/>
      <c r="GCC432" s="1211"/>
      <c r="GCD432" s="1210"/>
      <c r="GCF432" s="1208"/>
      <c r="GCG432" s="1209"/>
      <c r="GCH432" s="1209"/>
      <c r="GCI432" s="1209"/>
      <c r="GCJ432" s="1209"/>
      <c r="GCK432" s="1210"/>
      <c r="GCL432" s="1211"/>
      <c r="GCM432" s="1210"/>
      <c r="GCO432" s="1208"/>
      <c r="GCP432" s="1209"/>
      <c r="GCQ432" s="1209"/>
      <c r="GCR432" s="1209"/>
      <c r="GCS432" s="1209"/>
      <c r="GCT432" s="1210"/>
      <c r="GCU432" s="1211"/>
      <c r="GCV432" s="1210"/>
      <c r="GCX432" s="1208"/>
      <c r="GCY432" s="1209"/>
      <c r="GCZ432" s="1209"/>
      <c r="GDA432" s="1209"/>
      <c r="GDB432" s="1209"/>
      <c r="GDC432" s="1210"/>
      <c r="GDD432" s="1211"/>
      <c r="GDE432" s="1210"/>
      <c r="GDG432" s="1208"/>
      <c r="GDH432" s="1209"/>
      <c r="GDI432" s="1209"/>
      <c r="GDJ432" s="1209"/>
      <c r="GDK432" s="1209"/>
      <c r="GDL432" s="1210"/>
      <c r="GDM432" s="1211"/>
      <c r="GDN432" s="1210"/>
      <c r="GDP432" s="1208"/>
      <c r="GDQ432" s="1209"/>
      <c r="GDR432" s="1209"/>
      <c r="GDS432" s="1209"/>
      <c r="GDT432" s="1209"/>
      <c r="GDU432" s="1210"/>
      <c r="GDV432" s="1211"/>
      <c r="GDW432" s="1210"/>
      <c r="GDY432" s="1208"/>
      <c r="GDZ432" s="1209"/>
      <c r="GEA432" s="1209"/>
      <c r="GEB432" s="1209"/>
      <c r="GEC432" s="1209"/>
      <c r="GED432" s="1210"/>
      <c r="GEE432" s="1211"/>
      <c r="GEF432" s="1210"/>
      <c r="GEH432" s="1208"/>
      <c r="GEI432" s="1209"/>
      <c r="GEJ432" s="1209"/>
      <c r="GEK432" s="1209"/>
      <c r="GEL432" s="1209"/>
      <c r="GEM432" s="1210"/>
      <c r="GEN432" s="1211"/>
      <c r="GEO432" s="1210"/>
      <c r="GEQ432" s="1208"/>
      <c r="GER432" s="1209"/>
      <c r="GES432" s="1209"/>
      <c r="GET432" s="1209"/>
      <c r="GEU432" s="1209"/>
      <c r="GEV432" s="1210"/>
      <c r="GEW432" s="1211"/>
      <c r="GEX432" s="1210"/>
      <c r="GEZ432" s="1208"/>
      <c r="GFA432" s="1209"/>
      <c r="GFB432" s="1209"/>
      <c r="GFC432" s="1209"/>
      <c r="GFD432" s="1209"/>
      <c r="GFE432" s="1210"/>
      <c r="GFF432" s="1211"/>
      <c r="GFG432" s="1210"/>
      <c r="GFI432" s="1208"/>
      <c r="GFJ432" s="1209"/>
      <c r="GFK432" s="1209"/>
      <c r="GFL432" s="1209"/>
      <c r="GFM432" s="1209"/>
      <c r="GFN432" s="1210"/>
      <c r="GFO432" s="1211"/>
      <c r="GFP432" s="1210"/>
      <c r="GFR432" s="1208"/>
      <c r="GFS432" s="1209"/>
      <c r="GFT432" s="1209"/>
      <c r="GFU432" s="1209"/>
      <c r="GFV432" s="1209"/>
      <c r="GFW432" s="1210"/>
      <c r="GFX432" s="1211"/>
      <c r="GFY432" s="1210"/>
      <c r="GGA432" s="1208"/>
      <c r="GGB432" s="1209"/>
      <c r="GGC432" s="1209"/>
      <c r="GGD432" s="1209"/>
      <c r="GGE432" s="1209"/>
      <c r="GGF432" s="1210"/>
      <c r="GGG432" s="1211"/>
      <c r="GGH432" s="1210"/>
      <c r="GGJ432" s="1208"/>
      <c r="GGK432" s="1209"/>
      <c r="GGL432" s="1209"/>
      <c r="GGM432" s="1209"/>
      <c r="GGN432" s="1209"/>
      <c r="GGO432" s="1210"/>
      <c r="GGP432" s="1211"/>
      <c r="GGQ432" s="1210"/>
      <c r="GGS432" s="1208"/>
      <c r="GGT432" s="1209"/>
      <c r="GGU432" s="1209"/>
      <c r="GGV432" s="1209"/>
      <c r="GGW432" s="1209"/>
      <c r="GGX432" s="1210"/>
      <c r="GGY432" s="1211"/>
      <c r="GGZ432" s="1210"/>
      <c r="GHB432" s="1208"/>
      <c r="GHC432" s="1209"/>
      <c r="GHD432" s="1209"/>
      <c r="GHE432" s="1209"/>
      <c r="GHF432" s="1209"/>
      <c r="GHG432" s="1210"/>
      <c r="GHH432" s="1211"/>
      <c r="GHI432" s="1210"/>
      <c r="GHK432" s="1208"/>
      <c r="GHL432" s="1209"/>
      <c r="GHM432" s="1209"/>
      <c r="GHN432" s="1209"/>
      <c r="GHO432" s="1209"/>
      <c r="GHP432" s="1210"/>
      <c r="GHQ432" s="1211"/>
      <c r="GHR432" s="1210"/>
      <c r="GHT432" s="1208"/>
      <c r="GHU432" s="1209"/>
      <c r="GHV432" s="1209"/>
      <c r="GHW432" s="1209"/>
      <c r="GHX432" s="1209"/>
      <c r="GHY432" s="1210"/>
      <c r="GHZ432" s="1211"/>
      <c r="GIA432" s="1210"/>
      <c r="GIC432" s="1208"/>
      <c r="GID432" s="1209"/>
      <c r="GIE432" s="1209"/>
      <c r="GIF432" s="1209"/>
      <c r="GIG432" s="1209"/>
      <c r="GIH432" s="1210"/>
      <c r="GII432" s="1211"/>
      <c r="GIJ432" s="1210"/>
      <c r="GIL432" s="1208"/>
      <c r="GIM432" s="1209"/>
      <c r="GIN432" s="1209"/>
      <c r="GIO432" s="1209"/>
      <c r="GIP432" s="1209"/>
      <c r="GIQ432" s="1210"/>
      <c r="GIR432" s="1211"/>
      <c r="GIS432" s="1210"/>
      <c r="GIU432" s="1208"/>
      <c r="GIV432" s="1209"/>
      <c r="GIW432" s="1209"/>
      <c r="GIX432" s="1209"/>
      <c r="GIY432" s="1209"/>
      <c r="GIZ432" s="1210"/>
      <c r="GJA432" s="1211"/>
      <c r="GJB432" s="1210"/>
      <c r="GJD432" s="1208"/>
      <c r="GJE432" s="1209"/>
      <c r="GJF432" s="1209"/>
      <c r="GJG432" s="1209"/>
      <c r="GJH432" s="1209"/>
      <c r="GJI432" s="1210"/>
      <c r="GJJ432" s="1211"/>
      <c r="GJK432" s="1210"/>
      <c r="GJM432" s="1208"/>
      <c r="GJN432" s="1209"/>
      <c r="GJO432" s="1209"/>
      <c r="GJP432" s="1209"/>
      <c r="GJQ432" s="1209"/>
      <c r="GJR432" s="1210"/>
      <c r="GJS432" s="1211"/>
      <c r="GJT432" s="1210"/>
      <c r="GJV432" s="1208"/>
      <c r="GJW432" s="1209"/>
      <c r="GJX432" s="1209"/>
      <c r="GJY432" s="1209"/>
      <c r="GJZ432" s="1209"/>
      <c r="GKA432" s="1210"/>
      <c r="GKB432" s="1211"/>
      <c r="GKC432" s="1210"/>
      <c r="GKE432" s="1208"/>
      <c r="GKF432" s="1209"/>
      <c r="GKG432" s="1209"/>
      <c r="GKH432" s="1209"/>
      <c r="GKI432" s="1209"/>
      <c r="GKJ432" s="1210"/>
      <c r="GKK432" s="1211"/>
      <c r="GKL432" s="1210"/>
      <c r="GKN432" s="1208"/>
      <c r="GKO432" s="1209"/>
      <c r="GKP432" s="1209"/>
      <c r="GKQ432" s="1209"/>
      <c r="GKR432" s="1209"/>
      <c r="GKS432" s="1210"/>
      <c r="GKT432" s="1211"/>
      <c r="GKU432" s="1210"/>
      <c r="GKW432" s="1208"/>
      <c r="GKX432" s="1209"/>
      <c r="GKY432" s="1209"/>
      <c r="GKZ432" s="1209"/>
      <c r="GLA432" s="1209"/>
      <c r="GLB432" s="1210"/>
      <c r="GLC432" s="1211"/>
      <c r="GLD432" s="1210"/>
      <c r="GLF432" s="1208"/>
      <c r="GLG432" s="1209"/>
      <c r="GLH432" s="1209"/>
      <c r="GLI432" s="1209"/>
      <c r="GLJ432" s="1209"/>
      <c r="GLK432" s="1210"/>
      <c r="GLL432" s="1211"/>
      <c r="GLM432" s="1210"/>
      <c r="GLO432" s="1208"/>
      <c r="GLP432" s="1209"/>
      <c r="GLQ432" s="1209"/>
      <c r="GLR432" s="1209"/>
      <c r="GLS432" s="1209"/>
      <c r="GLT432" s="1210"/>
      <c r="GLU432" s="1211"/>
      <c r="GLV432" s="1210"/>
      <c r="GLX432" s="1208"/>
      <c r="GLY432" s="1209"/>
      <c r="GLZ432" s="1209"/>
      <c r="GMA432" s="1209"/>
      <c r="GMB432" s="1209"/>
      <c r="GMC432" s="1210"/>
      <c r="GMD432" s="1211"/>
      <c r="GME432" s="1210"/>
      <c r="GMG432" s="1208"/>
      <c r="GMH432" s="1209"/>
      <c r="GMI432" s="1209"/>
      <c r="GMJ432" s="1209"/>
      <c r="GMK432" s="1209"/>
      <c r="GML432" s="1210"/>
      <c r="GMM432" s="1211"/>
      <c r="GMN432" s="1210"/>
      <c r="GMP432" s="1208"/>
      <c r="GMQ432" s="1209"/>
      <c r="GMR432" s="1209"/>
      <c r="GMS432" s="1209"/>
      <c r="GMT432" s="1209"/>
      <c r="GMU432" s="1210"/>
      <c r="GMV432" s="1211"/>
      <c r="GMW432" s="1210"/>
      <c r="GMY432" s="1208"/>
      <c r="GMZ432" s="1209"/>
      <c r="GNA432" s="1209"/>
      <c r="GNB432" s="1209"/>
      <c r="GNC432" s="1209"/>
      <c r="GND432" s="1210"/>
      <c r="GNE432" s="1211"/>
      <c r="GNF432" s="1210"/>
      <c r="GNH432" s="1208"/>
      <c r="GNI432" s="1209"/>
      <c r="GNJ432" s="1209"/>
      <c r="GNK432" s="1209"/>
      <c r="GNL432" s="1209"/>
      <c r="GNM432" s="1210"/>
      <c r="GNN432" s="1211"/>
      <c r="GNO432" s="1210"/>
      <c r="GNQ432" s="1208"/>
      <c r="GNR432" s="1209"/>
      <c r="GNS432" s="1209"/>
      <c r="GNT432" s="1209"/>
      <c r="GNU432" s="1209"/>
      <c r="GNV432" s="1210"/>
      <c r="GNW432" s="1211"/>
      <c r="GNX432" s="1210"/>
      <c r="GNZ432" s="1208"/>
      <c r="GOA432" s="1209"/>
      <c r="GOB432" s="1209"/>
      <c r="GOC432" s="1209"/>
      <c r="GOD432" s="1209"/>
      <c r="GOE432" s="1210"/>
      <c r="GOF432" s="1211"/>
      <c r="GOG432" s="1210"/>
      <c r="GOI432" s="1208"/>
      <c r="GOJ432" s="1209"/>
      <c r="GOK432" s="1209"/>
      <c r="GOL432" s="1209"/>
      <c r="GOM432" s="1209"/>
      <c r="GON432" s="1210"/>
      <c r="GOO432" s="1211"/>
      <c r="GOP432" s="1210"/>
      <c r="GOR432" s="1208"/>
      <c r="GOS432" s="1209"/>
      <c r="GOT432" s="1209"/>
      <c r="GOU432" s="1209"/>
      <c r="GOV432" s="1209"/>
      <c r="GOW432" s="1210"/>
      <c r="GOX432" s="1211"/>
      <c r="GOY432" s="1210"/>
      <c r="GPA432" s="1208"/>
      <c r="GPB432" s="1209"/>
      <c r="GPC432" s="1209"/>
      <c r="GPD432" s="1209"/>
      <c r="GPE432" s="1209"/>
      <c r="GPF432" s="1210"/>
      <c r="GPG432" s="1211"/>
      <c r="GPH432" s="1210"/>
      <c r="GPJ432" s="1208"/>
      <c r="GPK432" s="1209"/>
      <c r="GPL432" s="1209"/>
      <c r="GPM432" s="1209"/>
      <c r="GPN432" s="1209"/>
      <c r="GPO432" s="1210"/>
      <c r="GPP432" s="1211"/>
      <c r="GPQ432" s="1210"/>
      <c r="GPS432" s="1208"/>
      <c r="GPT432" s="1209"/>
      <c r="GPU432" s="1209"/>
      <c r="GPV432" s="1209"/>
      <c r="GPW432" s="1209"/>
      <c r="GPX432" s="1210"/>
      <c r="GPY432" s="1211"/>
      <c r="GPZ432" s="1210"/>
      <c r="GQB432" s="1208"/>
      <c r="GQC432" s="1209"/>
      <c r="GQD432" s="1209"/>
      <c r="GQE432" s="1209"/>
      <c r="GQF432" s="1209"/>
      <c r="GQG432" s="1210"/>
      <c r="GQH432" s="1211"/>
      <c r="GQI432" s="1210"/>
      <c r="GQK432" s="1208"/>
      <c r="GQL432" s="1209"/>
      <c r="GQM432" s="1209"/>
      <c r="GQN432" s="1209"/>
      <c r="GQO432" s="1209"/>
      <c r="GQP432" s="1210"/>
      <c r="GQQ432" s="1211"/>
      <c r="GQR432" s="1210"/>
      <c r="GQT432" s="1208"/>
      <c r="GQU432" s="1209"/>
      <c r="GQV432" s="1209"/>
      <c r="GQW432" s="1209"/>
      <c r="GQX432" s="1209"/>
      <c r="GQY432" s="1210"/>
      <c r="GQZ432" s="1211"/>
      <c r="GRA432" s="1210"/>
      <c r="GRC432" s="1208"/>
      <c r="GRD432" s="1209"/>
      <c r="GRE432" s="1209"/>
      <c r="GRF432" s="1209"/>
      <c r="GRG432" s="1209"/>
      <c r="GRH432" s="1210"/>
      <c r="GRI432" s="1211"/>
      <c r="GRJ432" s="1210"/>
      <c r="GRL432" s="1208"/>
      <c r="GRM432" s="1209"/>
      <c r="GRN432" s="1209"/>
      <c r="GRO432" s="1209"/>
      <c r="GRP432" s="1209"/>
      <c r="GRQ432" s="1210"/>
      <c r="GRR432" s="1211"/>
      <c r="GRS432" s="1210"/>
      <c r="GRU432" s="1208"/>
      <c r="GRV432" s="1209"/>
      <c r="GRW432" s="1209"/>
      <c r="GRX432" s="1209"/>
      <c r="GRY432" s="1209"/>
      <c r="GRZ432" s="1210"/>
      <c r="GSA432" s="1211"/>
      <c r="GSB432" s="1210"/>
      <c r="GSD432" s="1208"/>
      <c r="GSE432" s="1209"/>
      <c r="GSF432" s="1209"/>
      <c r="GSG432" s="1209"/>
      <c r="GSH432" s="1209"/>
      <c r="GSI432" s="1210"/>
      <c r="GSJ432" s="1211"/>
      <c r="GSK432" s="1210"/>
      <c r="GSM432" s="1208"/>
      <c r="GSN432" s="1209"/>
      <c r="GSO432" s="1209"/>
      <c r="GSP432" s="1209"/>
      <c r="GSQ432" s="1209"/>
      <c r="GSR432" s="1210"/>
      <c r="GSS432" s="1211"/>
      <c r="GST432" s="1210"/>
      <c r="GSV432" s="1208"/>
      <c r="GSW432" s="1209"/>
      <c r="GSX432" s="1209"/>
      <c r="GSY432" s="1209"/>
      <c r="GSZ432" s="1209"/>
      <c r="GTA432" s="1210"/>
      <c r="GTB432" s="1211"/>
      <c r="GTC432" s="1210"/>
      <c r="GTE432" s="1208"/>
      <c r="GTF432" s="1209"/>
      <c r="GTG432" s="1209"/>
      <c r="GTH432" s="1209"/>
      <c r="GTI432" s="1209"/>
      <c r="GTJ432" s="1210"/>
      <c r="GTK432" s="1211"/>
      <c r="GTL432" s="1210"/>
      <c r="GTN432" s="1208"/>
      <c r="GTO432" s="1209"/>
      <c r="GTP432" s="1209"/>
      <c r="GTQ432" s="1209"/>
      <c r="GTR432" s="1209"/>
      <c r="GTS432" s="1210"/>
      <c r="GTT432" s="1211"/>
      <c r="GTU432" s="1210"/>
      <c r="GTW432" s="1208"/>
      <c r="GTX432" s="1209"/>
      <c r="GTY432" s="1209"/>
      <c r="GTZ432" s="1209"/>
      <c r="GUA432" s="1209"/>
      <c r="GUB432" s="1210"/>
      <c r="GUC432" s="1211"/>
      <c r="GUD432" s="1210"/>
      <c r="GUF432" s="1208"/>
      <c r="GUG432" s="1209"/>
      <c r="GUH432" s="1209"/>
      <c r="GUI432" s="1209"/>
      <c r="GUJ432" s="1209"/>
      <c r="GUK432" s="1210"/>
      <c r="GUL432" s="1211"/>
      <c r="GUM432" s="1210"/>
      <c r="GUO432" s="1208"/>
      <c r="GUP432" s="1209"/>
      <c r="GUQ432" s="1209"/>
      <c r="GUR432" s="1209"/>
      <c r="GUS432" s="1209"/>
      <c r="GUT432" s="1210"/>
      <c r="GUU432" s="1211"/>
      <c r="GUV432" s="1210"/>
      <c r="GUX432" s="1208"/>
      <c r="GUY432" s="1209"/>
      <c r="GUZ432" s="1209"/>
      <c r="GVA432" s="1209"/>
      <c r="GVB432" s="1209"/>
      <c r="GVC432" s="1210"/>
      <c r="GVD432" s="1211"/>
      <c r="GVE432" s="1210"/>
      <c r="GVG432" s="1208"/>
      <c r="GVH432" s="1209"/>
      <c r="GVI432" s="1209"/>
      <c r="GVJ432" s="1209"/>
      <c r="GVK432" s="1209"/>
      <c r="GVL432" s="1210"/>
      <c r="GVM432" s="1211"/>
      <c r="GVN432" s="1210"/>
      <c r="GVP432" s="1208"/>
      <c r="GVQ432" s="1209"/>
      <c r="GVR432" s="1209"/>
      <c r="GVS432" s="1209"/>
      <c r="GVT432" s="1209"/>
      <c r="GVU432" s="1210"/>
      <c r="GVV432" s="1211"/>
      <c r="GVW432" s="1210"/>
      <c r="GVY432" s="1208"/>
      <c r="GVZ432" s="1209"/>
      <c r="GWA432" s="1209"/>
      <c r="GWB432" s="1209"/>
      <c r="GWC432" s="1209"/>
      <c r="GWD432" s="1210"/>
      <c r="GWE432" s="1211"/>
      <c r="GWF432" s="1210"/>
      <c r="GWH432" s="1208"/>
      <c r="GWI432" s="1209"/>
      <c r="GWJ432" s="1209"/>
      <c r="GWK432" s="1209"/>
      <c r="GWL432" s="1209"/>
      <c r="GWM432" s="1210"/>
      <c r="GWN432" s="1211"/>
      <c r="GWO432" s="1210"/>
      <c r="GWQ432" s="1208"/>
      <c r="GWR432" s="1209"/>
      <c r="GWS432" s="1209"/>
      <c r="GWT432" s="1209"/>
      <c r="GWU432" s="1209"/>
      <c r="GWV432" s="1210"/>
      <c r="GWW432" s="1211"/>
      <c r="GWX432" s="1210"/>
      <c r="GWZ432" s="1208"/>
      <c r="GXA432" s="1209"/>
      <c r="GXB432" s="1209"/>
      <c r="GXC432" s="1209"/>
      <c r="GXD432" s="1209"/>
      <c r="GXE432" s="1210"/>
      <c r="GXF432" s="1211"/>
      <c r="GXG432" s="1210"/>
      <c r="GXI432" s="1208"/>
      <c r="GXJ432" s="1209"/>
      <c r="GXK432" s="1209"/>
      <c r="GXL432" s="1209"/>
      <c r="GXM432" s="1209"/>
      <c r="GXN432" s="1210"/>
      <c r="GXO432" s="1211"/>
      <c r="GXP432" s="1210"/>
      <c r="GXR432" s="1208"/>
      <c r="GXS432" s="1209"/>
      <c r="GXT432" s="1209"/>
      <c r="GXU432" s="1209"/>
      <c r="GXV432" s="1209"/>
      <c r="GXW432" s="1210"/>
      <c r="GXX432" s="1211"/>
      <c r="GXY432" s="1210"/>
      <c r="GYA432" s="1208"/>
      <c r="GYB432" s="1209"/>
      <c r="GYC432" s="1209"/>
      <c r="GYD432" s="1209"/>
      <c r="GYE432" s="1209"/>
      <c r="GYF432" s="1210"/>
      <c r="GYG432" s="1211"/>
      <c r="GYH432" s="1210"/>
      <c r="GYJ432" s="1208"/>
      <c r="GYK432" s="1209"/>
      <c r="GYL432" s="1209"/>
      <c r="GYM432" s="1209"/>
      <c r="GYN432" s="1209"/>
      <c r="GYO432" s="1210"/>
      <c r="GYP432" s="1211"/>
      <c r="GYQ432" s="1210"/>
      <c r="GYS432" s="1208"/>
      <c r="GYT432" s="1209"/>
      <c r="GYU432" s="1209"/>
      <c r="GYV432" s="1209"/>
      <c r="GYW432" s="1209"/>
      <c r="GYX432" s="1210"/>
      <c r="GYY432" s="1211"/>
      <c r="GYZ432" s="1210"/>
      <c r="GZB432" s="1208"/>
      <c r="GZC432" s="1209"/>
      <c r="GZD432" s="1209"/>
      <c r="GZE432" s="1209"/>
      <c r="GZF432" s="1209"/>
      <c r="GZG432" s="1210"/>
      <c r="GZH432" s="1211"/>
      <c r="GZI432" s="1210"/>
      <c r="GZK432" s="1208"/>
      <c r="GZL432" s="1209"/>
      <c r="GZM432" s="1209"/>
      <c r="GZN432" s="1209"/>
      <c r="GZO432" s="1209"/>
      <c r="GZP432" s="1210"/>
      <c r="GZQ432" s="1211"/>
      <c r="GZR432" s="1210"/>
      <c r="GZT432" s="1208"/>
      <c r="GZU432" s="1209"/>
      <c r="GZV432" s="1209"/>
      <c r="GZW432" s="1209"/>
      <c r="GZX432" s="1209"/>
      <c r="GZY432" s="1210"/>
      <c r="GZZ432" s="1211"/>
      <c r="HAA432" s="1210"/>
      <c r="HAC432" s="1208"/>
      <c r="HAD432" s="1209"/>
      <c r="HAE432" s="1209"/>
      <c r="HAF432" s="1209"/>
      <c r="HAG432" s="1209"/>
      <c r="HAH432" s="1210"/>
      <c r="HAI432" s="1211"/>
      <c r="HAJ432" s="1210"/>
      <c r="HAL432" s="1208"/>
      <c r="HAM432" s="1209"/>
      <c r="HAN432" s="1209"/>
      <c r="HAO432" s="1209"/>
      <c r="HAP432" s="1209"/>
      <c r="HAQ432" s="1210"/>
      <c r="HAR432" s="1211"/>
      <c r="HAS432" s="1210"/>
      <c r="HAU432" s="1208"/>
      <c r="HAV432" s="1209"/>
      <c r="HAW432" s="1209"/>
      <c r="HAX432" s="1209"/>
      <c r="HAY432" s="1209"/>
      <c r="HAZ432" s="1210"/>
      <c r="HBA432" s="1211"/>
      <c r="HBB432" s="1210"/>
      <c r="HBD432" s="1208"/>
      <c r="HBE432" s="1209"/>
      <c r="HBF432" s="1209"/>
      <c r="HBG432" s="1209"/>
      <c r="HBH432" s="1209"/>
      <c r="HBI432" s="1210"/>
      <c r="HBJ432" s="1211"/>
      <c r="HBK432" s="1210"/>
      <c r="HBM432" s="1208"/>
      <c r="HBN432" s="1209"/>
      <c r="HBO432" s="1209"/>
      <c r="HBP432" s="1209"/>
      <c r="HBQ432" s="1209"/>
      <c r="HBR432" s="1210"/>
      <c r="HBS432" s="1211"/>
      <c r="HBT432" s="1210"/>
      <c r="HBV432" s="1208"/>
      <c r="HBW432" s="1209"/>
      <c r="HBX432" s="1209"/>
      <c r="HBY432" s="1209"/>
      <c r="HBZ432" s="1209"/>
      <c r="HCA432" s="1210"/>
      <c r="HCB432" s="1211"/>
      <c r="HCC432" s="1210"/>
      <c r="HCE432" s="1208"/>
      <c r="HCF432" s="1209"/>
      <c r="HCG432" s="1209"/>
      <c r="HCH432" s="1209"/>
      <c r="HCI432" s="1209"/>
      <c r="HCJ432" s="1210"/>
      <c r="HCK432" s="1211"/>
      <c r="HCL432" s="1210"/>
      <c r="HCN432" s="1208"/>
      <c r="HCO432" s="1209"/>
      <c r="HCP432" s="1209"/>
      <c r="HCQ432" s="1209"/>
      <c r="HCR432" s="1209"/>
      <c r="HCS432" s="1210"/>
      <c r="HCT432" s="1211"/>
      <c r="HCU432" s="1210"/>
      <c r="HCW432" s="1208"/>
      <c r="HCX432" s="1209"/>
      <c r="HCY432" s="1209"/>
      <c r="HCZ432" s="1209"/>
      <c r="HDA432" s="1209"/>
      <c r="HDB432" s="1210"/>
      <c r="HDC432" s="1211"/>
      <c r="HDD432" s="1210"/>
      <c r="HDF432" s="1208"/>
      <c r="HDG432" s="1209"/>
      <c r="HDH432" s="1209"/>
      <c r="HDI432" s="1209"/>
      <c r="HDJ432" s="1209"/>
      <c r="HDK432" s="1210"/>
      <c r="HDL432" s="1211"/>
      <c r="HDM432" s="1210"/>
      <c r="HDO432" s="1208"/>
      <c r="HDP432" s="1209"/>
      <c r="HDQ432" s="1209"/>
      <c r="HDR432" s="1209"/>
      <c r="HDS432" s="1209"/>
      <c r="HDT432" s="1210"/>
      <c r="HDU432" s="1211"/>
      <c r="HDV432" s="1210"/>
      <c r="HDX432" s="1208"/>
      <c r="HDY432" s="1209"/>
      <c r="HDZ432" s="1209"/>
      <c r="HEA432" s="1209"/>
      <c r="HEB432" s="1209"/>
      <c r="HEC432" s="1210"/>
      <c r="HED432" s="1211"/>
      <c r="HEE432" s="1210"/>
      <c r="HEG432" s="1208"/>
      <c r="HEH432" s="1209"/>
      <c r="HEI432" s="1209"/>
      <c r="HEJ432" s="1209"/>
      <c r="HEK432" s="1209"/>
      <c r="HEL432" s="1210"/>
      <c r="HEM432" s="1211"/>
      <c r="HEN432" s="1210"/>
      <c r="HEP432" s="1208"/>
      <c r="HEQ432" s="1209"/>
      <c r="HER432" s="1209"/>
      <c r="HES432" s="1209"/>
      <c r="HET432" s="1209"/>
      <c r="HEU432" s="1210"/>
      <c r="HEV432" s="1211"/>
      <c r="HEW432" s="1210"/>
      <c r="HEY432" s="1208"/>
      <c r="HEZ432" s="1209"/>
      <c r="HFA432" s="1209"/>
      <c r="HFB432" s="1209"/>
      <c r="HFC432" s="1209"/>
      <c r="HFD432" s="1210"/>
      <c r="HFE432" s="1211"/>
      <c r="HFF432" s="1210"/>
      <c r="HFH432" s="1208"/>
      <c r="HFI432" s="1209"/>
      <c r="HFJ432" s="1209"/>
      <c r="HFK432" s="1209"/>
      <c r="HFL432" s="1209"/>
      <c r="HFM432" s="1210"/>
      <c r="HFN432" s="1211"/>
      <c r="HFO432" s="1210"/>
      <c r="HFQ432" s="1208"/>
      <c r="HFR432" s="1209"/>
      <c r="HFS432" s="1209"/>
      <c r="HFT432" s="1209"/>
      <c r="HFU432" s="1209"/>
      <c r="HFV432" s="1210"/>
      <c r="HFW432" s="1211"/>
      <c r="HFX432" s="1210"/>
      <c r="HFZ432" s="1208"/>
      <c r="HGA432" s="1209"/>
      <c r="HGB432" s="1209"/>
      <c r="HGC432" s="1209"/>
      <c r="HGD432" s="1209"/>
      <c r="HGE432" s="1210"/>
      <c r="HGF432" s="1211"/>
      <c r="HGG432" s="1210"/>
      <c r="HGI432" s="1208"/>
      <c r="HGJ432" s="1209"/>
      <c r="HGK432" s="1209"/>
      <c r="HGL432" s="1209"/>
      <c r="HGM432" s="1209"/>
      <c r="HGN432" s="1210"/>
      <c r="HGO432" s="1211"/>
      <c r="HGP432" s="1210"/>
      <c r="HGR432" s="1208"/>
      <c r="HGS432" s="1209"/>
      <c r="HGT432" s="1209"/>
      <c r="HGU432" s="1209"/>
      <c r="HGV432" s="1209"/>
      <c r="HGW432" s="1210"/>
      <c r="HGX432" s="1211"/>
      <c r="HGY432" s="1210"/>
      <c r="HHA432" s="1208"/>
      <c r="HHB432" s="1209"/>
      <c r="HHC432" s="1209"/>
      <c r="HHD432" s="1209"/>
      <c r="HHE432" s="1209"/>
      <c r="HHF432" s="1210"/>
      <c r="HHG432" s="1211"/>
      <c r="HHH432" s="1210"/>
      <c r="HHJ432" s="1208"/>
      <c r="HHK432" s="1209"/>
      <c r="HHL432" s="1209"/>
      <c r="HHM432" s="1209"/>
      <c r="HHN432" s="1209"/>
      <c r="HHO432" s="1210"/>
      <c r="HHP432" s="1211"/>
      <c r="HHQ432" s="1210"/>
      <c r="HHS432" s="1208"/>
      <c r="HHT432" s="1209"/>
      <c r="HHU432" s="1209"/>
      <c r="HHV432" s="1209"/>
      <c r="HHW432" s="1209"/>
      <c r="HHX432" s="1210"/>
      <c r="HHY432" s="1211"/>
      <c r="HHZ432" s="1210"/>
      <c r="HIB432" s="1208"/>
      <c r="HIC432" s="1209"/>
      <c r="HID432" s="1209"/>
      <c r="HIE432" s="1209"/>
      <c r="HIF432" s="1209"/>
      <c r="HIG432" s="1210"/>
      <c r="HIH432" s="1211"/>
      <c r="HII432" s="1210"/>
      <c r="HIK432" s="1208"/>
      <c r="HIL432" s="1209"/>
      <c r="HIM432" s="1209"/>
      <c r="HIN432" s="1209"/>
      <c r="HIO432" s="1209"/>
      <c r="HIP432" s="1210"/>
      <c r="HIQ432" s="1211"/>
      <c r="HIR432" s="1210"/>
      <c r="HIT432" s="1208"/>
      <c r="HIU432" s="1209"/>
      <c r="HIV432" s="1209"/>
      <c r="HIW432" s="1209"/>
      <c r="HIX432" s="1209"/>
      <c r="HIY432" s="1210"/>
      <c r="HIZ432" s="1211"/>
      <c r="HJA432" s="1210"/>
      <c r="HJC432" s="1208"/>
      <c r="HJD432" s="1209"/>
      <c r="HJE432" s="1209"/>
      <c r="HJF432" s="1209"/>
      <c r="HJG432" s="1209"/>
      <c r="HJH432" s="1210"/>
      <c r="HJI432" s="1211"/>
      <c r="HJJ432" s="1210"/>
      <c r="HJL432" s="1208"/>
      <c r="HJM432" s="1209"/>
      <c r="HJN432" s="1209"/>
      <c r="HJO432" s="1209"/>
      <c r="HJP432" s="1209"/>
      <c r="HJQ432" s="1210"/>
      <c r="HJR432" s="1211"/>
      <c r="HJS432" s="1210"/>
      <c r="HJU432" s="1208"/>
      <c r="HJV432" s="1209"/>
      <c r="HJW432" s="1209"/>
      <c r="HJX432" s="1209"/>
      <c r="HJY432" s="1209"/>
      <c r="HJZ432" s="1210"/>
      <c r="HKA432" s="1211"/>
      <c r="HKB432" s="1210"/>
      <c r="HKD432" s="1208"/>
      <c r="HKE432" s="1209"/>
      <c r="HKF432" s="1209"/>
      <c r="HKG432" s="1209"/>
      <c r="HKH432" s="1209"/>
      <c r="HKI432" s="1210"/>
      <c r="HKJ432" s="1211"/>
      <c r="HKK432" s="1210"/>
      <c r="HKM432" s="1208"/>
      <c r="HKN432" s="1209"/>
      <c r="HKO432" s="1209"/>
      <c r="HKP432" s="1209"/>
      <c r="HKQ432" s="1209"/>
      <c r="HKR432" s="1210"/>
      <c r="HKS432" s="1211"/>
      <c r="HKT432" s="1210"/>
      <c r="HKV432" s="1208"/>
      <c r="HKW432" s="1209"/>
      <c r="HKX432" s="1209"/>
      <c r="HKY432" s="1209"/>
      <c r="HKZ432" s="1209"/>
      <c r="HLA432" s="1210"/>
      <c r="HLB432" s="1211"/>
      <c r="HLC432" s="1210"/>
      <c r="HLE432" s="1208"/>
      <c r="HLF432" s="1209"/>
      <c r="HLG432" s="1209"/>
      <c r="HLH432" s="1209"/>
      <c r="HLI432" s="1209"/>
      <c r="HLJ432" s="1210"/>
      <c r="HLK432" s="1211"/>
      <c r="HLL432" s="1210"/>
      <c r="HLN432" s="1208"/>
      <c r="HLO432" s="1209"/>
      <c r="HLP432" s="1209"/>
      <c r="HLQ432" s="1209"/>
      <c r="HLR432" s="1209"/>
      <c r="HLS432" s="1210"/>
      <c r="HLT432" s="1211"/>
      <c r="HLU432" s="1210"/>
      <c r="HLW432" s="1208"/>
      <c r="HLX432" s="1209"/>
      <c r="HLY432" s="1209"/>
      <c r="HLZ432" s="1209"/>
      <c r="HMA432" s="1209"/>
      <c r="HMB432" s="1210"/>
      <c r="HMC432" s="1211"/>
      <c r="HMD432" s="1210"/>
      <c r="HMF432" s="1208"/>
      <c r="HMG432" s="1209"/>
      <c r="HMH432" s="1209"/>
      <c r="HMI432" s="1209"/>
      <c r="HMJ432" s="1209"/>
      <c r="HMK432" s="1210"/>
      <c r="HML432" s="1211"/>
      <c r="HMM432" s="1210"/>
      <c r="HMO432" s="1208"/>
      <c r="HMP432" s="1209"/>
      <c r="HMQ432" s="1209"/>
      <c r="HMR432" s="1209"/>
      <c r="HMS432" s="1209"/>
      <c r="HMT432" s="1210"/>
      <c r="HMU432" s="1211"/>
      <c r="HMV432" s="1210"/>
      <c r="HMX432" s="1208"/>
      <c r="HMY432" s="1209"/>
      <c r="HMZ432" s="1209"/>
      <c r="HNA432" s="1209"/>
      <c r="HNB432" s="1209"/>
      <c r="HNC432" s="1210"/>
      <c r="HND432" s="1211"/>
      <c r="HNE432" s="1210"/>
      <c r="HNG432" s="1208"/>
      <c r="HNH432" s="1209"/>
      <c r="HNI432" s="1209"/>
      <c r="HNJ432" s="1209"/>
      <c r="HNK432" s="1209"/>
      <c r="HNL432" s="1210"/>
      <c r="HNM432" s="1211"/>
      <c r="HNN432" s="1210"/>
      <c r="HNP432" s="1208"/>
      <c r="HNQ432" s="1209"/>
      <c r="HNR432" s="1209"/>
      <c r="HNS432" s="1209"/>
      <c r="HNT432" s="1209"/>
      <c r="HNU432" s="1210"/>
      <c r="HNV432" s="1211"/>
      <c r="HNW432" s="1210"/>
      <c r="HNY432" s="1208"/>
      <c r="HNZ432" s="1209"/>
      <c r="HOA432" s="1209"/>
      <c r="HOB432" s="1209"/>
      <c r="HOC432" s="1209"/>
      <c r="HOD432" s="1210"/>
      <c r="HOE432" s="1211"/>
      <c r="HOF432" s="1210"/>
      <c r="HOH432" s="1208"/>
      <c r="HOI432" s="1209"/>
      <c r="HOJ432" s="1209"/>
      <c r="HOK432" s="1209"/>
      <c r="HOL432" s="1209"/>
      <c r="HOM432" s="1210"/>
      <c r="HON432" s="1211"/>
      <c r="HOO432" s="1210"/>
      <c r="HOQ432" s="1208"/>
      <c r="HOR432" s="1209"/>
      <c r="HOS432" s="1209"/>
      <c r="HOT432" s="1209"/>
      <c r="HOU432" s="1209"/>
      <c r="HOV432" s="1210"/>
      <c r="HOW432" s="1211"/>
      <c r="HOX432" s="1210"/>
      <c r="HOZ432" s="1208"/>
      <c r="HPA432" s="1209"/>
      <c r="HPB432" s="1209"/>
      <c r="HPC432" s="1209"/>
      <c r="HPD432" s="1209"/>
      <c r="HPE432" s="1210"/>
      <c r="HPF432" s="1211"/>
      <c r="HPG432" s="1210"/>
      <c r="HPI432" s="1208"/>
      <c r="HPJ432" s="1209"/>
      <c r="HPK432" s="1209"/>
      <c r="HPL432" s="1209"/>
      <c r="HPM432" s="1209"/>
      <c r="HPN432" s="1210"/>
      <c r="HPO432" s="1211"/>
      <c r="HPP432" s="1210"/>
      <c r="HPR432" s="1208"/>
      <c r="HPS432" s="1209"/>
      <c r="HPT432" s="1209"/>
      <c r="HPU432" s="1209"/>
      <c r="HPV432" s="1209"/>
      <c r="HPW432" s="1210"/>
      <c r="HPX432" s="1211"/>
      <c r="HPY432" s="1210"/>
      <c r="HQA432" s="1208"/>
      <c r="HQB432" s="1209"/>
      <c r="HQC432" s="1209"/>
      <c r="HQD432" s="1209"/>
      <c r="HQE432" s="1209"/>
      <c r="HQF432" s="1210"/>
      <c r="HQG432" s="1211"/>
      <c r="HQH432" s="1210"/>
      <c r="HQJ432" s="1208"/>
      <c r="HQK432" s="1209"/>
      <c r="HQL432" s="1209"/>
      <c r="HQM432" s="1209"/>
      <c r="HQN432" s="1209"/>
      <c r="HQO432" s="1210"/>
      <c r="HQP432" s="1211"/>
      <c r="HQQ432" s="1210"/>
      <c r="HQS432" s="1208"/>
      <c r="HQT432" s="1209"/>
      <c r="HQU432" s="1209"/>
      <c r="HQV432" s="1209"/>
      <c r="HQW432" s="1209"/>
      <c r="HQX432" s="1210"/>
      <c r="HQY432" s="1211"/>
      <c r="HQZ432" s="1210"/>
      <c r="HRB432" s="1208"/>
      <c r="HRC432" s="1209"/>
      <c r="HRD432" s="1209"/>
      <c r="HRE432" s="1209"/>
      <c r="HRF432" s="1209"/>
      <c r="HRG432" s="1210"/>
      <c r="HRH432" s="1211"/>
      <c r="HRI432" s="1210"/>
      <c r="HRK432" s="1208"/>
      <c r="HRL432" s="1209"/>
      <c r="HRM432" s="1209"/>
      <c r="HRN432" s="1209"/>
      <c r="HRO432" s="1209"/>
      <c r="HRP432" s="1210"/>
      <c r="HRQ432" s="1211"/>
      <c r="HRR432" s="1210"/>
      <c r="HRT432" s="1208"/>
      <c r="HRU432" s="1209"/>
      <c r="HRV432" s="1209"/>
      <c r="HRW432" s="1209"/>
      <c r="HRX432" s="1209"/>
      <c r="HRY432" s="1210"/>
      <c r="HRZ432" s="1211"/>
      <c r="HSA432" s="1210"/>
      <c r="HSC432" s="1208"/>
      <c r="HSD432" s="1209"/>
      <c r="HSE432" s="1209"/>
      <c r="HSF432" s="1209"/>
      <c r="HSG432" s="1209"/>
      <c r="HSH432" s="1210"/>
      <c r="HSI432" s="1211"/>
      <c r="HSJ432" s="1210"/>
      <c r="HSL432" s="1208"/>
      <c r="HSM432" s="1209"/>
      <c r="HSN432" s="1209"/>
      <c r="HSO432" s="1209"/>
      <c r="HSP432" s="1209"/>
      <c r="HSQ432" s="1210"/>
      <c r="HSR432" s="1211"/>
      <c r="HSS432" s="1210"/>
      <c r="HSU432" s="1208"/>
      <c r="HSV432" s="1209"/>
      <c r="HSW432" s="1209"/>
      <c r="HSX432" s="1209"/>
      <c r="HSY432" s="1209"/>
      <c r="HSZ432" s="1210"/>
      <c r="HTA432" s="1211"/>
      <c r="HTB432" s="1210"/>
      <c r="HTD432" s="1208"/>
      <c r="HTE432" s="1209"/>
      <c r="HTF432" s="1209"/>
      <c r="HTG432" s="1209"/>
      <c r="HTH432" s="1209"/>
      <c r="HTI432" s="1210"/>
      <c r="HTJ432" s="1211"/>
      <c r="HTK432" s="1210"/>
      <c r="HTM432" s="1208"/>
      <c r="HTN432" s="1209"/>
      <c r="HTO432" s="1209"/>
      <c r="HTP432" s="1209"/>
      <c r="HTQ432" s="1209"/>
      <c r="HTR432" s="1210"/>
      <c r="HTS432" s="1211"/>
      <c r="HTT432" s="1210"/>
      <c r="HTV432" s="1208"/>
      <c r="HTW432" s="1209"/>
      <c r="HTX432" s="1209"/>
      <c r="HTY432" s="1209"/>
      <c r="HTZ432" s="1209"/>
      <c r="HUA432" s="1210"/>
      <c r="HUB432" s="1211"/>
      <c r="HUC432" s="1210"/>
      <c r="HUE432" s="1208"/>
      <c r="HUF432" s="1209"/>
      <c r="HUG432" s="1209"/>
      <c r="HUH432" s="1209"/>
      <c r="HUI432" s="1209"/>
      <c r="HUJ432" s="1210"/>
      <c r="HUK432" s="1211"/>
      <c r="HUL432" s="1210"/>
      <c r="HUN432" s="1208"/>
      <c r="HUO432" s="1209"/>
      <c r="HUP432" s="1209"/>
      <c r="HUQ432" s="1209"/>
      <c r="HUR432" s="1209"/>
      <c r="HUS432" s="1210"/>
      <c r="HUT432" s="1211"/>
      <c r="HUU432" s="1210"/>
      <c r="HUW432" s="1208"/>
      <c r="HUX432" s="1209"/>
      <c r="HUY432" s="1209"/>
      <c r="HUZ432" s="1209"/>
      <c r="HVA432" s="1209"/>
      <c r="HVB432" s="1210"/>
      <c r="HVC432" s="1211"/>
      <c r="HVD432" s="1210"/>
      <c r="HVF432" s="1208"/>
      <c r="HVG432" s="1209"/>
      <c r="HVH432" s="1209"/>
      <c r="HVI432" s="1209"/>
      <c r="HVJ432" s="1209"/>
      <c r="HVK432" s="1210"/>
      <c r="HVL432" s="1211"/>
      <c r="HVM432" s="1210"/>
      <c r="HVO432" s="1208"/>
      <c r="HVP432" s="1209"/>
      <c r="HVQ432" s="1209"/>
      <c r="HVR432" s="1209"/>
      <c r="HVS432" s="1209"/>
      <c r="HVT432" s="1210"/>
      <c r="HVU432" s="1211"/>
      <c r="HVV432" s="1210"/>
      <c r="HVX432" s="1208"/>
      <c r="HVY432" s="1209"/>
      <c r="HVZ432" s="1209"/>
      <c r="HWA432" s="1209"/>
      <c r="HWB432" s="1209"/>
      <c r="HWC432" s="1210"/>
      <c r="HWD432" s="1211"/>
      <c r="HWE432" s="1210"/>
      <c r="HWG432" s="1208"/>
      <c r="HWH432" s="1209"/>
      <c r="HWI432" s="1209"/>
      <c r="HWJ432" s="1209"/>
      <c r="HWK432" s="1209"/>
      <c r="HWL432" s="1210"/>
      <c r="HWM432" s="1211"/>
      <c r="HWN432" s="1210"/>
      <c r="HWP432" s="1208"/>
      <c r="HWQ432" s="1209"/>
      <c r="HWR432" s="1209"/>
      <c r="HWS432" s="1209"/>
      <c r="HWT432" s="1209"/>
      <c r="HWU432" s="1210"/>
      <c r="HWV432" s="1211"/>
      <c r="HWW432" s="1210"/>
      <c r="HWY432" s="1208"/>
      <c r="HWZ432" s="1209"/>
      <c r="HXA432" s="1209"/>
      <c r="HXB432" s="1209"/>
      <c r="HXC432" s="1209"/>
      <c r="HXD432" s="1210"/>
      <c r="HXE432" s="1211"/>
      <c r="HXF432" s="1210"/>
      <c r="HXH432" s="1208"/>
      <c r="HXI432" s="1209"/>
      <c r="HXJ432" s="1209"/>
      <c r="HXK432" s="1209"/>
      <c r="HXL432" s="1209"/>
      <c r="HXM432" s="1210"/>
      <c r="HXN432" s="1211"/>
      <c r="HXO432" s="1210"/>
      <c r="HXQ432" s="1208"/>
      <c r="HXR432" s="1209"/>
      <c r="HXS432" s="1209"/>
      <c r="HXT432" s="1209"/>
      <c r="HXU432" s="1209"/>
      <c r="HXV432" s="1210"/>
      <c r="HXW432" s="1211"/>
      <c r="HXX432" s="1210"/>
      <c r="HXZ432" s="1208"/>
      <c r="HYA432" s="1209"/>
      <c r="HYB432" s="1209"/>
      <c r="HYC432" s="1209"/>
      <c r="HYD432" s="1209"/>
      <c r="HYE432" s="1210"/>
      <c r="HYF432" s="1211"/>
      <c r="HYG432" s="1210"/>
      <c r="HYI432" s="1208"/>
      <c r="HYJ432" s="1209"/>
      <c r="HYK432" s="1209"/>
      <c r="HYL432" s="1209"/>
      <c r="HYM432" s="1209"/>
      <c r="HYN432" s="1210"/>
      <c r="HYO432" s="1211"/>
      <c r="HYP432" s="1210"/>
      <c r="HYR432" s="1208"/>
      <c r="HYS432" s="1209"/>
      <c r="HYT432" s="1209"/>
      <c r="HYU432" s="1209"/>
      <c r="HYV432" s="1209"/>
      <c r="HYW432" s="1210"/>
      <c r="HYX432" s="1211"/>
      <c r="HYY432" s="1210"/>
      <c r="HZA432" s="1208"/>
      <c r="HZB432" s="1209"/>
      <c r="HZC432" s="1209"/>
      <c r="HZD432" s="1209"/>
      <c r="HZE432" s="1209"/>
      <c r="HZF432" s="1210"/>
      <c r="HZG432" s="1211"/>
      <c r="HZH432" s="1210"/>
      <c r="HZJ432" s="1208"/>
      <c r="HZK432" s="1209"/>
      <c r="HZL432" s="1209"/>
      <c r="HZM432" s="1209"/>
      <c r="HZN432" s="1209"/>
      <c r="HZO432" s="1210"/>
      <c r="HZP432" s="1211"/>
      <c r="HZQ432" s="1210"/>
      <c r="HZS432" s="1208"/>
      <c r="HZT432" s="1209"/>
      <c r="HZU432" s="1209"/>
      <c r="HZV432" s="1209"/>
      <c r="HZW432" s="1209"/>
      <c r="HZX432" s="1210"/>
      <c r="HZY432" s="1211"/>
      <c r="HZZ432" s="1210"/>
      <c r="IAB432" s="1208"/>
      <c r="IAC432" s="1209"/>
      <c r="IAD432" s="1209"/>
      <c r="IAE432" s="1209"/>
      <c r="IAF432" s="1209"/>
      <c r="IAG432" s="1210"/>
      <c r="IAH432" s="1211"/>
      <c r="IAI432" s="1210"/>
      <c r="IAK432" s="1208"/>
      <c r="IAL432" s="1209"/>
      <c r="IAM432" s="1209"/>
      <c r="IAN432" s="1209"/>
      <c r="IAO432" s="1209"/>
      <c r="IAP432" s="1210"/>
      <c r="IAQ432" s="1211"/>
      <c r="IAR432" s="1210"/>
      <c r="IAT432" s="1208"/>
      <c r="IAU432" s="1209"/>
      <c r="IAV432" s="1209"/>
      <c r="IAW432" s="1209"/>
      <c r="IAX432" s="1209"/>
      <c r="IAY432" s="1210"/>
      <c r="IAZ432" s="1211"/>
      <c r="IBA432" s="1210"/>
      <c r="IBC432" s="1208"/>
      <c r="IBD432" s="1209"/>
      <c r="IBE432" s="1209"/>
      <c r="IBF432" s="1209"/>
      <c r="IBG432" s="1209"/>
      <c r="IBH432" s="1210"/>
      <c r="IBI432" s="1211"/>
      <c r="IBJ432" s="1210"/>
      <c r="IBL432" s="1208"/>
      <c r="IBM432" s="1209"/>
      <c r="IBN432" s="1209"/>
      <c r="IBO432" s="1209"/>
      <c r="IBP432" s="1209"/>
      <c r="IBQ432" s="1210"/>
      <c r="IBR432" s="1211"/>
      <c r="IBS432" s="1210"/>
      <c r="IBU432" s="1208"/>
      <c r="IBV432" s="1209"/>
      <c r="IBW432" s="1209"/>
      <c r="IBX432" s="1209"/>
      <c r="IBY432" s="1209"/>
      <c r="IBZ432" s="1210"/>
      <c r="ICA432" s="1211"/>
      <c r="ICB432" s="1210"/>
      <c r="ICD432" s="1208"/>
      <c r="ICE432" s="1209"/>
      <c r="ICF432" s="1209"/>
      <c r="ICG432" s="1209"/>
      <c r="ICH432" s="1209"/>
      <c r="ICI432" s="1210"/>
      <c r="ICJ432" s="1211"/>
      <c r="ICK432" s="1210"/>
      <c r="ICM432" s="1208"/>
      <c r="ICN432" s="1209"/>
      <c r="ICO432" s="1209"/>
      <c r="ICP432" s="1209"/>
      <c r="ICQ432" s="1209"/>
      <c r="ICR432" s="1210"/>
      <c r="ICS432" s="1211"/>
      <c r="ICT432" s="1210"/>
      <c r="ICV432" s="1208"/>
      <c r="ICW432" s="1209"/>
      <c r="ICX432" s="1209"/>
      <c r="ICY432" s="1209"/>
      <c r="ICZ432" s="1209"/>
      <c r="IDA432" s="1210"/>
      <c r="IDB432" s="1211"/>
      <c r="IDC432" s="1210"/>
      <c r="IDE432" s="1208"/>
      <c r="IDF432" s="1209"/>
      <c r="IDG432" s="1209"/>
      <c r="IDH432" s="1209"/>
      <c r="IDI432" s="1209"/>
      <c r="IDJ432" s="1210"/>
      <c r="IDK432" s="1211"/>
      <c r="IDL432" s="1210"/>
      <c r="IDN432" s="1208"/>
      <c r="IDO432" s="1209"/>
      <c r="IDP432" s="1209"/>
      <c r="IDQ432" s="1209"/>
      <c r="IDR432" s="1209"/>
      <c r="IDS432" s="1210"/>
      <c r="IDT432" s="1211"/>
      <c r="IDU432" s="1210"/>
      <c r="IDW432" s="1208"/>
      <c r="IDX432" s="1209"/>
      <c r="IDY432" s="1209"/>
      <c r="IDZ432" s="1209"/>
      <c r="IEA432" s="1209"/>
      <c r="IEB432" s="1210"/>
      <c r="IEC432" s="1211"/>
      <c r="IED432" s="1210"/>
      <c r="IEF432" s="1208"/>
      <c r="IEG432" s="1209"/>
      <c r="IEH432" s="1209"/>
      <c r="IEI432" s="1209"/>
      <c r="IEJ432" s="1209"/>
      <c r="IEK432" s="1210"/>
      <c r="IEL432" s="1211"/>
      <c r="IEM432" s="1210"/>
      <c r="IEO432" s="1208"/>
      <c r="IEP432" s="1209"/>
      <c r="IEQ432" s="1209"/>
      <c r="IER432" s="1209"/>
      <c r="IES432" s="1209"/>
      <c r="IET432" s="1210"/>
      <c r="IEU432" s="1211"/>
      <c r="IEV432" s="1210"/>
      <c r="IEX432" s="1208"/>
      <c r="IEY432" s="1209"/>
      <c r="IEZ432" s="1209"/>
      <c r="IFA432" s="1209"/>
      <c r="IFB432" s="1209"/>
      <c r="IFC432" s="1210"/>
      <c r="IFD432" s="1211"/>
      <c r="IFE432" s="1210"/>
      <c r="IFG432" s="1208"/>
      <c r="IFH432" s="1209"/>
      <c r="IFI432" s="1209"/>
      <c r="IFJ432" s="1209"/>
      <c r="IFK432" s="1209"/>
      <c r="IFL432" s="1210"/>
      <c r="IFM432" s="1211"/>
      <c r="IFN432" s="1210"/>
      <c r="IFP432" s="1208"/>
      <c r="IFQ432" s="1209"/>
      <c r="IFR432" s="1209"/>
      <c r="IFS432" s="1209"/>
      <c r="IFT432" s="1209"/>
      <c r="IFU432" s="1210"/>
      <c r="IFV432" s="1211"/>
      <c r="IFW432" s="1210"/>
      <c r="IFY432" s="1208"/>
      <c r="IFZ432" s="1209"/>
      <c r="IGA432" s="1209"/>
      <c r="IGB432" s="1209"/>
      <c r="IGC432" s="1209"/>
      <c r="IGD432" s="1210"/>
      <c r="IGE432" s="1211"/>
      <c r="IGF432" s="1210"/>
      <c r="IGH432" s="1208"/>
      <c r="IGI432" s="1209"/>
      <c r="IGJ432" s="1209"/>
      <c r="IGK432" s="1209"/>
      <c r="IGL432" s="1209"/>
      <c r="IGM432" s="1210"/>
      <c r="IGN432" s="1211"/>
      <c r="IGO432" s="1210"/>
      <c r="IGQ432" s="1208"/>
      <c r="IGR432" s="1209"/>
      <c r="IGS432" s="1209"/>
      <c r="IGT432" s="1209"/>
      <c r="IGU432" s="1209"/>
      <c r="IGV432" s="1210"/>
      <c r="IGW432" s="1211"/>
      <c r="IGX432" s="1210"/>
      <c r="IGZ432" s="1208"/>
      <c r="IHA432" s="1209"/>
      <c r="IHB432" s="1209"/>
      <c r="IHC432" s="1209"/>
      <c r="IHD432" s="1209"/>
      <c r="IHE432" s="1210"/>
      <c r="IHF432" s="1211"/>
      <c r="IHG432" s="1210"/>
      <c r="IHI432" s="1208"/>
      <c r="IHJ432" s="1209"/>
      <c r="IHK432" s="1209"/>
      <c r="IHL432" s="1209"/>
      <c r="IHM432" s="1209"/>
      <c r="IHN432" s="1210"/>
      <c r="IHO432" s="1211"/>
      <c r="IHP432" s="1210"/>
      <c r="IHR432" s="1208"/>
      <c r="IHS432" s="1209"/>
      <c r="IHT432" s="1209"/>
      <c r="IHU432" s="1209"/>
      <c r="IHV432" s="1209"/>
      <c r="IHW432" s="1210"/>
      <c r="IHX432" s="1211"/>
      <c r="IHY432" s="1210"/>
      <c r="IIA432" s="1208"/>
      <c r="IIB432" s="1209"/>
      <c r="IIC432" s="1209"/>
      <c r="IID432" s="1209"/>
      <c r="IIE432" s="1209"/>
      <c r="IIF432" s="1210"/>
      <c r="IIG432" s="1211"/>
      <c r="IIH432" s="1210"/>
      <c r="IIJ432" s="1208"/>
      <c r="IIK432" s="1209"/>
      <c r="IIL432" s="1209"/>
      <c r="IIM432" s="1209"/>
      <c r="IIN432" s="1209"/>
      <c r="IIO432" s="1210"/>
      <c r="IIP432" s="1211"/>
      <c r="IIQ432" s="1210"/>
      <c r="IIS432" s="1208"/>
      <c r="IIT432" s="1209"/>
      <c r="IIU432" s="1209"/>
      <c r="IIV432" s="1209"/>
      <c r="IIW432" s="1209"/>
      <c r="IIX432" s="1210"/>
      <c r="IIY432" s="1211"/>
      <c r="IIZ432" s="1210"/>
      <c r="IJB432" s="1208"/>
      <c r="IJC432" s="1209"/>
      <c r="IJD432" s="1209"/>
      <c r="IJE432" s="1209"/>
      <c r="IJF432" s="1209"/>
      <c r="IJG432" s="1210"/>
      <c r="IJH432" s="1211"/>
      <c r="IJI432" s="1210"/>
      <c r="IJK432" s="1208"/>
      <c r="IJL432" s="1209"/>
      <c r="IJM432" s="1209"/>
      <c r="IJN432" s="1209"/>
      <c r="IJO432" s="1209"/>
      <c r="IJP432" s="1210"/>
      <c r="IJQ432" s="1211"/>
      <c r="IJR432" s="1210"/>
      <c r="IJT432" s="1208"/>
      <c r="IJU432" s="1209"/>
      <c r="IJV432" s="1209"/>
      <c r="IJW432" s="1209"/>
      <c r="IJX432" s="1209"/>
      <c r="IJY432" s="1210"/>
      <c r="IJZ432" s="1211"/>
      <c r="IKA432" s="1210"/>
      <c r="IKC432" s="1208"/>
      <c r="IKD432" s="1209"/>
      <c r="IKE432" s="1209"/>
      <c r="IKF432" s="1209"/>
      <c r="IKG432" s="1209"/>
      <c r="IKH432" s="1210"/>
      <c r="IKI432" s="1211"/>
      <c r="IKJ432" s="1210"/>
      <c r="IKL432" s="1208"/>
      <c r="IKM432" s="1209"/>
      <c r="IKN432" s="1209"/>
      <c r="IKO432" s="1209"/>
      <c r="IKP432" s="1209"/>
      <c r="IKQ432" s="1210"/>
      <c r="IKR432" s="1211"/>
      <c r="IKS432" s="1210"/>
      <c r="IKU432" s="1208"/>
      <c r="IKV432" s="1209"/>
      <c r="IKW432" s="1209"/>
      <c r="IKX432" s="1209"/>
      <c r="IKY432" s="1209"/>
      <c r="IKZ432" s="1210"/>
      <c r="ILA432" s="1211"/>
      <c r="ILB432" s="1210"/>
      <c r="ILD432" s="1208"/>
      <c r="ILE432" s="1209"/>
      <c r="ILF432" s="1209"/>
      <c r="ILG432" s="1209"/>
      <c r="ILH432" s="1209"/>
      <c r="ILI432" s="1210"/>
      <c r="ILJ432" s="1211"/>
      <c r="ILK432" s="1210"/>
      <c r="ILM432" s="1208"/>
      <c r="ILN432" s="1209"/>
      <c r="ILO432" s="1209"/>
      <c r="ILP432" s="1209"/>
      <c r="ILQ432" s="1209"/>
      <c r="ILR432" s="1210"/>
      <c r="ILS432" s="1211"/>
      <c r="ILT432" s="1210"/>
      <c r="ILV432" s="1208"/>
      <c r="ILW432" s="1209"/>
      <c r="ILX432" s="1209"/>
      <c r="ILY432" s="1209"/>
      <c r="ILZ432" s="1209"/>
      <c r="IMA432" s="1210"/>
      <c r="IMB432" s="1211"/>
      <c r="IMC432" s="1210"/>
      <c r="IME432" s="1208"/>
      <c r="IMF432" s="1209"/>
      <c r="IMG432" s="1209"/>
      <c r="IMH432" s="1209"/>
      <c r="IMI432" s="1209"/>
      <c r="IMJ432" s="1210"/>
      <c r="IMK432" s="1211"/>
      <c r="IML432" s="1210"/>
      <c r="IMN432" s="1208"/>
      <c r="IMO432" s="1209"/>
      <c r="IMP432" s="1209"/>
      <c r="IMQ432" s="1209"/>
      <c r="IMR432" s="1209"/>
      <c r="IMS432" s="1210"/>
      <c r="IMT432" s="1211"/>
      <c r="IMU432" s="1210"/>
      <c r="IMW432" s="1208"/>
      <c r="IMX432" s="1209"/>
      <c r="IMY432" s="1209"/>
      <c r="IMZ432" s="1209"/>
      <c r="INA432" s="1209"/>
      <c r="INB432" s="1210"/>
      <c r="INC432" s="1211"/>
      <c r="IND432" s="1210"/>
      <c r="INF432" s="1208"/>
      <c r="ING432" s="1209"/>
      <c r="INH432" s="1209"/>
      <c r="INI432" s="1209"/>
      <c r="INJ432" s="1209"/>
      <c r="INK432" s="1210"/>
      <c r="INL432" s="1211"/>
      <c r="INM432" s="1210"/>
      <c r="INO432" s="1208"/>
      <c r="INP432" s="1209"/>
      <c r="INQ432" s="1209"/>
      <c r="INR432" s="1209"/>
      <c r="INS432" s="1209"/>
      <c r="INT432" s="1210"/>
      <c r="INU432" s="1211"/>
      <c r="INV432" s="1210"/>
      <c r="INX432" s="1208"/>
      <c r="INY432" s="1209"/>
      <c r="INZ432" s="1209"/>
      <c r="IOA432" s="1209"/>
      <c r="IOB432" s="1209"/>
      <c r="IOC432" s="1210"/>
      <c r="IOD432" s="1211"/>
      <c r="IOE432" s="1210"/>
      <c r="IOG432" s="1208"/>
      <c r="IOH432" s="1209"/>
      <c r="IOI432" s="1209"/>
      <c r="IOJ432" s="1209"/>
      <c r="IOK432" s="1209"/>
      <c r="IOL432" s="1210"/>
      <c r="IOM432" s="1211"/>
      <c r="ION432" s="1210"/>
      <c r="IOP432" s="1208"/>
      <c r="IOQ432" s="1209"/>
      <c r="IOR432" s="1209"/>
      <c r="IOS432" s="1209"/>
      <c r="IOT432" s="1209"/>
      <c r="IOU432" s="1210"/>
      <c r="IOV432" s="1211"/>
      <c r="IOW432" s="1210"/>
      <c r="IOY432" s="1208"/>
      <c r="IOZ432" s="1209"/>
      <c r="IPA432" s="1209"/>
      <c r="IPB432" s="1209"/>
      <c r="IPC432" s="1209"/>
      <c r="IPD432" s="1210"/>
      <c r="IPE432" s="1211"/>
      <c r="IPF432" s="1210"/>
      <c r="IPH432" s="1208"/>
      <c r="IPI432" s="1209"/>
      <c r="IPJ432" s="1209"/>
      <c r="IPK432" s="1209"/>
      <c r="IPL432" s="1209"/>
      <c r="IPM432" s="1210"/>
      <c r="IPN432" s="1211"/>
      <c r="IPO432" s="1210"/>
      <c r="IPQ432" s="1208"/>
      <c r="IPR432" s="1209"/>
      <c r="IPS432" s="1209"/>
      <c r="IPT432" s="1209"/>
      <c r="IPU432" s="1209"/>
      <c r="IPV432" s="1210"/>
      <c r="IPW432" s="1211"/>
      <c r="IPX432" s="1210"/>
      <c r="IPZ432" s="1208"/>
      <c r="IQA432" s="1209"/>
      <c r="IQB432" s="1209"/>
      <c r="IQC432" s="1209"/>
      <c r="IQD432" s="1209"/>
      <c r="IQE432" s="1210"/>
      <c r="IQF432" s="1211"/>
      <c r="IQG432" s="1210"/>
      <c r="IQI432" s="1208"/>
      <c r="IQJ432" s="1209"/>
      <c r="IQK432" s="1209"/>
      <c r="IQL432" s="1209"/>
      <c r="IQM432" s="1209"/>
      <c r="IQN432" s="1210"/>
      <c r="IQO432" s="1211"/>
      <c r="IQP432" s="1210"/>
      <c r="IQR432" s="1208"/>
      <c r="IQS432" s="1209"/>
      <c r="IQT432" s="1209"/>
      <c r="IQU432" s="1209"/>
      <c r="IQV432" s="1209"/>
      <c r="IQW432" s="1210"/>
      <c r="IQX432" s="1211"/>
      <c r="IQY432" s="1210"/>
      <c r="IRA432" s="1208"/>
      <c r="IRB432" s="1209"/>
      <c r="IRC432" s="1209"/>
      <c r="IRD432" s="1209"/>
      <c r="IRE432" s="1209"/>
      <c r="IRF432" s="1210"/>
      <c r="IRG432" s="1211"/>
      <c r="IRH432" s="1210"/>
      <c r="IRJ432" s="1208"/>
      <c r="IRK432" s="1209"/>
      <c r="IRL432" s="1209"/>
      <c r="IRM432" s="1209"/>
      <c r="IRN432" s="1209"/>
      <c r="IRO432" s="1210"/>
      <c r="IRP432" s="1211"/>
      <c r="IRQ432" s="1210"/>
      <c r="IRS432" s="1208"/>
      <c r="IRT432" s="1209"/>
      <c r="IRU432" s="1209"/>
      <c r="IRV432" s="1209"/>
      <c r="IRW432" s="1209"/>
      <c r="IRX432" s="1210"/>
      <c r="IRY432" s="1211"/>
      <c r="IRZ432" s="1210"/>
      <c r="ISB432" s="1208"/>
      <c r="ISC432" s="1209"/>
      <c r="ISD432" s="1209"/>
      <c r="ISE432" s="1209"/>
      <c r="ISF432" s="1209"/>
      <c r="ISG432" s="1210"/>
      <c r="ISH432" s="1211"/>
      <c r="ISI432" s="1210"/>
      <c r="ISK432" s="1208"/>
      <c r="ISL432" s="1209"/>
      <c r="ISM432" s="1209"/>
      <c r="ISN432" s="1209"/>
      <c r="ISO432" s="1209"/>
      <c r="ISP432" s="1210"/>
      <c r="ISQ432" s="1211"/>
      <c r="ISR432" s="1210"/>
      <c r="IST432" s="1208"/>
      <c r="ISU432" s="1209"/>
      <c r="ISV432" s="1209"/>
      <c r="ISW432" s="1209"/>
      <c r="ISX432" s="1209"/>
      <c r="ISY432" s="1210"/>
      <c r="ISZ432" s="1211"/>
      <c r="ITA432" s="1210"/>
      <c r="ITC432" s="1208"/>
      <c r="ITD432" s="1209"/>
      <c r="ITE432" s="1209"/>
      <c r="ITF432" s="1209"/>
      <c r="ITG432" s="1209"/>
      <c r="ITH432" s="1210"/>
      <c r="ITI432" s="1211"/>
      <c r="ITJ432" s="1210"/>
      <c r="ITL432" s="1208"/>
      <c r="ITM432" s="1209"/>
      <c r="ITN432" s="1209"/>
      <c r="ITO432" s="1209"/>
      <c r="ITP432" s="1209"/>
      <c r="ITQ432" s="1210"/>
      <c r="ITR432" s="1211"/>
      <c r="ITS432" s="1210"/>
      <c r="ITU432" s="1208"/>
      <c r="ITV432" s="1209"/>
      <c r="ITW432" s="1209"/>
      <c r="ITX432" s="1209"/>
      <c r="ITY432" s="1209"/>
      <c r="ITZ432" s="1210"/>
      <c r="IUA432" s="1211"/>
      <c r="IUB432" s="1210"/>
      <c r="IUD432" s="1208"/>
      <c r="IUE432" s="1209"/>
      <c r="IUF432" s="1209"/>
      <c r="IUG432" s="1209"/>
      <c r="IUH432" s="1209"/>
      <c r="IUI432" s="1210"/>
      <c r="IUJ432" s="1211"/>
      <c r="IUK432" s="1210"/>
      <c r="IUM432" s="1208"/>
      <c r="IUN432" s="1209"/>
      <c r="IUO432" s="1209"/>
      <c r="IUP432" s="1209"/>
      <c r="IUQ432" s="1209"/>
      <c r="IUR432" s="1210"/>
      <c r="IUS432" s="1211"/>
      <c r="IUT432" s="1210"/>
      <c r="IUV432" s="1208"/>
      <c r="IUW432" s="1209"/>
      <c r="IUX432" s="1209"/>
      <c r="IUY432" s="1209"/>
      <c r="IUZ432" s="1209"/>
      <c r="IVA432" s="1210"/>
      <c r="IVB432" s="1211"/>
      <c r="IVC432" s="1210"/>
      <c r="IVE432" s="1208"/>
      <c r="IVF432" s="1209"/>
      <c r="IVG432" s="1209"/>
      <c r="IVH432" s="1209"/>
      <c r="IVI432" s="1209"/>
      <c r="IVJ432" s="1210"/>
      <c r="IVK432" s="1211"/>
      <c r="IVL432" s="1210"/>
      <c r="IVN432" s="1208"/>
      <c r="IVO432" s="1209"/>
      <c r="IVP432" s="1209"/>
      <c r="IVQ432" s="1209"/>
      <c r="IVR432" s="1209"/>
      <c r="IVS432" s="1210"/>
      <c r="IVT432" s="1211"/>
      <c r="IVU432" s="1210"/>
      <c r="IVW432" s="1208"/>
      <c r="IVX432" s="1209"/>
      <c r="IVY432" s="1209"/>
      <c r="IVZ432" s="1209"/>
      <c r="IWA432" s="1209"/>
      <c r="IWB432" s="1210"/>
      <c r="IWC432" s="1211"/>
      <c r="IWD432" s="1210"/>
      <c r="IWF432" s="1208"/>
      <c r="IWG432" s="1209"/>
      <c r="IWH432" s="1209"/>
      <c r="IWI432" s="1209"/>
      <c r="IWJ432" s="1209"/>
      <c r="IWK432" s="1210"/>
      <c r="IWL432" s="1211"/>
      <c r="IWM432" s="1210"/>
      <c r="IWO432" s="1208"/>
      <c r="IWP432" s="1209"/>
      <c r="IWQ432" s="1209"/>
      <c r="IWR432" s="1209"/>
      <c r="IWS432" s="1209"/>
      <c r="IWT432" s="1210"/>
      <c r="IWU432" s="1211"/>
      <c r="IWV432" s="1210"/>
      <c r="IWX432" s="1208"/>
      <c r="IWY432" s="1209"/>
      <c r="IWZ432" s="1209"/>
      <c r="IXA432" s="1209"/>
      <c r="IXB432" s="1209"/>
      <c r="IXC432" s="1210"/>
      <c r="IXD432" s="1211"/>
      <c r="IXE432" s="1210"/>
      <c r="IXG432" s="1208"/>
      <c r="IXH432" s="1209"/>
      <c r="IXI432" s="1209"/>
      <c r="IXJ432" s="1209"/>
      <c r="IXK432" s="1209"/>
      <c r="IXL432" s="1210"/>
      <c r="IXM432" s="1211"/>
      <c r="IXN432" s="1210"/>
      <c r="IXP432" s="1208"/>
      <c r="IXQ432" s="1209"/>
      <c r="IXR432" s="1209"/>
      <c r="IXS432" s="1209"/>
      <c r="IXT432" s="1209"/>
      <c r="IXU432" s="1210"/>
      <c r="IXV432" s="1211"/>
      <c r="IXW432" s="1210"/>
      <c r="IXY432" s="1208"/>
      <c r="IXZ432" s="1209"/>
      <c r="IYA432" s="1209"/>
      <c r="IYB432" s="1209"/>
      <c r="IYC432" s="1209"/>
      <c r="IYD432" s="1210"/>
      <c r="IYE432" s="1211"/>
      <c r="IYF432" s="1210"/>
      <c r="IYH432" s="1208"/>
      <c r="IYI432" s="1209"/>
      <c r="IYJ432" s="1209"/>
      <c r="IYK432" s="1209"/>
      <c r="IYL432" s="1209"/>
      <c r="IYM432" s="1210"/>
      <c r="IYN432" s="1211"/>
      <c r="IYO432" s="1210"/>
      <c r="IYQ432" s="1208"/>
      <c r="IYR432" s="1209"/>
      <c r="IYS432" s="1209"/>
      <c r="IYT432" s="1209"/>
      <c r="IYU432" s="1209"/>
      <c r="IYV432" s="1210"/>
      <c r="IYW432" s="1211"/>
      <c r="IYX432" s="1210"/>
      <c r="IYZ432" s="1208"/>
      <c r="IZA432" s="1209"/>
      <c r="IZB432" s="1209"/>
      <c r="IZC432" s="1209"/>
      <c r="IZD432" s="1209"/>
      <c r="IZE432" s="1210"/>
      <c r="IZF432" s="1211"/>
      <c r="IZG432" s="1210"/>
      <c r="IZI432" s="1208"/>
      <c r="IZJ432" s="1209"/>
      <c r="IZK432" s="1209"/>
      <c r="IZL432" s="1209"/>
      <c r="IZM432" s="1209"/>
      <c r="IZN432" s="1210"/>
      <c r="IZO432" s="1211"/>
      <c r="IZP432" s="1210"/>
      <c r="IZR432" s="1208"/>
      <c r="IZS432" s="1209"/>
      <c r="IZT432" s="1209"/>
      <c r="IZU432" s="1209"/>
      <c r="IZV432" s="1209"/>
      <c r="IZW432" s="1210"/>
      <c r="IZX432" s="1211"/>
      <c r="IZY432" s="1210"/>
      <c r="JAA432" s="1208"/>
      <c r="JAB432" s="1209"/>
      <c r="JAC432" s="1209"/>
      <c r="JAD432" s="1209"/>
      <c r="JAE432" s="1209"/>
      <c r="JAF432" s="1210"/>
      <c r="JAG432" s="1211"/>
      <c r="JAH432" s="1210"/>
      <c r="JAJ432" s="1208"/>
      <c r="JAK432" s="1209"/>
      <c r="JAL432" s="1209"/>
      <c r="JAM432" s="1209"/>
      <c r="JAN432" s="1209"/>
      <c r="JAO432" s="1210"/>
      <c r="JAP432" s="1211"/>
      <c r="JAQ432" s="1210"/>
      <c r="JAS432" s="1208"/>
      <c r="JAT432" s="1209"/>
      <c r="JAU432" s="1209"/>
      <c r="JAV432" s="1209"/>
      <c r="JAW432" s="1209"/>
      <c r="JAX432" s="1210"/>
      <c r="JAY432" s="1211"/>
      <c r="JAZ432" s="1210"/>
      <c r="JBB432" s="1208"/>
      <c r="JBC432" s="1209"/>
      <c r="JBD432" s="1209"/>
      <c r="JBE432" s="1209"/>
      <c r="JBF432" s="1209"/>
      <c r="JBG432" s="1210"/>
      <c r="JBH432" s="1211"/>
      <c r="JBI432" s="1210"/>
      <c r="JBK432" s="1208"/>
      <c r="JBL432" s="1209"/>
      <c r="JBM432" s="1209"/>
      <c r="JBN432" s="1209"/>
      <c r="JBO432" s="1209"/>
      <c r="JBP432" s="1210"/>
      <c r="JBQ432" s="1211"/>
      <c r="JBR432" s="1210"/>
      <c r="JBT432" s="1208"/>
      <c r="JBU432" s="1209"/>
      <c r="JBV432" s="1209"/>
      <c r="JBW432" s="1209"/>
      <c r="JBX432" s="1209"/>
      <c r="JBY432" s="1210"/>
      <c r="JBZ432" s="1211"/>
      <c r="JCA432" s="1210"/>
      <c r="JCC432" s="1208"/>
      <c r="JCD432" s="1209"/>
      <c r="JCE432" s="1209"/>
      <c r="JCF432" s="1209"/>
      <c r="JCG432" s="1209"/>
      <c r="JCH432" s="1210"/>
      <c r="JCI432" s="1211"/>
      <c r="JCJ432" s="1210"/>
      <c r="JCL432" s="1208"/>
      <c r="JCM432" s="1209"/>
      <c r="JCN432" s="1209"/>
      <c r="JCO432" s="1209"/>
      <c r="JCP432" s="1209"/>
      <c r="JCQ432" s="1210"/>
      <c r="JCR432" s="1211"/>
      <c r="JCS432" s="1210"/>
      <c r="JCU432" s="1208"/>
      <c r="JCV432" s="1209"/>
      <c r="JCW432" s="1209"/>
      <c r="JCX432" s="1209"/>
      <c r="JCY432" s="1209"/>
      <c r="JCZ432" s="1210"/>
      <c r="JDA432" s="1211"/>
      <c r="JDB432" s="1210"/>
      <c r="JDD432" s="1208"/>
      <c r="JDE432" s="1209"/>
      <c r="JDF432" s="1209"/>
      <c r="JDG432" s="1209"/>
      <c r="JDH432" s="1209"/>
      <c r="JDI432" s="1210"/>
      <c r="JDJ432" s="1211"/>
      <c r="JDK432" s="1210"/>
      <c r="JDM432" s="1208"/>
      <c r="JDN432" s="1209"/>
      <c r="JDO432" s="1209"/>
      <c r="JDP432" s="1209"/>
      <c r="JDQ432" s="1209"/>
      <c r="JDR432" s="1210"/>
      <c r="JDS432" s="1211"/>
      <c r="JDT432" s="1210"/>
      <c r="JDV432" s="1208"/>
      <c r="JDW432" s="1209"/>
      <c r="JDX432" s="1209"/>
      <c r="JDY432" s="1209"/>
      <c r="JDZ432" s="1209"/>
      <c r="JEA432" s="1210"/>
      <c r="JEB432" s="1211"/>
      <c r="JEC432" s="1210"/>
      <c r="JEE432" s="1208"/>
      <c r="JEF432" s="1209"/>
      <c r="JEG432" s="1209"/>
      <c r="JEH432" s="1209"/>
      <c r="JEI432" s="1209"/>
      <c r="JEJ432" s="1210"/>
      <c r="JEK432" s="1211"/>
      <c r="JEL432" s="1210"/>
      <c r="JEN432" s="1208"/>
      <c r="JEO432" s="1209"/>
      <c r="JEP432" s="1209"/>
      <c r="JEQ432" s="1209"/>
      <c r="JER432" s="1209"/>
      <c r="JES432" s="1210"/>
      <c r="JET432" s="1211"/>
      <c r="JEU432" s="1210"/>
      <c r="JEW432" s="1208"/>
      <c r="JEX432" s="1209"/>
      <c r="JEY432" s="1209"/>
      <c r="JEZ432" s="1209"/>
      <c r="JFA432" s="1209"/>
      <c r="JFB432" s="1210"/>
      <c r="JFC432" s="1211"/>
      <c r="JFD432" s="1210"/>
      <c r="JFF432" s="1208"/>
      <c r="JFG432" s="1209"/>
      <c r="JFH432" s="1209"/>
      <c r="JFI432" s="1209"/>
      <c r="JFJ432" s="1209"/>
      <c r="JFK432" s="1210"/>
      <c r="JFL432" s="1211"/>
      <c r="JFM432" s="1210"/>
      <c r="JFO432" s="1208"/>
      <c r="JFP432" s="1209"/>
      <c r="JFQ432" s="1209"/>
      <c r="JFR432" s="1209"/>
      <c r="JFS432" s="1209"/>
      <c r="JFT432" s="1210"/>
      <c r="JFU432" s="1211"/>
      <c r="JFV432" s="1210"/>
      <c r="JFX432" s="1208"/>
      <c r="JFY432" s="1209"/>
      <c r="JFZ432" s="1209"/>
      <c r="JGA432" s="1209"/>
      <c r="JGB432" s="1209"/>
      <c r="JGC432" s="1210"/>
      <c r="JGD432" s="1211"/>
      <c r="JGE432" s="1210"/>
      <c r="JGG432" s="1208"/>
      <c r="JGH432" s="1209"/>
      <c r="JGI432" s="1209"/>
      <c r="JGJ432" s="1209"/>
      <c r="JGK432" s="1209"/>
      <c r="JGL432" s="1210"/>
      <c r="JGM432" s="1211"/>
      <c r="JGN432" s="1210"/>
      <c r="JGP432" s="1208"/>
      <c r="JGQ432" s="1209"/>
      <c r="JGR432" s="1209"/>
      <c r="JGS432" s="1209"/>
      <c r="JGT432" s="1209"/>
      <c r="JGU432" s="1210"/>
      <c r="JGV432" s="1211"/>
      <c r="JGW432" s="1210"/>
      <c r="JGY432" s="1208"/>
      <c r="JGZ432" s="1209"/>
      <c r="JHA432" s="1209"/>
      <c r="JHB432" s="1209"/>
      <c r="JHC432" s="1209"/>
      <c r="JHD432" s="1210"/>
      <c r="JHE432" s="1211"/>
      <c r="JHF432" s="1210"/>
      <c r="JHH432" s="1208"/>
      <c r="JHI432" s="1209"/>
      <c r="JHJ432" s="1209"/>
      <c r="JHK432" s="1209"/>
      <c r="JHL432" s="1209"/>
      <c r="JHM432" s="1210"/>
      <c r="JHN432" s="1211"/>
      <c r="JHO432" s="1210"/>
      <c r="JHQ432" s="1208"/>
      <c r="JHR432" s="1209"/>
      <c r="JHS432" s="1209"/>
      <c r="JHT432" s="1209"/>
      <c r="JHU432" s="1209"/>
      <c r="JHV432" s="1210"/>
      <c r="JHW432" s="1211"/>
      <c r="JHX432" s="1210"/>
      <c r="JHZ432" s="1208"/>
      <c r="JIA432" s="1209"/>
      <c r="JIB432" s="1209"/>
      <c r="JIC432" s="1209"/>
      <c r="JID432" s="1209"/>
      <c r="JIE432" s="1210"/>
      <c r="JIF432" s="1211"/>
      <c r="JIG432" s="1210"/>
      <c r="JII432" s="1208"/>
      <c r="JIJ432" s="1209"/>
      <c r="JIK432" s="1209"/>
      <c r="JIL432" s="1209"/>
      <c r="JIM432" s="1209"/>
      <c r="JIN432" s="1210"/>
      <c r="JIO432" s="1211"/>
      <c r="JIP432" s="1210"/>
      <c r="JIR432" s="1208"/>
      <c r="JIS432" s="1209"/>
      <c r="JIT432" s="1209"/>
      <c r="JIU432" s="1209"/>
      <c r="JIV432" s="1209"/>
      <c r="JIW432" s="1210"/>
      <c r="JIX432" s="1211"/>
      <c r="JIY432" s="1210"/>
      <c r="JJA432" s="1208"/>
      <c r="JJB432" s="1209"/>
      <c r="JJC432" s="1209"/>
      <c r="JJD432" s="1209"/>
      <c r="JJE432" s="1209"/>
      <c r="JJF432" s="1210"/>
      <c r="JJG432" s="1211"/>
      <c r="JJH432" s="1210"/>
      <c r="JJJ432" s="1208"/>
      <c r="JJK432" s="1209"/>
      <c r="JJL432" s="1209"/>
      <c r="JJM432" s="1209"/>
      <c r="JJN432" s="1209"/>
      <c r="JJO432" s="1210"/>
      <c r="JJP432" s="1211"/>
      <c r="JJQ432" s="1210"/>
      <c r="JJS432" s="1208"/>
      <c r="JJT432" s="1209"/>
      <c r="JJU432" s="1209"/>
      <c r="JJV432" s="1209"/>
      <c r="JJW432" s="1209"/>
      <c r="JJX432" s="1210"/>
      <c r="JJY432" s="1211"/>
      <c r="JJZ432" s="1210"/>
      <c r="JKB432" s="1208"/>
      <c r="JKC432" s="1209"/>
      <c r="JKD432" s="1209"/>
      <c r="JKE432" s="1209"/>
      <c r="JKF432" s="1209"/>
      <c r="JKG432" s="1210"/>
      <c r="JKH432" s="1211"/>
      <c r="JKI432" s="1210"/>
      <c r="JKK432" s="1208"/>
      <c r="JKL432" s="1209"/>
      <c r="JKM432" s="1209"/>
      <c r="JKN432" s="1209"/>
      <c r="JKO432" s="1209"/>
      <c r="JKP432" s="1210"/>
      <c r="JKQ432" s="1211"/>
      <c r="JKR432" s="1210"/>
      <c r="JKT432" s="1208"/>
      <c r="JKU432" s="1209"/>
      <c r="JKV432" s="1209"/>
      <c r="JKW432" s="1209"/>
      <c r="JKX432" s="1209"/>
      <c r="JKY432" s="1210"/>
      <c r="JKZ432" s="1211"/>
      <c r="JLA432" s="1210"/>
      <c r="JLC432" s="1208"/>
      <c r="JLD432" s="1209"/>
      <c r="JLE432" s="1209"/>
      <c r="JLF432" s="1209"/>
      <c r="JLG432" s="1209"/>
      <c r="JLH432" s="1210"/>
      <c r="JLI432" s="1211"/>
      <c r="JLJ432" s="1210"/>
      <c r="JLL432" s="1208"/>
      <c r="JLM432" s="1209"/>
      <c r="JLN432" s="1209"/>
      <c r="JLO432" s="1209"/>
      <c r="JLP432" s="1209"/>
      <c r="JLQ432" s="1210"/>
      <c r="JLR432" s="1211"/>
      <c r="JLS432" s="1210"/>
      <c r="JLU432" s="1208"/>
      <c r="JLV432" s="1209"/>
      <c r="JLW432" s="1209"/>
      <c r="JLX432" s="1209"/>
      <c r="JLY432" s="1209"/>
      <c r="JLZ432" s="1210"/>
      <c r="JMA432" s="1211"/>
      <c r="JMB432" s="1210"/>
      <c r="JMD432" s="1208"/>
      <c r="JME432" s="1209"/>
      <c r="JMF432" s="1209"/>
      <c r="JMG432" s="1209"/>
      <c r="JMH432" s="1209"/>
      <c r="JMI432" s="1210"/>
      <c r="JMJ432" s="1211"/>
      <c r="JMK432" s="1210"/>
      <c r="JMM432" s="1208"/>
      <c r="JMN432" s="1209"/>
      <c r="JMO432" s="1209"/>
      <c r="JMP432" s="1209"/>
      <c r="JMQ432" s="1209"/>
      <c r="JMR432" s="1210"/>
      <c r="JMS432" s="1211"/>
      <c r="JMT432" s="1210"/>
      <c r="JMV432" s="1208"/>
      <c r="JMW432" s="1209"/>
      <c r="JMX432" s="1209"/>
      <c r="JMY432" s="1209"/>
      <c r="JMZ432" s="1209"/>
      <c r="JNA432" s="1210"/>
      <c r="JNB432" s="1211"/>
      <c r="JNC432" s="1210"/>
      <c r="JNE432" s="1208"/>
      <c r="JNF432" s="1209"/>
      <c r="JNG432" s="1209"/>
      <c r="JNH432" s="1209"/>
      <c r="JNI432" s="1209"/>
      <c r="JNJ432" s="1210"/>
      <c r="JNK432" s="1211"/>
      <c r="JNL432" s="1210"/>
      <c r="JNN432" s="1208"/>
      <c r="JNO432" s="1209"/>
      <c r="JNP432" s="1209"/>
      <c r="JNQ432" s="1209"/>
      <c r="JNR432" s="1209"/>
      <c r="JNS432" s="1210"/>
      <c r="JNT432" s="1211"/>
      <c r="JNU432" s="1210"/>
      <c r="JNW432" s="1208"/>
      <c r="JNX432" s="1209"/>
      <c r="JNY432" s="1209"/>
      <c r="JNZ432" s="1209"/>
      <c r="JOA432" s="1209"/>
      <c r="JOB432" s="1210"/>
      <c r="JOC432" s="1211"/>
      <c r="JOD432" s="1210"/>
      <c r="JOF432" s="1208"/>
      <c r="JOG432" s="1209"/>
      <c r="JOH432" s="1209"/>
      <c r="JOI432" s="1209"/>
      <c r="JOJ432" s="1209"/>
      <c r="JOK432" s="1210"/>
      <c r="JOL432" s="1211"/>
      <c r="JOM432" s="1210"/>
      <c r="JOO432" s="1208"/>
      <c r="JOP432" s="1209"/>
      <c r="JOQ432" s="1209"/>
      <c r="JOR432" s="1209"/>
      <c r="JOS432" s="1209"/>
      <c r="JOT432" s="1210"/>
      <c r="JOU432" s="1211"/>
      <c r="JOV432" s="1210"/>
      <c r="JOX432" s="1208"/>
      <c r="JOY432" s="1209"/>
      <c r="JOZ432" s="1209"/>
      <c r="JPA432" s="1209"/>
      <c r="JPB432" s="1209"/>
      <c r="JPC432" s="1210"/>
      <c r="JPD432" s="1211"/>
      <c r="JPE432" s="1210"/>
      <c r="JPG432" s="1208"/>
      <c r="JPH432" s="1209"/>
      <c r="JPI432" s="1209"/>
      <c r="JPJ432" s="1209"/>
      <c r="JPK432" s="1209"/>
      <c r="JPL432" s="1210"/>
      <c r="JPM432" s="1211"/>
      <c r="JPN432" s="1210"/>
      <c r="JPP432" s="1208"/>
      <c r="JPQ432" s="1209"/>
      <c r="JPR432" s="1209"/>
      <c r="JPS432" s="1209"/>
      <c r="JPT432" s="1209"/>
      <c r="JPU432" s="1210"/>
      <c r="JPV432" s="1211"/>
      <c r="JPW432" s="1210"/>
      <c r="JPY432" s="1208"/>
      <c r="JPZ432" s="1209"/>
      <c r="JQA432" s="1209"/>
      <c r="JQB432" s="1209"/>
      <c r="JQC432" s="1209"/>
      <c r="JQD432" s="1210"/>
      <c r="JQE432" s="1211"/>
      <c r="JQF432" s="1210"/>
      <c r="JQH432" s="1208"/>
      <c r="JQI432" s="1209"/>
      <c r="JQJ432" s="1209"/>
      <c r="JQK432" s="1209"/>
      <c r="JQL432" s="1209"/>
      <c r="JQM432" s="1210"/>
      <c r="JQN432" s="1211"/>
      <c r="JQO432" s="1210"/>
      <c r="JQQ432" s="1208"/>
      <c r="JQR432" s="1209"/>
      <c r="JQS432" s="1209"/>
      <c r="JQT432" s="1209"/>
      <c r="JQU432" s="1209"/>
      <c r="JQV432" s="1210"/>
      <c r="JQW432" s="1211"/>
      <c r="JQX432" s="1210"/>
      <c r="JQZ432" s="1208"/>
      <c r="JRA432" s="1209"/>
      <c r="JRB432" s="1209"/>
      <c r="JRC432" s="1209"/>
      <c r="JRD432" s="1209"/>
      <c r="JRE432" s="1210"/>
      <c r="JRF432" s="1211"/>
      <c r="JRG432" s="1210"/>
      <c r="JRI432" s="1208"/>
      <c r="JRJ432" s="1209"/>
      <c r="JRK432" s="1209"/>
      <c r="JRL432" s="1209"/>
      <c r="JRM432" s="1209"/>
      <c r="JRN432" s="1210"/>
      <c r="JRO432" s="1211"/>
      <c r="JRP432" s="1210"/>
      <c r="JRR432" s="1208"/>
      <c r="JRS432" s="1209"/>
      <c r="JRT432" s="1209"/>
      <c r="JRU432" s="1209"/>
      <c r="JRV432" s="1209"/>
      <c r="JRW432" s="1210"/>
      <c r="JRX432" s="1211"/>
      <c r="JRY432" s="1210"/>
      <c r="JSA432" s="1208"/>
      <c r="JSB432" s="1209"/>
      <c r="JSC432" s="1209"/>
      <c r="JSD432" s="1209"/>
      <c r="JSE432" s="1209"/>
      <c r="JSF432" s="1210"/>
      <c r="JSG432" s="1211"/>
      <c r="JSH432" s="1210"/>
      <c r="JSJ432" s="1208"/>
      <c r="JSK432" s="1209"/>
      <c r="JSL432" s="1209"/>
      <c r="JSM432" s="1209"/>
      <c r="JSN432" s="1209"/>
      <c r="JSO432" s="1210"/>
      <c r="JSP432" s="1211"/>
      <c r="JSQ432" s="1210"/>
      <c r="JSS432" s="1208"/>
      <c r="JST432" s="1209"/>
      <c r="JSU432" s="1209"/>
      <c r="JSV432" s="1209"/>
      <c r="JSW432" s="1209"/>
      <c r="JSX432" s="1210"/>
      <c r="JSY432" s="1211"/>
      <c r="JSZ432" s="1210"/>
      <c r="JTB432" s="1208"/>
      <c r="JTC432" s="1209"/>
      <c r="JTD432" s="1209"/>
      <c r="JTE432" s="1209"/>
      <c r="JTF432" s="1209"/>
      <c r="JTG432" s="1210"/>
      <c r="JTH432" s="1211"/>
      <c r="JTI432" s="1210"/>
      <c r="JTK432" s="1208"/>
      <c r="JTL432" s="1209"/>
      <c r="JTM432" s="1209"/>
      <c r="JTN432" s="1209"/>
      <c r="JTO432" s="1209"/>
      <c r="JTP432" s="1210"/>
      <c r="JTQ432" s="1211"/>
      <c r="JTR432" s="1210"/>
      <c r="JTT432" s="1208"/>
      <c r="JTU432" s="1209"/>
      <c r="JTV432" s="1209"/>
      <c r="JTW432" s="1209"/>
      <c r="JTX432" s="1209"/>
      <c r="JTY432" s="1210"/>
      <c r="JTZ432" s="1211"/>
      <c r="JUA432" s="1210"/>
      <c r="JUC432" s="1208"/>
      <c r="JUD432" s="1209"/>
      <c r="JUE432" s="1209"/>
      <c r="JUF432" s="1209"/>
      <c r="JUG432" s="1209"/>
      <c r="JUH432" s="1210"/>
      <c r="JUI432" s="1211"/>
      <c r="JUJ432" s="1210"/>
      <c r="JUL432" s="1208"/>
      <c r="JUM432" s="1209"/>
      <c r="JUN432" s="1209"/>
      <c r="JUO432" s="1209"/>
      <c r="JUP432" s="1209"/>
      <c r="JUQ432" s="1210"/>
      <c r="JUR432" s="1211"/>
      <c r="JUS432" s="1210"/>
      <c r="JUU432" s="1208"/>
      <c r="JUV432" s="1209"/>
      <c r="JUW432" s="1209"/>
      <c r="JUX432" s="1209"/>
      <c r="JUY432" s="1209"/>
      <c r="JUZ432" s="1210"/>
      <c r="JVA432" s="1211"/>
      <c r="JVB432" s="1210"/>
      <c r="JVD432" s="1208"/>
      <c r="JVE432" s="1209"/>
      <c r="JVF432" s="1209"/>
      <c r="JVG432" s="1209"/>
      <c r="JVH432" s="1209"/>
      <c r="JVI432" s="1210"/>
      <c r="JVJ432" s="1211"/>
      <c r="JVK432" s="1210"/>
      <c r="JVM432" s="1208"/>
      <c r="JVN432" s="1209"/>
      <c r="JVO432" s="1209"/>
      <c r="JVP432" s="1209"/>
      <c r="JVQ432" s="1209"/>
      <c r="JVR432" s="1210"/>
      <c r="JVS432" s="1211"/>
      <c r="JVT432" s="1210"/>
      <c r="JVV432" s="1208"/>
      <c r="JVW432" s="1209"/>
      <c r="JVX432" s="1209"/>
      <c r="JVY432" s="1209"/>
      <c r="JVZ432" s="1209"/>
      <c r="JWA432" s="1210"/>
      <c r="JWB432" s="1211"/>
      <c r="JWC432" s="1210"/>
      <c r="JWE432" s="1208"/>
      <c r="JWF432" s="1209"/>
      <c r="JWG432" s="1209"/>
      <c r="JWH432" s="1209"/>
      <c r="JWI432" s="1209"/>
      <c r="JWJ432" s="1210"/>
      <c r="JWK432" s="1211"/>
      <c r="JWL432" s="1210"/>
      <c r="JWN432" s="1208"/>
      <c r="JWO432" s="1209"/>
      <c r="JWP432" s="1209"/>
      <c r="JWQ432" s="1209"/>
      <c r="JWR432" s="1209"/>
      <c r="JWS432" s="1210"/>
      <c r="JWT432" s="1211"/>
      <c r="JWU432" s="1210"/>
      <c r="JWW432" s="1208"/>
      <c r="JWX432" s="1209"/>
      <c r="JWY432" s="1209"/>
      <c r="JWZ432" s="1209"/>
      <c r="JXA432" s="1209"/>
      <c r="JXB432" s="1210"/>
      <c r="JXC432" s="1211"/>
      <c r="JXD432" s="1210"/>
      <c r="JXF432" s="1208"/>
      <c r="JXG432" s="1209"/>
      <c r="JXH432" s="1209"/>
      <c r="JXI432" s="1209"/>
      <c r="JXJ432" s="1209"/>
      <c r="JXK432" s="1210"/>
      <c r="JXL432" s="1211"/>
      <c r="JXM432" s="1210"/>
      <c r="JXO432" s="1208"/>
      <c r="JXP432" s="1209"/>
      <c r="JXQ432" s="1209"/>
      <c r="JXR432" s="1209"/>
      <c r="JXS432" s="1209"/>
      <c r="JXT432" s="1210"/>
      <c r="JXU432" s="1211"/>
      <c r="JXV432" s="1210"/>
      <c r="JXX432" s="1208"/>
      <c r="JXY432" s="1209"/>
      <c r="JXZ432" s="1209"/>
      <c r="JYA432" s="1209"/>
      <c r="JYB432" s="1209"/>
      <c r="JYC432" s="1210"/>
      <c r="JYD432" s="1211"/>
      <c r="JYE432" s="1210"/>
      <c r="JYG432" s="1208"/>
      <c r="JYH432" s="1209"/>
      <c r="JYI432" s="1209"/>
      <c r="JYJ432" s="1209"/>
      <c r="JYK432" s="1209"/>
      <c r="JYL432" s="1210"/>
      <c r="JYM432" s="1211"/>
      <c r="JYN432" s="1210"/>
      <c r="JYP432" s="1208"/>
      <c r="JYQ432" s="1209"/>
      <c r="JYR432" s="1209"/>
      <c r="JYS432" s="1209"/>
      <c r="JYT432" s="1209"/>
      <c r="JYU432" s="1210"/>
      <c r="JYV432" s="1211"/>
      <c r="JYW432" s="1210"/>
      <c r="JYY432" s="1208"/>
      <c r="JYZ432" s="1209"/>
      <c r="JZA432" s="1209"/>
      <c r="JZB432" s="1209"/>
      <c r="JZC432" s="1209"/>
      <c r="JZD432" s="1210"/>
      <c r="JZE432" s="1211"/>
      <c r="JZF432" s="1210"/>
      <c r="JZH432" s="1208"/>
      <c r="JZI432" s="1209"/>
      <c r="JZJ432" s="1209"/>
      <c r="JZK432" s="1209"/>
      <c r="JZL432" s="1209"/>
      <c r="JZM432" s="1210"/>
      <c r="JZN432" s="1211"/>
      <c r="JZO432" s="1210"/>
      <c r="JZQ432" s="1208"/>
      <c r="JZR432" s="1209"/>
      <c r="JZS432" s="1209"/>
      <c r="JZT432" s="1209"/>
      <c r="JZU432" s="1209"/>
      <c r="JZV432" s="1210"/>
      <c r="JZW432" s="1211"/>
      <c r="JZX432" s="1210"/>
      <c r="JZZ432" s="1208"/>
      <c r="KAA432" s="1209"/>
      <c r="KAB432" s="1209"/>
      <c r="KAC432" s="1209"/>
      <c r="KAD432" s="1209"/>
      <c r="KAE432" s="1210"/>
      <c r="KAF432" s="1211"/>
      <c r="KAG432" s="1210"/>
      <c r="KAI432" s="1208"/>
      <c r="KAJ432" s="1209"/>
      <c r="KAK432" s="1209"/>
      <c r="KAL432" s="1209"/>
      <c r="KAM432" s="1209"/>
      <c r="KAN432" s="1210"/>
      <c r="KAO432" s="1211"/>
      <c r="KAP432" s="1210"/>
      <c r="KAR432" s="1208"/>
      <c r="KAS432" s="1209"/>
      <c r="KAT432" s="1209"/>
      <c r="KAU432" s="1209"/>
      <c r="KAV432" s="1209"/>
      <c r="KAW432" s="1210"/>
      <c r="KAX432" s="1211"/>
      <c r="KAY432" s="1210"/>
      <c r="KBA432" s="1208"/>
      <c r="KBB432" s="1209"/>
      <c r="KBC432" s="1209"/>
      <c r="KBD432" s="1209"/>
      <c r="KBE432" s="1209"/>
      <c r="KBF432" s="1210"/>
      <c r="KBG432" s="1211"/>
      <c r="KBH432" s="1210"/>
      <c r="KBJ432" s="1208"/>
      <c r="KBK432" s="1209"/>
      <c r="KBL432" s="1209"/>
      <c r="KBM432" s="1209"/>
      <c r="KBN432" s="1209"/>
      <c r="KBO432" s="1210"/>
      <c r="KBP432" s="1211"/>
      <c r="KBQ432" s="1210"/>
      <c r="KBS432" s="1208"/>
      <c r="KBT432" s="1209"/>
      <c r="KBU432" s="1209"/>
      <c r="KBV432" s="1209"/>
      <c r="KBW432" s="1209"/>
      <c r="KBX432" s="1210"/>
      <c r="KBY432" s="1211"/>
      <c r="KBZ432" s="1210"/>
      <c r="KCB432" s="1208"/>
      <c r="KCC432" s="1209"/>
      <c r="KCD432" s="1209"/>
      <c r="KCE432" s="1209"/>
      <c r="KCF432" s="1209"/>
      <c r="KCG432" s="1210"/>
      <c r="KCH432" s="1211"/>
      <c r="KCI432" s="1210"/>
      <c r="KCK432" s="1208"/>
      <c r="KCL432" s="1209"/>
      <c r="KCM432" s="1209"/>
      <c r="KCN432" s="1209"/>
      <c r="KCO432" s="1209"/>
      <c r="KCP432" s="1210"/>
      <c r="KCQ432" s="1211"/>
      <c r="KCR432" s="1210"/>
      <c r="KCT432" s="1208"/>
      <c r="KCU432" s="1209"/>
      <c r="KCV432" s="1209"/>
      <c r="KCW432" s="1209"/>
      <c r="KCX432" s="1209"/>
      <c r="KCY432" s="1210"/>
      <c r="KCZ432" s="1211"/>
      <c r="KDA432" s="1210"/>
      <c r="KDC432" s="1208"/>
      <c r="KDD432" s="1209"/>
      <c r="KDE432" s="1209"/>
      <c r="KDF432" s="1209"/>
      <c r="KDG432" s="1209"/>
      <c r="KDH432" s="1210"/>
      <c r="KDI432" s="1211"/>
      <c r="KDJ432" s="1210"/>
      <c r="KDL432" s="1208"/>
      <c r="KDM432" s="1209"/>
      <c r="KDN432" s="1209"/>
      <c r="KDO432" s="1209"/>
      <c r="KDP432" s="1209"/>
      <c r="KDQ432" s="1210"/>
      <c r="KDR432" s="1211"/>
      <c r="KDS432" s="1210"/>
      <c r="KDU432" s="1208"/>
      <c r="KDV432" s="1209"/>
      <c r="KDW432" s="1209"/>
      <c r="KDX432" s="1209"/>
      <c r="KDY432" s="1209"/>
      <c r="KDZ432" s="1210"/>
      <c r="KEA432" s="1211"/>
      <c r="KEB432" s="1210"/>
      <c r="KED432" s="1208"/>
      <c r="KEE432" s="1209"/>
      <c r="KEF432" s="1209"/>
      <c r="KEG432" s="1209"/>
      <c r="KEH432" s="1209"/>
      <c r="KEI432" s="1210"/>
      <c r="KEJ432" s="1211"/>
      <c r="KEK432" s="1210"/>
      <c r="KEM432" s="1208"/>
      <c r="KEN432" s="1209"/>
      <c r="KEO432" s="1209"/>
      <c r="KEP432" s="1209"/>
      <c r="KEQ432" s="1209"/>
      <c r="KER432" s="1210"/>
      <c r="KES432" s="1211"/>
      <c r="KET432" s="1210"/>
      <c r="KEV432" s="1208"/>
      <c r="KEW432" s="1209"/>
      <c r="KEX432" s="1209"/>
      <c r="KEY432" s="1209"/>
      <c r="KEZ432" s="1209"/>
      <c r="KFA432" s="1210"/>
      <c r="KFB432" s="1211"/>
      <c r="KFC432" s="1210"/>
      <c r="KFE432" s="1208"/>
      <c r="KFF432" s="1209"/>
      <c r="KFG432" s="1209"/>
      <c r="KFH432" s="1209"/>
      <c r="KFI432" s="1209"/>
      <c r="KFJ432" s="1210"/>
      <c r="KFK432" s="1211"/>
      <c r="KFL432" s="1210"/>
      <c r="KFN432" s="1208"/>
      <c r="KFO432" s="1209"/>
      <c r="KFP432" s="1209"/>
      <c r="KFQ432" s="1209"/>
      <c r="KFR432" s="1209"/>
      <c r="KFS432" s="1210"/>
      <c r="KFT432" s="1211"/>
      <c r="KFU432" s="1210"/>
      <c r="KFW432" s="1208"/>
      <c r="KFX432" s="1209"/>
      <c r="KFY432" s="1209"/>
      <c r="KFZ432" s="1209"/>
      <c r="KGA432" s="1209"/>
      <c r="KGB432" s="1210"/>
      <c r="KGC432" s="1211"/>
      <c r="KGD432" s="1210"/>
      <c r="KGF432" s="1208"/>
      <c r="KGG432" s="1209"/>
      <c r="KGH432" s="1209"/>
      <c r="KGI432" s="1209"/>
      <c r="KGJ432" s="1209"/>
      <c r="KGK432" s="1210"/>
      <c r="KGL432" s="1211"/>
      <c r="KGM432" s="1210"/>
      <c r="KGO432" s="1208"/>
      <c r="KGP432" s="1209"/>
      <c r="KGQ432" s="1209"/>
      <c r="KGR432" s="1209"/>
      <c r="KGS432" s="1209"/>
      <c r="KGT432" s="1210"/>
      <c r="KGU432" s="1211"/>
      <c r="KGV432" s="1210"/>
      <c r="KGX432" s="1208"/>
      <c r="KGY432" s="1209"/>
      <c r="KGZ432" s="1209"/>
      <c r="KHA432" s="1209"/>
      <c r="KHB432" s="1209"/>
      <c r="KHC432" s="1210"/>
      <c r="KHD432" s="1211"/>
      <c r="KHE432" s="1210"/>
      <c r="KHG432" s="1208"/>
      <c r="KHH432" s="1209"/>
      <c r="KHI432" s="1209"/>
      <c r="KHJ432" s="1209"/>
      <c r="KHK432" s="1209"/>
      <c r="KHL432" s="1210"/>
      <c r="KHM432" s="1211"/>
      <c r="KHN432" s="1210"/>
      <c r="KHP432" s="1208"/>
      <c r="KHQ432" s="1209"/>
      <c r="KHR432" s="1209"/>
      <c r="KHS432" s="1209"/>
      <c r="KHT432" s="1209"/>
      <c r="KHU432" s="1210"/>
      <c r="KHV432" s="1211"/>
      <c r="KHW432" s="1210"/>
      <c r="KHY432" s="1208"/>
      <c r="KHZ432" s="1209"/>
      <c r="KIA432" s="1209"/>
      <c r="KIB432" s="1209"/>
      <c r="KIC432" s="1209"/>
      <c r="KID432" s="1210"/>
      <c r="KIE432" s="1211"/>
      <c r="KIF432" s="1210"/>
      <c r="KIH432" s="1208"/>
      <c r="KII432" s="1209"/>
      <c r="KIJ432" s="1209"/>
      <c r="KIK432" s="1209"/>
      <c r="KIL432" s="1209"/>
      <c r="KIM432" s="1210"/>
      <c r="KIN432" s="1211"/>
      <c r="KIO432" s="1210"/>
      <c r="KIQ432" s="1208"/>
      <c r="KIR432" s="1209"/>
      <c r="KIS432" s="1209"/>
      <c r="KIT432" s="1209"/>
      <c r="KIU432" s="1209"/>
      <c r="KIV432" s="1210"/>
      <c r="KIW432" s="1211"/>
      <c r="KIX432" s="1210"/>
      <c r="KIZ432" s="1208"/>
      <c r="KJA432" s="1209"/>
      <c r="KJB432" s="1209"/>
      <c r="KJC432" s="1209"/>
      <c r="KJD432" s="1209"/>
      <c r="KJE432" s="1210"/>
      <c r="KJF432" s="1211"/>
      <c r="KJG432" s="1210"/>
      <c r="KJI432" s="1208"/>
      <c r="KJJ432" s="1209"/>
      <c r="KJK432" s="1209"/>
      <c r="KJL432" s="1209"/>
      <c r="KJM432" s="1209"/>
      <c r="KJN432" s="1210"/>
      <c r="KJO432" s="1211"/>
      <c r="KJP432" s="1210"/>
      <c r="KJR432" s="1208"/>
      <c r="KJS432" s="1209"/>
      <c r="KJT432" s="1209"/>
      <c r="KJU432" s="1209"/>
      <c r="KJV432" s="1209"/>
      <c r="KJW432" s="1210"/>
      <c r="KJX432" s="1211"/>
      <c r="KJY432" s="1210"/>
      <c r="KKA432" s="1208"/>
      <c r="KKB432" s="1209"/>
      <c r="KKC432" s="1209"/>
      <c r="KKD432" s="1209"/>
      <c r="KKE432" s="1209"/>
      <c r="KKF432" s="1210"/>
      <c r="KKG432" s="1211"/>
      <c r="KKH432" s="1210"/>
      <c r="KKJ432" s="1208"/>
      <c r="KKK432" s="1209"/>
      <c r="KKL432" s="1209"/>
      <c r="KKM432" s="1209"/>
      <c r="KKN432" s="1209"/>
      <c r="KKO432" s="1210"/>
      <c r="KKP432" s="1211"/>
      <c r="KKQ432" s="1210"/>
      <c r="KKS432" s="1208"/>
      <c r="KKT432" s="1209"/>
      <c r="KKU432" s="1209"/>
      <c r="KKV432" s="1209"/>
      <c r="KKW432" s="1209"/>
      <c r="KKX432" s="1210"/>
      <c r="KKY432" s="1211"/>
      <c r="KKZ432" s="1210"/>
      <c r="KLB432" s="1208"/>
      <c r="KLC432" s="1209"/>
      <c r="KLD432" s="1209"/>
      <c r="KLE432" s="1209"/>
      <c r="KLF432" s="1209"/>
      <c r="KLG432" s="1210"/>
      <c r="KLH432" s="1211"/>
      <c r="KLI432" s="1210"/>
      <c r="KLK432" s="1208"/>
      <c r="KLL432" s="1209"/>
      <c r="KLM432" s="1209"/>
      <c r="KLN432" s="1209"/>
      <c r="KLO432" s="1209"/>
      <c r="KLP432" s="1210"/>
      <c r="KLQ432" s="1211"/>
      <c r="KLR432" s="1210"/>
      <c r="KLT432" s="1208"/>
      <c r="KLU432" s="1209"/>
      <c r="KLV432" s="1209"/>
      <c r="KLW432" s="1209"/>
      <c r="KLX432" s="1209"/>
      <c r="KLY432" s="1210"/>
      <c r="KLZ432" s="1211"/>
      <c r="KMA432" s="1210"/>
      <c r="KMC432" s="1208"/>
      <c r="KMD432" s="1209"/>
      <c r="KME432" s="1209"/>
      <c r="KMF432" s="1209"/>
      <c r="KMG432" s="1209"/>
      <c r="KMH432" s="1210"/>
      <c r="KMI432" s="1211"/>
      <c r="KMJ432" s="1210"/>
      <c r="KML432" s="1208"/>
      <c r="KMM432" s="1209"/>
      <c r="KMN432" s="1209"/>
      <c r="KMO432" s="1209"/>
      <c r="KMP432" s="1209"/>
      <c r="KMQ432" s="1210"/>
      <c r="KMR432" s="1211"/>
      <c r="KMS432" s="1210"/>
      <c r="KMU432" s="1208"/>
      <c r="KMV432" s="1209"/>
      <c r="KMW432" s="1209"/>
      <c r="KMX432" s="1209"/>
      <c r="KMY432" s="1209"/>
      <c r="KMZ432" s="1210"/>
      <c r="KNA432" s="1211"/>
      <c r="KNB432" s="1210"/>
      <c r="KND432" s="1208"/>
      <c r="KNE432" s="1209"/>
      <c r="KNF432" s="1209"/>
      <c r="KNG432" s="1209"/>
      <c r="KNH432" s="1209"/>
      <c r="KNI432" s="1210"/>
      <c r="KNJ432" s="1211"/>
      <c r="KNK432" s="1210"/>
      <c r="KNM432" s="1208"/>
      <c r="KNN432" s="1209"/>
      <c r="KNO432" s="1209"/>
      <c r="KNP432" s="1209"/>
      <c r="KNQ432" s="1209"/>
      <c r="KNR432" s="1210"/>
      <c r="KNS432" s="1211"/>
      <c r="KNT432" s="1210"/>
      <c r="KNV432" s="1208"/>
      <c r="KNW432" s="1209"/>
      <c r="KNX432" s="1209"/>
      <c r="KNY432" s="1209"/>
      <c r="KNZ432" s="1209"/>
      <c r="KOA432" s="1210"/>
      <c r="KOB432" s="1211"/>
      <c r="KOC432" s="1210"/>
      <c r="KOE432" s="1208"/>
      <c r="KOF432" s="1209"/>
      <c r="KOG432" s="1209"/>
      <c r="KOH432" s="1209"/>
      <c r="KOI432" s="1209"/>
      <c r="KOJ432" s="1210"/>
      <c r="KOK432" s="1211"/>
      <c r="KOL432" s="1210"/>
      <c r="KON432" s="1208"/>
      <c r="KOO432" s="1209"/>
      <c r="KOP432" s="1209"/>
      <c r="KOQ432" s="1209"/>
      <c r="KOR432" s="1209"/>
      <c r="KOS432" s="1210"/>
      <c r="KOT432" s="1211"/>
      <c r="KOU432" s="1210"/>
      <c r="KOW432" s="1208"/>
      <c r="KOX432" s="1209"/>
      <c r="KOY432" s="1209"/>
      <c r="KOZ432" s="1209"/>
      <c r="KPA432" s="1209"/>
      <c r="KPB432" s="1210"/>
      <c r="KPC432" s="1211"/>
      <c r="KPD432" s="1210"/>
      <c r="KPF432" s="1208"/>
      <c r="KPG432" s="1209"/>
      <c r="KPH432" s="1209"/>
      <c r="KPI432" s="1209"/>
      <c r="KPJ432" s="1209"/>
      <c r="KPK432" s="1210"/>
      <c r="KPL432" s="1211"/>
      <c r="KPM432" s="1210"/>
      <c r="KPO432" s="1208"/>
      <c r="KPP432" s="1209"/>
      <c r="KPQ432" s="1209"/>
      <c r="KPR432" s="1209"/>
      <c r="KPS432" s="1209"/>
      <c r="KPT432" s="1210"/>
      <c r="KPU432" s="1211"/>
      <c r="KPV432" s="1210"/>
      <c r="KPX432" s="1208"/>
      <c r="KPY432" s="1209"/>
      <c r="KPZ432" s="1209"/>
      <c r="KQA432" s="1209"/>
      <c r="KQB432" s="1209"/>
      <c r="KQC432" s="1210"/>
      <c r="KQD432" s="1211"/>
      <c r="KQE432" s="1210"/>
      <c r="KQG432" s="1208"/>
      <c r="KQH432" s="1209"/>
      <c r="KQI432" s="1209"/>
      <c r="KQJ432" s="1209"/>
      <c r="KQK432" s="1209"/>
      <c r="KQL432" s="1210"/>
      <c r="KQM432" s="1211"/>
      <c r="KQN432" s="1210"/>
      <c r="KQP432" s="1208"/>
      <c r="KQQ432" s="1209"/>
      <c r="KQR432" s="1209"/>
      <c r="KQS432" s="1209"/>
      <c r="KQT432" s="1209"/>
      <c r="KQU432" s="1210"/>
      <c r="KQV432" s="1211"/>
      <c r="KQW432" s="1210"/>
      <c r="KQY432" s="1208"/>
      <c r="KQZ432" s="1209"/>
      <c r="KRA432" s="1209"/>
      <c r="KRB432" s="1209"/>
      <c r="KRC432" s="1209"/>
      <c r="KRD432" s="1210"/>
      <c r="KRE432" s="1211"/>
      <c r="KRF432" s="1210"/>
      <c r="KRH432" s="1208"/>
      <c r="KRI432" s="1209"/>
      <c r="KRJ432" s="1209"/>
      <c r="KRK432" s="1209"/>
      <c r="KRL432" s="1209"/>
      <c r="KRM432" s="1210"/>
      <c r="KRN432" s="1211"/>
      <c r="KRO432" s="1210"/>
      <c r="KRQ432" s="1208"/>
      <c r="KRR432" s="1209"/>
      <c r="KRS432" s="1209"/>
      <c r="KRT432" s="1209"/>
      <c r="KRU432" s="1209"/>
      <c r="KRV432" s="1210"/>
      <c r="KRW432" s="1211"/>
      <c r="KRX432" s="1210"/>
      <c r="KRZ432" s="1208"/>
      <c r="KSA432" s="1209"/>
      <c r="KSB432" s="1209"/>
      <c r="KSC432" s="1209"/>
      <c r="KSD432" s="1209"/>
      <c r="KSE432" s="1210"/>
      <c r="KSF432" s="1211"/>
      <c r="KSG432" s="1210"/>
      <c r="KSI432" s="1208"/>
      <c r="KSJ432" s="1209"/>
      <c r="KSK432" s="1209"/>
      <c r="KSL432" s="1209"/>
      <c r="KSM432" s="1209"/>
      <c r="KSN432" s="1210"/>
      <c r="KSO432" s="1211"/>
      <c r="KSP432" s="1210"/>
      <c r="KSR432" s="1208"/>
      <c r="KSS432" s="1209"/>
      <c r="KST432" s="1209"/>
      <c r="KSU432" s="1209"/>
      <c r="KSV432" s="1209"/>
      <c r="KSW432" s="1210"/>
      <c r="KSX432" s="1211"/>
      <c r="KSY432" s="1210"/>
      <c r="KTA432" s="1208"/>
      <c r="KTB432" s="1209"/>
      <c r="KTC432" s="1209"/>
      <c r="KTD432" s="1209"/>
      <c r="KTE432" s="1209"/>
      <c r="KTF432" s="1210"/>
      <c r="KTG432" s="1211"/>
      <c r="KTH432" s="1210"/>
      <c r="KTJ432" s="1208"/>
      <c r="KTK432" s="1209"/>
      <c r="KTL432" s="1209"/>
      <c r="KTM432" s="1209"/>
      <c r="KTN432" s="1209"/>
      <c r="KTO432" s="1210"/>
      <c r="KTP432" s="1211"/>
      <c r="KTQ432" s="1210"/>
      <c r="KTS432" s="1208"/>
      <c r="KTT432" s="1209"/>
      <c r="KTU432" s="1209"/>
      <c r="KTV432" s="1209"/>
      <c r="KTW432" s="1209"/>
      <c r="KTX432" s="1210"/>
      <c r="KTY432" s="1211"/>
      <c r="KTZ432" s="1210"/>
      <c r="KUB432" s="1208"/>
      <c r="KUC432" s="1209"/>
      <c r="KUD432" s="1209"/>
      <c r="KUE432" s="1209"/>
      <c r="KUF432" s="1209"/>
      <c r="KUG432" s="1210"/>
      <c r="KUH432" s="1211"/>
      <c r="KUI432" s="1210"/>
      <c r="KUK432" s="1208"/>
      <c r="KUL432" s="1209"/>
      <c r="KUM432" s="1209"/>
      <c r="KUN432" s="1209"/>
      <c r="KUO432" s="1209"/>
      <c r="KUP432" s="1210"/>
      <c r="KUQ432" s="1211"/>
      <c r="KUR432" s="1210"/>
      <c r="KUT432" s="1208"/>
      <c r="KUU432" s="1209"/>
      <c r="KUV432" s="1209"/>
      <c r="KUW432" s="1209"/>
      <c r="KUX432" s="1209"/>
      <c r="KUY432" s="1210"/>
      <c r="KUZ432" s="1211"/>
      <c r="KVA432" s="1210"/>
      <c r="KVC432" s="1208"/>
      <c r="KVD432" s="1209"/>
      <c r="KVE432" s="1209"/>
      <c r="KVF432" s="1209"/>
      <c r="KVG432" s="1209"/>
      <c r="KVH432" s="1210"/>
      <c r="KVI432" s="1211"/>
      <c r="KVJ432" s="1210"/>
      <c r="KVL432" s="1208"/>
      <c r="KVM432" s="1209"/>
      <c r="KVN432" s="1209"/>
      <c r="KVO432" s="1209"/>
      <c r="KVP432" s="1209"/>
      <c r="KVQ432" s="1210"/>
      <c r="KVR432" s="1211"/>
      <c r="KVS432" s="1210"/>
      <c r="KVU432" s="1208"/>
      <c r="KVV432" s="1209"/>
      <c r="KVW432" s="1209"/>
      <c r="KVX432" s="1209"/>
      <c r="KVY432" s="1209"/>
      <c r="KVZ432" s="1210"/>
      <c r="KWA432" s="1211"/>
      <c r="KWB432" s="1210"/>
      <c r="KWD432" s="1208"/>
      <c r="KWE432" s="1209"/>
      <c r="KWF432" s="1209"/>
      <c r="KWG432" s="1209"/>
      <c r="KWH432" s="1209"/>
      <c r="KWI432" s="1210"/>
      <c r="KWJ432" s="1211"/>
      <c r="KWK432" s="1210"/>
      <c r="KWM432" s="1208"/>
      <c r="KWN432" s="1209"/>
      <c r="KWO432" s="1209"/>
      <c r="KWP432" s="1209"/>
      <c r="KWQ432" s="1209"/>
      <c r="KWR432" s="1210"/>
      <c r="KWS432" s="1211"/>
      <c r="KWT432" s="1210"/>
      <c r="KWV432" s="1208"/>
      <c r="KWW432" s="1209"/>
      <c r="KWX432" s="1209"/>
      <c r="KWY432" s="1209"/>
      <c r="KWZ432" s="1209"/>
      <c r="KXA432" s="1210"/>
      <c r="KXB432" s="1211"/>
      <c r="KXC432" s="1210"/>
      <c r="KXE432" s="1208"/>
      <c r="KXF432" s="1209"/>
      <c r="KXG432" s="1209"/>
      <c r="KXH432" s="1209"/>
      <c r="KXI432" s="1209"/>
      <c r="KXJ432" s="1210"/>
      <c r="KXK432" s="1211"/>
      <c r="KXL432" s="1210"/>
      <c r="KXN432" s="1208"/>
      <c r="KXO432" s="1209"/>
      <c r="KXP432" s="1209"/>
      <c r="KXQ432" s="1209"/>
      <c r="KXR432" s="1209"/>
      <c r="KXS432" s="1210"/>
      <c r="KXT432" s="1211"/>
      <c r="KXU432" s="1210"/>
      <c r="KXW432" s="1208"/>
      <c r="KXX432" s="1209"/>
      <c r="KXY432" s="1209"/>
      <c r="KXZ432" s="1209"/>
      <c r="KYA432" s="1209"/>
      <c r="KYB432" s="1210"/>
      <c r="KYC432" s="1211"/>
      <c r="KYD432" s="1210"/>
      <c r="KYF432" s="1208"/>
      <c r="KYG432" s="1209"/>
      <c r="KYH432" s="1209"/>
      <c r="KYI432" s="1209"/>
      <c r="KYJ432" s="1209"/>
      <c r="KYK432" s="1210"/>
      <c r="KYL432" s="1211"/>
      <c r="KYM432" s="1210"/>
      <c r="KYO432" s="1208"/>
      <c r="KYP432" s="1209"/>
      <c r="KYQ432" s="1209"/>
      <c r="KYR432" s="1209"/>
      <c r="KYS432" s="1209"/>
      <c r="KYT432" s="1210"/>
      <c r="KYU432" s="1211"/>
      <c r="KYV432" s="1210"/>
      <c r="KYX432" s="1208"/>
      <c r="KYY432" s="1209"/>
      <c r="KYZ432" s="1209"/>
      <c r="KZA432" s="1209"/>
      <c r="KZB432" s="1209"/>
      <c r="KZC432" s="1210"/>
      <c r="KZD432" s="1211"/>
      <c r="KZE432" s="1210"/>
      <c r="KZG432" s="1208"/>
      <c r="KZH432" s="1209"/>
      <c r="KZI432" s="1209"/>
      <c r="KZJ432" s="1209"/>
      <c r="KZK432" s="1209"/>
      <c r="KZL432" s="1210"/>
      <c r="KZM432" s="1211"/>
      <c r="KZN432" s="1210"/>
      <c r="KZP432" s="1208"/>
      <c r="KZQ432" s="1209"/>
      <c r="KZR432" s="1209"/>
      <c r="KZS432" s="1209"/>
      <c r="KZT432" s="1209"/>
      <c r="KZU432" s="1210"/>
      <c r="KZV432" s="1211"/>
      <c r="KZW432" s="1210"/>
      <c r="KZY432" s="1208"/>
      <c r="KZZ432" s="1209"/>
      <c r="LAA432" s="1209"/>
      <c r="LAB432" s="1209"/>
      <c r="LAC432" s="1209"/>
      <c r="LAD432" s="1210"/>
      <c r="LAE432" s="1211"/>
      <c r="LAF432" s="1210"/>
      <c r="LAH432" s="1208"/>
      <c r="LAI432" s="1209"/>
      <c r="LAJ432" s="1209"/>
      <c r="LAK432" s="1209"/>
      <c r="LAL432" s="1209"/>
      <c r="LAM432" s="1210"/>
      <c r="LAN432" s="1211"/>
      <c r="LAO432" s="1210"/>
      <c r="LAQ432" s="1208"/>
      <c r="LAR432" s="1209"/>
      <c r="LAS432" s="1209"/>
      <c r="LAT432" s="1209"/>
      <c r="LAU432" s="1209"/>
      <c r="LAV432" s="1210"/>
      <c r="LAW432" s="1211"/>
      <c r="LAX432" s="1210"/>
      <c r="LAZ432" s="1208"/>
      <c r="LBA432" s="1209"/>
      <c r="LBB432" s="1209"/>
      <c r="LBC432" s="1209"/>
      <c r="LBD432" s="1209"/>
      <c r="LBE432" s="1210"/>
      <c r="LBF432" s="1211"/>
      <c r="LBG432" s="1210"/>
      <c r="LBI432" s="1208"/>
      <c r="LBJ432" s="1209"/>
      <c r="LBK432" s="1209"/>
      <c r="LBL432" s="1209"/>
      <c r="LBM432" s="1209"/>
      <c r="LBN432" s="1210"/>
      <c r="LBO432" s="1211"/>
      <c r="LBP432" s="1210"/>
      <c r="LBR432" s="1208"/>
      <c r="LBS432" s="1209"/>
      <c r="LBT432" s="1209"/>
      <c r="LBU432" s="1209"/>
      <c r="LBV432" s="1209"/>
      <c r="LBW432" s="1210"/>
      <c r="LBX432" s="1211"/>
      <c r="LBY432" s="1210"/>
      <c r="LCA432" s="1208"/>
      <c r="LCB432" s="1209"/>
      <c r="LCC432" s="1209"/>
      <c r="LCD432" s="1209"/>
      <c r="LCE432" s="1209"/>
      <c r="LCF432" s="1210"/>
      <c r="LCG432" s="1211"/>
      <c r="LCH432" s="1210"/>
      <c r="LCJ432" s="1208"/>
      <c r="LCK432" s="1209"/>
      <c r="LCL432" s="1209"/>
      <c r="LCM432" s="1209"/>
      <c r="LCN432" s="1209"/>
      <c r="LCO432" s="1210"/>
      <c r="LCP432" s="1211"/>
      <c r="LCQ432" s="1210"/>
      <c r="LCS432" s="1208"/>
      <c r="LCT432" s="1209"/>
      <c r="LCU432" s="1209"/>
      <c r="LCV432" s="1209"/>
      <c r="LCW432" s="1209"/>
      <c r="LCX432" s="1210"/>
      <c r="LCY432" s="1211"/>
      <c r="LCZ432" s="1210"/>
      <c r="LDB432" s="1208"/>
      <c r="LDC432" s="1209"/>
      <c r="LDD432" s="1209"/>
      <c r="LDE432" s="1209"/>
      <c r="LDF432" s="1209"/>
      <c r="LDG432" s="1210"/>
      <c r="LDH432" s="1211"/>
      <c r="LDI432" s="1210"/>
      <c r="LDK432" s="1208"/>
      <c r="LDL432" s="1209"/>
      <c r="LDM432" s="1209"/>
      <c r="LDN432" s="1209"/>
      <c r="LDO432" s="1209"/>
      <c r="LDP432" s="1210"/>
      <c r="LDQ432" s="1211"/>
      <c r="LDR432" s="1210"/>
      <c r="LDT432" s="1208"/>
      <c r="LDU432" s="1209"/>
      <c r="LDV432" s="1209"/>
      <c r="LDW432" s="1209"/>
      <c r="LDX432" s="1209"/>
      <c r="LDY432" s="1210"/>
      <c r="LDZ432" s="1211"/>
      <c r="LEA432" s="1210"/>
      <c r="LEC432" s="1208"/>
      <c r="LED432" s="1209"/>
      <c r="LEE432" s="1209"/>
      <c r="LEF432" s="1209"/>
      <c r="LEG432" s="1209"/>
      <c r="LEH432" s="1210"/>
      <c r="LEI432" s="1211"/>
      <c r="LEJ432" s="1210"/>
      <c r="LEL432" s="1208"/>
      <c r="LEM432" s="1209"/>
      <c r="LEN432" s="1209"/>
      <c r="LEO432" s="1209"/>
      <c r="LEP432" s="1209"/>
      <c r="LEQ432" s="1210"/>
      <c r="LER432" s="1211"/>
      <c r="LES432" s="1210"/>
      <c r="LEU432" s="1208"/>
      <c r="LEV432" s="1209"/>
      <c r="LEW432" s="1209"/>
      <c r="LEX432" s="1209"/>
      <c r="LEY432" s="1209"/>
      <c r="LEZ432" s="1210"/>
      <c r="LFA432" s="1211"/>
      <c r="LFB432" s="1210"/>
      <c r="LFD432" s="1208"/>
      <c r="LFE432" s="1209"/>
      <c r="LFF432" s="1209"/>
      <c r="LFG432" s="1209"/>
      <c r="LFH432" s="1209"/>
      <c r="LFI432" s="1210"/>
      <c r="LFJ432" s="1211"/>
      <c r="LFK432" s="1210"/>
      <c r="LFM432" s="1208"/>
      <c r="LFN432" s="1209"/>
      <c r="LFO432" s="1209"/>
      <c r="LFP432" s="1209"/>
      <c r="LFQ432" s="1209"/>
      <c r="LFR432" s="1210"/>
      <c r="LFS432" s="1211"/>
      <c r="LFT432" s="1210"/>
      <c r="LFV432" s="1208"/>
      <c r="LFW432" s="1209"/>
      <c r="LFX432" s="1209"/>
      <c r="LFY432" s="1209"/>
      <c r="LFZ432" s="1209"/>
      <c r="LGA432" s="1210"/>
      <c r="LGB432" s="1211"/>
      <c r="LGC432" s="1210"/>
      <c r="LGE432" s="1208"/>
      <c r="LGF432" s="1209"/>
      <c r="LGG432" s="1209"/>
      <c r="LGH432" s="1209"/>
      <c r="LGI432" s="1209"/>
      <c r="LGJ432" s="1210"/>
      <c r="LGK432" s="1211"/>
      <c r="LGL432" s="1210"/>
      <c r="LGN432" s="1208"/>
      <c r="LGO432" s="1209"/>
      <c r="LGP432" s="1209"/>
      <c r="LGQ432" s="1209"/>
      <c r="LGR432" s="1209"/>
      <c r="LGS432" s="1210"/>
      <c r="LGT432" s="1211"/>
      <c r="LGU432" s="1210"/>
      <c r="LGW432" s="1208"/>
      <c r="LGX432" s="1209"/>
      <c r="LGY432" s="1209"/>
      <c r="LGZ432" s="1209"/>
      <c r="LHA432" s="1209"/>
      <c r="LHB432" s="1210"/>
      <c r="LHC432" s="1211"/>
      <c r="LHD432" s="1210"/>
      <c r="LHF432" s="1208"/>
      <c r="LHG432" s="1209"/>
      <c r="LHH432" s="1209"/>
      <c r="LHI432" s="1209"/>
      <c r="LHJ432" s="1209"/>
      <c r="LHK432" s="1210"/>
      <c r="LHL432" s="1211"/>
      <c r="LHM432" s="1210"/>
      <c r="LHO432" s="1208"/>
      <c r="LHP432" s="1209"/>
      <c r="LHQ432" s="1209"/>
      <c r="LHR432" s="1209"/>
      <c r="LHS432" s="1209"/>
      <c r="LHT432" s="1210"/>
      <c r="LHU432" s="1211"/>
      <c r="LHV432" s="1210"/>
      <c r="LHX432" s="1208"/>
      <c r="LHY432" s="1209"/>
      <c r="LHZ432" s="1209"/>
      <c r="LIA432" s="1209"/>
      <c r="LIB432" s="1209"/>
      <c r="LIC432" s="1210"/>
      <c r="LID432" s="1211"/>
      <c r="LIE432" s="1210"/>
      <c r="LIG432" s="1208"/>
      <c r="LIH432" s="1209"/>
      <c r="LII432" s="1209"/>
      <c r="LIJ432" s="1209"/>
      <c r="LIK432" s="1209"/>
      <c r="LIL432" s="1210"/>
      <c r="LIM432" s="1211"/>
      <c r="LIN432" s="1210"/>
      <c r="LIP432" s="1208"/>
      <c r="LIQ432" s="1209"/>
      <c r="LIR432" s="1209"/>
      <c r="LIS432" s="1209"/>
      <c r="LIT432" s="1209"/>
      <c r="LIU432" s="1210"/>
      <c r="LIV432" s="1211"/>
      <c r="LIW432" s="1210"/>
      <c r="LIY432" s="1208"/>
      <c r="LIZ432" s="1209"/>
      <c r="LJA432" s="1209"/>
      <c r="LJB432" s="1209"/>
      <c r="LJC432" s="1209"/>
      <c r="LJD432" s="1210"/>
      <c r="LJE432" s="1211"/>
      <c r="LJF432" s="1210"/>
      <c r="LJH432" s="1208"/>
      <c r="LJI432" s="1209"/>
      <c r="LJJ432" s="1209"/>
      <c r="LJK432" s="1209"/>
      <c r="LJL432" s="1209"/>
      <c r="LJM432" s="1210"/>
      <c r="LJN432" s="1211"/>
      <c r="LJO432" s="1210"/>
      <c r="LJQ432" s="1208"/>
      <c r="LJR432" s="1209"/>
      <c r="LJS432" s="1209"/>
      <c r="LJT432" s="1209"/>
      <c r="LJU432" s="1209"/>
      <c r="LJV432" s="1210"/>
      <c r="LJW432" s="1211"/>
      <c r="LJX432" s="1210"/>
      <c r="LJZ432" s="1208"/>
      <c r="LKA432" s="1209"/>
      <c r="LKB432" s="1209"/>
      <c r="LKC432" s="1209"/>
      <c r="LKD432" s="1209"/>
      <c r="LKE432" s="1210"/>
      <c r="LKF432" s="1211"/>
      <c r="LKG432" s="1210"/>
      <c r="LKI432" s="1208"/>
      <c r="LKJ432" s="1209"/>
      <c r="LKK432" s="1209"/>
      <c r="LKL432" s="1209"/>
      <c r="LKM432" s="1209"/>
      <c r="LKN432" s="1210"/>
      <c r="LKO432" s="1211"/>
      <c r="LKP432" s="1210"/>
      <c r="LKR432" s="1208"/>
      <c r="LKS432" s="1209"/>
      <c r="LKT432" s="1209"/>
      <c r="LKU432" s="1209"/>
      <c r="LKV432" s="1209"/>
      <c r="LKW432" s="1210"/>
      <c r="LKX432" s="1211"/>
      <c r="LKY432" s="1210"/>
      <c r="LLA432" s="1208"/>
      <c r="LLB432" s="1209"/>
      <c r="LLC432" s="1209"/>
      <c r="LLD432" s="1209"/>
      <c r="LLE432" s="1209"/>
      <c r="LLF432" s="1210"/>
      <c r="LLG432" s="1211"/>
      <c r="LLH432" s="1210"/>
      <c r="LLJ432" s="1208"/>
      <c r="LLK432" s="1209"/>
      <c r="LLL432" s="1209"/>
      <c r="LLM432" s="1209"/>
      <c r="LLN432" s="1209"/>
      <c r="LLO432" s="1210"/>
      <c r="LLP432" s="1211"/>
      <c r="LLQ432" s="1210"/>
      <c r="LLS432" s="1208"/>
      <c r="LLT432" s="1209"/>
      <c r="LLU432" s="1209"/>
      <c r="LLV432" s="1209"/>
      <c r="LLW432" s="1209"/>
      <c r="LLX432" s="1210"/>
      <c r="LLY432" s="1211"/>
      <c r="LLZ432" s="1210"/>
      <c r="LMB432" s="1208"/>
      <c r="LMC432" s="1209"/>
      <c r="LMD432" s="1209"/>
      <c r="LME432" s="1209"/>
      <c r="LMF432" s="1209"/>
      <c r="LMG432" s="1210"/>
      <c r="LMH432" s="1211"/>
      <c r="LMI432" s="1210"/>
      <c r="LMK432" s="1208"/>
      <c r="LML432" s="1209"/>
      <c r="LMM432" s="1209"/>
      <c r="LMN432" s="1209"/>
      <c r="LMO432" s="1209"/>
      <c r="LMP432" s="1210"/>
      <c r="LMQ432" s="1211"/>
      <c r="LMR432" s="1210"/>
      <c r="LMT432" s="1208"/>
      <c r="LMU432" s="1209"/>
      <c r="LMV432" s="1209"/>
      <c r="LMW432" s="1209"/>
      <c r="LMX432" s="1209"/>
      <c r="LMY432" s="1210"/>
      <c r="LMZ432" s="1211"/>
      <c r="LNA432" s="1210"/>
      <c r="LNC432" s="1208"/>
      <c r="LND432" s="1209"/>
      <c r="LNE432" s="1209"/>
      <c r="LNF432" s="1209"/>
      <c r="LNG432" s="1209"/>
      <c r="LNH432" s="1210"/>
      <c r="LNI432" s="1211"/>
      <c r="LNJ432" s="1210"/>
      <c r="LNL432" s="1208"/>
      <c r="LNM432" s="1209"/>
      <c r="LNN432" s="1209"/>
      <c r="LNO432" s="1209"/>
      <c r="LNP432" s="1209"/>
      <c r="LNQ432" s="1210"/>
      <c r="LNR432" s="1211"/>
      <c r="LNS432" s="1210"/>
      <c r="LNU432" s="1208"/>
      <c r="LNV432" s="1209"/>
      <c r="LNW432" s="1209"/>
      <c r="LNX432" s="1209"/>
      <c r="LNY432" s="1209"/>
      <c r="LNZ432" s="1210"/>
      <c r="LOA432" s="1211"/>
      <c r="LOB432" s="1210"/>
      <c r="LOD432" s="1208"/>
      <c r="LOE432" s="1209"/>
      <c r="LOF432" s="1209"/>
      <c r="LOG432" s="1209"/>
      <c r="LOH432" s="1209"/>
      <c r="LOI432" s="1210"/>
      <c r="LOJ432" s="1211"/>
      <c r="LOK432" s="1210"/>
      <c r="LOM432" s="1208"/>
      <c r="LON432" s="1209"/>
      <c r="LOO432" s="1209"/>
      <c r="LOP432" s="1209"/>
      <c r="LOQ432" s="1209"/>
      <c r="LOR432" s="1210"/>
      <c r="LOS432" s="1211"/>
      <c r="LOT432" s="1210"/>
      <c r="LOV432" s="1208"/>
      <c r="LOW432" s="1209"/>
      <c r="LOX432" s="1209"/>
      <c r="LOY432" s="1209"/>
      <c r="LOZ432" s="1209"/>
      <c r="LPA432" s="1210"/>
      <c r="LPB432" s="1211"/>
      <c r="LPC432" s="1210"/>
      <c r="LPE432" s="1208"/>
      <c r="LPF432" s="1209"/>
      <c r="LPG432" s="1209"/>
      <c r="LPH432" s="1209"/>
      <c r="LPI432" s="1209"/>
      <c r="LPJ432" s="1210"/>
      <c r="LPK432" s="1211"/>
      <c r="LPL432" s="1210"/>
      <c r="LPN432" s="1208"/>
      <c r="LPO432" s="1209"/>
      <c r="LPP432" s="1209"/>
      <c r="LPQ432" s="1209"/>
      <c r="LPR432" s="1209"/>
      <c r="LPS432" s="1210"/>
      <c r="LPT432" s="1211"/>
      <c r="LPU432" s="1210"/>
      <c r="LPW432" s="1208"/>
      <c r="LPX432" s="1209"/>
      <c r="LPY432" s="1209"/>
      <c r="LPZ432" s="1209"/>
      <c r="LQA432" s="1209"/>
      <c r="LQB432" s="1210"/>
      <c r="LQC432" s="1211"/>
      <c r="LQD432" s="1210"/>
      <c r="LQF432" s="1208"/>
      <c r="LQG432" s="1209"/>
      <c r="LQH432" s="1209"/>
      <c r="LQI432" s="1209"/>
      <c r="LQJ432" s="1209"/>
      <c r="LQK432" s="1210"/>
      <c r="LQL432" s="1211"/>
      <c r="LQM432" s="1210"/>
      <c r="LQO432" s="1208"/>
      <c r="LQP432" s="1209"/>
      <c r="LQQ432" s="1209"/>
      <c r="LQR432" s="1209"/>
      <c r="LQS432" s="1209"/>
      <c r="LQT432" s="1210"/>
      <c r="LQU432" s="1211"/>
      <c r="LQV432" s="1210"/>
      <c r="LQX432" s="1208"/>
      <c r="LQY432" s="1209"/>
      <c r="LQZ432" s="1209"/>
      <c r="LRA432" s="1209"/>
      <c r="LRB432" s="1209"/>
      <c r="LRC432" s="1210"/>
      <c r="LRD432" s="1211"/>
      <c r="LRE432" s="1210"/>
      <c r="LRG432" s="1208"/>
      <c r="LRH432" s="1209"/>
      <c r="LRI432" s="1209"/>
      <c r="LRJ432" s="1209"/>
      <c r="LRK432" s="1209"/>
      <c r="LRL432" s="1210"/>
      <c r="LRM432" s="1211"/>
      <c r="LRN432" s="1210"/>
      <c r="LRP432" s="1208"/>
      <c r="LRQ432" s="1209"/>
      <c r="LRR432" s="1209"/>
      <c r="LRS432" s="1209"/>
      <c r="LRT432" s="1209"/>
      <c r="LRU432" s="1210"/>
      <c r="LRV432" s="1211"/>
      <c r="LRW432" s="1210"/>
      <c r="LRY432" s="1208"/>
      <c r="LRZ432" s="1209"/>
      <c r="LSA432" s="1209"/>
      <c r="LSB432" s="1209"/>
      <c r="LSC432" s="1209"/>
      <c r="LSD432" s="1210"/>
      <c r="LSE432" s="1211"/>
      <c r="LSF432" s="1210"/>
      <c r="LSH432" s="1208"/>
      <c r="LSI432" s="1209"/>
      <c r="LSJ432" s="1209"/>
      <c r="LSK432" s="1209"/>
      <c r="LSL432" s="1209"/>
      <c r="LSM432" s="1210"/>
      <c r="LSN432" s="1211"/>
      <c r="LSO432" s="1210"/>
      <c r="LSQ432" s="1208"/>
      <c r="LSR432" s="1209"/>
      <c r="LSS432" s="1209"/>
      <c r="LST432" s="1209"/>
      <c r="LSU432" s="1209"/>
      <c r="LSV432" s="1210"/>
      <c r="LSW432" s="1211"/>
      <c r="LSX432" s="1210"/>
      <c r="LSZ432" s="1208"/>
      <c r="LTA432" s="1209"/>
      <c r="LTB432" s="1209"/>
      <c r="LTC432" s="1209"/>
      <c r="LTD432" s="1209"/>
      <c r="LTE432" s="1210"/>
      <c r="LTF432" s="1211"/>
      <c r="LTG432" s="1210"/>
      <c r="LTI432" s="1208"/>
      <c r="LTJ432" s="1209"/>
      <c r="LTK432" s="1209"/>
      <c r="LTL432" s="1209"/>
      <c r="LTM432" s="1209"/>
      <c r="LTN432" s="1210"/>
      <c r="LTO432" s="1211"/>
      <c r="LTP432" s="1210"/>
      <c r="LTR432" s="1208"/>
      <c r="LTS432" s="1209"/>
      <c r="LTT432" s="1209"/>
      <c r="LTU432" s="1209"/>
      <c r="LTV432" s="1209"/>
      <c r="LTW432" s="1210"/>
      <c r="LTX432" s="1211"/>
      <c r="LTY432" s="1210"/>
      <c r="LUA432" s="1208"/>
      <c r="LUB432" s="1209"/>
      <c r="LUC432" s="1209"/>
      <c r="LUD432" s="1209"/>
      <c r="LUE432" s="1209"/>
      <c r="LUF432" s="1210"/>
      <c r="LUG432" s="1211"/>
      <c r="LUH432" s="1210"/>
      <c r="LUJ432" s="1208"/>
      <c r="LUK432" s="1209"/>
      <c r="LUL432" s="1209"/>
      <c r="LUM432" s="1209"/>
      <c r="LUN432" s="1209"/>
      <c r="LUO432" s="1210"/>
      <c r="LUP432" s="1211"/>
      <c r="LUQ432" s="1210"/>
      <c r="LUS432" s="1208"/>
      <c r="LUT432" s="1209"/>
      <c r="LUU432" s="1209"/>
      <c r="LUV432" s="1209"/>
      <c r="LUW432" s="1209"/>
      <c r="LUX432" s="1210"/>
      <c r="LUY432" s="1211"/>
      <c r="LUZ432" s="1210"/>
      <c r="LVB432" s="1208"/>
      <c r="LVC432" s="1209"/>
      <c r="LVD432" s="1209"/>
      <c r="LVE432" s="1209"/>
      <c r="LVF432" s="1209"/>
      <c r="LVG432" s="1210"/>
      <c r="LVH432" s="1211"/>
      <c r="LVI432" s="1210"/>
      <c r="LVK432" s="1208"/>
      <c r="LVL432" s="1209"/>
      <c r="LVM432" s="1209"/>
      <c r="LVN432" s="1209"/>
      <c r="LVO432" s="1209"/>
      <c r="LVP432" s="1210"/>
      <c r="LVQ432" s="1211"/>
      <c r="LVR432" s="1210"/>
      <c r="LVT432" s="1208"/>
      <c r="LVU432" s="1209"/>
      <c r="LVV432" s="1209"/>
      <c r="LVW432" s="1209"/>
      <c r="LVX432" s="1209"/>
      <c r="LVY432" s="1210"/>
      <c r="LVZ432" s="1211"/>
      <c r="LWA432" s="1210"/>
      <c r="LWC432" s="1208"/>
      <c r="LWD432" s="1209"/>
      <c r="LWE432" s="1209"/>
      <c r="LWF432" s="1209"/>
      <c r="LWG432" s="1209"/>
      <c r="LWH432" s="1210"/>
      <c r="LWI432" s="1211"/>
      <c r="LWJ432" s="1210"/>
      <c r="LWL432" s="1208"/>
      <c r="LWM432" s="1209"/>
      <c r="LWN432" s="1209"/>
      <c r="LWO432" s="1209"/>
      <c r="LWP432" s="1209"/>
      <c r="LWQ432" s="1210"/>
      <c r="LWR432" s="1211"/>
      <c r="LWS432" s="1210"/>
      <c r="LWU432" s="1208"/>
      <c r="LWV432" s="1209"/>
      <c r="LWW432" s="1209"/>
      <c r="LWX432" s="1209"/>
      <c r="LWY432" s="1209"/>
      <c r="LWZ432" s="1210"/>
      <c r="LXA432" s="1211"/>
      <c r="LXB432" s="1210"/>
      <c r="LXD432" s="1208"/>
      <c r="LXE432" s="1209"/>
      <c r="LXF432" s="1209"/>
      <c r="LXG432" s="1209"/>
      <c r="LXH432" s="1209"/>
      <c r="LXI432" s="1210"/>
      <c r="LXJ432" s="1211"/>
      <c r="LXK432" s="1210"/>
      <c r="LXM432" s="1208"/>
      <c r="LXN432" s="1209"/>
      <c r="LXO432" s="1209"/>
      <c r="LXP432" s="1209"/>
      <c r="LXQ432" s="1209"/>
      <c r="LXR432" s="1210"/>
      <c r="LXS432" s="1211"/>
      <c r="LXT432" s="1210"/>
      <c r="LXV432" s="1208"/>
      <c r="LXW432" s="1209"/>
      <c r="LXX432" s="1209"/>
      <c r="LXY432" s="1209"/>
      <c r="LXZ432" s="1209"/>
      <c r="LYA432" s="1210"/>
      <c r="LYB432" s="1211"/>
      <c r="LYC432" s="1210"/>
      <c r="LYE432" s="1208"/>
      <c r="LYF432" s="1209"/>
      <c r="LYG432" s="1209"/>
      <c r="LYH432" s="1209"/>
      <c r="LYI432" s="1209"/>
      <c r="LYJ432" s="1210"/>
      <c r="LYK432" s="1211"/>
      <c r="LYL432" s="1210"/>
      <c r="LYN432" s="1208"/>
      <c r="LYO432" s="1209"/>
      <c r="LYP432" s="1209"/>
      <c r="LYQ432" s="1209"/>
      <c r="LYR432" s="1209"/>
      <c r="LYS432" s="1210"/>
      <c r="LYT432" s="1211"/>
      <c r="LYU432" s="1210"/>
      <c r="LYW432" s="1208"/>
      <c r="LYX432" s="1209"/>
      <c r="LYY432" s="1209"/>
      <c r="LYZ432" s="1209"/>
      <c r="LZA432" s="1209"/>
      <c r="LZB432" s="1210"/>
      <c r="LZC432" s="1211"/>
      <c r="LZD432" s="1210"/>
      <c r="LZF432" s="1208"/>
      <c r="LZG432" s="1209"/>
      <c r="LZH432" s="1209"/>
      <c r="LZI432" s="1209"/>
      <c r="LZJ432" s="1209"/>
      <c r="LZK432" s="1210"/>
      <c r="LZL432" s="1211"/>
      <c r="LZM432" s="1210"/>
      <c r="LZO432" s="1208"/>
      <c r="LZP432" s="1209"/>
      <c r="LZQ432" s="1209"/>
      <c r="LZR432" s="1209"/>
      <c r="LZS432" s="1209"/>
      <c r="LZT432" s="1210"/>
      <c r="LZU432" s="1211"/>
      <c r="LZV432" s="1210"/>
      <c r="LZX432" s="1208"/>
      <c r="LZY432" s="1209"/>
      <c r="LZZ432" s="1209"/>
      <c r="MAA432" s="1209"/>
      <c r="MAB432" s="1209"/>
      <c r="MAC432" s="1210"/>
      <c r="MAD432" s="1211"/>
      <c r="MAE432" s="1210"/>
      <c r="MAG432" s="1208"/>
      <c r="MAH432" s="1209"/>
      <c r="MAI432" s="1209"/>
      <c r="MAJ432" s="1209"/>
      <c r="MAK432" s="1209"/>
      <c r="MAL432" s="1210"/>
      <c r="MAM432" s="1211"/>
      <c r="MAN432" s="1210"/>
      <c r="MAP432" s="1208"/>
      <c r="MAQ432" s="1209"/>
      <c r="MAR432" s="1209"/>
      <c r="MAS432" s="1209"/>
      <c r="MAT432" s="1209"/>
      <c r="MAU432" s="1210"/>
      <c r="MAV432" s="1211"/>
      <c r="MAW432" s="1210"/>
      <c r="MAY432" s="1208"/>
      <c r="MAZ432" s="1209"/>
      <c r="MBA432" s="1209"/>
      <c r="MBB432" s="1209"/>
      <c r="MBC432" s="1209"/>
      <c r="MBD432" s="1210"/>
      <c r="MBE432" s="1211"/>
      <c r="MBF432" s="1210"/>
      <c r="MBH432" s="1208"/>
      <c r="MBI432" s="1209"/>
      <c r="MBJ432" s="1209"/>
      <c r="MBK432" s="1209"/>
      <c r="MBL432" s="1209"/>
      <c r="MBM432" s="1210"/>
      <c r="MBN432" s="1211"/>
      <c r="MBO432" s="1210"/>
      <c r="MBQ432" s="1208"/>
      <c r="MBR432" s="1209"/>
      <c r="MBS432" s="1209"/>
      <c r="MBT432" s="1209"/>
      <c r="MBU432" s="1209"/>
      <c r="MBV432" s="1210"/>
      <c r="MBW432" s="1211"/>
      <c r="MBX432" s="1210"/>
      <c r="MBZ432" s="1208"/>
      <c r="MCA432" s="1209"/>
      <c r="MCB432" s="1209"/>
      <c r="MCC432" s="1209"/>
      <c r="MCD432" s="1209"/>
      <c r="MCE432" s="1210"/>
      <c r="MCF432" s="1211"/>
      <c r="MCG432" s="1210"/>
      <c r="MCI432" s="1208"/>
      <c r="MCJ432" s="1209"/>
      <c r="MCK432" s="1209"/>
      <c r="MCL432" s="1209"/>
      <c r="MCM432" s="1209"/>
      <c r="MCN432" s="1210"/>
      <c r="MCO432" s="1211"/>
      <c r="MCP432" s="1210"/>
      <c r="MCR432" s="1208"/>
      <c r="MCS432" s="1209"/>
      <c r="MCT432" s="1209"/>
      <c r="MCU432" s="1209"/>
      <c r="MCV432" s="1209"/>
      <c r="MCW432" s="1210"/>
      <c r="MCX432" s="1211"/>
      <c r="MCY432" s="1210"/>
      <c r="MDA432" s="1208"/>
      <c r="MDB432" s="1209"/>
      <c r="MDC432" s="1209"/>
      <c r="MDD432" s="1209"/>
      <c r="MDE432" s="1209"/>
      <c r="MDF432" s="1210"/>
      <c r="MDG432" s="1211"/>
      <c r="MDH432" s="1210"/>
      <c r="MDJ432" s="1208"/>
      <c r="MDK432" s="1209"/>
      <c r="MDL432" s="1209"/>
      <c r="MDM432" s="1209"/>
      <c r="MDN432" s="1209"/>
      <c r="MDO432" s="1210"/>
      <c r="MDP432" s="1211"/>
      <c r="MDQ432" s="1210"/>
      <c r="MDS432" s="1208"/>
      <c r="MDT432" s="1209"/>
      <c r="MDU432" s="1209"/>
      <c r="MDV432" s="1209"/>
      <c r="MDW432" s="1209"/>
      <c r="MDX432" s="1210"/>
      <c r="MDY432" s="1211"/>
      <c r="MDZ432" s="1210"/>
      <c r="MEB432" s="1208"/>
      <c r="MEC432" s="1209"/>
      <c r="MED432" s="1209"/>
      <c r="MEE432" s="1209"/>
      <c r="MEF432" s="1209"/>
      <c r="MEG432" s="1210"/>
      <c r="MEH432" s="1211"/>
      <c r="MEI432" s="1210"/>
      <c r="MEK432" s="1208"/>
      <c r="MEL432" s="1209"/>
      <c r="MEM432" s="1209"/>
      <c r="MEN432" s="1209"/>
      <c r="MEO432" s="1209"/>
      <c r="MEP432" s="1210"/>
      <c r="MEQ432" s="1211"/>
      <c r="MER432" s="1210"/>
      <c r="MET432" s="1208"/>
      <c r="MEU432" s="1209"/>
      <c r="MEV432" s="1209"/>
      <c r="MEW432" s="1209"/>
      <c r="MEX432" s="1209"/>
      <c r="MEY432" s="1210"/>
      <c r="MEZ432" s="1211"/>
      <c r="MFA432" s="1210"/>
      <c r="MFC432" s="1208"/>
      <c r="MFD432" s="1209"/>
      <c r="MFE432" s="1209"/>
      <c r="MFF432" s="1209"/>
      <c r="MFG432" s="1209"/>
      <c r="MFH432" s="1210"/>
      <c r="MFI432" s="1211"/>
      <c r="MFJ432" s="1210"/>
      <c r="MFL432" s="1208"/>
      <c r="MFM432" s="1209"/>
      <c r="MFN432" s="1209"/>
      <c r="MFO432" s="1209"/>
      <c r="MFP432" s="1209"/>
      <c r="MFQ432" s="1210"/>
      <c r="MFR432" s="1211"/>
      <c r="MFS432" s="1210"/>
      <c r="MFU432" s="1208"/>
      <c r="MFV432" s="1209"/>
      <c r="MFW432" s="1209"/>
      <c r="MFX432" s="1209"/>
      <c r="MFY432" s="1209"/>
      <c r="MFZ432" s="1210"/>
      <c r="MGA432" s="1211"/>
      <c r="MGB432" s="1210"/>
      <c r="MGD432" s="1208"/>
      <c r="MGE432" s="1209"/>
      <c r="MGF432" s="1209"/>
      <c r="MGG432" s="1209"/>
      <c r="MGH432" s="1209"/>
      <c r="MGI432" s="1210"/>
      <c r="MGJ432" s="1211"/>
      <c r="MGK432" s="1210"/>
      <c r="MGM432" s="1208"/>
      <c r="MGN432" s="1209"/>
      <c r="MGO432" s="1209"/>
      <c r="MGP432" s="1209"/>
      <c r="MGQ432" s="1209"/>
      <c r="MGR432" s="1210"/>
      <c r="MGS432" s="1211"/>
      <c r="MGT432" s="1210"/>
      <c r="MGV432" s="1208"/>
      <c r="MGW432" s="1209"/>
      <c r="MGX432" s="1209"/>
      <c r="MGY432" s="1209"/>
      <c r="MGZ432" s="1209"/>
      <c r="MHA432" s="1210"/>
      <c r="MHB432" s="1211"/>
      <c r="MHC432" s="1210"/>
      <c r="MHE432" s="1208"/>
      <c r="MHF432" s="1209"/>
      <c r="MHG432" s="1209"/>
      <c r="MHH432" s="1209"/>
      <c r="MHI432" s="1209"/>
      <c r="MHJ432" s="1210"/>
      <c r="MHK432" s="1211"/>
      <c r="MHL432" s="1210"/>
      <c r="MHN432" s="1208"/>
      <c r="MHO432" s="1209"/>
      <c r="MHP432" s="1209"/>
      <c r="MHQ432" s="1209"/>
      <c r="MHR432" s="1209"/>
      <c r="MHS432" s="1210"/>
      <c r="MHT432" s="1211"/>
      <c r="MHU432" s="1210"/>
      <c r="MHW432" s="1208"/>
      <c r="MHX432" s="1209"/>
      <c r="MHY432" s="1209"/>
      <c r="MHZ432" s="1209"/>
      <c r="MIA432" s="1209"/>
      <c r="MIB432" s="1210"/>
      <c r="MIC432" s="1211"/>
      <c r="MID432" s="1210"/>
      <c r="MIF432" s="1208"/>
      <c r="MIG432" s="1209"/>
      <c r="MIH432" s="1209"/>
      <c r="MII432" s="1209"/>
      <c r="MIJ432" s="1209"/>
      <c r="MIK432" s="1210"/>
      <c r="MIL432" s="1211"/>
      <c r="MIM432" s="1210"/>
      <c r="MIO432" s="1208"/>
      <c r="MIP432" s="1209"/>
      <c r="MIQ432" s="1209"/>
      <c r="MIR432" s="1209"/>
      <c r="MIS432" s="1209"/>
      <c r="MIT432" s="1210"/>
      <c r="MIU432" s="1211"/>
      <c r="MIV432" s="1210"/>
      <c r="MIX432" s="1208"/>
      <c r="MIY432" s="1209"/>
      <c r="MIZ432" s="1209"/>
      <c r="MJA432" s="1209"/>
      <c r="MJB432" s="1209"/>
      <c r="MJC432" s="1210"/>
      <c r="MJD432" s="1211"/>
      <c r="MJE432" s="1210"/>
      <c r="MJG432" s="1208"/>
      <c r="MJH432" s="1209"/>
      <c r="MJI432" s="1209"/>
      <c r="MJJ432" s="1209"/>
      <c r="MJK432" s="1209"/>
      <c r="MJL432" s="1210"/>
      <c r="MJM432" s="1211"/>
      <c r="MJN432" s="1210"/>
      <c r="MJP432" s="1208"/>
      <c r="MJQ432" s="1209"/>
      <c r="MJR432" s="1209"/>
      <c r="MJS432" s="1209"/>
      <c r="MJT432" s="1209"/>
      <c r="MJU432" s="1210"/>
      <c r="MJV432" s="1211"/>
      <c r="MJW432" s="1210"/>
      <c r="MJY432" s="1208"/>
      <c r="MJZ432" s="1209"/>
      <c r="MKA432" s="1209"/>
      <c r="MKB432" s="1209"/>
      <c r="MKC432" s="1209"/>
      <c r="MKD432" s="1210"/>
      <c r="MKE432" s="1211"/>
      <c r="MKF432" s="1210"/>
      <c r="MKH432" s="1208"/>
      <c r="MKI432" s="1209"/>
      <c r="MKJ432" s="1209"/>
      <c r="MKK432" s="1209"/>
      <c r="MKL432" s="1209"/>
      <c r="MKM432" s="1210"/>
      <c r="MKN432" s="1211"/>
      <c r="MKO432" s="1210"/>
      <c r="MKQ432" s="1208"/>
      <c r="MKR432" s="1209"/>
      <c r="MKS432" s="1209"/>
      <c r="MKT432" s="1209"/>
      <c r="MKU432" s="1209"/>
      <c r="MKV432" s="1210"/>
      <c r="MKW432" s="1211"/>
      <c r="MKX432" s="1210"/>
      <c r="MKZ432" s="1208"/>
      <c r="MLA432" s="1209"/>
      <c r="MLB432" s="1209"/>
      <c r="MLC432" s="1209"/>
      <c r="MLD432" s="1209"/>
      <c r="MLE432" s="1210"/>
      <c r="MLF432" s="1211"/>
      <c r="MLG432" s="1210"/>
      <c r="MLI432" s="1208"/>
      <c r="MLJ432" s="1209"/>
      <c r="MLK432" s="1209"/>
      <c r="MLL432" s="1209"/>
      <c r="MLM432" s="1209"/>
      <c r="MLN432" s="1210"/>
      <c r="MLO432" s="1211"/>
      <c r="MLP432" s="1210"/>
      <c r="MLR432" s="1208"/>
      <c r="MLS432" s="1209"/>
      <c r="MLT432" s="1209"/>
      <c r="MLU432" s="1209"/>
      <c r="MLV432" s="1209"/>
      <c r="MLW432" s="1210"/>
      <c r="MLX432" s="1211"/>
      <c r="MLY432" s="1210"/>
      <c r="MMA432" s="1208"/>
      <c r="MMB432" s="1209"/>
      <c r="MMC432" s="1209"/>
      <c r="MMD432" s="1209"/>
      <c r="MME432" s="1209"/>
      <c r="MMF432" s="1210"/>
      <c r="MMG432" s="1211"/>
      <c r="MMH432" s="1210"/>
      <c r="MMJ432" s="1208"/>
      <c r="MMK432" s="1209"/>
      <c r="MML432" s="1209"/>
      <c r="MMM432" s="1209"/>
      <c r="MMN432" s="1209"/>
      <c r="MMO432" s="1210"/>
      <c r="MMP432" s="1211"/>
      <c r="MMQ432" s="1210"/>
      <c r="MMS432" s="1208"/>
      <c r="MMT432" s="1209"/>
      <c r="MMU432" s="1209"/>
      <c r="MMV432" s="1209"/>
      <c r="MMW432" s="1209"/>
      <c r="MMX432" s="1210"/>
      <c r="MMY432" s="1211"/>
      <c r="MMZ432" s="1210"/>
      <c r="MNB432" s="1208"/>
      <c r="MNC432" s="1209"/>
      <c r="MND432" s="1209"/>
      <c r="MNE432" s="1209"/>
      <c r="MNF432" s="1209"/>
      <c r="MNG432" s="1210"/>
      <c r="MNH432" s="1211"/>
      <c r="MNI432" s="1210"/>
      <c r="MNK432" s="1208"/>
      <c r="MNL432" s="1209"/>
      <c r="MNM432" s="1209"/>
      <c r="MNN432" s="1209"/>
      <c r="MNO432" s="1209"/>
      <c r="MNP432" s="1210"/>
      <c r="MNQ432" s="1211"/>
      <c r="MNR432" s="1210"/>
      <c r="MNT432" s="1208"/>
      <c r="MNU432" s="1209"/>
      <c r="MNV432" s="1209"/>
      <c r="MNW432" s="1209"/>
      <c r="MNX432" s="1209"/>
      <c r="MNY432" s="1210"/>
      <c r="MNZ432" s="1211"/>
      <c r="MOA432" s="1210"/>
      <c r="MOC432" s="1208"/>
      <c r="MOD432" s="1209"/>
      <c r="MOE432" s="1209"/>
      <c r="MOF432" s="1209"/>
      <c r="MOG432" s="1209"/>
      <c r="MOH432" s="1210"/>
      <c r="MOI432" s="1211"/>
      <c r="MOJ432" s="1210"/>
      <c r="MOL432" s="1208"/>
      <c r="MOM432" s="1209"/>
      <c r="MON432" s="1209"/>
      <c r="MOO432" s="1209"/>
      <c r="MOP432" s="1209"/>
      <c r="MOQ432" s="1210"/>
      <c r="MOR432" s="1211"/>
      <c r="MOS432" s="1210"/>
      <c r="MOU432" s="1208"/>
      <c r="MOV432" s="1209"/>
      <c r="MOW432" s="1209"/>
      <c r="MOX432" s="1209"/>
      <c r="MOY432" s="1209"/>
      <c r="MOZ432" s="1210"/>
      <c r="MPA432" s="1211"/>
      <c r="MPB432" s="1210"/>
      <c r="MPD432" s="1208"/>
      <c r="MPE432" s="1209"/>
      <c r="MPF432" s="1209"/>
      <c r="MPG432" s="1209"/>
      <c r="MPH432" s="1209"/>
      <c r="MPI432" s="1210"/>
      <c r="MPJ432" s="1211"/>
      <c r="MPK432" s="1210"/>
      <c r="MPM432" s="1208"/>
      <c r="MPN432" s="1209"/>
      <c r="MPO432" s="1209"/>
      <c r="MPP432" s="1209"/>
      <c r="MPQ432" s="1209"/>
      <c r="MPR432" s="1210"/>
      <c r="MPS432" s="1211"/>
      <c r="MPT432" s="1210"/>
      <c r="MPV432" s="1208"/>
      <c r="MPW432" s="1209"/>
      <c r="MPX432" s="1209"/>
      <c r="MPY432" s="1209"/>
      <c r="MPZ432" s="1209"/>
      <c r="MQA432" s="1210"/>
      <c r="MQB432" s="1211"/>
      <c r="MQC432" s="1210"/>
      <c r="MQE432" s="1208"/>
      <c r="MQF432" s="1209"/>
      <c r="MQG432" s="1209"/>
      <c r="MQH432" s="1209"/>
      <c r="MQI432" s="1209"/>
      <c r="MQJ432" s="1210"/>
      <c r="MQK432" s="1211"/>
      <c r="MQL432" s="1210"/>
      <c r="MQN432" s="1208"/>
      <c r="MQO432" s="1209"/>
      <c r="MQP432" s="1209"/>
      <c r="MQQ432" s="1209"/>
      <c r="MQR432" s="1209"/>
      <c r="MQS432" s="1210"/>
      <c r="MQT432" s="1211"/>
      <c r="MQU432" s="1210"/>
      <c r="MQW432" s="1208"/>
      <c r="MQX432" s="1209"/>
      <c r="MQY432" s="1209"/>
      <c r="MQZ432" s="1209"/>
      <c r="MRA432" s="1209"/>
      <c r="MRB432" s="1210"/>
      <c r="MRC432" s="1211"/>
      <c r="MRD432" s="1210"/>
      <c r="MRF432" s="1208"/>
      <c r="MRG432" s="1209"/>
      <c r="MRH432" s="1209"/>
      <c r="MRI432" s="1209"/>
      <c r="MRJ432" s="1209"/>
      <c r="MRK432" s="1210"/>
      <c r="MRL432" s="1211"/>
      <c r="MRM432" s="1210"/>
      <c r="MRO432" s="1208"/>
      <c r="MRP432" s="1209"/>
      <c r="MRQ432" s="1209"/>
      <c r="MRR432" s="1209"/>
      <c r="MRS432" s="1209"/>
      <c r="MRT432" s="1210"/>
      <c r="MRU432" s="1211"/>
      <c r="MRV432" s="1210"/>
      <c r="MRX432" s="1208"/>
      <c r="MRY432" s="1209"/>
      <c r="MRZ432" s="1209"/>
      <c r="MSA432" s="1209"/>
      <c r="MSB432" s="1209"/>
      <c r="MSC432" s="1210"/>
      <c r="MSD432" s="1211"/>
      <c r="MSE432" s="1210"/>
      <c r="MSG432" s="1208"/>
      <c r="MSH432" s="1209"/>
      <c r="MSI432" s="1209"/>
      <c r="MSJ432" s="1209"/>
      <c r="MSK432" s="1209"/>
      <c r="MSL432" s="1210"/>
      <c r="MSM432" s="1211"/>
      <c r="MSN432" s="1210"/>
      <c r="MSP432" s="1208"/>
      <c r="MSQ432" s="1209"/>
      <c r="MSR432" s="1209"/>
      <c r="MSS432" s="1209"/>
      <c r="MST432" s="1209"/>
      <c r="MSU432" s="1210"/>
      <c r="MSV432" s="1211"/>
      <c r="MSW432" s="1210"/>
      <c r="MSY432" s="1208"/>
      <c r="MSZ432" s="1209"/>
      <c r="MTA432" s="1209"/>
      <c r="MTB432" s="1209"/>
      <c r="MTC432" s="1209"/>
      <c r="MTD432" s="1210"/>
      <c r="MTE432" s="1211"/>
      <c r="MTF432" s="1210"/>
      <c r="MTH432" s="1208"/>
      <c r="MTI432" s="1209"/>
      <c r="MTJ432" s="1209"/>
      <c r="MTK432" s="1209"/>
      <c r="MTL432" s="1209"/>
      <c r="MTM432" s="1210"/>
      <c r="MTN432" s="1211"/>
      <c r="MTO432" s="1210"/>
      <c r="MTQ432" s="1208"/>
      <c r="MTR432" s="1209"/>
      <c r="MTS432" s="1209"/>
      <c r="MTT432" s="1209"/>
      <c r="MTU432" s="1209"/>
      <c r="MTV432" s="1210"/>
      <c r="MTW432" s="1211"/>
      <c r="MTX432" s="1210"/>
      <c r="MTZ432" s="1208"/>
      <c r="MUA432" s="1209"/>
      <c r="MUB432" s="1209"/>
      <c r="MUC432" s="1209"/>
      <c r="MUD432" s="1209"/>
      <c r="MUE432" s="1210"/>
      <c r="MUF432" s="1211"/>
      <c r="MUG432" s="1210"/>
      <c r="MUI432" s="1208"/>
      <c r="MUJ432" s="1209"/>
      <c r="MUK432" s="1209"/>
      <c r="MUL432" s="1209"/>
      <c r="MUM432" s="1209"/>
      <c r="MUN432" s="1210"/>
      <c r="MUO432" s="1211"/>
      <c r="MUP432" s="1210"/>
      <c r="MUR432" s="1208"/>
      <c r="MUS432" s="1209"/>
      <c r="MUT432" s="1209"/>
      <c r="MUU432" s="1209"/>
      <c r="MUV432" s="1209"/>
      <c r="MUW432" s="1210"/>
      <c r="MUX432" s="1211"/>
      <c r="MUY432" s="1210"/>
      <c r="MVA432" s="1208"/>
      <c r="MVB432" s="1209"/>
      <c r="MVC432" s="1209"/>
      <c r="MVD432" s="1209"/>
      <c r="MVE432" s="1209"/>
      <c r="MVF432" s="1210"/>
      <c r="MVG432" s="1211"/>
      <c r="MVH432" s="1210"/>
      <c r="MVJ432" s="1208"/>
      <c r="MVK432" s="1209"/>
      <c r="MVL432" s="1209"/>
      <c r="MVM432" s="1209"/>
      <c r="MVN432" s="1209"/>
      <c r="MVO432" s="1210"/>
      <c r="MVP432" s="1211"/>
      <c r="MVQ432" s="1210"/>
      <c r="MVS432" s="1208"/>
      <c r="MVT432" s="1209"/>
      <c r="MVU432" s="1209"/>
      <c r="MVV432" s="1209"/>
      <c r="MVW432" s="1209"/>
      <c r="MVX432" s="1210"/>
      <c r="MVY432" s="1211"/>
      <c r="MVZ432" s="1210"/>
      <c r="MWB432" s="1208"/>
      <c r="MWC432" s="1209"/>
      <c r="MWD432" s="1209"/>
      <c r="MWE432" s="1209"/>
      <c r="MWF432" s="1209"/>
      <c r="MWG432" s="1210"/>
      <c r="MWH432" s="1211"/>
      <c r="MWI432" s="1210"/>
      <c r="MWK432" s="1208"/>
      <c r="MWL432" s="1209"/>
      <c r="MWM432" s="1209"/>
      <c r="MWN432" s="1209"/>
      <c r="MWO432" s="1209"/>
      <c r="MWP432" s="1210"/>
      <c r="MWQ432" s="1211"/>
      <c r="MWR432" s="1210"/>
      <c r="MWT432" s="1208"/>
      <c r="MWU432" s="1209"/>
      <c r="MWV432" s="1209"/>
      <c r="MWW432" s="1209"/>
      <c r="MWX432" s="1209"/>
      <c r="MWY432" s="1210"/>
      <c r="MWZ432" s="1211"/>
      <c r="MXA432" s="1210"/>
      <c r="MXC432" s="1208"/>
      <c r="MXD432" s="1209"/>
      <c r="MXE432" s="1209"/>
      <c r="MXF432" s="1209"/>
      <c r="MXG432" s="1209"/>
      <c r="MXH432" s="1210"/>
      <c r="MXI432" s="1211"/>
      <c r="MXJ432" s="1210"/>
      <c r="MXL432" s="1208"/>
      <c r="MXM432" s="1209"/>
      <c r="MXN432" s="1209"/>
      <c r="MXO432" s="1209"/>
      <c r="MXP432" s="1209"/>
      <c r="MXQ432" s="1210"/>
      <c r="MXR432" s="1211"/>
      <c r="MXS432" s="1210"/>
      <c r="MXU432" s="1208"/>
      <c r="MXV432" s="1209"/>
      <c r="MXW432" s="1209"/>
      <c r="MXX432" s="1209"/>
      <c r="MXY432" s="1209"/>
      <c r="MXZ432" s="1210"/>
      <c r="MYA432" s="1211"/>
      <c r="MYB432" s="1210"/>
      <c r="MYD432" s="1208"/>
      <c r="MYE432" s="1209"/>
      <c r="MYF432" s="1209"/>
      <c r="MYG432" s="1209"/>
      <c r="MYH432" s="1209"/>
      <c r="MYI432" s="1210"/>
      <c r="MYJ432" s="1211"/>
      <c r="MYK432" s="1210"/>
      <c r="MYM432" s="1208"/>
      <c r="MYN432" s="1209"/>
      <c r="MYO432" s="1209"/>
      <c r="MYP432" s="1209"/>
      <c r="MYQ432" s="1209"/>
      <c r="MYR432" s="1210"/>
      <c r="MYS432" s="1211"/>
      <c r="MYT432" s="1210"/>
      <c r="MYV432" s="1208"/>
      <c r="MYW432" s="1209"/>
      <c r="MYX432" s="1209"/>
      <c r="MYY432" s="1209"/>
      <c r="MYZ432" s="1209"/>
      <c r="MZA432" s="1210"/>
      <c r="MZB432" s="1211"/>
      <c r="MZC432" s="1210"/>
      <c r="MZE432" s="1208"/>
      <c r="MZF432" s="1209"/>
      <c r="MZG432" s="1209"/>
      <c r="MZH432" s="1209"/>
      <c r="MZI432" s="1209"/>
      <c r="MZJ432" s="1210"/>
      <c r="MZK432" s="1211"/>
      <c r="MZL432" s="1210"/>
      <c r="MZN432" s="1208"/>
      <c r="MZO432" s="1209"/>
      <c r="MZP432" s="1209"/>
      <c r="MZQ432" s="1209"/>
      <c r="MZR432" s="1209"/>
      <c r="MZS432" s="1210"/>
      <c r="MZT432" s="1211"/>
      <c r="MZU432" s="1210"/>
      <c r="MZW432" s="1208"/>
      <c r="MZX432" s="1209"/>
      <c r="MZY432" s="1209"/>
      <c r="MZZ432" s="1209"/>
      <c r="NAA432" s="1209"/>
      <c r="NAB432" s="1210"/>
      <c r="NAC432" s="1211"/>
      <c r="NAD432" s="1210"/>
      <c r="NAF432" s="1208"/>
      <c r="NAG432" s="1209"/>
      <c r="NAH432" s="1209"/>
      <c r="NAI432" s="1209"/>
      <c r="NAJ432" s="1209"/>
      <c r="NAK432" s="1210"/>
      <c r="NAL432" s="1211"/>
      <c r="NAM432" s="1210"/>
      <c r="NAO432" s="1208"/>
      <c r="NAP432" s="1209"/>
      <c r="NAQ432" s="1209"/>
      <c r="NAR432" s="1209"/>
      <c r="NAS432" s="1209"/>
      <c r="NAT432" s="1210"/>
      <c r="NAU432" s="1211"/>
      <c r="NAV432" s="1210"/>
      <c r="NAX432" s="1208"/>
      <c r="NAY432" s="1209"/>
      <c r="NAZ432" s="1209"/>
      <c r="NBA432" s="1209"/>
      <c r="NBB432" s="1209"/>
      <c r="NBC432" s="1210"/>
      <c r="NBD432" s="1211"/>
      <c r="NBE432" s="1210"/>
      <c r="NBG432" s="1208"/>
      <c r="NBH432" s="1209"/>
      <c r="NBI432" s="1209"/>
      <c r="NBJ432" s="1209"/>
      <c r="NBK432" s="1209"/>
      <c r="NBL432" s="1210"/>
      <c r="NBM432" s="1211"/>
      <c r="NBN432" s="1210"/>
      <c r="NBP432" s="1208"/>
      <c r="NBQ432" s="1209"/>
      <c r="NBR432" s="1209"/>
      <c r="NBS432" s="1209"/>
      <c r="NBT432" s="1209"/>
      <c r="NBU432" s="1210"/>
      <c r="NBV432" s="1211"/>
      <c r="NBW432" s="1210"/>
      <c r="NBY432" s="1208"/>
      <c r="NBZ432" s="1209"/>
      <c r="NCA432" s="1209"/>
      <c r="NCB432" s="1209"/>
      <c r="NCC432" s="1209"/>
      <c r="NCD432" s="1210"/>
      <c r="NCE432" s="1211"/>
      <c r="NCF432" s="1210"/>
      <c r="NCH432" s="1208"/>
      <c r="NCI432" s="1209"/>
      <c r="NCJ432" s="1209"/>
      <c r="NCK432" s="1209"/>
      <c r="NCL432" s="1209"/>
      <c r="NCM432" s="1210"/>
      <c r="NCN432" s="1211"/>
      <c r="NCO432" s="1210"/>
      <c r="NCQ432" s="1208"/>
      <c r="NCR432" s="1209"/>
      <c r="NCS432" s="1209"/>
      <c r="NCT432" s="1209"/>
      <c r="NCU432" s="1209"/>
      <c r="NCV432" s="1210"/>
      <c r="NCW432" s="1211"/>
      <c r="NCX432" s="1210"/>
      <c r="NCZ432" s="1208"/>
      <c r="NDA432" s="1209"/>
      <c r="NDB432" s="1209"/>
      <c r="NDC432" s="1209"/>
      <c r="NDD432" s="1209"/>
      <c r="NDE432" s="1210"/>
      <c r="NDF432" s="1211"/>
      <c r="NDG432" s="1210"/>
      <c r="NDI432" s="1208"/>
      <c r="NDJ432" s="1209"/>
      <c r="NDK432" s="1209"/>
      <c r="NDL432" s="1209"/>
      <c r="NDM432" s="1209"/>
      <c r="NDN432" s="1210"/>
      <c r="NDO432" s="1211"/>
      <c r="NDP432" s="1210"/>
      <c r="NDR432" s="1208"/>
      <c r="NDS432" s="1209"/>
      <c r="NDT432" s="1209"/>
      <c r="NDU432" s="1209"/>
      <c r="NDV432" s="1209"/>
      <c r="NDW432" s="1210"/>
      <c r="NDX432" s="1211"/>
      <c r="NDY432" s="1210"/>
      <c r="NEA432" s="1208"/>
      <c r="NEB432" s="1209"/>
      <c r="NEC432" s="1209"/>
      <c r="NED432" s="1209"/>
      <c r="NEE432" s="1209"/>
      <c r="NEF432" s="1210"/>
      <c r="NEG432" s="1211"/>
      <c r="NEH432" s="1210"/>
      <c r="NEJ432" s="1208"/>
      <c r="NEK432" s="1209"/>
      <c r="NEL432" s="1209"/>
      <c r="NEM432" s="1209"/>
      <c r="NEN432" s="1209"/>
      <c r="NEO432" s="1210"/>
      <c r="NEP432" s="1211"/>
      <c r="NEQ432" s="1210"/>
      <c r="NES432" s="1208"/>
      <c r="NET432" s="1209"/>
      <c r="NEU432" s="1209"/>
      <c r="NEV432" s="1209"/>
      <c r="NEW432" s="1209"/>
      <c r="NEX432" s="1210"/>
      <c r="NEY432" s="1211"/>
      <c r="NEZ432" s="1210"/>
      <c r="NFB432" s="1208"/>
      <c r="NFC432" s="1209"/>
      <c r="NFD432" s="1209"/>
      <c r="NFE432" s="1209"/>
      <c r="NFF432" s="1209"/>
      <c r="NFG432" s="1210"/>
      <c r="NFH432" s="1211"/>
      <c r="NFI432" s="1210"/>
      <c r="NFK432" s="1208"/>
      <c r="NFL432" s="1209"/>
      <c r="NFM432" s="1209"/>
      <c r="NFN432" s="1209"/>
      <c r="NFO432" s="1209"/>
      <c r="NFP432" s="1210"/>
      <c r="NFQ432" s="1211"/>
      <c r="NFR432" s="1210"/>
      <c r="NFT432" s="1208"/>
      <c r="NFU432" s="1209"/>
      <c r="NFV432" s="1209"/>
      <c r="NFW432" s="1209"/>
      <c r="NFX432" s="1209"/>
      <c r="NFY432" s="1210"/>
      <c r="NFZ432" s="1211"/>
      <c r="NGA432" s="1210"/>
      <c r="NGC432" s="1208"/>
      <c r="NGD432" s="1209"/>
      <c r="NGE432" s="1209"/>
      <c r="NGF432" s="1209"/>
      <c r="NGG432" s="1209"/>
      <c r="NGH432" s="1210"/>
      <c r="NGI432" s="1211"/>
      <c r="NGJ432" s="1210"/>
      <c r="NGL432" s="1208"/>
      <c r="NGM432" s="1209"/>
      <c r="NGN432" s="1209"/>
      <c r="NGO432" s="1209"/>
      <c r="NGP432" s="1209"/>
      <c r="NGQ432" s="1210"/>
      <c r="NGR432" s="1211"/>
      <c r="NGS432" s="1210"/>
      <c r="NGU432" s="1208"/>
      <c r="NGV432" s="1209"/>
      <c r="NGW432" s="1209"/>
      <c r="NGX432" s="1209"/>
      <c r="NGY432" s="1209"/>
      <c r="NGZ432" s="1210"/>
      <c r="NHA432" s="1211"/>
      <c r="NHB432" s="1210"/>
      <c r="NHD432" s="1208"/>
      <c r="NHE432" s="1209"/>
      <c r="NHF432" s="1209"/>
      <c r="NHG432" s="1209"/>
      <c r="NHH432" s="1209"/>
      <c r="NHI432" s="1210"/>
      <c r="NHJ432" s="1211"/>
      <c r="NHK432" s="1210"/>
      <c r="NHM432" s="1208"/>
      <c r="NHN432" s="1209"/>
      <c r="NHO432" s="1209"/>
      <c r="NHP432" s="1209"/>
      <c r="NHQ432" s="1209"/>
      <c r="NHR432" s="1210"/>
      <c r="NHS432" s="1211"/>
      <c r="NHT432" s="1210"/>
      <c r="NHV432" s="1208"/>
      <c r="NHW432" s="1209"/>
      <c r="NHX432" s="1209"/>
      <c r="NHY432" s="1209"/>
      <c r="NHZ432" s="1209"/>
      <c r="NIA432" s="1210"/>
      <c r="NIB432" s="1211"/>
      <c r="NIC432" s="1210"/>
      <c r="NIE432" s="1208"/>
      <c r="NIF432" s="1209"/>
      <c r="NIG432" s="1209"/>
      <c r="NIH432" s="1209"/>
      <c r="NII432" s="1209"/>
      <c r="NIJ432" s="1210"/>
      <c r="NIK432" s="1211"/>
      <c r="NIL432" s="1210"/>
      <c r="NIN432" s="1208"/>
      <c r="NIO432" s="1209"/>
      <c r="NIP432" s="1209"/>
      <c r="NIQ432" s="1209"/>
      <c r="NIR432" s="1209"/>
      <c r="NIS432" s="1210"/>
      <c r="NIT432" s="1211"/>
      <c r="NIU432" s="1210"/>
      <c r="NIW432" s="1208"/>
      <c r="NIX432" s="1209"/>
      <c r="NIY432" s="1209"/>
      <c r="NIZ432" s="1209"/>
      <c r="NJA432" s="1209"/>
      <c r="NJB432" s="1210"/>
      <c r="NJC432" s="1211"/>
      <c r="NJD432" s="1210"/>
      <c r="NJF432" s="1208"/>
      <c r="NJG432" s="1209"/>
      <c r="NJH432" s="1209"/>
      <c r="NJI432" s="1209"/>
      <c r="NJJ432" s="1209"/>
      <c r="NJK432" s="1210"/>
      <c r="NJL432" s="1211"/>
      <c r="NJM432" s="1210"/>
      <c r="NJO432" s="1208"/>
      <c r="NJP432" s="1209"/>
      <c r="NJQ432" s="1209"/>
      <c r="NJR432" s="1209"/>
      <c r="NJS432" s="1209"/>
      <c r="NJT432" s="1210"/>
      <c r="NJU432" s="1211"/>
      <c r="NJV432" s="1210"/>
      <c r="NJX432" s="1208"/>
      <c r="NJY432" s="1209"/>
      <c r="NJZ432" s="1209"/>
      <c r="NKA432" s="1209"/>
      <c r="NKB432" s="1209"/>
      <c r="NKC432" s="1210"/>
      <c r="NKD432" s="1211"/>
      <c r="NKE432" s="1210"/>
      <c r="NKG432" s="1208"/>
      <c r="NKH432" s="1209"/>
      <c r="NKI432" s="1209"/>
      <c r="NKJ432" s="1209"/>
      <c r="NKK432" s="1209"/>
      <c r="NKL432" s="1210"/>
      <c r="NKM432" s="1211"/>
      <c r="NKN432" s="1210"/>
      <c r="NKP432" s="1208"/>
      <c r="NKQ432" s="1209"/>
      <c r="NKR432" s="1209"/>
      <c r="NKS432" s="1209"/>
      <c r="NKT432" s="1209"/>
      <c r="NKU432" s="1210"/>
      <c r="NKV432" s="1211"/>
      <c r="NKW432" s="1210"/>
      <c r="NKY432" s="1208"/>
      <c r="NKZ432" s="1209"/>
      <c r="NLA432" s="1209"/>
      <c r="NLB432" s="1209"/>
      <c r="NLC432" s="1209"/>
      <c r="NLD432" s="1210"/>
      <c r="NLE432" s="1211"/>
      <c r="NLF432" s="1210"/>
      <c r="NLH432" s="1208"/>
      <c r="NLI432" s="1209"/>
      <c r="NLJ432" s="1209"/>
      <c r="NLK432" s="1209"/>
      <c r="NLL432" s="1209"/>
      <c r="NLM432" s="1210"/>
      <c r="NLN432" s="1211"/>
      <c r="NLO432" s="1210"/>
      <c r="NLQ432" s="1208"/>
      <c r="NLR432" s="1209"/>
      <c r="NLS432" s="1209"/>
      <c r="NLT432" s="1209"/>
      <c r="NLU432" s="1209"/>
      <c r="NLV432" s="1210"/>
      <c r="NLW432" s="1211"/>
      <c r="NLX432" s="1210"/>
      <c r="NLZ432" s="1208"/>
      <c r="NMA432" s="1209"/>
      <c r="NMB432" s="1209"/>
      <c r="NMC432" s="1209"/>
      <c r="NMD432" s="1209"/>
      <c r="NME432" s="1210"/>
      <c r="NMF432" s="1211"/>
      <c r="NMG432" s="1210"/>
      <c r="NMI432" s="1208"/>
      <c r="NMJ432" s="1209"/>
      <c r="NMK432" s="1209"/>
      <c r="NML432" s="1209"/>
      <c r="NMM432" s="1209"/>
      <c r="NMN432" s="1210"/>
      <c r="NMO432" s="1211"/>
      <c r="NMP432" s="1210"/>
      <c r="NMR432" s="1208"/>
      <c r="NMS432" s="1209"/>
      <c r="NMT432" s="1209"/>
      <c r="NMU432" s="1209"/>
      <c r="NMV432" s="1209"/>
      <c r="NMW432" s="1210"/>
      <c r="NMX432" s="1211"/>
      <c r="NMY432" s="1210"/>
      <c r="NNA432" s="1208"/>
      <c r="NNB432" s="1209"/>
      <c r="NNC432" s="1209"/>
      <c r="NND432" s="1209"/>
      <c r="NNE432" s="1209"/>
      <c r="NNF432" s="1210"/>
      <c r="NNG432" s="1211"/>
      <c r="NNH432" s="1210"/>
      <c r="NNJ432" s="1208"/>
      <c r="NNK432" s="1209"/>
      <c r="NNL432" s="1209"/>
      <c r="NNM432" s="1209"/>
      <c r="NNN432" s="1209"/>
      <c r="NNO432" s="1210"/>
      <c r="NNP432" s="1211"/>
      <c r="NNQ432" s="1210"/>
      <c r="NNS432" s="1208"/>
      <c r="NNT432" s="1209"/>
      <c r="NNU432" s="1209"/>
      <c r="NNV432" s="1209"/>
      <c r="NNW432" s="1209"/>
      <c r="NNX432" s="1210"/>
      <c r="NNY432" s="1211"/>
      <c r="NNZ432" s="1210"/>
      <c r="NOB432" s="1208"/>
      <c r="NOC432" s="1209"/>
      <c r="NOD432" s="1209"/>
      <c r="NOE432" s="1209"/>
      <c r="NOF432" s="1209"/>
      <c r="NOG432" s="1210"/>
      <c r="NOH432" s="1211"/>
      <c r="NOI432" s="1210"/>
      <c r="NOK432" s="1208"/>
      <c r="NOL432" s="1209"/>
      <c r="NOM432" s="1209"/>
      <c r="NON432" s="1209"/>
      <c r="NOO432" s="1209"/>
      <c r="NOP432" s="1210"/>
      <c r="NOQ432" s="1211"/>
      <c r="NOR432" s="1210"/>
      <c r="NOT432" s="1208"/>
      <c r="NOU432" s="1209"/>
      <c r="NOV432" s="1209"/>
      <c r="NOW432" s="1209"/>
      <c r="NOX432" s="1209"/>
      <c r="NOY432" s="1210"/>
      <c r="NOZ432" s="1211"/>
      <c r="NPA432" s="1210"/>
      <c r="NPC432" s="1208"/>
      <c r="NPD432" s="1209"/>
      <c r="NPE432" s="1209"/>
      <c r="NPF432" s="1209"/>
      <c r="NPG432" s="1209"/>
      <c r="NPH432" s="1210"/>
      <c r="NPI432" s="1211"/>
      <c r="NPJ432" s="1210"/>
      <c r="NPL432" s="1208"/>
      <c r="NPM432" s="1209"/>
      <c r="NPN432" s="1209"/>
      <c r="NPO432" s="1209"/>
      <c r="NPP432" s="1209"/>
      <c r="NPQ432" s="1210"/>
      <c r="NPR432" s="1211"/>
      <c r="NPS432" s="1210"/>
      <c r="NPU432" s="1208"/>
      <c r="NPV432" s="1209"/>
      <c r="NPW432" s="1209"/>
      <c r="NPX432" s="1209"/>
      <c r="NPY432" s="1209"/>
      <c r="NPZ432" s="1210"/>
      <c r="NQA432" s="1211"/>
      <c r="NQB432" s="1210"/>
      <c r="NQD432" s="1208"/>
      <c r="NQE432" s="1209"/>
      <c r="NQF432" s="1209"/>
      <c r="NQG432" s="1209"/>
      <c r="NQH432" s="1209"/>
      <c r="NQI432" s="1210"/>
      <c r="NQJ432" s="1211"/>
      <c r="NQK432" s="1210"/>
      <c r="NQM432" s="1208"/>
      <c r="NQN432" s="1209"/>
      <c r="NQO432" s="1209"/>
      <c r="NQP432" s="1209"/>
      <c r="NQQ432" s="1209"/>
      <c r="NQR432" s="1210"/>
      <c r="NQS432" s="1211"/>
      <c r="NQT432" s="1210"/>
      <c r="NQV432" s="1208"/>
      <c r="NQW432" s="1209"/>
      <c r="NQX432" s="1209"/>
      <c r="NQY432" s="1209"/>
      <c r="NQZ432" s="1209"/>
      <c r="NRA432" s="1210"/>
      <c r="NRB432" s="1211"/>
      <c r="NRC432" s="1210"/>
      <c r="NRE432" s="1208"/>
      <c r="NRF432" s="1209"/>
      <c r="NRG432" s="1209"/>
      <c r="NRH432" s="1209"/>
      <c r="NRI432" s="1209"/>
      <c r="NRJ432" s="1210"/>
      <c r="NRK432" s="1211"/>
      <c r="NRL432" s="1210"/>
      <c r="NRN432" s="1208"/>
      <c r="NRO432" s="1209"/>
      <c r="NRP432" s="1209"/>
      <c r="NRQ432" s="1209"/>
      <c r="NRR432" s="1209"/>
      <c r="NRS432" s="1210"/>
      <c r="NRT432" s="1211"/>
      <c r="NRU432" s="1210"/>
      <c r="NRW432" s="1208"/>
      <c r="NRX432" s="1209"/>
      <c r="NRY432" s="1209"/>
      <c r="NRZ432" s="1209"/>
      <c r="NSA432" s="1209"/>
      <c r="NSB432" s="1210"/>
      <c r="NSC432" s="1211"/>
      <c r="NSD432" s="1210"/>
      <c r="NSF432" s="1208"/>
      <c r="NSG432" s="1209"/>
      <c r="NSH432" s="1209"/>
      <c r="NSI432" s="1209"/>
      <c r="NSJ432" s="1209"/>
      <c r="NSK432" s="1210"/>
      <c r="NSL432" s="1211"/>
      <c r="NSM432" s="1210"/>
      <c r="NSO432" s="1208"/>
      <c r="NSP432" s="1209"/>
      <c r="NSQ432" s="1209"/>
      <c r="NSR432" s="1209"/>
      <c r="NSS432" s="1209"/>
      <c r="NST432" s="1210"/>
      <c r="NSU432" s="1211"/>
      <c r="NSV432" s="1210"/>
      <c r="NSX432" s="1208"/>
      <c r="NSY432" s="1209"/>
      <c r="NSZ432" s="1209"/>
      <c r="NTA432" s="1209"/>
      <c r="NTB432" s="1209"/>
      <c r="NTC432" s="1210"/>
      <c r="NTD432" s="1211"/>
      <c r="NTE432" s="1210"/>
      <c r="NTG432" s="1208"/>
      <c r="NTH432" s="1209"/>
      <c r="NTI432" s="1209"/>
      <c r="NTJ432" s="1209"/>
      <c r="NTK432" s="1209"/>
      <c r="NTL432" s="1210"/>
      <c r="NTM432" s="1211"/>
      <c r="NTN432" s="1210"/>
      <c r="NTP432" s="1208"/>
      <c r="NTQ432" s="1209"/>
      <c r="NTR432" s="1209"/>
      <c r="NTS432" s="1209"/>
      <c r="NTT432" s="1209"/>
      <c r="NTU432" s="1210"/>
      <c r="NTV432" s="1211"/>
      <c r="NTW432" s="1210"/>
      <c r="NTY432" s="1208"/>
      <c r="NTZ432" s="1209"/>
      <c r="NUA432" s="1209"/>
      <c r="NUB432" s="1209"/>
      <c r="NUC432" s="1209"/>
      <c r="NUD432" s="1210"/>
      <c r="NUE432" s="1211"/>
      <c r="NUF432" s="1210"/>
      <c r="NUH432" s="1208"/>
      <c r="NUI432" s="1209"/>
      <c r="NUJ432" s="1209"/>
      <c r="NUK432" s="1209"/>
      <c r="NUL432" s="1209"/>
      <c r="NUM432" s="1210"/>
      <c r="NUN432" s="1211"/>
      <c r="NUO432" s="1210"/>
      <c r="NUQ432" s="1208"/>
      <c r="NUR432" s="1209"/>
      <c r="NUS432" s="1209"/>
      <c r="NUT432" s="1209"/>
      <c r="NUU432" s="1209"/>
      <c r="NUV432" s="1210"/>
      <c r="NUW432" s="1211"/>
      <c r="NUX432" s="1210"/>
      <c r="NUZ432" s="1208"/>
      <c r="NVA432" s="1209"/>
      <c r="NVB432" s="1209"/>
      <c r="NVC432" s="1209"/>
      <c r="NVD432" s="1209"/>
      <c r="NVE432" s="1210"/>
      <c r="NVF432" s="1211"/>
      <c r="NVG432" s="1210"/>
      <c r="NVI432" s="1208"/>
      <c r="NVJ432" s="1209"/>
      <c r="NVK432" s="1209"/>
      <c r="NVL432" s="1209"/>
      <c r="NVM432" s="1209"/>
      <c r="NVN432" s="1210"/>
      <c r="NVO432" s="1211"/>
      <c r="NVP432" s="1210"/>
      <c r="NVR432" s="1208"/>
      <c r="NVS432" s="1209"/>
      <c r="NVT432" s="1209"/>
      <c r="NVU432" s="1209"/>
      <c r="NVV432" s="1209"/>
      <c r="NVW432" s="1210"/>
      <c r="NVX432" s="1211"/>
      <c r="NVY432" s="1210"/>
      <c r="NWA432" s="1208"/>
      <c r="NWB432" s="1209"/>
      <c r="NWC432" s="1209"/>
      <c r="NWD432" s="1209"/>
      <c r="NWE432" s="1209"/>
      <c r="NWF432" s="1210"/>
      <c r="NWG432" s="1211"/>
      <c r="NWH432" s="1210"/>
      <c r="NWJ432" s="1208"/>
      <c r="NWK432" s="1209"/>
      <c r="NWL432" s="1209"/>
      <c r="NWM432" s="1209"/>
      <c r="NWN432" s="1209"/>
      <c r="NWO432" s="1210"/>
      <c r="NWP432" s="1211"/>
      <c r="NWQ432" s="1210"/>
      <c r="NWS432" s="1208"/>
      <c r="NWT432" s="1209"/>
      <c r="NWU432" s="1209"/>
      <c r="NWV432" s="1209"/>
      <c r="NWW432" s="1209"/>
      <c r="NWX432" s="1210"/>
      <c r="NWY432" s="1211"/>
      <c r="NWZ432" s="1210"/>
      <c r="NXB432" s="1208"/>
      <c r="NXC432" s="1209"/>
      <c r="NXD432" s="1209"/>
      <c r="NXE432" s="1209"/>
      <c r="NXF432" s="1209"/>
      <c r="NXG432" s="1210"/>
      <c r="NXH432" s="1211"/>
      <c r="NXI432" s="1210"/>
      <c r="NXK432" s="1208"/>
      <c r="NXL432" s="1209"/>
      <c r="NXM432" s="1209"/>
      <c r="NXN432" s="1209"/>
      <c r="NXO432" s="1209"/>
      <c r="NXP432" s="1210"/>
      <c r="NXQ432" s="1211"/>
      <c r="NXR432" s="1210"/>
      <c r="NXT432" s="1208"/>
      <c r="NXU432" s="1209"/>
      <c r="NXV432" s="1209"/>
      <c r="NXW432" s="1209"/>
      <c r="NXX432" s="1209"/>
      <c r="NXY432" s="1210"/>
      <c r="NXZ432" s="1211"/>
      <c r="NYA432" s="1210"/>
      <c r="NYC432" s="1208"/>
      <c r="NYD432" s="1209"/>
      <c r="NYE432" s="1209"/>
      <c r="NYF432" s="1209"/>
      <c r="NYG432" s="1209"/>
      <c r="NYH432" s="1210"/>
      <c r="NYI432" s="1211"/>
      <c r="NYJ432" s="1210"/>
      <c r="NYL432" s="1208"/>
      <c r="NYM432" s="1209"/>
      <c r="NYN432" s="1209"/>
      <c r="NYO432" s="1209"/>
      <c r="NYP432" s="1209"/>
      <c r="NYQ432" s="1210"/>
      <c r="NYR432" s="1211"/>
      <c r="NYS432" s="1210"/>
      <c r="NYU432" s="1208"/>
      <c r="NYV432" s="1209"/>
      <c r="NYW432" s="1209"/>
      <c r="NYX432" s="1209"/>
      <c r="NYY432" s="1209"/>
      <c r="NYZ432" s="1210"/>
      <c r="NZA432" s="1211"/>
      <c r="NZB432" s="1210"/>
      <c r="NZD432" s="1208"/>
      <c r="NZE432" s="1209"/>
      <c r="NZF432" s="1209"/>
      <c r="NZG432" s="1209"/>
      <c r="NZH432" s="1209"/>
      <c r="NZI432" s="1210"/>
      <c r="NZJ432" s="1211"/>
      <c r="NZK432" s="1210"/>
      <c r="NZM432" s="1208"/>
      <c r="NZN432" s="1209"/>
      <c r="NZO432" s="1209"/>
      <c r="NZP432" s="1209"/>
      <c r="NZQ432" s="1209"/>
      <c r="NZR432" s="1210"/>
      <c r="NZS432" s="1211"/>
      <c r="NZT432" s="1210"/>
      <c r="NZV432" s="1208"/>
      <c r="NZW432" s="1209"/>
      <c r="NZX432" s="1209"/>
      <c r="NZY432" s="1209"/>
      <c r="NZZ432" s="1209"/>
      <c r="OAA432" s="1210"/>
      <c r="OAB432" s="1211"/>
      <c r="OAC432" s="1210"/>
      <c r="OAE432" s="1208"/>
      <c r="OAF432" s="1209"/>
      <c r="OAG432" s="1209"/>
      <c r="OAH432" s="1209"/>
      <c r="OAI432" s="1209"/>
      <c r="OAJ432" s="1210"/>
      <c r="OAK432" s="1211"/>
      <c r="OAL432" s="1210"/>
      <c r="OAN432" s="1208"/>
      <c r="OAO432" s="1209"/>
      <c r="OAP432" s="1209"/>
      <c r="OAQ432" s="1209"/>
      <c r="OAR432" s="1209"/>
      <c r="OAS432" s="1210"/>
      <c r="OAT432" s="1211"/>
      <c r="OAU432" s="1210"/>
      <c r="OAW432" s="1208"/>
      <c r="OAX432" s="1209"/>
      <c r="OAY432" s="1209"/>
      <c r="OAZ432" s="1209"/>
      <c r="OBA432" s="1209"/>
      <c r="OBB432" s="1210"/>
      <c r="OBC432" s="1211"/>
      <c r="OBD432" s="1210"/>
      <c r="OBF432" s="1208"/>
      <c r="OBG432" s="1209"/>
      <c r="OBH432" s="1209"/>
      <c r="OBI432" s="1209"/>
      <c r="OBJ432" s="1209"/>
      <c r="OBK432" s="1210"/>
      <c r="OBL432" s="1211"/>
      <c r="OBM432" s="1210"/>
      <c r="OBO432" s="1208"/>
      <c r="OBP432" s="1209"/>
      <c r="OBQ432" s="1209"/>
      <c r="OBR432" s="1209"/>
      <c r="OBS432" s="1209"/>
      <c r="OBT432" s="1210"/>
      <c r="OBU432" s="1211"/>
      <c r="OBV432" s="1210"/>
      <c r="OBX432" s="1208"/>
      <c r="OBY432" s="1209"/>
      <c r="OBZ432" s="1209"/>
      <c r="OCA432" s="1209"/>
      <c r="OCB432" s="1209"/>
      <c r="OCC432" s="1210"/>
      <c r="OCD432" s="1211"/>
      <c r="OCE432" s="1210"/>
      <c r="OCG432" s="1208"/>
      <c r="OCH432" s="1209"/>
      <c r="OCI432" s="1209"/>
      <c r="OCJ432" s="1209"/>
      <c r="OCK432" s="1209"/>
      <c r="OCL432" s="1210"/>
      <c r="OCM432" s="1211"/>
      <c r="OCN432" s="1210"/>
      <c r="OCP432" s="1208"/>
      <c r="OCQ432" s="1209"/>
      <c r="OCR432" s="1209"/>
      <c r="OCS432" s="1209"/>
      <c r="OCT432" s="1209"/>
      <c r="OCU432" s="1210"/>
      <c r="OCV432" s="1211"/>
      <c r="OCW432" s="1210"/>
      <c r="OCY432" s="1208"/>
      <c r="OCZ432" s="1209"/>
      <c r="ODA432" s="1209"/>
      <c r="ODB432" s="1209"/>
      <c r="ODC432" s="1209"/>
      <c r="ODD432" s="1210"/>
      <c r="ODE432" s="1211"/>
      <c r="ODF432" s="1210"/>
      <c r="ODH432" s="1208"/>
      <c r="ODI432" s="1209"/>
      <c r="ODJ432" s="1209"/>
      <c r="ODK432" s="1209"/>
      <c r="ODL432" s="1209"/>
      <c r="ODM432" s="1210"/>
      <c r="ODN432" s="1211"/>
      <c r="ODO432" s="1210"/>
      <c r="ODQ432" s="1208"/>
      <c r="ODR432" s="1209"/>
      <c r="ODS432" s="1209"/>
      <c r="ODT432" s="1209"/>
      <c r="ODU432" s="1209"/>
      <c r="ODV432" s="1210"/>
      <c r="ODW432" s="1211"/>
      <c r="ODX432" s="1210"/>
      <c r="ODZ432" s="1208"/>
      <c r="OEA432" s="1209"/>
      <c r="OEB432" s="1209"/>
      <c r="OEC432" s="1209"/>
      <c r="OED432" s="1209"/>
      <c r="OEE432" s="1210"/>
      <c r="OEF432" s="1211"/>
      <c r="OEG432" s="1210"/>
      <c r="OEI432" s="1208"/>
      <c r="OEJ432" s="1209"/>
      <c r="OEK432" s="1209"/>
      <c r="OEL432" s="1209"/>
      <c r="OEM432" s="1209"/>
      <c r="OEN432" s="1210"/>
      <c r="OEO432" s="1211"/>
      <c r="OEP432" s="1210"/>
      <c r="OER432" s="1208"/>
      <c r="OES432" s="1209"/>
      <c r="OET432" s="1209"/>
      <c r="OEU432" s="1209"/>
      <c r="OEV432" s="1209"/>
      <c r="OEW432" s="1210"/>
      <c r="OEX432" s="1211"/>
      <c r="OEY432" s="1210"/>
      <c r="OFA432" s="1208"/>
      <c r="OFB432" s="1209"/>
      <c r="OFC432" s="1209"/>
      <c r="OFD432" s="1209"/>
      <c r="OFE432" s="1209"/>
      <c r="OFF432" s="1210"/>
      <c r="OFG432" s="1211"/>
      <c r="OFH432" s="1210"/>
      <c r="OFJ432" s="1208"/>
      <c r="OFK432" s="1209"/>
      <c r="OFL432" s="1209"/>
      <c r="OFM432" s="1209"/>
      <c r="OFN432" s="1209"/>
      <c r="OFO432" s="1210"/>
      <c r="OFP432" s="1211"/>
      <c r="OFQ432" s="1210"/>
      <c r="OFS432" s="1208"/>
      <c r="OFT432" s="1209"/>
      <c r="OFU432" s="1209"/>
      <c r="OFV432" s="1209"/>
      <c r="OFW432" s="1209"/>
      <c r="OFX432" s="1210"/>
      <c r="OFY432" s="1211"/>
      <c r="OFZ432" s="1210"/>
      <c r="OGB432" s="1208"/>
      <c r="OGC432" s="1209"/>
      <c r="OGD432" s="1209"/>
      <c r="OGE432" s="1209"/>
      <c r="OGF432" s="1209"/>
      <c r="OGG432" s="1210"/>
      <c r="OGH432" s="1211"/>
      <c r="OGI432" s="1210"/>
      <c r="OGK432" s="1208"/>
      <c r="OGL432" s="1209"/>
      <c r="OGM432" s="1209"/>
      <c r="OGN432" s="1209"/>
      <c r="OGO432" s="1209"/>
      <c r="OGP432" s="1210"/>
      <c r="OGQ432" s="1211"/>
      <c r="OGR432" s="1210"/>
      <c r="OGT432" s="1208"/>
      <c r="OGU432" s="1209"/>
      <c r="OGV432" s="1209"/>
      <c r="OGW432" s="1209"/>
      <c r="OGX432" s="1209"/>
      <c r="OGY432" s="1210"/>
      <c r="OGZ432" s="1211"/>
      <c r="OHA432" s="1210"/>
      <c r="OHC432" s="1208"/>
      <c r="OHD432" s="1209"/>
      <c r="OHE432" s="1209"/>
      <c r="OHF432" s="1209"/>
      <c r="OHG432" s="1209"/>
      <c r="OHH432" s="1210"/>
      <c r="OHI432" s="1211"/>
      <c r="OHJ432" s="1210"/>
      <c r="OHL432" s="1208"/>
      <c r="OHM432" s="1209"/>
      <c r="OHN432" s="1209"/>
      <c r="OHO432" s="1209"/>
      <c r="OHP432" s="1209"/>
      <c r="OHQ432" s="1210"/>
      <c r="OHR432" s="1211"/>
      <c r="OHS432" s="1210"/>
      <c r="OHU432" s="1208"/>
      <c r="OHV432" s="1209"/>
      <c r="OHW432" s="1209"/>
      <c r="OHX432" s="1209"/>
      <c r="OHY432" s="1209"/>
      <c r="OHZ432" s="1210"/>
      <c r="OIA432" s="1211"/>
      <c r="OIB432" s="1210"/>
      <c r="OID432" s="1208"/>
      <c r="OIE432" s="1209"/>
      <c r="OIF432" s="1209"/>
      <c r="OIG432" s="1209"/>
      <c r="OIH432" s="1209"/>
      <c r="OII432" s="1210"/>
      <c r="OIJ432" s="1211"/>
      <c r="OIK432" s="1210"/>
      <c r="OIM432" s="1208"/>
      <c r="OIN432" s="1209"/>
      <c r="OIO432" s="1209"/>
      <c r="OIP432" s="1209"/>
      <c r="OIQ432" s="1209"/>
      <c r="OIR432" s="1210"/>
      <c r="OIS432" s="1211"/>
      <c r="OIT432" s="1210"/>
      <c r="OIV432" s="1208"/>
      <c r="OIW432" s="1209"/>
      <c r="OIX432" s="1209"/>
      <c r="OIY432" s="1209"/>
      <c r="OIZ432" s="1209"/>
      <c r="OJA432" s="1210"/>
      <c r="OJB432" s="1211"/>
      <c r="OJC432" s="1210"/>
      <c r="OJE432" s="1208"/>
      <c r="OJF432" s="1209"/>
      <c r="OJG432" s="1209"/>
      <c r="OJH432" s="1209"/>
      <c r="OJI432" s="1209"/>
      <c r="OJJ432" s="1210"/>
      <c r="OJK432" s="1211"/>
      <c r="OJL432" s="1210"/>
      <c r="OJN432" s="1208"/>
      <c r="OJO432" s="1209"/>
      <c r="OJP432" s="1209"/>
      <c r="OJQ432" s="1209"/>
      <c r="OJR432" s="1209"/>
      <c r="OJS432" s="1210"/>
      <c r="OJT432" s="1211"/>
      <c r="OJU432" s="1210"/>
      <c r="OJW432" s="1208"/>
      <c r="OJX432" s="1209"/>
      <c r="OJY432" s="1209"/>
      <c r="OJZ432" s="1209"/>
      <c r="OKA432" s="1209"/>
      <c r="OKB432" s="1210"/>
      <c r="OKC432" s="1211"/>
      <c r="OKD432" s="1210"/>
      <c r="OKF432" s="1208"/>
      <c r="OKG432" s="1209"/>
      <c r="OKH432" s="1209"/>
      <c r="OKI432" s="1209"/>
      <c r="OKJ432" s="1209"/>
      <c r="OKK432" s="1210"/>
      <c r="OKL432" s="1211"/>
      <c r="OKM432" s="1210"/>
      <c r="OKO432" s="1208"/>
      <c r="OKP432" s="1209"/>
      <c r="OKQ432" s="1209"/>
      <c r="OKR432" s="1209"/>
      <c r="OKS432" s="1209"/>
      <c r="OKT432" s="1210"/>
      <c r="OKU432" s="1211"/>
      <c r="OKV432" s="1210"/>
      <c r="OKX432" s="1208"/>
      <c r="OKY432" s="1209"/>
      <c r="OKZ432" s="1209"/>
      <c r="OLA432" s="1209"/>
      <c r="OLB432" s="1209"/>
      <c r="OLC432" s="1210"/>
      <c r="OLD432" s="1211"/>
      <c r="OLE432" s="1210"/>
      <c r="OLG432" s="1208"/>
      <c r="OLH432" s="1209"/>
      <c r="OLI432" s="1209"/>
      <c r="OLJ432" s="1209"/>
      <c r="OLK432" s="1209"/>
      <c r="OLL432" s="1210"/>
      <c r="OLM432" s="1211"/>
      <c r="OLN432" s="1210"/>
      <c r="OLP432" s="1208"/>
      <c r="OLQ432" s="1209"/>
      <c r="OLR432" s="1209"/>
      <c r="OLS432" s="1209"/>
      <c r="OLT432" s="1209"/>
      <c r="OLU432" s="1210"/>
      <c r="OLV432" s="1211"/>
      <c r="OLW432" s="1210"/>
      <c r="OLY432" s="1208"/>
      <c r="OLZ432" s="1209"/>
      <c r="OMA432" s="1209"/>
      <c r="OMB432" s="1209"/>
      <c r="OMC432" s="1209"/>
      <c r="OMD432" s="1210"/>
      <c r="OME432" s="1211"/>
      <c r="OMF432" s="1210"/>
      <c r="OMH432" s="1208"/>
      <c r="OMI432" s="1209"/>
      <c r="OMJ432" s="1209"/>
      <c r="OMK432" s="1209"/>
      <c r="OML432" s="1209"/>
      <c r="OMM432" s="1210"/>
      <c r="OMN432" s="1211"/>
      <c r="OMO432" s="1210"/>
      <c r="OMQ432" s="1208"/>
      <c r="OMR432" s="1209"/>
      <c r="OMS432" s="1209"/>
      <c r="OMT432" s="1209"/>
      <c r="OMU432" s="1209"/>
      <c r="OMV432" s="1210"/>
      <c r="OMW432" s="1211"/>
      <c r="OMX432" s="1210"/>
      <c r="OMZ432" s="1208"/>
      <c r="ONA432" s="1209"/>
      <c r="ONB432" s="1209"/>
      <c r="ONC432" s="1209"/>
      <c r="OND432" s="1209"/>
      <c r="ONE432" s="1210"/>
      <c r="ONF432" s="1211"/>
      <c r="ONG432" s="1210"/>
      <c r="ONI432" s="1208"/>
      <c r="ONJ432" s="1209"/>
      <c r="ONK432" s="1209"/>
      <c r="ONL432" s="1209"/>
      <c r="ONM432" s="1209"/>
      <c r="ONN432" s="1210"/>
      <c r="ONO432" s="1211"/>
      <c r="ONP432" s="1210"/>
      <c r="ONR432" s="1208"/>
      <c r="ONS432" s="1209"/>
      <c r="ONT432" s="1209"/>
      <c r="ONU432" s="1209"/>
      <c r="ONV432" s="1209"/>
      <c r="ONW432" s="1210"/>
      <c r="ONX432" s="1211"/>
      <c r="ONY432" s="1210"/>
      <c r="OOA432" s="1208"/>
      <c r="OOB432" s="1209"/>
      <c r="OOC432" s="1209"/>
      <c r="OOD432" s="1209"/>
      <c r="OOE432" s="1209"/>
      <c r="OOF432" s="1210"/>
      <c r="OOG432" s="1211"/>
      <c r="OOH432" s="1210"/>
      <c r="OOJ432" s="1208"/>
      <c r="OOK432" s="1209"/>
      <c r="OOL432" s="1209"/>
      <c r="OOM432" s="1209"/>
      <c r="OON432" s="1209"/>
      <c r="OOO432" s="1210"/>
      <c r="OOP432" s="1211"/>
      <c r="OOQ432" s="1210"/>
      <c r="OOS432" s="1208"/>
      <c r="OOT432" s="1209"/>
      <c r="OOU432" s="1209"/>
      <c r="OOV432" s="1209"/>
      <c r="OOW432" s="1209"/>
      <c r="OOX432" s="1210"/>
      <c r="OOY432" s="1211"/>
      <c r="OOZ432" s="1210"/>
      <c r="OPB432" s="1208"/>
      <c r="OPC432" s="1209"/>
      <c r="OPD432" s="1209"/>
      <c r="OPE432" s="1209"/>
      <c r="OPF432" s="1209"/>
      <c r="OPG432" s="1210"/>
      <c r="OPH432" s="1211"/>
      <c r="OPI432" s="1210"/>
      <c r="OPK432" s="1208"/>
      <c r="OPL432" s="1209"/>
      <c r="OPM432" s="1209"/>
      <c r="OPN432" s="1209"/>
      <c r="OPO432" s="1209"/>
      <c r="OPP432" s="1210"/>
      <c r="OPQ432" s="1211"/>
      <c r="OPR432" s="1210"/>
      <c r="OPT432" s="1208"/>
      <c r="OPU432" s="1209"/>
      <c r="OPV432" s="1209"/>
      <c r="OPW432" s="1209"/>
      <c r="OPX432" s="1209"/>
      <c r="OPY432" s="1210"/>
      <c r="OPZ432" s="1211"/>
      <c r="OQA432" s="1210"/>
      <c r="OQC432" s="1208"/>
      <c r="OQD432" s="1209"/>
      <c r="OQE432" s="1209"/>
      <c r="OQF432" s="1209"/>
      <c r="OQG432" s="1209"/>
      <c r="OQH432" s="1210"/>
      <c r="OQI432" s="1211"/>
      <c r="OQJ432" s="1210"/>
      <c r="OQL432" s="1208"/>
      <c r="OQM432" s="1209"/>
      <c r="OQN432" s="1209"/>
      <c r="OQO432" s="1209"/>
      <c r="OQP432" s="1209"/>
      <c r="OQQ432" s="1210"/>
      <c r="OQR432" s="1211"/>
      <c r="OQS432" s="1210"/>
      <c r="OQU432" s="1208"/>
      <c r="OQV432" s="1209"/>
      <c r="OQW432" s="1209"/>
      <c r="OQX432" s="1209"/>
      <c r="OQY432" s="1209"/>
      <c r="OQZ432" s="1210"/>
      <c r="ORA432" s="1211"/>
      <c r="ORB432" s="1210"/>
      <c r="ORD432" s="1208"/>
      <c r="ORE432" s="1209"/>
      <c r="ORF432" s="1209"/>
      <c r="ORG432" s="1209"/>
      <c r="ORH432" s="1209"/>
      <c r="ORI432" s="1210"/>
      <c r="ORJ432" s="1211"/>
      <c r="ORK432" s="1210"/>
      <c r="ORM432" s="1208"/>
      <c r="ORN432" s="1209"/>
      <c r="ORO432" s="1209"/>
      <c r="ORP432" s="1209"/>
      <c r="ORQ432" s="1209"/>
      <c r="ORR432" s="1210"/>
      <c r="ORS432" s="1211"/>
      <c r="ORT432" s="1210"/>
      <c r="ORV432" s="1208"/>
      <c r="ORW432" s="1209"/>
      <c r="ORX432" s="1209"/>
      <c r="ORY432" s="1209"/>
      <c r="ORZ432" s="1209"/>
      <c r="OSA432" s="1210"/>
      <c r="OSB432" s="1211"/>
      <c r="OSC432" s="1210"/>
      <c r="OSE432" s="1208"/>
      <c r="OSF432" s="1209"/>
      <c r="OSG432" s="1209"/>
      <c r="OSH432" s="1209"/>
      <c r="OSI432" s="1209"/>
      <c r="OSJ432" s="1210"/>
      <c r="OSK432" s="1211"/>
      <c r="OSL432" s="1210"/>
      <c r="OSN432" s="1208"/>
      <c r="OSO432" s="1209"/>
      <c r="OSP432" s="1209"/>
      <c r="OSQ432" s="1209"/>
      <c r="OSR432" s="1209"/>
      <c r="OSS432" s="1210"/>
      <c r="OST432" s="1211"/>
      <c r="OSU432" s="1210"/>
      <c r="OSW432" s="1208"/>
      <c r="OSX432" s="1209"/>
      <c r="OSY432" s="1209"/>
      <c r="OSZ432" s="1209"/>
      <c r="OTA432" s="1209"/>
      <c r="OTB432" s="1210"/>
      <c r="OTC432" s="1211"/>
      <c r="OTD432" s="1210"/>
      <c r="OTF432" s="1208"/>
      <c r="OTG432" s="1209"/>
      <c r="OTH432" s="1209"/>
      <c r="OTI432" s="1209"/>
      <c r="OTJ432" s="1209"/>
      <c r="OTK432" s="1210"/>
      <c r="OTL432" s="1211"/>
      <c r="OTM432" s="1210"/>
      <c r="OTO432" s="1208"/>
      <c r="OTP432" s="1209"/>
      <c r="OTQ432" s="1209"/>
      <c r="OTR432" s="1209"/>
      <c r="OTS432" s="1209"/>
      <c r="OTT432" s="1210"/>
      <c r="OTU432" s="1211"/>
      <c r="OTV432" s="1210"/>
      <c r="OTX432" s="1208"/>
      <c r="OTY432" s="1209"/>
      <c r="OTZ432" s="1209"/>
      <c r="OUA432" s="1209"/>
      <c r="OUB432" s="1209"/>
      <c r="OUC432" s="1210"/>
      <c r="OUD432" s="1211"/>
      <c r="OUE432" s="1210"/>
      <c r="OUG432" s="1208"/>
      <c r="OUH432" s="1209"/>
      <c r="OUI432" s="1209"/>
      <c r="OUJ432" s="1209"/>
      <c r="OUK432" s="1209"/>
      <c r="OUL432" s="1210"/>
      <c r="OUM432" s="1211"/>
      <c r="OUN432" s="1210"/>
      <c r="OUP432" s="1208"/>
      <c r="OUQ432" s="1209"/>
      <c r="OUR432" s="1209"/>
      <c r="OUS432" s="1209"/>
      <c r="OUT432" s="1209"/>
      <c r="OUU432" s="1210"/>
      <c r="OUV432" s="1211"/>
      <c r="OUW432" s="1210"/>
      <c r="OUY432" s="1208"/>
      <c r="OUZ432" s="1209"/>
      <c r="OVA432" s="1209"/>
      <c r="OVB432" s="1209"/>
      <c r="OVC432" s="1209"/>
      <c r="OVD432" s="1210"/>
      <c r="OVE432" s="1211"/>
      <c r="OVF432" s="1210"/>
      <c r="OVH432" s="1208"/>
      <c r="OVI432" s="1209"/>
      <c r="OVJ432" s="1209"/>
      <c r="OVK432" s="1209"/>
      <c r="OVL432" s="1209"/>
      <c r="OVM432" s="1210"/>
      <c r="OVN432" s="1211"/>
      <c r="OVO432" s="1210"/>
      <c r="OVQ432" s="1208"/>
      <c r="OVR432" s="1209"/>
      <c r="OVS432" s="1209"/>
      <c r="OVT432" s="1209"/>
      <c r="OVU432" s="1209"/>
      <c r="OVV432" s="1210"/>
      <c r="OVW432" s="1211"/>
      <c r="OVX432" s="1210"/>
      <c r="OVZ432" s="1208"/>
      <c r="OWA432" s="1209"/>
      <c r="OWB432" s="1209"/>
      <c r="OWC432" s="1209"/>
      <c r="OWD432" s="1209"/>
      <c r="OWE432" s="1210"/>
      <c r="OWF432" s="1211"/>
      <c r="OWG432" s="1210"/>
      <c r="OWI432" s="1208"/>
      <c r="OWJ432" s="1209"/>
      <c r="OWK432" s="1209"/>
      <c r="OWL432" s="1209"/>
      <c r="OWM432" s="1209"/>
      <c r="OWN432" s="1210"/>
      <c r="OWO432" s="1211"/>
      <c r="OWP432" s="1210"/>
      <c r="OWR432" s="1208"/>
      <c r="OWS432" s="1209"/>
      <c r="OWT432" s="1209"/>
      <c r="OWU432" s="1209"/>
      <c r="OWV432" s="1209"/>
      <c r="OWW432" s="1210"/>
      <c r="OWX432" s="1211"/>
      <c r="OWY432" s="1210"/>
      <c r="OXA432" s="1208"/>
      <c r="OXB432" s="1209"/>
      <c r="OXC432" s="1209"/>
      <c r="OXD432" s="1209"/>
      <c r="OXE432" s="1209"/>
      <c r="OXF432" s="1210"/>
      <c r="OXG432" s="1211"/>
      <c r="OXH432" s="1210"/>
      <c r="OXJ432" s="1208"/>
      <c r="OXK432" s="1209"/>
      <c r="OXL432" s="1209"/>
      <c r="OXM432" s="1209"/>
      <c r="OXN432" s="1209"/>
      <c r="OXO432" s="1210"/>
      <c r="OXP432" s="1211"/>
      <c r="OXQ432" s="1210"/>
      <c r="OXS432" s="1208"/>
      <c r="OXT432" s="1209"/>
      <c r="OXU432" s="1209"/>
      <c r="OXV432" s="1209"/>
      <c r="OXW432" s="1209"/>
      <c r="OXX432" s="1210"/>
      <c r="OXY432" s="1211"/>
      <c r="OXZ432" s="1210"/>
      <c r="OYB432" s="1208"/>
      <c r="OYC432" s="1209"/>
      <c r="OYD432" s="1209"/>
      <c r="OYE432" s="1209"/>
      <c r="OYF432" s="1209"/>
      <c r="OYG432" s="1210"/>
      <c r="OYH432" s="1211"/>
      <c r="OYI432" s="1210"/>
      <c r="OYK432" s="1208"/>
      <c r="OYL432" s="1209"/>
      <c r="OYM432" s="1209"/>
      <c r="OYN432" s="1209"/>
      <c r="OYO432" s="1209"/>
      <c r="OYP432" s="1210"/>
      <c r="OYQ432" s="1211"/>
      <c r="OYR432" s="1210"/>
      <c r="OYT432" s="1208"/>
      <c r="OYU432" s="1209"/>
      <c r="OYV432" s="1209"/>
      <c r="OYW432" s="1209"/>
      <c r="OYX432" s="1209"/>
      <c r="OYY432" s="1210"/>
      <c r="OYZ432" s="1211"/>
      <c r="OZA432" s="1210"/>
      <c r="OZC432" s="1208"/>
      <c r="OZD432" s="1209"/>
      <c r="OZE432" s="1209"/>
      <c r="OZF432" s="1209"/>
      <c r="OZG432" s="1209"/>
      <c r="OZH432" s="1210"/>
      <c r="OZI432" s="1211"/>
      <c r="OZJ432" s="1210"/>
      <c r="OZL432" s="1208"/>
      <c r="OZM432" s="1209"/>
      <c r="OZN432" s="1209"/>
      <c r="OZO432" s="1209"/>
      <c r="OZP432" s="1209"/>
      <c r="OZQ432" s="1210"/>
      <c r="OZR432" s="1211"/>
      <c r="OZS432" s="1210"/>
      <c r="OZU432" s="1208"/>
      <c r="OZV432" s="1209"/>
      <c r="OZW432" s="1209"/>
      <c r="OZX432" s="1209"/>
      <c r="OZY432" s="1209"/>
      <c r="OZZ432" s="1210"/>
      <c r="PAA432" s="1211"/>
      <c r="PAB432" s="1210"/>
      <c r="PAD432" s="1208"/>
      <c r="PAE432" s="1209"/>
      <c r="PAF432" s="1209"/>
      <c r="PAG432" s="1209"/>
      <c r="PAH432" s="1209"/>
      <c r="PAI432" s="1210"/>
      <c r="PAJ432" s="1211"/>
      <c r="PAK432" s="1210"/>
      <c r="PAM432" s="1208"/>
      <c r="PAN432" s="1209"/>
      <c r="PAO432" s="1209"/>
      <c r="PAP432" s="1209"/>
      <c r="PAQ432" s="1209"/>
      <c r="PAR432" s="1210"/>
      <c r="PAS432" s="1211"/>
      <c r="PAT432" s="1210"/>
      <c r="PAV432" s="1208"/>
      <c r="PAW432" s="1209"/>
      <c r="PAX432" s="1209"/>
      <c r="PAY432" s="1209"/>
      <c r="PAZ432" s="1209"/>
      <c r="PBA432" s="1210"/>
      <c r="PBB432" s="1211"/>
      <c r="PBC432" s="1210"/>
      <c r="PBE432" s="1208"/>
      <c r="PBF432" s="1209"/>
      <c r="PBG432" s="1209"/>
      <c r="PBH432" s="1209"/>
      <c r="PBI432" s="1209"/>
      <c r="PBJ432" s="1210"/>
      <c r="PBK432" s="1211"/>
      <c r="PBL432" s="1210"/>
      <c r="PBN432" s="1208"/>
      <c r="PBO432" s="1209"/>
      <c r="PBP432" s="1209"/>
      <c r="PBQ432" s="1209"/>
      <c r="PBR432" s="1209"/>
      <c r="PBS432" s="1210"/>
      <c r="PBT432" s="1211"/>
      <c r="PBU432" s="1210"/>
      <c r="PBW432" s="1208"/>
      <c r="PBX432" s="1209"/>
      <c r="PBY432" s="1209"/>
      <c r="PBZ432" s="1209"/>
      <c r="PCA432" s="1209"/>
      <c r="PCB432" s="1210"/>
      <c r="PCC432" s="1211"/>
      <c r="PCD432" s="1210"/>
      <c r="PCF432" s="1208"/>
      <c r="PCG432" s="1209"/>
      <c r="PCH432" s="1209"/>
      <c r="PCI432" s="1209"/>
      <c r="PCJ432" s="1209"/>
      <c r="PCK432" s="1210"/>
      <c r="PCL432" s="1211"/>
      <c r="PCM432" s="1210"/>
      <c r="PCO432" s="1208"/>
      <c r="PCP432" s="1209"/>
      <c r="PCQ432" s="1209"/>
      <c r="PCR432" s="1209"/>
      <c r="PCS432" s="1209"/>
      <c r="PCT432" s="1210"/>
      <c r="PCU432" s="1211"/>
      <c r="PCV432" s="1210"/>
      <c r="PCX432" s="1208"/>
      <c r="PCY432" s="1209"/>
      <c r="PCZ432" s="1209"/>
      <c r="PDA432" s="1209"/>
      <c r="PDB432" s="1209"/>
      <c r="PDC432" s="1210"/>
      <c r="PDD432" s="1211"/>
      <c r="PDE432" s="1210"/>
      <c r="PDG432" s="1208"/>
      <c r="PDH432" s="1209"/>
      <c r="PDI432" s="1209"/>
      <c r="PDJ432" s="1209"/>
      <c r="PDK432" s="1209"/>
      <c r="PDL432" s="1210"/>
      <c r="PDM432" s="1211"/>
      <c r="PDN432" s="1210"/>
      <c r="PDP432" s="1208"/>
      <c r="PDQ432" s="1209"/>
      <c r="PDR432" s="1209"/>
      <c r="PDS432" s="1209"/>
      <c r="PDT432" s="1209"/>
      <c r="PDU432" s="1210"/>
      <c r="PDV432" s="1211"/>
      <c r="PDW432" s="1210"/>
      <c r="PDY432" s="1208"/>
      <c r="PDZ432" s="1209"/>
      <c r="PEA432" s="1209"/>
      <c r="PEB432" s="1209"/>
      <c r="PEC432" s="1209"/>
      <c r="PED432" s="1210"/>
      <c r="PEE432" s="1211"/>
      <c r="PEF432" s="1210"/>
      <c r="PEH432" s="1208"/>
      <c r="PEI432" s="1209"/>
      <c r="PEJ432" s="1209"/>
      <c r="PEK432" s="1209"/>
      <c r="PEL432" s="1209"/>
      <c r="PEM432" s="1210"/>
      <c r="PEN432" s="1211"/>
      <c r="PEO432" s="1210"/>
      <c r="PEQ432" s="1208"/>
      <c r="PER432" s="1209"/>
      <c r="PES432" s="1209"/>
      <c r="PET432" s="1209"/>
      <c r="PEU432" s="1209"/>
      <c r="PEV432" s="1210"/>
      <c r="PEW432" s="1211"/>
      <c r="PEX432" s="1210"/>
      <c r="PEZ432" s="1208"/>
      <c r="PFA432" s="1209"/>
      <c r="PFB432" s="1209"/>
      <c r="PFC432" s="1209"/>
      <c r="PFD432" s="1209"/>
      <c r="PFE432" s="1210"/>
      <c r="PFF432" s="1211"/>
      <c r="PFG432" s="1210"/>
      <c r="PFI432" s="1208"/>
      <c r="PFJ432" s="1209"/>
      <c r="PFK432" s="1209"/>
      <c r="PFL432" s="1209"/>
      <c r="PFM432" s="1209"/>
      <c r="PFN432" s="1210"/>
      <c r="PFO432" s="1211"/>
      <c r="PFP432" s="1210"/>
      <c r="PFR432" s="1208"/>
      <c r="PFS432" s="1209"/>
      <c r="PFT432" s="1209"/>
      <c r="PFU432" s="1209"/>
      <c r="PFV432" s="1209"/>
      <c r="PFW432" s="1210"/>
      <c r="PFX432" s="1211"/>
      <c r="PFY432" s="1210"/>
      <c r="PGA432" s="1208"/>
      <c r="PGB432" s="1209"/>
      <c r="PGC432" s="1209"/>
      <c r="PGD432" s="1209"/>
      <c r="PGE432" s="1209"/>
      <c r="PGF432" s="1210"/>
      <c r="PGG432" s="1211"/>
      <c r="PGH432" s="1210"/>
      <c r="PGJ432" s="1208"/>
      <c r="PGK432" s="1209"/>
      <c r="PGL432" s="1209"/>
      <c r="PGM432" s="1209"/>
      <c r="PGN432" s="1209"/>
      <c r="PGO432" s="1210"/>
      <c r="PGP432" s="1211"/>
      <c r="PGQ432" s="1210"/>
      <c r="PGS432" s="1208"/>
      <c r="PGT432" s="1209"/>
      <c r="PGU432" s="1209"/>
      <c r="PGV432" s="1209"/>
      <c r="PGW432" s="1209"/>
      <c r="PGX432" s="1210"/>
      <c r="PGY432" s="1211"/>
      <c r="PGZ432" s="1210"/>
      <c r="PHB432" s="1208"/>
      <c r="PHC432" s="1209"/>
      <c r="PHD432" s="1209"/>
      <c r="PHE432" s="1209"/>
      <c r="PHF432" s="1209"/>
      <c r="PHG432" s="1210"/>
      <c r="PHH432" s="1211"/>
      <c r="PHI432" s="1210"/>
      <c r="PHK432" s="1208"/>
      <c r="PHL432" s="1209"/>
      <c r="PHM432" s="1209"/>
      <c r="PHN432" s="1209"/>
      <c r="PHO432" s="1209"/>
      <c r="PHP432" s="1210"/>
      <c r="PHQ432" s="1211"/>
      <c r="PHR432" s="1210"/>
      <c r="PHT432" s="1208"/>
      <c r="PHU432" s="1209"/>
      <c r="PHV432" s="1209"/>
      <c r="PHW432" s="1209"/>
      <c r="PHX432" s="1209"/>
      <c r="PHY432" s="1210"/>
      <c r="PHZ432" s="1211"/>
      <c r="PIA432" s="1210"/>
      <c r="PIC432" s="1208"/>
      <c r="PID432" s="1209"/>
      <c r="PIE432" s="1209"/>
      <c r="PIF432" s="1209"/>
      <c r="PIG432" s="1209"/>
      <c r="PIH432" s="1210"/>
      <c r="PII432" s="1211"/>
      <c r="PIJ432" s="1210"/>
      <c r="PIL432" s="1208"/>
      <c r="PIM432" s="1209"/>
      <c r="PIN432" s="1209"/>
      <c r="PIO432" s="1209"/>
      <c r="PIP432" s="1209"/>
      <c r="PIQ432" s="1210"/>
      <c r="PIR432" s="1211"/>
      <c r="PIS432" s="1210"/>
      <c r="PIU432" s="1208"/>
      <c r="PIV432" s="1209"/>
      <c r="PIW432" s="1209"/>
      <c r="PIX432" s="1209"/>
      <c r="PIY432" s="1209"/>
      <c r="PIZ432" s="1210"/>
      <c r="PJA432" s="1211"/>
      <c r="PJB432" s="1210"/>
      <c r="PJD432" s="1208"/>
      <c r="PJE432" s="1209"/>
      <c r="PJF432" s="1209"/>
      <c r="PJG432" s="1209"/>
      <c r="PJH432" s="1209"/>
      <c r="PJI432" s="1210"/>
      <c r="PJJ432" s="1211"/>
      <c r="PJK432" s="1210"/>
      <c r="PJM432" s="1208"/>
      <c r="PJN432" s="1209"/>
      <c r="PJO432" s="1209"/>
      <c r="PJP432" s="1209"/>
      <c r="PJQ432" s="1209"/>
      <c r="PJR432" s="1210"/>
      <c r="PJS432" s="1211"/>
      <c r="PJT432" s="1210"/>
      <c r="PJV432" s="1208"/>
      <c r="PJW432" s="1209"/>
      <c r="PJX432" s="1209"/>
      <c r="PJY432" s="1209"/>
      <c r="PJZ432" s="1209"/>
      <c r="PKA432" s="1210"/>
      <c r="PKB432" s="1211"/>
      <c r="PKC432" s="1210"/>
      <c r="PKE432" s="1208"/>
      <c r="PKF432" s="1209"/>
      <c r="PKG432" s="1209"/>
      <c r="PKH432" s="1209"/>
      <c r="PKI432" s="1209"/>
      <c r="PKJ432" s="1210"/>
      <c r="PKK432" s="1211"/>
      <c r="PKL432" s="1210"/>
      <c r="PKN432" s="1208"/>
      <c r="PKO432" s="1209"/>
      <c r="PKP432" s="1209"/>
      <c r="PKQ432" s="1209"/>
      <c r="PKR432" s="1209"/>
      <c r="PKS432" s="1210"/>
      <c r="PKT432" s="1211"/>
      <c r="PKU432" s="1210"/>
      <c r="PKW432" s="1208"/>
      <c r="PKX432" s="1209"/>
      <c r="PKY432" s="1209"/>
      <c r="PKZ432" s="1209"/>
      <c r="PLA432" s="1209"/>
      <c r="PLB432" s="1210"/>
      <c r="PLC432" s="1211"/>
      <c r="PLD432" s="1210"/>
      <c r="PLF432" s="1208"/>
      <c r="PLG432" s="1209"/>
      <c r="PLH432" s="1209"/>
      <c r="PLI432" s="1209"/>
      <c r="PLJ432" s="1209"/>
      <c r="PLK432" s="1210"/>
      <c r="PLL432" s="1211"/>
      <c r="PLM432" s="1210"/>
      <c r="PLO432" s="1208"/>
      <c r="PLP432" s="1209"/>
      <c r="PLQ432" s="1209"/>
      <c r="PLR432" s="1209"/>
      <c r="PLS432" s="1209"/>
      <c r="PLT432" s="1210"/>
      <c r="PLU432" s="1211"/>
      <c r="PLV432" s="1210"/>
      <c r="PLX432" s="1208"/>
      <c r="PLY432" s="1209"/>
      <c r="PLZ432" s="1209"/>
      <c r="PMA432" s="1209"/>
      <c r="PMB432" s="1209"/>
      <c r="PMC432" s="1210"/>
      <c r="PMD432" s="1211"/>
      <c r="PME432" s="1210"/>
      <c r="PMG432" s="1208"/>
      <c r="PMH432" s="1209"/>
      <c r="PMI432" s="1209"/>
      <c r="PMJ432" s="1209"/>
      <c r="PMK432" s="1209"/>
      <c r="PML432" s="1210"/>
      <c r="PMM432" s="1211"/>
      <c r="PMN432" s="1210"/>
      <c r="PMP432" s="1208"/>
      <c r="PMQ432" s="1209"/>
      <c r="PMR432" s="1209"/>
      <c r="PMS432" s="1209"/>
      <c r="PMT432" s="1209"/>
      <c r="PMU432" s="1210"/>
      <c r="PMV432" s="1211"/>
      <c r="PMW432" s="1210"/>
      <c r="PMY432" s="1208"/>
      <c r="PMZ432" s="1209"/>
      <c r="PNA432" s="1209"/>
      <c r="PNB432" s="1209"/>
      <c r="PNC432" s="1209"/>
      <c r="PND432" s="1210"/>
      <c r="PNE432" s="1211"/>
      <c r="PNF432" s="1210"/>
      <c r="PNH432" s="1208"/>
      <c r="PNI432" s="1209"/>
      <c r="PNJ432" s="1209"/>
      <c r="PNK432" s="1209"/>
      <c r="PNL432" s="1209"/>
      <c r="PNM432" s="1210"/>
      <c r="PNN432" s="1211"/>
      <c r="PNO432" s="1210"/>
      <c r="PNQ432" s="1208"/>
      <c r="PNR432" s="1209"/>
      <c r="PNS432" s="1209"/>
      <c r="PNT432" s="1209"/>
      <c r="PNU432" s="1209"/>
      <c r="PNV432" s="1210"/>
      <c r="PNW432" s="1211"/>
      <c r="PNX432" s="1210"/>
      <c r="PNZ432" s="1208"/>
      <c r="POA432" s="1209"/>
      <c r="POB432" s="1209"/>
      <c r="POC432" s="1209"/>
      <c r="POD432" s="1209"/>
      <c r="POE432" s="1210"/>
      <c r="POF432" s="1211"/>
      <c r="POG432" s="1210"/>
      <c r="POI432" s="1208"/>
      <c r="POJ432" s="1209"/>
      <c r="POK432" s="1209"/>
      <c r="POL432" s="1209"/>
      <c r="POM432" s="1209"/>
      <c r="PON432" s="1210"/>
      <c r="POO432" s="1211"/>
      <c r="POP432" s="1210"/>
      <c r="POR432" s="1208"/>
      <c r="POS432" s="1209"/>
      <c r="POT432" s="1209"/>
      <c r="POU432" s="1209"/>
      <c r="POV432" s="1209"/>
      <c r="POW432" s="1210"/>
      <c r="POX432" s="1211"/>
      <c r="POY432" s="1210"/>
      <c r="PPA432" s="1208"/>
      <c r="PPB432" s="1209"/>
      <c r="PPC432" s="1209"/>
      <c r="PPD432" s="1209"/>
      <c r="PPE432" s="1209"/>
      <c r="PPF432" s="1210"/>
      <c r="PPG432" s="1211"/>
      <c r="PPH432" s="1210"/>
      <c r="PPJ432" s="1208"/>
      <c r="PPK432" s="1209"/>
      <c r="PPL432" s="1209"/>
      <c r="PPM432" s="1209"/>
      <c r="PPN432" s="1209"/>
      <c r="PPO432" s="1210"/>
      <c r="PPP432" s="1211"/>
      <c r="PPQ432" s="1210"/>
      <c r="PPS432" s="1208"/>
      <c r="PPT432" s="1209"/>
      <c r="PPU432" s="1209"/>
      <c r="PPV432" s="1209"/>
      <c r="PPW432" s="1209"/>
      <c r="PPX432" s="1210"/>
      <c r="PPY432" s="1211"/>
      <c r="PPZ432" s="1210"/>
      <c r="PQB432" s="1208"/>
      <c r="PQC432" s="1209"/>
      <c r="PQD432" s="1209"/>
      <c r="PQE432" s="1209"/>
      <c r="PQF432" s="1209"/>
      <c r="PQG432" s="1210"/>
      <c r="PQH432" s="1211"/>
      <c r="PQI432" s="1210"/>
      <c r="PQK432" s="1208"/>
      <c r="PQL432" s="1209"/>
      <c r="PQM432" s="1209"/>
      <c r="PQN432" s="1209"/>
      <c r="PQO432" s="1209"/>
      <c r="PQP432" s="1210"/>
      <c r="PQQ432" s="1211"/>
      <c r="PQR432" s="1210"/>
      <c r="PQT432" s="1208"/>
      <c r="PQU432" s="1209"/>
      <c r="PQV432" s="1209"/>
      <c r="PQW432" s="1209"/>
      <c r="PQX432" s="1209"/>
      <c r="PQY432" s="1210"/>
      <c r="PQZ432" s="1211"/>
      <c r="PRA432" s="1210"/>
      <c r="PRC432" s="1208"/>
      <c r="PRD432" s="1209"/>
      <c r="PRE432" s="1209"/>
      <c r="PRF432" s="1209"/>
      <c r="PRG432" s="1209"/>
      <c r="PRH432" s="1210"/>
      <c r="PRI432" s="1211"/>
      <c r="PRJ432" s="1210"/>
      <c r="PRL432" s="1208"/>
      <c r="PRM432" s="1209"/>
      <c r="PRN432" s="1209"/>
      <c r="PRO432" s="1209"/>
      <c r="PRP432" s="1209"/>
      <c r="PRQ432" s="1210"/>
      <c r="PRR432" s="1211"/>
      <c r="PRS432" s="1210"/>
      <c r="PRU432" s="1208"/>
      <c r="PRV432" s="1209"/>
      <c r="PRW432" s="1209"/>
      <c r="PRX432" s="1209"/>
      <c r="PRY432" s="1209"/>
      <c r="PRZ432" s="1210"/>
      <c r="PSA432" s="1211"/>
      <c r="PSB432" s="1210"/>
      <c r="PSD432" s="1208"/>
      <c r="PSE432" s="1209"/>
      <c r="PSF432" s="1209"/>
      <c r="PSG432" s="1209"/>
      <c r="PSH432" s="1209"/>
      <c r="PSI432" s="1210"/>
      <c r="PSJ432" s="1211"/>
      <c r="PSK432" s="1210"/>
      <c r="PSM432" s="1208"/>
      <c r="PSN432" s="1209"/>
      <c r="PSO432" s="1209"/>
      <c r="PSP432" s="1209"/>
      <c r="PSQ432" s="1209"/>
      <c r="PSR432" s="1210"/>
      <c r="PSS432" s="1211"/>
      <c r="PST432" s="1210"/>
      <c r="PSV432" s="1208"/>
      <c r="PSW432" s="1209"/>
      <c r="PSX432" s="1209"/>
      <c r="PSY432" s="1209"/>
      <c r="PSZ432" s="1209"/>
      <c r="PTA432" s="1210"/>
      <c r="PTB432" s="1211"/>
      <c r="PTC432" s="1210"/>
      <c r="PTE432" s="1208"/>
      <c r="PTF432" s="1209"/>
      <c r="PTG432" s="1209"/>
      <c r="PTH432" s="1209"/>
      <c r="PTI432" s="1209"/>
      <c r="PTJ432" s="1210"/>
      <c r="PTK432" s="1211"/>
      <c r="PTL432" s="1210"/>
      <c r="PTN432" s="1208"/>
      <c r="PTO432" s="1209"/>
      <c r="PTP432" s="1209"/>
      <c r="PTQ432" s="1209"/>
      <c r="PTR432" s="1209"/>
      <c r="PTS432" s="1210"/>
      <c r="PTT432" s="1211"/>
      <c r="PTU432" s="1210"/>
      <c r="PTW432" s="1208"/>
      <c r="PTX432" s="1209"/>
      <c r="PTY432" s="1209"/>
      <c r="PTZ432" s="1209"/>
      <c r="PUA432" s="1209"/>
      <c r="PUB432" s="1210"/>
      <c r="PUC432" s="1211"/>
      <c r="PUD432" s="1210"/>
      <c r="PUF432" s="1208"/>
      <c r="PUG432" s="1209"/>
      <c r="PUH432" s="1209"/>
      <c r="PUI432" s="1209"/>
      <c r="PUJ432" s="1209"/>
      <c r="PUK432" s="1210"/>
      <c r="PUL432" s="1211"/>
      <c r="PUM432" s="1210"/>
      <c r="PUO432" s="1208"/>
      <c r="PUP432" s="1209"/>
      <c r="PUQ432" s="1209"/>
      <c r="PUR432" s="1209"/>
      <c r="PUS432" s="1209"/>
      <c r="PUT432" s="1210"/>
      <c r="PUU432" s="1211"/>
      <c r="PUV432" s="1210"/>
      <c r="PUX432" s="1208"/>
      <c r="PUY432" s="1209"/>
      <c r="PUZ432" s="1209"/>
      <c r="PVA432" s="1209"/>
      <c r="PVB432" s="1209"/>
      <c r="PVC432" s="1210"/>
      <c r="PVD432" s="1211"/>
      <c r="PVE432" s="1210"/>
      <c r="PVG432" s="1208"/>
      <c r="PVH432" s="1209"/>
      <c r="PVI432" s="1209"/>
      <c r="PVJ432" s="1209"/>
      <c r="PVK432" s="1209"/>
      <c r="PVL432" s="1210"/>
      <c r="PVM432" s="1211"/>
      <c r="PVN432" s="1210"/>
      <c r="PVP432" s="1208"/>
      <c r="PVQ432" s="1209"/>
      <c r="PVR432" s="1209"/>
      <c r="PVS432" s="1209"/>
      <c r="PVT432" s="1209"/>
      <c r="PVU432" s="1210"/>
      <c r="PVV432" s="1211"/>
      <c r="PVW432" s="1210"/>
      <c r="PVY432" s="1208"/>
      <c r="PVZ432" s="1209"/>
      <c r="PWA432" s="1209"/>
      <c r="PWB432" s="1209"/>
      <c r="PWC432" s="1209"/>
      <c r="PWD432" s="1210"/>
      <c r="PWE432" s="1211"/>
      <c r="PWF432" s="1210"/>
      <c r="PWH432" s="1208"/>
      <c r="PWI432" s="1209"/>
      <c r="PWJ432" s="1209"/>
      <c r="PWK432" s="1209"/>
      <c r="PWL432" s="1209"/>
      <c r="PWM432" s="1210"/>
      <c r="PWN432" s="1211"/>
      <c r="PWO432" s="1210"/>
      <c r="PWQ432" s="1208"/>
      <c r="PWR432" s="1209"/>
      <c r="PWS432" s="1209"/>
      <c r="PWT432" s="1209"/>
      <c r="PWU432" s="1209"/>
      <c r="PWV432" s="1210"/>
      <c r="PWW432" s="1211"/>
      <c r="PWX432" s="1210"/>
      <c r="PWZ432" s="1208"/>
      <c r="PXA432" s="1209"/>
      <c r="PXB432" s="1209"/>
      <c r="PXC432" s="1209"/>
      <c r="PXD432" s="1209"/>
      <c r="PXE432" s="1210"/>
      <c r="PXF432" s="1211"/>
      <c r="PXG432" s="1210"/>
      <c r="PXI432" s="1208"/>
      <c r="PXJ432" s="1209"/>
      <c r="PXK432" s="1209"/>
      <c r="PXL432" s="1209"/>
      <c r="PXM432" s="1209"/>
      <c r="PXN432" s="1210"/>
      <c r="PXO432" s="1211"/>
      <c r="PXP432" s="1210"/>
      <c r="PXR432" s="1208"/>
      <c r="PXS432" s="1209"/>
      <c r="PXT432" s="1209"/>
      <c r="PXU432" s="1209"/>
      <c r="PXV432" s="1209"/>
      <c r="PXW432" s="1210"/>
      <c r="PXX432" s="1211"/>
      <c r="PXY432" s="1210"/>
      <c r="PYA432" s="1208"/>
      <c r="PYB432" s="1209"/>
      <c r="PYC432" s="1209"/>
      <c r="PYD432" s="1209"/>
      <c r="PYE432" s="1209"/>
      <c r="PYF432" s="1210"/>
      <c r="PYG432" s="1211"/>
      <c r="PYH432" s="1210"/>
      <c r="PYJ432" s="1208"/>
      <c r="PYK432" s="1209"/>
      <c r="PYL432" s="1209"/>
      <c r="PYM432" s="1209"/>
      <c r="PYN432" s="1209"/>
      <c r="PYO432" s="1210"/>
      <c r="PYP432" s="1211"/>
      <c r="PYQ432" s="1210"/>
      <c r="PYS432" s="1208"/>
      <c r="PYT432" s="1209"/>
      <c r="PYU432" s="1209"/>
      <c r="PYV432" s="1209"/>
      <c r="PYW432" s="1209"/>
      <c r="PYX432" s="1210"/>
      <c r="PYY432" s="1211"/>
      <c r="PYZ432" s="1210"/>
      <c r="PZB432" s="1208"/>
      <c r="PZC432" s="1209"/>
      <c r="PZD432" s="1209"/>
      <c r="PZE432" s="1209"/>
      <c r="PZF432" s="1209"/>
      <c r="PZG432" s="1210"/>
      <c r="PZH432" s="1211"/>
      <c r="PZI432" s="1210"/>
      <c r="PZK432" s="1208"/>
      <c r="PZL432" s="1209"/>
      <c r="PZM432" s="1209"/>
      <c r="PZN432" s="1209"/>
      <c r="PZO432" s="1209"/>
      <c r="PZP432" s="1210"/>
      <c r="PZQ432" s="1211"/>
      <c r="PZR432" s="1210"/>
      <c r="PZT432" s="1208"/>
      <c r="PZU432" s="1209"/>
      <c r="PZV432" s="1209"/>
      <c r="PZW432" s="1209"/>
      <c r="PZX432" s="1209"/>
      <c r="PZY432" s="1210"/>
      <c r="PZZ432" s="1211"/>
      <c r="QAA432" s="1210"/>
      <c r="QAC432" s="1208"/>
      <c r="QAD432" s="1209"/>
      <c r="QAE432" s="1209"/>
      <c r="QAF432" s="1209"/>
      <c r="QAG432" s="1209"/>
      <c r="QAH432" s="1210"/>
      <c r="QAI432" s="1211"/>
      <c r="QAJ432" s="1210"/>
      <c r="QAL432" s="1208"/>
      <c r="QAM432" s="1209"/>
      <c r="QAN432" s="1209"/>
      <c r="QAO432" s="1209"/>
      <c r="QAP432" s="1209"/>
      <c r="QAQ432" s="1210"/>
      <c r="QAR432" s="1211"/>
      <c r="QAS432" s="1210"/>
      <c r="QAU432" s="1208"/>
      <c r="QAV432" s="1209"/>
      <c r="QAW432" s="1209"/>
      <c r="QAX432" s="1209"/>
      <c r="QAY432" s="1209"/>
      <c r="QAZ432" s="1210"/>
      <c r="QBA432" s="1211"/>
      <c r="QBB432" s="1210"/>
      <c r="QBD432" s="1208"/>
      <c r="QBE432" s="1209"/>
      <c r="QBF432" s="1209"/>
      <c r="QBG432" s="1209"/>
      <c r="QBH432" s="1209"/>
      <c r="QBI432" s="1210"/>
      <c r="QBJ432" s="1211"/>
      <c r="QBK432" s="1210"/>
      <c r="QBM432" s="1208"/>
      <c r="QBN432" s="1209"/>
      <c r="QBO432" s="1209"/>
      <c r="QBP432" s="1209"/>
      <c r="QBQ432" s="1209"/>
      <c r="QBR432" s="1210"/>
      <c r="QBS432" s="1211"/>
      <c r="QBT432" s="1210"/>
      <c r="QBV432" s="1208"/>
      <c r="QBW432" s="1209"/>
      <c r="QBX432" s="1209"/>
      <c r="QBY432" s="1209"/>
      <c r="QBZ432" s="1209"/>
      <c r="QCA432" s="1210"/>
      <c r="QCB432" s="1211"/>
      <c r="QCC432" s="1210"/>
      <c r="QCE432" s="1208"/>
      <c r="QCF432" s="1209"/>
      <c r="QCG432" s="1209"/>
      <c r="QCH432" s="1209"/>
      <c r="QCI432" s="1209"/>
      <c r="QCJ432" s="1210"/>
      <c r="QCK432" s="1211"/>
      <c r="QCL432" s="1210"/>
      <c r="QCN432" s="1208"/>
      <c r="QCO432" s="1209"/>
      <c r="QCP432" s="1209"/>
      <c r="QCQ432" s="1209"/>
      <c r="QCR432" s="1209"/>
      <c r="QCS432" s="1210"/>
      <c r="QCT432" s="1211"/>
      <c r="QCU432" s="1210"/>
      <c r="QCW432" s="1208"/>
      <c r="QCX432" s="1209"/>
      <c r="QCY432" s="1209"/>
      <c r="QCZ432" s="1209"/>
      <c r="QDA432" s="1209"/>
      <c r="QDB432" s="1210"/>
      <c r="QDC432" s="1211"/>
      <c r="QDD432" s="1210"/>
      <c r="QDF432" s="1208"/>
      <c r="QDG432" s="1209"/>
      <c r="QDH432" s="1209"/>
      <c r="QDI432" s="1209"/>
      <c r="QDJ432" s="1209"/>
      <c r="QDK432" s="1210"/>
      <c r="QDL432" s="1211"/>
      <c r="QDM432" s="1210"/>
      <c r="QDO432" s="1208"/>
      <c r="QDP432" s="1209"/>
      <c r="QDQ432" s="1209"/>
      <c r="QDR432" s="1209"/>
      <c r="QDS432" s="1209"/>
      <c r="QDT432" s="1210"/>
      <c r="QDU432" s="1211"/>
      <c r="QDV432" s="1210"/>
      <c r="QDX432" s="1208"/>
      <c r="QDY432" s="1209"/>
      <c r="QDZ432" s="1209"/>
      <c r="QEA432" s="1209"/>
      <c r="QEB432" s="1209"/>
      <c r="QEC432" s="1210"/>
      <c r="QED432" s="1211"/>
      <c r="QEE432" s="1210"/>
      <c r="QEG432" s="1208"/>
      <c r="QEH432" s="1209"/>
      <c r="QEI432" s="1209"/>
      <c r="QEJ432" s="1209"/>
      <c r="QEK432" s="1209"/>
      <c r="QEL432" s="1210"/>
      <c r="QEM432" s="1211"/>
      <c r="QEN432" s="1210"/>
      <c r="QEP432" s="1208"/>
      <c r="QEQ432" s="1209"/>
      <c r="QER432" s="1209"/>
      <c r="QES432" s="1209"/>
      <c r="QET432" s="1209"/>
      <c r="QEU432" s="1210"/>
      <c r="QEV432" s="1211"/>
      <c r="QEW432" s="1210"/>
      <c r="QEY432" s="1208"/>
      <c r="QEZ432" s="1209"/>
      <c r="QFA432" s="1209"/>
      <c r="QFB432" s="1209"/>
      <c r="QFC432" s="1209"/>
      <c r="QFD432" s="1210"/>
      <c r="QFE432" s="1211"/>
      <c r="QFF432" s="1210"/>
      <c r="QFH432" s="1208"/>
      <c r="QFI432" s="1209"/>
      <c r="QFJ432" s="1209"/>
      <c r="QFK432" s="1209"/>
      <c r="QFL432" s="1209"/>
      <c r="QFM432" s="1210"/>
      <c r="QFN432" s="1211"/>
      <c r="QFO432" s="1210"/>
      <c r="QFQ432" s="1208"/>
      <c r="QFR432" s="1209"/>
      <c r="QFS432" s="1209"/>
      <c r="QFT432" s="1209"/>
      <c r="QFU432" s="1209"/>
      <c r="QFV432" s="1210"/>
      <c r="QFW432" s="1211"/>
      <c r="QFX432" s="1210"/>
      <c r="QFZ432" s="1208"/>
      <c r="QGA432" s="1209"/>
      <c r="QGB432" s="1209"/>
      <c r="QGC432" s="1209"/>
      <c r="QGD432" s="1209"/>
      <c r="QGE432" s="1210"/>
      <c r="QGF432" s="1211"/>
      <c r="QGG432" s="1210"/>
      <c r="QGI432" s="1208"/>
      <c r="QGJ432" s="1209"/>
      <c r="QGK432" s="1209"/>
      <c r="QGL432" s="1209"/>
      <c r="QGM432" s="1209"/>
      <c r="QGN432" s="1210"/>
      <c r="QGO432" s="1211"/>
      <c r="QGP432" s="1210"/>
      <c r="QGR432" s="1208"/>
      <c r="QGS432" s="1209"/>
      <c r="QGT432" s="1209"/>
      <c r="QGU432" s="1209"/>
      <c r="QGV432" s="1209"/>
      <c r="QGW432" s="1210"/>
      <c r="QGX432" s="1211"/>
      <c r="QGY432" s="1210"/>
      <c r="QHA432" s="1208"/>
      <c r="QHB432" s="1209"/>
      <c r="QHC432" s="1209"/>
      <c r="QHD432" s="1209"/>
      <c r="QHE432" s="1209"/>
      <c r="QHF432" s="1210"/>
      <c r="QHG432" s="1211"/>
      <c r="QHH432" s="1210"/>
      <c r="QHJ432" s="1208"/>
      <c r="QHK432" s="1209"/>
      <c r="QHL432" s="1209"/>
      <c r="QHM432" s="1209"/>
      <c r="QHN432" s="1209"/>
      <c r="QHO432" s="1210"/>
      <c r="QHP432" s="1211"/>
      <c r="QHQ432" s="1210"/>
      <c r="QHS432" s="1208"/>
      <c r="QHT432" s="1209"/>
      <c r="QHU432" s="1209"/>
      <c r="QHV432" s="1209"/>
      <c r="QHW432" s="1209"/>
      <c r="QHX432" s="1210"/>
      <c r="QHY432" s="1211"/>
      <c r="QHZ432" s="1210"/>
      <c r="QIB432" s="1208"/>
      <c r="QIC432" s="1209"/>
      <c r="QID432" s="1209"/>
      <c r="QIE432" s="1209"/>
      <c r="QIF432" s="1209"/>
      <c r="QIG432" s="1210"/>
      <c r="QIH432" s="1211"/>
      <c r="QII432" s="1210"/>
      <c r="QIK432" s="1208"/>
      <c r="QIL432" s="1209"/>
      <c r="QIM432" s="1209"/>
      <c r="QIN432" s="1209"/>
      <c r="QIO432" s="1209"/>
      <c r="QIP432" s="1210"/>
      <c r="QIQ432" s="1211"/>
      <c r="QIR432" s="1210"/>
      <c r="QIT432" s="1208"/>
      <c r="QIU432" s="1209"/>
      <c r="QIV432" s="1209"/>
      <c r="QIW432" s="1209"/>
      <c r="QIX432" s="1209"/>
      <c r="QIY432" s="1210"/>
      <c r="QIZ432" s="1211"/>
      <c r="QJA432" s="1210"/>
      <c r="QJC432" s="1208"/>
      <c r="QJD432" s="1209"/>
      <c r="QJE432" s="1209"/>
      <c r="QJF432" s="1209"/>
      <c r="QJG432" s="1209"/>
      <c r="QJH432" s="1210"/>
      <c r="QJI432" s="1211"/>
      <c r="QJJ432" s="1210"/>
      <c r="QJL432" s="1208"/>
      <c r="QJM432" s="1209"/>
      <c r="QJN432" s="1209"/>
      <c r="QJO432" s="1209"/>
      <c r="QJP432" s="1209"/>
      <c r="QJQ432" s="1210"/>
      <c r="QJR432" s="1211"/>
      <c r="QJS432" s="1210"/>
      <c r="QJU432" s="1208"/>
      <c r="QJV432" s="1209"/>
      <c r="QJW432" s="1209"/>
      <c r="QJX432" s="1209"/>
      <c r="QJY432" s="1209"/>
      <c r="QJZ432" s="1210"/>
      <c r="QKA432" s="1211"/>
      <c r="QKB432" s="1210"/>
      <c r="QKD432" s="1208"/>
      <c r="QKE432" s="1209"/>
      <c r="QKF432" s="1209"/>
      <c r="QKG432" s="1209"/>
      <c r="QKH432" s="1209"/>
      <c r="QKI432" s="1210"/>
      <c r="QKJ432" s="1211"/>
      <c r="QKK432" s="1210"/>
      <c r="QKM432" s="1208"/>
      <c r="QKN432" s="1209"/>
      <c r="QKO432" s="1209"/>
      <c r="QKP432" s="1209"/>
      <c r="QKQ432" s="1209"/>
      <c r="QKR432" s="1210"/>
      <c r="QKS432" s="1211"/>
      <c r="QKT432" s="1210"/>
      <c r="QKV432" s="1208"/>
      <c r="QKW432" s="1209"/>
      <c r="QKX432" s="1209"/>
      <c r="QKY432" s="1209"/>
      <c r="QKZ432" s="1209"/>
      <c r="QLA432" s="1210"/>
      <c r="QLB432" s="1211"/>
      <c r="QLC432" s="1210"/>
      <c r="QLE432" s="1208"/>
      <c r="QLF432" s="1209"/>
      <c r="QLG432" s="1209"/>
      <c r="QLH432" s="1209"/>
      <c r="QLI432" s="1209"/>
      <c r="QLJ432" s="1210"/>
      <c r="QLK432" s="1211"/>
      <c r="QLL432" s="1210"/>
      <c r="QLN432" s="1208"/>
      <c r="QLO432" s="1209"/>
      <c r="QLP432" s="1209"/>
      <c r="QLQ432" s="1209"/>
      <c r="QLR432" s="1209"/>
      <c r="QLS432" s="1210"/>
      <c r="QLT432" s="1211"/>
      <c r="QLU432" s="1210"/>
      <c r="QLW432" s="1208"/>
      <c r="QLX432" s="1209"/>
      <c r="QLY432" s="1209"/>
      <c r="QLZ432" s="1209"/>
      <c r="QMA432" s="1209"/>
      <c r="QMB432" s="1210"/>
      <c r="QMC432" s="1211"/>
      <c r="QMD432" s="1210"/>
      <c r="QMF432" s="1208"/>
      <c r="QMG432" s="1209"/>
      <c r="QMH432" s="1209"/>
      <c r="QMI432" s="1209"/>
      <c r="QMJ432" s="1209"/>
      <c r="QMK432" s="1210"/>
      <c r="QML432" s="1211"/>
      <c r="QMM432" s="1210"/>
      <c r="QMO432" s="1208"/>
      <c r="QMP432" s="1209"/>
      <c r="QMQ432" s="1209"/>
      <c r="QMR432" s="1209"/>
      <c r="QMS432" s="1209"/>
      <c r="QMT432" s="1210"/>
      <c r="QMU432" s="1211"/>
      <c r="QMV432" s="1210"/>
      <c r="QMX432" s="1208"/>
      <c r="QMY432" s="1209"/>
      <c r="QMZ432" s="1209"/>
      <c r="QNA432" s="1209"/>
      <c r="QNB432" s="1209"/>
      <c r="QNC432" s="1210"/>
      <c r="QND432" s="1211"/>
      <c r="QNE432" s="1210"/>
      <c r="QNG432" s="1208"/>
      <c r="QNH432" s="1209"/>
      <c r="QNI432" s="1209"/>
      <c r="QNJ432" s="1209"/>
      <c r="QNK432" s="1209"/>
      <c r="QNL432" s="1210"/>
      <c r="QNM432" s="1211"/>
      <c r="QNN432" s="1210"/>
      <c r="QNP432" s="1208"/>
      <c r="QNQ432" s="1209"/>
      <c r="QNR432" s="1209"/>
      <c r="QNS432" s="1209"/>
      <c r="QNT432" s="1209"/>
      <c r="QNU432" s="1210"/>
      <c r="QNV432" s="1211"/>
      <c r="QNW432" s="1210"/>
      <c r="QNY432" s="1208"/>
      <c r="QNZ432" s="1209"/>
      <c r="QOA432" s="1209"/>
      <c r="QOB432" s="1209"/>
      <c r="QOC432" s="1209"/>
      <c r="QOD432" s="1210"/>
      <c r="QOE432" s="1211"/>
      <c r="QOF432" s="1210"/>
      <c r="QOH432" s="1208"/>
      <c r="QOI432" s="1209"/>
      <c r="QOJ432" s="1209"/>
      <c r="QOK432" s="1209"/>
      <c r="QOL432" s="1209"/>
      <c r="QOM432" s="1210"/>
      <c r="QON432" s="1211"/>
      <c r="QOO432" s="1210"/>
      <c r="QOQ432" s="1208"/>
      <c r="QOR432" s="1209"/>
      <c r="QOS432" s="1209"/>
      <c r="QOT432" s="1209"/>
      <c r="QOU432" s="1209"/>
      <c r="QOV432" s="1210"/>
      <c r="QOW432" s="1211"/>
      <c r="QOX432" s="1210"/>
      <c r="QOZ432" s="1208"/>
      <c r="QPA432" s="1209"/>
      <c r="QPB432" s="1209"/>
      <c r="QPC432" s="1209"/>
      <c r="QPD432" s="1209"/>
      <c r="QPE432" s="1210"/>
      <c r="QPF432" s="1211"/>
      <c r="QPG432" s="1210"/>
      <c r="QPI432" s="1208"/>
      <c r="QPJ432" s="1209"/>
      <c r="QPK432" s="1209"/>
      <c r="QPL432" s="1209"/>
      <c r="QPM432" s="1209"/>
      <c r="QPN432" s="1210"/>
      <c r="QPO432" s="1211"/>
      <c r="QPP432" s="1210"/>
      <c r="QPR432" s="1208"/>
      <c r="QPS432" s="1209"/>
      <c r="QPT432" s="1209"/>
      <c r="QPU432" s="1209"/>
      <c r="QPV432" s="1209"/>
      <c r="QPW432" s="1210"/>
      <c r="QPX432" s="1211"/>
      <c r="QPY432" s="1210"/>
      <c r="QQA432" s="1208"/>
      <c r="QQB432" s="1209"/>
      <c r="QQC432" s="1209"/>
      <c r="QQD432" s="1209"/>
      <c r="QQE432" s="1209"/>
      <c r="QQF432" s="1210"/>
      <c r="QQG432" s="1211"/>
      <c r="QQH432" s="1210"/>
      <c r="QQJ432" s="1208"/>
      <c r="QQK432" s="1209"/>
      <c r="QQL432" s="1209"/>
      <c r="QQM432" s="1209"/>
      <c r="QQN432" s="1209"/>
      <c r="QQO432" s="1210"/>
      <c r="QQP432" s="1211"/>
      <c r="QQQ432" s="1210"/>
      <c r="QQS432" s="1208"/>
      <c r="QQT432" s="1209"/>
      <c r="QQU432" s="1209"/>
      <c r="QQV432" s="1209"/>
      <c r="QQW432" s="1209"/>
      <c r="QQX432" s="1210"/>
      <c r="QQY432" s="1211"/>
      <c r="QQZ432" s="1210"/>
      <c r="QRB432" s="1208"/>
      <c r="QRC432" s="1209"/>
      <c r="QRD432" s="1209"/>
      <c r="QRE432" s="1209"/>
      <c r="QRF432" s="1209"/>
      <c r="QRG432" s="1210"/>
      <c r="QRH432" s="1211"/>
      <c r="QRI432" s="1210"/>
      <c r="QRK432" s="1208"/>
      <c r="QRL432" s="1209"/>
      <c r="QRM432" s="1209"/>
      <c r="QRN432" s="1209"/>
      <c r="QRO432" s="1209"/>
      <c r="QRP432" s="1210"/>
      <c r="QRQ432" s="1211"/>
      <c r="QRR432" s="1210"/>
      <c r="QRT432" s="1208"/>
      <c r="QRU432" s="1209"/>
      <c r="QRV432" s="1209"/>
      <c r="QRW432" s="1209"/>
      <c r="QRX432" s="1209"/>
      <c r="QRY432" s="1210"/>
      <c r="QRZ432" s="1211"/>
      <c r="QSA432" s="1210"/>
      <c r="QSC432" s="1208"/>
      <c r="QSD432" s="1209"/>
      <c r="QSE432" s="1209"/>
      <c r="QSF432" s="1209"/>
      <c r="QSG432" s="1209"/>
      <c r="QSH432" s="1210"/>
      <c r="QSI432" s="1211"/>
      <c r="QSJ432" s="1210"/>
      <c r="QSL432" s="1208"/>
      <c r="QSM432" s="1209"/>
      <c r="QSN432" s="1209"/>
      <c r="QSO432" s="1209"/>
      <c r="QSP432" s="1209"/>
      <c r="QSQ432" s="1210"/>
      <c r="QSR432" s="1211"/>
      <c r="QSS432" s="1210"/>
      <c r="QSU432" s="1208"/>
      <c r="QSV432" s="1209"/>
      <c r="QSW432" s="1209"/>
      <c r="QSX432" s="1209"/>
      <c r="QSY432" s="1209"/>
      <c r="QSZ432" s="1210"/>
      <c r="QTA432" s="1211"/>
      <c r="QTB432" s="1210"/>
      <c r="QTD432" s="1208"/>
      <c r="QTE432" s="1209"/>
      <c r="QTF432" s="1209"/>
      <c r="QTG432" s="1209"/>
      <c r="QTH432" s="1209"/>
      <c r="QTI432" s="1210"/>
      <c r="QTJ432" s="1211"/>
      <c r="QTK432" s="1210"/>
      <c r="QTM432" s="1208"/>
      <c r="QTN432" s="1209"/>
      <c r="QTO432" s="1209"/>
      <c r="QTP432" s="1209"/>
      <c r="QTQ432" s="1209"/>
      <c r="QTR432" s="1210"/>
      <c r="QTS432" s="1211"/>
      <c r="QTT432" s="1210"/>
      <c r="QTV432" s="1208"/>
      <c r="QTW432" s="1209"/>
      <c r="QTX432" s="1209"/>
      <c r="QTY432" s="1209"/>
      <c r="QTZ432" s="1209"/>
      <c r="QUA432" s="1210"/>
      <c r="QUB432" s="1211"/>
      <c r="QUC432" s="1210"/>
      <c r="QUE432" s="1208"/>
      <c r="QUF432" s="1209"/>
      <c r="QUG432" s="1209"/>
      <c r="QUH432" s="1209"/>
      <c r="QUI432" s="1209"/>
      <c r="QUJ432" s="1210"/>
      <c r="QUK432" s="1211"/>
      <c r="QUL432" s="1210"/>
      <c r="QUN432" s="1208"/>
      <c r="QUO432" s="1209"/>
      <c r="QUP432" s="1209"/>
      <c r="QUQ432" s="1209"/>
      <c r="QUR432" s="1209"/>
      <c r="QUS432" s="1210"/>
      <c r="QUT432" s="1211"/>
      <c r="QUU432" s="1210"/>
      <c r="QUW432" s="1208"/>
      <c r="QUX432" s="1209"/>
      <c r="QUY432" s="1209"/>
      <c r="QUZ432" s="1209"/>
      <c r="QVA432" s="1209"/>
      <c r="QVB432" s="1210"/>
      <c r="QVC432" s="1211"/>
      <c r="QVD432" s="1210"/>
      <c r="QVF432" s="1208"/>
      <c r="QVG432" s="1209"/>
      <c r="QVH432" s="1209"/>
      <c r="QVI432" s="1209"/>
      <c r="QVJ432" s="1209"/>
      <c r="QVK432" s="1210"/>
      <c r="QVL432" s="1211"/>
      <c r="QVM432" s="1210"/>
      <c r="QVO432" s="1208"/>
      <c r="QVP432" s="1209"/>
      <c r="QVQ432" s="1209"/>
      <c r="QVR432" s="1209"/>
      <c r="QVS432" s="1209"/>
      <c r="QVT432" s="1210"/>
      <c r="QVU432" s="1211"/>
      <c r="QVV432" s="1210"/>
      <c r="QVX432" s="1208"/>
      <c r="QVY432" s="1209"/>
      <c r="QVZ432" s="1209"/>
      <c r="QWA432" s="1209"/>
      <c r="QWB432" s="1209"/>
      <c r="QWC432" s="1210"/>
      <c r="QWD432" s="1211"/>
      <c r="QWE432" s="1210"/>
      <c r="QWG432" s="1208"/>
      <c r="QWH432" s="1209"/>
      <c r="QWI432" s="1209"/>
      <c r="QWJ432" s="1209"/>
      <c r="QWK432" s="1209"/>
      <c r="QWL432" s="1210"/>
      <c r="QWM432" s="1211"/>
      <c r="QWN432" s="1210"/>
      <c r="QWP432" s="1208"/>
      <c r="QWQ432" s="1209"/>
      <c r="QWR432" s="1209"/>
      <c r="QWS432" s="1209"/>
      <c r="QWT432" s="1209"/>
      <c r="QWU432" s="1210"/>
      <c r="QWV432" s="1211"/>
      <c r="QWW432" s="1210"/>
      <c r="QWY432" s="1208"/>
      <c r="QWZ432" s="1209"/>
      <c r="QXA432" s="1209"/>
      <c r="QXB432" s="1209"/>
      <c r="QXC432" s="1209"/>
      <c r="QXD432" s="1210"/>
      <c r="QXE432" s="1211"/>
      <c r="QXF432" s="1210"/>
      <c r="QXH432" s="1208"/>
      <c r="QXI432" s="1209"/>
      <c r="QXJ432" s="1209"/>
      <c r="QXK432" s="1209"/>
      <c r="QXL432" s="1209"/>
      <c r="QXM432" s="1210"/>
      <c r="QXN432" s="1211"/>
      <c r="QXO432" s="1210"/>
      <c r="QXQ432" s="1208"/>
      <c r="QXR432" s="1209"/>
      <c r="QXS432" s="1209"/>
      <c r="QXT432" s="1209"/>
      <c r="QXU432" s="1209"/>
      <c r="QXV432" s="1210"/>
      <c r="QXW432" s="1211"/>
      <c r="QXX432" s="1210"/>
      <c r="QXZ432" s="1208"/>
      <c r="QYA432" s="1209"/>
      <c r="QYB432" s="1209"/>
      <c r="QYC432" s="1209"/>
      <c r="QYD432" s="1209"/>
      <c r="QYE432" s="1210"/>
      <c r="QYF432" s="1211"/>
      <c r="QYG432" s="1210"/>
      <c r="QYI432" s="1208"/>
      <c r="QYJ432" s="1209"/>
      <c r="QYK432" s="1209"/>
      <c r="QYL432" s="1209"/>
      <c r="QYM432" s="1209"/>
      <c r="QYN432" s="1210"/>
      <c r="QYO432" s="1211"/>
      <c r="QYP432" s="1210"/>
      <c r="QYR432" s="1208"/>
      <c r="QYS432" s="1209"/>
      <c r="QYT432" s="1209"/>
      <c r="QYU432" s="1209"/>
      <c r="QYV432" s="1209"/>
      <c r="QYW432" s="1210"/>
      <c r="QYX432" s="1211"/>
      <c r="QYY432" s="1210"/>
      <c r="QZA432" s="1208"/>
      <c r="QZB432" s="1209"/>
      <c r="QZC432" s="1209"/>
      <c r="QZD432" s="1209"/>
      <c r="QZE432" s="1209"/>
      <c r="QZF432" s="1210"/>
      <c r="QZG432" s="1211"/>
      <c r="QZH432" s="1210"/>
      <c r="QZJ432" s="1208"/>
      <c r="QZK432" s="1209"/>
      <c r="QZL432" s="1209"/>
      <c r="QZM432" s="1209"/>
      <c r="QZN432" s="1209"/>
      <c r="QZO432" s="1210"/>
      <c r="QZP432" s="1211"/>
      <c r="QZQ432" s="1210"/>
      <c r="QZS432" s="1208"/>
      <c r="QZT432" s="1209"/>
      <c r="QZU432" s="1209"/>
      <c r="QZV432" s="1209"/>
      <c r="QZW432" s="1209"/>
      <c r="QZX432" s="1210"/>
      <c r="QZY432" s="1211"/>
      <c r="QZZ432" s="1210"/>
      <c r="RAB432" s="1208"/>
      <c r="RAC432" s="1209"/>
      <c r="RAD432" s="1209"/>
      <c r="RAE432" s="1209"/>
      <c r="RAF432" s="1209"/>
      <c r="RAG432" s="1210"/>
      <c r="RAH432" s="1211"/>
      <c r="RAI432" s="1210"/>
      <c r="RAK432" s="1208"/>
      <c r="RAL432" s="1209"/>
      <c r="RAM432" s="1209"/>
      <c r="RAN432" s="1209"/>
      <c r="RAO432" s="1209"/>
      <c r="RAP432" s="1210"/>
      <c r="RAQ432" s="1211"/>
      <c r="RAR432" s="1210"/>
      <c r="RAT432" s="1208"/>
      <c r="RAU432" s="1209"/>
      <c r="RAV432" s="1209"/>
      <c r="RAW432" s="1209"/>
      <c r="RAX432" s="1209"/>
      <c r="RAY432" s="1210"/>
      <c r="RAZ432" s="1211"/>
      <c r="RBA432" s="1210"/>
      <c r="RBC432" s="1208"/>
      <c r="RBD432" s="1209"/>
      <c r="RBE432" s="1209"/>
      <c r="RBF432" s="1209"/>
      <c r="RBG432" s="1209"/>
      <c r="RBH432" s="1210"/>
      <c r="RBI432" s="1211"/>
      <c r="RBJ432" s="1210"/>
      <c r="RBL432" s="1208"/>
      <c r="RBM432" s="1209"/>
      <c r="RBN432" s="1209"/>
      <c r="RBO432" s="1209"/>
      <c r="RBP432" s="1209"/>
      <c r="RBQ432" s="1210"/>
      <c r="RBR432" s="1211"/>
      <c r="RBS432" s="1210"/>
      <c r="RBU432" s="1208"/>
      <c r="RBV432" s="1209"/>
      <c r="RBW432" s="1209"/>
      <c r="RBX432" s="1209"/>
      <c r="RBY432" s="1209"/>
      <c r="RBZ432" s="1210"/>
      <c r="RCA432" s="1211"/>
      <c r="RCB432" s="1210"/>
      <c r="RCD432" s="1208"/>
      <c r="RCE432" s="1209"/>
      <c r="RCF432" s="1209"/>
      <c r="RCG432" s="1209"/>
      <c r="RCH432" s="1209"/>
      <c r="RCI432" s="1210"/>
      <c r="RCJ432" s="1211"/>
      <c r="RCK432" s="1210"/>
      <c r="RCM432" s="1208"/>
      <c r="RCN432" s="1209"/>
      <c r="RCO432" s="1209"/>
      <c r="RCP432" s="1209"/>
      <c r="RCQ432" s="1209"/>
      <c r="RCR432" s="1210"/>
      <c r="RCS432" s="1211"/>
      <c r="RCT432" s="1210"/>
      <c r="RCV432" s="1208"/>
      <c r="RCW432" s="1209"/>
      <c r="RCX432" s="1209"/>
      <c r="RCY432" s="1209"/>
      <c r="RCZ432" s="1209"/>
      <c r="RDA432" s="1210"/>
      <c r="RDB432" s="1211"/>
      <c r="RDC432" s="1210"/>
      <c r="RDE432" s="1208"/>
      <c r="RDF432" s="1209"/>
      <c r="RDG432" s="1209"/>
      <c r="RDH432" s="1209"/>
      <c r="RDI432" s="1209"/>
      <c r="RDJ432" s="1210"/>
      <c r="RDK432" s="1211"/>
      <c r="RDL432" s="1210"/>
      <c r="RDN432" s="1208"/>
      <c r="RDO432" s="1209"/>
      <c r="RDP432" s="1209"/>
      <c r="RDQ432" s="1209"/>
      <c r="RDR432" s="1209"/>
      <c r="RDS432" s="1210"/>
      <c r="RDT432" s="1211"/>
      <c r="RDU432" s="1210"/>
      <c r="RDW432" s="1208"/>
      <c r="RDX432" s="1209"/>
      <c r="RDY432" s="1209"/>
      <c r="RDZ432" s="1209"/>
      <c r="REA432" s="1209"/>
      <c r="REB432" s="1210"/>
      <c r="REC432" s="1211"/>
      <c r="RED432" s="1210"/>
      <c r="REF432" s="1208"/>
      <c r="REG432" s="1209"/>
      <c r="REH432" s="1209"/>
      <c r="REI432" s="1209"/>
      <c r="REJ432" s="1209"/>
      <c r="REK432" s="1210"/>
      <c r="REL432" s="1211"/>
      <c r="REM432" s="1210"/>
      <c r="REO432" s="1208"/>
      <c r="REP432" s="1209"/>
      <c r="REQ432" s="1209"/>
      <c r="RER432" s="1209"/>
      <c r="RES432" s="1209"/>
      <c r="RET432" s="1210"/>
      <c r="REU432" s="1211"/>
      <c r="REV432" s="1210"/>
      <c r="REX432" s="1208"/>
      <c r="REY432" s="1209"/>
      <c r="REZ432" s="1209"/>
      <c r="RFA432" s="1209"/>
      <c r="RFB432" s="1209"/>
      <c r="RFC432" s="1210"/>
      <c r="RFD432" s="1211"/>
      <c r="RFE432" s="1210"/>
      <c r="RFG432" s="1208"/>
      <c r="RFH432" s="1209"/>
      <c r="RFI432" s="1209"/>
      <c r="RFJ432" s="1209"/>
      <c r="RFK432" s="1209"/>
      <c r="RFL432" s="1210"/>
      <c r="RFM432" s="1211"/>
      <c r="RFN432" s="1210"/>
      <c r="RFP432" s="1208"/>
      <c r="RFQ432" s="1209"/>
      <c r="RFR432" s="1209"/>
      <c r="RFS432" s="1209"/>
      <c r="RFT432" s="1209"/>
      <c r="RFU432" s="1210"/>
      <c r="RFV432" s="1211"/>
      <c r="RFW432" s="1210"/>
      <c r="RFY432" s="1208"/>
      <c r="RFZ432" s="1209"/>
      <c r="RGA432" s="1209"/>
      <c r="RGB432" s="1209"/>
      <c r="RGC432" s="1209"/>
      <c r="RGD432" s="1210"/>
      <c r="RGE432" s="1211"/>
      <c r="RGF432" s="1210"/>
      <c r="RGH432" s="1208"/>
      <c r="RGI432" s="1209"/>
      <c r="RGJ432" s="1209"/>
      <c r="RGK432" s="1209"/>
      <c r="RGL432" s="1209"/>
      <c r="RGM432" s="1210"/>
      <c r="RGN432" s="1211"/>
      <c r="RGO432" s="1210"/>
      <c r="RGQ432" s="1208"/>
      <c r="RGR432" s="1209"/>
      <c r="RGS432" s="1209"/>
      <c r="RGT432" s="1209"/>
      <c r="RGU432" s="1209"/>
      <c r="RGV432" s="1210"/>
      <c r="RGW432" s="1211"/>
      <c r="RGX432" s="1210"/>
      <c r="RGZ432" s="1208"/>
      <c r="RHA432" s="1209"/>
      <c r="RHB432" s="1209"/>
      <c r="RHC432" s="1209"/>
      <c r="RHD432" s="1209"/>
      <c r="RHE432" s="1210"/>
      <c r="RHF432" s="1211"/>
      <c r="RHG432" s="1210"/>
      <c r="RHI432" s="1208"/>
      <c r="RHJ432" s="1209"/>
      <c r="RHK432" s="1209"/>
      <c r="RHL432" s="1209"/>
      <c r="RHM432" s="1209"/>
      <c r="RHN432" s="1210"/>
      <c r="RHO432" s="1211"/>
      <c r="RHP432" s="1210"/>
      <c r="RHR432" s="1208"/>
      <c r="RHS432" s="1209"/>
      <c r="RHT432" s="1209"/>
      <c r="RHU432" s="1209"/>
      <c r="RHV432" s="1209"/>
      <c r="RHW432" s="1210"/>
      <c r="RHX432" s="1211"/>
      <c r="RHY432" s="1210"/>
      <c r="RIA432" s="1208"/>
      <c r="RIB432" s="1209"/>
      <c r="RIC432" s="1209"/>
      <c r="RID432" s="1209"/>
      <c r="RIE432" s="1209"/>
      <c r="RIF432" s="1210"/>
      <c r="RIG432" s="1211"/>
      <c r="RIH432" s="1210"/>
      <c r="RIJ432" s="1208"/>
      <c r="RIK432" s="1209"/>
      <c r="RIL432" s="1209"/>
      <c r="RIM432" s="1209"/>
      <c r="RIN432" s="1209"/>
      <c r="RIO432" s="1210"/>
      <c r="RIP432" s="1211"/>
      <c r="RIQ432" s="1210"/>
      <c r="RIS432" s="1208"/>
      <c r="RIT432" s="1209"/>
      <c r="RIU432" s="1209"/>
      <c r="RIV432" s="1209"/>
      <c r="RIW432" s="1209"/>
      <c r="RIX432" s="1210"/>
      <c r="RIY432" s="1211"/>
      <c r="RIZ432" s="1210"/>
      <c r="RJB432" s="1208"/>
      <c r="RJC432" s="1209"/>
      <c r="RJD432" s="1209"/>
      <c r="RJE432" s="1209"/>
      <c r="RJF432" s="1209"/>
      <c r="RJG432" s="1210"/>
      <c r="RJH432" s="1211"/>
      <c r="RJI432" s="1210"/>
      <c r="RJK432" s="1208"/>
      <c r="RJL432" s="1209"/>
      <c r="RJM432" s="1209"/>
      <c r="RJN432" s="1209"/>
      <c r="RJO432" s="1209"/>
      <c r="RJP432" s="1210"/>
      <c r="RJQ432" s="1211"/>
      <c r="RJR432" s="1210"/>
      <c r="RJT432" s="1208"/>
      <c r="RJU432" s="1209"/>
      <c r="RJV432" s="1209"/>
      <c r="RJW432" s="1209"/>
      <c r="RJX432" s="1209"/>
      <c r="RJY432" s="1210"/>
      <c r="RJZ432" s="1211"/>
      <c r="RKA432" s="1210"/>
      <c r="RKC432" s="1208"/>
      <c r="RKD432" s="1209"/>
      <c r="RKE432" s="1209"/>
      <c r="RKF432" s="1209"/>
      <c r="RKG432" s="1209"/>
      <c r="RKH432" s="1210"/>
      <c r="RKI432" s="1211"/>
      <c r="RKJ432" s="1210"/>
      <c r="RKL432" s="1208"/>
      <c r="RKM432" s="1209"/>
      <c r="RKN432" s="1209"/>
      <c r="RKO432" s="1209"/>
      <c r="RKP432" s="1209"/>
      <c r="RKQ432" s="1210"/>
      <c r="RKR432" s="1211"/>
      <c r="RKS432" s="1210"/>
      <c r="RKU432" s="1208"/>
      <c r="RKV432" s="1209"/>
      <c r="RKW432" s="1209"/>
      <c r="RKX432" s="1209"/>
      <c r="RKY432" s="1209"/>
      <c r="RKZ432" s="1210"/>
      <c r="RLA432" s="1211"/>
      <c r="RLB432" s="1210"/>
      <c r="RLD432" s="1208"/>
      <c r="RLE432" s="1209"/>
      <c r="RLF432" s="1209"/>
      <c r="RLG432" s="1209"/>
      <c r="RLH432" s="1209"/>
      <c r="RLI432" s="1210"/>
      <c r="RLJ432" s="1211"/>
      <c r="RLK432" s="1210"/>
      <c r="RLM432" s="1208"/>
      <c r="RLN432" s="1209"/>
      <c r="RLO432" s="1209"/>
      <c r="RLP432" s="1209"/>
      <c r="RLQ432" s="1209"/>
      <c r="RLR432" s="1210"/>
      <c r="RLS432" s="1211"/>
      <c r="RLT432" s="1210"/>
      <c r="RLV432" s="1208"/>
      <c r="RLW432" s="1209"/>
      <c r="RLX432" s="1209"/>
      <c r="RLY432" s="1209"/>
      <c r="RLZ432" s="1209"/>
      <c r="RMA432" s="1210"/>
      <c r="RMB432" s="1211"/>
      <c r="RMC432" s="1210"/>
      <c r="RME432" s="1208"/>
      <c r="RMF432" s="1209"/>
      <c r="RMG432" s="1209"/>
      <c r="RMH432" s="1209"/>
      <c r="RMI432" s="1209"/>
      <c r="RMJ432" s="1210"/>
      <c r="RMK432" s="1211"/>
      <c r="RML432" s="1210"/>
      <c r="RMN432" s="1208"/>
      <c r="RMO432" s="1209"/>
      <c r="RMP432" s="1209"/>
      <c r="RMQ432" s="1209"/>
      <c r="RMR432" s="1209"/>
      <c r="RMS432" s="1210"/>
      <c r="RMT432" s="1211"/>
      <c r="RMU432" s="1210"/>
      <c r="RMW432" s="1208"/>
      <c r="RMX432" s="1209"/>
      <c r="RMY432" s="1209"/>
      <c r="RMZ432" s="1209"/>
      <c r="RNA432" s="1209"/>
      <c r="RNB432" s="1210"/>
      <c r="RNC432" s="1211"/>
      <c r="RND432" s="1210"/>
      <c r="RNF432" s="1208"/>
      <c r="RNG432" s="1209"/>
      <c r="RNH432" s="1209"/>
      <c r="RNI432" s="1209"/>
      <c r="RNJ432" s="1209"/>
      <c r="RNK432" s="1210"/>
      <c r="RNL432" s="1211"/>
      <c r="RNM432" s="1210"/>
      <c r="RNO432" s="1208"/>
      <c r="RNP432" s="1209"/>
      <c r="RNQ432" s="1209"/>
      <c r="RNR432" s="1209"/>
      <c r="RNS432" s="1209"/>
      <c r="RNT432" s="1210"/>
      <c r="RNU432" s="1211"/>
      <c r="RNV432" s="1210"/>
      <c r="RNX432" s="1208"/>
      <c r="RNY432" s="1209"/>
      <c r="RNZ432" s="1209"/>
      <c r="ROA432" s="1209"/>
      <c r="ROB432" s="1209"/>
      <c r="ROC432" s="1210"/>
      <c r="ROD432" s="1211"/>
      <c r="ROE432" s="1210"/>
      <c r="ROG432" s="1208"/>
      <c r="ROH432" s="1209"/>
      <c r="ROI432" s="1209"/>
      <c r="ROJ432" s="1209"/>
      <c r="ROK432" s="1209"/>
      <c r="ROL432" s="1210"/>
      <c r="ROM432" s="1211"/>
      <c r="RON432" s="1210"/>
      <c r="ROP432" s="1208"/>
      <c r="ROQ432" s="1209"/>
      <c r="ROR432" s="1209"/>
      <c r="ROS432" s="1209"/>
      <c r="ROT432" s="1209"/>
      <c r="ROU432" s="1210"/>
      <c r="ROV432" s="1211"/>
      <c r="ROW432" s="1210"/>
      <c r="ROY432" s="1208"/>
      <c r="ROZ432" s="1209"/>
      <c r="RPA432" s="1209"/>
      <c r="RPB432" s="1209"/>
      <c r="RPC432" s="1209"/>
      <c r="RPD432" s="1210"/>
      <c r="RPE432" s="1211"/>
      <c r="RPF432" s="1210"/>
      <c r="RPH432" s="1208"/>
      <c r="RPI432" s="1209"/>
      <c r="RPJ432" s="1209"/>
      <c r="RPK432" s="1209"/>
      <c r="RPL432" s="1209"/>
      <c r="RPM432" s="1210"/>
      <c r="RPN432" s="1211"/>
      <c r="RPO432" s="1210"/>
      <c r="RPQ432" s="1208"/>
      <c r="RPR432" s="1209"/>
      <c r="RPS432" s="1209"/>
      <c r="RPT432" s="1209"/>
      <c r="RPU432" s="1209"/>
      <c r="RPV432" s="1210"/>
      <c r="RPW432" s="1211"/>
      <c r="RPX432" s="1210"/>
      <c r="RPZ432" s="1208"/>
      <c r="RQA432" s="1209"/>
      <c r="RQB432" s="1209"/>
      <c r="RQC432" s="1209"/>
      <c r="RQD432" s="1209"/>
      <c r="RQE432" s="1210"/>
      <c r="RQF432" s="1211"/>
      <c r="RQG432" s="1210"/>
      <c r="RQI432" s="1208"/>
      <c r="RQJ432" s="1209"/>
      <c r="RQK432" s="1209"/>
      <c r="RQL432" s="1209"/>
      <c r="RQM432" s="1209"/>
      <c r="RQN432" s="1210"/>
      <c r="RQO432" s="1211"/>
      <c r="RQP432" s="1210"/>
      <c r="RQR432" s="1208"/>
      <c r="RQS432" s="1209"/>
      <c r="RQT432" s="1209"/>
      <c r="RQU432" s="1209"/>
      <c r="RQV432" s="1209"/>
      <c r="RQW432" s="1210"/>
      <c r="RQX432" s="1211"/>
      <c r="RQY432" s="1210"/>
      <c r="RRA432" s="1208"/>
      <c r="RRB432" s="1209"/>
      <c r="RRC432" s="1209"/>
      <c r="RRD432" s="1209"/>
      <c r="RRE432" s="1209"/>
      <c r="RRF432" s="1210"/>
      <c r="RRG432" s="1211"/>
      <c r="RRH432" s="1210"/>
      <c r="RRJ432" s="1208"/>
      <c r="RRK432" s="1209"/>
      <c r="RRL432" s="1209"/>
      <c r="RRM432" s="1209"/>
      <c r="RRN432" s="1209"/>
      <c r="RRO432" s="1210"/>
      <c r="RRP432" s="1211"/>
      <c r="RRQ432" s="1210"/>
      <c r="RRS432" s="1208"/>
      <c r="RRT432" s="1209"/>
      <c r="RRU432" s="1209"/>
      <c r="RRV432" s="1209"/>
      <c r="RRW432" s="1209"/>
      <c r="RRX432" s="1210"/>
      <c r="RRY432" s="1211"/>
      <c r="RRZ432" s="1210"/>
      <c r="RSB432" s="1208"/>
      <c r="RSC432" s="1209"/>
      <c r="RSD432" s="1209"/>
      <c r="RSE432" s="1209"/>
      <c r="RSF432" s="1209"/>
      <c r="RSG432" s="1210"/>
      <c r="RSH432" s="1211"/>
      <c r="RSI432" s="1210"/>
      <c r="RSK432" s="1208"/>
      <c r="RSL432" s="1209"/>
      <c r="RSM432" s="1209"/>
      <c r="RSN432" s="1209"/>
      <c r="RSO432" s="1209"/>
      <c r="RSP432" s="1210"/>
      <c r="RSQ432" s="1211"/>
      <c r="RSR432" s="1210"/>
      <c r="RST432" s="1208"/>
      <c r="RSU432" s="1209"/>
      <c r="RSV432" s="1209"/>
      <c r="RSW432" s="1209"/>
      <c r="RSX432" s="1209"/>
      <c r="RSY432" s="1210"/>
      <c r="RSZ432" s="1211"/>
      <c r="RTA432" s="1210"/>
      <c r="RTC432" s="1208"/>
      <c r="RTD432" s="1209"/>
      <c r="RTE432" s="1209"/>
      <c r="RTF432" s="1209"/>
      <c r="RTG432" s="1209"/>
      <c r="RTH432" s="1210"/>
      <c r="RTI432" s="1211"/>
      <c r="RTJ432" s="1210"/>
      <c r="RTL432" s="1208"/>
      <c r="RTM432" s="1209"/>
      <c r="RTN432" s="1209"/>
      <c r="RTO432" s="1209"/>
      <c r="RTP432" s="1209"/>
      <c r="RTQ432" s="1210"/>
      <c r="RTR432" s="1211"/>
      <c r="RTS432" s="1210"/>
      <c r="RTU432" s="1208"/>
      <c r="RTV432" s="1209"/>
      <c r="RTW432" s="1209"/>
      <c r="RTX432" s="1209"/>
      <c r="RTY432" s="1209"/>
      <c r="RTZ432" s="1210"/>
      <c r="RUA432" s="1211"/>
      <c r="RUB432" s="1210"/>
      <c r="RUD432" s="1208"/>
      <c r="RUE432" s="1209"/>
      <c r="RUF432" s="1209"/>
      <c r="RUG432" s="1209"/>
      <c r="RUH432" s="1209"/>
      <c r="RUI432" s="1210"/>
      <c r="RUJ432" s="1211"/>
      <c r="RUK432" s="1210"/>
      <c r="RUM432" s="1208"/>
      <c r="RUN432" s="1209"/>
      <c r="RUO432" s="1209"/>
      <c r="RUP432" s="1209"/>
      <c r="RUQ432" s="1209"/>
      <c r="RUR432" s="1210"/>
      <c r="RUS432" s="1211"/>
      <c r="RUT432" s="1210"/>
      <c r="RUV432" s="1208"/>
      <c r="RUW432" s="1209"/>
      <c r="RUX432" s="1209"/>
      <c r="RUY432" s="1209"/>
      <c r="RUZ432" s="1209"/>
      <c r="RVA432" s="1210"/>
      <c r="RVB432" s="1211"/>
      <c r="RVC432" s="1210"/>
      <c r="RVE432" s="1208"/>
      <c r="RVF432" s="1209"/>
      <c r="RVG432" s="1209"/>
      <c r="RVH432" s="1209"/>
      <c r="RVI432" s="1209"/>
      <c r="RVJ432" s="1210"/>
      <c r="RVK432" s="1211"/>
      <c r="RVL432" s="1210"/>
      <c r="RVN432" s="1208"/>
      <c r="RVO432" s="1209"/>
      <c r="RVP432" s="1209"/>
      <c r="RVQ432" s="1209"/>
      <c r="RVR432" s="1209"/>
      <c r="RVS432" s="1210"/>
      <c r="RVT432" s="1211"/>
      <c r="RVU432" s="1210"/>
      <c r="RVW432" s="1208"/>
      <c r="RVX432" s="1209"/>
      <c r="RVY432" s="1209"/>
      <c r="RVZ432" s="1209"/>
      <c r="RWA432" s="1209"/>
      <c r="RWB432" s="1210"/>
      <c r="RWC432" s="1211"/>
      <c r="RWD432" s="1210"/>
      <c r="RWF432" s="1208"/>
      <c r="RWG432" s="1209"/>
      <c r="RWH432" s="1209"/>
      <c r="RWI432" s="1209"/>
      <c r="RWJ432" s="1209"/>
      <c r="RWK432" s="1210"/>
      <c r="RWL432" s="1211"/>
      <c r="RWM432" s="1210"/>
      <c r="RWO432" s="1208"/>
      <c r="RWP432" s="1209"/>
      <c r="RWQ432" s="1209"/>
      <c r="RWR432" s="1209"/>
      <c r="RWS432" s="1209"/>
      <c r="RWT432" s="1210"/>
      <c r="RWU432" s="1211"/>
      <c r="RWV432" s="1210"/>
      <c r="RWX432" s="1208"/>
      <c r="RWY432" s="1209"/>
      <c r="RWZ432" s="1209"/>
      <c r="RXA432" s="1209"/>
      <c r="RXB432" s="1209"/>
      <c r="RXC432" s="1210"/>
      <c r="RXD432" s="1211"/>
      <c r="RXE432" s="1210"/>
      <c r="RXG432" s="1208"/>
      <c r="RXH432" s="1209"/>
      <c r="RXI432" s="1209"/>
      <c r="RXJ432" s="1209"/>
      <c r="RXK432" s="1209"/>
      <c r="RXL432" s="1210"/>
      <c r="RXM432" s="1211"/>
      <c r="RXN432" s="1210"/>
      <c r="RXP432" s="1208"/>
      <c r="RXQ432" s="1209"/>
      <c r="RXR432" s="1209"/>
      <c r="RXS432" s="1209"/>
      <c r="RXT432" s="1209"/>
      <c r="RXU432" s="1210"/>
      <c r="RXV432" s="1211"/>
      <c r="RXW432" s="1210"/>
      <c r="RXY432" s="1208"/>
      <c r="RXZ432" s="1209"/>
      <c r="RYA432" s="1209"/>
      <c r="RYB432" s="1209"/>
      <c r="RYC432" s="1209"/>
      <c r="RYD432" s="1210"/>
      <c r="RYE432" s="1211"/>
      <c r="RYF432" s="1210"/>
      <c r="RYH432" s="1208"/>
      <c r="RYI432" s="1209"/>
      <c r="RYJ432" s="1209"/>
      <c r="RYK432" s="1209"/>
      <c r="RYL432" s="1209"/>
      <c r="RYM432" s="1210"/>
      <c r="RYN432" s="1211"/>
      <c r="RYO432" s="1210"/>
      <c r="RYQ432" s="1208"/>
      <c r="RYR432" s="1209"/>
      <c r="RYS432" s="1209"/>
      <c r="RYT432" s="1209"/>
      <c r="RYU432" s="1209"/>
      <c r="RYV432" s="1210"/>
      <c r="RYW432" s="1211"/>
      <c r="RYX432" s="1210"/>
      <c r="RYZ432" s="1208"/>
      <c r="RZA432" s="1209"/>
      <c r="RZB432" s="1209"/>
      <c r="RZC432" s="1209"/>
      <c r="RZD432" s="1209"/>
      <c r="RZE432" s="1210"/>
      <c r="RZF432" s="1211"/>
      <c r="RZG432" s="1210"/>
      <c r="RZI432" s="1208"/>
      <c r="RZJ432" s="1209"/>
      <c r="RZK432" s="1209"/>
      <c r="RZL432" s="1209"/>
      <c r="RZM432" s="1209"/>
      <c r="RZN432" s="1210"/>
      <c r="RZO432" s="1211"/>
      <c r="RZP432" s="1210"/>
      <c r="RZR432" s="1208"/>
      <c r="RZS432" s="1209"/>
      <c r="RZT432" s="1209"/>
      <c r="RZU432" s="1209"/>
      <c r="RZV432" s="1209"/>
      <c r="RZW432" s="1210"/>
      <c r="RZX432" s="1211"/>
      <c r="RZY432" s="1210"/>
      <c r="SAA432" s="1208"/>
      <c r="SAB432" s="1209"/>
      <c r="SAC432" s="1209"/>
      <c r="SAD432" s="1209"/>
      <c r="SAE432" s="1209"/>
      <c r="SAF432" s="1210"/>
      <c r="SAG432" s="1211"/>
      <c r="SAH432" s="1210"/>
      <c r="SAJ432" s="1208"/>
      <c r="SAK432" s="1209"/>
      <c r="SAL432" s="1209"/>
      <c r="SAM432" s="1209"/>
      <c r="SAN432" s="1209"/>
      <c r="SAO432" s="1210"/>
      <c r="SAP432" s="1211"/>
      <c r="SAQ432" s="1210"/>
      <c r="SAS432" s="1208"/>
      <c r="SAT432" s="1209"/>
      <c r="SAU432" s="1209"/>
      <c r="SAV432" s="1209"/>
      <c r="SAW432" s="1209"/>
      <c r="SAX432" s="1210"/>
      <c r="SAY432" s="1211"/>
      <c r="SAZ432" s="1210"/>
      <c r="SBB432" s="1208"/>
      <c r="SBC432" s="1209"/>
      <c r="SBD432" s="1209"/>
      <c r="SBE432" s="1209"/>
      <c r="SBF432" s="1209"/>
      <c r="SBG432" s="1210"/>
      <c r="SBH432" s="1211"/>
      <c r="SBI432" s="1210"/>
      <c r="SBK432" s="1208"/>
      <c r="SBL432" s="1209"/>
      <c r="SBM432" s="1209"/>
      <c r="SBN432" s="1209"/>
      <c r="SBO432" s="1209"/>
      <c r="SBP432" s="1210"/>
      <c r="SBQ432" s="1211"/>
      <c r="SBR432" s="1210"/>
      <c r="SBT432" s="1208"/>
      <c r="SBU432" s="1209"/>
      <c r="SBV432" s="1209"/>
      <c r="SBW432" s="1209"/>
      <c r="SBX432" s="1209"/>
      <c r="SBY432" s="1210"/>
      <c r="SBZ432" s="1211"/>
      <c r="SCA432" s="1210"/>
      <c r="SCC432" s="1208"/>
      <c r="SCD432" s="1209"/>
      <c r="SCE432" s="1209"/>
      <c r="SCF432" s="1209"/>
      <c r="SCG432" s="1209"/>
      <c r="SCH432" s="1210"/>
      <c r="SCI432" s="1211"/>
      <c r="SCJ432" s="1210"/>
      <c r="SCL432" s="1208"/>
      <c r="SCM432" s="1209"/>
      <c r="SCN432" s="1209"/>
      <c r="SCO432" s="1209"/>
      <c r="SCP432" s="1209"/>
      <c r="SCQ432" s="1210"/>
      <c r="SCR432" s="1211"/>
      <c r="SCS432" s="1210"/>
      <c r="SCU432" s="1208"/>
      <c r="SCV432" s="1209"/>
      <c r="SCW432" s="1209"/>
      <c r="SCX432" s="1209"/>
      <c r="SCY432" s="1209"/>
      <c r="SCZ432" s="1210"/>
      <c r="SDA432" s="1211"/>
      <c r="SDB432" s="1210"/>
      <c r="SDD432" s="1208"/>
      <c r="SDE432" s="1209"/>
      <c r="SDF432" s="1209"/>
      <c r="SDG432" s="1209"/>
      <c r="SDH432" s="1209"/>
      <c r="SDI432" s="1210"/>
      <c r="SDJ432" s="1211"/>
      <c r="SDK432" s="1210"/>
      <c r="SDM432" s="1208"/>
      <c r="SDN432" s="1209"/>
      <c r="SDO432" s="1209"/>
      <c r="SDP432" s="1209"/>
      <c r="SDQ432" s="1209"/>
      <c r="SDR432" s="1210"/>
      <c r="SDS432" s="1211"/>
      <c r="SDT432" s="1210"/>
      <c r="SDV432" s="1208"/>
      <c r="SDW432" s="1209"/>
      <c r="SDX432" s="1209"/>
      <c r="SDY432" s="1209"/>
      <c r="SDZ432" s="1209"/>
      <c r="SEA432" s="1210"/>
      <c r="SEB432" s="1211"/>
      <c r="SEC432" s="1210"/>
      <c r="SEE432" s="1208"/>
      <c r="SEF432" s="1209"/>
      <c r="SEG432" s="1209"/>
      <c r="SEH432" s="1209"/>
      <c r="SEI432" s="1209"/>
      <c r="SEJ432" s="1210"/>
      <c r="SEK432" s="1211"/>
      <c r="SEL432" s="1210"/>
      <c r="SEN432" s="1208"/>
      <c r="SEO432" s="1209"/>
      <c r="SEP432" s="1209"/>
      <c r="SEQ432" s="1209"/>
      <c r="SER432" s="1209"/>
      <c r="SES432" s="1210"/>
      <c r="SET432" s="1211"/>
      <c r="SEU432" s="1210"/>
      <c r="SEW432" s="1208"/>
      <c r="SEX432" s="1209"/>
      <c r="SEY432" s="1209"/>
      <c r="SEZ432" s="1209"/>
      <c r="SFA432" s="1209"/>
      <c r="SFB432" s="1210"/>
      <c r="SFC432" s="1211"/>
      <c r="SFD432" s="1210"/>
      <c r="SFF432" s="1208"/>
      <c r="SFG432" s="1209"/>
      <c r="SFH432" s="1209"/>
      <c r="SFI432" s="1209"/>
      <c r="SFJ432" s="1209"/>
      <c r="SFK432" s="1210"/>
      <c r="SFL432" s="1211"/>
      <c r="SFM432" s="1210"/>
      <c r="SFO432" s="1208"/>
      <c r="SFP432" s="1209"/>
      <c r="SFQ432" s="1209"/>
      <c r="SFR432" s="1209"/>
      <c r="SFS432" s="1209"/>
      <c r="SFT432" s="1210"/>
      <c r="SFU432" s="1211"/>
      <c r="SFV432" s="1210"/>
      <c r="SFX432" s="1208"/>
      <c r="SFY432" s="1209"/>
      <c r="SFZ432" s="1209"/>
      <c r="SGA432" s="1209"/>
      <c r="SGB432" s="1209"/>
      <c r="SGC432" s="1210"/>
      <c r="SGD432" s="1211"/>
      <c r="SGE432" s="1210"/>
      <c r="SGG432" s="1208"/>
      <c r="SGH432" s="1209"/>
      <c r="SGI432" s="1209"/>
      <c r="SGJ432" s="1209"/>
      <c r="SGK432" s="1209"/>
      <c r="SGL432" s="1210"/>
      <c r="SGM432" s="1211"/>
      <c r="SGN432" s="1210"/>
      <c r="SGP432" s="1208"/>
      <c r="SGQ432" s="1209"/>
      <c r="SGR432" s="1209"/>
      <c r="SGS432" s="1209"/>
      <c r="SGT432" s="1209"/>
      <c r="SGU432" s="1210"/>
      <c r="SGV432" s="1211"/>
      <c r="SGW432" s="1210"/>
      <c r="SGY432" s="1208"/>
      <c r="SGZ432" s="1209"/>
      <c r="SHA432" s="1209"/>
      <c r="SHB432" s="1209"/>
      <c r="SHC432" s="1209"/>
      <c r="SHD432" s="1210"/>
      <c r="SHE432" s="1211"/>
      <c r="SHF432" s="1210"/>
      <c r="SHH432" s="1208"/>
      <c r="SHI432" s="1209"/>
      <c r="SHJ432" s="1209"/>
      <c r="SHK432" s="1209"/>
      <c r="SHL432" s="1209"/>
      <c r="SHM432" s="1210"/>
      <c r="SHN432" s="1211"/>
      <c r="SHO432" s="1210"/>
      <c r="SHQ432" s="1208"/>
      <c r="SHR432" s="1209"/>
      <c r="SHS432" s="1209"/>
      <c r="SHT432" s="1209"/>
      <c r="SHU432" s="1209"/>
      <c r="SHV432" s="1210"/>
      <c r="SHW432" s="1211"/>
      <c r="SHX432" s="1210"/>
      <c r="SHZ432" s="1208"/>
      <c r="SIA432" s="1209"/>
      <c r="SIB432" s="1209"/>
      <c r="SIC432" s="1209"/>
      <c r="SID432" s="1209"/>
      <c r="SIE432" s="1210"/>
      <c r="SIF432" s="1211"/>
      <c r="SIG432" s="1210"/>
      <c r="SII432" s="1208"/>
      <c r="SIJ432" s="1209"/>
      <c r="SIK432" s="1209"/>
      <c r="SIL432" s="1209"/>
      <c r="SIM432" s="1209"/>
      <c r="SIN432" s="1210"/>
      <c r="SIO432" s="1211"/>
      <c r="SIP432" s="1210"/>
      <c r="SIR432" s="1208"/>
      <c r="SIS432" s="1209"/>
      <c r="SIT432" s="1209"/>
      <c r="SIU432" s="1209"/>
      <c r="SIV432" s="1209"/>
      <c r="SIW432" s="1210"/>
      <c r="SIX432" s="1211"/>
      <c r="SIY432" s="1210"/>
      <c r="SJA432" s="1208"/>
      <c r="SJB432" s="1209"/>
      <c r="SJC432" s="1209"/>
      <c r="SJD432" s="1209"/>
      <c r="SJE432" s="1209"/>
      <c r="SJF432" s="1210"/>
      <c r="SJG432" s="1211"/>
      <c r="SJH432" s="1210"/>
      <c r="SJJ432" s="1208"/>
      <c r="SJK432" s="1209"/>
      <c r="SJL432" s="1209"/>
      <c r="SJM432" s="1209"/>
      <c r="SJN432" s="1209"/>
      <c r="SJO432" s="1210"/>
      <c r="SJP432" s="1211"/>
      <c r="SJQ432" s="1210"/>
      <c r="SJS432" s="1208"/>
      <c r="SJT432" s="1209"/>
      <c r="SJU432" s="1209"/>
      <c r="SJV432" s="1209"/>
      <c r="SJW432" s="1209"/>
      <c r="SJX432" s="1210"/>
      <c r="SJY432" s="1211"/>
      <c r="SJZ432" s="1210"/>
      <c r="SKB432" s="1208"/>
      <c r="SKC432" s="1209"/>
      <c r="SKD432" s="1209"/>
      <c r="SKE432" s="1209"/>
      <c r="SKF432" s="1209"/>
      <c r="SKG432" s="1210"/>
      <c r="SKH432" s="1211"/>
      <c r="SKI432" s="1210"/>
      <c r="SKK432" s="1208"/>
      <c r="SKL432" s="1209"/>
      <c r="SKM432" s="1209"/>
      <c r="SKN432" s="1209"/>
      <c r="SKO432" s="1209"/>
      <c r="SKP432" s="1210"/>
      <c r="SKQ432" s="1211"/>
      <c r="SKR432" s="1210"/>
      <c r="SKT432" s="1208"/>
      <c r="SKU432" s="1209"/>
      <c r="SKV432" s="1209"/>
      <c r="SKW432" s="1209"/>
      <c r="SKX432" s="1209"/>
      <c r="SKY432" s="1210"/>
      <c r="SKZ432" s="1211"/>
      <c r="SLA432" s="1210"/>
      <c r="SLC432" s="1208"/>
      <c r="SLD432" s="1209"/>
      <c r="SLE432" s="1209"/>
      <c r="SLF432" s="1209"/>
      <c r="SLG432" s="1209"/>
      <c r="SLH432" s="1210"/>
      <c r="SLI432" s="1211"/>
      <c r="SLJ432" s="1210"/>
      <c r="SLL432" s="1208"/>
      <c r="SLM432" s="1209"/>
      <c r="SLN432" s="1209"/>
      <c r="SLO432" s="1209"/>
      <c r="SLP432" s="1209"/>
      <c r="SLQ432" s="1210"/>
      <c r="SLR432" s="1211"/>
      <c r="SLS432" s="1210"/>
      <c r="SLU432" s="1208"/>
      <c r="SLV432" s="1209"/>
      <c r="SLW432" s="1209"/>
      <c r="SLX432" s="1209"/>
      <c r="SLY432" s="1209"/>
      <c r="SLZ432" s="1210"/>
      <c r="SMA432" s="1211"/>
      <c r="SMB432" s="1210"/>
      <c r="SMD432" s="1208"/>
      <c r="SME432" s="1209"/>
      <c r="SMF432" s="1209"/>
      <c r="SMG432" s="1209"/>
      <c r="SMH432" s="1209"/>
      <c r="SMI432" s="1210"/>
      <c r="SMJ432" s="1211"/>
      <c r="SMK432" s="1210"/>
      <c r="SMM432" s="1208"/>
      <c r="SMN432" s="1209"/>
      <c r="SMO432" s="1209"/>
      <c r="SMP432" s="1209"/>
      <c r="SMQ432" s="1209"/>
      <c r="SMR432" s="1210"/>
      <c r="SMS432" s="1211"/>
      <c r="SMT432" s="1210"/>
      <c r="SMV432" s="1208"/>
      <c r="SMW432" s="1209"/>
      <c r="SMX432" s="1209"/>
      <c r="SMY432" s="1209"/>
      <c r="SMZ432" s="1209"/>
      <c r="SNA432" s="1210"/>
      <c r="SNB432" s="1211"/>
      <c r="SNC432" s="1210"/>
      <c r="SNE432" s="1208"/>
      <c r="SNF432" s="1209"/>
      <c r="SNG432" s="1209"/>
      <c r="SNH432" s="1209"/>
      <c r="SNI432" s="1209"/>
      <c r="SNJ432" s="1210"/>
      <c r="SNK432" s="1211"/>
      <c r="SNL432" s="1210"/>
      <c r="SNN432" s="1208"/>
      <c r="SNO432" s="1209"/>
      <c r="SNP432" s="1209"/>
      <c r="SNQ432" s="1209"/>
      <c r="SNR432" s="1209"/>
      <c r="SNS432" s="1210"/>
      <c r="SNT432" s="1211"/>
      <c r="SNU432" s="1210"/>
      <c r="SNW432" s="1208"/>
      <c r="SNX432" s="1209"/>
      <c r="SNY432" s="1209"/>
      <c r="SNZ432" s="1209"/>
      <c r="SOA432" s="1209"/>
      <c r="SOB432" s="1210"/>
      <c r="SOC432" s="1211"/>
      <c r="SOD432" s="1210"/>
      <c r="SOF432" s="1208"/>
      <c r="SOG432" s="1209"/>
      <c r="SOH432" s="1209"/>
      <c r="SOI432" s="1209"/>
      <c r="SOJ432" s="1209"/>
      <c r="SOK432" s="1210"/>
      <c r="SOL432" s="1211"/>
      <c r="SOM432" s="1210"/>
      <c r="SOO432" s="1208"/>
      <c r="SOP432" s="1209"/>
      <c r="SOQ432" s="1209"/>
      <c r="SOR432" s="1209"/>
      <c r="SOS432" s="1209"/>
      <c r="SOT432" s="1210"/>
      <c r="SOU432" s="1211"/>
      <c r="SOV432" s="1210"/>
      <c r="SOX432" s="1208"/>
      <c r="SOY432" s="1209"/>
      <c r="SOZ432" s="1209"/>
      <c r="SPA432" s="1209"/>
      <c r="SPB432" s="1209"/>
      <c r="SPC432" s="1210"/>
      <c r="SPD432" s="1211"/>
      <c r="SPE432" s="1210"/>
      <c r="SPG432" s="1208"/>
      <c r="SPH432" s="1209"/>
      <c r="SPI432" s="1209"/>
      <c r="SPJ432" s="1209"/>
      <c r="SPK432" s="1209"/>
      <c r="SPL432" s="1210"/>
      <c r="SPM432" s="1211"/>
      <c r="SPN432" s="1210"/>
      <c r="SPP432" s="1208"/>
      <c r="SPQ432" s="1209"/>
      <c r="SPR432" s="1209"/>
      <c r="SPS432" s="1209"/>
      <c r="SPT432" s="1209"/>
      <c r="SPU432" s="1210"/>
      <c r="SPV432" s="1211"/>
      <c r="SPW432" s="1210"/>
      <c r="SPY432" s="1208"/>
      <c r="SPZ432" s="1209"/>
      <c r="SQA432" s="1209"/>
      <c r="SQB432" s="1209"/>
      <c r="SQC432" s="1209"/>
      <c r="SQD432" s="1210"/>
      <c r="SQE432" s="1211"/>
      <c r="SQF432" s="1210"/>
      <c r="SQH432" s="1208"/>
      <c r="SQI432" s="1209"/>
      <c r="SQJ432" s="1209"/>
      <c r="SQK432" s="1209"/>
      <c r="SQL432" s="1209"/>
      <c r="SQM432" s="1210"/>
      <c r="SQN432" s="1211"/>
      <c r="SQO432" s="1210"/>
      <c r="SQQ432" s="1208"/>
      <c r="SQR432" s="1209"/>
      <c r="SQS432" s="1209"/>
      <c r="SQT432" s="1209"/>
      <c r="SQU432" s="1209"/>
      <c r="SQV432" s="1210"/>
      <c r="SQW432" s="1211"/>
      <c r="SQX432" s="1210"/>
      <c r="SQZ432" s="1208"/>
      <c r="SRA432" s="1209"/>
      <c r="SRB432" s="1209"/>
      <c r="SRC432" s="1209"/>
      <c r="SRD432" s="1209"/>
      <c r="SRE432" s="1210"/>
      <c r="SRF432" s="1211"/>
      <c r="SRG432" s="1210"/>
      <c r="SRI432" s="1208"/>
      <c r="SRJ432" s="1209"/>
      <c r="SRK432" s="1209"/>
      <c r="SRL432" s="1209"/>
      <c r="SRM432" s="1209"/>
      <c r="SRN432" s="1210"/>
      <c r="SRO432" s="1211"/>
      <c r="SRP432" s="1210"/>
      <c r="SRR432" s="1208"/>
      <c r="SRS432" s="1209"/>
      <c r="SRT432" s="1209"/>
      <c r="SRU432" s="1209"/>
      <c r="SRV432" s="1209"/>
      <c r="SRW432" s="1210"/>
      <c r="SRX432" s="1211"/>
      <c r="SRY432" s="1210"/>
      <c r="SSA432" s="1208"/>
      <c r="SSB432" s="1209"/>
      <c r="SSC432" s="1209"/>
      <c r="SSD432" s="1209"/>
      <c r="SSE432" s="1209"/>
      <c r="SSF432" s="1210"/>
      <c r="SSG432" s="1211"/>
      <c r="SSH432" s="1210"/>
      <c r="SSJ432" s="1208"/>
      <c r="SSK432" s="1209"/>
      <c r="SSL432" s="1209"/>
      <c r="SSM432" s="1209"/>
      <c r="SSN432" s="1209"/>
      <c r="SSO432" s="1210"/>
      <c r="SSP432" s="1211"/>
      <c r="SSQ432" s="1210"/>
      <c r="SSS432" s="1208"/>
      <c r="SST432" s="1209"/>
      <c r="SSU432" s="1209"/>
      <c r="SSV432" s="1209"/>
      <c r="SSW432" s="1209"/>
      <c r="SSX432" s="1210"/>
      <c r="SSY432" s="1211"/>
      <c r="SSZ432" s="1210"/>
      <c r="STB432" s="1208"/>
      <c r="STC432" s="1209"/>
      <c r="STD432" s="1209"/>
      <c r="STE432" s="1209"/>
      <c r="STF432" s="1209"/>
      <c r="STG432" s="1210"/>
      <c r="STH432" s="1211"/>
      <c r="STI432" s="1210"/>
      <c r="STK432" s="1208"/>
      <c r="STL432" s="1209"/>
      <c r="STM432" s="1209"/>
      <c r="STN432" s="1209"/>
      <c r="STO432" s="1209"/>
      <c r="STP432" s="1210"/>
      <c r="STQ432" s="1211"/>
      <c r="STR432" s="1210"/>
      <c r="STT432" s="1208"/>
      <c r="STU432" s="1209"/>
      <c r="STV432" s="1209"/>
      <c r="STW432" s="1209"/>
      <c r="STX432" s="1209"/>
      <c r="STY432" s="1210"/>
      <c r="STZ432" s="1211"/>
      <c r="SUA432" s="1210"/>
      <c r="SUC432" s="1208"/>
      <c r="SUD432" s="1209"/>
      <c r="SUE432" s="1209"/>
      <c r="SUF432" s="1209"/>
      <c r="SUG432" s="1209"/>
      <c r="SUH432" s="1210"/>
      <c r="SUI432" s="1211"/>
      <c r="SUJ432" s="1210"/>
      <c r="SUL432" s="1208"/>
      <c r="SUM432" s="1209"/>
      <c r="SUN432" s="1209"/>
      <c r="SUO432" s="1209"/>
      <c r="SUP432" s="1209"/>
      <c r="SUQ432" s="1210"/>
      <c r="SUR432" s="1211"/>
      <c r="SUS432" s="1210"/>
      <c r="SUU432" s="1208"/>
      <c r="SUV432" s="1209"/>
      <c r="SUW432" s="1209"/>
      <c r="SUX432" s="1209"/>
      <c r="SUY432" s="1209"/>
      <c r="SUZ432" s="1210"/>
      <c r="SVA432" s="1211"/>
      <c r="SVB432" s="1210"/>
      <c r="SVD432" s="1208"/>
      <c r="SVE432" s="1209"/>
      <c r="SVF432" s="1209"/>
      <c r="SVG432" s="1209"/>
      <c r="SVH432" s="1209"/>
      <c r="SVI432" s="1210"/>
      <c r="SVJ432" s="1211"/>
      <c r="SVK432" s="1210"/>
      <c r="SVM432" s="1208"/>
      <c r="SVN432" s="1209"/>
      <c r="SVO432" s="1209"/>
      <c r="SVP432" s="1209"/>
      <c r="SVQ432" s="1209"/>
      <c r="SVR432" s="1210"/>
      <c r="SVS432" s="1211"/>
      <c r="SVT432" s="1210"/>
      <c r="SVV432" s="1208"/>
      <c r="SVW432" s="1209"/>
      <c r="SVX432" s="1209"/>
      <c r="SVY432" s="1209"/>
      <c r="SVZ432" s="1209"/>
      <c r="SWA432" s="1210"/>
      <c r="SWB432" s="1211"/>
      <c r="SWC432" s="1210"/>
      <c r="SWE432" s="1208"/>
      <c r="SWF432" s="1209"/>
      <c r="SWG432" s="1209"/>
      <c r="SWH432" s="1209"/>
      <c r="SWI432" s="1209"/>
      <c r="SWJ432" s="1210"/>
      <c r="SWK432" s="1211"/>
      <c r="SWL432" s="1210"/>
      <c r="SWN432" s="1208"/>
      <c r="SWO432" s="1209"/>
      <c r="SWP432" s="1209"/>
      <c r="SWQ432" s="1209"/>
      <c r="SWR432" s="1209"/>
      <c r="SWS432" s="1210"/>
      <c r="SWT432" s="1211"/>
      <c r="SWU432" s="1210"/>
      <c r="SWW432" s="1208"/>
      <c r="SWX432" s="1209"/>
      <c r="SWY432" s="1209"/>
      <c r="SWZ432" s="1209"/>
      <c r="SXA432" s="1209"/>
      <c r="SXB432" s="1210"/>
      <c r="SXC432" s="1211"/>
      <c r="SXD432" s="1210"/>
      <c r="SXF432" s="1208"/>
      <c r="SXG432" s="1209"/>
      <c r="SXH432" s="1209"/>
      <c r="SXI432" s="1209"/>
      <c r="SXJ432" s="1209"/>
      <c r="SXK432" s="1210"/>
      <c r="SXL432" s="1211"/>
      <c r="SXM432" s="1210"/>
      <c r="SXO432" s="1208"/>
      <c r="SXP432" s="1209"/>
      <c r="SXQ432" s="1209"/>
      <c r="SXR432" s="1209"/>
      <c r="SXS432" s="1209"/>
      <c r="SXT432" s="1210"/>
      <c r="SXU432" s="1211"/>
      <c r="SXV432" s="1210"/>
      <c r="SXX432" s="1208"/>
      <c r="SXY432" s="1209"/>
      <c r="SXZ432" s="1209"/>
      <c r="SYA432" s="1209"/>
      <c r="SYB432" s="1209"/>
      <c r="SYC432" s="1210"/>
      <c r="SYD432" s="1211"/>
      <c r="SYE432" s="1210"/>
      <c r="SYG432" s="1208"/>
      <c r="SYH432" s="1209"/>
      <c r="SYI432" s="1209"/>
      <c r="SYJ432" s="1209"/>
      <c r="SYK432" s="1209"/>
      <c r="SYL432" s="1210"/>
      <c r="SYM432" s="1211"/>
      <c r="SYN432" s="1210"/>
      <c r="SYP432" s="1208"/>
      <c r="SYQ432" s="1209"/>
      <c r="SYR432" s="1209"/>
      <c r="SYS432" s="1209"/>
      <c r="SYT432" s="1209"/>
      <c r="SYU432" s="1210"/>
      <c r="SYV432" s="1211"/>
      <c r="SYW432" s="1210"/>
      <c r="SYY432" s="1208"/>
      <c r="SYZ432" s="1209"/>
      <c r="SZA432" s="1209"/>
      <c r="SZB432" s="1209"/>
      <c r="SZC432" s="1209"/>
      <c r="SZD432" s="1210"/>
      <c r="SZE432" s="1211"/>
      <c r="SZF432" s="1210"/>
      <c r="SZH432" s="1208"/>
      <c r="SZI432" s="1209"/>
      <c r="SZJ432" s="1209"/>
      <c r="SZK432" s="1209"/>
      <c r="SZL432" s="1209"/>
      <c r="SZM432" s="1210"/>
      <c r="SZN432" s="1211"/>
      <c r="SZO432" s="1210"/>
      <c r="SZQ432" s="1208"/>
      <c r="SZR432" s="1209"/>
      <c r="SZS432" s="1209"/>
      <c r="SZT432" s="1209"/>
      <c r="SZU432" s="1209"/>
      <c r="SZV432" s="1210"/>
      <c r="SZW432" s="1211"/>
      <c r="SZX432" s="1210"/>
      <c r="SZZ432" s="1208"/>
      <c r="TAA432" s="1209"/>
      <c r="TAB432" s="1209"/>
      <c r="TAC432" s="1209"/>
      <c r="TAD432" s="1209"/>
      <c r="TAE432" s="1210"/>
      <c r="TAF432" s="1211"/>
      <c r="TAG432" s="1210"/>
      <c r="TAI432" s="1208"/>
      <c r="TAJ432" s="1209"/>
      <c r="TAK432" s="1209"/>
      <c r="TAL432" s="1209"/>
      <c r="TAM432" s="1209"/>
      <c r="TAN432" s="1210"/>
      <c r="TAO432" s="1211"/>
      <c r="TAP432" s="1210"/>
      <c r="TAR432" s="1208"/>
      <c r="TAS432" s="1209"/>
      <c r="TAT432" s="1209"/>
      <c r="TAU432" s="1209"/>
      <c r="TAV432" s="1209"/>
      <c r="TAW432" s="1210"/>
      <c r="TAX432" s="1211"/>
      <c r="TAY432" s="1210"/>
      <c r="TBA432" s="1208"/>
      <c r="TBB432" s="1209"/>
      <c r="TBC432" s="1209"/>
      <c r="TBD432" s="1209"/>
      <c r="TBE432" s="1209"/>
      <c r="TBF432" s="1210"/>
      <c r="TBG432" s="1211"/>
      <c r="TBH432" s="1210"/>
      <c r="TBJ432" s="1208"/>
      <c r="TBK432" s="1209"/>
      <c r="TBL432" s="1209"/>
      <c r="TBM432" s="1209"/>
      <c r="TBN432" s="1209"/>
      <c r="TBO432" s="1210"/>
      <c r="TBP432" s="1211"/>
      <c r="TBQ432" s="1210"/>
      <c r="TBS432" s="1208"/>
      <c r="TBT432" s="1209"/>
      <c r="TBU432" s="1209"/>
      <c r="TBV432" s="1209"/>
      <c r="TBW432" s="1209"/>
      <c r="TBX432" s="1210"/>
      <c r="TBY432" s="1211"/>
      <c r="TBZ432" s="1210"/>
      <c r="TCB432" s="1208"/>
      <c r="TCC432" s="1209"/>
      <c r="TCD432" s="1209"/>
      <c r="TCE432" s="1209"/>
      <c r="TCF432" s="1209"/>
      <c r="TCG432" s="1210"/>
      <c r="TCH432" s="1211"/>
      <c r="TCI432" s="1210"/>
      <c r="TCK432" s="1208"/>
      <c r="TCL432" s="1209"/>
      <c r="TCM432" s="1209"/>
      <c r="TCN432" s="1209"/>
      <c r="TCO432" s="1209"/>
      <c r="TCP432" s="1210"/>
      <c r="TCQ432" s="1211"/>
      <c r="TCR432" s="1210"/>
      <c r="TCT432" s="1208"/>
      <c r="TCU432" s="1209"/>
      <c r="TCV432" s="1209"/>
      <c r="TCW432" s="1209"/>
      <c r="TCX432" s="1209"/>
      <c r="TCY432" s="1210"/>
      <c r="TCZ432" s="1211"/>
      <c r="TDA432" s="1210"/>
      <c r="TDC432" s="1208"/>
      <c r="TDD432" s="1209"/>
      <c r="TDE432" s="1209"/>
      <c r="TDF432" s="1209"/>
      <c r="TDG432" s="1209"/>
      <c r="TDH432" s="1210"/>
      <c r="TDI432" s="1211"/>
      <c r="TDJ432" s="1210"/>
      <c r="TDL432" s="1208"/>
      <c r="TDM432" s="1209"/>
      <c r="TDN432" s="1209"/>
      <c r="TDO432" s="1209"/>
      <c r="TDP432" s="1209"/>
      <c r="TDQ432" s="1210"/>
      <c r="TDR432" s="1211"/>
      <c r="TDS432" s="1210"/>
      <c r="TDU432" s="1208"/>
      <c r="TDV432" s="1209"/>
      <c r="TDW432" s="1209"/>
      <c r="TDX432" s="1209"/>
      <c r="TDY432" s="1209"/>
      <c r="TDZ432" s="1210"/>
      <c r="TEA432" s="1211"/>
      <c r="TEB432" s="1210"/>
      <c r="TED432" s="1208"/>
      <c r="TEE432" s="1209"/>
      <c r="TEF432" s="1209"/>
      <c r="TEG432" s="1209"/>
      <c r="TEH432" s="1209"/>
      <c r="TEI432" s="1210"/>
      <c r="TEJ432" s="1211"/>
      <c r="TEK432" s="1210"/>
      <c r="TEM432" s="1208"/>
      <c r="TEN432" s="1209"/>
      <c r="TEO432" s="1209"/>
      <c r="TEP432" s="1209"/>
      <c r="TEQ432" s="1209"/>
      <c r="TER432" s="1210"/>
      <c r="TES432" s="1211"/>
      <c r="TET432" s="1210"/>
      <c r="TEV432" s="1208"/>
      <c r="TEW432" s="1209"/>
      <c r="TEX432" s="1209"/>
      <c r="TEY432" s="1209"/>
      <c r="TEZ432" s="1209"/>
      <c r="TFA432" s="1210"/>
      <c r="TFB432" s="1211"/>
      <c r="TFC432" s="1210"/>
      <c r="TFE432" s="1208"/>
      <c r="TFF432" s="1209"/>
      <c r="TFG432" s="1209"/>
      <c r="TFH432" s="1209"/>
      <c r="TFI432" s="1209"/>
      <c r="TFJ432" s="1210"/>
      <c r="TFK432" s="1211"/>
      <c r="TFL432" s="1210"/>
      <c r="TFN432" s="1208"/>
      <c r="TFO432" s="1209"/>
      <c r="TFP432" s="1209"/>
      <c r="TFQ432" s="1209"/>
      <c r="TFR432" s="1209"/>
      <c r="TFS432" s="1210"/>
      <c r="TFT432" s="1211"/>
      <c r="TFU432" s="1210"/>
      <c r="TFW432" s="1208"/>
      <c r="TFX432" s="1209"/>
      <c r="TFY432" s="1209"/>
      <c r="TFZ432" s="1209"/>
      <c r="TGA432" s="1209"/>
      <c r="TGB432" s="1210"/>
      <c r="TGC432" s="1211"/>
      <c r="TGD432" s="1210"/>
      <c r="TGF432" s="1208"/>
      <c r="TGG432" s="1209"/>
      <c r="TGH432" s="1209"/>
      <c r="TGI432" s="1209"/>
      <c r="TGJ432" s="1209"/>
      <c r="TGK432" s="1210"/>
      <c r="TGL432" s="1211"/>
      <c r="TGM432" s="1210"/>
      <c r="TGO432" s="1208"/>
      <c r="TGP432" s="1209"/>
      <c r="TGQ432" s="1209"/>
      <c r="TGR432" s="1209"/>
      <c r="TGS432" s="1209"/>
      <c r="TGT432" s="1210"/>
      <c r="TGU432" s="1211"/>
      <c r="TGV432" s="1210"/>
      <c r="TGX432" s="1208"/>
      <c r="TGY432" s="1209"/>
      <c r="TGZ432" s="1209"/>
      <c r="THA432" s="1209"/>
      <c r="THB432" s="1209"/>
      <c r="THC432" s="1210"/>
      <c r="THD432" s="1211"/>
      <c r="THE432" s="1210"/>
      <c r="THG432" s="1208"/>
      <c r="THH432" s="1209"/>
      <c r="THI432" s="1209"/>
      <c r="THJ432" s="1209"/>
      <c r="THK432" s="1209"/>
      <c r="THL432" s="1210"/>
      <c r="THM432" s="1211"/>
      <c r="THN432" s="1210"/>
      <c r="THP432" s="1208"/>
      <c r="THQ432" s="1209"/>
      <c r="THR432" s="1209"/>
      <c r="THS432" s="1209"/>
      <c r="THT432" s="1209"/>
      <c r="THU432" s="1210"/>
      <c r="THV432" s="1211"/>
      <c r="THW432" s="1210"/>
      <c r="THY432" s="1208"/>
      <c r="THZ432" s="1209"/>
      <c r="TIA432" s="1209"/>
      <c r="TIB432" s="1209"/>
      <c r="TIC432" s="1209"/>
      <c r="TID432" s="1210"/>
      <c r="TIE432" s="1211"/>
      <c r="TIF432" s="1210"/>
      <c r="TIH432" s="1208"/>
      <c r="TII432" s="1209"/>
      <c r="TIJ432" s="1209"/>
      <c r="TIK432" s="1209"/>
      <c r="TIL432" s="1209"/>
      <c r="TIM432" s="1210"/>
      <c r="TIN432" s="1211"/>
      <c r="TIO432" s="1210"/>
      <c r="TIQ432" s="1208"/>
      <c r="TIR432" s="1209"/>
      <c r="TIS432" s="1209"/>
      <c r="TIT432" s="1209"/>
      <c r="TIU432" s="1209"/>
      <c r="TIV432" s="1210"/>
      <c r="TIW432" s="1211"/>
      <c r="TIX432" s="1210"/>
      <c r="TIZ432" s="1208"/>
      <c r="TJA432" s="1209"/>
      <c r="TJB432" s="1209"/>
      <c r="TJC432" s="1209"/>
      <c r="TJD432" s="1209"/>
      <c r="TJE432" s="1210"/>
      <c r="TJF432" s="1211"/>
      <c r="TJG432" s="1210"/>
      <c r="TJI432" s="1208"/>
      <c r="TJJ432" s="1209"/>
      <c r="TJK432" s="1209"/>
      <c r="TJL432" s="1209"/>
      <c r="TJM432" s="1209"/>
      <c r="TJN432" s="1210"/>
      <c r="TJO432" s="1211"/>
      <c r="TJP432" s="1210"/>
      <c r="TJR432" s="1208"/>
      <c r="TJS432" s="1209"/>
      <c r="TJT432" s="1209"/>
      <c r="TJU432" s="1209"/>
      <c r="TJV432" s="1209"/>
      <c r="TJW432" s="1210"/>
      <c r="TJX432" s="1211"/>
      <c r="TJY432" s="1210"/>
      <c r="TKA432" s="1208"/>
      <c r="TKB432" s="1209"/>
      <c r="TKC432" s="1209"/>
      <c r="TKD432" s="1209"/>
      <c r="TKE432" s="1209"/>
      <c r="TKF432" s="1210"/>
      <c r="TKG432" s="1211"/>
      <c r="TKH432" s="1210"/>
      <c r="TKJ432" s="1208"/>
      <c r="TKK432" s="1209"/>
      <c r="TKL432" s="1209"/>
      <c r="TKM432" s="1209"/>
      <c r="TKN432" s="1209"/>
      <c r="TKO432" s="1210"/>
      <c r="TKP432" s="1211"/>
      <c r="TKQ432" s="1210"/>
      <c r="TKS432" s="1208"/>
      <c r="TKT432" s="1209"/>
      <c r="TKU432" s="1209"/>
      <c r="TKV432" s="1209"/>
      <c r="TKW432" s="1209"/>
      <c r="TKX432" s="1210"/>
      <c r="TKY432" s="1211"/>
      <c r="TKZ432" s="1210"/>
      <c r="TLB432" s="1208"/>
      <c r="TLC432" s="1209"/>
      <c r="TLD432" s="1209"/>
      <c r="TLE432" s="1209"/>
      <c r="TLF432" s="1209"/>
      <c r="TLG432" s="1210"/>
      <c r="TLH432" s="1211"/>
      <c r="TLI432" s="1210"/>
      <c r="TLK432" s="1208"/>
      <c r="TLL432" s="1209"/>
      <c r="TLM432" s="1209"/>
      <c r="TLN432" s="1209"/>
      <c r="TLO432" s="1209"/>
      <c r="TLP432" s="1210"/>
      <c r="TLQ432" s="1211"/>
      <c r="TLR432" s="1210"/>
      <c r="TLT432" s="1208"/>
      <c r="TLU432" s="1209"/>
      <c r="TLV432" s="1209"/>
      <c r="TLW432" s="1209"/>
      <c r="TLX432" s="1209"/>
      <c r="TLY432" s="1210"/>
      <c r="TLZ432" s="1211"/>
      <c r="TMA432" s="1210"/>
      <c r="TMC432" s="1208"/>
      <c r="TMD432" s="1209"/>
      <c r="TME432" s="1209"/>
      <c r="TMF432" s="1209"/>
      <c r="TMG432" s="1209"/>
      <c r="TMH432" s="1210"/>
      <c r="TMI432" s="1211"/>
      <c r="TMJ432" s="1210"/>
      <c r="TML432" s="1208"/>
      <c r="TMM432" s="1209"/>
      <c r="TMN432" s="1209"/>
      <c r="TMO432" s="1209"/>
      <c r="TMP432" s="1209"/>
      <c r="TMQ432" s="1210"/>
      <c r="TMR432" s="1211"/>
      <c r="TMS432" s="1210"/>
      <c r="TMU432" s="1208"/>
      <c r="TMV432" s="1209"/>
      <c r="TMW432" s="1209"/>
      <c r="TMX432" s="1209"/>
      <c r="TMY432" s="1209"/>
      <c r="TMZ432" s="1210"/>
      <c r="TNA432" s="1211"/>
      <c r="TNB432" s="1210"/>
      <c r="TND432" s="1208"/>
      <c r="TNE432" s="1209"/>
      <c r="TNF432" s="1209"/>
      <c r="TNG432" s="1209"/>
      <c r="TNH432" s="1209"/>
      <c r="TNI432" s="1210"/>
      <c r="TNJ432" s="1211"/>
      <c r="TNK432" s="1210"/>
      <c r="TNM432" s="1208"/>
      <c r="TNN432" s="1209"/>
      <c r="TNO432" s="1209"/>
      <c r="TNP432" s="1209"/>
      <c r="TNQ432" s="1209"/>
      <c r="TNR432" s="1210"/>
      <c r="TNS432" s="1211"/>
      <c r="TNT432" s="1210"/>
      <c r="TNV432" s="1208"/>
      <c r="TNW432" s="1209"/>
      <c r="TNX432" s="1209"/>
      <c r="TNY432" s="1209"/>
      <c r="TNZ432" s="1209"/>
      <c r="TOA432" s="1210"/>
      <c r="TOB432" s="1211"/>
      <c r="TOC432" s="1210"/>
      <c r="TOE432" s="1208"/>
      <c r="TOF432" s="1209"/>
      <c r="TOG432" s="1209"/>
      <c r="TOH432" s="1209"/>
      <c r="TOI432" s="1209"/>
      <c r="TOJ432" s="1210"/>
      <c r="TOK432" s="1211"/>
      <c r="TOL432" s="1210"/>
      <c r="TON432" s="1208"/>
      <c r="TOO432" s="1209"/>
      <c r="TOP432" s="1209"/>
      <c r="TOQ432" s="1209"/>
      <c r="TOR432" s="1209"/>
      <c r="TOS432" s="1210"/>
      <c r="TOT432" s="1211"/>
      <c r="TOU432" s="1210"/>
      <c r="TOW432" s="1208"/>
      <c r="TOX432" s="1209"/>
      <c r="TOY432" s="1209"/>
      <c r="TOZ432" s="1209"/>
      <c r="TPA432" s="1209"/>
      <c r="TPB432" s="1210"/>
      <c r="TPC432" s="1211"/>
      <c r="TPD432" s="1210"/>
      <c r="TPF432" s="1208"/>
      <c r="TPG432" s="1209"/>
      <c r="TPH432" s="1209"/>
      <c r="TPI432" s="1209"/>
      <c r="TPJ432" s="1209"/>
      <c r="TPK432" s="1210"/>
      <c r="TPL432" s="1211"/>
      <c r="TPM432" s="1210"/>
      <c r="TPO432" s="1208"/>
      <c r="TPP432" s="1209"/>
      <c r="TPQ432" s="1209"/>
      <c r="TPR432" s="1209"/>
      <c r="TPS432" s="1209"/>
      <c r="TPT432" s="1210"/>
      <c r="TPU432" s="1211"/>
      <c r="TPV432" s="1210"/>
      <c r="TPX432" s="1208"/>
      <c r="TPY432" s="1209"/>
      <c r="TPZ432" s="1209"/>
      <c r="TQA432" s="1209"/>
      <c r="TQB432" s="1209"/>
      <c r="TQC432" s="1210"/>
      <c r="TQD432" s="1211"/>
      <c r="TQE432" s="1210"/>
      <c r="TQG432" s="1208"/>
      <c r="TQH432" s="1209"/>
      <c r="TQI432" s="1209"/>
      <c r="TQJ432" s="1209"/>
      <c r="TQK432" s="1209"/>
      <c r="TQL432" s="1210"/>
      <c r="TQM432" s="1211"/>
      <c r="TQN432" s="1210"/>
      <c r="TQP432" s="1208"/>
      <c r="TQQ432" s="1209"/>
      <c r="TQR432" s="1209"/>
      <c r="TQS432" s="1209"/>
      <c r="TQT432" s="1209"/>
      <c r="TQU432" s="1210"/>
      <c r="TQV432" s="1211"/>
      <c r="TQW432" s="1210"/>
      <c r="TQY432" s="1208"/>
      <c r="TQZ432" s="1209"/>
      <c r="TRA432" s="1209"/>
      <c r="TRB432" s="1209"/>
      <c r="TRC432" s="1209"/>
      <c r="TRD432" s="1210"/>
      <c r="TRE432" s="1211"/>
      <c r="TRF432" s="1210"/>
      <c r="TRH432" s="1208"/>
      <c r="TRI432" s="1209"/>
      <c r="TRJ432" s="1209"/>
      <c r="TRK432" s="1209"/>
      <c r="TRL432" s="1209"/>
      <c r="TRM432" s="1210"/>
      <c r="TRN432" s="1211"/>
      <c r="TRO432" s="1210"/>
      <c r="TRQ432" s="1208"/>
      <c r="TRR432" s="1209"/>
      <c r="TRS432" s="1209"/>
      <c r="TRT432" s="1209"/>
      <c r="TRU432" s="1209"/>
      <c r="TRV432" s="1210"/>
      <c r="TRW432" s="1211"/>
      <c r="TRX432" s="1210"/>
      <c r="TRZ432" s="1208"/>
      <c r="TSA432" s="1209"/>
      <c r="TSB432" s="1209"/>
      <c r="TSC432" s="1209"/>
      <c r="TSD432" s="1209"/>
      <c r="TSE432" s="1210"/>
      <c r="TSF432" s="1211"/>
      <c r="TSG432" s="1210"/>
      <c r="TSI432" s="1208"/>
      <c r="TSJ432" s="1209"/>
      <c r="TSK432" s="1209"/>
      <c r="TSL432" s="1209"/>
      <c r="TSM432" s="1209"/>
      <c r="TSN432" s="1210"/>
      <c r="TSO432" s="1211"/>
      <c r="TSP432" s="1210"/>
      <c r="TSR432" s="1208"/>
      <c r="TSS432" s="1209"/>
      <c r="TST432" s="1209"/>
      <c r="TSU432" s="1209"/>
      <c r="TSV432" s="1209"/>
      <c r="TSW432" s="1210"/>
      <c r="TSX432" s="1211"/>
      <c r="TSY432" s="1210"/>
      <c r="TTA432" s="1208"/>
      <c r="TTB432" s="1209"/>
      <c r="TTC432" s="1209"/>
      <c r="TTD432" s="1209"/>
      <c r="TTE432" s="1209"/>
      <c r="TTF432" s="1210"/>
      <c r="TTG432" s="1211"/>
      <c r="TTH432" s="1210"/>
      <c r="TTJ432" s="1208"/>
      <c r="TTK432" s="1209"/>
      <c r="TTL432" s="1209"/>
      <c r="TTM432" s="1209"/>
      <c r="TTN432" s="1209"/>
      <c r="TTO432" s="1210"/>
      <c r="TTP432" s="1211"/>
      <c r="TTQ432" s="1210"/>
      <c r="TTS432" s="1208"/>
      <c r="TTT432" s="1209"/>
      <c r="TTU432" s="1209"/>
      <c r="TTV432" s="1209"/>
      <c r="TTW432" s="1209"/>
      <c r="TTX432" s="1210"/>
      <c r="TTY432" s="1211"/>
      <c r="TTZ432" s="1210"/>
      <c r="TUB432" s="1208"/>
      <c r="TUC432" s="1209"/>
      <c r="TUD432" s="1209"/>
      <c r="TUE432" s="1209"/>
      <c r="TUF432" s="1209"/>
      <c r="TUG432" s="1210"/>
      <c r="TUH432" s="1211"/>
      <c r="TUI432" s="1210"/>
      <c r="TUK432" s="1208"/>
      <c r="TUL432" s="1209"/>
      <c r="TUM432" s="1209"/>
      <c r="TUN432" s="1209"/>
      <c r="TUO432" s="1209"/>
      <c r="TUP432" s="1210"/>
      <c r="TUQ432" s="1211"/>
      <c r="TUR432" s="1210"/>
      <c r="TUT432" s="1208"/>
      <c r="TUU432" s="1209"/>
      <c r="TUV432" s="1209"/>
      <c r="TUW432" s="1209"/>
      <c r="TUX432" s="1209"/>
      <c r="TUY432" s="1210"/>
      <c r="TUZ432" s="1211"/>
      <c r="TVA432" s="1210"/>
      <c r="TVC432" s="1208"/>
      <c r="TVD432" s="1209"/>
      <c r="TVE432" s="1209"/>
      <c r="TVF432" s="1209"/>
      <c r="TVG432" s="1209"/>
      <c r="TVH432" s="1210"/>
      <c r="TVI432" s="1211"/>
      <c r="TVJ432" s="1210"/>
      <c r="TVL432" s="1208"/>
      <c r="TVM432" s="1209"/>
      <c r="TVN432" s="1209"/>
      <c r="TVO432" s="1209"/>
      <c r="TVP432" s="1209"/>
      <c r="TVQ432" s="1210"/>
      <c r="TVR432" s="1211"/>
      <c r="TVS432" s="1210"/>
      <c r="TVU432" s="1208"/>
      <c r="TVV432" s="1209"/>
      <c r="TVW432" s="1209"/>
      <c r="TVX432" s="1209"/>
      <c r="TVY432" s="1209"/>
      <c r="TVZ432" s="1210"/>
      <c r="TWA432" s="1211"/>
      <c r="TWB432" s="1210"/>
      <c r="TWD432" s="1208"/>
      <c r="TWE432" s="1209"/>
      <c r="TWF432" s="1209"/>
      <c r="TWG432" s="1209"/>
      <c r="TWH432" s="1209"/>
      <c r="TWI432" s="1210"/>
      <c r="TWJ432" s="1211"/>
      <c r="TWK432" s="1210"/>
      <c r="TWM432" s="1208"/>
      <c r="TWN432" s="1209"/>
      <c r="TWO432" s="1209"/>
      <c r="TWP432" s="1209"/>
      <c r="TWQ432" s="1209"/>
      <c r="TWR432" s="1210"/>
      <c r="TWS432" s="1211"/>
      <c r="TWT432" s="1210"/>
      <c r="TWV432" s="1208"/>
      <c r="TWW432" s="1209"/>
      <c r="TWX432" s="1209"/>
      <c r="TWY432" s="1209"/>
      <c r="TWZ432" s="1209"/>
      <c r="TXA432" s="1210"/>
      <c r="TXB432" s="1211"/>
      <c r="TXC432" s="1210"/>
      <c r="TXE432" s="1208"/>
      <c r="TXF432" s="1209"/>
      <c r="TXG432" s="1209"/>
      <c r="TXH432" s="1209"/>
      <c r="TXI432" s="1209"/>
      <c r="TXJ432" s="1210"/>
      <c r="TXK432" s="1211"/>
      <c r="TXL432" s="1210"/>
      <c r="TXN432" s="1208"/>
      <c r="TXO432" s="1209"/>
      <c r="TXP432" s="1209"/>
      <c r="TXQ432" s="1209"/>
      <c r="TXR432" s="1209"/>
      <c r="TXS432" s="1210"/>
      <c r="TXT432" s="1211"/>
      <c r="TXU432" s="1210"/>
      <c r="TXW432" s="1208"/>
      <c r="TXX432" s="1209"/>
      <c r="TXY432" s="1209"/>
      <c r="TXZ432" s="1209"/>
      <c r="TYA432" s="1209"/>
      <c r="TYB432" s="1210"/>
      <c r="TYC432" s="1211"/>
      <c r="TYD432" s="1210"/>
      <c r="TYF432" s="1208"/>
      <c r="TYG432" s="1209"/>
      <c r="TYH432" s="1209"/>
      <c r="TYI432" s="1209"/>
      <c r="TYJ432" s="1209"/>
      <c r="TYK432" s="1210"/>
      <c r="TYL432" s="1211"/>
      <c r="TYM432" s="1210"/>
      <c r="TYO432" s="1208"/>
      <c r="TYP432" s="1209"/>
      <c r="TYQ432" s="1209"/>
      <c r="TYR432" s="1209"/>
      <c r="TYS432" s="1209"/>
      <c r="TYT432" s="1210"/>
      <c r="TYU432" s="1211"/>
      <c r="TYV432" s="1210"/>
      <c r="TYX432" s="1208"/>
      <c r="TYY432" s="1209"/>
      <c r="TYZ432" s="1209"/>
      <c r="TZA432" s="1209"/>
      <c r="TZB432" s="1209"/>
      <c r="TZC432" s="1210"/>
      <c r="TZD432" s="1211"/>
      <c r="TZE432" s="1210"/>
      <c r="TZG432" s="1208"/>
      <c r="TZH432" s="1209"/>
      <c r="TZI432" s="1209"/>
      <c r="TZJ432" s="1209"/>
      <c r="TZK432" s="1209"/>
      <c r="TZL432" s="1210"/>
      <c r="TZM432" s="1211"/>
      <c r="TZN432" s="1210"/>
      <c r="TZP432" s="1208"/>
      <c r="TZQ432" s="1209"/>
      <c r="TZR432" s="1209"/>
      <c r="TZS432" s="1209"/>
      <c r="TZT432" s="1209"/>
      <c r="TZU432" s="1210"/>
      <c r="TZV432" s="1211"/>
      <c r="TZW432" s="1210"/>
      <c r="TZY432" s="1208"/>
      <c r="TZZ432" s="1209"/>
      <c r="UAA432" s="1209"/>
      <c r="UAB432" s="1209"/>
      <c r="UAC432" s="1209"/>
      <c r="UAD432" s="1210"/>
      <c r="UAE432" s="1211"/>
      <c r="UAF432" s="1210"/>
      <c r="UAH432" s="1208"/>
      <c r="UAI432" s="1209"/>
      <c r="UAJ432" s="1209"/>
      <c r="UAK432" s="1209"/>
      <c r="UAL432" s="1209"/>
      <c r="UAM432" s="1210"/>
      <c r="UAN432" s="1211"/>
      <c r="UAO432" s="1210"/>
      <c r="UAQ432" s="1208"/>
      <c r="UAR432" s="1209"/>
      <c r="UAS432" s="1209"/>
      <c r="UAT432" s="1209"/>
      <c r="UAU432" s="1209"/>
      <c r="UAV432" s="1210"/>
      <c r="UAW432" s="1211"/>
      <c r="UAX432" s="1210"/>
      <c r="UAZ432" s="1208"/>
      <c r="UBA432" s="1209"/>
      <c r="UBB432" s="1209"/>
      <c r="UBC432" s="1209"/>
      <c r="UBD432" s="1209"/>
      <c r="UBE432" s="1210"/>
      <c r="UBF432" s="1211"/>
      <c r="UBG432" s="1210"/>
      <c r="UBI432" s="1208"/>
      <c r="UBJ432" s="1209"/>
      <c r="UBK432" s="1209"/>
      <c r="UBL432" s="1209"/>
      <c r="UBM432" s="1209"/>
      <c r="UBN432" s="1210"/>
      <c r="UBO432" s="1211"/>
      <c r="UBP432" s="1210"/>
      <c r="UBR432" s="1208"/>
      <c r="UBS432" s="1209"/>
      <c r="UBT432" s="1209"/>
      <c r="UBU432" s="1209"/>
      <c r="UBV432" s="1209"/>
      <c r="UBW432" s="1210"/>
      <c r="UBX432" s="1211"/>
      <c r="UBY432" s="1210"/>
      <c r="UCA432" s="1208"/>
      <c r="UCB432" s="1209"/>
      <c r="UCC432" s="1209"/>
      <c r="UCD432" s="1209"/>
      <c r="UCE432" s="1209"/>
      <c r="UCF432" s="1210"/>
      <c r="UCG432" s="1211"/>
      <c r="UCH432" s="1210"/>
      <c r="UCJ432" s="1208"/>
      <c r="UCK432" s="1209"/>
      <c r="UCL432" s="1209"/>
      <c r="UCM432" s="1209"/>
      <c r="UCN432" s="1209"/>
      <c r="UCO432" s="1210"/>
      <c r="UCP432" s="1211"/>
      <c r="UCQ432" s="1210"/>
      <c r="UCS432" s="1208"/>
      <c r="UCT432" s="1209"/>
      <c r="UCU432" s="1209"/>
      <c r="UCV432" s="1209"/>
      <c r="UCW432" s="1209"/>
      <c r="UCX432" s="1210"/>
      <c r="UCY432" s="1211"/>
      <c r="UCZ432" s="1210"/>
      <c r="UDB432" s="1208"/>
      <c r="UDC432" s="1209"/>
      <c r="UDD432" s="1209"/>
      <c r="UDE432" s="1209"/>
      <c r="UDF432" s="1209"/>
      <c r="UDG432" s="1210"/>
      <c r="UDH432" s="1211"/>
      <c r="UDI432" s="1210"/>
      <c r="UDK432" s="1208"/>
      <c r="UDL432" s="1209"/>
      <c r="UDM432" s="1209"/>
      <c r="UDN432" s="1209"/>
      <c r="UDO432" s="1209"/>
      <c r="UDP432" s="1210"/>
      <c r="UDQ432" s="1211"/>
      <c r="UDR432" s="1210"/>
      <c r="UDT432" s="1208"/>
      <c r="UDU432" s="1209"/>
      <c r="UDV432" s="1209"/>
      <c r="UDW432" s="1209"/>
      <c r="UDX432" s="1209"/>
      <c r="UDY432" s="1210"/>
      <c r="UDZ432" s="1211"/>
      <c r="UEA432" s="1210"/>
      <c r="UEC432" s="1208"/>
      <c r="UED432" s="1209"/>
      <c r="UEE432" s="1209"/>
      <c r="UEF432" s="1209"/>
      <c r="UEG432" s="1209"/>
      <c r="UEH432" s="1210"/>
      <c r="UEI432" s="1211"/>
      <c r="UEJ432" s="1210"/>
      <c r="UEL432" s="1208"/>
      <c r="UEM432" s="1209"/>
      <c r="UEN432" s="1209"/>
      <c r="UEO432" s="1209"/>
      <c r="UEP432" s="1209"/>
      <c r="UEQ432" s="1210"/>
      <c r="UER432" s="1211"/>
      <c r="UES432" s="1210"/>
      <c r="UEU432" s="1208"/>
      <c r="UEV432" s="1209"/>
      <c r="UEW432" s="1209"/>
      <c r="UEX432" s="1209"/>
      <c r="UEY432" s="1209"/>
      <c r="UEZ432" s="1210"/>
      <c r="UFA432" s="1211"/>
      <c r="UFB432" s="1210"/>
      <c r="UFD432" s="1208"/>
      <c r="UFE432" s="1209"/>
      <c r="UFF432" s="1209"/>
      <c r="UFG432" s="1209"/>
      <c r="UFH432" s="1209"/>
      <c r="UFI432" s="1210"/>
      <c r="UFJ432" s="1211"/>
      <c r="UFK432" s="1210"/>
      <c r="UFM432" s="1208"/>
      <c r="UFN432" s="1209"/>
      <c r="UFO432" s="1209"/>
      <c r="UFP432" s="1209"/>
      <c r="UFQ432" s="1209"/>
      <c r="UFR432" s="1210"/>
      <c r="UFS432" s="1211"/>
      <c r="UFT432" s="1210"/>
      <c r="UFV432" s="1208"/>
      <c r="UFW432" s="1209"/>
      <c r="UFX432" s="1209"/>
      <c r="UFY432" s="1209"/>
      <c r="UFZ432" s="1209"/>
      <c r="UGA432" s="1210"/>
      <c r="UGB432" s="1211"/>
      <c r="UGC432" s="1210"/>
      <c r="UGE432" s="1208"/>
      <c r="UGF432" s="1209"/>
      <c r="UGG432" s="1209"/>
      <c r="UGH432" s="1209"/>
      <c r="UGI432" s="1209"/>
      <c r="UGJ432" s="1210"/>
      <c r="UGK432" s="1211"/>
      <c r="UGL432" s="1210"/>
      <c r="UGN432" s="1208"/>
      <c r="UGO432" s="1209"/>
      <c r="UGP432" s="1209"/>
      <c r="UGQ432" s="1209"/>
      <c r="UGR432" s="1209"/>
      <c r="UGS432" s="1210"/>
      <c r="UGT432" s="1211"/>
      <c r="UGU432" s="1210"/>
      <c r="UGW432" s="1208"/>
      <c r="UGX432" s="1209"/>
      <c r="UGY432" s="1209"/>
      <c r="UGZ432" s="1209"/>
      <c r="UHA432" s="1209"/>
      <c r="UHB432" s="1210"/>
      <c r="UHC432" s="1211"/>
      <c r="UHD432" s="1210"/>
      <c r="UHF432" s="1208"/>
      <c r="UHG432" s="1209"/>
      <c r="UHH432" s="1209"/>
      <c r="UHI432" s="1209"/>
      <c r="UHJ432" s="1209"/>
      <c r="UHK432" s="1210"/>
      <c r="UHL432" s="1211"/>
      <c r="UHM432" s="1210"/>
      <c r="UHO432" s="1208"/>
      <c r="UHP432" s="1209"/>
      <c r="UHQ432" s="1209"/>
      <c r="UHR432" s="1209"/>
      <c r="UHS432" s="1209"/>
      <c r="UHT432" s="1210"/>
      <c r="UHU432" s="1211"/>
      <c r="UHV432" s="1210"/>
      <c r="UHX432" s="1208"/>
      <c r="UHY432" s="1209"/>
      <c r="UHZ432" s="1209"/>
      <c r="UIA432" s="1209"/>
      <c r="UIB432" s="1209"/>
      <c r="UIC432" s="1210"/>
      <c r="UID432" s="1211"/>
      <c r="UIE432" s="1210"/>
      <c r="UIG432" s="1208"/>
      <c r="UIH432" s="1209"/>
      <c r="UII432" s="1209"/>
      <c r="UIJ432" s="1209"/>
      <c r="UIK432" s="1209"/>
      <c r="UIL432" s="1210"/>
      <c r="UIM432" s="1211"/>
      <c r="UIN432" s="1210"/>
      <c r="UIP432" s="1208"/>
      <c r="UIQ432" s="1209"/>
      <c r="UIR432" s="1209"/>
      <c r="UIS432" s="1209"/>
      <c r="UIT432" s="1209"/>
      <c r="UIU432" s="1210"/>
      <c r="UIV432" s="1211"/>
      <c r="UIW432" s="1210"/>
      <c r="UIY432" s="1208"/>
      <c r="UIZ432" s="1209"/>
      <c r="UJA432" s="1209"/>
      <c r="UJB432" s="1209"/>
      <c r="UJC432" s="1209"/>
      <c r="UJD432" s="1210"/>
      <c r="UJE432" s="1211"/>
      <c r="UJF432" s="1210"/>
      <c r="UJH432" s="1208"/>
      <c r="UJI432" s="1209"/>
      <c r="UJJ432" s="1209"/>
      <c r="UJK432" s="1209"/>
      <c r="UJL432" s="1209"/>
      <c r="UJM432" s="1210"/>
      <c r="UJN432" s="1211"/>
      <c r="UJO432" s="1210"/>
      <c r="UJQ432" s="1208"/>
      <c r="UJR432" s="1209"/>
      <c r="UJS432" s="1209"/>
      <c r="UJT432" s="1209"/>
      <c r="UJU432" s="1209"/>
      <c r="UJV432" s="1210"/>
      <c r="UJW432" s="1211"/>
      <c r="UJX432" s="1210"/>
      <c r="UJZ432" s="1208"/>
      <c r="UKA432" s="1209"/>
      <c r="UKB432" s="1209"/>
      <c r="UKC432" s="1209"/>
      <c r="UKD432" s="1209"/>
      <c r="UKE432" s="1210"/>
      <c r="UKF432" s="1211"/>
      <c r="UKG432" s="1210"/>
      <c r="UKI432" s="1208"/>
      <c r="UKJ432" s="1209"/>
      <c r="UKK432" s="1209"/>
      <c r="UKL432" s="1209"/>
      <c r="UKM432" s="1209"/>
      <c r="UKN432" s="1210"/>
      <c r="UKO432" s="1211"/>
      <c r="UKP432" s="1210"/>
      <c r="UKR432" s="1208"/>
      <c r="UKS432" s="1209"/>
      <c r="UKT432" s="1209"/>
      <c r="UKU432" s="1209"/>
      <c r="UKV432" s="1209"/>
      <c r="UKW432" s="1210"/>
      <c r="UKX432" s="1211"/>
      <c r="UKY432" s="1210"/>
      <c r="ULA432" s="1208"/>
      <c r="ULB432" s="1209"/>
      <c r="ULC432" s="1209"/>
      <c r="ULD432" s="1209"/>
      <c r="ULE432" s="1209"/>
      <c r="ULF432" s="1210"/>
      <c r="ULG432" s="1211"/>
      <c r="ULH432" s="1210"/>
      <c r="ULJ432" s="1208"/>
      <c r="ULK432" s="1209"/>
      <c r="ULL432" s="1209"/>
      <c r="ULM432" s="1209"/>
      <c r="ULN432" s="1209"/>
      <c r="ULO432" s="1210"/>
      <c r="ULP432" s="1211"/>
      <c r="ULQ432" s="1210"/>
      <c r="ULS432" s="1208"/>
      <c r="ULT432" s="1209"/>
      <c r="ULU432" s="1209"/>
      <c r="ULV432" s="1209"/>
      <c r="ULW432" s="1209"/>
      <c r="ULX432" s="1210"/>
      <c r="ULY432" s="1211"/>
      <c r="ULZ432" s="1210"/>
      <c r="UMB432" s="1208"/>
      <c r="UMC432" s="1209"/>
      <c r="UMD432" s="1209"/>
      <c r="UME432" s="1209"/>
      <c r="UMF432" s="1209"/>
      <c r="UMG432" s="1210"/>
      <c r="UMH432" s="1211"/>
      <c r="UMI432" s="1210"/>
      <c r="UMK432" s="1208"/>
      <c r="UML432" s="1209"/>
      <c r="UMM432" s="1209"/>
      <c r="UMN432" s="1209"/>
      <c r="UMO432" s="1209"/>
      <c r="UMP432" s="1210"/>
      <c r="UMQ432" s="1211"/>
      <c r="UMR432" s="1210"/>
      <c r="UMT432" s="1208"/>
      <c r="UMU432" s="1209"/>
      <c r="UMV432" s="1209"/>
      <c r="UMW432" s="1209"/>
      <c r="UMX432" s="1209"/>
      <c r="UMY432" s="1210"/>
      <c r="UMZ432" s="1211"/>
      <c r="UNA432" s="1210"/>
      <c r="UNC432" s="1208"/>
      <c r="UND432" s="1209"/>
      <c r="UNE432" s="1209"/>
      <c r="UNF432" s="1209"/>
      <c r="UNG432" s="1209"/>
      <c r="UNH432" s="1210"/>
      <c r="UNI432" s="1211"/>
      <c r="UNJ432" s="1210"/>
      <c r="UNL432" s="1208"/>
      <c r="UNM432" s="1209"/>
      <c r="UNN432" s="1209"/>
      <c r="UNO432" s="1209"/>
      <c r="UNP432" s="1209"/>
      <c r="UNQ432" s="1210"/>
      <c r="UNR432" s="1211"/>
      <c r="UNS432" s="1210"/>
      <c r="UNU432" s="1208"/>
      <c r="UNV432" s="1209"/>
      <c r="UNW432" s="1209"/>
      <c r="UNX432" s="1209"/>
      <c r="UNY432" s="1209"/>
      <c r="UNZ432" s="1210"/>
      <c r="UOA432" s="1211"/>
      <c r="UOB432" s="1210"/>
      <c r="UOD432" s="1208"/>
      <c r="UOE432" s="1209"/>
      <c r="UOF432" s="1209"/>
      <c r="UOG432" s="1209"/>
      <c r="UOH432" s="1209"/>
      <c r="UOI432" s="1210"/>
      <c r="UOJ432" s="1211"/>
      <c r="UOK432" s="1210"/>
      <c r="UOM432" s="1208"/>
      <c r="UON432" s="1209"/>
      <c r="UOO432" s="1209"/>
      <c r="UOP432" s="1209"/>
      <c r="UOQ432" s="1209"/>
      <c r="UOR432" s="1210"/>
      <c r="UOS432" s="1211"/>
      <c r="UOT432" s="1210"/>
      <c r="UOV432" s="1208"/>
      <c r="UOW432" s="1209"/>
      <c r="UOX432" s="1209"/>
      <c r="UOY432" s="1209"/>
      <c r="UOZ432" s="1209"/>
      <c r="UPA432" s="1210"/>
      <c r="UPB432" s="1211"/>
      <c r="UPC432" s="1210"/>
      <c r="UPE432" s="1208"/>
      <c r="UPF432" s="1209"/>
      <c r="UPG432" s="1209"/>
      <c r="UPH432" s="1209"/>
      <c r="UPI432" s="1209"/>
      <c r="UPJ432" s="1210"/>
      <c r="UPK432" s="1211"/>
      <c r="UPL432" s="1210"/>
      <c r="UPN432" s="1208"/>
      <c r="UPO432" s="1209"/>
      <c r="UPP432" s="1209"/>
      <c r="UPQ432" s="1209"/>
      <c r="UPR432" s="1209"/>
      <c r="UPS432" s="1210"/>
      <c r="UPT432" s="1211"/>
      <c r="UPU432" s="1210"/>
      <c r="UPW432" s="1208"/>
      <c r="UPX432" s="1209"/>
      <c r="UPY432" s="1209"/>
      <c r="UPZ432" s="1209"/>
      <c r="UQA432" s="1209"/>
      <c r="UQB432" s="1210"/>
      <c r="UQC432" s="1211"/>
      <c r="UQD432" s="1210"/>
      <c r="UQF432" s="1208"/>
      <c r="UQG432" s="1209"/>
      <c r="UQH432" s="1209"/>
      <c r="UQI432" s="1209"/>
      <c r="UQJ432" s="1209"/>
      <c r="UQK432" s="1210"/>
      <c r="UQL432" s="1211"/>
      <c r="UQM432" s="1210"/>
      <c r="UQO432" s="1208"/>
      <c r="UQP432" s="1209"/>
      <c r="UQQ432" s="1209"/>
      <c r="UQR432" s="1209"/>
      <c r="UQS432" s="1209"/>
      <c r="UQT432" s="1210"/>
      <c r="UQU432" s="1211"/>
      <c r="UQV432" s="1210"/>
      <c r="UQX432" s="1208"/>
      <c r="UQY432" s="1209"/>
      <c r="UQZ432" s="1209"/>
      <c r="URA432" s="1209"/>
      <c r="URB432" s="1209"/>
      <c r="URC432" s="1210"/>
      <c r="URD432" s="1211"/>
      <c r="URE432" s="1210"/>
      <c r="URG432" s="1208"/>
      <c r="URH432" s="1209"/>
      <c r="URI432" s="1209"/>
      <c r="URJ432" s="1209"/>
      <c r="URK432" s="1209"/>
      <c r="URL432" s="1210"/>
      <c r="URM432" s="1211"/>
      <c r="URN432" s="1210"/>
      <c r="URP432" s="1208"/>
      <c r="URQ432" s="1209"/>
      <c r="URR432" s="1209"/>
      <c r="URS432" s="1209"/>
      <c r="URT432" s="1209"/>
      <c r="URU432" s="1210"/>
      <c r="URV432" s="1211"/>
      <c r="URW432" s="1210"/>
      <c r="URY432" s="1208"/>
      <c r="URZ432" s="1209"/>
      <c r="USA432" s="1209"/>
      <c r="USB432" s="1209"/>
      <c r="USC432" s="1209"/>
      <c r="USD432" s="1210"/>
      <c r="USE432" s="1211"/>
      <c r="USF432" s="1210"/>
      <c r="USH432" s="1208"/>
      <c r="USI432" s="1209"/>
      <c r="USJ432" s="1209"/>
      <c r="USK432" s="1209"/>
      <c r="USL432" s="1209"/>
      <c r="USM432" s="1210"/>
      <c r="USN432" s="1211"/>
      <c r="USO432" s="1210"/>
      <c r="USQ432" s="1208"/>
      <c r="USR432" s="1209"/>
      <c r="USS432" s="1209"/>
      <c r="UST432" s="1209"/>
      <c r="USU432" s="1209"/>
      <c r="USV432" s="1210"/>
      <c r="USW432" s="1211"/>
      <c r="USX432" s="1210"/>
      <c r="USZ432" s="1208"/>
      <c r="UTA432" s="1209"/>
      <c r="UTB432" s="1209"/>
      <c r="UTC432" s="1209"/>
      <c r="UTD432" s="1209"/>
      <c r="UTE432" s="1210"/>
      <c r="UTF432" s="1211"/>
      <c r="UTG432" s="1210"/>
      <c r="UTI432" s="1208"/>
      <c r="UTJ432" s="1209"/>
      <c r="UTK432" s="1209"/>
      <c r="UTL432" s="1209"/>
      <c r="UTM432" s="1209"/>
      <c r="UTN432" s="1210"/>
      <c r="UTO432" s="1211"/>
      <c r="UTP432" s="1210"/>
      <c r="UTR432" s="1208"/>
      <c r="UTS432" s="1209"/>
      <c r="UTT432" s="1209"/>
      <c r="UTU432" s="1209"/>
      <c r="UTV432" s="1209"/>
      <c r="UTW432" s="1210"/>
      <c r="UTX432" s="1211"/>
      <c r="UTY432" s="1210"/>
      <c r="UUA432" s="1208"/>
      <c r="UUB432" s="1209"/>
      <c r="UUC432" s="1209"/>
      <c r="UUD432" s="1209"/>
      <c r="UUE432" s="1209"/>
      <c r="UUF432" s="1210"/>
      <c r="UUG432" s="1211"/>
      <c r="UUH432" s="1210"/>
      <c r="UUJ432" s="1208"/>
      <c r="UUK432" s="1209"/>
      <c r="UUL432" s="1209"/>
      <c r="UUM432" s="1209"/>
      <c r="UUN432" s="1209"/>
      <c r="UUO432" s="1210"/>
      <c r="UUP432" s="1211"/>
      <c r="UUQ432" s="1210"/>
      <c r="UUS432" s="1208"/>
      <c r="UUT432" s="1209"/>
      <c r="UUU432" s="1209"/>
      <c r="UUV432" s="1209"/>
      <c r="UUW432" s="1209"/>
      <c r="UUX432" s="1210"/>
      <c r="UUY432" s="1211"/>
      <c r="UUZ432" s="1210"/>
      <c r="UVB432" s="1208"/>
      <c r="UVC432" s="1209"/>
      <c r="UVD432" s="1209"/>
      <c r="UVE432" s="1209"/>
      <c r="UVF432" s="1209"/>
      <c r="UVG432" s="1210"/>
      <c r="UVH432" s="1211"/>
      <c r="UVI432" s="1210"/>
      <c r="UVK432" s="1208"/>
      <c r="UVL432" s="1209"/>
      <c r="UVM432" s="1209"/>
      <c r="UVN432" s="1209"/>
      <c r="UVO432" s="1209"/>
      <c r="UVP432" s="1210"/>
      <c r="UVQ432" s="1211"/>
      <c r="UVR432" s="1210"/>
      <c r="UVT432" s="1208"/>
      <c r="UVU432" s="1209"/>
      <c r="UVV432" s="1209"/>
      <c r="UVW432" s="1209"/>
      <c r="UVX432" s="1209"/>
      <c r="UVY432" s="1210"/>
      <c r="UVZ432" s="1211"/>
      <c r="UWA432" s="1210"/>
      <c r="UWC432" s="1208"/>
      <c r="UWD432" s="1209"/>
      <c r="UWE432" s="1209"/>
      <c r="UWF432" s="1209"/>
      <c r="UWG432" s="1209"/>
      <c r="UWH432" s="1210"/>
      <c r="UWI432" s="1211"/>
      <c r="UWJ432" s="1210"/>
      <c r="UWL432" s="1208"/>
      <c r="UWM432" s="1209"/>
      <c r="UWN432" s="1209"/>
      <c r="UWO432" s="1209"/>
      <c r="UWP432" s="1209"/>
      <c r="UWQ432" s="1210"/>
      <c r="UWR432" s="1211"/>
      <c r="UWS432" s="1210"/>
      <c r="UWU432" s="1208"/>
      <c r="UWV432" s="1209"/>
      <c r="UWW432" s="1209"/>
      <c r="UWX432" s="1209"/>
      <c r="UWY432" s="1209"/>
      <c r="UWZ432" s="1210"/>
      <c r="UXA432" s="1211"/>
      <c r="UXB432" s="1210"/>
      <c r="UXD432" s="1208"/>
      <c r="UXE432" s="1209"/>
      <c r="UXF432" s="1209"/>
      <c r="UXG432" s="1209"/>
      <c r="UXH432" s="1209"/>
      <c r="UXI432" s="1210"/>
      <c r="UXJ432" s="1211"/>
      <c r="UXK432" s="1210"/>
      <c r="UXM432" s="1208"/>
      <c r="UXN432" s="1209"/>
      <c r="UXO432" s="1209"/>
      <c r="UXP432" s="1209"/>
      <c r="UXQ432" s="1209"/>
      <c r="UXR432" s="1210"/>
      <c r="UXS432" s="1211"/>
      <c r="UXT432" s="1210"/>
      <c r="UXV432" s="1208"/>
      <c r="UXW432" s="1209"/>
      <c r="UXX432" s="1209"/>
      <c r="UXY432" s="1209"/>
      <c r="UXZ432" s="1209"/>
      <c r="UYA432" s="1210"/>
      <c r="UYB432" s="1211"/>
      <c r="UYC432" s="1210"/>
      <c r="UYE432" s="1208"/>
      <c r="UYF432" s="1209"/>
      <c r="UYG432" s="1209"/>
      <c r="UYH432" s="1209"/>
      <c r="UYI432" s="1209"/>
      <c r="UYJ432" s="1210"/>
      <c r="UYK432" s="1211"/>
      <c r="UYL432" s="1210"/>
      <c r="UYN432" s="1208"/>
      <c r="UYO432" s="1209"/>
      <c r="UYP432" s="1209"/>
      <c r="UYQ432" s="1209"/>
      <c r="UYR432" s="1209"/>
      <c r="UYS432" s="1210"/>
      <c r="UYT432" s="1211"/>
      <c r="UYU432" s="1210"/>
      <c r="UYW432" s="1208"/>
      <c r="UYX432" s="1209"/>
      <c r="UYY432" s="1209"/>
      <c r="UYZ432" s="1209"/>
      <c r="UZA432" s="1209"/>
      <c r="UZB432" s="1210"/>
      <c r="UZC432" s="1211"/>
      <c r="UZD432" s="1210"/>
      <c r="UZF432" s="1208"/>
      <c r="UZG432" s="1209"/>
      <c r="UZH432" s="1209"/>
      <c r="UZI432" s="1209"/>
      <c r="UZJ432" s="1209"/>
      <c r="UZK432" s="1210"/>
      <c r="UZL432" s="1211"/>
      <c r="UZM432" s="1210"/>
      <c r="UZO432" s="1208"/>
      <c r="UZP432" s="1209"/>
      <c r="UZQ432" s="1209"/>
      <c r="UZR432" s="1209"/>
      <c r="UZS432" s="1209"/>
      <c r="UZT432" s="1210"/>
      <c r="UZU432" s="1211"/>
      <c r="UZV432" s="1210"/>
      <c r="UZX432" s="1208"/>
      <c r="UZY432" s="1209"/>
      <c r="UZZ432" s="1209"/>
      <c r="VAA432" s="1209"/>
      <c r="VAB432" s="1209"/>
      <c r="VAC432" s="1210"/>
      <c r="VAD432" s="1211"/>
      <c r="VAE432" s="1210"/>
      <c r="VAG432" s="1208"/>
      <c r="VAH432" s="1209"/>
      <c r="VAI432" s="1209"/>
      <c r="VAJ432" s="1209"/>
      <c r="VAK432" s="1209"/>
      <c r="VAL432" s="1210"/>
      <c r="VAM432" s="1211"/>
      <c r="VAN432" s="1210"/>
      <c r="VAP432" s="1208"/>
      <c r="VAQ432" s="1209"/>
      <c r="VAR432" s="1209"/>
      <c r="VAS432" s="1209"/>
      <c r="VAT432" s="1209"/>
      <c r="VAU432" s="1210"/>
      <c r="VAV432" s="1211"/>
      <c r="VAW432" s="1210"/>
      <c r="VAY432" s="1208"/>
      <c r="VAZ432" s="1209"/>
      <c r="VBA432" s="1209"/>
      <c r="VBB432" s="1209"/>
      <c r="VBC432" s="1209"/>
      <c r="VBD432" s="1210"/>
      <c r="VBE432" s="1211"/>
      <c r="VBF432" s="1210"/>
      <c r="VBH432" s="1208"/>
      <c r="VBI432" s="1209"/>
      <c r="VBJ432" s="1209"/>
      <c r="VBK432" s="1209"/>
      <c r="VBL432" s="1209"/>
      <c r="VBM432" s="1210"/>
      <c r="VBN432" s="1211"/>
      <c r="VBO432" s="1210"/>
      <c r="VBQ432" s="1208"/>
      <c r="VBR432" s="1209"/>
      <c r="VBS432" s="1209"/>
      <c r="VBT432" s="1209"/>
      <c r="VBU432" s="1209"/>
      <c r="VBV432" s="1210"/>
      <c r="VBW432" s="1211"/>
      <c r="VBX432" s="1210"/>
      <c r="VBZ432" s="1208"/>
      <c r="VCA432" s="1209"/>
      <c r="VCB432" s="1209"/>
      <c r="VCC432" s="1209"/>
      <c r="VCD432" s="1209"/>
      <c r="VCE432" s="1210"/>
      <c r="VCF432" s="1211"/>
      <c r="VCG432" s="1210"/>
      <c r="VCI432" s="1208"/>
      <c r="VCJ432" s="1209"/>
      <c r="VCK432" s="1209"/>
      <c r="VCL432" s="1209"/>
      <c r="VCM432" s="1209"/>
      <c r="VCN432" s="1210"/>
      <c r="VCO432" s="1211"/>
      <c r="VCP432" s="1210"/>
      <c r="VCR432" s="1208"/>
      <c r="VCS432" s="1209"/>
      <c r="VCT432" s="1209"/>
      <c r="VCU432" s="1209"/>
      <c r="VCV432" s="1209"/>
      <c r="VCW432" s="1210"/>
      <c r="VCX432" s="1211"/>
      <c r="VCY432" s="1210"/>
      <c r="VDA432" s="1208"/>
      <c r="VDB432" s="1209"/>
      <c r="VDC432" s="1209"/>
      <c r="VDD432" s="1209"/>
      <c r="VDE432" s="1209"/>
      <c r="VDF432" s="1210"/>
      <c r="VDG432" s="1211"/>
      <c r="VDH432" s="1210"/>
      <c r="VDJ432" s="1208"/>
      <c r="VDK432" s="1209"/>
      <c r="VDL432" s="1209"/>
      <c r="VDM432" s="1209"/>
      <c r="VDN432" s="1209"/>
      <c r="VDO432" s="1210"/>
      <c r="VDP432" s="1211"/>
      <c r="VDQ432" s="1210"/>
      <c r="VDS432" s="1208"/>
      <c r="VDT432" s="1209"/>
      <c r="VDU432" s="1209"/>
      <c r="VDV432" s="1209"/>
      <c r="VDW432" s="1209"/>
      <c r="VDX432" s="1210"/>
      <c r="VDY432" s="1211"/>
      <c r="VDZ432" s="1210"/>
      <c r="VEB432" s="1208"/>
      <c r="VEC432" s="1209"/>
      <c r="VED432" s="1209"/>
      <c r="VEE432" s="1209"/>
      <c r="VEF432" s="1209"/>
      <c r="VEG432" s="1210"/>
      <c r="VEH432" s="1211"/>
      <c r="VEI432" s="1210"/>
      <c r="VEK432" s="1208"/>
      <c r="VEL432" s="1209"/>
      <c r="VEM432" s="1209"/>
      <c r="VEN432" s="1209"/>
      <c r="VEO432" s="1209"/>
      <c r="VEP432" s="1210"/>
      <c r="VEQ432" s="1211"/>
      <c r="VER432" s="1210"/>
      <c r="VET432" s="1208"/>
      <c r="VEU432" s="1209"/>
      <c r="VEV432" s="1209"/>
      <c r="VEW432" s="1209"/>
      <c r="VEX432" s="1209"/>
      <c r="VEY432" s="1210"/>
      <c r="VEZ432" s="1211"/>
      <c r="VFA432" s="1210"/>
      <c r="VFC432" s="1208"/>
      <c r="VFD432" s="1209"/>
      <c r="VFE432" s="1209"/>
      <c r="VFF432" s="1209"/>
      <c r="VFG432" s="1209"/>
      <c r="VFH432" s="1210"/>
      <c r="VFI432" s="1211"/>
      <c r="VFJ432" s="1210"/>
      <c r="VFL432" s="1208"/>
      <c r="VFM432" s="1209"/>
      <c r="VFN432" s="1209"/>
      <c r="VFO432" s="1209"/>
      <c r="VFP432" s="1209"/>
      <c r="VFQ432" s="1210"/>
      <c r="VFR432" s="1211"/>
      <c r="VFS432" s="1210"/>
      <c r="VFU432" s="1208"/>
      <c r="VFV432" s="1209"/>
      <c r="VFW432" s="1209"/>
      <c r="VFX432" s="1209"/>
      <c r="VFY432" s="1209"/>
      <c r="VFZ432" s="1210"/>
      <c r="VGA432" s="1211"/>
      <c r="VGB432" s="1210"/>
      <c r="VGD432" s="1208"/>
      <c r="VGE432" s="1209"/>
      <c r="VGF432" s="1209"/>
      <c r="VGG432" s="1209"/>
      <c r="VGH432" s="1209"/>
      <c r="VGI432" s="1210"/>
      <c r="VGJ432" s="1211"/>
      <c r="VGK432" s="1210"/>
      <c r="VGM432" s="1208"/>
      <c r="VGN432" s="1209"/>
      <c r="VGO432" s="1209"/>
      <c r="VGP432" s="1209"/>
      <c r="VGQ432" s="1209"/>
      <c r="VGR432" s="1210"/>
      <c r="VGS432" s="1211"/>
      <c r="VGT432" s="1210"/>
      <c r="VGV432" s="1208"/>
      <c r="VGW432" s="1209"/>
      <c r="VGX432" s="1209"/>
      <c r="VGY432" s="1209"/>
      <c r="VGZ432" s="1209"/>
      <c r="VHA432" s="1210"/>
      <c r="VHB432" s="1211"/>
      <c r="VHC432" s="1210"/>
      <c r="VHE432" s="1208"/>
      <c r="VHF432" s="1209"/>
      <c r="VHG432" s="1209"/>
      <c r="VHH432" s="1209"/>
      <c r="VHI432" s="1209"/>
      <c r="VHJ432" s="1210"/>
      <c r="VHK432" s="1211"/>
      <c r="VHL432" s="1210"/>
      <c r="VHN432" s="1208"/>
      <c r="VHO432" s="1209"/>
      <c r="VHP432" s="1209"/>
      <c r="VHQ432" s="1209"/>
      <c r="VHR432" s="1209"/>
      <c r="VHS432" s="1210"/>
      <c r="VHT432" s="1211"/>
      <c r="VHU432" s="1210"/>
      <c r="VHW432" s="1208"/>
      <c r="VHX432" s="1209"/>
      <c r="VHY432" s="1209"/>
      <c r="VHZ432" s="1209"/>
      <c r="VIA432" s="1209"/>
      <c r="VIB432" s="1210"/>
      <c r="VIC432" s="1211"/>
      <c r="VID432" s="1210"/>
      <c r="VIF432" s="1208"/>
      <c r="VIG432" s="1209"/>
      <c r="VIH432" s="1209"/>
      <c r="VII432" s="1209"/>
      <c r="VIJ432" s="1209"/>
      <c r="VIK432" s="1210"/>
      <c r="VIL432" s="1211"/>
      <c r="VIM432" s="1210"/>
      <c r="VIO432" s="1208"/>
      <c r="VIP432" s="1209"/>
      <c r="VIQ432" s="1209"/>
      <c r="VIR432" s="1209"/>
      <c r="VIS432" s="1209"/>
      <c r="VIT432" s="1210"/>
      <c r="VIU432" s="1211"/>
      <c r="VIV432" s="1210"/>
      <c r="VIX432" s="1208"/>
      <c r="VIY432" s="1209"/>
      <c r="VIZ432" s="1209"/>
      <c r="VJA432" s="1209"/>
      <c r="VJB432" s="1209"/>
      <c r="VJC432" s="1210"/>
      <c r="VJD432" s="1211"/>
      <c r="VJE432" s="1210"/>
      <c r="VJG432" s="1208"/>
      <c r="VJH432" s="1209"/>
      <c r="VJI432" s="1209"/>
      <c r="VJJ432" s="1209"/>
      <c r="VJK432" s="1209"/>
      <c r="VJL432" s="1210"/>
      <c r="VJM432" s="1211"/>
      <c r="VJN432" s="1210"/>
      <c r="VJP432" s="1208"/>
      <c r="VJQ432" s="1209"/>
      <c r="VJR432" s="1209"/>
      <c r="VJS432" s="1209"/>
      <c r="VJT432" s="1209"/>
      <c r="VJU432" s="1210"/>
      <c r="VJV432" s="1211"/>
      <c r="VJW432" s="1210"/>
      <c r="VJY432" s="1208"/>
      <c r="VJZ432" s="1209"/>
      <c r="VKA432" s="1209"/>
      <c r="VKB432" s="1209"/>
      <c r="VKC432" s="1209"/>
      <c r="VKD432" s="1210"/>
      <c r="VKE432" s="1211"/>
      <c r="VKF432" s="1210"/>
      <c r="VKH432" s="1208"/>
      <c r="VKI432" s="1209"/>
      <c r="VKJ432" s="1209"/>
      <c r="VKK432" s="1209"/>
      <c r="VKL432" s="1209"/>
      <c r="VKM432" s="1210"/>
      <c r="VKN432" s="1211"/>
      <c r="VKO432" s="1210"/>
      <c r="VKQ432" s="1208"/>
      <c r="VKR432" s="1209"/>
      <c r="VKS432" s="1209"/>
      <c r="VKT432" s="1209"/>
      <c r="VKU432" s="1209"/>
      <c r="VKV432" s="1210"/>
      <c r="VKW432" s="1211"/>
      <c r="VKX432" s="1210"/>
      <c r="VKZ432" s="1208"/>
      <c r="VLA432" s="1209"/>
      <c r="VLB432" s="1209"/>
      <c r="VLC432" s="1209"/>
      <c r="VLD432" s="1209"/>
      <c r="VLE432" s="1210"/>
      <c r="VLF432" s="1211"/>
      <c r="VLG432" s="1210"/>
      <c r="VLI432" s="1208"/>
      <c r="VLJ432" s="1209"/>
      <c r="VLK432" s="1209"/>
      <c r="VLL432" s="1209"/>
      <c r="VLM432" s="1209"/>
      <c r="VLN432" s="1210"/>
      <c r="VLO432" s="1211"/>
      <c r="VLP432" s="1210"/>
      <c r="VLR432" s="1208"/>
      <c r="VLS432" s="1209"/>
      <c r="VLT432" s="1209"/>
      <c r="VLU432" s="1209"/>
      <c r="VLV432" s="1209"/>
      <c r="VLW432" s="1210"/>
      <c r="VLX432" s="1211"/>
      <c r="VLY432" s="1210"/>
      <c r="VMA432" s="1208"/>
      <c r="VMB432" s="1209"/>
      <c r="VMC432" s="1209"/>
      <c r="VMD432" s="1209"/>
      <c r="VME432" s="1209"/>
      <c r="VMF432" s="1210"/>
      <c r="VMG432" s="1211"/>
      <c r="VMH432" s="1210"/>
      <c r="VMJ432" s="1208"/>
      <c r="VMK432" s="1209"/>
      <c r="VML432" s="1209"/>
      <c r="VMM432" s="1209"/>
      <c r="VMN432" s="1209"/>
      <c r="VMO432" s="1210"/>
      <c r="VMP432" s="1211"/>
      <c r="VMQ432" s="1210"/>
      <c r="VMS432" s="1208"/>
      <c r="VMT432" s="1209"/>
      <c r="VMU432" s="1209"/>
      <c r="VMV432" s="1209"/>
      <c r="VMW432" s="1209"/>
      <c r="VMX432" s="1210"/>
      <c r="VMY432" s="1211"/>
      <c r="VMZ432" s="1210"/>
      <c r="VNB432" s="1208"/>
      <c r="VNC432" s="1209"/>
      <c r="VND432" s="1209"/>
      <c r="VNE432" s="1209"/>
      <c r="VNF432" s="1209"/>
      <c r="VNG432" s="1210"/>
      <c r="VNH432" s="1211"/>
      <c r="VNI432" s="1210"/>
      <c r="VNK432" s="1208"/>
      <c r="VNL432" s="1209"/>
      <c r="VNM432" s="1209"/>
      <c r="VNN432" s="1209"/>
      <c r="VNO432" s="1209"/>
      <c r="VNP432" s="1210"/>
      <c r="VNQ432" s="1211"/>
      <c r="VNR432" s="1210"/>
      <c r="VNT432" s="1208"/>
      <c r="VNU432" s="1209"/>
      <c r="VNV432" s="1209"/>
      <c r="VNW432" s="1209"/>
      <c r="VNX432" s="1209"/>
      <c r="VNY432" s="1210"/>
      <c r="VNZ432" s="1211"/>
      <c r="VOA432" s="1210"/>
      <c r="VOC432" s="1208"/>
      <c r="VOD432" s="1209"/>
      <c r="VOE432" s="1209"/>
      <c r="VOF432" s="1209"/>
      <c r="VOG432" s="1209"/>
      <c r="VOH432" s="1210"/>
      <c r="VOI432" s="1211"/>
      <c r="VOJ432" s="1210"/>
      <c r="VOL432" s="1208"/>
      <c r="VOM432" s="1209"/>
      <c r="VON432" s="1209"/>
      <c r="VOO432" s="1209"/>
      <c r="VOP432" s="1209"/>
      <c r="VOQ432" s="1210"/>
      <c r="VOR432" s="1211"/>
      <c r="VOS432" s="1210"/>
      <c r="VOU432" s="1208"/>
      <c r="VOV432" s="1209"/>
      <c r="VOW432" s="1209"/>
      <c r="VOX432" s="1209"/>
      <c r="VOY432" s="1209"/>
      <c r="VOZ432" s="1210"/>
      <c r="VPA432" s="1211"/>
      <c r="VPB432" s="1210"/>
      <c r="VPD432" s="1208"/>
      <c r="VPE432" s="1209"/>
      <c r="VPF432" s="1209"/>
      <c r="VPG432" s="1209"/>
      <c r="VPH432" s="1209"/>
      <c r="VPI432" s="1210"/>
      <c r="VPJ432" s="1211"/>
      <c r="VPK432" s="1210"/>
      <c r="VPM432" s="1208"/>
      <c r="VPN432" s="1209"/>
      <c r="VPO432" s="1209"/>
      <c r="VPP432" s="1209"/>
      <c r="VPQ432" s="1209"/>
      <c r="VPR432" s="1210"/>
      <c r="VPS432" s="1211"/>
      <c r="VPT432" s="1210"/>
      <c r="VPV432" s="1208"/>
      <c r="VPW432" s="1209"/>
      <c r="VPX432" s="1209"/>
      <c r="VPY432" s="1209"/>
      <c r="VPZ432" s="1209"/>
      <c r="VQA432" s="1210"/>
      <c r="VQB432" s="1211"/>
      <c r="VQC432" s="1210"/>
      <c r="VQE432" s="1208"/>
      <c r="VQF432" s="1209"/>
      <c r="VQG432" s="1209"/>
      <c r="VQH432" s="1209"/>
      <c r="VQI432" s="1209"/>
      <c r="VQJ432" s="1210"/>
      <c r="VQK432" s="1211"/>
      <c r="VQL432" s="1210"/>
      <c r="VQN432" s="1208"/>
      <c r="VQO432" s="1209"/>
      <c r="VQP432" s="1209"/>
      <c r="VQQ432" s="1209"/>
      <c r="VQR432" s="1209"/>
      <c r="VQS432" s="1210"/>
      <c r="VQT432" s="1211"/>
      <c r="VQU432" s="1210"/>
      <c r="VQW432" s="1208"/>
      <c r="VQX432" s="1209"/>
      <c r="VQY432" s="1209"/>
      <c r="VQZ432" s="1209"/>
      <c r="VRA432" s="1209"/>
      <c r="VRB432" s="1210"/>
      <c r="VRC432" s="1211"/>
      <c r="VRD432" s="1210"/>
      <c r="VRF432" s="1208"/>
      <c r="VRG432" s="1209"/>
      <c r="VRH432" s="1209"/>
      <c r="VRI432" s="1209"/>
      <c r="VRJ432" s="1209"/>
      <c r="VRK432" s="1210"/>
      <c r="VRL432" s="1211"/>
      <c r="VRM432" s="1210"/>
      <c r="VRO432" s="1208"/>
      <c r="VRP432" s="1209"/>
      <c r="VRQ432" s="1209"/>
      <c r="VRR432" s="1209"/>
      <c r="VRS432" s="1209"/>
      <c r="VRT432" s="1210"/>
      <c r="VRU432" s="1211"/>
      <c r="VRV432" s="1210"/>
      <c r="VRX432" s="1208"/>
      <c r="VRY432" s="1209"/>
      <c r="VRZ432" s="1209"/>
      <c r="VSA432" s="1209"/>
      <c r="VSB432" s="1209"/>
      <c r="VSC432" s="1210"/>
      <c r="VSD432" s="1211"/>
      <c r="VSE432" s="1210"/>
      <c r="VSG432" s="1208"/>
      <c r="VSH432" s="1209"/>
      <c r="VSI432" s="1209"/>
      <c r="VSJ432" s="1209"/>
      <c r="VSK432" s="1209"/>
      <c r="VSL432" s="1210"/>
      <c r="VSM432" s="1211"/>
      <c r="VSN432" s="1210"/>
      <c r="VSP432" s="1208"/>
      <c r="VSQ432" s="1209"/>
      <c r="VSR432" s="1209"/>
      <c r="VSS432" s="1209"/>
      <c r="VST432" s="1209"/>
      <c r="VSU432" s="1210"/>
      <c r="VSV432" s="1211"/>
      <c r="VSW432" s="1210"/>
      <c r="VSY432" s="1208"/>
      <c r="VSZ432" s="1209"/>
      <c r="VTA432" s="1209"/>
      <c r="VTB432" s="1209"/>
      <c r="VTC432" s="1209"/>
      <c r="VTD432" s="1210"/>
      <c r="VTE432" s="1211"/>
      <c r="VTF432" s="1210"/>
      <c r="VTH432" s="1208"/>
      <c r="VTI432" s="1209"/>
      <c r="VTJ432" s="1209"/>
      <c r="VTK432" s="1209"/>
      <c r="VTL432" s="1209"/>
      <c r="VTM432" s="1210"/>
      <c r="VTN432" s="1211"/>
      <c r="VTO432" s="1210"/>
      <c r="VTQ432" s="1208"/>
      <c r="VTR432" s="1209"/>
      <c r="VTS432" s="1209"/>
      <c r="VTT432" s="1209"/>
      <c r="VTU432" s="1209"/>
      <c r="VTV432" s="1210"/>
      <c r="VTW432" s="1211"/>
      <c r="VTX432" s="1210"/>
      <c r="VTZ432" s="1208"/>
      <c r="VUA432" s="1209"/>
      <c r="VUB432" s="1209"/>
      <c r="VUC432" s="1209"/>
      <c r="VUD432" s="1209"/>
      <c r="VUE432" s="1210"/>
      <c r="VUF432" s="1211"/>
      <c r="VUG432" s="1210"/>
      <c r="VUI432" s="1208"/>
      <c r="VUJ432" s="1209"/>
      <c r="VUK432" s="1209"/>
      <c r="VUL432" s="1209"/>
      <c r="VUM432" s="1209"/>
      <c r="VUN432" s="1210"/>
      <c r="VUO432" s="1211"/>
      <c r="VUP432" s="1210"/>
      <c r="VUR432" s="1208"/>
      <c r="VUS432" s="1209"/>
      <c r="VUT432" s="1209"/>
      <c r="VUU432" s="1209"/>
      <c r="VUV432" s="1209"/>
      <c r="VUW432" s="1210"/>
      <c r="VUX432" s="1211"/>
      <c r="VUY432" s="1210"/>
      <c r="VVA432" s="1208"/>
      <c r="VVB432" s="1209"/>
      <c r="VVC432" s="1209"/>
      <c r="VVD432" s="1209"/>
      <c r="VVE432" s="1209"/>
      <c r="VVF432" s="1210"/>
      <c r="VVG432" s="1211"/>
      <c r="VVH432" s="1210"/>
      <c r="VVJ432" s="1208"/>
      <c r="VVK432" s="1209"/>
      <c r="VVL432" s="1209"/>
      <c r="VVM432" s="1209"/>
      <c r="VVN432" s="1209"/>
      <c r="VVO432" s="1210"/>
      <c r="VVP432" s="1211"/>
      <c r="VVQ432" s="1210"/>
      <c r="VVS432" s="1208"/>
      <c r="VVT432" s="1209"/>
      <c r="VVU432" s="1209"/>
      <c r="VVV432" s="1209"/>
      <c r="VVW432" s="1209"/>
      <c r="VVX432" s="1210"/>
      <c r="VVY432" s="1211"/>
      <c r="VVZ432" s="1210"/>
      <c r="VWB432" s="1208"/>
      <c r="VWC432" s="1209"/>
      <c r="VWD432" s="1209"/>
      <c r="VWE432" s="1209"/>
      <c r="VWF432" s="1209"/>
      <c r="VWG432" s="1210"/>
      <c r="VWH432" s="1211"/>
      <c r="VWI432" s="1210"/>
      <c r="VWK432" s="1208"/>
      <c r="VWL432" s="1209"/>
      <c r="VWM432" s="1209"/>
      <c r="VWN432" s="1209"/>
      <c r="VWO432" s="1209"/>
      <c r="VWP432" s="1210"/>
      <c r="VWQ432" s="1211"/>
      <c r="VWR432" s="1210"/>
      <c r="VWT432" s="1208"/>
      <c r="VWU432" s="1209"/>
      <c r="VWV432" s="1209"/>
      <c r="VWW432" s="1209"/>
      <c r="VWX432" s="1209"/>
      <c r="VWY432" s="1210"/>
      <c r="VWZ432" s="1211"/>
      <c r="VXA432" s="1210"/>
      <c r="VXC432" s="1208"/>
      <c r="VXD432" s="1209"/>
      <c r="VXE432" s="1209"/>
      <c r="VXF432" s="1209"/>
      <c r="VXG432" s="1209"/>
      <c r="VXH432" s="1210"/>
      <c r="VXI432" s="1211"/>
      <c r="VXJ432" s="1210"/>
      <c r="VXL432" s="1208"/>
      <c r="VXM432" s="1209"/>
      <c r="VXN432" s="1209"/>
      <c r="VXO432" s="1209"/>
      <c r="VXP432" s="1209"/>
      <c r="VXQ432" s="1210"/>
      <c r="VXR432" s="1211"/>
      <c r="VXS432" s="1210"/>
      <c r="VXU432" s="1208"/>
      <c r="VXV432" s="1209"/>
      <c r="VXW432" s="1209"/>
      <c r="VXX432" s="1209"/>
      <c r="VXY432" s="1209"/>
      <c r="VXZ432" s="1210"/>
      <c r="VYA432" s="1211"/>
      <c r="VYB432" s="1210"/>
      <c r="VYD432" s="1208"/>
      <c r="VYE432" s="1209"/>
      <c r="VYF432" s="1209"/>
      <c r="VYG432" s="1209"/>
      <c r="VYH432" s="1209"/>
      <c r="VYI432" s="1210"/>
      <c r="VYJ432" s="1211"/>
      <c r="VYK432" s="1210"/>
      <c r="VYM432" s="1208"/>
      <c r="VYN432" s="1209"/>
      <c r="VYO432" s="1209"/>
      <c r="VYP432" s="1209"/>
      <c r="VYQ432" s="1209"/>
      <c r="VYR432" s="1210"/>
      <c r="VYS432" s="1211"/>
      <c r="VYT432" s="1210"/>
      <c r="VYV432" s="1208"/>
      <c r="VYW432" s="1209"/>
      <c r="VYX432" s="1209"/>
      <c r="VYY432" s="1209"/>
      <c r="VYZ432" s="1209"/>
      <c r="VZA432" s="1210"/>
      <c r="VZB432" s="1211"/>
      <c r="VZC432" s="1210"/>
      <c r="VZE432" s="1208"/>
      <c r="VZF432" s="1209"/>
      <c r="VZG432" s="1209"/>
      <c r="VZH432" s="1209"/>
      <c r="VZI432" s="1209"/>
      <c r="VZJ432" s="1210"/>
      <c r="VZK432" s="1211"/>
      <c r="VZL432" s="1210"/>
      <c r="VZN432" s="1208"/>
      <c r="VZO432" s="1209"/>
      <c r="VZP432" s="1209"/>
      <c r="VZQ432" s="1209"/>
      <c r="VZR432" s="1209"/>
      <c r="VZS432" s="1210"/>
      <c r="VZT432" s="1211"/>
      <c r="VZU432" s="1210"/>
      <c r="VZW432" s="1208"/>
      <c r="VZX432" s="1209"/>
      <c r="VZY432" s="1209"/>
      <c r="VZZ432" s="1209"/>
      <c r="WAA432" s="1209"/>
      <c r="WAB432" s="1210"/>
      <c r="WAC432" s="1211"/>
      <c r="WAD432" s="1210"/>
      <c r="WAF432" s="1208"/>
      <c r="WAG432" s="1209"/>
      <c r="WAH432" s="1209"/>
      <c r="WAI432" s="1209"/>
      <c r="WAJ432" s="1209"/>
      <c r="WAK432" s="1210"/>
      <c r="WAL432" s="1211"/>
      <c r="WAM432" s="1210"/>
      <c r="WAO432" s="1208"/>
      <c r="WAP432" s="1209"/>
      <c r="WAQ432" s="1209"/>
      <c r="WAR432" s="1209"/>
      <c r="WAS432" s="1209"/>
      <c r="WAT432" s="1210"/>
      <c r="WAU432" s="1211"/>
      <c r="WAV432" s="1210"/>
      <c r="WAX432" s="1208"/>
      <c r="WAY432" s="1209"/>
      <c r="WAZ432" s="1209"/>
      <c r="WBA432" s="1209"/>
      <c r="WBB432" s="1209"/>
      <c r="WBC432" s="1210"/>
      <c r="WBD432" s="1211"/>
      <c r="WBE432" s="1210"/>
      <c r="WBG432" s="1208"/>
      <c r="WBH432" s="1209"/>
      <c r="WBI432" s="1209"/>
      <c r="WBJ432" s="1209"/>
      <c r="WBK432" s="1209"/>
      <c r="WBL432" s="1210"/>
      <c r="WBM432" s="1211"/>
      <c r="WBN432" s="1210"/>
      <c r="WBP432" s="1208"/>
      <c r="WBQ432" s="1209"/>
      <c r="WBR432" s="1209"/>
      <c r="WBS432" s="1209"/>
      <c r="WBT432" s="1209"/>
      <c r="WBU432" s="1210"/>
      <c r="WBV432" s="1211"/>
      <c r="WBW432" s="1210"/>
      <c r="WBY432" s="1208"/>
      <c r="WBZ432" s="1209"/>
      <c r="WCA432" s="1209"/>
      <c r="WCB432" s="1209"/>
      <c r="WCC432" s="1209"/>
      <c r="WCD432" s="1210"/>
      <c r="WCE432" s="1211"/>
      <c r="WCF432" s="1210"/>
      <c r="WCH432" s="1208"/>
      <c r="WCI432" s="1209"/>
      <c r="WCJ432" s="1209"/>
      <c r="WCK432" s="1209"/>
      <c r="WCL432" s="1209"/>
      <c r="WCM432" s="1210"/>
      <c r="WCN432" s="1211"/>
      <c r="WCO432" s="1210"/>
      <c r="WCQ432" s="1208"/>
      <c r="WCR432" s="1209"/>
      <c r="WCS432" s="1209"/>
      <c r="WCT432" s="1209"/>
      <c r="WCU432" s="1209"/>
      <c r="WCV432" s="1210"/>
      <c r="WCW432" s="1211"/>
      <c r="WCX432" s="1210"/>
      <c r="WCZ432" s="1208"/>
      <c r="WDA432" s="1209"/>
      <c r="WDB432" s="1209"/>
      <c r="WDC432" s="1209"/>
      <c r="WDD432" s="1209"/>
      <c r="WDE432" s="1210"/>
      <c r="WDF432" s="1211"/>
      <c r="WDG432" s="1210"/>
      <c r="WDI432" s="1208"/>
      <c r="WDJ432" s="1209"/>
      <c r="WDK432" s="1209"/>
      <c r="WDL432" s="1209"/>
      <c r="WDM432" s="1209"/>
      <c r="WDN432" s="1210"/>
      <c r="WDO432" s="1211"/>
      <c r="WDP432" s="1210"/>
      <c r="WDR432" s="1208"/>
      <c r="WDS432" s="1209"/>
      <c r="WDT432" s="1209"/>
      <c r="WDU432" s="1209"/>
      <c r="WDV432" s="1209"/>
      <c r="WDW432" s="1210"/>
      <c r="WDX432" s="1211"/>
      <c r="WDY432" s="1210"/>
      <c r="WEA432" s="1208"/>
      <c r="WEB432" s="1209"/>
      <c r="WEC432" s="1209"/>
      <c r="WED432" s="1209"/>
      <c r="WEE432" s="1209"/>
      <c r="WEF432" s="1210"/>
      <c r="WEG432" s="1211"/>
      <c r="WEH432" s="1210"/>
      <c r="WEJ432" s="1208"/>
      <c r="WEK432" s="1209"/>
      <c r="WEL432" s="1209"/>
      <c r="WEM432" s="1209"/>
      <c r="WEN432" s="1209"/>
      <c r="WEO432" s="1210"/>
      <c r="WEP432" s="1211"/>
      <c r="WEQ432" s="1210"/>
      <c r="WES432" s="1208"/>
      <c r="WET432" s="1209"/>
      <c r="WEU432" s="1209"/>
      <c r="WEV432" s="1209"/>
      <c r="WEW432" s="1209"/>
      <c r="WEX432" s="1210"/>
      <c r="WEY432" s="1211"/>
      <c r="WEZ432" s="1210"/>
      <c r="WFB432" s="1208"/>
      <c r="WFC432" s="1209"/>
      <c r="WFD432" s="1209"/>
      <c r="WFE432" s="1209"/>
      <c r="WFF432" s="1209"/>
      <c r="WFG432" s="1210"/>
      <c r="WFH432" s="1211"/>
      <c r="WFI432" s="1210"/>
      <c r="WFK432" s="1208"/>
      <c r="WFL432" s="1209"/>
      <c r="WFM432" s="1209"/>
      <c r="WFN432" s="1209"/>
      <c r="WFO432" s="1209"/>
      <c r="WFP432" s="1210"/>
      <c r="WFQ432" s="1211"/>
      <c r="WFR432" s="1210"/>
      <c r="WFT432" s="1208"/>
      <c r="WFU432" s="1209"/>
      <c r="WFV432" s="1209"/>
      <c r="WFW432" s="1209"/>
      <c r="WFX432" s="1209"/>
      <c r="WFY432" s="1210"/>
      <c r="WFZ432" s="1211"/>
      <c r="WGA432" s="1210"/>
      <c r="WGC432" s="1208"/>
      <c r="WGD432" s="1209"/>
      <c r="WGE432" s="1209"/>
      <c r="WGF432" s="1209"/>
      <c r="WGG432" s="1209"/>
      <c r="WGH432" s="1210"/>
      <c r="WGI432" s="1211"/>
      <c r="WGJ432" s="1210"/>
      <c r="WGL432" s="1208"/>
      <c r="WGM432" s="1209"/>
      <c r="WGN432" s="1209"/>
      <c r="WGO432" s="1209"/>
      <c r="WGP432" s="1209"/>
      <c r="WGQ432" s="1210"/>
      <c r="WGR432" s="1211"/>
      <c r="WGS432" s="1210"/>
      <c r="WGU432" s="1208"/>
      <c r="WGV432" s="1209"/>
      <c r="WGW432" s="1209"/>
      <c r="WGX432" s="1209"/>
      <c r="WGY432" s="1209"/>
      <c r="WGZ432" s="1210"/>
      <c r="WHA432" s="1211"/>
      <c r="WHB432" s="1210"/>
      <c r="WHD432" s="1208"/>
      <c r="WHE432" s="1209"/>
      <c r="WHF432" s="1209"/>
      <c r="WHG432" s="1209"/>
      <c r="WHH432" s="1209"/>
      <c r="WHI432" s="1210"/>
      <c r="WHJ432" s="1211"/>
      <c r="WHK432" s="1210"/>
      <c r="WHM432" s="1208"/>
      <c r="WHN432" s="1209"/>
      <c r="WHO432" s="1209"/>
      <c r="WHP432" s="1209"/>
      <c r="WHQ432" s="1209"/>
      <c r="WHR432" s="1210"/>
      <c r="WHS432" s="1211"/>
      <c r="WHT432" s="1210"/>
      <c r="WHV432" s="1208"/>
      <c r="WHW432" s="1209"/>
      <c r="WHX432" s="1209"/>
      <c r="WHY432" s="1209"/>
      <c r="WHZ432" s="1209"/>
      <c r="WIA432" s="1210"/>
      <c r="WIB432" s="1211"/>
      <c r="WIC432" s="1210"/>
      <c r="WIE432" s="1208"/>
      <c r="WIF432" s="1209"/>
      <c r="WIG432" s="1209"/>
      <c r="WIH432" s="1209"/>
      <c r="WII432" s="1209"/>
      <c r="WIJ432" s="1210"/>
      <c r="WIK432" s="1211"/>
      <c r="WIL432" s="1210"/>
      <c r="WIN432" s="1208"/>
      <c r="WIO432" s="1209"/>
      <c r="WIP432" s="1209"/>
      <c r="WIQ432" s="1209"/>
      <c r="WIR432" s="1209"/>
      <c r="WIS432" s="1210"/>
      <c r="WIT432" s="1211"/>
      <c r="WIU432" s="1210"/>
      <c r="WIW432" s="1208"/>
      <c r="WIX432" s="1209"/>
      <c r="WIY432" s="1209"/>
      <c r="WIZ432" s="1209"/>
      <c r="WJA432" s="1209"/>
      <c r="WJB432" s="1210"/>
      <c r="WJC432" s="1211"/>
      <c r="WJD432" s="1210"/>
      <c r="WJF432" s="1208"/>
      <c r="WJG432" s="1209"/>
      <c r="WJH432" s="1209"/>
      <c r="WJI432" s="1209"/>
      <c r="WJJ432" s="1209"/>
      <c r="WJK432" s="1210"/>
      <c r="WJL432" s="1211"/>
      <c r="WJM432" s="1210"/>
      <c r="WJO432" s="1208"/>
      <c r="WJP432" s="1209"/>
      <c r="WJQ432" s="1209"/>
      <c r="WJR432" s="1209"/>
      <c r="WJS432" s="1209"/>
      <c r="WJT432" s="1210"/>
      <c r="WJU432" s="1211"/>
      <c r="WJV432" s="1210"/>
      <c r="WJX432" s="1208"/>
      <c r="WJY432" s="1209"/>
      <c r="WJZ432" s="1209"/>
      <c r="WKA432" s="1209"/>
      <c r="WKB432" s="1209"/>
      <c r="WKC432" s="1210"/>
      <c r="WKD432" s="1211"/>
      <c r="WKE432" s="1210"/>
      <c r="WKG432" s="1208"/>
      <c r="WKH432" s="1209"/>
      <c r="WKI432" s="1209"/>
      <c r="WKJ432" s="1209"/>
      <c r="WKK432" s="1209"/>
      <c r="WKL432" s="1210"/>
      <c r="WKM432" s="1211"/>
      <c r="WKN432" s="1210"/>
      <c r="WKP432" s="1208"/>
      <c r="WKQ432" s="1209"/>
      <c r="WKR432" s="1209"/>
      <c r="WKS432" s="1209"/>
      <c r="WKT432" s="1209"/>
      <c r="WKU432" s="1210"/>
      <c r="WKV432" s="1211"/>
      <c r="WKW432" s="1210"/>
      <c r="WKY432" s="1208"/>
      <c r="WKZ432" s="1209"/>
      <c r="WLA432" s="1209"/>
      <c r="WLB432" s="1209"/>
      <c r="WLC432" s="1209"/>
      <c r="WLD432" s="1210"/>
      <c r="WLE432" s="1211"/>
      <c r="WLF432" s="1210"/>
      <c r="WLH432" s="1208"/>
      <c r="WLI432" s="1209"/>
      <c r="WLJ432" s="1209"/>
      <c r="WLK432" s="1209"/>
      <c r="WLL432" s="1209"/>
      <c r="WLM432" s="1210"/>
      <c r="WLN432" s="1211"/>
      <c r="WLO432" s="1210"/>
      <c r="WLQ432" s="1208"/>
      <c r="WLR432" s="1209"/>
      <c r="WLS432" s="1209"/>
      <c r="WLT432" s="1209"/>
      <c r="WLU432" s="1209"/>
      <c r="WLV432" s="1210"/>
      <c r="WLW432" s="1211"/>
      <c r="WLX432" s="1210"/>
      <c r="WLZ432" s="1208"/>
      <c r="WMA432" s="1209"/>
      <c r="WMB432" s="1209"/>
      <c r="WMC432" s="1209"/>
      <c r="WMD432" s="1209"/>
      <c r="WME432" s="1210"/>
      <c r="WMF432" s="1211"/>
      <c r="WMG432" s="1210"/>
      <c r="WMI432" s="1208"/>
      <c r="WMJ432" s="1209"/>
      <c r="WMK432" s="1209"/>
      <c r="WML432" s="1209"/>
      <c r="WMM432" s="1209"/>
      <c r="WMN432" s="1210"/>
      <c r="WMO432" s="1211"/>
      <c r="WMP432" s="1210"/>
      <c r="WMR432" s="1208"/>
      <c r="WMS432" s="1209"/>
      <c r="WMT432" s="1209"/>
      <c r="WMU432" s="1209"/>
      <c r="WMV432" s="1209"/>
      <c r="WMW432" s="1210"/>
      <c r="WMX432" s="1211"/>
      <c r="WMY432" s="1210"/>
      <c r="WNA432" s="1208"/>
      <c r="WNB432" s="1209"/>
      <c r="WNC432" s="1209"/>
      <c r="WND432" s="1209"/>
      <c r="WNE432" s="1209"/>
      <c r="WNF432" s="1210"/>
      <c r="WNG432" s="1211"/>
      <c r="WNH432" s="1210"/>
      <c r="WNJ432" s="1208"/>
      <c r="WNK432" s="1209"/>
      <c r="WNL432" s="1209"/>
      <c r="WNM432" s="1209"/>
      <c r="WNN432" s="1209"/>
      <c r="WNO432" s="1210"/>
      <c r="WNP432" s="1211"/>
      <c r="WNQ432" s="1210"/>
      <c r="WNS432" s="1208"/>
      <c r="WNT432" s="1209"/>
      <c r="WNU432" s="1209"/>
      <c r="WNV432" s="1209"/>
      <c r="WNW432" s="1209"/>
      <c r="WNX432" s="1210"/>
      <c r="WNY432" s="1211"/>
      <c r="WNZ432" s="1210"/>
      <c r="WOB432" s="1208"/>
      <c r="WOC432" s="1209"/>
      <c r="WOD432" s="1209"/>
      <c r="WOE432" s="1209"/>
      <c r="WOF432" s="1209"/>
      <c r="WOG432" s="1210"/>
      <c r="WOH432" s="1211"/>
      <c r="WOI432" s="1210"/>
      <c r="WOK432" s="1208"/>
      <c r="WOL432" s="1209"/>
      <c r="WOM432" s="1209"/>
      <c r="WON432" s="1209"/>
      <c r="WOO432" s="1209"/>
      <c r="WOP432" s="1210"/>
      <c r="WOQ432" s="1211"/>
      <c r="WOR432" s="1210"/>
      <c r="WOT432" s="1208"/>
      <c r="WOU432" s="1209"/>
      <c r="WOV432" s="1209"/>
      <c r="WOW432" s="1209"/>
      <c r="WOX432" s="1209"/>
      <c r="WOY432" s="1210"/>
      <c r="WOZ432" s="1211"/>
      <c r="WPA432" s="1210"/>
      <c r="WPC432" s="1208"/>
      <c r="WPD432" s="1209"/>
      <c r="WPE432" s="1209"/>
      <c r="WPF432" s="1209"/>
      <c r="WPG432" s="1209"/>
      <c r="WPH432" s="1210"/>
      <c r="WPI432" s="1211"/>
      <c r="WPJ432" s="1210"/>
      <c r="WPL432" s="1208"/>
      <c r="WPM432" s="1209"/>
      <c r="WPN432" s="1209"/>
      <c r="WPO432" s="1209"/>
      <c r="WPP432" s="1209"/>
      <c r="WPQ432" s="1210"/>
      <c r="WPR432" s="1211"/>
      <c r="WPS432" s="1210"/>
      <c r="WPU432" s="1208"/>
      <c r="WPV432" s="1209"/>
      <c r="WPW432" s="1209"/>
      <c r="WPX432" s="1209"/>
      <c r="WPY432" s="1209"/>
      <c r="WPZ432" s="1210"/>
      <c r="WQA432" s="1211"/>
      <c r="WQB432" s="1210"/>
      <c r="WQD432" s="1208"/>
      <c r="WQE432" s="1209"/>
      <c r="WQF432" s="1209"/>
      <c r="WQG432" s="1209"/>
      <c r="WQH432" s="1209"/>
      <c r="WQI432" s="1210"/>
      <c r="WQJ432" s="1211"/>
      <c r="WQK432" s="1210"/>
      <c r="WQM432" s="1208"/>
      <c r="WQN432" s="1209"/>
      <c r="WQO432" s="1209"/>
      <c r="WQP432" s="1209"/>
      <c r="WQQ432" s="1209"/>
      <c r="WQR432" s="1210"/>
      <c r="WQS432" s="1211"/>
      <c r="WQT432" s="1210"/>
      <c r="WQV432" s="1208"/>
      <c r="WQW432" s="1209"/>
      <c r="WQX432" s="1209"/>
      <c r="WQY432" s="1209"/>
      <c r="WQZ432" s="1209"/>
      <c r="WRA432" s="1210"/>
      <c r="WRB432" s="1211"/>
      <c r="WRC432" s="1210"/>
      <c r="WRE432" s="1208"/>
      <c r="WRF432" s="1209"/>
      <c r="WRG432" s="1209"/>
      <c r="WRH432" s="1209"/>
      <c r="WRI432" s="1209"/>
      <c r="WRJ432" s="1210"/>
      <c r="WRK432" s="1211"/>
      <c r="WRL432" s="1210"/>
      <c r="WRN432" s="1208"/>
      <c r="WRO432" s="1209"/>
      <c r="WRP432" s="1209"/>
      <c r="WRQ432" s="1209"/>
      <c r="WRR432" s="1209"/>
      <c r="WRS432" s="1210"/>
      <c r="WRT432" s="1211"/>
      <c r="WRU432" s="1210"/>
      <c r="WRW432" s="1208"/>
      <c r="WRX432" s="1209"/>
      <c r="WRY432" s="1209"/>
      <c r="WRZ432" s="1209"/>
      <c r="WSA432" s="1209"/>
      <c r="WSB432" s="1210"/>
      <c r="WSC432" s="1211"/>
      <c r="WSD432" s="1210"/>
      <c r="WSF432" s="1208"/>
      <c r="WSG432" s="1209"/>
      <c r="WSH432" s="1209"/>
      <c r="WSI432" s="1209"/>
      <c r="WSJ432" s="1209"/>
      <c r="WSK432" s="1210"/>
      <c r="WSL432" s="1211"/>
      <c r="WSM432" s="1210"/>
      <c r="WSO432" s="1208"/>
      <c r="WSP432" s="1209"/>
      <c r="WSQ432" s="1209"/>
      <c r="WSR432" s="1209"/>
      <c r="WSS432" s="1209"/>
      <c r="WST432" s="1210"/>
      <c r="WSU432" s="1211"/>
      <c r="WSV432" s="1210"/>
      <c r="WSX432" s="1208"/>
      <c r="WSY432" s="1209"/>
      <c r="WSZ432" s="1209"/>
      <c r="WTA432" s="1209"/>
      <c r="WTB432" s="1209"/>
      <c r="WTC432" s="1210"/>
      <c r="WTD432" s="1211"/>
      <c r="WTE432" s="1210"/>
      <c r="WTG432" s="1208"/>
      <c r="WTH432" s="1209"/>
      <c r="WTI432" s="1209"/>
      <c r="WTJ432" s="1209"/>
      <c r="WTK432" s="1209"/>
      <c r="WTL432" s="1210"/>
      <c r="WTM432" s="1211"/>
      <c r="WTN432" s="1210"/>
      <c r="WTP432" s="1208"/>
      <c r="WTQ432" s="1209"/>
      <c r="WTR432" s="1209"/>
      <c r="WTS432" s="1209"/>
      <c r="WTT432" s="1209"/>
      <c r="WTU432" s="1210"/>
      <c r="WTV432" s="1211"/>
      <c r="WTW432" s="1210"/>
      <c r="WTY432" s="1208"/>
      <c r="WTZ432" s="1209"/>
      <c r="WUA432" s="1209"/>
      <c r="WUB432" s="1209"/>
      <c r="WUC432" s="1209"/>
      <c r="WUD432" s="1210"/>
      <c r="WUE432" s="1211"/>
      <c r="WUF432" s="1210"/>
      <c r="WUH432" s="1208"/>
      <c r="WUI432" s="1209"/>
      <c r="WUJ432" s="1209"/>
      <c r="WUK432" s="1209"/>
      <c r="WUL432" s="1209"/>
      <c r="WUM432" s="1210"/>
      <c r="WUN432" s="1211"/>
      <c r="WUO432" s="1210"/>
      <c r="WUQ432" s="1208"/>
      <c r="WUR432" s="1209"/>
      <c r="WUS432" s="1209"/>
      <c r="WUT432" s="1209"/>
      <c r="WUU432" s="1209"/>
      <c r="WUV432" s="1210"/>
      <c r="WUW432" s="1211"/>
      <c r="WUX432" s="1210"/>
      <c r="WUZ432" s="1208"/>
      <c r="WVA432" s="1209"/>
      <c r="WVB432" s="1209"/>
      <c r="WVC432" s="1209"/>
      <c r="WVD432" s="1209"/>
      <c r="WVE432" s="1210"/>
      <c r="WVF432" s="1211"/>
      <c r="WVG432" s="1210"/>
      <c r="WVI432" s="1208"/>
      <c r="WVJ432" s="1209"/>
      <c r="WVK432" s="1209"/>
      <c r="WVL432" s="1209"/>
      <c r="WVM432" s="1209"/>
      <c r="WVN432" s="1210"/>
      <c r="WVO432" s="1211"/>
      <c r="WVP432" s="1210"/>
      <c r="WVR432" s="1208"/>
      <c r="WVS432" s="1209"/>
      <c r="WVT432" s="1209"/>
      <c r="WVU432" s="1209"/>
      <c r="WVV432" s="1209"/>
      <c r="WVW432" s="1210"/>
      <c r="WVX432" s="1211"/>
      <c r="WVY432" s="1210"/>
      <c r="WWA432" s="1208"/>
      <c r="WWB432" s="1209"/>
      <c r="WWC432" s="1209"/>
      <c r="WWD432" s="1209"/>
      <c r="WWE432" s="1209"/>
      <c r="WWF432" s="1210"/>
      <c r="WWG432" s="1211"/>
      <c r="WWH432" s="1210"/>
      <c r="WWJ432" s="1208"/>
      <c r="WWK432" s="1209"/>
      <c r="WWL432" s="1209"/>
      <c r="WWM432" s="1209"/>
      <c r="WWN432" s="1209"/>
      <c r="WWO432" s="1210"/>
      <c r="WWP432" s="1211"/>
      <c r="WWQ432" s="1210"/>
      <c r="WWS432" s="1208"/>
      <c r="WWT432" s="1209"/>
      <c r="WWU432" s="1209"/>
      <c r="WWV432" s="1209"/>
      <c r="WWW432" s="1209"/>
      <c r="WWX432" s="1210"/>
      <c r="WWY432" s="1211"/>
      <c r="WWZ432" s="1210"/>
      <c r="WXB432" s="1208"/>
      <c r="WXC432" s="1209"/>
      <c r="WXD432" s="1209"/>
      <c r="WXE432" s="1209"/>
      <c r="WXF432" s="1209"/>
      <c r="WXG432" s="1210"/>
      <c r="WXH432" s="1211"/>
      <c r="WXI432" s="1210"/>
      <c r="WXK432" s="1208"/>
      <c r="WXL432" s="1209"/>
      <c r="WXM432" s="1209"/>
      <c r="WXN432" s="1209"/>
      <c r="WXO432" s="1209"/>
      <c r="WXP432" s="1210"/>
      <c r="WXQ432" s="1211"/>
      <c r="WXR432" s="1210"/>
      <c r="WXT432" s="1208"/>
      <c r="WXU432" s="1209"/>
      <c r="WXV432" s="1209"/>
      <c r="WXW432" s="1209"/>
      <c r="WXX432" s="1209"/>
      <c r="WXY432" s="1210"/>
      <c r="WXZ432" s="1211"/>
      <c r="WYA432" s="1210"/>
      <c r="WYC432" s="1208"/>
      <c r="WYD432" s="1209"/>
      <c r="WYE432" s="1209"/>
      <c r="WYF432" s="1209"/>
      <c r="WYG432" s="1209"/>
      <c r="WYH432" s="1210"/>
      <c r="WYI432" s="1211"/>
      <c r="WYJ432" s="1210"/>
      <c r="WYL432" s="1208"/>
      <c r="WYM432" s="1209"/>
      <c r="WYN432" s="1209"/>
      <c r="WYO432" s="1209"/>
      <c r="WYP432" s="1209"/>
      <c r="WYQ432" s="1210"/>
      <c r="WYR432" s="1211"/>
      <c r="WYS432" s="1210"/>
      <c r="WYU432" s="1208"/>
      <c r="WYV432" s="1209"/>
      <c r="WYW432" s="1209"/>
      <c r="WYX432" s="1209"/>
      <c r="WYY432" s="1209"/>
      <c r="WYZ432" s="1210"/>
      <c r="WZA432" s="1211"/>
      <c r="WZB432" s="1210"/>
      <c r="WZD432" s="1208"/>
      <c r="WZE432" s="1209"/>
      <c r="WZF432" s="1209"/>
      <c r="WZG432" s="1209"/>
      <c r="WZH432" s="1209"/>
      <c r="WZI432" s="1210"/>
      <c r="WZJ432" s="1211"/>
      <c r="WZK432" s="1210"/>
      <c r="WZM432" s="1208"/>
      <c r="WZN432" s="1209"/>
      <c r="WZO432" s="1209"/>
      <c r="WZP432" s="1209"/>
      <c r="WZQ432" s="1209"/>
      <c r="WZR432" s="1210"/>
      <c r="WZS432" s="1211"/>
      <c r="WZT432" s="1210"/>
      <c r="WZV432" s="1208"/>
      <c r="WZW432" s="1209"/>
      <c r="WZX432" s="1209"/>
      <c r="WZY432" s="1209"/>
      <c r="WZZ432" s="1209"/>
      <c r="XAA432" s="1210"/>
      <c r="XAB432" s="1211"/>
      <c r="XAC432" s="1210"/>
      <c r="XAE432" s="1208"/>
      <c r="XAF432" s="1209"/>
      <c r="XAG432" s="1209"/>
      <c r="XAH432" s="1209"/>
      <c r="XAI432" s="1209"/>
      <c r="XAJ432" s="1210"/>
      <c r="XAK432" s="1211"/>
      <c r="XAL432" s="1210"/>
      <c r="XAN432" s="1208"/>
      <c r="XAO432" s="1209"/>
      <c r="XAP432" s="1209"/>
      <c r="XAQ432" s="1209"/>
      <c r="XAR432" s="1209"/>
      <c r="XAS432" s="1210"/>
      <c r="XAT432" s="1211"/>
      <c r="XAU432" s="1210"/>
      <c r="XAW432" s="1208"/>
      <c r="XAX432" s="1209"/>
      <c r="XAY432" s="1209"/>
      <c r="XAZ432" s="1209"/>
      <c r="XBA432" s="1209"/>
      <c r="XBB432" s="1210"/>
      <c r="XBC432" s="1211"/>
      <c r="XBD432" s="1210"/>
      <c r="XBF432" s="1208"/>
      <c r="XBG432" s="1209"/>
      <c r="XBH432" s="1209"/>
      <c r="XBI432" s="1209"/>
      <c r="XBJ432" s="1209"/>
      <c r="XBK432" s="1210"/>
      <c r="XBL432" s="1211"/>
      <c r="XBM432" s="1210"/>
      <c r="XBO432" s="1208"/>
      <c r="XBP432" s="1209"/>
      <c r="XBQ432" s="1209"/>
      <c r="XBR432" s="1209"/>
      <c r="XBS432" s="1209"/>
      <c r="XBT432" s="1210"/>
      <c r="XBU432" s="1211"/>
      <c r="XBV432" s="1210"/>
      <c r="XBX432" s="1208"/>
      <c r="XBY432" s="1209"/>
      <c r="XBZ432" s="1209"/>
      <c r="XCA432" s="1209"/>
      <c r="XCB432" s="1209"/>
      <c r="XCC432" s="1210"/>
      <c r="XCD432" s="1211"/>
      <c r="XCE432" s="1210"/>
      <c r="XCG432" s="1208"/>
      <c r="XCH432" s="1209"/>
      <c r="XCI432" s="1209"/>
      <c r="XCJ432" s="1209"/>
      <c r="XCK432" s="1209"/>
      <c r="XCL432" s="1210"/>
      <c r="XCM432" s="1211"/>
      <c r="XCN432" s="1210"/>
      <c r="XCP432" s="1208"/>
      <c r="XCQ432" s="1209"/>
      <c r="XCR432" s="1209"/>
      <c r="XCS432" s="1209"/>
      <c r="XCT432" s="1209"/>
      <c r="XCU432" s="1210"/>
      <c r="XCV432" s="1211"/>
      <c r="XCW432" s="1210"/>
      <c r="XCY432" s="1208"/>
      <c r="XCZ432" s="1209"/>
      <c r="XDA432" s="1209"/>
      <c r="XDB432" s="1209"/>
      <c r="XDC432" s="1209"/>
      <c r="XDD432" s="1210"/>
      <c r="XDE432" s="1211"/>
      <c r="XDF432" s="1210"/>
      <c r="XDH432" s="1208"/>
      <c r="XDI432" s="1209"/>
      <c r="XDJ432" s="1209"/>
      <c r="XDK432" s="1209"/>
      <c r="XDL432" s="1209"/>
      <c r="XDM432" s="1210"/>
      <c r="XDN432" s="1211"/>
      <c r="XDO432" s="1210"/>
      <c r="XDQ432" s="1208"/>
      <c r="XDR432" s="1209"/>
      <c r="XDS432" s="1209"/>
      <c r="XDT432" s="1209"/>
      <c r="XDU432" s="1209"/>
      <c r="XDV432" s="1210"/>
      <c r="XDW432" s="1211"/>
      <c r="XDX432" s="1210"/>
      <c r="XDZ432" s="1208"/>
      <c r="XEA432" s="1209"/>
      <c r="XEB432" s="1209"/>
      <c r="XEC432" s="1209"/>
      <c r="XED432" s="1209"/>
      <c r="XEE432" s="1210"/>
      <c r="XEF432" s="1211"/>
      <c r="XEG432" s="1210"/>
      <c r="XEI432" s="1208"/>
      <c r="XEJ432" s="1209"/>
      <c r="XEK432" s="1209"/>
      <c r="XEL432" s="1209"/>
      <c r="XEM432" s="1209"/>
      <c r="XEN432" s="1210"/>
      <c r="XEO432" s="1211"/>
      <c r="XEP432" s="1210"/>
      <c r="XER432" s="1208"/>
      <c r="XES432" s="1209"/>
      <c r="XET432" s="1209"/>
      <c r="XEU432" s="1209"/>
      <c r="XEV432" s="1209"/>
      <c r="XEW432" s="1210"/>
      <c r="XEX432" s="1211"/>
      <c r="XEY432" s="1210"/>
      <c r="XFA432" s="1208"/>
      <c r="XFB432" s="1209"/>
      <c r="XFC432" s="1209"/>
      <c r="XFD432" s="1209"/>
    </row>
    <row r="433" spans="1:5120 5122:9215 9217:14336 14338:16384" ht="38.25" customHeight="1">
      <c r="A433" s="1238">
        <f t="shared" si="44"/>
        <v>371</v>
      </c>
      <c r="B433" s="1671" t="s">
        <v>5551</v>
      </c>
      <c r="C433" s="1671"/>
      <c r="D433" s="1205">
        <v>122</v>
      </c>
      <c r="E433" s="1206"/>
      <c r="F433" s="1207" t="str">
        <f t="shared" si="45"/>
        <v>?=</v>
      </c>
      <c r="G433" s="1460">
        <f>'Update Descrip'!G4857</f>
        <v>8661.7999999999993</v>
      </c>
      <c r="H433" s="1460">
        <f t="shared" si="42"/>
        <v>7532</v>
      </c>
      <c r="I433" s="1369" t="s">
        <v>2992</v>
      </c>
      <c r="J433" s="1377">
        <v>8661.7999999999993</v>
      </c>
      <c r="K433" s="491">
        <v>7532</v>
      </c>
      <c r="L433" s="1208"/>
      <c r="M433" s="1209"/>
      <c r="N433" s="1421">
        <f t="shared" si="41"/>
        <v>0</v>
      </c>
      <c r="O433" s="1210"/>
      <c r="P433" s="1211"/>
      <c r="Q433" s="1210"/>
      <c r="S433" s="1208"/>
      <c r="T433" s="1209"/>
      <c r="U433" s="1209"/>
      <c r="V433" s="1209"/>
      <c r="W433" s="1209"/>
      <c r="X433" s="1210"/>
      <c r="Y433" s="1211"/>
      <c r="Z433" s="1210"/>
      <c r="AB433" s="1208"/>
      <c r="AC433" s="1209"/>
      <c r="AD433" s="1209"/>
      <c r="AE433" s="1209"/>
      <c r="AF433" s="1209"/>
      <c r="AG433" s="1210"/>
      <c r="AH433" s="1211"/>
      <c r="AI433" s="1210"/>
      <c r="AK433" s="1208"/>
      <c r="AL433" s="1209"/>
      <c r="AM433" s="1209"/>
      <c r="AN433" s="1209"/>
      <c r="AO433" s="1209"/>
      <c r="AP433" s="1210"/>
      <c r="AQ433" s="1211"/>
      <c r="AR433" s="1210"/>
      <c r="AT433" s="1208"/>
      <c r="AU433" s="1209"/>
      <c r="AV433" s="1209"/>
      <c r="AW433" s="1209"/>
      <c r="AX433" s="1209"/>
      <c r="AY433" s="1210"/>
      <c r="AZ433" s="1211"/>
      <c r="BA433" s="1210"/>
      <c r="BC433" s="1208"/>
      <c r="BD433" s="1209"/>
      <c r="BE433" s="1209"/>
      <c r="BF433" s="1209"/>
      <c r="BG433" s="1209"/>
      <c r="BH433" s="1210"/>
      <c r="BI433" s="1211"/>
      <c r="BJ433" s="1210"/>
      <c r="BL433" s="1208"/>
      <c r="BM433" s="1209"/>
      <c r="BN433" s="1209"/>
      <c r="BO433" s="1209"/>
      <c r="BP433" s="1209"/>
      <c r="BQ433" s="1210"/>
      <c r="BR433" s="1211"/>
      <c r="BS433" s="1210"/>
      <c r="BU433" s="1208"/>
      <c r="BV433" s="1209"/>
      <c r="BW433" s="1209"/>
      <c r="BX433" s="1209"/>
      <c r="BY433" s="1209"/>
      <c r="BZ433" s="1210"/>
      <c r="CA433" s="1211"/>
      <c r="CB433" s="1210"/>
      <c r="CD433" s="1208"/>
      <c r="CE433" s="1209"/>
      <c r="CF433" s="1209"/>
      <c r="CG433" s="1209"/>
      <c r="CH433" s="1209"/>
      <c r="CI433" s="1210"/>
      <c r="CJ433" s="1211"/>
      <c r="CK433" s="1210"/>
      <c r="CM433" s="1208"/>
      <c r="CN433" s="1209"/>
      <c r="CO433" s="1209"/>
      <c r="CP433" s="1209"/>
      <c r="CQ433" s="1209"/>
      <c r="CR433" s="1210"/>
      <c r="CS433" s="1211"/>
      <c r="CT433" s="1210"/>
      <c r="CV433" s="1208"/>
      <c r="CW433" s="1209"/>
      <c r="CX433" s="1209"/>
      <c r="CY433" s="1209"/>
      <c r="CZ433" s="1209"/>
      <c r="DA433" s="1210"/>
      <c r="DB433" s="1211"/>
      <c r="DC433" s="1210"/>
      <c r="DE433" s="1208"/>
      <c r="DF433" s="1209"/>
      <c r="DG433" s="1209"/>
      <c r="DH433" s="1209"/>
      <c r="DI433" s="1209"/>
      <c r="DJ433" s="1210"/>
      <c r="DK433" s="1211"/>
      <c r="DL433" s="1210"/>
      <c r="DN433" s="1208"/>
      <c r="DO433" s="1209"/>
      <c r="DP433" s="1209"/>
      <c r="DQ433" s="1209"/>
      <c r="DR433" s="1209"/>
      <c r="DS433" s="1210"/>
      <c r="DT433" s="1211"/>
      <c r="DU433" s="1210"/>
      <c r="DW433" s="1208"/>
      <c r="DX433" s="1209"/>
      <c r="DY433" s="1209"/>
      <c r="DZ433" s="1209"/>
      <c r="EA433" s="1209"/>
      <c r="EB433" s="1210"/>
      <c r="EC433" s="1211"/>
      <c r="ED433" s="1210"/>
      <c r="EF433" s="1208"/>
      <c r="EG433" s="1209"/>
      <c r="EH433" s="1209"/>
      <c r="EI433" s="1209"/>
      <c r="EJ433" s="1209"/>
      <c r="EK433" s="1210"/>
      <c r="EL433" s="1211"/>
      <c r="EM433" s="1210"/>
      <c r="EO433" s="1208"/>
      <c r="EP433" s="1209"/>
      <c r="EQ433" s="1209"/>
      <c r="ER433" s="1209"/>
      <c r="ES433" s="1209"/>
      <c r="ET433" s="1210"/>
      <c r="EU433" s="1211"/>
      <c r="EV433" s="1210"/>
      <c r="EX433" s="1208"/>
      <c r="EY433" s="1209"/>
      <c r="EZ433" s="1209"/>
      <c r="FA433" s="1209"/>
      <c r="FB433" s="1209"/>
      <c r="FC433" s="1210"/>
      <c r="FD433" s="1211"/>
      <c r="FE433" s="1210"/>
      <c r="FG433" s="1208"/>
      <c r="FH433" s="1209"/>
      <c r="FI433" s="1209"/>
      <c r="FJ433" s="1209"/>
      <c r="FK433" s="1209"/>
      <c r="FL433" s="1210"/>
      <c r="FM433" s="1211"/>
      <c r="FN433" s="1210"/>
      <c r="FP433" s="1208"/>
      <c r="FQ433" s="1209"/>
      <c r="FR433" s="1209"/>
      <c r="FS433" s="1209"/>
      <c r="FT433" s="1209"/>
      <c r="FU433" s="1210"/>
      <c r="FV433" s="1211"/>
      <c r="FW433" s="1210"/>
      <c r="FY433" s="1208"/>
      <c r="FZ433" s="1209"/>
      <c r="GA433" s="1209"/>
      <c r="GB433" s="1209"/>
      <c r="GC433" s="1209"/>
      <c r="GD433" s="1210"/>
      <c r="GE433" s="1211"/>
      <c r="GF433" s="1210"/>
      <c r="GH433" s="1208"/>
      <c r="GI433" s="1209"/>
      <c r="GJ433" s="1209"/>
      <c r="GK433" s="1209"/>
      <c r="GL433" s="1209"/>
      <c r="GM433" s="1210"/>
      <c r="GN433" s="1211"/>
      <c r="GO433" s="1210"/>
      <c r="GQ433" s="1208"/>
      <c r="GR433" s="1209"/>
      <c r="GS433" s="1209"/>
      <c r="GT433" s="1209"/>
      <c r="GU433" s="1209"/>
      <c r="GV433" s="1210"/>
      <c r="GW433" s="1211"/>
      <c r="GX433" s="1210"/>
      <c r="GZ433" s="1208"/>
      <c r="HA433" s="1209"/>
      <c r="HB433" s="1209"/>
      <c r="HC433" s="1209"/>
      <c r="HD433" s="1209"/>
      <c r="HE433" s="1210"/>
      <c r="HF433" s="1211"/>
      <c r="HG433" s="1210"/>
      <c r="HI433" s="1208"/>
      <c r="HJ433" s="1209"/>
      <c r="HK433" s="1209"/>
      <c r="HL433" s="1209"/>
      <c r="HM433" s="1209"/>
      <c r="HN433" s="1210"/>
      <c r="HO433" s="1211"/>
      <c r="HP433" s="1210"/>
      <c r="HR433" s="1208"/>
      <c r="HS433" s="1209"/>
      <c r="HT433" s="1209"/>
      <c r="HU433" s="1209"/>
      <c r="HV433" s="1209"/>
      <c r="HW433" s="1210"/>
      <c r="HX433" s="1211"/>
      <c r="HY433" s="1210"/>
      <c r="IA433" s="1208"/>
      <c r="IB433" s="1209"/>
      <c r="IC433" s="1209"/>
      <c r="ID433" s="1209"/>
      <c r="IE433" s="1209"/>
      <c r="IF433" s="1210"/>
      <c r="IG433" s="1211"/>
      <c r="IH433" s="1210"/>
      <c r="IJ433" s="1208"/>
      <c r="IK433" s="1209"/>
      <c r="IL433" s="1209"/>
      <c r="IM433" s="1209"/>
      <c r="IN433" s="1209"/>
      <c r="IO433" s="1210"/>
      <c r="IP433" s="1211"/>
      <c r="IQ433" s="1210"/>
      <c r="IS433" s="1208"/>
      <c r="IT433" s="1209"/>
      <c r="IU433" s="1209"/>
      <c r="IV433" s="1209"/>
      <c r="IW433" s="1209"/>
      <c r="IX433" s="1210"/>
      <c r="IY433" s="1211"/>
      <c r="IZ433" s="1210"/>
      <c r="JB433" s="1208"/>
      <c r="JC433" s="1209"/>
      <c r="JD433" s="1209"/>
      <c r="JE433" s="1209"/>
      <c r="JF433" s="1209"/>
      <c r="JG433" s="1210"/>
      <c r="JH433" s="1211"/>
      <c r="JI433" s="1210"/>
      <c r="JK433" s="1208"/>
      <c r="JL433" s="1209"/>
      <c r="JM433" s="1209"/>
      <c r="JN433" s="1209"/>
      <c r="JO433" s="1209"/>
      <c r="JP433" s="1210"/>
      <c r="JQ433" s="1211"/>
      <c r="JR433" s="1210"/>
      <c r="JT433" s="1208"/>
      <c r="JU433" s="1209"/>
      <c r="JV433" s="1209"/>
      <c r="JW433" s="1209"/>
      <c r="JX433" s="1209"/>
      <c r="JY433" s="1210"/>
      <c r="JZ433" s="1211"/>
      <c r="KA433" s="1210"/>
      <c r="KC433" s="1208"/>
      <c r="KD433" s="1209"/>
      <c r="KE433" s="1209"/>
      <c r="KF433" s="1209"/>
      <c r="KG433" s="1209"/>
      <c r="KH433" s="1210"/>
      <c r="KI433" s="1211"/>
      <c r="KJ433" s="1210"/>
      <c r="KL433" s="1208"/>
      <c r="KM433" s="1209"/>
      <c r="KN433" s="1209"/>
      <c r="KO433" s="1209"/>
      <c r="KP433" s="1209"/>
      <c r="KQ433" s="1210"/>
      <c r="KR433" s="1211"/>
      <c r="KS433" s="1210"/>
      <c r="KU433" s="1208"/>
      <c r="KV433" s="1209"/>
      <c r="KW433" s="1209"/>
      <c r="KX433" s="1209"/>
      <c r="KY433" s="1209"/>
      <c r="KZ433" s="1210"/>
      <c r="LA433" s="1211"/>
      <c r="LB433" s="1210"/>
      <c r="LD433" s="1208"/>
      <c r="LE433" s="1209"/>
      <c r="LF433" s="1209"/>
      <c r="LG433" s="1209"/>
      <c r="LH433" s="1209"/>
      <c r="LI433" s="1210"/>
      <c r="LJ433" s="1211"/>
      <c r="LK433" s="1210"/>
      <c r="LM433" s="1208"/>
      <c r="LN433" s="1209"/>
      <c r="LO433" s="1209"/>
      <c r="LP433" s="1209"/>
      <c r="LQ433" s="1209"/>
      <c r="LR433" s="1210"/>
      <c r="LS433" s="1211"/>
      <c r="LT433" s="1210"/>
      <c r="LV433" s="1208"/>
      <c r="LW433" s="1209"/>
      <c r="LX433" s="1209"/>
      <c r="LY433" s="1209"/>
      <c r="LZ433" s="1209"/>
      <c r="MA433" s="1210"/>
      <c r="MB433" s="1211"/>
      <c r="MC433" s="1210"/>
      <c r="ME433" s="1208"/>
      <c r="MF433" s="1209"/>
      <c r="MG433" s="1209"/>
      <c r="MH433" s="1209"/>
      <c r="MI433" s="1209"/>
      <c r="MJ433" s="1210"/>
      <c r="MK433" s="1211"/>
      <c r="ML433" s="1210"/>
      <c r="MN433" s="1208"/>
      <c r="MO433" s="1209"/>
      <c r="MP433" s="1209"/>
      <c r="MQ433" s="1209"/>
      <c r="MR433" s="1209"/>
      <c r="MS433" s="1210"/>
      <c r="MT433" s="1211"/>
      <c r="MU433" s="1210"/>
      <c r="MW433" s="1208"/>
      <c r="MX433" s="1209"/>
      <c r="MY433" s="1209"/>
      <c r="MZ433" s="1209"/>
      <c r="NA433" s="1209"/>
      <c r="NB433" s="1210"/>
      <c r="NC433" s="1211"/>
      <c r="ND433" s="1210"/>
      <c r="NF433" s="1208"/>
      <c r="NG433" s="1209"/>
      <c r="NH433" s="1209"/>
      <c r="NI433" s="1209"/>
      <c r="NJ433" s="1209"/>
      <c r="NK433" s="1210"/>
      <c r="NL433" s="1211"/>
      <c r="NM433" s="1210"/>
      <c r="NO433" s="1208"/>
      <c r="NP433" s="1209"/>
      <c r="NQ433" s="1209"/>
      <c r="NR433" s="1209"/>
      <c r="NS433" s="1209"/>
      <c r="NT433" s="1210"/>
      <c r="NU433" s="1211"/>
      <c r="NV433" s="1210"/>
      <c r="NX433" s="1208"/>
      <c r="NY433" s="1209"/>
      <c r="NZ433" s="1209"/>
      <c r="OA433" s="1209"/>
      <c r="OB433" s="1209"/>
      <c r="OC433" s="1210"/>
      <c r="OD433" s="1211"/>
      <c r="OE433" s="1210"/>
      <c r="OG433" s="1208"/>
      <c r="OH433" s="1209"/>
      <c r="OI433" s="1209"/>
      <c r="OJ433" s="1209"/>
      <c r="OK433" s="1209"/>
      <c r="OL433" s="1210"/>
      <c r="OM433" s="1211"/>
      <c r="ON433" s="1210"/>
      <c r="OP433" s="1208"/>
      <c r="OQ433" s="1209"/>
      <c r="OR433" s="1209"/>
      <c r="OS433" s="1209"/>
      <c r="OT433" s="1209"/>
      <c r="OU433" s="1210"/>
      <c r="OV433" s="1211"/>
      <c r="OW433" s="1210"/>
      <c r="OY433" s="1208"/>
      <c r="OZ433" s="1209"/>
      <c r="PA433" s="1209"/>
      <c r="PB433" s="1209"/>
      <c r="PC433" s="1209"/>
      <c r="PD433" s="1210"/>
      <c r="PE433" s="1211"/>
      <c r="PF433" s="1210"/>
      <c r="PH433" s="1208"/>
      <c r="PI433" s="1209"/>
      <c r="PJ433" s="1209"/>
      <c r="PK433" s="1209"/>
      <c r="PL433" s="1209"/>
      <c r="PM433" s="1210"/>
      <c r="PN433" s="1211"/>
      <c r="PO433" s="1210"/>
      <c r="PQ433" s="1208"/>
      <c r="PR433" s="1209"/>
      <c r="PS433" s="1209"/>
      <c r="PT433" s="1209"/>
      <c r="PU433" s="1209"/>
      <c r="PV433" s="1210"/>
      <c r="PW433" s="1211"/>
      <c r="PX433" s="1210"/>
      <c r="PZ433" s="1208"/>
      <c r="QA433" s="1209"/>
      <c r="QB433" s="1209"/>
      <c r="QC433" s="1209"/>
      <c r="QD433" s="1209"/>
      <c r="QE433" s="1210"/>
      <c r="QF433" s="1211"/>
      <c r="QG433" s="1210"/>
      <c r="QI433" s="1208"/>
      <c r="QJ433" s="1209"/>
      <c r="QK433" s="1209"/>
      <c r="QL433" s="1209"/>
      <c r="QM433" s="1209"/>
      <c r="QN433" s="1210"/>
      <c r="QO433" s="1211"/>
      <c r="QP433" s="1210"/>
      <c r="QR433" s="1208"/>
      <c r="QS433" s="1209"/>
      <c r="QT433" s="1209"/>
      <c r="QU433" s="1209"/>
      <c r="QV433" s="1209"/>
      <c r="QW433" s="1210"/>
      <c r="QX433" s="1211"/>
      <c r="QY433" s="1210"/>
      <c r="RA433" s="1208"/>
      <c r="RB433" s="1209"/>
      <c r="RC433" s="1209"/>
      <c r="RD433" s="1209"/>
      <c r="RE433" s="1209"/>
      <c r="RF433" s="1210"/>
      <c r="RG433" s="1211"/>
      <c r="RH433" s="1210"/>
      <c r="RJ433" s="1208"/>
      <c r="RK433" s="1209"/>
      <c r="RL433" s="1209"/>
      <c r="RM433" s="1209"/>
      <c r="RN433" s="1209"/>
      <c r="RO433" s="1210"/>
      <c r="RP433" s="1211"/>
      <c r="RQ433" s="1210"/>
      <c r="RS433" s="1208"/>
      <c r="RT433" s="1209"/>
      <c r="RU433" s="1209"/>
      <c r="RV433" s="1209"/>
      <c r="RW433" s="1209"/>
      <c r="RX433" s="1210"/>
      <c r="RY433" s="1211"/>
      <c r="RZ433" s="1210"/>
      <c r="SB433" s="1208"/>
      <c r="SC433" s="1209"/>
      <c r="SD433" s="1209"/>
      <c r="SE433" s="1209"/>
      <c r="SF433" s="1209"/>
      <c r="SG433" s="1210"/>
      <c r="SH433" s="1211"/>
      <c r="SI433" s="1210"/>
      <c r="SK433" s="1208"/>
      <c r="SL433" s="1209"/>
      <c r="SM433" s="1209"/>
      <c r="SN433" s="1209"/>
      <c r="SO433" s="1209"/>
      <c r="SP433" s="1210"/>
      <c r="SQ433" s="1211"/>
      <c r="SR433" s="1210"/>
      <c r="ST433" s="1208"/>
      <c r="SU433" s="1209"/>
      <c r="SV433" s="1209"/>
      <c r="SW433" s="1209"/>
      <c r="SX433" s="1209"/>
      <c r="SY433" s="1210"/>
      <c r="SZ433" s="1211"/>
      <c r="TA433" s="1210"/>
      <c r="TC433" s="1208"/>
      <c r="TD433" s="1209"/>
      <c r="TE433" s="1209"/>
      <c r="TF433" s="1209"/>
      <c r="TG433" s="1209"/>
      <c r="TH433" s="1210"/>
      <c r="TI433" s="1211"/>
      <c r="TJ433" s="1210"/>
      <c r="TL433" s="1208"/>
      <c r="TM433" s="1209"/>
      <c r="TN433" s="1209"/>
      <c r="TO433" s="1209"/>
      <c r="TP433" s="1209"/>
      <c r="TQ433" s="1210"/>
      <c r="TR433" s="1211"/>
      <c r="TS433" s="1210"/>
      <c r="TU433" s="1208"/>
      <c r="TV433" s="1209"/>
      <c r="TW433" s="1209"/>
      <c r="TX433" s="1209"/>
      <c r="TY433" s="1209"/>
      <c r="TZ433" s="1210"/>
      <c r="UA433" s="1211"/>
      <c r="UB433" s="1210"/>
      <c r="UD433" s="1208"/>
      <c r="UE433" s="1209"/>
      <c r="UF433" s="1209"/>
      <c r="UG433" s="1209"/>
      <c r="UH433" s="1209"/>
      <c r="UI433" s="1210"/>
      <c r="UJ433" s="1211"/>
      <c r="UK433" s="1210"/>
      <c r="UM433" s="1208"/>
      <c r="UN433" s="1209"/>
      <c r="UO433" s="1209"/>
      <c r="UP433" s="1209"/>
      <c r="UQ433" s="1209"/>
      <c r="UR433" s="1210"/>
      <c r="US433" s="1211"/>
      <c r="UT433" s="1210"/>
      <c r="UV433" s="1208"/>
      <c r="UW433" s="1209"/>
      <c r="UX433" s="1209"/>
      <c r="UY433" s="1209"/>
      <c r="UZ433" s="1209"/>
      <c r="VA433" s="1210"/>
      <c r="VB433" s="1211"/>
      <c r="VC433" s="1210"/>
      <c r="VE433" s="1208"/>
      <c r="VF433" s="1209"/>
      <c r="VG433" s="1209"/>
      <c r="VH433" s="1209"/>
      <c r="VI433" s="1209"/>
      <c r="VJ433" s="1210"/>
      <c r="VK433" s="1211"/>
      <c r="VL433" s="1210"/>
      <c r="VN433" s="1208"/>
      <c r="VO433" s="1209"/>
      <c r="VP433" s="1209"/>
      <c r="VQ433" s="1209"/>
      <c r="VR433" s="1209"/>
      <c r="VS433" s="1210"/>
      <c r="VT433" s="1211"/>
      <c r="VU433" s="1210"/>
      <c r="VW433" s="1208"/>
      <c r="VX433" s="1209"/>
      <c r="VY433" s="1209"/>
      <c r="VZ433" s="1209"/>
      <c r="WA433" s="1209"/>
      <c r="WB433" s="1210"/>
      <c r="WC433" s="1211"/>
      <c r="WD433" s="1210"/>
      <c r="WF433" s="1208"/>
      <c r="WG433" s="1209"/>
      <c r="WH433" s="1209"/>
      <c r="WI433" s="1209"/>
      <c r="WJ433" s="1209"/>
      <c r="WK433" s="1210"/>
      <c r="WL433" s="1211"/>
      <c r="WM433" s="1210"/>
      <c r="WO433" s="1208"/>
      <c r="WP433" s="1209"/>
      <c r="WQ433" s="1209"/>
      <c r="WR433" s="1209"/>
      <c r="WS433" s="1209"/>
      <c r="WT433" s="1210"/>
      <c r="WU433" s="1211"/>
      <c r="WV433" s="1210"/>
      <c r="WX433" s="1208"/>
      <c r="WY433" s="1209"/>
      <c r="WZ433" s="1209"/>
      <c r="XA433" s="1209"/>
      <c r="XB433" s="1209"/>
      <c r="XC433" s="1210"/>
      <c r="XD433" s="1211"/>
      <c r="XE433" s="1210"/>
      <c r="XG433" s="1208"/>
      <c r="XH433" s="1209"/>
      <c r="XI433" s="1209"/>
      <c r="XJ433" s="1209"/>
      <c r="XK433" s="1209"/>
      <c r="XL433" s="1210"/>
      <c r="XM433" s="1211"/>
      <c r="XN433" s="1210"/>
      <c r="XP433" s="1208"/>
      <c r="XQ433" s="1209"/>
      <c r="XR433" s="1209"/>
      <c r="XS433" s="1209"/>
      <c r="XT433" s="1209"/>
      <c r="XU433" s="1210"/>
      <c r="XV433" s="1211"/>
      <c r="XW433" s="1210"/>
      <c r="XY433" s="1208"/>
      <c r="XZ433" s="1209"/>
      <c r="YA433" s="1209"/>
      <c r="YB433" s="1209"/>
      <c r="YC433" s="1209"/>
      <c r="YD433" s="1210"/>
      <c r="YE433" s="1211"/>
      <c r="YF433" s="1210"/>
      <c r="YH433" s="1208"/>
      <c r="YI433" s="1209"/>
      <c r="YJ433" s="1209"/>
      <c r="YK433" s="1209"/>
      <c r="YL433" s="1209"/>
      <c r="YM433" s="1210"/>
      <c r="YN433" s="1211"/>
      <c r="YO433" s="1210"/>
      <c r="YQ433" s="1208"/>
      <c r="YR433" s="1209"/>
      <c r="YS433" s="1209"/>
      <c r="YT433" s="1209"/>
      <c r="YU433" s="1209"/>
      <c r="YV433" s="1210"/>
      <c r="YW433" s="1211"/>
      <c r="YX433" s="1210"/>
      <c r="YZ433" s="1208"/>
      <c r="ZA433" s="1209"/>
      <c r="ZB433" s="1209"/>
      <c r="ZC433" s="1209"/>
      <c r="ZD433" s="1209"/>
      <c r="ZE433" s="1210"/>
      <c r="ZF433" s="1211"/>
      <c r="ZG433" s="1210"/>
      <c r="ZI433" s="1208"/>
      <c r="ZJ433" s="1209"/>
      <c r="ZK433" s="1209"/>
      <c r="ZL433" s="1209"/>
      <c r="ZM433" s="1209"/>
      <c r="ZN433" s="1210"/>
      <c r="ZO433" s="1211"/>
      <c r="ZP433" s="1210"/>
      <c r="ZR433" s="1208"/>
      <c r="ZS433" s="1209"/>
      <c r="ZT433" s="1209"/>
      <c r="ZU433" s="1209"/>
      <c r="ZV433" s="1209"/>
      <c r="ZW433" s="1210"/>
      <c r="ZX433" s="1211"/>
      <c r="ZY433" s="1210"/>
      <c r="AAA433" s="1208"/>
      <c r="AAB433" s="1209"/>
      <c r="AAC433" s="1209"/>
      <c r="AAD433" s="1209"/>
      <c r="AAE433" s="1209"/>
      <c r="AAF433" s="1210"/>
      <c r="AAG433" s="1211"/>
      <c r="AAH433" s="1210"/>
      <c r="AAJ433" s="1208"/>
      <c r="AAK433" s="1209"/>
      <c r="AAL433" s="1209"/>
      <c r="AAM433" s="1209"/>
      <c r="AAN433" s="1209"/>
      <c r="AAO433" s="1210"/>
      <c r="AAP433" s="1211"/>
      <c r="AAQ433" s="1210"/>
      <c r="AAS433" s="1208"/>
      <c r="AAT433" s="1209"/>
      <c r="AAU433" s="1209"/>
      <c r="AAV433" s="1209"/>
      <c r="AAW433" s="1209"/>
      <c r="AAX433" s="1210"/>
      <c r="AAY433" s="1211"/>
      <c r="AAZ433" s="1210"/>
      <c r="ABB433" s="1208"/>
      <c r="ABC433" s="1209"/>
      <c r="ABD433" s="1209"/>
      <c r="ABE433" s="1209"/>
      <c r="ABF433" s="1209"/>
      <c r="ABG433" s="1210"/>
      <c r="ABH433" s="1211"/>
      <c r="ABI433" s="1210"/>
      <c r="ABK433" s="1208"/>
      <c r="ABL433" s="1209"/>
      <c r="ABM433" s="1209"/>
      <c r="ABN433" s="1209"/>
      <c r="ABO433" s="1209"/>
      <c r="ABP433" s="1210"/>
      <c r="ABQ433" s="1211"/>
      <c r="ABR433" s="1210"/>
      <c r="ABT433" s="1208"/>
      <c r="ABU433" s="1209"/>
      <c r="ABV433" s="1209"/>
      <c r="ABW433" s="1209"/>
      <c r="ABX433" s="1209"/>
      <c r="ABY433" s="1210"/>
      <c r="ABZ433" s="1211"/>
      <c r="ACA433" s="1210"/>
      <c r="ACC433" s="1208"/>
      <c r="ACD433" s="1209"/>
      <c r="ACE433" s="1209"/>
      <c r="ACF433" s="1209"/>
      <c r="ACG433" s="1209"/>
      <c r="ACH433" s="1210"/>
      <c r="ACI433" s="1211"/>
      <c r="ACJ433" s="1210"/>
      <c r="ACL433" s="1208"/>
      <c r="ACM433" s="1209"/>
      <c r="ACN433" s="1209"/>
      <c r="ACO433" s="1209"/>
      <c r="ACP433" s="1209"/>
      <c r="ACQ433" s="1210"/>
      <c r="ACR433" s="1211"/>
      <c r="ACS433" s="1210"/>
      <c r="ACU433" s="1208"/>
      <c r="ACV433" s="1209"/>
      <c r="ACW433" s="1209"/>
      <c r="ACX433" s="1209"/>
      <c r="ACY433" s="1209"/>
      <c r="ACZ433" s="1210"/>
      <c r="ADA433" s="1211"/>
      <c r="ADB433" s="1210"/>
      <c r="ADD433" s="1208"/>
      <c r="ADE433" s="1209"/>
      <c r="ADF433" s="1209"/>
      <c r="ADG433" s="1209"/>
      <c r="ADH433" s="1209"/>
      <c r="ADI433" s="1210"/>
      <c r="ADJ433" s="1211"/>
      <c r="ADK433" s="1210"/>
      <c r="ADM433" s="1208"/>
      <c r="ADN433" s="1209"/>
      <c r="ADO433" s="1209"/>
      <c r="ADP433" s="1209"/>
      <c r="ADQ433" s="1209"/>
      <c r="ADR433" s="1210"/>
      <c r="ADS433" s="1211"/>
      <c r="ADT433" s="1210"/>
      <c r="ADV433" s="1208"/>
      <c r="ADW433" s="1209"/>
      <c r="ADX433" s="1209"/>
      <c r="ADY433" s="1209"/>
      <c r="ADZ433" s="1209"/>
      <c r="AEA433" s="1210"/>
      <c r="AEB433" s="1211"/>
      <c r="AEC433" s="1210"/>
      <c r="AEE433" s="1208"/>
      <c r="AEF433" s="1209"/>
      <c r="AEG433" s="1209"/>
      <c r="AEH433" s="1209"/>
      <c r="AEI433" s="1209"/>
      <c r="AEJ433" s="1210"/>
      <c r="AEK433" s="1211"/>
      <c r="AEL433" s="1210"/>
      <c r="AEN433" s="1208"/>
      <c r="AEO433" s="1209"/>
      <c r="AEP433" s="1209"/>
      <c r="AEQ433" s="1209"/>
      <c r="AER433" s="1209"/>
      <c r="AES433" s="1210"/>
      <c r="AET433" s="1211"/>
      <c r="AEU433" s="1210"/>
      <c r="AEW433" s="1208"/>
      <c r="AEX433" s="1209"/>
      <c r="AEY433" s="1209"/>
      <c r="AEZ433" s="1209"/>
      <c r="AFA433" s="1209"/>
      <c r="AFB433" s="1210"/>
      <c r="AFC433" s="1211"/>
      <c r="AFD433" s="1210"/>
      <c r="AFF433" s="1208"/>
      <c r="AFG433" s="1209"/>
      <c r="AFH433" s="1209"/>
      <c r="AFI433" s="1209"/>
      <c r="AFJ433" s="1209"/>
      <c r="AFK433" s="1210"/>
      <c r="AFL433" s="1211"/>
      <c r="AFM433" s="1210"/>
      <c r="AFO433" s="1208"/>
      <c r="AFP433" s="1209"/>
      <c r="AFQ433" s="1209"/>
      <c r="AFR433" s="1209"/>
      <c r="AFS433" s="1209"/>
      <c r="AFT433" s="1210"/>
      <c r="AFU433" s="1211"/>
      <c r="AFV433" s="1210"/>
      <c r="AFX433" s="1208"/>
      <c r="AFY433" s="1209"/>
      <c r="AFZ433" s="1209"/>
      <c r="AGA433" s="1209"/>
      <c r="AGB433" s="1209"/>
      <c r="AGC433" s="1210"/>
      <c r="AGD433" s="1211"/>
      <c r="AGE433" s="1210"/>
      <c r="AGG433" s="1208"/>
      <c r="AGH433" s="1209"/>
      <c r="AGI433" s="1209"/>
      <c r="AGJ433" s="1209"/>
      <c r="AGK433" s="1209"/>
      <c r="AGL433" s="1210"/>
      <c r="AGM433" s="1211"/>
      <c r="AGN433" s="1210"/>
      <c r="AGP433" s="1208"/>
      <c r="AGQ433" s="1209"/>
      <c r="AGR433" s="1209"/>
      <c r="AGS433" s="1209"/>
      <c r="AGT433" s="1209"/>
      <c r="AGU433" s="1210"/>
      <c r="AGV433" s="1211"/>
      <c r="AGW433" s="1210"/>
      <c r="AGY433" s="1208"/>
      <c r="AGZ433" s="1209"/>
      <c r="AHA433" s="1209"/>
      <c r="AHB433" s="1209"/>
      <c r="AHC433" s="1209"/>
      <c r="AHD433" s="1210"/>
      <c r="AHE433" s="1211"/>
      <c r="AHF433" s="1210"/>
      <c r="AHH433" s="1208"/>
      <c r="AHI433" s="1209"/>
      <c r="AHJ433" s="1209"/>
      <c r="AHK433" s="1209"/>
      <c r="AHL433" s="1209"/>
      <c r="AHM433" s="1210"/>
      <c r="AHN433" s="1211"/>
      <c r="AHO433" s="1210"/>
      <c r="AHQ433" s="1208"/>
      <c r="AHR433" s="1209"/>
      <c r="AHS433" s="1209"/>
      <c r="AHT433" s="1209"/>
      <c r="AHU433" s="1209"/>
      <c r="AHV433" s="1210"/>
      <c r="AHW433" s="1211"/>
      <c r="AHX433" s="1210"/>
      <c r="AHZ433" s="1208"/>
      <c r="AIA433" s="1209"/>
      <c r="AIB433" s="1209"/>
      <c r="AIC433" s="1209"/>
      <c r="AID433" s="1209"/>
      <c r="AIE433" s="1210"/>
      <c r="AIF433" s="1211"/>
      <c r="AIG433" s="1210"/>
      <c r="AII433" s="1208"/>
      <c r="AIJ433" s="1209"/>
      <c r="AIK433" s="1209"/>
      <c r="AIL433" s="1209"/>
      <c r="AIM433" s="1209"/>
      <c r="AIN433" s="1210"/>
      <c r="AIO433" s="1211"/>
      <c r="AIP433" s="1210"/>
      <c r="AIR433" s="1208"/>
      <c r="AIS433" s="1209"/>
      <c r="AIT433" s="1209"/>
      <c r="AIU433" s="1209"/>
      <c r="AIV433" s="1209"/>
      <c r="AIW433" s="1210"/>
      <c r="AIX433" s="1211"/>
      <c r="AIY433" s="1210"/>
      <c r="AJA433" s="1208"/>
      <c r="AJB433" s="1209"/>
      <c r="AJC433" s="1209"/>
      <c r="AJD433" s="1209"/>
      <c r="AJE433" s="1209"/>
      <c r="AJF433" s="1210"/>
      <c r="AJG433" s="1211"/>
      <c r="AJH433" s="1210"/>
      <c r="AJJ433" s="1208"/>
      <c r="AJK433" s="1209"/>
      <c r="AJL433" s="1209"/>
      <c r="AJM433" s="1209"/>
      <c r="AJN433" s="1209"/>
      <c r="AJO433" s="1210"/>
      <c r="AJP433" s="1211"/>
      <c r="AJQ433" s="1210"/>
      <c r="AJS433" s="1208"/>
      <c r="AJT433" s="1209"/>
      <c r="AJU433" s="1209"/>
      <c r="AJV433" s="1209"/>
      <c r="AJW433" s="1209"/>
      <c r="AJX433" s="1210"/>
      <c r="AJY433" s="1211"/>
      <c r="AJZ433" s="1210"/>
      <c r="AKB433" s="1208"/>
      <c r="AKC433" s="1209"/>
      <c r="AKD433" s="1209"/>
      <c r="AKE433" s="1209"/>
      <c r="AKF433" s="1209"/>
      <c r="AKG433" s="1210"/>
      <c r="AKH433" s="1211"/>
      <c r="AKI433" s="1210"/>
      <c r="AKK433" s="1208"/>
      <c r="AKL433" s="1209"/>
      <c r="AKM433" s="1209"/>
      <c r="AKN433" s="1209"/>
      <c r="AKO433" s="1209"/>
      <c r="AKP433" s="1210"/>
      <c r="AKQ433" s="1211"/>
      <c r="AKR433" s="1210"/>
      <c r="AKT433" s="1208"/>
      <c r="AKU433" s="1209"/>
      <c r="AKV433" s="1209"/>
      <c r="AKW433" s="1209"/>
      <c r="AKX433" s="1209"/>
      <c r="AKY433" s="1210"/>
      <c r="AKZ433" s="1211"/>
      <c r="ALA433" s="1210"/>
      <c r="ALC433" s="1208"/>
      <c r="ALD433" s="1209"/>
      <c r="ALE433" s="1209"/>
      <c r="ALF433" s="1209"/>
      <c r="ALG433" s="1209"/>
      <c r="ALH433" s="1210"/>
      <c r="ALI433" s="1211"/>
      <c r="ALJ433" s="1210"/>
      <c r="ALL433" s="1208"/>
      <c r="ALM433" s="1209"/>
      <c r="ALN433" s="1209"/>
      <c r="ALO433" s="1209"/>
      <c r="ALP433" s="1209"/>
      <c r="ALQ433" s="1210"/>
      <c r="ALR433" s="1211"/>
      <c r="ALS433" s="1210"/>
      <c r="ALU433" s="1208"/>
      <c r="ALV433" s="1209"/>
      <c r="ALW433" s="1209"/>
      <c r="ALX433" s="1209"/>
      <c r="ALY433" s="1209"/>
      <c r="ALZ433" s="1210"/>
      <c r="AMA433" s="1211"/>
      <c r="AMB433" s="1210"/>
      <c r="AMD433" s="1208"/>
      <c r="AME433" s="1209"/>
      <c r="AMF433" s="1209"/>
      <c r="AMG433" s="1209"/>
      <c r="AMH433" s="1209"/>
      <c r="AMI433" s="1210"/>
      <c r="AMJ433" s="1211"/>
      <c r="AMK433" s="1210"/>
      <c r="AMM433" s="1208"/>
      <c r="AMN433" s="1209"/>
      <c r="AMO433" s="1209"/>
      <c r="AMP433" s="1209"/>
      <c r="AMQ433" s="1209"/>
      <c r="AMR433" s="1210"/>
      <c r="AMS433" s="1211"/>
      <c r="AMT433" s="1210"/>
      <c r="AMV433" s="1208"/>
      <c r="AMW433" s="1209"/>
      <c r="AMX433" s="1209"/>
      <c r="AMY433" s="1209"/>
      <c r="AMZ433" s="1209"/>
      <c r="ANA433" s="1210"/>
      <c r="ANB433" s="1211"/>
      <c r="ANC433" s="1210"/>
      <c r="ANE433" s="1208"/>
      <c r="ANF433" s="1209"/>
      <c r="ANG433" s="1209"/>
      <c r="ANH433" s="1209"/>
      <c r="ANI433" s="1209"/>
      <c r="ANJ433" s="1210"/>
      <c r="ANK433" s="1211"/>
      <c r="ANL433" s="1210"/>
      <c r="ANN433" s="1208"/>
      <c r="ANO433" s="1209"/>
      <c r="ANP433" s="1209"/>
      <c r="ANQ433" s="1209"/>
      <c r="ANR433" s="1209"/>
      <c r="ANS433" s="1210"/>
      <c r="ANT433" s="1211"/>
      <c r="ANU433" s="1210"/>
      <c r="ANW433" s="1208"/>
      <c r="ANX433" s="1209"/>
      <c r="ANY433" s="1209"/>
      <c r="ANZ433" s="1209"/>
      <c r="AOA433" s="1209"/>
      <c r="AOB433" s="1210"/>
      <c r="AOC433" s="1211"/>
      <c r="AOD433" s="1210"/>
      <c r="AOF433" s="1208"/>
      <c r="AOG433" s="1209"/>
      <c r="AOH433" s="1209"/>
      <c r="AOI433" s="1209"/>
      <c r="AOJ433" s="1209"/>
      <c r="AOK433" s="1210"/>
      <c r="AOL433" s="1211"/>
      <c r="AOM433" s="1210"/>
      <c r="AOO433" s="1208"/>
      <c r="AOP433" s="1209"/>
      <c r="AOQ433" s="1209"/>
      <c r="AOR433" s="1209"/>
      <c r="AOS433" s="1209"/>
      <c r="AOT433" s="1210"/>
      <c r="AOU433" s="1211"/>
      <c r="AOV433" s="1210"/>
      <c r="AOX433" s="1208"/>
      <c r="AOY433" s="1209"/>
      <c r="AOZ433" s="1209"/>
      <c r="APA433" s="1209"/>
      <c r="APB433" s="1209"/>
      <c r="APC433" s="1210"/>
      <c r="APD433" s="1211"/>
      <c r="APE433" s="1210"/>
      <c r="APG433" s="1208"/>
      <c r="APH433" s="1209"/>
      <c r="API433" s="1209"/>
      <c r="APJ433" s="1209"/>
      <c r="APK433" s="1209"/>
      <c r="APL433" s="1210"/>
      <c r="APM433" s="1211"/>
      <c r="APN433" s="1210"/>
      <c r="APP433" s="1208"/>
      <c r="APQ433" s="1209"/>
      <c r="APR433" s="1209"/>
      <c r="APS433" s="1209"/>
      <c r="APT433" s="1209"/>
      <c r="APU433" s="1210"/>
      <c r="APV433" s="1211"/>
      <c r="APW433" s="1210"/>
      <c r="APY433" s="1208"/>
      <c r="APZ433" s="1209"/>
      <c r="AQA433" s="1209"/>
      <c r="AQB433" s="1209"/>
      <c r="AQC433" s="1209"/>
      <c r="AQD433" s="1210"/>
      <c r="AQE433" s="1211"/>
      <c r="AQF433" s="1210"/>
      <c r="AQH433" s="1208"/>
      <c r="AQI433" s="1209"/>
      <c r="AQJ433" s="1209"/>
      <c r="AQK433" s="1209"/>
      <c r="AQL433" s="1209"/>
      <c r="AQM433" s="1210"/>
      <c r="AQN433" s="1211"/>
      <c r="AQO433" s="1210"/>
      <c r="AQQ433" s="1208"/>
      <c r="AQR433" s="1209"/>
      <c r="AQS433" s="1209"/>
      <c r="AQT433" s="1209"/>
      <c r="AQU433" s="1209"/>
      <c r="AQV433" s="1210"/>
      <c r="AQW433" s="1211"/>
      <c r="AQX433" s="1210"/>
      <c r="AQZ433" s="1208"/>
      <c r="ARA433" s="1209"/>
      <c r="ARB433" s="1209"/>
      <c r="ARC433" s="1209"/>
      <c r="ARD433" s="1209"/>
      <c r="ARE433" s="1210"/>
      <c r="ARF433" s="1211"/>
      <c r="ARG433" s="1210"/>
      <c r="ARI433" s="1208"/>
      <c r="ARJ433" s="1209"/>
      <c r="ARK433" s="1209"/>
      <c r="ARL433" s="1209"/>
      <c r="ARM433" s="1209"/>
      <c r="ARN433" s="1210"/>
      <c r="ARO433" s="1211"/>
      <c r="ARP433" s="1210"/>
      <c r="ARR433" s="1208"/>
      <c r="ARS433" s="1209"/>
      <c r="ART433" s="1209"/>
      <c r="ARU433" s="1209"/>
      <c r="ARV433" s="1209"/>
      <c r="ARW433" s="1210"/>
      <c r="ARX433" s="1211"/>
      <c r="ARY433" s="1210"/>
      <c r="ASA433" s="1208"/>
      <c r="ASB433" s="1209"/>
      <c r="ASC433" s="1209"/>
      <c r="ASD433" s="1209"/>
      <c r="ASE433" s="1209"/>
      <c r="ASF433" s="1210"/>
      <c r="ASG433" s="1211"/>
      <c r="ASH433" s="1210"/>
      <c r="ASJ433" s="1208"/>
      <c r="ASK433" s="1209"/>
      <c r="ASL433" s="1209"/>
      <c r="ASM433" s="1209"/>
      <c r="ASN433" s="1209"/>
      <c r="ASO433" s="1210"/>
      <c r="ASP433" s="1211"/>
      <c r="ASQ433" s="1210"/>
      <c r="ASS433" s="1208"/>
      <c r="AST433" s="1209"/>
      <c r="ASU433" s="1209"/>
      <c r="ASV433" s="1209"/>
      <c r="ASW433" s="1209"/>
      <c r="ASX433" s="1210"/>
      <c r="ASY433" s="1211"/>
      <c r="ASZ433" s="1210"/>
      <c r="ATB433" s="1208"/>
      <c r="ATC433" s="1209"/>
      <c r="ATD433" s="1209"/>
      <c r="ATE433" s="1209"/>
      <c r="ATF433" s="1209"/>
      <c r="ATG433" s="1210"/>
      <c r="ATH433" s="1211"/>
      <c r="ATI433" s="1210"/>
      <c r="ATK433" s="1208"/>
      <c r="ATL433" s="1209"/>
      <c r="ATM433" s="1209"/>
      <c r="ATN433" s="1209"/>
      <c r="ATO433" s="1209"/>
      <c r="ATP433" s="1210"/>
      <c r="ATQ433" s="1211"/>
      <c r="ATR433" s="1210"/>
      <c r="ATT433" s="1208"/>
      <c r="ATU433" s="1209"/>
      <c r="ATV433" s="1209"/>
      <c r="ATW433" s="1209"/>
      <c r="ATX433" s="1209"/>
      <c r="ATY433" s="1210"/>
      <c r="ATZ433" s="1211"/>
      <c r="AUA433" s="1210"/>
      <c r="AUC433" s="1208"/>
      <c r="AUD433" s="1209"/>
      <c r="AUE433" s="1209"/>
      <c r="AUF433" s="1209"/>
      <c r="AUG433" s="1209"/>
      <c r="AUH433" s="1210"/>
      <c r="AUI433" s="1211"/>
      <c r="AUJ433" s="1210"/>
      <c r="AUL433" s="1208"/>
      <c r="AUM433" s="1209"/>
      <c r="AUN433" s="1209"/>
      <c r="AUO433" s="1209"/>
      <c r="AUP433" s="1209"/>
      <c r="AUQ433" s="1210"/>
      <c r="AUR433" s="1211"/>
      <c r="AUS433" s="1210"/>
      <c r="AUU433" s="1208"/>
      <c r="AUV433" s="1209"/>
      <c r="AUW433" s="1209"/>
      <c r="AUX433" s="1209"/>
      <c r="AUY433" s="1209"/>
      <c r="AUZ433" s="1210"/>
      <c r="AVA433" s="1211"/>
      <c r="AVB433" s="1210"/>
      <c r="AVD433" s="1208"/>
      <c r="AVE433" s="1209"/>
      <c r="AVF433" s="1209"/>
      <c r="AVG433" s="1209"/>
      <c r="AVH433" s="1209"/>
      <c r="AVI433" s="1210"/>
      <c r="AVJ433" s="1211"/>
      <c r="AVK433" s="1210"/>
      <c r="AVM433" s="1208"/>
      <c r="AVN433" s="1209"/>
      <c r="AVO433" s="1209"/>
      <c r="AVP433" s="1209"/>
      <c r="AVQ433" s="1209"/>
      <c r="AVR433" s="1210"/>
      <c r="AVS433" s="1211"/>
      <c r="AVT433" s="1210"/>
      <c r="AVV433" s="1208"/>
      <c r="AVW433" s="1209"/>
      <c r="AVX433" s="1209"/>
      <c r="AVY433" s="1209"/>
      <c r="AVZ433" s="1209"/>
      <c r="AWA433" s="1210"/>
      <c r="AWB433" s="1211"/>
      <c r="AWC433" s="1210"/>
      <c r="AWE433" s="1208"/>
      <c r="AWF433" s="1209"/>
      <c r="AWG433" s="1209"/>
      <c r="AWH433" s="1209"/>
      <c r="AWI433" s="1209"/>
      <c r="AWJ433" s="1210"/>
      <c r="AWK433" s="1211"/>
      <c r="AWL433" s="1210"/>
      <c r="AWN433" s="1208"/>
      <c r="AWO433" s="1209"/>
      <c r="AWP433" s="1209"/>
      <c r="AWQ433" s="1209"/>
      <c r="AWR433" s="1209"/>
      <c r="AWS433" s="1210"/>
      <c r="AWT433" s="1211"/>
      <c r="AWU433" s="1210"/>
      <c r="AWW433" s="1208"/>
      <c r="AWX433" s="1209"/>
      <c r="AWY433" s="1209"/>
      <c r="AWZ433" s="1209"/>
      <c r="AXA433" s="1209"/>
      <c r="AXB433" s="1210"/>
      <c r="AXC433" s="1211"/>
      <c r="AXD433" s="1210"/>
      <c r="AXF433" s="1208"/>
      <c r="AXG433" s="1209"/>
      <c r="AXH433" s="1209"/>
      <c r="AXI433" s="1209"/>
      <c r="AXJ433" s="1209"/>
      <c r="AXK433" s="1210"/>
      <c r="AXL433" s="1211"/>
      <c r="AXM433" s="1210"/>
      <c r="AXO433" s="1208"/>
      <c r="AXP433" s="1209"/>
      <c r="AXQ433" s="1209"/>
      <c r="AXR433" s="1209"/>
      <c r="AXS433" s="1209"/>
      <c r="AXT433" s="1210"/>
      <c r="AXU433" s="1211"/>
      <c r="AXV433" s="1210"/>
      <c r="AXX433" s="1208"/>
      <c r="AXY433" s="1209"/>
      <c r="AXZ433" s="1209"/>
      <c r="AYA433" s="1209"/>
      <c r="AYB433" s="1209"/>
      <c r="AYC433" s="1210"/>
      <c r="AYD433" s="1211"/>
      <c r="AYE433" s="1210"/>
      <c r="AYG433" s="1208"/>
      <c r="AYH433" s="1209"/>
      <c r="AYI433" s="1209"/>
      <c r="AYJ433" s="1209"/>
      <c r="AYK433" s="1209"/>
      <c r="AYL433" s="1210"/>
      <c r="AYM433" s="1211"/>
      <c r="AYN433" s="1210"/>
      <c r="AYP433" s="1208"/>
      <c r="AYQ433" s="1209"/>
      <c r="AYR433" s="1209"/>
      <c r="AYS433" s="1209"/>
      <c r="AYT433" s="1209"/>
      <c r="AYU433" s="1210"/>
      <c r="AYV433" s="1211"/>
      <c r="AYW433" s="1210"/>
      <c r="AYY433" s="1208"/>
      <c r="AYZ433" s="1209"/>
      <c r="AZA433" s="1209"/>
      <c r="AZB433" s="1209"/>
      <c r="AZC433" s="1209"/>
      <c r="AZD433" s="1210"/>
      <c r="AZE433" s="1211"/>
      <c r="AZF433" s="1210"/>
      <c r="AZH433" s="1208"/>
      <c r="AZI433" s="1209"/>
      <c r="AZJ433" s="1209"/>
      <c r="AZK433" s="1209"/>
      <c r="AZL433" s="1209"/>
      <c r="AZM433" s="1210"/>
      <c r="AZN433" s="1211"/>
      <c r="AZO433" s="1210"/>
      <c r="AZQ433" s="1208"/>
      <c r="AZR433" s="1209"/>
      <c r="AZS433" s="1209"/>
      <c r="AZT433" s="1209"/>
      <c r="AZU433" s="1209"/>
      <c r="AZV433" s="1210"/>
      <c r="AZW433" s="1211"/>
      <c r="AZX433" s="1210"/>
      <c r="AZZ433" s="1208"/>
      <c r="BAA433" s="1209"/>
      <c r="BAB433" s="1209"/>
      <c r="BAC433" s="1209"/>
      <c r="BAD433" s="1209"/>
      <c r="BAE433" s="1210"/>
      <c r="BAF433" s="1211"/>
      <c r="BAG433" s="1210"/>
      <c r="BAI433" s="1208"/>
      <c r="BAJ433" s="1209"/>
      <c r="BAK433" s="1209"/>
      <c r="BAL433" s="1209"/>
      <c r="BAM433" s="1209"/>
      <c r="BAN433" s="1210"/>
      <c r="BAO433" s="1211"/>
      <c r="BAP433" s="1210"/>
      <c r="BAR433" s="1208"/>
      <c r="BAS433" s="1209"/>
      <c r="BAT433" s="1209"/>
      <c r="BAU433" s="1209"/>
      <c r="BAV433" s="1209"/>
      <c r="BAW433" s="1210"/>
      <c r="BAX433" s="1211"/>
      <c r="BAY433" s="1210"/>
      <c r="BBA433" s="1208"/>
      <c r="BBB433" s="1209"/>
      <c r="BBC433" s="1209"/>
      <c r="BBD433" s="1209"/>
      <c r="BBE433" s="1209"/>
      <c r="BBF433" s="1210"/>
      <c r="BBG433" s="1211"/>
      <c r="BBH433" s="1210"/>
      <c r="BBJ433" s="1208"/>
      <c r="BBK433" s="1209"/>
      <c r="BBL433" s="1209"/>
      <c r="BBM433" s="1209"/>
      <c r="BBN433" s="1209"/>
      <c r="BBO433" s="1210"/>
      <c r="BBP433" s="1211"/>
      <c r="BBQ433" s="1210"/>
      <c r="BBS433" s="1208"/>
      <c r="BBT433" s="1209"/>
      <c r="BBU433" s="1209"/>
      <c r="BBV433" s="1209"/>
      <c r="BBW433" s="1209"/>
      <c r="BBX433" s="1210"/>
      <c r="BBY433" s="1211"/>
      <c r="BBZ433" s="1210"/>
      <c r="BCB433" s="1208"/>
      <c r="BCC433" s="1209"/>
      <c r="BCD433" s="1209"/>
      <c r="BCE433" s="1209"/>
      <c r="BCF433" s="1209"/>
      <c r="BCG433" s="1210"/>
      <c r="BCH433" s="1211"/>
      <c r="BCI433" s="1210"/>
      <c r="BCK433" s="1208"/>
      <c r="BCL433" s="1209"/>
      <c r="BCM433" s="1209"/>
      <c r="BCN433" s="1209"/>
      <c r="BCO433" s="1209"/>
      <c r="BCP433" s="1210"/>
      <c r="BCQ433" s="1211"/>
      <c r="BCR433" s="1210"/>
      <c r="BCT433" s="1208"/>
      <c r="BCU433" s="1209"/>
      <c r="BCV433" s="1209"/>
      <c r="BCW433" s="1209"/>
      <c r="BCX433" s="1209"/>
      <c r="BCY433" s="1210"/>
      <c r="BCZ433" s="1211"/>
      <c r="BDA433" s="1210"/>
      <c r="BDC433" s="1208"/>
      <c r="BDD433" s="1209"/>
      <c r="BDE433" s="1209"/>
      <c r="BDF433" s="1209"/>
      <c r="BDG433" s="1209"/>
      <c r="BDH433" s="1210"/>
      <c r="BDI433" s="1211"/>
      <c r="BDJ433" s="1210"/>
      <c r="BDL433" s="1208"/>
      <c r="BDM433" s="1209"/>
      <c r="BDN433" s="1209"/>
      <c r="BDO433" s="1209"/>
      <c r="BDP433" s="1209"/>
      <c r="BDQ433" s="1210"/>
      <c r="BDR433" s="1211"/>
      <c r="BDS433" s="1210"/>
      <c r="BDU433" s="1208"/>
      <c r="BDV433" s="1209"/>
      <c r="BDW433" s="1209"/>
      <c r="BDX433" s="1209"/>
      <c r="BDY433" s="1209"/>
      <c r="BDZ433" s="1210"/>
      <c r="BEA433" s="1211"/>
      <c r="BEB433" s="1210"/>
      <c r="BED433" s="1208"/>
      <c r="BEE433" s="1209"/>
      <c r="BEF433" s="1209"/>
      <c r="BEG433" s="1209"/>
      <c r="BEH433" s="1209"/>
      <c r="BEI433" s="1210"/>
      <c r="BEJ433" s="1211"/>
      <c r="BEK433" s="1210"/>
      <c r="BEM433" s="1208"/>
      <c r="BEN433" s="1209"/>
      <c r="BEO433" s="1209"/>
      <c r="BEP433" s="1209"/>
      <c r="BEQ433" s="1209"/>
      <c r="BER433" s="1210"/>
      <c r="BES433" s="1211"/>
      <c r="BET433" s="1210"/>
      <c r="BEV433" s="1208"/>
      <c r="BEW433" s="1209"/>
      <c r="BEX433" s="1209"/>
      <c r="BEY433" s="1209"/>
      <c r="BEZ433" s="1209"/>
      <c r="BFA433" s="1210"/>
      <c r="BFB433" s="1211"/>
      <c r="BFC433" s="1210"/>
      <c r="BFE433" s="1208"/>
      <c r="BFF433" s="1209"/>
      <c r="BFG433" s="1209"/>
      <c r="BFH433" s="1209"/>
      <c r="BFI433" s="1209"/>
      <c r="BFJ433" s="1210"/>
      <c r="BFK433" s="1211"/>
      <c r="BFL433" s="1210"/>
      <c r="BFN433" s="1208"/>
      <c r="BFO433" s="1209"/>
      <c r="BFP433" s="1209"/>
      <c r="BFQ433" s="1209"/>
      <c r="BFR433" s="1209"/>
      <c r="BFS433" s="1210"/>
      <c r="BFT433" s="1211"/>
      <c r="BFU433" s="1210"/>
      <c r="BFW433" s="1208"/>
      <c r="BFX433" s="1209"/>
      <c r="BFY433" s="1209"/>
      <c r="BFZ433" s="1209"/>
      <c r="BGA433" s="1209"/>
      <c r="BGB433" s="1210"/>
      <c r="BGC433" s="1211"/>
      <c r="BGD433" s="1210"/>
      <c r="BGF433" s="1208"/>
      <c r="BGG433" s="1209"/>
      <c r="BGH433" s="1209"/>
      <c r="BGI433" s="1209"/>
      <c r="BGJ433" s="1209"/>
      <c r="BGK433" s="1210"/>
      <c r="BGL433" s="1211"/>
      <c r="BGM433" s="1210"/>
      <c r="BGO433" s="1208"/>
      <c r="BGP433" s="1209"/>
      <c r="BGQ433" s="1209"/>
      <c r="BGR433" s="1209"/>
      <c r="BGS433" s="1209"/>
      <c r="BGT433" s="1210"/>
      <c r="BGU433" s="1211"/>
      <c r="BGV433" s="1210"/>
      <c r="BGX433" s="1208"/>
      <c r="BGY433" s="1209"/>
      <c r="BGZ433" s="1209"/>
      <c r="BHA433" s="1209"/>
      <c r="BHB433" s="1209"/>
      <c r="BHC433" s="1210"/>
      <c r="BHD433" s="1211"/>
      <c r="BHE433" s="1210"/>
      <c r="BHG433" s="1208"/>
      <c r="BHH433" s="1209"/>
      <c r="BHI433" s="1209"/>
      <c r="BHJ433" s="1209"/>
      <c r="BHK433" s="1209"/>
      <c r="BHL433" s="1210"/>
      <c r="BHM433" s="1211"/>
      <c r="BHN433" s="1210"/>
      <c r="BHP433" s="1208"/>
      <c r="BHQ433" s="1209"/>
      <c r="BHR433" s="1209"/>
      <c r="BHS433" s="1209"/>
      <c r="BHT433" s="1209"/>
      <c r="BHU433" s="1210"/>
      <c r="BHV433" s="1211"/>
      <c r="BHW433" s="1210"/>
      <c r="BHY433" s="1208"/>
      <c r="BHZ433" s="1209"/>
      <c r="BIA433" s="1209"/>
      <c r="BIB433" s="1209"/>
      <c r="BIC433" s="1209"/>
      <c r="BID433" s="1210"/>
      <c r="BIE433" s="1211"/>
      <c r="BIF433" s="1210"/>
      <c r="BIH433" s="1208"/>
      <c r="BII433" s="1209"/>
      <c r="BIJ433" s="1209"/>
      <c r="BIK433" s="1209"/>
      <c r="BIL433" s="1209"/>
      <c r="BIM433" s="1210"/>
      <c r="BIN433" s="1211"/>
      <c r="BIO433" s="1210"/>
      <c r="BIQ433" s="1208"/>
      <c r="BIR433" s="1209"/>
      <c r="BIS433" s="1209"/>
      <c r="BIT433" s="1209"/>
      <c r="BIU433" s="1209"/>
      <c r="BIV433" s="1210"/>
      <c r="BIW433" s="1211"/>
      <c r="BIX433" s="1210"/>
      <c r="BIZ433" s="1208"/>
      <c r="BJA433" s="1209"/>
      <c r="BJB433" s="1209"/>
      <c r="BJC433" s="1209"/>
      <c r="BJD433" s="1209"/>
      <c r="BJE433" s="1210"/>
      <c r="BJF433" s="1211"/>
      <c r="BJG433" s="1210"/>
      <c r="BJI433" s="1208"/>
      <c r="BJJ433" s="1209"/>
      <c r="BJK433" s="1209"/>
      <c r="BJL433" s="1209"/>
      <c r="BJM433" s="1209"/>
      <c r="BJN433" s="1210"/>
      <c r="BJO433" s="1211"/>
      <c r="BJP433" s="1210"/>
      <c r="BJR433" s="1208"/>
      <c r="BJS433" s="1209"/>
      <c r="BJT433" s="1209"/>
      <c r="BJU433" s="1209"/>
      <c r="BJV433" s="1209"/>
      <c r="BJW433" s="1210"/>
      <c r="BJX433" s="1211"/>
      <c r="BJY433" s="1210"/>
      <c r="BKA433" s="1208"/>
      <c r="BKB433" s="1209"/>
      <c r="BKC433" s="1209"/>
      <c r="BKD433" s="1209"/>
      <c r="BKE433" s="1209"/>
      <c r="BKF433" s="1210"/>
      <c r="BKG433" s="1211"/>
      <c r="BKH433" s="1210"/>
      <c r="BKJ433" s="1208"/>
      <c r="BKK433" s="1209"/>
      <c r="BKL433" s="1209"/>
      <c r="BKM433" s="1209"/>
      <c r="BKN433" s="1209"/>
      <c r="BKO433" s="1210"/>
      <c r="BKP433" s="1211"/>
      <c r="BKQ433" s="1210"/>
      <c r="BKS433" s="1208"/>
      <c r="BKT433" s="1209"/>
      <c r="BKU433" s="1209"/>
      <c r="BKV433" s="1209"/>
      <c r="BKW433" s="1209"/>
      <c r="BKX433" s="1210"/>
      <c r="BKY433" s="1211"/>
      <c r="BKZ433" s="1210"/>
      <c r="BLB433" s="1208"/>
      <c r="BLC433" s="1209"/>
      <c r="BLD433" s="1209"/>
      <c r="BLE433" s="1209"/>
      <c r="BLF433" s="1209"/>
      <c r="BLG433" s="1210"/>
      <c r="BLH433" s="1211"/>
      <c r="BLI433" s="1210"/>
      <c r="BLK433" s="1208"/>
      <c r="BLL433" s="1209"/>
      <c r="BLM433" s="1209"/>
      <c r="BLN433" s="1209"/>
      <c r="BLO433" s="1209"/>
      <c r="BLP433" s="1210"/>
      <c r="BLQ433" s="1211"/>
      <c r="BLR433" s="1210"/>
      <c r="BLT433" s="1208"/>
      <c r="BLU433" s="1209"/>
      <c r="BLV433" s="1209"/>
      <c r="BLW433" s="1209"/>
      <c r="BLX433" s="1209"/>
      <c r="BLY433" s="1210"/>
      <c r="BLZ433" s="1211"/>
      <c r="BMA433" s="1210"/>
      <c r="BMC433" s="1208"/>
      <c r="BMD433" s="1209"/>
      <c r="BME433" s="1209"/>
      <c r="BMF433" s="1209"/>
      <c r="BMG433" s="1209"/>
      <c r="BMH433" s="1210"/>
      <c r="BMI433" s="1211"/>
      <c r="BMJ433" s="1210"/>
      <c r="BML433" s="1208"/>
      <c r="BMM433" s="1209"/>
      <c r="BMN433" s="1209"/>
      <c r="BMO433" s="1209"/>
      <c r="BMP433" s="1209"/>
      <c r="BMQ433" s="1210"/>
      <c r="BMR433" s="1211"/>
      <c r="BMS433" s="1210"/>
      <c r="BMU433" s="1208"/>
      <c r="BMV433" s="1209"/>
      <c r="BMW433" s="1209"/>
      <c r="BMX433" s="1209"/>
      <c r="BMY433" s="1209"/>
      <c r="BMZ433" s="1210"/>
      <c r="BNA433" s="1211"/>
      <c r="BNB433" s="1210"/>
      <c r="BND433" s="1208"/>
      <c r="BNE433" s="1209"/>
      <c r="BNF433" s="1209"/>
      <c r="BNG433" s="1209"/>
      <c r="BNH433" s="1209"/>
      <c r="BNI433" s="1210"/>
      <c r="BNJ433" s="1211"/>
      <c r="BNK433" s="1210"/>
      <c r="BNM433" s="1208"/>
      <c r="BNN433" s="1209"/>
      <c r="BNO433" s="1209"/>
      <c r="BNP433" s="1209"/>
      <c r="BNQ433" s="1209"/>
      <c r="BNR433" s="1210"/>
      <c r="BNS433" s="1211"/>
      <c r="BNT433" s="1210"/>
      <c r="BNV433" s="1208"/>
      <c r="BNW433" s="1209"/>
      <c r="BNX433" s="1209"/>
      <c r="BNY433" s="1209"/>
      <c r="BNZ433" s="1209"/>
      <c r="BOA433" s="1210"/>
      <c r="BOB433" s="1211"/>
      <c r="BOC433" s="1210"/>
      <c r="BOE433" s="1208"/>
      <c r="BOF433" s="1209"/>
      <c r="BOG433" s="1209"/>
      <c r="BOH433" s="1209"/>
      <c r="BOI433" s="1209"/>
      <c r="BOJ433" s="1210"/>
      <c r="BOK433" s="1211"/>
      <c r="BOL433" s="1210"/>
      <c r="BON433" s="1208"/>
      <c r="BOO433" s="1209"/>
      <c r="BOP433" s="1209"/>
      <c r="BOQ433" s="1209"/>
      <c r="BOR433" s="1209"/>
      <c r="BOS433" s="1210"/>
      <c r="BOT433" s="1211"/>
      <c r="BOU433" s="1210"/>
      <c r="BOW433" s="1208"/>
      <c r="BOX433" s="1209"/>
      <c r="BOY433" s="1209"/>
      <c r="BOZ433" s="1209"/>
      <c r="BPA433" s="1209"/>
      <c r="BPB433" s="1210"/>
      <c r="BPC433" s="1211"/>
      <c r="BPD433" s="1210"/>
      <c r="BPF433" s="1208"/>
      <c r="BPG433" s="1209"/>
      <c r="BPH433" s="1209"/>
      <c r="BPI433" s="1209"/>
      <c r="BPJ433" s="1209"/>
      <c r="BPK433" s="1210"/>
      <c r="BPL433" s="1211"/>
      <c r="BPM433" s="1210"/>
      <c r="BPO433" s="1208"/>
      <c r="BPP433" s="1209"/>
      <c r="BPQ433" s="1209"/>
      <c r="BPR433" s="1209"/>
      <c r="BPS433" s="1209"/>
      <c r="BPT433" s="1210"/>
      <c r="BPU433" s="1211"/>
      <c r="BPV433" s="1210"/>
      <c r="BPX433" s="1208"/>
      <c r="BPY433" s="1209"/>
      <c r="BPZ433" s="1209"/>
      <c r="BQA433" s="1209"/>
      <c r="BQB433" s="1209"/>
      <c r="BQC433" s="1210"/>
      <c r="BQD433" s="1211"/>
      <c r="BQE433" s="1210"/>
      <c r="BQG433" s="1208"/>
      <c r="BQH433" s="1209"/>
      <c r="BQI433" s="1209"/>
      <c r="BQJ433" s="1209"/>
      <c r="BQK433" s="1209"/>
      <c r="BQL433" s="1210"/>
      <c r="BQM433" s="1211"/>
      <c r="BQN433" s="1210"/>
      <c r="BQP433" s="1208"/>
      <c r="BQQ433" s="1209"/>
      <c r="BQR433" s="1209"/>
      <c r="BQS433" s="1209"/>
      <c r="BQT433" s="1209"/>
      <c r="BQU433" s="1210"/>
      <c r="BQV433" s="1211"/>
      <c r="BQW433" s="1210"/>
      <c r="BQY433" s="1208"/>
      <c r="BQZ433" s="1209"/>
      <c r="BRA433" s="1209"/>
      <c r="BRB433" s="1209"/>
      <c r="BRC433" s="1209"/>
      <c r="BRD433" s="1210"/>
      <c r="BRE433" s="1211"/>
      <c r="BRF433" s="1210"/>
      <c r="BRH433" s="1208"/>
      <c r="BRI433" s="1209"/>
      <c r="BRJ433" s="1209"/>
      <c r="BRK433" s="1209"/>
      <c r="BRL433" s="1209"/>
      <c r="BRM433" s="1210"/>
      <c r="BRN433" s="1211"/>
      <c r="BRO433" s="1210"/>
      <c r="BRQ433" s="1208"/>
      <c r="BRR433" s="1209"/>
      <c r="BRS433" s="1209"/>
      <c r="BRT433" s="1209"/>
      <c r="BRU433" s="1209"/>
      <c r="BRV433" s="1210"/>
      <c r="BRW433" s="1211"/>
      <c r="BRX433" s="1210"/>
      <c r="BRZ433" s="1208"/>
      <c r="BSA433" s="1209"/>
      <c r="BSB433" s="1209"/>
      <c r="BSC433" s="1209"/>
      <c r="BSD433" s="1209"/>
      <c r="BSE433" s="1210"/>
      <c r="BSF433" s="1211"/>
      <c r="BSG433" s="1210"/>
      <c r="BSI433" s="1208"/>
      <c r="BSJ433" s="1209"/>
      <c r="BSK433" s="1209"/>
      <c r="BSL433" s="1209"/>
      <c r="BSM433" s="1209"/>
      <c r="BSN433" s="1210"/>
      <c r="BSO433" s="1211"/>
      <c r="BSP433" s="1210"/>
      <c r="BSR433" s="1208"/>
      <c r="BSS433" s="1209"/>
      <c r="BST433" s="1209"/>
      <c r="BSU433" s="1209"/>
      <c r="BSV433" s="1209"/>
      <c r="BSW433" s="1210"/>
      <c r="BSX433" s="1211"/>
      <c r="BSY433" s="1210"/>
      <c r="BTA433" s="1208"/>
      <c r="BTB433" s="1209"/>
      <c r="BTC433" s="1209"/>
      <c r="BTD433" s="1209"/>
      <c r="BTE433" s="1209"/>
      <c r="BTF433" s="1210"/>
      <c r="BTG433" s="1211"/>
      <c r="BTH433" s="1210"/>
      <c r="BTJ433" s="1208"/>
      <c r="BTK433" s="1209"/>
      <c r="BTL433" s="1209"/>
      <c r="BTM433" s="1209"/>
      <c r="BTN433" s="1209"/>
      <c r="BTO433" s="1210"/>
      <c r="BTP433" s="1211"/>
      <c r="BTQ433" s="1210"/>
      <c r="BTS433" s="1208"/>
      <c r="BTT433" s="1209"/>
      <c r="BTU433" s="1209"/>
      <c r="BTV433" s="1209"/>
      <c r="BTW433" s="1209"/>
      <c r="BTX433" s="1210"/>
      <c r="BTY433" s="1211"/>
      <c r="BTZ433" s="1210"/>
      <c r="BUB433" s="1208"/>
      <c r="BUC433" s="1209"/>
      <c r="BUD433" s="1209"/>
      <c r="BUE433" s="1209"/>
      <c r="BUF433" s="1209"/>
      <c r="BUG433" s="1210"/>
      <c r="BUH433" s="1211"/>
      <c r="BUI433" s="1210"/>
      <c r="BUK433" s="1208"/>
      <c r="BUL433" s="1209"/>
      <c r="BUM433" s="1209"/>
      <c r="BUN433" s="1209"/>
      <c r="BUO433" s="1209"/>
      <c r="BUP433" s="1210"/>
      <c r="BUQ433" s="1211"/>
      <c r="BUR433" s="1210"/>
      <c r="BUT433" s="1208"/>
      <c r="BUU433" s="1209"/>
      <c r="BUV433" s="1209"/>
      <c r="BUW433" s="1209"/>
      <c r="BUX433" s="1209"/>
      <c r="BUY433" s="1210"/>
      <c r="BUZ433" s="1211"/>
      <c r="BVA433" s="1210"/>
      <c r="BVC433" s="1208"/>
      <c r="BVD433" s="1209"/>
      <c r="BVE433" s="1209"/>
      <c r="BVF433" s="1209"/>
      <c r="BVG433" s="1209"/>
      <c r="BVH433" s="1210"/>
      <c r="BVI433" s="1211"/>
      <c r="BVJ433" s="1210"/>
      <c r="BVL433" s="1208"/>
      <c r="BVM433" s="1209"/>
      <c r="BVN433" s="1209"/>
      <c r="BVO433" s="1209"/>
      <c r="BVP433" s="1209"/>
      <c r="BVQ433" s="1210"/>
      <c r="BVR433" s="1211"/>
      <c r="BVS433" s="1210"/>
      <c r="BVU433" s="1208"/>
      <c r="BVV433" s="1209"/>
      <c r="BVW433" s="1209"/>
      <c r="BVX433" s="1209"/>
      <c r="BVY433" s="1209"/>
      <c r="BVZ433" s="1210"/>
      <c r="BWA433" s="1211"/>
      <c r="BWB433" s="1210"/>
      <c r="BWD433" s="1208"/>
      <c r="BWE433" s="1209"/>
      <c r="BWF433" s="1209"/>
      <c r="BWG433" s="1209"/>
      <c r="BWH433" s="1209"/>
      <c r="BWI433" s="1210"/>
      <c r="BWJ433" s="1211"/>
      <c r="BWK433" s="1210"/>
      <c r="BWM433" s="1208"/>
      <c r="BWN433" s="1209"/>
      <c r="BWO433" s="1209"/>
      <c r="BWP433" s="1209"/>
      <c r="BWQ433" s="1209"/>
      <c r="BWR433" s="1210"/>
      <c r="BWS433" s="1211"/>
      <c r="BWT433" s="1210"/>
      <c r="BWV433" s="1208"/>
      <c r="BWW433" s="1209"/>
      <c r="BWX433" s="1209"/>
      <c r="BWY433" s="1209"/>
      <c r="BWZ433" s="1209"/>
      <c r="BXA433" s="1210"/>
      <c r="BXB433" s="1211"/>
      <c r="BXC433" s="1210"/>
      <c r="BXE433" s="1208"/>
      <c r="BXF433" s="1209"/>
      <c r="BXG433" s="1209"/>
      <c r="BXH433" s="1209"/>
      <c r="BXI433" s="1209"/>
      <c r="BXJ433" s="1210"/>
      <c r="BXK433" s="1211"/>
      <c r="BXL433" s="1210"/>
      <c r="BXN433" s="1208"/>
      <c r="BXO433" s="1209"/>
      <c r="BXP433" s="1209"/>
      <c r="BXQ433" s="1209"/>
      <c r="BXR433" s="1209"/>
      <c r="BXS433" s="1210"/>
      <c r="BXT433" s="1211"/>
      <c r="BXU433" s="1210"/>
      <c r="BXW433" s="1208"/>
      <c r="BXX433" s="1209"/>
      <c r="BXY433" s="1209"/>
      <c r="BXZ433" s="1209"/>
      <c r="BYA433" s="1209"/>
      <c r="BYB433" s="1210"/>
      <c r="BYC433" s="1211"/>
      <c r="BYD433" s="1210"/>
      <c r="BYF433" s="1208"/>
      <c r="BYG433" s="1209"/>
      <c r="BYH433" s="1209"/>
      <c r="BYI433" s="1209"/>
      <c r="BYJ433" s="1209"/>
      <c r="BYK433" s="1210"/>
      <c r="BYL433" s="1211"/>
      <c r="BYM433" s="1210"/>
      <c r="BYO433" s="1208"/>
      <c r="BYP433" s="1209"/>
      <c r="BYQ433" s="1209"/>
      <c r="BYR433" s="1209"/>
      <c r="BYS433" s="1209"/>
      <c r="BYT433" s="1210"/>
      <c r="BYU433" s="1211"/>
      <c r="BYV433" s="1210"/>
      <c r="BYX433" s="1208"/>
      <c r="BYY433" s="1209"/>
      <c r="BYZ433" s="1209"/>
      <c r="BZA433" s="1209"/>
      <c r="BZB433" s="1209"/>
      <c r="BZC433" s="1210"/>
      <c r="BZD433" s="1211"/>
      <c r="BZE433" s="1210"/>
      <c r="BZG433" s="1208"/>
      <c r="BZH433" s="1209"/>
      <c r="BZI433" s="1209"/>
      <c r="BZJ433" s="1209"/>
      <c r="BZK433" s="1209"/>
      <c r="BZL433" s="1210"/>
      <c r="BZM433" s="1211"/>
      <c r="BZN433" s="1210"/>
      <c r="BZP433" s="1208"/>
      <c r="BZQ433" s="1209"/>
      <c r="BZR433" s="1209"/>
      <c r="BZS433" s="1209"/>
      <c r="BZT433" s="1209"/>
      <c r="BZU433" s="1210"/>
      <c r="BZV433" s="1211"/>
      <c r="BZW433" s="1210"/>
      <c r="BZY433" s="1208"/>
      <c r="BZZ433" s="1209"/>
      <c r="CAA433" s="1209"/>
      <c r="CAB433" s="1209"/>
      <c r="CAC433" s="1209"/>
      <c r="CAD433" s="1210"/>
      <c r="CAE433" s="1211"/>
      <c r="CAF433" s="1210"/>
      <c r="CAH433" s="1208"/>
      <c r="CAI433" s="1209"/>
      <c r="CAJ433" s="1209"/>
      <c r="CAK433" s="1209"/>
      <c r="CAL433" s="1209"/>
      <c r="CAM433" s="1210"/>
      <c r="CAN433" s="1211"/>
      <c r="CAO433" s="1210"/>
      <c r="CAQ433" s="1208"/>
      <c r="CAR433" s="1209"/>
      <c r="CAS433" s="1209"/>
      <c r="CAT433" s="1209"/>
      <c r="CAU433" s="1209"/>
      <c r="CAV433" s="1210"/>
      <c r="CAW433" s="1211"/>
      <c r="CAX433" s="1210"/>
      <c r="CAZ433" s="1208"/>
      <c r="CBA433" s="1209"/>
      <c r="CBB433" s="1209"/>
      <c r="CBC433" s="1209"/>
      <c r="CBD433" s="1209"/>
      <c r="CBE433" s="1210"/>
      <c r="CBF433" s="1211"/>
      <c r="CBG433" s="1210"/>
      <c r="CBI433" s="1208"/>
      <c r="CBJ433" s="1209"/>
      <c r="CBK433" s="1209"/>
      <c r="CBL433" s="1209"/>
      <c r="CBM433" s="1209"/>
      <c r="CBN433" s="1210"/>
      <c r="CBO433" s="1211"/>
      <c r="CBP433" s="1210"/>
      <c r="CBR433" s="1208"/>
      <c r="CBS433" s="1209"/>
      <c r="CBT433" s="1209"/>
      <c r="CBU433" s="1209"/>
      <c r="CBV433" s="1209"/>
      <c r="CBW433" s="1210"/>
      <c r="CBX433" s="1211"/>
      <c r="CBY433" s="1210"/>
      <c r="CCA433" s="1208"/>
      <c r="CCB433" s="1209"/>
      <c r="CCC433" s="1209"/>
      <c r="CCD433" s="1209"/>
      <c r="CCE433" s="1209"/>
      <c r="CCF433" s="1210"/>
      <c r="CCG433" s="1211"/>
      <c r="CCH433" s="1210"/>
      <c r="CCJ433" s="1208"/>
      <c r="CCK433" s="1209"/>
      <c r="CCL433" s="1209"/>
      <c r="CCM433" s="1209"/>
      <c r="CCN433" s="1209"/>
      <c r="CCO433" s="1210"/>
      <c r="CCP433" s="1211"/>
      <c r="CCQ433" s="1210"/>
      <c r="CCS433" s="1208"/>
      <c r="CCT433" s="1209"/>
      <c r="CCU433" s="1209"/>
      <c r="CCV433" s="1209"/>
      <c r="CCW433" s="1209"/>
      <c r="CCX433" s="1210"/>
      <c r="CCY433" s="1211"/>
      <c r="CCZ433" s="1210"/>
      <c r="CDB433" s="1208"/>
      <c r="CDC433" s="1209"/>
      <c r="CDD433" s="1209"/>
      <c r="CDE433" s="1209"/>
      <c r="CDF433" s="1209"/>
      <c r="CDG433" s="1210"/>
      <c r="CDH433" s="1211"/>
      <c r="CDI433" s="1210"/>
      <c r="CDK433" s="1208"/>
      <c r="CDL433" s="1209"/>
      <c r="CDM433" s="1209"/>
      <c r="CDN433" s="1209"/>
      <c r="CDO433" s="1209"/>
      <c r="CDP433" s="1210"/>
      <c r="CDQ433" s="1211"/>
      <c r="CDR433" s="1210"/>
      <c r="CDT433" s="1208"/>
      <c r="CDU433" s="1209"/>
      <c r="CDV433" s="1209"/>
      <c r="CDW433" s="1209"/>
      <c r="CDX433" s="1209"/>
      <c r="CDY433" s="1210"/>
      <c r="CDZ433" s="1211"/>
      <c r="CEA433" s="1210"/>
      <c r="CEC433" s="1208"/>
      <c r="CED433" s="1209"/>
      <c r="CEE433" s="1209"/>
      <c r="CEF433" s="1209"/>
      <c r="CEG433" s="1209"/>
      <c r="CEH433" s="1210"/>
      <c r="CEI433" s="1211"/>
      <c r="CEJ433" s="1210"/>
      <c r="CEL433" s="1208"/>
      <c r="CEM433" s="1209"/>
      <c r="CEN433" s="1209"/>
      <c r="CEO433" s="1209"/>
      <c r="CEP433" s="1209"/>
      <c r="CEQ433" s="1210"/>
      <c r="CER433" s="1211"/>
      <c r="CES433" s="1210"/>
      <c r="CEU433" s="1208"/>
      <c r="CEV433" s="1209"/>
      <c r="CEW433" s="1209"/>
      <c r="CEX433" s="1209"/>
      <c r="CEY433" s="1209"/>
      <c r="CEZ433" s="1210"/>
      <c r="CFA433" s="1211"/>
      <c r="CFB433" s="1210"/>
      <c r="CFD433" s="1208"/>
      <c r="CFE433" s="1209"/>
      <c r="CFF433" s="1209"/>
      <c r="CFG433" s="1209"/>
      <c r="CFH433" s="1209"/>
      <c r="CFI433" s="1210"/>
      <c r="CFJ433" s="1211"/>
      <c r="CFK433" s="1210"/>
      <c r="CFM433" s="1208"/>
      <c r="CFN433" s="1209"/>
      <c r="CFO433" s="1209"/>
      <c r="CFP433" s="1209"/>
      <c r="CFQ433" s="1209"/>
      <c r="CFR433" s="1210"/>
      <c r="CFS433" s="1211"/>
      <c r="CFT433" s="1210"/>
      <c r="CFV433" s="1208"/>
      <c r="CFW433" s="1209"/>
      <c r="CFX433" s="1209"/>
      <c r="CFY433" s="1209"/>
      <c r="CFZ433" s="1209"/>
      <c r="CGA433" s="1210"/>
      <c r="CGB433" s="1211"/>
      <c r="CGC433" s="1210"/>
      <c r="CGE433" s="1208"/>
      <c r="CGF433" s="1209"/>
      <c r="CGG433" s="1209"/>
      <c r="CGH433" s="1209"/>
      <c r="CGI433" s="1209"/>
      <c r="CGJ433" s="1210"/>
      <c r="CGK433" s="1211"/>
      <c r="CGL433" s="1210"/>
      <c r="CGN433" s="1208"/>
      <c r="CGO433" s="1209"/>
      <c r="CGP433" s="1209"/>
      <c r="CGQ433" s="1209"/>
      <c r="CGR433" s="1209"/>
      <c r="CGS433" s="1210"/>
      <c r="CGT433" s="1211"/>
      <c r="CGU433" s="1210"/>
      <c r="CGW433" s="1208"/>
      <c r="CGX433" s="1209"/>
      <c r="CGY433" s="1209"/>
      <c r="CGZ433" s="1209"/>
      <c r="CHA433" s="1209"/>
      <c r="CHB433" s="1210"/>
      <c r="CHC433" s="1211"/>
      <c r="CHD433" s="1210"/>
      <c r="CHF433" s="1208"/>
      <c r="CHG433" s="1209"/>
      <c r="CHH433" s="1209"/>
      <c r="CHI433" s="1209"/>
      <c r="CHJ433" s="1209"/>
      <c r="CHK433" s="1210"/>
      <c r="CHL433" s="1211"/>
      <c r="CHM433" s="1210"/>
      <c r="CHO433" s="1208"/>
      <c r="CHP433" s="1209"/>
      <c r="CHQ433" s="1209"/>
      <c r="CHR433" s="1209"/>
      <c r="CHS433" s="1209"/>
      <c r="CHT433" s="1210"/>
      <c r="CHU433" s="1211"/>
      <c r="CHV433" s="1210"/>
      <c r="CHX433" s="1208"/>
      <c r="CHY433" s="1209"/>
      <c r="CHZ433" s="1209"/>
      <c r="CIA433" s="1209"/>
      <c r="CIB433" s="1209"/>
      <c r="CIC433" s="1210"/>
      <c r="CID433" s="1211"/>
      <c r="CIE433" s="1210"/>
      <c r="CIG433" s="1208"/>
      <c r="CIH433" s="1209"/>
      <c r="CII433" s="1209"/>
      <c r="CIJ433" s="1209"/>
      <c r="CIK433" s="1209"/>
      <c r="CIL433" s="1210"/>
      <c r="CIM433" s="1211"/>
      <c r="CIN433" s="1210"/>
      <c r="CIP433" s="1208"/>
      <c r="CIQ433" s="1209"/>
      <c r="CIR433" s="1209"/>
      <c r="CIS433" s="1209"/>
      <c r="CIT433" s="1209"/>
      <c r="CIU433" s="1210"/>
      <c r="CIV433" s="1211"/>
      <c r="CIW433" s="1210"/>
      <c r="CIY433" s="1208"/>
      <c r="CIZ433" s="1209"/>
      <c r="CJA433" s="1209"/>
      <c r="CJB433" s="1209"/>
      <c r="CJC433" s="1209"/>
      <c r="CJD433" s="1210"/>
      <c r="CJE433" s="1211"/>
      <c r="CJF433" s="1210"/>
      <c r="CJH433" s="1208"/>
      <c r="CJI433" s="1209"/>
      <c r="CJJ433" s="1209"/>
      <c r="CJK433" s="1209"/>
      <c r="CJL433" s="1209"/>
      <c r="CJM433" s="1210"/>
      <c r="CJN433" s="1211"/>
      <c r="CJO433" s="1210"/>
      <c r="CJQ433" s="1208"/>
      <c r="CJR433" s="1209"/>
      <c r="CJS433" s="1209"/>
      <c r="CJT433" s="1209"/>
      <c r="CJU433" s="1209"/>
      <c r="CJV433" s="1210"/>
      <c r="CJW433" s="1211"/>
      <c r="CJX433" s="1210"/>
      <c r="CJZ433" s="1208"/>
      <c r="CKA433" s="1209"/>
      <c r="CKB433" s="1209"/>
      <c r="CKC433" s="1209"/>
      <c r="CKD433" s="1209"/>
      <c r="CKE433" s="1210"/>
      <c r="CKF433" s="1211"/>
      <c r="CKG433" s="1210"/>
      <c r="CKI433" s="1208"/>
      <c r="CKJ433" s="1209"/>
      <c r="CKK433" s="1209"/>
      <c r="CKL433" s="1209"/>
      <c r="CKM433" s="1209"/>
      <c r="CKN433" s="1210"/>
      <c r="CKO433" s="1211"/>
      <c r="CKP433" s="1210"/>
      <c r="CKR433" s="1208"/>
      <c r="CKS433" s="1209"/>
      <c r="CKT433" s="1209"/>
      <c r="CKU433" s="1209"/>
      <c r="CKV433" s="1209"/>
      <c r="CKW433" s="1210"/>
      <c r="CKX433" s="1211"/>
      <c r="CKY433" s="1210"/>
      <c r="CLA433" s="1208"/>
      <c r="CLB433" s="1209"/>
      <c r="CLC433" s="1209"/>
      <c r="CLD433" s="1209"/>
      <c r="CLE433" s="1209"/>
      <c r="CLF433" s="1210"/>
      <c r="CLG433" s="1211"/>
      <c r="CLH433" s="1210"/>
      <c r="CLJ433" s="1208"/>
      <c r="CLK433" s="1209"/>
      <c r="CLL433" s="1209"/>
      <c r="CLM433" s="1209"/>
      <c r="CLN433" s="1209"/>
      <c r="CLO433" s="1210"/>
      <c r="CLP433" s="1211"/>
      <c r="CLQ433" s="1210"/>
      <c r="CLS433" s="1208"/>
      <c r="CLT433" s="1209"/>
      <c r="CLU433" s="1209"/>
      <c r="CLV433" s="1209"/>
      <c r="CLW433" s="1209"/>
      <c r="CLX433" s="1210"/>
      <c r="CLY433" s="1211"/>
      <c r="CLZ433" s="1210"/>
      <c r="CMB433" s="1208"/>
      <c r="CMC433" s="1209"/>
      <c r="CMD433" s="1209"/>
      <c r="CME433" s="1209"/>
      <c r="CMF433" s="1209"/>
      <c r="CMG433" s="1210"/>
      <c r="CMH433" s="1211"/>
      <c r="CMI433" s="1210"/>
      <c r="CMK433" s="1208"/>
      <c r="CML433" s="1209"/>
      <c r="CMM433" s="1209"/>
      <c r="CMN433" s="1209"/>
      <c r="CMO433" s="1209"/>
      <c r="CMP433" s="1210"/>
      <c r="CMQ433" s="1211"/>
      <c r="CMR433" s="1210"/>
      <c r="CMT433" s="1208"/>
      <c r="CMU433" s="1209"/>
      <c r="CMV433" s="1209"/>
      <c r="CMW433" s="1209"/>
      <c r="CMX433" s="1209"/>
      <c r="CMY433" s="1210"/>
      <c r="CMZ433" s="1211"/>
      <c r="CNA433" s="1210"/>
      <c r="CNC433" s="1208"/>
      <c r="CND433" s="1209"/>
      <c r="CNE433" s="1209"/>
      <c r="CNF433" s="1209"/>
      <c r="CNG433" s="1209"/>
      <c r="CNH433" s="1210"/>
      <c r="CNI433" s="1211"/>
      <c r="CNJ433" s="1210"/>
      <c r="CNL433" s="1208"/>
      <c r="CNM433" s="1209"/>
      <c r="CNN433" s="1209"/>
      <c r="CNO433" s="1209"/>
      <c r="CNP433" s="1209"/>
      <c r="CNQ433" s="1210"/>
      <c r="CNR433" s="1211"/>
      <c r="CNS433" s="1210"/>
      <c r="CNU433" s="1208"/>
      <c r="CNV433" s="1209"/>
      <c r="CNW433" s="1209"/>
      <c r="CNX433" s="1209"/>
      <c r="CNY433" s="1209"/>
      <c r="CNZ433" s="1210"/>
      <c r="COA433" s="1211"/>
      <c r="COB433" s="1210"/>
      <c r="COD433" s="1208"/>
      <c r="COE433" s="1209"/>
      <c r="COF433" s="1209"/>
      <c r="COG433" s="1209"/>
      <c r="COH433" s="1209"/>
      <c r="COI433" s="1210"/>
      <c r="COJ433" s="1211"/>
      <c r="COK433" s="1210"/>
      <c r="COM433" s="1208"/>
      <c r="CON433" s="1209"/>
      <c r="COO433" s="1209"/>
      <c r="COP433" s="1209"/>
      <c r="COQ433" s="1209"/>
      <c r="COR433" s="1210"/>
      <c r="COS433" s="1211"/>
      <c r="COT433" s="1210"/>
      <c r="COV433" s="1208"/>
      <c r="COW433" s="1209"/>
      <c r="COX433" s="1209"/>
      <c r="COY433" s="1209"/>
      <c r="COZ433" s="1209"/>
      <c r="CPA433" s="1210"/>
      <c r="CPB433" s="1211"/>
      <c r="CPC433" s="1210"/>
      <c r="CPE433" s="1208"/>
      <c r="CPF433" s="1209"/>
      <c r="CPG433" s="1209"/>
      <c r="CPH433" s="1209"/>
      <c r="CPI433" s="1209"/>
      <c r="CPJ433" s="1210"/>
      <c r="CPK433" s="1211"/>
      <c r="CPL433" s="1210"/>
      <c r="CPN433" s="1208"/>
      <c r="CPO433" s="1209"/>
      <c r="CPP433" s="1209"/>
      <c r="CPQ433" s="1209"/>
      <c r="CPR433" s="1209"/>
      <c r="CPS433" s="1210"/>
      <c r="CPT433" s="1211"/>
      <c r="CPU433" s="1210"/>
      <c r="CPW433" s="1208"/>
      <c r="CPX433" s="1209"/>
      <c r="CPY433" s="1209"/>
      <c r="CPZ433" s="1209"/>
      <c r="CQA433" s="1209"/>
      <c r="CQB433" s="1210"/>
      <c r="CQC433" s="1211"/>
      <c r="CQD433" s="1210"/>
      <c r="CQF433" s="1208"/>
      <c r="CQG433" s="1209"/>
      <c r="CQH433" s="1209"/>
      <c r="CQI433" s="1209"/>
      <c r="CQJ433" s="1209"/>
      <c r="CQK433" s="1210"/>
      <c r="CQL433" s="1211"/>
      <c r="CQM433" s="1210"/>
      <c r="CQO433" s="1208"/>
      <c r="CQP433" s="1209"/>
      <c r="CQQ433" s="1209"/>
      <c r="CQR433" s="1209"/>
      <c r="CQS433" s="1209"/>
      <c r="CQT433" s="1210"/>
      <c r="CQU433" s="1211"/>
      <c r="CQV433" s="1210"/>
      <c r="CQX433" s="1208"/>
      <c r="CQY433" s="1209"/>
      <c r="CQZ433" s="1209"/>
      <c r="CRA433" s="1209"/>
      <c r="CRB433" s="1209"/>
      <c r="CRC433" s="1210"/>
      <c r="CRD433" s="1211"/>
      <c r="CRE433" s="1210"/>
      <c r="CRG433" s="1208"/>
      <c r="CRH433" s="1209"/>
      <c r="CRI433" s="1209"/>
      <c r="CRJ433" s="1209"/>
      <c r="CRK433" s="1209"/>
      <c r="CRL433" s="1210"/>
      <c r="CRM433" s="1211"/>
      <c r="CRN433" s="1210"/>
      <c r="CRP433" s="1208"/>
      <c r="CRQ433" s="1209"/>
      <c r="CRR433" s="1209"/>
      <c r="CRS433" s="1209"/>
      <c r="CRT433" s="1209"/>
      <c r="CRU433" s="1210"/>
      <c r="CRV433" s="1211"/>
      <c r="CRW433" s="1210"/>
      <c r="CRY433" s="1208"/>
      <c r="CRZ433" s="1209"/>
      <c r="CSA433" s="1209"/>
      <c r="CSB433" s="1209"/>
      <c r="CSC433" s="1209"/>
      <c r="CSD433" s="1210"/>
      <c r="CSE433" s="1211"/>
      <c r="CSF433" s="1210"/>
      <c r="CSH433" s="1208"/>
      <c r="CSI433" s="1209"/>
      <c r="CSJ433" s="1209"/>
      <c r="CSK433" s="1209"/>
      <c r="CSL433" s="1209"/>
      <c r="CSM433" s="1210"/>
      <c r="CSN433" s="1211"/>
      <c r="CSO433" s="1210"/>
      <c r="CSQ433" s="1208"/>
      <c r="CSR433" s="1209"/>
      <c r="CSS433" s="1209"/>
      <c r="CST433" s="1209"/>
      <c r="CSU433" s="1209"/>
      <c r="CSV433" s="1210"/>
      <c r="CSW433" s="1211"/>
      <c r="CSX433" s="1210"/>
      <c r="CSZ433" s="1208"/>
      <c r="CTA433" s="1209"/>
      <c r="CTB433" s="1209"/>
      <c r="CTC433" s="1209"/>
      <c r="CTD433" s="1209"/>
      <c r="CTE433" s="1210"/>
      <c r="CTF433" s="1211"/>
      <c r="CTG433" s="1210"/>
      <c r="CTI433" s="1208"/>
      <c r="CTJ433" s="1209"/>
      <c r="CTK433" s="1209"/>
      <c r="CTL433" s="1209"/>
      <c r="CTM433" s="1209"/>
      <c r="CTN433" s="1210"/>
      <c r="CTO433" s="1211"/>
      <c r="CTP433" s="1210"/>
      <c r="CTR433" s="1208"/>
      <c r="CTS433" s="1209"/>
      <c r="CTT433" s="1209"/>
      <c r="CTU433" s="1209"/>
      <c r="CTV433" s="1209"/>
      <c r="CTW433" s="1210"/>
      <c r="CTX433" s="1211"/>
      <c r="CTY433" s="1210"/>
      <c r="CUA433" s="1208"/>
      <c r="CUB433" s="1209"/>
      <c r="CUC433" s="1209"/>
      <c r="CUD433" s="1209"/>
      <c r="CUE433" s="1209"/>
      <c r="CUF433" s="1210"/>
      <c r="CUG433" s="1211"/>
      <c r="CUH433" s="1210"/>
      <c r="CUJ433" s="1208"/>
      <c r="CUK433" s="1209"/>
      <c r="CUL433" s="1209"/>
      <c r="CUM433" s="1209"/>
      <c r="CUN433" s="1209"/>
      <c r="CUO433" s="1210"/>
      <c r="CUP433" s="1211"/>
      <c r="CUQ433" s="1210"/>
      <c r="CUS433" s="1208"/>
      <c r="CUT433" s="1209"/>
      <c r="CUU433" s="1209"/>
      <c r="CUV433" s="1209"/>
      <c r="CUW433" s="1209"/>
      <c r="CUX433" s="1210"/>
      <c r="CUY433" s="1211"/>
      <c r="CUZ433" s="1210"/>
      <c r="CVB433" s="1208"/>
      <c r="CVC433" s="1209"/>
      <c r="CVD433" s="1209"/>
      <c r="CVE433" s="1209"/>
      <c r="CVF433" s="1209"/>
      <c r="CVG433" s="1210"/>
      <c r="CVH433" s="1211"/>
      <c r="CVI433" s="1210"/>
      <c r="CVK433" s="1208"/>
      <c r="CVL433" s="1209"/>
      <c r="CVM433" s="1209"/>
      <c r="CVN433" s="1209"/>
      <c r="CVO433" s="1209"/>
      <c r="CVP433" s="1210"/>
      <c r="CVQ433" s="1211"/>
      <c r="CVR433" s="1210"/>
      <c r="CVT433" s="1208"/>
      <c r="CVU433" s="1209"/>
      <c r="CVV433" s="1209"/>
      <c r="CVW433" s="1209"/>
      <c r="CVX433" s="1209"/>
      <c r="CVY433" s="1210"/>
      <c r="CVZ433" s="1211"/>
      <c r="CWA433" s="1210"/>
      <c r="CWC433" s="1208"/>
      <c r="CWD433" s="1209"/>
      <c r="CWE433" s="1209"/>
      <c r="CWF433" s="1209"/>
      <c r="CWG433" s="1209"/>
      <c r="CWH433" s="1210"/>
      <c r="CWI433" s="1211"/>
      <c r="CWJ433" s="1210"/>
      <c r="CWL433" s="1208"/>
      <c r="CWM433" s="1209"/>
      <c r="CWN433" s="1209"/>
      <c r="CWO433" s="1209"/>
      <c r="CWP433" s="1209"/>
      <c r="CWQ433" s="1210"/>
      <c r="CWR433" s="1211"/>
      <c r="CWS433" s="1210"/>
      <c r="CWU433" s="1208"/>
      <c r="CWV433" s="1209"/>
      <c r="CWW433" s="1209"/>
      <c r="CWX433" s="1209"/>
      <c r="CWY433" s="1209"/>
      <c r="CWZ433" s="1210"/>
      <c r="CXA433" s="1211"/>
      <c r="CXB433" s="1210"/>
      <c r="CXD433" s="1208"/>
      <c r="CXE433" s="1209"/>
      <c r="CXF433" s="1209"/>
      <c r="CXG433" s="1209"/>
      <c r="CXH433" s="1209"/>
      <c r="CXI433" s="1210"/>
      <c r="CXJ433" s="1211"/>
      <c r="CXK433" s="1210"/>
      <c r="CXM433" s="1208"/>
      <c r="CXN433" s="1209"/>
      <c r="CXO433" s="1209"/>
      <c r="CXP433" s="1209"/>
      <c r="CXQ433" s="1209"/>
      <c r="CXR433" s="1210"/>
      <c r="CXS433" s="1211"/>
      <c r="CXT433" s="1210"/>
      <c r="CXV433" s="1208"/>
      <c r="CXW433" s="1209"/>
      <c r="CXX433" s="1209"/>
      <c r="CXY433" s="1209"/>
      <c r="CXZ433" s="1209"/>
      <c r="CYA433" s="1210"/>
      <c r="CYB433" s="1211"/>
      <c r="CYC433" s="1210"/>
      <c r="CYE433" s="1208"/>
      <c r="CYF433" s="1209"/>
      <c r="CYG433" s="1209"/>
      <c r="CYH433" s="1209"/>
      <c r="CYI433" s="1209"/>
      <c r="CYJ433" s="1210"/>
      <c r="CYK433" s="1211"/>
      <c r="CYL433" s="1210"/>
      <c r="CYN433" s="1208"/>
      <c r="CYO433" s="1209"/>
      <c r="CYP433" s="1209"/>
      <c r="CYQ433" s="1209"/>
      <c r="CYR433" s="1209"/>
      <c r="CYS433" s="1210"/>
      <c r="CYT433" s="1211"/>
      <c r="CYU433" s="1210"/>
      <c r="CYW433" s="1208"/>
      <c r="CYX433" s="1209"/>
      <c r="CYY433" s="1209"/>
      <c r="CYZ433" s="1209"/>
      <c r="CZA433" s="1209"/>
      <c r="CZB433" s="1210"/>
      <c r="CZC433" s="1211"/>
      <c r="CZD433" s="1210"/>
      <c r="CZF433" s="1208"/>
      <c r="CZG433" s="1209"/>
      <c r="CZH433" s="1209"/>
      <c r="CZI433" s="1209"/>
      <c r="CZJ433" s="1209"/>
      <c r="CZK433" s="1210"/>
      <c r="CZL433" s="1211"/>
      <c r="CZM433" s="1210"/>
      <c r="CZO433" s="1208"/>
      <c r="CZP433" s="1209"/>
      <c r="CZQ433" s="1209"/>
      <c r="CZR433" s="1209"/>
      <c r="CZS433" s="1209"/>
      <c r="CZT433" s="1210"/>
      <c r="CZU433" s="1211"/>
      <c r="CZV433" s="1210"/>
      <c r="CZX433" s="1208"/>
      <c r="CZY433" s="1209"/>
      <c r="CZZ433" s="1209"/>
      <c r="DAA433" s="1209"/>
      <c r="DAB433" s="1209"/>
      <c r="DAC433" s="1210"/>
      <c r="DAD433" s="1211"/>
      <c r="DAE433" s="1210"/>
      <c r="DAG433" s="1208"/>
      <c r="DAH433" s="1209"/>
      <c r="DAI433" s="1209"/>
      <c r="DAJ433" s="1209"/>
      <c r="DAK433" s="1209"/>
      <c r="DAL433" s="1210"/>
      <c r="DAM433" s="1211"/>
      <c r="DAN433" s="1210"/>
      <c r="DAP433" s="1208"/>
      <c r="DAQ433" s="1209"/>
      <c r="DAR433" s="1209"/>
      <c r="DAS433" s="1209"/>
      <c r="DAT433" s="1209"/>
      <c r="DAU433" s="1210"/>
      <c r="DAV433" s="1211"/>
      <c r="DAW433" s="1210"/>
      <c r="DAY433" s="1208"/>
      <c r="DAZ433" s="1209"/>
      <c r="DBA433" s="1209"/>
      <c r="DBB433" s="1209"/>
      <c r="DBC433" s="1209"/>
      <c r="DBD433" s="1210"/>
      <c r="DBE433" s="1211"/>
      <c r="DBF433" s="1210"/>
      <c r="DBH433" s="1208"/>
      <c r="DBI433" s="1209"/>
      <c r="DBJ433" s="1209"/>
      <c r="DBK433" s="1209"/>
      <c r="DBL433" s="1209"/>
      <c r="DBM433" s="1210"/>
      <c r="DBN433" s="1211"/>
      <c r="DBO433" s="1210"/>
      <c r="DBQ433" s="1208"/>
      <c r="DBR433" s="1209"/>
      <c r="DBS433" s="1209"/>
      <c r="DBT433" s="1209"/>
      <c r="DBU433" s="1209"/>
      <c r="DBV433" s="1210"/>
      <c r="DBW433" s="1211"/>
      <c r="DBX433" s="1210"/>
      <c r="DBZ433" s="1208"/>
      <c r="DCA433" s="1209"/>
      <c r="DCB433" s="1209"/>
      <c r="DCC433" s="1209"/>
      <c r="DCD433" s="1209"/>
      <c r="DCE433" s="1210"/>
      <c r="DCF433" s="1211"/>
      <c r="DCG433" s="1210"/>
      <c r="DCI433" s="1208"/>
      <c r="DCJ433" s="1209"/>
      <c r="DCK433" s="1209"/>
      <c r="DCL433" s="1209"/>
      <c r="DCM433" s="1209"/>
      <c r="DCN433" s="1210"/>
      <c r="DCO433" s="1211"/>
      <c r="DCP433" s="1210"/>
      <c r="DCR433" s="1208"/>
      <c r="DCS433" s="1209"/>
      <c r="DCT433" s="1209"/>
      <c r="DCU433" s="1209"/>
      <c r="DCV433" s="1209"/>
      <c r="DCW433" s="1210"/>
      <c r="DCX433" s="1211"/>
      <c r="DCY433" s="1210"/>
      <c r="DDA433" s="1208"/>
      <c r="DDB433" s="1209"/>
      <c r="DDC433" s="1209"/>
      <c r="DDD433" s="1209"/>
      <c r="DDE433" s="1209"/>
      <c r="DDF433" s="1210"/>
      <c r="DDG433" s="1211"/>
      <c r="DDH433" s="1210"/>
      <c r="DDJ433" s="1208"/>
      <c r="DDK433" s="1209"/>
      <c r="DDL433" s="1209"/>
      <c r="DDM433" s="1209"/>
      <c r="DDN433" s="1209"/>
      <c r="DDO433" s="1210"/>
      <c r="DDP433" s="1211"/>
      <c r="DDQ433" s="1210"/>
      <c r="DDS433" s="1208"/>
      <c r="DDT433" s="1209"/>
      <c r="DDU433" s="1209"/>
      <c r="DDV433" s="1209"/>
      <c r="DDW433" s="1209"/>
      <c r="DDX433" s="1210"/>
      <c r="DDY433" s="1211"/>
      <c r="DDZ433" s="1210"/>
      <c r="DEB433" s="1208"/>
      <c r="DEC433" s="1209"/>
      <c r="DED433" s="1209"/>
      <c r="DEE433" s="1209"/>
      <c r="DEF433" s="1209"/>
      <c r="DEG433" s="1210"/>
      <c r="DEH433" s="1211"/>
      <c r="DEI433" s="1210"/>
      <c r="DEK433" s="1208"/>
      <c r="DEL433" s="1209"/>
      <c r="DEM433" s="1209"/>
      <c r="DEN433" s="1209"/>
      <c r="DEO433" s="1209"/>
      <c r="DEP433" s="1210"/>
      <c r="DEQ433" s="1211"/>
      <c r="DER433" s="1210"/>
      <c r="DET433" s="1208"/>
      <c r="DEU433" s="1209"/>
      <c r="DEV433" s="1209"/>
      <c r="DEW433" s="1209"/>
      <c r="DEX433" s="1209"/>
      <c r="DEY433" s="1210"/>
      <c r="DEZ433" s="1211"/>
      <c r="DFA433" s="1210"/>
      <c r="DFC433" s="1208"/>
      <c r="DFD433" s="1209"/>
      <c r="DFE433" s="1209"/>
      <c r="DFF433" s="1209"/>
      <c r="DFG433" s="1209"/>
      <c r="DFH433" s="1210"/>
      <c r="DFI433" s="1211"/>
      <c r="DFJ433" s="1210"/>
      <c r="DFL433" s="1208"/>
      <c r="DFM433" s="1209"/>
      <c r="DFN433" s="1209"/>
      <c r="DFO433" s="1209"/>
      <c r="DFP433" s="1209"/>
      <c r="DFQ433" s="1210"/>
      <c r="DFR433" s="1211"/>
      <c r="DFS433" s="1210"/>
      <c r="DFU433" s="1208"/>
      <c r="DFV433" s="1209"/>
      <c r="DFW433" s="1209"/>
      <c r="DFX433" s="1209"/>
      <c r="DFY433" s="1209"/>
      <c r="DFZ433" s="1210"/>
      <c r="DGA433" s="1211"/>
      <c r="DGB433" s="1210"/>
      <c r="DGD433" s="1208"/>
      <c r="DGE433" s="1209"/>
      <c r="DGF433" s="1209"/>
      <c r="DGG433" s="1209"/>
      <c r="DGH433" s="1209"/>
      <c r="DGI433" s="1210"/>
      <c r="DGJ433" s="1211"/>
      <c r="DGK433" s="1210"/>
      <c r="DGM433" s="1208"/>
      <c r="DGN433" s="1209"/>
      <c r="DGO433" s="1209"/>
      <c r="DGP433" s="1209"/>
      <c r="DGQ433" s="1209"/>
      <c r="DGR433" s="1210"/>
      <c r="DGS433" s="1211"/>
      <c r="DGT433" s="1210"/>
      <c r="DGV433" s="1208"/>
      <c r="DGW433" s="1209"/>
      <c r="DGX433" s="1209"/>
      <c r="DGY433" s="1209"/>
      <c r="DGZ433" s="1209"/>
      <c r="DHA433" s="1210"/>
      <c r="DHB433" s="1211"/>
      <c r="DHC433" s="1210"/>
      <c r="DHE433" s="1208"/>
      <c r="DHF433" s="1209"/>
      <c r="DHG433" s="1209"/>
      <c r="DHH433" s="1209"/>
      <c r="DHI433" s="1209"/>
      <c r="DHJ433" s="1210"/>
      <c r="DHK433" s="1211"/>
      <c r="DHL433" s="1210"/>
      <c r="DHN433" s="1208"/>
      <c r="DHO433" s="1209"/>
      <c r="DHP433" s="1209"/>
      <c r="DHQ433" s="1209"/>
      <c r="DHR433" s="1209"/>
      <c r="DHS433" s="1210"/>
      <c r="DHT433" s="1211"/>
      <c r="DHU433" s="1210"/>
      <c r="DHW433" s="1208"/>
      <c r="DHX433" s="1209"/>
      <c r="DHY433" s="1209"/>
      <c r="DHZ433" s="1209"/>
      <c r="DIA433" s="1209"/>
      <c r="DIB433" s="1210"/>
      <c r="DIC433" s="1211"/>
      <c r="DID433" s="1210"/>
      <c r="DIF433" s="1208"/>
      <c r="DIG433" s="1209"/>
      <c r="DIH433" s="1209"/>
      <c r="DII433" s="1209"/>
      <c r="DIJ433" s="1209"/>
      <c r="DIK433" s="1210"/>
      <c r="DIL433" s="1211"/>
      <c r="DIM433" s="1210"/>
      <c r="DIO433" s="1208"/>
      <c r="DIP433" s="1209"/>
      <c r="DIQ433" s="1209"/>
      <c r="DIR433" s="1209"/>
      <c r="DIS433" s="1209"/>
      <c r="DIT433" s="1210"/>
      <c r="DIU433" s="1211"/>
      <c r="DIV433" s="1210"/>
      <c r="DIX433" s="1208"/>
      <c r="DIY433" s="1209"/>
      <c r="DIZ433" s="1209"/>
      <c r="DJA433" s="1209"/>
      <c r="DJB433" s="1209"/>
      <c r="DJC433" s="1210"/>
      <c r="DJD433" s="1211"/>
      <c r="DJE433" s="1210"/>
      <c r="DJG433" s="1208"/>
      <c r="DJH433" s="1209"/>
      <c r="DJI433" s="1209"/>
      <c r="DJJ433" s="1209"/>
      <c r="DJK433" s="1209"/>
      <c r="DJL433" s="1210"/>
      <c r="DJM433" s="1211"/>
      <c r="DJN433" s="1210"/>
      <c r="DJP433" s="1208"/>
      <c r="DJQ433" s="1209"/>
      <c r="DJR433" s="1209"/>
      <c r="DJS433" s="1209"/>
      <c r="DJT433" s="1209"/>
      <c r="DJU433" s="1210"/>
      <c r="DJV433" s="1211"/>
      <c r="DJW433" s="1210"/>
      <c r="DJY433" s="1208"/>
      <c r="DJZ433" s="1209"/>
      <c r="DKA433" s="1209"/>
      <c r="DKB433" s="1209"/>
      <c r="DKC433" s="1209"/>
      <c r="DKD433" s="1210"/>
      <c r="DKE433" s="1211"/>
      <c r="DKF433" s="1210"/>
      <c r="DKH433" s="1208"/>
      <c r="DKI433" s="1209"/>
      <c r="DKJ433" s="1209"/>
      <c r="DKK433" s="1209"/>
      <c r="DKL433" s="1209"/>
      <c r="DKM433" s="1210"/>
      <c r="DKN433" s="1211"/>
      <c r="DKO433" s="1210"/>
      <c r="DKQ433" s="1208"/>
      <c r="DKR433" s="1209"/>
      <c r="DKS433" s="1209"/>
      <c r="DKT433" s="1209"/>
      <c r="DKU433" s="1209"/>
      <c r="DKV433" s="1210"/>
      <c r="DKW433" s="1211"/>
      <c r="DKX433" s="1210"/>
      <c r="DKZ433" s="1208"/>
      <c r="DLA433" s="1209"/>
      <c r="DLB433" s="1209"/>
      <c r="DLC433" s="1209"/>
      <c r="DLD433" s="1209"/>
      <c r="DLE433" s="1210"/>
      <c r="DLF433" s="1211"/>
      <c r="DLG433" s="1210"/>
      <c r="DLI433" s="1208"/>
      <c r="DLJ433" s="1209"/>
      <c r="DLK433" s="1209"/>
      <c r="DLL433" s="1209"/>
      <c r="DLM433" s="1209"/>
      <c r="DLN433" s="1210"/>
      <c r="DLO433" s="1211"/>
      <c r="DLP433" s="1210"/>
      <c r="DLR433" s="1208"/>
      <c r="DLS433" s="1209"/>
      <c r="DLT433" s="1209"/>
      <c r="DLU433" s="1209"/>
      <c r="DLV433" s="1209"/>
      <c r="DLW433" s="1210"/>
      <c r="DLX433" s="1211"/>
      <c r="DLY433" s="1210"/>
      <c r="DMA433" s="1208"/>
      <c r="DMB433" s="1209"/>
      <c r="DMC433" s="1209"/>
      <c r="DMD433" s="1209"/>
      <c r="DME433" s="1209"/>
      <c r="DMF433" s="1210"/>
      <c r="DMG433" s="1211"/>
      <c r="DMH433" s="1210"/>
      <c r="DMJ433" s="1208"/>
      <c r="DMK433" s="1209"/>
      <c r="DML433" s="1209"/>
      <c r="DMM433" s="1209"/>
      <c r="DMN433" s="1209"/>
      <c r="DMO433" s="1210"/>
      <c r="DMP433" s="1211"/>
      <c r="DMQ433" s="1210"/>
      <c r="DMS433" s="1208"/>
      <c r="DMT433" s="1209"/>
      <c r="DMU433" s="1209"/>
      <c r="DMV433" s="1209"/>
      <c r="DMW433" s="1209"/>
      <c r="DMX433" s="1210"/>
      <c r="DMY433" s="1211"/>
      <c r="DMZ433" s="1210"/>
      <c r="DNB433" s="1208"/>
      <c r="DNC433" s="1209"/>
      <c r="DND433" s="1209"/>
      <c r="DNE433" s="1209"/>
      <c r="DNF433" s="1209"/>
      <c r="DNG433" s="1210"/>
      <c r="DNH433" s="1211"/>
      <c r="DNI433" s="1210"/>
      <c r="DNK433" s="1208"/>
      <c r="DNL433" s="1209"/>
      <c r="DNM433" s="1209"/>
      <c r="DNN433" s="1209"/>
      <c r="DNO433" s="1209"/>
      <c r="DNP433" s="1210"/>
      <c r="DNQ433" s="1211"/>
      <c r="DNR433" s="1210"/>
      <c r="DNT433" s="1208"/>
      <c r="DNU433" s="1209"/>
      <c r="DNV433" s="1209"/>
      <c r="DNW433" s="1209"/>
      <c r="DNX433" s="1209"/>
      <c r="DNY433" s="1210"/>
      <c r="DNZ433" s="1211"/>
      <c r="DOA433" s="1210"/>
      <c r="DOC433" s="1208"/>
      <c r="DOD433" s="1209"/>
      <c r="DOE433" s="1209"/>
      <c r="DOF433" s="1209"/>
      <c r="DOG433" s="1209"/>
      <c r="DOH433" s="1210"/>
      <c r="DOI433" s="1211"/>
      <c r="DOJ433" s="1210"/>
      <c r="DOL433" s="1208"/>
      <c r="DOM433" s="1209"/>
      <c r="DON433" s="1209"/>
      <c r="DOO433" s="1209"/>
      <c r="DOP433" s="1209"/>
      <c r="DOQ433" s="1210"/>
      <c r="DOR433" s="1211"/>
      <c r="DOS433" s="1210"/>
      <c r="DOU433" s="1208"/>
      <c r="DOV433" s="1209"/>
      <c r="DOW433" s="1209"/>
      <c r="DOX433" s="1209"/>
      <c r="DOY433" s="1209"/>
      <c r="DOZ433" s="1210"/>
      <c r="DPA433" s="1211"/>
      <c r="DPB433" s="1210"/>
      <c r="DPD433" s="1208"/>
      <c r="DPE433" s="1209"/>
      <c r="DPF433" s="1209"/>
      <c r="DPG433" s="1209"/>
      <c r="DPH433" s="1209"/>
      <c r="DPI433" s="1210"/>
      <c r="DPJ433" s="1211"/>
      <c r="DPK433" s="1210"/>
      <c r="DPM433" s="1208"/>
      <c r="DPN433" s="1209"/>
      <c r="DPO433" s="1209"/>
      <c r="DPP433" s="1209"/>
      <c r="DPQ433" s="1209"/>
      <c r="DPR433" s="1210"/>
      <c r="DPS433" s="1211"/>
      <c r="DPT433" s="1210"/>
      <c r="DPV433" s="1208"/>
      <c r="DPW433" s="1209"/>
      <c r="DPX433" s="1209"/>
      <c r="DPY433" s="1209"/>
      <c r="DPZ433" s="1209"/>
      <c r="DQA433" s="1210"/>
      <c r="DQB433" s="1211"/>
      <c r="DQC433" s="1210"/>
      <c r="DQE433" s="1208"/>
      <c r="DQF433" s="1209"/>
      <c r="DQG433" s="1209"/>
      <c r="DQH433" s="1209"/>
      <c r="DQI433" s="1209"/>
      <c r="DQJ433" s="1210"/>
      <c r="DQK433" s="1211"/>
      <c r="DQL433" s="1210"/>
      <c r="DQN433" s="1208"/>
      <c r="DQO433" s="1209"/>
      <c r="DQP433" s="1209"/>
      <c r="DQQ433" s="1209"/>
      <c r="DQR433" s="1209"/>
      <c r="DQS433" s="1210"/>
      <c r="DQT433" s="1211"/>
      <c r="DQU433" s="1210"/>
      <c r="DQW433" s="1208"/>
      <c r="DQX433" s="1209"/>
      <c r="DQY433" s="1209"/>
      <c r="DQZ433" s="1209"/>
      <c r="DRA433" s="1209"/>
      <c r="DRB433" s="1210"/>
      <c r="DRC433" s="1211"/>
      <c r="DRD433" s="1210"/>
      <c r="DRF433" s="1208"/>
      <c r="DRG433" s="1209"/>
      <c r="DRH433" s="1209"/>
      <c r="DRI433" s="1209"/>
      <c r="DRJ433" s="1209"/>
      <c r="DRK433" s="1210"/>
      <c r="DRL433" s="1211"/>
      <c r="DRM433" s="1210"/>
      <c r="DRO433" s="1208"/>
      <c r="DRP433" s="1209"/>
      <c r="DRQ433" s="1209"/>
      <c r="DRR433" s="1209"/>
      <c r="DRS433" s="1209"/>
      <c r="DRT433" s="1210"/>
      <c r="DRU433" s="1211"/>
      <c r="DRV433" s="1210"/>
      <c r="DRX433" s="1208"/>
      <c r="DRY433" s="1209"/>
      <c r="DRZ433" s="1209"/>
      <c r="DSA433" s="1209"/>
      <c r="DSB433" s="1209"/>
      <c r="DSC433" s="1210"/>
      <c r="DSD433" s="1211"/>
      <c r="DSE433" s="1210"/>
      <c r="DSG433" s="1208"/>
      <c r="DSH433" s="1209"/>
      <c r="DSI433" s="1209"/>
      <c r="DSJ433" s="1209"/>
      <c r="DSK433" s="1209"/>
      <c r="DSL433" s="1210"/>
      <c r="DSM433" s="1211"/>
      <c r="DSN433" s="1210"/>
      <c r="DSP433" s="1208"/>
      <c r="DSQ433" s="1209"/>
      <c r="DSR433" s="1209"/>
      <c r="DSS433" s="1209"/>
      <c r="DST433" s="1209"/>
      <c r="DSU433" s="1210"/>
      <c r="DSV433" s="1211"/>
      <c r="DSW433" s="1210"/>
      <c r="DSY433" s="1208"/>
      <c r="DSZ433" s="1209"/>
      <c r="DTA433" s="1209"/>
      <c r="DTB433" s="1209"/>
      <c r="DTC433" s="1209"/>
      <c r="DTD433" s="1210"/>
      <c r="DTE433" s="1211"/>
      <c r="DTF433" s="1210"/>
      <c r="DTH433" s="1208"/>
      <c r="DTI433" s="1209"/>
      <c r="DTJ433" s="1209"/>
      <c r="DTK433" s="1209"/>
      <c r="DTL433" s="1209"/>
      <c r="DTM433" s="1210"/>
      <c r="DTN433" s="1211"/>
      <c r="DTO433" s="1210"/>
      <c r="DTQ433" s="1208"/>
      <c r="DTR433" s="1209"/>
      <c r="DTS433" s="1209"/>
      <c r="DTT433" s="1209"/>
      <c r="DTU433" s="1209"/>
      <c r="DTV433" s="1210"/>
      <c r="DTW433" s="1211"/>
      <c r="DTX433" s="1210"/>
      <c r="DTZ433" s="1208"/>
      <c r="DUA433" s="1209"/>
      <c r="DUB433" s="1209"/>
      <c r="DUC433" s="1209"/>
      <c r="DUD433" s="1209"/>
      <c r="DUE433" s="1210"/>
      <c r="DUF433" s="1211"/>
      <c r="DUG433" s="1210"/>
      <c r="DUI433" s="1208"/>
      <c r="DUJ433" s="1209"/>
      <c r="DUK433" s="1209"/>
      <c r="DUL433" s="1209"/>
      <c r="DUM433" s="1209"/>
      <c r="DUN433" s="1210"/>
      <c r="DUO433" s="1211"/>
      <c r="DUP433" s="1210"/>
      <c r="DUR433" s="1208"/>
      <c r="DUS433" s="1209"/>
      <c r="DUT433" s="1209"/>
      <c r="DUU433" s="1209"/>
      <c r="DUV433" s="1209"/>
      <c r="DUW433" s="1210"/>
      <c r="DUX433" s="1211"/>
      <c r="DUY433" s="1210"/>
      <c r="DVA433" s="1208"/>
      <c r="DVB433" s="1209"/>
      <c r="DVC433" s="1209"/>
      <c r="DVD433" s="1209"/>
      <c r="DVE433" s="1209"/>
      <c r="DVF433" s="1210"/>
      <c r="DVG433" s="1211"/>
      <c r="DVH433" s="1210"/>
      <c r="DVJ433" s="1208"/>
      <c r="DVK433" s="1209"/>
      <c r="DVL433" s="1209"/>
      <c r="DVM433" s="1209"/>
      <c r="DVN433" s="1209"/>
      <c r="DVO433" s="1210"/>
      <c r="DVP433" s="1211"/>
      <c r="DVQ433" s="1210"/>
      <c r="DVS433" s="1208"/>
      <c r="DVT433" s="1209"/>
      <c r="DVU433" s="1209"/>
      <c r="DVV433" s="1209"/>
      <c r="DVW433" s="1209"/>
      <c r="DVX433" s="1210"/>
      <c r="DVY433" s="1211"/>
      <c r="DVZ433" s="1210"/>
      <c r="DWB433" s="1208"/>
      <c r="DWC433" s="1209"/>
      <c r="DWD433" s="1209"/>
      <c r="DWE433" s="1209"/>
      <c r="DWF433" s="1209"/>
      <c r="DWG433" s="1210"/>
      <c r="DWH433" s="1211"/>
      <c r="DWI433" s="1210"/>
      <c r="DWK433" s="1208"/>
      <c r="DWL433" s="1209"/>
      <c r="DWM433" s="1209"/>
      <c r="DWN433" s="1209"/>
      <c r="DWO433" s="1209"/>
      <c r="DWP433" s="1210"/>
      <c r="DWQ433" s="1211"/>
      <c r="DWR433" s="1210"/>
      <c r="DWT433" s="1208"/>
      <c r="DWU433" s="1209"/>
      <c r="DWV433" s="1209"/>
      <c r="DWW433" s="1209"/>
      <c r="DWX433" s="1209"/>
      <c r="DWY433" s="1210"/>
      <c r="DWZ433" s="1211"/>
      <c r="DXA433" s="1210"/>
      <c r="DXC433" s="1208"/>
      <c r="DXD433" s="1209"/>
      <c r="DXE433" s="1209"/>
      <c r="DXF433" s="1209"/>
      <c r="DXG433" s="1209"/>
      <c r="DXH433" s="1210"/>
      <c r="DXI433" s="1211"/>
      <c r="DXJ433" s="1210"/>
      <c r="DXL433" s="1208"/>
      <c r="DXM433" s="1209"/>
      <c r="DXN433" s="1209"/>
      <c r="DXO433" s="1209"/>
      <c r="DXP433" s="1209"/>
      <c r="DXQ433" s="1210"/>
      <c r="DXR433" s="1211"/>
      <c r="DXS433" s="1210"/>
      <c r="DXU433" s="1208"/>
      <c r="DXV433" s="1209"/>
      <c r="DXW433" s="1209"/>
      <c r="DXX433" s="1209"/>
      <c r="DXY433" s="1209"/>
      <c r="DXZ433" s="1210"/>
      <c r="DYA433" s="1211"/>
      <c r="DYB433" s="1210"/>
      <c r="DYD433" s="1208"/>
      <c r="DYE433" s="1209"/>
      <c r="DYF433" s="1209"/>
      <c r="DYG433" s="1209"/>
      <c r="DYH433" s="1209"/>
      <c r="DYI433" s="1210"/>
      <c r="DYJ433" s="1211"/>
      <c r="DYK433" s="1210"/>
      <c r="DYM433" s="1208"/>
      <c r="DYN433" s="1209"/>
      <c r="DYO433" s="1209"/>
      <c r="DYP433" s="1209"/>
      <c r="DYQ433" s="1209"/>
      <c r="DYR433" s="1210"/>
      <c r="DYS433" s="1211"/>
      <c r="DYT433" s="1210"/>
      <c r="DYV433" s="1208"/>
      <c r="DYW433" s="1209"/>
      <c r="DYX433" s="1209"/>
      <c r="DYY433" s="1209"/>
      <c r="DYZ433" s="1209"/>
      <c r="DZA433" s="1210"/>
      <c r="DZB433" s="1211"/>
      <c r="DZC433" s="1210"/>
      <c r="DZE433" s="1208"/>
      <c r="DZF433" s="1209"/>
      <c r="DZG433" s="1209"/>
      <c r="DZH433" s="1209"/>
      <c r="DZI433" s="1209"/>
      <c r="DZJ433" s="1210"/>
      <c r="DZK433" s="1211"/>
      <c r="DZL433" s="1210"/>
      <c r="DZN433" s="1208"/>
      <c r="DZO433" s="1209"/>
      <c r="DZP433" s="1209"/>
      <c r="DZQ433" s="1209"/>
      <c r="DZR433" s="1209"/>
      <c r="DZS433" s="1210"/>
      <c r="DZT433" s="1211"/>
      <c r="DZU433" s="1210"/>
      <c r="DZW433" s="1208"/>
      <c r="DZX433" s="1209"/>
      <c r="DZY433" s="1209"/>
      <c r="DZZ433" s="1209"/>
      <c r="EAA433" s="1209"/>
      <c r="EAB433" s="1210"/>
      <c r="EAC433" s="1211"/>
      <c r="EAD433" s="1210"/>
      <c r="EAF433" s="1208"/>
      <c r="EAG433" s="1209"/>
      <c r="EAH433" s="1209"/>
      <c r="EAI433" s="1209"/>
      <c r="EAJ433" s="1209"/>
      <c r="EAK433" s="1210"/>
      <c r="EAL433" s="1211"/>
      <c r="EAM433" s="1210"/>
      <c r="EAO433" s="1208"/>
      <c r="EAP433" s="1209"/>
      <c r="EAQ433" s="1209"/>
      <c r="EAR433" s="1209"/>
      <c r="EAS433" s="1209"/>
      <c r="EAT433" s="1210"/>
      <c r="EAU433" s="1211"/>
      <c r="EAV433" s="1210"/>
      <c r="EAX433" s="1208"/>
      <c r="EAY433" s="1209"/>
      <c r="EAZ433" s="1209"/>
      <c r="EBA433" s="1209"/>
      <c r="EBB433" s="1209"/>
      <c r="EBC433" s="1210"/>
      <c r="EBD433" s="1211"/>
      <c r="EBE433" s="1210"/>
      <c r="EBG433" s="1208"/>
      <c r="EBH433" s="1209"/>
      <c r="EBI433" s="1209"/>
      <c r="EBJ433" s="1209"/>
      <c r="EBK433" s="1209"/>
      <c r="EBL433" s="1210"/>
      <c r="EBM433" s="1211"/>
      <c r="EBN433" s="1210"/>
      <c r="EBP433" s="1208"/>
      <c r="EBQ433" s="1209"/>
      <c r="EBR433" s="1209"/>
      <c r="EBS433" s="1209"/>
      <c r="EBT433" s="1209"/>
      <c r="EBU433" s="1210"/>
      <c r="EBV433" s="1211"/>
      <c r="EBW433" s="1210"/>
      <c r="EBY433" s="1208"/>
      <c r="EBZ433" s="1209"/>
      <c r="ECA433" s="1209"/>
      <c r="ECB433" s="1209"/>
      <c r="ECC433" s="1209"/>
      <c r="ECD433" s="1210"/>
      <c r="ECE433" s="1211"/>
      <c r="ECF433" s="1210"/>
      <c r="ECH433" s="1208"/>
      <c r="ECI433" s="1209"/>
      <c r="ECJ433" s="1209"/>
      <c r="ECK433" s="1209"/>
      <c r="ECL433" s="1209"/>
      <c r="ECM433" s="1210"/>
      <c r="ECN433" s="1211"/>
      <c r="ECO433" s="1210"/>
      <c r="ECQ433" s="1208"/>
      <c r="ECR433" s="1209"/>
      <c r="ECS433" s="1209"/>
      <c r="ECT433" s="1209"/>
      <c r="ECU433" s="1209"/>
      <c r="ECV433" s="1210"/>
      <c r="ECW433" s="1211"/>
      <c r="ECX433" s="1210"/>
      <c r="ECZ433" s="1208"/>
      <c r="EDA433" s="1209"/>
      <c r="EDB433" s="1209"/>
      <c r="EDC433" s="1209"/>
      <c r="EDD433" s="1209"/>
      <c r="EDE433" s="1210"/>
      <c r="EDF433" s="1211"/>
      <c r="EDG433" s="1210"/>
      <c r="EDI433" s="1208"/>
      <c r="EDJ433" s="1209"/>
      <c r="EDK433" s="1209"/>
      <c r="EDL433" s="1209"/>
      <c r="EDM433" s="1209"/>
      <c r="EDN433" s="1210"/>
      <c r="EDO433" s="1211"/>
      <c r="EDP433" s="1210"/>
      <c r="EDR433" s="1208"/>
      <c r="EDS433" s="1209"/>
      <c r="EDT433" s="1209"/>
      <c r="EDU433" s="1209"/>
      <c r="EDV433" s="1209"/>
      <c r="EDW433" s="1210"/>
      <c r="EDX433" s="1211"/>
      <c r="EDY433" s="1210"/>
      <c r="EEA433" s="1208"/>
      <c r="EEB433" s="1209"/>
      <c r="EEC433" s="1209"/>
      <c r="EED433" s="1209"/>
      <c r="EEE433" s="1209"/>
      <c r="EEF433" s="1210"/>
      <c r="EEG433" s="1211"/>
      <c r="EEH433" s="1210"/>
      <c r="EEJ433" s="1208"/>
      <c r="EEK433" s="1209"/>
      <c r="EEL433" s="1209"/>
      <c r="EEM433" s="1209"/>
      <c r="EEN433" s="1209"/>
      <c r="EEO433" s="1210"/>
      <c r="EEP433" s="1211"/>
      <c r="EEQ433" s="1210"/>
      <c r="EES433" s="1208"/>
      <c r="EET433" s="1209"/>
      <c r="EEU433" s="1209"/>
      <c r="EEV433" s="1209"/>
      <c r="EEW433" s="1209"/>
      <c r="EEX433" s="1210"/>
      <c r="EEY433" s="1211"/>
      <c r="EEZ433" s="1210"/>
      <c r="EFB433" s="1208"/>
      <c r="EFC433" s="1209"/>
      <c r="EFD433" s="1209"/>
      <c r="EFE433" s="1209"/>
      <c r="EFF433" s="1209"/>
      <c r="EFG433" s="1210"/>
      <c r="EFH433" s="1211"/>
      <c r="EFI433" s="1210"/>
      <c r="EFK433" s="1208"/>
      <c r="EFL433" s="1209"/>
      <c r="EFM433" s="1209"/>
      <c r="EFN433" s="1209"/>
      <c r="EFO433" s="1209"/>
      <c r="EFP433" s="1210"/>
      <c r="EFQ433" s="1211"/>
      <c r="EFR433" s="1210"/>
      <c r="EFT433" s="1208"/>
      <c r="EFU433" s="1209"/>
      <c r="EFV433" s="1209"/>
      <c r="EFW433" s="1209"/>
      <c r="EFX433" s="1209"/>
      <c r="EFY433" s="1210"/>
      <c r="EFZ433" s="1211"/>
      <c r="EGA433" s="1210"/>
      <c r="EGC433" s="1208"/>
      <c r="EGD433" s="1209"/>
      <c r="EGE433" s="1209"/>
      <c r="EGF433" s="1209"/>
      <c r="EGG433" s="1209"/>
      <c r="EGH433" s="1210"/>
      <c r="EGI433" s="1211"/>
      <c r="EGJ433" s="1210"/>
      <c r="EGL433" s="1208"/>
      <c r="EGM433" s="1209"/>
      <c r="EGN433" s="1209"/>
      <c r="EGO433" s="1209"/>
      <c r="EGP433" s="1209"/>
      <c r="EGQ433" s="1210"/>
      <c r="EGR433" s="1211"/>
      <c r="EGS433" s="1210"/>
      <c r="EGU433" s="1208"/>
      <c r="EGV433" s="1209"/>
      <c r="EGW433" s="1209"/>
      <c r="EGX433" s="1209"/>
      <c r="EGY433" s="1209"/>
      <c r="EGZ433" s="1210"/>
      <c r="EHA433" s="1211"/>
      <c r="EHB433" s="1210"/>
      <c r="EHD433" s="1208"/>
      <c r="EHE433" s="1209"/>
      <c r="EHF433" s="1209"/>
      <c r="EHG433" s="1209"/>
      <c r="EHH433" s="1209"/>
      <c r="EHI433" s="1210"/>
      <c r="EHJ433" s="1211"/>
      <c r="EHK433" s="1210"/>
      <c r="EHM433" s="1208"/>
      <c r="EHN433" s="1209"/>
      <c r="EHO433" s="1209"/>
      <c r="EHP433" s="1209"/>
      <c r="EHQ433" s="1209"/>
      <c r="EHR433" s="1210"/>
      <c r="EHS433" s="1211"/>
      <c r="EHT433" s="1210"/>
      <c r="EHV433" s="1208"/>
      <c r="EHW433" s="1209"/>
      <c r="EHX433" s="1209"/>
      <c r="EHY433" s="1209"/>
      <c r="EHZ433" s="1209"/>
      <c r="EIA433" s="1210"/>
      <c r="EIB433" s="1211"/>
      <c r="EIC433" s="1210"/>
      <c r="EIE433" s="1208"/>
      <c r="EIF433" s="1209"/>
      <c r="EIG433" s="1209"/>
      <c r="EIH433" s="1209"/>
      <c r="EII433" s="1209"/>
      <c r="EIJ433" s="1210"/>
      <c r="EIK433" s="1211"/>
      <c r="EIL433" s="1210"/>
      <c r="EIN433" s="1208"/>
      <c r="EIO433" s="1209"/>
      <c r="EIP433" s="1209"/>
      <c r="EIQ433" s="1209"/>
      <c r="EIR433" s="1209"/>
      <c r="EIS433" s="1210"/>
      <c r="EIT433" s="1211"/>
      <c r="EIU433" s="1210"/>
      <c r="EIW433" s="1208"/>
      <c r="EIX433" s="1209"/>
      <c r="EIY433" s="1209"/>
      <c r="EIZ433" s="1209"/>
      <c r="EJA433" s="1209"/>
      <c r="EJB433" s="1210"/>
      <c r="EJC433" s="1211"/>
      <c r="EJD433" s="1210"/>
      <c r="EJF433" s="1208"/>
      <c r="EJG433" s="1209"/>
      <c r="EJH433" s="1209"/>
      <c r="EJI433" s="1209"/>
      <c r="EJJ433" s="1209"/>
      <c r="EJK433" s="1210"/>
      <c r="EJL433" s="1211"/>
      <c r="EJM433" s="1210"/>
      <c r="EJO433" s="1208"/>
      <c r="EJP433" s="1209"/>
      <c r="EJQ433" s="1209"/>
      <c r="EJR433" s="1209"/>
      <c r="EJS433" s="1209"/>
      <c r="EJT433" s="1210"/>
      <c r="EJU433" s="1211"/>
      <c r="EJV433" s="1210"/>
      <c r="EJX433" s="1208"/>
      <c r="EJY433" s="1209"/>
      <c r="EJZ433" s="1209"/>
      <c r="EKA433" s="1209"/>
      <c r="EKB433" s="1209"/>
      <c r="EKC433" s="1210"/>
      <c r="EKD433" s="1211"/>
      <c r="EKE433" s="1210"/>
      <c r="EKG433" s="1208"/>
      <c r="EKH433" s="1209"/>
      <c r="EKI433" s="1209"/>
      <c r="EKJ433" s="1209"/>
      <c r="EKK433" s="1209"/>
      <c r="EKL433" s="1210"/>
      <c r="EKM433" s="1211"/>
      <c r="EKN433" s="1210"/>
      <c r="EKP433" s="1208"/>
      <c r="EKQ433" s="1209"/>
      <c r="EKR433" s="1209"/>
      <c r="EKS433" s="1209"/>
      <c r="EKT433" s="1209"/>
      <c r="EKU433" s="1210"/>
      <c r="EKV433" s="1211"/>
      <c r="EKW433" s="1210"/>
      <c r="EKY433" s="1208"/>
      <c r="EKZ433" s="1209"/>
      <c r="ELA433" s="1209"/>
      <c r="ELB433" s="1209"/>
      <c r="ELC433" s="1209"/>
      <c r="ELD433" s="1210"/>
      <c r="ELE433" s="1211"/>
      <c r="ELF433" s="1210"/>
      <c r="ELH433" s="1208"/>
      <c r="ELI433" s="1209"/>
      <c r="ELJ433" s="1209"/>
      <c r="ELK433" s="1209"/>
      <c r="ELL433" s="1209"/>
      <c r="ELM433" s="1210"/>
      <c r="ELN433" s="1211"/>
      <c r="ELO433" s="1210"/>
      <c r="ELQ433" s="1208"/>
      <c r="ELR433" s="1209"/>
      <c r="ELS433" s="1209"/>
      <c r="ELT433" s="1209"/>
      <c r="ELU433" s="1209"/>
      <c r="ELV433" s="1210"/>
      <c r="ELW433" s="1211"/>
      <c r="ELX433" s="1210"/>
      <c r="ELZ433" s="1208"/>
      <c r="EMA433" s="1209"/>
      <c r="EMB433" s="1209"/>
      <c r="EMC433" s="1209"/>
      <c r="EMD433" s="1209"/>
      <c r="EME433" s="1210"/>
      <c r="EMF433" s="1211"/>
      <c r="EMG433" s="1210"/>
      <c r="EMI433" s="1208"/>
      <c r="EMJ433" s="1209"/>
      <c r="EMK433" s="1209"/>
      <c r="EML433" s="1209"/>
      <c r="EMM433" s="1209"/>
      <c r="EMN433" s="1210"/>
      <c r="EMO433" s="1211"/>
      <c r="EMP433" s="1210"/>
      <c r="EMR433" s="1208"/>
      <c r="EMS433" s="1209"/>
      <c r="EMT433" s="1209"/>
      <c r="EMU433" s="1209"/>
      <c r="EMV433" s="1209"/>
      <c r="EMW433" s="1210"/>
      <c r="EMX433" s="1211"/>
      <c r="EMY433" s="1210"/>
      <c r="ENA433" s="1208"/>
      <c r="ENB433" s="1209"/>
      <c r="ENC433" s="1209"/>
      <c r="END433" s="1209"/>
      <c r="ENE433" s="1209"/>
      <c r="ENF433" s="1210"/>
      <c r="ENG433" s="1211"/>
      <c r="ENH433" s="1210"/>
      <c r="ENJ433" s="1208"/>
      <c r="ENK433" s="1209"/>
      <c r="ENL433" s="1209"/>
      <c r="ENM433" s="1209"/>
      <c r="ENN433" s="1209"/>
      <c r="ENO433" s="1210"/>
      <c r="ENP433" s="1211"/>
      <c r="ENQ433" s="1210"/>
      <c r="ENS433" s="1208"/>
      <c r="ENT433" s="1209"/>
      <c r="ENU433" s="1209"/>
      <c r="ENV433" s="1209"/>
      <c r="ENW433" s="1209"/>
      <c r="ENX433" s="1210"/>
      <c r="ENY433" s="1211"/>
      <c r="ENZ433" s="1210"/>
      <c r="EOB433" s="1208"/>
      <c r="EOC433" s="1209"/>
      <c r="EOD433" s="1209"/>
      <c r="EOE433" s="1209"/>
      <c r="EOF433" s="1209"/>
      <c r="EOG433" s="1210"/>
      <c r="EOH433" s="1211"/>
      <c r="EOI433" s="1210"/>
      <c r="EOK433" s="1208"/>
      <c r="EOL433" s="1209"/>
      <c r="EOM433" s="1209"/>
      <c r="EON433" s="1209"/>
      <c r="EOO433" s="1209"/>
      <c r="EOP433" s="1210"/>
      <c r="EOQ433" s="1211"/>
      <c r="EOR433" s="1210"/>
      <c r="EOT433" s="1208"/>
      <c r="EOU433" s="1209"/>
      <c r="EOV433" s="1209"/>
      <c r="EOW433" s="1209"/>
      <c r="EOX433" s="1209"/>
      <c r="EOY433" s="1210"/>
      <c r="EOZ433" s="1211"/>
      <c r="EPA433" s="1210"/>
      <c r="EPC433" s="1208"/>
      <c r="EPD433" s="1209"/>
      <c r="EPE433" s="1209"/>
      <c r="EPF433" s="1209"/>
      <c r="EPG433" s="1209"/>
      <c r="EPH433" s="1210"/>
      <c r="EPI433" s="1211"/>
      <c r="EPJ433" s="1210"/>
      <c r="EPL433" s="1208"/>
      <c r="EPM433" s="1209"/>
      <c r="EPN433" s="1209"/>
      <c r="EPO433" s="1209"/>
      <c r="EPP433" s="1209"/>
      <c r="EPQ433" s="1210"/>
      <c r="EPR433" s="1211"/>
      <c r="EPS433" s="1210"/>
      <c r="EPU433" s="1208"/>
      <c r="EPV433" s="1209"/>
      <c r="EPW433" s="1209"/>
      <c r="EPX433" s="1209"/>
      <c r="EPY433" s="1209"/>
      <c r="EPZ433" s="1210"/>
      <c r="EQA433" s="1211"/>
      <c r="EQB433" s="1210"/>
      <c r="EQD433" s="1208"/>
      <c r="EQE433" s="1209"/>
      <c r="EQF433" s="1209"/>
      <c r="EQG433" s="1209"/>
      <c r="EQH433" s="1209"/>
      <c r="EQI433" s="1210"/>
      <c r="EQJ433" s="1211"/>
      <c r="EQK433" s="1210"/>
      <c r="EQM433" s="1208"/>
      <c r="EQN433" s="1209"/>
      <c r="EQO433" s="1209"/>
      <c r="EQP433" s="1209"/>
      <c r="EQQ433" s="1209"/>
      <c r="EQR433" s="1210"/>
      <c r="EQS433" s="1211"/>
      <c r="EQT433" s="1210"/>
      <c r="EQV433" s="1208"/>
      <c r="EQW433" s="1209"/>
      <c r="EQX433" s="1209"/>
      <c r="EQY433" s="1209"/>
      <c r="EQZ433" s="1209"/>
      <c r="ERA433" s="1210"/>
      <c r="ERB433" s="1211"/>
      <c r="ERC433" s="1210"/>
      <c r="ERE433" s="1208"/>
      <c r="ERF433" s="1209"/>
      <c r="ERG433" s="1209"/>
      <c r="ERH433" s="1209"/>
      <c r="ERI433" s="1209"/>
      <c r="ERJ433" s="1210"/>
      <c r="ERK433" s="1211"/>
      <c r="ERL433" s="1210"/>
      <c r="ERN433" s="1208"/>
      <c r="ERO433" s="1209"/>
      <c r="ERP433" s="1209"/>
      <c r="ERQ433" s="1209"/>
      <c r="ERR433" s="1209"/>
      <c r="ERS433" s="1210"/>
      <c r="ERT433" s="1211"/>
      <c r="ERU433" s="1210"/>
      <c r="ERW433" s="1208"/>
      <c r="ERX433" s="1209"/>
      <c r="ERY433" s="1209"/>
      <c r="ERZ433" s="1209"/>
      <c r="ESA433" s="1209"/>
      <c r="ESB433" s="1210"/>
      <c r="ESC433" s="1211"/>
      <c r="ESD433" s="1210"/>
      <c r="ESF433" s="1208"/>
      <c r="ESG433" s="1209"/>
      <c r="ESH433" s="1209"/>
      <c r="ESI433" s="1209"/>
      <c r="ESJ433" s="1209"/>
      <c r="ESK433" s="1210"/>
      <c r="ESL433" s="1211"/>
      <c r="ESM433" s="1210"/>
      <c r="ESO433" s="1208"/>
      <c r="ESP433" s="1209"/>
      <c r="ESQ433" s="1209"/>
      <c r="ESR433" s="1209"/>
      <c r="ESS433" s="1209"/>
      <c r="EST433" s="1210"/>
      <c r="ESU433" s="1211"/>
      <c r="ESV433" s="1210"/>
      <c r="ESX433" s="1208"/>
      <c r="ESY433" s="1209"/>
      <c r="ESZ433" s="1209"/>
      <c r="ETA433" s="1209"/>
      <c r="ETB433" s="1209"/>
      <c r="ETC433" s="1210"/>
      <c r="ETD433" s="1211"/>
      <c r="ETE433" s="1210"/>
      <c r="ETG433" s="1208"/>
      <c r="ETH433" s="1209"/>
      <c r="ETI433" s="1209"/>
      <c r="ETJ433" s="1209"/>
      <c r="ETK433" s="1209"/>
      <c r="ETL433" s="1210"/>
      <c r="ETM433" s="1211"/>
      <c r="ETN433" s="1210"/>
      <c r="ETP433" s="1208"/>
      <c r="ETQ433" s="1209"/>
      <c r="ETR433" s="1209"/>
      <c r="ETS433" s="1209"/>
      <c r="ETT433" s="1209"/>
      <c r="ETU433" s="1210"/>
      <c r="ETV433" s="1211"/>
      <c r="ETW433" s="1210"/>
      <c r="ETY433" s="1208"/>
      <c r="ETZ433" s="1209"/>
      <c r="EUA433" s="1209"/>
      <c r="EUB433" s="1209"/>
      <c r="EUC433" s="1209"/>
      <c r="EUD433" s="1210"/>
      <c r="EUE433" s="1211"/>
      <c r="EUF433" s="1210"/>
      <c r="EUH433" s="1208"/>
      <c r="EUI433" s="1209"/>
      <c r="EUJ433" s="1209"/>
      <c r="EUK433" s="1209"/>
      <c r="EUL433" s="1209"/>
      <c r="EUM433" s="1210"/>
      <c r="EUN433" s="1211"/>
      <c r="EUO433" s="1210"/>
      <c r="EUQ433" s="1208"/>
      <c r="EUR433" s="1209"/>
      <c r="EUS433" s="1209"/>
      <c r="EUT433" s="1209"/>
      <c r="EUU433" s="1209"/>
      <c r="EUV433" s="1210"/>
      <c r="EUW433" s="1211"/>
      <c r="EUX433" s="1210"/>
      <c r="EUZ433" s="1208"/>
      <c r="EVA433" s="1209"/>
      <c r="EVB433" s="1209"/>
      <c r="EVC433" s="1209"/>
      <c r="EVD433" s="1209"/>
      <c r="EVE433" s="1210"/>
      <c r="EVF433" s="1211"/>
      <c r="EVG433" s="1210"/>
      <c r="EVI433" s="1208"/>
      <c r="EVJ433" s="1209"/>
      <c r="EVK433" s="1209"/>
      <c r="EVL433" s="1209"/>
      <c r="EVM433" s="1209"/>
      <c r="EVN433" s="1210"/>
      <c r="EVO433" s="1211"/>
      <c r="EVP433" s="1210"/>
      <c r="EVR433" s="1208"/>
      <c r="EVS433" s="1209"/>
      <c r="EVT433" s="1209"/>
      <c r="EVU433" s="1209"/>
      <c r="EVV433" s="1209"/>
      <c r="EVW433" s="1210"/>
      <c r="EVX433" s="1211"/>
      <c r="EVY433" s="1210"/>
      <c r="EWA433" s="1208"/>
      <c r="EWB433" s="1209"/>
      <c r="EWC433" s="1209"/>
      <c r="EWD433" s="1209"/>
      <c r="EWE433" s="1209"/>
      <c r="EWF433" s="1210"/>
      <c r="EWG433" s="1211"/>
      <c r="EWH433" s="1210"/>
      <c r="EWJ433" s="1208"/>
      <c r="EWK433" s="1209"/>
      <c r="EWL433" s="1209"/>
      <c r="EWM433" s="1209"/>
      <c r="EWN433" s="1209"/>
      <c r="EWO433" s="1210"/>
      <c r="EWP433" s="1211"/>
      <c r="EWQ433" s="1210"/>
      <c r="EWS433" s="1208"/>
      <c r="EWT433" s="1209"/>
      <c r="EWU433" s="1209"/>
      <c r="EWV433" s="1209"/>
      <c r="EWW433" s="1209"/>
      <c r="EWX433" s="1210"/>
      <c r="EWY433" s="1211"/>
      <c r="EWZ433" s="1210"/>
      <c r="EXB433" s="1208"/>
      <c r="EXC433" s="1209"/>
      <c r="EXD433" s="1209"/>
      <c r="EXE433" s="1209"/>
      <c r="EXF433" s="1209"/>
      <c r="EXG433" s="1210"/>
      <c r="EXH433" s="1211"/>
      <c r="EXI433" s="1210"/>
      <c r="EXK433" s="1208"/>
      <c r="EXL433" s="1209"/>
      <c r="EXM433" s="1209"/>
      <c r="EXN433" s="1209"/>
      <c r="EXO433" s="1209"/>
      <c r="EXP433" s="1210"/>
      <c r="EXQ433" s="1211"/>
      <c r="EXR433" s="1210"/>
      <c r="EXT433" s="1208"/>
      <c r="EXU433" s="1209"/>
      <c r="EXV433" s="1209"/>
      <c r="EXW433" s="1209"/>
      <c r="EXX433" s="1209"/>
      <c r="EXY433" s="1210"/>
      <c r="EXZ433" s="1211"/>
      <c r="EYA433" s="1210"/>
      <c r="EYC433" s="1208"/>
      <c r="EYD433" s="1209"/>
      <c r="EYE433" s="1209"/>
      <c r="EYF433" s="1209"/>
      <c r="EYG433" s="1209"/>
      <c r="EYH433" s="1210"/>
      <c r="EYI433" s="1211"/>
      <c r="EYJ433" s="1210"/>
      <c r="EYL433" s="1208"/>
      <c r="EYM433" s="1209"/>
      <c r="EYN433" s="1209"/>
      <c r="EYO433" s="1209"/>
      <c r="EYP433" s="1209"/>
      <c r="EYQ433" s="1210"/>
      <c r="EYR433" s="1211"/>
      <c r="EYS433" s="1210"/>
      <c r="EYU433" s="1208"/>
      <c r="EYV433" s="1209"/>
      <c r="EYW433" s="1209"/>
      <c r="EYX433" s="1209"/>
      <c r="EYY433" s="1209"/>
      <c r="EYZ433" s="1210"/>
      <c r="EZA433" s="1211"/>
      <c r="EZB433" s="1210"/>
      <c r="EZD433" s="1208"/>
      <c r="EZE433" s="1209"/>
      <c r="EZF433" s="1209"/>
      <c r="EZG433" s="1209"/>
      <c r="EZH433" s="1209"/>
      <c r="EZI433" s="1210"/>
      <c r="EZJ433" s="1211"/>
      <c r="EZK433" s="1210"/>
      <c r="EZM433" s="1208"/>
      <c r="EZN433" s="1209"/>
      <c r="EZO433" s="1209"/>
      <c r="EZP433" s="1209"/>
      <c r="EZQ433" s="1209"/>
      <c r="EZR433" s="1210"/>
      <c r="EZS433" s="1211"/>
      <c r="EZT433" s="1210"/>
      <c r="EZV433" s="1208"/>
      <c r="EZW433" s="1209"/>
      <c r="EZX433" s="1209"/>
      <c r="EZY433" s="1209"/>
      <c r="EZZ433" s="1209"/>
      <c r="FAA433" s="1210"/>
      <c r="FAB433" s="1211"/>
      <c r="FAC433" s="1210"/>
      <c r="FAE433" s="1208"/>
      <c r="FAF433" s="1209"/>
      <c r="FAG433" s="1209"/>
      <c r="FAH433" s="1209"/>
      <c r="FAI433" s="1209"/>
      <c r="FAJ433" s="1210"/>
      <c r="FAK433" s="1211"/>
      <c r="FAL433" s="1210"/>
      <c r="FAN433" s="1208"/>
      <c r="FAO433" s="1209"/>
      <c r="FAP433" s="1209"/>
      <c r="FAQ433" s="1209"/>
      <c r="FAR433" s="1209"/>
      <c r="FAS433" s="1210"/>
      <c r="FAT433" s="1211"/>
      <c r="FAU433" s="1210"/>
      <c r="FAW433" s="1208"/>
      <c r="FAX433" s="1209"/>
      <c r="FAY433" s="1209"/>
      <c r="FAZ433" s="1209"/>
      <c r="FBA433" s="1209"/>
      <c r="FBB433" s="1210"/>
      <c r="FBC433" s="1211"/>
      <c r="FBD433" s="1210"/>
      <c r="FBF433" s="1208"/>
      <c r="FBG433" s="1209"/>
      <c r="FBH433" s="1209"/>
      <c r="FBI433" s="1209"/>
      <c r="FBJ433" s="1209"/>
      <c r="FBK433" s="1210"/>
      <c r="FBL433" s="1211"/>
      <c r="FBM433" s="1210"/>
      <c r="FBO433" s="1208"/>
      <c r="FBP433" s="1209"/>
      <c r="FBQ433" s="1209"/>
      <c r="FBR433" s="1209"/>
      <c r="FBS433" s="1209"/>
      <c r="FBT433" s="1210"/>
      <c r="FBU433" s="1211"/>
      <c r="FBV433" s="1210"/>
      <c r="FBX433" s="1208"/>
      <c r="FBY433" s="1209"/>
      <c r="FBZ433" s="1209"/>
      <c r="FCA433" s="1209"/>
      <c r="FCB433" s="1209"/>
      <c r="FCC433" s="1210"/>
      <c r="FCD433" s="1211"/>
      <c r="FCE433" s="1210"/>
      <c r="FCG433" s="1208"/>
      <c r="FCH433" s="1209"/>
      <c r="FCI433" s="1209"/>
      <c r="FCJ433" s="1209"/>
      <c r="FCK433" s="1209"/>
      <c r="FCL433" s="1210"/>
      <c r="FCM433" s="1211"/>
      <c r="FCN433" s="1210"/>
      <c r="FCP433" s="1208"/>
      <c r="FCQ433" s="1209"/>
      <c r="FCR433" s="1209"/>
      <c r="FCS433" s="1209"/>
      <c r="FCT433" s="1209"/>
      <c r="FCU433" s="1210"/>
      <c r="FCV433" s="1211"/>
      <c r="FCW433" s="1210"/>
      <c r="FCY433" s="1208"/>
      <c r="FCZ433" s="1209"/>
      <c r="FDA433" s="1209"/>
      <c r="FDB433" s="1209"/>
      <c r="FDC433" s="1209"/>
      <c r="FDD433" s="1210"/>
      <c r="FDE433" s="1211"/>
      <c r="FDF433" s="1210"/>
      <c r="FDH433" s="1208"/>
      <c r="FDI433" s="1209"/>
      <c r="FDJ433" s="1209"/>
      <c r="FDK433" s="1209"/>
      <c r="FDL433" s="1209"/>
      <c r="FDM433" s="1210"/>
      <c r="FDN433" s="1211"/>
      <c r="FDO433" s="1210"/>
      <c r="FDQ433" s="1208"/>
      <c r="FDR433" s="1209"/>
      <c r="FDS433" s="1209"/>
      <c r="FDT433" s="1209"/>
      <c r="FDU433" s="1209"/>
      <c r="FDV433" s="1210"/>
      <c r="FDW433" s="1211"/>
      <c r="FDX433" s="1210"/>
      <c r="FDZ433" s="1208"/>
      <c r="FEA433" s="1209"/>
      <c r="FEB433" s="1209"/>
      <c r="FEC433" s="1209"/>
      <c r="FED433" s="1209"/>
      <c r="FEE433" s="1210"/>
      <c r="FEF433" s="1211"/>
      <c r="FEG433" s="1210"/>
      <c r="FEI433" s="1208"/>
      <c r="FEJ433" s="1209"/>
      <c r="FEK433" s="1209"/>
      <c r="FEL433" s="1209"/>
      <c r="FEM433" s="1209"/>
      <c r="FEN433" s="1210"/>
      <c r="FEO433" s="1211"/>
      <c r="FEP433" s="1210"/>
      <c r="FER433" s="1208"/>
      <c r="FES433" s="1209"/>
      <c r="FET433" s="1209"/>
      <c r="FEU433" s="1209"/>
      <c r="FEV433" s="1209"/>
      <c r="FEW433" s="1210"/>
      <c r="FEX433" s="1211"/>
      <c r="FEY433" s="1210"/>
      <c r="FFA433" s="1208"/>
      <c r="FFB433" s="1209"/>
      <c r="FFC433" s="1209"/>
      <c r="FFD433" s="1209"/>
      <c r="FFE433" s="1209"/>
      <c r="FFF433" s="1210"/>
      <c r="FFG433" s="1211"/>
      <c r="FFH433" s="1210"/>
      <c r="FFJ433" s="1208"/>
      <c r="FFK433" s="1209"/>
      <c r="FFL433" s="1209"/>
      <c r="FFM433" s="1209"/>
      <c r="FFN433" s="1209"/>
      <c r="FFO433" s="1210"/>
      <c r="FFP433" s="1211"/>
      <c r="FFQ433" s="1210"/>
      <c r="FFS433" s="1208"/>
      <c r="FFT433" s="1209"/>
      <c r="FFU433" s="1209"/>
      <c r="FFV433" s="1209"/>
      <c r="FFW433" s="1209"/>
      <c r="FFX433" s="1210"/>
      <c r="FFY433" s="1211"/>
      <c r="FFZ433" s="1210"/>
      <c r="FGB433" s="1208"/>
      <c r="FGC433" s="1209"/>
      <c r="FGD433" s="1209"/>
      <c r="FGE433" s="1209"/>
      <c r="FGF433" s="1209"/>
      <c r="FGG433" s="1210"/>
      <c r="FGH433" s="1211"/>
      <c r="FGI433" s="1210"/>
      <c r="FGK433" s="1208"/>
      <c r="FGL433" s="1209"/>
      <c r="FGM433" s="1209"/>
      <c r="FGN433" s="1209"/>
      <c r="FGO433" s="1209"/>
      <c r="FGP433" s="1210"/>
      <c r="FGQ433" s="1211"/>
      <c r="FGR433" s="1210"/>
      <c r="FGT433" s="1208"/>
      <c r="FGU433" s="1209"/>
      <c r="FGV433" s="1209"/>
      <c r="FGW433" s="1209"/>
      <c r="FGX433" s="1209"/>
      <c r="FGY433" s="1210"/>
      <c r="FGZ433" s="1211"/>
      <c r="FHA433" s="1210"/>
      <c r="FHC433" s="1208"/>
      <c r="FHD433" s="1209"/>
      <c r="FHE433" s="1209"/>
      <c r="FHF433" s="1209"/>
      <c r="FHG433" s="1209"/>
      <c r="FHH433" s="1210"/>
      <c r="FHI433" s="1211"/>
      <c r="FHJ433" s="1210"/>
      <c r="FHL433" s="1208"/>
      <c r="FHM433" s="1209"/>
      <c r="FHN433" s="1209"/>
      <c r="FHO433" s="1209"/>
      <c r="FHP433" s="1209"/>
      <c r="FHQ433" s="1210"/>
      <c r="FHR433" s="1211"/>
      <c r="FHS433" s="1210"/>
      <c r="FHU433" s="1208"/>
      <c r="FHV433" s="1209"/>
      <c r="FHW433" s="1209"/>
      <c r="FHX433" s="1209"/>
      <c r="FHY433" s="1209"/>
      <c r="FHZ433" s="1210"/>
      <c r="FIA433" s="1211"/>
      <c r="FIB433" s="1210"/>
      <c r="FID433" s="1208"/>
      <c r="FIE433" s="1209"/>
      <c r="FIF433" s="1209"/>
      <c r="FIG433" s="1209"/>
      <c r="FIH433" s="1209"/>
      <c r="FII433" s="1210"/>
      <c r="FIJ433" s="1211"/>
      <c r="FIK433" s="1210"/>
      <c r="FIM433" s="1208"/>
      <c r="FIN433" s="1209"/>
      <c r="FIO433" s="1209"/>
      <c r="FIP433" s="1209"/>
      <c r="FIQ433" s="1209"/>
      <c r="FIR433" s="1210"/>
      <c r="FIS433" s="1211"/>
      <c r="FIT433" s="1210"/>
      <c r="FIV433" s="1208"/>
      <c r="FIW433" s="1209"/>
      <c r="FIX433" s="1209"/>
      <c r="FIY433" s="1209"/>
      <c r="FIZ433" s="1209"/>
      <c r="FJA433" s="1210"/>
      <c r="FJB433" s="1211"/>
      <c r="FJC433" s="1210"/>
      <c r="FJE433" s="1208"/>
      <c r="FJF433" s="1209"/>
      <c r="FJG433" s="1209"/>
      <c r="FJH433" s="1209"/>
      <c r="FJI433" s="1209"/>
      <c r="FJJ433" s="1210"/>
      <c r="FJK433" s="1211"/>
      <c r="FJL433" s="1210"/>
      <c r="FJN433" s="1208"/>
      <c r="FJO433" s="1209"/>
      <c r="FJP433" s="1209"/>
      <c r="FJQ433" s="1209"/>
      <c r="FJR433" s="1209"/>
      <c r="FJS433" s="1210"/>
      <c r="FJT433" s="1211"/>
      <c r="FJU433" s="1210"/>
      <c r="FJW433" s="1208"/>
      <c r="FJX433" s="1209"/>
      <c r="FJY433" s="1209"/>
      <c r="FJZ433" s="1209"/>
      <c r="FKA433" s="1209"/>
      <c r="FKB433" s="1210"/>
      <c r="FKC433" s="1211"/>
      <c r="FKD433" s="1210"/>
      <c r="FKF433" s="1208"/>
      <c r="FKG433" s="1209"/>
      <c r="FKH433" s="1209"/>
      <c r="FKI433" s="1209"/>
      <c r="FKJ433" s="1209"/>
      <c r="FKK433" s="1210"/>
      <c r="FKL433" s="1211"/>
      <c r="FKM433" s="1210"/>
      <c r="FKO433" s="1208"/>
      <c r="FKP433" s="1209"/>
      <c r="FKQ433" s="1209"/>
      <c r="FKR433" s="1209"/>
      <c r="FKS433" s="1209"/>
      <c r="FKT433" s="1210"/>
      <c r="FKU433" s="1211"/>
      <c r="FKV433" s="1210"/>
      <c r="FKX433" s="1208"/>
      <c r="FKY433" s="1209"/>
      <c r="FKZ433" s="1209"/>
      <c r="FLA433" s="1209"/>
      <c r="FLB433" s="1209"/>
      <c r="FLC433" s="1210"/>
      <c r="FLD433" s="1211"/>
      <c r="FLE433" s="1210"/>
      <c r="FLG433" s="1208"/>
      <c r="FLH433" s="1209"/>
      <c r="FLI433" s="1209"/>
      <c r="FLJ433" s="1209"/>
      <c r="FLK433" s="1209"/>
      <c r="FLL433" s="1210"/>
      <c r="FLM433" s="1211"/>
      <c r="FLN433" s="1210"/>
      <c r="FLP433" s="1208"/>
      <c r="FLQ433" s="1209"/>
      <c r="FLR433" s="1209"/>
      <c r="FLS433" s="1209"/>
      <c r="FLT433" s="1209"/>
      <c r="FLU433" s="1210"/>
      <c r="FLV433" s="1211"/>
      <c r="FLW433" s="1210"/>
      <c r="FLY433" s="1208"/>
      <c r="FLZ433" s="1209"/>
      <c r="FMA433" s="1209"/>
      <c r="FMB433" s="1209"/>
      <c r="FMC433" s="1209"/>
      <c r="FMD433" s="1210"/>
      <c r="FME433" s="1211"/>
      <c r="FMF433" s="1210"/>
      <c r="FMH433" s="1208"/>
      <c r="FMI433" s="1209"/>
      <c r="FMJ433" s="1209"/>
      <c r="FMK433" s="1209"/>
      <c r="FML433" s="1209"/>
      <c r="FMM433" s="1210"/>
      <c r="FMN433" s="1211"/>
      <c r="FMO433" s="1210"/>
      <c r="FMQ433" s="1208"/>
      <c r="FMR433" s="1209"/>
      <c r="FMS433" s="1209"/>
      <c r="FMT433" s="1209"/>
      <c r="FMU433" s="1209"/>
      <c r="FMV433" s="1210"/>
      <c r="FMW433" s="1211"/>
      <c r="FMX433" s="1210"/>
      <c r="FMZ433" s="1208"/>
      <c r="FNA433" s="1209"/>
      <c r="FNB433" s="1209"/>
      <c r="FNC433" s="1209"/>
      <c r="FND433" s="1209"/>
      <c r="FNE433" s="1210"/>
      <c r="FNF433" s="1211"/>
      <c r="FNG433" s="1210"/>
      <c r="FNI433" s="1208"/>
      <c r="FNJ433" s="1209"/>
      <c r="FNK433" s="1209"/>
      <c r="FNL433" s="1209"/>
      <c r="FNM433" s="1209"/>
      <c r="FNN433" s="1210"/>
      <c r="FNO433" s="1211"/>
      <c r="FNP433" s="1210"/>
      <c r="FNR433" s="1208"/>
      <c r="FNS433" s="1209"/>
      <c r="FNT433" s="1209"/>
      <c r="FNU433" s="1209"/>
      <c r="FNV433" s="1209"/>
      <c r="FNW433" s="1210"/>
      <c r="FNX433" s="1211"/>
      <c r="FNY433" s="1210"/>
      <c r="FOA433" s="1208"/>
      <c r="FOB433" s="1209"/>
      <c r="FOC433" s="1209"/>
      <c r="FOD433" s="1209"/>
      <c r="FOE433" s="1209"/>
      <c r="FOF433" s="1210"/>
      <c r="FOG433" s="1211"/>
      <c r="FOH433" s="1210"/>
      <c r="FOJ433" s="1208"/>
      <c r="FOK433" s="1209"/>
      <c r="FOL433" s="1209"/>
      <c r="FOM433" s="1209"/>
      <c r="FON433" s="1209"/>
      <c r="FOO433" s="1210"/>
      <c r="FOP433" s="1211"/>
      <c r="FOQ433" s="1210"/>
      <c r="FOS433" s="1208"/>
      <c r="FOT433" s="1209"/>
      <c r="FOU433" s="1209"/>
      <c r="FOV433" s="1209"/>
      <c r="FOW433" s="1209"/>
      <c r="FOX433" s="1210"/>
      <c r="FOY433" s="1211"/>
      <c r="FOZ433" s="1210"/>
      <c r="FPB433" s="1208"/>
      <c r="FPC433" s="1209"/>
      <c r="FPD433" s="1209"/>
      <c r="FPE433" s="1209"/>
      <c r="FPF433" s="1209"/>
      <c r="FPG433" s="1210"/>
      <c r="FPH433" s="1211"/>
      <c r="FPI433" s="1210"/>
      <c r="FPK433" s="1208"/>
      <c r="FPL433" s="1209"/>
      <c r="FPM433" s="1209"/>
      <c r="FPN433" s="1209"/>
      <c r="FPO433" s="1209"/>
      <c r="FPP433" s="1210"/>
      <c r="FPQ433" s="1211"/>
      <c r="FPR433" s="1210"/>
      <c r="FPT433" s="1208"/>
      <c r="FPU433" s="1209"/>
      <c r="FPV433" s="1209"/>
      <c r="FPW433" s="1209"/>
      <c r="FPX433" s="1209"/>
      <c r="FPY433" s="1210"/>
      <c r="FPZ433" s="1211"/>
      <c r="FQA433" s="1210"/>
      <c r="FQC433" s="1208"/>
      <c r="FQD433" s="1209"/>
      <c r="FQE433" s="1209"/>
      <c r="FQF433" s="1209"/>
      <c r="FQG433" s="1209"/>
      <c r="FQH433" s="1210"/>
      <c r="FQI433" s="1211"/>
      <c r="FQJ433" s="1210"/>
      <c r="FQL433" s="1208"/>
      <c r="FQM433" s="1209"/>
      <c r="FQN433" s="1209"/>
      <c r="FQO433" s="1209"/>
      <c r="FQP433" s="1209"/>
      <c r="FQQ433" s="1210"/>
      <c r="FQR433" s="1211"/>
      <c r="FQS433" s="1210"/>
      <c r="FQU433" s="1208"/>
      <c r="FQV433" s="1209"/>
      <c r="FQW433" s="1209"/>
      <c r="FQX433" s="1209"/>
      <c r="FQY433" s="1209"/>
      <c r="FQZ433" s="1210"/>
      <c r="FRA433" s="1211"/>
      <c r="FRB433" s="1210"/>
      <c r="FRD433" s="1208"/>
      <c r="FRE433" s="1209"/>
      <c r="FRF433" s="1209"/>
      <c r="FRG433" s="1209"/>
      <c r="FRH433" s="1209"/>
      <c r="FRI433" s="1210"/>
      <c r="FRJ433" s="1211"/>
      <c r="FRK433" s="1210"/>
      <c r="FRM433" s="1208"/>
      <c r="FRN433" s="1209"/>
      <c r="FRO433" s="1209"/>
      <c r="FRP433" s="1209"/>
      <c r="FRQ433" s="1209"/>
      <c r="FRR433" s="1210"/>
      <c r="FRS433" s="1211"/>
      <c r="FRT433" s="1210"/>
      <c r="FRV433" s="1208"/>
      <c r="FRW433" s="1209"/>
      <c r="FRX433" s="1209"/>
      <c r="FRY433" s="1209"/>
      <c r="FRZ433" s="1209"/>
      <c r="FSA433" s="1210"/>
      <c r="FSB433" s="1211"/>
      <c r="FSC433" s="1210"/>
      <c r="FSE433" s="1208"/>
      <c r="FSF433" s="1209"/>
      <c r="FSG433" s="1209"/>
      <c r="FSH433" s="1209"/>
      <c r="FSI433" s="1209"/>
      <c r="FSJ433" s="1210"/>
      <c r="FSK433" s="1211"/>
      <c r="FSL433" s="1210"/>
      <c r="FSN433" s="1208"/>
      <c r="FSO433" s="1209"/>
      <c r="FSP433" s="1209"/>
      <c r="FSQ433" s="1209"/>
      <c r="FSR433" s="1209"/>
      <c r="FSS433" s="1210"/>
      <c r="FST433" s="1211"/>
      <c r="FSU433" s="1210"/>
      <c r="FSW433" s="1208"/>
      <c r="FSX433" s="1209"/>
      <c r="FSY433" s="1209"/>
      <c r="FSZ433" s="1209"/>
      <c r="FTA433" s="1209"/>
      <c r="FTB433" s="1210"/>
      <c r="FTC433" s="1211"/>
      <c r="FTD433" s="1210"/>
      <c r="FTF433" s="1208"/>
      <c r="FTG433" s="1209"/>
      <c r="FTH433" s="1209"/>
      <c r="FTI433" s="1209"/>
      <c r="FTJ433" s="1209"/>
      <c r="FTK433" s="1210"/>
      <c r="FTL433" s="1211"/>
      <c r="FTM433" s="1210"/>
      <c r="FTO433" s="1208"/>
      <c r="FTP433" s="1209"/>
      <c r="FTQ433" s="1209"/>
      <c r="FTR433" s="1209"/>
      <c r="FTS433" s="1209"/>
      <c r="FTT433" s="1210"/>
      <c r="FTU433" s="1211"/>
      <c r="FTV433" s="1210"/>
      <c r="FTX433" s="1208"/>
      <c r="FTY433" s="1209"/>
      <c r="FTZ433" s="1209"/>
      <c r="FUA433" s="1209"/>
      <c r="FUB433" s="1209"/>
      <c r="FUC433" s="1210"/>
      <c r="FUD433" s="1211"/>
      <c r="FUE433" s="1210"/>
      <c r="FUG433" s="1208"/>
      <c r="FUH433" s="1209"/>
      <c r="FUI433" s="1209"/>
      <c r="FUJ433" s="1209"/>
      <c r="FUK433" s="1209"/>
      <c r="FUL433" s="1210"/>
      <c r="FUM433" s="1211"/>
      <c r="FUN433" s="1210"/>
      <c r="FUP433" s="1208"/>
      <c r="FUQ433" s="1209"/>
      <c r="FUR433" s="1209"/>
      <c r="FUS433" s="1209"/>
      <c r="FUT433" s="1209"/>
      <c r="FUU433" s="1210"/>
      <c r="FUV433" s="1211"/>
      <c r="FUW433" s="1210"/>
      <c r="FUY433" s="1208"/>
      <c r="FUZ433" s="1209"/>
      <c r="FVA433" s="1209"/>
      <c r="FVB433" s="1209"/>
      <c r="FVC433" s="1209"/>
      <c r="FVD433" s="1210"/>
      <c r="FVE433" s="1211"/>
      <c r="FVF433" s="1210"/>
      <c r="FVH433" s="1208"/>
      <c r="FVI433" s="1209"/>
      <c r="FVJ433" s="1209"/>
      <c r="FVK433" s="1209"/>
      <c r="FVL433" s="1209"/>
      <c r="FVM433" s="1210"/>
      <c r="FVN433" s="1211"/>
      <c r="FVO433" s="1210"/>
      <c r="FVQ433" s="1208"/>
      <c r="FVR433" s="1209"/>
      <c r="FVS433" s="1209"/>
      <c r="FVT433" s="1209"/>
      <c r="FVU433" s="1209"/>
      <c r="FVV433" s="1210"/>
      <c r="FVW433" s="1211"/>
      <c r="FVX433" s="1210"/>
      <c r="FVZ433" s="1208"/>
      <c r="FWA433" s="1209"/>
      <c r="FWB433" s="1209"/>
      <c r="FWC433" s="1209"/>
      <c r="FWD433" s="1209"/>
      <c r="FWE433" s="1210"/>
      <c r="FWF433" s="1211"/>
      <c r="FWG433" s="1210"/>
      <c r="FWI433" s="1208"/>
      <c r="FWJ433" s="1209"/>
      <c r="FWK433" s="1209"/>
      <c r="FWL433" s="1209"/>
      <c r="FWM433" s="1209"/>
      <c r="FWN433" s="1210"/>
      <c r="FWO433" s="1211"/>
      <c r="FWP433" s="1210"/>
      <c r="FWR433" s="1208"/>
      <c r="FWS433" s="1209"/>
      <c r="FWT433" s="1209"/>
      <c r="FWU433" s="1209"/>
      <c r="FWV433" s="1209"/>
      <c r="FWW433" s="1210"/>
      <c r="FWX433" s="1211"/>
      <c r="FWY433" s="1210"/>
      <c r="FXA433" s="1208"/>
      <c r="FXB433" s="1209"/>
      <c r="FXC433" s="1209"/>
      <c r="FXD433" s="1209"/>
      <c r="FXE433" s="1209"/>
      <c r="FXF433" s="1210"/>
      <c r="FXG433" s="1211"/>
      <c r="FXH433" s="1210"/>
      <c r="FXJ433" s="1208"/>
      <c r="FXK433" s="1209"/>
      <c r="FXL433" s="1209"/>
      <c r="FXM433" s="1209"/>
      <c r="FXN433" s="1209"/>
      <c r="FXO433" s="1210"/>
      <c r="FXP433" s="1211"/>
      <c r="FXQ433" s="1210"/>
      <c r="FXS433" s="1208"/>
      <c r="FXT433" s="1209"/>
      <c r="FXU433" s="1209"/>
      <c r="FXV433" s="1209"/>
      <c r="FXW433" s="1209"/>
      <c r="FXX433" s="1210"/>
      <c r="FXY433" s="1211"/>
      <c r="FXZ433" s="1210"/>
      <c r="FYB433" s="1208"/>
      <c r="FYC433" s="1209"/>
      <c r="FYD433" s="1209"/>
      <c r="FYE433" s="1209"/>
      <c r="FYF433" s="1209"/>
      <c r="FYG433" s="1210"/>
      <c r="FYH433" s="1211"/>
      <c r="FYI433" s="1210"/>
      <c r="FYK433" s="1208"/>
      <c r="FYL433" s="1209"/>
      <c r="FYM433" s="1209"/>
      <c r="FYN433" s="1209"/>
      <c r="FYO433" s="1209"/>
      <c r="FYP433" s="1210"/>
      <c r="FYQ433" s="1211"/>
      <c r="FYR433" s="1210"/>
      <c r="FYT433" s="1208"/>
      <c r="FYU433" s="1209"/>
      <c r="FYV433" s="1209"/>
      <c r="FYW433" s="1209"/>
      <c r="FYX433" s="1209"/>
      <c r="FYY433" s="1210"/>
      <c r="FYZ433" s="1211"/>
      <c r="FZA433" s="1210"/>
      <c r="FZC433" s="1208"/>
      <c r="FZD433" s="1209"/>
      <c r="FZE433" s="1209"/>
      <c r="FZF433" s="1209"/>
      <c r="FZG433" s="1209"/>
      <c r="FZH433" s="1210"/>
      <c r="FZI433" s="1211"/>
      <c r="FZJ433" s="1210"/>
      <c r="FZL433" s="1208"/>
      <c r="FZM433" s="1209"/>
      <c r="FZN433" s="1209"/>
      <c r="FZO433" s="1209"/>
      <c r="FZP433" s="1209"/>
      <c r="FZQ433" s="1210"/>
      <c r="FZR433" s="1211"/>
      <c r="FZS433" s="1210"/>
      <c r="FZU433" s="1208"/>
      <c r="FZV433" s="1209"/>
      <c r="FZW433" s="1209"/>
      <c r="FZX433" s="1209"/>
      <c r="FZY433" s="1209"/>
      <c r="FZZ433" s="1210"/>
      <c r="GAA433" s="1211"/>
      <c r="GAB433" s="1210"/>
      <c r="GAD433" s="1208"/>
      <c r="GAE433" s="1209"/>
      <c r="GAF433" s="1209"/>
      <c r="GAG433" s="1209"/>
      <c r="GAH433" s="1209"/>
      <c r="GAI433" s="1210"/>
      <c r="GAJ433" s="1211"/>
      <c r="GAK433" s="1210"/>
      <c r="GAM433" s="1208"/>
      <c r="GAN433" s="1209"/>
      <c r="GAO433" s="1209"/>
      <c r="GAP433" s="1209"/>
      <c r="GAQ433" s="1209"/>
      <c r="GAR433" s="1210"/>
      <c r="GAS433" s="1211"/>
      <c r="GAT433" s="1210"/>
      <c r="GAV433" s="1208"/>
      <c r="GAW433" s="1209"/>
      <c r="GAX433" s="1209"/>
      <c r="GAY433" s="1209"/>
      <c r="GAZ433" s="1209"/>
      <c r="GBA433" s="1210"/>
      <c r="GBB433" s="1211"/>
      <c r="GBC433" s="1210"/>
      <c r="GBE433" s="1208"/>
      <c r="GBF433" s="1209"/>
      <c r="GBG433" s="1209"/>
      <c r="GBH433" s="1209"/>
      <c r="GBI433" s="1209"/>
      <c r="GBJ433" s="1210"/>
      <c r="GBK433" s="1211"/>
      <c r="GBL433" s="1210"/>
      <c r="GBN433" s="1208"/>
      <c r="GBO433" s="1209"/>
      <c r="GBP433" s="1209"/>
      <c r="GBQ433" s="1209"/>
      <c r="GBR433" s="1209"/>
      <c r="GBS433" s="1210"/>
      <c r="GBT433" s="1211"/>
      <c r="GBU433" s="1210"/>
      <c r="GBW433" s="1208"/>
      <c r="GBX433" s="1209"/>
      <c r="GBY433" s="1209"/>
      <c r="GBZ433" s="1209"/>
      <c r="GCA433" s="1209"/>
      <c r="GCB433" s="1210"/>
      <c r="GCC433" s="1211"/>
      <c r="GCD433" s="1210"/>
      <c r="GCF433" s="1208"/>
      <c r="GCG433" s="1209"/>
      <c r="GCH433" s="1209"/>
      <c r="GCI433" s="1209"/>
      <c r="GCJ433" s="1209"/>
      <c r="GCK433" s="1210"/>
      <c r="GCL433" s="1211"/>
      <c r="GCM433" s="1210"/>
      <c r="GCO433" s="1208"/>
      <c r="GCP433" s="1209"/>
      <c r="GCQ433" s="1209"/>
      <c r="GCR433" s="1209"/>
      <c r="GCS433" s="1209"/>
      <c r="GCT433" s="1210"/>
      <c r="GCU433" s="1211"/>
      <c r="GCV433" s="1210"/>
      <c r="GCX433" s="1208"/>
      <c r="GCY433" s="1209"/>
      <c r="GCZ433" s="1209"/>
      <c r="GDA433" s="1209"/>
      <c r="GDB433" s="1209"/>
      <c r="GDC433" s="1210"/>
      <c r="GDD433" s="1211"/>
      <c r="GDE433" s="1210"/>
      <c r="GDG433" s="1208"/>
      <c r="GDH433" s="1209"/>
      <c r="GDI433" s="1209"/>
      <c r="GDJ433" s="1209"/>
      <c r="GDK433" s="1209"/>
      <c r="GDL433" s="1210"/>
      <c r="GDM433" s="1211"/>
      <c r="GDN433" s="1210"/>
      <c r="GDP433" s="1208"/>
      <c r="GDQ433" s="1209"/>
      <c r="GDR433" s="1209"/>
      <c r="GDS433" s="1209"/>
      <c r="GDT433" s="1209"/>
      <c r="GDU433" s="1210"/>
      <c r="GDV433" s="1211"/>
      <c r="GDW433" s="1210"/>
      <c r="GDY433" s="1208"/>
      <c r="GDZ433" s="1209"/>
      <c r="GEA433" s="1209"/>
      <c r="GEB433" s="1209"/>
      <c r="GEC433" s="1209"/>
      <c r="GED433" s="1210"/>
      <c r="GEE433" s="1211"/>
      <c r="GEF433" s="1210"/>
      <c r="GEH433" s="1208"/>
      <c r="GEI433" s="1209"/>
      <c r="GEJ433" s="1209"/>
      <c r="GEK433" s="1209"/>
      <c r="GEL433" s="1209"/>
      <c r="GEM433" s="1210"/>
      <c r="GEN433" s="1211"/>
      <c r="GEO433" s="1210"/>
      <c r="GEQ433" s="1208"/>
      <c r="GER433" s="1209"/>
      <c r="GES433" s="1209"/>
      <c r="GET433" s="1209"/>
      <c r="GEU433" s="1209"/>
      <c r="GEV433" s="1210"/>
      <c r="GEW433" s="1211"/>
      <c r="GEX433" s="1210"/>
      <c r="GEZ433" s="1208"/>
      <c r="GFA433" s="1209"/>
      <c r="GFB433" s="1209"/>
      <c r="GFC433" s="1209"/>
      <c r="GFD433" s="1209"/>
      <c r="GFE433" s="1210"/>
      <c r="GFF433" s="1211"/>
      <c r="GFG433" s="1210"/>
      <c r="GFI433" s="1208"/>
      <c r="GFJ433" s="1209"/>
      <c r="GFK433" s="1209"/>
      <c r="GFL433" s="1209"/>
      <c r="GFM433" s="1209"/>
      <c r="GFN433" s="1210"/>
      <c r="GFO433" s="1211"/>
      <c r="GFP433" s="1210"/>
      <c r="GFR433" s="1208"/>
      <c r="GFS433" s="1209"/>
      <c r="GFT433" s="1209"/>
      <c r="GFU433" s="1209"/>
      <c r="GFV433" s="1209"/>
      <c r="GFW433" s="1210"/>
      <c r="GFX433" s="1211"/>
      <c r="GFY433" s="1210"/>
      <c r="GGA433" s="1208"/>
      <c r="GGB433" s="1209"/>
      <c r="GGC433" s="1209"/>
      <c r="GGD433" s="1209"/>
      <c r="GGE433" s="1209"/>
      <c r="GGF433" s="1210"/>
      <c r="GGG433" s="1211"/>
      <c r="GGH433" s="1210"/>
      <c r="GGJ433" s="1208"/>
      <c r="GGK433" s="1209"/>
      <c r="GGL433" s="1209"/>
      <c r="GGM433" s="1209"/>
      <c r="GGN433" s="1209"/>
      <c r="GGO433" s="1210"/>
      <c r="GGP433" s="1211"/>
      <c r="GGQ433" s="1210"/>
      <c r="GGS433" s="1208"/>
      <c r="GGT433" s="1209"/>
      <c r="GGU433" s="1209"/>
      <c r="GGV433" s="1209"/>
      <c r="GGW433" s="1209"/>
      <c r="GGX433" s="1210"/>
      <c r="GGY433" s="1211"/>
      <c r="GGZ433" s="1210"/>
      <c r="GHB433" s="1208"/>
      <c r="GHC433" s="1209"/>
      <c r="GHD433" s="1209"/>
      <c r="GHE433" s="1209"/>
      <c r="GHF433" s="1209"/>
      <c r="GHG433" s="1210"/>
      <c r="GHH433" s="1211"/>
      <c r="GHI433" s="1210"/>
      <c r="GHK433" s="1208"/>
      <c r="GHL433" s="1209"/>
      <c r="GHM433" s="1209"/>
      <c r="GHN433" s="1209"/>
      <c r="GHO433" s="1209"/>
      <c r="GHP433" s="1210"/>
      <c r="GHQ433" s="1211"/>
      <c r="GHR433" s="1210"/>
      <c r="GHT433" s="1208"/>
      <c r="GHU433" s="1209"/>
      <c r="GHV433" s="1209"/>
      <c r="GHW433" s="1209"/>
      <c r="GHX433" s="1209"/>
      <c r="GHY433" s="1210"/>
      <c r="GHZ433" s="1211"/>
      <c r="GIA433" s="1210"/>
      <c r="GIC433" s="1208"/>
      <c r="GID433" s="1209"/>
      <c r="GIE433" s="1209"/>
      <c r="GIF433" s="1209"/>
      <c r="GIG433" s="1209"/>
      <c r="GIH433" s="1210"/>
      <c r="GII433" s="1211"/>
      <c r="GIJ433" s="1210"/>
      <c r="GIL433" s="1208"/>
      <c r="GIM433" s="1209"/>
      <c r="GIN433" s="1209"/>
      <c r="GIO433" s="1209"/>
      <c r="GIP433" s="1209"/>
      <c r="GIQ433" s="1210"/>
      <c r="GIR433" s="1211"/>
      <c r="GIS433" s="1210"/>
      <c r="GIU433" s="1208"/>
      <c r="GIV433" s="1209"/>
      <c r="GIW433" s="1209"/>
      <c r="GIX433" s="1209"/>
      <c r="GIY433" s="1209"/>
      <c r="GIZ433" s="1210"/>
      <c r="GJA433" s="1211"/>
      <c r="GJB433" s="1210"/>
      <c r="GJD433" s="1208"/>
      <c r="GJE433" s="1209"/>
      <c r="GJF433" s="1209"/>
      <c r="GJG433" s="1209"/>
      <c r="GJH433" s="1209"/>
      <c r="GJI433" s="1210"/>
      <c r="GJJ433" s="1211"/>
      <c r="GJK433" s="1210"/>
      <c r="GJM433" s="1208"/>
      <c r="GJN433" s="1209"/>
      <c r="GJO433" s="1209"/>
      <c r="GJP433" s="1209"/>
      <c r="GJQ433" s="1209"/>
      <c r="GJR433" s="1210"/>
      <c r="GJS433" s="1211"/>
      <c r="GJT433" s="1210"/>
      <c r="GJV433" s="1208"/>
      <c r="GJW433" s="1209"/>
      <c r="GJX433" s="1209"/>
      <c r="GJY433" s="1209"/>
      <c r="GJZ433" s="1209"/>
      <c r="GKA433" s="1210"/>
      <c r="GKB433" s="1211"/>
      <c r="GKC433" s="1210"/>
      <c r="GKE433" s="1208"/>
      <c r="GKF433" s="1209"/>
      <c r="GKG433" s="1209"/>
      <c r="GKH433" s="1209"/>
      <c r="GKI433" s="1209"/>
      <c r="GKJ433" s="1210"/>
      <c r="GKK433" s="1211"/>
      <c r="GKL433" s="1210"/>
      <c r="GKN433" s="1208"/>
      <c r="GKO433" s="1209"/>
      <c r="GKP433" s="1209"/>
      <c r="GKQ433" s="1209"/>
      <c r="GKR433" s="1209"/>
      <c r="GKS433" s="1210"/>
      <c r="GKT433" s="1211"/>
      <c r="GKU433" s="1210"/>
      <c r="GKW433" s="1208"/>
      <c r="GKX433" s="1209"/>
      <c r="GKY433" s="1209"/>
      <c r="GKZ433" s="1209"/>
      <c r="GLA433" s="1209"/>
      <c r="GLB433" s="1210"/>
      <c r="GLC433" s="1211"/>
      <c r="GLD433" s="1210"/>
      <c r="GLF433" s="1208"/>
      <c r="GLG433" s="1209"/>
      <c r="GLH433" s="1209"/>
      <c r="GLI433" s="1209"/>
      <c r="GLJ433" s="1209"/>
      <c r="GLK433" s="1210"/>
      <c r="GLL433" s="1211"/>
      <c r="GLM433" s="1210"/>
      <c r="GLO433" s="1208"/>
      <c r="GLP433" s="1209"/>
      <c r="GLQ433" s="1209"/>
      <c r="GLR433" s="1209"/>
      <c r="GLS433" s="1209"/>
      <c r="GLT433" s="1210"/>
      <c r="GLU433" s="1211"/>
      <c r="GLV433" s="1210"/>
      <c r="GLX433" s="1208"/>
      <c r="GLY433" s="1209"/>
      <c r="GLZ433" s="1209"/>
      <c r="GMA433" s="1209"/>
      <c r="GMB433" s="1209"/>
      <c r="GMC433" s="1210"/>
      <c r="GMD433" s="1211"/>
      <c r="GME433" s="1210"/>
      <c r="GMG433" s="1208"/>
      <c r="GMH433" s="1209"/>
      <c r="GMI433" s="1209"/>
      <c r="GMJ433" s="1209"/>
      <c r="GMK433" s="1209"/>
      <c r="GML433" s="1210"/>
      <c r="GMM433" s="1211"/>
      <c r="GMN433" s="1210"/>
      <c r="GMP433" s="1208"/>
      <c r="GMQ433" s="1209"/>
      <c r="GMR433" s="1209"/>
      <c r="GMS433" s="1209"/>
      <c r="GMT433" s="1209"/>
      <c r="GMU433" s="1210"/>
      <c r="GMV433" s="1211"/>
      <c r="GMW433" s="1210"/>
      <c r="GMY433" s="1208"/>
      <c r="GMZ433" s="1209"/>
      <c r="GNA433" s="1209"/>
      <c r="GNB433" s="1209"/>
      <c r="GNC433" s="1209"/>
      <c r="GND433" s="1210"/>
      <c r="GNE433" s="1211"/>
      <c r="GNF433" s="1210"/>
      <c r="GNH433" s="1208"/>
      <c r="GNI433" s="1209"/>
      <c r="GNJ433" s="1209"/>
      <c r="GNK433" s="1209"/>
      <c r="GNL433" s="1209"/>
      <c r="GNM433" s="1210"/>
      <c r="GNN433" s="1211"/>
      <c r="GNO433" s="1210"/>
      <c r="GNQ433" s="1208"/>
      <c r="GNR433" s="1209"/>
      <c r="GNS433" s="1209"/>
      <c r="GNT433" s="1209"/>
      <c r="GNU433" s="1209"/>
      <c r="GNV433" s="1210"/>
      <c r="GNW433" s="1211"/>
      <c r="GNX433" s="1210"/>
      <c r="GNZ433" s="1208"/>
      <c r="GOA433" s="1209"/>
      <c r="GOB433" s="1209"/>
      <c r="GOC433" s="1209"/>
      <c r="GOD433" s="1209"/>
      <c r="GOE433" s="1210"/>
      <c r="GOF433" s="1211"/>
      <c r="GOG433" s="1210"/>
      <c r="GOI433" s="1208"/>
      <c r="GOJ433" s="1209"/>
      <c r="GOK433" s="1209"/>
      <c r="GOL433" s="1209"/>
      <c r="GOM433" s="1209"/>
      <c r="GON433" s="1210"/>
      <c r="GOO433" s="1211"/>
      <c r="GOP433" s="1210"/>
      <c r="GOR433" s="1208"/>
      <c r="GOS433" s="1209"/>
      <c r="GOT433" s="1209"/>
      <c r="GOU433" s="1209"/>
      <c r="GOV433" s="1209"/>
      <c r="GOW433" s="1210"/>
      <c r="GOX433" s="1211"/>
      <c r="GOY433" s="1210"/>
      <c r="GPA433" s="1208"/>
      <c r="GPB433" s="1209"/>
      <c r="GPC433" s="1209"/>
      <c r="GPD433" s="1209"/>
      <c r="GPE433" s="1209"/>
      <c r="GPF433" s="1210"/>
      <c r="GPG433" s="1211"/>
      <c r="GPH433" s="1210"/>
      <c r="GPJ433" s="1208"/>
      <c r="GPK433" s="1209"/>
      <c r="GPL433" s="1209"/>
      <c r="GPM433" s="1209"/>
      <c r="GPN433" s="1209"/>
      <c r="GPO433" s="1210"/>
      <c r="GPP433" s="1211"/>
      <c r="GPQ433" s="1210"/>
      <c r="GPS433" s="1208"/>
      <c r="GPT433" s="1209"/>
      <c r="GPU433" s="1209"/>
      <c r="GPV433" s="1209"/>
      <c r="GPW433" s="1209"/>
      <c r="GPX433" s="1210"/>
      <c r="GPY433" s="1211"/>
      <c r="GPZ433" s="1210"/>
      <c r="GQB433" s="1208"/>
      <c r="GQC433" s="1209"/>
      <c r="GQD433" s="1209"/>
      <c r="GQE433" s="1209"/>
      <c r="GQF433" s="1209"/>
      <c r="GQG433" s="1210"/>
      <c r="GQH433" s="1211"/>
      <c r="GQI433" s="1210"/>
      <c r="GQK433" s="1208"/>
      <c r="GQL433" s="1209"/>
      <c r="GQM433" s="1209"/>
      <c r="GQN433" s="1209"/>
      <c r="GQO433" s="1209"/>
      <c r="GQP433" s="1210"/>
      <c r="GQQ433" s="1211"/>
      <c r="GQR433" s="1210"/>
      <c r="GQT433" s="1208"/>
      <c r="GQU433" s="1209"/>
      <c r="GQV433" s="1209"/>
      <c r="GQW433" s="1209"/>
      <c r="GQX433" s="1209"/>
      <c r="GQY433" s="1210"/>
      <c r="GQZ433" s="1211"/>
      <c r="GRA433" s="1210"/>
      <c r="GRC433" s="1208"/>
      <c r="GRD433" s="1209"/>
      <c r="GRE433" s="1209"/>
      <c r="GRF433" s="1209"/>
      <c r="GRG433" s="1209"/>
      <c r="GRH433" s="1210"/>
      <c r="GRI433" s="1211"/>
      <c r="GRJ433" s="1210"/>
      <c r="GRL433" s="1208"/>
      <c r="GRM433" s="1209"/>
      <c r="GRN433" s="1209"/>
      <c r="GRO433" s="1209"/>
      <c r="GRP433" s="1209"/>
      <c r="GRQ433" s="1210"/>
      <c r="GRR433" s="1211"/>
      <c r="GRS433" s="1210"/>
      <c r="GRU433" s="1208"/>
      <c r="GRV433" s="1209"/>
      <c r="GRW433" s="1209"/>
      <c r="GRX433" s="1209"/>
      <c r="GRY433" s="1209"/>
      <c r="GRZ433" s="1210"/>
      <c r="GSA433" s="1211"/>
      <c r="GSB433" s="1210"/>
      <c r="GSD433" s="1208"/>
      <c r="GSE433" s="1209"/>
      <c r="GSF433" s="1209"/>
      <c r="GSG433" s="1209"/>
      <c r="GSH433" s="1209"/>
      <c r="GSI433" s="1210"/>
      <c r="GSJ433" s="1211"/>
      <c r="GSK433" s="1210"/>
      <c r="GSM433" s="1208"/>
      <c r="GSN433" s="1209"/>
      <c r="GSO433" s="1209"/>
      <c r="GSP433" s="1209"/>
      <c r="GSQ433" s="1209"/>
      <c r="GSR433" s="1210"/>
      <c r="GSS433" s="1211"/>
      <c r="GST433" s="1210"/>
      <c r="GSV433" s="1208"/>
      <c r="GSW433" s="1209"/>
      <c r="GSX433" s="1209"/>
      <c r="GSY433" s="1209"/>
      <c r="GSZ433" s="1209"/>
      <c r="GTA433" s="1210"/>
      <c r="GTB433" s="1211"/>
      <c r="GTC433" s="1210"/>
      <c r="GTE433" s="1208"/>
      <c r="GTF433" s="1209"/>
      <c r="GTG433" s="1209"/>
      <c r="GTH433" s="1209"/>
      <c r="GTI433" s="1209"/>
      <c r="GTJ433" s="1210"/>
      <c r="GTK433" s="1211"/>
      <c r="GTL433" s="1210"/>
      <c r="GTN433" s="1208"/>
      <c r="GTO433" s="1209"/>
      <c r="GTP433" s="1209"/>
      <c r="GTQ433" s="1209"/>
      <c r="GTR433" s="1209"/>
      <c r="GTS433" s="1210"/>
      <c r="GTT433" s="1211"/>
      <c r="GTU433" s="1210"/>
      <c r="GTW433" s="1208"/>
      <c r="GTX433" s="1209"/>
      <c r="GTY433" s="1209"/>
      <c r="GTZ433" s="1209"/>
      <c r="GUA433" s="1209"/>
      <c r="GUB433" s="1210"/>
      <c r="GUC433" s="1211"/>
      <c r="GUD433" s="1210"/>
      <c r="GUF433" s="1208"/>
      <c r="GUG433" s="1209"/>
      <c r="GUH433" s="1209"/>
      <c r="GUI433" s="1209"/>
      <c r="GUJ433" s="1209"/>
      <c r="GUK433" s="1210"/>
      <c r="GUL433" s="1211"/>
      <c r="GUM433" s="1210"/>
      <c r="GUO433" s="1208"/>
      <c r="GUP433" s="1209"/>
      <c r="GUQ433" s="1209"/>
      <c r="GUR433" s="1209"/>
      <c r="GUS433" s="1209"/>
      <c r="GUT433" s="1210"/>
      <c r="GUU433" s="1211"/>
      <c r="GUV433" s="1210"/>
      <c r="GUX433" s="1208"/>
      <c r="GUY433" s="1209"/>
      <c r="GUZ433" s="1209"/>
      <c r="GVA433" s="1209"/>
      <c r="GVB433" s="1209"/>
      <c r="GVC433" s="1210"/>
      <c r="GVD433" s="1211"/>
      <c r="GVE433" s="1210"/>
      <c r="GVG433" s="1208"/>
      <c r="GVH433" s="1209"/>
      <c r="GVI433" s="1209"/>
      <c r="GVJ433" s="1209"/>
      <c r="GVK433" s="1209"/>
      <c r="GVL433" s="1210"/>
      <c r="GVM433" s="1211"/>
      <c r="GVN433" s="1210"/>
      <c r="GVP433" s="1208"/>
      <c r="GVQ433" s="1209"/>
      <c r="GVR433" s="1209"/>
      <c r="GVS433" s="1209"/>
      <c r="GVT433" s="1209"/>
      <c r="GVU433" s="1210"/>
      <c r="GVV433" s="1211"/>
      <c r="GVW433" s="1210"/>
      <c r="GVY433" s="1208"/>
      <c r="GVZ433" s="1209"/>
      <c r="GWA433" s="1209"/>
      <c r="GWB433" s="1209"/>
      <c r="GWC433" s="1209"/>
      <c r="GWD433" s="1210"/>
      <c r="GWE433" s="1211"/>
      <c r="GWF433" s="1210"/>
      <c r="GWH433" s="1208"/>
      <c r="GWI433" s="1209"/>
      <c r="GWJ433" s="1209"/>
      <c r="GWK433" s="1209"/>
      <c r="GWL433" s="1209"/>
      <c r="GWM433" s="1210"/>
      <c r="GWN433" s="1211"/>
      <c r="GWO433" s="1210"/>
      <c r="GWQ433" s="1208"/>
      <c r="GWR433" s="1209"/>
      <c r="GWS433" s="1209"/>
      <c r="GWT433" s="1209"/>
      <c r="GWU433" s="1209"/>
      <c r="GWV433" s="1210"/>
      <c r="GWW433" s="1211"/>
      <c r="GWX433" s="1210"/>
      <c r="GWZ433" s="1208"/>
      <c r="GXA433" s="1209"/>
      <c r="GXB433" s="1209"/>
      <c r="GXC433" s="1209"/>
      <c r="GXD433" s="1209"/>
      <c r="GXE433" s="1210"/>
      <c r="GXF433" s="1211"/>
      <c r="GXG433" s="1210"/>
      <c r="GXI433" s="1208"/>
      <c r="GXJ433" s="1209"/>
      <c r="GXK433" s="1209"/>
      <c r="GXL433" s="1209"/>
      <c r="GXM433" s="1209"/>
      <c r="GXN433" s="1210"/>
      <c r="GXO433" s="1211"/>
      <c r="GXP433" s="1210"/>
      <c r="GXR433" s="1208"/>
      <c r="GXS433" s="1209"/>
      <c r="GXT433" s="1209"/>
      <c r="GXU433" s="1209"/>
      <c r="GXV433" s="1209"/>
      <c r="GXW433" s="1210"/>
      <c r="GXX433" s="1211"/>
      <c r="GXY433" s="1210"/>
      <c r="GYA433" s="1208"/>
      <c r="GYB433" s="1209"/>
      <c r="GYC433" s="1209"/>
      <c r="GYD433" s="1209"/>
      <c r="GYE433" s="1209"/>
      <c r="GYF433" s="1210"/>
      <c r="GYG433" s="1211"/>
      <c r="GYH433" s="1210"/>
      <c r="GYJ433" s="1208"/>
      <c r="GYK433" s="1209"/>
      <c r="GYL433" s="1209"/>
      <c r="GYM433" s="1209"/>
      <c r="GYN433" s="1209"/>
      <c r="GYO433" s="1210"/>
      <c r="GYP433" s="1211"/>
      <c r="GYQ433" s="1210"/>
      <c r="GYS433" s="1208"/>
      <c r="GYT433" s="1209"/>
      <c r="GYU433" s="1209"/>
      <c r="GYV433" s="1209"/>
      <c r="GYW433" s="1209"/>
      <c r="GYX433" s="1210"/>
      <c r="GYY433" s="1211"/>
      <c r="GYZ433" s="1210"/>
      <c r="GZB433" s="1208"/>
      <c r="GZC433" s="1209"/>
      <c r="GZD433" s="1209"/>
      <c r="GZE433" s="1209"/>
      <c r="GZF433" s="1209"/>
      <c r="GZG433" s="1210"/>
      <c r="GZH433" s="1211"/>
      <c r="GZI433" s="1210"/>
      <c r="GZK433" s="1208"/>
      <c r="GZL433" s="1209"/>
      <c r="GZM433" s="1209"/>
      <c r="GZN433" s="1209"/>
      <c r="GZO433" s="1209"/>
      <c r="GZP433" s="1210"/>
      <c r="GZQ433" s="1211"/>
      <c r="GZR433" s="1210"/>
      <c r="GZT433" s="1208"/>
      <c r="GZU433" s="1209"/>
      <c r="GZV433" s="1209"/>
      <c r="GZW433" s="1209"/>
      <c r="GZX433" s="1209"/>
      <c r="GZY433" s="1210"/>
      <c r="GZZ433" s="1211"/>
      <c r="HAA433" s="1210"/>
      <c r="HAC433" s="1208"/>
      <c r="HAD433" s="1209"/>
      <c r="HAE433" s="1209"/>
      <c r="HAF433" s="1209"/>
      <c r="HAG433" s="1209"/>
      <c r="HAH433" s="1210"/>
      <c r="HAI433" s="1211"/>
      <c r="HAJ433" s="1210"/>
      <c r="HAL433" s="1208"/>
      <c r="HAM433" s="1209"/>
      <c r="HAN433" s="1209"/>
      <c r="HAO433" s="1209"/>
      <c r="HAP433" s="1209"/>
      <c r="HAQ433" s="1210"/>
      <c r="HAR433" s="1211"/>
      <c r="HAS433" s="1210"/>
      <c r="HAU433" s="1208"/>
      <c r="HAV433" s="1209"/>
      <c r="HAW433" s="1209"/>
      <c r="HAX433" s="1209"/>
      <c r="HAY433" s="1209"/>
      <c r="HAZ433" s="1210"/>
      <c r="HBA433" s="1211"/>
      <c r="HBB433" s="1210"/>
      <c r="HBD433" s="1208"/>
      <c r="HBE433" s="1209"/>
      <c r="HBF433" s="1209"/>
      <c r="HBG433" s="1209"/>
      <c r="HBH433" s="1209"/>
      <c r="HBI433" s="1210"/>
      <c r="HBJ433" s="1211"/>
      <c r="HBK433" s="1210"/>
      <c r="HBM433" s="1208"/>
      <c r="HBN433" s="1209"/>
      <c r="HBO433" s="1209"/>
      <c r="HBP433" s="1209"/>
      <c r="HBQ433" s="1209"/>
      <c r="HBR433" s="1210"/>
      <c r="HBS433" s="1211"/>
      <c r="HBT433" s="1210"/>
      <c r="HBV433" s="1208"/>
      <c r="HBW433" s="1209"/>
      <c r="HBX433" s="1209"/>
      <c r="HBY433" s="1209"/>
      <c r="HBZ433" s="1209"/>
      <c r="HCA433" s="1210"/>
      <c r="HCB433" s="1211"/>
      <c r="HCC433" s="1210"/>
      <c r="HCE433" s="1208"/>
      <c r="HCF433" s="1209"/>
      <c r="HCG433" s="1209"/>
      <c r="HCH433" s="1209"/>
      <c r="HCI433" s="1209"/>
      <c r="HCJ433" s="1210"/>
      <c r="HCK433" s="1211"/>
      <c r="HCL433" s="1210"/>
      <c r="HCN433" s="1208"/>
      <c r="HCO433" s="1209"/>
      <c r="HCP433" s="1209"/>
      <c r="HCQ433" s="1209"/>
      <c r="HCR433" s="1209"/>
      <c r="HCS433" s="1210"/>
      <c r="HCT433" s="1211"/>
      <c r="HCU433" s="1210"/>
      <c r="HCW433" s="1208"/>
      <c r="HCX433" s="1209"/>
      <c r="HCY433" s="1209"/>
      <c r="HCZ433" s="1209"/>
      <c r="HDA433" s="1209"/>
      <c r="HDB433" s="1210"/>
      <c r="HDC433" s="1211"/>
      <c r="HDD433" s="1210"/>
      <c r="HDF433" s="1208"/>
      <c r="HDG433" s="1209"/>
      <c r="HDH433" s="1209"/>
      <c r="HDI433" s="1209"/>
      <c r="HDJ433" s="1209"/>
      <c r="HDK433" s="1210"/>
      <c r="HDL433" s="1211"/>
      <c r="HDM433" s="1210"/>
      <c r="HDO433" s="1208"/>
      <c r="HDP433" s="1209"/>
      <c r="HDQ433" s="1209"/>
      <c r="HDR433" s="1209"/>
      <c r="HDS433" s="1209"/>
      <c r="HDT433" s="1210"/>
      <c r="HDU433" s="1211"/>
      <c r="HDV433" s="1210"/>
      <c r="HDX433" s="1208"/>
      <c r="HDY433" s="1209"/>
      <c r="HDZ433" s="1209"/>
      <c r="HEA433" s="1209"/>
      <c r="HEB433" s="1209"/>
      <c r="HEC433" s="1210"/>
      <c r="HED433" s="1211"/>
      <c r="HEE433" s="1210"/>
      <c r="HEG433" s="1208"/>
      <c r="HEH433" s="1209"/>
      <c r="HEI433" s="1209"/>
      <c r="HEJ433" s="1209"/>
      <c r="HEK433" s="1209"/>
      <c r="HEL433" s="1210"/>
      <c r="HEM433" s="1211"/>
      <c r="HEN433" s="1210"/>
      <c r="HEP433" s="1208"/>
      <c r="HEQ433" s="1209"/>
      <c r="HER433" s="1209"/>
      <c r="HES433" s="1209"/>
      <c r="HET433" s="1209"/>
      <c r="HEU433" s="1210"/>
      <c r="HEV433" s="1211"/>
      <c r="HEW433" s="1210"/>
      <c r="HEY433" s="1208"/>
      <c r="HEZ433" s="1209"/>
      <c r="HFA433" s="1209"/>
      <c r="HFB433" s="1209"/>
      <c r="HFC433" s="1209"/>
      <c r="HFD433" s="1210"/>
      <c r="HFE433" s="1211"/>
      <c r="HFF433" s="1210"/>
      <c r="HFH433" s="1208"/>
      <c r="HFI433" s="1209"/>
      <c r="HFJ433" s="1209"/>
      <c r="HFK433" s="1209"/>
      <c r="HFL433" s="1209"/>
      <c r="HFM433" s="1210"/>
      <c r="HFN433" s="1211"/>
      <c r="HFO433" s="1210"/>
      <c r="HFQ433" s="1208"/>
      <c r="HFR433" s="1209"/>
      <c r="HFS433" s="1209"/>
      <c r="HFT433" s="1209"/>
      <c r="HFU433" s="1209"/>
      <c r="HFV433" s="1210"/>
      <c r="HFW433" s="1211"/>
      <c r="HFX433" s="1210"/>
      <c r="HFZ433" s="1208"/>
      <c r="HGA433" s="1209"/>
      <c r="HGB433" s="1209"/>
      <c r="HGC433" s="1209"/>
      <c r="HGD433" s="1209"/>
      <c r="HGE433" s="1210"/>
      <c r="HGF433" s="1211"/>
      <c r="HGG433" s="1210"/>
      <c r="HGI433" s="1208"/>
      <c r="HGJ433" s="1209"/>
      <c r="HGK433" s="1209"/>
      <c r="HGL433" s="1209"/>
      <c r="HGM433" s="1209"/>
      <c r="HGN433" s="1210"/>
      <c r="HGO433" s="1211"/>
      <c r="HGP433" s="1210"/>
      <c r="HGR433" s="1208"/>
      <c r="HGS433" s="1209"/>
      <c r="HGT433" s="1209"/>
      <c r="HGU433" s="1209"/>
      <c r="HGV433" s="1209"/>
      <c r="HGW433" s="1210"/>
      <c r="HGX433" s="1211"/>
      <c r="HGY433" s="1210"/>
      <c r="HHA433" s="1208"/>
      <c r="HHB433" s="1209"/>
      <c r="HHC433" s="1209"/>
      <c r="HHD433" s="1209"/>
      <c r="HHE433" s="1209"/>
      <c r="HHF433" s="1210"/>
      <c r="HHG433" s="1211"/>
      <c r="HHH433" s="1210"/>
      <c r="HHJ433" s="1208"/>
      <c r="HHK433" s="1209"/>
      <c r="HHL433" s="1209"/>
      <c r="HHM433" s="1209"/>
      <c r="HHN433" s="1209"/>
      <c r="HHO433" s="1210"/>
      <c r="HHP433" s="1211"/>
      <c r="HHQ433" s="1210"/>
      <c r="HHS433" s="1208"/>
      <c r="HHT433" s="1209"/>
      <c r="HHU433" s="1209"/>
      <c r="HHV433" s="1209"/>
      <c r="HHW433" s="1209"/>
      <c r="HHX433" s="1210"/>
      <c r="HHY433" s="1211"/>
      <c r="HHZ433" s="1210"/>
      <c r="HIB433" s="1208"/>
      <c r="HIC433" s="1209"/>
      <c r="HID433" s="1209"/>
      <c r="HIE433" s="1209"/>
      <c r="HIF433" s="1209"/>
      <c r="HIG433" s="1210"/>
      <c r="HIH433" s="1211"/>
      <c r="HII433" s="1210"/>
      <c r="HIK433" s="1208"/>
      <c r="HIL433" s="1209"/>
      <c r="HIM433" s="1209"/>
      <c r="HIN433" s="1209"/>
      <c r="HIO433" s="1209"/>
      <c r="HIP433" s="1210"/>
      <c r="HIQ433" s="1211"/>
      <c r="HIR433" s="1210"/>
      <c r="HIT433" s="1208"/>
      <c r="HIU433" s="1209"/>
      <c r="HIV433" s="1209"/>
      <c r="HIW433" s="1209"/>
      <c r="HIX433" s="1209"/>
      <c r="HIY433" s="1210"/>
      <c r="HIZ433" s="1211"/>
      <c r="HJA433" s="1210"/>
      <c r="HJC433" s="1208"/>
      <c r="HJD433" s="1209"/>
      <c r="HJE433" s="1209"/>
      <c r="HJF433" s="1209"/>
      <c r="HJG433" s="1209"/>
      <c r="HJH433" s="1210"/>
      <c r="HJI433" s="1211"/>
      <c r="HJJ433" s="1210"/>
      <c r="HJL433" s="1208"/>
      <c r="HJM433" s="1209"/>
      <c r="HJN433" s="1209"/>
      <c r="HJO433" s="1209"/>
      <c r="HJP433" s="1209"/>
      <c r="HJQ433" s="1210"/>
      <c r="HJR433" s="1211"/>
      <c r="HJS433" s="1210"/>
      <c r="HJU433" s="1208"/>
      <c r="HJV433" s="1209"/>
      <c r="HJW433" s="1209"/>
      <c r="HJX433" s="1209"/>
      <c r="HJY433" s="1209"/>
      <c r="HJZ433" s="1210"/>
      <c r="HKA433" s="1211"/>
      <c r="HKB433" s="1210"/>
      <c r="HKD433" s="1208"/>
      <c r="HKE433" s="1209"/>
      <c r="HKF433" s="1209"/>
      <c r="HKG433" s="1209"/>
      <c r="HKH433" s="1209"/>
      <c r="HKI433" s="1210"/>
      <c r="HKJ433" s="1211"/>
      <c r="HKK433" s="1210"/>
      <c r="HKM433" s="1208"/>
      <c r="HKN433" s="1209"/>
      <c r="HKO433" s="1209"/>
      <c r="HKP433" s="1209"/>
      <c r="HKQ433" s="1209"/>
      <c r="HKR433" s="1210"/>
      <c r="HKS433" s="1211"/>
      <c r="HKT433" s="1210"/>
      <c r="HKV433" s="1208"/>
      <c r="HKW433" s="1209"/>
      <c r="HKX433" s="1209"/>
      <c r="HKY433" s="1209"/>
      <c r="HKZ433" s="1209"/>
      <c r="HLA433" s="1210"/>
      <c r="HLB433" s="1211"/>
      <c r="HLC433" s="1210"/>
      <c r="HLE433" s="1208"/>
      <c r="HLF433" s="1209"/>
      <c r="HLG433" s="1209"/>
      <c r="HLH433" s="1209"/>
      <c r="HLI433" s="1209"/>
      <c r="HLJ433" s="1210"/>
      <c r="HLK433" s="1211"/>
      <c r="HLL433" s="1210"/>
      <c r="HLN433" s="1208"/>
      <c r="HLO433" s="1209"/>
      <c r="HLP433" s="1209"/>
      <c r="HLQ433" s="1209"/>
      <c r="HLR433" s="1209"/>
      <c r="HLS433" s="1210"/>
      <c r="HLT433" s="1211"/>
      <c r="HLU433" s="1210"/>
      <c r="HLW433" s="1208"/>
      <c r="HLX433" s="1209"/>
      <c r="HLY433" s="1209"/>
      <c r="HLZ433" s="1209"/>
      <c r="HMA433" s="1209"/>
      <c r="HMB433" s="1210"/>
      <c r="HMC433" s="1211"/>
      <c r="HMD433" s="1210"/>
      <c r="HMF433" s="1208"/>
      <c r="HMG433" s="1209"/>
      <c r="HMH433" s="1209"/>
      <c r="HMI433" s="1209"/>
      <c r="HMJ433" s="1209"/>
      <c r="HMK433" s="1210"/>
      <c r="HML433" s="1211"/>
      <c r="HMM433" s="1210"/>
      <c r="HMO433" s="1208"/>
      <c r="HMP433" s="1209"/>
      <c r="HMQ433" s="1209"/>
      <c r="HMR433" s="1209"/>
      <c r="HMS433" s="1209"/>
      <c r="HMT433" s="1210"/>
      <c r="HMU433" s="1211"/>
      <c r="HMV433" s="1210"/>
      <c r="HMX433" s="1208"/>
      <c r="HMY433" s="1209"/>
      <c r="HMZ433" s="1209"/>
      <c r="HNA433" s="1209"/>
      <c r="HNB433" s="1209"/>
      <c r="HNC433" s="1210"/>
      <c r="HND433" s="1211"/>
      <c r="HNE433" s="1210"/>
      <c r="HNG433" s="1208"/>
      <c r="HNH433" s="1209"/>
      <c r="HNI433" s="1209"/>
      <c r="HNJ433" s="1209"/>
      <c r="HNK433" s="1209"/>
      <c r="HNL433" s="1210"/>
      <c r="HNM433" s="1211"/>
      <c r="HNN433" s="1210"/>
      <c r="HNP433" s="1208"/>
      <c r="HNQ433" s="1209"/>
      <c r="HNR433" s="1209"/>
      <c r="HNS433" s="1209"/>
      <c r="HNT433" s="1209"/>
      <c r="HNU433" s="1210"/>
      <c r="HNV433" s="1211"/>
      <c r="HNW433" s="1210"/>
      <c r="HNY433" s="1208"/>
      <c r="HNZ433" s="1209"/>
      <c r="HOA433" s="1209"/>
      <c r="HOB433" s="1209"/>
      <c r="HOC433" s="1209"/>
      <c r="HOD433" s="1210"/>
      <c r="HOE433" s="1211"/>
      <c r="HOF433" s="1210"/>
      <c r="HOH433" s="1208"/>
      <c r="HOI433" s="1209"/>
      <c r="HOJ433" s="1209"/>
      <c r="HOK433" s="1209"/>
      <c r="HOL433" s="1209"/>
      <c r="HOM433" s="1210"/>
      <c r="HON433" s="1211"/>
      <c r="HOO433" s="1210"/>
      <c r="HOQ433" s="1208"/>
      <c r="HOR433" s="1209"/>
      <c r="HOS433" s="1209"/>
      <c r="HOT433" s="1209"/>
      <c r="HOU433" s="1209"/>
      <c r="HOV433" s="1210"/>
      <c r="HOW433" s="1211"/>
      <c r="HOX433" s="1210"/>
      <c r="HOZ433" s="1208"/>
      <c r="HPA433" s="1209"/>
      <c r="HPB433" s="1209"/>
      <c r="HPC433" s="1209"/>
      <c r="HPD433" s="1209"/>
      <c r="HPE433" s="1210"/>
      <c r="HPF433" s="1211"/>
      <c r="HPG433" s="1210"/>
      <c r="HPI433" s="1208"/>
      <c r="HPJ433" s="1209"/>
      <c r="HPK433" s="1209"/>
      <c r="HPL433" s="1209"/>
      <c r="HPM433" s="1209"/>
      <c r="HPN433" s="1210"/>
      <c r="HPO433" s="1211"/>
      <c r="HPP433" s="1210"/>
      <c r="HPR433" s="1208"/>
      <c r="HPS433" s="1209"/>
      <c r="HPT433" s="1209"/>
      <c r="HPU433" s="1209"/>
      <c r="HPV433" s="1209"/>
      <c r="HPW433" s="1210"/>
      <c r="HPX433" s="1211"/>
      <c r="HPY433" s="1210"/>
      <c r="HQA433" s="1208"/>
      <c r="HQB433" s="1209"/>
      <c r="HQC433" s="1209"/>
      <c r="HQD433" s="1209"/>
      <c r="HQE433" s="1209"/>
      <c r="HQF433" s="1210"/>
      <c r="HQG433" s="1211"/>
      <c r="HQH433" s="1210"/>
      <c r="HQJ433" s="1208"/>
      <c r="HQK433" s="1209"/>
      <c r="HQL433" s="1209"/>
      <c r="HQM433" s="1209"/>
      <c r="HQN433" s="1209"/>
      <c r="HQO433" s="1210"/>
      <c r="HQP433" s="1211"/>
      <c r="HQQ433" s="1210"/>
      <c r="HQS433" s="1208"/>
      <c r="HQT433" s="1209"/>
      <c r="HQU433" s="1209"/>
      <c r="HQV433" s="1209"/>
      <c r="HQW433" s="1209"/>
      <c r="HQX433" s="1210"/>
      <c r="HQY433" s="1211"/>
      <c r="HQZ433" s="1210"/>
      <c r="HRB433" s="1208"/>
      <c r="HRC433" s="1209"/>
      <c r="HRD433" s="1209"/>
      <c r="HRE433" s="1209"/>
      <c r="HRF433" s="1209"/>
      <c r="HRG433" s="1210"/>
      <c r="HRH433" s="1211"/>
      <c r="HRI433" s="1210"/>
      <c r="HRK433" s="1208"/>
      <c r="HRL433" s="1209"/>
      <c r="HRM433" s="1209"/>
      <c r="HRN433" s="1209"/>
      <c r="HRO433" s="1209"/>
      <c r="HRP433" s="1210"/>
      <c r="HRQ433" s="1211"/>
      <c r="HRR433" s="1210"/>
      <c r="HRT433" s="1208"/>
      <c r="HRU433" s="1209"/>
      <c r="HRV433" s="1209"/>
      <c r="HRW433" s="1209"/>
      <c r="HRX433" s="1209"/>
      <c r="HRY433" s="1210"/>
      <c r="HRZ433" s="1211"/>
      <c r="HSA433" s="1210"/>
      <c r="HSC433" s="1208"/>
      <c r="HSD433" s="1209"/>
      <c r="HSE433" s="1209"/>
      <c r="HSF433" s="1209"/>
      <c r="HSG433" s="1209"/>
      <c r="HSH433" s="1210"/>
      <c r="HSI433" s="1211"/>
      <c r="HSJ433" s="1210"/>
      <c r="HSL433" s="1208"/>
      <c r="HSM433" s="1209"/>
      <c r="HSN433" s="1209"/>
      <c r="HSO433" s="1209"/>
      <c r="HSP433" s="1209"/>
      <c r="HSQ433" s="1210"/>
      <c r="HSR433" s="1211"/>
      <c r="HSS433" s="1210"/>
      <c r="HSU433" s="1208"/>
      <c r="HSV433" s="1209"/>
      <c r="HSW433" s="1209"/>
      <c r="HSX433" s="1209"/>
      <c r="HSY433" s="1209"/>
      <c r="HSZ433" s="1210"/>
      <c r="HTA433" s="1211"/>
      <c r="HTB433" s="1210"/>
      <c r="HTD433" s="1208"/>
      <c r="HTE433" s="1209"/>
      <c r="HTF433" s="1209"/>
      <c r="HTG433" s="1209"/>
      <c r="HTH433" s="1209"/>
      <c r="HTI433" s="1210"/>
      <c r="HTJ433" s="1211"/>
      <c r="HTK433" s="1210"/>
      <c r="HTM433" s="1208"/>
      <c r="HTN433" s="1209"/>
      <c r="HTO433" s="1209"/>
      <c r="HTP433" s="1209"/>
      <c r="HTQ433" s="1209"/>
      <c r="HTR433" s="1210"/>
      <c r="HTS433" s="1211"/>
      <c r="HTT433" s="1210"/>
      <c r="HTV433" s="1208"/>
      <c r="HTW433" s="1209"/>
      <c r="HTX433" s="1209"/>
      <c r="HTY433" s="1209"/>
      <c r="HTZ433" s="1209"/>
      <c r="HUA433" s="1210"/>
      <c r="HUB433" s="1211"/>
      <c r="HUC433" s="1210"/>
      <c r="HUE433" s="1208"/>
      <c r="HUF433" s="1209"/>
      <c r="HUG433" s="1209"/>
      <c r="HUH433" s="1209"/>
      <c r="HUI433" s="1209"/>
      <c r="HUJ433" s="1210"/>
      <c r="HUK433" s="1211"/>
      <c r="HUL433" s="1210"/>
      <c r="HUN433" s="1208"/>
      <c r="HUO433" s="1209"/>
      <c r="HUP433" s="1209"/>
      <c r="HUQ433" s="1209"/>
      <c r="HUR433" s="1209"/>
      <c r="HUS433" s="1210"/>
      <c r="HUT433" s="1211"/>
      <c r="HUU433" s="1210"/>
      <c r="HUW433" s="1208"/>
      <c r="HUX433" s="1209"/>
      <c r="HUY433" s="1209"/>
      <c r="HUZ433" s="1209"/>
      <c r="HVA433" s="1209"/>
      <c r="HVB433" s="1210"/>
      <c r="HVC433" s="1211"/>
      <c r="HVD433" s="1210"/>
      <c r="HVF433" s="1208"/>
      <c r="HVG433" s="1209"/>
      <c r="HVH433" s="1209"/>
      <c r="HVI433" s="1209"/>
      <c r="HVJ433" s="1209"/>
      <c r="HVK433" s="1210"/>
      <c r="HVL433" s="1211"/>
      <c r="HVM433" s="1210"/>
      <c r="HVO433" s="1208"/>
      <c r="HVP433" s="1209"/>
      <c r="HVQ433" s="1209"/>
      <c r="HVR433" s="1209"/>
      <c r="HVS433" s="1209"/>
      <c r="HVT433" s="1210"/>
      <c r="HVU433" s="1211"/>
      <c r="HVV433" s="1210"/>
      <c r="HVX433" s="1208"/>
      <c r="HVY433" s="1209"/>
      <c r="HVZ433" s="1209"/>
      <c r="HWA433" s="1209"/>
      <c r="HWB433" s="1209"/>
      <c r="HWC433" s="1210"/>
      <c r="HWD433" s="1211"/>
      <c r="HWE433" s="1210"/>
      <c r="HWG433" s="1208"/>
      <c r="HWH433" s="1209"/>
      <c r="HWI433" s="1209"/>
      <c r="HWJ433" s="1209"/>
      <c r="HWK433" s="1209"/>
      <c r="HWL433" s="1210"/>
      <c r="HWM433" s="1211"/>
      <c r="HWN433" s="1210"/>
      <c r="HWP433" s="1208"/>
      <c r="HWQ433" s="1209"/>
      <c r="HWR433" s="1209"/>
      <c r="HWS433" s="1209"/>
      <c r="HWT433" s="1209"/>
      <c r="HWU433" s="1210"/>
      <c r="HWV433" s="1211"/>
      <c r="HWW433" s="1210"/>
      <c r="HWY433" s="1208"/>
      <c r="HWZ433" s="1209"/>
      <c r="HXA433" s="1209"/>
      <c r="HXB433" s="1209"/>
      <c r="HXC433" s="1209"/>
      <c r="HXD433" s="1210"/>
      <c r="HXE433" s="1211"/>
      <c r="HXF433" s="1210"/>
      <c r="HXH433" s="1208"/>
      <c r="HXI433" s="1209"/>
      <c r="HXJ433" s="1209"/>
      <c r="HXK433" s="1209"/>
      <c r="HXL433" s="1209"/>
      <c r="HXM433" s="1210"/>
      <c r="HXN433" s="1211"/>
      <c r="HXO433" s="1210"/>
      <c r="HXQ433" s="1208"/>
      <c r="HXR433" s="1209"/>
      <c r="HXS433" s="1209"/>
      <c r="HXT433" s="1209"/>
      <c r="HXU433" s="1209"/>
      <c r="HXV433" s="1210"/>
      <c r="HXW433" s="1211"/>
      <c r="HXX433" s="1210"/>
      <c r="HXZ433" s="1208"/>
      <c r="HYA433" s="1209"/>
      <c r="HYB433" s="1209"/>
      <c r="HYC433" s="1209"/>
      <c r="HYD433" s="1209"/>
      <c r="HYE433" s="1210"/>
      <c r="HYF433" s="1211"/>
      <c r="HYG433" s="1210"/>
      <c r="HYI433" s="1208"/>
      <c r="HYJ433" s="1209"/>
      <c r="HYK433" s="1209"/>
      <c r="HYL433" s="1209"/>
      <c r="HYM433" s="1209"/>
      <c r="HYN433" s="1210"/>
      <c r="HYO433" s="1211"/>
      <c r="HYP433" s="1210"/>
      <c r="HYR433" s="1208"/>
      <c r="HYS433" s="1209"/>
      <c r="HYT433" s="1209"/>
      <c r="HYU433" s="1209"/>
      <c r="HYV433" s="1209"/>
      <c r="HYW433" s="1210"/>
      <c r="HYX433" s="1211"/>
      <c r="HYY433" s="1210"/>
      <c r="HZA433" s="1208"/>
      <c r="HZB433" s="1209"/>
      <c r="HZC433" s="1209"/>
      <c r="HZD433" s="1209"/>
      <c r="HZE433" s="1209"/>
      <c r="HZF433" s="1210"/>
      <c r="HZG433" s="1211"/>
      <c r="HZH433" s="1210"/>
      <c r="HZJ433" s="1208"/>
      <c r="HZK433" s="1209"/>
      <c r="HZL433" s="1209"/>
      <c r="HZM433" s="1209"/>
      <c r="HZN433" s="1209"/>
      <c r="HZO433" s="1210"/>
      <c r="HZP433" s="1211"/>
      <c r="HZQ433" s="1210"/>
      <c r="HZS433" s="1208"/>
      <c r="HZT433" s="1209"/>
      <c r="HZU433" s="1209"/>
      <c r="HZV433" s="1209"/>
      <c r="HZW433" s="1209"/>
      <c r="HZX433" s="1210"/>
      <c r="HZY433" s="1211"/>
      <c r="HZZ433" s="1210"/>
      <c r="IAB433" s="1208"/>
      <c r="IAC433" s="1209"/>
      <c r="IAD433" s="1209"/>
      <c r="IAE433" s="1209"/>
      <c r="IAF433" s="1209"/>
      <c r="IAG433" s="1210"/>
      <c r="IAH433" s="1211"/>
      <c r="IAI433" s="1210"/>
      <c r="IAK433" s="1208"/>
      <c r="IAL433" s="1209"/>
      <c r="IAM433" s="1209"/>
      <c r="IAN433" s="1209"/>
      <c r="IAO433" s="1209"/>
      <c r="IAP433" s="1210"/>
      <c r="IAQ433" s="1211"/>
      <c r="IAR433" s="1210"/>
      <c r="IAT433" s="1208"/>
      <c r="IAU433" s="1209"/>
      <c r="IAV433" s="1209"/>
      <c r="IAW433" s="1209"/>
      <c r="IAX433" s="1209"/>
      <c r="IAY433" s="1210"/>
      <c r="IAZ433" s="1211"/>
      <c r="IBA433" s="1210"/>
      <c r="IBC433" s="1208"/>
      <c r="IBD433" s="1209"/>
      <c r="IBE433" s="1209"/>
      <c r="IBF433" s="1209"/>
      <c r="IBG433" s="1209"/>
      <c r="IBH433" s="1210"/>
      <c r="IBI433" s="1211"/>
      <c r="IBJ433" s="1210"/>
      <c r="IBL433" s="1208"/>
      <c r="IBM433" s="1209"/>
      <c r="IBN433" s="1209"/>
      <c r="IBO433" s="1209"/>
      <c r="IBP433" s="1209"/>
      <c r="IBQ433" s="1210"/>
      <c r="IBR433" s="1211"/>
      <c r="IBS433" s="1210"/>
      <c r="IBU433" s="1208"/>
      <c r="IBV433" s="1209"/>
      <c r="IBW433" s="1209"/>
      <c r="IBX433" s="1209"/>
      <c r="IBY433" s="1209"/>
      <c r="IBZ433" s="1210"/>
      <c r="ICA433" s="1211"/>
      <c r="ICB433" s="1210"/>
      <c r="ICD433" s="1208"/>
      <c r="ICE433" s="1209"/>
      <c r="ICF433" s="1209"/>
      <c r="ICG433" s="1209"/>
      <c r="ICH433" s="1209"/>
      <c r="ICI433" s="1210"/>
      <c r="ICJ433" s="1211"/>
      <c r="ICK433" s="1210"/>
      <c r="ICM433" s="1208"/>
      <c r="ICN433" s="1209"/>
      <c r="ICO433" s="1209"/>
      <c r="ICP433" s="1209"/>
      <c r="ICQ433" s="1209"/>
      <c r="ICR433" s="1210"/>
      <c r="ICS433" s="1211"/>
      <c r="ICT433" s="1210"/>
      <c r="ICV433" s="1208"/>
      <c r="ICW433" s="1209"/>
      <c r="ICX433" s="1209"/>
      <c r="ICY433" s="1209"/>
      <c r="ICZ433" s="1209"/>
      <c r="IDA433" s="1210"/>
      <c r="IDB433" s="1211"/>
      <c r="IDC433" s="1210"/>
      <c r="IDE433" s="1208"/>
      <c r="IDF433" s="1209"/>
      <c r="IDG433" s="1209"/>
      <c r="IDH433" s="1209"/>
      <c r="IDI433" s="1209"/>
      <c r="IDJ433" s="1210"/>
      <c r="IDK433" s="1211"/>
      <c r="IDL433" s="1210"/>
      <c r="IDN433" s="1208"/>
      <c r="IDO433" s="1209"/>
      <c r="IDP433" s="1209"/>
      <c r="IDQ433" s="1209"/>
      <c r="IDR433" s="1209"/>
      <c r="IDS433" s="1210"/>
      <c r="IDT433" s="1211"/>
      <c r="IDU433" s="1210"/>
      <c r="IDW433" s="1208"/>
      <c r="IDX433" s="1209"/>
      <c r="IDY433" s="1209"/>
      <c r="IDZ433" s="1209"/>
      <c r="IEA433" s="1209"/>
      <c r="IEB433" s="1210"/>
      <c r="IEC433" s="1211"/>
      <c r="IED433" s="1210"/>
      <c r="IEF433" s="1208"/>
      <c r="IEG433" s="1209"/>
      <c r="IEH433" s="1209"/>
      <c r="IEI433" s="1209"/>
      <c r="IEJ433" s="1209"/>
      <c r="IEK433" s="1210"/>
      <c r="IEL433" s="1211"/>
      <c r="IEM433" s="1210"/>
      <c r="IEO433" s="1208"/>
      <c r="IEP433" s="1209"/>
      <c r="IEQ433" s="1209"/>
      <c r="IER433" s="1209"/>
      <c r="IES433" s="1209"/>
      <c r="IET433" s="1210"/>
      <c r="IEU433" s="1211"/>
      <c r="IEV433" s="1210"/>
      <c r="IEX433" s="1208"/>
      <c r="IEY433" s="1209"/>
      <c r="IEZ433" s="1209"/>
      <c r="IFA433" s="1209"/>
      <c r="IFB433" s="1209"/>
      <c r="IFC433" s="1210"/>
      <c r="IFD433" s="1211"/>
      <c r="IFE433" s="1210"/>
      <c r="IFG433" s="1208"/>
      <c r="IFH433" s="1209"/>
      <c r="IFI433" s="1209"/>
      <c r="IFJ433" s="1209"/>
      <c r="IFK433" s="1209"/>
      <c r="IFL433" s="1210"/>
      <c r="IFM433" s="1211"/>
      <c r="IFN433" s="1210"/>
      <c r="IFP433" s="1208"/>
      <c r="IFQ433" s="1209"/>
      <c r="IFR433" s="1209"/>
      <c r="IFS433" s="1209"/>
      <c r="IFT433" s="1209"/>
      <c r="IFU433" s="1210"/>
      <c r="IFV433" s="1211"/>
      <c r="IFW433" s="1210"/>
      <c r="IFY433" s="1208"/>
      <c r="IFZ433" s="1209"/>
      <c r="IGA433" s="1209"/>
      <c r="IGB433" s="1209"/>
      <c r="IGC433" s="1209"/>
      <c r="IGD433" s="1210"/>
      <c r="IGE433" s="1211"/>
      <c r="IGF433" s="1210"/>
      <c r="IGH433" s="1208"/>
      <c r="IGI433" s="1209"/>
      <c r="IGJ433" s="1209"/>
      <c r="IGK433" s="1209"/>
      <c r="IGL433" s="1209"/>
      <c r="IGM433" s="1210"/>
      <c r="IGN433" s="1211"/>
      <c r="IGO433" s="1210"/>
      <c r="IGQ433" s="1208"/>
      <c r="IGR433" s="1209"/>
      <c r="IGS433" s="1209"/>
      <c r="IGT433" s="1209"/>
      <c r="IGU433" s="1209"/>
      <c r="IGV433" s="1210"/>
      <c r="IGW433" s="1211"/>
      <c r="IGX433" s="1210"/>
      <c r="IGZ433" s="1208"/>
      <c r="IHA433" s="1209"/>
      <c r="IHB433" s="1209"/>
      <c r="IHC433" s="1209"/>
      <c r="IHD433" s="1209"/>
      <c r="IHE433" s="1210"/>
      <c r="IHF433" s="1211"/>
      <c r="IHG433" s="1210"/>
      <c r="IHI433" s="1208"/>
      <c r="IHJ433" s="1209"/>
      <c r="IHK433" s="1209"/>
      <c r="IHL433" s="1209"/>
      <c r="IHM433" s="1209"/>
      <c r="IHN433" s="1210"/>
      <c r="IHO433" s="1211"/>
      <c r="IHP433" s="1210"/>
      <c r="IHR433" s="1208"/>
      <c r="IHS433" s="1209"/>
      <c r="IHT433" s="1209"/>
      <c r="IHU433" s="1209"/>
      <c r="IHV433" s="1209"/>
      <c r="IHW433" s="1210"/>
      <c r="IHX433" s="1211"/>
      <c r="IHY433" s="1210"/>
      <c r="IIA433" s="1208"/>
      <c r="IIB433" s="1209"/>
      <c r="IIC433" s="1209"/>
      <c r="IID433" s="1209"/>
      <c r="IIE433" s="1209"/>
      <c r="IIF433" s="1210"/>
      <c r="IIG433" s="1211"/>
      <c r="IIH433" s="1210"/>
      <c r="IIJ433" s="1208"/>
      <c r="IIK433" s="1209"/>
      <c r="IIL433" s="1209"/>
      <c r="IIM433" s="1209"/>
      <c r="IIN433" s="1209"/>
      <c r="IIO433" s="1210"/>
      <c r="IIP433" s="1211"/>
      <c r="IIQ433" s="1210"/>
      <c r="IIS433" s="1208"/>
      <c r="IIT433" s="1209"/>
      <c r="IIU433" s="1209"/>
      <c r="IIV433" s="1209"/>
      <c r="IIW433" s="1209"/>
      <c r="IIX433" s="1210"/>
      <c r="IIY433" s="1211"/>
      <c r="IIZ433" s="1210"/>
      <c r="IJB433" s="1208"/>
      <c r="IJC433" s="1209"/>
      <c r="IJD433" s="1209"/>
      <c r="IJE433" s="1209"/>
      <c r="IJF433" s="1209"/>
      <c r="IJG433" s="1210"/>
      <c r="IJH433" s="1211"/>
      <c r="IJI433" s="1210"/>
      <c r="IJK433" s="1208"/>
      <c r="IJL433" s="1209"/>
      <c r="IJM433" s="1209"/>
      <c r="IJN433" s="1209"/>
      <c r="IJO433" s="1209"/>
      <c r="IJP433" s="1210"/>
      <c r="IJQ433" s="1211"/>
      <c r="IJR433" s="1210"/>
      <c r="IJT433" s="1208"/>
      <c r="IJU433" s="1209"/>
      <c r="IJV433" s="1209"/>
      <c r="IJW433" s="1209"/>
      <c r="IJX433" s="1209"/>
      <c r="IJY433" s="1210"/>
      <c r="IJZ433" s="1211"/>
      <c r="IKA433" s="1210"/>
      <c r="IKC433" s="1208"/>
      <c r="IKD433" s="1209"/>
      <c r="IKE433" s="1209"/>
      <c r="IKF433" s="1209"/>
      <c r="IKG433" s="1209"/>
      <c r="IKH433" s="1210"/>
      <c r="IKI433" s="1211"/>
      <c r="IKJ433" s="1210"/>
      <c r="IKL433" s="1208"/>
      <c r="IKM433" s="1209"/>
      <c r="IKN433" s="1209"/>
      <c r="IKO433" s="1209"/>
      <c r="IKP433" s="1209"/>
      <c r="IKQ433" s="1210"/>
      <c r="IKR433" s="1211"/>
      <c r="IKS433" s="1210"/>
      <c r="IKU433" s="1208"/>
      <c r="IKV433" s="1209"/>
      <c r="IKW433" s="1209"/>
      <c r="IKX433" s="1209"/>
      <c r="IKY433" s="1209"/>
      <c r="IKZ433" s="1210"/>
      <c r="ILA433" s="1211"/>
      <c r="ILB433" s="1210"/>
      <c r="ILD433" s="1208"/>
      <c r="ILE433" s="1209"/>
      <c r="ILF433" s="1209"/>
      <c r="ILG433" s="1209"/>
      <c r="ILH433" s="1209"/>
      <c r="ILI433" s="1210"/>
      <c r="ILJ433" s="1211"/>
      <c r="ILK433" s="1210"/>
      <c r="ILM433" s="1208"/>
      <c r="ILN433" s="1209"/>
      <c r="ILO433" s="1209"/>
      <c r="ILP433" s="1209"/>
      <c r="ILQ433" s="1209"/>
      <c r="ILR433" s="1210"/>
      <c r="ILS433" s="1211"/>
      <c r="ILT433" s="1210"/>
      <c r="ILV433" s="1208"/>
      <c r="ILW433" s="1209"/>
      <c r="ILX433" s="1209"/>
      <c r="ILY433" s="1209"/>
      <c r="ILZ433" s="1209"/>
      <c r="IMA433" s="1210"/>
      <c r="IMB433" s="1211"/>
      <c r="IMC433" s="1210"/>
      <c r="IME433" s="1208"/>
      <c r="IMF433" s="1209"/>
      <c r="IMG433" s="1209"/>
      <c r="IMH433" s="1209"/>
      <c r="IMI433" s="1209"/>
      <c r="IMJ433" s="1210"/>
      <c r="IMK433" s="1211"/>
      <c r="IML433" s="1210"/>
      <c r="IMN433" s="1208"/>
      <c r="IMO433" s="1209"/>
      <c r="IMP433" s="1209"/>
      <c r="IMQ433" s="1209"/>
      <c r="IMR433" s="1209"/>
      <c r="IMS433" s="1210"/>
      <c r="IMT433" s="1211"/>
      <c r="IMU433" s="1210"/>
      <c r="IMW433" s="1208"/>
      <c r="IMX433" s="1209"/>
      <c r="IMY433" s="1209"/>
      <c r="IMZ433" s="1209"/>
      <c r="INA433" s="1209"/>
      <c r="INB433" s="1210"/>
      <c r="INC433" s="1211"/>
      <c r="IND433" s="1210"/>
      <c r="INF433" s="1208"/>
      <c r="ING433" s="1209"/>
      <c r="INH433" s="1209"/>
      <c r="INI433" s="1209"/>
      <c r="INJ433" s="1209"/>
      <c r="INK433" s="1210"/>
      <c r="INL433" s="1211"/>
      <c r="INM433" s="1210"/>
      <c r="INO433" s="1208"/>
      <c r="INP433" s="1209"/>
      <c r="INQ433" s="1209"/>
      <c r="INR433" s="1209"/>
      <c r="INS433" s="1209"/>
      <c r="INT433" s="1210"/>
      <c r="INU433" s="1211"/>
      <c r="INV433" s="1210"/>
      <c r="INX433" s="1208"/>
      <c r="INY433" s="1209"/>
      <c r="INZ433" s="1209"/>
      <c r="IOA433" s="1209"/>
      <c r="IOB433" s="1209"/>
      <c r="IOC433" s="1210"/>
      <c r="IOD433" s="1211"/>
      <c r="IOE433" s="1210"/>
      <c r="IOG433" s="1208"/>
      <c r="IOH433" s="1209"/>
      <c r="IOI433" s="1209"/>
      <c r="IOJ433" s="1209"/>
      <c r="IOK433" s="1209"/>
      <c r="IOL433" s="1210"/>
      <c r="IOM433" s="1211"/>
      <c r="ION433" s="1210"/>
      <c r="IOP433" s="1208"/>
      <c r="IOQ433" s="1209"/>
      <c r="IOR433" s="1209"/>
      <c r="IOS433" s="1209"/>
      <c r="IOT433" s="1209"/>
      <c r="IOU433" s="1210"/>
      <c r="IOV433" s="1211"/>
      <c r="IOW433" s="1210"/>
      <c r="IOY433" s="1208"/>
      <c r="IOZ433" s="1209"/>
      <c r="IPA433" s="1209"/>
      <c r="IPB433" s="1209"/>
      <c r="IPC433" s="1209"/>
      <c r="IPD433" s="1210"/>
      <c r="IPE433" s="1211"/>
      <c r="IPF433" s="1210"/>
      <c r="IPH433" s="1208"/>
      <c r="IPI433" s="1209"/>
      <c r="IPJ433" s="1209"/>
      <c r="IPK433" s="1209"/>
      <c r="IPL433" s="1209"/>
      <c r="IPM433" s="1210"/>
      <c r="IPN433" s="1211"/>
      <c r="IPO433" s="1210"/>
      <c r="IPQ433" s="1208"/>
      <c r="IPR433" s="1209"/>
      <c r="IPS433" s="1209"/>
      <c r="IPT433" s="1209"/>
      <c r="IPU433" s="1209"/>
      <c r="IPV433" s="1210"/>
      <c r="IPW433" s="1211"/>
      <c r="IPX433" s="1210"/>
      <c r="IPZ433" s="1208"/>
      <c r="IQA433" s="1209"/>
      <c r="IQB433" s="1209"/>
      <c r="IQC433" s="1209"/>
      <c r="IQD433" s="1209"/>
      <c r="IQE433" s="1210"/>
      <c r="IQF433" s="1211"/>
      <c r="IQG433" s="1210"/>
      <c r="IQI433" s="1208"/>
      <c r="IQJ433" s="1209"/>
      <c r="IQK433" s="1209"/>
      <c r="IQL433" s="1209"/>
      <c r="IQM433" s="1209"/>
      <c r="IQN433" s="1210"/>
      <c r="IQO433" s="1211"/>
      <c r="IQP433" s="1210"/>
      <c r="IQR433" s="1208"/>
      <c r="IQS433" s="1209"/>
      <c r="IQT433" s="1209"/>
      <c r="IQU433" s="1209"/>
      <c r="IQV433" s="1209"/>
      <c r="IQW433" s="1210"/>
      <c r="IQX433" s="1211"/>
      <c r="IQY433" s="1210"/>
      <c r="IRA433" s="1208"/>
      <c r="IRB433" s="1209"/>
      <c r="IRC433" s="1209"/>
      <c r="IRD433" s="1209"/>
      <c r="IRE433" s="1209"/>
      <c r="IRF433" s="1210"/>
      <c r="IRG433" s="1211"/>
      <c r="IRH433" s="1210"/>
      <c r="IRJ433" s="1208"/>
      <c r="IRK433" s="1209"/>
      <c r="IRL433" s="1209"/>
      <c r="IRM433" s="1209"/>
      <c r="IRN433" s="1209"/>
      <c r="IRO433" s="1210"/>
      <c r="IRP433" s="1211"/>
      <c r="IRQ433" s="1210"/>
      <c r="IRS433" s="1208"/>
      <c r="IRT433" s="1209"/>
      <c r="IRU433" s="1209"/>
      <c r="IRV433" s="1209"/>
      <c r="IRW433" s="1209"/>
      <c r="IRX433" s="1210"/>
      <c r="IRY433" s="1211"/>
      <c r="IRZ433" s="1210"/>
      <c r="ISB433" s="1208"/>
      <c r="ISC433" s="1209"/>
      <c r="ISD433" s="1209"/>
      <c r="ISE433" s="1209"/>
      <c r="ISF433" s="1209"/>
      <c r="ISG433" s="1210"/>
      <c r="ISH433" s="1211"/>
      <c r="ISI433" s="1210"/>
      <c r="ISK433" s="1208"/>
      <c r="ISL433" s="1209"/>
      <c r="ISM433" s="1209"/>
      <c r="ISN433" s="1209"/>
      <c r="ISO433" s="1209"/>
      <c r="ISP433" s="1210"/>
      <c r="ISQ433" s="1211"/>
      <c r="ISR433" s="1210"/>
      <c r="IST433" s="1208"/>
      <c r="ISU433" s="1209"/>
      <c r="ISV433" s="1209"/>
      <c r="ISW433" s="1209"/>
      <c r="ISX433" s="1209"/>
      <c r="ISY433" s="1210"/>
      <c r="ISZ433" s="1211"/>
      <c r="ITA433" s="1210"/>
      <c r="ITC433" s="1208"/>
      <c r="ITD433" s="1209"/>
      <c r="ITE433" s="1209"/>
      <c r="ITF433" s="1209"/>
      <c r="ITG433" s="1209"/>
      <c r="ITH433" s="1210"/>
      <c r="ITI433" s="1211"/>
      <c r="ITJ433" s="1210"/>
      <c r="ITL433" s="1208"/>
      <c r="ITM433" s="1209"/>
      <c r="ITN433" s="1209"/>
      <c r="ITO433" s="1209"/>
      <c r="ITP433" s="1209"/>
      <c r="ITQ433" s="1210"/>
      <c r="ITR433" s="1211"/>
      <c r="ITS433" s="1210"/>
      <c r="ITU433" s="1208"/>
      <c r="ITV433" s="1209"/>
      <c r="ITW433" s="1209"/>
      <c r="ITX433" s="1209"/>
      <c r="ITY433" s="1209"/>
      <c r="ITZ433" s="1210"/>
      <c r="IUA433" s="1211"/>
      <c r="IUB433" s="1210"/>
      <c r="IUD433" s="1208"/>
      <c r="IUE433" s="1209"/>
      <c r="IUF433" s="1209"/>
      <c r="IUG433" s="1209"/>
      <c r="IUH433" s="1209"/>
      <c r="IUI433" s="1210"/>
      <c r="IUJ433" s="1211"/>
      <c r="IUK433" s="1210"/>
      <c r="IUM433" s="1208"/>
      <c r="IUN433" s="1209"/>
      <c r="IUO433" s="1209"/>
      <c r="IUP433" s="1209"/>
      <c r="IUQ433" s="1209"/>
      <c r="IUR433" s="1210"/>
      <c r="IUS433" s="1211"/>
      <c r="IUT433" s="1210"/>
      <c r="IUV433" s="1208"/>
      <c r="IUW433" s="1209"/>
      <c r="IUX433" s="1209"/>
      <c r="IUY433" s="1209"/>
      <c r="IUZ433" s="1209"/>
      <c r="IVA433" s="1210"/>
      <c r="IVB433" s="1211"/>
      <c r="IVC433" s="1210"/>
      <c r="IVE433" s="1208"/>
      <c r="IVF433" s="1209"/>
      <c r="IVG433" s="1209"/>
      <c r="IVH433" s="1209"/>
      <c r="IVI433" s="1209"/>
      <c r="IVJ433" s="1210"/>
      <c r="IVK433" s="1211"/>
      <c r="IVL433" s="1210"/>
      <c r="IVN433" s="1208"/>
      <c r="IVO433" s="1209"/>
      <c r="IVP433" s="1209"/>
      <c r="IVQ433" s="1209"/>
      <c r="IVR433" s="1209"/>
      <c r="IVS433" s="1210"/>
      <c r="IVT433" s="1211"/>
      <c r="IVU433" s="1210"/>
      <c r="IVW433" s="1208"/>
      <c r="IVX433" s="1209"/>
      <c r="IVY433" s="1209"/>
      <c r="IVZ433" s="1209"/>
      <c r="IWA433" s="1209"/>
      <c r="IWB433" s="1210"/>
      <c r="IWC433" s="1211"/>
      <c r="IWD433" s="1210"/>
      <c r="IWF433" s="1208"/>
      <c r="IWG433" s="1209"/>
      <c r="IWH433" s="1209"/>
      <c r="IWI433" s="1209"/>
      <c r="IWJ433" s="1209"/>
      <c r="IWK433" s="1210"/>
      <c r="IWL433" s="1211"/>
      <c r="IWM433" s="1210"/>
      <c r="IWO433" s="1208"/>
      <c r="IWP433" s="1209"/>
      <c r="IWQ433" s="1209"/>
      <c r="IWR433" s="1209"/>
      <c r="IWS433" s="1209"/>
      <c r="IWT433" s="1210"/>
      <c r="IWU433" s="1211"/>
      <c r="IWV433" s="1210"/>
      <c r="IWX433" s="1208"/>
      <c r="IWY433" s="1209"/>
      <c r="IWZ433" s="1209"/>
      <c r="IXA433" s="1209"/>
      <c r="IXB433" s="1209"/>
      <c r="IXC433" s="1210"/>
      <c r="IXD433" s="1211"/>
      <c r="IXE433" s="1210"/>
      <c r="IXG433" s="1208"/>
      <c r="IXH433" s="1209"/>
      <c r="IXI433" s="1209"/>
      <c r="IXJ433" s="1209"/>
      <c r="IXK433" s="1209"/>
      <c r="IXL433" s="1210"/>
      <c r="IXM433" s="1211"/>
      <c r="IXN433" s="1210"/>
      <c r="IXP433" s="1208"/>
      <c r="IXQ433" s="1209"/>
      <c r="IXR433" s="1209"/>
      <c r="IXS433" s="1209"/>
      <c r="IXT433" s="1209"/>
      <c r="IXU433" s="1210"/>
      <c r="IXV433" s="1211"/>
      <c r="IXW433" s="1210"/>
      <c r="IXY433" s="1208"/>
      <c r="IXZ433" s="1209"/>
      <c r="IYA433" s="1209"/>
      <c r="IYB433" s="1209"/>
      <c r="IYC433" s="1209"/>
      <c r="IYD433" s="1210"/>
      <c r="IYE433" s="1211"/>
      <c r="IYF433" s="1210"/>
      <c r="IYH433" s="1208"/>
      <c r="IYI433" s="1209"/>
      <c r="IYJ433" s="1209"/>
      <c r="IYK433" s="1209"/>
      <c r="IYL433" s="1209"/>
      <c r="IYM433" s="1210"/>
      <c r="IYN433" s="1211"/>
      <c r="IYO433" s="1210"/>
      <c r="IYQ433" s="1208"/>
      <c r="IYR433" s="1209"/>
      <c r="IYS433" s="1209"/>
      <c r="IYT433" s="1209"/>
      <c r="IYU433" s="1209"/>
      <c r="IYV433" s="1210"/>
      <c r="IYW433" s="1211"/>
      <c r="IYX433" s="1210"/>
      <c r="IYZ433" s="1208"/>
      <c r="IZA433" s="1209"/>
      <c r="IZB433" s="1209"/>
      <c r="IZC433" s="1209"/>
      <c r="IZD433" s="1209"/>
      <c r="IZE433" s="1210"/>
      <c r="IZF433" s="1211"/>
      <c r="IZG433" s="1210"/>
      <c r="IZI433" s="1208"/>
      <c r="IZJ433" s="1209"/>
      <c r="IZK433" s="1209"/>
      <c r="IZL433" s="1209"/>
      <c r="IZM433" s="1209"/>
      <c r="IZN433" s="1210"/>
      <c r="IZO433" s="1211"/>
      <c r="IZP433" s="1210"/>
      <c r="IZR433" s="1208"/>
      <c r="IZS433" s="1209"/>
      <c r="IZT433" s="1209"/>
      <c r="IZU433" s="1209"/>
      <c r="IZV433" s="1209"/>
      <c r="IZW433" s="1210"/>
      <c r="IZX433" s="1211"/>
      <c r="IZY433" s="1210"/>
      <c r="JAA433" s="1208"/>
      <c r="JAB433" s="1209"/>
      <c r="JAC433" s="1209"/>
      <c r="JAD433" s="1209"/>
      <c r="JAE433" s="1209"/>
      <c r="JAF433" s="1210"/>
      <c r="JAG433" s="1211"/>
      <c r="JAH433" s="1210"/>
      <c r="JAJ433" s="1208"/>
      <c r="JAK433" s="1209"/>
      <c r="JAL433" s="1209"/>
      <c r="JAM433" s="1209"/>
      <c r="JAN433" s="1209"/>
      <c r="JAO433" s="1210"/>
      <c r="JAP433" s="1211"/>
      <c r="JAQ433" s="1210"/>
      <c r="JAS433" s="1208"/>
      <c r="JAT433" s="1209"/>
      <c r="JAU433" s="1209"/>
      <c r="JAV433" s="1209"/>
      <c r="JAW433" s="1209"/>
      <c r="JAX433" s="1210"/>
      <c r="JAY433" s="1211"/>
      <c r="JAZ433" s="1210"/>
      <c r="JBB433" s="1208"/>
      <c r="JBC433" s="1209"/>
      <c r="JBD433" s="1209"/>
      <c r="JBE433" s="1209"/>
      <c r="JBF433" s="1209"/>
      <c r="JBG433" s="1210"/>
      <c r="JBH433" s="1211"/>
      <c r="JBI433" s="1210"/>
      <c r="JBK433" s="1208"/>
      <c r="JBL433" s="1209"/>
      <c r="JBM433" s="1209"/>
      <c r="JBN433" s="1209"/>
      <c r="JBO433" s="1209"/>
      <c r="JBP433" s="1210"/>
      <c r="JBQ433" s="1211"/>
      <c r="JBR433" s="1210"/>
      <c r="JBT433" s="1208"/>
      <c r="JBU433" s="1209"/>
      <c r="JBV433" s="1209"/>
      <c r="JBW433" s="1209"/>
      <c r="JBX433" s="1209"/>
      <c r="JBY433" s="1210"/>
      <c r="JBZ433" s="1211"/>
      <c r="JCA433" s="1210"/>
      <c r="JCC433" s="1208"/>
      <c r="JCD433" s="1209"/>
      <c r="JCE433" s="1209"/>
      <c r="JCF433" s="1209"/>
      <c r="JCG433" s="1209"/>
      <c r="JCH433" s="1210"/>
      <c r="JCI433" s="1211"/>
      <c r="JCJ433" s="1210"/>
      <c r="JCL433" s="1208"/>
      <c r="JCM433" s="1209"/>
      <c r="JCN433" s="1209"/>
      <c r="JCO433" s="1209"/>
      <c r="JCP433" s="1209"/>
      <c r="JCQ433" s="1210"/>
      <c r="JCR433" s="1211"/>
      <c r="JCS433" s="1210"/>
      <c r="JCU433" s="1208"/>
      <c r="JCV433" s="1209"/>
      <c r="JCW433" s="1209"/>
      <c r="JCX433" s="1209"/>
      <c r="JCY433" s="1209"/>
      <c r="JCZ433" s="1210"/>
      <c r="JDA433" s="1211"/>
      <c r="JDB433" s="1210"/>
      <c r="JDD433" s="1208"/>
      <c r="JDE433" s="1209"/>
      <c r="JDF433" s="1209"/>
      <c r="JDG433" s="1209"/>
      <c r="JDH433" s="1209"/>
      <c r="JDI433" s="1210"/>
      <c r="JDJ433" s="1211"/>
      <c r="JDK433" s="1210"/>
      <c r="JDM433" s="1208"/>
      <c r="JDN433" s="1209"/>
      <c r="JDO433" s="1209"/>
      <c r="JDP433" s="1209"/>
      <c r="JDQ433" s="1209"/>
      <c r="JDR433" s="1210"/>
      <c r="JDS433" s="1211"/>
      <c r="JDT433" s="1210"/>
      <c r="JDV433" s="1208"/>
      <c r="JDW433" s="1209"/>
      <c r="JDX433" s="1209"/>
      <c r="JDY433" s="1209"/>
      <c r="JDZ433" s="1209"/>
      <c r="JEA433" s="1210"/>
      <c r="JEB433" s="1211"/>
      <c r="JEC433" s="1210"/>
      <c r="JEE433" s="1208"/>
      <c r="JEF433" s="1209"/>
      <c r="JEG433" s="1209"/>
      <c r="JEH433" s="1209"/>
      <c r="JEI433" s="1209"/>
      <c r="JEJ433" s="1210"/>
      <c r="JEK433" s="1211"/>
      <c r="JEL433" s="1210"/>
      <c r="JEN433" s="1208"/>
      <c r="JEO433" s="1209"/>
      <c r="JEP433" s="1209"/>
      <c r="JEQ433" s="1209"/>
      <c r="JER433" s="1209"/>
      <c r="JES433" s="1210"/>
      <c r="JET433" s="1211"/>
      <c r="JEU433" s="1210"/>
      <c r="JEW433" s="1208"/>
      <c r="JEX433" s="1209"/>
      <c r="JEY433" s="1209"/>
      <c r="JEZ433" s="1209"/>
      <c r="JFA433" s="1209"/>
      <c r="JFB433" s="1210"/>
      <c r="JFC433" s="1211"/>
      <c r="JFD433" s="1210"/>
      <c r="JFF433" s="1208"/>
      <c r="JFG433" s="1209"/>
      <c r="JFH433" s="1209"/>
      <c r="JFI433" s="1209"/>
      <c r="JFJ433" s="1209"/>
      <c r="JFK433" s="1210"/>
      <c r="JFL433" s="1211"/>
      <c r="JFM433" s="1210"/>
      <c r="JFO433" s="1208"/>
      <c r="JFP433" s="1209"/>
      <c r="JFQ433" s="1209"/>
      <c r="JFR433" s="1209"/>
      <c r="JFS433" s="1209"/>
      <c r="JFT433" s="1210"/>
      <c r="JFU433" s="1211"/>
      <c r="JFV433" s="1210"/>
      <c r="JFX433" s="1208"/>
      <c r="JFY433" s="1209"/>
      <c r="JFZ433" s="1209"/>
      <c r="JGA433" s="1209"/>
      <c r="JGB433" s="1209"/>
      <c r="JGC433" s="1210"/>
      <c r="JGD433" s="1211"/>
      <c r="JGE433" s="1210"/>
      <c r="JGG433" s="1208"/>
      <c r="JGH433" s="1209"/>
      <c r="JGI433" s="1209"/>
      <c r="JGJ433" s="1209"/>
      <c r="JGK433" s="1209"/>
      <c r="JGL433" s="1210"/>
      <c r="JGM433" s="1211"/>
      <c r="JGN433" s="1210"/>
      <c r="JGP433" s="1208"/>
      <c r="JGQ433" s="1209"/>
      <c r="JGR433" s="1209"/>
      <c r="JGS433" s="1209"/>
      <c r="JGT433" s="1209"/>
      <c r="JGU433" s="1210"/>
      <c r="JGV433" s="1211"/>
      <c r="JGW433" s="1210"/>
      <c r="JGY433" s="1208"/>
      <c r="JGZ433" s="1209"/>
      <c r="JHA433" s="1209"/>
      <c r="JHB433" s="1209"/>
      <c r="JHC433" s="1209"/>
      <c r="JHD433" s="1210"/>
      <c r="JHE433" s="1211"/>
      <c r="JHF433" s="1210"/>
      <c r="JHH433" s="1208"/>
      <c r="JHI433" s="1209"/>
      <c r="JHJ433" s="1209"/>
      <c r="JHK433" s="1209"/>
      <c r="JHL433" s="1209"/>
      <c r="JHM433" s="1210"/>
      <c r="JHN433" s="1211"/>
      <c r="JHO433" s="1210"/>
      <c r="JHQ433" s="1208"/>
      <c r="JHR433" s="1209"/>
      <c r="JHS433" s="1209"/>
      <c r="JHT433" s="1209"/>
      <c r="JHU433" s="1209"/>
      <c r="JHV433" s="1210"/>
      <c r="JHW433" s="1211"/>
      <c r="JHX433" s="1210"/>
      <c r="JHZ433" s="1208"/>
      <c r="JIA433" s="1209"/>
      <c r="JIB433" s="1209"/>
      <c r="JIC433" s="1209"/>
      <c r="JID433" s="1209"/>
      <c r="JIE433" s="1210"/>
      <c r="JIF433" s="1211"/>
      <c r="JIG433" s="1210"/>
      <c r="JII433" s="1208"/>
      <c r="JIJ433" s="1209"/>
      <c r="JIK433" s="1209"/>
      <c r="JIL433" s="1209"/>
      <c r="JIM433" s="1209"/>
      <c r="JIN433" s="1210"/>
      <c r="JIO433" s="1211"/>
      <c r="JIP433" s="1210"/>
      <c r="JIR433" s="1208"/>
      <c r="JIS433" s="1209"/>
      <c r="JIT433" s="1209"/>
      <c r="JIU433" s="1209"/>
      <c r="JIV433" s="1209"/>
      <c r="JIW433" s="1210"/>
      <c r="JIX433" s="1211"/>
      <c r="JIY433" s="1210"/>
      <c r="JJA433" s="1208"/>
      <c r="JJB433" s="1209"/>
      <c r="JJC433" s="1209"/>
      <c r="JJD433" s="1209"/>
      <c r="JJE433" s="1209"/>
      <c r="JJF433" s="1210"/>
      <c r="JJG433" s="1211"/>
      <c r="JJH433" s="1210"/>
      <c r="JJJ433" s="1208"/>
      <c r="JJK433" s="1209"/>
      <c r="JJL433" s="1209"/>
      <c r="JJM433" s="1209"/>
      <c r="JJN433" s="1209"/>
      <c r="JJO433" s="1210"/>
      <c r="JJP433" s="1211"/>
      <c r="JJQ433" s="1210"/>
      <c r="JJS433" s="1208"/>
      <c r="JJT433" s="1209"/>
      <c r="JJU433" s="1209"/>
      <c r="JJV433" s="1209"/>
      <c r="JJW433" s="1209"/>
      <c r="JJX433" s="1210"/>
      <c r="JJY433" s="1211"/>
      <c r="JJZ433" s="1210"/>
      <c r="JKB433" s="1208"/>
      <c r="JKC433" s="1209"/>
      <c r="JKD433" s="1209"/>
      <c r="JKE433" s="1209"/>
      <c r="JKF433" s="1209"/>
      <c r="JKG433" s="1210"/>
      <c r="JKH433" s="1211"/>
      <c r="JKI433" s="1210"/>
      <c r="JKK433" s="1208"/>
      <c r="JKL433" s="1209"/>
      <c r="JKM433" s="1209"/>
      <c r="JKN433" s="1209"/>
      <c r="JKO433" s="1209"/>
      <c r="JKP433" s="1210"/>
      <c r="JKQ433" s="1211"/>
      <c r="JKR433" s="1210"/>
      <c r="JKT433" s="1208"/>
      <c r="JKU433" s="1209"/>
      <c r="JKV433" s="1209"/>
      <c r="JKW433" s="1209"/>
      <c r="JKX433" s="1209"/>
      <c r="JKY433" s="1210"/>
      <c r="JKZ433" s="1211"/>
      <c r="JLA433" s="1210"/>
      <c r="JLC433" s="1208"/>
      <c r="JLD433" s="1209"/>
      <c r="JLE433" s="1209"/>
      <c r="JLF433" s="1209"/>
      <c r="JLG433" s="1209"/>
      <c r="JLH433" s="1210"/>
      <c r="JLI433" s="1211"/>
      <c r="JLJ433" s="1210"/>
      <c r="JLL433" s="1208"/>
      <c r="JLM433" s="1209"/>
      <c r="JLN433" s="1209"/>
      <c r="JLO433" s="1209"/>
      <c r="JLP433" s="1209"/>
      <c r="JLQ433" s="1210"/>
      <c r="JLR433" s="1211"/>
      <c r="JLS433" s="1210"/>
      <c r="JLU433" s="1208"/>
      <c r="JLV433" s="1209"/>
      <c r="JLW433" s="1209"/>
      <c r="JLX433" s="1209"/>
      <c r="JLY433" s="1209"/>
      <c r="JLZ433" s="1210"/>
      <c r="JMA433" s="1211"/>
      <c r="JMB433" s="1210"/>
      <c r="JMD433" s="1208"/>
      <c r="JME433" s="1209"/>
      <c r="JMF433" s="1209"/>
      <c r="JMG433" s="1209"/>
      <c r="JMH433" s="1209"/>
      <c r="JMI433" s="1210"/>
      <c r="JMJ433" s="1211"/>
      <c r="JMK433" s="1210"/>
      <c r="JMM433" s="1208"/>
      <c r="JMN433" s="1209"/>
      <c r="JMO433" s="1209"/>
      <c r="JMP433" s="1209"/>
      <c r="JMQ433" s="1209"/>
      <c r="JMR433" s="1210"/>
      <c r="JMS433" s="1211"/>
      <c r="JMT433" s="1210"/>
      <c r="JMV433" s="1208"/>
      <c r="JMW433" s="1209"/>
      <c r="JMX433" s="1209"/>
      <c r="JMY433" s="1209"/>
      <c r="JMZ433" s="1209"/>
      <c r="JNA433" s="1210"/>
      <c r="JNB433" s="1211"/>
      <c r="JNC433" s="1210"/>
      <c r="JNE433" s="1208"/>
      <c r="JNF433" s="1209"/>
      <c r="JNG433" s="1209"/>
      <c r="JNH433" s="1209"/>
      <c r="JNI433" s="1209"/>
      <c r="JNJ433" s="1210"/>
      <c r="JNK433" s="1211"/>
      <c r="JNL433" s="1210"/>
      <c r="JNN433" s="1208"/>
      <c r="JNO433" s="1209"/>
      <c r="JNP433" s="1209"/>
      <c r="JNQ433" s="1209"/>
      <c r="JNR433" s="1209"/>
      <c r="JNS433" s="1210"/>
      <c r="JNT433" s="1211"/>
      <c r="JNU433" s="1210"/>
      <c r="JNW433" s="1208"/>
      <c r="JNX433" s="1209"/>
      <c r="JNY433" s="1209"/>
      <c r="JNZ433" s="1209"/>
      <c r="JOA433" s="1209"/>
      <c r="JOB433" s="1210"/>
      <c r="JOC433" s="1211"/>
      <c r="JOD433" s="1210"/>
      <c r="JOF433" s="1208"/>
      <c r="JOG433" s="1209"/>
      <c r="JOH433" s="1209"/>
      <c r="JOI433" s="1209"/>
      <c r="JOJ433" s="1209"/>
      <c r="JOK433" s="1210"/>
      <c r="JOL433" s="1211"/>
      <c r="JOM433" s="1210"/>
      <c r="JOO433" s="1208"/>
      <c r="JOP433" s="1209"/>
      <c r="JOQ433" s="1209"/>
      <c r="JOR433" s="1209"/>
      <c r="JOS433" s="1209"/>
      <c r="JOT433" s="1210"/>
      <c r="JOU433" s="1211"/>
      <c r="JOV433" s="1210"/>
      <c r="JOX433" s="1208"/>
      <c r="JOY433" s="1209"/>
      <c r="JOZ433" s="1209"/>
      <c r="JPA433" s="1209"/>
      <c r="JPB433" s="1209"/>
      <c r="JPC433" s="1210"/>
      <c r="JPD433" s="1211"/>
      <c r="JPE433" s="1210"/>
      <c r="JPG433" s="1208"/>
      <c r="JPH433" s="1209"/>
      <c r="JPI433" s="1209"/>
      <c r="JPJ433" s="1209"/>
      <c r="JPK433" s="1209"/>
      <c r="JPL433" s="1210"/>
      <c r="JPM433" s="1211"/>
      <c r="JPN433" s="1210"/>
      <c r="JPP433" s="1208"/>
      <c r="JPQ433" s="1209"/>
      <c r="JPR433" s="1209"/>
      <c r="JPS433" s="1209"/>
      <c r="JPT433" s="1209"/>
      <c r="JPU433" s="1210"/>
      <c r="JPV433" s="1211"/>
      <c r="JPW433" s="1210"/>
      <c r="JPY433" s="1208"/>
      <c r="JPZ433" s="1209"/>
      <c r="JQA433" s="1209"/>
      <c r="JQB433" s="1209"/>
      <c r="JQC433" s="1209"/>
      <c r="JQD433" s="1210"/>
      <c r="JQE433" s="1211"/>
      <c r="JQF433" s="1210"/>
      <c r="JQH433" s="1208"/>
      <c r="JQI433" s="1209"/>
      <c r="JQJ433" s="1209"/>
      <c r="JQK433" s="1209"/>
      <c r="JQL433" s="1209"/>
      <c r="JQM433" s="1210"/>
      <c r="JQN433" s="1211"/>
      <c r="JQO433" s="1210"/>
      <c r="JQQ433" s="1208"/>
      <c r="JQR433" s="1209"/>
      <c r="JQS433" s="1209"/>
      <c r="JQT433" s="1209"/>
      <c r="JQU433" s="1209"/>
      <c r="JQV433" s="1210"/>
      <c r="JQW433" s="1211"/>
      <c r="JQX433" s="1210"/>
      <c r="JQZ433" s="1208"/>
      <c r="JRA433" s="1209"/>
      <c r="JRB433" s="1209"/>
      <c r="JRC433" s="1209"/>
      <c r="JRD433" s="1209"/>
      <c r="JRE433" s="1210"/>
      <c r="JRF433" s="1211"/>
      <c r="JRG433" s="1210"/>
      <c r="JRI433" s="1208"/>
      <c r="JRJ433" s="1209"/>
      <c r="JRK433" s="1209"/>
      <c r="JRL433" s="1209"/>
      <c r="JRM433" s="1209"/>
      <c r="JRN433" s="1210"/>
      <c r="JRO433" s="1211"/>
      <c r="JRP433" s="1210"/>
      <c r="JRR433" s="1208"/>
      <c r="JRS433" s="1209"/>
      <c r="JRT433" s="1209"/>
      <c r="JRU433" s="1209"/>
      <c r="JRV433" s="1209"/>
      <c r="JRW433" s="1210"/>
      <c r="JRX433" s="1211"/>
      <c r="JRY433" s="1210"/>
      <c r="JSA433" s="1208"/>
      <c r="JSB433" s="1209"/>
      <c r="JSC433" s="1209"/>
      <c r="JSD433" s="1209"/>
      <c r="JSE433" s="1209"/>
      <c r="JSF433" s="1210"/>
      <c r="JSG433" s="1211"/>
      <c r="JSH433" s="1210"/>
      <c r="JSJ433" s="1208"/>
      <c r="JSK433" s="1209"/>
      <c r="JSL433" s="1209"/>
      <c r="JSM433" s="1209"/>
      <c r="JSN433" s="1209"/>
      <c r="JSO433" s="1210"/>
      <c r="JSP433" s="1211"/>
      <c r="JSQ433" s="1210"/>
      <c r="JSS433" s="1208"/>
      <c r="JST433" s="1209"/>
      <c r="JSU433" s="1209"/>
      <c r="JSV433" s="1209"/>
      <c r="JSW433" s="1209"/>
      <c r="JSX433" s="1210"/>
      <c r="JSY433" s="1211"/>
      <c r="JSZ433" s="1210"/>
      <c r="JTB433" s="1208"/>
      <c r="JTC433" s="1209"/>
      <c r="JTD433" s="1209"/>
      <c r="JTE433" s="1209"/>
      <c r="JTF433" s="1209"/>
      <c r="JTG433" s="1210"/>
      <c r="JTH433" s="1211"/>
      <c r="JTI433" s="1210"/>
      <c r="JTK433" s="1208"/>
      <c r="JTL433" s="1209"/>
      <c r="JTM433" s="1209"/>
      <c r="JTN433" s="1209"/>
      <c r="JTO433" s="1209"/>
      <c r="JTP433" s="1210"/>
      <c r="JTQ433" s="1211"/>
      <c r="JTR433" s="1210"/>
      <c r="JTT433" s="1208"/>
      <c r="JTU433" s="1209"/>
      <c r="JTV433" s="1209"/>
      <c r="JTW433" s="1209"/>
      <c r="JTX433" s="1209"/>
      <c r="JTY433" s="1210"/>
      <c r="JTZ433" s="1211"/>
      <c r="JUA433" s="1210"/>
      <c r="JUC433" s="1208"/>
      <c r="JUD433" s="1209"/>
      <c r="JUE433" s="1209"/>
      <c r="JUF433" s="1209"/>
      <c r="JUG433" s="1209"/>
      <c r="JUH433" s="1210"/>
      <c r="JUI433" s="1211"/>
      <c r="JUJ433" s="1210"/>
      <c r="JUL433" s="1208"/>
      <c r="JUM433" s="1209"/>
      <c r="JUN433" s="1209"/>
      <c r="JUO433" s="1209"/>
      <c r="JUP433" s="1209"/>
      <c r="JUQ433" s="1210"/>
      <c r="JUR433" s="1211"/>
      <c r="JUS433" s="1210"/>
      <c r="JUU433" s="1208"/>
      <c r="JUV433" s="1209"/>
      <c r="JUW433" s="1209"/>
      <c r="JUX433" s="1209"/>
      <c r="JUY433" s="1209"/>
      <c r="JUZ433" s="1210"/>
      <c r="JVA433" s="1211"/>
      <c r="JVB433" s="1210"/>
      <c r="JVD433" s="1208"/>
      <c r="JVE433" s="1209"/>
      <c r="JVF433" s="1209"/>
      <c r="JVG433" s="1209"/>
      <c r="JVH433" s="1209"/>
      <c r="JVI433" s="1210"/>
      <c r="JVJ433" s="1211"/>
      <c r="JVK433" s="1210"/>
      <c r="JVM433" s="1208"/>
      <c r="JVN433" s="1209"/>
      <c r="JVO433" s="1209"/>
      <c r="JVP433" s="1209"/>
      <c r="JVQ433" s="1209"/>
      <c r="JVR433" s="1210"/>
      <c r="JVS433" s="1211"/>
      <c r="JVT433" s="1210"/>
      <c r="JVV433" s="1208"/>
      <c r="JVW433" s="1209"/>
      <c r="JVX433" s="1209"/>
      <c r="JVY433" s="1209"/>
      <c r="JVZ433" s="1209"/>
      <c r="JWA433" s="1210"/>
      <c r="JWB433" s="1211"/>
      <c r="JWC433" s="1210"/>
      <c r="JWE433" s="1208"/>
      <c r="JWF433" s="1209"/>
      <c r="JWG433" s="1209"/>
      <c r="JWH433" s="1209"/>
      <c r="JWI433" s="1209"/>
      <c r="JWJ433" s="1210"/>
      <c r="JWK433" s="1211"/>
      <c r="JWL433" s="1210"/>
      <c r="JWN433" s="1208"/>
      <c r="JWO433" s="1209"/>
      <c r="JWP433" s="1209"/>
      <c r="JWQ433" s="1209"/>
      <c r="JWR433" s="1209"/>
      <c r="JWS433" s="1210"/>
      <c r="JWT433" s="1211"/>
      <c r="JWU433" s="1210"/>
      <c r="JWW433" s="1208"/>
      <c r="JWX433" s="1209"/>
      <c r="JWY433" s="1209"/>
      <c r="JWZ433" s="1209"/>
      <c r="JXA433" s="1209"/>
      <c r="JXB433" s="1210"/>
      <c r="JXC433" s="1211"/>
      <c r="JXD433" s="1210"/>
      <c r="JXF433" s="1208"/>
      <c r="JXG433" s="1209"/>
      <c r="JXH433" s="1209"/>
      <c r="JXI433" s="1209"/>
      <c r="JXJ433" s="1209"/>
      <c r="JXK433" s="1210"/>
      <c r="JXL433" s="1211"/>
      <c r="JXM433" s="1210"/>
      <c r="JXO433" s="1208"/>
      <c r="JXP433" s="1209"/>
      <c r="JXQ433" s="1209"/>
      <c r="JXR433" s="1209"/>
      <c r="JXS433" s="1209"/>
      <c r="JXT433" s="1210"/>
      <c r="JXU433" s="1211"/>
      <c r="JXV433" s="1210"/>
      <c r="JXX433" s="1208"/>
      <c r="JXY433" s="1209"/>
      <c r="JXZ433" s="1209"/>
      <c r="JYA433" s="1209"/>
      <c r="JYB433" s="1209"/>
      <c r="JYC433" s="1210"/>
      <c r="JYD433" s="1211"/>
      <c r="JYE433" s="1210"/>
      <c r="JYG433" s="1208"/>
      <c r="JYH433" s="1209"/>
      <c r="JYI433" s="1209"/>
      <c r="JYJ433" s="1209"/>
      <c r="JYK433" s="1209"/>
      <c r="JYL433" s="1210"/>
      <c r="JYM433" s="1211"/>
      <c r="JYN433" s="1210"/>
      <c r="JYP433" s="1208"/>
      <c r="JYQ433" s="1209"/>
      <c r="JYR433" s="1209"/>
      <c r="JYS433" s="1209"/>
      <c r="JYT433" s="1209"/>
      <c r="JYU433" s="1210"/>
      <c r="JYV433" s="1211"/>
      <c r="JYW433" s="1210"/>
      <c r="JYY433" s="1208"/>
      <c r="JYZ433" s="1209"/>
      <c r="JZA433" s="1209"/>
      <c r="JZB433" s="1209"/>
      <c r="JZC433" s="1209"/>
      <c r="JZD433" s="1210"/>
      <c r="JZE433" s="1211"/>
      <c r="JZF433" s="1210"/>
      <c r="JZH433" s="1208"/>
      <c r="JZI433" s="1209"/>
      <c r="JZJ433" s="1209"/>
      <c r="JZK433" s="1209"/>
      <c r="JZL433" s="1209"/>
      <c r="JZM433" s="1210"/>
      <c r="JZN433" s="1211"/>
      <c r="JZO433" s="1210"/>
      <c r="JZQ433" s="1208"/>
      <c r="JZR433" s="1209"/>
      <c r="JZS433" s="1209"/>
      <c r="JZT433" s="1209"/>
      <c r="JZU433" s="1209"/>
      <c r="JZV433" s="1210"/>
      <c r="JZW433" s="1211"/>
      <c r="JZX433" s="1210"/>
      <c r="JZZ433" s="1208"/>
      <c r="KAA433" s="1209"/>
      <c r="KAB433" s="1209"/>
      <c r="KAC433" s="1209"/>
      <c r="KAD433" s="1209"/>
      <c r="KAE433" s="1210"/>
      <c r="KAF433" s="1211"/>
      <c r="KAG433" s="1210"/>
      <c r="KAI433" s="1208"/>
      <c r="KAJ433" s="1209"/>
      <c r="KAK433" s="1209"/>
      <c r="KAL433" s="1209"/>
      <c r="KAM433" s="1209"/>
      <c r="KAN433" s="1210"/>
      <c r="KAO433" s="1211"/>
      <c r="KAP433" s="1210"/>
      <c r="KAR433" s="1208"/>
      <c r="KAS433" s="1209"/>
      <c r="KAT433" s="1209"/>
      <c r="KAU433" s="1209"/>
      <c r="KAV433" s="1209"/>
      <c r="KAW433" s="1210"/>
      <c r="KAX433" s="1211"/>
      <c r="KAY433" s="1210"/>
      <c r="KBA433" s="1208"/>
      <c r="KBB433" s="1209"/>
      <c r="KBC433" s="1209"/>
      <c r="KBD433" s="1209"/>
      <c r="KBE433" s="1209"/>
      <c r="KBF433" s="1210"/>
      <c r="KBG433" s="1211"/>
      <c r="KBH433" s="1210"/>
      <c r="KBJ433" s="1208"/>
      <c r="KBK433" s="1209"/>
      <c r="KBL433" s="1209"/>
      <c r="KBM433" s="1209"/>
      <c r="KBN433" s="1209"/>
      <c r="KBO433" s="1210"/>
      <c r="KBP433" s="1211"/>
      <c r="KBQ433" s="1210"/>
      <c r="KBS433" s="1208"/>
      <c r="KBT433" s="1209"/>
      <c r="KBU433" s="1209"/>
      <c r="KBV433" s="1209"/>
      <c r="KBW433" s="1209"/>
      <c r="KBX433" s="1210"/>
      <c r="KBY433" s="1211"/>
      <c r="KBZ433" s="1210"/>
      <c r="KCB433" s="1208"/>
      <c r="KCC433" s="1209"/>
      <c r="KCD433" s="1209"/>
      <c r="KCE433" s="1209"/>
      <c r="KCF433" s="1209"/>
      <c r="KCG433" s="1210"/>
      <c r="KCH433" s="1211"/>
      <c r="KCI433" s="1210"/>
      <c r="KCK433" s="1208"/>
      <c r="KCL433" s="1209"/>
      <c r="KCM433" s="1209"/>
      <c r="KCN433" s="1209"/>
      <c r="KCO433" s="1209"/>
      <c r="KCP433" s="1210"/>
      <c r="KCQ433" s="1211"/>
      <c r="KCR433" s="1210"/>
      <c r="KCT433" s="1208"/>
      <c r="KCU433" s="1209"/>
      <c r="KCV433" s="1209"/>
      <c r="KCW433" s="1209"/>
      <c r="KCX433" s="1209"/>
      <c r="KCY433" s="1210"/>
      <c r="KCZ433" s="1211"/>
      <c r="KDA433" s="1210"/>
      <c r="KDC433" s="1208"/>
      <c r="KDD433" s="1209"/>
      <c r="KDE433" s="1209"/>
      <c r="KDF433" s="1209"/>
      <c r="KDG433" s="1209"/>
      <c r="KDH433" s="1210"/>
      <c r="KDI433" s="1211"/>
      <c r="KDJ433" s="1210"/>
      <c r="KDL433" s="1208"/>
      <c r="KDM433" s="1209"/>
      <c r="KDN433" s="1209"/>
      <c r="KDO433" s="1209"/>
      <c r="KDP433" s="1209"/>
      <c r="KDQ433" s="1210"/>
      <c r="KDR433" s="1211"/>
      <c r="KDS433" s="1210"/>
      <c r="KDU433" s="1208"/>
      <c r="KDV433" s="1209"/>
      <c r="KDW433" s="1209"/>
      <c r="KDX433" s="1209"/>
      <c r="KDY433" s="1209"/>
      <c r="KDZ433" s="1210"/>
      <c r="KEA433" s="1211"/>
      <c r="KEB433" s="1210"/>
      <c r="KED433" s="1208"/>
      <c r="KEE433" s="1209"/>
      <c r="KEF433" s="1209"/>
      <c r="KEG433" s="1209"/>
      <c r="KEH433" s="1209"/>
      <c r="KEI433" s="1210"/>
      <c r="KEJ433" s="1211"/>
      <c r="KEK433" s="1210"/>
      <c r="KEM433" s="1208"/>
      <c r="KEN433" s="1209"/>
      <c r="KEO433" s="1209"/>
      <c r="KEP433" s="1209"/>
      <c r="KEQ433" s="1209"/>
      <c r="KER433" s="1210"/>
      <c r="KES433" s="1211"/>
      <c r="KET433" s="1210"/>
      <c r="KEV433" s="1208"/>
      <c r="KEW433" s="1209"/>
      <c r="KEX433" s="1209"/>
      <c r="KEY433" s="1209"/>
      <c r="KEZ433" s="1209"/>
      <c r="KFA433" s="1210"/>
      <c r="KFB433" s="1211"/>
      <c r="KFC433" s="1210"/>
      <c r="KFE433" s="1208"/>
      <c r="KFF433" s="1209"/>
      <c r="KFG433" s="1209"/>
      <c r="KFH433" s="1209"/>
      <c r="KFI433" s="1209"/>
      <c r="KFJ433" s="1210"/>
      <c r="KFK433" s="1211"/>
      <c r="KFL433" s="1210"/>
      <c r="KFN433" s="1208"/>
      <c r="KFO433" s="1209"/>
      <c r="KFP433" s="1209"/>
      <c r="KFQ433" s="1209"/>
      <c r="KFR433" s="1209"/>
      <c r="KFS433" s="1210"/>
      <c r="KFT433" s="1211"/>
      <c r="KFU433" s="1210"/>
      <c r="KFW433" s="1208"/>
      <c r="KFX433" s="1209"/>
      <c r="KFY433" s="1209"/>
      <c r="KFZ433" s="1209"/>
      <c r="KGA433" s="1209"/>
      <c r="KGB433" s="1210"/>
      <c r="KGC433" s="1211"/>
      <c r="KGD433" s="1210"/>
      <c r="KGF433" s="1208"/>
      <c r="KGG433" s="1209"/>
      <c r="KGH433" s="1209"/>
      <c r="KGI433" s="1209"/>
      <c r="KGJ433" s="1209"/>
      <c r="KGK433" s="1210"/>
      <c r="KGL433" s="1211"/>
      <c r="KGM433" s="1210"/>
      <c r="KGO433" s="1208"/>
      <c r="KGP433" s="1209"/>
      <c r="KGQ433" s="1209"/>
      <c r="KGR433" s="1209"/>
      <c r="KGS433" s="1209"/>
      <c r="KGT433" s="1210"/>
      <c r="KGU433" s="1211"/>
      <c r="KGV433" s="1210"/>
      <c r="KGX433" s="1208"/>
      <c r="KGY433" s="1209"/>
      <c r="KGZ433" s="1209"/>
      <c r="KHA433" s="1209"/>
      <c r="KHB433" s="1209"/>
      <c r="KHC433" s="1210"/>
      <c r="KHD433" s="1211"/>
      <c r="KHE433" s="1210"/>
      <c r="KHG433" s="1208"/>
      <c r="KHH433" s="1209"/>
      <c r="KHI433" s="1209"/>
      <c r="KHJ433" s="1209"/>
      <c r="KHK433" s="1209"/>
      <c r="KHL433" s="1210"/>
      <c r="KHM433" s="1211"/>
      <c r="KHN433" s="1210"/>
      <c r="KHP433" s="1208"/>
      <c r="KHQ433" s="1209"/>
      <c r="KHR433" s="1209"/>
      <c r="KHS433" s="1209"/>
      <c r="KHT433" s="1209"/>
      <c r="KHU433" s="1210"/>
      <c r="KHV433" s="1211"/>
      <c r="KHW433" s="1210"/>
      <c r="KHY433" s="1208"/>
      <c r="KHZ433" s="1209"/>
      <c r="KIA433" s="1209"/>
      <c r="KIB433" s="1209"/>
      <c r="KIC433" s="1209"/>
      <c r="KID433" s="1210"/>
      <c r="KIE433" s="1211"/>
      <c r="KIF433" s="1210"/>
      <c r="KIH433" s="1208"/>
      <c r="KII433" s="1209"/>
      <c r="KIJ433" s="1209"/>
      <c r="KIK433" s="1209"/>
      <c r="KIL433" s="1209"/>
      <c r="KIM433" s="1210"/>
      <c r="KIN433" s="1211"/>
      <c r="KIO433" s="1210"/>
      <c r="KIQ433" s="1208"/>
      <c r="KIR433" s="1209"/>
      <c r="KIS433" s="1209"/>
      <c r="KIT433" s="1209"/>
      <c r="KIU433" s="1209"/>
      <c r="KIV433" s="1210"/>
      <c r="KIW433" s="1211"/>
      <c r="KIX433" s="1210"/>
      <c r="KIZ433" s="1208"/>
      <c r="KJA433" s="1209"/>
      <c r="KJB433" s="1209"/>
      <c r="KJC433" s="1209"/>
      <c r="KJD433" s="1209"/>
      <c r="KJE433" s="1210"/>
      <c r="KJF433" s="1211"/>
      <c r="KJG433" s="1210"/>
      <c r="KJI433" s="1208"/>
      <c r="KJJ433" s="1209"/>
      <c r="KJK433" s="1209"/>
      <c r="KJL433" s="1209"/>
      <c r="KJM433" s="1209"/>
      <c r="KJN433" s="1210"/>
      <c r="KJO433" s="1211"/>
      <c r="KJP433" s="1210"/>
      <c r="KJR433" s="1208"/>
      <c r="KJS433" s="1209"/>
      <c r="KJT433" s="1209"/>
      <c r="KJU433" s="1209"/>
      <c r="KJV433" s="1209"/>
      <c r="KJW433" s="1210"/>
      <c r="KJX433" s="1211"/>
      <c r="KJY433" s="1210"/>
      <c r="KKA433" s="1208"/>
      <c r="KKB433" s="1209"/>
      <c r="KKC433" s="1209"/>
      <c r="KKD433" s="1209"/>
      <c r="KKE433" s="1209"/>
      <c r="KKF433" s="1210"/>
      <c r="KKG433" s="1211"/>
      <c r="KKH433" s="1210"/>
      <c r="KKJ433" s="1208"/>
      <c r="KKK433" s="1209"/>
      <c r="KKL433" s="1209"/>
      <c r="KKM433" s="1209"/>
      <c r="KKN433" s="1209"/>
      <c r="KKO433" s="1210"/>
      <c r="KKP433" s="1211"/>
      <c r="KKQ433" s="1210"/>
      <c r="KKS433" s="1208"/>
      <c r="KKT433" s="1209"/>
      <c r="KKU433" s="1209"/>
      <c r="KKV433" s="1209"/>
      <c r="KKW433" s="1209"/>
      <c r="KKX433" s="1210"/>
      <c r="KKY433" s="1211"/>
      <c r="KKZ433" s="1210"/>
      <c r="KLB433" s="1208"/>
      <c r="KLC433" s="1209"/>
      <c r="KLD433" s="1209"/>
      <c r="KLE433" s="1209"/>
      <c r="KLF433" s="1209"/>
      <c r="KLG433" s="1210"/>
      <c r="KLH433" s="1211"/>
      <c r="KLI433" s="1210"/>
      <c r="KLK433" s="1208"/>
      <c r="KLL433" s="1209"/>
      <c r="KLM433" s="1209"/>
      <c r="KLN433" s="1209"/>
      <c r="KLO433" s="1209"/>
      <c r="KLP433" s="1210"/>
      <c r="KLQ433" s="1211"/>
      <c r="KLR433" s="1210"/>
      <c r="KLT433" s="1208"/>
      <c r="KLU433" s="1209"/>
      <c r="KLV433" s="1209"/>
      <c r="KLW433" s="1209"/>
      <c r="KLX433" s="1209"/>
      <c r="KLY433" s="1210"/>
      <c r="KLZ433" s="1211"/>
      <c r="KMA433" s="1210"/>
      <c r="KMC433" s="1208"/>
      <c r="KMD433" s="1209"/>
      <c r="KME433" s="1209"/>
      <c r="KMF433" s="1209"/>
      <c r="KMG433" s="1209"/>
      <c r="KMH433" s="1210"/>
      <c r="KMI433" s="1211"/>
      <c r="KMJ433" s="1210"/>
      <c r="KML433" s="1208"/>
      <c r="KMM433" s="1209"/>
      <c r="KMN433" s="1209"/>
      <c r="KMO433" s="1209"/>
      <c r="KMP433" s="1209"/>
      <c r="KMQ433" s="1210"/>
      <c r="KMR433" s="1211"/>
      <c r="KMS433" s="1210"/>
      <c r="KMU433" s="1208"/>
      <c r="KMV433" s="1209"/>
      <c r="KMW433" s="1209"/>
      <c r="KMX433" s="1209"/>
      <c r="KMY433" s="1209"/>
      <c r="KMZ433" s="1210"/>
      <c r="KNA433" s="1211"/>
      <c r="KNB433" s="1210"/>
      <c r="KND433" s="1208"/>
      <c r="KNE433" s="1209"/>
      <c r="KNF433" s="1209"/>
      <c r="KNG433" s="1209"/>
      <c r="KNH433" s="1209"/>
      <c r="KNI433" s="1210"/>
      <c r="KNJ433" s="1211"/>
      <c r="KNK433" s="1210"/>
      <c r="KNM433" s="1208"/>
      <c r="KNN433" s="1209"/>
      <c r="KNO433" s="1209"/>
      <c r="KNP433" s="1209"/>
      <c r="KNQ433" s="1209"/>
      <c r="KNR433" s="1210"/>
      <c r="KNS433" s="1211"/>
      <c r="KNT433" s="1210"/>
      <c r="KNV433" s="1208"/>
      <c r="KNW433" s="1209"/>
      <c r="KNX433" s="1209"/>
      <c r="KNY433" s="1209"/>
      <c r="KNZ433" s="1209"/>
      <c r="KOA433" s="1210"/>
      <c r="KOB433" s="1211"/>
      <c r="KOC433" s="1210"/>
      <c r="KOE433" s="1208"/>
      <c r="KOF433" s="1209"/>
      <c r="KOG433" s="1209"/>
      <c r="KOH433" s="1209"/>
      <c r="KOI433" s="1209"/>
      <c r="KOJ433" s="1210"/>
      <c r="KOK433" s="1211"/>
      <c r="KOL433" s="1210"/>
      <c r="KON433" s="1208"/>
      <c r="KOO433" s="1209"/>
      <c r="KOP433" s="1209"/>
      <c r="KOQ433" s="1209"/>
      <c r="KOR433" s="1209"/>
      <c r="KOS433" s="1210"/>
      <c r="KOT433" s="1211"/>
      <c r="KOU433" s="1210"/>
      <c r="KOW433" s="1208"/>
      <c r="KOX433" s="1209"/>
      <c r="KOY433" s="1209"/>
      <c r="KOZ433" s="1209"/>
      <c r="KPA433" s="1209"/>
      <c r="KPB433" s="1210"/>
      <c r="KPC433" s="1211"/>
      <c r="KPD433" s="1210"/>
      <c r="KPF433" s="1208"/>
      <c r="KPG433" s="1209"/>
      <c r="KPH433" s="1209"/>
      <c r="KPI433" s="1209"/>
      <c r="KPJ433" s="1209"/>
      <c r="KPK433" s="1210"/>
      <c r="KPL433" s="1211"/>
      <c r="KPM433" s="1210"/>
      <c r="KPO433" s="1208"/>
      <c r="KPP433" s="1209"/>
      <c r="KPQ433" s="1209"/>
      <c r="KPR433" s="1209"/>
      <c r="KPS433" s="1209"/>
      <c r="KPT433" s="1210"/>
      <c r="KPU433" s="1211"/>
      <c r="KPV433" s="1210"/>
      <c r="KPX433" s="1208"/>
      <c r="KPY433" s="1209"/>
      <c r="KPZ433" s="1209"/>
      <c r="KQA433" s="1209"/>
      <c r="KQB433" s="1209"/>
      <c r="KQC433" s="1210"/>
      <c r="KQD433" s="1211"/>
      <c r="KQE433" s="1210"/>
      <c r="KQG433" s="1208"/>
      <c r="KQH433" s="1209"/>
      <c r="KQI433" s="1209"/>
      <c r="KQJ433" s="1209"/>
      <c r="KQK433" s="1209"/>
      <c r="KQL433" s="1210"/>
      <c r="KQM433" s="1211"/>
      <c r="KQN433" s="1210"/>
      <c r="KQP433" s="1208"/>
      <c r="KQQ433" s="1209"/>
      <c r="KQR433" s="1209"/>
      <c r="KQS433" s="1209"/>
      <c r="KQT433" s="1209"/>
      <c r="KQU433" s="1210"/>
      <c r="KQV433" s="1211"/>
      <c r="KQW433" s="1210"/>
      <c r="KQY433" s="1208"/>
      <c r="KQZ433" s="1209"/>
      <c r="KRA433" s="1209"/>
      <c r="KRB433" s="1209"/>
      <c r="KRC433" s="1209"/>
      <c r="KRD433" s="1210"/>
      <c r="KRE433" s="1211"/>
      <c r="KRF433" s="1210"/>
      <c r="KRH433" s="1208"/>
      <c r="KRI433" s="1209"/>
      <c r="KRJ433" s="1209"/>
      <c r="KRK433" s="1209"/>
      <c r="KRL433" s="1209"/>
      <c r="KRM433" s="1210"/>
      <c r="KRN433" s="1211"/>
      <c r="KRO433" s="1210"/>
      <c r="KRQ433" s="1208"/>
      <c r="KRR433" s="1209"/>
      <c r="KRS433" s="1209"/>
      <c r="KRT433" s="1209"/>
      <c r="KRU433" s="1209"/>
      <c r="KRV433" s="1210"/>
      <c r="KRW433" s="1211"/>
      <c r="KRX433" s="1210"/>
      <c r="KRZ433" s="1208"/>
      <c r="KSA433" s="1209"/>
      <c r="KSB433" s="1209"/>
      <c r="KSC433" s="1209"/>
      <c r="KSD433" s="1209"/>
      <c r="KSE433" s="1210"/>
      <c r="KSF433" s="1211"/>
      <c r="KSG433" s="1210"/>
      <c r="KSI433" s="1208"/>
      <c r="KSJ433" s="1209"/>
      <c r="KSK433" s="1209"/>
      <c r="KSL433" s="1209"/>
      <c r="KSM433" s="1209"/>
      <c r="KSN433" s="1210"/>
      <c r="KSO433" s="1211"/>
      <c r="KSP433" s="1210"/>
      <c r="KSR433" s="1208"/>
      <c r="KSS433" s="1209"/>
      <c r="KST433" s="1209"/>
      <c r="KSU433" s="1209"/>
      <c r="KSV433" s="1209"/>
      <c r="KSW433" s="1210"/>
      <c r="KSX433" s="1211"/>
      <c r="KSY433" s="1210"/>
      <c r="KTA433" s="1208"/>
      <c r="KTB433" s="1209"/>
      <c r="KTC433" s="1209"/>
      <c r="KTD433" s="1209"/>
      <c r="KTE433" s="1209"/>
      <c r="KTF433" s="1210"/>
      <c r="KTG433" s="1211"/>
      <c r="KTH433" s="1210"/>
      <c r="KTJ433" s="1208"/>
      <c r="KTK433" s="1209"/>
      <c r="KTL433" s="1209"/>
      <c r="KTM433" s="1209"/>
      <c r="KTN433" s="1209"/>
      <c r="KTO433" s="1210"/>
      <c r="KTP433" s="1211"/>
      <c r="KTQ433" s="1210"/>
      <c r="KTS433" s="1208"/>
      <c r="KTT433" s="1209"/>
      <c r="KTU433" s="1209"/>
      <c r="KTV433" s="1209"/>
      <c r="KTW433" s="1209"/>
      <c r="KTX433" s="1210"/>
      <c r="KTY433" s="1211"/>
      <c r="KTZ433" s="1210"/>
      <c r="KUB433" s="1208"/>
      <c r="KUC433" s="1209"/>
      <c r="KUD433" s="1209"/>
      <c r="KUE433" s="1209"/>
      <c r="KUF433" s="1209"/>
      <c r="KUG433" s="1210"/>
      <c r="KUH433" s="1211"/>
      <c r="KUI433" s="1210"/>
      <c r="KUK433" s="1208"/>
      <c r="KUL433" s="1209"/>
      <c r="KUM433" s="1209"/>
      <c r="KUN433" s="1209"/>
      <c r="KUO433" s="1209"/>
      <c r="KUP433" s="1210"/>
      <c r="KUQ433" s="1211"/>
      <c r="KUR433" s="1210"/>
      <c r="KUT433" s="1208"/>
      <c r="KUU433" s="1209"/>
      <c r="KUV433" s="1209"/>
      <c r="KUW433" s="1209"/>
      <c r="KUX433" s="1209"/>
      <c r="KUY433" s="1210"/>
      <c r="KUZ433" s="1211"/>
      <c r="KVA433" s="1210"/>
      <c r="KVC433" s="1208"/>
      <c r="KVD433" s="1209"/>
      <c r="KVE433" s="1209"/>
      <c r="KVF433" s="1209"/>
      <c r="KVG433" s="1209"/>
      <c r="KVH433" s="1210"/>
      <c r="KVI433" s="1211"/>
      <c r="KVJ433" s="1210"/>
      <c r="KVL433" s="1208"/>
      <c r="KVM433" s="1209"/>
      <c r="KVN433" s="1209"/>
      <c r="KVO433" s="1209"/>
      <c r="KVP433" s="1209"/>
      <c r="KVQ433" s="1210"/>
      <c r="KVR433" s="1211"/>
      <c r="KVS433" s="1210"/>
      <c r="KVU433" s="1208"/>
      <c r="KVV433" s="1209"/>
      <c r="KVW433" s="1209"/>
      <c r="KVX433" s="1209"/>
      <c r="KVY433" s="1209"/>
      <c r="KVZ433" s="1210"/>
      <c r="KWA433" s="1211"/>
      <c r="KWB433" s="1210"/>
      <c r="KWD433" s="1208"/>
      <c r="KWE433" s="1209"/>
      <c r="KWF433" s="1209"/>
      <c r="KWG433" s="1209"/>
      <c r="KWH433" s="1209"/>
      <c r="KWI433" s="1210"/>
      <c r="KWJ433" s="1211"/>
      <c r="KWK433" s="1210"/>
      <c r="KWM433" s="1208"/>
      <c r="KWN433" s="1209"/>
      <c r="KWO433" s="1209"/>
      <c r="KWP433" s="1209"/>
      <c r="KWQ433" s="1209"/>
      <c r="KWR433" s="1210"/>
      <c r="KWS433" s="1211"/>
      <c r="KWT433" s="1210"/>
      <c r="KWV433" s="1208"/>
      <c r="KWW433" s="1209"/>
      <c r="KWX433" s="1209"/>
      <c r="KWY433" s="1209"/>
      <c r="KWZ433" s="1209"/>
      <c r="KXA433" s="1210"/>
      <c r="KXB433" s="1211"/>
      <c r="KXC433" s="1210"/>
      <c r="KXE433" s="1208"/>
      <c r="KXF433" s="1209"/>
      <c r="KXG433" s="1209"/>
      <c r="KXH433" s="1209"/>
      <c r="KXI433" s="1209"/>
      <c r="KXJ433" s="1210"/>
      <c r="KXK433" s="1211"/>
      <c r="KXL433" s="1210"/>
      <c r="KXN433" s="1208"/>
      <c r="KXO433" s="1209"/>
      <c r="KXP433" s="1209"/>
      <c r="KXQ433" s="1209"/>
      <c r="KXR433" s="1209"/>
      <c r="KXS433" s="1210"/>
      <c r="KXT433" s="1211"/>
      <c r="KXU433" s="1210"/>
      <c r="KXW433" s="1208"/>
      <c r="KXX433" s="1209"/>
      <c r="KXY433" s="1209"/>
      <c r="KXZ433" s="1209"/>
      <c r="KYA433" s="1209"/>
      <c r="KYB433" s="1210"/>
      <c r="KYC433" s="1211"/>
      <c r="KYD433" s="1210"/>
      <c r="KYF433" s="1208"/>
      <c r="KYG433" s="1209"/>
      <c r="KYH433" s="1209"/>
      <c r="KYI433" s="1209"/>
      <c r="KYJ433" s="1209"/>
      <c r="KYK433" s="1210"/>
      <c r="KYL433" s="1211"/>
      <c r="KYM433" s="1210"/>
      <c r="KYO433" s="1208"/>
      <c r="KYP433" s="1209"/>
      <c r="KYQ433" s="1209"/>
      <c r="KYR433" s="1209"/>
      <c r="KYS433" s="1209"/>
      <c r="KYT433" s="1210"/>
      <c r="KYU433" s="1211"/>
      <c r="KYV433" s="1210"/>
      <c r="KYX433" s="1208"/>
      <c r="KYY433" s="1209"/>
      <c r="KYZ433" s="1209"/>
      <c r="KZA433" s="1209"/>
      <c r="KZB433" s="1209"/>
      <c r="KZC433" s="1210"/>
      <c r="KZD433" s="1211"/>
      <c r="KZE433" s="1210"/>
      <c r="KZG433" s="1208"/>
      <c r="KZH433" s="1209"/>
      <c r="KZI433" s="1209"/>
      <c r="KZJ433" s="1209"/>
      <c r="KZK433" s="1209"/>
      <c r="KZL433" s="1210"/>
      <c r="KZM433" s="1211"/>
      <c r="KZN433" s="1210"/>
      <c r="KZP433" s="1208"/>
      <c r="KZQ433" s="1209"/>
      <c r="KZR433" s="1209"/>
      <c r="KZS433" s="1209"/>
      <c r="KZT433" s="1209"/>
      <c r="KZU433" s="1210"/>
      <c r="KZV433" s="1211"/>
      <c r="KZW433" s="1210"/>
      <c r="KZY433" s="1208"/>
      <c r="KZZ433" s="1209"/>
      <c r="LAA433" s="1209"/>
      <c r="LAB433" s="1209"/>
      <c r="LAC433" s="1209"/>
      <c r="LAD433" s="1210"/>
      <c r="LAE433" s="1211"/>
      <c r="LAF433" s="1210"/>
      <c r="LAH433" s="1208"/>
      <c r="LAI433" s="1209"/>
      <c r="LAJ433" s="1209"/>
      <c r="LAK433" s="1209"/>
      <c r="LAL433" s="1209"/>
      <c r="LAM433" s="1210"/>
      <c r="LAN433" s="1211"/>
      <c r="LAO433" s="1210"/>
      <c r="LAQ433" s="1208"/>
      <c r="LAR433" s="1209"/>
      <c r="LAS433" s="1209"/>
      <c r="LAT433" s="1209"/>
      <c r="LAU433" s="1209"/>
      <c r="LAV433" s="1210"/>
      <c r="LAW433" s="1211"/>
      <c r="LAX433" s="1210"/>
      <c r="LAZ433" s="1208"/>
      <c r="LBA433" s="1209"/>
      <c r="LBB433" s="1209"/>
      <c r="LBC433" s="1209"/>
      <c r="LBD433" s="1209"/>
      <c r="LBE433" s="1210"/>
      <c r="LBF433" s="1211"/>
      <c r="LBG433" s="1210"/>
      <c r="LBI433" s="1208"/>
      <c r="LBJ433" s="1209"/>
      <c r="LBK433" s="1209"/>
      <c r="LBL433" s="1209"/>
      <c r="LBM433" s="1209"/>
      <c r="LBN433" s="1210"/>
      <c r="LBO433" s="1211"/>
      <c r="LBP433" s="1210"/>
      <c r="LBR433" s="1208"/>
      <c r="LBS433" s="1209"/>
      <c r="LBT433" s="1209"/>
      <c r="LBU433" s="1209"/>
      <c r="LBV433" s="1209"/>
      <c r="LBW433" s="1210"/>
      <c r="LBX433" s="1211"/>
      <c r="LBY433" s="1210"/>
      <c r="LCA433" s="1208"/>
      <c r="LCB433" s="1209"/>
      <c r="LCC433" s="1209"/>
      <c r="LCD433" s="1209"/>
      <c r="LCE433" s="1209"/>
      <c r="LCF433" s="1210"/>
      <c r="LCG433" s="1211"/>
      <c r="LCH433" s="1210"/>
      <c r="LCJ433" s="1208"/>
      <c r="LCK433" s="1209"/>
      <c r="LCL433" s="1209"/>
      <c r="LCM433" s="1209"/>
      <c r="LCN433" s="1209"/>
      <c r="LCO433" s="1210"/>
      <c r="LCP433" s="1211"/>
      <c r="LCQ433" s="1210"/>
      <c r="LCS433" s="1208"/>
      <c r="LCT433" s="1209"/>
      <c r="LCU433" s="1209"/>
      <c r="LCV433" s="1209"/>
      <c r="LCW433" s="1209"/>
      <c r="LCX433" s="1210"/>
      <c r="LCY433" s="1211"/>
      <c r="LCZ433" s="1210"/>
      <c r="LDB433" s="1208"/>
      <c r="LDC433" s="1209"/>
      <c r="LDD433" s="1209"/>
      <c r="LDE433" s="1209"/>
      <c r="LDF433" s="1209"/>
      <c r="LDG433" s="1210"/>
      <c r="LDH433" s="1211"/>
      <c r="LDI433" s="1210"/>
      <c r="LDK433" s="1208"/>
      <c r="LDL433" s="1209"/>
      <c r="LDM433" s="1209"/>
      <c r="LDN433" s="1209"/>
      <c r="LDO433" s="1209"/>
      <c r="LDP433" s="1210"/>
      <c r="LDQ433" s="1211"/>
      <c r="LDR433" s="1210"/>
      <c r="LDT433" s="1208"/>
      <c r="LDU433" s="1209"/>
      <c r="LDV433" s="1209"/>
      <c r="LDW433" s="1209"/>
      <c r="LDX433" s="1209"/>
      <c r="LDY433" s="1210"/>
      <c r="LDZ433" s="1211"/>
      <c r="LEA433" s="1210"/>
      <c r="LEC433" s="1208"/>
      <c r="LED433" s="1209"/>
      <c r="LEE433" s="1209"/>
      <c r="LEF433" s="1209"/>
      <c r="LEG433" s="1209"/>
      <c r="LEH433" s="1210"/>
      <c r="LEI433" s="1211"/>
      <c r="LEJ433" s="1210"/>
      <c r="LEL433" s="1208"/>
      <c r="LEM433" s="1209"/>
      <c r="LEN433" s="1209"/>
      <c r="LEO433" s="1209"/>
      <c r="LEP433" s="1209"/>
      <c r="LEQ433" s="1210"/>
      <c r="LER433" s="1211"/>
      <c r="LES433" s="1210"/>
      <c r="LEU433" s="1208"/>
      <c r="LEV433" s="1209"/>
      <c r="LEW433" s="1209"/>
      <c r="LEX433" s="1209"/>
      <c r="LEY433" s="1209"/>
      <c r="LEZ433" s="1210"/>
      <c r="LFA433" s="1211"/>
      <c r="LFB433" s="1210"/>
      <c r="LFD433" s="1208"/>
      <c r="LFE433" s="1209"/>
      <c r="LFF433" s="1209"/>
      <c r="LFG433" s="1209"/>
      <c r="LFH433" s="1209"/>
      <c r="LFI433" s="1210"/>
      <c r="LFJ433" s="1211"/>
      <c r="LFK433" s="1210"/>
      <c r="LFM433" s="1208"/>
      <c r="LFN433" s="1209"/>
      <c r="LFO433" s="1209"/>
      <c r="LFP433" s="1209"/>
      <c r="LFQ433" s="1209"/>
      <c r="LFR433" s="1210"/>
      <c r="LFS433" s="1211"/>
      <c r="LFT433" s="1210"/>
      <c r="LFV433" s="1208"/>
      <c r="LFW433" s="1209"/>
      <c r="LFX433" s="1209"/>
      <c r="LFY433" s="1209"/>
      <c r="LFZ433" s="1209"/>
      <c r="LGA433" s="1210"/>
      <c r="LGB433" s="1211"/>
      <c r="LGC433" s="1210"/>
      <c r="LGE433" s="1208"/>
      <c r="LGF433" s="1209"/>
      <c r="LGG433" s="1209"/>
      <c r="LGH433" s="1209"/>
      <c r="LGI433" s="1209"/>
      <c r="LGJ433" s="1210"/>
      <c r="LGK433" s="1211"/>
      <c r="LGL433" s="1210"/>
      <c r="LGN433" s="1208"/>
      <c r="LGO433" s="1209"/>
      <c r="LGP433" s="1209"/>
      <c r="LGQ433" s="1209"/>
      <c r="LGR433" s="1209"/>
      <c r="LGS433" s="1210"/>
      <c r="LGT433" s="1211"/>
      <c r="LGU433" s="1210"/>
      <c r="LGW433" s="1208"/>
      <c r="LGX433" s="1209"/>
      <c r="LGY433" s="1209"/>
      <c r="LGZ433" s="1209"/>
      <c r="LHA433" s="1209"/>
      <c r="LHB433" s="1210"/>
      <c r="LHC433" s="1211"/>
      <c r="LHD433" s="1210"/>
      <c r="LHF433" s="1208"/>
      <c r="LHG433" s="1209"/>
      <c r="LHH433" s="1209"/>
      <c r="LHI433" s="1209"/>
      <c r="LHJ433" s="1209"/>
      <c r="LHK433" s="1210"/>
      <c r="LHL433" s="1211"/>
      <c r="LHM433" s="1210"/>
      <c r="LHO433" s="1208"/>
      <c r="LHP433" s="1209"/>
      <c r="LHQ433" s="1209"/>
      <c r="LHR433" s="1209"/>
      <c r="LHS433" s="1209"/>
      <c r="LHT433" s="1210"/>
      <c r="LHU433" s="1211"/>
      <c r="LHV433" s="1210"/>
      <c r="LHX433" s="1208"/>
      <c r="LHY433" s="1209"/>
      <c r="LHZ433" s="1209"/>
      <c r="LIA433" s="1209"/>
      <c r="LIB433" s="1209"/>
      <c r="LIC433" s="1210"/>
      <c r="LID433" s="1211"/>
      <c r="LIE433" s="1210"/>
      <c r="LIG433" s="1208"/>
      <c r="LIH433" s="1209"/>
      <c r="LII433" s="1209"/>
      <c r="LIJ433" s="1209"/>
      <c r="LIK433" s="1209"/>
      <c r="LIL433" s="1210"/>
      <c r="LIM433" s="1211"/>
      <c r="LIN433" s="1210"/>
      <c r="LIP433" s="1208"/>
      <c r="LIQ433" s="1209"/>
      <c r="LIR433" s="1209"/>
      <c r="LIS433" s="1209"/>
      <c r="LIT433" s="1209"/>
      <c r="LIU433" s="1210"/>
      <c r="LIV433" s="1211"/>
      <c r="LIW433" s="1210"/>
      <c r="LIY433" s="1208"/>
      <c r="LIZ433" s="1209"/>
      <c r="LJA433" s="1209"/>
      <c r="LJB433" s="1209"/>
      <c r="LJC433" s="1209"/>
      <c r="LJD433" s="1210"/>
      <c r="LJE433" s="1211"/>
      <c r="LJF433" s="1210"/>
      <c r="LJH433" s="1208"/>
      <c r="LJI433" s="1209"/>
      <c r="LJJ433" s="1209"/>
      <c r="LJK433" s="1209"/>
      <c r="LJL433" s="1209"/>
      <c r="LJM433" s="1210"/>
      <c r="LJN433" s="1211"/>
      <c r="LJO433" s="1210"/>
      <c r="LJQ433" s="1208"/>
      <c r="LJR433" s="1209"/>
      <c r="LJS433" s="1209"/>
      <c r="LJT433" s="1209"/>
      <c r="LJU433" s="1209"/>
      <c r="LJV433" s="1210"/>
      <c r="LJW433" s="1211"/>
      <c r="LJX433" s="1210"/>
      <c r="LJZ433" s="1208"/>
      <c r="LKA433" s="1209"/>
      <c r="LKB433" s="1209"/>
      <c r="LKC433" s="1209"/>
      <c r="LKD433" s="1209"/>
      <c r="LKE433" s="1210"/>
      <c r="LKF433" s="1211"/>
      <c r="LKG433" s="1210"/>
      <c r="LKI433" s="1208"/>
      <c r="LKJ433" s="1209"/>
      <c r="LKK433" s="1209"/>
      <c r="LKL433" s="1209"/>
      <c r="LKM433" s="1209"/>
      <c r="LKN433" s="1210"/>
      <c r="LKO433" s="1211"/>
      <c r="LKP433" s="1210"/>
      <c r="LKR433" s="1208"/>
      <c r="LKS433" s="1209"/>
      <c r="LKT433" s="1209"/>
      <c r="LKU433" s="1209"/>
      <c r="LKV433" s="1209"/>
      <c r="LKW433" s="1210"/>
      <c r="LKX433" s="1211"/>
      <c r="LKY433" s="1210"/>
      <c r="LLA433" s="1208"/>
      <c r="LLB433" s="1209"/>
      <c r="LLC433" s="1209"/>
      <c r="LLD433" s="1209"/>
      <c r="LLE433" s="1209"/>
      <c r="LLF433" s="1210"/>
      <c r="LLG433" s="1211"/>
      <c r="LLH433" s="1210"/>
      <c r="LLJ433" s="1208"/>
      <c r="LLK433" s="1209"/>
      <c r="LLL433" s="1209"/>
      <c r="LLM433" s="1209"/>
      <c r="LLN433" s="1209"/>
      <c r="LLO433" s="1210"/>
      <c r="LLP433" s="1211"/>
      <c r="LLQ433" s="1210"/>
      <c r="LLS433" s="1208"/>
      <c r="LLT433" s="1209"/>
      <c r="LLU433" s="1209"/>
      <c r="LLV433" s="1209"/>
      <c r="LLW433" s="1209"/>
      <c r="LLX433" s="1210"/>
      <c r="LLY433" s="1211"/>
      <c r="LLZ433" s="1210"/>
      <c r="LMB433" s="1208"/>
      <c r="LMC433" s="1209"/>
      <c r="LMD433" s="1209"/>
      <c r="LME433" s="1209"/>
      <c r="LMF433" s="1209"/>
      <c r="LMG433" s="1210"/>
      <c r="LMH433" s="1211"/>
      <c r="LMI433" s="1210"/>
      <c r="LMK433" s="1208"/>
      <c r="LML433" s="1209"/>
      <c r="LMM433" s="1209"/>
      <c r="LMN433" s="1209"/>
      <c r="LMO433" s="1209"/>
      <c r="LMP433" s="1210"/>
      <c r="LMQ433" s="1211"/>
      <c r="LMR433" s="1210"/>
      <c r="LMT433" s="1208"/>
      <c r="LMU433" s="1209"/>
      <c r="LMV433" s="1209"/>
      <c r="LMW433" s="1209"/>
      <c r="LMX433" s="1209"/>
      <c r="LMY433" s="1210"/>
      <c r="LMZ433" s="1211"/>
      <c r="LNA433" s="1210"/>
      <c r="LNC433" s="1208"/>
      <c r="LND433" s="1209"/>
      <c r="LNE433" s="1209"/>
      <c r="LNF433" s="1209"/>
      <c r="LNG433" s="1209"/>
      <c r="LNH433" s="1210"/>
      <c r="LNI433" s="1211"/>
      <c r="LNJ433" s="1210"/>
      <c r="LNL433" s="1208"/>
      <c r="LNM433" s="1209"/>
      <c r="LNN433" s="1209"/>
      <c r="LNO433" s="1209"/>
      <c r="LNP433" s="1209"/>
      <c r="LNQ433" s="1210"/>
      <c r="LNR433" s="1211"/>
      <c r="LNS433" s="1210"/>
      <c r="LNU433" s="1208"/>
      <c r="LNV433" s="1209"/>
      <c r="LNW433" s="1209"/>
      <c r="LNX433" s="1209"/>
      <c r="LNY433" s="1209"/>
      <c r="LNZ433" s="1210"/>
      <c r="LOA433" s="1211"/>
      <c r="LOB433" s="1210"/>
      <c r="LOD433" s="1208"/>
      <c r="LOE433" s="1209"/>
      <c r="LOF433" s="1209"/>
      <c r="LOG433" s="1209"/>
      <c r="LOH433" s="1209"/>
      <c r="LOI433" s="1210"/>
      <c r="LOJ433" s="1211"/>
      <c r="LOK433" s="1210"/>
      <c r="LOM433" s="1208"/>
      <c r="LON433" s="1209"/>
      <c r="LOO433" s="1209"/>
      <c r="LOP433" s="1209"/>
      <c r="LOQ433" s="1209"/>
      <c r="LOR433" s="1210"/>
      <c r="LOS433" s="1211"/>
      <c r="LOT433" s="1210"/>
      <c r="LOV433" s="1208"/>
      <c r="LOW433" s="1209"/>
      <c r="LOX433" s="1209"/>
      <c r="LOY433" s="1209"/>
      <c r="LOZ433" s="1209"/>
      <c r="LPA433" s="1210"/>
      <c r="LPB433" s="1211"/>
      <c r="LPC433" s="1210"/>
      <c r="LPE433" s="1208"/>
      <c r="LPF433" s="1209"/>
      <c r="LPG433" s="1209"/>
      <c r="LPH433" s="1209"/>
      <c r="LPI433" s="1209"/>
      <c r="LPJ433" s="1210"/>
      <c r="LPK433" s="1211"/>
      <c r="LPL433" s="1210"/>
      <c r="LPN433" s="1208"/>
      <c r="LPO433" s="1209"/>
      <c r="LPP433" s="1209"/>
      <c r="LPQ433" s="1209"/>
      <c r="LPR433" s="1209"/>
      <c r="LPS433" s="1210"/>
      <c r="LPT433" s="1211"/>
      <c r="LPU433" s="1210"/>
      <c r="LPW433" s="1208"/>
      <c r="LPX433" s="1209"/>
      <c r="LPY433" s="1209"/>
      <c r="LPZ433" s="1209"/>
      <c r="LQA433" s="1209"/>
      <c r="LQB433" s="1210"/>
      <c r="LQC433" s="1211"/>
      <c r="LQD433" s="1210"/>
      <c r="LQF433" s="1208"/>
      <c r="LQG433" s="1209"/>
      <c r="LQH433" s="1209"/>
      <c r="LQI433" s="1209"/>
      <c r="LQJ433" s="1209"/>
      <c r="LQK433" s="1210"/>
      <c r="LQL433" s="1211"/>
      <c r="LQM433" s="1210"/>
      <c r="LQO433" s="1208"/>
      <c r="LQP433" s="1209"/>
      <c r="LQQ433" s="1209"/>
      <c r="LQR433" s="1209"/>
      <c r="LQS433" s="1209"/>
      <c r="LQT433" s="1210"/>
      <c r="LQU433" s="1211"/>
      <c r="LQV433" s="1210"/>
      <c r="LQX433" s="1208"/>
      <c r="LQY433" s="1209"/>
      <c r="LQZ433" s="1209"/>
      <c r="LRA433" s="1209"/>
      <c r="LRB433" s="1209"/>
      <c r="LRC433" s="1210"/>
      <c r="LRD433" s="1211"/>
      <c r="LRE433" s="1210"/>
      <c r="LRG433" s="1208"/>
      <c r="LRH433" s="1209"/>
      <c r="LRI433" s="1209"/>
      <c r="LRJ433" s="1209"/>
      <c r="LRK433" s="1209"/>
      <c r="LRL433" s="1210"/>
      <c r="LRM433" s="1211"/>
      <c r="LRN433" s="1210"/>
      <c r="LRP433" s="1208"/>
      <c r="LRQ433" s="1209"/>
      <c r="LRR433" s="1209"/>
      <c r="LRS433" s="1209"/>
      <c r="LRT433" s="1209"/>
      <c r="LRU433" s="1210"/>
      <c r="LRV433" s="1211"/>
      <c r="LRW433" s="1210"/>
      <c r="LRY433" s="1208"/>
      <c r="LRZ433" s="1209"/>
      <c r="LSA433" s="1209"/>
      <c r="LSB433" s="1209"/>
      <c r="LSC433" s="1209"/>
      <c r="LSD433" s="1210"/>
      <c r="LSE433" s="1211"/>
      <c r="LSF433" s="1210"/>
      <c r="LSH433" s="1208"/>
      <c r="LSI433" s="1209"/>
      <c r="LSJ433" s="1209"/>
      <c r="LSK433" s="1209"/>
      <c r="LSL433" s="1209"/>
      <c r="LSM433" s="1210"/>
      <c r="LSN433" s="1211"/>
      <c r="LSO433" s="1210"/>
      <c r="LSQ433" s="1208"/>
      <c r="LSR433" s="1209"/>
      <c r="LSS433" s="1209"/>
      <c r="LST433" s="1209"/>
      <c r="LSU433" s="1209"/>
      <c r="LSV433" s="1210"/>
      <c r="LSW433" s="1211"/>
      <c r="LSX433" s="1210"/>
      <c r="LSZ433" s="1208"/>
      <c r="LTA433" s="1209"/>
      <c r="LTB433" s="1209"/>
      <c r="LTC433" s="1209"/>
      <c r="LTD433" s="1209"/>
      <c r="LTE433" s="1210"/>
      <c r="LTF433" s="1211"/>
      <c r="LTG433" s="1210"/>
      <c r="LTI433" s="1208"/>
      <c r="LTJ433" s="1209"/>
      <c r="LTK433" s="1209"/>
      <c r="LTL433" s="1209"/>
      <c r="LTM433" s="1209"/>
      <c r="LTN433" s="1210"/>
      <c r="LTO433" s="1211"/>
      <c r="LTP433" s="1210"/>
      <c r="LTR433" s="1208"/>
      <c r="LTS433" s="1209"/>
      <c r="LTT433" s="1209"/>
      <c r="LTU433" s="1209"/>
      <c r="LTV433" s="1209"/>
      <c r="LTW433" s="1210"/>
      <c r="LTX433" s="1211"/>
      <c r="LTY433" s="1210"/>
      <c r="LUA433" s="1208"/>
      <c r="LUB433" s="1209"/>
      <c r="LUC433" s="1209"/>
      <c r="LUD433" s="1209"/>
      <c r="LUE433" s="1209"/>
      <c r="LUF433" s="1210"/>
      <c r="LUG433" s="1211"/>
      <c r="LUH433" s="1210"/>
      <c r="LUJ433" s="1208"/>
      <c r="LUK433" s="1209"/>
      <c r="LUL433" s="1209"/>
      <c r="LUM433" s="1209"/>
      <c r="LUN433" s="1209"/>
      <c r="LUO433" s="1210"/>
      <c r="LUP433" s="1211"/>
      <c r="LUQ433" s="1210"/>
      <c r="LUS433" s="1208"/>
      <c r="LUT433" s="1209"/>
      <c r="LUU433" s="1209"/>
      <c r="LUV433" s="1209"/>
      <c r="LUW433" s="1209"/>
      <c r="LUX433" s="1210"/>
      <c r="LUY433" s="1211"/>
      <c r="LUZ433" s="1210"/>
      <c r="LVB433" s="1208"/>
      <c r="LVC433" s="1209"/>
      <c r="LVD433" s="1209"/>
      <c r="LVE433" s="1209"/>
      <c r="LVF433" s="1209"/>
      <c r="LVG433" s="1210"/>
      <c r="LVH433" s="1211"/>
      <c r="LVI433" s="1210"/>
      <c r="LVK433" s="1208"/>
      <c r="LVL433" s="1209"/>
      <c r="LVM433" s="1209"/>
      <c r="LVN433" s="1209"/>
      <c r="LVO433" s="1209"/>
      <c r="LVP433" s="1210"/>
      <c r="LVQ433" s="1211"/>
      <c r="LVR433" s="1210"/>
      <c r="LVT433" s="1208"/>
      <c r="LVU433" s="1209"/>
      <c r="LVV433" s="1209"/>
      <c r="LVW433" s="1209"/>
      <c r="LVX433" s="1209"/>
      <c r="LVY433" s="1210"/>
      <c r="LVZ433" s="1211"/>
      <c r="LWA433" s="1210"/>
      <c r="LWC433" s="1208"/>
      <c r="LWD433" s="1209"/>
      <c r="LWE433" s="1209"/>
      <c r="LWF433" s="1209"/>
      <c r="LWG433" s="1209"/>
      <c r="LWH433" s="1210"/>
      <c r="LWI433" s="1211"/>
      <c r="LWJ433" s="1210"/>
      <c r="LWL433" s="1208"/>
      <c r="LWM433" s="1209"/>
      <c r="LWN433" s="1209"/>
      <c r="LWO433" s="1209"/>
      <c r="LWP433" s="1209"/>
      <c r="LWQ433" s="1210"/>
      <c r="LWR433" s="1211"/>
      <c r="LWS433" s="1210"/>
      <c r="LWU433" s="1208"/>
      <c r="LWV433" s="1209"/>
      <c r="LWW433" s="1209"/>
      <c r="LWX433" s="1209"/>
      <c r="LWY433" s="1209"/>
      <c r="LWZ433" s="1210"/>
      <c r="LXA433" s="1211"/>
      <c r="LXB433" s="1210"/>
      <c r="LXD433" s="1208"/>
      <c r="LXE433" s="1209"/>
      <c r="LXF433" s="1209"/>
      <c r="LXG433" s="1209"/>
      <c r="LXH433" s="1209"/>
      <c r="LXI433" s="1210"/>
      <c r="LXJ433" s="1211"/>
      <c r="LXK433" s="1210"/>
      <c r="LXM433" s="1208"/>
      <c r="LXN433" s="1209"/>
      <c r="LXO433" s="1209"/>
      <c r="LXP433" s="1209"/>
      <c r="LXQ433" s="1209"/>
      <c r="LXR433" s="1210"/>
      <c r="LXS433" s="1211"/>
      <c r="LXT433" s="1210"/>
      <c r="LXV433" s="1208"/>
      <c r="LXW433" s="1209"/>
      <c r="LXX433" s="1209"/>
      <c r="LXY433" s="1209"/>
      <c r="LXZ433" s="1209"/>
      <c r="LYA433" s="1210"/>
      <c r="LYB433" s="1211"/>
      <c r="LYC433" s="1210"/>
      <c r="LYE433" s="1208"/>
      <c r="LYF433" s="1209"/>
      <c r="LYG433" s="1209"/>
      <c r="LYH433" s="1209"/>
      <c r="LYI433" s="1209"/>
      <c r="LYJ433" s="1210"/>
      <c r="LYK433" s="1211"/>
      <c r="LYL433" s="1210"/>
      <c r="LYN433" s="1208"/>
      <c r="LYO433" s="1209"/>
      <c r="LYP433" s="1209"/>
      <c r="LYQ433" s="1209"/>
      <c r="LYR433" s="1209"/>
      <c r="LYS433" s="1210"/>
      <c r="LYT433" s="1211"/>
      <c r="LYU433" s="1210"/>
      <c r="LYW433" s="1208"/>
      <c r="LYX433" s="1209"/>
      <c r="LYY433" s="1209"/>
      <c r="LYZ433" s="1209"/>
      <c r="LZA433" s="1209"/>
      <c r="LZB433" s="1210"/>
      <c r="LZC433" s="1211"/>
      <c r="LZD433" s="1210"/>
      <c r="LZF433" s="1208"/>
      <c r="LZG433" s="1209"/>
      <c r="LZH433" s="1209"/>
      <c r="LZI433" s="1209"/>
      <c r="LZJ433" s="1209"/>
      <c r="LZK433" s="1210"/>
      <c r="LZL433" s="1211"/>
      <c r="LZM433" s="1210"/>
      <c r="LZO433" s="1208"/>
      <c r="LZP433" s="1209"/>
      <c r="LZQ433" s="1209"/>
      <c r="LZR433" s="1209"/>
      <c r="LZS433" s="1209"/>
      <c r="LZT433" s="1210"/>
      <c r="LZU433" s="1211"/>
      <c r="LZV433" s="1210"/>
      <c r="LZX433" s="1208"/>
      <c r="LZY433" s="1209"/>
      <c r="LZZ433" s="1209"/>
      <c r="MAA433" s="1209"/>
      <c r="MAB433" s="1209"/>
      <c r="MAC433" s="1210"/>
      <c r="MAD433" s="1211"/>
      <c r="MAE433" s="1210"/>
      <c r="MAG433" s="1208"/>
      <c r="MAH433" s="1209"/>
      <c r="MAI433" s="1209"/>
      <c r="MAJ433" s="1209"/>
      <c r="MAK433" s="1209"/>
      <c r="MAL433" s="1210"/>
      <c r="MAM433" s="1211"/>
      <c r="MAN433" s="1210"/>
      <c r="MAP433" s="1208"/>
      <c r="MAQ433" s="1209"/>
      <c r="MAR433" s="1209"/>
      <c r="MAS433" s="1209"/>
      <c r="MAT433" s="1209"/>
      <c r="MAU433" s="1210"/>
      <c r="MAV433" s="1211"/>
      <c r="MAW433" s="1210"/>
      <c r="MAY433" s="1208"/>
      <c r="MAZ433" s="1209"/>
      <c r="MBA433" s="1209"/>
      <c r="MBB433" s="1209"/>
      <c r="MBC433" s="1209"/>
      <c r="MBD433" s="1210"/>
      <c r="MBE433" s="1211"/>
      <c r="MBF433" s="1210"/>
      <c r="MBH433" s="1208"/>
      <c r="MBI433" s="1209"/>
      <c r="MBJ433" s="1209"/>
      <c r="MBK433" s="1209"/>
      <c r="MBL433" s="1209"/>
      <c r="MBM433" s="1210"/>
      <c r="MBN433" s="1211"/>
      <c r="MBO433" s="1210"/>
      <c r="MBQ433" s="1208"/>
      <c r="MBR433" s="1209"/>
      <c r="MBS433" s="1209"/>
      <c r="MBT433" s="1209"/>
      <c r="MBU433" s="1209"/>
      <c r="MBV433" s="1210"/>
      <c r="MBW433" s="1211"/>
      <c r="MBX433" s="1210"/>
      <c r="MBZ433" s="1208"/>
      <c r="MCA433" s="1209"/>
      <c r="MCB433" s="1209"/>
      <c r="MCC433" s="1209"/>
      <c r="MCD433" s="1209"/>
      <c r="MCE433" s="1210"/>
      <c r="MCF433" s="1211"/>
      <c r="MCG433" s="1210"/>
      <c r="MCI433" s="1208"/>
      <c r="MCJ433" s="1209"/>
      <c r="MCK433" s="1209"/>
      <c r="MCL433" s="1209"/>
      <c r="MCM433" s="1209"/>
      <c r="MCN433" s="1210"/>
      <c r="MCO433" s="1211"/>
      <c r="MCP433" s="1210"/>
      <c r="MCR433" s="1208"/>
      <c r="MCS433" s="1209"/>
      <c r="MCT433" s="1209"/>
      <c r="MCU433" s="1209"/>
      <c r="MCV433" s="1209"/>
      <c r="MCW433" s="1210"/>
      <c r="MCX433" s="1211"/>
      <c r="MCY433" s="1210"/>
      <c r="MDA433" s="1208"/>
      <c r="MDB433" s="1209"/>
      <c r="MDC433" s="1209"/>
      <c r="MDD433" s="1209"/>
      <c r="MDE433" s="1209"/>
      <c r="MDF433" s="1210"/>
      <c r="MDG433" s="1211"/>
      <c r="MDH433" s="1210"/>
      <c r="MDJ433" s="1208"/>
      <c r="MDK433" s="1209"/>
      <c r="MDL433" s="1209"/>
      <c r="MDM433" s="1209"/>
      <c r="MDN433" s="1209"/>
      <c r="MDO433" s="1210"/>
      <c r="MDP433" s="1211"/>
      <c r="MDQ433" s="1210"/>
      <c r="MDS433" s="1208"/>
      <c r="MDT433" s="1209"/>
      <c r="MDU433" s="1209"/>
      <c r="MDV433" s="1209"/>
      <c r="MDW433" s="1209"/>
      <c r="MDX433" s="1210"/>
      <c r="MDY433" s="1211"/>
      <c r="MDZ433" s="1210"/>
      <c r="MEB433" s="1208"/>
      <c r="MEC433" s="1209"/>
      <c r="MED433" s="1209"/>
      <c r="MEE433" s="1209"/>
      <c r="MEF433" s="1209"/>
      <c r="MEG433" s="1210"/>
      <c r="MEH433" s="1211"/>
      <c r="MEI433" s="1210"/>
      <c r="MEK433" s="1208"/>
      <c r="MEL433" s="1209"/>
      <c r="MEM433" s="1209"/>
      <c r="MEN433" s="1209"/>
      <c r="MEO433" s="1209"/>
      <c r="MEP433" s="1210"/>
      <c r="MEQ433" s="1211"/>
      <c r="MER433" s="1210"/>
      <c r="MET433" s="1208"/>
      <c r="MEU433" s="1209"/>
      <c r="MEV433" s="1209"/>
      <c r="MEW433" s="1209"/>
      <c r="MEX433" s="1209"/>
      <c r="MEY433" s="1210"/>
      <c r="MEZ433" s="1211"/>
      <c r="MFA433" s="1210"/>
      <c r="MFC433" s="1208"/>
      <c r="MFD433" s="1209"/>
      <c r="MFE433" s="1209"/>
      <c r="MFF433" s="1209"/>
      <c r="MFG433" s="1209"/>
      <c r="MFH433" s="1210"/>
      <c r="MFI433" s="1211"/>
      <c r="MFJ433" s="1210"/>
      <c r="MFL433" s="1208"/>
      <c r="MFM433" s="1209"/>
      <c r="MFN433" s="1209"/>
      <c r="MFO433" s="1209"/>
      <c r="MFP433" s="1209"/>
      <c r="MFQ433" s="1210"/>
      <c r="MFR433" s="1211"/>
      <c r="MFS433" s="1210"/>
      <c r="MFU433" s="1208"/>
      <c r="MFV433" s="1209"/>
      <c r="MFW433" s="1209"/>
      <c r="MFX433" s="1209"/>
      <c r="MFY433" s="1209"/>
      <c r="MFZ433" s="1210"/>
      <c r="MGA433" s="1211"/>
      <c r="MGB433" s="1210"/>
      <c r="MGD433" s="1208"/>
      <c r="MGE433" s="1209"/>
      <c r="MGF433" s="1209"/>
      <c r="MGG433" s="1209"/>
      <c r="MGH433" s="1209"/>
      <c r="MGI433" s="1210"/>
      <c r="MGJ433" s="1211"/>
      <c r="MGK433" s="1210"/>
      <c r="MGM433" s="1208"/>
      <c r="MGN433" s="1209"/>
      <c r="MGO433" s="1209"/>
      <c r="MGP433" s="1209"/>
      <c r="MGQ433" s="1209"/>
      <c r="MGR433" s="1210"/>
      <c r="MGS433" s="1211"/>
      <c r="MGT433" s="1210"/>
      <c r="MGV433" s="1208"/>
      <c r="MGW433" s="1209"/>
      <c r="MGX433" s="1209"/>
      <c r="MGY433" s="1209"/>
      <c r="MGZ433" s="1209"/>
      <c r="MHA433" s="1210"/>
      <c r="MHB433" s="1211"/>
      <c r="MHC433" s="1210"/>
      <c r="MHE433" s="1208"/>
      <c r="MHF433" s="1209"/>
      <c r="MHG433" s="1209"/>
      <c r="MHH433" s="1209"/>
      <c r="MHI433" s="1209"/>
      <c r="MHJ433" s="1210"/>
      <c r="MHK433" s="1211"/>
      <c r="MHL433" s="1210"/>
      <c r="MHN433" s="1208"/>
      <c r="MHO433" s="1209"/>
      <c r="MHP433" s="1209"/>
      <c r="MHQ433" s="1209"/>
      <c r="MHR433" s="1209"/>
      <c r="MHS433" s="1210"/>
      <c r="MHT433" s="1211"/>
      <c r="MHU433" s="1210"/>
      <c r="MHW433" s="1208"/>
      <c r="MHX433" s="1209"/>
      <c r="MHY433" s="1209"/>
      <c r="MHZ433" s="1209"/>
      <c r="MIA433" s="1209"/>
      <c r="MIB433" s="1210"/>
      <c r="MIC433" s="1211"/>
      <c r="MID433" s="1210"/>
      <c r="MIF433" s="1208"/>
      <c r="MIG433" s="1209"/>
      <c r="MIH433" s="1209"/>
      <c r="MII433" s="1209"/>
      <c r="MIJ433" s="1209"/>
      <c r="MIK433" s="1210"/>
      <c r="MIL433" s="1211"/>
      <c r="MIM433" s="1210"/>
      <c r="MIO433" s="1208"/>
      <c r="MIP433" s="1209"/>
      <c r="MIQ433" s="1209"/>
      <c r="MIR433" s="1209"/>
      <c r="MIS433" s="1209"/>
      <c r="MIT433" s="1210"/>
      <c r="MIU433" s="1211"/>
      <c r="MIV433" s="1210"/>
      <c r="MIX433" s="1208"/>
      <c r="MIY433" s="1209"/>
      <c r="MIZ433" s="1209"/>
      <c r="MJA433" s="1209"/>
      <c r="MJB433" s="1209"/>
      <c r="MJC433" s="1210"/>
      <c r="MJD433" s="1211"/>
      <c r="MJE433" s="1210"/>
      <c r="MJG433" s="1208"/>
      <c r="MJH433" s="1209"/>
      <c r="MJI433" s="1209"/>
      <c r="MJJ433" s="1209"/>
      <c r="MJK433" s="1209"/>
      <c r="MJL433" s="1210"/>
      <c r="MJM433" s="1211"/>
      <c r="MJN433" s="1210"/>
      <c r="MJP433" s="1208"/>
      <c r="MJQ433" s="1209"/>
      <c r="MJR433" s="1209"/>
      <c r="MJS433" s="1209"/>
      <c r="MJT433" s="1209"/>
      <c r="MJU433" s="1210"/>
      <c r="MJV433" s="1211"/>
      <c r="MJW433" s="1210"/>
      <c r="MJY433" s="1208"/>
      <c r="MJZ433" s="1209"/>
      <c r="MKA433" s="1209"/>
      <c r="MKB433" s="1209"/>
      <c r="MKC433" s="1209"/>
      <c r="MKD433" s="1210"/>
      <c r="MKE433" s="1211"/>
      <c r="MKF433" s="1210"/>
      <c r="MKH433" s="1208"/>
      <c r="MKI433" s="1209"/>
      <c r="MKJ433" s="1209"/>
      <c r="MKK433" s="1209"/>
      <c r="MKL433" s="1209"/>
      <c r="MKM433" s="1210"/>
      <c r="MKN433" s="1211"/>
      <c r="MKO433" s="1210"/>
      <c r="MKQ433" s="1208"/>
      <c r="MKR433" s="1209"/>
      <c r="MKS433" s="1209"/>
      <c r="MKT433" s="1209"/>
      <c r="MKU433" s="1209"/>
      <c r="MKV433" s="1210"/>
      <c r="MKW433" s="1211"/>
      <c r="MKX433" s="1210"/>
      <c r="MKZ433" s="1208"/>
      <c r="MLA433" s="1209"/>
      <c r="MLB433" s="1209"/>
      <c r="MLC433" s="1209"/>
      <c r="MLD433" s="1209"/>
      <c r="MLE433" s="1210"/>
      <c r="MLF433" s="1211"/>
      <c r="MLG433" s="1210"/>
      <c r="MLI433" s="1208"/>
      <c r="MLJ433" s="1209"/>
      <c r="MLK433" s="1209"/>
      <c r="MLL433" s="1209"/>
      <c r="MLM433" s="1209"/>
      <c r="MLN433" s="1210"/>
      <c r="MLO433" s="1211"/>
      <c r="MLP433" s="1210"/>
      <c r="MLR433" s="1208"/>
      <c r="MLS433" s="1209"/>
      <c r="MLT433" s="1209"/>
      <c r="MLU433" s="1209"/>
      <c r="MLV433" s="1209"/>
      <c r="MLW433" s="1210"/>
      <c r="MLX433" s="1211"/>
      <c r="MLY433" s="1210"/>
      <c r="MMA433" s="1208"/>
      <c r="MMB433" s="1209"/>
      <c r="MMC433" s="1209"/>
      <c r="MMD433" s="1209"/>
      <c r="MME433" s="1209"/>
      <c r="MMF433" s="1210"/>
      <c r="MMG433" s="1211"/>
      <c r="MMH433" s="1210"/>
      <c r="MMJ433" s="1208"/>
      <c r="MMK433" s="1209"/>
      <c r="MML433" s="1209"/>
      <c r="MMM433" s="1209"/>
      <c r="MMN433" s="1209"/>
      <c r="MMO433" s="1210"/>
      <c r="MMP433" s="1211"/>
      <c r="MMQ433" s="1210"/>
      <c r="MMS433" s="1208"/>
      <c r="MMT433" s="1209"/>
      <c r="MMU433" s="1209"/>
      <c r="MMV433" s="1209"/>
      <c r="MMW433" s="1209"/>
      <c r="MMX433" s="1210"/>
      <c r="MMY433" s="1211"/>
      <c r="MMZ433" s="1210"/>
      <c r="MNB433" s="1208"/>
      <c r="MNC433" s="1209"/>
      <c r="MND433" s="1209"/>
      <c r="MNE433" s="1209"/>
      <c r="MNF433" s="1209"/>
      <c r="MNG433" s="1210"/>
      <c r="MNH433" s="1211"/>
      <c r="MNI433" s="1210"/>
      <c r="MNK433" s="1208"/>
      <c r="MNL433" s="1209"/>
      <c r="MNM433" s="1209"/>
      <c r="MNN433" s="1209"/>
      <c r="MNO433" s="1209"/>
      <c r="MNP433" s="1210"/>
      <c r="MNQ433" s="1211"/>
      <c r="MNR433" s="1210"/>
      <c r="MNT433" s="1208"/>
      <c r="MNU433" s="1209"/>
      <c r="MNV433" s="1209"/>
      <c r="MNW433" s="1209"/>
      <c r="MNX433" s="1209"/>
      <c r="MNY433" s="1210"/>
      <c r="MNZ433" s="1211"/>
      <c r="MOA433" s="1210"/>
      <c r="MOC433" s="1208"/>
      <c r="MOD433" s="1209"/>
      <c r="MOE433" s="1209"/>
      <c r="MOF433" s="1209"/>
      <c r="MOG433" s="1209"/>
      <c r="MOH433" s="1210"/>
      <c r="MOI433" s="1211"/>
      <c r="MOJ433" s="1210"/>
      <c r="MOL433" s="1208"/>
      <c r="MOM433" s="1209"/>
      <c r="MON433" s="1209"/>
      <c r="MOO433" s="1209"/>
      <c r="MOP433" s="1209"/>
      <c r="MOQ433" s="1210"/>
      <c r="MOR433" s="1211"/>
      <c r="MOS433" s="1210"/>
      <c r="MOU433" s="1208"/>
      <c r="MOV433" s="1209"/>
      <c r="MOW433" s="1209"/>
      <c r="MOX433" s="1209"/>
      <c r="MOY433" s="1209"/>
      <c r="MOZ433" s="1210"/>
      <c r="MPA433" s="1211"/>
      <c r="MPB433" s="1210"/>
      <c r="MPD433" s="1208"/>
      <c r="MPE433" s="1209"/>
      <c r="MPF433" s="1209"/>
      <c r="MPG433" s="1209"/>
      <c r="MPH433" s="1209"/>
      <c r="MPI433" s="1210"/>
      <c r="MPJ433" s="1211"/>
      <c r="MPK433" s="1210"/>
      <c r="MPM433" s="1208"/>
      <c r="MPN433" s="1209"/>
      <c r="MPO433" s="1209"/>
      <c r="MPP433" s="1209"/>
      <c r="MPQ433" s="1209"/>
      <c r="MPR433" s="1210"/>
      <c r="MPS433" s="1211"/>
      <c r="MPT433" s="1210"/>
      <c r="MPV433" s="1208"/>
      <c r="MPW433" s="1209"/>
      <c r="MPX433" s="1209"/>
      <c r="MPY433" s="1209"/>
      <c r="MPZ433" s="1209"/>
      <c r="MQA433" s="1210"/>
      <c r="MQB433" s="1211"/>
      <c r="MQC433" s="1210"/>
      <c r="MQE433" s="1208"/>
      <c r="MQF433" s="1209"/>
      <c r="MQG433" s="1209"/>
      <c r="MQH433" s="1209"/>
      <c r="MQI433" s="1209"/>
      <c r="MQJ433" s="1210"/>
      <c r="MQK433" s="1211"/>
      <c r="MQL433" s="1210"/>
      <c r="MQN433" s="1208"/>
      <c r="MQO433" s="1209"/>
      <c r="MQP433" s="1209"/>
      <c r="MQQ433" s="1209"/>
      <c r="MQR433" s="1209"/>
      <c r="MQS433" s="1210"/>
      <c r="MQT433" s="1211"/>
      <c r="MQU433" s="1210"/>
      <c r="MQW433" s="1208"/>
      <c r="MQX433" s="1209"/>
      <c r="MQY433" s="1209"/>
      <c r="MQZ433" s="1209"/>
      <c r="MRA433" s="1209"/>
      <c r="MRB433" s="1210"/>
      <c r="MRC433" s="1211"/>
      <c r="MRD433" s="1210"/>
      <c r="MRF433" s="1208"/>
      <c r="MRG433" s="1209"/>
      <c r="MRH433" s="1209"/>
      <c r="MRI433" s="1209"/>
      <c r="MRJ433" s="1209"/>
      <c r="MRK433" s="1210"/>
      <c r="MRL433" s="1211"/>
      <c r="MRM433" s="1210"/>
      <c r="MRO433" s="1208"/>
      <c r="MRP433" s="1209"/>
      <c r="MRQ433" s="1209"/>
      <c r="MRR433" s="1209"/>
      <c r="MRS433" s="1209"/>
      <c r="MRT433" s="1210"/>
      <c r="MRU433" s="1211"/>
      <c r="MRV433" s="1210"/>
      <c r="MRX433" s="1208"/>
      <c r="MRY433" s="1209"/>
      <c r="MRZ433" s="1209"/>
      <c r="MSA433" s="1209"/>
      <c r="MSB433" s="1209"/>
      <c r="MSC433" s="1210"/>
      <c r="MSD433" s="1211"/>
      <c r="MSE433" s="1210"/>
      <c r="MSG433" s="1208"/>
      <c r="MSH433" s="1209"/>
      <c r="MSI433" s="1209"/>
      <c r="MSJ433" s="1209"/>
      <c r="MSK433" s="1209"/>
      <c r="MSL433" s="1210"/>
      <c r="MSM433" s="1211"/>
      <c r="MSN433" s="1210"/>
      <c r="MSP433" s="1208"/>
      <c r="MSQ433" s="1209"/>
      <c r="MSR433" s="1209"/>
      <c r="MSS433" s="1209"/>
      <c r="MST433" s="1209"/>
      <c r="MSU433" s="1210"/>
      <c r="MSV433" s="1211"/>
      <c r="MSW433" s="1210"/>
      <c r="MSY433" s="1208"/>
      <c r="MSZ433" s="1209"/>
      <c r="MTA433" s="1209"/>
      <c r="MTB433" s="1209"/>
      <c r="MTC433" s="1209"/>
      <c r="MTD433" s="1210"/>
      <c r="MTE433" s="1211"/>
      <c r="MTF433" s="1210"/>
      <c r="MTH433" s="1208"/>
      <c r="MTI433" s="1209"/>
      <c r="MTJ433" s="1209"/>
      <c r="MTK433" s="1209"/>
      <c r="MTL433" s="1209"/>
      <c r="MTM433" s="1210"/>
      <c r="MTN433" s="1211"/>
      <c r="MTO433" s="1210"/>
      <c r="MTQ433" s="1208"/>
      <c r="MTR433" s="1209"/>
      <c r="MTS433" s="1209"/>
      <c r="MTT433" s="1209"/>
      <c r="MTU433" s="1209"/>
      <c r="MTV433" s="1210"/>
      <c r="MTW433" s="1211"/>
      <c r="MTX433" s="1210"/>
      <c r="MTZ433" s="1208"/>
      <c r="MUA433" s="1209"/>
      <c r="MUB433" s="1209"/>
      <c r="MUC433" s="1209"/>
      <c r="MUD433" s="1209"/>
      <c r="MUE433" s="1210"/>
      <c r="MUF433" s="1211"/>
      <c r="MUG433" s="1210"/>
      <c r="MUI433" s="1208"/>
      <c r="MUJ433" s="1209"/>
      <c r="MUK433" s="1209"/>
      <c r="MUL433" s="1209"/>
      <c r="MUM433" s="1209"/>
      <c r="MUN433" s="1210"/>
      <c r="MUO433" s="1211"/>
      <c r="MUP433" s="1210"/>
      <c r="MUR433" s="1208"/>
      <c r="MUS433" s="1209"/>
      <c r="MUT433" s="1209"/>
      <c r="MUU433" s="1209"/>
      <c r="MUV433" s="1209"/>
      <c r="MUW433" s="1210"/>
      <c r="MUX433" s="1211"/>
      <c r="MUY433" s="1210"/>
      <c r="MVA433" s="1208"/>
      <c r="MVB433" s="1209"/>
      <c r="MVC433" s="1209"/>
      <c r="MVD433" s="1209"/>
      <c r="MVE433" s="1209"/>
      <c r="MVF433" s="1210"/>
      <c r="MVG433" s="1211"/>
      <c r="MVH433" s="1210"/>
      <c r="MVJ433" s="1208"/>
      <c r="MVK433" s="1209"/>
      <c r="MVL433" s="1209"/>
      <c r="MVM433" s="1209"/>
      <c r="MVN433" s="1209"/>
      <c r="MVO433" s="1210"/>
      <c r="MVP433" s="1211"/>
      <c r="MVQ433" s="1210"/>
      <c r="MVS433" s="1208"/>
      <c r="MVT433" s="1209"/>
      <c r="MVU433" s="1209"/>
      <c r="MVV433" s="1209"/>
      <c r="MVW433" s="1209"/>
      <c r="MVX433" s="1210"/>
      <c r="MVY433" s="1211"/>
      <c r="MVZ433" s="1210"/>
      <c r="MWB433" s="1208"/>
      <c r="MWC433" s="1209"/>
      <c r="MWD433" s="1209"/>
      <c r="MWE433" s="1209"/>
      <c r="MWF433" s="1209"/>
      <c r="MWG433" s="1210"/>
      <c r="MWH433" s="1211"/>
      <c r="MWI433" s="1210"/>
      <c r="MWK433" s="1208"/>
      <c r="MWL433" s="1209"/>
      <c r="MWM433" s="1209"/>
      <c r="MWN433" s="1209"/>
      <c r="MWO433" s="1209"/>
      <c r="MWP433" s="1210"/>
      <c r="MWQ433" s="1211"/>
      <c r="MWR433" s="1210"/>
      <c r="MWT433" s="1208"/>
      <c r="MWU433" s="1209"/>
      <c r="MWV433" s="1209"/>
      <c r="MWW433" s="1209"/>
      <c r="MWX433" s="1209"/>
      <c r="MWY433" s="1210"/>
      <c r="MWZ433" s="1211"/>
      <c r="MXA433" s="1210"/>
      <c r="MXC433" s="1208"/>
      <c r="MXD433" s="1209"/>
      <c r="MXE433" s="1209"/>
      <c r="MXF433" s="1209"/>
      <c r="MXG433" s="1209"/>
      <c r="MXH433" s="1210"/>
      <c r="MXI433" s="1211"/>
      <c r="MXJ433" s="1210"/>
      <c r="MXL433" s="1208"/>
      <c r="MXM433" s="1209"/>
      <c r="MXN433" s="1209"/>
      <c r="MXO433" s="1209"/>
      <c r="MXP433" s="1209"/>
      <c r="MXQ433" s="1210"/>
      <c r="MXR433" s="1211"/>
      <c r="MXS433" s="1210"/>
      <c r="MXU433" s="1208"/>
      <c r="MXV433" s="1209"/>
      <c r="MXW433" s="1209"/>
      <c r="MXX433" s="1209"/>
      <c r="MXY433" s="1209"/>
      <c r="MXZ433" s="1210"/>
      <c r="MYA433" s="1211"/>
      <c r="MYB433" s="1210"/>
      <c r="MYD433" s="1208"/>
      <c r="MYE433" s="1209"/>
      <c r="MYF433" s="1209"/>
      <c r="MYG433" s="1209"/>
      <c r="MYH433" s="1209"/>
      <c r="MYI433" s="1210"/>
      <c r="MYJ433" s="1211"/>
      <c r="MYK433" s="1210"/>
      <c r="MYM433" s="1208"/>
      <c r="MYN433" s="1209"/>
      <c r="MYO433" s="1209"/>
      <c r="MYP433" s="1209"/>
      <c r="MYQ433" s="1209"/>
      <c r="MYR433" s="1210"/>
      <c r="MYS433" s="1211"/>
      <c r="MYT433" s="1210"/>
      <c r="MYV433" s="1208"/>
      <c r="MYW433" s="1209"/>
      <c r="MYX433" s="1209"/>
      <c r="MYY433" s="1209"/>
      <c r="MYZ433" s="1209"/>
      <c r="MZA433" s="1210"/>
      <c r="MZB433" s="1211"/>
      <c r="MZC433" s="1210"/>
      <c r="MZE433" s="1208"/>
      <c r="MZF433" s="1209"/>
      <c r="MZG433" s="1209"/>
      <c r="MZH433" s="1209"/>
      <c r="MZI433" s="1209"/>
      <c r="MZJ433" s="1210"/>
      <c r="MZK433" s="1211"/>
      <c r="MZL433" s="1210"/>
      <c r="MZN433" s="1208"/>
      <c r="MZO433" s="1209"/>
      <c r="MZP433" s="1209"/>
      <c r="MZQ433" s="1209"/>
      <c r="MZR433" s="1209"/>
      <c r="MZS433" s="1210"/>
      <c r="MZT433" s="1211"/>
      <c r="MZU433" s="1210"/>
      <c r="MZW433" s="1208"/>
      <c r="MZX433" s="1209"/>
      <c r="MZY433" s="1209"/>
      <c r="MZZ433" s="1209"/>
      <c r="NAA433" s="1209"/>
      <c r="NAB433" s="1210"/>
      <c r="NAC433" s="1211"/>
      <c r="NAD433" s="1210"/>
      <c r="NAF433" s="1208"/>
      <c r="NAG433" s="1209"/>
      <c r="NAH433" s="1209"/>
      <c r="NAI433" s="1209"/>
      <c r="NAJ433" s="1209"/>
      <c r="NAK433" s="1210"/>
      <c r="NAL433" s="1211"/>
      <c r="NAM433" s="1210"/>
      <c r="NAO433" s="1208"/>
      <c r="NAP433" s="1209"/>
      <c r="NAQ433" s="1209"/>
      <c r="NAR433" s="1209"/>
      <c r="NAS433" s="1209"/>
      <c r="NAT433" s="1210"/>
      <c r="NAU433" s="1211"/>
      <c r="NAV433" s="1210"/>
      <c r="NAX433" s="1208"/>
      <c r="NAY433" s="1209"/>
      <c r="NAZ433" s="1209"/>
      <c r="NBA433" s="1209"/>
      <c r="NBB433" s="1209"/>
      <c r="NBC433" s="1210"/>
      <c r="NBD433" s="1211"/>
      <c r="NBE433" s="1210"/>
      <c r="NBG433" s="1208"/>
      <c r="NBH433" s="1209"/>
      <c r="NBI433" s="1209"/>
      <c r="NBJ433" s="1209"/>
      <c r="NBK433" s="1209"/>
      <c r="NBL433" s="1210"/>
      <c r="NBM433" s="1211"/>
      <c r="NBN433" s="1210"/>
      <c r="NBP433" s="1208"/>
      <c r="NBQ433" s="1209"/>
      <c r="NBR433" s="1209"/>
      <c r="NBS433" s="1209"/>
      <c r="NBT433" s="1209"/>
      <c r="NBU433" s="1210"/>
      <c r="NBV433" s="1211"/>
      <c r="NBW433" s="1210"/>
      <c r="NBY433" s="1208"/>
      <c r="NBZ433" s="1209"/>
      <c r="NCA433" s="1209"/>
      <c r="NCB433" s="1209"/>
      <c r="NCC433" s="1209"/>
      <c r="NCD433" s="1210"/>
      <c r="NCE433" s="1211"/>
      <c r="NCF433" s="1210"/>
      <c r="NCH433" s="1208"/>
      <c r="NCI433" s="1209"/>
      <c r="NCJ433" s="1209"/>
      <c r="NCK433" s="1209"/>
      <c r="NCL433" s="1209"/>
      <c r="NCM433" s="1210"/>
      <c r="NCN433" s="1211"/>
      <c r="NCO433" s="1210"/>
      <c r="NCQ433" s="1208"/>
      <c r="NCR433" s="1209"/>
      <c r="NCS433" s="1209"/>
      <c r="NCT433" s="1209"/>
      <c r="NCU433" s="1209"/>
      <c r="NCV433" s="1210"/>
      <c r="NCW433" s="1211"/>
      <c r="NCX433" s="1210"/>
      <c r="NCZ433" s="1208"/>
      <c r="NDA433" s="1209"/>
      <c r="NDB433" s="1209"/>
      <c r="NDC433" s="1209"/>
      <c r="NDD433" s="1209"/>
      <c r="NDE433" s="1210"/>
      <c r="NDF433" s="1211"/>
      <c r="NDG433" s="1210"/>
      <c r="NDI433" s="1208"/>
      <c r="NDJ433" s="1209"/>
      <c r="NDK433" s="1209"/>
      <c r="NDL433" s="1209"/>
      <c r="NDM433" s="1209"/>
      <c r="NDN433" s="1210"/>
      <c r="NDO433" s="1211"/>
      <c r="NDP433" s="1210"/>
      <c r="NDR433" s="1208"/>
      <c r="NDS433" s="1209"/>
      <c r="NDT433" s="1209"/>
      <c r="NDU433" s="1209"/>
      <c r="NDV433" s="1209"/>
      <c r="NDW433" s="1210"/>
      <c r="NDX433" s="1211"/>
      <c r="NDY433" s="1210"/>
      <c r="NEA433" s="1208"/>
      <c r="NEB433" s="1209"/>
      <c r="NEC433" s="1209"/>
      <c r="NED433" s="1209"/>
      <c r="NEE433" s="1209"/>
      <c r="NEF433" s="1210"/>
      <c r="NEG433" s="1211"/>
      <c r="NEH433" s="1210"/>
      <c r="NEJ433" s="1208"/>
      <c r="NEK433" s="1209"/>
      <c r="NEL433" s="1209"/>
      <c r="NEM433" s="1209"/>
      <c r="NEN433" s="1209"/>
      <c r="NEO433" s="1210"/>
      <c r="NEP433" s="1211"/>
      <c r="NEQ433" s="1210"/>
      <c r="NES433" s="1208"/>
      <c r="NET433" s="1209"/>
      <c r="NEU433" s="1209"/>
      <c r="NEV433" s="1209"/>
      <c r="NEW433" s="1209"/>
      <c r="NEX433" s="1210"/>
      <c r="NEY433" s="1211"/>
      <c r="NEZ433" s="1210"/>
      <c r="NFB433" s="1208"/>
      <c r="NFC433" s="1209"/>
      <c r="NFD433" s="1209"/>
      <c r="NFE433" s="1209"/>
      <c r="NFF433" s="1209"/>
      <c r="NFG433" s="1210"/>
      <c r="NFH433" s="1211"/>
      <c r="NFI433" s="1210"/>
      <c r="NFK433" s="1208"/>
      <c r="NFL433" s="1209"/>
      <c r="NFM433" s="1209"/>
      <c r="NFN433" s="1209"/>
      <c r="NFO433" s="1209"/>
      <c r="NFP433" s="1210"/>
      <c r="NFQ433" s="1211"/>
      <c r="NFR433" s="1210"/>
      <c r="NFT433" s="1208"/>
      <c r="NFU433" s="1209"/>
      <c r="NFV433" s="1209"/>
      <c r="NFW433" s="1209"/>
      <c r="NFX433" s="1209"/>
      <c r="NFY433" s="1210"/>
      <c r="NFZ433" s="1211"/>
      <c r="NGA433" s="1210"/>
      <c r="NGC433" s="1208"/>
      <c r="NGD433" s="1209"/>
      <c r="NGE433" s="1209"/>
      <c r="NGF433" s="1209"/>
      <c r="NGG433" s="1209"/>
      <c r="NGH433" s="1210"/>
      <c r="NGI433" s="1211"/>
      <c r="NGJ433" s="1210"/>
      <c r="NGL433" s="1208"/>
      <c r="NGM433" s="1209"/>
      <c r="NGN433" s="1209"/>
      <c r="NGO433" s="1209"/>
      <c r="NGP433" s="1209"/>
      <c r="NGQ433" s="1210"/>
      <c r="NGR433" s="1211"/>
      <c r="NGS433" s="1210"/>
      <c r="NGU433" s="1208"/>
      <c r="NGV433" s="1209"/>
      <c r="NGW433" s="1209"/>
      <c r="NGX433" s="1209"/>
      <c r="NGY433" s="1209"/>
      <c r="NGZ433" s="1210"/>
      <c r="NHA433" s="1211"/>
      <c r="NHB433" s="1210"/>
      <c r="NHD433" s="1208"/>
      <c r="NHE433" s="1209"/>
      <c r="NHF433" s="1209"/>
      <c r="NHG433" s="1209"/>
      <c r="NHH433" s="1209"/>
      <c r="NHI433" s="1210"/>
      <c r="NHJ433" s="1211"/>
      <c r="NHK433" s="1210"/>
      <c r="NHM433" s="1208"/>
      <c r="NHN433" s="1209"/>
      <c r="NHO433" s="1209"/>
      <c r="NHP433" s="1209"/>
      <c r="NHQ433" s="1209"/>
      <c r="NHR433" s="1210"/>
      <c r="NHS433" s="1211"/>
      <c r="NHT433" s="1210"/>
      <c r="NHV433" s="1208"/>
      <c r="NHW433" s="1209"/>
      <c r="NHX433" s="1209"/>
      <c r="NHY433" s="1209"/>
      <c r="NHZ433" s="1209"/>
      <c r="NIA433" s="1210"/>
      <c r="NIB433" s="1211"/>
      <c r="NIC433" s="1210"/>
      <c r="NIE433" s="1208"/>
      <c r="NIF433" s="1209"/>
      <c r="NIG433" s="1209"/>
      <c r="NIH433" s="1209"/>
      <c r="NII433" s="1209"/>
      <c r="NIJ433" s="1210"/>
      <c r="NIK433" s="1211"/>
      <c r="NIL433" s="1210"/>
      <c r="NIN433" s="1208"/>
      <c r="NIO433" s="1209"/>
      <c r="NIP433" s="1209"/>
      <c r="NIQ433" s="1209"/>
      <c r="NIR433" s="1209"/>
      <c r="NIS433" s="1210"/>
      <c r="NIT433" s="1211"/>
      <c r="NIU433" s="1210"/>
      <c r="NIW433" s="1208"/>
      <c r="NIX433" s="1209"/>
      <c r="NIY433" s="1209"/>
      <c r="NIZ433" s="1209"/>
      <c r="NJA433" s="1209"/>
      <c r="NJB433" s="1210"/>
      <c r="NJC433" s="1211"/>
      <c r="NJD433" s="1210"/>
      <c r="NJF433" s="1208"/>
      <c r="NJG433" s="1209"/>
      <c r="NJH433" s="1209"/>
      <c r="NJI433" s="1209"/>
      <c r="NJJ433" s="1209"/>
      <c r="NJK433" s="1210"/>
      <c r="NJL433" s="1211"/>
      <c r="NJM433" s="1210"/>
      <c r="NJO433" s="1208"/>
      <c r="NJP433" s="1209"/>
      <c r="NJQ433" s="1209"/>
      <c r="NJR433" s="1209"/>
      <c r="NJS433" s="1209"/>
      <c r="NJT433" s="1210"/>
      <c r="NJU433" s="1211"/>
      <c r="NJV433" s="1210"/>
      <c r="NJX433" s="1208"/>
      <c r="NJY433" s="1209"/>
      <c r="NJZ433" s="1209"/>
      <c r="NKA433" s="1209"/>
      <c r="NKB433" s="1209"/>
      <c r="NKC433" s="1210"/>
      <c r="NKD433" s="1211"/>
      <c r="NKE433" s="1210"/>
      <c r="NKG433" s="1208"/>
      <c r="NKH433" s="1209"/>
      <c r="NKI433" s="1209"/>
      <c r="NKJ433" s="1209"/>
      <c r="NKK433" s="1209"/>
      <c r="NKL433" s="1210"/>
      <c r="NKM433" s="1211"/>
      <c r="NKN433" s="1210"/>
      <c r="NKP433" s="1208"/>
      <c r="NKQ433" s="1209"/>
      <c r="NKR433" s="1209"/>
      <c r="NKS433" s="1209"/>
      <c r="NKT433" s="1209"/>
      <c r="NKU433" s="1210"/>
      <c r="NKV433" s="1211"/>
      <c r="NKW433" s="1210"/>
      <c r="NKY433" s="1208"/>
      <c r="NKZ433" s="1209"/>
      <c r="NLA433" s="1209"/>
      <c r="NLB433" s="1209"/>
      <c r="NLC433" s="1209"/>
      <c r="NLD433" s="1210"/>
      <c r="NLE433" s="1211"/>
      <c r="NLF433" s="1210"/>
      <c r="NLH433" s="1208"/>
      <c r="NLI433" s="1209"/>
      <c r="NLJ433" s="1209"/>
      <c r="NLK433" s="1209"/>
      <c r="NLL433" s="1209"/>
      <c r="NLM433" s="1210"/>
      <c r="NLN433" s="1211"/>
      <c r="NLO433" s="1210"/>
      <c r="NLQ433" s="1208"/>
      <c r="NLR433" s="1209"/>
      <c r="NLS433" s="1209"/>
      <c r="NLT433" s="1209"/>
      <c r="NLU433" s="1209"/>
      <c r="NLV433" s="1210"/>
      <c r="NLW433" s="1211"/>
      <c r="NLX433" s="1210"/>
      <c r="NLZ433" s="1208"/>
      <c r="NMA433" s="1209"/>
      <c r="NMB433" s="1209"/>
      <c r="NMC433" s="1209"/>
      <c r="NMD433" s="1209"/>
      <c r="NME433" s="1210"/>
      <c r="NMF433" s="1211"/>
      <c r="NMG433" s="1210"/>
      <c r="NMI433" s="1208"/>
      <c r="NMJ433" s="1209"/>
      <c r="NMK433" s="1209"/>
      <c r="NML433" s="1209"/>
      <c r="NMM433" s="1209"/>
      <c r="NMN433" s="1210"/>
      <c r="NMO433" s="1211"/>
      <c r="NMP433" s="1210"/>
      <c r="NMR433" s="1208"/>
      <c r="NMS433" s="1209"/>
      <c r="NMT433" s="1209"/>
      <c r="NMU433" s="1209"/>
      <c r="NMV433" s="1209"/>
      <c r="NMW433" s="1210"/>
      <c r="NMX433" s="1211"/>
      <c r="NMY433" s="1210"/>
      <c r="NNA433" s="1208"/>
      <c r="NNB433" s="1209"/>
      <c r="NNC433" s="1209"/>
      <c r="NND433" s="1209"/>
      <c r="NNE433" s="1209"/>
      <c r="NNF433" s="1210"/>
      <c r="NNG433" s="1211"/>
      <c r="NNH433" s="1210"/>
      <c r="NNJ433" s="1208"/>
      <c r="NNK433" s="1209"/>
      <c r="NNL433" s="1209"/>
      <c r="NNM433" s="1209"/>
      <c r="NNN433" s="1209"/>
      <c r="NNO433" s="1210"/>
      <c r="NNP433" s="1211"/>
      <c r="NNQ433" s="1210"/>
      <c r="NNS433" s="1208"/>
      <c r="NNT433" s="1209"/>
      <c r="NNU433" s="1209"/>
      <c r="NNV433" s="1209"/>
      <c r="NNW433" s="1209"/>
      <c r="NNX433" s="1210"/>
      <c r="NNY433" s="1211"/>
      <c r="NNZ433" s="1210"/>
      <c r="NOB433" s="1208"/>
      <c r="NOC433" s="1209"/>
      <c r="NOD433" s="1209"/>
      <c r="NOE433" s="1209"/>
      <c r="NOF433" s="1209"/>
      <c r="NOG433" s="1210"/>
      <c r="NOH433" s="1211"/>
      <c r="NOI433" s="1210"/>
      <c r="NOK433" s="1208"/>
      <c r="NOL433" s="1209"/>
      <c r="NOM433" s="1209"/>
      <c r="NON433" s="1209"/>
      <c r="NOO433" s="1209"/>
      <c r="NOP433" s="1210"/>
      <c r="NOQ433" s="1211"/>
      <c r="NOR433" s="1210"/>
      <c r="NOT433" s="1208"/>
      <c r="NOU433" s="1209"/>
      <c r="NOV433" s="1209"/>
      <c r="NOW433" s="1209"/>
      <c r="NOX433" s="1209"/>
      <c r="NOY433" s="1210"/>
      <c r="NOZ433" s="1211"/>
      <c r="NPA433" s="1210"/>
      <c r="NPC433" s="1208"/>
      <c r="NPD433" s="1209"/>
      <c r="NPE433" s="1209"/>
      <c r="NPF433" s="1209"/>
      <c r="NPG433" s="1209"/>
      <c r="NPH433" s="1210"/>
      <c r="NPI433" s="1211"/>
      <c r="NPJ433" s="1210"/>
      <c r="NPL433" s="1208"/>
      <c r="NPM433" s="1209"/>
      <c r="NPN433" s="1209"/>
      <c r="NPO433" s="1209"/>
      <c r="NPP433" s="1209"/>
      <c r="NPQ433" s="1210"/>
      <c r="NPR433" s="1211"/>
      <c r="NPS433" s="1210"/>
      <c r="NPU433" s="1208"/>
      <c r="NPV433" s="1209"/>
      <c r="NPW433" s="1209"/>
      <c r="NPX433" s="1209"/>
      <c r="NPY433" s="1209"/>
      <c r="NPZ433" s="1210"/>
      <c r="NQA433" s="1211"/>
      <c r="NQB433" s="1210"/>
      <c r="NQD433" s="1208"/>
      <c r="NQE433" s="1209"/>
      <c r="NQF433" s="1209"/>
      <c r="NQG433" s="1209"/>
      <c r="NQH433" s="1209"/>
      <c r="NQI433" s="1210"/>
      <c r="NQJ433" s="1211"/>
      <c r="NQK433" s="1210"/>
      <c r="NQM433" s="1208"/>
      <c r="NQN433" s="1209"/>
      <c r="NQO433" s="1209"/>
      <c r="NQP433" s="1209"/>
      <c r="NQQ433" s="1209"/>
      <c r="NQR433" s="1210"/>
      <c r="NQS433" s="1211"/>
      <c r="NQT433" s="1210"/>
      <c r="NQV433" s="1208"/>
      <c r="NQW433" s="1209"/>
      <c r="NQX433" s="1209"/>
      <c r="NQY433" s="1209"/>
      <c r="NQZ433" s="1209"/>
      <c r="NRA433" s="1210"/>
      <c r="NRB433" s="1211"/>
      <c r="NRC433" s="1210"/>
      <c r="NRE433" s="1208"/>
      <c r="NRF433" s="1209"/>
      <c r="NRG433" s="1209"/>
      <c r="NRH433" s="1209"/>
      <c r="NRI433" s="1209"/>
      <c r="NRJ433" s="1210"/>
      <c r="NRK433" s="1211"/>
      <c r="NRL433" s="1210"/>
      <c r="NRN433" s="1208"/>
      <c r="NRO433" s="1209"/>
      <c r="NRP433" s="1209"/>
      <c r="NRQ433" s="1209"/>
      <c r="NRR433" s="1209"/>
      <c r="NRS433" s="1210"/>
      <c r="NRT433" s="1211"/>
      <c r="NRU433" s="1210"/>
      <c r="NRW433" s="1208"/>
      <c r="NRX433" s="1209"/>
      <c r="NRY433" s="1209"/>
      <c r="NRZ433" s="1209"/>
      <c r="NSA433" s="1209"/>
      <c r="NSB433" s="1210"/>
      <c r="NSC433" s="1211"/>
      <c r="NSD433" s="1210"/>
      <c r="NSF433" s="1208"/>
      <c r="NSG433" s="1209"/>
      <c r="NSH433" s="1209"/>
      <c r="NSI433" s="1209"/>
      <c r="NSJ433" s="1209"/>
      <c r="NSK433" s="1210"/>
      <c r="NSL433" s="1211"/>
      <c r="NSM433" s="1210"/>
      <c r="NSO433" s="1208"/>
      <c r="NSP433" s="1209"/>
      <c r="NSQ433" s="1209"/>
      <c r="NSR433" s="1209"/>
      <c r="NSS433" s="1209"/>
      <c r="NST433" s="1210"/>
      <c r="NSU433" s="1211"/>
      <c r="NSV433" s="1210"/>
      <c r="NSX433" s="1208"/>
      <c r="NSY433" s="1209"/>
      <c r="NSZ433" s="1209"/>
      <c r="NTA433" s="1209"/>
      <c r="NTB433" s="1209"/>
      <c r="NTC433" s="1210"/>
      <c r="NTD433" s="1211"/>
      <c r="NTE433" s="1210"/>
      <c r="NTG433" s="1208"/>
      <c r="NTH433" s="1209"/>
      <c r="NTI433" s="1209"/>
      <c r="NTJ433" s="1209"/>
      <c r="NTK433" s="1209"/>
      <c r="NTL433" s="1210"/>
      <c r="NTM433" s="1211"/>
      <c r="NTN433" s="1210"/>
      <c r="NTP433" s="1208"/>
      <c r="NTQ433" s="1209"/>
      <c r="NTR433" s="1209"/>
      <c r="NTS433" s="1209"/>
      <c r="NTT433" s="1209"/>
      <c r="NTU433" s="1210"/>
      <c r="NTV433" s="1211"/>
      <c r="NTW433" s="1210"/>
      <c r="NTY433" s="1208"/>
      <c r="NTZ433" s="1209"/>
      <c r="NUA433" s="1209"/>
      <c r="NUB433" s="1209"/>
      <c r="NUC433" s="1209"/>
      <c r="NUD433" s="1210"/>
      <c r="NUE433" s="1211"/>
      <c r="NUF433" s="1210"/>
      <c r="NUH433" s="1208"/>
      <c r="NUI433" s="1209"/>
      <c r="NUJ433" s="1209"/>
      <c r="NUK433" s="1209"/>
      <c r="NUL433" s="1209"/>
      <c r="NUM433" s="1210"/>
      <c r="NUN433" s="1211"/>
      <c r="NUO433" s="1210"/>
      <c r="NUQ433" s="1208"/>
      <c r="NUR433" s="1209"/>
      <c r="NUS433" s="1209"/>
      <c r="NUT433" s="1209"/>
      <c r="NUU433" s="1209"/>
      <c r="NUV433" s="1210"/>
      <c r="NUW433" s="1211"/>
      <c r="NUX433" s="1210"/>
      <c r="NUZ433" s="1208"/>
      <c r="NVA433" s="1209"/>
      <c r="NVB433" s="1209"/>
      <c r="NVC433" s="1209"/>
      <c r="NVD433" s="1209"/>
      <c r="NVE433" s="1210"/>
      <c r="NVF433" s="1211"/>
      <c r="NVG433" s="1210"/>
      <c r="NVI433" s="1208"/>
      <c r="NVJ433" s="1209"/>
      <c r="NVK433" s="1209"/>
      <c r="NVL433" s="1209"/>
      <c r="NVM433" s="1209"/>
      <c r="NVN433" s="1210"/>
      <c r="NVO433" s="1211"/>
      <c r="NVP433" s="1210"/>
      <c r="NVR433" s="1208"/>
      <c r="NVS433" s="1209"/>
      <c r="NVT433" s="1209"/>
      <c r="NVU433" s="1209"/>
      <c r="NVV433" s="1209"/>
      <c r="NVW433" s="1210"/>
      <c r="NVX433" s="1211"/>
      <c r="NVY433" s="1210"/>
      <c r="NWA433" s="1208"/>
      <c r="NWB433" s="1209"/>
      <c r="NWC433" s="1209"/>
      <c r="NWD433" s="1209"/>
      <c r="NWE433" s="1209"/>
      <c r="NWF433" s="1210"/>
      <c r="NWG433" s="1211"/>
      <c r="NWH433" s="1210"/>
      <c r="NWJ433" s="1208"/>
      <c r="NWK433" s="1209"/>
      <c r="NWL433" s="1209"/>
      <c r="NWM433" s="1209"/>
      <c r="NWN433" s="1209"/>
      <c r="NWO433" s="1210"/>
      <c r="NWP433" s="1211"/>
      <c r="NWQ433" s="1210"/>
      <c r="NWS433" s="1208"/>
      <c r="NWT433" s="1209"/>
      <c r="NWU433" s="1209"/>
      <c r="NWV433" s="1209"/>
      <c r="NWW433" s="1209"/>
      <c r="NWX433" s="1210"/>
      <c r="NWY433" s="1211"/>
      <c r="NWZ433" s="1210"/>
      <c r="NXB433" s="1208"/>
      <c r="NXC433" s="1209"/>
      <c r="NXD433" s="1209"/>
      <c r="NXE433" s="1209"/>
      <c r="NXF433" s="1209"/>
      <c r="NXG433" s="1210"/>
      <c r="NXH433" s="1211"/>
      <c r="NXI433" s="1210"/>
      <c r="NXK433" s="1208"/>
      <c r="NXL433" s="1209"/>
      <c r="NXM433" s="1209"/>
      <c r="NXN433" s="1209"/>
      <c r="NXO433" s="1209"/>
      <c r="NXP433" s="1210"/>
      <c r="NXQ433" s="1211"/>
      <c r="NXR433" s="1210"/>
      <c r="NXT433" s="1208"/>
      <c r="NXU433" s="1209"/>
      <c r="NXV433" s="1209"/>
      <c r="NXW433" s="1209"/>
      <c r="NXX433" s="1209"/>
      <c r="NXY433" s="1210"/>
      <c r="NXZ433" s="1211"/>
      <c r="NYA433" s="1210"/>
      <c r="NYC433" s="1208"/>
      <c r="NYD433" s="1209"/>
      <c r="NYE433" s="1209"/>
      <c r="NYF433" s="1209"/>
      <c r="NYG433" s="1209"/>
      <c r="NYH433" s="1210"/>
      <c r="NYI433" s="1211"/>
      <c r="NYJ433" s="1210"/>
      <c r="NYL433" s="1208"/>
      <c r="NYM433" s="1209"/>
      <c r="NYN433" s="1209"/>
      <c r="NYO433" s="1209"/>
      <c r="NYP433" s="1209"/>
      <c r="NYQ433" s="1210"/>
      <c r="NYR433" s="1211"/>
      <c r="NYS433" s="1210"/>
      <c r="NYU433" s="1208"/>
      <c r="NYV433" s="1209"/>
      <c r="NYW433" s="1209"/>
      <c r="NYX433" s="1209"/>
      <c r="NYY433" s="1209"/>
      <c r="NYZ433" s="1210"/>
      <c r="NZA433" s="1211"/>
      <c r="NZB433" s="1210"/>
      <c r="NZD433" s="1208"/>
      <c r="NZE433" s="1209"/>
      <c r="NZF433" s="1209"/>
      <c r="NZG433" s="1209"/>
      <c r="NZH433" s="1209"/>
      <c r="NZI433" s="1210"/>
      <c r="NZJ433" s="1211"/>
      <c r="NZK433" s="1210"/>
      <c r="NZM433" s="1208"/>
      <c r="NZN433" s="1209"/>
      <c r="NZO433" s="1209"/>
      <c r="NZP433" s="1209"/>
      <c r="NZQ433" s="1209"/>
      <c r="NZR433" s="1210"/>
      <c r="NZS433" s="1211"/>
      <c r="NZT433" s="1210"/>
      <c r="NZV433" s="1208"/>
      <c r="NZW433" s="1209"/>
      <c r="NZX433" s="1209"/>
      <c r="NZY433" s="1209"/>
      <c r="NZZ433" s="1209"/>
      <c r="OAA433" s="1210"/>
      <c r="OAB433" s="1211"/>
      <c r="OAC433" s="1210"/>
      <c r="OAE433" s="1208"/>
      <c r="OAF433" s="1209"/>
      <c r="OAG433" s="1209"/>
      <c r="OAH433" s="1209"/>
      <c r="OAI433" s="1209"/>
      <c r="OAJ433" s="1210"/>
      <c r="OAK433" s="1211"/>
      <c r="OAL433" s="1210"/>
      <c r="OAN433" s="1208"/>
      <c r="OAO433" s="1209"/>
      <c r="OAP433" s="1209"/>
      <c r="OAQ433" s="1209"/>
      <c r="OAR433" s="1209"/>
      <c r="OAS433" s="1210"/>
      <c r="OAT433" s="1211"/>
      <c r="OAU433" s="1210"/>
      <c r="OAW433" s="1208"/>
      <c r="OAX433" s="1209"/>
      <c r="OAY433" s="1209"/>
      <c r="OAZ433" s="1209"/>
      <c r="OBA433" s="1209"/>
      <c r="OBB433" s="1210"/>
      <c r="OBC433" s="1211"/>
      <c r="OBD433" s="1210"/>
      <c r="OBF433" s="1208"/>
      <c r="OBG433" s="1209"/>
      <c r="OBH433" s="1209"/>
      <c r="OBI433" s="1209"/>
      <c r="OBJ433" s="1209"/>
      <c r="OBK433" s="1210"/>
      <c r="OBL433" s="1211"/>
      <c r="OBM433" s="1210"/>
      <c r="OBO433" s="1208"/>
      <c r="OBP433" s="1209"/>
      <c r="OBQ433" s="1209"/>
      <c r="OBR433" s="1209"/>
      <c r="OBS433" s="1209"/>
      <c r="OBT433" s="1210"/>
      <c r="OBU433" s="1211"/>
      <c r="OBV433" s="1210"/>
      <c r="OBX433" s="1208"/>
      <c r="OBY433" s="1209"/>
      <c r="OBZ433" s="1209"/>
      <c r="OCA433" s="1209"/>
      <c r="OCB433" s="1209"/>
      <c r="OCC433" s="1210"/>
      <c r="OCD433" s="1211"/>
      <c r="OCE433" s="1210"/>
      <c r="OCG433" s="1208"/>
      <c r="OCH433" s="1209"/>
      <c r="OCI433" s="1209"/>
      <c r="OCJ433" s="1209"/>
      <c r="OCK433" s="1209"/>
      <c r="OCL433" s="1210"/>
      <c r="OCM433" s="1211"/>
      <c r="OCN433" s="1210"/>
      <c r="OCP433" s="1208"/>
      <c r="OCQ433" s="1209"/>
      <c r="OCR433" s="1209"/>
      <c r="OCS433" s="1209"/>
      <c r="OCT433" s="1209"/>
      <c r="OCU433" s="1210"/>
      <c r="OCV433" s="1211"/>
      <c r="OCW433" s="1210"/>
      <c r="OCY433" s="1208"/>
      <c r="OCZ433" s="1209"/>
      <c r="ODA433" s="1209"/>
      <c r="ODB433" s="1209"/>
      <c r="ODC433" s="1209"/>
      <c r="ODD433" s="1210"/>
      <c r="ODE433" s="1211"/>
      <c r="ODF433" s="1210"/>
      <c r="ODH433" s="1208"/>
      <c r="ODI433" s="1209"/>
      <c r="ODJ433" s="1209"/>
      <c r="ODK433" s="1209"/>
      <c r="ODL433" s="1209"/>
      <c r="ODM433" s="1210"/>
      <c r="ODN433" s="1211"/>
      <c r="ODO433" s="1210"/>
      <c r="ODQ433" s="1208"/>
      <c r="ODR433" s="1209"/>
      <c r="ODS433" s="1209"/>
      <c r="ODT433" s="1209"/>
      <c r="ODU433" s="1209"/>
      <c r="ODV433" s="1210"/>
      <c r="ODW433" s="1211"/>
      <c r="ODX433" s="1210"/>
      <c r="ODZ433" s="1208"/>
      <c r="OEA433" s="1209"/>
      <c r="OEB433" s="1209"/>
      <c r="OEC433" s="1209"/>
      <c r="OED433" s="1209"/>
      <c r="OEE433" s="1210"/>
      <c r="OEF433" s="1211"/>
      <c r="OEG433" s="1210"/>
      <c r="OEI433" s="1208"/>
      <c r="OEJ433" s="1209"/>
      <c r="OEK433" s="1209"/>
      <c r="OEL433" s="1209"/>
      <c r="OEM433" s="1209"/>
      <c r="OEN433" s="1210"/>
      <c r="OEO433" s="1211"/>
      <c r="OEP433" s="1210"/>
      <c r="OER433" s="1208"/>
      <c r="OES433" s="1209"/>
      <c r="OET433" s="1209"/>
      <c r="OEU433" s="1209"/>
      <c r="OEV433" s="1209"/>
      <c r="OEW433" s="1210"/>
      <c r="OEX433" s="1211"/>
      <c r="OEY433" s="1210"/>
      <c r="OFA433" s="1208"/>
      <c r="OFB433" s="1209"/>
      <c r="OFC433" s="1209"/>
      <c r="OFD433" s="1209"/>
      <c r="OFE433" s="1209"/>
      <c r="OFF433" s="1210"/>
      <c r="OFG433" s="1211"/>
      <c r="OFH433" s="1210"/>
      <c r="OFJ433" s="1208"/>
      <c r="OFK433" s="1209"/>
      <c r="OFL433" s="1209"/>
      <c r="OFM433" s="1209"/>
      <c r="OFN433" s="1209"/>
      <c r="OFO433" s="1210"/>
      <c r="OFP433" s="1211"/>
      <c r="OFQ433" s="1210"/>
      <c r="OFS433" s="1208"/>
      <c r="OFT433" s="1209"/>
      <c r="OFU433" s="1209"/>
      <c r="OFV433" s="1209"/>
      <c r="OFW433" s="1209"/>
      <c r="OFX433" s="1210"/>
      <c r="OFY433" s="1211"/>
      <c r="OFZ433" s="1210"/>
      <c r="OGB433" s="1208"/>
      <c r="OGC433" s="1209"/>
      <c r="OGD433" s="1209"/>
      <c r="OGE433" s="1209"/>
      <c r="OGF433" s="1209"/>
      <c r="OGG433" s="1210"/>
      <c r="OGH433" s="1211"/>
      <c r="OGI433" s="1210"/>
      <c r="OGK433" s="1208"/>
      <c r="OGL433" s="1209"/>
      <c r="OGM433" s="1209"/>
      <c r="OGN433" s="1209"/>
      <c r="OGO433" s="1209"/>
      <c r="OGP433" s="1210"/>
      <c r="OGQ433" s="1211"/>
      <c r="OGR433" s="1210"/>
      <c r="OGT433" s="1208"/>
      <c r="OGU433" s="1209"/>
      <c r="OGV433" s="1209"/>
      <c r="OGW433" s="1209"/>
      <c r="OGX433" s="1209"/>
      <c r="OGY433" s="1210"/>
      <c r="OGZ433" s="1211"/>
      <c r="OHA433" s="1210"/>
      <c r="OHC433" s="1208"/>
      <c r="OHD433" s="1209"/>
      <c r="OHE433" s="1209"/>
      <c r="OHF433" s="1209"/>
      <c r="OHG433" s="1209"/>
      <c r="OHH433" s="1210"/>
      <c r="OHI433" s="1211"/>
      <c r="OHJ433" s="1210"/>
      <c r="OHL433" s="1208"/>
      <c r="OHM433" s="1209"/>
      <c r="OHN433" s="1209"/>
      <c r="OHO433" s="1209"/>
      <c r="OHP433" s="1209"/>
      <c r="OHQ433" s="1210"/>
      <c r="OHR433" s="1211"/>
      <c r="OHS433" s="1210"/>
      <c r="OHU433" s="1208"/>
      <c r="OHV433" s="1209"/>
      <c r="OHW433" s="1209"/>
      <c r="OHX433" s="1209"/>
      <c r="OHY433" s="1209"/>
      <c r="OHZ433" s="1210"/>
      <c r="OIA433" s="1211"/>
      <c r="OIB433" s="1210"/>
      <c r="OID433" s="1208"/>
      <c r="OIE433" s="1209"/>
      <c r="OIF433" s="1209"/>
      <c r="OIG433" s="1209"/>
      <c r="OIH433" s="1209"/>
      <c r="OII433" s="1210"/>
      <c r="OIJ433" s="1211"/>
      <c r="OIK433" s="1210"/>
      <c r="OIM433" s="1208"/>
      <c r="OIN433" s="1209"/>
      <c r="OIO433" s="1209"/>
      <c r="OIP433" s="1209"/>
      <c r="OIQ433" s="1209"/>
      <c r="OIR433" s="1210"/>
      <c r="OIS433" s="1211"/>
      <c r="OIT433" s="1210"/>
      <c r="OIV433" s="1208"/>
      <c r="OIW433" s="1209"/>
      <c r="OIX433" s="1209"/>
      <c r="OIY433" s="1209"/>
      <c r="OIZ433" s="1209"/>
      <c r="OJA433" s="1210"/>
      <c r="OJB433" s="1211"/>
      <c r="OJC433" s="1210"/>
      <c r="OJE433" s="1208"/>
      <c r="OJF433" s="1209"/>
      <c r="OJG433" s="1209"/>
      <c r="OJH433" s="1209"/>
      <c r="OJI433" s="1209"/>
      <c r="OJJ433" s="1210"/>
      <c r="OJK433" s="1211"/>
      <c r="OJL433" s="1210"/>
      <c r="OJN433" s="1208"/>
      <c r="OJO433" s="1209"/>
      <c r="OJP433" s="1209"/>
      <c r="OJQ433" s="1209"/>
      <c r="OJR433" s="1209"/>
      <c r="OJS433" s="1210"/>
      <c r="OJT433" s="1211"/>
      <c r="OJU433" s="1210"/>
      <c r="OJW433" s="1208"/>
      <c r="OJX433" s="1209"/>
      <c r="OJY433" s="1209"/>
      <c r="OJZ433" s="1209"/>
      <c r="OKA433" s="1209"/>
      <c r="OKB433" s="1210"/>
      <c r="OKC433" s="1211"/>
      <c r="OKD433" s="1210"/>
      <c r="OKF433" s="1208"/>
      <c r="OKG433" s="1209"/>
      <c r="OKH433" s="1209"/>
      <c r="OKI433" s="1209"/>
      <c r="OKJ433" s="1209"/>
      <c r="OKK433" s="1210"/>
      <c r="OKL433" s="1211"/>
      <c r="OKM433" s="1210"/>
      <c r="OKO433" s="1208"/>
      <c r="OKP433" s="1209"/>
      <c r="OKQ433" s="1209"/>
      <c r="OKR433" s="1209"/>
      <c r="OKS433" s="1209"/>
      <c r="OKT433" s="1210"/>
      <c r="OKU433" s="1211"/>
      <c r="OKV433" s="1210"/>
      <c r="OKX433" s="1208"/>
      <c r="OKY433" s="1209"/>
      <c r="OKZ433" s="1209"/>
      <c r="OLA433" s="1209"/>
      <c r="OLB433" s="1209"/>
      <c r="OLC433" s="1210"/>
      <c r="OLD433" s="1211"/>
      <c r="OLE433" s="1210"/>
      <c r="OLG433" s="1208"/>
      <c r="OLH433" s="1209"/>
      <c r="OLI433" s="1209"/>
      <c r="OLJ433" s="1209"/>
      <c r="OLK433" s="1209"/>
      <c r="OLL433" s="1210"/>
      <c r="OLM433" s="1211"/>
      <c r="OLN433" s="1210"/>
      <c r="OLP433" s="1208"/>
      <c r="OLQ433" s="1209"/>
      <c r="OLR433" s="1209"/>
      <c r="OLS433" s="1209"/>
      <c r="OLT433" s="1209"/>
      <c r="OLU433" s="1210"/>
      <c r="OLV433" s="1211"/>
      <c r="OLW433" s="1210"/>
      <c r="OLY433" s="1208"/>
      <c r="OLZ433" s="1209"/>
      <c r="OMA433" s="1209"/>
      <c r="OMB433" s="1209"/>
      <c r="OMC433" s="1209"/>
      <c r="OMD433" s="1210"/>
      <c r="OME433" s="1211"/>
      <c r="OMF433" s="1210"/>
      <c r="OMH433" s="1208"/>
      <c r="OMI433" s="1209"/>
      <c r="OMJ433" s="1209"/>
      <c r="OMK433" s="1209"/>
      <c r="OML433" s="1209"/>
      <c r="OMM433" s="1210"/>
      <c r="OMN433" s="1211"/>
      <c r="OMO433" s="1210"/>
      <c r="OMQ433" s="1208"/>
      <c r="OMR433" s="1209"/>
      <c r="OMS433" s="1209"/>
      <c r="OMT433" s="1209"/>
      <c r="OMU433" s="1209"/>
      <c r="OMV433" s="1210"/>
      <c r="OMW433" s="1211"/>
      <c r="OMX433" s="1210"/>
      <c r="OMZ433" s="1208"/>
      <c r="ONA433" s="1209"/>
      <c r="ONB433" s="1209"/>
      <c r="ONC433" s="1209"/>
      <c r="OND433" s="1209"/>
      <c r="ONE433" s="1210"/>
      <c r="ONF433" s="1211"/>
      <c r="ONG433" s="1210"/>
      <c r="ONI433" s="1208"/>
      <c r="ONJ433" s="1209"/>
      <c r="ONK433" s="1209"/>
      <c r="ONL433" s="1209"/>
      <c r="ONM433" s="1209"/>
      <c r="ONN433" s="1210"/>
      <c r="ONO433" s="1211"/>
      <c r="ONP433" s="1210"/>
      <c r="ONR433" s="1208"/>
      <c r="ONS433" s="1209"/>
      <c r="ONT433" s="1209"/>
      <c r="ONU433" s="1209"/>
      <c r="ONV433" s="1209"/>
      <c r="ONW433" s="1210"/>
      <c r="ONX433" s="1211"/>
      <c r="ONY433" s="1210"/>
      <c r="OOA433" s="1208"/>
      <c r="OOB433" s="1209"/>
      <c r="OOC433" s="1209"/>
      <c r="OOD433" s="1209"/>
      <c r="OOE433" s="1209"/>
      <c r="OOF433" s="1210"/>
      <c r="OOG433" s="1211"/>
      <c r="OOH433" s="1210"/>
      <c r="OOJ433" s="1208"/>
      <c r="OOK433" s="1209"/>
      <c r="OOL433" s="1209"/>
      <c r="OOM433" s="1209"/>
      <c r="OON433" s="1209"/>
      <c r="OOO433" s="1210"/>
      <c r="OOP433" s="1211"/>
      <c r="OOQ433" s="1210"/>
      <c r="OOS433" s="1208"/>
      <c r="OOT433" s="1209"/>
      <c r="OOU433" s="1209"/>
      <c r="OOV433" s="1209"/>
      <c r="OOW433" s="1209"/>
      <c r="OOX433" s="1210"/>
      <c r="OOY433" s="1211"/>
      <c r="OOZ433" s="1210"/>
      <c r="OPB433" s="1208"/>
      <c r="OPC433" s="1209"/>
      <c r="OPD433" s="1209"/>
      <c r="OPE433" s="1209"/>
      <c r="OPF433" s="1209"/>
      <c r="OPG433" s="1210"/>
      <c r="OPH433" s="1211"/>
      <c r="OPI433" s="1210"/>
      <c r="OPK433" s="1208"/>
      <c r="OPL433" s="1209"/>
      <c r="OPM433" s="1209"/>
      <c r="OPN433" s="1209"/>
      <c r="OPO433" s="1209"/>
      <c r="OPP433" s="1210"/>
      <c r="OPQ433" s="1211"/>
      <c r="OPR433" s="1210"/>
      <c r="OPT433" s="1208"/>
      <c r="OPU433" s="1209"/>
      <c r="OPV433" s="1209"/>
      <c r="OPW433" s="1209"/>
      <c r="OPX433" s="1209"/>
      <c r="OPY433" s="1210"/>
      <c r="OPZ433" s="1211"/>
      <c r="OQA433" s="1210"/>
      <c r="OQC433" s="1208"/>
      <c r="OQD433" s="1209"/>
      <c r="OQE433" s="1209"/>
      <c r="OQF433" s="1209"/>
      <c r="OQG433" s="1209"/>
      <c r="OQH433" s="1210"/>
      <c r="OQI433" s="1211"/>
      <c r="OQJ433" s="1210"/>
      <c r="OQL433" s="1208"/>
      <c r="OQM433" s="1209"/>
      <c r="OQN433" s="1209"/>
      <c r="OQO433" s="1209"/>
      <c r="OQP433" s="1209"/>
      <c r="OQQ433" s="1210"/>
      <c r="OQR433" s="1211"/>
      <c r="OQS433" s="1210"/>
      <c r="OQU433" s="1208"/>
      <c r="OQV433" s="1209"/>
      <c r="OQW433" s="1209"/>
      <c r="OQX433" s="1209"/>
      <c r="OQY433" s="1209"/>
      <c r="OQZ433" s="1210"/>
      <c r="ORA433" s="1211"/>
      <c r="ORB433" s="1210"/>
      <c r="ORD433" s="1208"/>
      <c r="ORE433" s="1209"/>
      <c r="ORF433" s="1209"/>
      <c r="ORG433" s="1209"/>
      <c r="ORH433" s="1209"/>
      <c r="ORI433" s="1210"/>
      <c r="ORJ433" s="1211"/>
      <c r="ORK433" s="1210"/>
      <c r="ORM433" s="1208"/>
      <c r="ORN433" s="1209"/>
      <c r="ORO433" s="1209"/>
      <c r="ORP433" s="1209"/>
      <c r="ORQ433" s="1209"/>
      <c r="ORR433" s="1210"/>
      <c r="ORS433" s="1211"/>
      <c r="ORT433" s="1210"/>
      <c r="ORV433" s="1208"/>
      <c r="ORW433" s="1209"/>
      <c r="ORX433" s="1209"/>
      <c r="ORY433" s="1209"/>
      <c r="ORZ433" s="1209"/>
      <c r="OSA433" s="1210"/>
      <c r="OSB433" s="1211"/>
      <c r="OSC433" s="1210"/>
      <c r="OSE433" s="1208"/>
      <c r="OSF433" s="1209"/>
      <c r="OSG433" s="1209"/>
      <c r="OSH433" s="1209"/>
      <c r="OSI433" s="1209"/>
      <c r="OSJ433" s="1210"/>
      <c r="OSK433" s="1211"/>
      <c r="OSL433" s="1210"/>
      <c r="OSN433" s="1208"/>
      <c r="OSO433" s="1209"/>
      <c r="OSP433" s="1209"/>
      <c r="OSQ433" s="1209"/>
      <c r="OSR433" s="1209"/>
      <c r="OSS433" s="1210"/>
      <c r="OST433" s="1211"/>
      <c r="OSU433" s="1210"/>
      <c r="OSW433" s="1208"/>
      <c r="OSX433" s="1209"/>
      <c r="OSY433" s="1209"/>
      <c r="OSZ433" s="1209"/>
      <c r="OTA433" s="1209"/>
      <c r="OTB433" s="1210"/>
      <c r="OTC433" s="1211"/>
      <c r="OTD433" s="1210"/>
      <c r="OTF433" s="1208"/>
      <c r="OTG433" s="1209"/>
      <c r="OTH433" s="1209"/>
      <c r="OTI433" s="1209"/>
      <c r="OTJ433" s="1209"/>
      <c r="OTK433" s="1210"/>
      <c r="OTL433" s="1211"/>
      <c r="OTM433" s="1210"/>
      <c r="OTO433" s="1208"/>
      <c r="OTP433" s="1209"/>
      <c r="OTQ433" s="1209"/>
      <c r="OTR433" s="1209"/>
      <c r="OTS433" s="1209"/>
      <c r="OTT433" s="1210"/>
      <c r="OTU433" s="1211"/>
      <c r="OTV433" s="1210"/>
      <c r="OTX433" s="1208"/>
      <c r="OTY433" s="1209"/>
      <c r="OTZ433" s="1209"/>
      <c r="OUA433" s="1209"/>
      <c r="OUB433" s="1209"/>
      <c r="OUC433" s="1210"/>
      <c r="OUD433" s="1211"/>
      <c r="OUE433" s="1210"/>
      <c r="OUG433" s="1208"/>
      <c r="OUH433" s="1209"/>
      <c r="OUI433" s="1209"/>
      <c r="OUJ433" s="1209"/>
      <c r="OUK433" s="1209"/>
      <c r="OUL433" s="1210"/>
      <c r="OUM433" s="1211"/>
      <c r="OUN433" s="1210"/>
      <c r="OUP433" s="1208"/>
      <c r="OUQ433" s="1209"/>
      <c r="OUR433" s="1209"/>
      <c r="OUS433" s="1209"/>
      <c r="OUT433" s="1209"/>
      <c r="OUU433" s="1210"/>
      <c r="OUV433" s="1211"/>
      <c r="OUW433" s="1210"/>
      <c r="OUY433" s="1208"/>
      <c r="OUZ433" s="1209"/>
      <c r="OVA433" s="1209"/>
      <c r="OVB433" s="1209"/>
      <c r="OVC433" s="1209"/>
      <c r="OVD433" s="1210"/>
      <c r="OVE433" s="1211"/>
      <c r="OVF433" s="1210"/>
      <c r="OVH433" s="1208"/>
      <c r="OVI433" s="1209"/>
      <c r="OVJ433" s="1209"/>
      <c r="OVK433" s="1209"/>
      <c r="OVL433" s="1209"/>
      <c r="OVM433" s="1210"/>
      <c r="OVN433" s="1211"/>
      <c r="OVO433" s="1210"/>
      <c r="OVQ433" s="1208"/>
      <c r="OVR433" s="1209"/>
      <c r="OVS433" s="1209"/>
      <c r="OVT433" s="1209"/>
      <c r="OVU433" s="1209"/>
      <c r="OVV433" s="1210"/>
      <c r="OVW433" s="1211"/>
      <c r="OVX433" s="1210"/>
      <c r="OVZ433" s="1208"/>
      <c r="OWA433" s="1209"/>
      <c r="OWB433" s="1209"/>
      <c r="OWC433" s="1209"/>
      <c r="OWD433" s="1209"/>
      <c r="OWE433" s="1210"/>
      <c r="OWF433" s="1211"/>
      <c r="OWG433" s="1210"/>
      <c r="OWI433" s="1208"/>
      <c r="OWJ433" s="1209"/>
      <c r="OWK433" s="1209"/>
      <c r="OWL433" s="1209"/>
      <c r="OWM433" s="1209"/>
      <c r="OWN433" s="1210"/>
      <c r="OWO433" s="1211"/>
      <c r="OWP433" s="1210"/>
      <c r="OWR433" s="1208"/>
      <c r="OWS433" s="1209"/>
      <c r="OWT433" s="1209"/>
      <c r="OWU433" s="1209"/>
      <c r="OWV433" s="1209"/>
      <c r="OWW433" s="1210"/>
      <c r="OWX433" s="1211"/>
      <c r="OWY433" s="1210"/>
      <c r="OXA433" s="1208"/>
      <c r="OXB433" s="1209"/>
      <c r="OXC433" s="1209"/>
      <c r="OXD433" s="1209"/>
      <c r="OXE433" s="1209"/>
      <c r="OXF433" s="1210"/>
      <c r="OXG433" s="1211"/>
      <c r="OXH433" s="1210"/>
      <c r="OXJ433" s="1208"/>
      <c r="OXK433" s="1209"/>
      <c r="OXL433" s="1209"/>
      <c r="OXM433" s="1209"/>
      <c r="OXN433" s="1209"/>
      <c r="OXO433" s="1210"/>
      <c r="OXP433" s="1211"/>
      <c r="OXQ433" s="1210"/>
      <c r="OXS433" s="1208"/>
      <c r="OXT433" s="1209"/>
      <c r="OXU433" s="1209"/>
      <c r="OXV433" s="1209"/>
      <c r="OXW433" s="1209"/>
      <c r="OXX433" s="1210"/>
      <c r="OXY433" s="1211"/>
      <c r="OXZ433" s="1210"/>
      <c r="OYB433" s="1208"/>
      <c r="OYC433" s="1209"/>
      <c r="OYD433" s="1209"/>
      <c r="OYE433" s="1209"/>
      <c r="OYF433" s="1209"/>
      <c r="OYG433" s="1210"/>
      <c r="OYH433" s="1211"/>
      <c r="OYI433" s="1210"/>
      <c r="OYK433" s="1208"/>
      <c r="OYL433" s="1209"/>
      <c r="OYM433" s="1209"/>
      <c r="OYN433" s="1209"/>
      <c r="OYO433" s="1209"/>
      <c r="OYP433" s="1210"/>
      <c r="OYQ433" s="1211"/>
      <c r="OYR433" s="1210"/>
      <c r="OYT433" s="1208"/>
      <c r="OYU433" s="1209"/>
      <c r="OYV433" s="1209"/>
      <c r="OYW433" s="1209"/>
      <c r="OYX433" s="1209"/>
      <c r="OYY433" s="1210"/>
      <c r="OYZ433" s="1211"/>
      <c r="OZA433" s="1210"/>
      <c r="OZC433" s="1208"/>
      <c r="OZD433" s="1209"/>
      <c r="OZE433" s="1209"/>
      <c r="OZF433" s="1209"/>
      <c r="OZG433" s="1209"/>
      <c r="OZH433" s="1210"/>
      <c r="OZI433" s="1211"/>
      <c r="OZJ433" s="1210"/>
      <c r="OZL433" s="1208"/>
      <c r="OZM433" s="1209"/>
      <c r="OZN433" s="1209"/>
      <c r="OZO433" s="1209"/>
      <c r="OZP433" s="1209"/>
      <c r="OZQ433" s="1210"/>
      <c r="OZR433" s="1211"/>
      <c r="OZS433" s="1210"/>
      <c r="OZU433" s="1208"/>
      <c r="OZV433" s="1209"/>
      <c r="OZW433" s="1209"/>
      <c r="OZX433" s="1209"/>
      <c r="OZY433" s="1209"/>
      <c r="OZZ433" s="1210"/>
      <c r="PAA433" s="1211"/>
      <c r="PAB433" s="1210"/>
      <c r="PAD433" s="1208"/>
      <c r="PAE433" s="1209"/>
      <c r="PAF433" s="1209"/>
      <c r="PAG433" s="1209"/>
      <c r="PAH433" s="1209"/>
      <c r="PAI433" s="1210"/>
      <c r="PAJ433" s="1211"/>
      <c r="PAK433" s="1210"/>
      <c r="PAM433" s="1208"/>
      <c r="PAN433" s="1209"/>
      <c r="PAO433" s="1209"/>
      <c r="PAP433" s="1209"/>
      <c r="PAQ433" s="1209"/>
      <c r="PAR433" s="1210"/>
      <c r="PAS433" s="1211"/>
      <c r="PAT433" s="1210"/>
      <c r="PAV433" s="1208"/>
      <c r="PAW433" s="1209"/>
      <c r="PAX433" s="1209"/>
      <c r="PAY433" s="1209"/>
      <c r="PAZ433" s="1209"/>
      <c r="PBA433" s="1210"/>
      <c r="PBB433" s="1211"/>
      <c r="PBC433" s="1210"/>
      <c r="PBE433" s="1208"/>
      <c r="PBF433" s="1209"/>
      <c r="PBG433" s="1209"/>
      <c r="PBH433" s="1209"/>
      <c r="PBI433" s="1209"/>
      <c r="PBJ433" s="1210"/>
      <c r="PBK433" s="1211"/>
      <c r="PBL433" s="1210"/>
      <c r="PBN433" s="1208"/>
      <c r="PBO433" s="1209"/>
      <c r="PBP433" s="1209"/>
      <c r="PBQ433" s="1209"/>
      <c r="PBR433" s="1209"/>
      <c r="PBS433" s="1210"/>
      <c r="PBT433" s="1211"/>
      <c r="PBU433" s="1210"/>
      <c r="PBW433" s="1208"/>
      <c r="PBX433" s="1209"/>
      <c r="PBY433" s="1209"/>
      <c r="PBZ433" s="1209"/>
      <c r="PCA433" s="1209"/>
      <c r="PCB433" s="1210"/>
      <c r="PCC433" s="1211"/>
      <c r="PCD433" s="1210"/>
      <c r="PCF433" s="1208"/>
      <c r="PCG433" s="1209"/>
      <c r="PCH433" s="1209"/>
      <c r="PCI433" s="1209"/>
      <c r="PCJ433" s="1209"/>
      <c r="PCK433" s="1210"/>
      <c r="PCL433" s="1211"/>
      <c r="PCM433" s="1210"/>
      <c r="PCO433" s="1208"/>
      <c r="PCP433" s="1209"/>
      <c r="PCQ433" s="1209"/>
      <c r="PCR433" s="1209"/>
      <c r="PCS433" s="1209"/>
      <c r="PCT433" s="1210"/>
      <c r="PCU433" s="1211"/>
      <c r="PCV433" s="1210"/>
      <c r="PCX433" s="1208"/>
      <c r="PCY433" s="1209"/>
      <c r="PCZ433" s="1209"/>
      <c r="PDA433" s="1209"/>
      <c r="PDB433" s="1209"/>
      <c r="PDC433" s="1210"/>
      <c r="PDD433" s="1211"/>
      <c r="PDE433" s="1210"/>
      <c r="PDG433" s="1208"/>
      <c r="PDH433" s="1209"/>
      <c r="PDI433" s="1209"/>
      <c r="PDJ433" s="1209"/>
      <c r="PDK433" s="1209"/>
      <c r="PDL433" s="1210"/>
      <c r="PDM433" s="1211"/>
      <c r="PDN433" s="1210"/>
      <c r="PDP433" s="1208"/>
      <c r="PDQ433" s="1209"/>
      <c r="PDR433" s="1209"/>
      <c r="PDS433" s="1209"/>
      <c r="PDT433" s="1209"/>
      <c r="PDU433" s="1210"/>
      <c r="PDV433" s="1211"/>
      <c r="PDW433" s="1210"/>
      <c r="PDY433" s="1208"/>
      <c r="PDZ433" s="1209"/>
      <c r="PEA433" s="1209"/>
      <c r="PEB433" s="1209"/>
      <c r="PEC433" s="1209"/>
      <c r="PED433" s="1210"/>
      <c r="PEE433" s="1211"/>
      <c r="PEF433" s="1210"/>
      <c r="PEH433" s="1208"/>
      <c r="PEI433" s="1209"/>
      <c r="PEJ433" s="1209"/>
      <c r="PEK433" s="1209"/>
      <c r="PEL433" s="1209"/>
      <c r="PEM433" s="1210"/>
      <c r="PEN433" s="1211"/>
      <c r="PEO433" s="1210"/>
      <c r="PEQ433" s="1208"/>
      <c r="PER433" s="1209"/>
      <c r="PES433" s="1209"/>
      <c r="PET433" s="1209"/>
      <c r="PEU433" s="1209"/>
      <c r="PEV433" s="1210"/>
      <c r="PEW433" s="1211"/>
      <c r="PEX433" s="1210"/>
      <c r="PEZ433" s="1208"/>
      <c r="PFA433" s="1209"/>
      <c r="PFB433" s="1209"/>
      <c r="PFC433" s="1209"/>
      <c r="PFD433" s="1209"/>
      <c r="PFE433" s="1210"/>
      <c r="PFF433" s="1211"/>
      <c r="PFG433" s="1210"/>
      <c r="PFI433" s="1208"/>
      <c r="PFJ433" s="1209"/>
      <c r="PFK433" s="1209"/>
      <c r="PFL433" s="1209"/>
      <c r="PFM433" s="1209"/>
      <c r="PFN433" s="1210"/>
      <c r="PFO433" s="1211"/>
      <c r="PFP433" s="1210"/>
      <c r="PFR433" s="1208"/>
      <c r="PFS433" s="1209"/>
      <c r="PFT433" s="1209"/>
      <c r="PFU433" s="1209"/>
      <c r="PFV433" s="1209"/>
      <c r="PFW433" s="1210"/>
      <c r="PFX433" s="1211"/>
      <c r="PFY433" s="1210"/>
      <c r="PGA433" s="1208"/>
      <c r="PGB433" s="1209"/>
      <c r="PGC433" s="1209"/>
      <c r="PGD433" s="1209"/>
      <c r="PGE433" s="1209"/>
      <c r="PGF433" s="1210"/>
      <c r="PGG433" s="1211"/>
      <c r="PGH433" s="1210"/>
      <c r="PGJ433" s="1208"/>
      <c r="PGK433" s="1209"/>
      <c r="PGL433" s="1209"/>
      <c r="PGM433" s="1209"/>
      <c r="PGN433" s="1209"/>
      <c r="PGO433" s="1210"/>
      <c r="PGP433" s="1211"/>
      <c r="PGQ433" s="1210"/>
      <c r="PGS433" s="1208"/>
      <c r="PGT433" s="1209"/>
      <c r="PGU433" s="1209"/>
      <c r="PGV433" s="1209"/>
      <c r="PGW433" s="1209"/>
      <c r="PGX433" s="1210"/>
      <c r="PGY433" s="1211"/>
      <c r="PGZ433" s="1210"/>
      <c r="PHB433" s="1208"/>
      <c r="PHC433" s="1209"/>
      <c r="PHD433" s="1209"/>
      <c r="PHE433" s="1209"/>
      <c r="PHF433" s="1209"/>
      <c r="PHG433" s="1210"/>
      <c r="PHH433" s="1211"/>
      <c r="PHI433" s="1210"/>
      <c r="PHK433" s="1208"/>
      <c r="PHL433" s="1209"/>
      <c r="PHM433" s="1209"/>
      <c r="PHN433" s="1209"/>
      <c r="PHO433" s="1209"/>
      <c r="PHP433" s="1210"/>
      <c r="PHQ433" s="1211"/>
      <c r="PHR433" s="1210"/>
      <c r="PHT433" s="1208"/>
      <c r="PHU433" s="1209"/>
      <c r="PHV433" s="1209"/>
      <c r="PHW433" s="1209"/>
      <c r="PHX433" s="1209"/>
      <c r="PHY433" s="1210"/>
      <c r="PHZ433" s="1211"/>
      <c r="PIA433" s="1210"/>
      <c r="PIC433" s="1208"/>
      <c r="PID433" s="1209"/>
      <c r="PIE433" s="1209"/>
      <c r="PIF433" s="1209"/>
      <c r="PIG433" s="1209"/>
      <c r="PIH433" s="1210"/>
      <c r="PII433" s="1211"/>
      <c r="PIJ433" s="1210"/>
      <c r="PIL433" s="1208"/>
      <c r="PIM433" s="1209"/>
      <c r="PIN433" s="1209"/>
      <c r="PIO433" s="1209"/>
      <c r="PIP433" s="1209"/>
      <c r="PIQ433" s="1210"/>
      <c r="PIR433" s="1211"/>
      <c r="PIS433" s="1210"/>
      <c r="PIU433" s="1208"/>
      <c r="PIV433" s="1209"/>
      <c r="PIW433" s="1209"/>
      <c r="PIX433" s="1209"/>
      <c r="PIY433" s="1209"/>
      <c r="PIZ433" s="1210"/>
      <c r="PJA433" s="1211"/>
      <c r="PJB433" s="1210"/>
      <c r="PJD433" s="1208"/>
      <c r="PJE433" s="1209"/>
      <c r="PJF433" s="1209"/>
      <c r="PJG433" s="1209"/>
      <c r="PJH433" s="1209"/>
      <c r="PJI433" s="1210"/>
      <c r="PJJ433" s="1211"/>
      <c r="PJK433" s="1210"/>
      <c r="PJM433" s="1208"/>
      <c r="PJN433" s="1209"/>
      <c r="PJO433" s="1209"/>
      <c r="PJP433" s="1209"/>
      <c r="PJQ433" s="1209"/>
      <c r="PJR433" s="1210"/>
      <c r="PJS433" s="1211"/>
      <c r="PJT433" s="1210"/>
      <c r="PJV433" s="1208"/>
      <c r="PJW433" s="1209"/>
      <c r="PJX433" s="1209"/>
      <c r="PJY433" s="1209"/>
      <c r="PJZ433" s="1209"/>
      <c r="PKA433" s="1210"/>
      <c r="PKB433" s="1211"/>
      <c r="PKC433" s="1210"/>
      <c r="PKE433" s="1208"/>
      <c r="PKF433" s="1209"/>
      <c r="PKG433" s="1209"/>
      <c r="PKH433" s="1209"/>
      <c r="PKI433" s="1209"/>
      <c r="PKJ433" s="1210"/>
      <c r="PKK433" s="1211"/>
      <c r="PKL433" s="1210"/>
      <c r="PKN433" s="1208"/>
      <c r="PKO433" s="1209"/>
      <c r="PKP433" s="1209"/>
      <c r="PKQ433" s="1209"/>
      <c r="PKR433" s="1209"/>
      <c r="PKS433" s="1210"/>
      <c r="PKT433" s="1211"/>
      <c r="PKU433" s="1210"/>
      <c r="PKW433" s="1208"/>
      <c r="PKX433" s="1209"/>
      <c r="PKY433" s="1209"/>
      <c r="PKZ433" s="1209"/>
      <c r="PLA433" s="1209"/>
      <c r="PLB433" s="1210"/>
      <c r="PLC433" s="1211"/>
      <c r="PLD433" s="1210"/>
      <c r="PLF433" s="1208"/>
      <c r="PLG433" s="1209"/>
      <c r="PLH433" s="1209"/>
      <c r="PLI433" s="1209"/>
      <c r="PLJ433" s="1209"/>
      <c r="PLK433" s="1210"/>
      <c r="PLL433" s="1211"/>
      <c r="PLM433" s="1210"/>
      <c r="PLO433" s="1208"/>
      <c r="PLP433" s="1209"/>
      <c r="PLQ433" s="1209"/>
      <c r="PLR433" s="1209"/>
      <c r="PLS433" s="1209"/>
      <c r="PLT433" s="1210"/>
      <c r="PLU433" s="1211"/>
      <c r="PLV433" s="1210"/>
      <c r="PLX433" s="1208"/>
      <c r="PLY433" s="1209"/>
      <c r="PLZ433" s="1209"/>
      <c r="PMA433" s="1209"/>
      <c r="PMB433" s="1209"/>
      <c r="PMC433" s="1210"/>
      <c r="PMD433" s="1211"/>
      <c r="PME433" s="1210"/>
      <c r="PMG433" s="1208"/>
      <c r="PMH433" s="1209"/>
      <c r="PMI433" s="1209"/>
      <c r="PMJ433" s="1209"/>
      <c r="PMK433" s="1209"/>
      <c r="PML433" s="1210"/>
      <c r="PMM433" s="1211"/>
      <c r="PMN433" s="1210"/>
      <c r="PMP433" s="1208"/>
      <c r="PMQ433" s="1209"/>
      <c r="PMR433" s="1209"/>
      <c r="PMS433" s="1209"/>
      <c r="PMT433" s="1209"/>
      <c r="PMU433" s="1210"/>
      <c r="PMV433" s="1211"/>
      <c r="PMW433" s="1210"/>
      <c r="PMY433" s="1208"/>
      <c r="PMZ433" s="1209"/>
      <c r="PNA433" s="1209"/>
      <c r="PNB433" s="1209"/>
      <c r="PNC433" s="1209"/>
      <c r="PND433" s="1210"/>
      <c r="PNE433" s="1211"/>
      <c r="PNF433" s="1210"/>
      <c r="PNH433" s="1208"/>
      <c r="PNI433" s="1209"/>
      <c r="PNJ433" s="1209"/>
      <c r="PNK433" s="1209"/>
      <c r="PNL433" s="1209"/>
      <c r="PNM433" s="1210"/>
      <c r="PNN433" s="1211"/>
      <c r="PNO433" s="1210"/>
      <c r="PNQ433" s="1208"/>
      <c r="PNR433" s="1209"/>
      <c r="PNS433" s="1209"/>
      <c r="PNT433" s="1209"/>
      <c r="PNU433" s="1209"/>
      <c r="PNV433" s="1210"/>
      <c r="PNW433" s="1211"/>
      <c r="PNX433" s="1210"/>
      <c r="PNZ433" s="1208"/>
      <c r="POA433" s="1209"/>
      <c r="POB433" s="1209"/>
      <c r="POC433" s="1209"/>
      <c r="POD433" s="1209"/>
      <c r="POE433" s="1210"/>
      <c r="POF433" s="1211"/>
      <c r="POG433" s="1210"/>
      <c r="POI433" s="1208"/>
      <c r="POJ433" s="1209"/>
      <c r="POK433" s="1209"/>
      <c r="POL433" s="1209"/>
      <c r="POM433" s="1209"/>
      <c r="PON433" s="1210"/>
      <c r="POO433" s="1211"/>
      <c r="POP433" s="1210"/>
      <c r="POR433" s="1208"/>
      <c r="POS433" s="1209"/>
      <c r="POT433" s="1209"/>
      <c r="POU433" s="1209"/>
      <c r="POV433" s="1209"/>
      <c r="POW433" s="1210"/>
      <c r="POX433" s="1211"/>
      <c r="POY433" s="1210"/>
      <c r="PPA433" s="1208"/>
      <c r="PPB433" s="1209"/>
      <c r="PPC433" s="1209"/>
      <c r="PPD433" s="1209"/>
      <c r="PPE433" s="1209"/>
      <c r="PPF433" s="1210"/>
      <c r="PPG433" s="1211"/>
      <c r="PPH433" s="1210"/>
      <c r="PPJ433" s="1208"/>
      <c r="PPK433" s="1209"/>
      <c r="PPL433" s="1209"/>
      <c r="PPM433" s="1209"/>
      <c r="PPN433" s="1209"/>
      <c r="PPO433" s="1210"/>
      <c r="PPP433" s="1211"/>
      <c r="PPQ433" s="1210"/>
      <c r="PPS433" s="1208"/>
      <c r="PPT433" s="1209"/>
      <c r="PPU433" s="1209"/>
      <c r="PPV433" s="1209"/>
      <c r="PPW433" s="1209"/>
      <c r="PPX433" s="1210"/>
      <c r="PPY433" s="1211"/>
      <c r="PPZ433" s="1210"/>
      <c r="PQB433" s="1208"/>
      <c r="PQC433" s="1209"/>
      <c r="PQD433" s="1209"/>
      <c r="PQE433" s="1209"/>
      <c r="PQF433" s="1209"/>
      <c r="PQG433" s="1210"/>
      <c r="PQH433" s="1211"/>
      <c r="PQI433" s="1210"/>
      <c r="PQK433" s="1208"/>
      <c r="PQL433" s="1209"/>
      <c r="PQM433" s="1209"/>
      <c r="PQN433" s="1209"/>
      <c r="PQO433" s="1209"/>
      <c r="PQP433" s="1210"/>
      <c r="PQQ433" s="1211"/>
      <c r="PQR433" s="1210"/>
      <c r="PQT433" s="1208"/>
      <c r="PQU433" s="1209"/>
      <c r="PQV433" s="1209"/>
      <c r="PQW433" s="1209"/>
      <c r="PQX433" s="1209"/>
      <c r="PQY433" s="1210"/>
      <c r="PQZ433" s="1211"/>
      <c r="PRA433" s="1210"/>
      <c r="PRC433" s="1208"/>
      <c r="PRD433" s="1209"/>
      <c r="PRE433" s="1209"/>
      <c r="PRF433" s="1209"/>
      <c r="PRG433" s="1209"/>
      <c r="PRH433" s="1210"/>
      <c r="PRI433" s="1211"/>
      <c r="PRJ433" s="1210"/>
      <c r="PRL433" s="1208"/>
      <c r="PRM433" s="1209"/>
      <c r="PRN433" s="1209"/>
      <c r="PRO433" s="1209"/>
      <c r="PRP433" s="1209"/>
      <c r="PRQ433" s="1210"/>
      <c r="PRR433" s="1211"/>
      <c r="PRS433" s="1210"/>
      <c r="PRU433" s="1208"/>
      <c r="PRV433" s="1209"/>
      <c r="PRW433" s="1209"/>
      <c r="PRX433" s="1209"/>
      <c r="PRY433" s="1209"/>
      <c r="PRZ433" s="1210"/>
      <c r="PSA433" s="1211"/>
      <c r="PSB433" s="1210"/>
      <c r="PSD433" s="1208"/>
      <c r="PSE433" s="1209"/>
      <c r="PSF433" s="1209"/>
      <c r="PSG433" s="1209"/>
      <c r="PSH433" s="1209"/>
      <c r="PSI433" s="1210"/>
      <c r="PSJ433" s="1211"/>
      <c r="PSK433" s="1210"/>
      <c r="PSM433" s="1208"/>
      <c r="PSN433" s="1209"/>
      <c r="PSO433" s="1209"/>
      <c r="PSP433" s="1209"/>
      <c r="PSQ433" s="1209"/>
      <c r="PSR433" s="1210"/>
      <c r="PSS433" s="1211"/>
      <c r="PST433" s="1210"/>
      <c r="PSV433" s="1208"/>
      <c r="PSW433" s="1209"/>
      <c r="PSX433" s="1209"/>
      <c r="PSY433" s="1209"/>
      <c r="PSZ433" s="1209"/>
      <c r="PTA433" s="1210"/>
      <c r="PTB433" s="1211"/>
      <c r="PTC433" s="1210"/>
      <c r="PTE433" s="1208"/>
      <c r="PTF433" s="1209"/>
      <c r="PTG433" s="1209"/>
      <c r="PTH433" s="1209"/>
      <c r="PTI433" s="1209"/>
      <c r="PTJ433" s="1210"/>
      <c r="PTK433" s="1211"/>
      <c r="PTL433" s="1210"/>
      <c r="PTN433" s="1208"/>
      <c r="PTO433" s="1209"/>
      <c r="PTP433" s="1209"/>
      <c r="PTQ433" s="1209"/>
      <c r="PTR433" s="1209"/>
      <c r="PTS433" s="1210"/>
      <c r="PTT433" s="1211"/>
      <c r="PTU433" s="1210"/>
      <c r="PTW433" s="1208"/>
      <c r="PTX433" s="1209"/>
      <c r="PTY433" s="1209"/>
      <c r="PTZ433" s="1209"/>
      <c r="PUA433" s="1209"/>
      <c r="PUB433" s="1210"/>
      <c r="PUC433" s="1211"/>
      <c r="PUD433" s="1210"/>
      <c r="PUF433" s="1208"/>
      <c r="PUG433" s="1209"/>
      <c r="PUH433" s="1209"/>
      <c r="PUI433" s="1209"/>
      <c r="PUJ433" s="1209"/>
      <c r="PUK433" s="1210"/>
      <c r="PUL433" s="1211"/>
      <c r="PUM433" s="1210"/>
      <c r="PUO433" s="1208"/>
      <c r="PUP433" s="1209"/>
      <c r="PUQ433" s="1209"/>
      <c r="PUR433" s="1209"/>
      <c r="PUS433" s="1209"/>
      <c r="PUT433" s="1210"/>
      <c r="PUU433" s="1211"/>
      <c r="PUV433" s="1210"/>
      <c r="PUX433" s="1208"/>
      <c r="PUY433" s="1209"/>
      <c r="PUZ433" s="1209"/>
      <c r="PVA433" s="1209"/>
      <c r="PVB433" s="1209"/>
      <c r="PVC433" s="1210"/>
      <c r="PVD433" s="1211"/>
      <c r="PVE433" s="1210"/>
      <c r="PVG433" s="1208"/>
      <c r="PVH433" s="1209"/>
      <c r="PVI433" s="1209"/>
      <c r="PVJ433" s="1209"/>
      <c r="PVK433" s="1209"/>
      <c r="PVL433" s="1210"/>
      <c r="PVM433" s="1211"/>
      <c r="PVN433" s="1210"/>
      <c r="PVP433" s="1208"/>
      <c r="PVQ433" s="1209"/>
      <c r="PVR433" s="1209"/>
      <c r="PVS433" s="1209"/>
      <c r="PVT433" s="1209"/>
      <c r="PVU433" s="1210"/>
      <c r="PVV433" s="1211"/>
      <c r="PVW433" s="1210"/>
      <c r="PVY433" s="1208"/>
      <c r="PVZ433" s="1209"/>
      <c r="PWA433" s="1209"/>
      <c r="PWB433" s="1209"/>
      <c r="PWC433" s="1209"/>
      <c r="PWD433" s="1210"/>
      <c r="PWE433" s="1211"/>
      <c r="PWF433" s="1210"/>
      <c r="PWH433" s="1208"/>
      <c r="PWI433" s="1209"/>
      <c r="PWJ433" s="1209"/>
      <c r="PWK433" s="1209"/>
      <c r="PWL433" s="1209"/>
      <c r="PWM433" s="1210"/>
      <c r="PWN433" s="1211"/>
      <c r="PWO433" s="1210"/>
      <c r="PWQ433" s="1208"/>
      <c r="PWR433" s="1209"/>
      <c r="PWS433" s="1209"/>
      <c r="PWT433" s="1209"/>
      <c r="PWU433" s="1209"/>
      <c r="PWV433" s="1210"/>
      <c r="PWW433" s="1211"/>
      <c r="PWX433" s="1210"/>
      <c r="PWZ433" s="1208"/>
      <c r="PXA433" s="1209"/>
      <c r="PXB433" s="1209"/>
      <c r="PXC433" s="1209"/>
      <c r="PXD433" s="1209"/>
      <c r="PXE433" s="1210"/>
      <c r="PXF433" s="1211"/>
      <c r="PXG433" s="1210"/>
      <c r="PXI433" s="1208"/>
      <c r="PXJ433" s="1209"/>
      <c r="PXK433" s="1209"/>
      <c r="PXL433" s="1209"/>
      <c r="PXM433" s="1209"/>
      <c r="PXN433" s="1210"/>
      <c r="PXO433" s="1211"/>
      <c r="PXP433" s="1210"/>
      <c r="PXR433" s="1208"/>
      <c r="PXS433" s="1209"/>
      <c r="PXT433" s="1209"/>
      <c r="PXU433" s="1209"/>
      <c r="PXV433" s="1209"/>
      <c r="PXW433" s="1210"/>
      <c r="PXX433" s="1211"/>
      <c r="PXY433" s="1210"/>
      <c r="PYA433" s="1208"/>
      <c r="PYB433" s="1209"/>
      <c r="PYC433" s="1209"/>
      <c r="PYD433" s="1209"/>
      <c r="PYE433" s="1209"/>
      <c r="PYF433" s="1210"/>
      <c r="PYG433" s="1211"/>
      <c r="PYH433" s="1210"/>
      <c r="PYJ433" s="1208"/>
      <c r="PYK433" s="1209"/>
      <c r="PYL433" s="1209"/>
      <c r="PYM433" s="1209"/>
      <c r="PYN433" s="1209"/>
      <c r="PYO433" s="1210"/>
      <c r="PYP433" s="1211"/>
      <c r="PYQ433" s="1210"/>
      <c r="PYS433" s="1208"/>
      <c r="PYT433" s="1209"/>
      <c r="PYU433" s="1209"/>
      <c r="PYV433" s="1209"/>
      <c r="PYW433" s="1209"/>
      <c r="PYX433" s="1210"/>
      <c r="PYY433" s="1211"/>
      <c r="PYZ433" s="1210"/>
      <c r="PZB433" s="1208"/>
      <c r="PZC433" s="1209"/>
      <c r="PZD433" s="1209"/>
      <c r="PZE433" s="1209"/>
      <c r="PZF433" s="1209"/>
      <c r="PZG433" s="1210"/>
      <c r="PZH433" s="1211"/>
      <c r="PZI433" s="1210"/>
      <c r="PZK433" s="1208"/>
      <c r="PZL433" s="1209"/>
      <c r="PZM433" s="1209"/>
      <c r="PZN433" s="1209"/>
      <c r="PZO433" s="1209"/>
      <c r="PZP433" s="1210"/>
      <c r="PZQ433" s="1211"/>
      <c r="PZR433" s="1210"/>
      <c r="PZT433" s="1208"/>
      <c r="PZU433" s="1209"/>
      <c r="PZV433" s="1209"/>
      <c r="PZW433" s="1209"/>
      <c r="PZX433" s="1209"/>
      <c r="PZY433" s="1210"/>
      <c r="PZZ433" s="1211"/>
      <c r="QAA433" s="1210"/>
      <c r="QAC433" s="1208"/>
      <c r="QAD433" s="1209"/>
      <c r="QAE433" s="1209"/>
      <c r="QAF433" s="1209"/>
      <c r="QAG433" s="1209"/>
      <c r="QAH433" s="1210"/>
      <c r="QAI433" s="1211"/>
      <c r="QAJ433" s="1210"/>
      <c r="QAL433" s="1208"/>
      <c r="QAM433" s="1209"/>
      <c r="QAN433" s="1209"/>
      <c r="QAO433" s="1209"/>
      <c r="QAP433" s="1209"/>
      <c r="QAQ433" s="1210"/>
      <c r="QAR433" s="1211"/>
      <c r="QAS433" s="1210"/>
      <c r="QAU433" s="1208"/>
      <c r="QAV433" s="1209"/>
      <c r="QAW433" s="1209"/>
      <c r="QAX433" s="1209"/>
      <c r="QAY433" s="1209"/>
      <c r="QAZ433" s="1210"/>
      <c r="QBA433" s="1211"/>
      <c r="QBB433" s="1210"/>
      <c r="QBD433" s="1208"/>
      <c r="QBE433" s="1209"/>
      <c r="QBF433" s="1209"/>
      <c r="QBG433" s="1209"/>
      <c r="QBH433" s="1209"/>
      <c r="QBI433" s="1210"/>
      <c r="QBJ433" s="1211"/>
      <c r="QBK433" s="1210"/>
      <c r="QBM433" s="1208"/>
      <c r="QBN433" s="1209"/>
      <c r="QBO433" s="1209"/>
      <c r="QBP433" s="1209"/>
      <c r="QBQ433" s="1209"/>
      <c r="QBR433" s="1210"/>
      <c r="QBS433" s="1211"/>
      <c r="QBT433" s="1210"/>
      <c r="QBV433" s="1208"/>
      <c r="QBW433" s="1209"/>
      <c r="QBX433" s="1209"/>
      <c r="QBY433" s="1209"/>
      <c r="QBZ433" s="1209"/>
      <c r="QCA433" s="1210"/>
      <c r="QCB433" s="1211"/>
      <c r="QCC433" s="1210"/>
      <c r="QCE433" s="1208"/>
      <c r="QCF433" s="1209"/>
      <c r="QCG433" s="1209"/>
      <c r="QCH433" s="1209"/>
      <c r="QCI433" s="1209"/>
      <c r="QCJ433" s="1210"/>
      <c r="QCK433" s="1211"/>
      <c r="QCL433" s="1210"/>
      <c r="QCN433" s="1208"/>
      <c r="QCO433" s="1209"/>
      <c r="QCP433" s="1209"/>
      <c r="QCQ433" s="1209"/>
      <c r="QCR433" s="1209"/>
      <c r="QCS433" s="1210"/>
      <c r="QCT433" s="1211"/>
      <c r="QCU433" s="1210"/>
      <c r="QCW433" s="1208"/>
      <c r="QCX433" s="1209"/>
      <c r="QCY433" s="1209"/>
      <c r="QCZ433" s="1209"/>
      <c r="QDA433" s="1209"/>
      <c r="QDB433" s="1210"/>
      <c r="QDC433" s="1211"/>
      <c r="QDD433" s="1210"/>
      <c r="QDF433" s="1208"/>
      <c r="QDG433" s="1209"/>
      <c r="QDH433" s="1209"/>
      <c r="QDI433" s="1209"/>
      <c r="QDJ433" s="1209"/>
      <c r="QDK433" s="1210"/>
      <c r="QDL433" s="1211"/>
      <c r="QDM433" s="1210"/>
      <c r="QDO433" s="1208"/>
      <c r="QDP433" s="1209"/>
      <c r="QDQ433" s="1209"/>
      <c r="QDR433" s="1209"/>
      <c r="QDS433" s="1209"/>
      <c r="QDT433" s="1210"/>
      <c r="QDU433" s="1211"/>
      <c r="QDV433" s="1210"/>
      <c r="QDX433" s="1208"/>
      <c r="QDY433" s="1209"/>
      <c r="QDZ433" s="1209"/>
      <c r="QEA433" s="1209"/>
      <c r="QEB433" s="1209"/>
      <c r="QEC433" s="1210"/>
      <c r="QED433" s="1211"/>
      <c r="QEE433" s="1210"/>
      <c r="QEG433" s="1208"/>
      <c r="QEH433" s="1209"/>
      <c r="QEI433" s="1209"/>
      <c r="QEJ433" s="1209"/>
      <c r="QEK433" s="1209"/>
      <c r="QEL433" s="1210"/>
      <c r="QEM433" s="1211"/>
      <c r="QEN433" s="1210"/>
      <c r="QEP433" s="1208"/>
      <c r="QEQ433" s="1209"/>
      <c r="QER433" s="1209"/>
      <c r="QES433" s="1209"/>
      <c r="QET433" s="1209"/>
      <c r="QEU433" s="1210"/>
      <c r="QEV433" s="1211"/>
      <c r="QEW433" s="1210"/>
      <c r="QEY433" s="1208"/>
      <c r="QEZ433" s="1209"/>
      <c r="QFA433" s="1209"/>
      <c r="QFB433" s="1209"/>
      <c r="QFC433" s="1209"/>
      <c r="QFD433" s="1210"/>
      <c r="QFE433" s="1211"/>
      <c r="QFF433" s="1210"/>
      <c r="QFH433" s="1208"/>
      <c r="QFI433" s="1209"/>
      <c r="QFJ433" s="1209"/>
      <c r="QFK433" s="1209"/>
      <c r="QFL433" s="1209"/>
      <c r="QFM433" s="1210"/>
      <c r="QFN433" s="1211"/>
      <c r="QFO433" s="1210"/>
      <c r="QFQ433" s="1208"/>
      <c r="QFR433" s="1209"/>
      <c r="QFS433" s="1209"/>
      <c r="QFT433" s="1209"/>
      <c r="QFU433" s="1209"/>
      <c r="QFV433" s="1210"/>
      <c r="QFW433" s="1211"/>
      <c r="QFX433" s="1210"/>
      <c r="QFZ433" s="1208"/>
      <c r="QGA433" s="1209"/>
      <c r="QGB433" s="1209"/>
      <c r="QGC433" s="1209"/>
      <c r="QGD433" s="1209"/>
      <c r="QGE433" s="1210"/>
      <c r="QGF433" s="1211"/>
      <c r="QGG433" s="1210"/>
      <c r="QGI433" s="1208"/>
      <c r="QGJ433" s="1209"/>
      <c r="QGK433" s="1209"/>
      <c r="QGL433" s="1209"/>
      <c r="QGM433" s="1209"/>
      <c r="QGN433" s="1210"/>
      <c r="QGO433" s="1211"/>
      <c r="QGP433" s="1210"/>
      <c r="QGR433" s="1208"/>
      <c r="QGS433" s="1209"/>
      <c r="QGT433" s="1209"/>
      <c r="QGU433" s="1209"/>
      <c r="QGV433" s="1209"/>
      <c r="QGW433" s="1210"/>
      <c r="QGX433" s="1211"/>
      <c r="QGY433" s="1210"/>
      <c r="QHA433" s="1208"/>
      <c r="QHB433" s="1209"/>
      <c r="QHC433" s="1209"/>
      <c r="QHD433" s="1209"/>
      <c r="QHE433" s="1209"/>
      <c r="QHF433" s="1210"/>
      <c r="QHG433" s="1211"/>
      <c r="QHH433" s="1210"/>
      <c r="QHJ433" s="1208"/>
      <c r="QHK433" s="1209"/>
      <c r="QHL433" s="1209"/>
      <c r="QHM433" s="1209"/>
      <c r="QHN433" s="1209"/>
      <c r="QHO433" s="1210"/>
      <c r="QHP433" s="1211"/>
      <c r="QHQ433" s="1210"/>
      <c r="QHS433" s="1208"/>
      <c r="QHT433" s="1209"/>
      <c r="QHU433" s="1209"/>
      <c r="QHV433" s="1209"/>
      <c r="QHW433" s="1209"/>
      <c r="QHX433" s="1210"/>
      <c r="QHY433" s="1211"/>
      <c r="QHZ433" s="1210"/>
      <c r="QIB433" s="1208"/>
      <c r="QIC433" s="1209"/>
      <c r="QID433" s="1209"/>
      <c r="QIE433" s="1209"/>
      <c r="QIF433" s="1209"/>
      <c r="QIG433" s="1210"/>
      <c r="QIH433" s="1211"/>
      <c r="QII433" s="1210"/>
      <c r="QIK433" s="1208"/>
      <c r="QIL433" s="1209"/>
      <c r="QIM433" s="1209"/>
      <c r="QIN433" s="1209"/>
      <c r="QIO433" s="1209"/>
      <c r="QIP433" s="1210"/>
      <c r="QIQ433" s="1211"/>
      <c r="QIR433" s="1210"/>
      <c r="QIT433" s="1208"/>
      <c r="QIU433" s="1209"/>
      <c r="QIV433" s="1209"/>
      <c r="QIW433" s="1209"/>
      <c r="QIX433" s="1209"/>
      <c r="QIY433" s="1210"/>
      <c r="QIZ433" s="1211"/>
      <c r="QJA433" s="1210"/>
      <c r="QJC433" s="1208"/>
      <c r="QJD433" s="1209"/>
      <c r="QJE433" s="1209"/>
      <c r="QJF433" s="1209"/>
      <c r="QJG433" s="1209"/>
      <c r="QJH433" s="1210"/>
      <c r="QJI433" s="1211"/>
      <c r="QJJ433" s="1210"/>
      <c r="QJL433" s="1208"/>
      <c r="QJM433" s="1209"/>
      <c r="QJN433" s="1209"/>
      <c r="QJO433" s="1209"/>
      <c r="QJP433" s="1209"/>
      <c r="QJQ433" s="1210"/>
      <c r="QJR433" s="1211"/>
      <c r="QJS433" s="1210"/>
      <c r="QJU433" s="1208"/>
      <c r="QJV433" s="1209"/>
      <c r="QJW433" s="1209"/>
      <c r="QJX433" s="1209"/>
      <c r="QJY433" s="1209"/>
      <c r="QJZ433" s="1210"/>
      <c r="QKA433" s="1211"/>
      <c r="QKB433" s="1210"/>
      <c r="QKD433" s="1208"/>
      <c r="QKE433" s="1209"/>
      <c r="QKF433" s="1209"/>
      <c r="QKG433" s="1209"/>
      <c r="QKH433" s="1209"/>
      <c r="QKI433" s="1210"/>
      <c r="QKJ433" s="1211"/>
      <c r="QKK433" s="1210"/>
      <c r="QKM433" s="1208"/>
      <c r="QKN433" s="1209"/>
      <c r="QKO433" s="1209"/>
      <c r="QKP433" s="1209"/>
      <c r="QKQ433" s="1209"/>
      <c r="QKR433" s="1210"/>
      <c r="QKS433" s="1211"/>
      <c r="QKT433" s="1210"/>
      <c r="QKV433" s="1208"/>
      <c r="QKW433" s="1209"/>
      <c r="QKX433" s="1209"/>
      <c r="QKY433" s="1209"/>
      <c r="QKZ433" s="1209"/>
      <c r="QLA433" s="1210"/>
      <c r="QLB433" s="1211"/>
      <c r="QLC433" s="1210"/>
      <c r="QLE433" s="1208"/>
      <c r="QLF433" s="1209"/>
      <c r="QLG433" s="1209"/>
      <c r="QLH433" s="1209"/>
      <c r="QLI433" s="1209"/>
      <c r="QLJ433" s="1210"/>
      <c r="QLK433" s="1211"/>
      <c r="QLL433" s="1210"/>
      <c r="QLN433" s="1208"/>
      <c r="QLO433" s="1209"/>
      <c r="QLP433" s="1209"/>
      <c r="QLQ433" s="1209"/>
      <c r="QLR433" s="1209"/>
      <c r="QLS433" s="1210"/>
      <c r="QLT433" s="1211"/>
      <c r="QLU433" s="1210"/>
      <c r="QLW433" s="1208"/>
      <c r="QLX433" s="1209"/>
      <c r="QLY433" s="1209"/>
      <c r="QLZ433" s="1209"/>
      <c r="QMA433" s="1209"/>
      <c r="QMB433" s="1210"/>
      <c r="QMC433" s="1211"/>
      <c r="QMD433" s="1210"/>
      <c r="QMF433" s="1208"/>
      <c r="QMG433" s="1209"/>
      <c r="QMH433" s="1209"/>
      <c r="QMI433" s="1209"/>
      <c r="QMJ433" s="1209"/>
      <c r="QMK433" s="1210"/>
      <c r="QML433" s="1211"/>
      <c r="QMM433" s="1210"/>
      <c r="QMO433" s="1208"/>
      <c r="QMP433" s="1209"/>
      <c r="QMQ433" s="1209"/>
      <c r="QMR433" s="1209"/>
      <c r="QMS433" s="1209"/>
      <c r="QMT433" s="1210"/>
      <c r="QMU433" s="1211"/>
      <c r="QMV433" s="1210"/>
      <c r="QMX433" s="1208"/>
      <c r="QMY433" s="1209"/>
      <c r="QMZ433" s="1209"/>
      <c r="QNA433" s="1209"/>
      <c r="QNB433" s="1209"/>
      <c r="QNC433" s="1210"/>
      <c r="QND433" s="1211"/>
      <c r="QNE433" s="1210"/>
      <c r="QNG433" s="1208"/>
      <c r="QNH433" s="1209"/>
      <c r="QNI433" s="1209"/>
      <c r="QNJ433" s="1209"/>
      <c r="QNK433" s="1209"/>
      <c r="QNL433" s="1210"/>
      <c r="QNM433" s="1211"/>
      <c r="QNN433" s="1210"/>
      <c r="QNP433" s="1208"/>
      <c r="QNQ433" s="1209"/>
      <c r="QNR433" s="1209"/>
      <c r="QNS433" s="1209"/>
      <c r="QNT433" s="1209"/>
      <c r="QNU433" s="1210"/>
      <c r="QNV433" s="1211"/>
      <c r="QNW433" s="1210"/>
      <c r="QNY433" s="1208"/>
      <c r="QNZ433" s="1209"/>
      <c r="QOA433" s="1209"/>
      <c r="QOB433" s="1209"/>
      <c r="QOC433" s="1209"/>
      <c r="QOD433" s="1210"/>
      <c r="QOE433" s="1211"/>
      <c r="QOF433" s="1210"/>
      <c r="QOH433" s="1208"/>
      <c r="QOI433" s="1209"/>
      <c r="QOJ433" s="1209"/>
      <c r="QOK433" s="1209"/>
      <c r="QOL433" s="1209"/>
      <c r="QOM433" s="1210"/>
      <c r="QON433" s="1211"/>
      <c r="QOO433" s="1210"/>
      <c r="QOQ433" s="1208"/>
      <c r="QOR433" s="1209"/>
      <c r="QOS433" s="1209"/>
      <c r="QOT433" s="1209"/>
      <c r="QOU433" s="1209"/>
      <c r="QOV433" s="1210"/>
      <c r="QOW433" s="1211"/>
      <c r="QOX433" s="1210"/>
      <c r="QOZ433" s="1208"/>
      <c r="QPA433" s="1209"/>
      <c r="QPB433" s="1209"/>
      <c r="QPC433" s="1209"/>
      <c r="QPD433" s="1209"/>
      <c r="QPE433" s="1210"/>
      <c r="QPF433" s="1211"/>
      <c r="QPG433" s="1210"/>
      <c r="QPI433" s="1208"/>
      <c r="QPJ433" s="1209"/>
      <c r="QPK433" s="1209"/>
      <c r="QPL433" s="1209"/>
      <c r="QPM433" s="1209"/>
      <c r="QPN433" s="1210"/>
      <c r="QPO433" s="1211"/>
      <c r="QPP433" s="1210"/>
      <c r="QPR433" s="1208"/>
      <c r="QPS433" s="1209"/>
      <c r="QPT433" s="1209"/>
      <c r="QPU433" s="1209"/>
      <c r="QPV433" s="1209"/>
      <c r="QPW433" s="1210"/>
      <c r="QPX433" s="1211"/>
      <c r="QPY433" s="1210"/>
      <c r="QQA433" s="1208"/>
      <c r="QQB433" s="1209"/>
      <c r="QQC433" s="1209"/>
      <c r="QQD433" s="1209"/>
      <c r="QQE433" s="1209"/>
      <c r="QQF433" s="1210"/>
      <c r="QQG433" s="1211"/>
      <c r="QQH433" s="1210"/>
      <c r="QQJ433" s="1208"/>
      <c r="QQK433" s="1209"/>
      <c r="QQL433" s="1209"/>
      <c r="QQM433" s="1209"/>
      <c r="QQN433" s="1209"/>
      <c r="QQO433" s="1210"/>
      <c r="QQP433" s="1211"/>
      <c r="QQQ433" s="1210"/>
      <c r="QQS433" s="1208"/>
      <c r="QQT433" s="1209"/>
      <c r="QQU433" s="1209"/>
      <c r="QQV433" s="1209"/>
      <c r="QQW433" s="1209"/>
      <c r="QQX433" s="1210"/>
      <c r="QQY433" s="1211"/>
      <c r="QQZ433" s="1210"/>
      <c r="QRB433" s="1208"/>
      <c r="QRC433" s="1209"/>
      <c r="QRD433" s="1209"/>
      <c r="QRE433" s="1209"/>
      <c r="QRF433" s="1209"/>
      <c r="QRG433" s="1210"/>
      <c r="QRH433" s="1211"/>
      <c r="QRI433" s="1210"/>
      <c r="QRK433" s="1208"/>
      <c r="QRL433" s="1209"/>
      <c r="QRM433" s="1209"/>
      <c r="QRN433" s="1209"/>
      <c r="QRO433" s="1209"/>
      <c r="QRP433" s="1210"/>
      <c r="QRQ433" s="1211"/>
      <c r="QRR433" s="1210"/>
      <c r="QRT433" s="1208"/>
      <c r="QRU433" s="1209"/>
      <c r="QRV433" s="1209"/>
      <c r="QRW433" s="1209"/>
      <c r="QRX433" s="1209"/>
      <c r="QRY433" s="1210"/>
      <c r="QRZ433" s="1211"/>
      <c r="QSA433" s="1210"/>
      <c r="QSC433" s="1208"/>
      <c r="QSD433" s="1209"/>
      <c r="QSE433" s="1209"/>
      <c r="QSF433" s="1209"/>
      <c r="QSG433" s="1209"/>
      <c r="QSH433" s="1210"/>
      <c r="QSI433" s="1211"/>
      <c r="QSJ433" s="1210"/>
      <c r="QSL433" s="1208"/>
      <c r="QSM433" s="1209"/>
      <c r="QSN433" s="1209"/>
      <c r="QSO433" s="1209"/>
      <c r="QSP433" s="1209"/>
      <c r="QSQ433" s="1210"/>
      <c r="QSR433" s="1211"/>
      <c r="QSS433" s="1210"/>
      <c r="QSU433" s="1208"/>
      <c r="QSV433" s="1209"/>
      <c r="QSW433" s="1209"/>
      <c r="QSX433" s="1209"/>
      <c r="QSY433" s="1209"/>
      <c r="QSZ433" s="1210"/>
      <c r="QTA433" s="1211"/>
      <c r="QTB433" s="1210"/>
      <c r="QTD433" s="1208"/>
      <c r="QTE433" s="1209"/>
      <c r="QTF433" s="1209"/>
      <c r="QTG433" s="1209"/>
      <c r="QTH433" s="1209"/>
      <c r="QTI433" s="1210"/>
      <c r="QTJ433" s="1211"/>
      <c r="QTK433" s="1210"/>
      <c r="QTM433" s="1208"/>
      <c r="QTN433" s="1209"/>
      <c r="QTO433" s="1209"/>
      <c r="QTP433" s="1209"/>
      <c r="QTQ433" s="1209"/>
      <c r="QTR433" s="1210"/>
      <c r="QTS433" s="1211"/>
      <c r="QTT433" s="1210"/>
      <c r="QTV433" s="1208"/>
      <c r="QTW433" s="1209"/>
      <c r="QTX433" s="1209"/>
      <c r="QTY433" s="1209"/>
      <c r="QTZ433" s="1209"/>
      <c r="QUA433" s="1210"/>
      <c r="QUB433" s="1211"/>
      <c r="QUC433" s="1210"/>
      <c r="QUE433" s="1208"/>
      <c r="QUF433" s="1209"/>
      <c r="QUG433" s="1209"/>
      <c r="QUH433" s="1209"/>
      <c r="QUI433" s="1209"/>
      <c r="QUJ433" s="1210"/>
      <c r="QUK433" s="1211"/>
      <c r="QUL433" s="1210"/>
      <c r="QUN433" s="1208"/>
      <c r="QUO433" s="1209"/>
      <c r="QUP433" s="1209"/>
      <c r="QUQ433" s="1209"/>
      <c r="QUR433" s="1209"/>
      <c r="QUS433" s="1210"/>
      <c r="QUT433" s="1211"/>
      <c r="QUU433" s="1210"/>
      <c r="QUW433" s="1208"/>
      <c r="QUX433" s="1209"/>
      <c r="QUY433" s="1209"/>
      <c r="QUZ433" s="1209"/>
      <c r="QVA433" s="1209"/>
      <c r="QVB433" s="1210"/>
      <c r="QVC433" s="1211"/>
      <c r="QVD433" s="1210"/>
      <c r="QVF433" s="1208"/>
      <c r="QVG433" s="1209"/>
      <c r="QVH433" s="1209"/>
      <c r="QVI433" s="1209"/>
      <c r="QVJ433" s="1209"/>
      <c r="QVK433" s="1210"/>
      <c r="QVL433" s="1211"/>
      <c r="QVM433" s="1210"/>
      <c r="QVO433" s="1208"/>
      <c r="QVP433" s="1209"/>
      <c r="QVQ433" s="1209"/>
      <c r="QVR433" s="1209"/>
      <c r="QVS433" s="1209"/>
      <c r="QVT433" s="1210"/>
      <c r="QVU433" s="1211"/>
      <c r="QVV433" s="1210"/>
      <c r="QVX433" s="1208"/>
      <c r="QVY433" s="1209"/>
      <c r="QVZ433" s="1209"/>
      <c r="QWA433" s="1209"/>
      <c r="QWB433" s="1209"/>
      <c r="QWC433" s="1210"/>
      <c r="QWD433" s="1211"/>
      <c r="QWE433" s="1210"/>
      <c r="QWG433" s="1208"/>
      <c r="QWH433" s="1209"/>
      <c r="QWI433" s="1209"/>
      <c r="QWJ433" s="1209"/>
      <c r="QWK433" s="1209"/>
      <c r="QWL433" s="1210"/>
      <c r="QWM433" s="1211"/>
      <c r="QWN433" s="1210"/>
      <c r="QWP433" s="1208"/>
      <c r="QWQ433" s="1209"/>
      <c r="QWR433" s="1209"/>
      <c r="QWS433" s="1209"/>
      <c r="QWT433" s="1209"/>
      <c r="QWU433" s="1210"/>
      <c r="QWV433" s="1211"/>
      <c r="QWW433" s="1210"/>
      <c r="QWY433" s="1208"/>
      <c r="QWZ433" s="1209"/>
      <c r="QXA433" s="1209"/>
      <c r="QXB433" s="1209"/>
      <c r="QXC433" s="1209"/>
      <c r="QXD433" s="1210"/>
      <c r="QXE433" s="1211"/>
      <c r="QXF433" s="1210"/>
      <c r="QXH433" s="1208"/>
      <c r="QXI433" s="1209"/>
      <c r="QXJ433" s="1209"/>
      <c r="QXK433" s="1209"/>
      <c r="QXL433" s="1209"/>
      <c r="QXM433" s="1210"/>
      <c r="QXN433" s="1211"/>
      <c r="QXO433" s="1210"/>
      <c r="QXQ433" s="1208"/>
      <c r="QXR433" s="1209"/>
      <c r="QXS433" s="1209"/>
      <c r="QXT433" s="1209"/>
      <c r="QXU433" s="1209"/>
      <c r="QXV433" s="1210"/>
      <c r="QXW433" s="1211"/>
      <c r="QXX433" s="1210"/>
      <c r="QXZ433" s="1208"/>
      <c r="QYA433" s="1209"/>
      <c r="QYB433" s="1209"/>
      <c r="QYC433" s="1209"/>
      <c r="QYD433" s="1209"/>
      <c r="QYE433" s="1210"/>
      <c r="QYF433" s="1211"/>
      <c r="QYG433" s="1210"/>
      <c r="QYI433" s="1208"/>
      <c r="QYJ433" s="1209"/>
      <c r="QYK433" s="1209"/>
      <c r="QYL433" s="1209"/>
      <c r="QYM433" s="1209"/>
      <c r="QYN433" s="1210"/>
      <c r="QYO433" s="1211"/>
      <c r="QYP433" s="1210"/>
      <c r="QYR433" s="1208"/>
      <c r="QYS433" s="1209"/>
      <c r="QYT433" s="1209"/>
      <c r="QYU433" s="1209"/>
      <c r="QYV433" s="1209"/>
      <c r="QYW433" s="1210"/>
      <c r="QYX433" s="1211"/>
      <c r="QYY433" s="1210"/>
      <c r="QZA433" s="1208"/>
      <c r="QZB433" s="1209"/>
      <c r="QZC433" s="1209"/>
      <c r="QZD433" s="1209"/>
      <c r="QZE433" s="1209"/>
      <c r="QZF433" s="1210"/>
      <c r="QZG433" s="1211"/>
      <c r="QZH433" s="1210"/>
      <c r="QZJ433" s="1208"/>
      <c r="QZK433" s="1209"/>
      <c r="QZL433" s="1209"/>
      <c r="QZM433" s="1209"/>
      <c r="QZN433" s="1209"/>
      <c r="QZO433" s="1210"/>
      <c r="QZP433" s="1211"/>
      <c r="QZQ433" s="1210"/>
      <c r="QZS433" s="1208"/>
      <c r="QZT433" s="1209"/>
      <c r="QZU433" s="1209"/>
      <c r="QZV433" s="1209"/>
      <c r="QZW433" s="1209"/>
      <c r="QZX433" s="1210"/>
      <c r="QZY433" s="1211"/>
      <c r="QZZ433" s="1210"/>
      <c r="RAB433" s="1208"/>
      <c r="RAC433" s="1209"/>
      <c r="RAD433" s="1209"/>
      <c r="RAE433" s="1209"/>
      <c r="RAF433" s="1209"/>
      <c r="RAG433" s="1210"/>
      <c r="RAH433" s="1211"/>
      <c r="RAI433" s="1210"/>
      <c r="RAK433" s="1208"/>
      <c r="RAL433" s="1209"/>
      <c r="RAM433" s="1209"/>
      <c r="RAN433" s="1209"/>
      <c r="RAO433" s="1209"/>
      <c r="RAP433" s="1210"/>
      <c r="RAQ433" s="1211"/>
      <c r="RAR433" s="1210"/>
      <c r="RAT433" s="1208"/>
      <c r="RAU433" s="1209"/>
      <c r="RAV433" s="1209"/>
      <c r="RAW433" s="1209"/>
      <c r="RAX433" s="1209"/>
      <c r="RAY433" s="1210"/>
      <c r="RAZ433" s="1211"/>
      <c r="RBA433" s="1210"/>
      <c r="RBC433" s="1208"/>
      <c r="RBD433" s="1209"/>
      <c r="RBE433" s="1209"/>
      <c r="RBF433" s="1209"/>
      <c r="RBG433" s="1209"/>
      <c r="RBH433" s="1210"/>
      <c r="RBI433" s="1211"/>
      <c r="RBJ433" s="1210"/>
      <c r="RBL433" s="1208"/>
      <c r="RBM433" s="1209"/>
      <c r="RBN433" s="1209"/>
      <c r="RBO433" s="1209"/>
      <c r="RBP433" s="1209"/>
      <c r="RBQ433" s="1210"/>
      <c r="RBR433" s="1211"/>
      <c r="RBS433" s="1210"/>
      <c r="RBU433" s="1208"/>
      <c r="RBV433" s="1209"/>
      <c r="RBW433" s="1209"/>
      <c r="RBX433" s="1209"/>
      <c r="RBY433" s="1209"/>
      <c r="RBZ433" s="1210"/>
      <c r="RCA433" s="1211"/>
      <c r="RCB433" s="1210"/>
      <c r="RCD433" s="1208"/>
      <c r="RCE433" s="1209"/>
      <c r="RCF433" s="1209"/>
      <c r="RCG433" s="1209"/>
      <c r="RCH433" s="1209"/>
      <c r="RCI433" s="1210"/>
      <c r="RCJ433" s="1211"/>
      <c r="RCK433" s="1210"/>
      <c r="RCM433" s="1208"/>
      <c r="RCN433" s="1209"/>
      <c r="RCO433" s="1209"/>
      <c r="RCP433" s="1209"/>
      <c r="RCQ433" s="1209"/>
      <c r="RCR433" s="1210"/>
      <c r="RCS433" s="1211"/>
      <c r="RCT433" s="1210"/>
      <c r="RCV433" s="1208"/>
      <c r="RCW433" s="1209"/>
      <c r="RCX433" s="1209"/>
      <c r="RCY433" s="1209"/>
      <c r="RCZ433" s="1209"/>
      <c r="RDA433" s="1210"/>
      <c r="RDB433" s="1211"/>
      <c r="RDC433" s="1210"/>
      <c r="RDE433" s="1208"/>
      <c r="RDF433" s="1209"/>
      <c r="RDG433" s="1209"/>
      <c r="RDH433" s="1209"/>
      <c r="RDI433" s="1209"/>
      <c r="RDJ433" s="1210"/>
      <c r="RDK433" s="1211"/>
      <c r="RDL433" s="1210"/>
      <c r="RDN433" s="1208"/>
      <c r="RDO433" s="1209"/>
      <c r="RDP433" s="1209"/>
      <c r="RDQ433" s="1209"/>
      <c r="RDR433" s="1209"/>
      <c r="RDS433" s="1210"/>
      <c r="RDT433" s="1211"/>
      <c r="RDU433" s="1210"/>
      <c r="RDW433" s="1208"/>
      <c r="RDX433" s="1209"/>
      <c r="RDY433" s="1209"/>
      <c r="RDZ433" s="1209"/>
      <c r="REA433" s="1209"/>
      <c r="REB433" s="1210"/>
      <c r="REC433" s="1211"/>
      <c r="RED433" s="1210"/>
      <c r="REF433" s="1208"/>
      <c r="REG433" s="1209"/>
      <c r="REH433" s="1209"/>
      <c r="REI433" s="1209"/>
      <c r="REJ433" s="1209"/>
      <c r="REK433" s="1210"/>
      <c r="REL433" s="1211"/>
      <c r="REM433" s="1210"/>
      <c r="REO433" s="1208"/>
      <c r="REP433" s="1209"/>
      <c r="REQ433" s="1209"/>
      <c r="RER433" s="1209"/>
      <c r="RES433" s="1209"/>
      <c r="RET433" s="1210"/>
      <c r="REU433" s="1211"/>
      <c r="REV433" s="1210"/>
      <c r="REX433" s="1208"/>
      <c r="REY433" s="1209"/>
      <c r="REZ433" s="1209"/>
      <c r="RFA433" s="1209"/>
      <c r="RFB433" s="1209"/>
      <c r="RFC433" s="1210"/>
      <c r="RFD433" s="1211"/>
      <c r="RFE433" s="1210"/>
      <c r="RFG433" s="1208"/>
      <c r="RFH433" s="1209"/>
      <c r="RFI433" s="1209"/>
      <c r="RFJ433" s="1209"/>
      <c r="RFK433" s="1209"/>
      <c r="RFL433" s="1210"/>
      <c r="RFM433" s="1211"/>
      <c r="RFN433" s="1210"/>
      <c r="RFP433" s="1208"/>
      <c r="RFQ433" s="1209"/>
      <c r="RFR433" s="1209"/>
      <c r="RFS433" s="1209"/>
      <c r="RFT433" s="1209"/>
      <c r="RFU433" s="1210"/>
      <c r="RFV433" s="1211"/>
      <c r="RFW433" s="1210"/>
      <c r="RFY433" s="1208"/>
      <c r="RFZ433" s="1209"/>
      <c r="RGA433" s="1209"/>
      <c r="RGB433" s="1209"/>
      <c r="RGC433" s="1209"/>
      <c r="RGD433" s="1210"/>
      <c r="RGE433" s="1211"/>
      <c r="RGF433" s="1210"/>
      <c r="RGH433" s="1208"/>
      <c r="RGI433" s="1209"/>
      <c r="RGJ433" s="1209"/>
      <c r="RGK433" s="1209"/>
      <c r="RGL433" s="1209"/>
      <c r="RGM433" s="1210"/>
      <c r="RGN433" s="1211"/>
      <c r="RGO433" s="1210"/>
      <c r="RGQ433" s="1208"/>
      <c r="RGR433" s="1209"/>
      <c r="RGS433" s="1209"/>
      <c r="RGT433" s="1209"/>
      <c r="RGU433" s="1209"/>
      <c r="RGV433" s="1210"/>
      <c r="RGW433" s="1211"/>
      <c r="RGX433" s="1210"/>
      <c r="RGZ433" s="1208"/>
      <c r="RHA433" s="1209"/>
      <c r="RHB433" s="1209"/>
      <c r="RHC433" s="1209"/>
      <c r="RHD433" s="1209"/>
      <c r="RHE433" s="1210"/>
      <c r="RHF433" s="1211"/>
      <c r="RHG433" s="1210"/>
      <c r="RHI433" s="1208"/>
      <c r="RHJ433" s="1209"/>
      <c r="RHK433" s="1209"/>
      <c r="RHL433" s="1209"/>
      <c r="RHM433" s="1209"/>
      <c r="RHN433" s="1210"/>
      <c r="RHO433" s="1211"/>
      <c r="RHP433" s="1210"/>
      <c r="RHR433" s="1208"/>
      <c r="RHS433" s="1209"/>
      <c r="RHT433" s="1209"/>
      <c r="RHU433" s="1209"/>
      <c r="RHV433" s="1209"/>
      <c r="RHW433" s="1210"/>
      <c r="RHX433" s="1211"/>
      <c r="RHY433" s="1210"/>
      <c r="RIA433" s="1208"/>
      <c r="RIB433" s="1209"/>
      <c r="RIC433" s="1209"/>
      <c r="RID433" s="1209"/>
      <c r="RIE433" s="1209"/>
      <c r="RIF433" s="1210"/>
      <c r="RIG433" s="1211"/>
      <c r="RIH433" s="1210"/>
      <c r="RIJ433" s="1208"/>
      <c r="RIK433" s="1209"/>
      <c r="RIL433" s="1209"/>
      <c r="RIM433" s="1209"/>
      <c r="RIN433" s="1209"/>
      <c r="RIO433" s="1210"/>
      <c r="RIP433" s="1211"/>
      <c r="RIQ433" s="1210"/>
      <c r="RIS433" s="1208"/>
      <c r="RIT433" s="1209"/>
      <c r="RIU433" s="1209"/>
      <c r="RIV433" s="1209"/>
      <c r="RIW433" s="1209"/>
      <c r="RIX433" s="1210"/>
      <c r="RIY433" s="1211"/>
      <c r="RIZ433" s="1210"/>
      <c r="RJB433" s="1208"/>
      <c r="RJC433" s="1209"/>
      <c r="RJD433" s="1209"/>
      <c r="RJE433" s="1209"/>
      <c r="RJF433" s="1209"/>
      <c r="RJG433" s="1210"/>
      <c r="RJH433" s="1211"/>
      <c r="RJI433" s="1210"/>
      <c r="RJK433" s="1208"/>
      <c r="RJL433" s="1209"/>
      <c r="RJM433" s="1209"/>
      <c r="RJN433" s="1209"/>
      <c r="RJO433" s="1209"/>
      <c r="RJP433" s="1210"/>
      <c r="RJQ433" s="1211"/>
      <c r="RJR433" s="1210"/>
      <c r="RJT433" s="1208"/>
      <c r="RJU433" s="1209"/>
      <c r="RJV433" s="1209"/>
      <c r="RJW433" s="1209"/>
      <c r="RJX433" s="1209"/>
      <c r="RJY433" s="1210"/>
      <c r="RJZ433" s="1211"/>
      <c r="RKA433" s="1210"/>
      <c r="RKC433" s="1208"/>
      <c r="RKD433" s="1209"/>
      <c r="RKE433" s="1209"/>
      <c r="RKF433" s="1209"/>
      <c r="RKG433" s="1209"/>
      <c r="RKH433" s="1210"/>
      <c r="RKI433" s="1211"/>
      <c r="RKJ433" s="1210"/>
      <c r="RKL433" s="1208"/>
      <c r="RKM433" s="1209"/>
      <c r="RKN433" s="1209"/>
      <c r="RKO433" s="1209"/>
      <c r="RKP433" s="1209"/>
      <c r="RKQ433" s="1210"/>
      <c r="RKR433" s="1211"/>
      <c r="RKS433" s="1210"/>
      <c r="RKU433" s="1208"/>
      <c r="RKV433" s="1209"/>
      <c r="RKW433" s="1209"/>
      <c r="RKX433" s="1209"/>
      <c r="RKY433" s="1209"/>
      <c r="RKZ433" s="1210"/>
      <c r="RLA433" s="1211"/>
      <c r="RLB433" s="1210"/>
      <c r="RLD433" s="1208"/>
      <c r="RLE433" s="1209"/>
      <c r="RLF433" s="1209"/>
      <c r="RLG433" s="1209"/>
      <c r="RLH433" s="1209"/>
      <c r="RLI433" s="1210"/>
      <c r="RLJ433" s="1211"/>
      <c r="RLK433" s="1210"/>
      <c r="RLM433" s="1208"/>
      <c r="RLN433" s="1209"/>
      <c r="RLO433" s="1209"/>
      <c r="RLP433" s="1209"/>
      <c r="RLQ433" s="1209"/>
      <c r="RLR433" s="1210"/>
      <c r="RLS433" s="1211"/>
      <c r="RLT433" s="1210"/>
      <c r="RLV433" s="1208"/>
      <c r="RLW433" s="1209"/>
      <c r="RLX433" s="1209"/>
      <c r="RLY433" s="1209"/>
      <c r="RLZ433" s="1209"/>
      <c r="RMA433" s="1210"/>
      <c r="RMB433" s="1211"/>
      <c r="RMC433" s="1210"/>
      <c r="RME433" s="1208"/>
      <c r="RMF433" s="1209"/>
      <c r="RMG433" s="1209"/>
      <c r="RMH433" s="1209"/>
      <c r="RMI433" s="1209"/>
      <c r="RMJ433" s="1210"/>
      <c r="RMK433" s="1211"/>
      <c r="RML433" s="1210"/>
      <c r="RMN433" s="1208"/>
      <c r="RMO433" s="1209"/>
      <c r="RMP433" s="1209"/>
      <c r="RMQ433" s="1209"/>
      <c r="RMR433" s="1209"/>
      <c r="RMS433" s="1210"/>
      <c r="RMT433" s="1211"/>
      <c r="RMU433" s="1210"/>
      <c r="RMW433" s="1208"/>
      <c r="RMX433" s="1209"/>
      <c r="RMY433" s="1209"/>
      <c r="RMZ433" s="1209"/>
      <c r="RNA433" s="1209"/>
      <c r="RNB433" s="1210"/>
      <c r="RNC433" s="1211"/>
      <c r="RND433" s="1210"/>
      <c r="RNF433" s="1208"/>
      <c r="RNG433" s="1209"/>
      <c r="RNH433" s="1209"/>
      <c r="RNI433" s="1209"/>
      <c r="RNJ433" s="1209"/>
      <c r="RNK433" s="1210"/>
      <c r="RNL433" s="1211"/>
      <c r="RNM433" s="1210"/>
      <c r="RNO433" s="1208"/>
      <c r="RNP433" s="1209"/>
      <c r="RNQ433" s="1209"/>
      <c r="RNR433" s="1209"/>
      <c r="RNS433" s="1209"/>
      <c r="RNT433" s="1210"/>
      <c r="RNU433" s="1211"/>
      <c r="RNV433" s="1210"/>
      <c r="RNX433" s="1208"/>
      <c r="RNY433" s="1209"/>
      <c r="RNZ433" s="1209"/>
      <c r="ROA433" s="1209"/>
      <c r="ROB433" s="1209"/>
      <c r="ROC433" s="1210"/>
      <c r="ROD433" s="1211"/>
      <c r="ROE433" s="1210"/>
      <c r="ROG433" s="1208"/>
      <c r="ROH433" s="1209"/>
      <c r="ROI433" s="1209"/>
      <c r="ROJ433" s="1209"/>
      <c r="ROK433" s="1209"/>
      <c r="ROL433" s="1210"/>
      <c r="ROM433" s="1211"/>
      <c r="RON433" s="1210"/>
      <c r="ROP433" s="1208"/>
      <c r="ROQ433" s="1209"/>
      <c r="ROR433" s="1209"/>
      <c r="ROS433" s="1209"/>
      <c r="ROT433" s="1209"/>
      <c r="ROU433" s="1210"/>
      <c r="ROV433" s="1211"/>
      <c r="ROW433" s="1210"/>
      <c r="ROY433" s="1208"/>
      <c r="ROZ433" s="1209"/>
      <c r="RPA433" s="1209"/>
      <c r="RPB433" s="1209"/>
      <c r="RPC433" s="1209"/>
      <c r="RPD433" s="1210"/>
      <c r="RPE433" s="1211"/>
      <c r="RPF433" s="1210"/>
      <c r="RPH433" s="1208"/>
      <c r="RPI433" s="1209"/>
      <c r="RPJ433" s="1209"/>
      <c r="RPK433" s="1209"/>
      <c r="RPL433" s="1209"/>
      <c r="RPM433" s="1210"/>
      <c r="RPN433" s="1211"/>
      <c r="RPO433" s="1210"/>
      <c r="RPQ433" s="1208"/>
      <c r="RPR433" s="1209"/>
      <c r="RPS433" s="1209"/>
      <c r="RPT433" s="1209"/>
      <c r="RPU433" s="1209"/>
      <c r="RPV433" s="1210"/>
      <c r="RPW433" s="1211"/>
      <c r="RPX433" s="1210"/>
      <c r="RPZ433" s="1208"/>
      <c r="RQA433" s="1209"/>
      <c r="RQB433" s="1209"/>
      <c r="RQC433" s="1209"/>
      <c r="RQD433" s="1209"/>
      <c r="RQE433" s="1210"/>
      <c r="RQF433" s="1211"/>
      <c r="RQG433" s="1210"/>
      <c r="RQI433" s="1208"/>
      <c r="RQJ433" s="1209"/>
      <c r="RQK433" s="1209"/>
      <c r="RQL433" s="1209"/>
      <c r="RQM433" s="1209"/>
      <c r="RQN433" s="1210"/>
      <c r="RQO433" s="1211"/>
      <c r="RQP433" s="1210"/>
      <c r="RQR433" s="1208"/>
      <c r="RQS433" s="1209"/>
      <c r="RQT433" s="1209"/>
      <c r="RQU433" s="1209"/>
      <c r="RQV433" s="1209"/>
      <c r="RQW433" s="1210"/>
      <c r="RQX433" s="1211"/>
      <c r="RQY433" s="1210"/>
      <c r="RRA433" s="1208"/>
      <c r="RRB433" s="1209"/>
      <c r="RRC433" s="1209"/>
      <c r="RRD433" s="1209"/>
      <c r="RRE433" s="1209"/>
      <c r="RRF433" s="1210"/>
      <c r="RRG433" s="1211"/>
      <c r="RRH433" s="1210"/>
      <c r="RRJ433" s="1208"/>
      <c r="RRK433" s="1209"/>
      <c r="RRL433" s="1209"/>
      <c r="RRM433" s="1209"/>
      <c r="RRN433" s="1209"/>
      <c r="RRO433" s="1210"/>
      <c r="RRP433" s="1211"/>
      <c r="RRQ433" s="1210"/>
      <c r="RRS433" s="1208"/>
      <c r="RRT433" s="1209"/>
      <c r="RRU433" s="1209"/>
      <c r="RRV433" s="1209"/>
      <c r="RRW433" s="1209"/>
      <c r="RRX433" s="1210"/>
      <c r="RRY433" s="1211"/>
      <c r="RRZ433" s="1210"/>
      <c r="RSB433" s="1208"/>
      <c r="RSC433" s="1209"/>
      <c r="RSD433" s="1209"/>
      <c r="RSE433" s="1209"/>
      <c r="RSF433" s="1209"/>
      <c r="RSG433" s="1210"/>
      <c r="RSH433" s="1211"/>
      <c r="RSI433" s="1210"/>
      <c r="RSK433" s="1208"/>
      <c r="RSL433" s="1209"/>
      <c r="RSM433" s="1209"/>
      <c r="RSN433" s="1209"/>
      <c r="RSO433" s="1209"/>
      <c r="RSP433" s="1210"/>
      <c r="RSQ433" s="1211"/>
      <c r="RSR433" s="1210"/>
      <c r="RST433" s="1208"/>
      <c r="RSU433" s="1209"/>
      <c r="RSV433" s="1209"/>
      <c r="RSW433" s="1209"/>
      <c r="RSX433" s="1209"/>
      <c r="RSY433" s="1210"/>
      <c r="RSZ433" s="1211"/>
      <c r="RTA433" s="1210"/>
      <c r="RTC433" s="1208"/>
      <c r="RTD433" s="1209"/>
      <c r="RTE433" s="1209"/>
      <c r="RTF433" s="1209"/>
      <c r="RTG433" s="1209"/>
      <c r="RTH433" s="1210"/>
      <c r="RTI433" s="1211"/>
      <c r="RTJ433" s="1210"/>
      <c r="RTL433" s="1208"/>
      <c r="RTM433" s="1209"/>
      <c r="RTN433" s="1209"/>
      <c r="RTO433" s="1209"/>
      <c r="RTP433" s="1209"/>
      <c r="RTQ433" s="1210"/>
      <c r="RTR433" s="1211"/>
      <c r="RTS433" s="1210"/>
      <c r="RTU433" s="1208"/>
      <c r="RTV433" s="1209"/>
      <c r="RTW433" s="1209"/>
      <c r="RTX433" s="1209"/>
      <c r="RTY433" s="1209"/>
      <c r="RTZ433" s="1210"/>
      <c r="RUA433" s="1211"/>
      <c r="RUB433" s="1210"/>
      <c r="RUD433" s="1208"/>
      <c r="RUE433" s="1209"/>
      <c r="RUF433" s="1209"/>
      <c r="RUG433" s="1209"/>
      <c r="RUH433" s="1209"/>
      <c r="RUI433" s="1210"/>
      <c r="RUJ433" s="1211"/>
      <c r="RUK433" s="1210"/>
      <c r="RUM433" s="1208"/>
      <c r="RUN433" s="1209"/>
      <c r="RUO433" s="1209"/>
      <c r="RUP433" s="1209"/>
      <c r="RUQ433" s="1209"/>
      <c r="RUR433" s="1210"/>
      <c r="RUS433" s="1211"/>
      <c r="RUT433" s="1210"/>
      <c r="RUV433" s="1208"/>
      <c r="RUW433" s="1209"/>
      <c r="RUX433" s="1209"/>
      <c r="RUY433" s="1209"/>
      <c r="RUZ433" s="1209"/>
      <c r="RVA433" s="1210"/>
      <c r="RVB433" s="1211"/>
      <c r="RVC433" s="1210"/>
      <c r="RVE433" s="1208"/>
      <c r="RVF433" s="1209"/>
      <c r="RVG433" s="1209"/>
      <c r="RVH433" s="1209"/>
      <c r="RVI433" s="1209"/>
      <c r="RVJ433" s="1210"/>
      <c r="RVK433" s="1211"/>
      <c r="RVL433" s="1210"/>
      <c r="RVN433" s="1208"/>
      <c r="RVO433" s="1209"/>
      <c r="RVP433" s="1209"/>
      <c r="RVQ433" s="1209"/>
      <c r="RVR433" s="1209"/>
      <c r="RVS433" s="1210"/>
      <c r="RVT433" s="1211"/>
      <c r="RVU433" s="1210"/>
      <c r="RVW433" s="1208"/>
      <c r="RVX433" s="1209"/>
      <c r="RVY433" s="1209"/>
      <c r="RVZ433" s="1209"/>
      <c r="RWA433" s="1209"/>
      <c r="RWB433" s="1210"/>
      <c r="RWC433" s="1211"/>
      <c r="RWD433" s="1210"/>
      <c r="RWF433" s="1208"/>
      <c r="RWG433" s="1209"/>
      <c r="RWH433" s="1209"/>
      <c r="RWI433" s="1209"/>
      <c r="RWJ433" s="1209"/>
      <c r="RWK433" s="1210"/>
      <c r="RWL433" s="1211"/>
      <c r="RWM433" s="1210"/>
      <c r="RWO433" s="1208"/>
      <c r="RWP433" s="1209"/>
      <c r="RWQ433" s="1209"/>
      <c r="RWR433" s="1209"/>
      <c r="RWS433" s="1209"/>
      <c r="RWT433" s="1210"/>
      <c r="RWU433" s="1211"/>
      <c r="RWV433" s="1210"/>
      <c r="RWX433" s="1208"/>
      <c r="RWY433" s="1209"/>
      <c r="RWZ433" s="1209"/>
      <c r="RXA433" s="1209"/>
      <c r="RXB433" s="1209"/>
      <c r="RXC433" s="1210"/>
      <c r="RXD433" s="1211"/>
      <c r="RXE433" s="1210"/>
      <c r="RXG433" s="1208"/>
      <c r="RXH433" s="1209"/>
      <c r="RXI433" s="1209"/>
      <c r="RXJ433" s="1209"/>
      <c r="RXK433" s="1209"/>
      <c r="RXL433" s="1210"/>
      <c r="RXM433" s="1211"/>
      <c r="RXN433" s="1210"/>
      <c r="RXP433" s="1208"/>
      <c r="RXQ433" s="1209"/>
      <c r="RXR433" s="1209"/>
      <c r="RXS433" s="1209"/>
      <c r="RXT433" s="1209"/>
      <c r="RXU433" s="1210"/>
      <c r="RXV433" s="1211"/>
      <c r="RXW433" s="1210"/>
      <c r="RXY433" s="1208"/>
      <c r="RXZ433" s="1209"/>
      <c r="RYA433" s="1209"/>
      <c r="RYB433" s="1209"/>
      <c r="RYC433" s="1209"/>
      <c r="RYD433" s="1210"/>
      <c r="RYE433" s="1211"/>
      <c r="RYF433" s="1210"/>
      <c r="RYH433" s="1208"/>
      <c r="RYI433" s="1209"/>
      <c r="RYJ433" s="1209"/>
      <c r="RYK433" s="1209"/>
      <c r="RYL433" s="1209"/>
      <c r="RYM433" s="1210"/>
      <c r="RYN433" s="1211"/>
      <c r="RYO433" s="1210"/>
      <c r="RYQ433" s="1208"/>
      <c r="RYR433" s="1209"/>
      <c r="RYS433" s="1209"/>
      <c r="RYT433" s="1209"/>
      <c r="RYU433" s="1209"/>
      <c r="RYV433" s="1210"/>
      <c r="RYW433" s="1211"/>
      <c r="RYX433" s="1210"/>
      <c r="RYZ433" s="1208"/>
      <c r="RZA433" s="1209"/>
      <c r="RZB433" s="1209"/>
      <c r="RZC433" s="1209"/>
      <c r="RZD433" s="1209"/>
      <c r="RZE433" s="1210"/>
      <c r="RZF433" s="1211"/>
      <c r="RZG433" s="1210"/>
      <c r="RZI433" s="1208"/>
      <c r="RZJ433" s="1209"/>
      <c r="RZK433" s="1209"/>
      <c r="RZL433" s="1209"/>
      <c r="RZM433" s="1209"/>
      <c r="RZN433" s="1210"/>
      <c r="RZO433" s="1211"/>
      <c r="RZP433" s="1210"/>
      <c r="RZR433" s="1208"/>
      <c r="RZS433" s="1209"/>
      <c r="RZT433" s="1209"/>
      <c r="RZU433" s="1209"/>
      <c r="RZV433" s="1209"/>
      <c r="RZW433" s="1210"/>
      <c r="RZX433" s="1211"/>
      <c r="RZY433" s="1210"/>
      <c r="SAA433" s="1208"/>
      <c r="SAB433" s="1209"/>
      <c r="SAC433" s="1209"/>
      <c r="SAD433" s="1209"/>
      <c r="SAE433" s="1209"/>
      <c r="SAF433" s="1210"/>
      <c r="SAG433" s="1211"/>
      <c r="SAH433" s="1210"/>
      <c r="SAJ433" s="1208"/>
      <c r="SAK433" s="1209"/>
      <c r="SAL433" s="1209"/>
      <c r="SAM433" s="1209"/>
      <c r="SAN433" s="1209"/>
      <c r="SAO433" s="1210"/>
      <c r="SAP433" s="1211"/>
      <c r="SAQ433" s="1210"/>
      <c r="SAS433" s="1208"/>
      <c r="SAT433" s="1209"/>
      <c r="SAU433" s="1209"/>
      <c r="SAV433" s="1209"/>
      <c r="SAW433" s="1209"/>
      <c r="SAX433" s="1210"/>
      <c r="SAY433" s="1211"/>
      <c r="SAZ433" s="1210"/>
      <c r="SBB433" s="1208"/>
      <c r="SBC433" s="1209"/>
      <c r="SBD433" s="1209"/>
      <c r="SBE433" s="1209"/>
      <c r="SBF433" s="1209"/>
      <c r="SBG433" s="1210"/>
      <c r="SBH433" s="1211"/>
      <c r="SBI433" s="1210"/>
      <c r="SBK433" s="1208"/>
      <c r="SBL433" s="1209"/>
      <c r="SBM433" s="1209"/>
      <c r="SBN433" s="1209"/>
      <c r="SBO433" s="1209"/>
      <c r="SBP433" s="1210"/>
      <c r="SBQ433" s="1211"/>
      <c r="SBR433" s="1210"/>
      <c r="SBT433" s="1208"/>
      <c r="SBU433" s="1209"/>
      <c r="SBV433" s="1209"/>
      <c r="SBW433" s="1209"/>
      <c r="SBX433" s="1209"/>
      <c r="SBY433" s="1210"/>
      <c r="SBZ433" s="1211"/>
      <c r="SCA433" s="1210"/>
      <c r="SCC433" s="1208"/>
      <c r="SCD433" s="1209"/>
      <c r="SCE433" s="1209"/>
      <c r="SCF433" s="1209"/>
      <c r="SCG433" s="1209"/>
      <c r="SCH433" s="1210"/>
      <c r="SCI433" s="1211"/>
      <c r="SCJ433" s="1210"/>
      <c r="SCL433" s="1208"/>
      <c r="SCM433" s="1209"/>
      <c r="SCN433" s="1209"/>
      <c r="SCO433" s="1209"/>
      <c r="SCP433" s="1209"/>
      <c r="SCQ433" s="1210"/>
      <c r="SCR433" s="1211"/>
      <c r="SCS433" s="1210"/>
      <c r="SCU433" s="1208"/>
      <c r="SCV433" s="1209"/>
      <c r="SCW433" s="1209"/>
      <c r="SCX433" s="1209"/>
      <c r="SCY433" s="1209"/>
      <c r="SCZ433" s="1210"/>
      <c r="SDA433" s="1211"/>
      <c r="SDB433" s="1210"/>
      <c r="SDD433" s="1208"/>
      <c r="SDE433" s="1209"/>
      <c r="SDF433" s="1209"/>
      <c r="SDG433" s="1209"/>
      <c r="SDH433" s="1209"/>
      <c r="SDI433" s="1210"/>
      <c r="SDJ433" s="1211"/>
      <c r="SDK433" s="1210"/>
      <c r="SDM433" s="1208"/>
      <c r="SDN433" s="1209"/>
      <c r="SDO433" s="1209"/>
      <c r="SDP433" s="1209"/>
      <c r="SDQ433" s="1209"/>
      <c r="SDR433" s="1210"/>
      <c r="SDS433" s="1211"/>
      <c r="SDT433" s="1210"/>
      <c r="SDV433" s="1208"/>
      <c r="SDW433" s="1209"/>
      <c r="SDX433" s="1209"/>
      <c r="SDY433" s="1209"/>
      <c r="SDZ433" s="1209"/>
      <c r="SEA433" s="1210"/>
      <c r="SEB433" s="1211"/>
      <c r="SEC433" s="1210"/>
      <c r="SEE433" s="1208"/>
      <c r="SEF433" s="1209"/>
      <c r="SEG433" s="1209"/>
      <c r="SEH433" s="1209"/>
      <c r="SEI433" s="1209"/>
      <c r="SEJ433" s="1210"/>
      <c r="SEK433" s="1211"/>
      <c r="SEL433" s="1210"/>
      <c r="SEN433" s="1208"/>
      <c r="SEO433" s="1209"/>
      <c r="SEP433" s="1209"/>
      <c r="SEQ433" s="1209"/>
      <c r="SER433" s="1209"/>
      <c r="SES433" s="1210"/>
      <c r="SET433" s="1211"/>
      <c r="SEU433" s="1210"/>
      <c r="SEW433" s="1208"/>
      <c r="SEX433" s="1209"/>
      <c r="SEY433" s="1209"/>
      <c r="SEZ433" s="1209"/>
      <c r="SFA433" s="1209"/>
      <c r="SFB433" s="1210"/>
      <c r="SFC433" s="1211"/>
      <c r="SFD433" s="1210"/>
      <c r="SFF433" s="1208"/>
      <c r="SFG433" s="1209"/>
      <c r="SFH433" s="1209"/>
      <c r="SFI433" s="1209"/>
      <c r="SFJ433" s="1209"/>
      <c r="SFK433" s="1210"/>
      <c r="SFL433" s="1211"/>
      <c r="SFM433" s="1210"/>
      <c r="SFO433" s="1208"/>
      <c r="SFP433" s="1209"/>
      <c r="SFQ433" s="1209"/>
      <c r="SFR433" s="1209"/>
      <c r="SFS433" s="1209"/>
      <c r="SFT433" s="1210"/>
      <c r="SFU433" s="1211"/>
      <c r="SFV433" s="1210"/>
      <c r="SFX433" s="1208"/>
      <c r="SFY433" s="1209"/>
      <c r="SFZ433" s="1209"/>
      <c r="SGA433" s="1209"/>
      <c r="SGB433" s="1209"/>
      <c r="SGC433" s="1210"/>
      <c r="SGD433" s="1211"/>
      <c r="SGE433" s="1210"/>
      <c r="SGG433" s="1208"/>
      <c r="SGH433" s="1209"/>
      <c r="SGI433" s="1209"/>
      <c r="SGJ433" s="1209"/>
      <c r="SGK433" s="1209"/>
      <c r="SGL433" s="1210"/>
      <c r="SGM433" s="1211"/>
      <c r="SGN433" s="1210"/>
      <c r="SGP433" s="1208"/>
      <c r="SGQ433" s="1209"/>
      <c r="SGR433" s="1209"/>
      <c r="SGS433" s="1209"/>
      <c r="SGT433" s="1209"/>
      <c r="SGU433" s="1210"/>
      <c r="SGV433" s="1211"/>
      <c r="SGW433" s="1210"/>
      <c r="SGY433" s="1208"/>
      <c r="SGZ433" s="1209"/>
      <c r="SHA433" s="1209"/>
      <c r="SHB433" s="1209"/>
      <c r="SHC433" s="1209"/>
      <c r="SHD433" s="1210"/>
      <c r="SHE433" s="1211"/>
      <c r="SHF433" s="1210"/>
      <c r="SHH433" s="1208"/>
      <c r="SHI433" s="1209"/>
      <c r="SHJ433" s="1209"/>
      <c r="SHK433" s="1209"/>
      <c r="SHL433" s="1209"/>
      <c r="SHM433" s="1210"/>
      <c r="SHN433" s="1211"/>
      <c r="SHO433" s="1210"/>
      <c r="SHQ433" s="1208"/>
      <c r="SHR433" s="1209"/>
      <c r="SHS433" s="1209"/>
      <c r="SHT433" s="1209"/>
      <c r="SHU433" s="1209"/>
      <c r="SHV433" s="1210"/>
      <c r="SHW433" s="1211"/>
      <c r="SHX433" s="1210"/>
      <c r="SHZ433" s="1208"/>
      <c r="SIA433" s="1209"/>
      <c r="SIB433" s="1209"/>
      <c r="SIC433" s="1209"/>
      <c r="SID433" s="1209"/>
      <c r="SIE433" s="1210"/>
      <c r="SIF433" s="1211"/>
      <c r="SIG433" s="1210"/>
      <c r="SII433" s="1208"/>
      <c r="SIJ433" s="1209"/>
      <c r="SIK433" s="1209"/>
      <c r="SIL433" s="1209"/>
      <c r="SIM433" s="1209"/>
      <c r="SIN433" s="1210"/>
      <c r="SIO433" s="1211"/>
      <c r="SIP433" s="1210"/>
      <c r="SIR433" s="1208"/>
      <c r="SIS433" s="1209"/>
      <c r="SIT433" s="1209"/>
      <c r="SIU433" s="1209"/>
      <c r="SIV433" s="1209"/>
      <c r="SIW433" s="1210"/>
      <c r="SIX433" s="1211"/>
      <c r="SIY433" s="1210"/>
      <c r="SJA433" s="1208"/>
      <c r="SJB433" s="1209"/>
      <c r="SJC433" s="1209"/>
      <c r="SJD433" s="1209"/>
      <c r="SJE433" s="1209"/>
      <c r="SJF433" s="1210"/>
      <c r="SJG433" s="1211"/>
      <c r="SJH433" s="1210"/>
      <c r="SJJ433" s="1208"/>
      <c r="SJK433" s="1209"/>
      <c r="SJL433" s="1209"/>
      <c r="SJM433" s="1209"/>
      <c r="SJN433" s="1209"/>
      <c r="SJO433" s="1210"/>
      <c r="SJP433" s="1211"/>
      <c r="SJQ433" s="1210"/>
      <c r="SJS433" s="1208"/>
      <c r="SJT433" s="1209"/>
      <c r="SJU433" s="1209"/>
      <c r="SJV433" s="1209"/>
      <c r="SJW433" s="1209"/>
      <c r="SJX433" s="1210"/>
      <c r="SJY433" s="1211"/>
      <c r="SJZ433" s="1210"/>
      <c r="SKB433" s="1208"/>
      <c r="SKC433" s="1209"/>
      <c r="SKD433" s="1209"/>
      <c r="SKE433" s="1209"/>
      <c r="SKF433" s="1209"/>
      <c r="SKG433" s="1210"/>
      <c r="SKH433" s="1211"/>
      <c r="SKI433" s="1210"/>
      <c r="SKK433" s="1208"/>
      <c r="SKL433" s="1209"/>
      <c r="SKM433" s="1209"/>
      <c r="SKN433" s="1209"/>
      <c r="SKO433" s="1209"/>
      <c r="SKP433" s="1210"/>
      <c r="SKQ433" s="1211"/>
      <c r="SKR433" s="1210"/>
      <c r="SKT433" s="1208"/>
      <c r="SKU433" s="1209"/>
      <c r="SKV433" s="1209"/>
      <c r="SKW433" s="1209"/>
      <c r="SKX433" s="1209"/>
      <c r="SKY433" s="1210"/>
      <c r="SKZ433" s="1211"/>
      <c r="SLA433" s="1210"/>
      <c r="SLC433" s="1208"/>
      <c r="SLD433" s="1209"/>
      <c r="SLE433" s="1209"/>
      <c r="SLF433" s="1209"/>
      <c r="SLG433" s="1209"/>
      <c r="SLH433" s="1210"/>
      <c r="SLI433" s="1211"/>
      <c r="SLJ433" s="1210"/>
      <c r="SLL433" s="1208"/>
      <c r="SLM433" s="1209"/>
      <c r="SLN433" s="1209"/>
      <c r="SLO433" s="1209"/>
      <c r="SLP433" s="1209"/>
      <c r="SLQ433" s="1210"/>
      <c r="SLR433" s="1211"/>
      <c r="SLS433" s="1210"/>
      <c r="SLU433" s="1208"/>
      <c r="SLV433" s="1209"/>
      <c r="SLW433" s="1209"/>
      <c r="SLX433" s="1209"/>
      <c r="SLY433" s="1209"/>
      <c r="SLZ433" s="1210"/>
      <c r="SMA433" s="1211"/>
      <c r="SMB433" s="1210"/>
      <c r="SMD433" s="1208"/>
      <c r="SME433" s="1209"/>
      <c r="SMF433" s="1209"/>
      <c r="SMG433" s="1209"/>
      <c r="SMH433" s="1209"/>
      <c r="SMI433" s="1210"/>
      <c r="SMJ433" s="1211"/>
      <c r="SMK433" s="1210"/>
      <c r="SMM433" s="1208"/>
      <c r="SMN433" s="1209"/>
      <c r="SMO433" s="1209"/>
      <c r="SMP433" s="1209"/>
      <c r="SMQ433" s="1209"/>
      <c r="SMR433" s="1210"/>
      <c r="SMS433" s="1211"/>
      <c r="SMT433" s="1210"/>
      <c r="SMV433" s="1208"/>
      <c r="SMW433" s="1209"/>
      <c r="SMX433" s="1209"/>
      <c r="SMY433" s="1209"/>
      <c r="SMZ433" s="1209"/>
      <c r="SNA433" s="1210"/>
      <c r="SNB433" s="1211"/>
      <c r="SNC433" s="1210"/>
      <c r="SNE433" s="1208"/>
      <c r="SNF433" s="1209"/>
      <c r="SNG433" s="1209"/>
      <c r="SNH433" s="1209"/>
      <c r="SNI433" s="1209"/>
      <c r="SNJ433" s="1210"/>
      <c r="SNK433" s="1211"/>
      <c r="SNL433" s="1210"/>
      <c r="SNN433" s="1208"/>
      <c r="SNO433" s="1209"/>
      <c r="SNP433" s="1209"/>
      <c r="SNQ433" s="1209"/>
      <c r="SNR433" s="1209"/>
      <c r="SNS433" s="1210"/>
      <c r="SNT433" s="1211"/>
      <c r="SNU433" s="1210"/>
      <c r="SNW433" s="1208"/>
      <c r="SNX433" s="1209"/>
      <c r="SNY433" s="1209"/>
      <c r="SNZ433" s="1209"/>
      <c r="SOA433" s="1209"/>
      <c r="SOB433" s="1210"/>
      <c r="SOC433" s="1211"/>
      <c r="SOD433" s="1210"/>
      <c r="SOF433" s="1208"/>
      <c r="SOG433" s="1209"/>
      <c r="SOH433" s="1209"/>
      <c r="SOI433" s="1209"/>
      <c r="SOJ433" s="1209"/>
      <c r="SOK433" s="1210"/>
      <c r="SOL433" s="1211"/>
      <c r="SOM433" s="1210"/>
      <c r="SOO433" s="1208"/>
      <c r="SOP433" s="1209"/>
      <c r="SOQ433" s="1209"/>
      <c r="SOR433" s="1209"/>
      <c r="SOS433" s="1209"/>
      <c r="SOT433" s="1210"/>
      <c r="SOU433" s="1211"/>
      <c r="SOV433" s="1210"/>
      <c r="SOX433" s="1208"/>
      <c r="SOY433" s="1209"/>
      <c r="SOZ433" s="1209"/>
      <c r="SPA433" s="1209"/>
      <c r="SPB433" s="1209"/>
      <c r="SPC433" s="1210"/>
      <c r="SPD433" s="1211"/>
      <c r="SPE433" s="1210"/>
      <c r="SPG433" s="1208"/>
      <c r="SPH433" s="1209"/>
      <c r="SPI433" s="1209"/>
      <c r="SPJ433" s="1209"/>
      <c r="SPK433" s="1209"/>
      <c r="SPL433" s="1210"/>
      <c r="SPM433" s="1211"/>
      <c r="SPN433" s="1210"/>
      <c r="SPP433" s="1208"/>
      <c r="SPQ433" s="1209"/>
      <c r="SPR433" s="1209"/>
      <c r="SPS433" s="1209"/>
      <c r="SPT433" s="1209"/>
      <c r="SPU433" s="1210"/>
      <c r="SPV433" s="1211"/>
      <c r="SPW433" s="1210"/>
      <c r="SPY433" s="1208"/>
      <c r="SPZ433" s="1209"/>
      <c r="SQA433" s="1209"/>
      <c r="SQB433" s="1209"/>
      <c r="SQC433" s="1209"/>
      <c r="SQD433" s="1210"/>
      <c r="SQE433" s="1211"/>
      <c r="SQF433" s="1210"/>
      <c r="SQH433" s="1208"/>
      <c r="SQI433" s="1209"/>
      <c r="SQJ433" s="1209"/>
      <c r="SQK433" s="1209"/>
      <c r="SQL433" s="1209"/>
      <c r="SQM433" s="1210"/>
      <c r="SQN433" s="1211"/>
      <c r="SQO433" s="1210"/>
      <c r="SQQ433" s="1208"/>
      <c r="SQR433" s="1209"/>
      <c r="SQS433" s="1209"/>
      <c r="SQT433" s="1209"/>
      <c r="SQU433" s="1209"/>
      <c r="SQV433" s="1210"/>
      <c r="SQW433" s="1211"/>
      <c r="SQX433" s="1210"/>
      <c r="SQZ433" s="1208"/>
      <c r="SRA433" s="1209"/>
      <c r="SRB433" s="1209"/>
      <c r="SRC433" s="1209"/>
      <c r="SRD433" s="1209"/>
      <c r="SRE433" s="1210"/>
      <c r="SRF433" s="1211"/>
      <c r="SRG433" s="1210"/>
      <c r="SRI433" s="1208"/>
      <c r="SRJ433" s="1209"/>
      <c r="SRK433" s="1209"/>
      <c r="SRL433" s="1209"/>
      <c r="SRM433" s="1209"/>
      <c r="SRN433" s="1210"/>
      <c r="SRO433" s="1211"/>
      <c r="SRP433" s="1210"/>
      <c r="SRR433" s="1208"/>
      <c r="SRS433" s="1209"/>
      <c r="SRT433" s="1209"/>
      <c r="SRU433" s="1209"/>
      <c r="SRV433" s="1209"/>
      <c r="SRW433" s="1210"/>
      <c r="SRX433" s="1211"/>
      <c r="SRY433" s="1210"/>
      <c r="SSA433" s="1208"/>
      <c r="SSB433" s="1209"/>
      <c r="SSC433" s="1209"/>
      <c r="SSD433" s="1209"/>
      <c r="SSE433" s="1209"/>
      <c r="SSF433" s="1210"/>
      <c r="SSG433" s="1211"/>
      <c r="SSH433" s="1210"/>
      <c r="SSJ433" s="1208"/>
      <c r="SSK433" s="1209"/>
      <c r="SSL433" s="1209"/>
      <c r="SSM433" s="1209"/>
      <c r="SSN433" s="1209"/>
      <c r="SSO433" s="1210"/>
      <c r="SSP433" s="1211"/>
      <c r="SSQ433" s="1210"/>
      <c r="SSS433" s="1208"/>
      <c r="SST433" s="1209"/>
      <c r="SSU433" s="1209"/>
      <c r="SSV433" s="1209"/>
      <c r="SSW433" s="1209"/>
      <c r="SSX433" s="1210"/>
      <c r="SSY433" s="1211"/>
      <c r="SSZ433" s="1210"/>
      <c r="STB433" s="1208"/>
      <c r="STC433" s="1209"/>
      <c r="STD433" s="1209"/>
      <c r="STE433" s="1209"/>
      <c r="STF433" s="1209"/>
      <c r="STG433" s="1210"/>
      <c r="STH433" s="1211"/>
      <c r="STI433" s="1210"/>
      <c r="STK433" s="1208"/>
      <c r="STL433" s="1209"/>
      <c r="STM433" s="1209"/>
      <c r="STN433" s="1209"/>
      <c r="STO433" s="1209"/>
      <c r="STP433" s="1210"/>
      <c r="STQ433" s="1211"/>
      <c r="STR433" s="1210"/>
      <c r="STT433" s="1208"/>
      <c r="STU433" s="1209"/>
      <c r="STV433" s="1209"/>
      <c r="STW433" s="1209"/>
      <c r="STX433" s="1209"/>
      <c r="STY433" s="1210"/>
      <c r="STZ433" s="1211"/>
      <c r="SUA433" s="1210"/>
      <c r="SUC433" s="1208"/>
      <c r="SUD433" s="1209"/>
      <c r="SUE433" s="1209"/>
      <c r="SUF433" s="1209"/>
      <c r="SUG433" s="1209"/>
      <c r="SUH433" s="1210"/>
      <c r="SUI433" s="1211"/>
      <c r="SUJ433" s="1210"/>
      <c r="SUL433" s="1208"/>
      <c r="SUM433" s="1209"/>
      <c r="SUN433" s="1209"/>
      <c r="SUO433" s="1209"/>
      <c r="SUP433" s="1209"/>
      <c r="SUQ433" s="1210"/>
      <c r="SUR433" s="1211"/>
      <c r="SUS433" s="1210"/>
      <c r="SUU433" s="1208"/>
      <c r="SUV433" s="1209"/>
      <c r="SUW433" s="1209"/>
      <c r="SUX433" s="1209"/>
      <c r="SUY433" s="1209"/>
      <c r="SUZ433" s="1210"/>
      <c r="SVA433" s="1211"/>
      <c r="SVB433" s="1210"/>
      <c r="SVD433" s="1208"/>
      <c r="SVE433" s="1209"/>
      <c r="SVF433" s="1209"/>
      <c r="SVG433" s="1209"/>
      <c r="SVH433" s="1209"/>
      <c r="SVI433" s="1210"/>
      <c r="SVJ433" s="1211"/>
      <c r="SVK433" s="1210"/>
      <c r="SVM433" s="1208"/>
      <c r="SVN433" s="1209"/>
      <c r="SVO433" s="1209"/>
      <c r="SVP433" s="1209"/>
      <c r="SVQ433" s="1209"/>
      <c r="SVR433" s="1210"/>
      <c r="SVS433" s="1211"/>
      <c r="SVT433" s="1210"/>
      <c r="SVV433" s="1208"/>
      <c r="SVW433" s="1209"/>
      <c r="SVX433" s="1209"/>
      <c r="SVY433" s="1209"/>
      <c r="SVZ433" s="1209"/>
      <c r="SWA433" s="1210"/>
      <c r="SWB433" s="1211"/>
      <c r="SWC433" s="1210"/>
      <c r="SWE433" s="1208"/>
      <c r="SWF433" s="1209"/>
      <c r="SWG433" s="1209"/>
      <c r="SWH433" s="1209"/>
      <c r="SWI433" s="1209"/>
      <c r="SWJ433" s="1210"/>
      <c r="SWK433" s="1211"/>
      <c r="SWL433" s="1210"/>
      <c r="SWN433" s="1208"/>
      <c r="SWO433" s="1209"/>
      <c r="SWP433" s="1209"/>
      <c r="SWQ433" s="1209"/>
      <c r="SWR433" s="1209"/>
      <c r="SWS433" s="1210"/>
      <c r="SWT433" s="1211"/>
      <c r="SWU433" s="1210"/>
      <c r="SWW433" s="1208"/>
      <c r="SWX433" s="1209"/>
      <c r="SWY433" s="1209"/>
      <c r="SWZ433" s="1209"/>
      <c r="SXA433" s="1209"/>
      <c r="SXB433" s="1210"/>
      <c r="SXC433" s="1211"/>
      <c r="SXD433" s="1210"/>
      <c r="SXF433" s="1208"/>
      <c r="SXG433" s="1209"/>
      <c r="SXH433" s="1209"/>
      <c r="SXI433" s="1209"/>
      <c r="SXJ433" s="1209"/>
      <c r="SXK433" s="1210"/>
      <c r="SXL433" s="1211"/>
      <c r="SXM433" s="1210"/>
      <c r="SXO433" s="1208"/>
      <c r="SXP433" s="1209"/>
      <c r="SXQ433" s="1209"/>
      <c r="SXR433" s="1209"/>
      <c r="SXS433" s="1209"/>
      <c r="SXT433" s="1210"/>
      <c r="SXU433" s="1211"/>
      <c r="SXV433" s="1210"/>
      <c r="SXX433" s="1208"/>
      <c r="SXY433" s="1209"/>
      <c r="SXZ433" s="1209"/>
      <c r="SYA433" s="1209"/>
      <c r="SYB433" s="1209"/>
      <c r="SYC433" s="1210"/>
      <c r="SYD433" s="1211"/>
      <c r="SYE433" s="1210"/>
      <c r="SYG433" s="1208"/>
      <c r="SYH433" s="1209"/>
      <c r="SYI433" s="1209"/>
      <c r="SYJ433" s="1209"/>
      <c r="SYK433" s="1209"/>
      <c r="SYL433" s="1210"/>
      <c r="SYM433" s="1211"/>
      <c r="SYN433" s="1210"/>
      <c r="SYP433" s="1208"/>
      <c r="SYQ433" s="1209"/>
      <c r="SYR433" s="1209"/>
      <c r="SYS433" s="1209"/>
      <c r="SYT433" s="1209"/>
      <c r="SYU433" s="1210"/>
      <c r="SYV433" s="1211"/>
      <c r="SYW433" s="1210"/>
      <c r="SYY433" s="1208"/>
      <c r="SYZ433" s="1209"/>
      <c r="SZA433" s="1209"/>
      <c r="SZB433" s="1209"/>
      <c r="SZC433" s="1209"/>
      <c r="SZD433" s="1210"/>
      <c r="SZE433" s="1211"/>
      <c r="SZF433" s="1210"/>
      <c r="SZH433" s="1208"/>
      <c r="SZI433" s="1209"/>
      <c r="SZJ433" s="1209"/>
      <c r="SZK433" s="1209"/>
      <c r="SZL433" s="1209"/>
      <c r="SZM433" s="1210"/>
      <c r="SZN433" s="1211"/>
      <c r="SZO433" s="1210"/>
      <c r="SZQ433" s="1208"/>
      <c r="SZR433" s="1209"/>
      <c r="SZS433" s="1209"/>
      <c r="SZT433" s="1209"/>
      <c r="SZU433" s="1209"/>
      <c r="SZV433" s="1210"/>
      <c r="SZW433" s="1211"/>
      <c r="SZX433" s="1210"/>
      <c r="SZZ433" s="1208"/>
      <c r="TAA433" s="1209"/>
      <c r="TAB433" s="1209"/>
      <c r="TAC433" s="1209"/>
      <c r="TAD433" s="1209"/>
      <c r="TAE433" s="1210"/>
      <c r="TAF433" s="1211"/>
      <c r="TAG433" s="1210"/>
      <c r="TAI433" s="1208"/>
      <c r="TAJ433" s="1209"/>
      <c r="TAK433" s="1209"/>
      <c r="TAL433" s="1209"/>
      <c r="TAM433" s="1209"/>
      <c r="TAN433" s="1210"/>
      <c r="TAO433" s="1211"/>
      <c r="TAP433" s="1210"/>
      <c r="TAR433" s="1208"/>
      <c r="TAS433" s="1209"/>
      <c r="TAT433" s="1209"/>
      <c r="TAU433" s="1209"/>
      <c r="TAV433" s="1209"/>
      <c r="TAW433" s="1210"/>
      <c r="TAX433" s="1211"/>
      <c r="TAY433" s="1210"/>
      <c r="TBA433" s="1208"/>
      <c r="TBB433" s="1209"/>
      <c r="TBC433" s="1209"/>
      <c r="TBD433" s="1209"/>
      <c r="TBE433" s="1209"/>
      <c r="TBF433" s="1210"/>
      <c r="TBG433" s="1211"/>
      <c r="TBH433" s="1210"/>
      <c r="TBJ433" s="1208"/>
      <c r="TBK433" s="1209"/>
      <c r="TBL433" s="1209"/>
      <c r="TBM433" s="1209"/>
      <c r="TBN433" s="1209"/>
      <c r="TBO433" s="1210"/>
      <c r="TBP433" s="1211"/>
      <c r="TBQ433" s="1210"/>
      <c r="TBS433" s="1208"/>
      <c r="TBT433" s="1209"/>
      <c r="TBU433" s="1209"/>
      <c r="TBV433" s="1209"/>
      <c r="TBW433" s="1209"/>
      <c r="TBX433" s="1210"/>
      <c r="TBY433" s="1211"/>
      <c r="TBZ433" s="1210"/>
      <c r="TCB433" s="1208"/>
      <c r="TCC433" s="1209"/>
      <c r="TCD433" s="1209"/>
      <c r="TCE433" s="1209"/>
      <c r="TCF433" s="1209"/>
      <c r="TCG433" s="1210"/>
      <c r="TCH433" s="1211"/>
      <c r="TCI433" s="1210"/>
      <c r="TCK433" s="1208"/>
      <c r="TCL433" s="1209"/>
      <c r="TCM433" s="1209"/>
      <c r="TCN433" s="1209"/>
      <c r="TCO433" s="1209"/>
      <c r="TCP433" s="1210"/>
      <c r="TCQ433" s="1211"/>
      <c r="TCR433" s="1210"/>
      <c r="TCT433" s="1208"/>
      <c r="TCU433" s="1209"/>
      <c r="TCV433" s="1209"/>
      <c r="TCW433" s="1209"/>
      <c r="TCX433" s="1209"/>
      <c r="TCY433" s="1210"/>
      <c r="TCZ433" s="1211"/>
      <c r="TDA433" s="1210"/>
      <c r="TDC433" s="1208"/>
      <c r="TDD433" s="1209"/>
      <c r="TDE433" s="1209"/>
      <c r="TDF433" s="1209"/>
      <c r="TDG433" s="1209"/>
      <c r="TDH433" s="1210"/>
      <c r="TDI433" s="1211"/>
      <c r="TDJ433" s="1210"/>
      <c r="TDL433" s="1208"/>
      <c r="TDM433" s="1209"/>
      <c r="TDN433" s="1209"/>
      <c r="TDO433" s="1209"/>
      <c r="TDP433" s="1209"/>
      <c r="TDQ433" s="1210"/>
      <c r="TDR433" s="1211"/>
      <c r="TDS433" s="1210"/>
      <c r="TDU433" s="1208"/>
      <c r="TDV433" s="1209"/>
      <c r="TDW433" s="1209"/>
      <c r="TDX433" s="1209"/>
      <c r="TDY433" s="1209"/>
      <c r="TDZ433" s="1210"/>
      <c r="TEA433" s="1211"/>
      <c r="TEB433" s="1210"/>
      <c r="TED433" s="1208"/>
      <c r="TEE433" s="1209"/>
      <c r="TEF433" s="1209"/>
      <c r="TEG433" s="1209"/>
      <c r="TEH433" s="1209"/>
      <c r="TEI433" s="1210"/>
      <c r="TEJ433" s="1211"/>
      <c r="TEK433" s="1210"/>
      <c r="TEM433" s="1208"/>
      <c r="TEN433" s="1209"/>
      <c r="TEO433" s="1209"/>
      <c r="TEP433" s="1209"/>
      <c r="TEQ433" s="1209"/>
      <c r="TER433" s="1210"/>
      <c r="TES433" s="1211"/>
      <c r="TET433" s="1210"/>
      <c r="TEV433" s="1208"/>
      <c r="TEW433" s="1209"/>
      <c r="TEX433" s="1209"/>
      <c r="TEY433" s="1209"/>
      <c r="TEZ433" s="1209"/>
      <c r="TFA433" s="1210"/>
      <c r="TFB433" s="1211"/>
      <c r="TFC433" s="1210"/>
      <c r="TFE433" s="1208"/>
      <c r="TFF433" s="1209"/>
      <c r="TFG433" s="1209"/>
      <c r="TFH433" s="1209"/>
      <c r="TFI433" s="1209"/>
      <c r="TFJ433" s="1210"/>
      <c r="TFK433" s="1211"/>
      <c r="TFL433" s="1210"/>
      <c r="TFN433" s="1208"/>
      <c r="TFO433" s="1209"/>
      <c r="TFP433" s="1209"/>
      <c r="TFQ433" s="1209"/>
      <c r="TFR433" s="1209"/>
      <c r="TFS433" s="1210"/>
      <c r="TFT433" s="1211"/>
      <c r="TFU433" s="1210"/>
      <c r="TFW433" s="1208"/>
      <c r="TFX433" s="1209"/>
      <c r="TFY433" s="1209"/>
      <c r="TFZ433" s="1209"/>
      <c r="TGA433" s="1209"/>
      <c r="TGB433" s="1210"/>
      <c r="TGC433" s="1211"/>
      <c r="TGD433" s="1210"/>
      <c r="TGF433" s="1208"/>
      <c r="TGG433" s="1209"/>
      <c r="TGH433" s="1209"/>
      <c r="TGI433" s="1209"/>
      <c r="TGJ433" s="1209"/>
      <c r="TGK433" s="1210"/>
      <c r="TGL433" s="1211"/>
      <c r="TGM433" s="1210"/>
      <c r="TGO433" s="1208"/>
      <c r="TGP433" s="1209"/>
      <c r="TGQ433" s="1209"/>
      <c r="TGR433" s="1209"/>
      <c r="TGS433" s="1209"/>
      <c r="TGT433" s="1210"/>
      <c r="TGU433" s="1211"/>
      <c r="TGV433" s="1210"/>
      <c r="TGX433" s="1208"/>
      <c r="TGY433" s="1209"/>
      <c r="TGZ433" s="1209"/>
      <c r="THA433" s="1209"/>
      <c r="THB433" s="1209"/>
      <c r="THC433" s="1210"/>
      <c r="THD433" s="1211"/>
      <c r="THE433" s="1210"/>
      <c r="THG433" s="1208"/>
      <c r="THH433" s="1209"/>
      <c r="THI433" s="1209"/>
      <c r="THJ433" s="1209"/>
      <c r="THK433" s="1209"/>
      <c r="THL433" s="1210"/>
      <c r="THM433" s="1211"/>
      <c r="THN433" s="1210"/>
      <c r="THP433" s="1208"/>
      <c r="THQ433" s="1209"/>
      <c r="THR433" s="1209"/>
      <c r="THS433" s="1209"/>
      <c r="THT433" s="1209"/>
      <c r="THU433" s="1210"/>
      <c r="THV433" s="1211"/>
      <c r="THW433" s="1210"/>
      <c r="THY433" s="1208"/>
      <c r="THZ433" s="1209"/>
      <c r="TIA433" s="1209"/>
      <c r="TIB433" s="1209"/>
      <c r="TIC433" s="1209"/>
      <c r="TID433" s="1210"/>
      <c r="TIE433" s="1211"/>
      <c r="TIF433" s="1210"/>
      <c r="TIH433" s="1208"/>
      <c r="TII433" s="1209"/>
      <c r="TIJ433" s="1209"/>
      <c r="TIK433" s="1209"/>
      <c r="TIL433" s="1209"/>
      <c r="TIM433" s="1210"/>
      <c r="TIN433" s="1211"/>
      <c r="TIO433" s="1210"/>
      <c r="TIQ433" s="1208"/>
      <c r="TIR433" s="1209"/>
      <c r="TIS433" s="1209"/>
      <c r="TIT433" s="1209"/>
      <c r="TIU433" s="1209"/>
      <c r="TIV433" s="1210"/>
      <c r="TIW433" s="1211"/>
      <c r="TIX433" s="1210"/>
      <c r="TIZ433" s="1208"/>
      <c r="TJA433" s="1209"/>
      <c r="TJB433" s="1209"/>
      <c r="TJC433" s="1209"/>
      <c r="TJD433" s="1209"/>
      <c r="TJE433" s="1210"/>
      <c r="TJF433" s="1211"/>
      <c r="TJG433" s="1210"/>
      <c r="TJI433" s="1208"/>
      <c r="TJJ433" s="1209"/>
      <c r="TJK433" s="1209"/>
      <c r="TJL433" s="1209"/>
      <c r="TJM433" s="1209"/>
      <c r="TJN433" s="1210"/>
      <c r="TJO433" s="1211"/>
      <c r="TJP433" s="1210"/>
      <c r="TJR433" s="1208"/>
      <c r="TJS433" s="1209"/>
      <c r="TJT433" s="1209"/>
      <c r="TJU433" s="1209"/>
      <c r="TJV433" s="1209"/>
      <c r="TJW433" s="1210"/>
      <c r="TJX433" s="1211"/>
      <c r="TJY433" s="1210"/>
      <c r="TKA433" s="1208"/>
      <c r="TKB433" s="1209"/>
      <c r="TKC433" s="1209"/>
      <c r="TKD433" s="1209"/>
      <c r="TKE433" s="1209"/>
      <c r="TKF433" s="1210"/>
      <c r="TKG433" s="1211"/>
      <c r="TKH433" s="1210"/>
      <c r="TKJ433" s="1208"/>
      <c r="TKK433" s="1209"/>
      <c r="TKL433" s="1209"/>
      <c r="TKM433" s="1209"/>
      <c r="TKN433" s="1209"/>
      <c r="TKO433" s="1210"/>
      <c r="TKP433" s="1211"/>
      <c r="TKQ433" s="1210"/>
      <c r="TKS433" s="1208"/>
      <c r="TKT433" s="1209"/>
      <c r="TKU433" s="1209"/>
      <c r="TKV433" s="1209"/>
      <c r="TKW433" s="1209"/>
      <c r="TKX433" s="1210"/>
      <c r="TKY433" s="1211"/>
      <c r="TKZ433" s="1210"/>
      <c r="TLB433" s="1208"/>
      <c r="TLC433" s="1209"/>
      <c r="TLD433" s="1209"/>
      <c r="TLE433" s="1209"/>
      <c r="TLF433" s="1209"/>
      <c r="TLG433" s="1210"/>
      <c r="TLH433" s="1211"/>
      <c r="TLI433" s="1210"/>
      <c r="TLK433" s="1208"/>
      <c r="TLL433" s="1209"/>
      <c r="TLM433" s="1209"/>
      <c r="TLN433" s="1209"/>
      <c r="TLO433" s="1209"/>
      <c r="TLP433" s="1210"/>
      <c r="TLQ433" s="1211"/>
      <c r="TLR433" s="1210"/>
      <c r="TLT433" s="1208"/>
      <c r="TLU433" s="1209"/>
      <c r="TLV433" s="1209"/>
      <c r="TLW433" s="1209"/>
      <c r="TLX433" s="1209"/>
      <c r="TLY433" s="1210"/>
      <c r="TLZ433" s="1211"/>
      <c r="TMA433" s="1210"/>
      <c r="TMC433" s="1208"/>
      <c r="TMD433" s="1209"/>
      <c r="TME433" s="1209"/>
      <c r="TMF433" s="1209"/>
      <c r="TMG433" s="1209"/>
      <c r="TMH433" s="1210"/>
      <c r="TMI433" s="1211"/>
      <c r="TMJ433" s="1210"/>
      <c r="TML433" s="1208"/>
      <c r="TMM433" s="1209"/>
      <c r="TMN433" s="1209"/>
      <c r="TMO433" s="1209"/>
      <c r="TMP433" s="1209"/>
      <c r="TMQ433" s="1210"/>
      <c r="TMR433" s="1211"/>
      <c r="TMS433" s="1210"/>
      <c r="TMU433" s="1208"/>
      <c r="TMV433" s="1209"/>
      <c r="TMW433" s="1209"/>
      <c r="TMX433" s="1209"/>
      <c r="TMY433" s="1209"/>
      <c r="TMZ433" s="1210"/>
      <c r="TNA433" s="1211"/>
      <c r="TNB433" s="1210"/>
      <c r="TND433" s="1208"/>
      <c r="TNE433" s="1209"/>
      <c r="TNF433" s="1209"/>
      <c r="TNG433" s="1209"/>
      <c r="TNH433" s="1209"/>
      <c r="TNI433" s="1210"/>
      <c r="TNJ433" s="1211"/>
      <c r="TNK433" s="1210"/>
      <c r="TNM433" s="1208"/>
      <c r="TNN433" s="1209"/>
      <c r="TNO433" s="1209"/>
      <c r="TNP433" s="1209"/>
      <c r="TNQ433" s="1209"/>
      <c r="TNR433" s="1210"/>
      <c r="TNS433" s="1211"/>
      <c r="TNT433" s="1210"/>
      <c r="TNV433" s="1208"/>
      <c r="TNW433" s="1209"/>
      <c r="TNX433" s="1209"/>
      <c r="TNY433" s="1209"/>
      <c r="TNZ433" s="1209"/>
      <c r="TOA433" s="1210"/>
      <c r="TOB433" s="1211"/>
      <c r="TOC433" s="1210"/>
      <c r="TOE433" s="1208"/>
      <c r="TOF433" s="1209"/>
      <c r="TOG433" s="1209"/>
      <c r="TOH433" s="1209"/>
      <c r="TOI433" s="1209"/>
      <c r="TOJ433" s="1210"/>
      <c r="TOK433" s="1211"/>
      <c r="TOL433" s="1210"/>
      <c r="TON433" s="1208"/>
      <c r="TOO433" s="1209"/>
      <c r="TOP433" s="1209"/>
      <c r="TOQ433" s="1209"/>
      <c r="TOR433" s="1209"/>
      <c r="TOS433" s="1210"/>
      <c r="TOT433" s="1211"/>
      <c r="TOU433" s="1210"/>
      <c r="TOW433" s="1208"/>
      <c r="TOX433" s="1209"/>
      <c r="TOY433" s="1209"/>
      <c r="TOZ433" s="1209"/>
      <c r="TPA433" s="1209"/>
      <c r="TPB433" s="1210"/>
      <c r="TPC433" s="1211"/>
      <c r="TPD433" s="1210"/>
      <c r="TPF433" s="1208"/>
      <c r="TPG433" s="1209"/>
      <c r="TPH433" s="1209"/>
      <c r="TPI433" s="1209"/>
      <c r="TPJ433" s="1209"/>
      <c r="TPK433" s="1210"/>
      <c r="TPL433" s="1211"/>
      <c r="TPM433" s="1210"/>
      <c r="TPO433" s="1208"/>
      <c r="TPP433" s="1209"/>
      <c r="TPQ433" s="1209"/>
      <c r="TPR433" s="1209"/>
      <c r="TPS433" s="1209"/>
      <c r="TPT433" s="1210"/>
      <c r="TPU433" s="1211"/>
      <c r="TPV433" s="1210"/>
      <c r="TPX433" s="1208"/>
      <c r="TPY433" s="1209"/>
      <c r="TPZ433" s="1209"/>
      <c r="TQA433" s="1209"/>
      <c r="TQB433" s="1209"/>
      <c r="TQC433" s="1210"/>
      <c r="TQD433" s="1211"/>
      <c r="TQE433" s="1210"/>
      <c r="TQG433" s="1208"/>
      <c r="TQH433" s="1209"/>
      <c r="TQI433" s="1209"/>
      <c r="TQJ433" s="1209"/>
      <c r="TQK433" s="1209"/>
      <c r="TQL433" s="1210"/>
      <c r="TQM433" s="1211"/>
      <c r="TQN433" s="1210"/>
      <c r="TQP433" s="1208"/>
      <c r="TQQ433" s="1209"/>
      <c r="TQR433" s="1209"/>
      <c r="TQS433" s="1209"/>
      <c r="TQT433" s="1209"/>
      <c r="TQU433" s="1210"/>
      <c r="TQV433" s="1211"/>
      <c r="TQW433" s="1210"/>
      <c r="TQY433" s="1208"/>
      <c r="TQZ433" s="1209"/>
      <c r="TRA433" s="1209"/>
      <c r="TRB433" s="1209"/>
      <c r="TRC433" s="1209"/>
      <c r="TRD433" s="1210"/>
      <c r="TRE433" s="1211"/>
      <c r="TRF433" s="1210"/>
      <c r="TRH433" s="1208"/>
      <c r="TRI433" s="1209"/>
      <c r="TRJ433" s="1209"/>
      <c r="TRK433" s="1209"/>
      <c r="TRL433" s="1209"/>
      <c r="TRM433" s="1210"/>
      <c r="TRN433" s="1211"/>
      <c r="TRO433" s="1210"/>
      <c r="TRQ433" s="1208"/>
      <c r="TRR433" s="1209"/>
      <c r="TRS433" s="1209"/>
      <c r="TRT433" s="1209"/>
      <c r="TRU433" s="1209"/>
      <c r="TRV433" s="1210"/>
      <c r="TRW433" s="1211"/>
      <c r="TRX433" s="1210"/>
      <c r="TRZ433" s="1208"/>
      <c r="TSA433" s="1209"/>
      <c r="TSB433" s="1209"/>
      <c r="TSC433" s="1209"/>
      <c r="TSD433" s="1209"/>
      <c r="TSE433" s="1210"/>
      <c r="TSF433" s="1211"/>
      <c r="TSG433" s="1210"/>
      <c r="TSI433" s="1208"/>
      <c r="TSJ433" s="1209"/>
      <c r="TSK433" s="1209"/>
      <c r="TSL433" s="1209"/>
      <c r="TSM433" s="1209"/>
      <c r="TSN433" s="1210"/>
      <c r="TSO433" s="1211"/>
      <c r="TSP433" s="1210"/>
      <c r="TSR433" s="1208"/>
      <c r="TSS433" s="1209"/>
      <c r="TST433" s="1209"/>
      <c r="TSU433" s="1209"/>
      <c r="TSV433" s="1209"/>
      <c r="TSW433" s="1210"/>
      <c r="TSX433" s="1211"/>
      <c r="TSY433" s="1210"/>
      <c r="TTA433" s="1208"/>
      <c r="TTB433" s="1209"/>
      <c r="TTC433" s="1209"/>
      <c r="TTD433" s="1209"/>
      <c r="TTE433" s="1209"/>
      <c r="TTF433" s="1210"/>
      <c r="TTG433" s="1211"/>
      <c r="TTH433" s="1210"/>
      <c r="TTJ433" s="1208"/>
      <c r="TTK433" s="1209"/>
      <c r="TTL433" s="1209"/>
      <c r="TTM433" s="1209"/>
      <c r="TTN433" s="1209"/>
      <c r="TTO433" s="1210"/>
      <c r="TTP433" s="1211"/>
      <c r="TTQ433" s="1210"/>
      <c r="TTS433" s="1208"/>
      <c r="TTT433" s="1209"/>
      <c r="TTU433" s="1209"/>
      <c r="TTV433" s="1209"/>
      <c r="TTW433" s="1209"/>
      <c r="TTX433" s="1210"/>
      <c r="TTY433" s="1211"/>
      <c r="TTZ433" s="1210"/>
      <c r="TUB433" s="1208"/>
      <c r="TUC433" s="1209"/>
      <c r="TUD433" s="1209"/>
      <c r="TUE433" s="1209"/>
      <c r="TUF433" s="1209"/>
      <c r="TUG433" s="1210"/>
      <c r="TUH433" s="1211"/>
      <c r="TUI433" s="1210"/>
      <c r="TUK433" s="1208"/>
      <c r="TUL433" s="1209"/>
      <c r="TUM433" s="1209"/>
      <c r="TUN433" s="1209"/>
      <c r="TUO433" s="1209"/>
      <c r="TUP433" s="1210"/>
      <c r="TUQ433" s="1211"/>
      <c r="TUR433" s="1210"/>
      <c r="TUT433" s="1208"/>
      <c r="TUU433" s="1209"/>
      <c r="TUV433" s="1209"/>
      <c r="TUW433" s="1209"/>
      <c r="TUX433" s="1209"/>
      <c r="TUY433" s="1210"/>
      <c r="TUZ433" s="1211"/>
      <c r="TVA433" s="1210"/>
      <c r="TVC433" s="1208"/>
      <c r="TVD433" s="1209"/>
      <c r="TVE433" s="1209"/>
      <c r="TVF433" s="1209"/>
      <c r="TVG433" s="1209"/>
      <c r="TVH433" s="1210"/>
      <c r="TVI433" s="1211"/>
      <c r="TVJ433" s="1210"/>
      <c r="TVL433" s="1208"/>
      <c r="TVM433" s="1209"/>
      <c r="TVN433" s="1209"/>
      <c r="TVO433" s="1209"/>
      <c r="TVP433" s="1209"/>
      <c r="TVQ433" s="1210"/>
      <c r="TVR433" s="1211"/>
      <c r="TVS433" s="1210"/>
      <c r="TVU433" s="1208"/>
      <c r="TVV433" s="1209"/>
      <c r="TVW433" s="1209"/>
      <c r="TVX433" s="1209"/>
      <c r="TVY433" s="1209"/>
      <c r="TVZ433" s="1210"/>
      <c r="TWA433" s="1211"/>
      <c r="TWB433" s="1210"/>
      <c r="TWD433" s="1208"/>
      <c r="TWE433" s="1209"/>
      <c r="TWF433" s="1209"/>
      <c r="TWG433" s="1209"/>
      <c r="TWH433" s="1209"/>
      <c r="TWI433" s="1210"/>
      <c r="TWJ433" s="1211"/>
      <c r="TWK433" s="1210"/>
      <c r="TWM433" s="1208"/>
      <c r="TWN433" s="1209"/>
      <c r="TWO433" s="1209"/>
      <c r="TWP433" s="1209"/>
      <c r="TWQ433" s="1209"/>
      <c r="TWR433" s="1210"/>
      <c r="TWS433" s="1211"/>
      <c r="TWT433" s="1210"/>
      <c r="TWV433" s="1208"/>
      <c r="TWW433" s="1209"/>
      <c r="TWX433" s="1209"/>
      <c r="TWY433" s="1209"/>
      <c r="TWZ433" s="1209"/>
      <c r="TXA433" s="1210"/>
      <c r="TXB433" s="1211"/>
      <c r="TXC433" s="1210"/>
      <c r="TXE433" s="1208"/>
      <c r="TXF433" s="1209"/>
      <c r="TXG433" s="1209"/>
      <c r="TXH433" s="1209"/>
      <c r="TXI433" s="1209"/>
      <c r="TXJ433" s="1210"/>
      <c r="TXK433" s="1211"/>
      <c r="TXL433" s="1210"/>
      <c r="TXN433" s="1208"/>
      <c r="TXO433" s="1209"/>
      <c r="TXP433" s="1209"/>
      <c r="TXQ433" s="1209"/>
      <c r="TXR433" s="1209"/>
      <c r="TXS433" s="1210"/>
      <c r="TXT433" s="1211"/>
      <c r="TXU433" s="1210"/>
      <c r="TXW433" s="1208"/>
      <c r="TXX433" s="1209"/>
      <c r="TXY433" s="1209"/>
      <c r="TXZ433" s="1209"/>
      <c r="TYA433" s="1209"/>
      <c r="TYB433" s="1210"/>
      <c r="TYC433" s="1211"/>
      <c r="TYD433" s="1210"/>
      <c r="TYF433" s="1208"/>
      <c r="TYG433" s="1209"/>
      <c r="TYH433" s="1209"/>
      <c r="TYI433" s="1209"/>
      <c r="TYJ433" s="1209"/>
      <c r="TYK433" s="1210"/>
      <c r="TYL433" s="1211"/>
      <c r="TYM433" s="1210"/>
      <c r="TYO433" s="1208"/>
      <c r="TYP433" s="1209"/>
      <c r="TYQ433" s="1209"/>
      <c r="TYR433" s="1209"/>
      <c r="TYS433" s="1209"/>
      <c r="TYT433" s="1210"/>
      <c r="TYU433" s="1211"/>
      <c r="TYV433" s="1210"/>
      <c r="TYX433" s="1208"/>
      <c r="TYY433" s="1209"/>
      <c r="TYZ433" s="1209"/>
      <c r="TZA433" s="1209"/>
      <c r="TZB433" s="1209"/>
      <c r="TZC433" s="1210"/>
      <c r="TZD433" s="1211"/>
      <c r="TZE433" s="1210"/>
      <c r="TZG433" s="1208"/>
      <c r="TZH433" s="1209"/>
      <c r="TZI433" s="1209"/>
      <c r="TZJ433" s="1209"/>
      <c r="TZK433" s="1209"/>
      <c r="TZL433" s="1210"/>
      <c r="TZM433" s="1211"/>
      <c r="TZN433" s="1210"/>
      <c r="TZP433" s="1208"/>
      <c r="TZQ433" s="1209"/>
      <c r="TZR433" s="1209"/>
      <c r="TZS433" s="1209"/>
      <c r="TZT433" s="1209"/>
      <c r="TZU433" s="1210"/>
      <c r="TZV433" s="1211"/>
      <c r="TZW433" s="1210"/>
      <c r="TZY433" s="1208"/>
      <c r="TZZ433" s="1209"/>
      <c r="UAA433" s="1209"/>
      <c r="UAB433" s="1209"/>
      <c r="UAC433" s="1209"/>
      <c r="UAD433" s="1210"/>
      <c r="UAE433" s="1211"/>
      <c r="UAF433" s="1210"/>
      <c r="UAH433" s="1208"/>
      <c r="UAI433" s="1209"/>
      <c r="UAJ433" s="1209"/>
      <c r="UAK433" s="1209"/>
      <c r="UAL433" s="1209"/>
      <c r="UAM433" s="1210"/>
      <c r="UAN433" s="1211"/>
      <c r="UAO433" s="1210"/>
      <c r="UAQ433" s="1208"/>
      <c r="UAR433" s="1209"/>
      <c r="UAS433" s="1209"/>
      <c r="UAT433" s="1209"/>
      <c r="UAU433" s="1209"/>
      <c r="UAV433" s="1210"/>
      <c r="UAW433" s="1211"/>
      <c r="UAX433" s="1210"/>
      <c r="UAZ433" s="1208"/>
      <c r="UBA433" s="1209"/>
      <c r="UBB433" s="1209"/>
      <c r="UBC433" s="1209"/>
      <c r="UBD433" s="1209"/>
      <c r="UBE433" s="1210"/>
      <c r="UBF433" s="1211"/>
      <c r="UBG433" s="1210"/>
      <c r="UBI433" s="1208"/>
      <c r="UBJ433" s="1209"/>
      <c r="UBK433" s="1209"/>
      <c r="UBL433" s="1209"/>
      <c r="UBM433" s="1209"/>
      <c r="UBN433" s="1210"/>
      <c r="UBO433" s="1211"/>
      <c r="UBP433" s="1210"/>
      <c r="UBR433" s="1208"/>
      <c r="UBS433" s="1209"/>
      <c r="UBT433" s="1209"/>
      <c r="UBU433" s="1209"/>
      <c r="UBV433" s="1209"/>
      <c r="UBW433" s="1210"/>
      <c r="UBX433" s="1211"/>
      <c r="UBY433" s="1210"/>
      <c r="UCA433" s="1208"/>
      <c r="UCB433" s="1209"/>
      <c r="UCC433" s="1209"/>
      <c r="UCD433" s="1209"/>
      <c r="UCE433" s="1209"/>
      <c r="UCF433" s="1210"/>
      <c r="UCG433" s="1211"/>
      <c r="UCH433" s="1210"/>
      <c r="UCJ433" s="1208"/>
      <c r="UCK433" s="1209"/>
      <c r="UCL433" s="1209"/>
      <c r="UCM433" s="1209"/>
      <c r="UCN433" s="1209"/>
      <c r="UCO433" s="1210"/>
      <c r="UCP433" s="1211"/>
      <c r="UCQ433" s="1210"/>
      <c r="UCS433" s="1208"/>
      <c r="UCT433" s="1209"/>
      <c r="UCU433" s="1209"/>
      <c r="UCV433" s="1209"/>
      <c r="UCW433" s="1209"/>
      <c r="UCX433" s="1210"/>
      <c r="UCY433" s="1211"/>
      <c r="UCZ433" s="1210"/>
      <c r="UDB433" s="1208"/>
      <c r="UDC433" s="1209"/>
      <c r="UDD433" s="1209"/>
      <c r="UDE433" s="1209"/>
      <c r="UDF433" s="1209"/>
      <c r="UDG433" s="1210"/>
      <c r="UDH433" s="1211"/>
      <c r="UDI433" s="1210"/>
      <c r="UDK433" s="1208"/>
      <c r="UDL433" s="1209"/>
      <c r="UDM433" s="1209"/>
      <c r="UDN433" s="1209"/>
      <c r="UDO433" s="1209"/>
      <c r="UDP433" s="1210"/>
      <c r="UDQ433" s="1211"/>
      <c r="UDR433" s="1210"/>
      <c r="UDT433" s="1208"/>
      <c r="UDU433" s="1209"/>
      <c r="UDV433" s="1209"/>
      <c r="UDW433" s="1209"/>
      <c r="UDX433" s="1209"/>
      <c r="UDY433" s="1210"/>
      <c r="UDZ433" s="1211"/>
      <c r="UEA433" s="1210"/>
      <c r="UEC433" s="1208"/>
      <c r="UED433" s="1209"/>
      <c r="UEE433" s="1209"/>
      <c r="UEF433" s="1209"/>
      <c r="UEG433" s="1209"/>
      <c r="UEH433" s="1210"/>
      <c r="UEI433" s="1211"/>
      <c r="UEJ433" s="1210"/>
      <c r="UEL433" s="1208"/>
      <c r="UEM433" s="1209"/>
      <c r="UEN433" s="1209"/>
      <c r="UEO433" s="1209"/>
      <c r="UEP433" s="1209"/>
      <c r="UEQ433" s="1210"/>
      <c r="UER433" s="1211"/>
      <c r="UES433" s="1210"/>
      <c r="UEU433" s="1208"/>
      <c r="UEV433" s="1209"/>
      <c r="UEW433" s="1209"/>
      <c r="UEX433" s="1209"/>
      <c r="UEY433" s="1209"/>
      <c r="UEZ433" s="1210"/>
      <c r="UFA433" s="1211"/>
      <c r="UFB433" s="1210"/>
      <c r="UFD433" s="1208"/>
      <c r="UFE433" s="1209"/>
      <c r="UFF433" s="1209"/>
      <c r="UFG433" s="1209"/>
      <c r="UFH433" s="1209"/>
      <c r="UFI433" s="1210"/>
      <c r="UFJ433" s="1211"/>
      <c r="UFK433" s="1210"/>
      <c r="UFM433" s="1208"/>
      <c r="UFN433" s="1209"/>
      <c r="UFO433" s="1209"/>
      <c r="UFP433" s="1209"/>
      <c r="UFQ433" s="1209"/>
      <c r="UFR433" s="1210"/>
      <c r="UFS433" s="1211"/>
      <c r="UFT433" s="1210"/>
      <c r="UFV433" s="1208"/>
      <c r="UFW433" s="1209"/>
      <c r="UFX433" s="1209"/>
      <c r="UFY433" s="1209"/>
      <c r="UFZ433" s="1209"/>
      <c r="UGA433" s="1210"/>
      <c r="UGB433" s="1211"/>
      <c r="UGC433" s="1210"/>
      <c r="UGE433" s="1208"/>
      <c r="UGF433" s="1209"/>
      <c r="UGG433" s="1209"/>
      <c r="UGH433" s="1209"/>
      <c r="UGI433" s="1209"/>
      <c r="UGJ433" s="1210"/>
      <c r="UGK433" s="1211"/>
      <c r="UGL433" s="1210"/>
      <c r="UGN433" s="1208"/>
      <c r="UGO433" s="1209"/>
      <c r="UGP433" s="1209"/>
      <c r="UGQ433" s="1209"/>
      <c r="UGR433" s="1209"/>
      <c r="UGS433" s="1210"/>
      <c r="UGT433" s="1211"/>
      <c r="UGU433" s="1210"/>
      <c r="UGW433" s="1208"/>
      <c r="UGX433" s="1209"/>
      <c r="UGY433" s="1209"/>
      <c r="UGZ433" s="1209"/>
      <c r="UHA433" s="1209"/>
      <c r="UHB433" s="1210"/>
      <c r="UHC433" s="1211"/>
      <c r="UHD433" s="1210"/>
      <c r="UHF433" s="1208"/>
      <c r="UHG433" s="1209"/>
      <c r="UHH433" s="1209"/>
      <c r="UHI433" s="1209"/>
      <c r="UHJ433" s="1209"/>
      <c r="UHK433" s="1210"/>
      <c r="UHL433" s="1211"/>
      <c r="UHM433" s="1210"/>
      <c r="UHO433" s="1208"/>
      <c r="UHP433" s="1209"/>
      <c r="UHQ433" s="1209"/>
      <c r="UHR433" s="1209"/>
      <c r="UHS433" s="1209"/>
      <c r="UHT433" s="1210"/>
      <c r="UHU433" s="1211"/>
      <c r="UHV433" s="1210"/>
      <c r="UHX433" s="1208"/>
      <c r="UHY433" s="1209"/>
      <c r="UHZ433" s="1209"/>
      <c r="UIA433" s="1209"/>
      <c r="UIB433" s="1209"/>
      <c r="UIC433" s="1210"/>
      <c r="UID433" s="1211"/>
      <c r="UIE433" s="1210"/>
      <c r="UIG433" s="1208"/>
      <c r="UIH433" s="1209"/>
      <c r="UII433" s="1209"/>
      <c r="UIJ433" s="1209"/>
      <c r="UIK433" s="1209"/>
      <c r="UIL433" s="1210"/>
      <c r="UIM433" s="1211"/>
      <c r="UIN433" s="1210"/>
      <c r="UIP433" s="1208"/>
      <c r="UIQ433" s="1209"/>
      <c r="UIR433" s="1209"/>
      <c r="UIS433" s="1209"/>
      <c r="UIT433" s="1209"/>
      <c r="UIU433" s="1210"/>
      <c r="UIV433" s="1211"/>
      <c r="UIW433" s="1210"/>
      <c r="UIY433" s="1208"/>
      <c r="UIZ433" s="1209"/>
      <c r="UJA433" s="1209"/>
      <c r="UJB433" s="1209"/>
      <c r="UJC433" s="1209"/>
      <c r="UJD433" s="1210"/>
      <c r="UJE433" s="1211"/>
      <c r="UJF433" s="1210"/>
      <c r="UJH433" s="1208"/>
      <c r="UJI433" s="1209"/>
      <c r="UJJ433" s="1209"/>
      <c r="UJK433" s="1209"/>
      <c r="UJL433" s="1209"/>
      <c r="UJM433" s="1210"/>
      <c r="UJN433" s="1211"/>
      <c r="UJO433" s="1210"/>
      <c r="UJQ433" s="1208"/>
      <c r="UJR433" s="1209"/>
      <c r="UJS433" s="1209"/>
      <c r="UJT433" s="1209"/>
      <c r="UJU433" s="1209"/>
      <c r="UJV433" s="1210"/>
      <c r="UJW433" s="1211"/>
      <c r="UJX433" s="1210"/>
      <c r="UJZ433" s="1208"/>
      <c r="UKA433" s="1209"/>
      <c r="UKB433" s="1209"/>
      <c r="UKC433" s="1209"/>
      <c r="UKD433" s="1209"/>
      <c r="UKE433" s="1210"/>
      <c r="UKF433" s="1211"/>
      <c r="UKG433" s="1210"/>
      <c r="UKI433" s="1208"/>
      <c r="UKJ433" s="1209"/>
      <c r="UKK433" s="1209"/>
      <c r="UKL433" s="1209"/>
      <c r="UKM433" s="1209"/>
      <c r="UKN433" s="1210"/>
      <c r="UKO433" s="1211"/>
      <c r="UKP433" s="1210"/>
      <c r="UKR433" s="1208"/>
      <c r="UKS433" s="1209"/>
      <c r="UKT433" s="1209"/>
      <c r="UKU433" s="1209"/>
      <c r="UKV433" s="1209"/>
      <c r="UKW433" s="1210"/>
      <c r="UKX433" s="1211"/>
      <c r="UKY433" s="1210"/>
      <c r="ULA433" s="1208"/>
      <c r="ULB433" s="1209"/>
      <c r="ULC433" s="1209"/>
      <c r="ULD433" s="1209"/>
      <c r="ULE433" s="1209"/>
      <c r="ULF433" s="1210"/>
      <c r="ULG433" s="1211"/>
      <c r="ULH433" s="1210"/>
      <c r="ULJ433" s="1208"/>
      <c r="ULK433" s="1209"/>
      <c r="ULL433" s="1209"/>
      <c r="ULM433" s="1209"/>
      <c r="ULN433" s="1209"/>
      <c r="ULO433" s="1210"/>
      <c r="ULP433" s="1211"/>
      <c r="ULQ433" s="1210"/>
      <c r="ULS433" s="1208"/>
      <c r="ULT433" s="1209"/>
      <c r="ULU433" s="1209"/>
      <c r="ULV433" s="1209"/>
      <c r="ULW433" s="1209"/>
      <c r="ULX433" s="1210"/>
      <c r="ULY433" s="1211"/>
      <c r="ULZ433" s="1210"/>
      <c r="UMB433" s="1208"/>
      <c r="UMC433" s="1209"/>
      <c r="UMD433" s="1209"/>
      <c r="UME433" s="1209"/>
      <c r="UMF433" s="1209"/>
      <c r="UMG433" s="1210"/>
      <c r="UMH433" s="1211"/>
      <c r="UMI433" s="1210"/>
      <c r="UMK433" s="1208"/>
      <c r="UML433" s="1209"/>
      <c r="UMM433" s="1209"/>
      <c r="UMN433" s="1209"/>
      <c r="UMO433" s="1209"/>
      <c r="UMP433" s="1210"/>
      <c r="UMQ433" s="1211"/>
      <c r="UMR433" s="1210"/>
      <c r="UMT433" s="1208"/>
      <c r="UMU433" s="1209"/>
      <c r="UMV433" s="1209"/>
      <c r="UMW433" s="1209"/>
      <c r="UMX433" s="1209"/>
      <c r="UMY433" s="1210"/>
      <c r="UMZ433" s="1211"/>
      <c r="UNA433" s="1210"/>
      <c r="UNC433" s="1208"/>
      <c r="UND433" s="1209"/>
      <c r="UNE433" s="1209"/>
      <c r="UNF433" s="1209"/>
      <c r="UNG433" s="1209"/>
      <c r="UNH433" s="1210"/>
      <c r="UNI433" s="1211"/>
      <c r="UNJ433" s="1210"/>
      <c r="UNL433" s="1208"/>
      <c r="UNM433" s="1209"/>
      <c r="UNN433" s="1209"/>
      <c r="UNO433" s="1209"/>
      <c r="UNP433" s="1209"/>
      <c r="UNQ433" s="1210"/>
      <c r="UNR433" s="1211"/>
      <c r="UNS433" s="1210"/>
      <c r="UNU433" s="1208"/>
      <c r="UNV433" s="1209"/>
      <c r="UNW433" s="1209"/>
      <c r="UNX433" s="1209"/>
      <c r="UNY433" s="1209"/>
      <c r="UNZ433" s="1210"/>
      <c r="UOA433" s="1211"/>
      <c r="UOB433" s="1210"/>
      <c r="UOD433" s="1208"/>
      <c r="UOE433" s="1209"/>
      <c r="UOF433" s="1209"/>
      <c r="UOG433" s="1209"/>
      <c r="UOH433" s="1209"/>
      <c r="UOI433" s="1210"/>
      <c r="UOJ433" s="1211"/>
      <c r="UOK433" s="1210"/>
      <c r="UOM433" s="1208"/>
      <c r="UON433" s="1209"/>
      <c r="UOO433" s="1209"/>
      <c r="UOP433" s="1209"/>
      <c r="UOQ433" s="1209"/>
      <c r="UOR433" s="1210"/>
      <c r="UOS433" s="1211"/>
      <c r="UOT433" s="1210"/>
      <c r="UOV433" s="1208"/>
      <c r="UOW433" s="1209"/>
      <c r="UOX433" s="1209"/>
      <c r="UOY433" s="1209"/>
      <c r="UOZ433" s="1209"/>
      <c r="UPA433" s="1210"/>
      <c r="UPB433" s="1211"/>
      <c r="UPC433" s="1210"/>
      <c r="UPE433" s="1208"/>
      <c r="UPF433" s="1209"/>
      <c r="UPG433" s="1209"/>
      <c r="UPH433" s="1209"/>
      <c r="UPI433" s="1209"/>
      <c r="UPJ433" s="1210"/>
      <c r="UPK433" s="1211"/>
      <c r="UPL433" s="1210"/>
      <c r="UPN433" s="1208"/>
      <c r="UPO433" s="1209"/>
      <c r="UPP433" s="1209"/>
      <c r="UPQ433" s="1209"/>
      <c r="UPR433" s="1209"/>
      <c r="UPS433" s="1210"/>
      <c r="UPT433" s="1211"/>
      <c r="UPU433" s="1210"/>
      <c r="UPW433" s="1208"/>
      <c r="UPX433" s="1209"/>
      <c r="UPY433" s="1209"/>
      <c r="UPZ433" s="1209"/>
      <c r="UQA433" s="1209"/>
      <c r="UQB433" s="1210"/>
      <c r="UQC433" s="1211"/>
      <c r="UQD433" s="1210"/>
      <c r="UQF433" s="1208"/>
      <c r="UQG433" s="1209"/>
      <c r="UQH433" s="1209"/>
      <c r="UQI433" s="1209"/>
      <c r="UQJ433" s="1209"/>
      <c r="UQK433" s="1210"/>
      <c r="UQL433" s="1211"/>
      <c r="UQM433" s="1210"/>
      <c r="UQO433" s="1208"/>
      <c r="UQP433" s="1209"/>
      <c r="UQQ433" s="1209"/>
      <c r="UQR433" s="1209"/>
      <c r="UQS433" s="1209"/>
      <c r="UQT433" s="1210"/>
      <c r="UQU433" s="1211"/>
      <c r="UQV433" s="1210"/>
      <c r="UQX433" s="1208"/>
      <c r="UQY433" s="1209"/>
      <c r="UQZ433" s="1209"/>
      <c r="URA433" s="1209"/>
      <c r="URB433" s="1209"/>
      <c r="URC433" s="1210"/>
      <c r="URD433" s="1211"/>
      <c r="URE433" s="1210"/>
      <c r="URG433" s="1208"/>
      <c r="URH433" s="1209"/>
      <c r="URI433" s="1209"/>
      <c r="URJ433" s="1209"/>
      <c r="URK433" s="1209"/>
      <c r="URL433" s="1210"/>
      <c r="URM433" s="1211"/>
      <c r="URN433" s="1210"/>
      <c r="URP433" s="1208"/>
      <c r="URQ433" s="1209"/>
      <c r="URR433" s="1209"/>
      <c r="URS433" s="1209"/>
      <c r="URT433" s="1209"/>
      <c r="URU433" s="1210"/>
      <c r="URV433" s="1211"/>
      <c r="URW433" s="1210"/>
      <c r="URY433" s="1208"/>
      <c r="URZ433" s="1209"/>
      <c r="USA433" s="1209"/>
      <c r="USB433" s="1209"/>
      <c r="USC433" s="1209"/>
      <c r="USD433" s="1210"/>
      <c r="USE433" s="1211"/>
      <c r="USF433" s="1210"/>
      <c r="USH433" s="1208"/>
      <c r="USI433" s="1209"/>
      <c r="USJ433" s="1209"/>
      <c r="USK433" s="1209"/>
      <c r="USL433" s="1209"/>
      <c r="USM433" s="1210"/>
      <c r="USN433" s="1211"/>
      <c r="USO433" s="1210"/>
      <c r="USQ433" s="1208"/>
      <c r="USR433" s="1209"/>
      <c r="USS433" s="1209"/>
      <c r="UST433" s="1209"/>
      <c r="USU433" s="1209"/>
      <c r="USV433" s="1210"/>
      <c r="USW433" s="1211"/>
      <c r="USX433" s="1210"/>
      <c r="USZ433" s="1208"/>
      <c r="UTA433" s="1209"/>
      <c r="UTB433" s="1209"/>
      <c r="UTC433" s="1209"/>
      <c r="UTD433" s="1209"/>
      <c r="UTE433" s="1210"/>
      <c r="UTF433" s="1211"/>
      <c r="UTG433" s="1210"/>
      <c r="UTI433" s="1208"/>
      <c r="UTJ433" s="1209"/>
      <c r="UTK433" s="1209"/>
      <c r="UTL433" s="1209"/>
      <c r="UTM433" s="1209"/>
      <c r="UTN433" s="1210"/>
      <c r="UTO433" s="1211"/>
      <c r="UTP433" s="1210"/>
      <c r="UTR433" s="1208"/>
      <c r="UTS433" s="1209"/>
      <c r="UTT433" s="1209"/>
      <c r="UTU433" s="1209"/>
      <c r="UTV433" s="1209"/>
      <c r="UTW433" s="1210"/>
      <c r="UTX433" s="1211"/>
      <c r="UTY433" s="1210"/>
      <c r="UUA433" s="1208"/>
      <c r="UUB433" s="1209"/>
      <c r="UUC433" s="1209"/>
      <c r="UUD433" s="1209"/>
      <c r="UUE433" s="1209"/>
      <c r="UUF433" s="1210"/>
      <c r="UUG433" s="1211"/>
      <c r="UUH433" s="1210"/>
      <c r="UUJ433" s="1208"/>
      <c r="UUK433" s="1209"/>
      <c r="UUL433" s="1209"/>
      <c r="UUM433" s="1209"/>
      <c r="UUN433" s="1209"/>
      <c r="UUO433" s="1210"/>
      <c r="UUP433" s="1211"/>
      <c r="UUQ433" s="1210"/>
      <c r="UUS433" s="1208"/>
      <c r="UUT433" s="1209"/>
      <c r="UUU433" s="1209"/>
      <c r="UUV433" s="1209"/>
      <c r="UUW433" s="1209"/>
      <c r="UUX433" s="1210"/>
      <c r="UUY433" s="1211"/>
      <c r="UUZ433" s="1210"/>
      <c r="UVB433" s="1208"/>
      <c r="UVC433" s="1209"/>
      <c r="UVD433" s="1209"/>
      <c r="UVE433" s="1209"/>
      <c r="UVF433" s="1209"/>
      <c r="UVG433" s="1210"/>
      <c r="UVH433" s="1211"/>
      <c r="UVI433" s="1210"/>
      <c r="UVK433" s="1208"/>
      <c r="UVL433" s="1209"/>
      <c r="UVM433" s="1209"/>
      <c r="UVN433" s="1209"/>
      <c r="UVO433" s="1209"/>
      <c r="UVP433" s="1210"/>
      <c r="UVQ433" s="1211"/>
      <c r="UVR433" s="1210"/>
      <c r="UVT433" s="1208"/>
      <c r="UVU433" s="1209"/>
      <c r="UVV433" s="1209"/>
      <c r="UVW433" s="1209"/>
      <c r="UVX433" s="1209"/>
      <c r="UVY433" s="1210"/>
      <c r="UVZ433" s="1211"/>
      <c r="UWA433" s="1210"/>
      <c r="UWC433" s="1208"/>
      <c r="UWD433" s="1209"/>
      <c r="UWE433" s="1209"/>
      <c r="UWF433" s="1209"/>
      <c r="UWG433" s="1209"/>
      <c r="UWH433" s="1210"/>
      <c r="UWI433" s="1211"/>
      <c r="UWJ433" s="1210"/>
      <c r="UWL433" s="1208"/>
      <c r="UWM433" s="1209"/>
      <c r="UWN433" s="1209"/>
      <c r="UWO433" s="1209"/>
      <c r="UWP433" s="1209"/>
      <c r="UWQ433" s="1210"/>
      <c r="UWR433" s="1211"/>
      <c r="UWS433" s="1210"/>
      <c r="UWU433" s="1208"/>
      <c r="UWV433" s="1209"/>
      <c r="UWW433" s="1209"/>
      <c r="UWX433" s="1209"/>
      <c r="UWY433" s="1209"/>
      <c r="UWZ433" s="1210"/>
      <c r="UXA433" s="1211"/>
      <c r="UXB433" s="1210"/>
      <c r="UXD433" s="1208"/>
      <c r="UXE433" s="1209"/>
      <c r="UXF433" s="1209"/>
      <c r="UXG433" s="1209"/>
      <c r="UXH433" s="1209"/>
      <c r="UXI433" s="1210"/>
      <c r="UXJ433" s="1211"/>
      <c r="UXK433" s="1210"/>
      <c r="UXM433" s="1208"/>
      <c r="UXN433" s="1209"/>
      <c r="UXO433" s="1209"/>
      <c r="UXP433" s="1209"/>
      <c r="UXQ433" s="1209"/>
      <c r="UXR433" s="1210"/>
      <c r="UXS433" s="1211"/>
      <c r="UXT433" s="1210"/>
      <c r="UXV433" s="1208"/>
      <c r="UXW433" s="1209"/>
      <c r="UXX433" s="1209"/>
      <c r="UXY433" s="1209"/>
      <c r="UXZ433" s="1209"/>
      <c r="UYA433" s="1210"/>
      <c r="UYB433" s="1211"/>
      <c r="UYC433" s="1210"/>
      <c r="UYE433" s="1208"/>
      <c r="UYF433" s="1209"/>
      <c r="UYG433" s="1209"/>
      <c r="UYH433" s="1209"/>
      <c r="UYI433" s="1209"/>
      <c r="UYJ433" s="1210"/>
      <c r="UYK433" s="1211"/>
      <c r="UYL433" s="1210"/>
      <c r="UYN433" s="1208"/>
      <c r="UYO433" s="1209"/>
      <c r="UYP433" s="1209"/>
      <c r="UYQ433" s="1209"/>
      <c r="UYR433" s="1209"/>
      <c r="UYS433" s="1210"/>
      <c r="UYT433" s="1211"/>
      <c r="UYU433" s="1210"/>
      <c r="UYW433" s="1208"/>
      <c r="UYX433" s="1209"/>
      <c r="UYY433" s="1209"/>
      <c r="UYZ433" s="1209"/>
      <c r="UZA433" s="1209"/>
      <c r="UZB433" s="1210"/>
      <c r="UZC433" s="1211"/>
      <c r="UZD433" s="1210"/>
      <c r="UZF433" s="1208"/>
      <c r="UZG433" s="1209"/>
      <c r="UZH433" s="1209"/>
      <c r="UZI433" s="1209"/>
      <c r="UZJ433" s="1209"/>
      <c r="UZK433" s="1210"/>
      <c r="UZL433" s="1211"/>
      <c r="UZM433" s="1210"/>
      <c r="UZO433" s="1208"/>
      <c r="UZP433" s="1209"/>
      <c r="UZQ433" s="1209"/>
      <c r="UZR433" s="1209"/>
      <c r="UZS433" s="1209"/>
      <c r="UZT433" s="1210"/>
      <c r="UZU433" s="1211"/>
      <c r="UZV433" s="1210"/>
      <c r="UZX433" s="1208"/>
      <c r="UZY433" s="1209"/>
      <c r="UZZ433" s="1209"/>
      <c r="VAA433" s="1209"/>
      <c r="VAB433" s="1209"/>
      <c r="VAC433" s="1210"/>
      <c r="VAD433" s="1211"/>
      <c r="VAE433" s="1210"/>
      <c r="VAG433" s="1208"/>
      <c r="VAH433" s="1209"/>
      <c r="VAI433" s="1209"/>
      <c r="VAJ433" s="1209"/>
      <c r="VAK433" s="1209"/>
      <c r="VAL433" s="1210"/>
      <c r="VAM433" s="1211"/>
      <c r="VAN433" s="1210"/>
      <c r="VAP433" s="1208"/>
      <c r="VAQ433" s="1209"/>
      <c r="VAR433" s="1209"/>
      <c r="VAS433" s="1209"/>
      <c r="VAT433" s="1209"/>
      <c r="VAU433" s="1210"/>
      <c r="VAV433" s="1211"/>
      <c r="VAW433" s="1210"/>
      <c r="VAY433" s="1208"/>
      <c r="VAZ433" s="1209"/>
      <c r="VBA433" s="1209"/>
      <c r="VBB433" s="1209"/>
      <c r="VBC433" s="1209"/>
      <c r="VBD433" s="1210"/>
      <c r="VBE433" s="1211"/>
      <c r="VBF433" s="1210"/>
      <c r="VBH433" s="1208"/>
      <c r="VBI433" s="1209"/>
      <c r="VBJ433" s="1209"/>
      <c r="VBK433" s="1209"/>
      <c r="VBL433" s="1209"/>
      <c r="VBM433" s="1210"/>
      <c r="VBN433" s="1211"/>
      <c r="VBO433" s="1210"/>
      <c r="VBQ433" s="1208"/>
      <c r="VBR433" s="1209"/>
      <c r="VBS433" s="1209"/>
      <c r="VBT433" s="1209"/>
      <c r="VBU433" s="1209"/>
      <c r="VBV433" s="1210"/>
      <c r="VBW433" s="1211"/>
      <c r="VBX433" s="1210"/>
      <c r="VBZ433" s="1208"/>
      <c r="VCA433" s="1209"/>
      <c r="VCB433" s="1209"/>
      <c r="VCC433" s="1209"/>
      <c r="VCD433" s="1209"/>
      <c r="VCE433" s="1210"/>
      <c r="VCF433" s="1211"/>
      <c r="VCG433" s="1210"/>
      <c r="VCI433" s="1208"/>
      <c r="VCJ433" s="1209"/>
      <c r="VCK433" s="1209"/>
      <c r="VCL433" s="1209"/>
      <c r="VCM433" s="1209"/>
      <c r="VCN433" s="1210"/>
      <c r="VCO433" s="1211"/>
      <c r="VCP433" s="1210"/>
      <c r="VCR433" s="1208"/>
      <c r="VCS433" s="1209"/>
      <c r="VCT433" s="1209"/>
      <c r="VCU433" s="1209"/>
      <c r="VCV433" s="1209"/>
      <c r="VCW433" s="1210"/>
      <c r="VCX433" s="1211"/>
      <c r="VCY433" s="1210"/>
      <c r="VDA433" s="1208"/>
      <c r="VDB433" s="1209"/>
      <c r="VDC433" s="1209"/>
      <c r="VDD433" s="1209"/>
      <c r="VDE433" s="1209"/>
      <c r="VDF433" s="1210"/>
      <c r="VDG433" s="1211"/>
      <c r="VDH433" s="1210"/>
      <c r="VDJ433" s="1208"/>
      <c r="VDK433" s="1209"/>
      <c r="VDL433" s="1209"/>
      <c r="VDM433" s="1209"/>
      <c r="VDN433" s="1209"/>
      <c r="VDO433" s="1210"/>
      <c r="VDP433" s="1211"/>
      <c r="VDQ433" s="1210"/>
      <c r="VDS433" s="1208"/>
      <c r="VDT433" s="1209"/>
      <c r="VDU433" s="1209"/>
      <c r="VDV433" s="1209"/>
      <c r="VDW433" s="1209"/>
      <c r="VDX433" s="1210"/>
      <c r="VDY433" s="1211"/>
      <c r="VDZ433" s="1210"/>
      <c r="VEB433" s="1208"/>
      <c r="VEC433" s="1209"/>
      <c r="VED433" s="1209"/>
      <c r="VEE433" s="1209"/>
      <c r="VEF433" s="1209"/>
      <c r="VEG433" s="1210"/>
      <c r="VEH433" s="1211"/>
      <c r="VEI433" s="1210"/>
      <c r="VEK433" s="1208"/>
      <c r="VEL433" s="1209"/>
      <c r="VEM433" s="1209"/>
      <c r="VEN433" s="1209"/>
      <c r="VEO433" s="1209"/>
      <c r="VEP433" s="1210"/>
      <c r="VEQ433" s="1211"/>
      <c r="VER433" s="1210"/>
      <c r="VET433" s="1208"/>
      <c r="VEU433" s="1209"/>
      <c r="VEV433" s="1209"/>
      <c r="VEW433" s="1209"/>
      <c r="VEX433" s="1209"/>
      <c r="VEY433" s="1210"/>
      <c r="VEZ433" s="1211"/>
      <c r="VFA433" s="1210"/>
      <c r="VFC433" s="1208"/>
      <c r="VFD433" s="1209"/>
      <c r="VFE433" s="1209"/>
      <c r="VFF433" s="1209"/>
      <c r="VFG433" s="1209"/>
      <c r="VFH433" s="1210"/>
      <c r="VFI433" s="1211"/>
      <c r="VFJ433" s="1210"/>
      <c r="VFL433" s="1208"/>
      <c r="VFM433" s="1209"/>
      <c r="VFN433" s="1209"/>
      <c r="VFO433" s="1209"/>
      <c r="VFP433" s="1209"/>
      <c r="VFQ433" s="1210"/>
      <c r="VFR433" s="1211"/>
      <c r="VFS433" s="1210"/>
      <c r="VFU433" s="1208"/>
      <c r="VFV433" s="1209"/>
      <c r="VFW433" s="1209"/>
      <c r="VFX433" s="1209"/>
      <c r="VFY433" s="1209"/>
      <c r="VFZ433" s="1210"/>
      <c r="VGA433" s="1211"/>
      <c r="VGB433" s="1210"/>
      <c r="VGD433" s="1208"/>
      <c r="VGE433" s="1209"/>
      <c r="VGF433" s="1209"/>
      <c r="VGG433" s="1209"/>
      <c r="VGH433" s="1209"/>
      <c r="VGI433" s="1210"/>
      <c r="VGJ433" s="1211"/>
      <c r="VGK433" s="1210"/>
      <c r="VGM433" s="1208"/>
      <c r="VGN433" s="1209"/>
      <c r="VGO433" s="1209"/>
      <c r="VGP433" s="1209"/>
      <c r="VGQ433" s="1209"/>
      <c r="VGR433" s="1210"/>
      <c r="VGS433" s="1211"/>
      <c r="VGT433" s="1210"/>
      <c r="VGV433" s="1208"/>
      <c r="VGW433" s="1209"/>
      <c r="VGX433" s="1209"/>
      <c r="VGY433" s="1209"/>
      <c r="VGZ433" s="1209"/>
      <c r="VHA433" s="1210"/>
      <c r="VHB433" s="1211"/>
      <c r="VHC433" s="1210"/>
      <c r="VHE433" s="1208"/>
      <c r="VHF433" s="1209"/>
      <c r="VHG433" s="1209"/>
      <c r="VHH433" s="1209"/>
      <c r="VHI433" s="1209"/>
      <c r="VHJ433" s="1210"/>
      <c r="VHK433" s="1211"/>
      <c r="VHL433" s="1210"/>
      <c r="VHN433" s="1208"/>
      <c r="VHO433" s="1209"/>
      <c r="VHP433" s="1209"/>
      <c r="VHQ433" s="1209"/>
      <c r="VHR433" s="1209"/>
      <c r="VHS433" s="1210"/>
      <c r="VHT433" s="1211"/>
      <c r="VHU433" s="1210"/>
      <c r="VHW433" s="1208"/>
      <c r="VHX433" s="1209"/>
      <c r="VHY433" s="1209"/>
      <c r="VHZ433" s="1209"/>
      <c r="VIA433" s="1209"/>
      <c r="VIB433" s="1210"/>
      <c r="VIC433" s="1211"/>
      <c r="VID433" s="1210"/>
      <c r="VIF433" s="1208"/>
      <c r="VIG433" s="1209"/>
      <c r="VIH433" s="1209"/>
      <c r="VII433" s="1209"/>
      <c r="VIJ433" s="1209"/>
      <c r="VIK433" s="1210"/>
      <c r="VIL433" s="1211"/>
      <c r="VIM433" s="1210"/>
      <c r="VIO433" s="1208"/>
      <c r="VIP433" s="1209"/>
      <c r="VIQ433" s="1209"/>
      <c r="VIR433" s="1209"/>
      <c r="VIS433" s="1209"/>
      <c r="VIT433" s="1210"/>
      <c r="VIU433" s="1211"/>
      <c r="VIV433" s="1210"/>
      <c r="VIX433" s="1208"/>
      <c r="VIY433" s="1209"/>
      <c r="VIZ433" s="1209"/>
      <c r="VJA433" s="1209"/>
      <c r="VJB433" s="1209"/>
      <c r="VJC433" s="1210"/>
      <c r="VJD433" s="1211"/>
      <c r="VJE433" s="1210"/>
      <c r="VJG433" s="1208"/>
      <c r="VJH433" s="1209"/>
      <c r="VJI433" s="1209"/>
      <c r="VJJ433" s="1209"/>
      <c r="VJK433" s="1209"/>
      <c r="VJL433" s="1210"/>
      <c r="VJM433" s="1211"/>
      <c r="VJN433" s="1210"/>
      <c r="VJP433" s="1208"/>
      <c r="VJQ433" s="1209"/>
      <c r="VJR433" s="1209"/>
      <c r="VJS433" s="1209"/>
      <c r="VJT433" s="1209"/>
      <c r="VJU433" s="1210"/>
      <c r="VJV433" s="1211"/>
      <c r="VJW433" s="1210"/>
      <c r="VJY433" s="1208"/>
      <c r="VJZ433" s="1209"/>
      <c r="VKA433" s="1209"/>
      <c r="VKB433" s="1209"/>
      <c r="VKC433" s="1209"/>
      <c r="VKD433" s="1210"/>
      <c r="VKE433" s="1211"/>
      <c r="VKF433" s="1210"/>
      <c r="VKH433" s="1208"/>
      <c r="VKI433" s="1209"/>
      <c r="VKJ433" s="1209"/>
      <c r="VKK433" s="1209"/>
      <c r="VKL433" s="1209"/>
      <c r="VKM433" s="1210"/>
      <c r="VKN433" s="1211"/>
      <c r="VKO433" s="1210"/>
      <c r="VKQ433" s="1208"/>
      <c r="VKR433" s="1209"/>
      <c r="VKS433" s="1209"/>
      <c r="VKT433" s="1209"/>
      <c r="VKU433" s="1209"/>
      <c r="VKV433" s="1210"/>
      <c r="VKW433" s="1211"/>
      <c r="VKX433" s="1210"/>
      <c r="VKZ433" s="1208"/>
      <c r="VLA433" s="1209"/>
      <c r="VLB433" s="1209"/>
      <c r="VLC433" s="1209"/>
      <c r="VLD433" s="1209"/>
      <c r="VLE433" s="1210"/>
      <c r="VLF433" s="1211"/>
      <c r="VLG433" s="1210"/>
      <c r="VLI433" s="1208"/>
      <c r="VLJ433" s="1209"/>
      <c r="VLK433" s="1209"/>
      <c r="VLL433" s="1209"/>
      <c r="VLM433" s="1209"/>
      <c r="VLN433" s="1210"/>
      <c r="VLO433" s="1211"/>
      <c r="VLP433" s="1210"/>
      <c r="VLR433" s="1208"/>
      <c r="VLS433" s="1209"/>
      <c r="VLT433" s="1209"/>
      <c r="VLU433" s="1209"/>
      <c r="VLV433" s="1209"/>
      <c r="VLW433" s="1210"/>
      <c r="VLX433" s="1211"/>
      <c r="VLY433" s="1210"/>
      <c r="VMA433" s="1208"/>
      <c r="VMB433" s="1209"/>
      <c r="VMC433" s="1209"/>
      <c r="VMD433" s="1209"/>
      <c r="VME433" s="1209"/>
      <c r="VMF433" s="1210"/>
      <c r="VMG433" s="1211"/>
      <c r="VMH433" s="1210"/>
      <c r="VMJ433" s="1208"/>
      <c r="VMK433" s="1209"/>
      <c r="VML433" s="1209"/>
      <c r="VMM433" s="1209"/>
      <c r="VMN433" s="1209"/>
      <c r="VMO433" s="1210"/>
      <c r="VMP433" s="1211"/>
      <c r="VMQ433" s="1210"/>
      <c r="VMS433" s="1208"/>
      <c r="VMT433" s="1209"/>
      <c r="VMU433" s="1209"/>
      <c r="VMV433" s="1209"/>
      <c r="VMW433" s="1209"/>
      <c r="VMX433" s="1210"/>
      <c r="VMY433" s="1211"/>
      <c r="VMZ433" s="1210"/>
      <c r="VNB433" s="1208"/>
      <c r="VNC433" s="1209"/>
      <c r="VND433" s="1209"/>
      <c r="VNE433" s="1209"/>
      <c r="VNF433" s="1209"/>
      <c r="VNG433" s="1210"/>
      <c r="VNH433" s="1211"/>
      <c r="VNI433" s="1210"/>
      <c r="VNK433" s="1208"/>
      <c r="VNL433" s="1209"/>
      <c r="VNM433" s="1209"/>
      <c r="VNN433" s="1209"/>
      <c r="VNO433" s="1209"/>
      <c r="VNP433" s="1210"/>
      <c r="VNQ433" s="1211"/>
      <c r="VNR433" s="1210"/>
      <c r="VNT433" s="1208"/>
      <c r="VNU433" s="1209"/>
      <c r="VNV433" s="1209"/>
      <c r="VNW433" s="1209"/>
      <c r="VNX433" s="1209"/>
      <c r="VNY433" s="1210"/>
      <c r="VNZ433" s="1211"/>
      <c r="VOA433" s="1210"/>
      <c r="VOC433" s="1208"/>
      <c r="VOD433" s="1209"/>
      <c r="VOE433" s="1209"/>
      <c r="VOF433" s="1209"/>
      <c r="VOG433" s="1209"/>
      <c r="VOH433" s="1210"/>
      <c r="VOI433" s="1211"/>
      <c r="VOJ433" s="1210"/>
      <c r="VOL433" s="1208"/>
      <c r="VOM433" s="1209"/>
      <c r="VON433" s="1209"/>
      <c r="VOO433" s="1209"/>
      <c r="VOP433" s="1209"/>
      <c r="VOQ433" s="1210"/>
      <c r="VOR433" s="1211"/>
      <c r="VOS433" s="1210"/>
      <c r="VOU433" s="1208"/>
      <c r="VOV433" s="1209"/>
      <c r="VOW433" s="1209"/>
      <c r="VOX433" s="1209"/>
      <c r="VOY433" s="1209"/>
      <c r="VOZ433" s="1210"/>
      <c r="VPA433" s="1211"/>
      <c r="VPB433" s="1210"/>
      <c r="VPD433" s="1208"/>
      <c r="VPE433" s="1209"/>
      <c r="VPF433" s="1209"/>
      <c r="VPG433" s="1209"/>
      <c r="VPH433" s="1209"/>
      <c r="VPI433" s="1210"/>
      <c r="VPJ433" s="1211"/>
      <c r="VPK433" s="1210"/>
      <c r="VPM433" s="1208"/>
      <c r="VPN433" s="1209"/>
      <c r="VPO433" s="1209"/>
      <c r="VPP433" s="1209"/>
      <c r="VPQ433" s="1209"/>
      <c r="VPR433" s="1210"/>
      <c r="VPS433" s="1211"/>
      <c r="VPT433" s="1210"/>
      <c r="VPV433" s="1208"/>
      <c r="VPW433" s="1209"/>
      <c r="VPX433" s="1209"/>
      <c r="VPY433" s="1209"/>
      <c r="VPZ433" s="1209"/>
      <c r="VQA433" s="1210"/>
      <c r="VQB433" s="1211"/>
      <c r="VQC433" s="1210"/>
      <c r="VQE433" s="1208"/>
      <c r="VQF433" s="1209"/>
      <c r="VQG433" s="1209"/>
      <c r="VQH433" s="1209"/>
      <c r="VQI433" s="1209"/>
      <c r="VQJ433" s="1210"/>
      <c r="VQK433" s="1211"/>
      <c r="VQL433" s="1210"/>
      <c r="VQN433" s="1208"/>
      <c r="VQO433" s="1209"/>
      <c r="VQP433" s="1209"/>
      <c r="VQQ433" s="1209"/>
      <c r="VQR433" s="1209"/>
      <c r="VQS433" s="1210"/>
      <c r="VQT433" s="1211"/>
      <c r="VQU433" s="1210"/>
      <c r="VQW433" s="1208"/>
      <c r="VQX433" s="1209"/>
      <c r="VQY433" s="1209"/>
      <c r="VQZ433" s="1209"/>
      <c r="VRA433" s="1209"/>
      <c r="VRB433" s="1210"/>
      <c r="VRC433" s="1211"/>
      <c r="VRD433" s="1210"/>
      <c r="VRF433" s="1208"/>
      <c r="VRG433" s="1209"/>
      <c r="VRH433" s="1209"/>
      <c r="VRI433" s="1209"/>
      <c r="VRJ433" s="1209"/>
      <c r="VRK433" s="1210"/>
      <c r="VRL433" s="1211"/>
      <c r="VRM433" s="1210"/>
      <c r="VRO433" s="1208"/>
      <c r="VRP433" s="1209"/>
      <c r="VRQ433" s="1209"/>
      <c r="VRR433" s="1209"/>
      <c r="VRS433" s="1209"/>
      <c r="VRT433" s="1210"/>
      <c r="VRU433" s="1211"/>
      <c r="VRV433" s="1210"/>
      <c r="VRX433" s="1208"/>
      <c r="VRY433" s="1209"/>
      <c r="VRZ433" s="1209"/>
      <c r="VSA433" s="1209"/>
      <c r="VSB433" s="1209"/>
      <c r="VSC433" s="1210"/>
      <c r="VSD433" s="1211"/>
      <c r="VSE433" s="1210"/>
      <c r="VSG433" s="1208"/>
      <c r="VSH433" s="1209"/>
      <c r="VSI433" s="1209"/>
      <c r="VSJ433" s="1209"/>
      <c r="VSK433" s="1209"/>
      <c r="VSL433" s="1210"/>
      <c r="VSM433" s="1211"/>
      <c r="VSN433" s="1210"/>
      <c r="VSP433" s="1208"/>
      <c r="VSQ433" s="1209"/>
      <c r="VSR433" s="1209"/>
      <c r="VSS433" s="1209"/>
      <c r="VST433" s="1209"/>
      <c r="VSU433" s="1210"/>
      <c r="VSV433" s="1211"/>
      <c r="VSW433" s="1210"/>
      <c r="VSY433" s="1208"/>
      <c r="VSZ433" s="1209"/>
      <c r="VTA433" s="1209"/>
      <c r="VTB433" s="1209"/>
      <c r="VTC433" s="1209"/>
      <c r="VTD433" s="1210"/>
      <c r="VTE433" s="1211"/>
      <c r="VTF433" s="1210"/>
      <c r="VTH433" s="1208"/>
      <c r="VTI433" s="1209"/>
      <c r="VTJ433" s="1209"/>
      <c r="VTK433" s="1209"/>
      <c r="VTL433" s="1209"/>
      <c r="VTM433" s="1210"/>
      <c r="VTN433" s="1211"/>
      <c r="VTO433" s="1210"/>
      <c r="VTQ433" s="1208"/>
      <c r="VTR433" s="1209"/>
      <c r="VTS433" s="1209"/>
      <c r="VTT433" s="1209"/>
      <c r="VTU433" s="1209"/>
      <c r="VTV433" s="1210"/>
      <c r="VTW433" s="1211"/>
      <c r="VTX433" s="1210"/>
      <c r="VTZ433" s="1208"/>
      <c r="VUA433" s="1209"/>
      <c r="VUB433" s="1209"/>
      <c r="VUC433" s="1209"/>
      <c r="VUD433" s="1209"/>
      <c r="VUE433" s="1210"/>
      <c r="VUF433" s="1211"/>
      <c r="VUG433" s="1210"/>
      <c r="VUI433" s="1208"/>
      <c r="VUJ433" s="1209"/>
      <c r="VUK433" s="1209"/>
      <c r="VUL433" s="1209"/>
      <c r="VUM433" s="1209"/>
      <c r="VUN433" s="1210"/>
      <c r="VUO433" s="1211"/>
      <c r="VUP433" s="1210"/>
      <c r="VUR433" s="1208"/>
      <c r="VUS433" s="1209"/>
      <c r="VUT433" s="1209"/>
      <c r="VUU433" s="1209"/>
      <c r="VUV433" s="1209"/>
      <c r="VUW433" s="1210"/>
      <c r="VUX433" s="1211"/>
      <c r="VUY433" s="1210"/>
      <c r="VVA433" s="1208"/>
      <c r="VVB433" s="1209"/>
      <c r="VVC433" s="1209"/>
      <c r="VVD433" s="1209"/>
      <c r="VVE433" s="1209"/>
      <c r="VVF433" s="1210"/>
      <c r="VVG433" s="1211"/>
      <c r="VVH433" s="1210"/>
      <c r="VVJ433" s="1208"/>
      <c r="VVK433" s="1209"/>
      <c r="VVL433" s="1209"/>
      <c r="VVM433" s="1209"/>
      <c r="VVN433" s="1209"/>
      <c r="VVO433" s="1210"/>
      <c r="VVP433" s="1211"/>
      <c r="VVQ433" s="1210"/>
      <c r="VVS433" s="1208"/>
      <c r="VVT433" s="1209"/>
      <c r="VVU433" s="1209"/>
      <c r="VVV433" s="1209"/>
      <c r="VVW433" s="1209"/>
      <c r="VVX433" s="1210"/>
      <c r="VVY433" s="1211"/>
      <c r="VVZ433" s="1210"/>
      <c r="VWB433" s="1208"/>
      <c r="VWC433" s="1209"/>
      <c r="VWD433" s="1209"/>
      <c r="VWE433" s="1209"/>
      <c r="VWF433" s="1209"/>
      <c r="VWG433" s="1210"/>
      <c r="VWH433" s="1211"/>
      <c r="VWI433" s="1210"/>
      <c r="VWK433" s="1208"/>
      <c r="VWL433" s="1209"/>
      <c r="VWM433" s="1209"/>
      <c r="VWN433" s="1209"/>
      <c r="VWO433" s="1209"/>
      <c r="VWP433" s="1210"/>
      <c r="VWQ433" s="1211"/>
      <c r="VWR433" s="1210"/>
      <c r="VWT433" s="1208"/>
      <c r="VWU433" s="1209"/>
      <c r="VWV433" s="1209"/>
      <c r="VWW433" s="1209"/>
      <c r="VWX433" s="1209"/>
      <c r="VWY433" s="1210"/>
      <c r="VWZ433" s="1211"/>
      <c r="VXA433" s="1210"/>
      <c r="VXC433" s="1208"/>
      <c r="VXD433" s="1209"/>
      <c r="VXE433" s="1209"/>
      <c r="VXF433" s="1209"/>
      <c r="VXG433" s="1209"/>
      <c r="VXH433" s="1210"/>
      <c r="VXI433" s="1211"/>
      <c r="VXJ433" s="1210"/>
      <c r="VXL433" s="1208"/>
      <c r="VXM433" s="1209"/>
      <c r="VXN433" s="1209"/>
      <c r="VXO433" s="1209"/>
      <c r="VXP433" s="1209"/>
      <c r="VXQ433" s="1210"/>
      <c r="VXR433" s="1211"/>
      <c r="VXS433" s="1210"/>
      <c r="VXU433" s="1208"/>
      <c r="VXV433" s="1209"/>
      <c r="VXW433" s="1209"/>
      <c r="VXX433" s="1209"/>
      <c r="VXY433" s="1209"/>
      <c r="VXZ433" s="1210"/>
      <c r="VYA433" s="1211"/>
      <c r="VYB433" s="1210"/>
      <c r="VYD433" s="1208"/>
      <c r="VYE433" s="1209"/>
      <c r="VYF433" s="1209"/>
      <c r="VYG433" s="1209"/>
      <c r="VYH433" s="1209"/>
      <c r="VYI433" s="1210"/>
      <c r="VYJ433" s="1211"/>
      <c r="VYK433" s="1210"/>
      <c r="VYM433" s="1208"/>
      <c r="VYN433" s="1209"/>
      <c r="VYO433" s="1209"/>
      <c r="VYP433" s="1209"/>
      <c r="VYQ433" s="1209"/>
      <c r="VYR433" s="1210"/>
      <c r="VYS433" s="1211"/>
      <c r="VYT433" s="1210"/>
      <c r="VYV433" s="1208"/>
      <c r="VYW433" s="1209"/>
      <c r="VYX433" s="1209"/>
      <c r="VYY433" s="1209"/>
      <c r="VYZ433" s="1209"/>
      <c r="VZA433" s="1210"/>
      <c r="VZB433" s="1211"/>
      <c r="VZC433" s="1210"/>
      <c r="VZE433" s="1208"/>
      <c r="VZF433" s="1209"/>
      <c r="VZG433" s="1209"/>
      <c r="VZH433" s="1209"/>
      <c r="VZI433" s="1209"/>
      <c r="VZJ433" s="1210"/>
      <c r="VZK433" s="1211"/>
      <c r="VZL433" s="1210"/>
      <c r="VZN433" s="1208"/>
      <c r="VZO433" s="1209"/>
      <c r="VZP433" s="1209"/>
      <c r="VZQ433" s="1209"/>
      <c r="VZR433" s="1209"/>
      <c r="VZS433" s="1210"/>
      <c r="VZT433" s="1211"/>
      <c r="VZU433" s="1210"/>
      <c r="VZW433" s="1208"/>
      <c r="VZX433" s="1209"/>
      <c r="VZY433" s="1209"/>
      <c r="VZZ433" s="1209"/>
      <c r="WAA433" s="1209"/>
      <c r="WAB433" s="1210"/>
      <c r="WAC433" s="1211"/>
      <c r="WAD433" s="1210"/>
      <c r="WAF433" s="1208"/>
      <c r="WAG433" s="1209"/>
      <c r="WAH433" s="1209"/>
      <c r="WAI433" s="1209"/>
      <c r="WAJ433" s="1209"/>
      <c r="WAK433" s="1210"/>
      <c r="WAL433" s="1211"/>
      <c r="WAM433" s="1210"/>
      <c r="WAO433" s="1208"/>
      <c r="WAP433" s="1209"/>
      <c r="WAQ433" s="1209"/>
      <c r="WAR433" s="1209"/>
      <c r="WAS433" s="1209"/>
      <c r="WAT433" s="1210"/>
      <c r="WAU433" s="1211"/>
      <c r="WAV433" s="1210"/>
      <c r="WAX433" s="1208"/>
      <c r="WAY433" s="1209"/>
      <c r="WAZ433" s="1209"/>
      <c r="WBA433" s="1209"/>
      <c r="WBB433" s="1209"/>
      <c r="WBC433" s="1210"/>
      <c r="WBD433" s="1211"/>
      <c r="WBE433" s="1210"/>
      <c r="WBG433" s="1208"/>
      <c r="WBH433" s="1209"/>
      <c r="WBI433" s="1209"/>
      <c r="WBJ433" s="1209"/>
      <c r="WBK433" s="1209"/>
      <c r="WBL433" s="1210"/>
      <c r="WBM433" s="1211"/>
      <c r="WBN433" s="1210"/>
      <c r="WBP433" s="1208"/>
      <c r="WBQ433" s="1209"/>
      <c r="WBR433" s="1209"/>
      <c r="WBS433" s="1209"/>
      <c r="WBT433" s="1209"/>
      <c r="WBU433" s="1210"/>
      <c r="WBV433" s="1211"/>
      <c r="WBW433" s="1210"/>
      <c r="WBY433" s="1208"/>
      <c r="WBZ433" s="1209"/>
      <c r="WCA433" s="1209"/>
      <c r="WCB433" s="1209"/>
      <c r="WCC433" s="1209"/>
      <c r="WCD433" s="1210"/>
      <c r="WCE433" s="1211"/>
      <c r="WCF433" s="1210"/>
      <c r="WCH433" s="1208"/>
      <c r="WCI433" s="1209"/>
      <c r="WCJ433" s="1209"/>
      <c r="WCK433" s="1209"/>
      <c r="WCL433" s="1209"/>
      <c r="WCM433" s="1210"/>
      <c r="WCN433" s="1211"/>
      <c r="WCO433" s="1210"/>
      <c r="WCQ433" s="1208"/>
      <c r="WCR433" s="1209"/>
      <c r="WCS433" s="1209"/>
      <c r="WCT433" s="1209"/>
      <c r="WCU433" s="1209"/>
      <c r="WCV433" s="1210"/>
      <c r="WCW433" s="1211"/>
      <c r="WCX433" s="1210"/>
      <c r="WCZ433" s="1208"/>
      <c r="WDA433" s="1209"/>
      <c r="WDB433" s="1209"/>
      <c r="WDC433" s="1209"/>
      <c r="WDD433" s="1209"/>
      <c r="WDE433" s="1210"/>
      <c r="WDF433" s="1211"/>
      <c r="WDG433" s="1210"/>
      <c r="WDI433" s="1208"/>
      <c r="WDJ433" s="1209"/>
      <c r="WDK433" s="1209"/>
      <c r="WDL433" s="1209"/>
      <c r="WDM433" s="1209"/>
      <c r="WDN433" s="1210"/>
      <c r="WDO433" s="1211"/>
      <c r="WDP433" s="1210"/>
      <c r="WDR433" s="1208"/>
      <c r="WDS433" s="1209"/>
      <c r="WDT433" s="1209"/>
      <c r="WDU433" s="1209"/>
      <c r="WDV433" s="1209"/>
      <c r="WDW433" s="1210"/>
      <c r="WDX433" s="1211"/>
      <c r="WDY433" s="1210"/>
      <c r="WEA433" s="1208"/>
      <c r="WEB433" s="1209"/>
      <c r="WEC433" s="1209"/>
      <c r="WED433" s="1209"/>
      <c r="WEE433" s="1209"/>
      <c r="WEF433" s="1210"/>
      <c r="WEG433" s="1211"/>
      <c r="WEH433" s="1210"/>
      <c r="WEJ433" s="1208"/>
      <c r="WEK433" s="1209"/>
      <c r="WEL433" s="1209"/>
      <c r="WEM433" s="1209"/>
      <c r="WEN433" s="1209"/>
      <c r="WEO433" s="1210"/>
      <c r="WEP433" s="1211"/>
      <c r="WEQ433" s="1210"/>
      <c r="WES433" s="1208"/>
      <c r="WET433" s="1209"/>
      <c r="WEU433" s="1209"/>
      <c r="WEV433" s="1209"/>
      <c r="WEW433" s="1209"/>
      <c r="WEX433" s="1210"/>
      <c r="WEY433" s="1211"/>
      <c r="WEZ433" s="1210"/>
      <c r="WFB433" s="1208"/>
      <c r="WFC433" s="1209"/>
      <c r="WFD433" s="1209"/>
      <c r="WFE433" s="1209"/>
      <c r="WFF433" s="1209"/>
      <c r="WFG433" s="1210"/>
      <c r="WFH433" s="1211"/>
      <c r="WFI433" s="1210"/>
      <c r="WFK433" s="1208"/>
      <c r="WFL433" s="1209"/>
      <c r="WFM433" s="1209"/>
      <c r="WFN433" s="1209"/>
      <c r="WFO433" s="1209"/>
      <c r="WFP433" s="1210"/>
      <c r="WFQ433" s="1211"/>
      <c r="WFR433" s="1210"/>
      <c r="WFT433" s="1208"/>
      <c r="WFU433" s="1209"/>
      <c r="WFV433" s="1209"/>
      <c r="WFW433" s="1209"/>
      <c r="WFX433" s="1209"/>
      <c r="WFY433" s="1210"/>
      <c r="WFZ433" s="1211"/>
      <c r="WGA433" s="1210"/>
      <c r="WGC433" s="1208"/>
      <c r="WGD433" s="1209"/>
      <c r="WGE433" s="1209"/>
      <c r="WGF433" s="1209"/>
      <c r="WGG433" s="1209"/>
      <c r="WGH433" s="1210"/>
      <c r="WGI433" s="1211"/>
      <c r="WGJ433" s="1210"/>
      <c r="WGL433" s="1208"/>
      <c r="WGM433" s="1209"/>
      <c r="WGN433" s="1209"/>
      <c r="WGO433" s="1209"/>
      <c r="WGP433" s="1209"/>
      <c r="WGQ433" s="1210"/>
      <c r="WGR433" s="1211"/>
      <c r="WGS433" s="1210"/>
      <c r="WGU433" s="1208"/>
      <c r="WGV433" s="1209"/>
      <c r="WGW433" s="1209"/>
      <c r="WGX433" s="1209"/>
      <c r="WGY433" s="1209"/>
      <c r="WGZ433" s="1210"/>
      <c r="WHA433" s="1211"/>
      <c r="WHB433" s="1210"/>
      <c r="WHD433" s="1208"/>
      <c r="WHE433" s="1209"/>
      <c r="WHF433" s="1209"/>
      <c r="WHG433" s="1209"/>
      <c r="WHH433" s="1209"/>
      <c r="WHI433" s="1210"/>
      <c r="WHJ433" s="1211"/>
      <c r="WHK433" s="1210"/>
      <c r="WHM433" s="1208"/>
      <c r="WHN433" s="1209"/>
      <c r="WHO433" s="1209"/>
      <c r="WHP433" s="1209"/>
      <c r="WHQ433" s="1209"/>
      <c r="WHR433" s="1210"/>
      <c r="WHS433" s="1211"/>
      <c r="WHT433" s="1210"/>
      <c r="WHV433" s="1208"/>
      <c r="WHW433" s="1209"/>
      <c r="WHX433" s="1209"/>
      <c r="WHY433" s="1209"/>
      <c r="WHZ433" s="1209"/>
      <c r="WIA433" s="1210"/>
      <c r="WIB433" s="1211"/>
      <c r="WIC433" s="1210"/>
      <c r="WIE433" s="1208"/>
      <c r="WIF433" s="1209"/>
      <c r="WIG433" s="1209"/>
      <c r="WIH433" s="1209"/>
      <c r="WII433" s="1209"/>
      <c r="WIJ433" s="1210"/>
      <c r="WIK433" s="1211"/>
      <c r="WIL433" s="1210"/>
      <c r="WIN433" s="1208"/>
      <c r="WIO433" s="1209"/>
      <c r="WIP433" s="1209"/>
      <c r="WIQ433" s="1209"/>
      <c r="WIR433" s="1209"/>
      <c r="WIS433" s="1210"/>
      <c r="WIT433" s="1211"/>
      <c r="WIU433" s="1210"/>
      <c r="WIW433" s="1208"/>
      <c r="WIX433" s="1209"/>
      <c r="WIY433" s="1209"/>
      <c r="WIZ433" s="1209"/>
      <c r="WJA433" s="1209"/>
      <c r="WJB433" s="1210"/>
      <c r="WJC433" s="1211"/>
      <c r="WJD433" s="1210"/>
      <c r="WJF433" s="1208"/>
      <c r="WJG433" s="1209"/>
      <c r="WJH433" s="1209"/>
      <c r="WJI433" s="1209"/>
      <c r="WJJ433" s="1209"/>
      <c r="WJK433" s="1210"/>
      <c r="WJL433" s="1211"/>
      <c r="WJM433" s="1210"/>
      <c r="WJO433" s="1208"/>
      <c r="WJP433" s="1209"/>
      <c r="WJQ433" s="1209"/>
      <c r="WJR433" s="1209"/>
      <c r="WJS433" s="1209"/>
      <c r="WJT433" s="1210"/>
      <c r="WJU433" s="1211"/>
      <c r="WJV433" s="1210"/>
      <c r="WJX433" s="1208"/>
      <c r="WJY433" s="1209"/>
      <c r="WJZ433" s="1209"/>
      <c r="WKA433" s="1209"/>
      <c r="WKB433" s="1209"/>
      <c r="WKC433" s="1210"/>
      <c r="WKD433" s="1211"/>
      <c r="WKE433" s="1210"/>
      <c r="WKG433" s="1208"/>
      <c r="WKH433" s="1209"/>
      <c r="WKI433" s="1209"/>
      <c r="WKJ433" s="1209"/>
      <c r="WKK433" s="1209"/>
      <c r="WKL433" s="1210"/>
      <c r="WKM433" s="1211"/>
      <c r="WKN433" s="1210"/>
      <c r="WKP433" s="1208"/>
      <c r="WKQ433" s="1209"/>
      <c r="WKR433" s="1209"/>
      <c r="WKS433" s="1209"/>
      <c r="WKT433" s="1209"/>
      <c r="WKU433" s="1210"/>
      <c r="WKV433" s="1211"/>
      <c r="WKW433" s="1210"/>
      <c r="WKY433" s="1208"/>
      <c r="WKZ433" s="1209"/>
      <c r="WLA433" s="1209"/>
      <c r="WLB433" s="1209"/>
      <c r="WLC433" s="1209"/>
      <c r="WLD433" s="1210"/>
      <c r="WLE433" s="1211"/>
      <c r="WLF433" s="1210"/>
      <c r="WLH433" s="1208"/>
      <c r="WLI433" s="1209"/>
      <c r="WLJ433" s="1209"/>
      <c r="WLK433" s="1209"/>
      <c r="WLL433" s="1209"/>
      <c r="WLM433" s="1210"/>
      <c r="WLN433" s="1211"/>
      <c r="WLO433" s="1210"/>
      <c r="WLQ433" s="1208"/>
      <c r="WLR433" s="1209"/>
      <c r="WLS433" s="1209"/>
      <c r="WLT433" s="1209"/>
      <c r="WLU433" s="1209"/>
      <c r="WLV433" s="1210"/>
      <c r="WLW433" s="1211"/>
      <c r="WLX433" s="1210"/>
      <c r="WLZ433" s="1208"/>
      <c r="WMA433" s="1209"/>
      <c r="WMB433" s="1209"/>
      <c r="WMC433" s="1209"/>
      <c r="WMD433" s="1209"/>
      <c r="WME433" s="1210"/>
      <c r="WMF433" s="1211"/>
      <c r="WMG433" s="1210"/>
      <c r="WMI433" s="1208"/>
      <c r="WMJ433" s="1209"/>
      <c r="WMK433" s="1209"/>
      <c r="WML433" s="1209"/>
      <c r="WMM433" s="1209"/>
      <c r="WMN433" s="1210"/>
      <c r="WMO433" s="1211"/>
      <c r="WMP433" s="1210"/>
      <c r="WMR433" s="1208"/>
      <c r="WMS433" s="1209"/>
      <c r="WMT433" s="1209"/>
      <c r="WMU433" s="1209"/>
      <c r="WMV433" s="1209"/>
      <c r="WMW433" s="1210"/>
      <c r="WMX433" s="1211"/>
      <c r="WMY433" s="1210"/>
      <c r="WNA433" s="1208"/>
      <c r="WNB433" s="1209"/>
      <c r="WNC433" s="1209"/>
      <c r="WND433" s="1209"/>
      <c r="WNE433" s="1209"/>
      <c r="WNF433" s="1210"/>
      <c r="WNG433" s="1211"/>
      <c r="WNH433" s="1210"/>
      <c r="WNJ433" s="1208"/>
      <c r="WNK433" s="1209"/>
      <c r="WNL433" s="1209"/>
      <c r="WNM433" s="1209"/>
      <c r="WNN433" s="1209"/>
      <c r="WNO433" s="1210"/>
      <c r="WNP433" s="1211"/>
      <c r="WNQ433" s="1210"/>
      <c r="WNS433" s="1208"/>
      <c r="WNT433" s="1209"/>
      <c r="WNU433" s="1209"/>
      <c r="WNV433" s="1209"/>
      <c r="WNW433" s="1209"/>
      <c r="WNX433" s="1210"/>
      <c r="WNY433" s="1211"/>
      <c r="WNZ433" s="1210"/>
      <c r="WOB433" s="1208"/>
      <c r="WOC433" s="1209"/>
      <c r="WOD433" s="1209"/>
      <c r="WOE433" s="1209"/>
      <c r="WOF433" s="1209"/>
      <c r="WOG433" s="1210"/>
      <c r="WOH433" s="1211"/>
      <c r="WOI433" s="1210"/>
      <c r="WOK433" s="1208"/>
      <c r="WOL433" s="1209"/>
      <c r="WOM433" s="1209"/>
      <c r="WON433" s="1209"/>
      <c r="WOO433" s="1209"/>
      <c r="WOP433" s="1210"/>
      <c r="WOQ433" s="1211"/>
      <c r="WOR433" s="1210"/>
      <c r="WOT433" s="1208"/>
      <c r="WOU433" s="1209"/>
      <c r="WOV433" s="1209"/>
      <c r="WOW433" s="1209"/>
      <c r="WOX433" s="1209"/>
      <c r="WOY433" s="1210"/>
      <c r="WOZ433" s="1211"/>
      <c r="WPA433" s="1210"/>
      <c r="WPC433" s="1208"/>
      <c r="WPD433" s="1209"/>
      <c r="WPE433" s="1209"/>
      <c r="WPF433" s="1209"/>
      <c r="WPG433" s="1209"/>
      <c r="WPH433" s="1210"/>
      <c r="WPI433" s="1211"/>
      <c r="WPJ433" s="1210"/>
      <c r="WPL433" s="1208"/>
      <c r="WPM433" s="1209"/>
      <c r="WPN433" s="1209"/>
      <c r="WPO433" s="1209"/>
      <c r="WPP433" s="1209"/>
      <c r="WPQ433" s="1210"/>
      <c r="WPR433" s="1211"/>
      <c r="WPS433" s="1210"/>
      <c r="WPU433" s="1208"/>
      <c r="WPV433" s="1209"/>
      <c r="WPW433" s="1209"/>
      <c r="WPX433" s="1209"/>
      <c r="WPY433" s="1209"/>
      <c r="WPZ433" s="1210"/>
      <c r="WQA433" s="1211"/>
      <c r="WQB433" s="1210"/>
      <c r="WQD433" s="1208"/>
      <c r="WQE433" s="1209"/>
      <c r="WQF433" s="1209"/>
      <c r="WQG433" s="1209"/>
      <c r="WQH433" s="1209"/>
      <c r="WQI433" s="1210"/>
      <c r="WQJ433" s="1211"/>
      <c r="WQK433" s="1210"/>
      <c r="WQM433" s="1208"/>
      <c r="WQN433" s="1209"/>
      <c r="WQO433" s="1209"/>
      <c r="WQP433" s="1209"/>
      <c r="WQQ433" s="1209"/>
      <c r="WQR433" s="1210"/>
      <c r="WQS433" s="1211"/>
      <c r="WQT433" s="1210"/>
      <c r="WQV433" s="1208"/>
      <c r="WQW433" s="1209"/>
      <c r="WQX433" s="1209"/>
      <c r="WQY433" s="1209"/>
      <c r="WQZ433" s="1209"/>
      <c r="WRA433" s="1210"/>
      <c r="WRB433" s="1211"/>
      <c r="WRC433" s="1210"/>
      <c r="WRE433" s="1208"/>
      <c r="WRF433" s="1209"/>
      <c r="WRG433" s="1209"/>
      <c r="WRH433" s="1209"/>
      <c r="WRI433" s="1209"/>
      <c r="WRJ433" s="1210"/>
      <c r="WRK433" s="1211"/>
      <c r="WRL433" s="1210"/>
      <c r="WRN433" s="1208"/>
      <c r="WRO433" s="1209"/>
      <c r="WRP433" s="1209"/>
      <c r="WRQ433" s="1209"/>
      <c r="WRR433" s="1209"/>
      <c r="WRS433" s="1210"/>
      <c r="WRT433" s="1211"/>
      <c r="WRU433" s="1210"/>
      <c r="WRW433" s="1208"/>
      <c r="WRX433" s="1209"/>
      <c r="WRY433" s="1209"/>
      <c r="WRZ433" s="1209"/>
      <c r="WSA433" s="1209"/>
      <c r="WSB433" s="1210"/>
      <c r="WSC433" s="1211"/>
      <c r="WSD433" s="1210"/>
      <c r="WSF433" s="1208"/>
      <c r="WSG433" s="1209"/>
      <c r="WSH433" s="1209"/>
      <c r="WSI433" s="1209"/>
      <c r="WSJ433" s="1209"/>
      <c r="WSK433" s="1210"/>
      <c r="WSL433" s="1211"/>
      <c r="WSM433" s="1210"/>
      <c r="WSO433" s="1208"/>
      <c r="WSP433" s="1209"/>
      <c r="WSQ433" s="1209"/>
      <c r="WSR433" s="1209"/>
      <c r="WSS433" s="1209"/>
      <c r="WST433" s="1210"/>
      <c r="WSU433" s="1211"/>
      <c r="WSV433" s="1210"/>
      <c r="WSX433" s="1208"/>
      <c r="WSY433" s="1209"/>
      <c r="WSZ433" s="1209"/>
      <c r="WTA433" s="1209"/>
      <c r="WTB433" s="1209"/>
      <c r="WTC433" s="1210"/>
      <c r="WTD433" s="1211"/>
      <c r="WTE433" s="1210"/>
      <c r="WTG433" s="1208"/>
      <c r="WTH433" s="1209"/>
      <c r="WTI433" s="1209"/>
      <c r="WTJ433" s="1209"/>
      <c r="WTK433" s="1209"/>
      <c r="WTL433" s="1210"/>
      <c r="WTM433" s="1211"/>
      <c r="WTN433" s="1210"/>
      <c r="WTP433" s="1208"/>
      <c r="WTQ433" s="1209"/>
      <c r="WTR433" s="1209"/>
      <c r="WTS433" s="1209"/>
      <c r="WTT433" s="1209"/>
      <c r="WTU433" s="1210"/>
      <c r="WTV433" s="1211"/>
      <c r="WTW433" s="1210"/>
      <c r="WTY433" s="1208"/>
      <c r="WTZ433" s="1209"/>
      <c r="WUA433" s="1209"/>
      <c r="WUB433" s="1209"/>
      <c r="WUC433" s="1209"/>
      <c r="WUD433" s="1210"/>
      <c r="WUE433" s="1211"/>
      <c r="WUF433" s="1210"/>
      <c r="WUH433" s="1208"/>
      <c r="WUI433" s="1209"/>
      <c r="WUJ433" s="1209"/>
      <c r="WUK433" s="1209"/>
      <c r="WUL433" s="1209"/>
      <c r="WUM433" s="1210"/>
      <c r="WUN433" s="1211"/>
      <c r="WUO433" s="1210"/>
      <c r="WUQ433" s="1208"/>
      <c r="WUR433" s="1209"/>
      <c r="WUS433" s="1209"/>
      <c r="WUT433" s="1209"/>
      <c r="WUU433" s="1209"/>
      <c r="WUV433" s="1210"/>
      <c r="WUW433" s="1211"/>
      <c r="WUX433" s="1210"/>
      <c r="WUZ433" s="1208"/>
      <c r="WVA433" s="1209"/>
      <c r="WVB433" s="1209"/>
      <c r="WVC433" s="1209"/>
      <c r="WVD433" s="1209"/>
      <c r="WVE433" s="1210"/>
      <c r="WVF433" s="1211"/>
      <c r="WVG433" s="1210"/>
      <c r="WVI433" s="1208"/>
      <c r="WVJ433" s="1209"/>
      <c r="WVK433" s="1209"/>
      <c r="WVL433" s="1209"/>
      <c r="WVM433" s="1209"/>
      <c r="WVN433" s="1210"/>
      <c r="WVO433" s="1211"/>
      <c r="WVP433" s="1210"/>
      <c r="WVR433" s="1208"/>
      <c r="WVS433" s="1209"/>
      <c r="WVT433" s="1209"/>
      <c r="WVU433" s="1209"/>
      <c r="WVV433" s="1209"/>
      <c r="WVW433" s="1210"/>
      <c r="WVX433" s="1211"/>
      <c r="WVY433" s="1210"/>
      <c r="WWA433" s="1208"/>
      <c r="WWB433" s="1209"/>
      <c r="WWC433" s="1209"/>
      <c r="WWD433" s="1209"/>
      <c r="WWE433" s="1209"/>
      <c r="WWF433" s="1210"/>
      <c r="WWG433" s="1211"/>
      <c r="WWH433" s="1210"/>
      <c r="WWJ433" s="1208"/>
      <c r="WWK433" s="1209"/>
      <c r="WWL433" s="1209"/>
      <c r="WWM433" s="1209"/>
      <c r="WWN433" s="1209"/>
      <c r="WWO433" s="1210"/>
      <c r="WWP433" s="1211"/>
      <c r="WWQ433" s="1210"/>
      <c r="WWS433" s="1208"/>
      <c r="WWT433" s="1209"/>
      <c r="WWU433" s="1209"/>
      <c r="WWV433" s="1209"/>
      <c r="WWW433" s="1209"/>
      <c r="WWX433" s="1210"/>
      <c r="WWY433" s="1211"/>
      <c r="WWZ433" s="1210"/>
      <c r="WXB433" s="1208"/>
      <c r="WXC433" s="1209"/>
      <c r="WXD433" s="1209"/>
      <c r="WXE433" s="1209"/>
      <c r="WXF433" s="1209"/>
      <c r="WXG433" s="1210"/>
      <c r="WXH433" s="1211"/>
      <c r="WXI433" s="1210"/>
      <c r="WXK433" s="1208"/>
      <c r="WXL433" s="1209"/>
      <c r="WXM433" s="1209"/>
      <c r="WXN433" s="1209"/>
      <c r="WXO433" s="1209"/>
      <c r="WXP433" s="1210"/>
      <c r="WXQ433" s="1211"/>
      <c r="WXR433" s="1210"/>
      <c r="WXT433" s="1208"/>
      <c r="WXU433" s="1209"/>
      <c r="WXV433" s="1209"/>
      <c r="WXW433" s="1209"/>
      <c r="WXX433" s="1209"/>
      <c r="WXY433" s="1210"/>
      <c r="WXZ433" s="1211"/>
      <c r="WYA433" s="1210"/>
      <c r="WYC433" s="1208"/>
      <c r="WYD433" s="1209"/>
      <c r="WYE433" s="1209"/>
      <c r="WYF433" s="1209"/>
      <c r="WYG433" s="1209"/>
      <c r="WYH433" s="1210"/>
      <c r="WYI433" s="1211"/>
      <c r="WYJ433" s="1210"/>
      <c r="WYL433" s="1208"/>
      <c r="WYM433" s="1209"/>
      <c r="WYN433" s="1209"/>
      <c r="WYO433" s="1209"/>
      <c r="WYP433" s="1209"/>
      <c r="WYQ433" s="1210"/>
      <c r="WYR433" s="1211"/>
      <c r="WYS433" s="1210"/>
      <c r="WYU433" s="1208"/>
      <c r="WYV433" s="1209"/>
      <c r="WYW433" s="1209"/>
      <c r="WYX433" s="1209"/>
      <c r="WYY433" s="1209"/>
      <c r="WYZ433" s="1210"/>
      <c r="WZA433" s="1211"/>
      <c r="WZB433" s="1210"/>
      <c r="WZD433" s="1208"/>
      <c r="WZE433" s="1209"/>
      <c r="WZF433" s="1209"/>
      <c r="WZG433" s="1209"/>
      <c r="WZH433" s="1209"/>
      <c r="WZI433" s="1210"/>
      <c r="WZJ433" s="1211"/>
      <c r="WZK433" s="1210"/>
      <c r="WZM433" s="1208"/>
      <c r="WZN433" s="1209"/>
      <c r="WZO433" s="1209"/>
      <c r="WZP433" s="1209"/>
      <c r="WZQ433" s="1209"/>
      <c r="WZR433" s="1210"/>
      <c r="WZS433" s="1211"/>
      <c r="WZT433" s="1210"/>
      <c r="WZV433" s="1208"/>
      <c r="WZW433" s="1209"/>
      <c r="WZX433" s="1209"/>
      <c r="WZY433" s="1209"/>
      <c r="WZZ433" s="1209"/>
      <c r="XAA433" s="1210"/>
      <c r="XAB433" s="1211"/>
      <c r="XAC433" s="1210"/>
      <c r="XAE433" s="1208"/>
      <c r="XAF433" s="1209"/>
      <c r="XAG433" s="1209"/>
      <c r="XAH433" s="1209"/>
      <c r="XAI433" s="1209"/>
      <c r="XAJ433" s="1210"/>
      <c r="XAK433" s="1211"/>
      <c r="XAL433" s="1210"/>
      <c r="XAN433" s="1208"/>
      <c r="XAO433" s="1209"/>
      <c r="XAP433" s="1209"/>
      <c r="XAQ433" s="1209"/>
      <c r="XAR433" s="1209"/>
      <c r="XAS433" s="1210"/>
      <c r="XAT433" s="1211"/>
      <c r="XAU433" s="1210"/>
      <c r="XAW433" s="1208"/>
      <c r="XAX433" s="1209"/>
      <c r="XAY433" s="1209"/>
      <c r="XAZ433" s="1209"/>
      <c r="XBA433" s="1209"/>
      <c r="XBB433" s="1210"/>
      <c r="XBC433" s="1211"/>
      <c r="XBD433" s="1210"/>
      <c r="XBF433" s="1208"/>
      <c r="XBG433" s="1209"/>
      <c r="XBH433" s="1209"/>
      <c r="XBI433" s="1209"/>
      <c r="XBJ433" s="1209"/>
      <c r="XBK433" s="1210"/>
      <c r="XBL433" s="1211"/>
      <c r="XBM433" s="1210"/>
      <c r="XBO433" s="1208"/>
      <c r="XBP433" s="1209"/>
      <c r="XBQ433" s="1209"/>
      <c r="XBR433" s="1209"/>
      <c r="XBS433" s="1209"/>
      <c r="XBT433" s="1210"/>
      <c r="XBU433" s="1211"/>
      <c r="XBV433" s="1210"/>
      <c r="XBX433" s="1208"/>
      <c r="XBY433" s="1209"/>
      <c r="XBZ433" s="1209"/>
      <c r="XCA433" s="1209"/>
      <c r="XCB433" s="1209"/>
      <c r="XCC433" s="1210"/>
      <c r="XCD433" s="1211"/>
      <c r="XCE433" s="1210"/>
      <c r="XCG433" s="1208"/>
      <c r="XCH433" s="1209"/>
      <c r="XCI433" s="1209"/>
      <c r="XCJ433" s="1209"/>
      <c r="XCK433" s="1209"/>
      <c r="XCL433" s="1210"/>
      <c r="XCM433" s="1211"/>
      <c r="XCN433" s="1210"/>
      <c r="XCP433" s="1208"/>
      <c r="XCQ433" s="1209"/>
      <c r="XCR433" s="1209"/>
      <c r="XCS433" s="1209"/>
      <c r="XCT433" s="1209"/>
      <c r="XCU433" s="1210"/>
      <c r="XCV433" s="1211"/>
      <c r="XCW433" s="1210"/>
      <c r="XCY433" s="1208"/>
      <c r="XCZ433" s="1209"/>
      <c r="XDA433" s="1209"/>
      <c r="XDB433" s="1209"/>
      <c r="XDC433" s="1209"/>
      <c r="XDD433" s="1210"/>
      <c r="XDE433" s="1211"/>
      <c r="XDF433" s="1210"/>
      <c r="XDH433" s="1208"/>
      <c r="XDI433" s="1209"/>
      <c r="XDJ433" s="1209"/>
      <c r="XDK433" s="1209"/>
      <c r="XDL433" s="1209"/>
      <c r="XDM433" s="1210"/>
      <c r="XDN433" s="1211"/>
      <c r="XDO433" s="1210"/>
      <c r="XDQ433" s="1208"/>
      <c r="XDR433" s="1209"/>
      <c r="XDS433" s="1209"/>
      <c r="XDT433" s="1209"/>
      <c r="XDU433" s="1209"/>
      <c r="XDV433" s="1210"/>
      <c r="XDW433" s="1211"/>
      <c r="XDX433" s="1210"/>
      <c r="XDZ433" s="1208"/>
      <c r="XEA433" s="1209"/>
      <c r="XEB433" s="1209"/>
      <c r="XEC433" s="1209"/>
      <c r="XED433" s="1209"/>
      <c r="XEE433" s="1210"/>
      <c r="XEF433" s="1211"/>
      <c r="XEG433" s="1210"/>
      <c r="XEI433" s="1208"/>
      <c r="XEJ433" s="1209"/>
      <c r="XEK433" s="1209"/>
      <c r="XEL433" s="1209"/>
      <c r="XEM433" s="1209"/>
      <c r="XEN433" s="1210"/>
      <c r="XEO433" s="1211"/>
      <c r="XEP433" s="1210"/>
      <c r="XER433" s="1208"/>
      <c r="XES433" s="1209"/>
      <c r="XET433" s="1209"/>
      <c r="XEU433" s="1209"/>
      <c r="XEV433" s="1209"/>
      <c r="XEW433" s="1210"/>
      <c r="XEX433" s="1211"/>
      <c r="XEY433" s="1210"/>
      <c r="XFA433" s="1208"/>
      <c r="XFB433" s="1209"/>
      <c r="XFC433" s="1209"/>
      <c r="XFD433" s="1209"/>
    </row>
    <row r="434" spans="1:5120 5122:9215 9217:14336 14338:16384" ht="38.25" customHeight="1">
      <c r="A434" s="1238">
        <f t="shared" si="44"/>
        <v>372</v>
      </c>
      <c r="B434" s="1671" t="s">
        <v>5566</v>
      </c>
      <c r="C434" s="1671"/>
      <c r="D434" s="1205">
        <v>122</v>
      </c>
      <c r="E434" s="1206"/>
      <c r="F434" s="1207" t="str">
        <f t="shared" si="45"/>
        <v>?=</v>
      </c>
      <c r="G434" s="1460">
        <f>'Update Descrip'!G4863</f>
        <v>754.4</v>
      </c>
      <c r="H434" s="1460">
        <f t="shared" si="42"/>
        <v>656</v>
      </c>
      <c r="I434" s="1369" t="s">
        <v>2773</v>
      </c>
      <c r="J434" s="1377">
        <v>754.4</v>
      </c>
      <c r="K434" s="491">
        <v>656</v>
      </c>
      <c r="L434" s="1208"/>
      <c r="M434" s="1209"/>
      <c r="N434" s="1421">
        <f t="shared" si="41"/>
        <v>0</v>
      </c>
      <c r="O434" s="1210"/>
      <c r="P434" s="1211"/>
      <c r="Q434" s="1210"/>
      <c r="S434" s="1208"/>
      <c r="T434" s="1209"/>
      <c r="U434" s="1209"/>
      <c r="V434" s="1209"/>
      <c r="W434" s="1209"/>
      <c r="X434" s="1210"/>
      <c r="Y434" s="1211"/>
      <c r="Z434" s="1210"/>
      <c r="AB434" s="1208"/>
      <c r="AC434" s="1209"/>
      <c r="AD434" s="1209"/>
      <c r="AE434" s="1209"/>
      <c r="AF434" s="1209"/>
      <c r="AG434" s="1210"/>
      <c r="AH434" s="1211"/>
      <c r="AI434" s="1210"/>
      <c r="AK434" s="1208"/>
      <c r="AL434" s="1209"/>
      <c r="AM434" s="1209"/>
      <c r="AN434" s="1209"/>
      <c r="AO434" s="1209"/>
      <c r="AP434" s="1210"/>
      <c r="AQ434" s="1211"/>
      <c r="AR434" s="1210"/>
      <c r="AT434" s="1208"/>
      <c r="AU434" s="1209"/>
      <c r="AV434" s="1209"/>
      <c r="AW434" s="1209"/>
      <c r="AX434" s="1209"/>
      <c r="AY434" s="1210"/>
      <c r="AZ434" s="1211"/>
      <c r="BA434" s="1210"/>
      <c r="BC434" s="1208"/>
      <c r="BD434" s="1209"/>
      <c r="BE434" s="1209"/>
      <c r="BF434" s="1209"/>
      <c r="BG434" s="1209"/>
      <c r="BH434" s="1210"/>
      <c r="BI434" s="1211"/>
      <c r="BJ434" s="1210"/>
      <c r="BL434" s="1208"/>
      <c r="BM434" s="1209"/>
      <c r="BN434" s="1209"/>
      <c r="BO434" s="1209"/>
      <c r="BP434" s="1209"/>
      <c r="BQ434" s="1210"/>
      <c r="BR434" s="1211"/>
      <c r="BS434" s="1210"/>
      <c r="BU434" s="1208"/>
      <c r="BV434" s="1209"/>
      <c r="BW434" s="1209"/>
      <c r="BX434" s="1209"/>
      <c r="BY434" s="1209"/>
      <c r="BZ434" s="1210"/>
      <c r="CA434" s="1211"/>
      <c r="CB434" s="1210"/>
      <c r="CD434" s="1208"/>
      <c r="CE434" s="1209"/>
      <c r="CF434" s="1209"/>
      <c r="CG434" s="1209"/>
      <c r="CH434" s="1209"/>
      <c r="CI434" s="1210"/>
      <c r="CJ434" s="1211"/>
      <c r="CK434" s="1210"/>
      <c r="CM434" s="1208"/>
      <c r="CN434" s="1209"/>
      <c r="CO434" s="1209"/>
      <c r="CP434" s="1209"/>
      <c r="CQ434" s="1209"/>
      <c r="CR434" s="1210"/>
      <c r="CS434" s="1211"/>
      <c r="CT434" s="1210"/>
      <c r="CV434" s="1208"/>
      <c r="CW434" s="1209"/>
      <c r="CX434" s="1209"/>
      <c r="CY434" s="1209"/>
      <c r="CZ434" s="1209"/>
      <c r="DA434" s="1210"/>
      <c r="DB434" s="1211"/>
      <c r="DC434" s="1210"/>
      <c r="DE434" s="1208"/>
      <c r="DF434" s="1209"/>
      <c r="DG434" s="1209"/>
      <c r="DH434" s="1209"/>
      <c r="DI434" s="1209"/>
      <c r="DJ434" s="1210"/>
      <c r="DK434" s="1211"/>
      <c r="DL434" s="1210"/>
      <c r="DN434" s="1208"/>
      <c r="DO434" s="1209"/>
      <c r="DP434" s="1209"/>
      <c r="DQ434" s="1209"/>
      <c r="DR434" s="1209"/>
      <c r="DS434" s="1210"/>
      <c r="DT434" s="1211"/>
      <c r="DU434" s="1210"/>
      <c r="DW434" s="1208"/>
      <c r="DX434" s="1209"/>
      <c r="DY434" s="1209"/>
      <c r="DZ434" s="1209"/>
      <c r="EA434" s="1209"/>
      <c r="EB434" s="1210"/>
      <c r="EC434" s="1211"/>
      <c r="ED434" s="1210"/>
      <c r="EF434" s="1208"/>
      <c r="EG434" s="1209"/>
      <c r="EH434" s="1209"/>
      <c r="EI434" s="1209"/>
      <c r="EJ434" s="1209"/>
      <c r="EK434" s="1210"/>
      <c r="EL434" s="1211"/>
      <c r="EM434" s="1210"/>
      <c r="EO434" s="1208"/>
      <c r="EP434" s="1209"/>
      <c r="EQ434" s="1209"/>
      <c r="ER434" s="1209"/>
      <c r="ES434" s="1209"/>
      <c r="ET434" s="1210"/>
      <c r="EU434" s="1211"/>
      <c r="EV434" s="1210"/>
      <c r="EX434" s="1208"/>
      <c r="EY434" s="1209"/>
      <c r="EZ434" s="1209"/>
      <c r="FA434" s="1209"/>
      <c r="FB434" s="1209"/>
      <c r="FC434" s="1210"/>
      <c r="FD434" s="1211"/>
      <c r="FE434" s="1210"/>
      <c r="FG434" s="1208"/>
      <c r="FH434" s="1209"/>
      <c r="FI434" s="1209"/>
      <c r="FJ434" s="1209"/>
      <c r="FK434" s="1209"/>
      <c r="FL434" s="1210"/>
      <c r="FM434" s="1211"/>
      <c r="FN434" s="1210"/>
      <c r="FP434" s="1208"/>
      <c r="FQ434" s="1209"/>
      <c r="FR434" s="1209"/>
      <c r="FS434" s="1209"/>
      <c r="FT434" s="1209"/>
      <c r="FU434" s="1210"/>
      <c r="FV434" s="1211"/>
      <c r="FW434" s="1210"/>
      <c r="FY434" s="1208"/>
      <c r="FZ434" s="1209"/>
      <c r="GA434" s="1209"/>
      <c r="GB434" s="1209"/>
      <c r="GC434" s="1209"/>
      <c r="GD434" s="1210"/>
      <c r="GE434" s="1211"/>
      <c r="GF434" s="1210"/>
      <c r="GH434" s="1208"/>
      <c r="GI434" s="1209"/>
      <c r="GJ434" s="1209"/>
      <c r="GK434" s="1209"/>
      <c r="GL434" s="1209"/>
      <c r="GM434" s="1210"/>
      <c r="GN434" s="1211"/>
      <c r="GO434" s="1210"/>
      <c r="GQ434" s="1208"/>
      <c r="GR434" s="1209"/>
      <c r="GS434" s="1209"/>
      <c r="GT434" s="1209"/>
      <c r="GU434" s="1209"/>
      <c r="GV434" s="1210"/>
      <c r="GW434" s="1211"/>
      <c r="GX434" s="1210"/>
      <c r="GZ434" s="1208"/>
      <c r="HA434" s="1209"/>
      <c r="HB434" s="1209"/>
      <c r="HC434" s="1209"/>
      <c r="HD434" s="1209"/>
      <c r="HE434" s="1210"/>
      <c r="HF434" s="1211"/>
      <c r="HG434" s="1210"/>
      <c r="HI434" s="1208"/>
      <c r="HJ434" s="1209"/>
      <c r="HK434" s="1209"/>
      <c r="HL434" s="1209"/>
      <c r="HM434" s="1209"/>
      <c r="HN434" s="1210"/>
      <c r="HO434" s="1211"/>
      <c r="HP434" s="1210"/>
      <c r="HR434" s="1208"/>
      <c r="HS434" s="1209"/>
      <c r="HT434" s="1209"/>
      <c r="HU434" s="1209"/>
      <c r="HV434" s="1209"/>
      <c r="HW434" s="1210"/>
      <c r="HX434" s="1211"/>
      <c r="HY434" s="1210"/>
      <c r="IA434" s="1208"/>
      <c r="IB434" s="1209"/>
      <c r="IC434" s="1209"/>
      <c r="ID434" s="1209"/>
      <c r="IE434" s="1209"/>
      <c r="IF434" s="1210"/>
      <c r="IG434" s="1211"/>
      <c r="IH434" s="1210"/>
      <c r="IJ434" s="1208"/>
      <c r="IK434" s="1209"/>
      <c r="IL434" s="1209"/>
      <c r="IM434" s="1209"/>
      <c r="IN434" s="1209"/>
      <c r="IO434" s="1210"/>
      <c r="IP434" s="1211"/>
      <c r="IQ434" s="1210"/>
      <c r="IS434" s="1208"/>
      <c r="IT434" s="1209"/>
      <c r="IU434" s="1209"/>
      <c r="IV434" s="1209"/>
      <c r="IW434" s="1209"/>
      <c r="IX434" s="1210"/>
      <c r="IY434" s="1211"/>
      <c r="IZ434" s="1210"/>
      <c r="JB434" s="1208"/>
      <c r="JC434" s="1209"/>
      <c r="JD434" s="1209"/>
      <c r="JE434" s="1209"/>
      <c r="JF434" s="1209"/>
      <c r="JG434" s="1210"/>
      <c r="JH434" s="1211"/>
      <c r="JI434" s="1210"/>
      <c r="JK434" s="1208"/>
      <c r="JL434" s="1209"/>
      <c r="JM434" s="1209"/>
      <c r="JN434" s="1209"/>
      <c r="JO434" s="1209"/>
      <c r="JP434" s="1210"/>
      <c r="JQ434" s="1211"/>
      <c r="JR434" s="1210"/>
      <c r="JT434" s="1208"/>
      <c r="JU434" s="1209"/>
      <c r="JV434" s="1209"/>
      <c r="JW434" s="1209"/>
      <c r="JX434" s="1209"/>
      <c r="JY434" s="1210"/>
      <c r="JZ434" s="1211"/>
      <c r="KA434" s="1210"/>
      <c r="KC434" s="1208"/>
      <c r="KD434" s="1209"/>
      <c r="KE434" s="1209"/>
      <c r="KF434" s="1209"/>
      <c r="KG434" s="1209"/>
      <c r="KH434" s="1210"/>
      <c r="KI434" s="1211"/>
      <c r="KJ434" s="1210"/>
      <c r="KL434" s="1208"/>
      <c r="KM434" s="1209"/>
      <c r="KN434" s="1209"/>
      <c r="KO434" s="1209"/>
      <c r="KP434" s="1209"/>
      <c r="KQ434" s="1210"/>
      <c r="KR434" s="1211"/>
      <c r="KS434" s="1210"/>
      <c r="KU434" s="1208"/>
      <c r="KV434" s="1209"/>
      <c r="KW434" s="1209"/>
      <c r="KX434" s="1209"/>
      <c r="KY434" s="1209"/>
      <c r="KZ434" s="1210"/>
      <c r="LA434" s="1211"/>
      <c r="LB434" s="1210"/>
      <c r="LD434" s="1208"/>
      <c r="LE434" s="1209"/>
      <c r="LF434" s="1209"/>
      <c r="LG434" s="1209"/>
      <c r="LH434" s="1209"/>
      <c r="LI434" s="1210"/>
      <c r="LJ434" s="1211"/>
      <c r="LK434" s="1210"/>
      <c r="LM434" s="1208"/>
      <c r="LN434" s="1209"/>
      <c r="LO434" s="1209"/>
      <c r="LP434" s="1209"/>
      <c r="LQ434" s="1209"/>
      <c r="LR434" s="1210"/>
      <c r="LS434" s="1211"/>
      <c r="LT434" s="1210"/>
      <c r="LV434" s="1208"/>
      <c r="LW434" s="1209"/>
      <c r="LX434" s="1209"/>
      <c r="LY434" s="1209"/>
      <c r="LZ434" s="1209"/>
      <c r="MA434" s="1210"/>
      <c r="MB434" s="1211"/>
      <c r="MC434" s="1210"/>
      <c r="ME434" s="1208"/>
      <c r="MF434" s="1209"/>
      <c r="MG434" s="1209"/>
      <c r="MH434" s="1209"/>
      <c r="MI434" s="1209"/>
      <c r="MJ434" s="1210"/>
      <c r="MK434" s="1211"/>
      <c r="ML434" s="1210"/>
      <c r="MN434" s="1208"/>
      <c r="MO434" s="1209"/>
      <c r="MP434" s="1209"/>
      <c r="MQ434" s="1209"/>
      <c r="MR434" s="1209"/>
      <c r="MS434" s="1210"/>
      <c r="MT434" s="1211"/>
      <c r="MU434" s="1210"/>
      <c r="MW434" s="1208"/>
      <c r="MX434" s="1209"/>
      <c r="MY434" s="1209"/>
      <c r="MZ434" s="1209"/>
      <c r="NA434" s="1209"/>
      <c r="NB434" s="1210"/>
      <c r="NC434" s="1211"/>
      <c r="ND434" s="1210"/>
      <c r="NF434" s="1208"/>
      <c r="NG434" s="1209"/>
      <c r="NH434" s="1209"/>
      <c r="NI434" s="1209"/>
      <c r="NJ434" s="1209"/>
      <c r="NK434" s="1210"/>
      <c r="NL434" s="1211"/>
      <c r="NM434" s="1210"/>
      <c r="NO434" s="1208"/>
      <c r="NP434" s="1209"/>
      <c r="NQ434" s="1209"/>
      <c r="NR434" s="1209"/>
      <c r="NS434" s="1209"/>
      <c r="NT434" s="1210"/>
      <c r="NU434" s="1211"/>
      <c r="NV434" s="1210"/>
      <c r="NX434" s="1208"/>
      <c r="NY434" s="1209"/>
      <c r="NZ434" s="1209"/>
      <c r="OA434" s="1209"/>
      <c r="OB434" s="1209"/>
      <c r="OC434" s="1210"/>
      <c r="OD434" s="1211"/>
      <c r="OE434" s="1210"/>
      <c r="OG434" s="1208"/>
      <c r="OH434" s="1209"/>
      <c r="OI434" s="1209"/>
      <c r="OJ434" s="1209"/>
      <c r="OK434" s="1209"/>
      <c r="OL434" s="1210"/>
      <c r="OM434" s="1211"/>
      <c r="ON434" s="1210"/>
      <c r="OP434" s="1208"/>
      <c r="OQ434" s="1209"/>
      <c r="OR434" s="1209"/>
      <c r="OS434" s="1209"/>
      <c r="OT434" s="1209"/>
      <c r="OU434" s="1210"/>
      <c r="OV434" s="1211"/>
      <c r="OW434" s="1210"/>
      <c r="OY434" s="1208"/>
      <c r="OZ434" s="1209"/>
      <c r="PA434" s="1209"/>
      <c r="PB434" s="1209"/>
      <c r="PC434" s="1209"/>
      <c r="PD434" s="1210"/>
      <c r="PE434" s="1211"/>
      <c r="PF434" s="1210"/>
      <c r="PH434" s="1208"/>
      <c r="PI434" s="1209"/>
      <c r="PJ434" s="1209"/>
      <c r="PK434" s="1209"/>
      <c r="PL434" s="1209"/>
      <c r="PM434" s="1210"/>
      <c r="PN434" s="1211"/>
      <c r="PO434" s="1210"/>
      <c r="PQ434" s="1208"/>
      <c r="PR434" s="1209"/>
      <c r="PS434" s="1209"/>
      <c r="PT434" s="1209"/>
      <c r="PU434" s="1209"/>
      <c r="PV434" s="1210"/>
      <c r="PW434" s="1211"/>
      <c r="PX434" s="1210"/>
      <c r="PZ434" s="1208"/>
      <c r="QA434" s="1209"/>
      <c r="QB434" s="1209"/>
      <c r="QC434" s="1209"/>
      <c r="QD434" s="1209"/>
      <c r="QE434" s="1210"/>
      <c r="QF434" s="1211"/>
      <c r="QG434" s="1210"/>
      <c r="QI434" s="1208"/>
      <c r="QJ434" s="1209"/>
      <c r="QK434" s="1209"/>
      <c r="QL434" s="1209"/>
      <c r="QM434" s="1209"/>
      <c r="QN434" s="1210"/>
      <c r="QO434" s="1211"/>
      <c r="QP434" s="1210"/>
      <c r="QR434" s="1208"/>
      <c r="QS434" s="1209"/>
      <c r="QT434" s="1209"/>
      <c r="QU434" s="1209"/>
      <c r="QV434" s="1209"/>
      <c r="QW434" s="1210"/>
      <c r="QX434" s="1211"/>
      <c r="QY434" s="1210"/>
      <c r="RA434" s="1208"/>
      <c r="RB434" s="1209"/>
      <c r="RC434" s="1209"/>
      <c r="RD434" s="1209"/>
      <c r="RE434" s="1209"/>
      <c r="RF434" s="1210"/>
      <c r="RG434" s="1211"/>
      <c r="RH434" s="1210"/>
      <c r="RJ434" s="1208"/>
      <c r="RK434" s="1209"/>
      <c r="RL434" s="1209"/>
      <c r="RM434" s="1209"/>
      <c r="RN434" s="1209"/>
      <c r="RO434" s="1210"/>
      <c r="RP434" s="1211"/>
      <c r="RQ434" s="1210"/>
      <c r="RS434" s="1208"/>
      <c r="RT434" s="1209"/>
      <c r="RU434" s="1209"/>
      <c r="RV434" s="1209"/>
      <c r="RW434" s="1209"/>
      <c r="RX434" s="1210"/>
      <c r="RY434" s="1211"/>
      <c r="RZ434" s="1210"/>
      <c r="SB434" s="1208"/>
      <c r="SC434" s="1209"/>
      <c r="SD434" s="1209"/>
      <c r="SE434" s="1209"/>
      <c r="SF434" s="1209"/>
      <c r="SG434" s="1210"/>
      <c r="SH434" s="1211"/>
      <c r="SI434" s="1210"/>
      <c r="SK434" s="1208"/>
      <c r="SL434" s="1209"/>
      <c r="SM434" s="1209"/>
      <c r="SN434" s="1209"/>
      <c r="SO434" s="1209"/>
      <c r="SP434" s="1210"/>
      <c r="SQ434" s="1211"/>
      <c r="SR434" s="1210"/>
      <c r="ST434" s="1208"/>
      <c r="SU434" s="1209"/>
      <c r="SV434" s="1209"/>
      <c r="SW434" s="1209"/>
      <c r="SX434" s="1209"/>
      <c r="SY434" s="1210"/>
      <c r="SZ434" s="1211"/>
      <c r="TA434" s="1210"/>
      <c r="TC434" s="1208"/>
      <c r="TD434" s="1209"/>
      <c r="TE434" s="1209"/>
      <c r="TF434" s="1209"/>
      <c r="TG434" s="1209"/>
      <c r="TH434" s="1210"/>
      <c r="TI434" s="1211"/>
      <c r="TJ434" s="1210"/>
      <c r="TL434" s="1208"/>
      <c r="TM434" s="1209"/>
      <c r="TN434" s="1209"/>
      <c r="TO434" s="1209"/>
      <c r="TP434" s="1209"/>
      <c r="TQ434" s="1210"/>
      <c r="TR434" s="1211"/>
      <c r="TS434" s="1210"/>
      <c r="TU434" s="1208"/>
      <c r="TV434" s="1209"/>
      <c r="TW434" s="1209"/>
      <c r="TX434" s="1209"/>
      <c r="TY434" s="1209"/>
      <c r="TZ434" s="1210"/>
      <c r="UA434" s="1211"/>
      <c r="UB434" s="1210"/>
      <c r="UD434" s="1208"/>
      <c r="UE434" s="1209"/>
      <c r="UF434" s="1209"/>
      <c r="UG434" s="1209"/>
      <c r="UH434" s="1209"/>
      <c r="UI434" s="1210"/>
      <c r="UJ434" s="1211"/>
      <c r="UK434" s="1210"/>
      <c r="UM434" s="1208"/>
      <c r="UN434" s="1209"/>
      <c r="UO434" s="1209"/>
      <c r="UP434" s="1209"/>
      <c r="UQ434" s="1209"/>
      <c r="UR434" s="1210"/>
      <c r="US434" s="1211"/>
      <c r="UT434" s="1210"/>
      <c r="UV434" s="1208"/>
      <c r="UW434" s="1209"/>
      <c r="UX434" s="1209"/>
      <c r="UY434" s="1209"/>
      <c r="UZ434" s="1209"/>
      <c r="VA434" s="1210"/>
      <c r="VB434" s="1211"/>
      <c r="VC434" s="1210"/>
      <c r="VE434" s="1208"/>
      <c r="VF434" s="1209"/>
      <c r="VG434" s="1209"/>
      <c r="VH434" s="1209"/>
      <c r="VI434" s="1209"/>
      <c r="VJ434" s="1210"/>
      <c r="VK434" s="1211"/>
      <c r="VL434" s="1210"/>
      <c r="VN434" s="1208"/>
      <c r="VO434" s="1209"/>
      <c r="VP434" s="1209"/>
      <c r="VQ434" s="1209"/>
      <c r="VR434" s="1209"/>
      <c r="VS434" s="1210"/>
      <c r="VT434" s="1211"/>
      <c r="VU434" s="1210"/>
      <c r="VW434" s="1208"/>
      <c r="VX434" s="1209"/>
      <c r="VY434" s="1209"/>
      <c r="VZ434" s="1209"/>
      <c r="WA434" s="1209"/>
      <c r="WB434" s="1210"/>
      <c r="WC434" s="1211"/>
      <c r="WD434" s="1210"/>
      <c r="WF434" s="1208"/>
      <c r="WG434" s="1209"/>
      <c r="WH434" s="1209"/>
      <c r="WI434" s="1209"/>
      <c r="WJ434" s="1209"/>
      <c r="WK434" s="1210"/>
      <c r="WL434" s="1211"/>
      <c r="WM434" s="1210"/>
      <c r="WO434" s="1208"/>
      <c r="WP434" s="1209"/>
      <c r="WQ434" s="1209"/>
      <c r="WR434" s="1209"/>
      <c r="WS434" s="1209"/>
      <c r="WT434" s="1210"/>
      <c r="WU434" s="1211"/>
      <c r="WV434" s="1210"/>
      <c r="WX434" s="1208"/>
      <c r="WY434" s="1209"/>
      <c r="WZ434" s="1209"/>
      <c r="XA434" s="1209"/>
      <c r="XB434" s="1209"/>
      <c r="XC434" s="1210"/>
      <c r="XD434" s="1211"/>
      <c r="XE434" s="1210"/>
      <c r="XG434" s="1208"/>
      <c r="XH434" s="1209"/>
      <c r="XI434" s="1209"/>
      <c r="XJ434" s="1209"/>
      <c r="XK434" s="1209"/>
      <c r="XL434" s="1210"/>
      <c r="XM434" s="1211"/>
      <c r="XN434" s="1210"/>
      <c r="XP434" s="1208"/>
      <c r="XQ434" s="1209"/>
      <c r="XR434" s="1209"/>
      <c r="XS434" s="1209"/>
      <c r="XT434" s="1209"/>
      <c r="XU434" s="1210"/>
      <c r="XV434" s="1211"/>
      <c r="XW434" s="1210"/>
      <c r="XY434" s="1208"/>
      <c r="XZ434" s="1209"/>
      <c r="YA434" s="1209"/>
      <c r="YB434" s="1209"/>
      <c r="YC434" s="1209"/>
      <c r="YD434" s="1210"/>
      <c r="YE434" s="1211"/>
      <c r="YF434" s="1210"/>
      <c r="YH434" s="1208"/>
      <c r="YI434" s="1209"/>
      <c r="YJ434" s="1209"/>
      <c r="YK434" s="1209"/>
      <c r="YL434" s="1209"/>
      <c r="YM434" s="1210"/>
      <c r="YN434" s="1211"/>
      <c r="YO434" s="1210"/>
      <c r="YQ434" s="1208"/>
      <c r="YR434" s="1209"/>
      <c r="YS434" s="1209"/>
      <c r="YT434" s="1209"/>
      <c r="YU434" s="1209"/>
      <c r="YV434" s="1210"/>
      <c r="YW434" s="1211"/>
      <c r="YX434" s="1210"/>
      <c r="YZ434" s="1208"/>
      <c r="ZA434" s="1209"/>
      <c r="ZB434" s="1209"/>
      <c r="ZC434" s="1209"/>
      <c r="ZD434" s="1209"/>
      <c r="ZE434" s="1210"/>
      <c r="ZF434" s="1211"/>
      <c r="ZG434" s="1210"/>
      <c r="ZI434" s="1208"/>
      <c r="ZJ434" s="1209"/>
      <c r="ZK434" s="1209"/>
      <c r="ZL434" s="1209"/>
      <c r="ZM434" s="1209"/>
      <c r="ZN434" s="1210"/>
      <c r="ZO434" s="1211"/>
      <c r="ZP434" s="1210"/>
      <c r="ZR434" s="1208"/>
      <c r="ZS434" s="1209"/>
      <c r="ZT434" s="1209"/>
      <c r="ZU434" s="1209"/>
      <c r="ZV434" s="1209"/>
      <c r="ZW434" s="1210"/>
      <c r="ZX434" s="1211"/>
      <c r="ZY434" s="1210"/>
      <c r="AAA434" s="1208"/>
      <c r="AAB434" s="1209"/>
      <c r="AAC434" s="1209"/>
      <c r="AAD434" s="1209"/>
      <c r="AAE434" s="1209"/>
      <c r="AAF434" s="1210"/>
      <c r="AAG434" s="1211"/>
      <c r="AAH434" s="1210"/>
      <c r="AAJ434" s="1208"/>
      <c r="AAK434" s="1209"/>
      <c r="AAL434" s="1209"/>
      <c r="AAM434" s="1209"/>
      <c r="AAN434" s="1209"/>
      <c r="AAO434" s="1210"/>
      <c r="AAP434" s="1211"/>
      <c r="AAQ434" s="1210"/>
      <c r="AAS434" s="1208"/>
      <c r="AAT434" s="1209"/>
      <c r="AAU434" s="1209"/>
      <c r="AAV434" s="1209"/>
      <c r="AAW434" s="1209"/>
      <c r="AAX434" s="1210"/>
      <c r="AAY434" s="1211"/>
      <c r="AAZ434" s="1210"/>
      <c r="ABB434" s="1208"/>
      <c r="ABC434" s="1209"/>
      <c r="ABD434" s="1209"/>
      <c r="ABE434" s="1209"/>
      <c r="ABF434" s="1209"/>
      <c r="ABG434" s="1210"/>
      <c r="ABH434" s="1211"/>
      <c r="ABI434" s="1210"/>
      <c r="ABK434" s="1208"/>
      <c r="ABL434" s="1209"/>
      <c r="ABM434" s="1209"/>
      <c r="ABN434" s="1209"/>
      <c r="ABO434" s="1209"/>
      <c r="ABP434" s="1210"/>
      <c r="ABQ434" s="1211"/>
      <c r="ABR434" s="1210"/>
      <c r="ABT434" s="1208"/>
      <c r="ABU434" s="1209"/>
      <c r="ABV434" s="1209"/>
      <c r="ABW434" s="1209"/>
      <c r="ABX434" s="1209"/>
      <c r="ABY434" s="1210"/>
      <c r="ABZ434" s="1211"/>
      <c r="ACA434" s="1210"/>
      <c r="ACC434" s="1208"/>
      <c r="ACD434" s="1209"/>
      <c r="ACE434" s="1209"/>
      <c r="ACF434" s="1209"/>
      <c r="ACG434" s="1209"/>
      <c r="ACH434" s="1210"/>
      <c r="ACI434" s="1211"/>
      <c r="ACJ434" s="1210"/>
      <c r="ACL434" s="1208"/>
      <c r="ACM434" s="1209"/>
      <c r="ACN434" s="1209"/>
      <c r="ACO434" s="1209"/>
      <c r="ACP434" s="1209"/>
      <c r="ACQ434" s="1210"/>
      <c r="ACR434" s="1211"/>
      <c r="ACS434" s="1210"/>
      <c r="ACU434" s="1208"/>
      <c r="ACV434" s="1209"/>
      <c r="ACW434" s="1209"/>
      <c r="ACX434" s="1209"/>
      <c r="ACY434" s="1209"/>
      <c r="ACZ434" s="1210"/>
      <c r="ADA434" s="1211"/>
      <c r="ADB434" s="1210"/>
      <c r="ADD434" s="1208"/>
      <c r="ADE434" s="1209"/>
      <c r="ADF434" s="1209"/>
      <c r="ADG434" s="1209"/>
      <c r="ADH434" s="1209"/>
      <c r="ADI434" s="1210"/>
      <c r="ADJ434" s="1211"/>
      <c r="ADK434" s="1210"/>
      <c r="ADM434" s="1208"/>
      <c r="ADN434" s="1209"/>
      <c r="ADO434" s="1209"/>
      <c r="ADP434" s="1209"/>
      <c r="ADQ434" s="1209"/>
      <c r="ADR434" s="1210"/>
      <c r="ADS434" s="1211"/>
      <c r="ADT434" s="1210"/>
      <c r="ADV434" s="1208"/>
      <c r="ADW434" s="1209"/>
      <c r="ADX434" s="1209"/>
      <c r="ADY434" s="1209"/>
      <c r="ADZ434" s="1209"/>
      <c r="AEA434" s="1210"/>
      <c r="AEB434" s="1211"/>
      <c r="AEC434" s="1210"/>
      <c r="AEE434" s="1208"/>
      <c r="AEF434" s="1209"/>
      <c r="AEG434" s="1209"/>
      <c r="AEH434" s="1209"/>
      <c r="AEI434" s="1209"/>
      <c r="AEJ434" s="1210"/>
      <c r="AEK434" s="1211"/>
      <c r="AEL434" s="1210"/>
      <c r="AEN434" s="1208"/>
      <c r="AEO434" s="1209"/>
      <c r="AEP434" s="1209"/>
      <c r="AEQ434" s="1209"/>
      <c r="AER434" s="1209"/>
      <c r="AES434" s="1210"/>
      <c r="AET434" s="1211"/>
      <c r="AEU434" s="1210"/>
      <c r="AEW434" s="1208"/>
      <c r="AEX434" s="1209"/>
      <c r="AEY434" s="1209"/>
      <c r="AEZ434" s="1209"/>
      <c r="AFA434" s="1209"/>
      <c r="AFB434" s="1210"/>
      <c r="AFC434" s="1211"/>
      <c r="AFD434" s="1210"/>
      <c r="AFF434" s="1208"/>
      <c r="AFG434" s="1209"/>
      <c r="AFH434" s="1209"/>
      <c r="AFI434" s="1209"/>
      <c r="AFJ434" s="1209"/>
      <c r="AFK434" s="1210"/>
      <c r="AFL434" s="1211"/>
      <c r="AFM434" s="1210"/>
      <c r="AFO434" s="1208"/>
      <c r="AFP434" s="1209"/>
      <c r="AFQ434" s="1209"/>
      <c r="AFR434" s="1209"/>
      <c r="AFS434" s="1209"/>
      <c r="AFT434" s="1210"/>
      <c r="AFU434" s="1211"/>
      <c r="AFV434" s="1210"/>
      <c r="AFX434" s="1208"/>
      <c r="AFY434" s="1209"/>
      <c r="AFZ434" s="1209"/>
      <c r="AGA434" s="1209"/>
      <c r="AGB434" s="1209"/>
      <c r="AGC434" s="1210"/>
      <c r="AGD434" s="1211"/>
      <c r="AGE434" s="1210"/>
      <c r="AGG434" s="1208"/>
      <c r="AGH434" s="1209"/>
      <c r="AGI434" s="1209"/>
      <c r="AGJ434" s="1209"/>
      <c r="AGK434" s="1209"/>
      <c r="AGL434" s="1210"/>
      <c r="AGM434" s="1211"/>
      <c r="AGN434" s="1210"/>
      <c r="AGP434" s="1208"/>
      <c r="AGQ434" s="1209"/>
      <c r="AGR434" s="1209"/>
      <c r="AGS434" s="1209"/>
      <c r="AGT434" s="1209"/>
      <c r="AGU434" s="1210"/>
      <c r="AGV434" s="1211"/>
      <c r="AGW434" s="1210"/>
      <c r="AGY434" s="1208"/>
      <c r="AGZ434" s="1209"/>
      <c r="AHA434" s="1209"/>
      <c r="AHB434" s="1209"/>
      <c r="AHC434" s="1209"/>
      <c r="AHD434" s="1210"/>
      <c r="AHE434" s="1211"/>
      <c r="AHF434" s="1210"/>
      <c r="AHH434" s="1208"/>
      <c r="AHI434" s="1209"/>
      <c r="AHJ434" s="1209"/>
      <c r="AHK434" s="1209"/>
      <c r="AHL434" s="1209"/>
      <c r="AHM434" s="1210"/>
      <c r="AHN434" s="1211"/>
      <c r="AHO434" s="1210"/>
      <c r="AHQ434" s="1208"/>
      <c r="AHR434" s="1209"/>
      <c r="AHS434" s="1209"/>
      <c r="AHT434" s="1209"/>
      <c r="AHU434" s="1209"/>
      <c r="AHV434" s="1210"/>
      <c r="AHW434" s="1211"/>
      <c r="AHX434" s="1210"/>
      <c r="AHZ434" s="1208"/>
      <c r="AIA434" s="1209"/>
      <c r="AIB434" s="1209"/>
      <c r="AIC434" s="1209"/>
      <c r="AID434" s="1209"/>
      <c r="AIE434" s="1210"/>
      <c r="AIF434" s="1211"/>
      <c r="AIG434" s="1210"/>
      <c r="AII434" s="1208"/>
      <c r="AIJ434" s="1209"/>
      <c r="AIK434" s="1209"/>
      <c r="AIL434" s="1209"/>
      <c r="AIM434" s="1209"/>
      <c r="AIN434" s="1210"/>
      <c r="AIO434" s="1211"/>
      <c r="AIP434" s="1210"/>
      <c r="AIR434" s="1208"/>
      <c r="AIS434" s="1209"/>
      <c r="AIT434" s="1209"/>
      <c r="AIU434" s="1209"/>
      <c r="AIV434" s="1209"/>
      <c r="AIW434" s="1210"/>
      <c r="AIX434" s="1211"/>
      <c r="AIY434" s="1210"/>
      <c r="AJA434" s="1208"/>
      <c r="AJB434" s="1209"/>
      <c r="AJC434" s="1209"/>
      <c r="AJD434" s="1209"/>
      <c r="AJE434" s="1209"/>
      <c r="AJF434" s="1210"/>
      <c r="AJG434" s="1211"/>
      <c r="AJH434" s="1210"/>
      <c r="AJJ434" s="1208"/>
      <c r="AJK434" s="1209"/>
      <c r="AJL434" s="1209"/>
      <c r="AJM434" s="1209"/>
      <c r="AJN434" s="1209"/>
      <c r="AJO434" s="1210"/>
      <c r="AJP434" s="1211"/>
      <c r="AJQ434" s="1210"/>
      <c r="AJS434" s="1208"/>
      <c r="AJT434" s="1209"/>
      <c r="AJU434" s="1209"/>
      <c r="AJV434" s="1209"/>
      <c r="AJW434" s="1209"/>
      <c r="AJX434" s="1210"/>
      <c r="AJY434" s="1211"/>
      <c r="AJZ434" s="1210"/>
      <c r="AKB434" s="1208"/>
      <c r="AKC434" s="1209"/>
      <c r="AKD434" s="1209"/>
      <c r="AKE434" s="1209"/>
      <c r="AKF434" s="1209"/>
      <c r="AKG434" s="1210"/>
      <c r="AKH434" s="1211"/>
      <c r="AKI434" s="1210"/>
      <c r="AKK434" s="1208"/>
      <c r="AKL434" s="1209"/>
      <c r="AKM434" s="1209"/>
      <c r="AKN434" s="1209"/>
      <c r="AKO434" s="1209"/>
      <c r="AKP434" s="1210"/>
      <c r="AKQ434" s="1211"/>
      <c r="AKR434" s="1210"/>
      <c r="AKT434" s="1208"/>
      <c r="AKU434" s="1209"/>
      <c r="AKV434" s="1209"/>
      <c r="AKW434" s="1209"/>
      <c r="AKX434" s="1209"/>
      <c r="AKY434" s="1210"/>
      <c r="AKZ434" s="1211"/>
      <c r="ALA434" s="1210"/>
      <c r="ALC434" s="1208"/>
      <c r="ALD434" s="1209"/>
      <c r="ALE434" s="1209"/>
      <c r="ALF434" s="1209"/>
      <c r="ALG434" s="1209"/>
      <c r="ALH434" s="1210"/>
      <c r="ALI434" s="1211"/>
      <c r="ALJ434" s="1210"/>
      <c r="ALL434" s="1208"/>
      <c r="ALM434" s="1209"/>
      <c r="ALN434" s="1209"/>
      <c r="ALO434" s="1209"/>
      <c r="ALP434" s="1209"/>
      <c r="ALQ434" s="1210"/>
      <c r="ALR434" s="1211"/>
      <c r="ALS434" s="1210"/>
      <c r="ALU434" s="1208"/>
      <c r="ALV434" s="1209"/>
      <c r="ALW434" s="1209"/>
      <c r="ALX434" s="1209"/>
      <c r="ALY434" s="1209"/>
      <c r="ALZ434" s="1210"/>
      <c r="AMA434" s="1211"/>
      <c r="AMB434" s="1210"/>
      <c r="AMD434" s="1208"/>
      <c r="AME434" s="1209"/>
      <c r="AMF434" s="1209"/>
      <c r="AMG434" s="1209"/>
      <c r="AMH434" s="1209"/>
      <c r="AMI434" s="1210"/>
      <c r="AMJ434" s="1211"/>
      <c r="AMK434" s="1210"/>
      <c r="AMM434" s="1208"/>
      <c r="AMN434" s="1209"/>
      <c r="AMO434" s="1209"/>
      <c r="AMP434" s="1209"/>
      <c r="AMQ434" s="1209"/>
      <c r="AMR434" s="1210"/>
      <c r="AMS434" s="1211"/>
      <c r="AMT434" s="1210"/>
      <c r="AMV434" s="1208"/>
      <c r="AMW434" s="1209"/>
      <c r="AMX434" s="1209"/>
      <c r="AMY434" s="1209"/>
      <c r="AMZ434" s="1209"/>
      <c r="ANA434" s="1210"/>
      <c r="ANB434" s="1211"/>
      <c r="ANC434" s="1210"/>
      <c r="ANE434" s="1208"/>
      <c r="ANF434" s="1209"/>
      <c r="ANG434" s="1209"/>
      <c r="ANH434" s="1209"/>
      <c r="ANI434" s="1209"/>
      <c r="ANJ434" s="1210"/>
      <c r="ANK434" s="1211"/>
      <c r="ANL434" s="1210"/>
      <c r="ANN434" s="1208"/>
      <c r="ANO434" s="1209"/>
      <c r="ANP434" s="1209"/>
      <c r="ANQ434" s="1209"/>
      <c r="ANR434" s="1209"/>
      <c r="ANS434" s="1210"/>
      <c r="ANT434" s="1211"/>
      <c r="ANU434" s="1210"/>
      <c r="ANW434" s="1208"/>
      <c r="ANX434" s="1209"/>
      <c r="ANY434" s="1209"/>
      <c r="ANZ434" s="1209"/>
      <c r="AOA434" s="1209"/>
      <c r="AOB434" s="1210"/>
      <c r="AOC434" s="1211"/>
      <c r="AOD434" s="1210"/>
      <c r="AOF434" s="1208"/>
      <c r="AOG434" s="1209"/>
      <c r="AOH434" s="1209"/>
      <c r="AOI434" s="1209"/>
      <c r="AOJ434" s="1209"/>
      <c r="AOK434" s="1210"/>
      <c r="AOL434" s="1211"/>
      <c r="AOM434" s="1210"/>
      <c r="AOO434" s="1208"/>
      <c r="AOP434" s="1209"/>
      <c r="AOQ434" s="1209"/>
      <c r="AOR434" s="1209"/>
      <c r="AOS434" s="1209"/>
      <c r="AOT434" s="1210"/>
      <c r="AOU434" s="1211"/>
      <c r="AOV434" s="1210"/>
      <c r="AOX434" s="1208"/>
      <c r="AOY434" s="1209"/>
      <c r="AOZ434" s="1209"/>
      <c r="APA434" s="1209"/>
      <c r="APB434" s="1209"/>
      <c r="APC434" s="1210"/>
      <c r="APD434" s="1211"/>
      <c r="APE434" s="1210"/>
      <c r="APG434" s="1208"/>
      <c r="APH434" s="1209"/>
      <c r="API434" s="1209"/>
      <c r="APJ434" s="1209"/>
      <c r="APK434" s="1209"/>
      <c r="APL434" s="1210"/>
      <c r="APM434" s="1211"/>
      <c r="APN434" s="1210"/>
      <c r="APP434" s="1208"/>
      <c r="APQ434" s="1209"/>
      <c r="APR434" s="1209"/>
      <c r="APS434" s="1209"/>
      <c r="APT434" s="1209"/>
      <c r="APU434" s="1210"/>
      <c r="APV434" s="1211"/>
      <c r="APW434" s="1210"/>
      <c r="APY434" s="1208"/>
      <c r="APZ434" s="1209"/>
      <c r="AQA434" s="1209"/>
      <c r="AQB434" s="1209"/>
      <c r="AQC434" s="1209"/>
      <c r="AQD434" s="1210"/>
      <c r="AQE434" s="1211"/>
      <c r="AQF434" s="1210"/>
      <c r="AQH434" s="1208"/>
      <c r="AQI434" s="1209"/>
      <c r="AQJ434" s="1209"/>
      <c r="AQK434" s="1209"/>
      <c r="AQL434" s="1209"/>
      <c r="AQM434" s="1210"/>
      <c r="AQN434" s="1211"/>
      <c r="AQO434" s="1210"/>
      <c r="AQQ434" s="1208"/>
      <c r="AQR434" s="1209"/>
      <c r="AQS434" s="1209"/>
      <c r="AQT434" s="1209"/>
      <c r="AQU434" s="1209"/>
      <c r="AQV434" s="1210"/>
      <c r="AQW434" s="1211"/>
      <c r="AQX434" s="1210"/>
      <c r="AQZ434" s="1208"/>
      <c r="ARA434" s="1209"/>
      <c r="ARB434" s="1209"/>
      <c r="ARC434" s="1209"/>
      <c r="ARD434" s="1209"/>
      <c r="ARE434" s="1210"/>
      <c r="ARF434" s="1211"/>
      <c r="ARG434" s="1210"/>
      <c r="ARI434" s="1208"/>
      <c r="ARJ434" s="1209"/>
      <c r="ARK434" s="1209"/>
      <c r="ARL434" s="1209"/>
      <c r="ARM434" s="1209"/>
      <c r="ARN434" s="1210"/>
      <c r="ARO434" s="1211"/>
      <c r="ARP434" s="1210"/>
      <c r="ARR434" s="1208"/>
      <c r="ARS434" s="1209"/>
      <c r="ART434" s="1209"/>
      <c r="ARU434" s="1209"/>
      <c r="ARV434" s="1209"/>
      <c r="ARW434" s="1210"/>
      <c r="ARX434" s="1211"/>
      <c r="ARY434" s="1210"/>
      <c r="ASA434" s="1208"/>
      <c r="ASB434" s="1209"/>
      <c r="ASC434" s="1209"/>
      <c r="ASD434" s="1209"/>
      <c r="ASE434" s="1209"/>
      <c r="ASF434" s="1210"/>
      <c r="ASG434" s="1211"/>
      <c r="ASH434" s="1210"/>
      <c r="ASJ434" s="1208"/>
      <c r="ASK434" s="1209"/>
      <c r="ASL434" s="1209"/>
      <c r="ASM434" s="1209"/>
      <c r="ASN434" s="1209"/>
      <c r="ASO434" s="1210"/>
      <c r="ASP434" s="1211"/>
      <c r="ASQ434" s="1210"/>
      <c r="ASS434" s="1208"/>
      <c r="AST434" s="1209"/>
      <c r="ASU434" s="1209"/>
      <c r="ASV434" s="1209"/>
      <c r="ASW434" s="1209"/>
      <c r="ASX434" s="1210"/>
      <c r="ASY434" s="1211"/>
      <c r="ASZ434" s="1210"/>
      <c r="ATB434" s="1208"/>
      <c r="ATC434" s="1209"/>
      <c r="ATD434" s="1209"/>
      <c r="ATE434" s="1209"/>
      <c r="ATF434" s="1209"/>
      <c r="ATG434" s="1210"/>
      <c r="ATH434" s="1211"/>
      <c r="ATI434" s="1210"/>
      <c r="ATK434" s="1208"/>
      <c r="ATL434" s="1209"/>
      <c r="ATM434" s="1209"/>
      <c r="ATN434" s="1209"/>
      <c r="ATO434" s="1209"/>
      <c r="ATP434" s="1210"/>
      <c r="ATQ434" s="1211"/>
      <c r="ATR434" s="1210"/>
      <c r="ATT434" s="1208"/>
      <c r="ATU434" s="1209"/>
      <c r="ATV434" s="1209"/>
      <c r="ATW434" s="1209"/>
      <c r="ATX434" s="1209"/>
      <c r="ATY434" s="1210"/>
      <c r="ATZ434" s="1211"/>
      <c r="AUA434" s="1210"/>
      <c r="AUC434" s="1208"/>
      <c r="AUD434" s="1209"/>
      <c r="AUE434" s="1209"/>
      <c r="AUF434" s="1209"/>
      <c r="AUG434" s="1209"/>
      <c r="AUH434" s="1210"/>
      <c r="AUI434" s="1211"/>
      <c r="AUJ434" s="1210"/>
      <c r="AUL434" s="1208"/>
      <c r="AUM434" s="1209"/>
      <c r="AUN434" s="1209"/>
      <c r="AUO434" s="1209"/>
      <c r="AUP434" s="1209"/>
      <c r="AUQ434" s="1210"/>
      <c r="AUR434" s="1211"/>
      <c r="AUS434" s="1210"/>
      <c r="AUU434" s="1208"/>
      <c r="AUV434" s="1209"/>
      <c r="AUW434" s="1209"/>
      <c r="AUX434" s="1209"/>
      <c r="AUY434" s="1209"/>
      <c r="AUZ434" s="1210"/>
      <c r="AVA434" s="1211"/>
      <c r="AVB434" s="1210"/>
      <c r="AVD434" s="1208"/>
      <c r="AVE434" s="1209"/>
      <c r="AVF434" s="1209"/>
      <c r="AVG434" s="1209"/>
      <c r="AVH434" s="1209"/>
      <c r="AVI434" s="1210"/>
      <c r="AVJ434" s="1211"/>
      <c r="AVK434" s="1210"/>
      <c r="AVM434" s="1208"/>
      <c r="AVN434" s="1209"/>
      <c r="AVO434" s="1209"/>
      <c r="AVP434" s="1209"/>
      <c r="AVQ434" s="1209"/>
      <c r="AVR434" s="1210"/>
      <c r="AVS434" s="1211"/>
      <c r="AVT434" s="1210"/>
      <c r="AVV434" s="1208"/>
      <c r="AVW434" s="1209"/>
      <c r="AVX434" s="1209"/>
      <c r="AVY434" s="1209"/>
      <c r="AVZ434" s="1209"/>
      <c r="AWA434" s="1210"/>
      <c r="AWB434" s="1211"/>
      <c r="AWC434" s="1210"/>
      <c r="AWE434" s="1208"/>
      <c r="AWF434" s="1209"/>
      <c r="AWG434" s="1209"/>
      <c r="AWH434" s="1209"/>
      <c r="AWI434" s="1209"/>
      <c r="AWJ434" s="1210"/>
      <c r="AWK434" s="1211"/>
      <c r="AWL434" s="1210"/>
      <c r="AWN434" s="1208"/>
      <c r="AWO434" s="1209"/>
      <c r="AWP434" s="1209"/>
      <c r="AWQ434" s="1209"/>
      <c r="AWR434" s="1209"/>
      <c r="AWS434" s="1210"/>
      <c r="AWT434" s="1211"/>
      <c r="AWU434" s="1210"/>
      <c r="AWW434" s="1208"/>
      <c r="AWX434" s="1209"/>
      <c r="AWY434" s="1209"/>
      <c r="AWZ434" s="1209"/>
      <c r="AXA434" s="1209"/>
      <c r="AXB434" s="1210"/>
      <c r="AXC434" s="1211"/>
      <c r="AXD434" s="1210"/>
      <c r="AXF434" s="1208"/>
      <c r="AXG434" s="1209"/>
      <c r="AXH434" s="1209"/>
      <c r="AXI434" s="1209"/>
      <c r="AXJ434" s="1209"/>
      <c r="AXK434" s="1210"/>
      <c r="AXL434" s="1211"/>
      <c r="AXM434" s="1210"/>
      <c r="AXO434" s="1208"/>
      <c r="AXP434" s="1209"/>
      <c r="AXQ434" s="1209"/>
      <c r="AXR434" s="1209"/>
      <c r="AXS434" s="1209"/>
      <c r="AXT434" s="1210"/>
      <c r="AXU434" s="1211"/>
      <c r="AXV434" s="1210"/>
      <c r="AXX434" s="1208"/>
      <c r="AXY434" s="1209"/>
      <c r="AXZ434" s="1209"/>
      <c r="AYA434" s="1209"/>
      <c r="AYB434" s="1209"/>
      <c r="AYC434" s="1210"/>
      <c r="AYD434" s="1211"/>
      <c r="AYE434" s="1210"/>
      <c r="AYG434" s="1208"/>
      <c r="AYH434" s="1209"/>
      <c r="AYI434" s="1209"/>
      <c r="AYJ434" s="1209"/>
      <c r="AYK434" s="1209"/>
      <c r="AYL434" s="1210"/>
      <c r="AYM434" s="1211"/>
      <c r="AYN434" s="1210"/>
      <c r="AYP434" s="1208"/>
      <c r="AYQ434" s="1209"/>
      <c r="AYR434" s="1209"/>
      <c r="AYS434" s="1209"/>
      <c r="AYT434" s="1209"/>
      <c r="AYU434" s="1210"/>
      <c r="AYV434" s="1211"/>
      <c r="AYW434" s="1210"/>
      <c r="AYY434" s="1208"/>
      <c r="AYZ434" s="1209"/>
      <c r="AZA434" s="1209"/>
      <c r="AZB434" s="1209"/>
      <c r="AZC434" s="1209"/>
      <c r="AZD434" s="1210"/>
      <c r="AZE434" s="1211"/>
      <c r="AZF434" s="1210"/>
      <c r="AZH434" s="1208"/>
      <c r="AZI434" s="1209"/>
      <c r="AZJ434" s="1209"/>
      <c r="AZK434" s="1209"/>
      <c r="AZL434" s="1209"/>
      <c r="AZM434" s="1210"/>
      <c r="AZN434" s="1211"/>
      <c r="AZO434" s="1210"/>
      <c r="AZQ434" s="1208"/>
      <c r="AZR434" s="1209"/>
      <c r="AZS434" s="1209"/>
      <c r="AZT434" s="1209"/>
      <c r="AZU434" s="1209"/>
      <c r="AZV434" s="1210"/>
      <c r="AZW434" s="1211"/>
      <c r="AZX434" s="1210"/>
      <c r="AZZ434" s="1208"/>
      <c r="BAA434" s="1209"/>
      <c r="BAB434" s="1209"/>
      <c r="BAC434" s="1209"/>
      <c r="BAD434" s="1209"/>
      <c r="BAE434" s="1210"/>
      <c r="BAF434" s="1211"/>
      <c r="BAG434" s="1210"/>
      <c r="BAI434" s="1208"/>
      <c r="BAJ434" s="1209"/>
      <c r="BAK434" s="1209"/>
      <c r="BAL434" s="1209"/>
      <c r="BAM434" s="1209"/>
      <c r="BAN434" s="1210"/>
      <c r="BAO434" s="1211"/>
      <c r="BAP434" s="1210"/>
      <c r="BAR434" s="1208"/>
      <c r="BAS434" s="1209"/>
      <c r="BAT434" s="1209"/>
      <c r="BAU434" s="1209"/>
      <c r="BAV434" s="1209"/>
      <c r="BAW434" s="1210"/>
      <c r="BAX434" s="1211"/>
      <c r="BAY434" s="1210"/>
      <c r="BBA434" s="1208"/>
      <c r="BBB434" s="1209"/>
      <c r="BBC434" s="1209"/>
      <c r="BBD434" s="1209"/>
      <c r="BBE434" s="1209"/>
      <c r="BBF434" s="1210"/>
      <c r="BBG434" s="1211"/>
      <c r="BBH434" s="1210"/>
      <c r="BBJ434" s="1208"/>
      <c r="BBK434" s="1209"/>
      <c r="BBL434" s="1209"/>
      <c r="BBM434" s="1209"/>
      <c r="BBN434" s="1209"/>
      <c r="BBO434" s="1210"/>
      <c r="BBP434" s="1211"/>
      <c r="BBQ434" s="1210"/>
      <c r="BBS434" s="1208"/>
      <c r="BBT434" s="1209"/>
      <c r="BBU434" s="1209"/>
      <c r="BBV434" s="1209"/>
      <c r="BBW434" s="1209"/>
      <c r="BBX434" s="1210"/>
      <c r="BBY434" s="1211"/>
      <c r="BBZ434" s="1210"/>
      <c r="BCB434" s="1208"/>
      <c r="BCC434" s="1209"/>
      <c r="BCD434" s="1209"/>
      <c r="BCE434" s="1209"/>
      <c r="BCF434" s="1209"/>
      <c r="BCG434" s="1210"/>
      <c r="BCH434" s="1211"/>
      <c r="BCI434" s="1210"/>
      <c r="BCK434" s="1208"/>
      <c r="BCL434" s="1209"/>
      <c r="BCM434" s="1209"/>
      <c r="BCN434" s="1209"/>
      <c r="BCO434" s="1209"/>
      <c r="BCP434" s="1210"/>
      <c r="BCQ434" s="1211"/>
      <c r="BCR434" s="1210"/>
      <c r="BCT434" s="1208"/>
      <c r="BCU434" s="1209"/>
      <c r="BCV434" s="1209"/>
      <c r="BCW434" s="1209"/>
      <c r="BCX434" s="1209"/>
      <c r="BCY434" s="1210"/>
      <c r="BCZ434" s="1211"/>
      <c r="BDA434" s="1210"/>
      <c r="BDC434" s="1208"/>
      <c r="BDD434" s="1209"/>
      <c r="BDE434" s="1209"/>
      <c r="BDF434" s="1209"/>
      <c r="BDG434" s="1209"/>
      <c r="BDH434" s="1210"/>
      <c r="BDI434" s="1211"/>
      <c r="BDJ434" s="1210"/>
      <c r="BDL434" s="1208"/>
      <c r="BDM434" s="1209"/>
      <c r="BDN434" s="1209"/>
      <c r="BDO434" s="1209"/>
      <c r="BDP434" s="1209"/>
      <c r="BDQ434" s="1210"/>
      <c r="BDR434" s="1211"/>
      <c r="BDS434" s="1210"/>
      <c r="BDU434" s="1208"/>
      <c r="BDV434" s="1209"/>
      <c r="BDW434" s="1209"/>
      <c r="BDX434" s="1209"/>
      <c r="BDY434" s="1209"/>
      <c r="BDZ434" s="1210"/>
      <c r="BEA434" s="1211"/>
      <c r="BEB434" s="1210"/>
      <c r="BED434" s="1208"/>
      <c r="BEE434" s="1209"/>
      <c r="BEF434" s="1209"/>
      <c r="BEG434" s="1209"/>
      <c r="BEH434" s="1209"/>
      <c r="BEI434" s="1210"/>
      <c r="BEJ434" s="1211"/>
      <c r="BEK434" s="1210"/>
      <c r="BEM434" s="1208"/>
      <c r="BEN434" s="1209"/>
      <c r="BEO434" s="1209"/>
      <c r="BEP434" s="1209"/>
      <c r="BEQ434" s="1209"/>
      <c r="BER434" s="1210"/>
      <c r="BES434" s="1211"/>
      <c r="BET434" s="1210"/>
      <c r="BEV434" s="1208"/>
      <c r="BEW434" s="1209"/>
      <c r="BEX434" s="1209"/>
      <c r="BEY434" s="1209"/>
      <c r="BEZ434" s="1209"/>
      <c r="BFA434" s="1210"/>
      <c r="BFB434" s="1211"/>
      <c r="BFC434" s="1210"/>
      <c r="BFE434" s="1208"/>
      <c r="BFF434" s="1209"/>
      <c r="BFG434" s="1209"/>
      <c r="BFH434" s="1209"/>
      <c r="BFI434" s="1209"/>
      <c r="BFJ434" s="1210"/>
      <c r="BFK434" s="1211"/>
      <c r="BFL434" s="1210"/>
      <c r="BFN434" s="1208"/>
      <c r="BFO434" s="1209"/>
      <c r="BFP434" s="1209"/>
      <c r="BFQ434" s="1209"/>
      <c r="BFR434" s="1209"/>
      <c r="BFS434" s="1210"/>
      <c r="BFT434" s="1211"/>
      <c r="BFU434" s="1210"/>
      <c r="BFW434" s="1208"/>
      <c r="BFX434" s="1209"/>
      <c r="BFY434" s="1209"/>
      <c r="BFZ434" s="1209"/>
      <c r="BGA434" s="1209"/>
      <c r="BGB434" s="1210"/>
      <c r="BGC434" s="1211"/>
      <c r="BGD434" s="1210"/>
      <c r="BGF434" s="1208"/>
      <c r="BGG434" s="1209"/>
      <c r="BGH434" s="1209"/>
      <c r="BGI434" s="1209"/>
      <c r="BGJ434" s="1209"/>
      <c r="BGK434" s="1210"/>
      <c r="BGL434" s="1211"/>
      <c r="BGM434" s="1210"/>
      <c r="BGO434" s="1208"/>
      <c r="BGP434" s="1209"/>
      <c r="BGQ434" s="1209"/>
      <c r="BGR434" s="1209"/>
      <c r="BGS434" s="1209"/>
      <c r="BGT434" s="1210"/>
      <c r="BGU434" s="1211"/>
      <c r="BGV434" s="1210"/>
      <c r="BGX434" s="1208"/>
      <c r="BGY434" s="1209"/>
      <c r="BGZ434" s="1209"/>
      <c r="BHA434" s="1209"/>
      <c r="BHB434" s="1209"/>
      <c r="BHC434" s="1210"/>
      <c r="BHD434" s="1211"/>
      <c r="BHE434" s="1210"/>
      <c r="BHG434" s="1208"/>
      <c r="BHH434" s="1209"/>
      <c r="BHI434" s="1209"/>
      <c r="BHJ434" s="1209"/>
      <c r="BHK434" s="1209"/>
      <c r="BHL434" s="1210"/>
      <c r="BHM434" s="1211"/>
      <c r="BHN434" s="1210"/>
      <c r="BHP434" s="1208"/>
      <c r="BHQ434" s="1209"/>
      <c r="BHR434" s="1209"/>
      <c r="BHS434" s="1209"/>
      <c r="BHT434" s="1209"/>
      <c r="BHU434" s="1210"/>
      <c r="BHV434" s="1211"/>
      <c r="BHW434" s="1210"/>
      <c r="BHY434" s="1208"/>
      <c r="BHZ434" s="1209"/>
      <c r="BIA434" s="1209"/>
      <c r="BIB434" s="1209"/>
      <c r="BIC434" s="1209"/>
      <c r="BID434" s="1210"/>
      <c r="BIE434" s="1211"/>
      <c r="BIF434" s="1210"/>
      <c r="BIH434" s="1208"/>
      <c r="BII434" s="1209"/>
      <c r="BIJ434" s="1209"/>
      <c r="BIK434" s="1209"/>
      <c r="BIL434" s="1209"/>
      <c r="BIM434" s="1210"/>
      <c r="BIN434" s="1211"/>
      <c r="BIO434" s="1210"/>
      <c r="BIQ434" s="1208"/>
      <c r="BIR434" s="1209"/>
      <c r="BIS434" s="1209"/>
      <c r="BIT434" s="1209"/>
      <c r="BIU434" s="1209"/>
      <c r="BIV434" s="1210"/>
      <c r="BIW434" s="1211"/>
      <c r="BIX434" s="1210"/>
      <c r="BIZ434" s="1208"/>
      <c r="BJA434" s="1209"/>
      <c r="BJB434" s="1209"/>
      <c r="BJC434" s="1209"/>
      <c r="BJD434" s="1209"/>
      <c r="BJE434" s="1210"/>
      <c r="BJF434" s="1211"/>
      <c r="BJG434" s="1210"/>
      <c r="BJI434" s="1208"/>
      <c r="BJJ434" s="1209"/>
      <c r="BJK434" s="1209"/>
      <c r="BJL434" s="1209"/>
      <c r="BJM434" s="1209"/>
      <c r="BJN434" s="1210"/>
      <c r="BJO434" s="1211"/>
      <c r="BJP434" s="1210"/>
      <c r="BJR434" s="1208"/>
      <c r="BJS434" s="1209"/>
      <c r="BJT434" s="1209"/>
      <c r="BJU434" s="1209"/>
      <c r="BJV434" s="1209"/>
      <c r="BJW434" s="1210"/>
      <c r="BJX434" s="1211"/>
      <c r="BJY434" s="1210"/>
      <c r="BKA434" s="1208"/>
      <c r="BKB434" s="1209"/>
      <c r="BKC434" s="1209"/>
      <c r="BKD434" s="1209"/>
      <c r="BKE434" s="1209"/>
      <c r="BKF434" s="1210"/>
      <c r="BKG434" s="1211"/>
      <c r="BKH434" s="1210"/>
      <c r="BKJ434" s="1208"/>
      <c r="BKK434" s="1209"/>
      <c r="BKL434" s="1209"/>
      <c r="BKM434" s="1209"/>
      <c r="BKN434" s="1209"/>
      <c r="BKO434" s="1210"/>
      <c r="BKP434" s="1211"/>
      <c r="BKQ434" s="1210"/>
      <c r="BKS434" s="1208"/>
      <c r="BKT434" s="1209"/>
      <c r="BKU434" s="1209"/>
      <c r="BKV434" s="1209"/>
      <c r="BKW434" s="1209"/>
      <c r="BKX434" s="1210"/>
      <c r="BKY434" s="1211"/>
      <c r="BKZ434" s="1210"/>
      <c r="BLB434" s="1208"/>
      <c r="BLC434" s="1209"/>
      <c r="BLD434" s="1209"/>
      <c r="BLE434" s="1209"/>
      <c r="BLF434" s="1209"/>
      <c r="BLG434" s="1210"/>
      <c r="BLH434" s="1211"/>
      <c r="BLI434" s="1210"/>
      <c r="BLK434" s="1208"/>
      <c r="BLL434" s="1209"/>
      <c r="BLM434" s="1209"/>
      <c r="BLN434" s="1209"/>
      <c r="BLO434" s="1209"/>
      <c r="BLP434" s="1210"/>
      <c r="BLQ434" s="1211"/>
      <c r="BLR434" s="1210"/>
      <c r="BLT434" s="1208"/>
      <c r="BLU434" s="1209"/>
      <c r="BLV434" s="1209"/>
      <c r="BLW434" s="1209"/>
      <c r="BLX434" s="1209"/>
      <c r="BLY434" s="1210"/>
      <c r="BLZ434" s="1211"/>
      <c r="BMA434" s="1210"/>
      <c r="BMC434" s="1208"/>
      <c r="BMD434" s="1209"/>
      <c r="BME434" s="1209"/>
      <c r="BMF434" s="1209"/>
      <c r="BMG434" s="1209"/>
      <c r="BMH434" s="1210"/>
      <c r="BMI434" s="1211"/>
      <c r="BMJ434" s="1210"/>
      <c r="BML434" s="1208"/>
      <c r="BMM434" s="1209"/>
      <c r="BMN434" s="1209"/>
      <c r="BMO434" s="1209"/>
      <c r="BMP434" s="1209"/>
      <c r="BMQ434" s="1210"/>
      <c r="BMR434" s="1211"/>
      <c r="BMS434" s="1210"/>
      <c r="BMU434" s="1208"/>
      <c r="BMV434" s="1209"/>
      <c r="BMW434" s="1209"/>
      <c r="BMX434" s="1209"/>
      <c r="BMY434" s="1209"/>
      <c r="BMZ434" s="1210"/>
      <c r="BNA434" s="1211"/>
      <c r="BNB434" s="1210"/>
      <c r="BND434" s="1208"/>
      <c r="BNE434" s="1209"/>
      <c r="BNF434" s="1209"/>
      <c r="BNG434" s="1209"/>
      <c r="BNH434" s="1209"/>
      <c r="BNI434" s="1210"/>
      <c r="BNJ434" s="1211"/>
      <c r="BNK434" s="1210"/>
      <c r="BNM434" s="1208"/>
      <c r="BNN434" s="1209"/>
      <c r="BNO434" s="1209"/>
      <c r="BNP434" s="1209"/>
      <c r="BNQ434" s="1209"/>
      <c r="BNR434" s="1210"/>
      <c r="BNS434" s="1211"/>
      <c r="BNT434" s="1210"/>
      <c r="BNV434" s="1208"/>
      <c r="BNW434" s="1209"/>
      <c r="BNX434" s="1209"/>
      <c r="BNY434" s="1209"/>
      <c r="BNZ434" s="1209"/>
      <c r="BOA434" s="1210"/>
      <c r="BOB434" s="1211"/>
      <c r="BOC434" s="1210"/>
      <c r="BOE434" s="1208"/>
      <c r="BOF434" s="1209"/>
      <c r="BOG434" s="1209"/>
      <c r="BOH434" s="1209"/>
      <c r="BOI434" s="1209"/>
      <c r="BOJ434" s="1210"/>
      <c r="BOK434" s="1211"/>
      <c r="BOL434" s="1210"/>
      <c r="BON434" s="1208"/>
      <c r="BOO434" s="1209"/>
      <c r="BOP434" s="1209"/>
      <c r="BOQ434" s="1209"/>
      <c r="BOR434" s="1209"/>
      <c r="BOS434" s="1210"/>
      <c r="BOT434" s="1211"/>
      <c r="BOU434" s="1210"/>
      <c r="BOW434" s="1208"/>
      <c r="BOX434" s="1209"/>
      <c r="BOY434" s="1209"/>
      <c r="BOZ434" s="1209"/>
      <c r="BPA434" s="1209"/>
      <c r="BPB434" s="1210"/>
      <c r="BPC434" s="1211"/>
      <c r="BPD434" s="1210"/>
      <c r="BPF434" s="1208"/>
      <c r="BPG434" s="1209"/>
      <c r="BPH434" s="1209"/>
      <c r="BPI434" s="1209"/>
      <c r="BPJ434" s="1209"/>
      <c r="BPK434" s="1210"/>
      <c r="BPL434" s="1211"/>
      <c r="BPM434" s="1210"/>
      <c r="BPO434" s="1208"/>
      <c r="BPP434" s="1209"/>
      <c r="BPQ434" s="1209"/>
      <c r="BPR434" s="1209"/>
      <c r="BPS434" s="1209"/>
      <c r="BPT434" s="1210"/>
      <c r="BPU434" s="1211"/>
      <c r="BPV434" s="1210"/>
      <c r="BPX434" s="1208"/>
      <c r="BPY434" s="1209"/>
      <c r="BPZ434" s="1209"/>
      <c r="BQA434" s="1209"/>
      <c r="BQB434" s="1209"/>
      <c r="BQC434" s="1210"/>
      <c r="BQD434" s="1211"/>
      <c r="BQE434" s="1210"/>
      <c r="BQG434" s="1208"/>
      <c r="BQH434" s="1209"/>
      <c r="BQI434" s="1209"/>
      <c r="BQJ434" s="1209"/>
      <c r="BQK434" s="1209"/>
      <c r="BQL434" s="1210"/>
      <c r="BQM434" s="1211"/>
      <c r="BQN434" s="1210"/>
      <c r="BQP434" s="1208"/>
      <c r="BQQ434" s="1209"/>
      <c r="BQR434" s="1209"/>
      <c r="BQS434" s="1209"/>
      <c r="BQT434" s="1209"/>
      <c r="BQU434" s="1210"/>
      <c r="BQV434" s="1211"/>
      <c r="BQW434" s="1210"/>
      <c r="BQY434" s="1208"/>
      <c r="BQZ434" s="1209"/>
      <c r="BRA434" s="1209"/>
      <c r="BRB434" s="1209"/>
      <c r="BRC434" s="1209"/>
      <c r="BRD434" s="1210"/>
      <c r="BRE434" s="1211"/>
      <c r="BRF434" s="1210"/>
      <c r="BRH434" s="1208"/>
      <c r="BRI434" s="1209"/>
      <c r="BRJ434" s="1209"/>
      <c r="BRK434" s="1209"/>
      <c r="BRL434" s="1209"/>
      <c r="BRM434" s="1210"/>
      <c r="BRN434" s="1211"/>
      <c r="BRO434" s="1210"/>
      <c r="BRQ434" s="1208"/>
      <c r="BRR434" s="1209"/>
      <c r="BRS434" s="1209"/>
      <c r="BRT434" s="1209"/>
      <c r="BRU434" s="1209"/>
      <c r="BRV434" s="1210"/>
      <c r="BRW434" s="1211"/>
      <c r="BRX434" s="1210"/>
      <c r="BRZ434" s="1208"/>
      <c r="BSA434" s="1209"/>
      <c r="BSB434" s="1209"/>
      <c r="BSC434" s="1209"/>
      <c r="BSD434" s="1209"/>
      <c r="BSE434" s="1210"/>
      <c r="BSF434" s="1211"/>
      <c r="BSG434" s="1210"/>
      <c r="BSI434" s="1208"/>
      <c r="BSJ434" s="1209"/>
      <c r="BSK434" s="1209"/>
      <c r="BSL434" s="1209"/>
      <c r="BSM434" s="1209"/>
      <c r="BSN434" s="1210"/>
      <c r="BSO434" s="1211"/>
      <c r="BSP434" s="1210"/>
      <c r="BSR434" s="1208"/>
      <c r="BSS434" s="1209"/>
      <c r="BST434" s="1209"/>
      <c r="BSU434" s="1209"/>
      <c r="BSV434" s="1209"/>
      <c r="BSW434" s="1210"/>
      <c r="BSX434" s="1211"/>
      <c r="BSY434" s="1210"/>
      <c r="BTA434" s="1208"/>
      <c r="BTB434" s="1209"/>
      <c r="BTC434" s="1209"/>
      <c r="BTD434" s="1209"/>
      <c r="BTE434" s="1209"/>
      <c r="BTF434" s="1210"/>
      <c r="BTG434" s="1211"/>
      <c r="BTH434" s="1210"/>
      <c r="BTJ434" s="1208"/>
      <c r="BTK434" s="1209"/>
      <c r="BTL434" s="1209"/>
      <c r="BTM434" s="1209"/>
      <c r="BTN434" s="1209"/>
      <c r="BTO434" s="1210"/>
      <c r="BTP434" s="1211"/>
      <c r="BTQ434" s="1210"/>
      <c r="BTS434" s="1208"/>
      <c r="BTT434" s="1209"/>
      <c r="BTU434" s="1209"/>
      <c r="BTV434" s="1209"/>
      <c r="BTW434" s="1209"/>
      <c r="BTX434" s="1210"/>
      <c r="BTY434" s="1211"/>
      <c r="BTZ434" s="1210"/>
      <c r="BUB434" s="1208"/>
      <c r="BUC434" s="1209"/>
      <c r="BUD434" s="1209"/>
      <c r="BUE434" s="1209"/>
      <c r="BUF434" s="1209"/>
      <c r="BUG434" s="1210"/>
      <c r="BUH434" s="1211"/>
      <c r="BUI434" s="1210"/>
      <c r="BUK434" s="1208"/>
      <c r="BUL434" s="1209"/>
      <c r="BUM434" s="1209"/>
      <c r="BUN434" s="1209"/>
      <c r="BUO434" s="1209"/>
      <c r="BUP434" s="1210"/>
      <c r="BUQ434" s="1211"/>
      <c r="BUR434" s="1210"/>
      <c r="BUT434" s="1208"/>
      <c r="BUU434" s="1209"/>
      <c r="BUV434" s="1209"/>
      <c r="BUW434" s="1209"/>
      <c r="BUX434" s="1209"/>
      <c r="BUY434" s="1210"/>
      <c r="BUZ434" s="1211"/>
      <c r="BVA434" s="1210"/>
      <c r="BVC434" s="1208"/>
      <c r="BVD434" s="1209"/>
      <c r="BVE434" s="1209"/>
      <c r="BVF434" s="1209"/>
      <c r="BVG434" s="1209"/>
      <c r="BVH434" s="1210"/>
      <c r="BVI434" s="1211"/>
      <c r="BVJ434" s="1210"/>
      <c r="BVL434" s="1208"/>
      <c r="BVM434" s="1209"/>
      <c r="BVN434" s="1209"/>
      <c r="BVO434" s="1209"/>
      <c r="BVP434" s="1209"/>
      <c r="BVQ434" s="1210"/>
      <c r="BVR434" s="1211"/>
      <c r="BVS434" s="1210"/>
      <c r="BVU434" s="1208"/>
      <c r="BVV434" s="1209"/>
      <c r="BVW434" s="1209"/>
      <c r="BVX434" s="1209"/>
      <c r="BVY434" s="1209"/>
      <c r="BVZ434" s="1210"/>
      <c r="BWA434" s="1211"/>
      <c r="BWB434" s="1210"/>
      <c r="BWD434" s="1208"/>
      <c r="BWE434" s="1209"/>
      <c r="BWF434" s="1209"/>
      <c r="BWG434" s="1209"/>
      <c r="BWH434" s="1209"/>
      <c r="BWI434" s="1210"/>
      <c r="BWJ434" s="1211"/>
      <c r="BWK434" s="1210"/>
      <c r="BWM434" s="1208"/>
      <c r="BWN434" s="1209"/>
      <c r="BWO434" s="1209"/>
      <c r="BWP434" s="1209"/>
      <c r="BWQ434" s="1209"/>
      <c r="BWR434" s="1210"/>
      <c r="BWS434" s="1211"/>
      <c r="BWT434" s="1210"/>
      <c r="BWV434" s="1208"/>
      <c r="BWW434" s="1209"/>
      <c r="BWX434" s="1209"/>
      <c r="BWY434" s="1209"/>
      <c r="BWZ434" s="1209"/>
      <c r="BXA434" s="1210"/>
      <c r="BXB434" s="1211"/>
      <c r="BXC434" s="1210"/>
      <c r="BXE434" s="1208"/>
      <c r="BXF434" s="1209"/>
      <c r="BXG434" s="1209"/>
      <c r="BXH434" s="1209"/>
      <c r="BXI434" s="1209"/>
      <c r="BXJ434" s="1210"/>
      <c r="BXK434" s="1211"/>
      <c r="BXL434" s="1210"/>
      <c r="BXN434" s="1208"/>
      <c r="BXO434" s="1209"/>
      <c r="BXP434" s="1209"/>
      <c r="BXQ434" s="1209"/>
      <c r="BXR434" s="1209"/>
      <c r="BXS434" s="1210"/>
      <c r="BXT434" s="1211"/>
      <c r="BXU434" s="1210"/>
      <c r="BXW434" s="1208"/>
      <c r="BXX434" s="1209"/>
      <c r="BXY434" s="1209"/>
      <c r="BXZ434" s="1209"/>
      <c r="BYA434" s="1209"/>
      <c r="BYB434" s="1210"/>
      <c r="BYC434" s="1211"/>
      <c r="BYD434" s="1210"/>
      <c r="BYF434" s="1208"/>
      <c r="BYG434" s="1209"/>
      <c r="BYH434" s="1209"/>
      <c r="BYI434" s="1209"/>
      <c r="BYJ434" s="1209"/>
      <c r="BYK434" s="1210"/>
      <c r="BYL434" s="1211"/>
      <c r="BYM434" s="1210"/>
      <c r="BYO434" s="1208"/>
      <c r="BYP434" s="1209"/>
      <c r="BYQ434" s="1209"/>
      <c r="BYR434" s="1209"/>
      <c r="BYS434" s="1209"/>
      <c r="BYT434" s="1210"/>
      <c r="BYU434" s="1211"/>
      <c r="BYV434" s="1210"/>
      <c r="BYX434" s="1208"/>
      <c r="BYY434" s="1209"/>
      <c r="BYZ434" s="1209"/>
      <c r="BZA434" s="1209"/>
      <c r="BZB434" s="1209"/>
      <c r="BZC434" s="1210"/>
      <c r="BZD434" s="1211"/>
      <c r="BZE434" s="1210"/>
      <c r="BZG434" s="1208"/>
      <c r="BZH434" s="1209"/>
      <c r="BZI434" s="1209"/>
      <c r="BZJ434" s="1209"/>
      <c r="BZK434" s="1209"/>
      <c r="BZL434" s="1210"/>
      <c r="BZM434" s="1211"/>
      <c r="BZN434" s="1210"/>
      <c r="BZP434" s="1208"/>
      <c r="BZQ434" s="1209"/>
      <c r="BZR434" s="1209"/>
      <c r="BZS434" s="1209"/>
      <c r="BZT434" s="1209"/>
      <c r="BZU434" s="1210"/>
      <c r="BZV434" s="1211"/>
      <c r="BZW434" s="1210"/>
      <c r="BZY434" s="1208"/>
      <c r="BZZ434" s="1209"/>
      <c r="CAA434" s="1209"/>
      <c r="CAB434" s="1209"/>
      <c r="CAC434" s="1209"/>
      <c r="CAD434" s="1210"/>
      <c r="CAE434" s="1211"/>
      <c r="CAF434" s="1210"/>
      <c r="CAH434" s="1208"/>
      <c r="CAI434" s="1209"/>
      <c r="CAJ434" s="1209"/>
      <c r="CAK434" s="1209"/>
      <c r="CAL434" s="1209"/>
      <c r="CAM434" s="1210"/>
      <c r="CAN434" s="1211"/>
      <c r="CAO434" s="1210"/>
      <c r="CAQ434" s="1208"/>
      <c r="CAR434" s="1209"/>
      <c r="CAS434" s="1209"/>
      <c r="CAT434" s="1209"/>
      <c r="CAU434" s="1209"/>
      <c r="CAV434" s="1210"/>
      <c r="CAW434" s="1211"/>
      <c r="CAX434" s="1210"/>
      <c r="CAZ434" s="1208"/>
      <c r="CBA434" s="1209"/>
      <c r="CBB434" s="1209"/>
      <c r="CBC434" s="1209"/>
      <c r="CBD434" s="1209"/>
      <c r="CBE434" s="1210"/>
      <c r="CBF434" s="1211"/>
      <c r="CBG434" s="1210"/>
      <c r="CBI434" s="1208"/>
      <c r="CBJ434" s="1209"/>
      <c r="CBK434" s="1209"/>
      <c r="CBL434" s="1209"/>
      <c r="CBM434" s="1209"/>
      <c r="CBN434" s="1210"/>
      <c r="CBO434" s="1211"/>
      <c r="CBP434" s="1210"/>
      <c r="CBR434" s="1208"/>
      <c r="CBS434" s="1209"/>
      <c r="CBT434" s="1209"/>
      <c r="CBU434" s="1209"/>
      <c r="CBV434" s="1209"/>
      <c r="CBW434" s="1210"/>
      <c r="CBX434" s="1211"/>
      <c r="CBY434" s="1210"/>
      <c r="CCA434" s="1208"/>
      <c r="CCB434" s="1209"/>
      <c r="CCC434" s="1209"/>
      <c r="CCD434" s="1209"/>
      <c r="CCE434" s="1209"/>
      <c r="CCF434" s="1210"/>
      <c r="CCG434" s="1211"/>
      <c r="CCH434" s="1210"/>
      <c r="CCJ434" s="1208"/>
      <c r="CCK434" s="1209"/>
      <c r="CCL434" s="1209"/>
      <c r="CCM434" s="1209"/>
      <c r="CCN434" s="1209"/>
      <c r="CCO434" s="1210"/>
      <c r="CCP434" s="1211"/>
      <c r="CCQ434" s="1210"/>
      <c r="CCS434" s="1208"/>
      <c r="CCT434" s="1209"/>
      <c r="CCU434" s="1209"/>
      <c r="CCV434" s="1209"/>
      <c r="CCW434" s="1209"/>
      <c r="CCX434" s="1210"/>
      <c r="CCY434" s="1211"/>
      <c r="CCZ434" s="1210"/>
      <c r="CDB434" s="1208"/>
      <c r="CDC434" s="1209"/>
      <c r="CDD434" s="1209"/>
      <c r="CDE434" s="1209"/>
      <c r="CDF434" s="1209"/>
      <c r="CDG434" s="1210"/>
      <c r="CDH434" s="1211"/>
      <c r="CDI434" s="1210"/>
      <c r="CDK434" s="1208"/>
      <c r="CDL434" s="1209"/>
      <c r="CDM434" s="1209"/>
      <c r="CDN434" s="1209"/>
      <c r="CDO434" s="1209"/>
      <c r="CDP434" s="1210"/>
      <c r="CDQ434" s="1211"/>
      <c r="CDR434" s="1210"/>
      <c r="CDT434" s="1208"/>
      <c r="CDU434" s="1209"/>
      <c r="CDV434" s="1209"/>
      <c r="CDW434" s="1209"/>
      <c r="CDX434" s="1209"/>
      <c r="CDY434" s="1210"/>
      <c r="CDZ434" s="1211"/>
      <c r="CEA434" s="1210"/>
      <c r="CEC434" s="1208"/>
      <c r="CED434" s="1209"/>
      <c r="CEE434" s="1209"/>
      <c r="CEF434" s="1209"/>
      <c r="CEG434" s="1209"/>
      <c r="CEH434" s="1210"/>
      <c r="CEI434" s="1211"/>
      <c r="CEJ434" s="1210"/>
      <c r="CEL434" s="1208"/>
      <c r="CEM434" s="1209"/>
      <c r="CEN434" s="1209"/>
      <c r="CEO434" s="1209"/>
      <c r="CEP434" s="1209"/>
      <c r="CEQ434" s="1210"/>
      <c r="CER434" s="1211"/>
      <c r="CES434" s="1210"/>
      <c r="CEU434" s="1208"/>
      <c r="CEV434" s="1209"/>
      <c r="CEW434" s="1209"/>
      <c r="CEX434" s="1209"/>
      <c r="CEY434" s="1209"/>
      <c r="CEZ434" s="1210"/>
      <c r="CFA434" s="1211"/>
      <c r="CFB434" s="1210"/>
      <c r="CFD434" s="1208"/>
      <c r="CFE434" s="1209"/>
      <c r="CFF434" s="1209"/>
      <c r="CFG434" s="1209"/>
      <c r="CFH434" s="1209"/>
      <c r="CFI434" s="1210"/>
      <c r="CFJ434" s="1211"/>
      <c r="CFK434" s="1210"/>
      <c r="CFM434" s="1208"/>
      <c r="CFN434" s="1209"/>
      <c r="CFO434" s="1209"/>
      <c r="CFP434" s="1209"/>
      <c r="CFQ434" s="1209"/>
      <c r="CFR434" s="1210"/>
      <c r="CFS434" s="1211"/>
      <c r="CFT434" s="1210"/>
      <c r="CFV434" s="1208"/>
      <c r="CFW434" s="1209"/>
      <c r="CFX434" s="1209"/>
      <c r="CFY434" s="1209"/>
      <c r="CFZ434" s="1209"/>
      <c r="CGA434" s="1210"/>
      <c r="CGB434" s="1211"/>
      <c r="CGC434" s="1210"/>
      <c r="CGE434" s="1208"/>
      <c r="CGF434" s="1209"/>
      <c r="CGG434" s="1209"/>
      <c r="CGH434" s="1209"/>
      <c r="CGI434" s="1209"/>
      <c r="CGJ434" s="1210"/>
      <c r="CGK434" s="1211"/>
      <c r="CGL434" s="1210"/>
      <c r="CGN434" s="1208"/>
      <c r="CGO434" s="1209"/>
      <c r="CGP434" s="1209"/>
      <c r="CGQ434" s="1209"/>
      <c r="CGR434" s="1209"/>
      <c r="CGS434" s="1210"/>
      <c r="CGT434" s="1211"/>
      <c r="CGU434" s="1210"/>
      <c r="CGW434" s="1208"/>
      <c r="CGX434" s="1209"/>
      <c r="CGY434" s="1209"/>
      <c r="CGZ434" s="1209"/>
      <c r="CHA434" s="1209"/>
      <c r="CHB434" s="1210"/>
      <c r="CHC434" s="1211"/>
      <c r="CHD434" s="1210"/>
      <c r="CHF434" s="1208"/>
      <c r="CHG434" s="1209"/>
      <c r="CHH434" s="1209"/>
      <c r="CHI434" s="1209"/>
      <c r="CHJ434" s="1209"/>
      <c r="CHK434" s="1210"/>
      <c r="CHL434" s="1211"/>
      <c r="CHM434" s="1210"/>
      <c r="CHO434" s="1208"/>
      <c r="CHP434" s="1209"/>
      <c r="CHQ434" s="1209"/>
      <c r="CHR434" s="1209"/>
      <c r="CHS434" s="1209"/>
      <c r="CHT434" s="1210"/>
      <c r="CHU434" s="1211"/>
      <c r="CHV434" s="1210"/>
      <c r="CHX434" s="1208"/>
      <c r="CHY434" s="1209"/>
      <c r="CHZ434" s="1209"/>
      <c r="CIA434" s="1209"/>
      <c r="CIB434" s="1209"/>
      <c r="CIC434" s="1210"/>
      <c r="CID434" s="1211"/>
      <c r="CIE434" s="1210"/>
      <c r="CIG434" s="1208"/>
      <c r="CIH434" s="1209"/>
      <c r="CII434" s="1209"/>
      <c r="CIJ434" s="1209"/>
      <c r="CIK434" s="1209"/>
      <c r="CIL434" s="1210"/>
      <c r="CIM434" s="1211"/>
      <c r="CIN434" s="1210"/>
      <c r="CIP434" s="1208"/>
      <c r="CIQ434" s="1209"/>
      <c r="CIR434" s="1209"/>
      <c r="CIS434" s="1209"/>
      <c r="CIT434" s="1209"/>
      <c r="CIU434" s="1210"/>
      <c r="CIV434" s="1211"/>
      <c r="CIW434" s="1210"/>
      <c r="CIY434" s="1208"/>
      <c r="CIZ434" s="1209"/>
      <c r="CJA434" s="1209"/>
      <c r="CJB434" s="1209"/>
      <c r="CJC434" s="1209"/>
      <c r="CJD434" s="1210"/>
      <c r="CJE434" s="1211"/>
      <c r="CJF434" s="1210"/>
      <c r="CJH434" s="1208"/>
      <c r="CJI434" s="1209"/>
      <c r="CJJ434" s="1209"/>
      <c r="CJK434" s="1209"/>
      <c r="CJL434" s="1209"/>
      <c r="CJM434" s="1210"/>
      <c r="CJN434" s="1211"/>
      <c r="CJO434" s="1210"/>
      <c r="CJQ434" s="1208"/>
      <c r="CJR434" s="1209"/>
      <c r="CJS434" s="1209"/>
      <c r="CJT434" s="1209"/>
      <c r="CJU434" s="1209"/>
      <c r="CJV434" s="1210"/>
      <c r="CJW434" s="1211"/>
      <c r="CJX434" s="1210"/>
      <c r="CJZ434" s="1208"/>
      <c r="CKA434" s="1209"/>
      <c r="CKB434" s="1209"/>
      <c r="CKC434" s="1209"/>
      <c r="CKD434" s="1209"/>
      <c r="CKE434" s="1210"/>
      <c r="CKF434" s="1211"/>
      <c r="CKG434" s="1210"/>
      <c r="CKI434" s="1208"/>
      <c r="CKJ434" s="1209"/>
      <c r="CKK434" s="1209"/>
      <c r="CKL434" s="1209"/>
      <c r="CKM434" s="1209"/>
      <c r="CKN434" s="1210"/>
      <c r="CKO434" s="1211"/>
      <c r="CKP434" s="1210"/>
      <c r="CKR434" s="1208"/>
      <c r="CKS434" s="1209"/>
      <c r="CKT434" s="1209"/>
      <c r="CKU434" s="1209"/>
      <c r="CKV434" s="1209"/>
      <c r="CKW434" s="1210"/>
      <c r="CKX434" s="1211"/>
      <c r="CKY434" s="1210"/>
      <c r="CLA434" s="1208"/>
      <c r="CLB434" s="1209"/>
      <c r="CLC434" s="1209"/>
      <c r="CLD434" s="1209"/>
      <c r="CLE434" s="1209"/>
      <c r="CLF434" s="1210"/>
      <c r="CLG434" s="1211"/>
      <c r="CLH434" s="1210"/>
      <c r="CLJ434" s="1208"/>
      <c r="CLK434" s="1209"/>
      <c r="CLL434" s="1209"/>
      <c r="CLM434" s="1209"/>
      <c r="CLN434" s="1209"/>
      <c r="CLO434" s="1210"/>
      <c r="CLP434" s="1211"/>
      <c r="CLQ434" s="1210"/>
      <c r="CLS434" s="1208"/>
      <c r="CLT434" s="1209"/>
      <c r="CLU434" s="1209"/>
      <c r="CLV434" s="1209"/>
      <c r="CLW434" s="1209"/>
      <c r="CLX434" s="1210"/>
      <c r="CLY434" s="1211"/>
      <c r="CLZ434" s="1210"/>
      <c r="CMB434" s="1208"/>
      <c r="CMC434" s="1209"/>
      <c r="CMD434" s="1209"/>
      <c r="CME434" s="1209"/>
      <c r="CMF434" s="1209"/>
      <c r="CMG434" s="1210"/>
      <c r="CMH434" s="1211"/>
      <c r="CMI434" s="1210"/>
      <c r="CMK434" s="1208"/>
      <c r="CML434" s="1209"/>
      <c r="CMM434" s="1209"/>
      <c r="CMN434" s="1209"/>
      <c r="CMO434" s="1209"/>
      <c r="CMP434" s="1210"/>
      <c r="CMQ434" s="1211"/>
      <c r="CMR434" s="1210"/>
      <c r="CMT434" s="1208"/>
      <c r="CMU434" s="1209"/>
      <c r="CMV434" s="1209"/>
      <c r="CMW434" s="1209"/>
      <c r="CMX434" s="1209"/>
      <c r="CMY434" s="1210"/>
      <c r="CMZ434" s="1211"/>
      <c r="CNA434" s="1210"/>
      <c r="CNC434" s="1208"/>
      <c r="CND434" s="1209"/>
      <c r="CNE434" s="1209"/>
      <c r="CNF434" s="1209"/>
      <c r="CNG434" s="1209"/>
      <c r="CNH434" s="1210"/>
      <c r="CNI434" s="1211"/>
      <c r="CNJ434" s="1210"/>
      <c r="CNL434" s="1208"/>
      <c r="CNM434" s="1209"/>
      <c r="CNN434" s="1209"/>
      <c r="CNO434" s="1209"/>
      <c r="CNP434" s="1209"/>
      <c r="CNQ434" s="1210"/>
      <c r="CNR434" s="1211"/>
      <c r="CNS434" s="1210"/>
      <c r="CNU434" s="1208"/>
      <c r="CNV434" s="1209"/>
      <c r="CNW434" s="1209"/>
      <c r="CNX434" s="1209"/>
      <c r="CNY434" s="1209"/>
      <c r="CNZ434" s="1210"/>
      <c r="COA434" s="1211"/>
      <c r="COB434" s="1210"/>
      <c r="COD434" s="1208"/>
      <c r="COE434" s="1209"/>
      <c r="COF434" s="1209"/>
      <c r="COG434" s="1209"/>
      <c r="COH434" s="1209"/>
      <c r="COI434" s="1210"/>
      <c r="COJ434" s="1211"/>
      <c r="COK434" s="1210"/>
      <c r="COM434" s="1208"/>
      <c r="CON434" s="1209"/>
      <c r="COO434" s="1209"/>
      <c r="COP434" s="1209"/>
      <c r="COQ434" s="1209"/>
      <c r="COR434" s="1210"/>
      <c r="COS434" s="1211"/>
      <c r="COT434" s="1210"/>
      <c r="COV434" s="1208"/>
      <c r="COW434" s="1209"/>
      <c r="COX434" s="1209"/>
      <c r="COY434" s="1209"/>
      <c r="COZ434" s="1209"/>
      <c r="CPA434" s="1210"/>
      <c r="CPB434" s="1211"/>
      <c r="CPC434" s="1210"/>
      <c r="CPE434" s="1208"/>
      <c r="CPF434" s="1209"/>
      <c r="CPG434" s="1209"/>
      <c r="CPH434" s="1209"/>
      <c r="CPI434" s="1209"/>
      <c r="CPJ434" s="1210"/>
      <c r="CPK434" s="1211"/>
      <c r="CPL434" s="1210"/>
      <c r="CPN434" s="1208"/>
      <c r="CPO434" s="1209"/>
      <c r="CPP434" s="1209"/>
      <c r="CPQ434" s="1209"/>
      <c r="CPR434" s="1209"/>
      <c r="CPS434" s="1210"/>
      <c r="CPT434" s="1211"/>
      <c r="CPU434" s="1210"/>
      <c r="CPW434" s="1208"/>
      <c r="CPX434" s="1209"/>
      <c r="CPY434" s="1209"/>
      <c r="CPZ434" s="1209"/>
      <c r="CQA434" s="1209"/>
      <c r="CQB434" s="1210"/>
      <c r="CQC434" s="1211"/>
      <c r="CQD434" s="1210"/>
      <c r="CQF434" s="1208"/>
      <c r="CQG434" s="1209"/>
      <c r="CQH434" s="1209"/>
      <c r="CQI434" s="1209"/>
      <c r="CQJ434" s="1209"/>
      <c r="CQK434" s="1210"/>
      <c r="CQL434" s="1211"/>
      <c r="CQM434" s="1210"/>
      <c r="CQO434" s="1208"/>
      <c r="CQP434" s="1209"/>
      <c r="CQQ434" s="1209"/>
      <c r="CQR434" s="1209"/>
      <c r="CQS434" s="1209"/>
      <c r="CQT434" s="1210"/>
      <c r="CQU434" s="1211"/>
      <c r="CQV434" s="1210"/>
      <c r="CQX434" s="1208"/>
      <c r="CQY434" s="1209"/>
      <c r="CQZ434" s="1209"/>
      <c r="CRA434" s="1209"/>
      <c r="CRB434" s="1209"/>
      <c r="CRC434" s="1210"/>
      <c r="CRD434" s="1211"/>
      <c r="CRE434" s="1210"/>
      <c r="CRG434" s="1208"/>
      <c r="CRH434" s="1209"/>
      <c r="CRI434" s="1209"/>
      <c r="CRJ434" s="1209"/>
      <c r="CRK434" s="1209"/>
      <c r="CRL434" s="1210"/>
      <c r="CRM434" s="1211"/>
      <c r="CRN434" s="1210"/>
      <c r="CRP434" s="1208"/>
      <c r="CRQ434" s="1209"/>
      <c r="CRR434" s="1209"/>
      <c r="CRS434" s="1209"/>
      <c r="CRT434" s="1209"/>
      <c r="CRU434" s="1210"/>
      <c r="CRV434" s="1211"/>
      <c r="CRW434" s="1210"/>
      <c r="CRY434" s="1208"/>
      <c r="CRZ434" s="1209"/>
      <c r="CSA434" s="1209"/>
      <c r="CSB434" s="1209"/>
      <c r="CSC434" s="1209"/>
      <c r="CSD434" s="1210"/>
      <c r="CSE434" s="1211"/>
      <c r="CSF434" s="1210"/>
      <c r="CSH434" s="1208"/>
      <c r="CSI434" s="1209"/>
      <c r="CSJ434" s="1209"/>
      <c r="CSK434" s="1209"/>
      <c r="CSL434" s="1209"/>
      <c r="CSM434" s="1210"/>
      <c r="CSN434" s="1211"/>
      <c r="CSO434" s="1210"/>
      <c r="CSQ434" s="1208"/>
      <c r="CSR434" s="1209"/>
      <c r="CSS434" s="1209"/>
      <c r="CST434" s="1209"/>
      <c r="CSU434" s="1209"/>
      <c r="CSV434" s="1210"/>
      <c r="CSW434" s="1211"/>
      <c r="CSX434" s="1210"/>
      <c r="CSZ434" s="1208"/>
      <c r="CTA434" s="1209"/>
      <c r="CTB434" s="1209"/>
      <c r="CTC434" s="1209"/>
      <c r="CTD434" s="1209"/>
      <c r="CTE434" s="1210"/>
      <c r="CTF434" s="1211"/>
      <c r="CTG434" s="1210"/>
      <c r="CTI434" s="1208"/>
      <c r="CTJ434" s="1209"/>
      <c r="CTK434" s="1209"/>
      <c r="CTL434" s="1209"/>
      <c r="CTM434" s="1209"/>
      <c r="CTN434" s="1210"/>
      <c r="CTO434" s="1211"/>
      <c r="CTP434" s="1210"/>
      <c r="CTR434" s="1208"/>
      <c r="CTS434" s="1209"/>
      <c r="CTT434" s="1209"/>
      <c r="CTU434" s="1209"/>
      <c r="CTV434" s="1209"/>
      <c r="CTW434" s="1210"/>
      <c r="CTX434" s="1211"/>
      <c r="CTY434" s="1210"/>
      <c r="CUA434" s="1208"/>
      <c r="CUB434" s="1209"/>
      <c r="CUC434" s="1209"/>
      <c r="CUD434" s="1209"/>
      <c r="CUE434" s="1209"/>
      <c r="CUF434" s="1210"/>
      <c r="CUG434" s="1211"/>
      <c r="CUH434" s="1210"/>
      <c r="CUJ434" s="1208"/>
      <c r="CUK434" s="1209"/>
      <c r="CUL434" s="1209"/>
      <c r="CUM434" s="1209"/>
      <c r="CUN434" s="1209"/>
      <c r="CUO434" s="1210"/>
      <c r="CUP434" s="1211"/>
      <c r="CUQ434" s="1210"/>
      <c r="CUS434" s="1208"/>
      <c r="CUT434" s="1209"/>
      <c r="CUU434" s="1209"/>
      <c r="CUV434" s="1209"/>
      <c r="CUW434" s="1209"/>
      <c r="CUX434" s="1210"/>
      <c r="CUY434" s="1211"/>
      <c r="CUZ434" s="1210"/>
      <c r="CVB434" s="1208"/>
      <c r="CVC434" s="1209"/>
      <c r="CVD434" s="1209"/>
      <c r="CVE434" s="1209"/>
      <c r="CVF434" s="1209"/>
      <c r="CVG434" s="1210"/>
      <c r="CVH434" s="1211"/>
      <c r="CVI434" s="1210"/>
      <c r="CVK434" s="1208"/>
      <c r="CVL434" s="1209"/>
      <c r="CVM434" s="1209"/>
      <c r="CVN434" s="1209"/>
      <c r="CVO434" s="1209"/>
      <c r="CVP434" s="1210"/>
      <c r="CVQ434" s="1211"/>
      <c r="CVR434" s="1210"/>
      <c r="CVT434" s="1208"/>
      <c r="CVU434" s="1209"/>
      <c r="CVV434" s="1209"/>
      <c r="CVW434" s="1209"/>
      <c r="CVX434" s="1209"/>
      <c r="CVY434" s="1210"/>
      <c r="CVZ434" s="1211"/>
      <c r="CWA434" s="1210"/>
      <c r="CWC434" s="1208"/>
      <c r="CWD434" s="1209"/>
      <c r="CWE434" s="1209"/>
      <c r="CWF434" s="1209"/>
      <c r="CWG434" s="1209"/>
      <c r="CWH434" s="1210"/>
      <c r="CWI434" s="1211"/>
      <c r="CWJ434" s="1210"/>
      <c r="CWL434" s="1208"/>
      <c r="CWM434" s="1209"/>
      <c r="CWN434" s="1209"/>
      <c r="CWO434" s="1209"/>
      <c r="CWP434" s="1209"/>
      <c r="CWQ434" s="1210"/>
      <c r="CWR434" s="1211"/>
      <c r="CWS434" s="1210"/>
      <c r="CWU434" s="1208"/>
      <c r="CWV434" s="1209"/>
      <c r="CWW434" s="1209"/>
      <c r="CWX434" s="1209"/>
      <c r="CWY434" s="1209"/>
      <c r="CWZ434" s="1210"/>
      <c r="CXA434" s="1211"/>
      <c r="CXB434" s="1210"/>
      <c r="CXD434" s="1208"/>
      <c r="CXE434" s="1209"/>
      <c r="CXF434" s="1209"/>
      <c r="CXG434" s="1209"/>
      <c r="CXH434" s="1209"/>
      <c r="CXI434" s="1210"/>
      <c r="CXJ434" s="1211"/>
      <c r="CXK434" s="1210"/>
      <c r="CXM434" s="1208"/>
      <c r="CXN434" s="1209"/>
      <c r="CXO434" s="1209"/>
      <c r="CXP434" s="1209"/>
      <c r="CXQ434" s="1209"/>
      <c r="CXR434" s="1210"/>
      <c r="CXS434" s="1211"/>
      <c r="CXT434" s="1210"/>
      <c r="CXV434" s="1208"/>
      <c r="CXW434" s="1209"/>
      <c r="CXX434" s="1209"/>
      <c r="CXY434" s="1209"/>
      <c r="CXZ434" s="1209"/>
      <c r="CYA434" s="1210"/>
      <c r="CYB434" s="1211"/>
      <c r="CYC434" s="1210"/>
      <c r="CYE434" s="1208"/>
      <c r="CYF434" s="1209"/>
      <c r="CYG434" s="1209"/>
      <c r="CYH434" s="1209"/>
      <c r="CYI434" s="1209"/>
      <c r="CYJ434" s="1210"/>
      <c r="CYK434" s="1211"/>
      <c r="CYL434" s="1210"/>
      <c r="CYN434" s="1208"/>
      <c r="CYO434" s="1209"/>
      <c r="CYP434" s="1209"/>
      <c r="CYQ434" s="1209"/>
      <c r="CYR434" s="1209"/>
      <c r="CYS434" s="1210"/>
      <c r="CYT434" s="1211"/>
      <c r="CYU434" s="1210"/>
      <c r="CYW434" s="1208"/>
      <c r="CYX434" s="1209"/>
      <c r="CYY434" s="1209"/>
      <c r="CYZ434" s="1209"/>
      <c r="CZA434" s="1209"/>
      <c r="CZB434" s="1210"/>
      <c r="CZC434" s="1211"/>
      <c r="CZD434" s="1210"/>
      <c r="CZF434" s="1208"/>
      <c r="CZG434" s="1209"/>
      <c r="CZH434" s="1209"/>
      <c r="CZI434" s="1209"/>
      <c r="CZJ434" s="1209"/>
      <c r="CZK434" s="1210"/>
      <c r="CZL434" s="1211"/>
      <c r="CZM434" s="1210"/>
      <c r="CZO434" s="1208"/>
      <c r="CZP434" s="1209"/>
      <c r="CZQ434" s="1209"/>
      <c r="CZR434" s="1209"/>
      <c r="CZS434" s="1209"/>
      <c r="CZT434" s="1210"/>
      <c r="CZU434" s="1211"/>
      <c r="CZV434" s="1210"/>
      <c r="CZX434" s="1208"/>
      <c r="CZY434" s="1209"/>
      <c r="CZZ434" s="1209"/>
      <c r="DAA434" s="1209"/>
      <c r="DAB434" s="1209"/>
      <c r="DAC434" s="1210"/>
      <c r="DAD434" s="1211"/>
      <c r="DAE434" s="1210"/>
      <c r="DAG434" s="1208"/>
      <c r="DAH434" s="1209"/>
      <c r="DAI434" s="1209"/>
      <c r="DAJ434" s="1209"/>
      <c r="DAK434" s="1209"/>
      <c r="DAL434" s="1210"/>
      <c r="DAM434" s="1211"/>
      <c r="DAN434" s="1210"/>
      <c r="DAP434" s="1208"/>
      <c r="DAQ434" s="1209"/>
      <c r="DAR434" s="1209"/>
      <c r="DAS434" s="1209"/>
      <c r="DAT434" s="1209"/>
      <c r="DAU434" s="1210"/>
      <c r="DAV434" s="1211"/>
      <c r="DAW434" s="1210"/>
      <c r="DAY434" s="1208"/>
      <c r="DAZ434" s="1209"/>
      <c r="DBA434" s="1209"/>
      <c r="DBB434" s="1209"/>
      <c r="DBC434" s="1209"/>
      <c r="DBD434" s="1210"/>
      <c r="DBE434" s="1211"/>
      <c r="DBF434" s="1210"/>
      <c r="DBH434" s="1208"/>
      <c r="DBI434" s="1209"/>
      <c r="DBJ434" s="1209"/>
      <c r="DBK434" s="1209"/>
      <c r="DBL434" s="1209"/>
      <c r="DBM434" s="1210"/>
      <c r="DBN434" s="1211"/>
      <c r="DBO434" s="1210"/>
      <c r="DBQ434" s="1208"/>
      <c r="DBR434" s="1209"/>
      <c r="DBS434" s="1209"/>
      <c r="DBT434" s="1209"/>
      <c r="DBU434" s="1209"/>
      <c r="DBV434" s="1210"/>
      <c r="DBW434" s="1211"/>
      <c r="DBX434" s="1210"/>
      <c r="DBZ434" s="1208"/>
      <c r="DCA434" s="1209"/>
      <c r="DCB434" s="1209"/>
      <c r="DCC434" s="1209"/>
      <c r="DCD434" s="1209"/>
      <c r="DCE434" s="1210"/>
      <c r="DCF434" s="1211"/>
      <c r="DCG434" s="1210"/>
      <c r="DCI434" s="1208"/>
      <c r="DCJ434" s="1209"/>
      <c r="DCK434" s="1209"/>
      <c r="DCL434" s="1209"/>
      <c r="DCM434" s="1209"/>
      <c r="DCN434" s="1210"/>
      <c r="DCO434" s="1211"/>
      <c r="DCP434" s="1210"/>
      <c r="DCR434" s="1208"/>
      <c r="DCS434" s="1209"/>
      <c r="DCT434" s="1209"/>
      <c r="DCU434" s="1209"/>
      <c r="DCV434" s="1209"/>
      <c r="DCW434" s="1210"/>
      <c r="DCX434" s="1211"/>
      <c r="DCY434" s="1210"/>
      <c r="DDA434" s="1208"/>
      <c r="DDB434" s="1209"/>
      <c r="DDC434" s="1209"/>
      <c r="DDD434" s="1209"/>
      <c r="DDE434" s="1209"/>
      <c r="DDF434" s="1210"/>
      <c r="DDG434" s="1211"/>
      <c r="DDH434" s="1210"/>
      <c r="DDJ434" s="1208"/>
      <c r="DDK434" s="1209"/>
      <c r="DDL434" s="1209"/>
      <c r="DDM434" s="1209"/>
      <c r="DDN434" s="1209"/>
      <c r="DDO434" s="1210"/>
      <c r="DDP434" s="1211"/>
      <c r="DDQ434" s="1210"/>
      <c r="DDS434" s="1208"/>
      <c r="DDT434" s="1209"/>
      <c r="DDU434" s="1209"/>
      <c r="DDV434" s="1209"/>
      <c r="DDW434" s="1209"/>
      <c r="DDX434" s="1210"/>
      <c r="DDY434" s="1211"/>
      <c r="DDZ434" s="1210"/>
      <c r="DEB434" s="1208"/>
      <c r="DEC434" s="1209"/>
      <c r="DED434" s="1209"/>
      <c r="DEE434" s="1209"/>
      <c r="DEF434" s="1209"/>
      <c r="DEG434" s="1210"/>
      <c r="DEH434" s="1211"/>
      <c r="DEI434" s="1210"/>
      <c r="DEK434" s="1208"/>
      <c r="DEL434" s="1209"/>
      <c r="DEM434" s="1209"/>
      <c r="DEN434" s="1209"/>
      <c r="DEO434" s="1209"/>
      <c r="DEP434" s="1210"/>
      <c r="DEQ434" s="1211"/>
      <c r="DER434" s="1210"/>
      <c r="DET434" s="1208"/>
      <c r="DEU434" s="1209"/>
      <c r="DEV434" s="1209"/>
      <c r="DEW434" s="1209"/>
      <c r="DEX434" s="1209"/>
      <c r="DEY434" s="1210"/>
      <c r="DEZ434" s="1211"/>
      <c r="DFA434" s="1210"/>
      <c r="DFC434" s="1208"/>
      <c r="DFD434" s="1209"/>
      <c r="DFE434" s="1209"/>
      <c r="DFF434" s="1209"/>
      <c r="DFG434" s="1209"/>
      <c r="DFH434" s="1210"/>
      <c r="DFI434" s="1211"/>
      <c r="DFJ434" s="1210"/>
      <c r="DFL434" s="1208"/>
      <c r="DFM434" s="1209"/>
      <c r="DFN434" s="1209"/>
      <c r="DFO434" s="1209"/>
      <c r="DFP434" s="1209"/>
      <c r="DFQ434" s="1210"/>
      <c r="DFR434" s="1211"/>
      <c r="DFS434" s="1210"/>
      <c r="DFU434" s="1208"/>
      <c r="DFV434" s="1209"/>
      <c r="DFW434" s="1209"/>
      <c r="DFX434" s="1209"/>
      <c r="DFY434" s="1209"/>
      <c r="DFZ434" s="1210"/>
      <c r="DGA434" s="1211"/>
      <c r="DGB434" s="1210"/>
      <c r="DGD434" s="1208"/>
      <c r="DGE434" s="1209"/>
      <c r="DGF434" s="1209"/>
      <c r="DGG434" s="1209"/>
      <c r="DGH434" s="1209"/>
      <c r="DGI434" s="1210"/>
      <c r="DGJ434" s="1211"/>
      <c r="DGK434" s="1210"/>
      <c r="DGM434" s="1208"/>
      <c r="DGN434" s="1209"/>
      <c r="DGO434" s="1209"/>
      <c r="DGP434" s="1209"/>
      <c r="DGQ434" s="1209"/>
      <c r="DGR434" s="1210"/>
      <c r="DGS434" s="1211"/>
      <c r="DGT434" s="1210"/>
      <c r="DGV434" s="1208"/>
      <c r="DGW434" s="1209"/>
      <c r="DGX434" s="1209"/>
      <c r="DGY434" s="1209"/>
      <c r="DGZ434" s="1209"/>
      <c r="DHA434" s="1210"/>
      <c r="DHB434" s="1211"/>
      <c r="DHC434" s="1210"/>
      <c r="DHE434" s="1208"/>
      <c r="DHF434" s="1209"/>
      <c r="DHG434" s="1209"/>
      <c r="DHH434" s="1209"/>
      <c r="DHI434" s="1209"/>
      <c r="DHJ434" s="1210"/>
      <c r="DHK434" s="1211"/>
      <c r="DHL434" s="1210"/>
      <c r="DHN434" s="1208"/>
      <c r="DHO434" s="1209"/>
      <c r="DHP434" s="1209"/>
      <c r="DHQ434" s="1209"/>
      <c r="DHR434" s="1209"/>
      <c r="DHS434" s="1210"/>
      <c r="DHT434" s="1211"/>
      <c r="DHU434" s="1210"/>
      <c r="DHW434" s="1208"/>
      <c r="DHX434" s="1209"/>
      <c r="DHY434" s="1209"/>
      <c r="DHZ434" s="1209"/>
      <c r="DIA434" s="1209"/>
      <c r="DIB434" s="1210"/>
      <c r="DIC434" s="1211"/>
      <c r="DID434" s="1210"/>
      <c r="DIF434" s="1208"/>
      <c r="DIG434" s="1209"/>
      <c r="DIH434" s="1209"/>
      <c r="DII434" s="1209"/>
      <c r="DIJ434" s="1209"/>
      <c r="DIK434" s="1210"/>
      <c r="DIL434" s="1211"/>
      <c r="DIM434" s="1210"/>
      <c r="DIO434" s="1208"/>
      <c r="DIP434" s="1209"/>
      <c r="DIQ434" s="1209"/>
      <c r="DIR434" s="1209"/>
      <c r="DIS434" s="1209"/>
      <c r="DIT434" s="1210"/>
      <c r="DIU434" s="1211"/>
      <c r="DIV434" s="1210"/>
      <c r="DIX434" s="1208"/>
      <c r="DIY434" s="1209"/>
      <c r="DIZ434" s="1209"/>
      <c r="DJA434" s="1209"/>
      <c r="DJB434" s="1209"/>
      <c r="DJC434" s="1210"/>
      <c r="DJD434" s="1211"/>
      <c r="DJE434" s="1210"/>
      <c r="DJG434" s="1208"/>
      <c r="DJH434" s="1209"/>
      <c r="DJI434" s="1209"/>
      <c r="DJJ434" s="1209"/>
      <c r="DJK434" s="1209"/>
      <c r="DJL434" s="1210"/>
      <c r="DJM434" s="1211"/>
      <c r="DJN434" s="1210"/>
      <c r="DJP434" s="1208"/>
      <c r="DJQ434" s="1209"/>
      <c r="DJR434" s="1209"/>
      <c r="DJS434" s="1209"/>
      <c r="DJT434" s="1209"/>
      <c r="DJU434" s="1210"/>
      <c r="DJV434" s="1211"/>
      <c r="DJW434" s="1210"/>
      <c r="DJY434" s="1208"/>
      <c r="DJZ434" s="1209"/>
      <c r="DKA434" s="1209"/>
      <c r="DKB434" s="1209"/>
      <c r="DKC434" s="1209"/>
      <c r="DKD434" s="1210"/>
      <c r="DKE434" s="1211"/>
      <c r="DKF434" s="1210"/>
      <c r="DKH434" s="1208"/>
      <c r="DKI434" s="1209"/>
      <c r="DKJ434" s="1209"/>
      <c r="DKK434" s="1209"/>
      <c r="DKL434" s="1209"/>
      <c r="DKM434" s="1210"/>
      <c r="DKN434" s="1211"/>
      <c r="DKO434" s="1210"/>
      <c r="DKQ434" s="1208"/>
      <c r="DKR434" s="1209"/>
      <c r="DKS434" s="1209"/>
      <c r="DKT434" s="1209"/>
      <c r="DKU434" s="1209"/>
      <c r="DKV434" s="1210"/>
      <c r="DKW434" s="1211"/>
      <c r="DKX434" s="1210"/>
      <c r="DKZ434" s="1208"/>
      <c r="DLA434" s="1209"/>
      <c r="DLB434" s="1209"/>
      <c r="DLC434" s="1209"/>
      <c r="DLD434" s="1209"/>
      <c r="DLE434" s="1210"/>
      <c r="DLF434" s="1211"/>
      <c r="DLG434" s="1210"/>
      <c r="DLI434" s="1208"/>
      <c r="DLJ434" s="1209"/>
      <c r="DLK434" s="1209"/>
      <c r="DLL434" s="1209"/>
      <c r="DLM434" s="1209"/>
      <c r="DLN434" s="1210"/>
      <c r="DLO434" s="1211"/>
      <c r="DLP434" s="1210"/>
      <c r="DLR434" s="1208"/>
      <c r="DLS434" s="1209"/>
      <c r="DLT434" s="1209"/>
      <c r="DLU434" s="1209"/>
      <c r="DLV434" s="1209"/>
      <c r="DLW434" s="1210"/>
      <c r="DLX434" s="1211"/>
      <c r="DLY434" s="1210"/>
      <c r="DMA434" s="1208"/>
      <c r="DMB434" s="1209"/>
      <c r="DMC434" s="1209"/>
      <c r="DMD434" s="1209"/>
      <c r="DME434" s="1209"/>
      <c r="DMF434" s="1210"/>
      <c r="DMG434" s="1211"/>
      <c r="DMH434" s="1210"/>
      <c r="DMJ434" s="1208"/>
      <c r="DMK434" s="1209"/>
      <c r="DML434" s="1209"/>
      <c r="DMM434" s="1209"/>
      <c r="DMN434" s="1209"/>
      <c r="DMO434" s="1210"/>
      <c r="DMP434" s="1211"/>
      <c r="DMQ434" s="1210"/>
      <c r="DMS434" s="1208"/>
      <c r="DMT434" s="1209"/>
      <c r="DMU434" s="1209"/>
      <c r="DMV434" s="1209"/>
      <c r="DMW434" s="1209"/>
      <c r="DMX434" s="1210"/>
      <c r="DMY434" s="1211"/>
      <c r="DMZ434" s="1210"/>
      <c r="DNB434" s="1208"/>
      <c r="DNC434" s="1209"/>
      <c r="DND434" s="1209"/>
      <c r="DNE434" s="1209"/>
      <c r="DNF434" s="1209"/>
      <c r="DNG434" s="1210"/>
      <c r="DNH434" s="1211"/>
      <c r="DNI434" s="1210"/>
      <c r="DNK434" s="1208"/>
      <c r="DNL434" s="1209"/>
      <c r="DNM434" s="1209"/>
      <c r="DNN434" s="1209"/>
      <c r="DNO434" s="1209"/>
      <c r="DNP434" s="1210"/>
      <c r="DNQ434" s="1211"/>
      <c r="DNR434" s="1210"/>
      <c r="DNT434" s="1208"/>
      <c r="DNU434" s="1209"/>
      <c r="DNV434" s="1209"/>
      <c r="DNW434" s="1209"/>
      <c r="DNX434" s="1209"/>
      <c r="DNY434" s="1210"/>
      <c r="DNZ434" s="1211"/>
      <c r="DOA434" s="1210"/>
      <c r="DOC434" s="1208"/>
      <c r="DOD434" s="1209"/>
      <c r="DOE434" s="1209"/>
      <c r="DOF434" s="1209"/>
      <c r="DOG434" s="1209"/>
      <c r="DOH434" s="1210"/>
      <c r="DOI434" s="1211"/>
      <c r="DOJ434" s="1210"/>
      <c r="DOL434" s="1208"/>
      <c r="DOM434" s="1209"/>
      <c r="DON434" s="1209"/>
      <c r="DOO434" s="1209"/>
      <c r="DOP434" s="1209"/>
      <c r="DOQ434" s="1210"/>
      <c r="DOR434" s="1211"/>
      <c r="DOS434" s="1210"/>
      <c r="DOU434" s="1208"/>
      <c r="DOV434" s="1209"/>
      <c r="DOW434" s="1209"/>
      <c r="DOX434" s="1209"/>
      <c r="DOY434" s="1209"/>
      <c r="DOZ434" s="1210"/>
      <c r="DPA434" s="1211"/>
      <c r="DPB434" s="1210"/>
      <c r="DPD434" s="1208"/>
      <c r="DPE434" s="1209"/>
      <c r="DPF434" s="1209"/>
      <c r="DPG434" s="1209"/>
      <c r="DPH434" s="1209"/>
      <c r="DPI434" s="1210"/>
      <c r="DPJ434" s="1211"/>
      <c r="DPK434" s="1210"/>
      <c r="DPM434" s="1208"/>
      <c r="DPN434" s="1209"/>
      <c r="DPO434" s="1209"/>
      <c r="DPP434" s="1209"/>
      <c r="DPQ434" s="1209"/>
      <c r="DPR434" s="1210"/>
      <c r="DPS434" s="1211"/>
      <c r="DPT434" s="1210"/>
      <c r="DPV434" s="1208"/>
      <c r="DPW434" s="1209"/>
      <c r="DPX434" s="1209"/>
      <c r="DPY434" s="1209"/>
      <c r="DPZ434" s="1209"/>
      <c r="DQA434" s="1210"/>
      <c r="DQB434" s="1211"/>
      <c r="DQC434" s="1210"/>
      <c r="DQE434" s="1208"/>
      <c r="DQF434" s="1209"/>
      <c r="DQG434" s="1209"/>
      <c r="DQH434" s="1209"/>
      <c r="DQI434" s="1209"/>
      <c r="DQJ434" s="1210"/>
      <c r="DQK434" s="1211"/>
      <c r="DQL434" s="1210"/>
      <c r="DQN434" s="1208"/>
      <c r="DQO434" s="1209"/>
      <c r="DQP434" s="1209"/>
      <c r="DQQ434" s="1209"/>
      <c r="DQR434" s="1209"/>
      <c r="DQS434" s="1210"/>
      <c r="DQT434" s="1211"/>
      <c r="DQU434" s="1210"/>
      <c r="DQW434" s="1208"/>
      <c r="DQX434" s="1209"/>
      <c r="DQY434" s="1209"/>
      <c r="DQZ434" s="1209"/>
      <c r="DRA434" s="1209"/>
      <c r="DRB434" s="1210"/>
      <c r="DRC434" s="1211"/>
      <c r="DRD434" s="1210"/>
      <c r="DRF434" s="1208"/>
      <c r="DRG434" s="1209"/>
      <c r="DRH434" s="1209"/>
      <c r="DRI434" s="1209"/>
      <c r="DRJ434" s="1209"/>
      <c r="DRK434" s="1210"/>
      <c r="DRL434" s="1211"/>
      <c r="DRM434" s="1210"/>
      <c r="DRO434" s="1208"/>
      <c r="DRP434" s="1209"/>
      <c r="DRQ434" s="1209"/>
      <c r="DRR434" s="1209"/>
      <c r="DRS434" s="1209"/>
      <c r="DRT434" s="1210"/>
      <c r="DRU434" s="1211"/>
      <c r="DRV434" s="1210"/>
      <c r="DRX434" s="1208"/>
      <c r="DRY434" s="1209"/>
      <c r="DRZ434" s="1209"/>
      <c r="DSA434" s="1209"/>
      <c r="DSB434" s="1209"/>
      <c r="DSC434" s="1210"/>
      <c r="DSD434" s="1211"/>
      <c r="DSE434" s="1210"/>
      <c r="DSG434" s="1208"/>
      <c r="DSH434" s="1209"/>
      <c r="DSI434" s="1209"/>
      <c r="DSJ434" s="1209"/>
      <c r="DSK434" s="1209"/>
      <c r="DSL434" s="1210"/>
      <c r="DSM434" s="1211"/>
      <c r="DSN434" s="1210"/>
      <c r="DSP434" s="1208"/>
      <c r="DSQ434" s="1209"/>
      <c r="DSR434" s="1209"/>
      <c r="DSS434" s="1209"/>
      <c r="DST434" s="1209"/>
      <c r="DSU434" s="1210"/>
      <c r="DSV434" s="1211"/>
      <c r="DSW434" s="1210"/>
      <c r="DSY434" s="1208"/>
      <c r="DSZ434" s="1209"/>
      <c r="DTA434" s="1209"/>
      <c r="DTB434" s="1209"/>
      <c r="DTC434" s="1209"/>
      <c r="DTD434" s="1210"/>
      <c r="DTE434" s="1211"/>
      <c r="DTF434" s="1210"/>
      <c r="DTH434" s="1208"/>
      <c r="DTI434" s="1209"/>
      <c r="DTJ434" s="1209"/>
      <c r="DTK434" s="1209"/>
      <c r="DTL434" s="1209"/>
      <c r="DTM434" s="1210"/>
      <c r="DTN434" s="1211"/>
      <c r="DTO434" s="1210"/>
      <c r="DTQ434" s="1208"/>
      <c r="DTR434" s="1209"/>
      <c r="DTS434" s="1209"/>
      <c r="DTT434" s="1209"/>
      <c r="DTU434" s="1209"/>
      <c r="DTV434" s="1210"/>
      <c r="DTW434" s="1211"/>
      <c r="DTX434" s="1210"/>
      <c r="DTZ434" s="1208"/>
      <c r="DUA434" s="1209"/>
      <c r="DUB434" s="1209"/>
      <c r="DUC434" s="1209"/>
      <c r="DUD434" s="1209"/>
      <c r="DUE434" s="1210"/>
      <c r="DUF434" s="1211"/>
      <c r="DUG434" s="1210"/>
      <c r="DUI434" s="1208"/>
      <c r="DUJ434" s="1209"/>
      <c r="DUK434" s="1209"/>
      <c r="DUL434" s="1209"/>
      <c r="DUM434" s="1209"/>
      <c r="DUN434" s="1210"/>
      <c r="DUO434" s="1211"/>
      <c r="DUP434" s="1210"/>
      <c r="DUR434" s="1208"/>
      <c r="DUS434" s="1209"/>
      <c r="DUT434" s="1209"/>
      <c r="DUU434" s="1209"/>
      <c r="DUV434" s="1209"/>
      <c r="DUW434" s="1210"/>
      <c r="DUX434" s="1211"/>
      <c r="DUY434" s="1210"/>
      <c r="DVA434" s="1208"/>
      <c r="DVB434" s="1209"/>
      <c r="DVC434" s="1209"/>
      <c r="DVD434" s="1209"/>
      <c r="DVE434" s="1209"/>
      <c r="DVF434" s="1210"/>
      <c r="DVG434" s="1211"/>
      <c r="DVH434" s="1210"/>
      <c r="DVJ434" s="1208"/>
      <c r="DVK434" s="1209"/>
      <c r="DVL434" s="1209"/>
      <c r="DVM434" s="1209"/>
      <c r="DVN434" s="1209"/>
      <c r="DVO434" s="1210"/>
      <c r="DVP434" s="1211"/>
      <c r="DVQ434" s="1210"/>
      <c r="DVS434" s="1208"/>
      <c r="DVT434" s="1209"/>
      <c r="DVU434" s="1209"/>
      <c r="DVV434" s="1209"/>
      <c r="DVW434" s="1209"/>
      <c r="DVX434" s="1210"/>
      <c r="DVY434" s="1211"/>
      <c r="DVZ434" s="1210"/>
      <c r="DWB434" s="1208"/>
      <c r="DWC434" s="1209"/>
      <c r="DWD434" s="1209"/>
      <c r="DWE434" s="1209"/>
      <c r="DWF434" s="1209"/>
      <c r="DWG434" s="1210"/>
      <c r="DWH434" s="1211"/>
      <c r="DWI434" s="1210"/>
      <c r="DWK434" s="1208"/>
      <c r="DWL434" s="1209"/>
      <c r="DWM434" s="1209"/>
      <c r="DWN434" s="1209"/>
      <c r="DWO434" s="1209"/>
      <c r="DWP434" s="1210"/>
      <c r="DWQ434" s="1211"/>
      <c r="DWR434" s="1210"/>
      <c r="DWT434" s="1208"/>
      <c r="DWU434" s="1209"/>
      <c r="DWV434" s="1209"/>
      <c r="DWW434" s="1209"/>
      <c r="DWX434" s="1209"/>
      <c r="DWY434" s="1210"/>
      <c r="DWZ434" s="1211"/>
      <c r="DXA434" s="1210"/>
      <c r="DXC434" s="1208"/>
      <c r="DXD434" s="1209"/>
      <c r="DXE434" s="1209"/>
      <c r="DXF434" s="1209"/>
      <c r="DXG434" s="1209"/>
      <c r="DXH434" s="1210"/>
      <c r="DXI434" s="1211"/>
      <c r="DXJ434" s="1210"/>
      <c r="DXL434" s="1208"/>
      <c r="DXM434" s="1209"/>
      <c r="DXN434" s="1209"/>
      <c r="DXO434" s="1209"/>
      <c r="DXP434" s="1209"/>
      <c r="DXQ434" s="1210"/>
      <c r="DXR434" s="1211"/>
      <c r="DXS434" s="1210"/>
      <c r="DXU434" s="1208"/>
      <c r="DXV434" s="1209"/>
      <c r="DXW434" s="1209"/>
      <c r="DXX434" s="1209"/>
      <c r="DXY434" s="1209"/>
      <c r="DXZ434" s="1210"/>
      <c r="DYA434" s="1211"/>
      <c r="DYB434" s="1210"/>
      <c r="DYD434" s="1208"/>
      <c r="DYE434" s="1209"/>
      <c r="DYF434" s="1209"/>
      <c r="DYG434" s="1209"/>
      <c r="DYH434" s="1209"/>
      <c r="DYI434" s="1210"/>
      <c r="DYJ434" s="1211"/>
      <c r="DYK434" s="1210"/>
      <c r="DYM434" s="1208"/>
      <c r="DYN434" s="1209"/>
      <c r="DYO434" s="1209"/>
      <c r="DYP434" s="1209"/>
      <c r="DYQ434" s="1209"/>
      <c r="DYR434" s="1210"/>
      <c r="DYS434" s="1211"/>
      <c r="DYT434" s="1210"/>
      <c r="DYV434" s="1208"/>
      <c r="DYW434" s="1209"/>
      <c r="DYX434" s="1209"/>
      <c r="DYY434" s="1209"/>
      <c r="DYZ434" s="1209"/>
      <c r="DZA434" s="1210"/>
      <c r="DZB434" s="1211"/>
      <c r="DZC434" s="1210"/>
      <c r="DZE434" s="1208"/>
      <c r="DZF434" s="1209"/>
      <c r="DZG434" s="1209"/>
      <c r="DZH434" s="1209"/>
      <c r="DZI434" s="1209"/>
      <c r="DZJ434" s="1210"/>
      <c r="DZK434" s="1211"/>
      <c r="DZL434" s="1210"/>
      <c r="DZN434" s="1208"/>
      <c r="DZO434" s="1209"/>
      <c r="DZP434" s="1209"/>
      <c r="DZQ434" s="1209"/>
      <c r="DZR434" s="1209"/>
      <c r="DZS434" s="1210"/>
      <c r="DZT434" s="1211"/>
      <c r="DZU434" s="1210"/>
      <c r="DZW434" s="1208"/>
      <c r="DZX434" s="1209"/>
      <c r="DZY434" s="1209"/>
      <c r="DZZ434" s="1209"/>
      <c r="EAA434" s="1209"/>
      <c r="EAB434" s="1210"/>
      <c r="EAC434" s="1211"/>
      <c r="EAD434" s="1210"/>
      <c r="EAF434" s="1208"/>
      <c r="EAG434" s="1209"/>
      <c r="EAH434" s="1209"/>
      <c r="EAI434" s="1209"/>
      <c r="EAJ434" s="1209"/>
      <c r="EAK434" s="1210"/>
      <c r="EAL434" s="1211"/>
      <c r="EAM434" s="1210"/>
      <c r="EAO434" s="1208"/>
      <c r="EAP434" s="1209"/>
      <c r="EAQ434" s="1209"/>
      <c r="EAR434" s="1209"/>
      <c r="EAS434" s="1209"/>
      <c r="EAT434" s="1210"/>
      <c r="EAU434" s="1211"/>
      <c r="EAV434" s="1210"/>
      <c r="EAX434" s="1208"/>
      <c r="EAY434" s="1209"/>
      <c r="EAZ434" s="1209"/>
      <c r="EBA434" s="1209"/>
      <c r="EBB434" s="1209"/>
      <c r="EBC434" s="1210"/>
      <c r="EBD434" s="1211"/>
      <c r="EBE434" s="1210"/>
      <c r="EBG434" s="1208"/>
      <c r="EBH434" s="1209"/>
      <c r="EBI434" s="1209"/>
      <c r="EBJ434" s="1209"/>
      <c r="EBK434" s="1209"/>
      <c r="EBL434" s="1210"/>
      <c r="EBM434" s="1211"/>
      <c r="EBN434" s="1210"/>
      <c r="EBP434" s="1208"/>
      <c r="EBQ434" s="1209"/>
      <c r="EBR434" s="1209"/>
      <c r="EBS434" s="1209"/>
      <c r="EBT434" s="1209"/>
      <c r="EBU434" s="1210"/>
      <c r="EBV434" s="1211"/>
      <c r="EBW434" s="1210"/>
      <c r="EBY434" s="1208"/>
      <c r="EBZ434" s="1209"/>
      <c r="ECA434" s="1209"/>
      <c r="ECB434" s="1209"/>
      <c r="ECC434" s="1209"/>
      <c r="ECD434" s="1210"/>
      <c r="ECE434" s="1211"/>
      <c r="ECF434" s="1210"/>
      <c r="ECH434" s="1208"/>
      <c r="ECI434" s="1209"/>
      <c r="ECJ434" s="1209"/>
      <c r="ECK434" s="1209"/>
      <c r="ECL434" s="1209"/>
      <c r="ECM434" s="1210"/>
      <c r="ECN434" s="1211"/>
      <c r="ECO434" s="1210"/>
      <c r="ECQ434" s="1208"/>
      <c r="ECR434" s="1209"/>
      <c r="ECS434" s="1209"/>
      <c r="ECT434" s="1209"/>
      <c r="ECU434" s="1209"/>
      <c r="ECV434" s="1210"/>
      <c r="ECW434" s="1211"/>
      <c r="ECX434" s="1210"/>
      <c r="ECZ434" s="1208"/>
      <c r="EDA434" s="1209"/>
      <c r="EDB434" s="1209"/>
      <c r="EDC434" s="1209"/>
      <c r="EDD434" s="1209"/>
      <c r="EDE434" s="1210"/>
      <c r="EDF434" s="1211"/>
      <c r="EDG434" s="1210"/>
      <c r="EDI434" s="1208"/>
      <c r="EDJ434" s="1209"/>
      <c r="EDK434" s="1209"/>
      <c r="EDL434" s="1209"/>
      <c r="EDM434" s="1209"/>
      <c r="EDN434" s="1210"/>
      <c r="EDO434" s="1211"/>
      <c r="EDP434" s="1210"/>
      <c r="EDR434" s="1208"/>
      <c r="EDS434" s="1209"/>
      <c r="EDT434" s="1209"/>
      <c r="EDU434" s="1209"/>
      <c r="EDV434" s="1209"/>
      <c r="EDW434" s="1210"/>
      <c r="EDX434" s="1211"/>
      <c r="EDY434" s="1210"/>
      <c r="EEA434" s="1208"/>
      <c r="EEB434" s="1209"/>
      <c r="EEC434" s="1209"/>
      <c r="EED434" s="1209"/>
      <c r="EEE434" s="1209"/>
      <c r="EEF434" s="1210"/>
      <c r="EEG434" s="1211"/>
      <c r="EEH434" s="1210"/>
      <c r="EEJ434" s="1208"/>
      <c r="EEK434" s="1209"/>
      <c r="EEL434" s="1209"/>
      <c r="EEM434" s="1209"/>
      <c r="EEN434" s="1209"/>
      <c r="EEO434" s="1210"/>
      <c r="EEP434" s="1211"/>
      <c r="EEQ434" s="1210"/>
      <c r="EES434" s="1208"/>
      <c r="EET434" s="1209"/>
      <c r="EEU434" s="1209"/>
      <c r="EEV434" s="1209"/>
      <c r="EEW434" s="1209"/>
      <c r="EEX434" s="1210"/>
      <c r="EEY434" s="1211"/>
      <c r="EEZ434" s="1210"/>
      <c r="EFB434" s="1208"/>
      <c r="EFC434" s="1209"/>
      <c r="EFD434" s="1209"/>
      <c r="EFE434" s="1209"/>
      <c r="EFF434" s="1209"/>
      <c r="EFG434" s="1210"/>
      <c r="EFH434" s="1211"/>
      <c r="EFI434" s="1210"/>
      <c r="EFK434" s="1208"/>
      <c r="EFL434" s="1209"/>
      <c r="EFM434" s="1209"/>
      <c r="EFN434" s="1209"/>
      <c r="EFO434" s="1209"/>
      <c r="EFP434" s="1210"/>
      <c r="EFQ434" s="1211"/>
      <c r="EFR434" s="1210"/>
      <c r="EFT434" s="1208"/>
      <c r="EFU434" s="1209"/>
      <c r="EFV434" s="1209"/>
      <c r="EFW434" s="1209"/>
      <c r="EFX434" s="1209"/>
      <c r="EFY434" s="1210"/>
      <c r="EFZ434" s="1211"/>
      <c r="EGA434" s="1210"/>
      <c r="EGC434" s="1208"/>
      <c r="EGD434" s="1209"/>
      <c r="EGE434" s="1209"/>
      <c r="EGF434" s="1209"/>
      <c r="EGG434" s="1209"/>
      <c r="EGH434" s="1210"/>
      <c r="EGI434" s="1211"/>
      <c r="EGJ434" s="1210"/>
      <c r="EGL434" s="1208"/>
      <c r="EGM434" s="1209"/>
      <c r="EGN434" s="1209"/>
      <c r="EGO434" s="1209"/>
      <c r="EGP434" s="1209"/>
      <c r="EGQ434" s="1210"/>
      <c r="EGR434" s="1211"/>
      <c r="EGS434" s="1210"/>
      <c r="EGU434" s="1208"/>
      <c r="EGV434" s="1209"/>
      <c r="EGW434" s="1209"/>
      <c r="EGX434" s="1209"/>
      <c r="EGY434" s="1209"/>
      <c r="EGZ434" s="1210"/>
      <c r="EHA434" s="1211"/>
      <c r="EHB434" s="1210"/>
      <c r="EHD434" s="1208"/>
      <c r="EHE434" s="1209"/>
      <c r="EHF434" s="1209"/>
      <c r="EHG434" s="1209"/>
      <c r="EHH434" s="1209"/>
      <c r="EHI434" s="1210"/>
      <c r="EHJ434" s="1211"/>
      <c r="EHK434" s="1210"/>
      <c r="EHM434" s="1208"/>
      <c r="EHN434" s="1209"/>
      <c r="EHO434" s="1209"/>
      <c r="EHP434" s="1209"/>
      <c r="EHQ434" s="1209"/>
      <c r="EHR434" s="1210"/>
      <c r="EHS434" s="1211"/>
      <c r="EHT434" s="1210"/>
      <c r="EHV434" s="1208"/>
      <c r="EHW434" s="1209"/>
      <c r="EHX434" s="1209"/>
      <c r="EHY434" s="1209"/>
      <c r="EHZ434" s="1209"/>
      <c r="EIA434" s="1210"/>
      <c r="EIB434" s="1211"/>
      <c r="EIC434" s="1210"/>
      <c r="EIE434" s="1208"/>
      <c r="EIF434" s="1209"/>
      <c r="EIG434" s="1209"/>
      <c r="EIH434" s="1209"/>
      <c r="EII434" s="1209"/>
      <c r="EIJ434" s="1210"/>
      <c r="EIK434" s="1211"/>
      <c r="EIL434" s="1210"/>
      <c r="EIN434" s="1208"/>
      <c r="EIO434" s="1209"/>
      <c r="EIP434" s="1209"/>
      <c r="EIQ434" s="1209"/>
      <c r="EIR434" s="1209"/>
      <c r="EIS434" s="1210"/>
      <c r="EIT434" s="1211"/>
      <c r="EIU434" s="1210"/>
      <c r="EIW434" s="1208"/>
      <c r="EIX434" s="1209"/>
      <c r="EIY434" s="1209"/>
      <c r="EIZ434" s="1209"/>
      <c r="EJA434" s="1209"/>
      <c r="EJB434" s="1210"/>
      <c r="EJC434" s="1211"/>
      <c r="EJD434" s="1210"/>
      <c r="EJF434" s="1208"/>
      <c r="EJG434" s="1209"/>
      <c r="EJH434" s="1209"/>
      <c r="EJI434" s="1209"/>
      <c r="EJJ434" s="1209"/>
      <c r="EJK434" s="1210"/>
      <c r="EJL434" s="1211"/>
      <c r="EJM434" s="1210"/>
      <c r="EJO434" s="1208"/>
      <c r="EJP434" s="1209"/>
      <c r="EJQ434" s="1209"/>
      <c r="EJR434" s="1209"/>
      <c r="EJS434" s="1209"/>
      <c r="EJT434" s="1210"/>
      <c r="EJU434" s="1211"/>
      <c r="EJV434" s="1210"/>
      <c r="EJX434" s="1208"/>
      <c r="EJY434" s="1209"/>
      <c r="EJZ434" s="1209"/>
      <c r="EKA434" s="1209"/>
      <c r="EKB434" s="1209"/>
      <c r="EKC434" s="1210"/>
      <c r="EKD434" s="1211"/>
      <c r="EKE434" s="1210"/>
      <c r="EKG434" s="1208"/>
      <c r="EKH434" s="1209"/>
      <c r="EKI434" s="1209"/>
      <c r="EKJ434" s="1209"/>
      <c r="EKK434" s="1209"/>
      <c r="EKL434" s="1210"/>
      <c r="EKM434" s="1211"/>
      <c r="EKN434" s="1210"/>
      <c r="EKP434" s="1208"/>
      <c r="EKQ434" s="1209"/>
      <c r="EKR434" s="1209"/>
      <c r="EKS434" s="1209"/>
      <c r="EKT434" s="1209"/>
      <c r="EKU434" s="1210"/>
      <c r="EKV434" s="1211"/>
      <c r="EKW434" s="1210"/>
      <c r="EKY434" s="1208"/>
      <c r="EKZ434" s="1209"/>
      <c r="ELA434" s="1209"/>
      <c r="ELB434" s="1209"/>
      <c r="ELC434" s="1209"/>
      <c r="ELD434" s="1210"/>
      <c r="ELE434" s="1211"/>
      <c r="ELF434" s="1210"/>
      <c r="ELH434" s="1208"/>
      <c r="ELI434" s="1209"/>
      <c r="ELJ434" s="1209"/>
      <c r="ELK434" s="1209"/>
      <c r="ELL434" s="1209"/>
      <c r="ELM434" s="1210"/>
      <c r="ELN434" s="1211"/>
      <c r="ELO434" s="1210"/>
      <c r="ELQ434" s="1208"/>
      <c r="ELR434" s="1209"/>
      <c r="ELS434" s="1209"/>
      <c r="ELT434" s="1209"/>
      <c r="ELU434" s="1209"/>
      <c r="ELV434" s="1210"/>
      <c r="ELW434" s="1211"/>
      <c r="ELX434" s="1210"/>
      <c r="ELZ434" s="1208"/>
      <c r="EMA434" s="1209"/>
      <c r="EMB434" s="1209"/>
      <c r="EMC434" s="1209"/>
      <c r="EMD434" s="1209"/>
      <c r="EME434" s="1210"/>
      <c r="EMF434" s="1211"/>
      <c r="EMG434" s="1210"/>
      <c r="EMI434" s="1208"/>
      <c r="EMJ434" s="1209"/>
      <c r="EMK434" s="1209"/>
      <c r="EML434" s="1209"/>
      <c r="EMM434" s="1209"/>
      <c r="EMN434" s="1210"/>
      <c r="EMO434" s="1211"/>
      <c r="EMP434" s="1210"/>
      <c r="EMR434" s="1208"/>
      <c r="EMS434" s="1209"/>
      <c r="EMT434" s="1209"/>
      <c r="EMU434" s="1209"/>
      <c r="EMV434" s="1209"/>
      <c r="EMW434" s="1210"/>
      <c r="EMX434" s="1211"/>
      <c r="EMY434" s="1210"/>
      <c r="ENA434" s="1208"/>
      <c r="ENB434" s="1209"/>
      <c r="ENC434" s="1209"/>
      <c r="END434" s="1209"/>
      <c r="ENE434" s="1209"/>
      <c r="ENF434" s="1210"/>
      <c r="ENG434" s="1211"/>
      <c r="ENH434" s="1210"/>
      <c r="ENJ434" s="1208"/>
      <c r="ENK434" s="1209"/>
      <c r="ENL434" s="1209"/>
      <c r="ENM434" s="1209"/>
      <c r="ENN434" s="1209"/>
      <c r="ENO434" s="1210"/>
      <c r="ENP434" s="1211"/>
      <c r="ENQ434" s="1210"/>
      <c r="ENS434" s="1208"/>
      <c r="ENT434" s="1209"/>
      <c r="ENU434" s="1209"/>
      <c r="ENV434" s="1209"/>
      <c r="ENW434" s="1209"/>
      <c r="ENX434" s="1210"/>
      <c r="ENY434" s="1211"/>
      <c r="ENZ434" s="1210"/>
      <c r="EOB434" s="1208"/>
      <c r="EOC434" s="1209"/>
      <c r="EOD434" s="1209"/>
      <c r="EOE434" s="1209"/>
      <c r="EOF434" s="1209"/>
      <c r="EOG434" s="1210"/>
      <c r="EOH434" s="1211"/>
      <c r="EOI434" s="1210"/>
      <c r="EOK434" s="1208"/>
      <c r="EOL434" s="1209"/>
      <c r="EOM434" s="1209"/>
      <c r="EON434" s="1209"/>
      <c r="EOO434" s="1209"/>
      <c r="EOP434" s="1210"/>
      <c r="EOQ434" s="1211"/>
      <c r="EOR434" s="1210"/>
      <c r="EOT434" s="1208"/>
      <c r="EOU434" s="1209"/>
      <c r="EOV434" s="1209"/>
      <c r="EOW434" s="1209"/>
      <c r="EOX434" s="1209"/>
      <c r="EOY434" s="1210"/>
      <c r="EOZ434" s="1211"/>
      <c r="EPA434" s="1210"/>
      <c r="EPC434" s="1208"/>
      <c r="EPD434" s="1209"/>
      <c r="EPE434" s="1209"/>
      <c r="EPF434" s="1209"/>
      <c r="EPG434" s="1209"/>
      <c r="EPH434" s="1210"/>
      <c r="EPI434" s="1211"/>
      <c r="EPJ434" s="1210"/>
      <c r="EPL434" s="1208"/>
      <c r="EPM434" s="1209"/>
      <c r="EPN434" s="1209"/>
      <c r="EPO434" s="1209"/>
      <c r="EPP434" s="1209"/>
      <c r="EPQ434" s="1210"/>
      <c r="EPR434" s="1211"/>
      <c r="EPS434" s="1210"/>
      <c r="EPU434" s="1208"/>
      <c r="EPV434" s="1209"/>
      <c r="EPW434" s="1209"/>
      <c r="EPX434" s="1209"/>
      <c r="EPY434" s="1209"/>
      <c r="EPZ434" s="1210"/>
      <c r="EQA434" s="1211"/>
      <c r="EQB434" s="1210"/>
      <c r="EQD434" s="1208"/>
      <c r="EQE434" s="1209"/>
      <c r="EQF434" s="1209"/>
      <c r="EQG434" s="1209"/>
      <c r="EQH434" s="1209"/>
      <c r="EQI434" s="1210"/>
      <c r="EQJ434" s="1211"/>
      <c r="EQK434" s="1210"/>
      <c r="EQM434" s="1208"/>
      <c r="EQN434" s="1209"/>
      <c r="EQO434" s="1209"/>
      <c r="EQP434" s="1209"/>
      <c r="EQQ434" s="1209"/>
      <c r="EQR434" s="1210"/>
      <c r="EQS434" s="1211"/>
      <c r="EQT434" s="1210"/>
      <c r="EQV434" s="1208"/>
      <c r="EQW434" s="1209"/>
      <c r="EQX434" s="1209"/>
      <c r="EQY434" s="1209"/>
      <c r="EQZ434" s="1209"/>
      <c r="ERA434" s="1210"/>
      <c r="ERB434" s="1211"/>
      <c r="ERC434" s="1210"/>
      <c r="ERE434" s="1208"/>
      <c r="ERF434" s="1209"/>
      <c r="ERG434" s="1209"/>
      <c r="ERH434" s="1209"/>
      <c r="ERI434" s="1209"/>
      <c r="ERJ434" s="1210"/>
      <c r="ERK434" s="1211"/>
      <c r="ERL434" s="1210"/>
      <c r="ERN434" s="1208"/>
      <c r="ERO434" s="1209"/>
      <c r="ERP434" s="1209"/>
      <c r="ERQ434" s="1209"/>
      <c r="ERR434" s="1209"/>
      <c r="ERS434" s="1210"/>
      <c r="ERT434" s="1211"/>
      <c r="ERU434" s="1210"/>
      <c r="ERW434" s="1208"/>
      <c r="ERX434" s="1209"/>
      <c r="ERY434" s="1209"/>
      <c r="ERZ434" s="1209"/>
      <c r="ESA434" s="1209"/>
      <c r="ESB434" s="1210"/>
      <c r="ESC434" s="1211"/>
      <c r="ESD434" s="1210"/>
      <c r="ESF434" s="1208"/>
      <c r="ESG434" s="1209"/>
      <c r="ESH434" s="1209"/>
      <c r="ESI434" s="1209"/>
      <c r="ESJ434" s="1209"/>
      <c r="ESK434" s="1210"/>
      <c r="ESL434" s="1211"/>
      <c r="ESM434" s="1210"/>
      <c r="ESO434" s="1208"/>
      <c r="ESP434" s="1209"/>
      <c r="ESQ434" s="1209"/>
      <c r="ESR434" s="1209"/>
      <c r="ESS434" s="1209"/>
      <c r="EST434" s="1210"/>
      <c r="ESU434" s="1211"/>
      <c r="ESV434" s="1210"/>
      <c r="ESX434" s="1208"/>
      <c r="ESY434" s="1209"/>
      <c r="ESZ434" s="1209"/>
      <c r="ETA434" s="1209"/>
      <c r="ETB434" s="1209"/>
      <c r="ETC434" s="1210"/>
      <c r="ETD434" s="1211"/>
      <c r="ETE434" s="1210"/>
      <c r="ETG434" s="1208"/>
      <c r="ETH434" s="1209"/>
      <c r="ETI434" s="1209"/>
      <c r="ETJ434" s="1209"/>
      <c r="ETK434" s="1209"/>
      <c r="ETL434" s="1210"/>
      <c r="ETM434" s="1211"/>
      <c r="ETN434" s="1210"/>
      <c r="ETP434" s="1208"/>
      <c r="ETQ434" s="1209"/>
      <c r="ETR434" s="1209"/>
      <c r="ETS434" s="1209"/>
      <c r="ETT434" s="1209"/>
      <c r="ETU434" s="1210"/>
      <c r="ETV434" s="1211"/>
      <c r="ETW434" s="1210"/>
      <c r="ETY434" s="1208"/>
      <c r="ETZ434" s="1209"/>
      <c r="EUA434" s="1209"/>
      <c r="EUB434" s="1209"/>
      <c r="EUC434" s="1209"/>
      <c r="EUD434" s="1210"/>
      <c r="EUE434" s="1211"/>
      <c r="EUF434" s="1210"/>
      <c r="EUH434" s="1208"/>
      <c r="EUI434" s="1209"/>
      <c r="EUJ434" s="1209"/>
      <c r="EUK434" s="1209"/>
      <c r="EUL434" s="1209"/>
      <c r="EUM434" s="1210"/>
      <c r="EUN434" s="1211"/>
      <c r="EUO434" s="1210"/>
      <c r="EUQ434" s="1208"/>
      <c r="EUR434" s="1209"/>
      <c r="EUS434" s="1209"/>
      <c r="EUT434" s="1209"/>
      <c r="EUU434" s="1209"/>
      <c r="EUV434" s="1210"/>
      <c r="EUW434" s="1211"/>
      <c r="EUX434" s="1210"/>
      <c r="EUZ434" s="1208"/>
      <c r="EVA434" s="1209"/>
      <c r="EVB434" s="1209"/>
      <c r="EVC434" s="1209"/>
      <c r="EVD434" s="1209"/>
      <c r="EVE434" s="1210"/>
      <c r="EVF434" s="1211"/>
      <c r="EVG434" s="1210"/>
      <c r="EVI434" s="1208"/>
      <c r="EVJ434" s="1209"/>
      <c r="EVK434" s="1209"/>
      <c r="EVL434" s="1209"/>
      <c r="EVM434" s="1209"/>
      <c r="EVN434" s="1210"/>
      <c r="EVO434" s="1211"/>
      <c r="EVP434" s="1210"/>
      <c r="EVR434" s="1208"/>
      <c r="EVS434" s="1209"/>
      <c r="EVT434" s="1209"/>
      <c r="EVU434" s="1209"/>
      <c r="EVV434" s="1209"/>
      <c r="EVW434" s="1210"/>
      <c r="EVX434" s="1211"/>
      <c r="EVY434" s="1210"/>
      <c r="EWA434" s="1208"/>
      <c r="EWB434" s="1209"/>
      <c r="EWC434" s="1209"/>
      <c r="EWD434" s="1209"/>
      <c r="EWE434" s="1209"/>
      <c r="EWF434" s="1210"/>
      <c r="EWG434" s="1211"/>
      <c r="EWH434" s="1210"/>
      <c r="EWJ434" s="1208"/>
      <c r="EWK434" s="1209"/>
      <c r="EWL434" s="1209"/>
      <c r="EWM434" s="1209"/>
      <c r="EWN434" s="1209"/>
      <c r="EWO434" s="1210"/>
      <c r="EWP434" s="1211"/>
      <c r="EWQ434" s="1210"/>
      <c r="EWS434" s="1208"/>
      <c r="EWT434" s="1209"/>
      <c r="EWU434" s="1209"/>
      <c r="EWV434" s="1209"/>
      <c r="EWW434" s="1209"/>
      <c r="EWX434" s="1210"/>
      <c r="EWY434" s="1211"/>
      <c r="EWZ434" s="1210"/>
      <c r="EXB434" s="1208"/>
      <c r="EXC434" s="1209"/>
      <c r="EXD434" s="1209"/>
      <c r="EXE434" s="1209"/>
      <c r="EXF434" s="1209"/>
      <c r="EXG434" s="1210"/>
      <c r="EXH434" s="1211"/>
      <c r="EXI434" s="1210"/>
      <c r="EXK434" s="1208"/>
      <c r="EXL434" s="1209"/>
      <c r="EXM434" s="1209"/>
      <c r="EXN434" s="1209"/>
      <c r="EXO434" s="1209"/>
      <c r="EXP434" s="1210"/>
      <c r="EXQ434" s="1211"/>
      <c r="EXR434" s="1210"/>
      <c r="EXT434" s="1208"/>
      <c r="EXU434" s="1209"/>
      <c r="EXV434" s="1209"/>
      <c r="EXW434" s="1209"/>
      <c r="EXX434" s="1209"/>
      <c r="EXY434" s="1210"/>
      <c r="EXZ434" s="1211"/>
      <c r="EYA434" s="1210"/>
      <c r="EYC434" s="1208"/>
      <c r="EYD434" s="1209"/>
      <c r="EYE434" s="1209"/>
      <c r="EYF434" s="1209"/>
      <c r="EYG434" s="1209"/>
      <c r="EYH434" s="1210"/>
      <c r="EYI434" s="1211"/>
      <c r="EYJ434" s="1210"/>
      <c r="EYL434" s="1208"/>
      <c r="EYM434" s="1209"/>
      <c r="EYN434" s="1209"/>
      <c r="EYO434" s="1209"/>
      <c r="EYP434" s="1209"/>
      <c r="EYQ434" s="1210"/>
      <c r="EYR434" s="1211"/>
      <c r="EYS434" s="1210"/>
      <c r="EYU434" s="1208"/>
      <c r="EYV434" s="1209"/>
      <c r="EYW434" s="1209"/>
      <c r="EYX434" s="1209"/>
      <c r="EYY434" s="1209"/>
      <c r="EYZ434" s="1210"/>
      <c r="EZA434" s="1211"/>
      <c r="EZB434" s="1210"/>
      <c r="EZD434" s="1208"/>
      <c r="EZE434" s="1209"/>
      <c r="EZF434" s="1209"/>
      <c r="EZG434" s="1209"/>
      <c r="EZH434" s="1209"/>
      <c r="EZI434" s="1210"/>
      <c r="EZJ434" s="1211"/>
      <c r="EZK434" s="1210"/>
      <c r="EZM434" s="1208"/>
      <c r="EZN434" s="1209"/>
      <c r="EZO434" s="1209"/>
      <c r="EZP434" s="1209"/>
      <c r="EZQ434" s="1209"/>
      <c r="EZR434" s="1210"/>
      <c r="EZS434" s="1211"/>
      <c r="EZT434" s="1210"/>
      <c r="EZV434" s="1208"/>
      <c r="EZW434" s="1209"/>
      <c r="EZX434" s="1209"/>
      <c r="EZY434" s="1209"/>
      <c r="EZZ434" s="1209"/>
      <c r="FAA434" s="1210"/>
      <c r="FAB434" s="1211"/>
      <c r="FAC434" s="1210"/>
      <c r="FAE434" s="1208"/>
      <c r="FAF434" s="1209"/>
      <c r="FAG434" s="1209"/>
      <c r="FAH434" s="1209"/>
      <c r="FAI434" s="1209"/>
      <c r="FAJ434" s="1210"/>
      <c r="FAK434" s="1211"/>
      <c r="FAL434" s="1210"/>
      <c r="FAN434" s="1208"/>
      <c r="FAO434" s="1209"/>
      <c r="FAP434" s="1209"/>
      <c r="FAQ434" s="1209"/>
      <c r="FAR434" s="1209"/>
      <c r="FAS434" s="1210"/>
      <c r="FAT434" s="1211"/>
      <c r="FAU434" s="1210"/>
      <c r="FAW434" s="1208"/>
      <c r="FAX434" s="1209"/>
      <c r="FAY434" s="1209"/>
      <c r="FAZ434" s="1209"/>
      <c r="FBA434" s="1209"/>
      <c r="FBB434" s="1210"/>
      <c r="FBC434" s="1211"/>
      <c r="FBD434" s="1210"/>
      <c r="FBF434" s="1208"/>
      <c r="FBG434" s="1209"/>
      <c r="FBH434" s="1209"/>
      <c r="FBI434" s="1209"/>
      <c r="FBJ434" s="1209"/>
      <c r="FBK434" s="1210"/>
      <c r="FBL434" s="1211"/>
      <c r="FBM434" s="1210"/>
      <c r="FBO434" s="1208"/>
      <c r="FBP434" s="1209"/>
      <c r="FBQ434" s="1209"/>
      <c r="FBR434" s="1209"/>
      <c r="FBS434" s="1209"/>
      <c r="FBT434" s="1210"/>
      <c r="FBU434" s="1211"/>
      <c r="FBV434" s="1210"/>
      <c r="FBX434" s="1208"/>
      <c r="FBY434" s="1209"/>
      <c r="FBZ434" s="1209"/>
      <c r="FCA434" s="1209"/>
      <c r="FCB434" s="1209"/>
      <c r="FCC434" s="1210"/>
      <c r="FCD434" s="1211"/>
      <c r="FCE434" s="1210"/>
      <c r="FCG434" s="1208"/>
      <c r="FCH434" s="1209"/>
      <c r="FCI434" s="1209"/>
      <c r="FCJ434" s="1209"/>
      <c r="FCK434" s="1209"/>
      <c r="FCL434" s="1210"/>
      <c r="FCM434" s="1211"/>
      <c r="FCN434" s="1210"/>
      <c r="FCP434" s="1208"/>
      <c r="FCQ434" s="1209"/>
      <c r="FCR434" s="1209"/>
      <c r="FCS434" s="1209"/>
      <c r="FCT434" s="1209"/>
      <c r="FCU434" s="1210"/>
      <c r="FCV434" s="1211"/>
      <c r="FCW434" s="1210"/>
      <c r="FCY434" s="1208"/>
      <c r="FCZ434" s="1209"/>
      <c r="FDA434" s="1209"/>
      <c r="FDB434" s="1209"/>
      <c r="FDC434" s="1209"/>
      <c r="FDD434" s="1210"/>
      <c r="FDE434" s="1211"/>
      <c r="FDF434" s="1210"/>
      <c r="FDH434" s="1208"/>
      <c r="FDI434" s="1209"/>
      <c r="FDJ434" s="1209"/>
      <c r="FDK434" s="1209"/>
      <c r="FDL434" s="1209"/>
      <c r="FDM434" s="1210"/>
      <c r="FDN434" s="1211"/>
      <c r="FDO434" s="1210"/>
      <c r="FDQ434" s="1208"/>
      <c r="FDR434" s="1209"/>
      <c r="FDS434" s="1209"/>
      <c r="FDT434" s="1209"/>
      <c r="FDU434" s="1209"/>
      <c r="FDV434" s="1210"/>
      <c r="FDW434" s="1211"/>
      <c r="FDX434" s="1210"/>
      <c r="FDZ434" s="1208"/>
      <c r="FEA434" s="1209"/>
      <c r="FEB434" s="1209"/>
      <c r="FEC434" s="1209"/>
      <c r="FED434" s="1209"/>
      <c r="FEE434" s="1210"/>
      <c r="FEF434" s="1211"/>
      <c r="FEG434" s="1210"/>
      <c r="FEI434" s="1208"/>
      <c r="FEJ434" s="1209"/>
      <c r="FEK434" s="1209"/>
      <c r="FEL434" s="1209"/>
      <c r="FEM434" s="1209"/>
      <c r="FEN434" s="1210"/>
      <c r="FEO434" s="1211"/>
      <c r="FEP434" s="1210"/>
      <c r="FER434" s="1208"/>
      <c r="FES434" s="1209"/>
      <c r="FET434" s="1209"/>
      <c r="FEU434" s="1209"/>
      <c r="FEV434" s="1209"/>
      <c r="FEW434" s="1210"/>
      <c r="FEX434" s="1211"/>
      <c r="FEY434" s="1210"/>
      <c r="FFA434" s="1208"/>
      <c r="FFB434" s="1209"/>
      <c r="FFC434" s="1209"/>
      <c r="FFD434" s="1209"/>
      <c r="FFE434" s="1209"/>
      <c r="FFF434" s="1210"/>
      <c r="FFG434" s="1211"/>
      <c r="FFH434" s="1210"/>
      <c r="FFJ434" s="1208"/>
      <c r="FFK434" s="1209"/>
      <c r="FFL434" s="1209"/>
      <c r="FFM434" s="1209"/>
      <c r="FFN434" s="1209"/>
      <c r="FFO434" s="1210"/>
      <c r="FFP434" s="1211"/>
      <c r="FFQ434" s="1210"/>
      <c r="FFS434" s="1208"/>
      <c r="FFT434" s="1209"/>
      <c r="FFU434" s="1209"/>
      <c r="FFV434" s="1209"/>
      <c r="FFW434" s="1209"/>
      <c r="FFX434" s="1210"/>
      <c r="FFY434" s="1211"/>
      <c r="FFZ434" s="1210"/>
      <c r="FGB434" s="1208"/>
      <c r="FGC434" s="1209"/>
      <c r="FGD434" s="1209"/>
      <c r="FGE434" s="1209"/>
      <c r="FGF434" s="1209"/>
      <c r="FGG434" s="1210"/>
      <c r="FGH434" s="1211"/>
      <c r="FGI434" s="1210"/>
      <c r="FGK434" s="1208"/>
      <c r="FGL434" s="1209"/>
      <c r="FGM434" s="1209"/>
      <c r="FGN434" s="1209"/>
      <c r="FGO434" s="1209"/>
      <c r="FGP434" s="1210"/>
      <c r="FGQ434" s="1211"/>
      <c r="FGR434" s="1210"/>
      <c r="FGT434" s="1208"/>
      <c r="FGU434" s="1209"/>
      <c r="FGV434" s="1209"/>
      <c r="FGW434" s="1209"/>
      <c r="FGX434" s="1209"/>
      <c r="FGY434" s="1210"/>
      <c r="FGZ434" s="1211"/>
      <c r="FHA434" s="1210"/>
      <c r="FHC434" s="1208"/>
      <c r="FHD434" s="1209"/>
      <c r="FHE434" s="1209"/>
      <c r="FHF434" s="1209"/>
      <c r="FHG434" s="1209"/>
      <c r="FHH434" s="1210"/>
      <c r="FHI434" s="1211"/>
      <c r="FHJ434" s="1210"/>
      <c r="FHL434" s="1208"/>
      <c r="FHM434" s="1209"/>
      <c r="FHN434" s="1209"/>
      <c r="FHO434" s="1209"/>
      <c r="FHP434" s="1209"/>
      <c r="FHQ434" s="1210"/>
      <c r="FHR434" s="1211"/>
      <c r="FHS434" s="1210"/>
      <c r="FHU434" s="1208"/>
      <c r="FHV434" s="1209"/>
      <c r="FHW434" s="1209"/>
      <c r="FHX434" s="1209"/>
      <c r="FHY434" s="1209"/>
      <c r="FHZ434" s="1210"/>
      <c r="FIA434" s="1211"/>
      <c r="FIB434" s="1210"/>
      <c r="FID434" s="1208"/>
      <c r="FIE434" s="1209"/>
      <c r="FIF434" s="1209"/>
      <c r="FIG434" s="1209"/>
      <c r="FIH434" s="1209"/>
      <c r="FII434" s="1210"/>
      <c r="FIJ434" s="1211"/>
      <c r="FIK434" s="1210"/>
      <c r="FIM434" s="1208"/>
      <c r="FIN434" s="1209"/>
      <c r="FIO434" s="1209"/>
      <c r="FIP434" s="1209"/>
      <c r="FIQ434" s="1209"/>
      <c r="FIR434" s="1210"/>
      <c r="FIS434" s="1211"/>
      <c r="FIT434" s="1210"/>
      <c r="FIV434" s="1208"/>
      <c r="FIW434" s="1209"/>
      <c r="FIX434" s="1209"/>
      <c r="FIY434" s="1209"/>
      <c r="FIZ434" s="1209"/>
      <c r="FJA434" s="1210"/>
      <c r="FJB434" s="1211"/>
      <c r="FJC434" s="1210"/>
      <c r="FJE434" s="1208"/>
      <c r="FJF434" s="1209"/>
      <c r="FJG434" s="1209"/>
      <c r="FJH434" s="1209"/>
      <c r="FJI434" s="1209"/>
      <c r="FJJ434" s="1210"/>
      <c r="FJK434" s="1211"/>
      <c r="FJL434" s="1210"/>
      <c r="FJN434" s="1208"/>
      <c r="FJO434" s="1209"/>
      <c r="FJP434" s="1209"/>
      <c r="FJQ434" s="1209"/>
      <c r="FJR434" s="1209"/>
      <c r="FJS434" s="1210"/>
      <c r="FJT434" s="1211"/>
      <c r="FJU434" s="1210"/>
      <c r="FJW434" s="1208"/>
      <c r="FJX434" s="1209"/>
      <c r="FJY434" s="1209"/>
      <c r="FJZ434" s="1209"/>
      <c r="FKA434" s="1209"/>
      <c r="FKB434" s="1210"/>
      <c r="FKC434" s="1211"/>
      <c r="FKD434" s="1210"/>
      <c r="FKF434" s="1208"/>
      <c r="FKG434" s="1209"/>
      <c r="FKH434" s="1209"/>
      <c r="FKI434" s="1209"/>
      <c r="FKJ434" s="1209"/>
      <c r="FKK434" s="1210"/>
      <c r="FKL434" s="1211"/>
      <c r="FKM434" s="1210"/>
      <c r="FKO434" s="1208"/>
      <c r="FKP434" s="1209"/>
      <c r="FKQ434" s="1209"/>
      <c r="FKR434" s="1209"/>
      <c r="FKS434" s="1209"/>
      <c r="FKT434" s="1210"/>
      <c r="FKU434" s="1211"/>
      <c r="FKV434" s="1210"/>
      <c r="FKX434" s="1208"/>
      <c r="FKY434" s="1209"/>
      <c r="FKZ434" s="1209"/>
      <c r="FLA434" s="1209"/>
      <c r="FLB434" s="1209"/>
      <c r="FLC434" s="1210"/>
      <c r="FLD434" s="1211"/>
      <c r="FLE434" s="1210"/>
      <c r="FLG434" s="1208"/>
      <c r="FLH434" s="1209"/>
      <c r="FLI434" s="1209"/>
      <c r="FLJ434" s="1209"/>
      <c r="FLK434" s="1209"/>
      <c r="FLL434" s="1210"/>
      <c r="FLM434" s="1211"/>
      <c r="FLN434" s="1210"/>
      <c r="FLP434" s="1208"/>
      <c r="FLQ434" s="1209"/>
      <c r="FLR434" s="1209"/>
      <c r="FLS434" s="1209"/>
      <c r="FLT434" s="1209"/>
      <c r="FLU434" s="1210"/>
      <c r="FLV434" s="1211"/>
      <c r="FLW434" s="1210"/>
      <c r="FLY434" s="1208"/>
      <c r="FLZ434" s="1209"/>
      <c r="FMA434" s="1209"/>
      <c r="FMB434" s="1209"/>
      <c r="FMC434" s="1209"/>
      <c r="FMD434" s="1210"/>
      <c r="FME434" s="1211"/>
      <c r="FMF434" s="1210"/>
      <c r="FMH434" s="1208"/>
      <c r="FMI434" s="1209"/>
      <c r="FMJ434" s="1209"/>
      <c r="FMK434" s="1209"/>
      <c r="FML434" s="1209"/>
      <c r="FMM434" s="1210"/>
      <c r="FMN434" s="1211"/>
      <c r="FMO434" s="1210"/>
      <c r="FMQ434" s="1208"/>
      <c r="FMR434" s="1209"/>
      <c r="FMS434" s="1209"/>
      <c r="FMT434" s="1209"/>
      <c r="FMU434" s="1209"/>
      <c r="FMV434" s="1210"/>
      <c r="FMW434" s="1211"/>
      <c r="FMX434" s="1210"/>
      <c r="FMZ434" s="1208"/>
      <c r="FNA434" s="1209"/>
      <c r="FNB434" s="1209"/>
      <c r="FNC434" s="1209"/>
      <c r="FND434" s="1209"/>
      <c r="FNE434" s="1210"/>
      <c r="FNF434" s="1211"/>
      <c r="FNG434" s="1210"/>
      <c r="FNI434" s="1208"/>
      <c r="FNJ434" s="1209"/>
      <c r="FNK434" s="1209"/>
      <c r="FNL434" s="1209"/>
      <c r="FNM434" s="1209"/>
      <c r="FNN434" s="1210"/>
      <c r="FNO434" s="1211"/>
      <c r="FNP434" s="1210"/>
      <c r="FNR434" s="1208"/>
      <c r="FNS434" s="1209"/>
      <c r="FNT434" s="1209"/>
      <c r="FNU434" s="1209"/>
      <c r="FNV434" s="1209"/>
      <c r="FNW434" s="1210"/>
      <c r="FNX434" s="1211"/>
      <c r="FNY434" s="1210"/>
      <c r="FOA434" s="1208"/>
      <c r="FOB434" s="1209"/>
      <c r="FOC434" s="1209"/>
      <c r="FOD434" s="1209"/>
      <c r="FOE434" s="1209"/>
      <c r="FOF434" s="1210"/>
      <c r="FOG434" s="1211"/>
      <c r="FOH434" s="1210"/>
      <c r="FOJ434" s="1208"/>
      <c r="FOK434" s="1209"/>
      <c r="FOL434" s="1209"/>
      <c r="FOM434" s="1209"/>
      <c r="FON434" s="1209"/>
      <c r="FOO434" s="1210"/>
      <c r="FOP434" s="1211"/>
      <c r="FOQ434" s="1210"/>
      <c r="FOS434" s="1208"/>
      <c r="FOT434" s="1209"/>
      <c r="FOU434" s="1209"/>
      <c r="FOV434" s="1209"/>
      <c r="FOW434" s="1209"/>
      <c r="FOX434" s="1210"/>
      <c r="FOY434" s="1211"/>
      <c r="FOZ434" s="1210"/>
      <c r="FPB434" s="1208"/>
      <c r="FPC434" s="1209"/>
      <c r="FPD434" s="1209"/>
      <c r="FPE434" s="1209"/>
      <c r="FPF434" s="1209"/>
      <c r="FPG434" s="1210"/>
      <c r="FPH434" s="1211"/>
      <c r="FPI434" s="1210"/>
      <c r="FPK434" s="1208"/>
      <c r="FPL434" s="1209"/>
      <c r="FPM434" s="1209"/>
      <c r="FPN434" s="1209"/>
      <c r="FPO434" s="1209"/>
      <c r="FPP434" s="1210"/>
      <c r="FPQ434" s="1211"/>
      <c r="FPR434" s="1210"/>
      <c r="FPT434" s="1208"/>
      <c r="FPU434" s="1209"/>
      <c r="FPV434" s="1209"/>
      <c r="FPW434" s="1209"/>
      <c r="FPX434" s="1209"/>
      <c r="FPY434" s="1210"/>
      <c r="FPZ434" s="1211"/>
      <c r="FQA434" s="1210"/>
      <c r="FQC434" s="1208"/>
      <c r="FQD434" s="1209"/>
      <c r="FQE434" s="1209"/>
      <c r="FQF434" s="1209"/>
      <c r="FQG434" s="1209"/>
      <c r="FQH434" s="1210"/>
      <c r="FQI434" s="1211"/>
      <c r="FQJ434" s="1210"/>
      <c r="FQL434" s="1208"/>
      <c r="FQM434" s="1209"/>
      <c r="FQN434" s="1209"/>
      <c r="FQO434" s="1209"/>
      <c r="FQP434" s="1209"/>
      <c r="FQQ434" s="1210"/>
      <c r="FQR434" s="1211"/>
      <c r="FQS434" s="1210"/>
      <c r="FQU434" s="1208"/>
      <c r="FQV434" s="1209"/>
      <c r="FQW434" s="1209"/>
      <c r="FQX434" s="1209"/>
      <c r="FQY434" s="1209"/>
      <c r="FQZ434" s="1210"/>
      <c r="FRA434" s="1211"/>
      <c r="FRB434" s="1210"/>
      <c r="FRD434" s="1208"/>
      <c r="FRE434" s="1209"/>
      <c r="FRF434" s="1209"/>
      <c r="FRG434" s="1209"/>
      <c r="FRH434" s="1209"/>
      <c r="FRI434" s="1210"/>
      <c r="FRJ434" s="1211"/>
      <c r="FRK434" s="1210"/>
      <c r="FRM434" s="1208"/>
      <c r="FRN434" s="1209"/>
      <c r="FRO434" s="1209"/>
      <c r="FRP434" s="1209"/>
      <c r="FRQ434" s="1209"/>
      <c r="FRR434" s="1210"/>
      <c r="FRS434" s="1211"/>
      <c r="FRT434" s="1210"/>
      <c r="FRV434" s="1208"/>
      <c r="FRW434" s="1209"/>
      <c r="FRX434" s="1209"/>
      <c r="FRY434" s="1209"/>
      <c r="FRZ434" s="1209"/>
      <c r="FSA434" s="1210"/>
      <c r="FSB434" s="1211"/>
      <c r="FSC434" s="1210"/>
      <c r="FSE434" s="1208"/>
      <c r="FSF434" s="1209"/>
      <c r="FSG434" s="1209"/>
      <c r="FSH434" s="1209"/>
      <c r="FSI434" s="1209"/>
      <c r="FSJ434" s="1210"/>
      <c r="FSK434" s="1211"/>
      <c r="FSL434" s="1210"/>
      <c r="FSN434" s="1208"/>
      <c r="FSO434" s="1209"/>
      <c r="FSP434" s="1209"/>
      <c r="FSQ434" s="1209"/>
      <c r="FSR434" s="1209"/>
      <c r="FSS434" s="1210"/>
      <c r="FST434" s="1211"/>
      <c r="FSU434" s="1210"/>
      <c r="FSW434" s="1208"/>
      <c r="FSX434" s="1209"/>
      <c r="FSY434" s="1209"/>
      <c r="FSZ434" s="1209"/>
      <c r="FTA434" s="1209"/>
      <c r="FTB434" s="1210"/>
      <c r="FTC434" s="1211"/>
      <c r="FTD434" s="1210"/>
      <c r="FTF434" s="1208"/>
      <c r="FTG434" s="1209"/>
      <c r="FTH434" s="1209"/>
      <c r="FTI434" s="1209"/>
      <c r="FTJ434" s="1209"/>
      <c r="FTK434" s="1210"/>
      <c r="FTL434" s="1211"/>
      <c r="FTM434" s="1210"/>
      <c r="FTO434" s="1208"/>
      <c r="FTP434" s="1209"/>
      <c r="FTQ434" s="1209"/>
      <c r="FTR434" s="1209"/>
      <c r="FTS434" s="1209"/>
      <c r="FTT434" s="1210"/>
      <c r="FTU434" s="1211"/>
      <c r="FTV434" s="1210"/>
      <c r="FTX434" s="1208"/>
      <c r="FTY434" s="1209"/>
      <c r="FTZ434" s="1209"/>
      <c r="FUA434" s="1209"/>
      <c r="FUB434" s="1209"/>
      <c r="FUC434" s="1210"/>
      <c r="FUD434" s="1211"/>
      <c r="FUE434" s="1210"/>
      <c r="FUG434" s="1208"/>
      <c r="FUH434" s="1209"/>
      <c r="FUI434" s="1209"/>
      <c r="FUJ434" s="1209"/>
      <c r="FUK434" s="1209"/>
      <c r="FUL434" s="1210"/>
      <c r="FUM434" s="1211"/>
      <c r="FUN434" s="1210"/>
      <c r="FUP434" s="1208"/>
      <c r="FUQ434" s="1209"/>
      <c r="FUR434" s="1209"/>
      <c r="FUS434" s="1209"/>
      <c r="FUT434" s="1209"/>
      <c r="FUU434" s="1210"/>
      <c r="FUV434" s="1211"/>
      <c r="FUW434" s="1210"/>
      <c r="FUY434" s="1208"/>
      <c r="FUZ434" s="1209"/>
      <c r="FVA434" s="1209"/>
      <c r="FVB434" s="1209"/>
      <c r="FVC434" s="1209"/>
      <c r="FVD434" s="1210"/>
      <c r="FVE434" s="1211"/>
      <c r="FVF434" s="1210"/>
      <c r="FVH434" s="1208"/>
      <c r="FVI434" s="1209"/>
      <c r="FVJ434" s="1209"/>
      <c r="FVK434" s="1209"/>
      <c r="FVL434" s="1209"/>
      <c r="FVM434" s="1210"/>
      <c r="FVN434" s="1211"/>
      <c r="FVO434" s="1210"/>
      <c r="FVQ434" s="1208"/>
      <c r="FVR434" s="1209"/>
      <c r="FVS434" s="1209"/>
      <c r="FVT434" s="1209"/>
      <c r="FVU434" s="1209"/>
      <c r="FVV434" s="1210"/>
      <c r="FVW434" s="1211"/>
      <c r="FVX434" s="1210"/>
      <c r="FVZ434" s="1208"/>
      <c r="FWA434" s="1209"/>
      <c r="FWB434" s="1209"/>
      <c r="FWC434" s="1209"/>
      <c r="FWD434" s="1209"/>
      <c r="FWE434" s="1210"/>
      <c r="FWF434" s="1211"/>
      <c r="FWG434" s="1210"/>
      <c r="FWI434" s="1208"/>
      <c r="FWJ434" s="1209"/>
      <c r="FWK434" s="1209"/>
      <c r="FWL434" s="1209"/>
      <c r="FWM434" s="1209"/>
      <c r="FWN434" s="1210"/>
      <c r="FWO434" s="1211"/>
      <c r="FWP434" s="1210"/>
      <c r="FWR434" s="1208"/>
      <c r="FWS434" s="1209"/>
      <c r="FWT434" s="1209"/>
      <c r="FWU434" s="1209"/>
      <c r="FWV434" s="1209"/>
      <c r="FWW434" s="1210"/>
      <c r="FWX434" s="1211"/>
      <c r="FWY434" s="1210"/>
      <c r="FXA434" s="1208"/>
      <c r="FXB434" s="1209"/>
      <c r="FXC434" s="1209"/>
      <c r="FXD434" s="1209"/>
      <c r="FXE434" s="1209"/>
      <c r="FXF434" s="1210"/>
      <c r="FXG434" s="1211"/>
      <c r="FXH434" s="1210"/>
      <c r="FXJ434" s="1208"/>
      <c r="FXK434" s="1209"/>
      <c r="FXL434" s="1209"/>
      <c r="FXM434" s="1209"/>
      <c r="FXN434" s="1209"/>
      <c r="FXO434" s="1210"/>
      <c r="FXP434" s="1211"/>
      <c r="FXQ434" s="1210"/>
      <c r="FXS434" s="1208"/>
      <c r="FXT434" s="1209"/>
      <c r="FXU434" s="1209"/>
      <c r="FXV434" s="1209"/>
      <c r="FXW434" s="1209"/>
      <c r="FXX434" s="1210"/>
      <c r="FXY434" s="1211"/>
      <c r="FXZ434" s="1210"/>
      <c r="FYB434" s="1208"/>
      <c r="FYC434" s="1209"/>
      <c r="FYD434" s="1209"/>
      <c r="FYE434" s="1209"/>
      <c r="FYF434" s="1209"/>
      <c r="FYG434" s="1210"/>
      <c r="FYH434" s="1211"/>
      <c r="FYI434" s="1210"/>
      <c r="FYK434" s="1208"/>
      <c r="FYL434" s="1209"/>
      <c r="FYM434" s="1209"/>
      <c r="FYN434" s="1209"/>
      <c r="FYO434" s="1209"/>
      <c r="FYP434" s="1210"/>
      <c r="FYQ434" s="1211"/>
      <c r="FYR434" s="1210"/>
      <c r="FYT434" s="1208"/>
      <c r="FYU434" s="1209"/>
      <c r="FYV434" s="1209"/>
      <c r="FYW434" s="1209"/>
      <c r="FYX434" s="1209"/>
      <c r="FYY434" s="1210"/>
      <c r="FYZ434" s="1211"/>
      <c r="FZA434" s="1210"/>
      <c r="FZC434" s="1208"/>
      <c r="FZD434" s="1209"/>
      <c r="FZE434" s="1209"/>
      <c r="FZF434" s="1209"/>
      <c r="FZG434" s="1209"/>
      <c r="FZH434" s="1210"/>
      <c r="FZI434" s="1211"/>
      <c r="FZJ434" s="1210"/>
      <c r="FZL434" s="1208"/>
      <c r="FZM434" s="1209"/>
      <c r="FZN434" s="1209"/>
      <c r="FZO434" s="1209"/>
      <c r="FZP434" s="1209"/>
      <c r="FZQ434" s="1210"/>
      <c r="FZR434" s="1211"/>
      <c r="FZS434" s="1210"/>
      <c r="FZU434" s="1208"/>
      <c r="FZV434" s="1209"/>
      <c r="FZW434" s="1209"/>
      <c r="FZX434" s="1209"/>
      <c r="FZY434" s="1209"/>
      <c r="FZZ434" s="1210"/>
      <c r="GAA434" s="1211"/>
      <c r="GAB434" s="1210"/>
      <c r="GAD434" s="1208"/>
      <c r="GAE434" s="1209"/>
      <c r="GAF434" s="1209"/>
      <c r="GAG434" s="1209"/>
      <c r="GAH434" s="1209"/>
      <c r="GAI434" s="1210"/>
      <c r="GAJ434" s="1211"/>
      <c r="GAK434" s="1210"/>
      <c r="GAM434" s="1208"/>
      <c r="GAN434" s="1209"/>
      <c r="GAO434" s="1209"/>
      <c r="GAP434" s="1209"/>
      <c r="GAQ434" s="1209"/>
      <c r="GAR434" s="1210"/>
      <c r="GAS434" s="1211"/>
      <c r="GAT434" s="1210"/>
      <c r="GAV434" s="1208"/>
      <c r="GAW434" s="1209"/>
      <c r="GAX434" s="1209"/>
      <c r="GAY434" s="1209"/>
      <c r="GAZ434" s="1209"/>
      <c r="GBA434" s="1210"/>
      <c r="GBB434" s="1211"/>
      <c r="GBC434" s="1210"/>
      <c r="GBE434" s="1208"/>
      <c r="GBF434" s="1209"/>
      <c r="GBG434" s="1209"/>
      <c r="GBH434" s="1209"/>
      <c r="GBI434" s="1209"/>
      <c r="GBJ434" s="1210"/>
      <c r="GBK434" s="1211"/>
      <c r="GBL434" s="1210"/>
      <c r="GBN434" s="1208"/>
      <c r="GBO434" s="1209"/>
      <c r="GBP434" s="1209"/>
      <c r="GBQ434" s="1209"/>
      <c r="GBR434" s="1209"/>
      <c r="GBS434" s="1210"/>
      <c r="GBT434" s="1211"/>
      <c r="GBU434" s="1210"/>
      <c r="GBW434" s="1208"/>
      <c r="GBX434" s="1209"/>
      <c r="GBY434" s="1209"/>
      <c r="GBZ434" s="1209"/>
      <c r="GCA434" s="1209"/>
      <c r="GCB434" s="1210"/>
      <c r="GCC434" s="1211"/>
      <c r="GCD434" s="1210"/>
      <c r="GCF434" s="1208"/>
      <c r="GCG434" s="1209"/>
      <c r="GCH434" s="1209"/>
      <c r="GCI434" s="1209"/>
      <c r="GCJ434" s="1209"/>
      <c r="GCK434" s="1210"/>
      <c r="GCL434" s="1211"/>
      <c r="GCM434" s="1210"/>
      <c r="GCO434" s="1208"/>
      <c r="GCP434" s="1209"/>
      <c r="GCQ434" s="1209"/>
      <c r="GCR434" s="1209"/>
      <c r="GCS434" s="1209"/>
      <c r="GCT434" s="1210"/>
      <c r="GCU434" s="1211"/>
      <c r="GCV434" s="1210"/>
      <c r="GCX434" s="1208"/>
      <c r="GCY434" s="1209"/>
      <c r="GCZ434" s="1209"/>
      <c r="GDA434" s="1209"/>
      <c r="GDB434" s="1209"/>
      <c r="GDC434" s="1210"/>
      <c r="GDD434" s="1211"/>
      <c r="GDE434" s="1210"/>
      <c r="GDG434" s="1208"/>
      <c r="GDH434" s="1209"/>
      <c r="GDI434" s="1209"/>
      <c r="GDJ434" s="1209"/>
      <c r="GDK434" s="1209"/>
      <c r="GDL434" s="1210"/>
      <c r="GDM434" s="1211"/>
      <c r="GDN434" s="1210"/>
      <c r="GDP434" s="1208"/>
      <c r="GDQ434" s="1209"/>
      <c r="GDR434" s="1209"/>
      <c r="GDS434" s="1209"/>
      <c r="GDT434" s="1209"/>
      <c r="GDU434" s="1210"/>
      <c r="GDV434" s="1211"/>
      <c r="GDW434" s="1210"/>
      <c r="GDY434" s="1208"/>
      <c r="GDZ434" s="1209"/>
      <c r="GEA434" s="1209"/>
      <c r="GEB434" s="1209"/>
      <c r="GEC434" s="1209"/>
      <c r="GED434" s="1210"/>
      <c r="GEE434" s="1211"/>
      <c r="GEF434" s="1210"/>
      <c r="GEH434" s="1208"/>
      <c r="GEI434" s="1209"/>
      <c r="GEJ434" s="1209"/>
      <c r="GEK434" s="1209"/>
      <c r="GEL434" s="1209"/>
      <c r="GEM434" s="1210"/>
      <c r="GEN434" s="1211"/>
      <c r="GEO434" s="1210"/>
      <c r="GEQ434" s="1208"/>
      <c r="GER434" s="1209"/>
      <c r="GES434" s="1209"/>
      <c r="GET434" s="1209"/>
      <c r="GEU434" s="1209"/>
      <c r="GEV434" s="1210"/>
      <c r="GEW434" s="1211"/>
      <c r="GEX434" s="1210"/>
      <c r="GEZ434" s="1208"/>
      <c r="GFA434" s="1209"/>
      <c r="GFB434" s="1209"/>
      <c r="GFC434" s="1209"/>
      <c r="GFD434" s="1209"/>
      <c r="GFE434" s="1210"/>
      <c r="GFF434" s="1211"/>
      <c r="GFG434" s="1210"/>
      <c r="GFI434" s="1208"/>
      <c r="GFJ434" s="1209"/>
      <c r="GFK434" s="1209"/>
      <c r="GFL434" s="1209"/>
      <c r="GFM434" s="1209"/>
      <c r="GFN434" s="1210"/>
      <c r="GFO434" s="1211"/>
      <c r="GFP434" s="1210"/>
      <c r="GFR434" s="1208"/>
      <c r="GFS434" s="1209"/>
      <c r="GFT434" s="1209"/>
      <c r="GFU434" s="1209"/>
      <c r="GFV434" s="1209"/>
      <c r="GFW434" s="1210"/>
      <c r="GFX434" s="1211"/>
      <c r="GFY434" s="1210"/>
      <c r="GGA434" s="1208"/>
      <c r="GGB434" s="1209"/>
      <c r="GGC434" s="1209"/>
      <c r="GGD434" s="1209"/>
      <c r="GGE434" s="1209"/>
      <c r="GGF434" s="1210"/>
      <c r="GGG434" s="1211"/>
      <c r="GGH434" s="1210"/>
      <c r="GGJ434" s="1208"/>
      <c r="GGK434" s="1209"/>
      <c r="GGL434" s="1209"/>
      <c r="GGM434" s="1209"/>
      <c r="GGN434" s="1209"/>
      <c r="GGO434" s="1210"/>
      <c r="GGP434" s="1211"/>
      <c r="GGQ434" s="1210"/>
      <c r="GGS434" s="1208"/>
      <c r="GGT434" s="1209"/>
      <c r="GGU434" s="1209"/>
      <c r="GGV434" s="1209"/>
      <c r="GGW434" s="1209"/>
      <c r="GGX434" s="1210"/>
      <c r="GGY434" s="1211"/>
      <c r="GGZ434" s="1210"/>
      <c r="GHB434" s="1208"/>
      <c r="GHC434" s="1209"/>
      <c r="GHD434" s="1209"/>
      <c r="GHE434" s="1209"/>
      <c r="GHF434" s="1209"/>
      <c r="GHG434" s="1210"/>
      <c r="GHH434" s="1211"/>
      <c r="GHI434" s="1210"/>
      <c r="GHK434" s="1208"/>
      <c r="GHL434" s="1209"/>
      <c r="GHM434" s="1209"/>
      <c r="GHN434" s="1209"/>
      <c r="GHO434" s="1209"/>
      <c r="GHP434" s="1210"/>
      <c r="GHQ434" s="1211"/>
      <c r="GHR434" s="1210"/>
      <c r="GHT434" s="1208"/>
      <c r="GHU434" s="1209"/>
      <c r="GHV434" s="1209"/>
      <c r="GHW434" s="1209"/>
      <c r="GHX434" s="1209"/>
      <c r="GHY434" s="1210"/>
      <c r="GHZ434" s="1211"/>
      <c r="GIA434" s="1210"/>
      <c r="GIC434" s="1208"/>
      <c r="GID434" s="1209"/>
      <c r="GIE434" s="1209"/>
      <c r="GIF434" s="1209"/>
      <c r="GIG434" s="1209"/>
      <c r="GIH434" s="1210"/>
      <c r="GII434" s="1211"/>
      <c r="GIJ434" s="1210"/>
      <c r="GIL434" s="1208"/>
      <c r="GIM434" s="1209"/>
      <c r="GIN434" s="1209"/>
      <c r="GIO434" s="1209"/>
      <c r="GIP434" s="1209"/>
      <c r="GIQ434" s="1210"/>
      <c r="GIR434" s="1211"/>
      <c r="GIS434" s="1210"/>
      <c r="GIU434" s="1208"/>
      <c r="GIV434" s="1209"/>
      <c r="GIW434" s="1209"/>
      <c r="GIX434" s="1209"/>
      <c r="GIY434" s="1209"/>
      <c r="GIZ434" s="1210"/>
      <c r="GJA434" s="1211"/>
      <c r="GJB434" s="1210"/>
      <c r="GJD434" s="1208"/>
      <c r="GJE434" s="1209"/>
      <c r="GJF434" s="1209"/>
      <c r="GJG434" s="1209"/>
      <c r="GJH434" s="1209"/>
      <c r="GJI434" s="1210"/>
      <c r="GJJ434" s="1211"/>
      <c r="GJK434" s="1210"/>
      <c r="GJM434" s="1208"/>
      <c r="GJN434" s="1209"/>
      <c r="GJO434" s="1209"/>
      <c r="GJP434" s="1209"/>
      <c r="GJQ434" s="1209"/>
      <c r="GJR434" s="1210"/>
      <c r="GJS434" s="1211"/>
      <c r="GJT434" s="1210"/>
      <c r="GJV434" s="1208"/>
      <c r="GJW434" s="1209"/>
      <c r="GJX434" s="1209"/>
      <c r="GJY434" s="1209"/>
      <c r="GJZ434" s="1209"/>
      <c r="GKA434" s="1210"/>
      <c r="GKB434" s="1211"/>
      <c r="GKC434" s="1210"/>
      <c r="GKE434" s="1208"/>
      <c r="GKF434" s="1209"/>
      <c r="GKG434" s="1209"/>
      <c r="GKH434" s="1209"/>
      <c r="GKI434" s="1209"/>
      <c r="GKJ434" s="1210"/>
      <c r="GKK434" s="1211"/>
      <c r="GKL434" s="1210"/>
      <c r="GKN434" s="1208"/>
      <c r="GKO434" s="1209"/>
      <c r="GKP434" s="1209"/>
      <c r="GKQ434" s="1209"/>
      <c r="GKR434" s="1209"/>
      <c r="GKS434" s="1210"/>
      <c r="GKT434" s="1211"/>
      <c r="GKU434" s="1210"/>
      <c r="GKW434" s="1208"/>
      <c r="GKX434" s="1209"/>
      <c r="GKY434" s="1209"/>
      <c r="GKZ434" s="1209"/>
      <c r="GLA434" s="1209"/>
      <c r="GLB434" s="1210"/>
      <c r="GLC434" s="1211"/>
      <c r="GLD434" s="1210"/>
      <c r="GLF434" s="1208"/>
      <c r="GLG434" s="1209"/>
      <c r="GLH434" s="1209"/>
      <c r="GLI434" s="1209"/>
      <c r="GLJ434" s="1209"/>
      <c r="GLK434" s="1210"/>
      <c r="GLL434" s="1211"/>
      <c r="GLM434" s="1210"/>
      <c r="GLO434" s="1208"/>
      <c r="GLP434" s="1209"/>
      <c r="GLQ434" s="1209"/>
      <c r="GLR434" s="1209"/>
      <c r="GLS434" s="1209"/>
      <c r="GLT434" s="1210"/>
      <c r="GLU434" s="1211"/>
      <c r="GLV434" s="1210"/>
      <c r="GLX434" s="1208"/>
      <c r="GLY434" s="1209"/>
      <c r="GLZ434" s="1209"/>
      <c r="GMA434" s="1209"/>
      <c r="GMB434" s="1209"/>
      <c r="GMC434" s="1210"/>
      <c r="GMD434" s="1211"/>
      <c r="GME434" s="1210"/>
      <c r="GMG434" s="1208"/>
      <c r="GMH434" s="1209"/>
      <c r="GMI434" s="1209"/>
      <c r="GMJ434" s="1209"/>
      <c r="GMK434" s="1209"/>
      <c r="GML434" s="1210"/>
      <c r="GMM434" s="1211"/>
      <c r="GMN434" s="1210"/>
      <c r="GMP434" s="1208"/>
      <c r="GMQ434" s="1209"/>
      <c r="GMR434" s="1209"/>
      <c r="GMS434" s="1209"/>
      <c r="GMT434" s="1209"/>
      <c r="GMU434" s="1210"/>
      <c r="GMV434" s="1211"/>
      <c r="GMW434" s="1210"/>
      <c r="GMY434" s="1208"/>
      <c r="GMZ434" s="1209"/>
      <c r="GNA434" s="1209"/>
      <c r="GNB434" s="1209"/>
      <c r="GNC434" s="1209"/>
      <c r="GND434" s="1210"/>
      <c r="GNE434" s="1211"/>
      <c r="GNF434" s="1210"/>
      <c r="GNH434" s="1208"/>
      <c r="GNI434" s="1209"/>
      <c r="GNJ434" s="1209"/>
      <c r="GNK434" s="1209"/>
      <c r="GNL434" s="1209"/>
      <c r="GNM434" s="1210"/>
      <c r="GNN434" s="1211"/>
      <c r="GNO434" s="1210"/>
      <c r="GNQ434" s="1208"/>
      <c r="GNR434" s="1209"/>
      <c r="GNS434" s="1209"/>
      <c r="GNT434" s="1209"/>
      <c r="GNU434" s="1209"/>
      <c r="GNV434" s="1210"/>
      <c r="GNW434" s="1211"/>
      <c r="GNX434" s="1210"/>
      <c r="GNZ434" s="1208"/>
      <c r="GOA434" s="1209"/>
      <c r="GOB434" s="1209"/>
      <c r="GOC434" s="1209"/>
      <c r="GOD434" s="1209"/>
      <c r="GOE434" s="1210"/>
      <c r="GOF434" s="1211"/>
      <c r="GOG434" s="1210"/>
      <c r="GOI434" s="1208"/>
      <c r="GOJ434" s="1209"/>
      <c r="GOK434" s="1209"/>
      <c r="GOL434" s="1209"/>
      <c r="GOM434" s="1209"/>
      <c r="GON434" s="1210"/>
      <c r="GOO434" s="1211"/>
      <c r="GOP434" s="1210"/>
      <c r="GOR434" s="1208"/>
      <c r="GOS434" s="1209"/>
      <c r="GOT434" s="1209"/>
      <c r="GOU434" s="1209"/>
      <c r="GOV434" s="1209"/>
      <c r="GOW434" s="1210"/>
      <c r="GOX434" s="1211"/>
      <c r="GOY434" s="1210"/>
      <c r="GPA434" s="1208"/>
      <c r="GPB434" s="1209"/>
      <c r="GPC434" s="1209"/>
      <c r="GPD434" s="1209"/>
      <c r="GPE434" s="1209"/>
      <c r="GPF434" s="1210"/>
      <c r="GPG434" s="1211"/>
      <c r="GPH434" s="1210"/>
      <c r="GPJ434" s="1208"/>
      <c r="GPK434" s="1209"/>
      <c r="GPL434" s="1209"/>
      <c r="GPM434" s="1209"/>
      <c r="GPN434" s="1209"/>
      <c r="GPO434" s="1210"/>
      <c r="GPP434" s="1211"/>
      <c r="GPQ434" s="1210"/>
      <c r="GPS434" s="1208"/>
      <c r="GPT434" s="1209"/>
      <c r="GPU434" s="1209"/>
      <c r="GPV434" s="1209"/>
      <c r="GPW434" s="1209"/>
      <c r="GPX434" s="1210"/>
      <c r="GPY434" s="1211"/>
      <c r="GPZ434" s="1210"/>
      <c r="GQB434" s="1208"/>
      <c r="GQC434" s="1209"/>
      <c r="GQD434" s="1209"/>
      <c r="GQE434" s="1209"/>
      <c r="GQF434" s="1209"/>
      <c r="GQG434" s="1210"/>
      <c r="GQH434" s="1211"/>
      <c r="GQI434" s="1210"/>
      <c r="GQK434" s="1208"/>
      <c r="GQL434" s="1209"/>
      <c r="GQM434" s="1209"/>
      <c r="GQN434" s="1209"/>
      <c r="GQO434" s="1209"/>
      <c r="GQP434" s="1210"/>
      <c r="GQQ434" s="1211"/>
      <c r="GQR434" s="1210"/>
      <c r="GQT434" s="1208"/>
      <c r="GQU434" s="1209"/>
      <c r="GQV434" s="1209"/>
      <c r="GQW434" s="1209"/>
      <c r="GQX434" s="1209"/>
      <c r="GQY434" s="1210"/>
      <c r="GQZ434" s="1211"/>
      <c r="GRA434" s="1210"/>
      <c r="GRC434" s="1208"/>
      <c r="GRD434" s="1209"/>
      <c r="GRE434" s="1209"/>
      <c r="GRF434" s="1209"/>
      <c r="GRG434" s="1209"/>
      <c r="GRH434" s="1210"/>
      <c r="GRI434" s="1211"/>
      <c r="GRJ434" s="1210"/>
      <c r="GRL434" s="1208"/>
      <c r="GRM434" s="1209"/>
      <c r="GRN434" s="1209"/>
      <c r="GRO434" s="1209"/>
      <c r="GRP434" s="1209"/>
      <c r="GRQ434" s="1210"/>
      <c r="GRR434" s="1211"/>
      <c r="GRS434" s="1210"/>
      <c r="GRU434" s="1208"/>
      <c r="GRV434" s="1209"/>
      <c r="GRW434" s="1209"/>
      <c r="GRX434" s="1209"/>
      <c r="GRY434" s="1209"/>
      <c r="GRZ434" s="1210"/>
      <c r="GSA434" s="1211"/>
      <c r="GSB434" s="1210"/>
      <c r="GSD434" s="1208"/>
      <c r="GSE434" s="1209"/>
      <c r="GSF434" s="1209"/>
      <c r="GSG434" s="1209"/>
      <c r="GSH434" s="1209"/>
      <c r="GSI434" s="1210"/>
      <c r="GSJ434" s="1211"/>
      <c r="GSK434" s="1210"/>
      <c r="GSM434" s="1208"/>
      <c r="GSN434" s="1209"/>
      <c r="GSO434" s="1209"/>
      <c r="GSP434" s="1209"/>
      <c r="GSQ434" s="1209"/>
      <c r="GSR434" s="1210"/>
      <c r="GSS434" s="1211"/>
      <c r="GST434" s="1210"/>
      <c r="GSV434" s="1208"/>
      <c r="GSW434" s="1209"/>
      <c r="GSX434" s="1209"/>
      <c r="GSY434" s="1209"/>
      <c r="GSZ434" s="1209"/>
      <c r="GTA434" s="1210"/>
      <c r="GTB434" s="1211"/>
      <c r="GTC434" s="1210"/>
      <c r="GTE434" s="1208"/>
      <c r="GTF434" s="1209"/>
      <c r="GTG434" s="1209"/>
      <c r="GTH434" s="1209"/>
      <c r="GTI434" s="1209"/>
      <c r="GTJ434" s="1210"/>
      <c r="GTK434" s="1211"/>
      <c r="GTL434" s="1210"/>
      <c r="GTN434" s="1208"/>
      <c r="GTO434" s="1209"/>
      <c r="GTP434" s="1209"/>
      <c r="GTQ434" s="1209"/>
      <c r="GTR434" s="1209"/>
      <c r="GTS434" s="1210"/>
      <c r="GTT434" s="1211"/>
      <c r="GTU434" s="1210"/>
      <c r="GTW434" s="1208"/>
      <c r="GTX434" s="1209"/>
      <c r="GTY434" s="1209"/>
      <c r="GTZ434" s="1209"/>
      <c r="GUA434" s="1209"/>
      <c r="GUB434" s="1210"/>
      <c r="GUC434" s="1211"/>
      <c r="GUD434" s="1210"/>
      <c r="GUF434" s="1208"/>
      <c r="GUG434" s="1209"/>
      <c r="GUH434" s="1209"/>
      <c r="GUI434" s="1209"/>
      <c r="GUJ434" s="1209"/>
      <c r="GUK434" s="1210"/>
      <c r="GUL434" s="1211"/>
      <c r="GUM434" s="1210"/>
      <c r="GUO434" s="1208"/>
      <c r="GUP434" s="1209"/>
      <c r="GUQ434" s="1209"/>
      <c r="GUR434" s="1209"/>
      <c r="GUS434" s="1209"/>
      <c r="GUT434" s="1210"/>
      <c r="GUU434" s="1211"/>
      <c r="GUV434" s="1210"/>
      <c r="GUX434" s="1208"/>
      <c r="GUY434" s="1209"/>
      <c r="GUZ434" s="1209"/>
      <c r="GVA434" s="1209"/>
      <c r="GVB434" s="1209"/>
      <c r="GVC434" s="1210"/>
      <c r="GVD434" s="1211"/>
      <c r="GVE434" s="1210"/>
      <c r="GVG434" s="1208"/>
      <c r="GVH434" s="1209"/>
      <c r="GVI434" s="1209"/>
      <c r="GVJ434" s="1209"/>
      <c r="GVK434" s="1209"/>
      <c r="GVL434" s="1210"/>
      <c r="GVM434" s="1211"/>
      <c r="GVN434" s="1210"/>
      <c r="GVP434" s="1208"/>
      <c r="GVQ434" s="1209"/>
      <c r="GVR434" s="1209"/>
      <c r="GVS434" s="1209"/>
      <c r="GVT434" s="1209"/>
      <c r="GVU434" s="1210"/>
      <c r="GVV434" s="1211"/>
      <c r="GVW434" s="1210"/>
      <c r="GVY434" s="1208"/>
      <c r="GVZ434" s="1209"/>
      <c r="GWA434" s="1209"/>
      <c r="GWB434" s="1209"/>
      <c r="GWC434" s="1209"/>
      <c r="GWD434" s="1210"/>
      <c r="GWE434" s="1211"/>
      <c r="GWF434" s="1210"/>
      <c r="GWH434" s="1208"/>
      <c r="GWI434" s="1209"/>
      <c r="GWJ434" s="1209"/>
      <c r="GWK434" s="1209"/>
      <c r="GWL434" s="1209"/>
      <c r="GWM434" s="1210"/>
      <c r="GWN434" s="1211"/>
      <c r="GWO434" s="1210"/>
      <c r="GWQ434" s="1208"/>
      <c r="GWR434" s="1209"/>
      <c r="GWS434" s="1209"/>
      <c r="GWT434" s="1209"/>
      <c r="GWU434" s="1209"/>
      <c r="GWV434" s="1210"/>
      <c r="GWW434" s="1211"/>
      <c r="GWX434" s="1210"/>
      <c r="GWZ434" s="1208"/>
      <c r="GXA434" s="1209"/>
      <c r="GXB434" s="1209"/>
      <c r="GXC434" s="1209"/>
      <c r="GXD434" s="1209"/>
      <c r="GXE434" s="1210"/>
      <c r="GXF434" s="1211"/>
      <c r="GXG434" s="1210"/>
      <c r="GXI434" s="1208"/>
      <c r="GXJ434" s="1209"/>
      <c r="GXK434" s="1209"/>
      <c r="GXL434" s="1209"/>
      <c r="GXM434" s="1209"/>
      <c r="GXN434" s="1210"/>
      <c r="GXO434" s="1211"/>
      <c r="GXP434" s="1210"/>
      <c r="GXR434" s="1208"/>
      <c r="GXS434" s="1209"/>
      <c r="GXT434" s="1209"/>
      <c r="GXU434" s="1209"/>
      <c r="GXV434" s="1209"/>
      <c r="GXW434" s="1210"/>
      <c r="GXX434" s="1211"/>
      <c r="GXY434" s="1210"/>
      <c r="GYA434" s="1208"/>
      <c r="GYB434" s="1209"/>
      <c r="GYC434" s="1209"/>
      <c r="GYD434" s="1209"/>
      <c r="GYE434" s="1209"/>
      <c r="GYF434" s="1210"/>
      <c r="GYG434" s="1211"/>
      <c r="GYH434" s="1210"/>
      <c r="GYJ434" s="1208"/>
      <c r="GYK434" s="1209"/>
      <c r="GYL434" s="1209"/>
      <c r="GYM434" s="1209"/>
      <c r="GYN434" s="1209"/>
      <c r="GYO434" s="1210"/>
      <c r="GYP434" s="1211"/>
      <c r="GYQ434" s="1210"/>
      <c r="GYS434" s="1208"/>
      <c r="GYT434" s="1209"/>
      <c r="GYU434" s="1209"/>
      <c r="GYV434" s="1209"/>
      <c r="GYW434" s="1209"/>
      <c r="GYX434" s="1210"/>
      <c r="GYY434" s="1211"/>
      <c r="GYZ434" s="1210"/>
      <c r="GZB434" s="1208"/>
      <c r="GZC434" s="1209"/>
      <c r="GZD434" s="1209"/>
      <c r="GZE434" s="1209"/>
      <c r="GZF434" s="1209"/>
      <c r="GZG434" s="1210"/>
      <c r="GZH434" s="1211"/>
      <c r="GZI434" s="1210"/>
      <c r="GZK434" s="1208"/>
      <c r="GZL434" s="1209"/>
      <c r="GZM434" s="1209"/>
      <c r="GZN434" s="1209"/>
      <c r="GZO434" s="1209"/>
      <c r="GZP434" s="1210"/>
      <c r="GZQ434" s="1211"/>
      <c r="GZR434" s="1210"/>
      <c r="GZT434" s="1208"/>
      <c r="GZU434" s="1209"/>
      <c r="GZV434" s="1209"/>
      <c r="GZW434" s="1209"/>
      <c r="GZX434" s="1209"/>
      <c r="GZY434" s="1210"/>
      <c r="GZZ434" s="1211"/>
      <c r="HAA434" s="1210"/>
      <c r="HAC434" s="1208"/>
      <c r="HAD434" s="1209"/>
      <c r="HAE434" s="1209"/>
      <c r="HAF434" s="1209"/>
      <c r="HAG434" s="1209"/>
      <c r="HAH434" s="1210"/>
      <c r="HAI434" s="1211"/>
      <c r="HAJ434" s="1210"/>
      <c r="HAL434" s="1208"/>
      <c r="HAM434" s="1209"/>
      <c r="HAN434" s="1209"/>
      <c r="HAO434" s="1209"/>
      <c r="HAP434" s="1209"/>
      <c r="HAQ434" s="1210"/>
      <c r="HAR434" s="1211"/>
      <c r="HAS434" s="1210"/>
      <c r="HAU434" s="1208"/>
      <c r="HAV434" s="1209"/>
      <c r="HAW434" s="1209"/>
      <c r="HAX434" s="1209"/>
      <c r="HAY434" s="1209"/>
      <c r="HAZ434" s="1210"/>
      <c r="HBA434" s="1211"/>
      <c r="HBB434" s="1210"/>
      <c r="HBD434" s="1208"/>
      <c r="HBE434" s="1209"/>
      <c r="HBF434" s="1209"/>
      <c r="HBG434" s="1209"/>
      <c r="HBH434" s="1209"/>
      <c r="HBI434" s="1210"/>
      <c r="HBJ434" s="1211"/>
      <c r="HBK434" s="1210"/>
      <c r="HBM434" s="1208"/>
      <c r="HBN434" s="1209"/>
      <c r="HBO434" s="1209"/>
      <c r="HBP434" s="1209"/>
      <c r="HBQ434" s="1209"/>
      <c r="HBR434" s="1210"/>
      <c r="HBS434" s="1211"/>
      <c r="HBT434" s="1210"/>
      <c r="HBV434" s="1208"/>
      <c r="HBW434" s="1209"/>
      <c r="HBX434" s="1209"/>
      <c r="HBY434" s="1209"/>
      <c r="HBZ434" s="1209"/>
      <c r="HCA434" s="1210"/>
      <c r="HCB434" s="1211"/>
      <c r="HCC434" s="1210"/>
      <c r="HCE434" s="1208"/>
      <c r="HCF434" s="1209"/>
      <c r="HCG434" s="1209"/>
      <c r="HCH434" s="1209"/>
      <c r="HCI434" s="1209"/>
      <c r="HCJ434" s="1210"/>
      <c r="HCK434" s="1211"/>
      <c r="HCL434" s="1210"/>
      <c r="HCN434" s="1208"/>
      <c r="HCO434" s="1209"/>
      <c r="HCP434" s="1209"/>
      <c r="HCQ434" s="1209"/>
      <c r="HCR434" s="1209"/>
      <c r="HCS434" s="1210"/>
      <c r="HCT434" s="1211"/>
      <c r="HCU434" s="1210"/>
      <c r="HCW434" s="1208"/>
      <c r="HCX434" s="1209"/>
      <c r="HCY434" s="1209"/>
      <c r="HCZ434" s="1209"/>
      <c r="HDA434" s="1209"/>
      <c r="HDB434" s="1210"/>
      <c r="HDC434" s="1211"/>
      <c r="HDD434" s="1210"/>
      <c r="HDF434" s="1208"/>
      <c r="HDG434" s="1209"/>
      <c r="HDH434" s="1209"/>
      <c r="HDI434" s="1209"/>
      <c r="HDJ434" s="1209"/>
      <c r="HDK434" s="1210"/>
      <c r="HDL434" s="1211"/>
      <c r="HDM434" s="1210"/>
      <c r="HDO434" s="1208"/>
      <c r="HDP434" s="1209"/>
      <c r="HDQ434" s="1209"/>
      <c r="HDR434" s="1209"/>
      <c r="HDS434" s="1209"/>
      <c r="HDT434" s="1210"/>
      <c r="HDU434" s="1211"/>
      <c r="HDV434" s="1210"/>
      <c r="HDX434" s="1208"/>
      <c r="HDY434" s="1209"/>
      <c r="HDZ434" s="1209"/>
      <c r="HEA434" s="1209"/>
      <c r="HEB434" s="1209"/>
      <c r="HEC434" s="1210"/>
      <c r="HED434" s="1211"/>
      <c r="HEE434" s="1210"/>
      <c r="HEG434" s="1208"/>
      <c r="HEH434" s="1209"/>
      <c r="HEI434" s="1209"/>
      <c r="HEJ434" s="1209"/>
      <c r="HEK434" s="1209"/>
      <c r="HEL434" s="1210"/>
      <c r="HEM434" s="1211"/>
      <c r="HEN434" s="1210"/>
      <c r="HEP434" s="1208"/>
      <c r="HEQ434" s="1209"/>
      <c r="HER434" s="1209"/>
      <c r="HES434" s="1209"/>
      <c r="HET434" s="1209"/>
      <c r="HEU434" s="1210"/>
      <c r="HEV434" s="1211"/>
      <c r="HEW434" s="1210"/>
      <c r="HEY434" s="1208"/>
      <c r="HEZ434" s="1209"/>
      <c r="HFA434" s="1209"/>
      <c r="HFB434" s="1209"/>
      <c r="HFC434" s="1209"/>
      <c r="HFD434" s="1210"/>
      <c r="HFE434" s="1211"/>
      <c r="HFF434" s="1210"/>
      <c r="HFH434" s="1208"/>
      <c r="HFI434" s="1209"/>
      <c r="HFJ434" s="1209"/>
      <c r="HFK434" s="1209"/>
      <c r="HFL434" s="1209"/>
      <c r="HFM434" s="1210"/>
      <c r="HFN434" s="1211"/>
      <c r="HFO434" s="1210"/>
      <c r="HFQ434" s="1208"/>
      <c r="HFR434" s="1209"/>
      <c r="HFS434" s="1209"/>
      <c r="HFT434" s="1209"/>
      <c r="HFU434" s="1209"/>
      <c r="HFV434" s="1210"/>
      <c r="HFW434" s="1211"/>
      <c r="HFX434" s="1210"/>
      <c r="HFZ434" s="1208"/>
      <c r="HGA434" s="1209"/>
      <c r="HGB434" s="1209"/>
      <c r="HGC434" s="1209"/>
      <c r="HGD434" s="1209"/>
      <c r="HGE434" s="1210"/>
      <c r="HGF434" s="1211"/>
      <c r="HGG434" s="1210"/>
      <c r="HGI434" s="1208"/>
      <c r="HGJ434" s="1209"/>
      <c r="HGK434" s="1209"/>
      <c r="HGL434" s="1209"/>
      <c r="HGM434" s="1209"/>
      <c r="HGN434" s="1210"/>
      <c r="HGO434" s="1211"/>
      <c r="HGP434" s="1210"/>
      <c r="HGR434" s="1208"/>
      <c r="HGS434" s="1209"/>
      <c r="HGT434" s="1209"/>
      <c r="HGU434" s="1209"/>
      <c r="HGV434" s="1209"/>
      <c r="HGW434" s="1210"/>
      <c r="HGX434" s="1211"/>
      <c r="HGY434" s="1210"/>
      <c r="HHA434" s="1208"/>
      <c r="HHB434" s="1209"/>
      <c r="HHC434" s="1209"/>
      <c r="HHD434" s="1209"/>
      <c r="HHE434" s="1209"/>
      <c r="HHF434" s="1210"/>
      <c r="HHG434" s="1211"/>
      <c r="HHH434" s="1210"/>
      <c r="HHJ434" s="1208"/>
      <c r="HHK434" s="1209"/>
      <c r="HHL434" s="1209"/>
      <c r="HHM434" s="1209"/>
      <c r="HHN434" s="1209"/>
      <c r="HHO434" s="1210"/>
      <c r="HHP434" s="1211"/>
      <c r="HHQ434" s="1210"/>
      <c r="HHS434" s="1208"/>
      <c r="HHT434" s="1209"/>
      <c r="HHU434" s="1209"/>
      <c r="HHV434" s="1209"/>
      <c r="HHW434" s="1209"/>
      <c r="HHX434" s="1210"/>
      <c r="HHY434" s="1211"/>
      <c r="HHZ434" s="1210"/>
      <c r="HIB434" s="1208"/>
      <c r="HIC434" s="1209"/>
      <c r="HID434" s="1209"/>
      <c r="HIE434" s="1209"/>
      <c r="HIF434" s="1209"/>
      <c r="HIG434" s="1210"/>
      <c r="HIH434" s="1211"/>
      <c r="HII434" s="1210"/>
      <c r="HIK434" s="1208"/>
      <c r="HIL434" s="1209"/>
      <c r="HIM434" s="1209"/>
      <c r="HIN434" s="1209"/>
      <c r="HIO434" s="1209"/>
      <c r="HIP434" s="1210"/>
      <c r="HIQ434" s="1211"/>
      <c r="HIR434" s="1210"/>
      <c r="HIT434" s="1208"/>
      <c r="HIU434" s="1209"/>
      <c r="HIV434" s="1209"/>
      <c r="HIW434" s="1209"/>
      <c r="HIX434" s="1209"/>
      <c r="HIY434" s="1210"/>
      <c r="HIZ434" s="1211"/>
      <c r="HJA434" s="1210"/>
      <c r="HJC434" s="1208"/>
      <c r="HJD434" s="1209"/>
      <c r="HJE434" s="1209"/>
      <c r="HJF434" s="1209"/>
      <c r="HJG434" s="1209"/>
      <c r="HJH434" s="1210"/>
      <c r="HJI434" s="1211"/>
      <c r="HJJ434" s="1210"/>
      <c r="HJL434" s="1208"/>
      <c r="HJM434" s="1209"/>
      <c r="HJN434" s="1209"/>
      <c r="HJO434" s="1209"/>
      <c r="HJP434" s="1209"/>
      <c r="HJQ434" s="1210"/>
      <c r="HJR434" s="1211"/>
      <c r="HJS434" s="1210"/>
      <c r="HJU434" s="1208"/>
      <c r="HJV434" s="1209"/>
      <c r="HJW434" s="1209"/>
      <c r="HJX434" s="1209"/>
      <c r="HJY434" s="1209"/>
      <c r="HJZ434" s="1210"/>
      <c r="HKA434" s="1211"/>
      <c r="HKB434" s="1210"/>
      <c r="HKD434" s="1208"/>
      <c r="HKE434" s="1209"/>
      <c r="HKF434" s="1209"/>
      <c r="HKG434" s="1209"/>
      <c r="HKH434" s="1209"/>
      <c r="HKI434" s="1210"/>
      <c r="HKJ434" s="1211"/>
      <c r="HKK434" s="1210"/>
      <c r="HKM434" s="1208"/>
      <c r="HKN434" s="1209"/>
      <c r="HKO434" s="1209"/>
      <c r="HKP434" s="1209"/>
      <c r="HKQ434" s="1209"/>
      <c r="HKR434" s="1210"/>
      <c r="HKS434" s="1211"/>
      <c r="HKT434" s="1210"/>
      <c r="HKV434" s="1208"/>
      <c r="HKW434" s="1209"/>
      <c r="HKX434" s="1209"/>
      <c r="HKY434" s="1209"/>
      <c r="HKZ434" s="1209"/>
      <c r="HLA434" s="1210"/>
      <c r="HLB434" s="1211"/>
      <c r="HLC434" s="1210"/>
      <c r="HLE434" s="1208"/>
      <c r="HLF434" s="1209"/>
      <c r="HLG434" s="1209"/>
      <c r="HLH434" s="1209"/>
      <c r="HLI434" s="1209"/>
      <c r="HLJ434" s="1210"/>
      <c r="HLK434" s="1211"/>
      <c r="HLL434" s="1210"/>
      <c r="HLN434" s="1208"/>
      <c r="HLO434" s="1209"/>
      <c r="HLP434" s="1209"/>
      <c r="HLQ434" s="1209"/>
      <c r="HLR434" s="1209"/>
      <c r="HLS434" s="1210"/>
      <c r="HLT434" s="1211"/>
      <c r="HLU434" s="1210"/>
      <c r="HLW434" s="1208"/>
      <c r="HLX434" s="1209"/>
      <c r="HLY434" s="1209"/>
      <c r="HLZ434" s="1209"/>
      <c r="HMA434" s="1209"/>
      <c r="HMB434" s="1210"/>
      <c r="HMC434" s="1211"/>
      <c r="HMD434" s="1210"/>
      <c r="HMF434" s="1208"/>
      <c r="HMG434" s="1209"/>
      <c r="HMH434" s="1209"/>
      <c r="HMI434" s="1209"/>
      <c r="HMJ434" s="1209"/>
      <c r="HMK434" s="1210"/>
      <c r="HML434" s="1211"/>
      <c r="HMM434" s="1210"/>
      <c r="HMO434" s="1208"/>
      <c r="HMP434" s="1209"/>
      <c r="HMQ434" s="1209"/>
      <c r="HMR434" s="1209"/>
      <c r="HMS434" s="1209"/>
      <c r="HMT434" s="1210"/>
      <c r="HMU434" s="1211"/>
      <c r="HMV434" s="1210"/>
      <c r="HMX434" s="1208"/>
      <c r="HMY434" s="1209"/>
      <c r="HMZ434" s="1209"/>
      <c r="HNA434" s="1209"/>
      <c r="HNB434" s="1209"/>
      <c r="HNC434" s="1210"/>
      <c r="HND434" s="1211"/>
      <c r="HNE434" s="1210"/>
      <c r="HNG434" s="1208"/>
      <c r="HNH434" s="1209"/>
      <c r="HNI434" s="1209"/>
      <c r="HNJ434" s="1209"/>
      <c r="HNK434" s="1209"/>
      <c r="HNL434" s="1210"/>
      <c r="HNM434" s="1211"/>
      <c r="HNN434" s="1210"/>
      <c r="HNP434" s="1208"/>
      <c r="HNQ434" s="1209"/>
      <c r="HNR434" s="1209"/>
      <c r="HNS434" s="1209"/>
      <c r="HNT434" s="1209"/>
      <c r="HNU434" s="1210"/>
      <c r="HNV434" s="1211"/>
      <c r="HNW434" s="1210"/>
      <c r="HNY434" s="1208"/>
      <c r="HNZ434" s="1209"/>
      <c r="HOA434" s="1209"/>
      <c r="HOB434" s="1209"/>
      <c r="HOC434" s="1209"/>
      <c r="HOD434" s="1210"/>
      <c r="HOE434" s="1211"/>
      <c r="HOF434" s="1210"/>
      <c r="HOH434" s="1208"/>
      <c r="HOI434" s="1209"/>
      <c r="HOJ434" s="1209"/>
      <c r="HOK434" s="1209"/>
      <c r="HOL434" s="1209"/>
      <c r="HOM434" s="1210"/>
      <c r="HON434" s="1211"/>
      <c r="HOO434" s="1210"/>
      <c r="HOQ434" s="1208"/>
      <c r="HOR434" s="1209"/>
      <c r="HOS434" s="1209"/>
      <c r="HOT434" s="1209"/>
      <c r="HOU434" s="1209"/>
      <c r="HOV434" s="1210"/>
      <c r="HOW434" s="1211"/>
      <c r="HOX434" s="1210"/>
      <c r="HOZ434" s="1208"/>
      <c r="HPA434" s="1209"/>
      <c r="HPB434" s="1209"/>
      <c r="HPC434" s="1209"/>
      <c r="HPD434" s="1209"/>
      <c r="HPE434" s="1210"/>
      <c r="HPF434" s="1211"/>
      <c r="HPG434" s="1210"/>
      <c r="HPI434" s="1208"/>
      <c r="HPJ434" s="1209"/>
      <c r="HPK434" s="1209"/>
      <c r="HPL434" s="1209"/>
      <c r="HPM434" s="1209"/>
      <c r="HPN434" s="1210"/>
      <c r="HPO434" s="1211"/>
      <c r="HPP434" s="1210"/>
      <c r="HPR434" s="1208"/>
      <c r="HPS434" s="1209"/>
      <c r="HPT434" s="1209"/>
      <c r="HPU434" s="1209"/>
      <c r="HPV434" s="1209"/>
      <c r="HPW434" s="1210"/>
      <c r="HPX434" s="1211"/>
      <c r="HPY434" s="1210"/>
      <c r="HQA434" s="1208"/>
      <c r="HQB434" s="1209"/>
      <c r="HQC434" s="1209"/>
      <c r="HQD434" s="1209"/>
      <c r="HQE434" s="1209"/>
      <c r="HQF434" s="1210"/>
      <c r="HQG434" s="1211"/>
      <c r="HQH434" s="1210"/>
      <c r="HQJ434" s="1208"/>
      <c r="HQK434" s="1209"/>
      <c r="HQL434" s="1209"/>
      <c r="HQM434" s="1209"/>
      <c r="HQN434" s="1209"/>
      <c r="HQO434" s="1210"/>
      <c r="HQP434" s="1211"/>
      <c r="HQQ434" s="1210"/>
      <c r="HQS434" s="1208"/>
      <c r="HQT434" s="1209"/>
      <c r="HQU434" s="1209"/>
      <c r="HQV434" s="1209"/>
      <c r="HQW434" s="1209"/>
      <c r="HQX434" s="1210"/>
      <c r="HQY434" s="1211"/>
      <c r="HQZ434" s="1210"/>
      <c r="HRB434" s="1208"/>
      <c r="HRC434" s="1209"/>
      <c r="HRD434" s="1209"/>
      <c r="HRE434" s="1209"/>
      <c r="HRF434" s="1209"/>
      <c r="HRG434" s="1210"/>
      <c r="HRH434" s="1211"/>
      <c r="HRI434" s="1210"/>
      <c r="HRK434" s="1208"/>
      <c r="HRL434" s="1209"/>
      <c r="HRM434" s="1209"/>
      <c r="HRN434" s="1209"/>
      <c r="HRO434" s="1209"/>
      <c r="HRP434" s="1210"/>
      <c r="HRQ434" s="1211"/>
      <c r="HRR434" s="1210"/>
      <c r="HRT434" s="1208"/>
      <c r="HRU434" s="1209"/>
      <c r="HRV434" s="1209"/>
      <c r="HRW434" s="1209"/>
      <c r="HRX434" s="1209"/>
      <c r="HRY434" s="1210"/>
      <c r="HRZ434" s="1211"/>
      <c r="HSA434" s="1210"/>
      <c r="HSC434" s="1208"/>
      <c r="HSD434" s="1209"/>
      <c r="HSE434" s="1209"/>
      <c r="HSF434" s="1209"/>
      <c r="HSG434" s="1209"/>
      <c r="HSH434" s="1210"/>
      <c r="HSI434" s="1211"/>
      <c r="HSJ434" s="1210"/>
      <c r="HSL434" s="1208"/>
      <c r="HSM434" s="1209"/>
      <c r="HSN434" s="1209"/>
      <c r="HSO434" s="1209"/>
      <c r="HSP434" s="1209"/>
      <c r="HSQ434" s="1210"/>
      <c r="HSR434" s="1211"/>
      <c r="HSS434" s="1210"/>
      <c r="HSU434" s="1208"/>
      <c r="HSV434" s="1209"/>
      <c r="HSW434" s="1209"/>
      <c r="HSX434" s="1209"/>
      <c r="HSY434" s="1209"/>
      <c r="HSZ434" s="1210"/>
      <c r="HTA434" s="1211"/>
      <c r="HTB434" s="1210"/>
      <c r="HTD434" s="1208"/>
      <c r="HTE434" s="1209"/>
      <c r="HTF434" s="1209"/>
      <c r="HTG434" s="1209"/>
      <c r="HTH434" s="1209"/>
      <c r="HTI434" s="1210"/>
      <c r="HTJ434" s="1211"/>
      <c r="HTK434" s="1210"/>
      <c r="HTM434" s="1208"/>
      <c r="HTN434" s="1209"/>
      <c r="HTO434" s="1209"/>
      <c r="HTP434" s="1209"/>
      <c r="HTQ434" s="1209"/>
      <c r="HTR434" s="1210"/>
      <c r="HTS434" s="1211"/>
      <c r="HTT434" s="1210"/>
      <c r="HTV434" s="1208"/>
      <c r="HTW434" s="1209"/>
      <c r="HTX434" s="1209"/>
      <c r="HTY434" s="1209"/>
      <c r="HTZ434" s="1209"/>
      <c r="HUA434" s="1210"/>
      <c r="HUB434" s="1211"/>
      <c r="HUC434" s="1210"/>
      <c r="HUE434" s="1208"/>
      <c r="HUF434" s="1209"/>
      <c r="HUG434" s="1209"/>
      <c r="HUH434" s="1209"/>
      <c r="HUI434" s="1209"/>
      <c r="HUJ434" s="1210"/>
      <c r="HUK434" s="1211"/>
      <c r="HUL434" s="1210"/>
      <c r="HUN434" s="1208"/>
      <c r="HUO434" s="1209"/>
      <c r="HUP434" s="1209"/>
      <c r="HUQ434" s="1209"/>
      <c r="HUR434" s="1209"/>
      <c r="HUS434" s="1210"/>
      <c r="HUT434" s="1211"/>
      <c r="HUU434" s="1210"/>
      <c r="HUW434" s="1208"/>
      <c r="HUX434" s="1209"/>
      <c r="HUY434" s="1209"/>
      <c r="HUZ434" s="1209"/>
      <c r="HVA434" s="1209"/>
      <c r="HVB434" s="1210"/>
      <c r="HVC434" s="1211"/>
      <c r="HVD434" s="1210"/>
      <c r="HVF434" s="1208"/>
      <c r="HVG434" s="1209"/>
      <c r="HVH434" s="1209"/>
      <c r="HVI434" s="1209"/>
      <c r="HVJ434" s="1209"/>
      <c r="HVK434" s="1210"/>
      <c r="HVL434" s="1211"/>
      <c r="HVM434" s="1210"/>
      <c r="HVO434" s="1208"/>
      <c r="HVP434" s="1209"/>
      <c r="HVQ434" s="1209"/>
      <c r="HVR434" s="1209"/>
      <c r="HVS434" s="1209"/>
      <c r="HVT434" s="1210"/>
      <c r="HVU434" s="1211"/>
      <c r="HVV434" s="1210"/>
      <c r="HVX434" s="1208"/>
      <c r="HVY434" s="1209"/>
      <c r="HVZ434" s="1209"/>
      <c r="HWA434" s="1209"/>
      <c r="HWB434" s="1209"/>
      <c r="HWC434" s="1210"/>
      <c r="HWD434" s="1211"/>
      <c r="HWE434" s="1210"/>
      <c r="HWG434" s="1208"/>
      <c r="HWH434" s="1209"/>
      <c r="HWI434" s="1209"/>
      <c r="HWJ434" s="1209"/>
      <c r="HWK434" s="1209"/>
      <c r="HWL434" s="1210"/>
      <c r="HWM434" s="1211"/>
      <c r="HWN434" s="1210"/>
      <c r="HWP434" s="1208"/>
      <c r="HWQ434" s="1209"/>
      <c r="HWR434" s="1209"/>
      <c r="HWS434" s="1209"/>
      <c r="HWT434" s="1209"/>
      <c r="HWU434" s="1210"/>
      <c r="HWV434" s="1211"/>
      <c r="HWW434" s="1210"/>
      <c r="HWY434" s="1208"/>
      <c r="HWZ434" s="1209"/>
      <c r="HXA434" s="1209"/>
      <c r="HXB434" s="1209"/>
      <c r="HXC434" s="1209"/>
      <c r="HXD434" s="1210"/>
      <c r="HXE434" s="1211"/>
      <c r="HXF434" s="1210"/>
      <c r="HXH434" s="1208"/>
      <c r="HXI434" s="1209"/>
      <c r="HXJ434" s="1209"/>
      <c r="HXK434" s="1209"/>
      <c r="HXL434" s="1209"/>
      <c r="HXM434" s="1210"/>
      <c r="HXN434" s="1211"/>
      <c r="HXO434" s="1210"/>
      <c r="HXQ434" s="1208"/>
      <c r="HXR434" s="1209"/>
      <c r="HXS434" s="1209"/>
      <c r="HXT434" s="1209"/>
      <c r="HXU434" s="1209"/>
      <c r="HXV434" s="1210"/>
      <c r="HXW434" s="1211"/>
      <c r="HXX434" s="1210"/>
      <c r="HXZ434" s="1208"/>
      <c r="HYA434" s="1209"/>
      <c r="HYB434" s="1209"/>
      <c r="HYC434" s="1209"/>
      <c r="HYD434" s="1209"/>
      <c r="HYE434" s="1210"/>
      <c r="HYF434" s="1211"/>
      <c r="HYG434" s="1210"/>
      <c r="HYI434" s="1208"/>
      <c r="HYJ434" s="1209"/>
      <c r="HYK434" s="1209"/>
      <c r="HYL434" s="1209"/>
      <c r="HYM434" s="1209"/>
      <c r="HYN434" s="1210"/>
      <c r="HYO434" s="1211"/>
      <c r="HYP434" s="1210"/>
      <c r="HYR434" s="1208"/>
      <c r="HYS434" s="1209"/>
      <c r="HYT434" s="1209"/>
      <c r="HYU434" s="1209"/>
      <c r="HYV434" s="1209"/>
      <c r="HYW434" s="1210"/>
      <c r="HYX434" s="1211"/>
      <c r="HYY434" s="1210"/>
      <c r="HZA434" s="1208"/>
      <c r="HZB434" s="1209"/>
      <c r="HZC434" s="1209"/>
      <c r="HZD434" s="1209"/>
      <c r="HZE434" s="1209"/>
      <c r="HZF434" s="1210"/>
      <c r="HZG434" s="1211"/>
      <c r="HZH434" s="1210"/>
      <c r="HZJ434" s="1208"/>
      <c r="HZK434" s="1209"/>
      <c r="HZL434" s="1209"/>
      <c r="HZM434" s="1209"/>
      <c r="HZN434" s="1209"/>
      <c r="HZO434" s="1210"/>
      <c r="HZP434" s="1211"/>
      <c r="HZQ434" s="1210"/>
      <c r="HZS434" s="1208"/>
      <c r="HZT434" s="1209"/>
      <c r="HZU434" s="1209"/>
      <c r="HZV434" s="1209"/>
      <c r="HZW434" s="1209"/>
      <c r="HZX434" s="1210"/>
      <c r="HZY434" s="1211"/>
      <c r="HZZ434" s="1210"/>
      <c r="IAB434" s="1208"/>
      <c r="IAC434" s="1209"/>
      <c r="IAD434" s="1209"/>
      <c r="IAE434" s="1209"/>
      <c r="IAF434" s="1209"/>
      <c r="IAG434" s="1210"/>
      <c r="IAH434" s="1211"/>
      <c r="IAI434" s="1210"/>
      <c r="IAK434" s="1208"/>
      <c r="IAL434" s="1209"/>
      <c r="IAM434" s="1209"/>
      <c r="IAN434" s="1209"/>
      <c r="IAO434" s="1209"/>
      <c r="IAP434" s="1210"/>
      <c r="IAQ434" s="1211"/>
      <c r="IAR434" s="1210"/>
      <c r="IAT434" s="1208"/>
      <c r="IAU434" s="1209"/>
      <c r="IAV434" s="1209"/>
      <c r="IAW434" s="1209"/>
      <c r="IAX434" s="1209"/>
      <c r="IAY434" s="1210"/>
      <c r="IAZ434" s="1211"/>
      <c r="IBA434" s="1210"/>
      <c r="IBC434" s="1208"/>
      <c r="IBD434" s="1209"/>
      <c r="IBE434" s="1209"/>
      <c r="IBF434" s="1209"/>
      <c r="IBG434" s="1209"/>
      <c r="IBH434" s="1210"/>
      <c r="IBI434" s="1211"/>
      <c r="IBJ434" s="1210"/>
      <c r="IBL434" s="1208"/>
      <c r="IBM434" s="1209"/>
      <c r="IBN434" s="1209"/>
      <c r="IBO434" s="1209"/>
      <c r="IBP434" s="1209"/>
      <c r="IBQ434" s="1210"/>
      <c r="IBR434" s="1211"/>
      <c r="IBS434" s="1210"/>
      <c r="IBU434" s="1208"/>
      <c r="IBV434" s="1209"/>
      <c r="IBW434" s="1209"/>
      <c r="IBX434" s="1209"/>
      <c r="IBY434" s="1209"/>
      <c r="IBZ434" s="1210"/>
      <c r="ICA434" s="1211"/>
      <c r="ICB434" s="1210"/>
      <c r="ICD434" s="1208"/>
      <c r="ICE434" s="1209"/>
      <c r="ICF434" s="1209"/>
      <c r="ICG434" s="1209"/>
      <c r="ICH434" s="1209"/>
      <c r="ICI434" s="1210"/>
      <c r="ICJ434" s="1211"/>
      <c r="ICK434" s="1210"/>
      <c r="ICM434" s="1208"/>
      <c r="ICN434" s="1209"/>
      <c r="ICO434" s="1209"/>
      <c r="ICP434" s="1209"/>
      <c r="ICQ434" s="1209"/>
      <c r="ICR434" s="1210"/>
      <c r="ICS434" s="1211"/>
      <c r="ICT434" s="1210"/>
      <c r="ICV434" s="1208"/>
      <c r="ICW434" s="1209"/>
      <c r="ICX434" s="1209"/>
      <c r="ICY434" s="1209"/>
      <c r="ICZ434" s="1209"/>
      <c r="IDA434" s="1210"/>
      <c r="IDB434" s="1211"/>
      <c r="IDC434" s="1210"/>
      <c r="IDE434" s="1208"/>
      <c r="IDF434" s="1209"/>
      <c r="IDG434" s="1209"/>
      <c r="IDH434" s="1209"/>
      <c r="IDI434" s="1209"/>
      <c r="IDJ434" s="1210"/>
      <c r="IDK434" s="1211"/>
      <c r="IDL434" s="1210"/>
      <c r="IDN434" s="1208"/>
      <c r="IDO434" s="1209"/>
      <c r="IDP434" s="1209"/>
      <c r="IDQ434" s="1209"/>
      <c r="IDR434" s="1209"/>
      <c r="IDS434" s="1210"/>
      <c r="IDT434" s="1211"/>
      <c r="IDU434" s="1210"/>
      <c r="IDW434" s="1208"/>
      <c r="IDX434" s="1209"/>
      <c r="IDY434" s="1209"/>
      <c r="IDZ434" s="1209"/>
      <c r="IEA434" s="1209"/>
      <c r="IEB434" s="1210"/>
      <c r="IEC434" s="1211"/>
      <c r="IED434" s="1210"/>
      <c r="IEF434" s="1208"/>
      <c r="IEG434" s="1209"/>
      <c r="IEH434" s="1209"/>
      <c r="IEI434" s="1209"/>
      <c r="IEJ434" s="1209"/>
      <c r="IEK434" s="1210"/>
      <c r="IEL434" s="1211"/>
      <c r="IEM434" s="1210"/>
      <c r="IEO434" s="1208"/>
      <c r="IEP434" s="1209"/>
      <c r="IEQ434" s="1209"/>
      <c r="IER434" s="1209"/>
      <c r="IES434" s="1209"/>
      <c r="IET434" s="1210"/>
      <c r="IEU434" s="1211"/>
      <c r="IEV434" s="1210"/>
      <c r="IEX434" s="1208"/>
      <c r="IEY434" s="1209"/>
      <c r="IEZ434" s="1209"/>
      <c r="IFA434" s="1209"/>
      <c r="IFB434" s="1209"/>
      <c r="IFC434" s="1210"/>
      <c r="IFD434" s="1211"/>
      <c r="IFE434" s="1210"/>
      <c r="IFG434" s="1208"/>
      <c r="IFH434" s="1209"/>
      <c r="IFI434" s="1209"/>
      <c r="IFJ434" s="1209"/>
      <c r="IFK434" s="1209"/>
      <c r="IFL434" s="1210"/>
      <c r="IFM434" s="1211"/>
      <c r="IFN434" s="1210"/>
      <c r="IFP434" s="1208"/>
      <c r="IFQ434" s="1209"/>
      <c r="IFR434" s="1209"/>
      <c r="IFS434" s="1209"/>
      <c r="IFT434" s="1209"/>
      <c r="IFU434" s="1210"/>
      <c r="IFV434" s="1211"/>
      <c r="IFW434" s="1210"/>
      <c r="IFY434" s="1208"/>
      <c r="IFZ434" s="1209"/>
      <c r="IGA434" s="1209"/>
      <c r="IGB434" s="1209"/>
      <c r="IGC434" s="1209"/>
      <c r="IGD434" s="1210"/>
      <c r="IGE434" s="1211"/>
      <c r="IGF434" s="1210"/>
      <c r="IGH434" s="1208"/>
      <c r="IGI434" s="1209"/>
      <c r="IGJ434" s="1209"/>
      <c r="IGK434" s="1209"/>
      <c r="IGL434" s="1209"/>
      <c r="IGM434" s="1210"/>
      <c r="IGN434" s="1211"/>
      <c r="IGO434" s="1210"/>
      <c r="IGQ434" s="1208"/>
      <c r="IGR434" s="1209"/>
      <c r="IGS434" s="1209"/>
      <c r="IGT434" s="1209"/>
      <c r="IGU434" s="1209"/>
      <c r="IGV434" s="1210"/>
      <c r="IGW434" s="1211"/>
      <c r="IGX434" s="1210"/>
      <c r="IGZ434" s="1208"/>
      <c r="IHA434" s="1209"/>
      <c r="IHB434" s="1209"/>
      <c r="IHC434" s="1209"/>
      <c r="IHD434" s="1209"/>
      <c r="IHE434" s="1210"/>
      <c r="IHF434" s="1211"/>
      <c r="IHG434" s="1210"/>
      <c r="IHI434" s="1208"/>
      <c r="IHJ434" s="1209"/>
      <c r="IHK434" s="1209"/>
      <c r="IHL434" s="1209"/>
      <c r="IHM434" s="1209"/>
      <c r="IHN434" s="1210"/>
      <c r="IHO434" s="1211"/>
      <c r="IHP434" s="1210"/>
      <c r="IHR434" s="1208"/>
      <c r="IHS434" s="1209"/>
      <c r="IHT434" s="1209"/>
      <c r="IHU434" s="1209"/>
      <c r="IHV434" s="1209"/>
      <c r="IHW434" s="1210"/>
      <c r="IHX434" s="1211"/>
      <c r="IHY434" s="1210"/>
      <c r="IIA434" s="1208"/>
      <c r="IIB434" s="1209"/>
      <c r="IIC434" s="1209"/>
      <c r="IID434" s="1209"/>
      <c r="IIE434" s="1209"/>
      <c r="IIF434" s="1210"/>
      <c r="IIG434" s="1211"/>
      <c r="IIH434" s="1210"/>
      <c r="IIJ434" s="1208"/>
      <c r="IIK434" s="1209"/>
      <c r="IIL434" s="1209"/>
      <c r="IIM434" s="1209"/>
      <c r="IIN434" s="1209"/>
      <c r="IIO434" s="1210"/>
      <c r="IIP434" s="1211"/>
      <c r="IIQ434" s="1210"/>
      <c r="IIS434" s="1208"/>
      <c r="IIT434" s="1209"/>
      <c r="IIU434" s="1209"/>
      <c r="IIV434" s="1209"/>
      <c r="IIW434" s="1209"/>
      <c r="IIX434" s="1210"/>
      <c r="IIY434" s="1211"/>
      <c r="IIZ434" s="1210"/>
      <c r="IJB434" s="1208"/>
      <c r="IJC434" s="1209"/>
      <c r="IJD434" s="1209"/>
      <c r="IJE434" s="1209"/>
      <c r="IJF434" s="1209"/>
      <c r="IJG434" s="1210"/>
      <c r="IJH434" s="1211"/>
      <c r="IJI434" s="1210"/>
      <c r="IJK434" s="1208"/>
      <c r="IJL434" s="1209"/>
      <c r="IJM434" s="1209"/>
      <c r="IJN434" s="1209"/>
      <c r="IJO434" s="1209"/>
      <c r="IJP434" s="1210"/>
      <c r="IJQ434" s="1211"/>
      <c r="IJR434" s="1210"/>
      <c r="IJT434" s="1208"/>
      <c r="IJU434" s="1209"/>
      <c r="IJV434" s="1209"/>
      <c r="IJW434" s="1209"/>
      <c r="IJX434" s="1209"/>
      <c r="IJY434" s="1210"/>
      <c r="IJZ434" s="1211"/>
      <c r="IKA434" s="1210"/>
      <c r="IKC434" s="1208"/>
      <c r="IKD434" s="1209"/>
      <c r="IKE434" s="1209"/>
      <c r="IKF434" s="1209"/>
      <c r="IKG434" s="1209"/>
      <c r="IKH434" s="1210"/>
      <c r="IKI434" s="1211"/>
      <c r="IKJ434" s="1210"/>
      <c r="IKL434" s="1208"/>
      <c r="IKM434" s="1209"/>
      <c r="IKN434" s="1209"/>
      <c r="IKO434" s="1209"/>
      <c r="IKP434" s="1209"/>
      <c r="IKQ434" s="1210"/>
      <c r="IKR434" s="1211"/>
      <c r="IKS434" s="1210"/>
      <c r="IKU434" s="1208"/>
      <c r="IKV434" s="1209"/>
      <c r="IKW434" s="1209"/>
      <c r="IKX434" s="1209"/>
      <c r="IKY434" s="1209"/>
      <c r="IKZ434" s="1210"/>
      <c r="ILA434" s="1211"/>
      <c r="ILB434" s="1210"/>
      <c r="ILD434" s="1208"/>
      <c r="ILE434" s="1209"/>
      <c r="ILF434" s="1209"/>
      <c r="ILG434" s="1209"/>
      <c r="ILH434" s="1209"/>
      <c r="ILI434" s="1210"/>
      <c r="ILJ434" s="1211"/>
      <c r="ILK434" s="1210"/>
      <c r="ILM434" s="1208"/>
      <c r="ILN434" s="1209"/>
      <c r="ILO434" s="1209"/>
      <c r="ILP434" s="1209"/>
      <c r="ILQ434" s="1209"/>
      <c r="ILR434" s="1210"/>
      <c r="ILS434" s="1211"/>
      <c r="ILT434" s="1210"/>
      <c r="ILV434" s="1208"/>
      <c r="ILW434" s="1209"/>
      <c r="ILX434" s="1209"/>
      <c r="ILY434" s="1209"/>
      <c r="ILZ434" s="1209"/>
      <c r="IMA434" s="1210"/>
      <c r="IMB434" s="1211"/>
      <c r="IMC434" s="1210"/>
      <c r="IME434" s="1208"/>
      <c r="IMF434" s="1209"/>
      <c r="IMG434" s="1209"/>
      <c r="IMH434" s="1209"/>
      <c r="IMI434" s="1209"/>
      <c r="IMJ434" s="1210"/>
      <c r="IMK434" s="1211"/>
      <c r="IML434" s="1210"/>
      <c r="IMN434" s="1208"/>
      <c r="IMO434" s="1209"/>
      <c r="IMP434" s="1209"/>
      <c r="IMQ434" s="1209"/>
      <c r="IMR434" s="1209"/>
      <c r="IMS434" s="1210"/>
      <c r="IMT434" s="1211"/>
      <c r="IMU434" s="1210"/>
      <c r="IMW434" s="1208"/>
      <c r="IMX434" s="1209"/>
      <c r="IMY434" s="1209"/>
      <c r="IMZ434" s="1209"/>
      <c r="INA434" s="1209"/>
      <c r="INB434" s="1210"/>
      <c r="INC434" s="1211"/>
      <c r="IND434" s="1210"/>
      <c r="INF434" s="1208"/>
      <c r="ING434" s="1209"/>
      <c r="INH434" s="1209"/>
      <c r="INI434" s="1209"/>
      <c r="INJ434" s="1209"/>
      <c r="INK434" s="1210"/>
      <c r="INL434" s="1211"/>
      <c r="INM434" s="1210"/>
      <c r="INO434" s="1208"/>
      <c r="INP434" s="1209"/>
      <c r="INQ434" s="1209"/>
      <c r="INR434" s="1209"/>
      <c r="INS434" s="1209"/>
      <c r="INT434" s="1210"/>
      <c r="INU434" s="1211"/>
      <c r="INV434" s="1210"/>
      <c r="INX434" s="1208"/>
      <c r="INY434" s="1209"/>
      <c r="INZ434" s="1209"/>
      <c r="IOA434" s="1209"/>
      <c r="IOB434" s="1209"/>
      <c r="IOC434" s="1210"/>
      <c r="IOD434" s="1211"/>
      <c r="IOE434" s="1210"/>
      <c r="IOG434" s="1208"/>
      <c r="IOH434" s="1209"/>
      <c r="IOI434" s="1209"/>
      <c r="IOJ434" s="1209"/>
      <c r="IOK434" s="1209"/>
      <c r="IOL434" s="1210"/>
      <c r="IOM434" s="1211"/>
      <c r="ION434" s="1210"/>
      <c r="IOP434" s="1208"/>
      <c r="IOQ434" s="1209"/>
      <c r="IOR434" s="1209"/>
      <c r="IOS434" s="1209"/>
      <c r="IOT434" s="1209"/>
      <c r="IOU434" s="1210"/>
      <c r="IOV434" s="1211"/>
      <c r="IOW434" s="1210"/>
      <c r="IOY434" s="1208"/>
      <c r="IOZ434" s="1209"/>
      <c r="IPA434" s="1209"/>
      <c r="IPB434" s="1209"/>
      <c r="IPC434" s="1209"/>
      <c r="IPD434" s="1210"/>
      <c r="IPE434" s="1211"/>
      <c r="IPF434" s="1210"/>
      <c r="IPH434" s="1208"/>
      <c r="IPI434" s="1209"/>
      <c r="IPJ434" s="1209"/>
      <c r="IPK434" s="1209"/>
      <c r="IPL434" s="1209"/>
      <c r="IPM434" s="1210"/>
      <c r="IPN434" s="1211"/>
      <c r="IPO434" s="1210"/>
      <c r="IPQ434" s="1208"/>
      <c r="IPR434" s="1209"/>
      <c r="IPS434" s="1209"/>
      <c r="IPT434" s="1209"/>
      <c r="IPU434" s="1209"/>
      <c r="IPV434" s="1210"/>
      <c r="IPW434" s="1211"/>
      <c r="IPX434" s="1210"/>
      <c r="IPZ434" s="1208"/>
      <c r="IQA434" s="1209"/>
      <c r="IQB434" s="1209"/>
      <c r="IQC434" s="1209"/>
      <c r="IQD434" s="1209"/>
      <c r="IQE434" s="1210"/>
      <c r="IQF434" s="1211"/>
      <c r="IQG434" s="1210"/>
      <c r="IQI434" s="1208"/>
      <c r="IQJ434" s="1209"/>
      <c r="IQK434" s="1209"/>
      <c r="IQL434" s="1209"/>
      <c r="IQM434" s="1209"/>
      <c r="IQN434" s="1210"/>
      <c r="IQO434" s="1211"/>
      <c r="IQP434" s="1210"/>
      <c r="IQR434" s="1208"/>
      <c r="IQS434" s="1209"/>
      <c r="IQT434" s="1209"/>
      <c r="IQU434" s="1209"/>
      <c r="IQV434" s="1209"/>
      <c r="IQW434" s="1210"/>
      <c r="IQX434" s="1211"/>
      <c r="IQY434" s="1210"/>
      <c r="IRA434" s="1208"/>
      <c r="IRB434" s="1209"/>
      <c r="IRC434" s="1209"/>
      <c r="IRD434" s="1209"/>
      <c r="IRE434" s="1209"/>
      <c r="IRF434" s="1210"/>
      <c r="IRG434" s="1211"/>
      <c r="IRH434" s="1210"/>
      <c r="IRJ434" s="1208"/>
      <c r="IRK434" s="1209"/>
      <c r="IRL434" s="1209"/>
      <c r="IRM434" s="1209"/>
      <c r="IRN434" s="1209"/>
      <c r="IRO434" s="1210"/>
      <c r="IRP434" s="1211"/>
      <c r="IRQ434" s="1210"/>
      <c r="IRS434" s="1208"/>
      <c r="IRT434" s="1209"/>
      <c r="IRU434" s="1209"/>
      <c r="IRV434" s="1209"/>
      <c r="IRW434" s="1209"/>
      <c r="IRX434" s="1210"/>
      <c r="IRY434" s="1211"/>
      <c r="IRZ434" s="1210"/>
      <c r="ISB434" s="1208"/>
      <c r="ISC434" s="1209"/>
      <c r="ISD434" s="1209"/>
      <c r="ISE434" s="1209"/>
      <c r="ISF434" s="1209"/>
      <c r="ISG434" s="1210"/>
      <c r="ISH434" s="1211"/>
      <c r="ISI434" s="1210"/>
      <c r="ISK434" s="1208"/>
      <c r="ISL434" s="1209"/>
      <c r="ISM434" s="1209"/>
      <c r="ISN434" s="1209"/>
      <c r="ISO434" s="1209"/>
      <c r="ISP434" s="1210"/>
      <c r="ISQ434" s="1211"/>
      <c r="ISR434" s="1210"/>
      <c r="IST434" s="1208"/>
      <c r="ISU434" s="1209"/>
      <c r="ISV434" s="1209"/>
      <c r="ISW434" s="1209"/>
      <c r="ISX434" s="1209"/>
      <c r="ISY434" s="1210"/>
      <c r="ISZ434" s="1211"/>
      <c r="ITA434" s="1210"/>
      <c r="ITC434" s="1208"/>
      <c r="ITD434" s="1209"/>
      <c r="ITE434" s="1209"/>
      <c r="ITF434" s="1209"/>
      <c r="ITG434" s="1209"/>
      <c r="ITH434" s="1210"/>
      <c r="ITI434" s="1211"/>
      <c r="ITJ434" s="1210"/>
      <c r="ITL434" s="1208"/>
      <c r="ITM434" s="1209"/>
      <c r="ITN434" s="1209"/>
      <c r="ITO434" s="1209"/>
      <c r="ITP434" s="1209"/>
      <c r="ITQ434" s="1210"/>
      <c r="ITR434" s="1211"/>
      <c r="ITS434" s="1210"/>
      <c r="ITU434" s="1208"/>
      <c r="ITV434" s="1209"/>
      <c r="ITW434" s="1209"/>
      <c r="ITX434" s="1209"/>
      <c r="ITY434" s="1209"/>
      <c r="ITZ434" s="1210"/>
      <c r="IUA434" s="1211"/>
      <c r="IUB434" s="1210"/>
      <c r="IUD434" s="1208"/>
      <c r="IUE434" s="1209"/>
      <c r="IUF434" s="1209"/>
      <c r="IUG434" s="1209"/>
      <c r="IUH434" s="1209"/>
      <c r="IUI434" s="1210"/>
      <c r="IUJ434" s="1211"/>
      <c r="IUK434" s="1210"/>
      <c r="IUM434" s="1208"/>
      <c r="IUN434" s="1209"/>
      <c r="IUO434" s="1209"/>
      <c r="IUP434" s="1209"/>
      <c r="IUQ434" s="1209"/>
      <c r="IUR434" s="1210"/>
      <c r="IUS434" s="1211"/>
      <c r="IUT434" s="1210"/>
      <c r="IUV434" s="1208"/>
      <c r="IUW434" s="1209"/>
      <c r="IUX434" s="1209"/>
      <c r="IUY434" s="1209"/>
      <c r="IUZ434" s="1209"/>
      <c r="IVA434" s="1210"/>
      <c r="IVB434" s="1211"/>
      <c r="IVC434" s="1210"/>
      <c r="IVE434" s="1208"/>
      <c r="IVF434" s="1209"/>
      <c r="IVG434" s="1209"/>
      <c r="IVH434" s="1209"/>
      <c r="IVI434" s="1209"/>
      <c r="IVJ434" s="1210"/>
      <c r="IVK434" s="1211"/>
      <c r="IVL434" s="1210"/>
      <c r="IVN434" s="1208"/>
      <c r="IVO434" s="1209"/>
      <c r="IVP434" s="1209"/>
      <c r="IVQ434" s="1209"/>
      <c r="IVR434" s="1209"/>
      <c r="IVS434" s="1210"/>
      <c r="IVT434" s="1211"/>
      <c r="IVU434" s="1210"/>
      <c r="IVW434" s="1208"/>
      <c r="IVX434" s="1209"/>
      <c r="IVY434" s="1209"/>
      <c r="IVZ434" s="1209"/>
      <c r="IWA434" s="1209"/>
      <c r="IWB434" s="1210"/>
      <c r="IWC434" s="1211"/>
      <c r="IWD434" s="1210"/>
      <c r="IWF434" s="1208"/>
      <c r="IWG434" s="1209"/>
      <c r="IWH434" s="1209"/>
      <c r="IWI434" s="1209"/>
      <c r="IWJ434" s="1209"/>
      <c r="IWK434" s="1210"/>
      <c r="IWL434" s="1211"/>
      <c r="IWM434" s="1210"/>
      <c r="IWO434" s="1208"/>
      <c r="IWP434" s="1209"/>
      <c r="IWQ434" s="1209"/>
      <c r="IWR434" s="1209"/>
      <c r="IWS434" s="1209"/>
      <c r="IWT434" s="1210"/>
      <c r="IWU434" s="1211"/>
      <c r="IWV434" s="1210"/>
      <c r="IWX434" s="1208"/>
      <c r="IWY434" s="1209"/>
      <c r="IWZ434" s="1209"/>
      <c r="IXA434" s="1209"/>
      <c r="IXB434" s="1209"/>
      <c r="IXC434" s="1210"/>
      <c r="IXD434" s="1211"/>
      <c r="IXE434" s="1210"/>
      <c r="IXG434" s="1208"/>
      <c r="IXH434" s="1209"/>
      <c r="IXI434" s="1209"/>
      <c r="IXJ434" s="1209"/>
      <c r="IXK434" s="1209"/>
      <c r="IXL434" s="1210"/>
      <c r="IXM434" s="1211"/>
      <c r="IXN434" s="1210"/>
      <c r="IXP434" s="1208"/>
      <c r="IXQ434" s="1209"/>
      <c r="IXR434" s="1209"/>
      <c r="IXS434" s="1209"/>
      <c r="IXT434" s="1209"/>
      <c r="IXU434" s="1210"/>
      <c r="IXV434" s="1211"/>
      <c r="IXW434" s="1210"/>
      <c r="IXY434" s="1208"/>
      <c r="IXZ434" s="1209"/>
      <c r="IYA434" s="1209"/>
      <c r="IYB434" s="1209"/>
      <c r="IYC434" s="1209"/>
      <c r="IYD434" s="1210"/>
      <c r="IYE434" s="1211"/>
      <c r="IYF434" s="1210"/>
      <c r="IYH434" s="1208"/>
      <c r="IYI434" s="1209"/>
      <c r="IYJ434" s="1209"/>
      <c r="IYK434" s="1209"/>
      <c r="IYL434" s="1209"/>
      <c r="IYM434" s="1210"/>
      <c r="IYN434" s="1211"/>
      <c r="IYO434" s="1210"/>
      <c r="IYQ434" s="1208"/>
      <c r="IYR434" s="1209"/>
      <c r="IYS434" s="1209"/>
      <c r="IYT434" s="1209"/>
      <c r="IYU434" s="1209"/>
      <c r="IYV434" s="1210"/>
      <c r="IYW434" s="1211"/>
      <c r="IYX434" s="1210"/>
      <c r="IYZ434" s="1208"/>
      <c r="IZA434" s="1209"/>
      <c r="IZB434" s="1209"/>
      <c r="IZC434" s="1209"/>
      <c r="IZD434" s="1209"/>
      <c r="IZE434" s="1210"/>
      <c r="IZF434" s="1211"/>
      <c r="IZG434" s="1210"/>
      <c r="IZI434" s="1208"/>
      <c r="IZJ434" s="1209"/>
      <c r="IZK434" s="1209"/>
      <c r="IZL434" s="1209"/>
      <c r="IZM434" s="1209"/>
      <c r="IZN434" s="1210"/>
      <c r="IZO434" s="1211"/>
      <c r="IZP434" s="1210"/>
      <c r="IZR434" s="1208"/>
      <c r="IZS434" s="1209"/>
      <c r="IZT434" s="1209"/>
      <c r="IZU434" s="1209"/>
      <c r="IZV434" s="1209"/>
      <c r="IZW434" s="1210"/>
      <c r="IZX434" s="1211"/>
      <c r="IZY434" s="1210"/>
      <c r="JAA434" s="1208"/>
      <c r="JAB434" s="1209"/>
      <c r="JAC434" s="1209"/>
      <c r="JAD434" s="1209"/>
      <c r="JAE434" s="1209"/>
      <c r="JAF434" s="1210"/>
      <c r="JAG434" s="1211"/>
      <c r="JAH434" s="1210"/>
      <c r="JAJ434" s="1208"/>
      <c r="JAK434" s="1209"/>
      <c r="JAL434" s="1209"/>
      <c r="JAM434" s="1209"/>
      <c r="JAN434" s="1209"/>
      <c r="JAO434" s="1210"/>
      <c r="JAP434" s="1211"/>
      <c r="JAQ434" s="1210"/>
      <c r="JAS434" s="1208"/>
      <c r="JAT434" s="1209"/>
      <c r="JAU434" s="1209"/>
      <c r="JAV434" s="1209"/>
      <c r="JAW434" s="1209"/>
      <c r="JAX434" s="1210"/>
      <c r="JAY434" s="1211"/>
      <c r="JAZ434" s="1210"/>
      <c r="JBB434" s="1208"/>
      <c r="JBC434" s="1209"/>
      <c r="JBD434" s="1209"/>
      <c r="JBE434" s="1209"/>
      <c r="JBF434" s="1209"/>
      <c r="JBG434" s="1210"/>
      <c r="JBH434" s="1211"/>
      <c r="JBI434" s="1210"/>
      <c r="JBK434" s="1208"/>
      <c r="JBL434" s="1209"/>
      <c r="JBM434" s="1209"/>
      <c r="JBN434" s="1209"/>
      <c r="JBO434" s="1209"/>
      <c r="JBP434" s="1210"/>
      <c r="JBQ434" s="1211"/>
      <c r="JBR434" s="1210"/>
      <c r="JBT434" s="1208"/>
      <c r="JBU434" s="1209"/>
      <c r="JBV434" s="1209"/>
      <c r="JBW434" s="1209"/>
      <c r="JBX434" s="1209"/>
      <c r="JBY434" s="1210"/>
      <c r="JBZ434" s="1211"/>
      <c r="JCA434" s="1210"/>
      <c r="JCC434" s="1208"/>
      <c r="JCD434" s="1209"/>
      <c r="JCE434" s="1209"/>
      <c r="JCF434" s="1209"/>
      <c r="JCG434" s="1209"/>
      <c r="JCH434" s="1210"/>
      <c r="JCI434" s="1211"/>
      <c r="JCJ434" s="1210"/>
      <c r="JCL434" s="1208"/>
      <c r="JCM434" s="1209"/>
      <c r="JCN434" s="1209"/>
      <c r="JCO434" s="1209"/>
      <c r="JCP434" s="1209"/>
      <c r="JCQ434" s="1210"/>
      <c r="JCR434" s="1211"/>
      <c r="JCS434" s="1210"/>
      <c r="JCU434" s="1208"/>
      <c r="JCV434" s="1209"/>
      <c r="JCW434" s="1209"/>
      <c r="JCX434" s="1209"/>
      <c r="JCY434" s="1209"/>
      <c r="JCZ434" s="1210"/>
      <c r="JDA434" s="1211"/>
      <c r="JDB434" s="1210"/>
      <c r="JDD434" s="1208"/>
      <c r="JDE434" s="1209"/>
      <c r="JDF434" s="1209"/>
      <c r="JDG434" s="1209"/>
      <c r="JDH434" s="1209"/>
      <c r="JDI434" s="1210"/>
      <c r="JDJ434" s="1211"/>
      <c r="JDK434" s="1210"/>
      <c r="JDM434" s="1208"/>
      <c r="JDN434" s="1209"/>
      <c r="JDO434" s="1209"/>
      <c r="JDP434" s="1209"/>
      <c r="JDQ434" s="1209"/>
      <c r="JDR434" s="1210"/>
      <c r="JDS434" s="1211"/>
      <c r="JDT434" s="1210"/>
      <c r="JDV434" s="1208"/>
      <c r="JDW434" s="1209"/>
      <c r="JDX434" s="1209"/>
      <c r="JDY434" s="1209"/>
      <c r="JDZ434" s="1209"/>
      <c r="JEA434" s="1210"/>
      <c r="JEB434" s="1211"/>
      <c r="JEC434" s="1210"/>
      <c r="JEE434" s="1208"/>
      <c r="JEF434" s="1209"/>
      <c r="JEG434" s="1209"/>
      <c r="JEH434" s="1209"/>
      <c r="JEI434" s="1209"/>
      <c r="JEJ434" s="1210"/>
      <c r="JEK434" s="1211"/>
      <c r="JEL434" s="1210"/>
      <c r="JEN434" s="1208"/>
      <c r="JEO434" s="1209"/>
      <c r="JEP434" s="1209"/>
      <c r="JEQ434" s="1209"/>
      <c r="JER434" s="1209"/>
      <c r="JES434" s="1210"/>
      <c r="JET434" s="1211"/>
      <c r="JEU434" s="1210"/>
      <c r="JEW434" s="1208"/>
      <c r="JEX434" s="1209"/>
      <c r="JEY434" s="1209"/>
      <c r="JEZ434" s="1209"/>
      <c r="JFA434" s="1209"/>
      <c r="JFB434" s="1210"/>
      <c r="JFC434" s="1211"/>
      <c r="JFD434" s="1210"/>
      <c r="JFF434" s="1208"/>
      <c r="JFG434" s="1209"/>
      <c r="JFH434" s="1209"/>
      <c r="JFI434" s="1209"/>
      <c r="JFJ434" s="1209"/>
      <c r="JFK434" s="1210"/>
      <c r="JFL434" s="1211"/>
      <c r="JFM434" s="1210"/>
      <c r="JFO434" s="1208"/>
      <c r="JFP434" s="1209"/>
      <c r="JFQ434" s="1209"/>
      <c r="JFR434" s="1209"/>
      <c r="JFS434" s="1209"/>
      <c r="JFT434" s="1210"/>
      <c r="JFU434" s="1211"/>
      <c r="JFV434" s="1210"/>
      <c r="JFX434" s="1208"/>
      <c r="JFY434" s="1209"/>
      <c r="JFZ434" s="1209"/>
      <c r="JGA434" s="1209"/>
      <c r="JGB434" s="1209"/>
      <c r="JGC434" s="1210"/>
      <c r="JGD434" s="1211"/>
      <c r="JGE434" s="1210"/>
      <c r="JGG434" s="1208"/>
      <c r="JGH434" s="1209"/>
      <c r="JGI434" s="1209"/>
      <c r="JGJ434" s="1209"/>
      <c r="JGK434" s="1209"/>
      <c r="JGL434" s="1210"/>
      <c r="JGM434" s="1211"/>
      <c r="JGN434" s="1210"/>
      <c r="JGP434" s="1208"/>
      <c r="JGQ434" s="1209"/>
      <c r="JGR434" s="1209"/>
      <c r="JGS434" s="1209"/>
      <c r="JGT434" s="1209"/>
      <c r="JGU434" s="1210"/>
      <c r="JGV434" s="1211"/>
      <c r="JGW434" s="1210"/>
      <c r="JGY434" s="1208"/>
      <c r="JGZ434" s="1209"/>
      <c r="JHA434" s="1209"/>
      <c r="JHB434" s="1209"/>
      <c r="JHC434" s="1209"/>
      <c r="JHD434" s="1210"/>
      <c r="JHE434" s="1211"/>
      <c r="JHF434" s="1210"/>
      <c r="JHH434" s="1208"/>
      <c r="JHI434" s="1209"/>
      <c r="JHJ434" s="1209"/>
      <c r="JHK434" s="1209"/>
      <c r="JHL434" s="1209"/>
      <c r="JHM434" s="1210"/>
      <c r="JHN434" s="1211"/>
      <c r="JHO434" s="1210"/>
      <c r="JHQ434" s="1208"/>
      <c r="JHR434" s="1209"/>
      <c r="JHS434" s="1209"/>
      <c r="JHT434" s="1209"/>
      <c r="JHU434" s="1209"/>
      <c r="JHV434" s="1210"/>
      <c r="JHW434" s="1211"/>
      <c r="JHX434" s="1210"/>
      <c r="JHZ434" s="1208"/>
      <c r="JIA434" s="1209"/>
      <c r="JIB434" s="1209"/>
      <c r="JIC434" s="1209"/>
      <c r="JID434" s="1209"/>
      <c r="JIE434" s="1210"/>
      <c r="JIF434" s="1211"/>
      <c r="JIG434" s="1210"/>
      <c r="JII434" s="1208"/>
      <c r="JIJ434" s="1209"/>
      <c r="JIK434" s="1209"/>
      <c r="JIL434" s="1209"/>
      <c r="JIM434" s="1209"/>
      <c r="JIN434" s="1210"/>
      <c r="JIO434" s="1211"/>
      <c r="JIP434" s="1210"/>
      <c r="JIR434" s="1208"/>
      <c r="JIS434" s="1209"/>
      <c r="JIT434" s="1209"/>
      <c r="JIU434" s="1209"/>
      <c r="JIV434" s="1209"/>
      <c r="JIW434" s="1210"/>
      <c r="JIX434" s="1211"/>
      <c r="JIY434" s="1210"/>
      <c r="JJA434" s="1208"/>
      <c r="JJB434" s="1209"/>
      <c r="JJC434" s="1209"/>
      <c r="JJD434" s="1209"/>
      <c r="JJE434" s="1209"/>
      <c r="JJF434" s="1210"/>
      <c r="JJG434" s="1211"/>
      <c r="JJH434" s="1210"/>
      <c r="JJJ434" s="1208"/>
      <c r="JJK434" s="1209"/>
      <c r="JJL434" s="1209"/>
      <c r="JJM434" s="1209"/>
      <c r="JJN434" s="1209"/>
      <c r="JJO434" s="1210"/>
      <c r="JJP434" s="1211"/>
      <c r="JJQ434" s="1210"/>
      <c r="JJS434" s="1208"/>
      <c r="JJT434" s="1209"/>
      <c r="JJU434" s="1209"/>
      <c r="JJV434" s="1209"/>
      <c r="JJW434" s="1209"/>
      <c r="JJX434" s="1210"/>
      <c r="JJY434" s="1211"/>
      <c r="JJZ434" s="1210"/>
      <c r="JKB434" s="1208"/>
      <c r="JKC434" s="1209"/>
      <c r="JKD434" s="1209"/>
      <c r="JKE434" s="1209"/>
      <c r="JKF434" s="1209"/>
      <c r="JKG434" s="1210"/>
      <c r="JKH434" s="1211"/>
      <c r="JKI434" s="1210"/>
      <c r="JKK434" s="1208"/>
      <c r="JKL434" s="1209"/>
      <c r="JKM434" s="1209"/>
      <c r="JKN434" s="1209"/>
      <c r="JKO434" s="1209"/>
      <c r="JKP434" s="1210"/>
      <c r="JKQ434" s="1211"/>
      <c r="JKR434" s="1210"/>
      <c r="JKT434" s="1208"/>
      <c r="JKU434" s="1209"/>
      <c r="JKV434" s="1209"/>
      <c r="JKW434" s="1209"/>
      <c r="JKX434" s="1209"/>
      <c r="JKY434" s="1210"/>
      <c r="JKZ434" s="1211"/>
      <c r="JLA434" s="1210"/>
      <c r="JLC434" s="1208"/>
      <c r="JLD434" s="1209"/>
      <c r="JLE434" s="1209"/>
      <c r="JLF434" s="1209"/>
      <c r="JLG434" s="1209"/>
      <c r="JLH434" s="1210"/>
      <c r="JLI434" s="1211"/>
      <c r="JLJ434" s="1210"/>
      <c r="JLL434" s="1208"/>
      <c r="JLM434" s="1209"/>
      <c r="JLN434" s="1209"/>
      <c r="JLO434" s="1209"/>
      <c r="JLP434" s="1209"/>
      <c r="JLQ434" s="1210"/>
      <c r="JLR434" s="1211"/>
      <c r="JLS434" s="1210"/>
      <c r="JLU434" s="1208"/>
      <c r="JLV434" s="1209"/>
      <c r="JLW434" s="1209"/>
      <c r="JLX434" s="1209"/>
      <c r="JLY434" s="1209"/>
      <c r="JLZ434" s="1210"/>
      <c r="JMA434" s="1211"/>
      <c r="JMB434" s="1210"/>
      <c r="JMD434" s="1208"/>
      <c r="JME434" s="1209"/>
      <c r="JMF434" s="1209"/>
      <c r="JMG434" s="1209"/>
      <c r="JMH434" s="1209"/>
      <c r="JMI434" s="1210"/>
      <c r="JMJ434" s="1211"/>
      <c r="JMK434" s="1210"/>
      <c r="JMM434" s="1208"/>
      <c r="JMN434" s="1209"/>
      <c r="JMO434" s="1209"/>
      <c r="JMP434" s="1209"/>
      <c r="JMQ434" s="1209"/>
      <c r="JMR434" s="1210"/>
      <c r="JMS434" s="1211"/>
      <c r="JMT434" s="1210"/>
      <c r="JMV434" s="1208"/>
      <c r="JMW434" s="1209"/>
      <c r="JMX434" s="1209"/>
      <c r="JMY434" s="1209"/>
      <c r="JMZ434" s="1209"/>
      <c r="JNA434" s="1210"/>
      <c r="JNB434" s="1211"/>
      <c r="JNC434" s="1210"/>
      <c r="JNE434" s="1208"/>
      <c r="JNF434" s="1209"/>
      <c r="JNG434" s="1209"/>
      <c r="JNH434" s="1209"/>
      <c r="JNI434" s="1209"/>
      <c r="JNJ434" s="1210"/>
      <c r="JNK434" s="1211"/>
      <c r="JNL434" s="1210"/>
      <c r="JNN434" s="1208"/>
      <c r="JNO434" s="1209"/>
      <c r="JNP434" s="1209"/>
      <c r="JNQ434" s="1209"/>
      <c r="JNR434" s="1209"/>
      <c r="JNS434" s="1210"/>
      <c r="JNT434" s="1211"/>
      <c r="JNU434" s="1210"/>
      <c r="JNW434" s="1208"/>
      <c r="JNX434" s="1209"/>
      <c r="JNY434" s="1209"/>
      <c r="JNZ434" s="1209"/>
      <c r="JOA434" s="1209"/>
      <c r="JOB434" s="1210"/>
      <c r="JOC434" s="1211"/>
      <c r="JOD434" s="1210"/>
      <c r="JOF434" s="1208"/>
      <c r="JOG434" s="1209"/>
      <c r="JOH434" s="1209"/>
      <c r="JOI434" s="1209"/>
      <c r="JOJ434" s="1209"/>
      <c r="JOK434" s="1210"/>
      <c r="JOL434" s="1211"/>
      <c r="JOM434" s="1210"/>
      <c r="JOO434" s="1208"/>
      <c r="JOP434" s="1209"/>
      <c r="JOQ434" s="1209"/>
      <c r="JOR434" s="1209"/>
      <c r="JOS434" s="1209"/>
      <c r="JOT434" s="1210"/>
      <c r="JOU434" s="1211"/>
      <c r="JOV434" s="1210"/>
      <c r="JOX434" s="1208"/>
      <c r="JOY434" s="1209"/>
      <c r="JOZ434" s="1209"/>
      <c r="JPA434" s="1209"/>
      <c r="JPB434" s="1209"/>
      <c r="JPC434" s="1210"/>
      <c r="JPD434" s="1211"/>
      <c r="JPE434" s="1210"/>
      <c r="JPG434" s="1208"/>
      <c r="JPH434" s="1209"/>
      <c r="JPI434" s="1209"/>
      <c r="JPJ434" s="1209"/>
      <c r="JPK434" s="1209"/>
      <c r="JPL434" s="1210"/>
      <c r="JPM434" s="1211"/>
      <c r="JPN434" s="1210"/>
      <c r="JPP434" s="1208"/>
      <c r="JPQ434" s="1209"/>
      <c r="JPR434" s="1209"/>
      <c r="JPS434" s="1209"/>
      <c r="JPT434" s="1209"/>
      <c r="JPU434" s="1210"/>
      <c r="JPV434" s="1211"/>
      <c r="JPW434" s="1210"/>
      <c r="JPY434" s="1208"/>
      <c r="JPZ434" s="1209"/>
      <c r="JQA434" s="1209"/>
      <c r="JQB434" s="1209"/>
      <c r="JQC434" s="1209"/>
      <c r="JQD434" s="1210"/>
      <c r="JQE434" s="1211"/>
      <c r="JQF434" s="1210"/>
      <c r="JQH434" s="1208"/>
      <c r="JQI434" s="1209"/>
      <c r="JQJ434" s="1209"/>
      <c r="JQK434" s="1209"/>
      <c r="JQL434" s="1209"/>
      <c r="JQM434" s="1210"/>
      <c r="JQN434" s="1211"/>
      <c r="JQO434" s="1210"/>
      <c r="JQQ434" s="1208"/>
      <c r="JQR434" s="1209"/>
      <c r="JQS434" s="1209"/>
      <c r="JQT434" s="1209"/>
      <c r="JQU434" s="1209"/>
      <c r="JQV434" s="1210"/>
      <c r="JQW434" s="1211"/>
      <c r="JQX434" s="1210"/>
      <c r="JQZ434" s="1208"/>
      <c r="JRA434" s="1209"/>
      <c r="JRB434" s="1209"/>
      <c r="JRC434" s="1209"/>
      <c r="JRD434" s="1209"/>
      <c r="JRE434" s="1210"/>
      <c r="JRF434" s="1211"/>
      <c r="JRG434" s="1210"/>
      <c r="JRI434" s="1208"/>
      <c r="JRJ434" s="1209"/>
      <c r="JRK434" s="1209"/>
      <c r="JRL434" s="1209"/>
      <c r="JRM434" s="1209"/>
      <c r="JRN434" s="1210"/>
      <c r="JRO434" s="1211"/>
      <c r="JRP434" s="1210"/>
      <c r="JRR434" s="1208"/>
      <c r="JRS434" s="1209"/>
      <c r="JRT434" s="1209"/>
      <c r="JRU434" s="1209"/>
      <c r="JRV434" s="1209"/>
      <c r="JRW434" s="1210"/>
      <c r="JRX434" s="1211"/>
      <c r="JRY434" s="1210"/>
      <c r="JSA434" s="1208"/>
      <c r="JSB434" s="1209"/>
      <c r="JSC434" s="1209"/>
      <c r="JSD434" s="1209"/>
      <c r="JSE434" s="1209"/>
      <c r="JSF434" s="1210"/>
      <c r="JSG434" s="1211"/>
      <c r="JSH434" s="1210"/>
      <c r="JSJ434" s="1208"/>
      <c r="JSK434" s="1209"/>
      <c r="JSL434" s="1209"/>
      <c r="JSM434" s="1209"/>
      <c r="JSN434" s="1209"/>
      <c r="JSO434" s="1210"/>
      <c r="JSP434" s="1211"/>
      <c r="JSQ434" s="1210"/>
      <c r="JSS434" s="1208"/>
      <c r="JST434" s="1209"/>
      <c r="JSU434" s="1209"/>
      <c r="JSV434" s="1209"/>
      <c r="JSW434" s="1209"/>
      <c r="JSX434" s="1210"/>
      <c r="JSY434" s="1211"/>
      <c r="JSZ434" s="1210"/>
      <c r="JTB434" s="1208"/>
      <c r="JTC434" s="1209"/>
      <c r="JTD434" s="1209"/>
      <c r="JTE434" s="1209"/>
      <c r="JTF434" s="1209"/>
      <c r="JTG434" s="1210"/>
      <c r="JTH434" s="1211"/>
      <c r="JTI434" s="1210"/>
      <c r="JTK434" s="1208"/>
      <c r="JTL434" s="1209"/>
      <c r="JTM434" s="1209"/>
      <c r="JTN434" s="1209"/>
      <c r="JTO434" s="1209"/>
      <c r="JTP434" s="1210"/>
      <c r="JTQ434" s="1211"/>
      <c r="JTR434" s="1210"/>
      <c r="JTT434" s="1208"/>
      <c r="JTU434" s="1209"/>
      <c r="JTV434" s="1209"/>
      <c r="JTW434" s="1209"/>
      <c r="JTX434" s="1209"/>
      <c r="JTY434" s="1210"/>
      <c r="JTZ434" s="1211"/>
      <c r="JUA434" s="1210"/>
      <c r="JUC434" s="1208"/>
      <c r="JUD434" s="1209"/>
      <c r="JUE434" s="1209"/>
      <c r="JUF434" s="1209"/>
      <c r="JUG434" s="1209"/>
      <c r="JUH434" s="1210"/>
      <c r="JUI434" s="1211"/>
      <c r="JUJ434" s="1210"/>
      <c r="JUL434" s="1208"/>
      <c r="JUM434" s="1209"/>
      <c r="JUN434" s="1209"/>
      <c r="JUO434" s="1209"/>
      <c r="JUP434" s="1209"/>
      <c r="JUQ434" s="1210"/>
      <c r="JUR434" s="1211"/>
      <c r="JUS434" s="1210"/>
      <c r="JUU434" s="1208"/>
      <c r="JUV434" s="1209"/>
      <c r="JUW434" s="1209"/>
      <c r="JUX434" s="1209"/>
      <c r="JUY434" s="1209"/>
      <c r="JUZ434" s="1210"/>
      <c r="JVA434" s="1211"/>
      <c r="JVB434" s="1210"/>
      <c r="JVD434" s="1208"/>
      <c r="JVE434" s="1209"/>
      <c r="JVF434" s="1209"/>
      <c r="JVG434" s="1209"/>
      <c r="JVH434" s="1209"/>
      <c r="JVI434" s="1210"/>
      <c r="JVJ434" s="1211"/>
      <c r="JVK434" s="1210"/>
      <c r="JVM434" s="1208"/>
      <c r="JVN434" s="1209"/>
      <c r="JVO434" s="1209"/>
      <c r="JVP434" s="1209"/>
      <c r="JVQ434" s="1209"/>
      <c r="JVR434" s="1210"/>
      <c r="JVS434" s="1211"/>
      <c r="JVT434" s="1210"/>
      <c r="JVV434" s="1208"/>
      <c r="JVW434" s="1209"/>
      <c r="JVX434" s="1209"/>
      <c r="JVY434" s="1209"/>
      <c r="JVZ434" s="1209"/>
      <c r="JWA434" s="1210"/>
      <c r="JWB434" s="1211"/>
      <c r="JWC434" s="1210"/>
      <c r="JWE434" s="1208"/>
      <c r="JWF434" s="1209"/>
      <c r="JWG434" s="1209"/>
      <c r="JWH434" s="1209"/>
      <c r="JWI434" s="1209"/>
      <c r="JWJ434" s="1210"/>
      <c r="JWK434" s="1211"/>
      <c r="JWL434" s="1210"/>
      <c r="JWN434" s="1208"/>
      <c r="JWO434" s="1209"/>
      <c r="JWP434" s="1209"/>
      <c r="JWQ434" s="1209"/>
      <c r="JWR434" s="1209"/>
      <c r="JWS434" s="1210"/>
      <c r="JWT434" s="1211"/>
      <c r="JWU434" s="1210"/>
      <c r="JWW434" s="1208"/>
      <c r="JWX434" s="1209"/>
      <c r="JWY434" s="1209"/>
      <c r="JWZ434" s="1209"/>
      <c r="JXA434" s="1209"/>
      <c r="JXB434" s="1210"/>
      <c r="JXC434" s="1211"/>
      <c r="JXD434" s="1210"/>
      <c r="JXF434" s="1208"/>
      <c r="JXG434" s="1209"/>
      <c r="JXH434" s="1209"/>
      <c r="JXI434" s="1209"/>
      <c r="JXJ434" s="1209"/>
      <c r="JXK434" s="1210"/>
      <c r="JXL434" s="1211"/>
      <c r="JXM434" s="1210"/>
      <c r="JXO434" s="1208"/>
      <c r="JXP434" s="1209"/>
      <c r="JXQ434" s="1209"/>
      <c r="JXR434" s="1209"/>
      <c r="JXS434" s="1209"/>
      <c r="JXT434" s="1210"/>
      <c r="JXU434" s="1211"/>
      <c r="JXV434" s="1210"/>
      <c r="JXX434" s="1208"/>
      <c r="JXY434" s="1209"/>
      <c r="JXZ434" s="1209"/>
      <c r="JYA434" s="1209"/>
      <c r="JYB434" s="1209"/>
      <c r="JYC434" s="1210"/>
      <c r="JYD434" s="1211"/>
      <c r="JYE434" s="1210"/>
      <c r="JYG434" s="1208"/>
      <c r="JYH434" s="1209"/>
      <c r="JYI434" s="1209"/>
      <c r="JYJ434" s="1209"/>
      <c r="JYK434" s="1209"/>
      <c r="JYL434" s="1210"/>
      <c r="JYM434" s="1211"/>
      <c r="JYN434" s="1210"/>
      <c r="JYP434" s="1208"/>
      <c r="JYQ434" s="1209"/>
      <c r="JYR434" s="1209"/>
      <c r="JYS434" s="1209"/>
      <c r="JYT434" s="1209"/>
      <c r="JYU434" s="1210"/>
      <c r="JYV434" s="1211"/>
      <c r="JYW434" s="1210"/>
      <c r="JYY434" s="1208"/>
      <c r="JYZ434" s="1209"/>
      <c r="JZA434" s="1209"/>
      <c r="JZB434" s="1209"/>
      <c r="JZC434" s="1209"/>
      <c r="JZD434" s="1210"/>
      <c r="JZE434" s="1211"/>
      <c r="JZF434" s="1210"/>
      <c r="JZH434" s="1208"/>
      <c r="JZI434" s="1209"/>
      <c r="JZJ434" s="1209"/>
      <c r="JZK434" s="1209"/>
      <c r="JZL434" s="1209"/>
      <c r="JZM434" s="1210"/>
      <c r="JZN434" s="1211"/>
      <c r="JZO434" s="1210"/>
      <c r="JZQ434" s="1208"/>
      <c r="JZR434" s="1209"/>
      <c r="JZS434" s="1209"/>
      <c r="JZT434" s="1209"/>
      <c r="JZU434" s="1209"/>
      <c r="JZV434" s="1210"/>
      <c r="JZW434" s="1211"/>
      <c r="JZX434" s="1210"/>
      <c r="JZZ434" s="1208"/>
      <c r="KAA434" s="1209"/>
      <c r="KAB434" s="1209"/>
      <c r="KAC434" s="1209"/>
      <c r="KAD434" s="1209"/>
      <c r="KAE434" s="1210"/>
      <c r="KAF434" s="1211"/>
      <c r="KAG434" s="1210"/>
      <c r="KAI434" s="1208"/>
      <c r="KAJ434" s="1209"/>
      <c r="KAK434" s="1209"/>
      <c r="KAL434" s="1209"/>
      <c r="KAM434" s="1209"/>
      <c r="KAN434" s="1210"/>
      <c r="KAO434" s="1211"/>
      <c r="KAP434" s="1210"/>
      <c r="KAR434" s="1208"/>
      <c r="KAS434" s="1209"/>
      <c r="KAT434" s="1209"/>
      <c r="KAU434" s="1209"/>
      <c r="KAV434" s="1209"/>
      <c r="KAW434" s="1210"/>
      <c r="KAX434" s="1211"/>
      <c r="KAY434" s="1210"/>
      <c r="KBA434" s="1208"/>
      <c r="KBB434" s="1209"/>
      <c r="KBC434" s="1209"/>
      <c r="KBD434" s="1209"/>
      <c r="KBE434" s="1209"/>
      <c r="KBF434" s="1210"/>
      <c r="KBG434" s="1211"/>
      <c r="KBH434" s="1210"/>
      <c r="KBJ434" s="1208"/>
      <c r="KBK434" s="1209"/>
      <c r="KBL434" s="1209"/>
      <c r="KBM434" s="1209"/>
      <c r="KBN434" s="1209"/>
      <c r="KBO434" s="1210"/>
      <c r="KBP434" s="1211"/>
      <c r="KBQ434" s="1210"/>
      <c r="KBS434" s="1208"/>
      <c r="KBT434" s="1209"/>
      <c r="KBU434" s="1209"/>
      <c r="KBV434" s="1209"/>
      <c r="KBW434" s="1209"/>
      <c r="KBX434" s="1210"/>
      <c r="KBY434" s="1211"/>
      <c r="KBZ434" s="1210"/>
      <c r="KCB434" s="1208"/>
      <c r="KCC434" s="1209"/>
      <c r="KCD434" s="1209"/>
      <c r="KCE434" s="1209"/>
      <c r="KCF434" s="1209"/>
      <c r="KCG434" s="1210"/>
      <c r="KCH434" s="1211"/>
      <c r="KCI434" s="1210"/>
      <c r="KCK434" s="1208"/>
      <c r="KCL434" s="1209"/>
      <c r="KCM434" s="1209"/>
      <c r="KCN434" s="1209"/>
      <c r="KCO434" s="1209"/>
      <c r="KCP434" s="1210"/>
      <c r="KCQ434" s="1211"/>
      <c r="KCR434" s="1210"/>
      <c r="KCT434" s="1208"/>
      <c r="KCU434" s="1209"/>
      <c r="KCV434" s="1209"/>
      <c r="KCW434" s="1209"/>
      <c r="KCX434" s="1209"/>
      <c r="KCY434" s="1210"/>
      <c r="KCZ434" s="1211"/>
      <c r="KDA434" s="1210"/>
      <c r="KDC434" s="1208"/>
      <c r="KDD434" s="1209"/>
      <c r="KDE434" s="1209"/>
      <c r="KDF434" s="1209"/>
      <c r="KDG434" s="1209"/>
      <c r="KDH434" s="1210"/>
      <c r="KDI434" s="1211"/>
      <c r="KDJ434" s="1210"/>
      <c r="KDL434" s="1208"/>
      <c r="KDM434" s="1209"/>
      <c r="KDN434" s="1209"/>
      <c r="KDO434" s="1209"/>
      <c r="KDP434" s="1209"/>
      <c r="KDQ434" s="1210"/>
      <c r="KDR434" s="1211"/>
      <c r="KDS434" s="1210"/>
      <c r="KDU434" s="1208"/>
      <c r="KDV434" s="1209"/>
      <c r="KDW434" s="1209"/>
      <c r="KDX434" s="1209"/>
      <c r="KDY434" s="1209"/>
      <c r="KDZ434" s="1210"/>
      <c r="KEA434" s="1211"/>
      <c r="KEB434" s="1210"/>
      <c r="KED434" s="1208"/>
      <c r="KEE434" s="1209"/>
      <c r="KEF434" s="1209"/>
      <c r="KEG434" s="1209"/>
      <c r="KEH434" s="1209"/>
      <c r="KEI434" s="1210"/>
      <c r="KEJ434" s="1211"/>
      <c r="KEK434" s="1210"/>
      <c r="KEM434" s="1208"/>
      <c r="KEN434" s="1209"/>
      <c r="KEO434" s="1209"/>
      <c r="KEP434" s="1209"/>
      <c r="KEQ434" s="1209"/>
      <c r="KER434" s="1210"/>
      <c r="KES434" s="1211"/>
      <c r="KET434" s="1210"/>
      <c r="KEV434" s="1208"/>
      <c r="KEW434" s="1209"/>
      <c r="KEX434" s="1209"/>
      <c r="KEY434" s="1209"/>
      <c r="KEZ434" s="1209"/>
      <c r="KFA434" s="1210"/>
      <c r="KFB434" s="1211"/>
      <c r="KFC434" s="1210"/>
      <c r="KFE434" s="1208"/>
      <c r="KFF434" s="1209"/>
      <c r="KFG434" s="1209"/>
      <c r="KFH434" s="1209"/>
      <c r="KFI434" s="1209"/>
      <c r="KFJ434" s="1210"/>
      <c r="KFK434" s="1211"/>
      <c r="KFL434" s="1210"/>
      <c r="KFN434" s="1208"/>
      <c r="KFO434" s="1209"/>
      <c r="KFP434" s="1209"/>
      <c r="KFQ434" s="1209"/>
      <c r="KFR434" s="1209"/>
      <c r="KFS434" s="1210"/>
      <c r="KFT434" s="1211"/>
      <c r="KFU434" s="1210"/>
      <c r="KFW434" s="1208"/>
      <c r="KFX434" s="1209"/>
      <c r="KFY434" s="1209"/>
      <c r="KFZ434" s="1209"/>
      <c r="KGA434" s="1209"/>
      <c r="KGB434" s="1210"/>
      <c r="KGC434" s="1211"/>
      <c r="KGD434" s="1210"/>
      <c r="KGF434" s="1208"/>
      <c r="KGG434" s="1209"/>
      <c r="KGH434" s="1209"/>
      <c r="KGI434" s="1209"/>
      <c r="KGJ434" s="1209"/>
      <c r="KGK434" s="1210"/>
      <c r="KGL434" s="1211"/>
      <c r="KGM434" s="1210"/>
      <c r="KGO434" s="1208"/>
      <c r="KGP434" s="1209"/>
      <c r="KGQ434" s="1209"/>
      <c r="KGR434" s="1209"/>
      <c r="KGS434" s="1209"/>
      <c r="KGT434" s="1210"/>
      <c r="KGU434" s="1211"/>
      <c r="KGV434" s="1210"/>
      <c r="KGX434" s="1208"/>
      <c r="KGY434" s="1209"/>
      <c r="KGZ434" s="1209"/>
      <c r="KHA434" s="1209"/>
      <c r="KHB434" s="1209"/>
      <c r="KHC434" s="1210"/>
      <c r="KHD434" s="1211"/>
      <c r="KHE434" s="1210"/>
      <c r="KHG434" s="1208"/>
      <c r="KHH434" s="1209"/>
      <c r="KHI434" s="1209"/>
      <c r="KHJ434" s="1209"/>
      <c r="KHK434" s="1209"/>
      <c r="KHL434" s="1210"/>
      <c r="KHM434" s="1211"/>
      <c r="KHN434" s="1210"/>
      <c r="KHP434" s="1208"/>
      <c r="KHQ434" s="1209"/>
      <c r="KHR434" s="1209"/>
      <c r="KHS434" s="1209"/>
      <c r="KHT434" s="1209"/>
      <c r="KHU434" s="1210"/>
      <c r="KHV434" s="1211"/>
      <c r="KHW434" s="1210"/>
      <c r="KHY434" s="1208"/>
      <c r="KHZ434" s="1209"/>
      <c r="KIA434" s="1209"/>
      <c r="KIB434" s="1209"/>
      <c r="KIC434" s="1209"/>
      <c r="KID434" s="1210"/>
      <c r="KIE434" s="1211"/>
      <c r="KIF434" s="1210"/>
      <c r="KIH434" s="1208"/>
      <c r="KII434" s="1209"/>
      <c r="KIJ434" s="1209"/>
      <c r="KIK434" s="1209"/>
      <c r="KIL434" s="1209"/>
      <c r="KIM434" s="1210"/>
      <c r="KIN434" s="1211"/>
      <c r="KIO434" s="1210"/>
      <c r="KIQ434" s="1208"/>
      <c r="KIR434" s="1209"/>
      <c r="KIS434" s="1209"/>
      <c r="KIT434" s="1209"/>
      <c r="KIU434" s="1209"/>
      <c r="KIV434" s="1210"/>
      <c r="KIW434" s="1211"/>
      <c r="KIX434" s="1210"/>
      <c r="KIZ434" s="1208"/>
      <c r="KJA434" s="1209"/>
      <c r="KJB434" s="1209"/>
      <c r="KJC434" s="1209"/>
      <c r="KJD434" s="1209"/>
      <c r="KJE434" s="1210"/>
      <c r="KJF434" s="1211"/>
      <c r="KJG434" s="1210"/>
      <c r="KJI434" s="1208"/>
      <c r="KJJ434" s="1209"/>
      <c r="KJK434" s="1209"/>
      <c r="KJL434" s="1209"/>
      <c r="KJM434" s="1209"/>
      <c r="KJN434" s="1210"/>
      <c r="KJO434" s="1211"/>
      <c r="KJP434" s="1210"/>
      <c r="KJR434" s="1208"/>
      <c r="KJS434" s="1209"/>
      <c r="KJT434" s="1209"/>
      <c r="KJU434" s="1209"/>
      <c r="KJV434" s="1209"/>
      <c r="KJW434" s="1210"/>
      <c r="KJX434" s="1211"/>
      <c r="KJY434" s="1210"/>
      <c r="KKA434" s="1208"/>
      <c r="KKB434" s="1209"/>
      <c r="KKC434" s="1209"/>
      <c r="KKD434" s="1209"/>
      <c r="KKE434" s="1209"/>
      <c r="KKF434" s="1210"/>
      <c r="KKG434" s="1211"/>
      <c r="KKH434" s="1210"/>
      <c r="KKJ434" s="1208"/>
      <c r="KKK434" s="1209"/>
      <c r="KKL434" s="1209"/>
      <c r="KKM434" s="1209"/>
      <c r="KKN434" s="1209"/>
      <c r="KKO434" s="1210"/>
      <c r="KKP434" s="1211"/>
      <c r="KKQ434" s="1210"/>
      <c r="KKS434" s="1208"/>
      <c r="KKT434" s="1209"/>
      <c r="KKU434" s="1209"/>
      <c r="KKV434" s="1209"/>
      <c r="KKW434" s="1209"/>
      <c r="KKX434" s="1210"/>
      <c r="KKY434" s="1211"/>
      <c r="KKZ434" s="1210"/>
      <c r="KLB434" s="1208"/>
      <c r="KLC434" s="1209"/>
      <c r="KLD434" s="1209"/>
      <c r="KLE434" s="1209"/>
      <c r="KLF434" s="1209"/>
      <c r="KLG434" s="1210"/>
      <c r="KLH434" s="1211"/>
      <c r="KLI434" s="1210"/>
      <c r="KLK434" s="1208"/>
      <c r="KLL434" s="1209"/>
      <c r="KLM434" s="1209"/>
      <c r="KLN434" s="1209"/>
      <c r="KLO434" s="1209"/>
      <c r="KLP434" s="1210"/>
      <c r="KLQ434" s="1211"/>
      <c r="KLR434" s="1210"/>
      <c r="KLT434" s="1208"/>
      <c r="KLU434" s="1209"/>
      <c r="KLV434" s="1209"/>
      <c r="KLW434" s="1209"/>
      <c r="KLX434" s="1209"/>
      <c r="KLY434" s="1210"/>
      <c r="KLZ434" s="1211"/>
      <c r="KMA434" s="1210"/>
      <c r="KMC434" s="1208"/>
      <c r="KMD434" s="1209"/>
      <c r="KME434" s="1209"/>
      <c r="KMF434" s="1209"/>
      <c r="KMG434" s="1209"/>
      <c r="KMH434" s="1210"/>
      <c r="KMI434" s="1211"/>
      <c r="KMJ434" s="1210"/>
      <c r="KML434" s="1208"/>
      <c r="KMM434" s="1209"/>
      <c r="KMN434" s="1209"/>
      <c r="KMO434" s="1209"/>
      <c r="KMP434" s="1209"/>
      <c r="KMQ434" s="1210"/>
      <c r="KMR434" s="1211"/>
      <c r="KMS434" s="1210"/>
      <c r="KMU434" s="1208"/>
      <c r="KMV434" s="1209"/>
      <c r="KMW434" s="1209"/>
      <c r="KMX434" s="1209"/>
      <c r="KMY434" s="1209"/>
      <c r="KMZ434" s="1210"/>
      <c r="KNA434" s="1211"/>
      <c r="KNB434" s="1210"/>
      <c r="KND434" s="1208"/>
      <c r="KNE434" s="1209"/>
      <c r="KNF434" s="1209"/>
      <c r="KNG434" s="1209"/>
      <c r="KNH434" s="1209"/>
      <c r="KNI434" s="1210"/>
      <c r="KNJ434" s="1211"/>
      <c r="KNK434" s="1210"/>
      <c r="KNM434" s="1208"/>
      <c r="KNN434" s="1209"/>
      <c r="KNO434" s="1209"/>
      <c r="KNP434" s="1209"/>
      <c r="KNQ434" s="1209"/>
      <c r="KNR434" s="1210"/>
      <c r="KNS434" s="1211"/>
      <c r="KNT434" s="1210"/>
      <c r="KNV434" s="1208"/>
      <c r="KNW434" s="1209"/>
      <c r="KNX434" s="1209"/>
      <c r="KNY434" s="1209"/>
      <c r="KNZ434" s="1209"/>
      <c r="KOA434" s="1210"/>
      <c r="KOB434" s="1211"/>
      <c r="KOC434" s="1210"/>
      <c r="KOE434" s="1208"/>
      <c r="KOF434" s="1209"/>
      <c r="KOG434" s="1209"/>
      <c r="KOH434" s="1209"/>
      <c r="KOI434" s="1209"/>
      <c r="KOJ434" s="1210"/>
      <c r="KOK434" s="1211"/>
      <c r="KOL434" s="1210"/>
      <c r="KON434" s="1208"/>
      <c r="KOO434" s="1209"/>
      <c r="KOP434" s="1209"/>
      <c r="KOQ434" s="1209"/>
      <c r="KOR434" s="1209"/>
      <c r="KOS434" s="1210"/>
      <c r="KOT434" s="1211"/>
      <c r="KOU434" s="1210"/>
      <c r="KOW434" s="1208"/>
      <c r="KOX434" s="1209"/>
      <c r="KOY434" s="1209"/>
      <c r="KOZ434" s="1209"/>
      <c r="KPA434" s="1209"/>
      <c r="KPB434" s="1210"/>
      <c r="KPC434" s="1211"/>
      <c r="KPD434" s="1210"/>
      <c r="KPF434" s="1208"/>
      <c r="KPG434" s="1209"/>
      <c r="KPH434" s="1209"/>
      <c r="KPI434" s="1209"/>
      <c r="KPJ434" s="1209"/>
      <c r="KPK434" s="1210"/>
      <c r="KPL434" s="1211"/>
      <c r="KPM434" s="1210"/>
      <c r="KPO434" s="1208"/>
      <c r="KPP434" s="1209"/>
      <c r="KPQ434" s="1209"/>
      <c r="KPR434" s="1209"/>
      <c r="KPS434" s="1209"/>
      <c r="KPT434" s="1210"/>
      <c r="KPU434" s="1211"/>
      <c r="KPV434" s="1210"/>
      <c r="KPX434" s="1208"/>
      <c r="KPY434" s="1209"/>
      <c r="KPZ434" s="1209"/>
      <c r="KQA434" s="1209"/>
      <c r="KQB434" s="1209"/>
      <c r="KQC434" s="1210"/>
      <c r="KQD434" s="1211"/>
      <c r="KQE434" s="1210"/>
      <c r="KQG434" s="1208"/>
      <c r="KQH434" s="1209"/>
      <c r="KQI434" s="1209"/>
      <c r="KQJ434" s="1209"/>
      <c r="KQK434" s="1209"/>
      <c r="KQL434" s="1210"/>
      <c r="KQM434" s="1211"/>
      <c r="KQN434" s="1210"/>
      <c r="KQP434" s="1208"/>
      <c r="KQQ434" s="1209"/>
      <c r="KQR434" s="1209"/>
      <c r="KQS434" s="1209"/>
      <c r="KQT434" s="1209"/>
      <c r="KQU434" s="1210"/>
      <c r="KQV434" s="1211"/>
      <c r="KQW434" s="1210"/>
      <c r="KQY434" s="1208"/>
      <c r="KQZ434" s="1209"/>
      <c r="KRA434" s="1209"/>
      <c r="KRB434" s="1209"/>
      <c r="KRC434" s="1209"/>
      <c r="KRD434" s="1210"/>
      <c r="KRE434" s="1211"/>
      <c r="KRF434" s="1210"/>
      <c r="KRH434" s="1208"/>
      <c r="KRI434" s="1209"/>
      <c r="KRJ434" s="1209"/>
      <c r="KRK434" s="1209"/>
      <c r="KRL434" s="1209"/>
      <c r="KRM434" s="1210"/>
      <c r="KRN434" s="1211"/>
      <c r="KRO434" s="1210"/>
      <c r="KRQ434" s="1208"/>
      <c r="KRR434" s="1209"/>
      <c r="KRS434" s="1209"/>
      <c r="KRT434" s="1209"/>
      <c r="KRU434" s="1209"/>
      <c r="KRV434" s="1210"/>
      <c r="KRW434" s="1211"/>
      <c r="KRX434" s="1210"/>
      <c r="KRZ434" s="1208"/>
      <c r="KSA434" s="1209"/>
      <c r="KSB434" s="1209"/>
      <c r="KSC434" s="1209"/>
      <c r="KSD434" s="1209"/>
      <c r="KSE434" s="1210"/>
      <c r="KSF434" s="1211"/>
      <c r="KSG434" s="1210"/>
      <c r="KSI434" s="1208"/>
      <c r="KSJ434" s="1209"/>
      <c r="KSK434" s="1209"/>
      <c r="KSL434" s="1209"/>
      <c r="KSM434" s="1209"/>
      <c r="KSN434" s="1210"/>
      <c r="KSO434" s="1211"/>
      <c r="KSP434" s="1210"/>
      <c r="KSR434" s="1208"/>
      <c r="KSS434" s="1209"/>
      <c r="KST434" s="1209"/>
      <c r="KSU434" s="1209"/>
      <c r="KSV434" s="1209"/>
      <c r="KSW434" s="1210"/>
      <c r="KSX434" s="1211"/>
      <c r="KSY434" s="1210"/>
      <c r="KTA434" s="1208"/>
      <c r="KTB434" s="1209"/>
      <c r="KTC434" s="1209"/>
      <c r="KTD434" s="1209"/>
      <c r="KTE434" s="1209"/>
      <c r="KTF434" s="1210"/>
      <c r="KTG434" s="1211"/>
      <c r="KTH434" s="1210"/>
      <c r="KTJ434" s="1208"/>
      <c r="KTK434" s="1209"/>
      <c r="KTL434" s="1209"/>
      <c r="KTM434" s="1209"/>
      <c r="KTN434" s="1209"/>
      <c r="KTO434" s="1210"/>
      <c r="KTP434" s="1211"/>
      <c r="KTQ434" s="1210"/>
      <c r="KTS434" s="1208"/>
      <c r="KTT434" s="1209"/>
      <c r="KTU434" s="1209"/>
      <c r="KTV434" s="1209"/>
      <c r="KTW434" s="1209"/>
      <c r="KTX434" s="1210"/>
      <c r="KTY434" s="1211"/>
      <c r="KTZ434" s="1210"/>
      <c r="KUB434" s="1208"/>
      <c r="KUC434" s="1209"/>
      <c r="KUD434" s="1209"/>
      <c r="KUE434" s="1209"/>
      <c r="KUF434" s="1209"/>
      <c r="KUG434" s="1210"/>
      <c r="KUH434" s="1211"/>
      <c r="KUI434" s="1210"/>
      <c r="KUK434" s="1208"/>
      <c r="KUL434" s="1209"/>
      <c r="KUM434" s="1209"/>
      <c r="KUN434" s="1209"/>
      <c r="KUO434" s="1209"/>
      <c r="KUP434" s="1210"/>
      <c r="KUQ434" s="1211"/>
      <c r="KUR434" s="1210"/>
      <c r="KUT434" s="1208"/>
      <c r="KUU434" s="1209"/>
      <c r="KUV434" s="1209"/>
      <c r="KUW434" s="1209"/>
      <c r="KUX434" s="1209"/>
      <c r="KUY434" s="1210"/>
      <c r="KUZ434" s="1211"/>
      <c r="KVA434" s="1210"/>
      <c r="KVC434" s="1208"/>
      <c r="KVD434" s="1209"/>
      <c r="KVE434" s="1209"/>
      <c r="KVF434" s="1209"/>
      <c r="KVG434" s="1209"/>
      <c r="KVH434" s="1210"/>
      <c r="KVI434" s="1211"/>
      <c r="KVJ434" s="1210"/>
      <c r="KVL434" s="1208"/>
      <c r="KVM434" s="1209"/>
      <c r="KVN434" s="1209"/>
      <c r="KVO434" s="1209"/>
      <c r="KVP434" s="1209"/>
      <c r="KVQ434" s="1210"/>
      <c r="KVR434" s="1211"/>
      <c r="KVS434" s="1210"/>
      <c r="KVU434" s="1208"/>
      <c r="KVV434" s="1209"/>
      <c r="KVW434" s="1209"/>
      <c r="KVX434" s="1209"/>
      <c r="KVY434" s="1209"/>
      <c r="KVZ434" s="1210"/>
      <c r="KWA434" s="1211"/>
      <c r="KWB434" s="1210"/>
      <c r="KWD434" s="1208"/>
      <c r="KWE434" s="1209"/>
      <c r="KWF434" s="1209"/>
      <c r="KWG434" s="1209"/>
      <c r="KWH434" s="1209"/>
      <c r="KWI434" s="1210"/>
      <c r="KWJ434" s="1211"/>
      <c r="KWK434" s="1210"/>
      <c r="KWM434" s="1208"/>
      <c r="KWN434" s="1209"/>
      <c r="KWO434" s="1209"/>
      <c r="KWP434" s="1209"/>
      <c r="KWQ434" s="1209"/>
      <c r="KWR434" s="1210"/>
      <c r="KWS434" s="1211"/>
      <c r="KWT434" s="1210"/>
      <c r="KWV434" s="1208"/>
      <c r="KWW434" s="1209"/>
      <c r="KWX434" s="1209"/>
      <c r="KWY434" s="1209"/>
      <c r="KWZ434" s="1209"/>
      <c r="KXA434" s="1210"/>
      <c r="KXB434" s="1211"/>
      <c r="KXC434" s="1210"/>
      <c r="KXE434" s="1208"/>
      <c r="KXF434" s="1209"/>
      <c r="KXG434" s="1209"/>
      <c r="KXH434" s="1209"/>
      <c r="KXI434" s="1209"/>
      <c r="KXJ434" s="1210"/>
      <c r="KXK434" s="1211"/>
      <c r="KXL434" s="1210"/>
      <c r="KXN434" s="1208"/>
      <c r="KXO434" s="1209"/>
      <c r="KXP434" s="1209"/>
      <c r="KXQ434" s="1209"/>
      <c r="KXR434" s="1209"/>
      <c r="KXS434" s="1210"/>
      <c r="KXT434" s="1211"/>
      <c r="KXU434" s="1210"/>
      <c r="KXW434" s="1208"/>
      <c r="KXX434" s="1209"/>
      <c r="KXY434" s="1209"/>
      <c r="KXZ434" s="1209"/>
      <c r="KYA434" s="1209"/>
      <c r="KYB434" s="1210"/>
      <c r="KYC434" s="1211"/>
      <c r="KYD434" s="1210"/>
      <c r="KYF434" s="1208"/>
      <c r="KYG434" s="1209"/>
      <c r="KYH434" s="1209"/>
      <c r="KYI434" s="1209"/>
      <c r="KYJ434" s="1209"/>
      <c r="KYK434" s="1210"/>
      <c r="KYL434" s="1211"/>
      <c r="KYM434" s="1210"/>
      <c r="KYO434" s="1208"/>
      <c r="KYP434" s="1209"/>
      <c r="KYQ434" s="1209"/>
      <c r="KYR434" s="1209"/>
      <c r="KYS434" s="1209"/>
      <c r="KYT434" s="1210"/>
      <c r="KYU434" s="1211"/>
      <c r="KYV434" s="1210"/>
      <c r="KYX434" s="1208"/>
      <c r="KYY434" s="1209"/>
      <c r="KYZ434" s="1209"/>
      <c r="KZA434" s="1209"/>
      <c r="KZB434" s="1209"/>
      <c r="KZC434" s="1210"/>
      <c r="KZD434" s="1211"/>
      <c r="KZE434" s="1210"/>
      <c r="KZG434" s="1208"/>
      <c r="KZH434" s="1209"/>
      <c r="KZI434" s="1209"/>
      <c r="KZJ434" s="1209"/>
      <c r="KZK434" s="1209"/>
      <c r="KZL434" s="1210"/>
      <c r="KZM434" s="1211"/>
      <c r="KZN434" s="1210"/>
      <c r="KZP434" s="1208"/>
      <c r="KZQ434" s="1209"/>
      <c r="KZR434" s="1209"/>
      <c r="KZS434" s="1209"/>
      <c r="KZT434" s="1209"/>
      <c r="KZU434" s="1210"/>
      <c r="KZV434" s="1211"/>
      <c r="KZW434" s="1210"/>
      <c r="KZY434" s="1208"/>
      <c r="KZZ434" s="1209"/>
      <c r="LAA434" s="1209"/>
      <c r="LAB434" s="1209"/>
      <c r="LAC434" s="1209"/>
      <c r="LAD434" s="1210"/>
      <c r="LAE434" s="1211"/>
      <c r="LAF434" s="1210"/>
      <c r="LAH434" s="1208"/>
      <c r="LAI434" s="1209"/>
      <c r="LAJ434" s="1209"/>
      <c r="LAK434" s="1209"/>
      <c r="LAL434" s="1209"/>
      <c r="LAM434" s="1210"/>
      <c r="LAN434" s="1211"/>
      <c r="LAO434" s="1210"/>
      <c r="LAQ434" s="1208"/>
      <c r="LAR434" s="1209"/>
      <c r="LAS434" s="1209"/>
      <c r="LAT434" s="1209"/>
      <c r="LAU434" s="1209"/>
      <c r="LAV434" s="1210"/>
      <c r="LAW434" s="1211"/>
      <c r="LAX434" s="1210"/>
      <c r="LAZ434" s="1208"/>
      <c r="LBA434" s="1209"/>
      <c r="LBB434" s="1209"/>
      <c r="LBC434" s="1209"/>
      <c r="LBD434" s="1209"/>
      <c r="LBE434" s="1210"/>
      <c r="LBF434" s="1211"/>
      <c r="LBG434" s="1210"/>
      <c r="LBI434" s="1208"/>
      <c r="LBJ434" s="1209"/>
      <c r="LBK434" s="1209"/>
      <c r="LBL434" s="1209"/>
      <c r="LBM434" s="1209"/>
      <c r="LBN434" s="1210"/>
      <c r="LBO434" s="1211"/>
      <c r="LBP434" s="1210"/>
      <c r="LBR434" s="1208"/>
      <c r="LBS434" s="1209"/>
      <c r="LBT434" s="1209"/>
      <c r="LBU434" s="1209"/>
      <c r="LBV434" s="1209"/>
      <c r="LBW434" s="1210"/>
      <c r="LBX434" s="1211"/>
      <c r="LBY434" s="1210"/>
      <c r="LCA434" s="1208"/>
      <c r="LCB434" s="1209"/>
      <c r="LCC434" s="1209"/>
      <c r="LCD434" s="1209"/>
      <c r="LCE434" s="1209"/>
      <c r="LCF434" s="1210"/>
      <c r="LCG434" s="1211"/>
      <c r="LCH434" s="1210"/>
      <c r="LCJ434" s="1208"/>
      <c r="LCK434" s="1209"/>
      <c r="LCL434" s="1209"/>
      <c r="LCM434" s="1209"/>
      <c r="LCN434" s="1209"/>
      <c r="LCO434" s="1210"/>
      <c r="LCP434" s="1211"/>
      <c r="LCQ434" s="1210"/>
      <c r="LCS434" s="1208"/>
      <c r="LCT434" s="1209"/>
      <c r="LCU434" s="1209"/>
      <c r="LCV434" s="1209"/>
      <c r="LCW434" s="1209"/>
      <c r="LCX434" s="1210"/>
      <c r="LCY434" s="1211"/>
      <c r="LCZ434" s="1210"/>
      <c r="LDB434" s="1208"/>
      <c r="LDC434" s="1209"/>
      <c r="LDD434" s="1209"/>
      <c r="LDE434" s="1209"/>
      <c r="LDF434" s="1209"/>
      <c r="LDG434" s="1210"/>
      <c r="LDH434" s="1211"/>
      <c r="LDI434" s="1210"/>
      <c r="LDK434" s="1208"/>
      <c r="LDL434" s="1209"/>
      <c r="LDM434" s="1209"/>
      <c r="LDN434" s="1209"/>
      <c r="LDO434" s="1209"/>
      <c r="LDP434" s="1210"/>
      <c r="LDQ434" s="1211"/>
      <c r="LDR434" s="1210"/>
      <c r="LDT434" s="1208"/>
      <c r="LDU434" s="1209"/>
      <c r="LDV434" s="1209"/>
      <c r="LDW434" s="1209"/>
      <c r="LDX434" s="1209"/>
      <c r="LDY434" s="1210"/>
      <c r="LDZ434" s="1211"/>
      <c r="LEA434" s="1210"/>
      <c r="LEC434" s="1208"/>
      <c r="LED434" s="1209"/>
      <c r="LEE434" s="1209"/>
      <c r="LEF434" s="1209"/>
      <c r="LEG434" s="1209"/>
      <c r="LEH434" s="1210"/>
      <c r="LEI434" s="1211"/>
      <c r="LEJ434" s="1210"/>
      <c r="LEL434" s="1208"/>
      <c r="LEM434" s="1209"/>
      <c r="LEN434" s="1209"/>
      <c r="LEO434" s="1209"/>
      <c r="LEP434" s="1209"/>
      <c r="LEQ434" s="1210"/>
      <c r="LER434" s="1211"/>
      <c r="LES434" s="1210"/>
      <c r="LEU434" s="1208"/>
      <c r="LEV434" s="1209"/>
      <c r="LEW434" s="1209"/>
      <c r="LEX434" s="1209"/>
      <c r="LEY434" s="1209"/>
      <c r="LEZ434" s="1210"/>
      <c r="LFA434" s="1211"/>
      <c r="LFB434" s="1210"/>
      <c r="LFD434" s="1208"/>
      <c r="LFE434" s="1209"/>
      <c r="LFF434" s="1209"/>
      <c r="LFG434" s="1209"/>
      <c r="LFH434" s="1209"/>
      <c r="LFI434" s="1210"/>
      <c r="LFJ434" s="1211"/>
      <c r="LFK434" s="1210"/>
      <c r="LFM434" s="1208"/>
      <c r="LFN434" s="1209"/>
      <c r="LFO434" s="1209"/>
      <c r="LFP434" s="1209"/>
      <c r="LFQ434" s="1209"/>
      <c r="LFR434" s="1210"/>
      <c r="LFS434" s="1211"/>
      <c r="LFT434" s="1210"/>
      <c r="LFV434" s="1208"/>
      <c r="LFW434" s="1209"/>
      <c r="LFX434" s="1209"/>
      <c r="LFY434" s="1209"/>
      <c r="LFZ434" s="1209"/>
      <c r="LGA434" s="1210"/>
      <c r="LGB434" s="1211"/>
      <c r="LGC434" s="1210"/>
      <c r="LGE434" s="1208"/>
      <c r="LGF434" s="1209"/>
      <c r="LGG434" s="1209"/>
      <c r="LGH434" s="1209"/>
      <c r="LGI434" s="1209"/>
      <c r="LGJ434" s="1210"/>
      <c r="LGK434" s="1211"/>
      <c r="LGL434" s="1210"/>
      <c r="LGN434" s="1208"/>
      <c r="LGO434" s="1209"/>
      <c r="LGP434" s="1209"/>
      <c r="LGQ434" s="1209"/>
      <c r="LGR434" s="1209"/>
      <c r="LGS434" s="1210"/>
      <c r="LGT434" s="1211"/>
      <c r="LGU434" s="1210"/>
      <c r="LGW434" s="1208"/>
      <c r="LGX434" s="1209"/>
      <c r="LGY434" s="1209"/>
      <c r="LGZ434" s="1209"/>
      <c r="LHA434" s="1209"/>
      <c r="LHB434" s="1210"/>
      <c r="LHC434" s="1211"/>
      <c r="LHD434" s="1210"/>
      <c r="LHF434" s="1208"/>
      <c r="LHG434" s="1209"/>
      <c r="LHH434" s="1209"/>
      <c r="LHI434" s="1209"/>
      <c r="LHJ434" s="1209"/>
      <c r="LHK434" s="1210"/>
      <c r="LHL434" s="1211"/>
      <c r="LHM434" s="1210"/>
      <c r="LHO434" s="1208"/>
      <c r="LHP434" s="1209"/>
      <c r="LHQ434" s="1209"/>
      <c r="LHR434" s="1209"/>
      <c r="LHS434" s="1209"/>
      <c r="LHT434" s="1210"/>
      <c r="LHU434" s="1211"/>
      <c r="LHV434" s="1210"/>
      <c r="LHX434" s="1208"/>
      <c r="LHY434" s="1209"/>
      <c r="LHZ434" s="1209"/>
      <c r="LIA434" s="1209"/>
      <c r="LIB434" s="1209"/>
      <c r="LIC434" s="1210"/>
      <c r="LID434" s="1211"/>
      <c r="LIE434" s="1210"/>
      <c r="LIG434" s="1208"/>
      <c r="LIH434" s="1209"/>
      <c r="LII434" s="1209"/>
      <c r="LIJ434" s="1209"/>
      <c r="LIK434" s="1209"/>
      <c r="LIL434" s="1210"/>
      <c r="LIM434" s="1211"/>
      <c r="LIN434" s="1210"/>
      <c r="LIP434" s="1208"/>
      <c r="LIQ434" s="1209"/>
      <c r="LIR434" s="1209"/>
      <c r="LIS434" s="1209"/>
      <c r="LIT434" s="1209"/>
      <c r="LIU434" s="1210"/>
      <c r="LIV434" s="1211"/>
      <c r="LIW434" s="1210"/>
      <c r="LIY434" s="1208"/>
      <c r="LIZ434" s="1209"/>
      <c r="LJA434" s="1209"/>
      <c r="LJB434" s="1209"/>
      <c r="LJC434" s="1209"/>
      <c r="LJD434" s="1210"/>
      <c r="LJE434" s="1211"/>
      <c r="LJF434" s="1210"/>
      <c r="LJH434" s="1208"/>
      <c r="LJI434" s="1209"/>
      <c r="LJJ434" s="1209"/>
      <c r="LJK434" s="1209"/>
      <c r="LJL434" s="1209"/>
      <c r="LJM434" s="1210"/>
      <c r="LJN434" s="1211"/>
      <c r="LJO434" s="1210"/>
      <c r="LJQ434" s="1208"/>
      <c r="LJR434" s="1209"/>
      <c r="LJS434" s="1209"/>
      <c r="LJT434" s="1209"/>
      <c r="LJU434" s="1209"/>
      <c r="LJV434" s="1210"/>
      <c r="LJW434" s="1211"/>
      <c r="LJX434" s="1210"/>
      <c r="LJZ434" s="1208"/>
      <c r="LKA434" s="1209"/>
      <c r="LKB434" s="1209"/>
      <c r="LKC434" s="1209"/>
      <c r="LKD434" s="1209"/>
      <c r="LKE434" s="1210"/>
      <c r="LKF434" s="1211"/>
      <c r="LKG434" s="1210"/>
      <c r="LKI434" s="1208"/>
      <c r="LKJ434" s="1209"/>
      <c r="LKK434" s="1209"/>
      <c r="LKL434" s="1209"/>
      <c r="LKM434" s="1209"/>
      <c r="LKN434" s="1210"/>
      <c r="LKO434" s="1211"/>
      <c r="LKP434" s="1210"/>
      <c r="LKR434" s="1208"/>
      <c r="LKS434" s="1209"/>
      <c r="LKT434" s="1209"/>
      <c r="LKU434" s="1209"/>
      <c r="LKV434" s="1209"/>
      <c r="LKW434" s="1210"/>
      <c r="LKX434" s="1211"/>
      <c r="LKY434" s="1210"/>
      <c r="LLA434" s="1208"/>
      <c r="LLB434" s="1209"/>
      <c r="LLC434" s="1209"/>
      <c r="LLD434" s="1209"/>
      <c r="LLE434" s="1209"/>
      <c r="LLF434" s="1210"/>
      <c r="LLG434" s="1211"/>
      <c r="LLH434" s="1210"/>
      <c r="LLJ434" s="1208"/>
      <c r="LLK434" s="1209"/>
      <c r="LLL434" s="1209"/>
      <c r="LLM434" s="1209"/>
      <c r="LLN434" s="1209"/>
      <c r="LLO434" s="1210"/>
      <c r="LLP434" s="1211"/>
      <c r="LLQ434" s="1210"/>
      <c r="LLS434" s="1208"/>
      <c r="LLT434" s="1209"/>
      <c r="LLU434" s="1209"/>
      <c r="LLV434" s="1209"/>
      <c r="LLW434" s="1209"/>
      <c r="LLX434" s="1210"/>
      <c r="LLY434" s="1211"/>
      <c r="LLZ434" s="1210"/>
      <c r="LMB434" s="1208"/>
      <c r="LMC434" s="1209"/>
      <c r="LMD434" s="1209"/>
      <c r="LME434" s="1209"/>
      <c r="LMF434" s="1209"/>
      <c r="LMG434" s="1210"/>
      <c r="LMH434" s="1211"/>
      <c r="LMI434" s="1210"/>
      <c r="LMK434" s="1208"/>
      <c r="LML434" s="1209"/>
      <c r="LMM434" s="1209"/>
      <c r="LMN434" s="1209"/>
      <c r="LMO434" s="1209"/>
      <c r="LMP434" s="1210"/>
      <c r="LMQ434" s="1211"/>
      <c r="LMR434" s="1210"/>
      <c r="LMT434" s="1208"/>
      <c r="LMU434" s="1209"/>
      <c r="LMV434" s="1209"/>
      <c r="LMW434" s="1209"/>
      <c r="LMX434" s="1209"/>
      <c r="LMY434" s="1210"/>
      <c r="LMZ434" s="1211"/>
      <c r="LNA434" s="1210"/>
      <c r="LNC434" s="1208"/>
      <c r="LND434" s="1209"/>
      <c r="LNE434" s="1209"/>
      <c r="LNF434" s="1209"/>
      <c r="LNG434" s="1209"/>
      <c r="LNH434" s="1210"/>
      <c r="LNI434" s="1211"/>
      <c r="LNJ434" s="1210"/>
      <c r="LNL434" s="1208"/>
      <c r="LNM434" s="1209"/>
      <c r="LNN434" s="1209"/>
      <c r="LNO434" s="1209"/>
      <c r="LNP434" s="1209"/>
      <c r="LNQ434" s="1210"/>
      <c r="LNR434" s="1211"/>
      <c r="LNS434" s="1210"/>
      <c r="LNU434" s="1208"/>
      <c r="LNV434" s="1209"/>
      <c r="LNW434" s="1209"/>
      <c r="LNX434" s="1209"/>
      <c r="LNY434" s="1209"/>
      <c r="LNZ434" s="1210"/>
      <c r="LOA434" s="1211"/>
      <c r="LOB434" s="1210"/>
      <c r="LOD434" s="1208"/>
      <c r="LOE434" s="1209"/>
      <c r="LOF434" s="1209"/>
      <c r="LOG434" s="1209"/>
      <c r="LOH434" s="1209"/>
      <c r="LOI434" s="1210"/>
      <c r="LOJ434" s="1211"/>
      <c r="LOK434" s="1210"/>
      <c r="LOM434" s="1208"/>
      <c r="LON434" s="1209"/>
      <c r="LOO434" s="1209"/>
      <c r="LOP434" s="1209"/>
      <c r="LOQ434" s="1209"/>
      <c r="LOR434" s="1210"/>
      <c r="LOS434" s="1211"/>
      <c r="LOT434" s="1210"/>
      <c r="LOV434" s="1208"/>
      <c r="LOW434" s="1209"/>
      <c r="LOX434" s="1209"/>
      <c r="LOY434" s="1209"/>
      <c r="LOZ434" s="1209"/>
      <c r="LPA434" s="1210"/>
      <c r="LPB434" s="1211"/>
      <c r="LPC434" s="1210"/>
      <c r="LPE434" s="1208"/>
      <c r="LPF434" s="1209"/>
      <c r="LPG434" s="1209"/>
      <c r="LPH434" s="1209"/>
      <c r="LPI434" s="1209"/>
      <c r="LPJ434" s="1210"/>
      <c r="LPK434" s="1211"/>
      <c r="LPL434" s="1210"/>
      <c r="LPN434" s="1208"/>
      <c r="LPO434" s="1209"/>
      <c r="LPP434" s="1209"/>
      <c r="LPQ434" s="1209"/>
      <c r="LPR434" s="1209"/>
      <c r="LPS434" s="1210"/>
      <c r="LPT434" s="1211"/>
      <c r="LPU434" s="1210"/>
      <c r="LPW434" s="1208"/>
      <c r="LPX434" s="1209"/>
      <c r="LPY434" s="1209"/>
      <c r="LPZ434" s="1209"/>
      <c r="LQA434" s="1209"/>
      <c r="LQB434" s="1210"/>
      <c r="LQC434" s="1211"/>
      <c r="LQD434" s="1210"/>
      <c r="LQF434" s="1208"/>
      <c r="LQG434" s="1209"/>
      <c r="LQH434" s="1209"/>
      <c r="LQI434" s="1209"/>
      <c r="LQJ434" s="1209"/>
      <c r="LQK434" s="1210"/>
      <c r="LQL434" s="1211"/>
      <c r="LQM434" s="1210"/>
      <c r="LQO434" s="1208"/>
      <c r="LQP434" s="1209"/>
      <c r="LQQ434" s="1209"/>
      <c r="LQR434" s="1209"/>
      <c r="LQS434" s="1209"/>
      <c r="LQT434" s="1210"/>
      <c r="LQU434" s="1211"/>
      <c r="LQV434" s="1210"/>
      <c r="LQX434" s="1208"/>
      <c r="LQY434" s="1209"/>
      <c r="LQZ434" s="1209"/>
      <c r="LRA434" s="1209"/>
      <c r="LRB434" s="1209"/>
      <c r="LRC434" s="1210"/>
      <c r="LRD434" s="1211"/>
      <c r="LRE434" s="1210"/>
      <c r="LRG434" s="1208"/>
      <c r="LRH434" s="1209"/>
      <c r="LRI434" s="1209"/>
      <c r="LRJ434" s="1209"/>
      <c r="LRK434" s="1209"/>
      <c r="LRL434" s="1210"/>
      <c r="LRM434" s="1211"/>
      <c r="LRN434" s="1210"/>
      <c r="LRP434" s="1208"/>
      <c r="LRQ434" s="1209"/>
      <c r="LRR434" s="1209"/>
      <c r="LRS434" s="1209"/>
      <c r="LRT434" s="1209"/>
      <c r="LRU434" s="1210"/>
      <c r="LRV434" s="1211"/>
      <c r="LRW434" s="1210"/>
      <c r="LRY434" s="1208"/>
      <c r="LRZ434" s="1209"/>
      <c r="LSA434" s="1209"/>
      <c r="LSB434" s="1209"/>
      <c r="LSC434" s="1209"/>
      <c r="LSD434" s="1210"/>
      <c r="LSE434" s="1211"/>
      <c r="LSF434" s="1210"/>
      <c r="LSH434" s="1208"/>
      <c r="LSI434" s="1209"/>
      <c r="LSJ434" s="1209"/>
      <c r="LSK434" s="1209"/>
      <c r="LSL434" s="1209"/>
      <c r="LSM434" s="1210"/>
      <c r="LSN434" s="1211"/>
      <c r="LSO434" s="1210"/>
      <c r="LSQ434" s="1208"/>
      <c r="LSR434" s="1209"/>
      <c r="LSS434" s="1209"/>
      <c r="LST434" s="1209"/>
      <c r="LSU434" s="1209"/>
      <c r="LSV434" s="1210"/>
      <c r="LSW434" s="1211"/>
      <c r="LSX434" s="1210"/>
      <c r="LSZ434" s="1208"/>
      <c r="LTA434" s="1209"/>
      <c r="LTB434" s="1209"/>
      <c r="LTC434" s="1209"/>
      <c r="LTD434" s="1209"/>
      <c r="LTE434" s="1210"/>
      <c r="LTF434" s="1211"/>
      <c r="LTG434" s="1210"/>
      <c r="LTI434" s="1208"/>
      <c r="LTJ434" s="1209"/>
      <c r="LTK434" s="1209"/>
      <c r="LTL434" s="1209"/>
      <c r="LTM434" s="1209"/>
      <c r="LTN434" s="1210"/>
      <c r="LTO434" s="1211"/>
      <c r="LTP434" s="1210"/>
      <c r="LTR434" s="1208"/>
      <c r="LTS434" s="1209"/>
      <c r="LTT434" s="1209"/>
      <c r="LTU434" s="1209"/>
      <c r="LTV434" s="1209"/>
      <c r="LTW434" s="1210"/>
      <c r="LTX434" s="1211"/>
      <c r="LTY434" s="1210"/>
      <c r="LUA434" s="1208"/>
      <c r="LUB434" s="1209"/>
      <c r="LUC434" s="1209"/>
      <c r="LUD434" s="1209"/>
      <c r="LUE434" s="1209"/>
      <c r="LUF434" s="1210"/>
      <c r="LUG434" s="1211"/>
      <c r="LUH434" s="1210"/>
      <c r="LUJ434" s="1208"/>
      <c r="LUK434" s="1209"/>
      <c r="LUL434" s="1209"/>
      <c r="LUM434" s="1209"/>
      <c r="LUN434" s="1209"/>
      <c r="LUO434" s="1210"/>
      <c r="LUP434" s="1211"/>
      <c r="LUQ434" s="1210"/>
      <c r="LUS434" s="1208"/>
      <c r="LUT434" s="1209"/>
      <c r="LUU434" s="1209"/>
      <c r="LUV434" s="1209"/>
      <c r="LUW434" s="1209"/>
      <c r="LUX434" s="1210"/>
      <c r="LUY434" s="1211"/>
      <c r="LUZ434" s="1210"/>
      <c r="LVB434" s="1208"/>
      <c r="LVC434" s="1209"/>
      <c r="LVD434" s="1209"/>
      <c r="LVE434" s="1209"/>
      <c r="LVF434" s="1209"/>
      <c r="LVG434" s="1210"/>
      <c r="LVH434" s="1211"/>
      <c r="LVI434" s="1210"/>
      <c r="LVK434" s="1208"/>
      <c r="LVL434" s="1209"/>
      <c r="LVM434" s="1209"/>
      <c r="LVN434" s="1209"/>
      <c r="LVO434" s="1209"/>
      <c r="LVP434" s="1210"/>
      <c r="LVQ434" s="1211"/>
      <c r="LVR434" s="1210"/>
      <c r="LVT434" s="1208"/>
      <c r="LVU434" s="1209"/>
      <c r="LVV434" s="1209"/>
      <c r="LVW434" s="1209"/>
      <c r="LVX434" s="1209"/>
      <c r="LVY434" s="1210"/>
      <c r="LVZ434" s="1211"/>
      <c r="LWA434" s="1210"/>
      <c r="LWC434" s="1208"/>
      <c r="LWD434" s="1209"/>
      <c r="LWE434" s="1209"/>
      <c r="LWF434" s="1209"/>
      <c r="LWG434" s="1209"/>
      <c r="LWH434" s="1210"/>
      <c r="LWI434" s="1211"/>
      <c r="LWJ434" s="1210"/>
      <c r="LWL434" s="1208"/>
      <c r="LWM434" s="1209"/>
      <c r="LWN434" s="1209"/>
      <c r="LWO434" s="1209"/>
      <c r="LWP434" s="1209"/>
      <c r="LWQ434" s="1210"/>
      <c r="LWR434" s="1211"/>
      <c r="LWS434" s="1210"/>
      <c r="LWU434" s="1208"/>
      <c r="LWV434" s="1209"/>
      <c r="LWW434" s="1209"/>
      <c r="LWX434" s="1209"/>
      <c r="LWY434" s="1209"/>
      <c r="LWZ434" s="1210"/>
      <c r="LXA434" s="1211"/>
      <c r="LXB434" s="1210"/>
      <c r="LXD434" s="1208"/>
      <c r="LXE434" s="1209"/>
      <c r="LXF434" s="1209"/>
      <c r="LXG434" s="1209"/>
      <c r="LXH434" s="1209"/>
      <c r="LXI434" s="1210"/>
      <c r="LXJ434" s="1211"/>
      <c r="LXK434" s="1210"/>
      <c r="LXM434" s="1208"/>
      <c r="LXN434" s="1209"/>
      <c r="LXO434" s="1209"/>
      <c r="LXP434" s="1209"/>
      <c r="LXQ434" s="1209"/>
      <c r="LXR434" s="1210"/>
      <c r="LXS434" s="1211"/>
      <c r="LXT434" s="1210"/>
      <c r="LXV434" s="1208"/>
      <c r="LXW434" s="1209"/>
      <c r="LXX434" s="1209"/>
      <c r="LXY434" s="1209"/>
      <c r="LXZ434" s="1209"/>
      <c r="LYA434" s="1210"/>
      <c r="LYB434" s="1211"/>
      <c r="LYC434" s="1210"/>
      <c r="LYE434" s="1208"/>
      <c r="LYF434" s="1209"/>
      <c r="LYG434" s="1209"/>
      <c r="LYH434" s="1209"/>
      <c r="LYI434" s="1209"/>
      <c r="LYJ434" s="1210"/>
      <c r="LYK434" s="1211"/>
      <c r="LYL434" s="1210"/>
      <c r="LYN434" s="1208"/>
      <c r="LYO434" s="1209"/>
      <c r="LYP434" s="1209"/>
      <c r="LYQ434" s="1209"/>
      <c r="LYR434" s="1209"/>
      <c r="LYS434" s="1210"/>
      <c r="LYT434" s="1211"/>
      <c r="LYU434" s="1210"/>
      <c r="LYW434" s="1208"/>
      <c r="LYX434" s="1209"/>
      <c r="LYY434" s="1209"/>
      <c r="LYZ434" s="1209"/>
      <c r="LZA434" s="1209"/>
      <c r="LZB434" s="1210"/>
      <c r="LZC434" s="1211"/>
      <c r="LZD434" s="1210"/>
      <c r="LZF434" s="1208"/>
      <c r="LZG434" s="1209"/>
      <c r="LZH434" s="1209"/>
      <c r="LZI434" s="1209"/>
      <c r="LZJ434" s="1209"/>
      <c r="LZK434" s="1210"/>
      <c r="LZL434" s="1211"/>
      <c r="LZM434" s="1210"/>
      <c r="LZO434" s="1208"/>
      <c r="LZP434" s="1209"/>
      <c r="LZQ434" s="1209"/>
      <c r="LZR434" s="1209"/>
      <c r="LZS434" s="1209"/>
      <c r="LZT434" s="1210"/>
      <c r="LZU434" s="1211"/>
      <c r="LZV434" s="1210"/>
      <c r="LZX434" s="1208"/>
      <c r="LZY434" s="1209"/>
      <c r="LZZ434" s="1209"/>
      <c r="MAA434" s="1209"/>
      <c r="MAB434" s="1209"/>
      <c r="MAC434" s="1210"/>
      <c r="MAD434" s="1211"/>
      <c r="MAE434" s="1210"/>
      <c r="MAG434" s="1208"/>
      <c r="MAH434" s="1209"/>
      <c r="MAI434" s="1209"/>
      <c r="MAJ434" s="1209"/>
      <c r="MAK434" s="1209"/>
      <c r="MAL434" s="1210"/>
      <c r="MAM434" s="1211"/>
      <c r="MAN434" s="1210"/>
      <c r="MAP434" s="1208"/>
      <c r="MAQ434" s="1209"/>
      <c r="MAR434" s="1209"/>
      <c r="MAS434" s="1209"/>
      <c r="MAT434" s="1209"/>
      <c r="MAU434" s="1210"/>
      <c r="MAV434" s="1211"/>
      <c r="MAW434" s="1210"/>
      <c r="MAY434" s="1208"/>
      <c r="MAZ434" s="1209"/>
      <c r="MBA434" s="1209"/>
      <c r="MBB434" s="1209"/>
      <c r="MBC434" s="1209"/>
      <c r="MBD434" s="1210"/>
      <c r="MBE434" s="1211"/>
      <c r="MBF434" s="1210"/>
      <c r="MBH434" s="1208"/>
      <c r="MBI434" s="1209"/>
      <c r="MBJ434" s="1209"/>
      <c r="MBK434" s="1209"/>
      <c r="MBL434" s="1209"/>
      <c r="MBM434" s="1210"/>
      <c r="MBN434" s="1211"/>
      <c r="MBO434" s="1210"/>
      <c r="MBQ434" s="1208"/>
      <c r="MBR434" s="1209"/>
      <c r="MBS434" s="1209"/>
      <c r="MBT434" s="1209"/>
      <c r="MBU434" s="1209"/>
      <c r="MBV434" s="1210"/>
      <c r="MBW434" s="1211"/>
      <c r="MBX434" s="1210"/>
      <c r="MBZ434" s="1208"/>
      <c r="MCA434" s="1209"/>
      <c r="MCB434" s="1209"/>
      <c r="MCC434" s="1209"/>
      <c r="MCD434" s="1209"/>
      <c r="MCE434" s="1210"/>
      <c r="MCF434" s="1211"/>
      <c r="MCG434" s="1210"/>
      <c r="MCI434" s="1208"/>
      <c r="MCJ434" s="1209"/>
      <c r="MCK434" s="1209"/>
      <c r="MCL434" s="1209"/>
      <c r="MCM434" s="1209"/>
      <c r="MCN434" s="1210"/>
      <c r="MCO434" s="1211"/>
      <c r="MCP434" s="1210"/>
      <c r="MCR434" s="1208"/>
      <c r="MCS434" s="1209"/>
      <c r="MCT434" s="1209"/>
      <c r="MCU434" s="1209"/>
      <c r="MCV434" s="1209"/>
      <c r="MCW434" s="1210"/>
      <c r="MCX434" s="1211"/>
      <c r="MCY434" s="1210"/>
      <c r="MDA434" s="1208"/>
      <c r="MDB434" s="1209"/>
      <c r="MDC434" s="1209"/>
      <c r="MDD434" s="1209"/>
      <c r="MDE434" s="1209"/>
      <c r="MDF434" s="1210"/>
      <c r="MDG434" s="1211"/>
      <c r="MDH434" s="1210"/>
      <c r="MDJ434" s="1208"/>
      <c r="MDK434" s="1209"/>
      <c r="MDL434" s="1209"/>
      <c r="MDM434" s="1209"/>
      <c r="MDN434" s="1209"/>
      <c r="MDO434" s="1210"/>
      <c r="MDP434" s="1211"/>
      <c r="MDQ434" s="1210"/>
      <c r="MDS434" s="1208"/>
      <c r="MDT434" s="1209"/>
      <c r="MDU434" s="1209"/>
      <c r="MDV434" s="1209"/>
      <c r="MDW434" s="1209"/>
      <c r="MDX434" s="1210"/>
      <c r="MDY434" s="1211"/>
      <c r="MDZ434" s="1210"/>
      <c r="MEB434" s="1208"/>
      <c r="MEC434" s="1209"/>
      <c r="MED434" s="1209"/>
      <c r="MEE434" s="1209"/>
      <c r="MEF434" s="1209"/>
      <c r="MEG434" s="1210"/>
      <c r="MEH434" s="1211"/>
      <c r="MEI434" s="1210"/>
      <c r="MEK434" s="1208"/>
      <c r="MEL434" s="1209"/>
      <c r="MEM434" s="1209"/>
      <c r="MEN434" s="1209"/>
      <c r="MEO434" s="1209"/>
      <c r="MEP434" s="1210"/>
      <c r="MEQ434" s="1211"/>
      <c r="MER434" s="1210"/>
      <c r="MET434" s="1208"/>
      <c r="MEU434" s="1209"/>
      <c r="MEV434" s="1209"/>
      <c r="MEW434" s="1209"/>
      <c r="MEX434" s="1209"/>
      <c r="MEY434" s="1210"/>
      <c r="MEZ434" s="1211"/>
      <c r="MFA434" s="1210"/>
      <c r="MFC434" s="1208"/>
      <c r="MFD434" s="1209"/>
      <c r="MFE434" s="1209"/>
      <c r="MFF434" s="1209"/>
      <c r="MFG434" s="1209"/>
      <c r="MFH434" s="1210"/>
      <c r="MFI434" s="1211"/>
      <c r="MFJ434" s="1210"/>
      <c r="MFL434" s="1208"/>
      <c r="MFM434" s="1209"/>
      <c r="MFN434" s="1209"/>
      <c r="MFO434" s="1209"/>
      <c r="MFP434" s="1209"/>
      <c r="MFQ434" s="1210"/>
      <c r="MFR434" s="1211"/>
      <c r="MFS434" s="1210"/>
      <c r="MFU434" s="1208"/>
      <c r="MFV434" s="1209"/>
      <c r="MFW434" s="1209"/>
      <c r="MFX434" s="1209"/>
      <c r="MFY434" s="1209"/>
      <c r="MFZ434" s="1210"/>
      <c r="MGA434" s="1211"/>
      <c r="MGB434" s="1210"/>
      <c r="MGD434" s="1208"/>
      <c r="MGE434" s="1209"/>
      <c r="MGF434" s="1209"/>
      <c r="MGG434" s="1209"/>
      <c r="MGH434" s="1209"/>
      <c r="MGI434" s="1210"/>
      <c r="MGJ434" s="1211"/>
      <c r="MGK434" s="1210"/>
      <c r="MGM434" s="1208"/>
      <c r="MGN434" s="1209"/>
      <c r="MGO434" s="1209"/>
      <c r="MGP434" s="1209"/>
      <c r="MGQ434" s="1209"/>
      <c r="MGR434" s="1210"/>
      <c r="MGS434" s="1211"/>
      <c r="MGT434" s="1210"/>
      <c r="MGV434" s="1208"/>
      <c r="MGW434" s="1209"/>
      <c r="MGX434" s="1209"/>
      <c r="MGY434" s="1209"/>
      <c r="MGZ434" s="1209"/>
      <c r="MHA434" s="1210"/>
      <c r="MHB434" s="1211"/>
      <c r="MHC434" s="1210"/>
      <c r="MHE434" s="1208"/>
      <c r="MHF434" s="1209"/>
      <c r="MHG434" s="1209"/>
      <c r="MHH434" s="1209"/>
      <c r="MHI434" s="1209"/>
      <c r="MHJ434" s="1210"/>
      <c r="MHK434" s="1211"/>
      <c r="MHL434" s="1210"/>
      <c r="MHN434" s="1208"/>
      <c r="MHO434" s="1209"/>
      <c r="MHP434" s="1209"/>
      <c r="MHQ434" s="1209"/>
      <c r="MHR434" s="1209"/>
      <c r="MHS434" s="1210"/>
      <c r="MHT434" s="1211"/>
      <c r="MHU434" s="1210"/>
      <c r="MHW434" s="1208"/>
      <c r="MHX434" s="1209"/>
      <c r="MHY434" s="1209"/>
      <c r="MHZ434" s="1209"/>
      <c r="MIA434" s="1209"/>
      <c r="MIB434" s="1210"/>
      <c r="MIC434" s="1211"/>
      <c r="MID434" s="1210"/>
      <c r="MIF434" s="1208"/>
      <c r="MIG434" s="1209"/>
      <c r="MIH434" s="1209"/>
      <c r="MII434" s="1209"/>
      <c r="MIJ434" s="1209"/>
      <c r="MIK434" s="1210"/>
      <c r="MIL434" s="1211"/>
      <c r="MIM434" s="1210"/>
      <c r="MIO434" s="1208"/>
      <c r="MIP434" s="1209"/>
      <c r="MIQ434" s="1209"/>
      <c r="MIR434" s="1209"/>
      <c r="MIS434" s="1209"/>
      <c r="MIT434" s="1210"/>
      <c r="MIU434" s="1211"/>
      <c r="MIV434" s="1210"/>
      <c r="MIX434" s="1208"/>
      <c r="MIY434" s="1209"/>
      <c r="MIZ434" s="1209"/>
      <c r="MJA434" s="1209"/>
      <c r="MJB434" s="1209"/>
      <c r="MJC434" s="1210"/>
      <c r="MJD434" s="1211"/>
      <c r="MJE434" s="1210"/>
      <c r="MJG434" s="1208"/>
      <c r="MJH434" s="1209"/>
      <c r="MJI434" s="1209"/>
      <c r="MJJ434" s="1209"/>
      <c r="MJK434" s="1209"/>
      <c r="MJL434" s="1210"/>
      <c r="MJM434" s="1211"/>
      <c r="MJN434" s="1210"/>
      <c r="MJP434" s="1208"/>
      <c r="MJQ434" s="1209"/>
      <c r="MJR434" s="1209"/>
      <c r="MJS434" s="1209"/>
      <c r="MJT434" s="1209"/>
      <c r="MJU434" s="1210"/>
      <c r="MJV434" s="1211"/>
      <c r="MJW434" s="1210"/>
      <c r="MJY434" s="1208"/>
      <c r="MJZ434" s="1209"/>
      <c r="MKA434" s="1209"/>
      <c r="MKB434" s="1209"/>
      <c r="MKC434" s="1209"/>
      <c r="MKD434" s="1210"/>
      <c r="MKE434" s="1211"/>
      <c r="MKF434" s="1210"/>
      <c r="MKH434" s="1208"/>
      <c r="MKI434" s="1209"/>
      <c r="MKJ434" s="1209"/>
      <c r="MKK434" s="1209"/>
      <c r="MKL434" s="1209"/>
      <c r="MKM434" s="1210"/>
      <c r="MKN434" s="1211"/>
      <c r="MKO434" s="1210"/>
      <c r="MKQ434" s="1208"/>
      <c r="MKR434" s="1209"/>
      <c r="MKS434" s="1209"/>
      <c r="MKT434" s="1209"/>
      <c r="MKU434" s="1209"/>
      <c r="MKV434" s="1210"/>
      <c r="MKW434" s="1211"/>
      <c r="MKX434" s="1210"/>
      <c r="MKZ434" s="1208"/>
      <c r="MLA434" s="1209"/>
      <c r="MLB434" s="1209"/>
      <c r="MLC434" s="1209"/>
      <c r="MLD434" s="1209"/>
      <c r="MLE434" s="1210"/>
      <c r="MLF434" s="1211"/>
      <c r="MLG434" s="1210"/>
      <c r="MLI434" s="1208"/>
      <c r="MLJ434" s="1209"/>
      <c r="MLK434" s="1209"/>
      <c r="MLL434" s="1209"/>
      <c r="MLM434" s="1209"/>
      <c r="MLN434" s="1210"/>
      <c r="MLO434" s="1211"/>
      <c r="MLP434" s="1210"/>
      <c r="MLR434" s="1208"/>
      <c r="MLS434" s="1209"/>
      <c r="MLT434" s="1209"/>
      <c r="MLU434" s="1209"/>
      <c r="MLV434" s="1209"/>
      <c r="MLW434" s="1210"/>
      <c r="MLX434" s="1211"/>
      <c r="MLY434" s="1210"/>
      <c r="MMA434" s="1208"/>
      <c r="MMB434" s="1209"/>
      <c r="MMC434" s="1209"/>
      <c r="MMD434" s="1209"/>
      <c r="MME434" s="1209"/>
      <c r="MMF434" s="1210"/>
      <c r="MMG434" s="1211"/>
      <c r="MMH434" s="1210"/>
      <c r="MMJ434" s="1208"/>
      <c r="MMK434" s="1209"/>
      <c r="MML434" s="1209"/>
      <c r="MMM434" s="1209"/>
      <c r="MMN434" s="1209"/>
      <c r="MMO434" s="1210"/>
      <c r="MMP434" s="1211"/>
      <c r="MMQ434" s="1210"/>
      <c r="MMS434" s="1208"/>
      <c r="MMT434" s="1209"/>
      <c r="MMU434" s="1209"/>
      <c r="MMV434" s="1209"/>
      <c r="MMW434" s="1209"/>
      <c r="MMX434" s="1210"/>
      <c r="MMY434" s="1211"/>
      <c r="MMZ434" s="1210"/>
      <c r="MNB434" s="1208"/>
      <c r="MNC434" s="1209"/>
      <c r="MND434" s="1209"/>
      <c r="MNE434" s="1209"/>
      <c r="MNF434" s="1209"/>
      <c r="MNG434" s="1210"/>
      <c r="MNH434" s="1211"/>
      <c r="MNI434" s="1210"/>
      <c r="MNK434" s="1208"/>
      <c r="MNL434" s="1209"/>
      <c r="MNM434" s="1209"/>
      <c r="MNN434" s="1209"/>
      <c r="MNO434" s="1209"/>
      <c r="MNP434" s="1210"/>
      <c r="MNQ434" s="1211"/>
      <c r="MNR434" s="1210"/>
      <c r="MNT434" s="1208"/>
      <c r="MNU434" s="1209"/>
      <c r="MNV434" s="1209"/>
      <c r="MNW434" s="1209"/>
      <c r="MNX434" s="1209"/>
      <c r="MNY434" s="1210"/>
      <c r="MNZ434" s="1211"/>
      <c r="MOA434" s="1210"/>
      <c r="MOC434" s="1208"/>
      <c r="MOD434" s="1209"/>
      <c r="MOE434" s="1209"/>
      <c r="MOF434" s="1209"/>
      <c r="MOG434" s="1209"/>
      <c r="MOH434" s="1210"/>
      <c r="MOI434" s="1211"/>
      <c r="MOJ434" s="1210"/>
      <c r="MOL434" s="1208"/>
      <c r="MOM434" s="1209"/>
      <c r="MON434" s="1209"/>
      <c r="MOO434" s="1209"/>
      <c r="MOP434" s="1209"/>
      <c r="MOQ434" s="1210"/>
      <c r="MOR434" s="1211"/>
      <c r="MOS434" s="1210"/>
      <c r="MOU434" s="1208"/>
      <c r="MOV434" s="1209"/>
      <c r="MOW434" s="1209"/>
      <c r="MOX434" s="1209"/>
      <c r="MOY434" s="1209"/>
      <c r="MOZ434" s="1210"/>
      <c r="MPA434" s="1211"/>
      <c r="MPB434" s="1210"/>
      <c r="MPD434" s="1208"/>
      <c r="MPE434" s="1209"/>
      <c r="MPF434" s="1209"/>
      <c r="MPG434" s="1209"/>
      <c r="MPH434" s="1209"/>
      <c r="MPI434" s="1210"/>
      <c r="MPJ434" s="1211"/>
      <c r="MPK434" s="1210"/>
      <c r="MPM434" s="1208"/>
      <c r="MPN434" s="1209"/>
      <c r="MPO434" s="1209"/>
      <c r="MPP434" s="1209"/>
      <c r="MPQ434" s="1209"/>
      <c r="MPR434" s="1210"/>
      <c r="MPS434" s="1211"/>
      <c r="MPT434" s="1210"/>
      <c r="MPV434" s="1208"/>
      <c r="MPW434" s="1209"/>
      <c r="MPX434" s="1209"/>
      <c r="MPY434" s="1209"/>
      <c r="MPZ434" s="1209"/>
      <c r="MQA434" s="1210"/>
      <c r="MQB434" s="1211"/>
      <c r="MQC434" s="1210"/>
      <c r="MQE434" s="1208"/>
      <c r="MQF434" s="1209"/>
      <c r="MQG434" s="1209"/>
      <c r="MQH434" s="1209"/>
      <c r="MQI434" s="1209"/>
      <c r="MQJ434" s="1210"/>
      <c r="MQK434" s="1211"/>
      <c r="MQL434" s="1210"/>
      <c r="MQN434" s="1208"/>
      <c r="MQO434" s="1209"/>
      <c r="MQP434" s="1209"/>
      <c r="MQQ434" s="1209"/>
      <c r="MQR434" s="1209"/>
      <c r="MQS434" s="1210"/>
      <c r="MQT434" s="1211"/>
      <c r="MQU434" s="1210"/>
      <c r="MQW434" s="1208"/>
      <c r="MQX434" s="1209"/>
      <c r="MQY434" s="1209"/>
      <c r="MQZ434" s="1209"/>
      <c r="MRA434" s="1209"/>
      <c r="MRB434" s="1210"/>
      <c r="MRC434" s="1211"/>
      <c r="MRD434" s="1210"/>
      <c r="MRF434" s="1208"/>
      <c r="MRG434" s="1209"/>
      <c r="MRH434" s="1209"/>
      <c r="MRI434" s="1209"/>
      <c r="MRJ434" s="1209"/>
      <c r="MRK434" s="1210"/>
      <c r="MRL434" s="1211"/>
      <c r="MRM434" s="1210"/>
      <c r="MRO434" s="1208"/>
      <c r="MRP434" s="1209"/>
      <c r="MRQ434" s="1209"/>
      <c r="MRR434" s="1209"/>
      <c r="MRS434" s="1209"/>
      <c r="MRT434" s="1210"/>
      <c r="MRU434" s="1211"/>
      <c r="MRV434" s="1210"/>
      <c r="MRX434" s="1208"/>
      <c r="MRY434" s="1209"/>
      <c r="MRZ434" s="1209"/>
      <c r="MSA434" s="1209"/>
      <c r="MSB434" s="1209"/>
      <c r="MSC434" s="1210"/>
      <c r="MSD434" s="1211"/>
      <c r="MSE434" s="1210"/>
      <c r="MSG434" s="1208"/>
      <c r="MSH434" s="1209"/>
      <c r="MSI434" s="1209"/>
      <c r="MSJ434" s="1209"/>
      <c r="MSK434" s="1209"/>
      <c r="MSL434" s="1210"/>
      <c r="MSM434" s="1211"/>
      <c r="MSN434" s="1210"/>
      <c r="MSP434" s="1208"/>
      <c r="MSQ434" s="1209"/>
      <c r="MSR434" s="1209"/>
      <c r="MSS434" s="1209"/>
      <c r="MST434" s="1209"/>
      <c r="MSU434" s="1210"/>
      <c r="MSV434" s="1211"/>
      <c r="MSW434" s="1210"/>
      <c r="MSY434" s="1208"/>
      <c r="MSZ434" s="1209"/>
      <c r="MTA434" s="1209"/>
      <c r="MTB434" s="1209"/>
      <c r="MTC434" s="1209"/>
      <c r="MTD434" s="1210"/>
      <c r="MTE434" s="1211"/>
      <c r="MTF434" s="1210"/>
      <c r="MTH434" s="1208"/>
      <c r="MTI434" s="1209"/>
      <c r="MTJ434" s="1209"/>
      <c r="MTK434" s="1209"/>
      <c r="MTL434" s="1209"/>
      <c r="MTM434" s="1210"/>
      <c r="MTN434" s="1211"/>
      <c r="MTO434" s="1210"/>
      <c r="MTQ434" s="1208"/>
      <c r="MTR434" s="1209"/>
      <c r="MTS434" s="1209"/>
      <c r="MTT434" s="1209"/>
      <c r="MTU434" s="1209"/>
      <c r="MTV434" s="1210"/>
      <c r="MTW434" s="1211"/>
      <c r="MTX434" s="1210"/>
      <c r="MTZ434" s="1208"/>
      <c r="MUA434" s="1209"/>
      <c r="MUB434" s="1209"/>
      <c r="MUC434" s="1209"/>
      <c r="MUD434" s="1209"/>
      <c r="MUE434" s="1210"/>
      <c r="MUF434" s="1211"/>
      <c r="MUG434" s="1210"/>
      <c r="MUI434" s="1208"/>
      <c r="MUJ434" s="1209"/>
      <c r="MUK434" s="1209"/>
      <c r="MUL434" s="1209"/>
      <c r="MUM434" s="1209"/>
      <c r="MUN434" s="1210"/>
      <c r="MUO434" s="1211"/>
      <c r="MUP434" s="1210"/>
      <c r="MUR434" s="1208"/>
      <c r="MUS434" s="1209"/>
      <c r="MUT434" s="1209"/>
      <c r="MUU434" s="1209"/>
      <c r="MUV434" s="1209"/>
      <c r="MUW434" s="1210"/>
      <c r="MUX434" s="1211"/>
      <c r="MUY434" s="1210"/>
      <c r="MVA434" s="1208"/>
      <c r="MVB434" s="1209"/>
      <c r="MVC434" s="1209"/>
      <c r="MVD434" s="1209"/>
      <c r="MVE434" s="1209"/>
      <c r="MVF434" s="1210"/>
      <c r="MVG434" s="1211"/>
      <c r="MVH434" s="1210"/>
      <c r="MVJ434" s="1208"/>
      <c r="MVK434" s="1209"/>
      <c r="MVL434" s="1209"/>
      <c r="MVM434" s="1209"/>
      <c r="MVN434" s="1209"/>
      <c r="MVO434" s="1210"/>
      <c r="MVP434" s="1211"/>
      <c r="MVQ434" s="1210"/>
      <c r="MVS434" s="1208"/>
      <c r="MVT434" s="1209"/>
      <c r="MVU434" s="1209"/>
      <c r="MVV434" s="1209"/>
      <c r="MVW434" s="1209"/>
      <c r="MVX434" s="1210"/>
      <c r="MVY434" s="1211"/>
      <c r="MVZ434" s="1210"/>
      <c r="MWB434" s="1208"/>
      <c r="MWC434" s="1209"/>
      <c r="MWD434" s="1209"/>
      <c r="MWE434" s="1209"/>
      <c r="MWF434" s="1209"/>
      <c r="MWG434" s="1210"/>
      <c r="MWH434" s="1211"/>
      <c r="MWI434" s="1210"/>
      <c r="MWK434" s="1208"/>
      <c r="MWL434" s="1209"/>
      <c r="MWM434" s="1209"/>
      <c r="MWN434" s="1209"/>
      <c r="MWO434" s="1209"/>
      <c r="MWP434" s="1210"/>
      <c r="MWQ434" s="1211"/>
      <c r="MWR434" s="1210"/>
      <c r="MWT434" s="1208"/>
      <c r="MWU434" s="1209"/>
      <c r="MWV434" s="1209"/>
      <c r="MWW434" s="1209"/>
      <c r="MWX434" s="1209"/>
      <c r="MWY434" s="1210"/>
      <c r="MWZ434" s="1211"/>
      <c r="MXA434" s="1210"/>
      <c r="MXC434" s="1208"/>
      <c r="MXD434" s="1209"/>
      <c r="MXE434" s="1209"/>
      <c r="MXF434" s="1209"/>
      <c r="MXG434" s="1209"/>
      <c r="MXH434" s="1210"/>
      <c r="MXI434" s="1211"/>
      <c r="MXJ434" s="1210"/>
      <c r="MXL434" s="1208"/>
      <c r="MXM434" s="1209"/>
      <c r="MXN434" s="1209"/>
      <c r="MXO434" s="1209"/>
      <c r="MXP434" s="1209"/>
      <c r="MXQ434" s="1210"/>
      <c r="MXR434" s="1211"/>
      <c r="MXS434" s="1210"/>
      <c r="MXU434" s="1208"/>
      <c r="MXV434" s="1209"/>
      <c r="MXW434" s="1209"/>
      <c r="MXX434" s="1209"/>
      <c r="MXY434" s="1209"/>
      <c r="MXZ434" s="1210"/>
      <c r="MYA434" s="1211"/>
      <c r="MYB434" s="1210"/>
      <c r="MYD434" s="1208"/>
      <c r="MYE434" s="1209"/>
      <c r="MYF434" s="1209"/>
      <c r="MYG434" s="1209"/>
      <c r="MYH434" s="1209"/>
      <c r="MYI434" s="1210"/>
      <c r="MYJ434" s="1211"/>
      <c r="MYK434" s="1210"/>
      <c r="MYM434" s="1208"/>
      <c r="MYN434" s="1209"/>
      <c r="MYO434" s="1209"/>
      <c r="MYP434" s="1209"/>
      <c r="MYQ434" s="1209"/>
      <c r="MYR434" s="1210"/>
      <c r="MYS434" s="1211"/>
      <c r="MYT434" s="1210"/>
      <c r="MYV434" s="1208"/>
      <c r="MYW434" s="1209"/>
      <c r="MYX434" s="1209"/>
      <c r="MYY434" s="1209"/>
      <c r="MYZ434" s="1209"/>
      <c r="MZA434" s="1210"/>
      <c r="MZB434" s="1211"/>
      <c r="MZC434" s="1210"/>
      <c r="MZE434" s="1208"/>
      <c r="MZF434" s="1209"/>
      <c r="MZG434" s="1209"/>
      <c r="MZH434" s="1209"/>
      <c r="MZI434" s="1209"/>
      <c r="MZJ434" s="1210"/>
      <c r="MZK434" s="1211"/>
      <c r="MZL434" s="1210"/>
      <c r="MZN434" s="1208"/>
      <c r="MZO434" s="1209"/>
      <c r="MZP434" s="1209"/>
      <c r="MZQ434" s="1209"/>
      <c r="MZR434" s="1209"/>
      <c r="MZS434" s="1210"/>
      <c r="MZT434" s="1211"/>
      <c r="MZU434" s="1210"/>
      <c r="MZW434" s="1208"/>
      <c r="MZX434" s="1209"/>
      <c r="MZY434" s="1209"/>
      <c r="MZZ434" s="1209"/>
      <c r="NAA434" s="1209"/>
      <c r="NAB434" s="1210"/>
      <c r="NAC434" s="1211"/>
      <c r="NAD434" s="1210"/>
      <c r="NAF434" s="1208"/>
      <c r="NAG434" s="1209"/>
      <c r="NAH434" s="1209"/>
      <c r="NAI434" s="1209"/>
      <c r="NAJ434" s="1209"/>
      <c r="NAK434" s="1210"/>
      <c r="NAL434" s="1211"/>
      <c r="NAM434" s="1210"/>
      <c r="NAO434" s="1208"/>
      <c r="NAP434" s="1209"/>
      <c r="NAQ434" s="1209"/>
      <c r="NAR434" s="1209"/>
      <c r="NAS434" s="1209"/>
      <c r="NAT434" s="1210"/>
      <c r="NAU434" s="1211"/>
      <c r="NAV434" s="1210"/>
      <c r="NAX434" s="1208"/>
      <c r="NAY434" s="1209"/>
      <c r="NAZ434" s="1209"/>
      <c r="NBA434" s="1209"/>
      <c r="NBB434" s="1209"/>
      <c r="NBC434" s="1210"/>
      <c r="NBD434" s="1211"/>
      <c r="NBE434" s="1210"/>
      <c r="NBG434" s="1208"/>
      <c r="NBH434" s="1209"/>
      <c r="NBI434" s="1209"/>
      <c r="NBJ434" s="1209"/>
      <c r="NBK434" s="1209"/>
      <c r="NBL434" s="1210"/>
      <c r="NBM434" s="1211"/>
      <c r="NBN434" s="1210"/>
      <c r="NBP434" s="1208"/>
      <c r="NBQ434" s="1209"/>
      <c r="NBR434" s="1209"/>
      <c r="NBS434" s="1209"/>
      <c r="NBT434" s="1209"/>
      <c r="NBU434" s="1210"/>
      <c r="NBV434" s="1211"/>
      <c r="NBW434" s="1210"/>
      <c r="NBY434" s="1208"/>
      <c r="NBZ434" s="1209"/>
      <c r="NCA434" s="1209"/>
      <c r="NCB434" s="1209"/>
      <c r="NCC434" s="1209"/>
      <c r="NCD434" s="1210"/>
      <c r="NCE434" s="1211"/>
      <c r="NCF434" s="1210"/>
      <c r="NCH434" s="1208"/>
      <c r="NCI434" s="1209"/>
      <c r="NCJ434" s="1209"/>
      <c r="NCK434" s="1209"/>
      <c r="NCL434" s="1209"/>
      <c r="NCM434" s="1210"/>
      <c r="NCN434" s="1211"/>
      <c r="NCO434" s="1210"/>
      <c r="NCQ434" s="1208"/>
      <c r="NCR434" s="1209"/>
      <c r="NCS434" s="1209"/>
      <c r="NCT434" s="1209"/>
      <c r="NCU434" s="1209"/>
      <c r="NCV434" s="1210"/>
      <c r="NCW434" s="1211"/>
      <c r="NCX434" s="1210"/>
      <c r="NCZ434" s="1208"/>
      <c r="NDA434" s="1209"/>
      <c r="NDB434" s="1209"/>
      <c r="NDC434" s="1209"/>
      <c r="NDD434" s="1209"/>
      <c r="NDE434" s="1210"/>
      <c r="NDF434" s="1211"/>
      <c r="NDG434" s="1210"/>
      <c r="NDI434" s="1208"/>
      <c r="NDJ434" s="1209"/>
      <c r="NDK434" s="1209"/>
      <c r="NDL434" s="1209"/>
      <c r="NDM434" s="1209"/>
      <c r="NDN434" s="1210"/>
      <c r="NDO434" s="1211"/>
      <c r="NDP434" s="1210"/>
      <c r="NDR434" s="1208"/>
      <c r="NDS434" s="1209"/>
      <c r="NDT434" s="1209"/>
      <c r="NDU434" s="1209"/>
      <c r="NDV434" s="1209"/>
      <c r="NDW434" s="1210"/>
      <c r="NDX434" s="1211"/>
      <c r="NDY434" s="1210"/>
      <c r="NEA434" s="1208"/>
      <c r="NEB434" s="1209"/>
      <c r="NEC434" s="1209"/>
      <c r="NED434" s="1209"/>
      <c r="NEE434" s="1209"/>
      <c r="NEF434" s="1210"/>
      <c r="NEG434" s="1211"/>
      <c r="NEH434" s="1210"/>
      <c r="NEJ434" s="1208"/>
      <c r="NEK434" s="1209"/>
      <c r="NEL434" s="1209"/>
      <c r="NEM434" s="1209"/>
      <c r="NEN434" s="1209"/>
      <c r="NEO434" s="1210"/>
      <c r="NEP434" s="1211"/>
      <c r="NEQ434" s="1210"/>
      <c r="NES434" s="1208"/>
      <c r="NET434" s="1209"/>
      <c r="NEU434" s="1209"/>
      <c r="NEV434" s="1209"/>
      <c r="NEW434" s="1209"/>
      <c r="NEX434" s="1210"/>
      <c r="NEY434" s="1211"/>
      <c r="NEZ434" s="1210"/>
      <c r="NFB434" s="1208"/>
      <c r="NFC434" s="1209"/>
      <c r="NFD434" s="1209"/>
      <c r="NFE434" s="1209"/>
      <c r="NFF434" s="1209"/>
      <c r="NFG434" s="1210"/>
      <c r="NFH434" s="1211"/>
      <c r="NFI434" s="1210"/>
      <c r="NFK434" s="1208"/>
      <c r="NFL434" s="1209"/>
      <c r="NFM434" s="1209"/>
      <c r="NFN434" s="1209"/>
      <c r="NFO434" s="1209"/>
      <c r="NFP434" s="1210"/>
      <c r="NFQ434" s="1211"/>
      <c r="NFR434" s="1210"/>
      <c r="NFT434" s="1208"/>
      <c r="NFU434" s="1209"/>
      <c r="NFV434" s="1209"/>
      <c r="NFW434" s="1209"/>
      <c r="NFX434" s="1209"/>
      <c r="NFY434" s="1210"/>
      <c r="NFZ434" s="1211"/>
      <c r="NGA434" s="1210"/>
      <c r="NGC434" s="1208"/>
      <c r="NGD434" s="1209"/>
      <c r="NGE434" s="1209"/>
      <c r="NGF434" s="1209"/>
      <c r="NGG434" s="1209"/>
      <c r="NGH434" s="1210"/>
      <c r="NGI434" s="1211"/>
      <c r="NGJ434" s="1210"/>
      <c r="NGL434" s="1208"/>
      <c r="NGM434" s="1209"/>
      <c r="NGN434" s="1209"/>
      <c r="NGO434" s="1209"/>
      <c r="NGP434" s="1209"/>
      <c r="NGQ434" s="1210"/>
      <c r="NGR434" s="1211"/>
      <c r="NGS434" s="1210"/>
      <c r="NGU434" s="1208"/>
      <c r="NGV434" s="1209"/>
      <c r="NGW434" s="1209"/>
      <c r="NGX434" s="1209"/>
      <c r="NGY434" s="1209"/>
      <c r="NGZ434" s="1210"/>
      <c r="NHA434" s="1211"/>
      <c r="NHB434" s="1210"/>
      <c r="NHD434" s="1208"/>
      <c r="NHE434" s="1209"/>
      <c r="NHF434" s="1209"/>
      <c r="NHG434" s="1209"/>
      <c r="NHH434" s="1209"/>
      <c r="NHI434" s="1210"/>
      <c r="NHJ434" s="1211"/>
      <c r="NHK434" s="1210"/>
      <c r="NHM434" s="1208"/>
      <c r="NHN434" s="1209"/>
      <c r="NHO434" s="1209"/>
      <c r="NHP434" s="1209"/>
      <c r="NHQ434" s="1209"/>
      <c r="NHR434" s="1210"/>
      <c r="NHS434" s="1211"/>
      <c r="NHT434" s="1210"/>
      <c r="NHV434" s="1208"/>
      <c r="NHW434" s="1209"/>
      <c r="NHX434" s="1209"/>
      <c r="NHY434" s="1209"/>
      <c r="NHZ434" s="1209"/>
      <c r="NIA434" s="1210"/>
      <c r="NIB434" s="1211"/>
      <c r="NIC434" s="1210"/>
      <c r="NIE434" s="1208"/>
      <c r="NIF434" s="1209"/>
      <c r="NIG434" s="1209"/>
      <c r="NIH434" s="1209"/>
      <c r="NII434" s="1209"/>
      <c r="NIJ434" s="1210"/>
      <c r="NIK434" s="1211"/>
      <c r="NIL434" s="1210"/>
      <c r="NIN434" s="1208"/>
      <c r="NIO434" s="1209"/>
      <c r="NIP434" s="1209"/>
      <c r="NIQ434" s="1209"/>
      <c r="NIR434" s="1209"/>
      <c r="NIS434" s="1210"/>
      <c r="NIT434" s="1211"/>
      <c r="NIU434" s="1210"/>
      <c r="NIW434" s="1208"/>
      <c r="NIX434" s="1209"/>
      <c r="NIY434" s="1209"/>
      <c r="NIZ434" s="1209"/>
      <c r="NJA434" s="1209"/>
      <c r="NJB434" s="1210"/>
      <c r="NJC434" s="1211"/>
      <c r="NJD434" s="1210"/>
      <c r="NJF434" s="1208"/>
      <c r="NJG434" s="1209"/>
      <c r="NJH434" s="1209"/>
      <c r="NJI434" s="1209"/>
      <c r="NJJ434" s="1209"/>
      <c r="NJK434" s="1210"/>
      <c r="NJL434" s="1211"/>
      <c r="NJM434" s="1210"/>
      <c r="NJO434" s="1208"/>
      <c r="NJP434" s="1209"/>
      <c r="NJQ434" s="1209"/>
      <c r="NJR434" s="1209"/>
      <c r="NJS434" s="1209"/>
      <c r="NJT434" s="1210"/>
      <c r="NJU434" s="1211"/>
      <c r="NJV434" s="1210"/>
      <c r="NJX434" s="1208"/>
      <c r="NJY434" s="1209"/>
      <c r="NJZ434" s="1209"/>
      <c r="NKA434" s="1209"/>
      <c r="NKB434" s="1209"/>
      <c r="NKC434" s="1210"/>
      <c r="NKD434" s="1211"/>
      <c r="NKE434" s="1210"/>
      <c r="NKG434" s="1208"/>
      <c r="NKH434" s="1209"/>
      <c r="NKI434" s="1209"/>
      <c r="NKJ434" s="1209"/>
      <c r="NKK434" s="1209"/>
      <c r="NKL434" s="1210"/>
      <c r="NKM434" s="1211"/>
      <c r="NKN434" s="1210"/>
      <c r="NKP434" s="1208"/>
      <c r="NKQ434" s="1209"/>
      <c r="NKR434" s="1209"/>
      <c r="NKS434" s="1209"/>
      <c r="NKT434" s="1209"/>
      <c r="NKU434" s="1210"/>
      <c r="NKV434" s="1211"/>
      <c r="NKW434" s="1210"/>
      <c r="NKY434" s="1208"/>
      <c r="NKZ434" s="1209"/>
      <c r="NLA434" s="1209"/>
      <c r="NLB434" s="1209"/>
      <c r="NLC434" s="1209"/>
      <c r="NLD434" s="1210"/>
      <c r="NLE434" s="1211"/>
      <c r="NLF434" s="1210"/>
      <c r="NLH434" s="1208"/>
      <c r="NLI434" s="1209"/>
      <c r="NLJ434" s="1209"/>
      <c r="NLK434" s="1209"/>
      <c r="NLL434" s="1209"/>
      <c r="NLM434" s="1210"/>
      <c r="NLN434" s="1211"/>
      <c r="NLO434" s="1210"/>
      <c r="NLQ434" s="1208"/>
      <c r="NLR434" s="1209"/>
      <c r="NLS434" s="1209"/>
      <c r="NLT434" s="1209"/>
      <c r="NLU434" s="1209"/>
      <c r="NLV434" s="1210"/>
      <c r="NLW434" s="1211"/>
      <c r="NLX434" s="1210"/>
      <c r="NLZ434" s="1208"/>
      <c r="NMA434" s="1209"/>
      <c r="NMB434" s="1209"/>
      <c r="NMC434" s="1209"/>
      <c r="NMD434" s="1209"/>
      <c r="NME434" s="1210"/>
      <c r="NMF434" s="1211"/>
      <c r="NMG434" s="1210"/>
      <c r="NMI434" s="1208"/>
      <c r="NMJ434" s="1209"/>
      <c r="NMK434" s="1209"/>
      <c r="NML434" s="1209"/>
      <c r="NMM434" s="1209"/>
      <c r="NMN434" s="1210"/>
      <c r="NMO434" s="1211"/>
      <c r="NMP434" s="1210"/>
      <c r="NMR434" s="1208"/>
      <c r="NMS434" s="1209"/>
      <c r="NMT434" s="1209"/>
      <c r="NMU434" s="1209"/>
      <c r="NMV434" s="1209"/>
      <c r="NMW434" s="1210"/>
      <c r="NMX434" s="1211"/>
      <c r="NMY434" s="1210"/>
      <c r="NNA434" s="1208"/>
      <c r="NNB434" s="1209"/>
      <c r="NNC434" s="1209"/>
      <c r="NND434" s="1209"/>
      <c r="NNE434" s="1209"/>
      <c r="NNF434" s="1210"/>
      <c r="NNG434" s="1211"/>
      <c r="NNH434" s="1210"/>
      <c r="NNJ434" s="1208"/>
      <c r="NNK434" s="1209"/>
      <c r="NNL434" s="1209"/>
      <c r="NNM434" s="1209"/>
      <c r="NNN434" s="1209"/>
      <c r="NNO434" s="1210"/>
      <c r="NNP434" s="1211"/>
      <c r="NNQ434" s="1210"/>
      <c r="NNS434" s="1208"/>
      <c r="NNT434" s="1209"/>
      <c r="NNU434" s="1209"/>
      <c r="NNV434" s="1209"/>
      <c r="NNW434" s="1209"/>
      <c r="NNX434" s="1210"/>
      <c r="NNY434" s="1211"/>
      <c r="NNZ434" s="1210"/>
      <c r="NOB434" s="1208"/>
      <c r="NOC434" s="1209"/>
      <c r="NOD434" s="1209"/>
      <c r="NOE434" s="1209"/>
      <c r="NOF434" s="1209"/>
      <c r="NOG434" s="1210"/>
      <c r="NOH434" s="1211"/>
      <c r="NOI434" s="1210"/>
      <c r="NOK434" s="1208"/>
      <c r="NOL434" s="1209"/>
      <c r="NOM434" s="1209"/>
      <c r="NON434" s="1209"/>
      <c r="NOO434" s="1209"/>
      <c r="NOP434" s="1210"/>
      <c r="NOQ434" s="1211"/>
      <c r="NOR434" s="1210"/>
      <c r="NOT434" s="1208"/>
      <c r="NOU434" s="1209"/>
      <c r="NOV434" s="1209"/>
      <c r="NOW434" s="1209"/>
      <c r="NOX434" s="1209"/>
      <c r="NOY434" s="1210"/>
      <c r="NOZ434" s="1211"/>
      <c r="NPA434" s="1210"/>
      <c r="NPC434" s="1208"/>
      <c r="NPD434" s="1209"/>
      <c r="NPE434" s="1209"/>
      <c r="NPF434" s="1209"/>
      <c r="NPG434" s="1209"/>
      <c r="NPH434" s="1210"/>
      <c r="NPI434" s="1211"/>
      <c r="NPJ434" s="1210"/>
      <c r="NPL434" s="1208"/>
      <c r="NPM434" s="1209"/>
      <c r="NPN434" s="1209"/>
      <c r="NPO434" s="1209"/>
      <c r="NPP434" s="1209"/>
      <c r="NPQ434" s="1210"/>
      <c r="NPR434" s="1211"/>
      <c r="NPS434" s="1210"/>
      <c r="NPU434" s="1208"/>
      <c r="NPV434" s="1209"/>
      <c r="NPW434" s="1209"/>
      <c r="NPX434" s="1209"/>
      <c r="NPY434" s="1209"/>
      <c r="NPZ434" s="1210"/>
      <c r="NQA434" s="1211"/>
      <c r="NQB434" s="1210"/>
      <c r="NQD434" s="1208"/>
      <c r="NQE434" s="1209"/>
      <c r="NQF434" s="1209"/>
      <c r="NQG434" s="1209"/>
      <c r="NQH434" s="1209"/>
      <c r="NQI434" s="1210"/>
      <c r="NQJ434" s="1211"/>
      <c r="NQK434" s="1210"/>
      <c r="NQM434" s="1208"/>
      <c r="NQN434" s="1209"/>
      <c r="NQO434" s="1209"/>
      <c r="NQP434" s="1209"/>
      <c r="NQQ434" s="1209"/>
      <c r="NQR434" s="1210"/>
      <c r="NQS434" s="1211"/>
      <c r="NQT434" s="1210"/>
      <c r="NQV434" s="1208"/>
      <c r="NQW434" s="1209"/>
      <c r="NQX434" s="1209"/>
      <c r="NQY434" s="1209"/>
      <c r="NQZ434" s="1209"/>
      <c r="NRA434" s="1210"/>
      <c r="NRB434" s="1211"/>
      <c r="NRC434" s="1210"/>
      <c r="NRE434" s="1208"/>
      <c r="NRF434" s="1209"/>
      <c r="NRG434" s="1209"/>
      <c r="NRH434" s="1209"/>
      <c r="NRI434" s="1209"/>
      <c r="NRJ434" s="1210"/>
      <c r="NRK434" s="1211"/>
      <c r="NRL434" s="1210"/>
      <c r="NRN434" s="1208"/>
      <c r="NRO434" s="1209"/>
      <c r="NRP434" s="1209"/>
      <c r="NRQ434" s="1209"/>
      <c r="NRR434" s="1209"/>
      <c r="NRS434" s="1210"/>
      <c r="NRT434" s="1211"/>
      <c r="NRU434" s="1210"/>
      <c r="NRW434" s="1208"/>
      <c r="NRX434" s="1209"/>
      <c r="NRY434" s="1209"/>
      <c r="NRZ434" s="1209"/>
      <c r="NSA434" s="1209"/>
      <c r="NSB434" s="1210"/>
      <c r="NSC434" s="1211"/>
      <c r="NSD434" s="1210"/>
      <c r="NSF434" s="1208"/>
      <c r="NSG434" s="1209"/>
      <c r="NSH434" s="1209"/>
      <c r="NSI434" s="1209"/>
      <c r="NSJ434" s="1209"/>
      <c r="NSK434" s="1210"/>
      <c r="NSL434" s="1211"/>
      <c r="NSM434" s="1210"/>
      <c r="NSO434" s="1208"/>
      <c r="NSP434" s="1209"/>
      <c r="NSQ434" s="1209"/>
      <c r="NSR434" s="1209"/>
      <c r="NSS434" s="1209"/>
      <c r="NST434" s="1210"/>
      <c r="NSU434" s="1211"/>
      <c r="NSV434" s="1210"/>
      <c r="NSX434" s="1208"/>
      <c r="NSY434" s="1209"/>
      <c r="NSZ434" s="1209"/>
      <c r="NTA434" s="1209"/>
      <c r="NTB434" s="1209"/>
      <c r="NTC434" s="1210"/>
      <c r="NTD434" s="1211"/>
      <c r="NTE434" s="1210"/>
      <c r="NTG434" s="1208"/>
      <c r="NTH434" s="1209"/>
      <c r="NTI434" s="1209"/>
      <c r="NTJ434" s="1209"/>
      <c r="NTK434" s="1209"/>
      <c r="NTL434" s="1210"/>
      <c r="NTM434" s="1211"/>
      <c r="NTN434" s="1210"/>
      <c r="NTP434" s="1208"/>
      <c r="NTQ434" s="1209"/>
      <c r="NTR434" s="1209"/>
      <c r="NTS434" s="1209"/>
      <c r="NTT434" s="1209"/>
      <c r="NTU434" s="1210"/>
      <c r="NTV434" s="1211"/>
      <c r="NTW434" s="1210"/>
      <c r="NTY434" s="1208"/>
      <c r="NTZ434" s="1209"/>
      <c r="NUA434" s="1209"/>
      <c r="NUB434" s="1209"/>
      <c r="NUC434" s="1209"/>
      <c r="NUD434" s="1210"/>
      <c r="NUE434" s="1211"/>
      <c r="NUF434" s="1210"/>
      <c r="NUH434" s="1208"/>
      <c r="NUI434" s="1209"/>
      <c r="NUJ434" s="1209"/>
      <c r="NUK434" s="1209"/>
      <c r="NUL434" s="1209"/>
      <c r="NUM434" s="1210"/>
      <c r="NUN434" s="1211"/>
      <c r="NUO434" s="1210"/>
      <c r="NUQ434" s="1208"/>
      <c r="NUR434" s="1209"/>
      <c r="NUS434" s="1209"/>
      <c r="NUT434" s="1209"/>
      <c r="NUU434" s="1209"/>
      <c r="NUV434" s="1210"/>
      <c r="NUW434" s="1211"/>
      <c r="NUX434" s="1210"/>
      <c r="NUZ434" s="1208"/>
      <c r="NVA434" s="1209"/>
      <c r="NVB434" s="1209"/>
      <c r="NVC434" s="1209"/>
      <c r="NVD434" s="1209"/>
      <c r="NVE434" s="1210"/>
      <c r="NVF434" s="1211"/>
      <c r="NVG434" s="1210"/>
      <c r="NVI434" s="1208"/>
      <c r="NVJ434" s="1209"/>
      <c r="NVK434" s="1209"/>
      <c r="NVL434" s="1209"/>
      <c r="NVM434" s="1209"/>
      <c r="NVN434" s="1210"/>
      <c r="NVO434" s="1211"/>
      <c r="NVP434" s="1210"/>
      <c r="NVR434" s="1208"/>
      <c r="NVS434" s="1209"/>
      <c r="NVT434" s="1209"/>
      <c r="NVU434" s="1209"/>
      <c r="NVV434" s="1209"/>
      <c r="NVW434" s="1210"/>
      <c r="NVX434" s="1211"/>
      <c r="NVY434" s="1210"/>
      <c r="NWA434" s="1208"/>
      <c r="NWB434" s="1209"/>
      <c r="NWC434" s="1209"/>
      <c r="NWD434" s="1209"/>
      <c r="NWE434" s="1209"/>
      <c r="NWF434" s="1210"/>
      <c r="NWG434" s="1211"/>
      <c r="NWH434" s="1210"/>
      <c r="NWJ434" s="1208"/>
      <c r="NWK434" s="1209"/>
      <c r="NWL434" s="1209"/>
      <c r="NWM434" s="1209"/>
      <c r="NWN434" s="1209"/>
      <c r="NWO434" s="1210"/>
      <c r="NWP434" s="1211"/>
      <c r="NWQ434" s="1210"/>
      <c r="NWS434" s="1208"/>
      <c r="NWT434" s="1209"/>
      <c r="NWU434" s="1209"/>
      <c r="NWV434" s="1209"/>
      <c r="NWW434" s="1209"/>
      <c r="NWX434" s="1210"/>
      <c r="NWY434" s="1211"/>
      <c r="NWZ434" s="1210"/>
      <c r="NXB434" s="1208"/>
      <c r="NXC434" s="1209"/>
      <c r="NXD434" s="1209"/>
      <c r="NXE434" s="1209"/>
      <c r="NXF434" s="1209"/>
      <c r="NXG434" s="1210"/>
      <c r="NXH434" s="1211"/>
      <c r="NXI434" s="1210"/>
      <c r="NXK434" s="1208"/>
      <c r="NXL434" s="1209"/>
      <c r="NXM434" s="1209"/>
      <c r="NXN434" s="1209"/>
      <c r="NXO434" s="1209"/>
      <c r="NXP434" s="1210"/>
      <c r="NXQ434" s="1211"/>
      <c r="NXR434" s="1210"/>
      <c r="NXT434" s="1208"/>
      <c r="NXU434" s="1209"/>
      <c r="NXV434" s="1209"/>
      <c r="NXW434" s="1209"/>
      <c r="NXX434" s="1209"/>
      <c r="NXY434" s="1210"/>
      <c r="NXZ434" s="1211"/>
      <c r="NYA434" s="1210"/>
      <c r="NYC434" s="1208"/>
      <c r="NYD434" s="1209"/>
      <c r="NYE434" s="1209"/>
      <c r="NYF434" s="1209"/>
      <c r="NYG434" s="1209"/>
      <c r="NYH434" s="1210"/>
      <c r="NYI434" s="1211"/>
      <c r="NYJ434" s="1210"/>
      <c r="NYL434" s="1208"/>
      <c r="NYM434" s="1209"/>
      <c r="NYN434" s="1209"/>
      <c r="NYO434" s="1209"/>
      <c r="NYP434" s="1209"/>
      <c r="NYQ434" s="1210"/>
      <c r="NYR434" s="1211"/>
      <c r="NYS434" s="1210"/>
      <c r="NYU434" s="1208"/>
      <c r="NYV434" s="1209"/>
      <c r="NYW434" s="1209"/>
      <c r="NYX434" s="1209"/>
      <c r="NYY434" s="1209"/>
      <c r="NYZ434" s="1210"/>
      <c r="NZA434" s="1211"/>
      <c r="NZB434" s="1210"/>
      <c r="NZD434" s="1208"/>
      <c r="NZE434" s="1209"/>
      <c r="NZF434" s="1209"/>
      <c r="NZG434" s="1209"/>
      <c r="NZH434" s="1209"/>
      <c r="NZI434" s="1210"/>
      <c r="NZJ434" s="1211"/>
      <c r="NZK434" s="1210"/>
      <c r="NZM434" s="1208"/>
      <c r="NZN434" s="1209"/>
      <c r="NZO434" s="1209"/>
      <c r="NZP434" s="1209"/>
      <c r="NZQ434" s="1209"/>
      <c r="NZR434" s="1210"/>
      <c r="NZS434" s="1211"/>
      <c r="NZT434" s="1210"/>
      <c r="NZV434" s="1208"/>
      <c r="NZW434" s="1209"/>
      <c r="NZX434" s="1209"/>
      <c r="NZY434" s="1209"/>
      <c r="NZZ434" s="1209"/>
      <c r="OAA434" s="1210"/>
      <c r="OAB434" s="1211"/>
      <c r="OAC434" s="1210"/>
      <c r="OAE434" s="1208"/>
      <c r="OAF434" s="1209"/>
      <c r="OAG434" s="1209"/>
      <c r="OAH434" s="1209"/>
      <c r="OAI434" s="1209"/>
      <c r="OAJ434" s="1210"/>
      <c r="OAK434" s="1211"/>
      <c r="OAL434" s="1210"/>
      <c r="OAN434" s="1208"/>
      <c r="OAO434" s="1209"/>
      <c r="OAP434" s="1209"/>
      <c r="OAQ434" s="1209"/>
      <c r="OAR434" s="1209"/>
      <c r="OAS434" s="1210"/>
      <c r="OAT434" s="1211"/>
      <c r="OAU434" s="1210"/>
      <c r="OAW434" s="1208"/>
      <c r="OAX434" s="1209"/>
      <c r="OAY434" s="1209"/>
      <c r="OAZ434" s="1209"/>
      <c r="OBA434" s="1209"/>
      <c r="OBB434" s="1210"/>
      <c r="OBC434" s="1211"/>
      <c r="OBD434" s="1210"/>
      <c r="OBF434" s="1208"/>
      <c r="OBG434" s="1209"/>
      <c r="OBH434" s="1209"/>
      <c r="OBI434" s="1209"/>
      <c r="OBJ434" s="1209"/>
      <c r="OBK434" s="1210"/>
      <c r="OBL434" s="1211"/>
      <c r="OBM434" s="1210"/>
      <c r="OBO434" s="1208"/>
      <c r="OBP434" s="1209"/>
      <c r="OBQ434" s="1209"/>
      <c r="OBR434" s="1209"/>
      <c r="OBS434" s="1209"/>
      <c r="OBT434" s="1210"/>
      <c r="OBU434" s="1211"/>
      <c r="OBV434" s="1210"/>
      <c r="OBX434" s="1208"/>
      <c r="OBY434" s="1209"/>
      <c r="OBZ434" s="1209"/>
      <c r="OCA434" s="1209"/>
      <c r="OCB434" s="1209"/>
      <c r="OCC434" s="1210"/>
      <c r="OCD434" s="1211"/>
      <c r="OCE434" s="1210"/>
      <c r="OCG434" s="1208"/>
      <c r="OCH434" s="1209"/>
      <c r="OCI434" s="1209"/>
      <c r="OCJ434" s="1209"/>
      <c r="OCK434" s="1209"/>
      <c r="OCL434" s="1210"/>
      <c r="OCM434" s="1211"/>
      <c r="OCN434" s="1210"/>
      <c r="OCP434" s="1208"/>
      <c r="OCQ434" s="1209"/>
      <c r="OCR434" s="1209"/>
      <c r="OCS434" s="1209"/>
      <c r="OCT434" s="1209"/>
      <c r="OCU434" s="1210"/>
      <c r="OCV434" s="1211"/>
      <c r="OCW434" s="1210"/>
      <c r="OCY434" s="1208"/>
      <c r="OCZ434" s="1209"/>
      <c r="ODA434" s="1209"/>
      <c r="ODB434" s="1209"/>
      <c r="ODC434" s="1209"/>
      <c r="ODD434" s="1210"/>
      <c r="ODE434" s="1211"/>
      <c r="ODF434" s="1210"/>
      <c r="ODH434" s="1208"/>
      <c r="ODI434" s="1209"/>
      <c r="ODJ434" s="1209"/>
      <c r="ODK434" s="1209"/>
      <c r="ODL434" s="1209"/>
      <c r="ODM434" s="1210"/>
      <c r="ODN434" s="1211"/>
      <c r="ODO434" s="1210"/>
      <c r="ODQ434" s="1208"/>
      <c r="ODR434" s="1209"/>
      <c r="ODS434" s="1209"/>
      <c r="ODT434" s="1209"/>
      <c r="ODU434" s="1209"/>
      <c r="ODV434" s="1210"/>
      <c r="ODW434" s="1211"/>
      <c r="ODX434" s="1210"/>
      <c r="ODZ434" s="1208"/>
      <c r="OEA434" s="1209"/>
      <c r="OEB434" s="1209"/>
      <c r="OEC434" s="1209"/>
      <c r="OED434" s="1209"/>
      <c r="OEE434" s="1210"/>
      <c r="OEF434" s="1211"/>
      <c r="OEG434" s="1210"/>
      <c r="OEI434" s="1208"/>
      <c r="OEJ434" s="1209"/>
      <c r="OEK434" s="1209"/>
      <c r="OEL434" s="1209"/>
      <c r="OEM434" s="1209"/>
      <c r="OEN434" s="1210"/>
      <c r="OEO434" s="1211"/>
      <c r="OEP434" s="1210"/>
      <c r="OER434" s="1208"/>
      <c r="OES434" s="1209"/>
      <c r="OET434" s="1209"/>
      <c r="OEU434" s="1209"/>
      <c r="OEV434" s="1209"/>
      <c r="OEW434" s="1210"/>
      <c r="OEX434" s="1211"/>
      <c r="OEY434" s="1210"/>
      <c r="OFA434" s="1208"/>
      <c r="OFB434" s="1209"/>
      <c r="OFC434" s="1209"/>
      <c r="OFD434" s="1209"/>
      <c r="OFE434" s="1209"/>
      <c r="OFF434" s="1210"/>
      <c r="OFG434" s="1211"/>
      <c r="OFH434" s="1210"/>
      <c r="OFJ434" s="1208"/>
      <c r="OFK434" s="1209"/>
      <c r="OFL434" s="1209"/>
      <c r="OFM434" s="1209"/>
      <c r="OFN434" s="1209"/>
      <c r="OFO434" s="1210"/>
      <c r="OFP434" s="1211"/>
      <c r="OFQ434" s="1210"/>
      <c r="OFS434" s="1208"/>
      <c r="OFT434" s="1209"/>
      <c r="OFU434" s="1209"/>
      <c r="OFV434" s="1209"/>
      <c r="OFW434" s="1209"/>
      <c r="OFX434" s="1210"/>
      <c r="OFY434" s="1211"/>
      <c r="OFZ434" s="1210"/>
      <c r="OGB434" s="1208"/>
      <c r="OGC434" s="1209"/>
      <c r="OGD434" s="1209"/>
      <c r="OGE434" s="1209"/>
      <c r="OGF434" s="1209"/>
      <c r="OGG434" s="1210"/>
      <c r="OGH434" s="1211"/>
      <c r="OGI434" s="1210"/>
      <c r="OGK434" s="1208"/>
      <c r="OGL434" s="1209"/>
      <c r="OGM434" s="1209"/>
      <c r="OGN434" s="1209"/>
      <c r="OGO434" s="1209"/>
      <c r="OGP434" s="1210"/>
      <c r="OGQ434" s="1211"/>
      <c r="OGR434" s="1210"/>
      <c r="OGT434" s="1208"/>
      <c r="OGU434" s="1209"/>
      <c r="OGV434" s="1209"/>
      <c r="OGW434" s="1209"/>
      <c r="OGX434" s="1209"/>
      <c r="OGY434" s="1210"/>
      <c r="OGZ434" s="1211"/>
      <c r="OHA434" s="1210"/>
      <c r="OHC434" s="1208"/>
      <c r="OHD434" s="1209"/>
      <c r="OHE434" s="1209"/>
      <c r="OHF434" s="1209"/>
      <c r="OHG434" s="1209"/>
      <c r="OHH434" s="1210"/>
      <c r="OHI434" s="1211"/>
      <c r="OHJ434" s="1210"/>
      <c r="OHL434" s="1208"/>
      <c r="OHM434" s="1209"/>
      <c r="OHN434" s="1209"/>
      <c r="OHO434" s="1209"/>
      <c r="OHP434" s="1209"/>
      <c r="OHQ434" s="1210"/>
      <c r="OHR434" s="1211"/>
      <c r="OHS434" s="1210"/>
      <c r="OHU434" s="1208"/>
      <c r="OHV434" s="1209"/>
      <c r="OHW434" s="1209"/>
      <c r="OHX434" s="1209"/>
      <c r="OHY434" s="1209"/>
      <c r="OHZ434" s="1210"/>
      <c r="OIA434" s="1211"/>
      <c r="OIB434" s="1210"/>
      <c r="OID434" s="1208"/>
      <c r="OIE434" s="1209"/>
      <c r="OIF434" s="1209"/>
      <c r="OIG434" s="1209"/>
      <c r="OIH434" s="1209"/>
      <c r="OII434" s="1210"/>
      <c r="OIJ434" s="1211"/>
      <c r="OIK434" s="1210"/>
      <c r="OIM434" s="1208"/>
      <c r="OIN434" s="1209"/>
      <c r="OIO434" s="1209"/>
      <c r="OIP434" s="1209"/>
      <c r="OIQ434" s="1209"/>
      <c r="OIR434" s="1210"/>
      <c r="OIS434" s="1211"/>
      <c r="OIT434" s="1210"/>
      <c r="OIV434" s="1208"/>
      <c r="OIW434" s="1209"/>
      <c r="OIX434" s="1209"/>
      <c r="OIY434" s="1209"/>
      <c r="OIZ434" s="1209"/>
      <c r="OJA434" s="1210"/>
      <c r="OJB434" s="1211"/>
      <c r="OJC434" s="1210"/>
      <c r="OJE434" s="1208"/>
      <c r="OJF434" s="1209"/>
      <c r="OJG434" s="1209"/>
      <c r="OJH434" s="1209"/>
      <c r="OJI434" s="1209"/>
      <c r="OJJ434" s="1210"/>
      <c r="OJK434" s="1211"/>
      <c r="OJL434" s="1210"/>
      <c r="OJN434" s="1208"/>
      <c r="OJO434" s="1209"/>
      <c r="OJP434" s="1209"/>
      <c r="OJQ434" s="1209"/>
      <c r="OJR434" s="1209"/>
      <c r="OJS434" s="1210"/>
      <c r="OJT434" s="1211"/>
      <c r="OJU434" s="1210"/>
      <c r="OJW434" s="1208"/>
      <c r="OJX434" s="1209"/>
      <c r="OJY434" s="1209"/>
      <c r="OJZ434" s="1209"/>
      <c r="OKA434" s="1209"/>
      <c r="OKB434" s="1210"/>
      <c r="OKC434" s="1211"/>
      <c r="OKD434" s="1210"/>
      <c r="OKF434" s="1208"/>
      <c r="OKG434" s="1209"/>
      <c r="OKH434" s="1209"/>
      <c r="OKI434" s="1209"/>
      <c r="OKJ434" s="1209"/>
      <c r="OKK434" s="1210"/>
      <c r="OKL434" s="1211"/>
      <c r="OKM434" s="1210"/>
      <c r="OKO434" s="1208"/>
      <c r="OKP434" s="1209"/>
      <c r="OKQ434" s="1209"/>
      <c r="OKR434" s="1209"/>
      <c r="OKS434" s="1209"/>
      <c r="OKT434" s="1210"/>
      <c r="OKU434" s="1211"/>
      <c r="OKV434" s="1210"/>
      <c r="OKX434" s="1208"/>
      <c r="OKY434" s="1209"/>
      <c r="OKZ434" s="1209"/>
      <c r="OLA434" s="1209"/>
      <c r="OLB434" s="1209"/>
      <c r="OLC434" s="1210"/>
      <c r="OLD434" s="1211"/>
      <c r="OLE434" s="1210"/>
      <c r="OLG434" s="1208"/>
      <c r="OLH434" s="1209"/>
      <c r="OLI434" s="1209"/>
      <c r="OLJ434" s="1209"/>
      <c r="OLK434" s="1209"/>
      <c r="OLL434" s="1210"/>
      <c r="OLM434" s="1211"/>
      <c r="OLN434" s="1210"/>
      <c r="OLP434" s="1208"/>
      <c r="OLQ434" s="1209"/>
      <c r="OLR434" s="1209"/>
      <c r="OLS434" s="1209"/>
      <c r="OLT434" s="1209"/>
      <c r="OLU434" s="1210"/>
      <c r="OLV434" s="1211"/>
      <c r="OLW434" s="1210"/>
      <c r="OLY434" s="1208"/>
      <c r="OLZ434" s="1209"/>
      <c r="OMA434" s="1209"/>
      <c r="OMB434" s="1209"/>
      <c r="OMC434" s="1209"/>
      <c r="OMD434" s="1210"/>
      <c r="OME434" s="1211"/>
      <c r="OMF434" s="1210"/>
      <c r="OMH434" s="1208"/>
      <c r="OMI434" s="1209"/>
      <c r="OMJ434" s="1209"/>
      <c r="OMK434" s="1209"/>
      <c r="OML434" s="1209"/>
      <c r="OMM434" s="1210"/>
      <c r="OMN434" s="1211"/>
      <c r="OMO434" s="1210"/>
      <c r="OMQ434" s="1208"/>
      <c r="OMR434" s="1209"/>
      <c r="OMS434" s="1209"/>
      <c r="OMT434" s="1209"/>
      <c r="OMU434" s="1209"/>
      <c r="OMV434" s="1210"/>
      <c r="OMW434" s="1211"/>
      <c r="OMX434" s="1210"/>
      <c r="OMZ434" s="1208"/>
      <c r="ONA434" s="1209"/>
      <c r="ONB434" s="1209"/>
      <c r="ONC434" s="1209"/>
      <c r="OND434" s="1209"/>
      <c r="ONE434" s="1210"/>
      <c r="ONF434" s="1211"/>
      <c r="ONG434" s="1210"/>
      <c r="ONI434" s="1208"/>
      <c r="ONJ434" s="1209"/>
      <c r="ONK434" s="1209"/>
      <c r="ONL434" s="1209"/>
      <c r="ONM434" s="1209"/>
      <c r="ONN434" s="1210"/>
      <c r="ONO434" s="1211"/>
      <c r="ONP434" s="1210"/>
      <c r="ONR434" s="1208"/>
      <c r="ONS434" s="1209"/>
      <c r="ONT434" s="1209"/>
      <c r="ONU434" s="1209"/>
      <c r="ONV434" s="1209"/>
      <c r="ONW434" s="1210"/>
      <c r="ONX434" s="1211"/>
      <c r="ONY434" s="1210"/>
      <c r="OOA434" s="1208"/>
      <c r="OOB434" s="1209"/>
      <c r="OOC434" s="1209"/>
      <c r="OOD434" s="1209"/>
      <c r="OOE434" s="1209"/>
      <c r="OOF434" s="1210"/>
      <c r="OOG434" s="1211"/>
      <c r="OOH434" s="1210"/>
      <c r="OOJ434" s="1208"/>
      <c r="OOK434" s="1209"/>
      <c r="OOL434" s="1209"/>
      <c r="OOM434" s="1209"/>
      <c r="OON434" s="1209"/>
      <c r="OOO434" s="1210"/>
      <c r="OOP434" s="1211"/>
      <c r="OOQ434" s="1210"/>
      <c r="OOS434" s="1208"/>
      <c r="OOT434" s="1209"/>
      <c r="OOU434" s="1209"/>
      <c r="OOV434" s="1209"/>
      <c r="OOW434" s="1209"/>
      <c r="OOX434" s="1210"/>
      <c r="OOY434" s="1211"/>
      <c r="OOZ434" s="1210"/>
      <c r="OPB434" s="1208"/>
      <c r="OPC434" s="1209"/>
      <c r="OPD434" s="1209"/>
      <c r="OPE434" s="1209"/>
      <c r="OPF434" s="1209"/>
      <c r="OPG434" s="1210"/>
      <c r="OPH434" s="1211"/>
      <c r="OPI434" s="1210"/>
      <c r="OPK434" s="1208"/>
      <c r="OPL434" s="1209"/>
      <c r="OPM434" s="1209"/>
      <c r="OPN434" s="1209"/>
      <c r="OPO434" s="1209"/>
      <c r="OPP434" s="1210"/>
      <c r="OPQ434" s="1211"/>
      <c r="OPR434" s="1210"/>
      <c r="OPT434" s="1208"/>
      <c r="OPU434" s="1209"/>
      <c r="OPV434" s="1209"/>
      <c r="OPW434" s="1209"/>
      <c r="OPX434" s="1209"/>
      <c r="OPY434" s="1210"/>
      <c r="OPZ434" s="1211"/>
      <c r="OQA434" s="1210"/>
      <c r="OQC434" s="1208"/>
      <c r="OQD434" s="1209"/>
      <c r="OQE434" s="1209"/>
      <c r="OQF434" s="1209"/>
      <c r="OQG434" s="1209"/>
      <c r="OQH434" s="1210"/>
      <c r="OQI434" s="1211"/>
      <c r="OQJ434" s="1210"/>
      <c r="OQL434" s="1208"/>
      <c r="OQM434" s="1209"/>
      <c r="OQN434" s="1209"/>
      <c r="OQO434" s="1209"/>
      <c r="OQP434" s="1209"/>
      <c r="OQQ434" s="1210"/>
      <c r="OQR434" s="1211"/>
      <c r="OQS434" s="1210"/>
      <c r="OQU434" s="1208"/>
      <c r="OQV434" s="1209"/>
      <c r="OQW434" s="1209"/>
      <c r="OQX434" s="1209"/>
      <c r="OQY434" s="1209"/>
      <c r="OQZ434" s="1210"/>
      <c r="ORA434" s="1211"/>
      <c r="ORB434" s="1210"/>
      <c r="ORD434" s="1208"/>
      <c r="ORE434" s="1209"/>
      <c r="ORF434" s="1209"/>
      <c r="ORG434" s="1209"/>
      <c r="ORH434" s="1209"/>
      <c r="ORI434" s="1210"/>
      <c r="ORJ434" s="1211"/>
      <c r="ORK434" s="1210"/>
      <c r="ORM434" s="1208"/>
      <c r="ORN434" s="1209"/>
      <c r="ORO434" s="1209"/>
      <c r="ORP434" s="1209"/>
      <c r="ORQ434" s="1209"/>
      <c r="ORR434" s="1210"/>
      <c r="ORS434" s="1211"/>
      <c r="ORT434" s="1210"/>
      <c r="ORV434" s="1208"/>
      <c r="ORW434" s="1209"/>
      <c r="ORX434" s="1209"/>
      <c r="ORY434" s="1209"/>
      <c r="ORZ434" s="1209"/>
      <c r="OSA434" s="1210"/>
      <c r="OSB434" s="1211"/>
      <c r="OSC434" s="1210"/>
      <c r="OSE434" s="1208"/>
      <c r="OSF434" s="1209"/>
      <c r="OSG434" s="1209"/>
      <c r="OSH434" s="1209"/>
      <c r="OSI434" s="1209"/>
      <c r="OSJ434" s="1210"/>
      <c r="OSK434" s="1211"/>
      <c r="OSL434" s="1210"/>
      <c r="OSN434" s="1208"/>
      <c r="OSO434" s="1209"/>
      <c r="OSP434" s="1209"/>
      <c r="OSQ434" s="1209"/>
      <c r="OSR434" s="1209"/>
      <c r="OSS434" s="1210"/>
      <c r="OST434" s="1211"/>
      <c r="OSU434" s="1210"/>
      <c r="OSW434" s="1208"/>
      <c r="OSX434" s="1209"/>
      <c r="OSY434" s="1209"/>
      <c r="OSZ434" s="1209"/>
      <c r="OTA434" s="1209"/>
      <c r="OTB434" s="1210"/>
      <c r="OTC434" s="1211"/>
      <c r="OTD434" s="1210"/>
      <c r="OTF434" s="1208"/>
      <c r="OTG434" s="1209"/>
      <c r="OTH434" s="1209"/>
      <c r="OTI434" s="1209"/>
      <c r="OTJ434" s="1209"/>
      <c r="OTK434" s="1210"/>
      <c r="OTL434" s="1211"/>
      <c r="OTM434" s="1210"/>
      <c r="OTO434" s="1208"/>
      <c r="OTP434" s="1209"/>
      <c r="OTQ434" s="1209"/>
      <c r="OTR434" s="1209"/>
      <c r="OTS434" s="1209"/>
      <c r="OTT434" s="1210"/>
      <c r="OTU434" s="1211"/>
      <c r="OTV434" s="1210"/>
      <c r="OTX434" s="1208"/>
      <c r="OTY434" s="1209"/>
      <c r="OTZ434" s="1209"/>
      <c r="OUA434" s="1209"/>
      <c r="OUB434" s="1209"/>
      <c r="OUC434" s="1210"/>
      <c r="OUD434" s="1211"/>
      <c r="OUE434" s="1210"/>
      <c r="OUG434" s="1208"/>
      <c r="OUH434" s="1209"/>
      <c r="OUI434" s="1209"/>
      <c r="OUJ434" s="1209"/>
      <c r="OUK434" s="1209"/>
      <c r="OUL434" s="1210"/>
      <c r="OUM434" s="1211"/>
      <c r="OUN434" s="1210"/>
      <c r="OUP434" s="1208"/>
      <c r="OUQ434" s="1209"/>
      <c r="OUR434" s="1209"/>
      <c r="OUS434" s="1209"/>
      <c r="OUT434" s="1209"/>
      <c r="OUU434" s="1210"/>
      <c r="OUV434" s="1211"/>
      <c r="OUW434" s="1210"/>
      <c r="OUY434" s="1208"/>
      <c r="OUZ434" s="1209"/>
      <c r="OVA434" s="1209"/>
      <c r="OVB434" s="1209"/>
      <c r="OVC434" s="1209"/>
      <c r="OVD434" s="1210"/>
      <c r="OVE434" s="1211"/>
      <c r="OVF434" s="1210"/>
      <c r="OVH434" s="1208"/>
      <c r="OVI434" s="1209"/>
      <c r="OVJ434" s="1209"/>
      <c r="OVK434" s="1209"/>
      <c r="OVL434" s="1209"/>
      <c r="OVM434" s="1210"/>
      <c r="OVN434" s="1211"/>
      <c r="OVO434" s="1210"/>
      <c r="OVQ434" s="1208"/>
      <c r="OVR434" s="1209"/>
      <c r="OVS434" s="1209"/>
      <c r="OVT434" s="1209"/>
      <c r="OVU434" s="1209"/>
      <c r="OVV434" s="1210"/>
      <c r="OVW434" s="1211"/>
      <c r="OVX434" s="1210"/>
      <c r="OVZ434" s="1208"/>
      <c r="OWA434" s="1209"/>
      <c r="OWB434" s="1209"/>
      <c r="OWC434" s="1209"/>
      <c r="OWD434" s="1209"/>
      <c r="OWE434" s="1210"/>
      <c r="OWF434" s="1211"/>
      <c r="OWG434" s="1210"/>
      <c r="OWI434" s="1208"/>
      <c r="OWJ434" s="1209"/>
      <c r="OWK434" s="1209"/>
      <c r="OWL434" s="1209"/>
      <c r="OWM434" s="1209"/>
      <c r="OWN434" s="1210"/>
      <c r="OWO434" s="1211"/>
      <c r="OWP434" s="1210"/>
      <c r="OWR434" s="1208"/>
      <c r="OWS434" s="1209"/>
      <c r="OWT434" s="1209"/>
      <c r="OWU434" s="1209"/>
      <c r="OWV434" s="1209"/>
      <c r="OWW434" s="1210"/>
      <c r="OWX434" s="1211"/>
      <c r="OWY434" s="1210"/>
      <c r="OXA434" s="1208"/>
      <c r="OXB434" s="1209"/>
      <c r="OXC434" s="1209"/>
      <c r="OXD434" s="1209"/>
      <c r="OXE434" s="1209"/>
      <c r="OXF434" s="1210"/>
      <c r="OXG434" s="1211"/>
      <c r="OXH434" s="1210"/>
      <c r="OXJ434" s="1208"/>
      <c r="OXK434" s="1209"/>
      <c r="OXL434" s="1209"/>
      <c r="OXM434" s="1209"/>
      <c r="OXN434" s="1209"/>
      <c r="OXO434" s="1210"/>
      <c r="OXP434" s="1211"/>
      <c r="OXQ434" s="1210"/>
      <c r="OXS434" s="1208"/>
      <c r="OXT434" s="1209"/>
      <c r="OXU434" s="1209"/>
      <c r="OXV434" s="1209"/>
      <c r="OXW434" s="1209"/>
      <c r="OXX434" s="1210"/>
      <c r="OXY434" s="1211"/>
      <c r="OXZ434" s="1210"/>
      <c r="OYB434" s="1208"/>
      <c r="OYC434" s="1209"/>
      <c r="OYD434" s="1209"/>
      <c r="OYE434" s="1209"/>
      <c r="OYF434" s="1209"/>
      <c r="OYG434" s="1210"/>
      <c r="OYH434" s="1211"/>
      <c r="OYI434" s="1210"/>
      <c r="OYK434" s="1208"/>
      <c r="OYL434" s="1209"/>
      <c r="OYM434" s="1209"/>
      <c r="OYN434" s="1209"/>
      <c r="OYO434" s="1209"/>
      <c r="OYP434" s="1210"/>
      <c r="OYQ434" s="1211"/>
      <c r="OYR434" s="1210"/>
      <c r="OYT434" s="1208"/>
      <c r="OYU434" s="1209"/>
      <c r="OYV434" s="1209"/>
      <c r="OYW434" s="1209"/>
      <c r="OYX434" s="1209"/>
      <c r="OYY434" s="1210"/>
      <c r="OYZ434" s="1211"/>
      <c r="OZA434" s="1210"/>
      <c r="OZC434" s="1208"/>
      <c r="OZD434" s="1209"/>
      <c r="OZE434" s="1209"/>
      <c r="OZF434" s="1209"/>
      <c r="OZG434" s="1209"/>
      <c r="OZH434" s="1210"/>
      <c r="OZI434" s="1211"/>
      <c r="OZJ434" s="1210"/>
      <c r="OZL434" s="1208"/>
      <c r="OZM434" s="1209"/>
      <c r="OZN434" s="1209"/>
      <c r="OZO434" s="1209"/>
      <c r="OZP434" s="1209"/>
      <c r="OZQ434" s="1210"/>
      <c r="OZR434" s="1211"/>
      <c r="OZS434" s="1210"/>
      <c r="OZU434" s="1208"/>
      <c r="OZV434" s="1209"/>
      <c r="OZW434" s="1209"/>
      <c r="OZX434" s="1209"/>
      <c r="OZY434" s="1209"/>
      <c r="OZZ434" s="1210"/>
      <c r="PAA434" s="1211"/>
      <c r="PAB434" s="1210"/>
      <c r="PAD434" s="1208"/>
      <c r="PAE434" s="1209"/>
      <c r="PAF434" s="1209"/>
      <c r="PAG434" s="1209"/>
      <c r="PAH434" s="1209"/>
      <c r="PAI434" s="1210"/>
      <c r="PAJ434" s="1211"/>
      <c r="PAK434" s="1210"/>
      <c r="PAM434" s="1208"/>
      <c r="PAN434" s="1209"/>
      <c r="PAO434" s="1209"/>
      <c r="PAP434" s="1209"/>
      <c r="PAQ434" s="1209"/>
      <c r="PAR434" s="1210"/>
      <c r="PAS434" s="1211"/>
      <c r="PAT434" s="1210"/>
      <c r="PAV434" s="1208"/>
      <c r="PAW434" s="1209"/>
      <c r="PAX434" s="1209"/>
      <c r="PAY434" s="1209"/>
      <c r="PAZ434" s="1209"/>
      <c r="PBA434" s="1210"/>
      <c r="PBB434" s="1211"/>
      <c r="PBC434" s="1210"/>
      <c r="PBE434" s="1208"/>
      <c r="PBF434" s="1209"/>
      <c r="PBG434" s="1209"/>
      <c r="PBH434" s="1209"/>
      <c r="PBI434" s="1209"/>
      <c r="PBJ434" s="1210"/>
      <c r="PBK434" s="1211"/>
      <c r="PBL434" s="1210"/>
      <c r="PBN434" s="1208"/>
      <c r="PBO434" s="1209"/>
      <c r="PBP434" s="1209"/>
      <c r="PBQ434" s="1209"/>
      <c r="PBR434" s="1209"/>
      <c r="PBS434" s="1210"/>
      <c r="PBT434" s="1211"/>
      <c r="PBU434" s="1210"/>
      <c r="PBW434" s="1208"/>
      <c r="PBX434" s="1209"/>
      <c r="PBY434" s="1209"/>
      <c r="PBZ434" s="1209"/>
      <c r="PCA434" s="1209"/>
      <c r="PCB434" s="1210"/>
      <c r="PCC434" s="1211"/>
      <c r="PCD434" s="1210"/>
      <c r="PCF434" s="1208"/>
      <c r="PCG434" s="1209"/>
      <c r="PCH434" s="1209"/>
      <c r="PCI434" s="1209"/>
      <c r="PCJ434" s="1209"/>
      <c r="PCK434" s="1210"/>
      <c r="PCL434" s="1211"/>
      <c r="PCM434" s="1210"/>
      <c r="PCO434" s="1208"/>
      <c r="PCP434" s="1209"/>
      <c r="PCQ434" s="1209"/>
      <c r="PCR434" s="1209"/>
      <c r="PCS434" s="1209"/>
      <c r="PCT434" s="1210"/>
      <c r="PCU434" s="1211"/>
      <c r="PCV434" s="1210"/>
      <c r="PCX434" s="1208"/>
      <c r="PCY434" s="1209"/>
      <c r="PCZ434" s="1209"/>
      <c r="PDA434" s="1209"/>
      <c r="PDB434" s="1209"/>
      <c r="PDC434" s="1210"/>
      <c r="PDD434" s="1211"/>
      <c r="PDE434" s="1210"/>
      <c r="PDG434" s="1208"/>
      <c r="PDH434" s="1209"/>
      <c r="PDI434" s="1209"/>
      <c r="PDJ434" s="1209"/>
      <c r="PDK434" s="1209"/>
      <c r="PDL434" s="1210"/>
      <c r="PDM434" s="1211"/>
      <c r="PDN434" s="1210"/>
      <c r="PDP434" s="1208"/>
      <c r="PDQ434" s="1209"/>
      <c r="PDR434" s="1209"/>
      <c r="PDS434" s="1209"/>
      <c r="PDT434" s="1209"/>
      <c r="PDU434" s="1210"/>
      <c r="PDV434" s="1211"/>
      <c r="PDW434" s="1210"/>
      <c r="PDY434" s="1208"/>
      <c r="PDZ434" s="1209"/>
      <c r="PEA434" s="1209"/>
      <c r="PEB434" s="1209"/>
      <c r="PEC434" s="1209"/>
      <c r="PED434" s="1210"/>
      <c r="PEE434" s="1211"/>
      <c r="PEF434" s="1210"/>
      <c r="PEH434" s="1208"/>
      <c r="PEI434" s="1209"/>
      <c r="PEJ434" s="1209"/>
      <c r="PEK434" s="1209"/>
      <c r="PEL434" s="1209"/>
      <c r="PEM434" s="1210"/>
      <c r="PEN434" s="1211"/>
      <c r="PEO434" s="1210"/>
      <c r="PEQ434" s="1208"/>
      <c r="PER434" s="1209"/>
      <c r="PES434" s="1209"/>
      <c r="PET434" s="1209"/>
      <c r="PEU434" s="1209"/>
      <c r="PEV434" s="1210"/>
      <c r="PEW434" s="1211"/>
      <c r="PEX434" s="1210"/>
      <c r="PEZ434" s="1208"/>
      <c r="PFA434" s="1209"/>
      <c r="PFB434" s="1209"/>
      <c r="PFC434" s="1209"/>
      <c r="PFD434" s="1209"/>
      <c r="PFE434" s="1210"/>
      <c r="PFF434" s="1211"/>
      <c r="PFG434" s="1210"/>
      <c r="PFI434" s="1208"/>
      <c r="PFJ434" s="1209"/>
      <c r="PFK434" s="1209"/>
      <c r="PFL434" s="1209"/>
      <c r="PFM434" s="1209"/>
      <c r="PFN434" s="1210"/>
      <c r="PFO434" s="1211"/>
      <c r="PFP434" s="1210"/>
      <c r="PFR434" s="1208"/>
      <c r="PFS434" s="1209"/>
      <c r="PFT434" s="1209"/>
      <c r="PFU434" s="1209"/>
      <c r="PFV434" s="1209"/>
      <c r="PFW434" s="1210"/>
      <c r="PFX434" s="1211"/>
      <c r="PFY434" s="1210"/>
      <c r="PGA434" s="1208"/>
      <c r="PGB434" s="1209"/>
      <c r="PGC434" s="1209"/>
      <c r="PGD434" s="1209"/>
      <c r="PGE434" s="1209"/>
      <c r="PGF434" s="1210"/>
      <c r="PGG434" s="1211"/>
      <c r="PGH434" s="1210"/>
      <c r="PGJ434" s="1208"/>
      <c r="PGK434" s="1209"/>
      <c r="PGL434" s="1209"/>
      <c r="PGM434" s="1209"/>
      <c r="PGN434" s="1209"/>
      <c r="PGO434" s="1210"/>
      <c r="PGP434" s="1211"/>
      <c r="PGQ434" s="1210"/>
      <c r="PGS434" s="1208"/>
      <c r="PGT434" s="1209"/>
      <c r="PGU434" s="1209"/>
      <c r="PGV434" s="1209"/>
      <c r="PGW434" s="1209"/>
      <c r="PGX434" s="1210"/>
      <c r="PGY434" s="1211"/>
      <c r="PGZ434" s="1210"/>
      <c r="PHB434" s="1208"/>
      <c r="PHC434" s="1209"/>
      <c r="PHD434" s="1209"/>
      <c r="PHE434" s="1209"/>
      <c r="PHF434" s="1209"/>
      <c r="PHG434" s="1210"/>
      <c r="PHH434" s="1211"/>
      <c r="PHI434" s="1210"/>
      <c r="PHK434" s="1208"/>
      <c r="PHL434" s="1209"/>
      <c r="PHM434" s="1209"/>
      <c r="PHN434" s="1209"/>
      <c r="PHO434" s="1209"/>
      <c r="PHP434" s="1210"/>
      <c r="PHQ434" s="1211"/>
      <c r="PHR434" s="1210"/>
      <c r="PHT434" s="1208"/>
      <c r="PHU434" s="1209"/>
      <c r="PHV434" s="1209"/>
      <c r="PHW434" s="1209"/>
      <c r="PHX434" s="1209"/>
      <c r="PHY434" s="1210"/>
      <c r="PHZ434" s="1211"/>
      <c r="PIA434" s="1210"/>
      <c r="PIC434" s="1208"/>
      <c r="PID434" s="1209"/>
      <c r="PIE434" s="1209"/>
      <c r="PIF434" s="1209"/>
      <c r="PIG434" s="1209"/>
      <c r="PIH434" s="1210"/>
      <c r="PII434" s="1211"/>
      <c r="PIJ434" s="1210"/>
      <c r="PIL434" s="1208"/>
      <c r="PIM434" s="1209"/>
      <c r="PIN434" s="1209"/>
      <c r="PIO434" s="1209"/>
      <c r="PIP434" s="1209"/>
      <c r="PIQ434" s="1210"/>
      <c r="PIR434" s="1211"/>
      <c r="PIS434" s="1210"/>
      <c r="PIU434" s="1208"/>
      <c r="PIV434" s="1209"/>
      <c r="PIW434" s="1209"/>
      <c r="PIX434" s="1209"/>
      <c r="PIY434" s="1209"/>
      <c r="PIZ434" s="1210"/>
      <c r="PJA434" s="1211"/>
      <c r="PJB434" s="1210"/>
      <c r="PJD434" s="1208"/>
      <c r="PJE434" s="1209"/>
      <c r="PJF434" s="1209"/>
      <c r="PJG434" s="1209"/>
      <c r="PJH434" s="1209"/>
      <c r="PJI434" s="1210"/>
      <c r="PJJ434" s="1211"/>
      <c r="PJK434" s="1210"/>
      <c r="PJM434" s="1208"/>
      <c r="PJN434" s="1209"/>
      <c r="PJO434" s="1209"/>
      <c r="PJP434" s="1209"/>
      <c r="PJQ434" s="1209"/>
      <c r="PJR434" s="1210"/>
      <c r="PJS434" s="1211"/>
      <c r="PJT434" s="1210"/>
      <c r="PJV434" s="1208"/>
      <c r="PJW434" s="1209"/>
      <c r="PJX434" s="1209"/>
      <c r="PJY434" s="1209"/>
      <c r="PJZ434" s="1209"/>
      <c r="PKA434" s="1210"/>
      <c r="PKB434" s="1211"/>
      <c r="PKC434" s="1210"/>
      <c r="PKE434" s="1208"/>
      <c r="PKF434" s="1209"/>
      <c r="PKG434" s="1209"/>
      <c r="PKH434" s="1209"/>
      <c r="PKI434" s="1209"/>
      <c r="PKJ434" s="1210"/>
      <c r="PKK434" s="1211"/>
      <c r="PKL434" s="1210"/>
      <c r="PKN434" s="1208"/>
      <c r="PKO434" s="1209"/>
      <c r="PKP434" s="1209"/>
      <c r="PKQ434" s="1209"/>
      <c r="PKR434" s="1209"/>
      <c r="PKS434" s="1210"/>
      <c r="PKT434" s="1211"/>
      <c r="PKU434" s="1210"/>
      <c r="PKW434" s="1208"/>
      <c r="PKX434" s="1209"/>
      <c r="PKY434" s="1209"/>
      <c r="PKZ434" s="1209"/>
      <c r="PLA434" s="1209"/>
      <c r="PLB434" s="1210"/>
      <c r="PLC434" s="1211"/>
      <c r="PLD434" s="1210"/>
      <c r="PLF434" s="1208"/>
      <c r="PLG434" s="1209"/>
      <c r="PLH434" s="1209"/>
      <c r="PLI434" s="1209"/>
      <c r="PLJ434" s="1209"/>
      <c r="PLK434" s="1210"/>
      <c r="PLL434" s="1211"/>
      <c r="PLM434" s="1210"/>
      <c r="PLO434" s="1208"/>
      <c r="PLP434" s="1209"/>
      <c r="PLQ434" s="1209"/>
      <c r="PLR434" s="1209"/>
      <c r="PLS434" s="1209"/>
      <c r="PLT434" s="1210"/>
      <c r="PLU434" s="1211"/>
      <c r="PLV434" s="1210"/>
      <c r="PLX434" s="1208"/>
      <c r="PLY434" s="1209"/>
      <c r="PLZ434" s="1209"/>
      <c r="PMA434" s="1209"/>
      <c r="PMB434" s="1209"/>
      <c r="PMC434" s="1210"/>
      <c r="PMD434" s="1211"/>
      <c r="PME434" s="1210"/>
      <c r="PMG434" s="1208"/>
      <c r="PMH434" s="1209"/>
      <c r="PMI434" s="1209"/>
      <c r="PMJ434" s="1209"/>
      <c r="PMK434" s="1209"/>
      <c r="PML434" s="1210"/>
      <c r="PMM434" s="1211"/>
      <c r="PMN434" s="1210"/>
      <c r="PMP434" s="1208"/>
      <c r="PMQ434" s="1209"/>
      <c r="PMR434" s="1209"/>
      <c r="PMS434" s="1209"/>
      <c r="PMT434" s="1209"/>
      <c r="PMU434" s="1210"/>
      <c r="PMV434" s="1211"/>
      <c r="PMW434" s="1210"/>
      <c r="PMY434" s="1208"/>
      <c r="PMZ434" s="1209"/>
      <c r="PNA434" s="1209"/>
      <c r="PNB434" s="1209"/>
      <c r="PNC434" s="1209"/>
      <c r="PND434" s="1210"/>
      <c r="PNE434" s="1211"/>
      <c r="PNF434" s="1210"/>
      <c r="PNH434" s="1208"/>
      <c r="PNI434" s="1209"/>
      <c r="PNJ434" s="1209"/>
      <c r="PNK434" s="1209"/>
      <c r="PNL434" s="1209"/>
      <c r="PNM434" s="1210"/>
      <c r="PNN434" s="1211"/>
      <c r="PNO434" s="1210"/>
      <c r="PNQ434" s="1208"/>
      <c r="PNR434" s="1209"/>
      <c r="PNS434" s="1209"/>
      <c r="PNT434" s="1209"/>
      <c r="PNU434" s="1209"/>
      <c r="PNV434" s="1210"/>
      <c r="PNW434" s="1211"/>
      <c r="PNX434" s="1210"/>
      <c r="PNZ434" s="1208"/>
      <c r="POA434" s="1209"/>
      <c r="POB434" s="1209"/>
      <c r="POC434" s="1209"/>
      <c r="POD434" s="1209"/>
      <c r="POE434" s="1210"/>
      <c r="POF434" s="1211"/>
      <c r="POG434" s="1210"/>
      <c r="POI434" s="1208"/>
      <c r="POJ434" s="1209"/>
      <c r="POK434" s="1209"/>
      <c r="POL434" s="1209"/>
      <c r="POM434" s="1209"/>
      <c r="PON434" s="1210"/>
      <c r="POO434" s="1211"/>
      <c r="POP434" s="1210"/>
      <c r="POR434" s="1208"/>
      <c r="POS434" s="1209"/>
      <c r="POT434" s="1209"/>
      <c r="POU434" s="1209"/>
      <c r="POV434" s="1209"/>
      <c r="POW434" s="1210"/>
      <c r="POX434" s="1211"/>
      <c r="POY434" s="1210"/>
      <c r="PPA434" s="1208"/>
      <c r="PPB434" s="1209"/>
      <c r="PPC434" s="1209"/>
      <c r="PPD434" s="1209"/>
      <c r="PPE434" s="1209"/>
      <c r="PPF434" s="1210"/>
      <c r="PPG434" s="1211"/>
      <c r="PPH434" s="1210"/>
      <c r="PPJ434" s="1208"/>
      <c r="PPK434" s="1209"/>
      <c r="PPL434" s="1209"/>
      <c r="PPM434" s="1209"/>
      <c r="PPN434" s="1209"/>
      <c r="PPO434" s="1210"/>
      <c r="PPP434" s="1211"/>
      <c r="PPQ434" s="1210"/>
      <c r="PPS434" s="1208"/>
      <c r="PPT434" s="1209"/>
      <c r="PPU434" s="1209"/>
      <c r="PPV434" s="1209"/>
      <c r="PPW434" s="1209"/>
      <c r="PPX434" s="1210"/>
      <c r="PPY434" s="1211"/>
      <c r="PPZ434" s="1210"/>
      <c r="PQB434" s="1208"/>
      <c r="PQC434" s="1209"/>
      <c r="PQD434" s="1209"/>
      <c r="PQE434" s="1209"/>
      <c r="PQF434" s="1209"/>
      <c r="PQG434" s="1210"/>
      <c r="PQH434" s="1211"/>
      <c r="PQI434" s="1210"/>
      <c r="PQK434" s="1208"/>
      <c r="PQL434" s="1209"/>
      <c r="PQM434" s="1209"/>
      <c r="PQN434" s="1209"/>
      <c r="PQO434" s="1209"/>
      <c r="PQP434" s="1210"/>
      <c r="PQQ434" s="1211"/>
      <c r="PQR434" s="1210"/>
      <c r="PQT434" s="1208"/>
      <c r="PQU434" s="1209"/>
      <c r="PQV434" s="1209"/>
      <c r="PQW434" s="1209"/>
      <c r="PQX434" s="1209"/>
      <c r="PQY434" s="1210"/>
      <c r="PQZ434" s="1211"/>
      <c r="PRA434" s="1210"/>
      <c r="PRC434" s="1208"/>
      <c r="PRD434" s="1209"/>
      <c r="PRE434" s="1209"/>
      <c r="PRF434" s="1209"/>
      <c r="PRG434" s="1209"/>
      <c r="PRH434" s="1210"/>
      <c r="PRI434" s="1211"/>
      <c r="PRJ434" s="1210"/>
      <c r="PRL434" s="1208"/>
      <c r="PRM434" s="1209"/>
      <c r="PRN434" s="1209"/>
      <c r="PRO434" s="1209"/>
      <c r="PRP434" s="1209"/>
      <c r="PRQ434" s="1210"/>
      <c r="PRR434" s="1211"/>
      <c r="PRS434" s="1210"/>
      <c r="PRU434" s="1208"/>
      <c r="PRV434" s="1209"/>
      <c r="PRW434" s="1209"/>
      <c r="PRX434" s="1209"/>
      <c r="PRY434" s="1209"/>
      <c r="PRZ434" s="1210"/>
      <c r="PSA434" s="1211"/>
      <c r="PSB434" s="1210"/>
      <c r="PSD434" s="1208"/>
      <c r="PSE434" s="1209"/>
      <c r="PSF434" s="1209"/>
      <c r="PSG434" s="1209"/>
      <c r="PSH434" s="1209"/>
      <c r="PSI434" s="1210"/>
      <c r="PSJ434" s="1211"/>
      <c r="PSK434" s="1210"/>
      <c r="PSM434" s="1208"/>
      <c r="PSN434" s="1209"/>
      <c r="PSO434" s="1209"/>
      <c r="PSP434" s="1209"/>
      <c r="PSQ434" s="1209"/>
      <c r="PSR434" s="1210"/>
      <c r="PSS434" s="1211"/>
      <c r="PST434" s="1210"/>
      <c r="PSV434" s="1208"/>
      <c r="PSW434" s="1209"/>
      <c r="PSX434" s="1209"/>
      <c r="PSY434" s="1209"/>
      <c r="PSZ434" s="1209"/>
      <c r="PTA434" s="1210"/>
      <c r="PTB434" s="1211"/>
      <c r="PTC434" s="1210"/>
      <c r="PTE434" s="1208"/>
      <c r="PTF434" s="1209"/>
      <c r="PTG434" s="1209"/>
      <c r="PTH434" s="1209"/>
      <c r="PTI434" s="1209"/>
      <c r="PTJ434" s="1210"/>
      <c r="PTK434" s="1211"/>
      <c r="PTL434" s="1210"/>
      <c r="PTN434" s="1208"/>
      <c r="PTO434" s="1209"/>
      <c r="PTP434" s="1209"/>
      <c r="PTQ434" s="1209"/>
      <c r="PTR434" s="1209"/>
      <c r="PTS434" s="1210"/>
      <c r="PTT434" s="1211"/>
      <c r="PTU434" s="1210"/>
      <c r="PTW434" s="1208"/>
      <c r="PTX434" s="1209"/>
      <c r="PTY434" s="1209"/>
      <c r="PTZ434" s="1209"/>
      <c r="PUA434" s="1209"/>
      <c r="PUB434" s="1210"/>
      <c r="PUC434" s="1211"/>
      <c r="PUD434" s="1210"/>
      <c r="PUF434" s="1208"/>
      <c r="PUG434" s="1209"/>
      <c r="PUH434" s="1209"/>
      <c r="PUI434" s="1209"/>
      <c r="PUJ434" s="1209"/>
      <c r="PUK434" s="1210"/>
      <c r="PUL434" s="1211"/>
      <c r="PUM434" s="1210"/>
      <c r="PUO434" s="1208"/>
      <c r="PUP434" s="1209"/>
      <c r="PUQ434" s="1209"/>
      <c r="PUR434" s="1209"/>
      <c r="PUS434" s="1209"/>
      <c r="PUT434" s="1210"/>
      <c r="PUU434" s="1211"/>
      <c r="PUV434" s="1210"/>
      <c r="PUX434" s="1208"/>
      <c r="PUY434" s="1209"/>
      <c r="PUZ434" s="1209"/>
      <c r="PVA434" s="1209"/>
      <c r="PVB434" s="1209"/>
      <c r="PVC434" s="1210"/>
      <c r="PVD434" s="1211"/>
      <c r="PVE434" s="1210"/>
      <c r="PVG434" s="1208"/>
      <c r="PVH434" s="1209"/>
      <c r="PVI434" s="1209"/>
      <c r="PVJ434" s="1209"/>
      <c r="PVK434" s="1209"/>
      <c r="PVL434" s="1210"/>
      <c r="PVM434" s="1211"/>
      <c r="PVN434" s="1210"/>
      <c r="PVP434" s="1208"/>
      <c r="PVQ434" s="1209"/>
      <c r="PVR434" s="1209"/>
      <c r="PVS434" s="1209"/>
      <c r="PVT434" s="1209"/>
      <c r="PVU434" s="1210"/>
      <c r="PVV434" s="1211"/>
      <c r="PVW434" s="1210"/>
      <c r="PVY434" s="1208"/>
      <c r="PVZ434" s="1209"/>
      <c r="PWA434" s="1209"/>
      <c r="PWB434" s="1209"/>
      <c r="PWC434" s="1209"/>
      <c r="PWD434" s="1210"/>
      <c r="PWE434" s="1211"/>
      <c r="PWF434" s="1210"/>
      <c r="PWH434" s="1208"/>
      <c r="PWI434" s="1209"/>
      <c r="PWJ434" s="1209"/>
      <c r="PWK434" s="1209"/>
      <c r="PWL434" s="1209"/>
      <c r="PWM434" s="1210"/>
      <c r="PWN434" s="1211"/>
      <c r="PWO434" s="1210"/>
      <c r="PWQ434" s="1208"/>
      <c r="PWR434" s="1209"/>
      <c r="PWS434" s="1209"/>
      <c r="PWT434" s="1209"/>
      <c r="PWU434" s="1209"/>
      <c r="PWV434" s="1210"/>
      <c r="PWW434" s="1211"/>
      <c r="PWX434" s="1210"/>
      <c r="PWZ434" s="1208"/>
      <c r="PXA434" s="1209"/>
      <c r="PXB434" s="1209"/>
      <c r="PXC434" s="1209"/>
      <c r="PXD434" s="1209"/>
      <c r="PXE434" s="1210"/>
      <c r="PXF434" s="1211"/>
      <c r="PXG434" s="1210"/>
      <c r="PXI434" s="1208"/>
      <c r="PXJ434" s="1209"/>
      <c r="PXK434" s="1209"/>
      <c r="PXL434" s="1209"/>
      <c r="PXM434" s="1209"/>
      <c r="PXN434" s="1210"/>
      <c r="PXO434" s="1211"/>
      <c r="PXP434" s="1210"/>
      <c r="PXR434" s="1208"/>
      <c r="PXS434" s="1209"/>
      <c r="PXT434" s="1209"/>
      <c r="PXU434" s="1209"/>
      <c r="PXV434" s="1209"/>
      <c r="PXW434" s="1210"/>
      <c r="PXX434" s="1211"/>
      <c r="PXY434" s="1210"/>
      <c r="PYA434" s="1208"/>
      <c r="PYB434" s="1209"/>
      <c r="PYC434" s="1209"/>
      <c r="PYD434" s="1209"/>
      <c r="PYE434" s="1209"/>
      <c r="PYF434" s="1210"/>
      <c r="PYG434" s="1211"/>
      <c r="PYH434" s="1210"/>
      <c r="PYJ434" s="1208"/>
      <c r="PYK434" s="1209"/>
      <c r="PYL434" s="1209"/>
      <c r="PYM434" s="1209"/>
      <c r="PYN434" s="1209"/>
      <c r="PYO434" s="1210"/>
      <c r="PYP434" s="1211"/>
      <c r="PYQ434" s="1210"/>
      <c r="PYS434" s="1208"/>
      <c r="PYT434" s="1209"/>
      <c r="PYU434" s="1209"/>
      <c r="PYV434" s="1209"/>
      <c r="PYW434" s="1209"/>
      <c r="PYX434" s="1210"/>
      <c r="PYY434" s="1211"/>
      <c r="PYZ434" s="1210"/>
      <c r="PZB434" s="1208"/>
      <c r="PZC434" s="1209"/>
      <c r="PZD434" s="1209"/>
      <c r="PZE434" s="1209"/>
      <c r="PZF434" s="1209"/>
      <c r="PZG434" s="1210"/>
      <c r="PZH434" s="1211"/>
      <c r="PZI434" s="1210"/>
      <c r="PZK434" s="1208"/>
      <c r="PZL434" s="1209"/>
      <c r="PZM434" s="1209"/>
      <c r="PZN434" s="1209"/>
      <c r="PZO434" s="1209"/>
      <c r="PZP434" s="1210"/>
      <c r="PZQ434" s="1211"/>
      <c r="PZR434" s="1210"/>
      <c r="PZT434" s="1208"/>
      <c r="PZU434" s="1209"/>
      <c r="PZV434" s="1209"/>
      <c r="PZW434" s="1209"/>
      <c r="PZX434" s="1209"/>
      <c r="PZY434" s="1210"/>
      <c r="PZZ434" s="1211"/>
      <c r="QAA434" s="1210"/>
      <c r="QAC434" s="1208"/>
      <c r="QAD434" s="1209"/>
      <c r="QAE434" s="1209"/>
      <c r="QAF434" s="1209"/>
      <c r="QAG434" s="1209"/>
      <c r="QAH434" s="1210"/>
      <c r="QAI434" s="1211"/>
      <c r="QAJ434" s="1210"/>
      <c r="QAL434" s="1208"/>
      <c r="QAM434" s="1209"/>
      <c r="QAN434" s="1209"/>
      <c r="QAO434" s="1209"/>
      <c r="QAP434" s="1209"/>
      <c r="QAQ434" s="1210"/>
      <c r="QAR434" s="1211"/>
      <c r="QAS434" s="1210"/>
      <c r="QAU434" s="1208"/>
      <c r="QAV434" s="1209"/>
      <c r="QAW434" s="1209"/>
      <c r="QAX434" s="1209"/>
      <c r="QAY434" s="1209"/>
      <c r="QAZ434" s="1210"/>
      <c r="QBA434" s="1211"/>
      <c r="QBB434" s="1210"/>
      <c r="QBD434" s="1208"/>
      <c r="QBE434" s="1209"/>
      <c r="QBF434" s="1209"/>
      <c r="QBG434" s="1209"/>
      <c r="QBH434" s="1209"/>
      <c r="QBI434" s="1210"/>
      <c r="QBJ434" s="1211"/>
      <c r="QBK434" s="1210"/>
      <c r="QBM434" s="1208"/>
      <c r="QBN434" s="1209"/>
      <c r="QBO434" s="1209"/>
      <c r="QBP434" s="1209"/>
      <c r="QBQ434" s="1209"/>
      <c r="QBR434" s="1210"/>
      <c r="QBS434" s="1211"/>
      <c r="QBT434" s="1210"/>
      <c r="QBV434" s="1208"/>
      <c r="QBW434" s="1209"/>
      <c r="QBX434" s="1209"/>
      <c r="QBY434" s="1209"/>
      <c r="QBZ434" s="1209"/>
      <c r="QCA434" s="1210"/>
      <c r="QCB434" s="1211"/>
      <c r="QCC434" s="1210"/>
      <c r="QCE434" s="1208"/>
      <c r="QCF434" s="1209"/>
      <c r="QCG434" s="1209"/>
      <c r="QCH434" s="1209"/>
      <c r="QCI434" s="1209"/>
      <c r="QCJ434" s="1210"/>
      <c r="QCK434" s="1211"/>
      <c r="QCL434" s="1210"/>
      <c r="QCN434" s="1208"/>
      <c r="QCO434" s="1209"/>
      <c r="QCP434" s="1209"/>
      <c r="QCQ434" s="1209"/>
      <c r="QCR434" s="1209"/>
      <c r="QCS434" s="1210"/>
      <c r="QCT434" s="1211"/>
      <c r="QCU434" s="1210"/>
      <c r="QCW434" s="1208"/>
      <c r="QCX434" s="1209"/>
      <c r="QCY434" s="1209"/>
      <c r="QCZ434" s="1209"/>
      <c r="QDA434" s="1209"/>
      <c r="QDB434" s="1210"/>
      <c r="QDC434" s="1211"/>
      <c r="QDD434" s="1210"/>
      <c r="QDF434" s="1208"/>
      <c r="QDG434" s="1209"/>
      <c r="QDH434" s="1209"/>
      <c r="QDI434" s="1209"/>
      <c r="QDJ434" s="1209"/>
      <c r="QDK434" s="1210"/>
      <c r="QDL434" s="1211"/>
      <c r="QDM434" s="1210"/>
      <c r="QDO434" s="1208"/>
      <c r="QDP434" s="1209"/>
      <c r="QDQ434" s="1209"/>
      <c r="QDR434" s="1209"/>
      <c r="QDS434" s="1209"/>
      <c r="QDT434" s="1210"/>
      <c r="QDU434" s="1211"/>
      <c r="QDV434" s="1210"/>
      <c r="QDX434" s="1208"/>
      <c r="QDY434" s="1209"/>
      <c r="QDZ434" s="1209"/>
      <c r="QEA434" s="1209"/>
      <c r="QEB434" s="1209"/>
      <c r="QEC434" s="1210"/>
      <c r="QED434" s="1211"/>
      <c r="QEE434" s="1210"/>
      <c r="QEG434" s="1208"/>
      <c r="QEH434" s="1209"/>
      <c r="QEI434" s="1209"/>
      <c r="QEJ434" s="1209"/>
      <c r="QEK434" s="1209"/>
      <c r="QEL434" s="1210"/>
      <c r="QEM434" s="1211"/>
      <c r="QEN434" s="1210"/>
      <c r="QEP434" s="1208"/>
      <c r="QEQ434" s="1209"/>
      <c r="QER434" s="1209"/>
      <c r="QES434" s="1209"/>
      <c r="QET434" s="1209"/>
      <c r="QEU434" s="1210"/>
      <c r="QEV434" s="1211"/>
      <c r="QEW434" s="1210"/>
      <c r="QEY434" s="1208"/>
      <c r="QEZ434" s="1209"/>
      <c r="QFA434" s="1209"/>
      <c r="QFB434" s="1209"/>
      <c r="QFC434" s="1209"/>
      <c r="QFD434" s="1210"/>
      <c r="QFE434" s="1211"/>
      <c r="QFF434" s="1210"/>
      <c r="QFH434" s="1208"/>
      <c r="QFI434" s="1209"/>
      <c r="QFJ434" s="1209"/>
      <c r="QFK434" s="1209"/>
      <c r="QFL434" s="1209"/>
      <c r="QFM434" s="1210"/>
      <c r="QFN434" s="1211"/>
      <c r="QFO434" s="1210"/>
      <c r="QFQ434" s="1208"/>
      <c r="QFR434" s="1209"/>
      <c r="QFS434" s="1209"/>
      <c r="QFT434" s="1209"/>
      <c r="QFU434" s="1209"/>
      <c r="QFV434" s="1210"/>
      <c r="QFW434" s="1211"/>
      <c r="QFX434" s="1210"/>
      <c r="QFZ434" s="1208"/>
      <c r="QGA434" s="1209"/>
      <c r="QGB434" s="1209"/>
      <c r="QGC434" s="1209"/>
      <c r="QGD434" s="1209"/>
      <c r="QGE434" s="1210"/>
      <c r="QGF434" s="1211"/>
      <c r="QGG434" s="1210"/>
      <c r="QGI434" s="1208"/>
      <c r="QGJ434" s="1209"/>
      <c r="QGK434" s="1209"/>
      <c r="QGL434" s="1209"/>
      <c r="QGM434" s="1209"/>
      <c r="QGN434" s="1210"/>
      <c r="QGO434" s="1211"/>
      <c r="QGP434" s="1210"/>
      <c r="QGR434" s="1208"/>
      <c r="QGS434" s="1209"/>
      <c r="QGT434" s="1209"/>
      <c r="QGU434" s="1209"/>
      <c r="QGV434" s="1209"/>
      <c r="QGW434" s="1210"/>
      <c r="QGX434" s="1211"/>
      <c r="QGY434" s="1210"/>
      <c r="QHA434" s="1208"/>
      <c r="QHB434" s="1209"/>
      <c r="QHC434" s="1209"/>
      <c r="QHD434" s="1209"/>
      <c r="QHE434" s="1209"/>
      <c r="QHF434" s="1210"/>
      <c r="QHG434" s="1211"/>
      <c r="QHH434" s="1210"/>
      <c r="QHJ434" s="1208"/>
      <c r="QHK434" s="1209"/>
      <c r="QHL434" s="1209"/>
      <c r="QHM434" s="1209"/>
      <c r="QHN434" s="1209"/>
      <c r="QHO434" s="1210"/>
      <c r="QHP434" s="1211"/>
      <c r="QHQ434" s="1210"/>
      <c r="QHS434" s="1208"/>
      <c r="QHT434" s="1209"/>
      <c r="QHU434" s="1209"/>
      <c r="QHV434" s="1209"/>
      <c r="QHW434" s="1209"/>
      <c r="QHX434" s="1210"/>
      <c r="QHY434" s="1211"/>
      <c r="QHZ434" s="1210"/>
      <c r="QIB434" s="1208"/>
      <c r="QIC434" s="1209"/>
      <c r="QID434" s="1209"/>
      <c r="QIE434" s="1209"/>
      <c r="QIF434" s="1209"/>
      <c r="QIG434" s="1210"/>
      <c r="QIH434" s="1211"/>
      <c r="QII434" s="1210"/>
      <c r="QIK434" s="1208"/>
      <c r="QIL434" s="1209"/>
      <c r="QIM434" s="1209"/>
      <c r="QIN434" s="1209"/>
      <c r="QIO434" s="1209"/>
      <c r="QIP434" s="1210"/>
      <c r="QIQ434" s="1211"/>
      <c r="QIR434" s="1210"/>
      <c r="QIT434" s="1208"/>
      <c r="QIU434" s="1209"/>
      <c r="QIV434" s="1209"/>
      <c r="QIW434" s="1209"/>
      <c r="QIX434" s="1209"/>
      <c r="QIY434" s="1210"/>
      <c r="QIZ434" s="1211"/>
      <c r="QJA434" s="1210"/>
      <c r="QJC434" s="1208"/>
      <c r="QJD434" s="1209"/>
      <c r="QJE434" s="1209"/>
      <c r="QJF434" s="1209"/>
      <c r="QJG434" s="1209"/>
      <c r="QJH434" s="1210"/>
      <c r="QJI434" s="1211"/>
      <c r="QJJ434" s="1210"/>
      <c r="QJL434" s="1208"/>
      <c r="QJM434" s="1209"/>
      <c r="QJN434" s="1209"/>
      <c r="QJO434" s="1209"/>
      <c r="QJP434" s="1209"/>
      <c r="QJQ434" s="1210"/>
      <c r="QJR434" s="1211"/>
      <c r="QJS434" s="1210"/>
      <c r="QJU434" s="1208"/>
      <c r="QJV434" s="1209"/>
      <c r="QJW434" s="1209"/>
      <c r="QJX434" s="1209"/>
      <c r="QJY434" s="1209"/>
      <c r="QJZ434" s="1210"/>
      <c r="QKA434" s="1211"/>
      <c r="QKB434" s="1210"/>
      <c r="QKD434" s="1208"/>
      <c r="QKE434" s="1209"/>
      <c r="QKF434" s="1209"/>
      <c r="QKG434" s="1209"/>
      <c r="QKH434" s="1209"/>
      <c r="QKI434" s="1210"/>
      <c r="QKJ434" s="1211"/>
      <c r="QKK434" s="1210"/>
      <c r="QKM434" s="1208"/>
      <c r="QKN434" s="1209"/>
      <c r="QKO434" s="1209"/>
      <c r="QKP434" s="1209"/>
      <c r="QKQ434" s="1209"/>
      <c r="QKR434" s="1210"/>
      <c r="QKS434" s="1211"/>
      <c r="QKT434" s="1210"/>
      <c r="QKV434" s="1208"/>
      <c r="QKW434" s="1209"/>
      <c r="QKX434" s="1209"/>
      <c r="QKY434" s="1209"/>
      <c r="QKZ434" s="1209"/>
      <c r="QLA434" s="1210"/>
      <c r="QLB434" s="1211"/>
      <c r="QLC434" s="1210"/>
      <c r="QLE434" s="1208"/>
      <c r="QLF434" s="1209"/>
      <c r="QLG434" s="1209"/>
      <c r="QLH434" s="1209"/>
      <c r="QLI434" s="1209"/>
      <c r="QLJ434" s="1210"/>
      <c r="QLK434" s="1211"/>
      <c r="QLL434" s="1210"/>
      <c r="QLN434" s="1208"/>
      <c r="QLO434" s="1209"/>
      <c r="QLP434" s="1209"/>
      <c r="QLQ434" s="1209"/>
      <c r="QLR434" s="1209"/>
      <c r="QLS434" s="1210"/>
      <c r="QLT434" s="1211"/>
      <c r="QLU434" s="1210"/>
      <c r="QLW434" s="1208"/>
      <c r="QLX434" s="1209"/>
      <c r="QLY434" s="1209"/>
      <c r="QLZ434" s="1209"/>
      <c r="QMA434" s="1209"/>
      <c r="QMB434" s="1210"/>
      <c r="QMC434" s="1211"/>
      <c r="QMD434" s="1210"/>
      <c r="QMF434" s="1208"/>
      <c r="QMG434" s="1209"/>
      <c r="QMH434" s="1209"/>
      <c r="QMI434" s="1209"/>
      <c r="QMJ434" s="1209"/>
      <c r="QMK434" s="1210"/>
      <c r="QML434" s="1211"/>
      <c r="QMM434" s="1210"/>
      <c r="QMO434" s="1208"/>
      <c r="QMP434" s="1209"/>
      <c r="QMQ434" s="1209"/>
      <c r="QMR434" s="1209"/>
      <c r="QMS434" s="1209"/>
      <c r="QMT434" s="1210"/>
      <c r="QMU434" s="1211"/>
      <c r="QMV434" s="1210"/>
      <c r="QMX434" s="1208"/>
      <c r="QMY434" s="1209"/>
      <c r="QMZ434" s="1209"/>
      <c r="QNA434" s="1209"/>
      <c r="QNB434" s="1209"/>
      <c r="QNC434" s="1210"/>
      <c r="QND434" s="1211"/>
      <c r="QNE434" s="1210"/>
      <c r="QNG434" s="1208"/>
      <c r="QNH434" s="1209"/>
      <c r="QNI434" s="1209"/>
      <c r="QNJ434" s="1209"/>
      <c r="QNK434" s="1209"/>
      <c r="QNL434" s="1210"/>
      <c r="QNM434" s="1211"/>
      <c r="QNN434" s="1210"/>
      <c r="QNP434" s="1208"/>
      <c r="QNQ434" s="1209"/>
      <c r="QNR434" s="1209"/>
      <c r="QNS434" s="1209"/>
      <c r="QNT434" s="1209"/>
      <c r="QNU434" s="1210"/>
      <c r="QNV434" s="1211"/>
      <c r="QNW434" s="1210"/>
      <c r="QNY434" s="1208"/>
      <c r="QNZ434" s="1209"/>
      <c r="QOA434" s="1209"/>
      <c r="QOB434" s="1209"/>
      <c r="QOC434" s="1209"/>
      <c r="QOD434" s="1210"/>
      <c r="QOE434" s="1211"/>
      <c r="QOF434" s="1210"/>
      <c r="QOH434" s="1208"/>
      <c r="QOI434" s="1209"/>
      <c r="QOJ434" s="1209"/>
      <c r="QOK434" s="1209"/>
      <c r="QOL434" s="1209"/>
      <c r="QOM434" s="1210"/>
      <c r="QON434" s="1211"/>
      <c r="QOO434" s="1210"/>
      <c r="QOQ434" s="1208"/>
      <c r="QOR434" s="1209"/>
      <c r="QOS434" s="1209"/>
      <c r="QOT434" s="1209"/>
      <c r="QOU434" s="1209"/>
      <c r="QOV434" s="1210"/>
      <c r="QOW434" s="1211"/>
      <c r="QOX434" s="1210"/>
      <c r="QOZ434" s="1208"/>
      <c r="QPA434" s="1209"/>
      <c r="QPB434" s="1209"/>
      <c r="QPC434" s="1209"/>
      <c r="QPD434" s="1209"/>
      <c r="QPE434" s="1210"/>
      <c r="QPF434" s="1211"/>
      <c r="QPG434" s="1210"/>
      <c r="QPI434" s="1208"/>
      <c r="QPJ434" s="1209"/>
      <c r="QPK434" s="1209"/>
      <c r="QPL434" s="1209"/>
      <c r="QPM434" s="1209"/>
      <c r="QPN434" s="1210"/>
      <c r="QPO434" s="1211"/>
      <c r="QPP434" s="1210"/>
      <c r="QPR434" s="1208"/>
      <c r="QPS434" s="1209"/>
      <c r="QPT434" s="1209"/>
      <c r="QPU434" s="1209"/>
      <c r="QPV434" s="1209"/>
      <c r="QPW434" s="1210"/>
      <c r="QPX434" s="1211"/>
      <c r="QPY434" s="1210"/>
      <c r="QQA434" s="1208"/>
      <c r="QQB434" s="1209"/>
      <c r="QQC434" s="1209"/>
      <c r="QQD434" s="1209"/>
      <c r="QQE434" s="1209"/>
      <c r="QQF434" s="1210"/>
      <c r="QQG434" s="1211"/>
      <c r="QQH434" s="1210"/>
      <c r="QQJ434" s="1208"/>
      <c r="QQK434" s="1209"/>
      <c r="QQL434" s="1209"/>
      <c r="QQM434" s="1209"/>
      <c r="QQN434" s="1209"/>
      <c r="QQO434" s="1210"/>
      <c r="QQP434" s="1211"/>
      <c r="QQQ434" s="1210"/>
      <c r="QQS434" s="1208"/>
      <c r="QQT434" s="1209"/>
      <c r="QQU434" s="1209"/>
      <c r="QQV434" s="1209"/>
      <c r="QQW434" s="1209"/>
      <c r="QQX434" s="1210"/>
      <c r="QQY434" s="1211"/>
      <c r="QQZ434" s="1210"/>
      <c r="QRB434" s="1208"/>
      <c r="QRC434" s="1209"/>
      <c r="QRD434" s="1209"/>
      <c r="QRE434" s="1209"/>
      <c r="QRF434" s="1209"/>
      <c r="QRG434" s="1210"/>
      <c r="QRH434" s="1211"/>
      <c r="QRI434" s="1210"/>
      <c r="QRK434" s="1208"/>
      <c r="QRL434" s="1209"/>
      <c r="QRM434" s="1209"/>
      <c r="QRN434" s="1209"/>
      <c r="QRO434" s="1209"/>
      <c r="QRP434" s="1210"/>
      <c r="QRQ434" s="1211"/>
      <c r="QRR434" s="1210"/>
      <c r="QRT434" s="1208"/>
      <c r="QRU434" s="1209"/>
      <c r="QRV434" s="1209"/>
      <c r="QRW434" s="1209"/>
      <c r="QRX434" s="1209"/>
      <c r="QRY434" s="1210"/>
      <c r="QRZ434" s="1211"/>
      <c r="QSA434" s="1210"/>
      <c r="QSC434" s="1208"/>
      <c r="QSD434" s="1209"/>
      <c r="QSE434" s="1209"/>
      <c r="QSF434" s="1209"/>
      <c r="QSG434" s="1209"/>
      <c r="QSH434" s="1210"/>
      <c r="QSI434" s="1211"/>
      <c r="QSJ434" s="1210"/>
      <c r="QSL434" s="1208"/>
      <c r="QSM434" s="1209"/>
      <c r="QSN434" s="1209"/>
      <c r="QSO434" s="1209"/>
      <c r="QSP434" s="1209"/>
      <c r="QSQ434" s="1210"/>
      <c r="QSR434" s="1211"/>
      <c r="QSS434" s="1210"/>
      <c r="QSU434" s="1208"/>
      <c r="QSV434" s="1209"/>
      <c r="QSW434" s="1209"/>
      <c r="QSX434" s="1209"/>
      <c r="QSY434" s="1209"/>
      <c r="QSZ434" s="1210"/>
      <c r="QTA434" s="1211"/>
      <c r="QTB434" s="1210"/>
      <c r="QTD434" s="1208"/>
      <c r="QTE434" s="1209"/>
      <c r="QTF434" s="1209"/>
      <c r="QTG434" s="1209"/>
      <c r="QTH434" s="1209"/>
      <c r="QTI434" s="1210"/>
      <c r="QTJ434" s="1211"/>
      <c r="QTK434" s="1210"/>
      <c r="QTM434" s="1208"/>
      <c r="QTN434" s="1209"/>
      <c r="QTO434" s="1209"/>
      <c r="QTP434" s="1209"/>
      <c r="QTQ434" s="1209"/>
      <c r="QTR434" s="1210"/>
      <c r="QTS434" s="1211"/>
      <c r="QTT434" s="1210"/>
      <c r="QTV434" s="1208"/>
      <c r="QTW434" s="1209"/>
      <c r="QTX434" s="1209"/>
      <c r="QTY434" s="1209"/>
      <c r="QTZ434" s="1209"/>
      <c r="QUA434" s="1210"/>
      <c r="QUB434" s="1211"/>
      <c r="QUC434" s="1210"/>
      <c r="QUE434" s="1208"/>
      <c r="QUF434" s="1209"/>
      <c r="QUG434" s="1209"/>
      <c r="QUH434" s="1209"/>
      <c r="QUI434" s="1209"/>
      <c r="QUJ434" s="1210"/>
      <c r="QUK434" s="1211"/>
      <c r="QUL434" s="1210"/>
      <c r="QUN434" s="1208"/>
      <c r="QUO434" s="1209"/>
      <c r="QUP434" s="1209"/>
      <c r="QUQ434" s="1209"/>
      <c r="QUR434" s="1209"/>
      <c r="QUS434" s="1210"/>
      <c r="QUT434" s="1211"/>
      <c r="QUU434" s="1210"/>
      <c r="QUW434" s="1208"/>
      <c r="QUX434" s="1209"/>
      <c r="QUY434" s="1209"/>
      <c r="QUZ434" s="1209"/>
      <c r="QVA434" s="1209"/>
      <c r="QVB434" s="1210"/>
      <c r="QVC434" s="1211"/>
      <c r="QVD434" s="1210"/>
      <c r="QVF434" s="1208"/>
      <c r="QVG434" s="1209"/>
      <c r="QVH434" s="1209"/>
      <c r="QVI434" s="1209"/>
      <c r="QVJ434" s="1209"/>
      <c r="QVK434" s="1210"/>
      <c r="QVL434" s="1211"/>
      <c r="QVM434" s="1210"/>
      <c r="QVO434" s="1208"/>
      <c r="QVP434" s="1209"/>
      <c r="QVQ434" s="1209"/>
      <c r="QVR434" s="1209"/>
      <c r="QVS434" s="1209"/>
      <c r="QVT434" s="1210"/>
      <c r="QVU434" s="1211"/>
      <c r="QVV434" s="1210"/>
      <c r="QVX434" s="1208"/>
      <c r="QVY434" s="1209"/>
      <c r="QVZ434" s="1209"/>
      <c r="QWA434" s="1209"/>
      <c r="QWB434" s="1209"/>
      <c r="QWC434" s="1210"/>
      <c r="QWD434" s="1211"/>
      <c r="QWE434" s="1210"/>
      <c r="QWG434" s="1208"/>
      <c r="QWH434" s="1209"/>
      <c r="QWI434" s="1209"/>
      <c r="QWJ434" s="1209"/>
      <c r="QWK434" s="1209"/>
      <c r="QWL434" s="1210"/>
      <c r="QWM434" s="1211"/>
      <c r="QWN434" s="1210"/>
      <c r="QWP434" s="1208"/>
      <c r="QWQ434" s="1209"/>
      <c r="QWR434" s="1209"/>
      <c r="QWS434" s="1209"/>
      <c r="QWT434" s="1209"/>
      <c r="QWU434" s="1210"/>
      <c r="QWV434" s="1211"/>
      <c r="QWW434" s="1210"/>
      <c r="QWY434" s="1208"/>
      <c r="QWZ434" s="1209"/>
      <c r="QXA434" s="1209"/>
      <c r="QXB434" s="1209"/>
      <c r="QXC434" s="1209"/>
      <c r="QXD434" s="1210"/>
      <c r="QXE434" s="1211"/>
      <c r="QXF434" s="1210"/>
      <c r="QXH434" s="1208"/>
      <c r="QXI434" s="1209"/>
      <c r="QXJ434" s="1209"/>
      <c r="QXK434" s="1209"/>
      <c r="QXL434" s="1209"/>
      <c r="QXM434" s="1210"/>
      <c r="QXN434" s="1211"/>
      <c r="QXO434" s="1210"/>
      <c r="QXQ434" s="1208"/>
      <c r="QXR434" s="1209"/>
      <c r="QXS434" s="1209"/>
      <c r="QXT434" s="1209"/>
      <c r="QXU434" s="1209"/>
      <c r="QXV434" s="1210"/>
      <c r="QXW434" s="1211"/>
      <c r="QXX434" s="1210"/>
      <c r="QXZ434" s="1208"/>
      <c r="QYA434" s="1209"/>
      <c r="QYB434" s="1209"/>
      <c r="QYC434" s="1209"/>
      <c r="QYD434" s="1209"/>
      <c r="QYE434" s="1210"/>
      <c r="QYF434" s="1211"/>
      <c r="QYG434" s="1210"/>
      <c r="QYI434" s="1208"/>
      <c r="QYJ434" s="1209"/>
      <c r="QYK434" s="1209"/>
      <c r="QYL434" s="1209"/>
      <c r="QYM434" s="1209"/>
      <c r="QYN434" s="1210"/>
      <c r="QYO434" s="1211"/>
      <c r="QYP434" s="1210"/>
      <c r="QYR434" s="1208"/>
      <c r="QYS434" s="1209"/>
      <c r="QYT434" s="1209"/>
      <c r="QYU434" s="1209"/>
      <c r="QYV434" s="1209"/>
      <c r="QYW434" s="1210"/>
      <c r="QYX434" s="1211"/>
      <c r="QYY434" s="1210"/>
      <c r="QZA434" s="1208"/>
      <c r="QZB434" s="1209"/>
      <c r="QZC434" s="1209"/>
      <c r="QZD434" s="1209"/>
      <c r="QZE434" s="1209"/>
      <c r="QZF434" s="1210"/>
      <c r="QZG434" s="1211"/>
      <c r="QZH434" s="1210"/>
      <c r="QZJ434" s="1208"/>
      <c r="QZK434" s="1209"/>
      <c r="QZL434" s="1209"/>
      <c r="QZM434" s="1209"/>
      <c r="QZN434" s="1209"/>
      <c r="QZO434" s="1210"/>
      <c r="QZP434" s="1211"/>
      <c r="QZQ434" s="1210"/>
      <c r="QZS434" s="1208"/>
      <c r="QZT434" s="1209"/>
      <c r="QZU434" s="1209"/>
      <c r="QZV434" s="1209"/>
      <c r="QZW434" s="1209"/>
      <c r="QZX434" s="1210"/>
      <c r="QZY434" s="1211"/>
      <c r="QZZ434" s="1210"/>
      <c r="RAB434" s="1208"/>
      <c r="RAC434" s="1209"/>
      <c r="RAD434" s="1209"/>
      <c r="RAE434" s="1209"/>
      <c r="RAF434" s="1209"/>
      <c r="RAG434" s="1210"/>
      <c r="RAH434" s="1211"/>
      <c r="RAI434" s="1210"/>
      <c r="RAK434" s="1208"/>
      <c r="RAL434" s="1209"/>
      <c r="RAM434" s="1209"/>
      <c r="RAN434" s="1209"/>
      <c r="RAO434" s="1209"/>
      <c r="RAP434" s="1210"/>
      <c r="RAQ434" s="1211"/>
      <c r="RAR434" s="1210"/>
      <c r="RAT434" s="1208"/>
      <c r="RAU434" s="1209"/>
      <c r="RAV434" s="1209"/>
      <c r="RAW434" s="1209"/>
      <c r="RAX434" s="1209"/>
      <c r="RAY434" s="1210"/>
      <c r="RAZ434" s="1211"/>
      <c r="RBA434" s="1210"/>
      <c r="RBC434" s="1208"/>
      <c r="RBD434" s="1209"/>
      <c r="RBE434" s="1209"/>
      <c r="RBF434" s="1209"/>
      <c r="RBG434" s="1209"/>
      <c r="RBH434" s="1210"/>
      <c r="RBI434" s="1211"/>
      <c r="RBJ434" s="1210"/>
      <c r="RBL434" s="1208"/>
      <c r="RBM434" s="1209"/>
      <c r="RBN434" s="1209"/>
      <c r="RBO434" s="1209"/>
      <c r="RBP434" s="1209"/>
      <c r="RBQ434" s="1210"/>
      <c r="RBR434" s="1211"/>
      <c r="RBS434" s="1210"/>
      <c r="RBU434" s="1208"/>
      <c r="RBV434" s="1209"/>
      <c r="RBW434" s="1209"/>
      <c r="RBX434" s="1209"/>
      <c r="RBY434" s="1209"/>
      <c r="RBZ434" s="1210"/>
      <c r="RCA434" s="1211"/>
      <c r="RCB434" s="1210"/>
      <c r="RCD434" s="1208"/>
      <c r="RCE434" s="1209"/>
      <c r="RCF434" s="1209"/>
      <c r="RCG434" s="1209"/>
      <c r="RCH434" s="1209"/>
      <c r="RCI434" s="1210"/>
      <c r="RCJ434" s="1211"/>
      <c r="RCK434" s="1210"/>
      <c r="RCM434" s="1208"/>
      <c r="RCN434" s="1209"/>
      <c r="RCO434" s="1209"/>
      <c r="RCP434" s="1209"/>
      <c r="RCQ434" s="1209"/>
      <c r="RCR434" s="1210"/>
      <c r="RCS434" s="1211"/>
      <c r="RCT434" s="1210"/>
      <c r="RCV434" s="1208"/>
      <c r="RCW434" s="1209"/>
      <c r="RCX434" s="1209"/>
      <c r="RCY434" s="1209"/>
      <c r="RCZ434" s="1209"/>
      <c r="RDA434" s="1210"/>
      <c r="RDB434" s="1211"/>
      <c r="RDC434" s="1210"/>
      <c r="RDE434" s="1208"/>
      <c r="RDF434" s="1209"/>
      <c r="RDG434" s="1209"/>
      <c r="RDH434" s="1209"/>
      <c r="RDI434" s="1209"/>
      <c r="RDJ434" s="1210"/>
      <c r="RDK434" s="1211"/>
      <c r="RDL434" s="1210"/>
      <c r="RDN434" s="1208"/>
      <c r="RDO434" s="1209"/>
      <c r="RDP434" s="1209"/>
      <c r="RDQ434" s="1209"/>
      <c r="RDR434" s="1209"/>
      <c r="RDS434" s="1210"/>
      <c r="RDT434" s="1211"/>
      <c r="RDU434" s="1210"/>
      <c r="RDW434" s="1208"/>
      <c r="RDX434" s="1209"/>
      <c r="RDY434" s="1209"/>
      <c r="RDZ434" s="1209"/>
      <c r="REA434" s="1209"/>
      <c r="REB434" s="1210"/>
      <c r="REC434" s="1211"/>
      <c r="RED434" s="1210"/>
      <c r="REF434" s="1208"/>
      <c r="REG434" s="1209"/>
      <c r="REH434" s="1209"/>
      <c r="REI434" s="1209"/>
      <c r="REJ434" s="1209"/>
      <c r="REK434" s="1210"/>
      <c r="REL434" s="1211"/>
      <c r="REM434" s="1210"/>
      <c r="REO434" s="1208"/>
      <c r="REP434" s="1209"/>
      <c r="REQ434" s="1209"/>
      <c r="RER434" s="1209"/>
      <c r="RES434" s="1209"/>
      <c r="RET434" s="1210"/>
      <c r="REU434" s="1211"/>
      <c r="REV434" s="1210"/>
      <c r="REX434" s="1208"/>
      <c r="REY434" s="1209"/>
      <c r="REZ434" s="1209"/>
      <c r="RFA434" s="1209"/>
      <c r="RFB434" s="1209"/>
      <c r="RFC434" s="1210"/>
      <c r="RFD434" s="1211"/>
      <c r="RFE434" s="1210"/>
      <c r="RFG434" s="1208"/>
      <c r="RFH434" s="1209"/>
      <c r="RFI434" s="1209"/>
      <c r="RFJ434" s="1209"/>
      <c r="RFK434" s="1209"/>
      <c r="RFL434" s="1210"/>
      <c r="RFM434" s="1211"/>
      <c r="RFN434" s="1210"/>
      <c r="RFP434" s="1208"/>
      <c r="RFQ434" s="1209"/>
      <c r="RFR434" s="1209"/>
      <c r="RFS434" s="1209"/>
      <c r="RFT434" s="1209"/>
      <c r="RFU434" s="1210"/>
      <c r="RFV434" s="1211"/>
      <c r="RFW434" s="1210"/>
      <c r="RFY434" s="1208"/>
      <c r="RFZ434" s="1209"/>
      <c r="RGA434" s="1209"/>
      <c r="RGB434" s="1209"/>
      <c r="RGC434" s="1209"/>
      <c r="RGD434" s="1210"/>
      <c r="RGE434" s="1211"/>
      <c r="RGF434" s="1210"/>
      <c r="RGH434" s="1208"/>
      <c r="RGI434" s="1209"/>
      <c r="RGJ434" s="1209"/>
      <c r="RGK434" s="1209"/>
      <c r="RGL434" s="1209"/>
      <c r="RGM434" s="1210"/>
      <c r="RGN434" s="1211"/>
      <c r="RGO434" s="1210"/>
      <c r="RGQ434" s="1208"/>
      <c r="RGR434" s="1209"/>
      <c r="RGS434" s="1209"/>
      <c r="RGT434" s="1209"/>
      <c r="RGU434" s="1209"/>
      <c r="RGV434" s="1210"/>
      <c r="RGW434" s="1211"/>
      <c r="RGX434" s="1210"/>
      <c r="RGZ434" s="1208"/>
      <c r="RHA434" s="1209"/>
      <c r="RHB434" s="1209"/>
      <c r="RHC434" s="1209"/>
      <c r="RHD434" s="1209"/>
      <c r="RHE434" s="1210"/>
      <c r="RHF434" s="1211"/>
      <c r="RHG434" s="1210"/>
      <c r="RHI434" s="1208"/>
      <c r="RHJ434" s="1209"/>
      <c r="RHK434" s="1209"/>
      <c r="RHL434" s="1209"/>
      <c r="RHM434" s="1209"/>
      <c r="RHN434" s="1210"/>
      <c r="RHO434" s="1211"/>
      <c r="RHP434" s="1210"/>
      <c r="RHR434" s="1208"/>
      <c r="RHS434" s="1209"/>
      <c r="RHT434" s="1209"/>
      <c r="RHU434" s="1209"/>
      <c r="RHV434" s="1209"/>
      <c r="RHW434" s="1210"/>
      <c r="RHX434" s="1211"/>
      <c r="RHY434" s="1210"/>
      <c r="RIA434" s="1208"/>
      <c r="RIB434" s="1209"/>
      <c r="RIC434" s="1209"/>
      <c r="RID434" s="1209"/>
      <c r="RIE434" s="1209"/>
      <c r="RIF434" s="1210"/>
      <c r="RIG434" s="1211"/>
      <c r="RIH434" s="1210"/>
      <c r="RIJ434" s="1208"/>
      <c r="RIK434" s="1209"/>
      <c r="RIL434" s="1209"/>
      <c r="RIM434" s="1209"/>
      <c r="RIN434" s="1209"/>
      <c r="RIO434" s="1210"/>
      <c r="RIP434" s="1211"/>
      <c r="RIQ434" s="1210"/>
      <c r="RIS434" s="1208"/>
      <c r="RIT434" s="1209"/>
      <c r="RIU434" s="1209"/>
      <c r="RIV434" s="1209"/>
      <c r="RIW434" s="1209"/>
      <c r="RIX434" s="1210"/>
      <c r="RIY434" s="1211"/>
      <c r="RIZ434" s="1210"/>
      <c r="RJB434" s="1208"/>
      <c r="RJC434" s="1209"/>
      <c r="RJD434" s="1209"/>
      <c r="RJE434" s="1209"/>
      <c r="RJF434" s="1209"/>
      <c r="RJG434" s="1210"/>
      <c r="RJH434" s="1211"/>
      <c r="RJI434" s="1210"/>
      <c r="RJK434" s="1208"/>
      <c r="RJL434" s="1209"/>
      <c r="RJM434" s="1209"/>
      <c r="RJN434" s="1209"/>
      <c r="RJO434" s="1209"/>
      <c r="RJP434" s="1210"/>
      <c r="RJQ434" s="1211"/>
      <c r="RJR434" s="1210"/>
      <c r="RJT434" s="1208"/>
      <c r="RJU434" s="1209"/>
      <c r="RJV434" s="1209"/>
      <c r="RJW434" s="1209"/>
      <c r="RJX434" s="1209"/>
      <c r="RJY434" s="1210"/>
      <c r="RJZ434" s="1211"/>
      <c r="RKA434" s="1210"/>
      <c r="RKC434" s="1208"/>
      <c r="RKD434" s="1209"/>
      <c r="RKE434" s="1209"/>
      <c r="RKF434" s="1209"/>
      <c r="RKG434" s="1209"/>
      <c r="RKH434" s="1210"/>
      <c r="RKI434" s="1211"/>
      <c r="RKJ434" s="1210"/>
      <c r="RKL434" s="1208"/>
      <c r="RKM434" s="1209"/>
      <c r="RKN434" s="1209"/>
      <c r="RKO434" s="1209"/>
      <c r="RKP434" s="1209"/>
      <c r="RKQ434" s="1210"/>
      <c r="RKR434" s="1211"/>
      <c r="RKS434" s="1210"/>
      <c r="RKU434" s="1208"/>
      <c r="RKV434" s="1209"/>
      <c r="RKW434" s="1209"/>
      <c r="RKX434" s="1209"/>
      <c r="RKY434" s="1209"/>
      <c r="RKZ434" s="1210"/>
      <c r="RLA434" s="1211"/>
      <c r="RLB434" s="1210"/>
      <c r="RLD434" s="1208"/>
      <c r="RLE434" s="1209"/>
      <c r="RLF434" s="1209"/>
      <c r="RLG434" s="1209"/>
      <c r="RLH434" s="1209"/>
      <c r="RLI434" s="1210"/>
      <c r="RLJ434" s="1211"/>
      <c r="RLK434" s="1210"/>
      <c r="RLM434" s="1208"/>
      <c r="RLN434" s="1209"/>
      <c r="RLO434" s="1209"/>
      <c r="RLP434" s="1209"/>
      <c r="RLQ434" s="1209"/>
      <c r="RLR434" s="1210"/>
      <c r="RLS434" s="1211"/>
      <c r="RLT434" s="1210"/>
      <c r="RLV434" s="1208"/>
      <c r="RLW434" s="1209"/>
      <c r="RLX434" s="1209"/>
      <c r="RLY434" s="1209"/>
      <c r="RLZ434" s="1209"/>
      <c r="RMA434" s="1210"/>
      <c r="RMB434" s="1211"/>
      <c r="RMC434" s="1210"/>
      <c r="RME434" s="1208"/>
      <c r="RMF434" s="1209"/>
      <c r="RMG434" s="1209"/>
      <c r="RMH434" s="1209"/>
      <c r="RMI434" s="1209"/>
      <c r="RMJ434" s="1210"/>
      <c r="RMK434" s="1211"/>
      <c r="RML434" s="1210"/>
      <c r="RMN434" s="1208"/>
      <c r="RMO434" s="1209"/>
      <c r="RMP434" s="1209"/>
      <c r="RMQ434" s="1209"/>
      <c r="RMR434" s="1209"/>
      <c r="RMS434" s="1210"/>
      <c r="RMT434" s="1211"/>
      <c r="RMU434" s="1210"/>
      <c r="RMW434" s="1208"/>
      <c r="RMX434" s="1209"/>
      <c r="RMY434" s="1209"/>
      <c r="RMZ434" s="1209"/>
      <c r="RNA434" s="1209"/>
      <c r="RNB434" s="1210"/>
      <c r="RNC434" s="1211"/>
      <c r="RND434" s="1210"/>
      <c r="RNF434" s="1208"/>
      <c r="RNG434" s="1209"/>
      <c r="RNH434" s="1209"/>
      <c r="RNI434" s="1209"/>
      <c r="RNJ434" s="1209"/>
      <c r="RNK434" s="1210"/>
      <c r="RNL434" s="1211"/>
      <c r="RNM434" s="1210"/>
      <c r="RNO434" s="1208"/>
      <c r="RNP434" s="1209"/>
      <c r="RNQ434" s="1209"/>
      <c r="RNR434" s="1209"/>
      <c r="RNS434" s="1209"/>
      <c r="RNT434" s="1210"/>
      <c r="RNU434" s="1211"/>
      <c r="RNV434" s="1210"/>
      <c r="RNX434" s="1208"/>
      <c r="RNY434" s="1209"/>
      <c r="RNZ434" s="1209"/>
      <c r="ROA434" s="1209"/>
      <c r="ROB434" s="1209"/>
      <c r="ROC434" s="1210"/>
      <c r="ROD434" s="1211"/>
      <c r="ROE434" s="1210"/>
      <c r="ROG434" s="1208"/>
      <c r="ROH434" s="1209"/>
      <c r="ROI434" s="1209"/>
      <c r="ROJ434" s="1209"/>
      <c r="ROK434" s="1209"/>
      <c r="ROL434" s="1210"/>
      <c r="ROM434" s="1211"/>
      <c r="RON434" s="1210"/>
      <c r="ROP434" s="1208"/>
      <c r="ROQ434" s="1209"/>
      <c r="ROR434" s="1209"/>
      <c r="ROS434" s="1209"/>
      <c r="ROT434" s="1209"/>
      <c r="ROU434" s="1210"/>
      <c r="ROV434" s="1211"/>
      <c r="ROW434" s="1210"/>
      <c r="ROY434" s="1208"/>
      <c r="ROZ434" s="1209"/>
      <c r="RPA434" s="1209"/>
      <c r="RPB434" s="1209"/>
      <c r="RPC434" s="1209"/>
      <c r="RPD434" s="1210"/>
      <c r="RPE434" s="1211"/>
      <c r="RPF434" s="1210"/>
      <c r="RPH434" s="1208"/>
      <c r="RPI434" s="1209"/>
      <c r="RPJ434" s="1209"/>
      <c r="RPK434" s="1209"/>
      <c r="RPL434" s="1209"/>
      <c r="RPM434" s="1210"/>
      <c r="RPN434" s="1211"/>
      <c r="RPO434" s="1210"/>
      <c r="RPQ434" s="1208"/>
      <c r="RPR434" s="1209"/>
      <c r="RPS434" s="1209"/>
      <c r="RPT434" s="1209"/>
      <c r="RPU434" s="1209"/>
      <c r="RPV434" s="1210"/>
      <c r="RPW434" s="1211"/>
      <c r="RPX434" s="1210"/>
      <c r="RPZ434" s="1208"/>
      <c r="RQA434" s="1209"/>
      <c r="RQB434" s="1209"/>
      <c r="RQC434" s="1209"/>
      <c r="RQD434" s="1209"/>
      <c r="RQE434" s="1210"/>
      <c r="RQF434" s="1211"/>
      <c r="RQG434" s="1210"/>
      <c r="RQI434" s="1208"/>
      <c r="RQJ434" s="1209"/>
      <c r="RQK434" s="1209"/>
      <c r="RQL434" s="1209"/>
      <c r="RQM434" s="1209"/>
      <c r="RQN434" s="1210"/>
      <c r="RQO434" s="1211"/>
      <c r="RQP434" s="1210"/>
      <c r="RQR434" s="1208"/>
      <c r="RQS434" s="1209"/>
      <c r="RQT434" s="1209"/>
      <c r="RQU434" s="1209"/>
      <c r="RQV434" s="1209"/>
      <c r="RQW434" s="1210"/>
      <c r="RQX434" s="1211"/>
      <c r="RQY434" s="1210"/>
      <c r="RRA434" s="1208"/>
      <c r="RRB434" s="1209"/>
      <c r="RRC434" s="1209"/>
      <c r="RRD434" s="1209"/>
      <c r="RRE434" s="1209"/>
      <c r="RRF434" s="1210"/>
      <c r="RRG434" s="1211"/>
      <c r="RRH434" s="1210"/>
      <c r="RRJ434" s="1208"/>
      <c r="RRK434" s="1209"/>
      <c r="RRL434" s="1209"/>
      <c r="RRM434" s="1209"/>
      <c r="RRN434" s="1209"/>
      <c r="RRO434" s="1210"/>
      <c r="RRP434" s="1211"/>
      <c r="RRQ434" s="1210"/>
      <c r="RRS434" s="1208"/>
      <c r="RRT434" s="1209"/>
      <c r="RRU434" s="1209"/>
      <c r="RRV434" s="1209"/>
      <c r="RRW434" s="1209"/>
      <c r="RRX434" s="1210"/>
      <c r="RRY434" s="1211"/>
      <c r="RRZ434" s="1210"/>
      <c r="RSB434" s="1208"/>
      <c r="RSC434" s="1209"/>
      <c r="RSD434" s="1209"/>
      <c r="RSE434" s="1209"/>
      <c r="RSF434" s="1209"/>
      <c r="RSG434" s="1210"/>
      <c r="RSH434" s="1211"/>
      <c r="RSI434" s="1210"/>
      <c r="RSK434" s="1208"/>
      <c r="RSL434" s="1209"/>
      <c r="RSM434" s="1209"/>
      <c r="RSN434" s="1209"/>
      <c r="RSO434" s="1209"/>
      <c r="RSP434" s="1210"/>
      <c r="RSQ434" s="1211"/>
      <c r="RSR434" s="1210"/>
      <c r="RST434" s="1208"/>
      <c r="RSU434" s="1209"/>
      <c r="RSV434" s="1209"/>
      <c r="RSW434" s="1209"/>
      <c r="RSX434" s="1209"/>
      <c r="RSY434" s="1210"/>
      <c r="RSZ434" s="1211"/>
      <c r="RTA434" s="1210"/>
      <c r="RTC434" s="1208"/>
      <c r="RTD434" s="1209"/>
      <c r="RTE434" s="1209"/>
      <c r="RTF434" s="1209"/>
      <c r="RTG434" s="1209"/>
      <c r="RTH434" s="1210"/>
      <c r="RTI434" s="1211"/>
      <c r="RTJ434" s="1210"/>
      <c r="RTL434" s="1208"/>
      <c r="RTM434" s="1209"/>
      <c r="RTN434" s="1209"/>
      <c r="RTO434" s="1209"/>
      <c r="RTP434" s="1209"/>
      <c r="RTQ434" s="1210"/>
      <c r="RTR434" s="1211"/>
      <c r="RTS434" s="1210"/>
      <c r="RTU434" s="1208"/>
      <c r="RTV434" s="1209"/>
      <c r="RTW434" s="1209"/>
      <c r="RTX434" s="1209"/>
      <c r="RTY434" s="1209"/>
      <c r="RTZ434" s="1210"/>
      <c r="RUA434" s="1211"/>
      <c r="RUB434" s="1210"/>
      <c r="RUD434" s="1208"/>
      <c r="RUE434" s="1209"/>
      <c r="RUF434" s="1209"/>
      <c r="RUG434" s="1209"/>
      <c r="RUH434" s="1209"/>
      <c r="RUI434" s="1210"/>
      <c r="RUJ434" s="1211"/>
      <c r="RUK434" s="1210"/>
      <c r="RUM434" s="1208"/>
      <c r="RUN434" s="1209"/>
      <c r="RUO434" s="1209"/>
      <c r="RUP434" s="1209"/>
      <c r="RUQ434" s="1209"/>
      <c r="RUR434" s="1210"/>
      <c r="RUS434" s="1211"/>
      <c r="RUT434" s="1210"/>
      <c r="RUV434" s="1208"/>
      <c r="RUW434" s="1209"/>
      <c r="RUX434" s="1209"/>
      <c r="RUY434" s="1209"/>
      <c r="RUZ434" s="1209"/>
      <c r="RVA434" s="1210"/>
      <c r="RVB434" s="1211"/>
      <c r="RVC434" s="1210"/>
      <c r="RVE434" s="1208"/>
      <c r="RVF434" s="1209"/>
      <c r="RVG434" s="1209"/>
      <c r="RVH434" s="1209"/>
      <c r="RVI434" s="1209"/>
      <c r="RVJ434" s="1210"/>
      <c r="RVK434" s="1211"/>
      <c r="RVL434" s="1210"/>
      <c r="RVN434" s="1208"/>
      <c r="RVO434" s="1209"/>
      <c r="RVP434" s="1209"/>
      <c r="RVQ434" s="1209"/>
      <c r="RVR434" s="1209"/>
      <c r="RVS434" s="1210"/>
      <c r="RVT434" s="1211"/>
      <c r="RVU434" s="1210"/>
      <c r="RVW434" s="1208"/>
      <c r="RVX434" s="1209"/>
      <c r="RVY434" s="1209"/>
      <c r="RVZ434" s="1209"/>
      <c r="RWA434" s="1209"/>
      <c r="RWB434" s="1210"/>
      <c r="RWC434" s="1211"/>
      <c r="RWD434" s="1210"/>
      <c r="RWF434" s="1208"/>
      <c r="RWG434" s="1209"/>
      <c r="RWH434" s="1209"/>
      <c r="RWI434" s="1209"/>
      <c r="RWJ434" s="1209"/>
      <c r="RWK434" s="1210"/>
      <c r="RWL434" s="1211"/>
      <c r="RWM434" s="1210"/>
      <c r="RWO434" s="1208"/>
      <c r="RWP434" s="1209"/>
      <c r="RWQ434" s="1209"/>
      <c r="RWR434" s="1209"/>
      <c r="RWS434" s="1209"/>
      <c r="RWT434" s="1210"/>
      <c r="RWU434" s="1211"/>
      <c r="RWV434" s="1210"/>
      <c r="RWX434" s="1208"/>
      <c r="RWY434" s="1209"/>
      <c r="RWZ434" s="1209"/>
      <c r="RXA434" s="1209"/>
      <c r="RXB434" s="1209"/>
      <c r="RXC434" s="1210"/>
      <c r="RXD434" s="1211"/>
      <c r="RXE434" s="1210"/>
      <c r="RXG434" s="1208"/>
      <c r="RXH434" s="1209"/>
      <c r="RXI434" s="1209"/>
      <c r="RXJ434" s="1209"/>
      <c r="RXK434" s="1209"/>
      <c r="RXL434" s="1210"/>
      <c r="RXM434" s="1211"/>
      <c r="RXN434" s="1210"/>
      <c r="RXP434" s="1208"/>
      <c r="RXQ434" s="1209"/>
      <c r="RXR434" s="1209"/>
      <c r="RXS434" s="1209"/>
      <c r="RXT434" s="1209"/>
      <c r="RXU434" s="1210"/>
      <c r="RXV434" s="1211"/>
      <c r="RXW434" s="1210"/>
      <c r="RXY434" s="1208"/>
      <c r="RXZ434" s="1209"/>
      <c r="RYA434" s="1209"/>
      <c r="RYB434" s="1209"/>
      <c r="RYC434" s="1209"/>
      <c r="RYD434" s="1210"/>
      <c r="RYE434" s="1211"/>
      <c r="RYF434" s="1210"/>
      <c r="RYH434" s="1208"/>
      <c r="RYI434" s="1209"/>
      <c r="RYJ434" s="1209"/>
      <c r="RYK434" s="1209"/>
      <c r="RYL434" s="1209"/>
      <c r="RYM434" s="1210"/>
      <c r="RYN434" s="1211"/>
      <c r="RYO434" s="1210"/>
      <c r="RYQ434" s="1208"/>
      <c r="RYR434" s="1209"/>
      <c r="RYS434" s="1209"/>
      <c r="RYT434" s="1209"/>
      <c r="RYU434" s="1209"/>
      <c r="RYV434" s="1210"/>
      <c r="RYW434" s="1211"/>
      <c r="RYX434" s="1210"/>
      <c r="RYZ434" s="1208"/>
      <c r="RZA434" s="1209"/>
      <c r="RZB434" s="1209"/>
      <c r="RZC434" s="1209"/>
      <c r="RZD434" s="1209"/>
      <c r="RZE434" s="1210"/>
      <c r="RZF434" s="1211"/>
      <c r="RZG434" s="1210"/>
      <c r="RZI434" s="1208"/>
      <c r="RZJ434" s="1209"/>
      <c r="RZK434" s="1209"/>
      <c r="RZL434" s="1209"/>
      <c r="RZM434" s="1209"/>
      <c r="RZN434" s="1210"/>
      <c r="RZO434" s="1211"/>
      <c r="RZP434" s="1210"/>
      <c r="RZR434" s="1208"/>
      <c r="RZS434" s="1209"/>
      <c r="RZT434" s="1209"/>
      <c r="RZU434" s="1209"/>
      <c r="RZV434" s="1209"/>
      <c r="RZW434" s="1210"/>
      <c r="RZX434" s="1211"/>
      <c r="RZY434" s="1210"/>
      <c r="SAA434" s="1208"/>
      <c r="SAB434" s="1209"/>
      <c r="SAC434" s="1209"/>
      <c r="SAD434" s="1209"/>
      <c r="SAE434" s="1209"/>
      <c r="SAF434" s="1210"/>
      <c r="SAG434" s="1211"/>
      <c r="SAH434" s="1210"/>
      <c r="SAJ434" s="1208"/>
      <c r="SAK434" s="1209"/>
      <c r="SAL434" s="1209"/>
      <c r="SAM434" s="1209"/>
      <c r="SAN434" s="1209"/>
      <c r="SAO434" s="1210"/>
      <c r="SAP434" s="1211"/>
      <c r="SAQ434" s="1210"/>
      <c r="SAS434" s="1208"/>
      <c r="SAT434" s="1209"/>
      <c r="SAU434" s="1209"/>
      <c r="SAV434" s="1209"/>
      <c r="SAW434" s="1209"/>
      <c r="SAX434" s="1210"/>
      <c r="SAY434" s="1211"/>
      <c r="SAZ434" s="1210"/>
      <c r="SBB434" s="1208"/>
      <c r="SBC434" s="1209"/>
      <c r="SBD434" s="1209"/>
      <c r="SBE434" s="1209"/>
      <c r="SBF434" s="1209"/>
      <c r="SBG434" s="1210"/>
      <c r="SBH434" s="1211"/>
      <c r="SBI434" s="1210"/>
      <c r="SBK434" s="1208"/>
      <c r="SBL434" s="1209"/>
      <c r="SBM434" s="1209"/>
      <c r="SBN434" s="1209"/>
      <c r="SBO434" s="1209"/>
      <c r="SBP434" s="1210"/>
      <c r="SBQ434" s="1211"/>
      <c r="SBR434" s="1210"/>
      <c r="SBT434" s="1208"/>
      <c r="SBU434" s="1209"/>
      <c r="SBV434" s="1209"/>
      <c r="SBW434" s="1209"/>
      <c r="SBX434" s="1209"/>
      <c r="SBY434" s="1210"/>
      <c r="SBZ434" s="1211"/>
      <c r="SCA434" s="1210"/>
      <c r="SCC434" s="1208"/>
      <c r="SCD434" s="1209"/>
      <c r="SCE434" s="1209"/>
      <c r="SCF434" s="1209"/>
      <c r="SCG434" s="1209"/>
      <c r="SCH434" s="1210"/>
      <c r="SCI434" s="1211"/>
      <c r="SCJ434" s="1210"/>
      <c r="SCL434" s="1208"/>
      <c r="SCM434" s="1209"/>
      <c r="SCN434" s="1209"/>
      <c r="SCO434" s="1209"/>
      <c r="SCP434" s="1209"/>
      <c r="SCQ434" s="1210"/>
      <c r="SCR434" s="1211"/>
      <c r="SCS434" s="1210"/>
      <c r="SCU434" s="1208"/>
      <c r="SCV434" s="1209"/>
      <c r="SCW434" s="1209"/>
      <c r="SCX434" s="1209"/>
      <c r="SCY434" s="1209"/>
      <c r="SCZ434" s="1210"/>
      <c r="SDA434" s="1211"/>
      <c r="SDB434" s="1210"/>
      <c r="SDD434" s="1208"/>
      <c r="SDE434" s="1209"/>
      <c r="SDF434" s="1209"/>
      <c r="SDG434" s="1209"/>
      <c r="SDH434" s="1209"/>
      <c r="SDI434" s="1210"/>
      <c r="SDJ434" s="1211"/>
      <c r="SDK434" s="1210"/>
      <c r="SDM434" s="1208"/>
      <c r="SDN434" s="1209"/>
      <c r="SDO434" s="1209"/>
      <c r="SDP434" s="1209"/>
      <c r="SDQ434" s="1209"/>
      <c r="SDR434" s="1210"/>
      <c r="SDS434" s="1211"/>
      <c r="SDT434" s="1210"/>
      <c r="SDV434" s="1208"/>
      <c r="SDW434" s="1209"/>
      <c r="SDX434" s="1209"/>
      <c r="SDY434" s="1209"/>
      <c r="SDZ434" s="1209"/>
      <c r="SEA434" s="1210"/>
      <c r="SEB434" s="1211"/>
      <c r="SEC434" s="1210"/>
      <c r="SEE434" s="1208"/>
      <c r="SEF434" s="1209"/>
      <c r="SEG434" s="1209"/>
      <c r="SEH434" s="1209"/>
      <c r="SEI434" s="1209"/>
      <c r="SEJ434" s="1210"/>
      <c r="SEK434" s="1211"/>
      <c r="SEL434" s="1210"/>
      <c r="SEN434" s="1208"/>
      <c r="SEO434" s="1209"/>
      <c r="SEP434" s="1209"/>
      <c r="SEQ434" s="1209"/>
      <c r="SER434" s="1209"/>
      <c r="SES434" s="1210"/>
      <c r="SET434" s="1211"/>
      <c r="SEU434" s="1210"/>
      <c r="SEW434" s="1208"/>
      <c r="SEX434" s="1209"/>
      <c r="SEY434" s="1209"/>
      <c r="SEZ434" s="1209"/>
      <c r="SFA434" s="1209"/>
      <c r="SFB434" s="1210"/>
      <c r="SFC434" s="1211"/>
      <c r="SFD434" s="1210"/>
      <c r="SFF434" s="1208"/>
      <c r="SFG434" s="1209"/>
      <c r="SFH434" s="1209"/>
      <c r="SFI434" s="1209"/>
      <c r="SFJ434" s="1209"/>
      <c r="SFK434" s="1210"/>
      <c r="SFL434" s="1211"/>
      <c r="SFM434" s="1210"/>
      <c r="SFO434" s="1208"/>
      <c r="SFP434" s="1209"/>
      <c r="SFQ434" s="1209"/>
      <c r="SFR434" s="1209"/>
      <c r="SFS434" s="1209"/>
      <c r="SFT434" s="1210"/>
      <c r="SFU434" s="1211"/>
      <c r="SFV434" s="1210"/>
      <c r="SFX434" s="1208"/>
      <c r="SFY434" s="1209"/>
      <c r="SFZ434" s="1209"/>
      <c r="SGA434" s="1209"/>
      <c r="SGB434" s="1209"/>
      <c r="SGC434" s="1210"/>
      <c r="SGD434" s="1211"/>
      <c r="SGE434" s="1210"/>
      <c r="SGG434" s="1208"/>
      <c r="SGH434" s="1209"/>
      <c r="SGI434" s="1209"/>
      <c r="SGJ434" s="1209"/>
      <c r="SGK434" s="1209"/>
      <c r="SGL434" s="1210"/>
      <c r="SGM434" s="1211"/>
      <c r="SGN434" s="1210"/>
      <c r="SGP434" s="1208"/>
      <c r="SGQ434" s="1209"/>
      <c r="SGR434" s="1209"/>
      <c r="SGS434" s="1209"/>
      <c r="SGT434" s="1209"/>
      <c r="SGU434" s="1210"/>
      <c r="SGV434" s="1211"/>
      <c r="SGW434" s="1210"/>
      <c r="SGY434" s="1208"/>
      <c r="SGZ434" s="1209"/>
      <c r="SHA434" s="1209"/>
      <c r="SHB434" s="1209"/>
      <c r="SHC434" s="1209"/>
      <c r="SHD434" s="1210"/>
      <c r="SHE434" s="1211"/>
      <c r="SHF434" s="1210"/>
      <c r="SHH434" s="1208"/>
      <c r="SHI434" s="1209"/>
      <c r="SHJ434" s="1209"/>
      <c r="SHK434" s="1209"/>
      <c r="SHL434" s="1209"/>
      <c r="SHM434" s="1210"/>
      <c r="SHN434" s="1211"/>
      <c r="SHO434" s="1210"/>
      <c r="SHQ434" s="1208"/>
      <c r="SHR434" s="1209"/>
      <c r="SHS434" s="1209"/>
      <c r="SHT434" s="1209"/>
      <c r="SHU434" s="1209"/>
      <c r="SHV434" s="1210"/>
      <c r="SHW434" s="1211"/>
      <c r="SHX434" s="1210"/>
      <c r="SHZ434" s="1208"/>
      <c r="SIA434" s="1209"/>
      <c r="SIB434" s="1209"/>
      <c r="SIC434" s="1209"/>
      <c r="SID434" s="1209"/>
      <c r="SIE434" s="1210"/>
      <c r="SIF434" s="1211"/>
      <c r="SIG434" s="1210"/>
      <c r="SII434" s="1208"/>
      <c r="SIJ434" s="1209"/>
      <c r="SIK434" s="1209"/>
      <c r="SIL434" s="1209"/>
      <c r="SIM434" s="1209"/>
      <c r="SIN434" s="1210"/>
      <c r="SIO434" s="1211"/>
      <c r="SIP434" s="1210"/>
      <c r="SIR434" s="1208"/>
      <c r="SIS434" s="1209"/>
      <c r="SIT434" s="1209"/>
      <c r="SIU434" s="1209"/>
      <c r="SIV434" s="1209"/>
      <c r="SIW434" s="1210"/>
      <c r="SIX434" s="1211"/>
      <c r="SIY434" s="1210"/>
      <c r="SJA434" s="1208"/>
      <c r="SJB434" s="1209"/>
      <c r="SJC434" s="1209"/>
      <c r="SJD434" s="1209"/>
      <c r="SJE434" s="1209"/>
      <c r="SJF434" s="1210"/>
      <c r="SJG434" s="1211"/>
      <c r="SJH434" s="1210"/>
      <c r="SJJ434" s="1208"/>
      <c r="SJK434" s="1209"/>
      <c r="SJL434" s="1209"/>
      <c r="SJM434" s="1209"/>
      <c r="SJN434" s="1209"/>
      <c r="SJO434" s="1210"/>
      <c r="SJP434" s="1211"/>
      <c r="SJQ434" s="1210"/>
      <c r="SJS434" s="1208"/>
      <c r="SJT434" s="1209"/>
      <c r="SJU434" s="1209"/>
      <c r="SJV434" s="1209"/>
      <c r="SJW434" s="1209"/>
      <c r="SJX434" s="1210"/>
      <c r="SJY434" s="1211"/>
      <c r="SJZ434" s="1210"/>
      <c r="SKB434" s="1208"/>
      <c r="SKC434" s="1209"/>
      <c r="SKD434" s="1209"/>
      <c r="SKE434" s="1209"/>
      <c r="SKF434" s="1209"/>
      <c r="SKG434" s="1210"/>
      <c r="SKH434" s="1211"/>
      <c r="SKI434" s="1210"/>
      <c r="SKK434" s="1208"/>
      <c r="SKL434" s="1209"/>
      <c r="SKM434" s="1209"/>
      <c r="SKN434" s="1209"/>
      <c r="SKO434" s="1209"/>
      <c r="SKP434" s="1210"/>
      <c r="SKQ434" s="1211"/>
      <c r="SKR434" s="1210"/>
      <c r="SKT434" s="1208"/>
      <c r="SKU434" s="1209"/>
      <c r="SKV434" s="1209"/>
      <c r="SKW434" s="1209"/>
      <c r="SKX434" s="1209"/>
      <c r="SKY434" s="1210"/>
      <c r="SKZ434" s="1211"/>
      <c r="SLA434" s="1210"/>
      <c r="SLC434" s="1208"/>
      <c r="SLD434" s="1209"/>
      <c r="SLE434" s="1209"/>
      <c r="SLF434" s="1209"/>
      <c r="SLG434" s="1209"/>
      <c r="SLH434" s="1210"/>
      <c r="SLI434" s="1211"/>
      <c r="SLJ434" s="1210"/>
      <c r="SLL434" s="1208"/>
      <c r="SLM434" s="1209"/>
      <c r="SLN434" s="1209"/>
      <c r="SLO434" s="1209"/>
      <c r="SLP434" s="1209"/>
      <c r="SLQ434" s="1210"/>
      <c r="SLR434" s="1211"/>
      <c r="SLS434" s="1210"/>
      <c r="SLU434" s="1208"/>
      <c r="SLV434" s="1209"/>
      <c r="SLW434" s="1209"/>
      <c r="SLX434" s="1209"/>
      <c r="SLY434" s="1209"/>
      <c r="SLZ434" s="1210"/>
      <c r="SMA434" s="1211"/>
      <c r="SMB434" s="1210"/>
      <c r="SMD434" s="1208"/>
      <c r="SME434" s="1209"/>
      <c r="SMF434" s="1209"/>
      <c r="SMG434" s="1209"/>
      <c r="SMH434" s="1209"/>
      <c r="SMI434" s="1210"/>
      <c r="SMJ434" s="1211"/>
      <c r="SMK434" s="1210"/>
      <c r="SMM434" s="1208"/>
      <c r="SMN434" s="1209"/>
      <c r="SMO434" s="1209"/>
      <c r="SMP434" s="1209"/>
      <c r="SMQ434" s="1209"/>
      <c r="SMR434" s="1210"/>
      <c r="SMS434" s="1211"/>
      <c r="SMT434" s="1210"/>
      <c r="SMV434" s="1208"/>
      <c r="SMW434" s="1209"/>
      <c r="SMX434" s="1209"/>
      <c r="SMY434" s="1209"/>
      <c r="SMZ434" s="1209"/>
      <c r="SNA434" s="1210"/>
      <c r="SNB434" s="1211"/>
      <c r="SNC434" s="1210"/>
      <c r="SNE434" s="1208"/>
      <c r="SNF434" s="1209"/>
      <c r="SNG434" s="1209"/>
      <c r="SNH434" s="1209"/>
      <c r="SNI434" s="1209"/>
      <c r="SNJ434" s="1210"/>
      <c r="SNK434" s="1211"/>
      <c r="SNL434" s="1210"/>
      <c r="SNN434" s="1208"/>
      <c r="SNO434" s="1209"/>
      <c r="SNP434" s="1209"/>
      <c r="SNQ434" s="1209"/>
      <c r="SNR434" s="1209"/>
      <c r="SNS434" s="1210"/>
      <c r="SNT434" s="1211"/>
      <c r="SNU434" s="1210"/>
      <c r="SNW434" s="1208"/>
      <c r="SNX434" s="1209"/>
      <c r="SNY434" s="1209"/>
      <c r="SNZ434" s="1209"/>
      <c r="SOA434" s="1209"/>
      <c r="SOB434" s="1210"/>
      <c r="SOC434" s="1211"/>
      <c r="SOD434" s="1210"/>
      <c r="SOF434" s="1208"/>
      <c r="SOG434" s="1209"/>
      <c r="SOH434" s="1209"/>
      <c r="SOI434" s="1209"/>
      <c r="SOJ434" s="1209"/>
      <c r="SOK434" s="1210"/>
      <c r="SOL434" s="1211"/>
      <c r="SOM434" s="1210"/>
      <c r="SOO434" s="1208"/>
      <c r="SOP434" s="1209"/>
      <c r="SOQ434" s="1209"/>
      <c r="SOR434" s="1209"/>
      <c r="SOS434" s="1209"/>
      <c r="SOT434" s="1210"/>
      <c r="SOU434" s="1211"/>
      <c r="SOV434" s="1210"/>
      <c r="SOX434" s="1208"/>
      <c r="SOY434" s="1209"/>
      <c r="SOZ434" s="1209"/>
      <c r="SPA434" s="1209"/>
      <c r="SPB434" s="1209"/>
      <c r="SPC434" s="1210"/>
      <c r="SPD434" s="1211"/>
      <c r="SPE434" s="1210"/>
      <c r="SPG434" s="1208"/>
      <c r="SPH434" s="1209"/>
      <c r="SPI434" s="1209"/>
      <c r="SPJ434" s="1209"/>
      <c r="SPK434" s="1209"/>
      <c r="SPL434" s="1210"/>
      <c r="SPM434" s="1211"/>
      <c r="SPN434" s="1210"/>
      <c r="SPP434" s="1208"/>
      <c r="SPQ434" s="1209"/>
      <c r="SPR434" s="1209"/>
      <c r="SPS434" s="1209"/>
      <c r="SPT434" s="1209"/>
      <c r="SPU434" s="1210"/>
      <c r="SPV434" s="1211"/>
      <c r="SPW434" s="1210"/>
      <c r="SPY434" s="1208"/>
      <c r="SPZ434" s="1209"/>
      <c r="SQA434" s="1209"/>
      <c r="SQB434" s="1209"/>
      <c r="SQC434" s="1209"/>
      <c r="SQD434" s="1210"/>
      <c r="SQE434" s="1211"/>
      <c r="SQF434" s="1210"/>
      <c r="SQH434" s="1208"/>
      <c r="SQI434" s="1209"/>
      <c r="SQJ434" s="1209"/>
      <c r="SQK434" s="1209"/>
      <c r="SQL434" s="1209"/>
      <c r="SQM434" s="1210"/>
      <c r="SQN434" s="1211"/>
      <c r="SQO434" s="1210"/>
      <c r="SQQ434" s="1208"/>
      <c r="SQR434" s="1209"/>
      <c r="SQS434" s="1209"/>
      <c r="SQT434" s="1209"/>
      <c r="SQU434" s="1209"/>
      <c r="SQV434" s="1210"/>
      <c r="SQW434" s="1211"/>
      <c r="SQX434" s="1210"/>
      <c r="SQZ434" s="1208"/>
      <c r="SRA434" s="1209"/>
      <c r="SRB434" s="1209"/>
      <c r="SRC434" s="1209"/>
      <c r="SRD434" s="1209"/>
      <c r="SRE434" s="1210"/>
      <c r="SRF434" s="1211"/>
      <c r="SRG434" s="1210"/>
      <c r="SRI434" s="1208"/>
      <c r="SRJ434" s="1209"/>
      <c r="SRK434" s="1209"/>
      <c r="SRL434" s="1209"/>
      <c r="SRM434" s="1209"/>
      <c r="SRN434" s="1210"/>
      <c r="SRO434" s="1211"/>
      <c r="SRP434" s="1210"/>
      <c r="SRR434" s="1208"/>
      <c r="SRS434" s="1209"/>
      <c r="SRT434" s="1209"/>
      <c r="SRU434" s="1209"/>
      <c r="SRV434" s="1209"/>
      <c r="SRW434" s="1210"/>
      <c r="SRX434" s="1211"/>
      <c r="SRY434" s="1210"/>
      <c r="SSA434" s="1208"/>
      <c r="SSB434" s="1209"/>
      <c r="SSC434" s="1209"/>
      <c r="SSD434" s="1209"/>
      <c r="SSE434" s="1209"/>
      <c r="SSF434" s="1210"/>
      <c r="SSG434" s="1211"/>
      <c r="SSH434" s="1210"/>
      <c r="SSJ434" s="1208"/>
      <c r="SSK434" s="1209"/>
      <c r="SSL434" s="1209"/>
      <c r="SSM434" s="1209"/>
      <c r="SSN434" s="1209"/>
      <c r="SSO434" s="1210"/>
      <c r="SSP434" s="1211"/>
      <c r="SSQ434" s="1210"/>
      <c r="SSS434" s="1208"/>
      <c r="SST434" s="1209"/>
      <c r="SSU434" s="1209"/>
      <c r="SSV434" s="1209"/>
      <c r="SSW434" s="1209"/>
      <c r="SSX434" s="1210"/>
      <c r="SSY434" s="1211"/>
      <c r="SSZ434" s="1210"/>
      <c r="STB434" s="1208"/>
      <c r="STC434" s="1209"/>
      <c r="STD434" s="1209"/>
      <c r="STE434" s="1209"/>
      <c r="STF434" s="1209"/>
      <c r="STG434" s="1210"/>
      <c r="STH434" s="1211"/>
      <c r="STI434" s="1210"/>
      <c r="STK434" s="1208"/>
      <c r="STL434" s="1209"/>
      <c r="STM434" s="1209"/>
      <c r="STN434" s="1209"/>
      <c r="STO434" s="1209"/>
      <c r="STP434" s="1210"/>
      <c r="STQ434" s="1211"/>
      <c r="STR434" s="1210"/>
      <c r="STT434" s="1208"/>
      <c r="STU434" s="1209"/>
      <c r="STV434" s="1209"/>
      <c r="STW434" s="1209"/>
      <c r="STX434" s="1209"/>
      <c r="STY434" s="1210"/>
      <c r="STZ434" s="1211"/>
      <c r="SUA434" s="1210"/>
      <c r="SUC434" s="1208"/>
      <c r="SUD434" s="1209"/>
      <c r="SUE434" s="1209"/>
      <c r="SUF434" s="1209"/>
      <c r="SUG434" s="1209"/>
      <c r="SUH434" s="1210"/>
      <c r="SUI434" s="1211"/>
      <c r="SUJ434" s="1210"/>
      <c r="SUL434" s="1208"/>
      <c r="SUM434" s="1209"/>
      <c r="SUN434" s="1209"/>
      <c r="SUO434" s="1209"/>
      <c r="SUP434" s="1209"/>
      <c r="SUQ434" s="1210"/>
      <c r="SUR434" s="1211"/>
      <c r="SUS434" s="1210"/>
      <c r="SUU434" s="1208"/>
      <c r="SUV434" s="1209"/>
      <c r="SUW434" s="1209"/>
      <c r="SUX434" s="1209"/>
      <c r="SUY434" s="1209"/>
      <c r="SUZ434" s="1210"/>
      <c r="SVA434" s="1211"/>
      <c r="SVB434" s="1210"/>
      <c r="SVD434" s="1208"/>
      <c r="SVE434" s="1209"/>
      <c r="SVF434" s="1209"/>
      <c r="SVG434" s="1209"/>
      <c r="SVH434" s="1209"/>
      <c r="SVI434" s="1210"/>
      <c r="SVJ434" s="1211"/>
      <c r="SVK434" s="1210"/>
      <c r="SVM434" s="1208"/>
      <c r="SVN434" s="1209"/>
      <c r="SVO434" s="1209"/>
      <c r="SVP434" s="1209"/>
      <c r="SVQ434" s="1209"/>
      <c r="SVR434" s="1210"/>
      <c r="SVS434" s="1211"/>
      <c r="SVT434" s="1210"/>
      <c r="SVV434" s="1208"/>
      <c r="SVW434" s="1209"/>
      <c r="SVX434" s="1209"/>
      <c r="SVY434" s="1209"/>
      <c r="SVZ434" s="1209"/>
      <c r="SWA434" s="1210"/>
      <c r="SWB434" s="1211"/>
      <c r="SWC434" s="1210"/>
      <c r="SWE434" s="1208"/>
      <c r="SWF434" s="1209"/>
      <c r="SWG434" s="1209"/>
      <c r="SWH434" s="1209"/>
      <c r="SWI434" s="1209"/>
      <c r="SWJ434" s="1210"/>
      <c r="SWK434" s="1211"/>
      <c r="SWL434" s="1210"/>
      <c r="SWN434" s="1208"/>
      <c r="SWO434" s="1209"/>
      <c r="SWP434" s="1209"/>
      <c r="SWQ434" s="1209"/>
      <c r="SWR434" s="1209"/>
      <c r="SWS434" s="1210"/>
      <c r="SWT434" s="1211"/>
      <c r="SWU434" s="1210"/>
      <c r="SWW434" s="1208"/>
      <c r="SWX434" s="1209"/>
      <c r="SWY434" s="1209"/>
      <c r="SWZ434" s="1209"/>
      <c r="SXA434" s="1209"/>
      <c r="SXB434" s="1210"/>
      <c r="SXC434" s="1211"/>
      <c r="SXD434" s="1210"/>
      <c r="SXF434" s="1208"/>
      <c r="SXG434" s="1209"/>
      <c r="SXH434" s="1209"/>
      <c r="SXI434" s="1209"/>
      <c r="SXJ434" s="1209"/>
      <c r="SXK434" s="1210"/>
      <c r="SXL434" s="1211"/>
      <c r="SXM434" s="1210"/>
      <c r="SXO434" s="1208"/>
      <c r="SXP434" s="1209"/>
      <c r="SXQ434" s="1209"/>
      <c r="SXR434" s="1209"/>
      <c r="SXS434" s="1209"/>
      <c r="SXT434" s="1210"/>
      <c r="SXU434" s="1211"/>
      <c r="SXV434" s="1210"/>
      <c r="SXX434" s="1208"/>
      <c r="SXY434" s="1209"/>
      <c r="SXZ434" s="1209"/>
      <c r="SYA434" s="1209"/>
      <c r="SYB434" s="1209"/>
      <c r="SYC434" s="1210"/>
      <c r="SYD434" s="1211"/>
      <c r="SYE434" s="1210"/>
      <c r="SYG434" s="1208"/>
      <c r="SYH434" s="1209"/>
      <c r="SYI434" s="1209"/>
      <c r="SYJ434" s="1209"/>
      <c r="SYK434" s="1209"/>
      <c r="SYL434" s="1210"/>
      <c r="SYM434" s="1211"/>
      <c r="SYN434" s="1210"/>
      <c r="SYP434" s="1208"/>
      <c r="SYQ434" s="1209"/>
      <c r="SYR434" s="1209"/>
      <c r="SYS434" s="1209"/>
      <c r="SYT434" s="1209"/>
      <c r="SYU434" s="1210"/>
      <c r="SYV434" s="1211"/>
      <c r="SYW434" s="1210"/>
      <c r="SYY434" s="1208"/>
      <c r="SYZ434" s="1209"/>
      <c r="SZA434" s="1209"/>
      <c r="SZB434" s="1209"/>
      <c r="SZC434" s="1209"/>
      <c r="SZD434" s="1210"/>
      <c r="SZE434" s="1211"/>
      <c r="SZF434" s="1210"/>
      <c r="SZH434" s="1208"/>
      <c r="SZI434" s="1209"/>
      <c r="SZJ434" s="1209"/>
      <c r="SZK434" s="1209"/>
      <c r="SZL434" s="1209"/>
      <c r="SZM434" s="1210"/>
      <c r="SZN434" s="1211"/>
      <c r="SZO434" s="1210"/>
      <c r="SZQ434" s="1208"/>
      <c r="SZR434" s="1209"/>
      <c r="SZS434" s="1209"/>
      <c r="SZT434" s="1209"/>
      <c r="SZU434" s="1209"/>
      <c r="SZV434" s="1210"/>
      <c r="SZW434" s="1211"/>
      <c r="SZX434" s="1210"/>
      <c r="SZZ434" s="1208"/>
      <c r="TAA434" s="1209"/>
      <c r="TAB434" s="1209"/>
      <c r="TAC434" s="1209"/>
      <c r="TAD434" s="1209"/>
      <c r="TAE434" s="1210"/>
      <c r="TAF434" s="1211"/>
      <c r="TAG434" s="1210"/>
      <c r="TAI434" s="1208"/>
      <c r="TAJ434" s="1209"/>
      <c r="TAK434" s="1209"/>
      <c r="TAL434" s="1209"/>
      <c r="TAM434" s="1209"/>
      <c r="TAN434" s="1210"/>
      <c r="TAO434" s="1211"/>
      <c r="TAP434" s="1210"/>
      <c r="TAR434" s="1208"/>
      <c r="TAS434" s="1209"/>
      <c r="TAT434" s="1209"/>
      <c r="TAU434" s="1209"/>
      <c r="TAV434" s="1209"/>
      <c r="TAW434" s="1210"/>
      <c r="TAX434" s="1211"/>
      <c r="TAY434" s="1210"/>
      <c r="TBA434" s="1208"/>
      <c r="TBB434" s="1209"/>
      <c r="TBC434" s="1209"/>
      <c r="TBD434" s="1209"/>
      <c r="TBE434" s="1209"/>
      <c r="TBF434" s="1210"/>
      <c r="TBG434" s="1211"/>
      <c r="TBH434" s="1210"/>
      <c r="TBJ434" s="1208"/>
      <c r="TBK434" s="1209"/>
      <c r="TBL434" s="1209"/>
      <c r="TBM434" s="1209"/>
      <c r="TBN434" s="1209"/>
      <c r="TBO434" s="1210"/>
      <c r="TBP434" s="1211"/>
      <c r="TBQ434" s="1210"/>
      <c r="TBS434" s="1208"/>
      <c r="TBT434" s="1209"/>
      <c r="TBU434" s="1209"/>
      <c r="TBV434" s="1209"/>
      <c r="TBW434" s="1209"/>
      <c r="TBX434" s="1210"/>
      <c r="TBY434" s="1211"/>
      <c r="TBZ434" s="1210"/>
      <c r="TCB434" s="1208"/>
      <c r="TCC434" s="1209"/>
      <c r="TCD434" s="1209"/>
      <c r="TCE434" s="1209"/>
      <c r="TCF434" s="1209"/>
      <c r="TCG434" s="1210"/>
      <c r="TCH434" s="1211"/>
      <c r="TCI434" s="1210"/>
      <c r="TCK434" s="1208"/>
      <c r="TCL434" s="1209"/>
      <c r="TCM434" s="1209"/>
      <c r="TCN434" s="1209"/>
      <c r="TCO434" s="1209"/>
      <c r="TCP434" s="1210"/>
      <c r="TCQ434" s="1211"/>
      <c r="TCR434" s="1210"/>
      <c r="TCT434" s="1208"/>
      <c r="TCU434" s="1209"/>
      <c r="TCV434" s="1209"/>
      <c r="TCW434" s="1209"/>
      <c r="TCX434" s="1209"/>
      <c r="TCY434" s="1210"/>
      <c r="TCZ434" s="1211"/>
      <c r="TDA434" s="1210"/>
      <c r="TDC434" s="1208"/>
      <c r="TDD434" s="1209"/>
      <c r="TDE434" s="1209"/>
      <c r="TDF434" s="1209"/>
      <c r="TDG434" s="1209"/>
      <c r="TDH434" s="1210"/>
      <c r="TDI434" s="1211"/>
      <c r="TDJ434" s="1210"/>
      <c r="TDL434" s="1208"/>
      <c r="TDM434" s="1209"/>
      <c r="TDN434" s="1209"/>
      <c r="TDO434" s="1209"/>
      <c r="TDP434" s="1209"/>
      <c r="TDQ434" s="1210"/>
      <c r="TDR434" s="1211"/>
      <c r="TDS434" s="1210"/>
      <c r="TDU434" s="1208"/>
      <c r="TDV434" s="1209"/>
      <c r="TDW434" s="1209"/>
      <c r="TDX434" s="1209"/>
      <c r="TDY434" s="1209"/>
      <c r="TDZ434" s="1210"/>
      <c r="TEA434" s="1211"/>
      <c r="TEB434" s="1210"/>
      <c r="TED434" s="1208"/>
      <c r="TEE434" s="1209"/>
      <c r="TEF434" s="1209"/>
      <c r="TEG434" s="1209"/>
      <c r="TEH434" s="1209"/>
      <c r="TEI434" s="1210"/>
      <c r="TEJ434" s="1211"/>
      <c r="TEK434" s="1210"/>
      <c r="TEM434" s="1208"/>
      <c r="TEN434" s="1209"/>
      <c r="TEO434" s="1209"/>
      <c r="TEP434" s="1209"/>
      <c r="TEQ434" s="1209"/>
      <c r="TER434" s="1210"/>
      <c r="TES434" s="1211"/>
      <c r="TET434" s="1210"/>
      <c r="TEV434" s="1208"/>
      <c r="TEW434" s="1209"/>
      <c r="TEX434" s="1209"/>
      <c r="TEY434" s="1209"/>
      <c r="TEZ434" s="1209"/>
      <c r="TFA434" s="1210"/>
      <c r="TFB434" s="1211"/>
      <c r="TFC434" s="1210"/>
      <c r="TFE434" s="1208"/>
      <c r="TFF434" s="1209"/>
      <c r="TFG434" s="1209"/>
      <c r="TFH434" s="1209"/>
      <c r="TFI434" s="1209"/>
      <c r="TFJ434" s="1210"/>
      <c r="TFK434" s="1211"/>
      <c r="TFL434" s="1210"/>
      <c r="TFN434" s="1208"/>
      <c r="TFO434" s="1209"/>
      <c r="TFP434" s="1209"/>
      <c r="TFQ434" s="1209"/>
      <c r="TFR434" s="1209"/>
      <c r="TFS434" s="1210"/>
      <c r="TFT434" s="1211"/>
      <c r="TFU434" s="1210"/>
      <c r="TFW434" s="1208"/>
      <c r="TFX434" s="1209"/>
      <c r="TFY434" s="1209"/>
      <c r="TFZ434" s="1209"/>
      <c r="TGA434" s="1209"/>
      <c r="TGB434" s="1210"/>
      <c r="TGC434" s="1211"/>
      <c r="TGD434" s="1210"/>
      <c r="TGF434" s="1208"/>
      <c r="TGG434" s="1209"/>
      <c r="TGH434" s="1209"/>
      <c r="TGI434" s="1209"/>
      <c r="TGJ434" s="1209"/>
      <c r="TGK434" s="1210"/>
      <c r="TGL434" s="1211"/>
      <c r="TGM434" s="1210"/>
      <c r="TGO434" s="1208"/>
      <c r="TGP434" s="1209"/>
      <c r="TGQ434" s="1209"/>
      <c r="TGR434" s="1209"/>
      <c r="TGS434" s="1209"/>
      <c r="TGT434" s="1210"/>
      <c r="TGU434" s="1211"/>
      <c r="TGV434" s="1210"/>
      <c r="TGX434" s="1208"/>
      <c r="TGY434" s="1209"/>
      <c r="TGZ434" s="1209"/>
      <c r="THA434" s="1209"/>
      <c r="THB434" s="1209"/>
      <c r="THC434" s="1210"/>
      <c r="THD434" s="1211"/>
      <c r="THE434" s="1210"/>
      <c r="THG434" s="1208"/>
      <c r="THH434" s="1209"/>
      <c r="THI434" s="1209"/>
      <c r="THJ434" s="1209"/>
      <c r="THK434" s="1209"/>
      <c r="THL434" s="1210"/>
      <c r="THM434" s="1211"/>
      <c r="THN434" s="1210"/>
      <c r="THP434" s="1208"/>
      <c r="THQ434" s="1209"/>
      <c r="THR434" s="1209"/>
      <c r="THS434" s="1209"/>
      <c r="THT434" s="1209"/>
      <c r="THU434" s="1210"/>
      <c r="THV434" s="1211"/>
      <c r="THW434" s="1210"/>
      <c r="THY434" s="1208"/>
      <c r="THZ434" s="1209"/>
      <c r="TIA434" s="1209"/>
      <c r="TIB434" s="1209"/>
      <c r="TIC434" s="1209"/>
      <c r="TID434" s="1210"/>
      <c r="TIE434" s="1211"/>
      <c r="TIF434" s="1210"/>
      <c r="TIH434" s="1208"/>
      <c r="TII434" s="1209"/>
      <c r="TIJ434" s="1209"/>
      <c r="TIK434" s="1209"/>
      <c r="TIL434" s="1209"/>
      <c r="TIM434" s="1210"/>
      <c r="TIN434" s="1211"/>
      <c r="TIO434" s="1210"/>
      <c r="TIQ434" s="1208"/>
      <c r="TIR434" s="1209"/>
      <c r="TIS434" s="1209"/>
      <c r="TIT434" s="1209"/>
      <c r="TIU434" s="1209"/>
      <c r="TIV434" s="1210"/>
      <c r="TIW434" s="1211"/>
      <c r="TIX434" s="1210"/>
      <c r="TIZ434" s="1208"/>
      <c r="TJA434" s="1209"/>
      <c r="TJB434" s="1209"/>
      <c r="TJC434" s="1209"/>
      <c r="TJD434" s="1209"/>
      <c r="TJE434" s="1210"/>
      <c r="TJF434" s="1211"/>
      <c r="TJG434" s="1210"/>
      <c r="TJI434" s="1208"/>
      <c r="TJJ434" s="1209"/>
      <c r="TJK434" s="1209"/>
      <c r="TJL434" s="1209"/>
      <c r="TJM434" s="1209"/>
      <c r="TJN434" s="1210"/>
      <c r="TJO434" s="1211"/>
      <c r="TJP434" s="1210"/>
      <c r="TJR434" s="1208"/>
      <c r="TJS434" s="1209"/>
      <c r="TJT434" s="1209"/>
      <c r="TJU434" s="1209"/>
      <c r="TJV434" s="1209"/>
      <c r="TJW434" s="1210"/>
      <c r="TJX434" s="1211"/>
      <c r="TJY434" s="1210"/>
      <c r="TKA434" s="1208"/>
      <c r="TKB434" s="1209"/>
      <c r="TKC434" s="1209"/>
      <c r="TKD434" s="1209"/>
      <c r="TKE434" s="1209"/>
      <c r="TKF434" s="1210"/>
      <c r="TKG434" s="1211"/>
      <c r="TKH434" s="1210"/>
      <c r="TKJ434" s="1208"/>
      <c r="TKK434" s="1209"/>
      <c r="TKL434" s="1209"/>
      <c r="TKM434" s="1209"/>
      <c r="TKN434" s="1209"/>
      <c r="TKO434" s="1210"/>
      <c r="TKP434" s="1211"/>
      <c r="TKQ434" s="1210"/>
      <c r="TKS434" s="1208"/>
      <c r="TKT434" s="1209"/>
      <c r="TKU434" s="1209"/>
      <c r="TKV434" s="1209"/>
      <c r="TKW434" s="1209"/>
      <c r="TKX434" s="1210"/>
      <c r="TKY434" s="1211"/>
      <c r="TKZ434" s="1210"/>
      <c r="TLB434" s="1208"/>
      <c r="TLC434" s="1209"/>
      <c r="TLD434" s="1209"/>
      <c r="TLE434" s="1209"/>
      <c r="TLF434" s="1209"/>
      <c r="TLG434" s="1210"/>
      <c r="TLH434" s="1211"/>
      <c r="TLI434" s="1210"/>
      <c r="TLK434" s="1208"/>
      <c r="TLL434" s="1209"/>
      <c r="TLM434" s="1209"/>
      <c r="TLN434" s="1209"/>
      <c r="TLO434" s="1209"/>
      <c r="TLP434" s="1210"/>
      <c r="TLQ434" s="1211"/>
      <c r="TLR434" s="1210"/>
      <c r="TLT434" s="1208"/>
      <c r="TLU434" s="1209"/>
      <c r="TLV434" s="1209"/>
      <c r="TLW434" s="1209"/>
      <c r="TLX434" s="1209"/>
      <c r="TLY434" s="1210"/>
      <c r="TLZ434" s="1211"/>
      <c r="TMA434" s="1210"/>
      <c r="TMC434" s="1208"/>
      <c r="TMD434" s="1209"/>
      <c r="TME434" s="1209"/>
      <c r="TMF434" s="1209"/>
      <c r="TMG434" s="1209"/>
      <c r="TMH434" s="1210"/>
      <c r="TMI434" s="1211"/>
      <c r="TMJ434" s="1210"/>
      <c r="TML434" s="1208"/>
      <c r="TMM434" s="1209"/>
      <c r="TMN434" s="1209"/>
      <c r="TMO434" s="1209"/>
      <c r="TMP434" s="1209"/>
      <c r="TMQ434" s="1210"/>
      <c r="TMR434" s="1211"/>
      <c r="TMS434" s="1210"/>
      <c r="TMU434" s="1208"/>
      <c r="TMV434" s="1209"/>
      <c r="TMW434" s="1209"/>
      <c r="TMX434" s="1209"/>
      <c r="TMY434" s="1209"/>
      <c r="TMZ434" s="1210"/>
      <c r="TNA434" s="1211"/>
      <c r="TNB434" s="1210"/>
      <c r="TND434" s="1208"/>
      <c r="TNE434" s="1209"/>
      <c r="TNF434" s="1209"/>
      <c r="TNG434" s="1209"/>
      <c r="TNH434" s="1209"/>
      <c r="TNI434" s="1210"/>
      <c r="TNJ434" s="1211"/>
      <c r="TNK434" s="1210"/>
      <c r="TNM434" s="1208"/>
      <c r="TNN434" s="1209"/>
      <c r="TNO434" s="1209"/>
      <c r="TNP434" s="1209"/>
      <c r="TNQ434" s="1209"/>
      <c r="TNR434" s="1210"/>
      <c r="TNS434" s="1211"/>
      <c r="TNT434" s="1210"/>
      <c r="TNV434" s="1208"/>
      <c r="TNW434" s="1209"/>
      <c r="TNX434" s="1209"/>
      <c r="TNY434" s="1209"/>
      <c r="TNZ434" s="1209"/>
      <c r="TOA434" s="1210"/>
      <c r="TOB434" s="1211"/>
      <c r="TOC434" s="1210"/>
      <c r="TOE434" s="1208"/>
      <c r="TOF434" s="1209"/>
      <c r="TOG434" s="1209"/>
      <c r="TOH434" s="1209"/>
      <c r="TOI434" s="1209"/>
      <c r="TOJ434" s="1210"/>
      <c r="TOK434" s="1211"/>
      <c r="TOL434" s="1210"/>
      <c r="TON434" s="1208"/>
      <c r="TOO434" s="1209"/>
      <c r="TOP434" s="1209"/>
      <c r="TOQ434" s="1209"/>
      <c r="TOR434" s="1209"/>
      <c r="TOS434" s="1210"/>
      <c r="TOT434" s="1211"/>
      <c r="TOU434" s="1210"/>
      <c r="TOW434" s="1208"/>
      <c r="TOX434" s="1209"/>
      <c r="TOY434" s="1209"/>
      <c r="TOZ434" s="1209"/>
      <c r="TPA434" s="1209"/>
      <c r="TPB434" s="1210"/>
      <c r="TPC434" s="1211"/>
      <c r="TPD434" s="1210"/>
      <c r="TPF434" s="1208"/>
      <c r="TPG434" s="1209"/>
      <c r="TPH434" s="1209"/>
      <c r="TPI434" s="1209"/>
      <c r="TPJ434" s="1209"/>
      <c r="TPK434" s="1210"/>
      <c r="TPL434" s="1211"/>
      <c r="TPM434" s="1210"/>
      <c r="TPO434" s="1208"/>
      <c r="TPP434" s="1209"/>
      <c r="TPQ434" s="1209"/>
      <c r="TPR434" s="1209"/>
      <c r="TPS434" s="1209"/>
      <c r="TPT434" s="1210"/>
      <c r="TPU434" s="1211"/>
      <c r="TPV434" s="1210"/>
      <c r="TPX434" s="1208"/>
      <c r="TPY434" s="1209"/>
      <c r="TPZ434" s="1209"/>
      <c r="TQA434" s="1209"/>
      <c r="TQB434" s="1209"/>
      <c r="TQC434" s="1210"/>
      <c r="TQD434" s="1211"/>
      <c r="TQE434" s="1210"/>
      <c r="TQG434" s="1208"/>
      <c r="TQH434" s="1209"/>
      <c r="TQI434" s="1209"/>
      <c r="TQJ434" s="1209"/>
      <c r="TQK434" s="1209"/>
      <c r="TQL434" s="1210"/>
      <c r="TQM434" s="1211"/>
      <c r="TQN434" s="1210"/>
      <c r="TQP434" s="1208"/>
      <c r="TQQ434" s="1209"/>
      <c r="TQR434" s="1209"/>
      <c r="TQS434" s="1209"/>
      <c r="TQT434" s="1209"/>
      <c r="TQU434" s="1210"/>
      <c r="TQV434" s="1211"/>
      <c r="TQW434" s="1210"/>
      <c r="TQY434" s="1208"/>
      <c r="TQZ434" s="1209"/>
      <c r="TRA434" s="1209"/>
      <c r="TRB434" s="1209"/>
      <c r="TRC434" s="1209"/>
      <c r="TRD434" s="1210"/>
      <c r="TRE434" s="1211"/>
      <c r="TRF434" s="1210"/>
      <c r="TRH434" s="1208"/>
      <c r="TRI434" s="1209"/>
      <c r="TRJ434" s="1209"/>
      <c r="TRK434" s="1209"/>
      <c r="TRL434" s="1209"/>
      <c r="TRM434" s="1210"/>
      <c r="TRN434" s="1211"/>
      <c r="TRO434" s="1210"/>
      <c r="TRQ434" s="1208"/>
      <c r="TRR434" s="1209"/>
      <c r="TRS434" s="1209"/>
      <c r="TRT434" s="1209"/>
      <c r="TRU434" s="1209"/>
      <c r="TRV434" s="1210"/>
      <c r="TRW434" s="1211"/>
      <c r="TRX434" s="1210"/>
      <c r="TRZ434" s="1208"/>
      <c r="TSA434" s="1209"/>
      <c r="TSB434" s="1209"/>
      <c r="TSC434" s="1209"/>
      <c r="TSD434" s="1209"/>
      <c r="TSE434" s="1210"/>
      <c r="TSF434" s="1211"/>
      <c r="TSG434" s="1210"/>
      <c r="TSI434" s="1208"/>
      <c r="TSJ434" s="1209"/>
      <c r="TSK434" s="1209"/>
      <c r="TSL434" s="1209"/>
      <c r="TSM434" s="1209"/>
      <c r="TSN434" s="1210"/>
      <c r="TSO434" s="1211"/>
      <c r="TSP434" s="1210"/>
      <c r="TSR434" s="1208"/>
      <c r="TSS434" s="1209"/>
      <c r="TST434" s="1209"/>
      <c r="TSU434" s="1209"/>
      <c r="TSV434" s="1209"/>
      <c r="TSW434" s="1210"/>
      <c r="TSX434" s="1211"/>
      <c r="TSY434" s="1210"/>
      <c r="TTA434" s="1208"/>
      <c r="TTB434" s="1209"/>
      <c r="TTC434" s="1209"/>
      <c r="TTD434" s="1209"/>
      <c r="TTE434" s="1209"/>
      <c r="TTF434" s="1210"/>
      <c r="TTG434" s="1211"/>
      <c r="TTH434" s="1210"/>
      <c r="TTJ434" s="1208"/>
      <c r="TTK434" s="1209"/>
      <c r="TTL434" s="1209"/>
      <c r="TTM434" s="1209"/>
      <c r="TTN434" s="1209"/>
      <c r="TTO434" s="1210"/>
      <c r="TTP434" s="1211"/>
      <c r="TTQ434" s="1210"/>
      <c r="TTS434" s="1208"/>
      <c r="TTT434" s="1209"/>
      <c r="TTU434" s="1209"/>
      <c r="TTV434" s="1209"/>
      <c r="TTW434" s="1209"/>
      <c r="TTX434" s="1210"/>
      <c r="TTY434" s="1211"/>
      <c r="TTZ434" s="1210"/>
      <c r="TUB434" s="1208"/>
      <c r="TUC434" s="1209"/>
      <c r="TUD434" s="1209"/>
      <c r="TUE434" s="1209"/>
      <c r="TUF434" s="1209"/>
      <c r="TUG434" s="1210"/>
      <c r="TUH434" s="1211"/>
      <c r="TUI434" s="1210"/>
      <c r="TUK434" s="1208"/>
      <c r="TUL434" s="1209"/>
      <c r="TUM434" s="1209"/>
      <c r="TUN434" s="1209"/>
      <c r="TUO434" s="1209"/>
      <c r="TUP434" s="1210"/>
      <c r="TUQ434" s="1211"/>
      <c r="TUR434" s="1210"/>
      <c r="TUT434" s="1208"/>
      <c r="TUU434" s="1209"/>
      <c r="TUV434" s="1209"/>
      <c r="TUW434" s="1209"/>
      <c r="TUX434" s="1209"/>
      <c r="TUY434" s="1210"/>
      <c r="TUZ434" s="1211"/>
      <c r="TVA434" s="1210"/>
      <c r="TVC434" s="1208"/>
      <c r="TVD434" s="1209"/>
      <c r="TVE434" s="1209"/>
      <c r="TVF434" s="1209"/>
      <c r="TVG434" s="1209"/>
      <c r="TVH434" s="1210"/>
      <c r="TVI434" s="1211"/>
      <c r="TVJ434" s="1210"/>
      <c r="TVL434" s="1208"/>
      <c r="TVM434" s="1209"/>
      <c r="TVN434" s="1209"/>
      <c r="TVO434" s="1209"/>
      <c r="TVP434" s="1209"/>
      <c r="TVQ434" s="1210"/>
      <c r="TVR434" s="1211"/>
      <c r="TVS434" s="1210"/>
      <c r="TVU434" s="1208"/>
      <c r="TVV434" s="1209"/>
      <c r="TVW434" s="1209"/>
      <c r="TVX434" s="1209"/>
      <c r="TVY434" s="1209"/>
      <c r="TVZ434" s="1210"/>
      <c r="TWA434" s="1211"/>
      <c r="TWB434" s="1210"/>
      <c r="TWD434" s="1208"/>
      <c r="TWE434" s="1209"/>
      <c r="TWF434" s="1209"/>
      <c r="TWG434" s="1209"/>
      <c r="TWH434" s="1209"/>
      <c r="TWI434" s="1210"/>
      <c r="TWJ434" s="1211"/>
      <c r="TWK434" s="1210"/>
      <c r="TWM434" s="1208"/>
      <c r="TWN434" s="1209"/>
      <c r="TWO434" s="1209"/>
      <c r="TWP434" s="1209"/>
      <c r="TWQ434" s="1209"/>
      <c r="TWR434" s="1210"/>
      <c r="TWS434" s="1211"/>
      <c r="TWT434" s="1210"/>
      <c r="TWV434" s="1208"/>
      <c r="TWW434" s="1209"/>
      <c r="TWX434" s="1209"/>
      <c r="TWY434" s="1209"/>
      <c r="TWZ434" s="1209"/>
      <c r="TXA434" s="1210"/>
      <c r="TXB434" s="1211"/>
      <c r="TXC434" s="1210"/>
      <c r="TXE434" s="1208"/>
      <c r="TXF434" s="1209"/>
      <c r="TXG434" s="1209"/>
      <c r="TXH434" s="1209"/>
      <c r="TXI434" s="1209"/>
      <c r="TXJ434" s="1210"/>
      <c r="TXK434" s="1211"/>
      <c r="TXL434" s="1210"/>
      <c r="TXN434" s="1208"/>
      <c r="TXO434" s="1209"/>
      <c r="TXP434" s="1209"/>
      <c r="TXQ434" s="1209"/>
      <c r="TXR434" s="1209"/>
      <c r="TXS434" s="1210"/>
      <c r="TXT434" s="1211"/>
      <c r="TXU434" s="1210"/>
      <c r="TXW434" s="1208"/>
      <c r="TXX434" s="1209"/>
      <c r="TXY434" s="1209"/>
      <c r="TXZ434" s="1209"/>
      <c r="TYA434" s="1209"/>
      <c r="TYB434" s="1210"/>
      <c r="TYC434" s="1211"/>
      <c r="TYD434" s="1210"/>
      <c r="TYF434" s="1208"/>
      <c r="TYG434" s="1209"/>
      <c r="TYH434" s="1209"/>
      <c r="TYI434" s="1209"/>
      <c r="TYJ434" s="1209"/>
      <c r="TYK434" s="1210"/>
      <c r="TYL434" s="1211"/>
      <c r="TYM434" s="1210"/>
      <c r="TYO434" s="1208"/>
      <c r="TYP434" s="1209"/>
      <c r="TYQ434" s="1209"/>
      <c r="TYR434" s="1209"/>
      <c r="TYS434" s="1209"/>
      <c r="TYT434" s="1210"/>
      <c r="TYU434" s="1211"/>
      <c r="TYV434" s="1210"/>
      <c r="TYX434" s="1208"/>
      <c r="TYY434" s="1209"/>
      <c r="TYZ434" s="1209"/>
      <c r="TZA434" s="1209"/>
      <c r="TZB434" s="1209"/>
      <c r="TZC434" s="1210"/>
      <c r="TZD434" s="1211"/>
      <c r="TZE434" s="1210"/>
      <c r="TZG434" s="1208"/>
      <c r="TZH434" s="1209"/>
      <c r="TZI434" s="1209"/>
      <c r="TZJ434" s="1209"/>
      <c r="TZK434" s="1209"/>
      <c r="TZL434" s="1210"/>
      <c r="TZM434" s="1211"/>
      <c r="TZN434" s="1210"/>
      <c r="TZP434" s="1208"/>
      <c r="TZQ434" s="1209"/>
      <c r="TZR434" s="1209"/>
      <c r="TZS434" s="1209"/>
      <c r="TZT434" s="1209"/>
      <c r="TZU434" s="1210"/>
      <c r="TZV434" s="1211"/>
      <c r="TZW434" s="1210"/>
      <c r="TZY434" s="1208"/>
      <c r="TZZ434" s="1209"/>
      <c r="UAA434" s="1209"/>
      <c r="UAB434" s="1209"/>
      <c r="UAC434" s="1209"/>
      <c r="UAD434" s="1210"/>
      <c r="UAE434" s="1211"/>
      <c r="UAF434" s="1210"/>
      <c r="UAH434" s="1208"/>
      <c r="UAI434" s="1209"/>
      <c r="UAJ434" s="1209"/>
      <c r="UAK434" s="1209"/>
      <c r="UAL434" s="1209"/>
      <c r="UAM434" s="1210"/>
      <c r="UAN434" s="1211"/>
      <c r="UAO434" s="1210"/>
      <c r="UAQ434" s="1208"/>
      <c r="UAR434" s="1209"/>
      <c r="UAS434" s="1209"/>
      <c r="UAT434" s="1209"/>
      <c r="UAU434" s="1209"/>
      <c r="UAV434" s="1210"/>
      <c r="UAW434" s="1211"/>
      <c r="UAX434" s="1210"/>
      <c r="UAZ434" s="1208"/>
      <c r="UBA434" s="1209"/>
      <c r="UBB434" s="1209"/>
      <c r="UBC434" s="1209"/>
      <c r="UBD434" s="1209"/>
      <c r="UBE434" s="1210"/>
      <c r="UBF434" s="1211"/>
      <c r="UBG434" s="1210"/>
      <c r="UBI434" s="1208"/>
      <c r="UBJ434" s="1209"/>
      <c r="UBK434" s="1209"/>
      <c r="UBL434" s="1209"/>
      <c r="UBM434" s="1209"/>
      <c r="UBN434" s="1210"/>
      <c r="UBO434" s="1211"/>
      <c r="UBP434" s="1210"/>
      <c r="UBR434" s="1208"/>
      <c r="UBS434" s="1209"/>
      <c r="UBT434" s="1209"/>
      <c r="UBU434" s="1209"/>
      <c r="UBV434" s="1209"/>
      <c r="UBW434" s="1210"/>
      <c r="UBX434" s="1211"/>
      <c r="UBY434" s="1210"/>
      <c r="UCA434" s="1208"/>
      <c r="UCB434" s="1209"/>
      <c r="UCC434" s="1209"/>
      <c r="UCD434" s="1209"/>
      <c r="UCE434" s="1209"/>
      <c r="UCF434" s="1210"/>
      <c r="UCG434" s="1211"/>
      <c r="UCH434" s="1210"/>
      <c r="UCJ434" s="1208"/>
      <c r="UCK434" s="1209"/>
      <c r="UCL434" s="1209"/>
      <c r="UCM434" s="1209"/>
      <c r="UCN434" s="1209"/>
      <c r="UCO434" s="1210"/>
      <c r="UCP434" s="1211"/>
      <c r="UCQ434" s="1210"/>
      <c r="UCS434" s="1208"/>
      <c r="UCT434" s="1209"/>
      <c r="UCU434" s="1209"/>
      <c r="UCV434" s="1209"/>
      <c r="UCW434" s="1209"/>
      <c r="UCX434" s="1210"/>
      <c r="UCY434" s="1211"/>
      <c r="UCZ434" s="1210"/>
      <c r="UDB434" s="1208"/>
      <c r="UDC434" s="1209"/>
      <c r="UDD434" s="1209"/>
      <c r="UDE434" s="1209"/>
      <c r="UDF434" s="1209"/>
      <c r="UDG434" s="1210"/>
      <c r="UDH434" s="1211"/>
      <c r="UDI434" s="1210"/>
      <c r="UDK434" s="1208"/>
      <c r="UDL434" s="1209"/>
      <c r="UDM434" s="1209"/>
      <c r="UDN434" s="1209"/>
      <c r="UDO434" s="1209"/>
      <c r="UDP434" s="1210"/>
      <c r="UDQ434" s="1211"/>
      <c r="UDR434" s="1210"/>
      <c r="UDT434" s="1208"/>
      <c r="UDU434" s="1209"/>
      <c r="UDV434" s="1209"/>
      <c r="UDW434" s="1209"/>
      <c r="UDX434" s="1209"/>
      <c r="UDY434" s="1210"/>
      <c r="UDZ434" s="1211"/>
      <c r="UEA434" s="1210"/>
      <c r="UEC434" s="1208"/>
      <c r="UED434" s="1209"/>
      <c r="UEE434" s="1209"/>
      <c r="UEF434" s="1209"/>
      <c r="UEG434" s="1209"/>
      <c r="UEH434" s="1210"/>
      <c r="UEI434" s="1211"/>
      <c r="UEJ434" s="1210"/>
      <c r="UEL434" s="1208"/>
      <c r="UEM434" s="1209"/>
      <c r="UEN434" s="1209"/>
      <c r="UEO434" s="1209"/>
      <c r="UEP434" s="1209"/>
      <c r="UEQ434" s="1210"/>
      <c r="UER434" s="1211"/>
      <c r="UES434" s="1210"/>
      <c r="UEU434" s="1208"/>
      <c r="UEV434" s="1209"/>
      <c r="UEW434" s="1209"/>
      <c r="UEX434" s="1209"/>
      <c r="UEY434" s="1209"/>
      <c r="UEZ434" s="1210"/>
      <c r="UFA434" s="1211"/>
      <c r="UFB434" s="1210"/>
      <c r="UFD434" s="1208"/>
      <c r="UFE434" s="1209"/>
      <c r="UFF434" s="1209"/>
      <c r="UFG434" s="1209"/>
      <c r="UFH434" s="1209"/>
      <c r="UFI434" s="1210"/>
      <c r="UFJ434" s="1211"/>
      <c r="UFK434" s="1210"/>
      <c r="UFM434" s="1208"/>
      <c r="UFN434" s="1209"/>
      <c r="UFO434" s="1209"/>
      <c r="UFP434" s="1209"/>
      <c r="UFQ434" s="1209"/>
      <c r="UFR434" s="1210"/>
      <c r="UFS434" s="1211"/>
      <c r="UFT434" s="1210"/>
      <c r="UFV434" s="1208"/>
      <c r="UFW434" s="1209"/>
      <c r="UFX434" s="1209"/>
      <c r="UFY434" s="1209"/>
      <c r="UFZ434" s="1209"/>
      <c r="UGA434" s="1210"/>
      <c r="UGB434" s="1211"/>
      <c r="UGC434" s="1210"/>
      <c r="UGE434" s="1208"/>
      <c r="UGF434" s="1209"/>
      <c r="UGG434" s="1209"/>
      <c r="UGH434" s="1209"/>
      <c r="UGI434" s="1209"/>
      <c r="UGJ434" s="1210"/>
      <c r="UGK434" s="1211"/>
      <c r="UGL434" s="1210"/>
      <c r="UGN434" s="1208"/>
      <c r="UGO434" s="1209"/>
      <c r="UGP434" s="1209"/>
      <c r="UGQ434" s="1209"/>
      <c r="UGR434" s="1209"/>
      <c r="UGS434" s="1210"/>
      <c r="UGT434" s="1211"/>
      <c r="UGU434" s="1210"/>
      <c r="UGW434" s="1208"/>
      <c r="UGX434" s="1209"/>
      <c r="UGY434" s="1209"/>
      <c r="UGZ434" s="1209"/>
      <c r="UHA434" s="1209"/>
      <c r="UHB434" s="1210"/>
      <c r="UHC434" s="1211"/>
      <c r="UHD434" s="1210"/>
      <c r="UHF434" s="1208"/>
      <c r="UHG434" s="1209"/>
      <c r="UHH434" s="1209"/>
      <c r="UHI434" s="1209"/>
      <c r="UHJ434" s="1209"/>
      <c r="UHK434" s="1210"/>
      <c r="UHL434" s="1211"/>
      <c r="UHM434" s="1210"/>
      <c r="UHO434" s="1208"/>
      <c r="UHP434" s="1209"/>
      <c r="UHQ434" s="1209"/>
      <c r="UHR434" s="1209"/>
      <c r="UHS434" s="1209"/>
      <c r="UHT434" s="1210"/>
      <c r="UHU434" s="1211"/>
      <c r="UHV434" s="1210"/>
      <c r="UHX434" s="1208"/>
      <c r="UHY434" s="1209"/>
      <c r="UHZ434" s="1209"/>
      <c r="UIA434" s="1209"/>
      <c r="UIB434" s="1209"/>
      <c r="UIC434" s="1210"/>
      <c r="UID434" s="1211"/>
      <c r="UIE434" s="1210"/>
      <c r="UIG434" s="1208"/>
      <c r="UIH434" s="1209"/>
      <c r="UII434" s="1209"/>
      <c r="UIJ434" s="1209"/>
      <c r="UIK434" s="1209"/>
      <c r="UIL434" s="1210"/>
      <c r="UIM434" s="1211"/>
      <c r="UIN434" s="1210"/>
      <c r="UIP434" s="1208"/>
      <c r="UIQ434" s="1209"/>
      <c r="UIR434" s="1209"/>
      <c r="UIS434" s="1209"/>
      <c r="UIT434" s="1209"/>
      <c r="UIU434" s="1210"/>
      <c r="UIV434" s="1211"/>
      <c r="UIW434" s="1210"/>
      <c r="UIY434" s="1208"/>
      <c r="UIZ434" s="1209"/>
      <c r="UJA434" s="1209"/>
      <c r="UJB434" s="1209"/>
      <c r="UJC434" s="1209"/>
      <c r="UJD434" s="1210"/>
      <c r="UJE434" s="1211"/>
      <c r="UJF434" s="1210"/>
      <c r="UJH434" s="1208"/>
      <c r="UJI434" s="1209"/>
      <c r="UJJ434" s="1209"/>
      <c r="UJK434" s="1209"/>
      <c r="UJL434" s="1209"/>
      <c r="UJM434" s="1210"/>
      <c r="UJN434" s="1211"/>
      <c r="UJO434" s="1210"/>
      <c r="UJQ434" s="1208"/>
      <c r="UJR434" s="1209"/>
      <c r="UJS434" s="1209"/>
      <c r="UJT434" s="1209"/>
      <c r="UJU434" s="1209"/>
      <c r="UJV434" s="1210"/>
      <c r="UJW434" s="1211"/>
      <c r="UJX434" s="1210"/>
      <c r="UJZ434" s="1208"/>
      <c r="UKA434" s="1209"/>
      <c r="UKB434" s="1209"/>
      <c r="UKC434" s="1209"/>
      <c r="UKD434" s="1209"/>
      <c r="UKE434" s="1210"/>
      <c r="UKF434" s="1211"/>
      <c r="UKG434" s="1210"/>
      <c r="UKI434" s="1208"/>
      <c r="UKJ434" s="1209"/>
      <c r="UKK434" s="1209"/>
      <c r="UKL434" s="1209"/>
      <c r="UKM434" s="1209"/>
      <c r="UKN434" s="1210"/>
      <c r="UKO434" s="1211"/>
      <c r="UKP434" s="1210"/>
      <c r="UKR434" s="1208"/>
      <c r="UKS434" s="1209"/>
      <c r="UKT434" s="1209"/>
      <c r="UKU434" s="1209"/>
      <c r="UKV434" s="1209"/>
      <c r="UKW434" s="1210"/>
      <c r="UKX434" s="1211"/>
      <c r="UKY434" s="1210"/>
      <c r="ULA434" s="1208"/>
      <c r="ULB434" s="1209"/>
      <c r="ULC434" s="1209"/>
      <c r="ULD434" s="1209"/>
      <c r="ULE434" s="1209"/>
      <c r="ULF434" s="1210"/>
      <c r="ULG434" s="1211"/>
      <c r="ULH434" s="1210"/>
      <c r="ULJ434" s="1208"/>
      <c r="ULK434" s="1209"/>
      <c r="ULL434" s="1209"/>
      <c r="ULM434" s="1209"/>
      <c r="ULN434" s="1209"/>
      <c r="ULO434" s="1210"/>
      <c r="ULP434" s="1211"/>
      <c r="ULQ434" s="1210"/>
      <c r="ULS434" s="1208"/>
      <c r="ULT434" s="1209"/>
      <c r="ULU434" s="1209"/>
      <c r="ULV434" s="1209"/>
      <c r="ULW434" s="1209"/>
      <c r="ULX434" s="1210"/>
      <c r="ULY434" s="1211"/>
      <c r="ULZ434" s="1210"/>
      <c r="UMB434" s="1208"/>
      <c r="UMC434" s="1209"/>
      <c r="UMD434" s="1209"/>
      <c r="UME434" s="1209"/>
      <c r="UMF434" s="1209"/>
      <c r="UMG434" s="1210"/>
      <c r="UMH434" s="1211"/>
      <c r="UMI434" s="1210"/>
      <c r="UMK434" s="1208"/>
      <c r="UML434" s="1209"/>
      <c r="UMM434" s="1209"/>
      <c r="UMN434" s="1209"/>
      <c r="UMO434" s="1209"/>
      <c r="UMP434" s="1210"/>
      <c r="UMQ434" s="1211"/>
      <c r="UMR434" s="1210"/>
      <c r="UMT434" s="1208"/>
      <c r="UMU434" s="1209"/>
      <c r="UMV434" s="1209"/>
      <c r="UMW434" s="1209"/>
      <c r="UMX434" s="1209"/>
      <c r="UMY434" s="1210"/>
      <c r="UMZ434" s="1211"/>
      <c r="UNA434" s="1210"/>
      <c r="UNC434" s="1208"/>
      <c r="UND434" s="1209"/>
      <c r="UNE434" s="1209"/>
      <c r="UNF434" s="1209"/>
      <c r="UNG434" s="1209"/>
      <c r="UNH434" s="1210"/>
      <c r="UNI434" s="1211"/>
      <c r="UNJ434" s="1210"/>
      <c r="UNL434" s="1208"/>
      <c r="UNM434" s="1209"/>
      <c r="UNN434" s="1209"/>
      <c r="UNO434" s="1209"/>
      <c r="UNP434" s="1209"/>
      <c r="UNQ434" s="1210"/>
      <c r="UNR434" s="1211"/>
      <c r="UNS434" s="1210"/>
      <c r="UNU434" s="1208"/>
      <c r="UNV434" s="1209"/>
      <c r="UNW434" s="1209"/>
      <c r="UNX434" s="1209"/>
      <c r="UNY434" s="1209"/>
      <c r="UNZ434" s="1210"/>
      <c r="UOA434" s="1211"/>
      <c r="UOB434" s="1210"/>
      <c r="UOD434" s="1208"/>
      <c r="UOE434" s="1209"/>
      <c r="UOF434" s="1209"/>
      <c r="UOG434" s="1209"/>
      <c r="UOH434" s="1209"/>
      <c r="UOI434" s="1210"/>
      <c r="UOJ434" s="1211"/>
      <c r="UOK434" s="1210"/>
      <c r="UOM434" s="1208"/>
      <c r="UON434" s="1209"/>
      <c r="UOO434" s="1209"/>
      <c r="UOP434" s="1209"/>
      <c r="UOQ434" s="1209"/>
      <c r="UOR434" s="1210"/>
      <c r="UOS434" s="1211"/>
      <c r="UOT434" s="1210"/>
      <c r="UOV434" s="1208"/>
      <c r="UOW434" s="1209"/>
      <c r="UOX434" s="1209"/>
      <c r="UOY434" s="1209"/>
      <c r="UOZ434" s="1209"/>
      <c r="UPA434" s="1210"/>
      <c r="UPB434" s="1211"/>
      <c r="UPC434" s="1210"/>
      <c r="UPE434" s="1208"/>
      <c r="UPF434" s="1209"/>
      <c r="UPG434" s="1209"/>
      <c r="UPH434" s="1209"/>
      <c r="UPI434" s="1209"/>
      <c r="UPJ434" s="1210"/>
      <c r="UPK434" s="1211"/>
      <c r="UPL434" s="1210"/>
      <c r="UPN434" s="1208"/>
      <c r="UPO434" s="1209"/>
      <c r="UPP434" s="1209"/>
      <c r="UPQ434" s="1209"/>
      <c r="UPR434" s="1209"/>
      <c r="UPS434" s="1210"/>
      <c r="UPT434" s="1211"/>
      <c r="UPU434" s="1210"/>
      <c r="UPW434" s="1208"/>
      <c r="UPX434" s="1209"/>
      <c r="UPY434" s="1209"/>
      <c r="UPZ434" s="1209"/>
      <c r="UQA434" s="1209"/>
      <c r="UQB434" s="1210"/>
      <c r="UQC434" s="1211"/>
      <c r="UQD434" s="1210"/>
      <c r="UQF434" s="1208"/>
      <c r="UQG434" s="1209"/>
      <c r="UQH434" s="1209"/>
      <c r="UQI434" s="1209"/>
      <c r="UQJ434" s="1209"/>
      <c r="UQK434" s="1210"/>
      <c r="UQL434" s="1211"/>
      <c r="UQM434" s="1210"/>
      <c r="UQO434" s="1208"/>
      <c r="UQP434" s="1209"/>
      <c r="UQQ434" s="1209"/>
      <c r="UQR434" s="1209"/>
      <c r="UQS434" s="1209"/>
      <c r="UQT434" s="1210"/>
      <c r="UQU434" s="1211"/>
      <c r="UQV434" s="1210"/>
      <c r="UQX434" s="1208"/>
      <c r="UQY434" s="1209"/>
      <c r="UQZ434" s="1209"/>
      <c r="URA434" s="1209"/>
      <c r="URB434" s="1209"/>
      <c r="URC434" s="1210"/>
      <c r="URD434" s="1211"/>
      <c r="URE434" s="1210"/>
      <c r="URG434" s="1208"/>
      <c r="URH434" s="1209"/>
      <c r="URI434" s="1209"/>
      <c r="URJ434" s="1209"/>
      <c r="URK434" s="1209"/>
      <c r="URL434" s="1210"/>
      <c r="URM434" s="1211"/>
      <c r="URN434" s="1210"/>
      <c r="URP434" s="1208"/>
      <c r="URQ434" s="1209"/>
      <c r="URR434" s="1209"/>
      <c r="URS434" s="1209"/>
      <c r="URT434" s="1209"/>
      <c r="URU434" s="1210"/>
      <c r="URV434" s="1211"/>
      <c r="URW434" s="1210"/>
      <c r="URY434" s="1208"/>
      <c r="URZ434" s="1209"/>
      <c r="USA434" s="1209"/>
      <c r="USB434" s="1209"/>
      <c r="USC434" s="1209"/>
      <c r="USD434" s="1210"/>
      <c r="USE434" s="1211"/>
      <c r="USF434" s="1210"/>
      <c r="USH434" s="1208"/>
      <c r="USI434" s="1209"/>
      <c r="USJ434" s="1209"/>
      <c r="USK434" s="1209"/>
      <c r="USL434" s="1209"/>
      <c r="USM434" s="1210"/>
      <c r="USN434" s="1211"/>
      <c r="USO434" s="1210"/>
      <c r="USQ434" s="1208"/>
      <c r="USR434" s="1209"/>
      <c r="USS434" s="1209"/>
      <c r="UST434" s="1209"/>
      <c r="USU434" s="1209"/>
      <c r="USV434" s="1210"/>
      <c r="USW434" s="1211"/>
      <c r="USX434" s="1210"/>
      <c r="USZ434" s="1208"/>
      <c r="UTA434" s="1209"/>
      <c r="UTB434" s="1209"/>
      <c r="UTC434" s="1209"/>
      <c r="UTD434" s="1209"/>
      <c r="UTE434" s="1210"/>
      <c r="UTF434" s="1211"/>
      <c r="UTG434" s="1210"/>
      <c r="UTI434" s="1208"/>
      <c r="UTJ434" s="1209"/>
      <c r="UTK434" s="1209"/>
      <c r="UTL434" s="1209"/>
      <c r="UTM434" s="1209"/>
      <c r="UTN434" s="1210"/>
      <c r="UTO434" s="1211"/>
      <c r="UTP434" s="1210"/>
      <c r="UTR434" s="1208"/>
      <c r="UTS434" s="1209"/>
      <c r="UTT434" s="1209"/>
      <c r="UTU434" s="1209"/>
      <c r="UTV434" s="1209"/>
      <c r="UTW434" s="1210"/>
      <c r="UTX434" s="1211"/>
      <c r="UTY434" s="1210"/>
      <c r="UUA434" s="1208"/>
      <c r="UUB434" s="1209"/>
      <c r="UUC434" s="1209"/>
      <c r="UUD434" s="1209"/>
      <c r="UUE434" s="1209"/>
      <c r="UUF434" s="1210"/>
      <c r="UUG434" s="1211"/>
      <c r="UUH434" s="1210"/>
      <c r="UUJ434" s="1208"/>
      <c r="UUK434" s="1209"/>
      <c r="UUL434" s="1209"/>
      <c r="UUM434" s="1209"/>
      <c r="UUN434" s="1209"/>
      <c r="UUO434" s="1210"/>
      <c r="UUP434" s="1211"/>
      <c r="UUQ434" s="1210"/>
      <c r="UUS434" s="1208"/>
      <c r="UUT434" s="1209"/>
      <c r="UUU434" s="1209"/>
      <c r="UUV434" s="1209"/>
      <c r="UUW434" s="1209"/>
      <c r="UUX434" s="1210"/>
      <c r="UUY434" s="1211"/>
      <c r="UUZ434" s="1210"/>
      <c r="UVB434" s="1208"/>
      <c r="UVC434" s="1209"/>
      <c r="UVD434" s="1209"/>
      <c r="UVE434" s="1209"/>
      <c r="UVF434" s="1209"/>
      <c r="UVG434" s="1210"/>
      <c r="UVH434" s="1211"/>
      <c r="UVI434" s="1210"/>
      <c r="UVK434" s="1208"/>
      <c r="UVL434" s="1209"/>
      <c r="UVM434" s="1209"/>
      <c r="UVN434" s="1209"/>
      <c r="UVO434" s="1209"/>
      <c r="UVP434" s="1210"/>
      <c r="UVQ434" s="1211"/>
      <c r="UVR434" s="1210"/>
      <c r="UVT434" s="1208"/>
      <c r="UVU434" s="1209"/>
      <c r="UVV434" s="1209"/>
      <c r="UVW434" s="1209"/>
      <c r="UVX434" s="1209"/>
      <c r="UVY434" s="1210"/>
      <c r="UVZ434" s="1211"/>
      <c r="UWA434" s="1210"/>
      <c r="UWC434" s="1208"/>
      <c r="UWD434" s="1209"/>
      <c r="UWE434" s="1209"/>
      <c r="UWF434" s="1209"/>
      <c r="UWG434" s="1209"/>
      <c r="UWH434" s="1210"/>
      <c r="UWI434" s="1211"/>
      <c r="UWJ434" s="1210"/>
      <c r="UWL434" s="1208"/>
      <c r="UWM434" s="1209"/>
      <c r="UWN434" s="1209"/>
      <c r="UWO434" s="1209"/>
      <c r="UWP434" s="1209"/>
      <c r="UWQ434" s="1210"/>
      <c r="UWR434" s="1211"/>
      <c r="UWS434" s="1210"/>
      <c r="UWU434" s="1208"/>
      <c r="UWV434" s="1209"/>
      <c r="UWW434" s="1209"/>
      <c r="UWX434" s="1209"/>
      <c r="UWY434" s="1209"/>
      <c r="UWZ434" s="1210"/>
      <c r="UXA434" s="1211"/>
      <c r="UXB434" s="1210"/>
      <c r="UXD434" s="1208"/>
      <c r="UXE434" s="1209"/>
      <c r="UXF434" s="1209"/>
      <c r="UXG434" s="1209"/>
      <c r="UXH434" s="1209"/>
      <c r="UXI434" s="1210"/>
      <c r="UXJ434" s="1211"/>
      <c r="UXK434" s="1210"/>
      <c r="UXM434" s="1208"/>
      <c r="UXN434" s="1209"/>
      <c r="UXO434" s="1209"/>
      <c r="UXP434" s="1209"/>
      <c r="UXQ434" s="1209"/>
      <c r="UXR434" s="1210"/>
      <c r="UXS434" s="1211"/>
      <c r="UXT434" s="1210"/>
      <c r="UXV434" s="1208"/>
      <c r="UXW434" s="1209"/>
      <c r="UXX434" s="1209"/>
      <c r="UXY434" s="1209"/>
      <c r="UXZ434" s="1209"/>
      <c r="UYA434" s="1210"/>
      <c r="UYB434" s="1211"/>
      <c r="UYC434" s="1210"/>
      <c r="UYE434" s="1208"/>
      <c r="UYF434" s="1209"/>
      <c r="UYG434" s="1209"/>
      <c r="UYH434" s="1209"/>
      <c r="UYI434" s="1209"/>
      <c r="UYJ434" s="1210"/>
      <c r="UYK434" s="1211"/>
      <c r="UYL434" s="1210"/>
      <c r="UYN434" s="1208"/>
      <c r="UYO434" s="1209"/>
      <c r="UYP434" s="1209"/>
      <c r="UYQ434" s="1209"/>
      <c r="UYR434" s="1209"/>
      <c r="UYS434" s="1210"/>
      <c r="UYT434" s="1211"/>
      <c r="UYU434" s="1210"/>
      <c r="UYW434" s="1208"/>
      <c r="UYX434" s="1209"/>
      <c r="UYY434" s="1209"/>
      <c r="UYZ434" s="1209"/>
      <c r="UZA434" s="1209"/>
      <c r="UZB434" s="1210"/>
      <c r="UZC434" s="1211"/>
      <c r="UZD434" s="1210"/>
      <c r="UZF434" s="1208"/>
      <c r="UZG434" s="1209"/>
      <c r="UZH434" s="1209"/>
      <c r="UZI434" s="1209"/>
      <c r="UZJ434" s="1209"/>
      <c r="UZK434" s="1210"/>
      <c r="UZL434" s="1211"/>
      <c r="UZM434" s="1210"/>
      <c r="UZO434" s="1208"/>
      <c r="UZP434" s="1209"/>
      <c r="UZQ434" s="1209"/>
      <c r="UZR434" s="1209"/>
      <c r="UZS434" s="1209"/>
      <c r="UZT434" s="1210"/>
      <c r="UZU434" s="1211"/>
      <c r="UZV434" s="1210"/>
      <c r="UZX434" s="1208"/>
      <c r="UZY434" s="1209"/>
      <c r="UZZ434" s="1209"/>
      <c r="VAA434" s="1209"/>
      <c r="VAB434" s="1209"/>
      <c r="VAC434" s="1210"/>
      <c r="VAD434" s="1211"/>
      <c r="VAE434" s="1210"/>
      <c r="VAG434" s="1208"/>
      <c r="VAH434" s="1209"/>
      <c r="VAI434" s="1209"/>
      <c r="VAJ434" s="1209"/>
      <c r="VAK434" s="1209"/>
      <c r="VAL434" s="1210"/>
      <c r="VAM434" s="1211"/>
      <c r="VAN434" s="1210"/>
      <c r="VAP434" s="1208"/>
      <c r="VAQ434" s="1209"/>
      <c r="VAR434" s="1209"/>
      <c r="VAS434" s="1209"/>
      <c r="VAT434" s="1209"/>
      <c r="VAU434" s="1210"/>
      <c r="VAV434" s="1211"/>
      <c r="VAW434" s="1210"/>
      <c r="VAY434" s="1208"/>
      <c r="VAZ434" s="1209"/>
      <c r="VBA434" s="1209"/>
      <c r="VBB434" s="1209"/>
      <c r="VBC434" s="1209"/>
      <c r="VBD434" s="1210"/>
      <c r="VBE434" s="1211"/>
      <c r="VBF434" s="1210"/>
      <c r="VBH434" s="1208"/>
      <c r="VBI434" s="1209"/>
      <c r="VBJ434" s="1209"/>
      <c r="VBK434" s="1209"/>
      <c r="VBL434" s="1209"/>
      <c r="VBM434" s="1210"/>
      <c r="VBN434" s="1211"/>
      <c r="VBO434" s="1210"/>
      <c r="VBQ434" s="1208"/>
      <c r="VBR434" s="1209"/>
      <c r="VBS434" s="1209"/>
      <c r="VBT434" s="1209"/>
      <c r="VBU434" s="1209"/>
      <c r="VBV434" s="1210"/>
      <c r="VBW434" s="1211"/>
      <c r="VBX434" s="1210"/>
      <c r="VBZ434" s="1208"/>
      <c r="VCA434" s="1209"/>
      <c r="VCB434" s="1209"/>
      <c r="VCC434" s="1209"/>
      <c r="VCD434" s="1209"/>
      <c r="VCE434" s="1210"/>
      <c r="VCF434" s="1211"/>
      <c r="VCG434" s="1210"/>
      <c r="VCI434" s="1208"/>
      <c r="VCJ434" s="1209"/>
      <c r="VCK434" s="1209"/>
      <c r="VCL434" s="1209"/>
      <c r="VCM434" s="1209"/>
      <c r="VCN434" s="1210"/>
      <c r="VCO434" s="1211"/>
      <c r="VCP434" s="1210"/>
      <c r="VCR434" s="1208"/>
      <c r="VCS434" s="1209"/>
      <c r="VCT434" s="1209"/>
      <c r="VCU434" s="1209"/>
      <c r="VCV434" s="1209"/>
      <c r="VCW434" s="1210"/>
      <c r="VCX434" s="1211"/>
      <c r="VCY434" s="1210"/>
      <c r="VDA434" s="1208"/>
      <c r="VDB434" s="1209"/>
      <c r="VDC434" s="1209"/>
      <c r="VDD434" s="1209"/>
      <c r="VDE434" s="1209"/>
      <c r="VDF434" s="1210"/>
      <c r="VDG434" s="1211"/>
      <c r="VDH434" s="1210"/>
      <c r="VDJ434" s="1208"/>
      <c r="VDK434" s="1209"/>
      <c r="VDL434" s="1209"/>
      <c r="VDM434" s="1209"/>
      <c r="VDN434" s="1209"/>
      <c r="VDO434" s="1210"/>
      <c r="VDP434" s="1211"/>
      <c r="VDQ434" s="1210"/>
      <c r="VDS434" s="1208"/>
      <c r="VDT434" s="1209"/>
      <c r="VDU434" s="1209"/>
      <c r="VDV434" s="1209"/>
      <c r="VDW434" s="1209"/>
      <c r="VDX434" s="1210"/>
      <c r="VDY434" s="1211"/>
      <c r="VDZ434" s="1210"/>
      <c r="VEB434" s="1208"/>
      <c r="VEC434" s="1209"/>
      <c r="VED434" s="1209"/>
      <c r="VEE434" s="1209"/>
      <c r="VEF434" s="1209"/>
      <c r="VEG434" s="1210"/>
      <c r="VEH434" s="1211"/>
      <c r="VEI434" s="1210"/>
      <c r="VEK434" s="1208"/>
      <c r="VEL434" s="1209"/>
      <c r="VEM434" s="1209"/>
      <c r="VEN434" s="1209"/>
      <c r="VEO434" s="1209"/>
      <c r="VEP434" s="1210"/>
      <c r="VEQ434" s="1211"/>
      <c r="VER434" s="1210"/>
      <c r="VET434" s="1208"/>
      <c r="VEU434" s="1209"/>
      <c r="VEV434" s="1209"/>
      <c r="VEW434" s="1209"/>
      <c r="VEX434" s="1209"/>
      <c r="VEY434" s="1210"/>
      <c r="VEZ434" s="1211"/>
      <c r="VFA434" s="1210"/>
      <c r="VFC434" s="1208"/>
      <c r="VFD434" s="1209"/>
      <c r="VFE434" s="1209"/>
      <c r="VFF434" s="1209"/>
      <c r="VFG434" s="1209"/>
      <c r="VFH434" s="1210"/>
      <c r="VFI434" s="1211"/>
      <c r="VFJ434" s="1210"/>
      <c r="VFL434" s="1208"/>
      <c r="VFM434" s="1209"/>
      <c r="VFN434" s="1209"/>
      <c r="VFO434" s="1209"/>
      <c r="VFP434" s="1209"/>
      <c r="VFQ434" s="1210"/>
      <c r="VFR434" s="1211"/>
      <c r="VFS434" s="1210"/>
      <c r="VFU434" s="1208"/>
      <c r="VFV434" s="1209"/>
      <c r="VFW434" s="1209"/>
      <c r="VFX434" s="1209"/>
      <c r="VFY434" s="1209"/>
      <c r="VFZ434" s="1210"/>
      <c r="VGA434" s="1211"/>
      <c r="VGB434" s="1210"/>
      <c r="VGD434" s="1208"/>
      <c r="VGE434" s="1209"/>
      <c r="VGF434" s="1209"/>
      <c r="VGG434" s="1209"/>
      <c r="VGH434" s="1209"/>
      <c r="VGI434" s="1210"/>
      <c r="VGJ434" s="1211"/>
      <c r="VGK434" s="1210"/>
      <c r="VGM434" s="1208"/>
      <c r="VGN434" s="1209"/>
      <c r="VGO434" s="1209"/>
      <c r="VGP434" s="1209"/>
      <c r="VGQ434" s="1209"/>
      <c r="VGR434" s="1210"/>
      <c r="VGS434" s="1211"/>
      <c r="VGT434" s="1210"/>
      <c r="VGV434" s="1208"/>
      <c r="VGW434" s="1209"/>
      <c r="VGX434" s="1209"/>
      <c r="VGY434" s="1209"/>
      <c r="VGZ434" s="1209"/>
      <c r="VHA434" s="1210"/>
      <c r="VHB434" s="1211"/>
      <c r="VHC434" s="1210"/>
      <c r="VHE434" s="1208"/>
      <c r="VHF434" s="1209"/>
      <c r="VHG434" s="1209"/>
      <c r="VHH434" s="1209"/>
      <c r="VHI434" s="1209"/>
      <c r="VHJ434" s="1210"/>
      <c r="VHK434" s="1211"/>
      <c r="VHL434" s="1210"/>
      <c r="VHN434" s="1208"/>
      <c r="VHO434" s="1209"/>
      <c r="VHP434" s="1209"/>
      <c r="VHQ434" s="1209"/>
      <c r="VHR434" s="1209"/>
      <c r="VHS434" s="1210"/>
      <c r="VHT434" s="1211"/>
      <c r="VHU434" s="1210"/>
      <c r="VHW434" s="1208"/>
      <c r="VHX434" s="1209"/>
      <c r="VHY434" s="1209"/>
      <c r="VHZ434" s="1209"/>
      <c r="VIA434" s="1209"/>
      <c r="VIB434" s="1210"/>
      <c r="VIC434" s="1211"/>
      <c r="VID434" s="1210"/>
      <c r="VIF434" s="1208"/>
      <c r="VIG434" s="1209"/>
      <c r="VIH434" s="1209"/>
      <c r="VII434" s="1209"/>
      <c r="VIJ434" s="1209"/>
      <c r="VIK434" s="1210"/>
      <c r="VIL434" s="1211"/>
      <c r="VIM434" s="1210"/>
      <c r="VIO434" s="1208"/>
      <c r="VIP434" s="1209"/>
      <c r="VIQ434" s="1209"/>
      <c r="VIR434" s="1209"/>
      <c r="VIS434" s="1209"/>
      <c r="VIT434" s="1210"/>
      <c r="VIU434" s="1211"/>
      <c r="VIV434" s="1210"/>
      <c r="VIX434" s="1208"/>
      <c r="VIY434" s="1209"/>
      <c r="VIZ434" s="1209"/>
      <c r="VJA434" s="1209"/>
      <c r="VJB434" s="1209"/>
      <c r="VJC434" s="1210"/>
      <c r="VJD434" s="1211"/>
      <c r="VJE434" s="1210"/>
      <c r="VJG434" s="1208"/>
      <c r="VJH434" s="1209"/>
      <c r="VJI434" s="1209"/>
      <c r="VJJ434" s="1209"/>
      <c r="VJK434" s="1209"/>
      <c r="VJL434" s="1210"/>
      <c r="VJM434" s="1211"/>
      <c r="VJN434" s="1210"/>
      <c r="VJP434" s="1208"/>
      <c r="VJQ434" s="1209"/>
      <c r="VJR434" s="1209"/>
      <c r="VJS434" s="1209"/>
      <c r="VJT434" s="1209"/>
      <c r="VJU434" s="1210"/>
      <c r="VJV434" s="1211"/>
      <c r="VJW434" s="1210"/>
      <c r="VJY434" s="1208"/>
      <c r="VJZ434" s="1209"/>
      <c r="VKA434" s="1209"/>
      <c r="VKB434" s="1209"/>
      <c r="VKC434" s="1209"/>
      <c r="VKD434" s="1210"/>
      <c r="VKE434" s="1211"/>
      <c r="VKF434" s="1210"/>
      <c r="VKH434" s="1208"/>
      <c r="VKI434" s="1209"/>
      <c r="VKJ434" s="1209"/>
      <c r="VKK434" s="1209"/>
      <c r="VKL434" s="1209"/>
      <c r="VKM434" s="1210"/>
      <c r="VKN434" s="1211"/>
      <c r="VKO434" s="1210"/>
      <c r="VKQ434" s="1208"/>
      <c r="VKR434" s="1209"/>
      <c r="VKS434" s="1209"/>
      <c r="VKT434" s="1209"/>
      <c r="VKU434" s="1209"/>
      <c r="VKV434" s="1210"/>
      <c r="VKW434" s="1211"/>
      <c r="VKX434" s="1210"/>
      <c r="VKZ434" s="1208"/>
      <c r="VLA434" s="1209"/>
      <c r="VLB434" s="1209"/>
      <c r="VLC434" s="1209"/>
      <c r="VLD434" s="1209"/>
      <c r="VLE434" s="1210"/>
      <c r="VLF434" s="1211"/>
      <c r="VLG434" s="1210"/>
      <c r="VLI434" s="1208"/>
      <c r="VLJ434" s="1209"/>
      <c r="VLK434" s="1209"/>
      <c r="VLL434" s="1209"/>
      <c r="VLM434" s="1209"/>
      <c r="VLN434" s="1210"/>
      <c r="VLO434" s="1211"/>
      <c r="VLP434" s="1210"/>
      <c r="VLR434" s="1208"/>
      <c r="VLS434" s="1209"/>
      <c r="VLT434" s="1209"/>
      <c r="VLU434" s="1209"/>
      <c r="VLV434" s="1209"/>
      <c r="VLW434" s="1210"/>
      <c r="VLX434" s="1211"/>
      <c r="VLY434" s="1210"/>
      <c r="VMA434" s="1208"/>
      <c r="VMB434" s="1209"/>
      <c r="VMC434" s="1209"/>
      <c r="VMD434" s="1209"/>
      <c r="VME434" s="1209"/>
      <c r="VMF434" s="1210"/>
      <c r="VMG434" s="1211"/>
      <c r="VMH434" s="1210"/>
      <c r="VMJ434" s="1208"/>
      <c r="VMK434" s="1209"/>
      <c r="VML434" s="1209"/>
      <c r="VMM434" s="1209"/>
      <c r="VMN434" s="1209"/>
      <c r="VMO434" s="1210"/>
      <c r="VMP434" s="1211"/>
      <c r="VMQ434" s="1210"/>
      <c r="VMS434" s="1208"/>
      <c r="VMT434" s="1209"/>
      <c r="VMU434" s="1209"/>
      <c r="VMV434" s="1209"/>
      <c r="VMW434" s="1209"/>
      <c r="VMX434" s="1210"/>
      <c r="VMY434" s="1211"/>
      <c r="VMZ434" s="1210"/>
      <c r="VNB434" s="1208"/>
      <c r="VNC434" s="1209"/>
      <c r="VND434" s="1209"/>
      <c r="VNE434" s="1209"/>
      <c r="VNF434" s="1209"/>
      <c r="VNG434" s="1210"/>
      <c r="VNH434" s="1211"/>
      <c r="VNI434" s="1210"/>
      <c r="VNK434" s="1208"/>
      <c r="VNL434" s="1209"/>
      <c r="VNM434" s="1209"/>
      <c r="VNN434" s="1209"/>
      <c r="VNO434" s="1209"/>
      <c r="VNP434" s="1210"/>
      <c r="VNQ434" s="1211"/>
      <c r="VNR434" s="1210"/>
      <c r="VNT434" s="1208"/>
      <c r="VNU434" s="1209"/>
      <c r="VNV434" s="1209"/>
      <c r="VNW434" s="1209"/>
      <c r="VNX434" s="1209"/>
      <c r="VNY434" s="1210"/>
      <c r="VNZ434" s="1211"/>
      <c r="VOA434" s="1210"/>
      <c r="VOC434" s="1208"/>
      <c r="VOD434" s="1209"/>
      <c r="VOE434" s="1209"/>
      <c r="VOF434" s="1209"/>
      <c r="VOG434" s="1209"/>
      <c r="VOH434" s="1210"/>
      <c r="VOI434" s="1211"/>
      <c r="VOJ434" s="1210"/>
      <c r="VOL434" s="1208"/>
      <c r="VOM434" s="1209"/>
      <c r="VON434" s="1209"/>
      <c r="VOO434" s="1209"/>
      <c r="VOP434" s="1209"/>
      <c r="VOQ434" s="1210"/>
      <c r="VOR434" s="1211"/>
      <c r="VOS434" s="1210"/>
      <c r="VOU434" s="1208"/>
      <c r="VOV434" s="1209"/>
      <c r="VOW434" s="1209"/>
      <c r="VOX434" s="1209"/>
      <c r="VOY434" s="1209"/>
      <c r="VOZ434" s="1210"/>
      <c r="VPA434" s="1211"/>
      <c r="VPB434" s="1210"/>
      <c r="VPD434" s="1208"/>
      <c r="VPE434" s="1209"/>
      <c r="VPF434" s="1209"/>
      <c r="VPG434" s="1209"/>
      <c r="VPH434" s="1209"/>
      <c r="VPI434" s="1210"/>
      <c r="VPJ434" s="1211"/>
      <c r="VPK434" s="1210"/>
      <c r="VPM434" s="1208"/>
      <c r="VPN434" s="1209"/>
      <c r="VPO434" s="1209"/>
      <c r="VPP434" s="1209"/>
      <c r="VPQ434" s="1209"/>
      <c r="VPR434" s="1210"/>
      <c r="VPS434" s="1211"/>
      <c r="VPT434" s="1210"/>
      <c r="VPV434" s="1208"/>
      <c r="VPW434" s="1209"/>
      <c r="VPX434" s="1209"/>
      <c r="VPY434" s="1209"/>
      <c r="VPZ434" s="1209"/>
      <c r="VQA434" s="1210"/>
      <c r="VQB434" s="1211"/>
      <c r="VQC434" s="1210"/>
      <c r="VQE434" s="1208"/>
      <c r="VQF434" s="1209"/>
      <c r="VQG434" s="1209"/>
      <c r="VQH434" s="1209"/>
      <c r="VQI434" s="1209"/>
      <c r="VQJ434" s="1210"/>
      <c r="VQK434" s="1211"/>
      <c r="VQL434" s="1210"/>
      <c r="VQN434" s="1208"/>
      <c r="VQO434" s="1209"/>
      <c r="VQP434" s="1209"/>
      <c r="VQQ434" s="1209"/>
      <c r="VQR434" s="1209"/>
      <c r="VQS434" s="1210"/>
      <c r="VQT434" s="1211"/>
      <c r="VQU434" s="1210"/>
      <c r="VQW434" s="1208"/>
      <c r="VQX434" s="1209"/>
      <c r="VQY434" s="1209"/>
      <c r="VQZ434" s="1209"/>
      <c r="VRA434" s="1209"/>
      <c r="VRB434" s="1210"/>
      <c r="VRC434" s="1211"/>
      <c r="VRD434" s="1210"/>
      <c r="VRF434" s="1208"/>
      <c r="VRG434" s="1209"/>
      <c r="VRH434" s="1209"/>
      <c r="VRI434" s="1209"/>
      <c r="VRJ434" s="1209"/>
      <c r="VRK434" s="1210"/>
      <c r="VRL434" s="1211"/>
      <c r="VRM434" s="1210"/>
      <c r="VRO434" s="1208"/>
      <c r="VRP434" s="1209"/>
      <c r="VRQ434" s="1209"/>
      <c r="VRR434" s="1209"/>
      <c r="VRS434" s="1209"/>
      <c r="VRT434" s="1210"/>
      <c r="VRU434" s="1211"/>
      <c r="VRV434" s="1210"/>
      <c r="VRX434" s="1208"/>
      <c r="VRY434" s="1209"/>
      <c r="VRZ434" s="1209"/>
      <c r="VSA434" s="1209"/>
      <c r="VSB434" s="1209"/>
      <c r="VSC434" s="1210"/>
      <c r="VSD434" s="1211"/>
      <c r="VSE434" s="1210"/>
      <c r="VSG434" s="1208"/>
      <c r="VSH434" s="1209"/>
      <c r="VSI434" s="1209"/>
      <c r="VSJ434" s="1209"/>
      <c r="VSK434" s="1209"/>
      <c r="VSL434" s="1210"/>
      <c r="VSM434" s="1211"/>
      <c r="VSN434" s="1210"/>
      <c r="VSP434" s="1208"/>
      <c r="VSQ434" s="1209"/>
      <c r="VSR434" s="1209"/>
      <c r="VSS434" s="1209"/>
      <c r="VST434" s="1209"/>
      <c r="VSU434" s="1210"/>
      <c r="VSV434" s="1211"/>
      <c r="VSW434" s="1210"/>
      <c r="VSY434" s="1208"/>
      <c r="VSZ434" s="1209"/>
      <c r="VTA434" s="1209"/>
      <c r="VTB434" s="1209"/>
      <c r="VTC434" s="1209"/>
      <c r="VTD434" s="1210"/>
      <c r="VTE434" s="1211"/>
      <c r="VTF434" s="1210"/>
      <c r="VTH434" s="1208"/>
      <c r="VTI434" s="1209"/>
      <c r="VTJ434" s="1209"/>
      <c r="VTK434" s="1209"/>
      <c r="VTL434" s="1209"/>
      <c r="VTM434" s="1210"/>
      <c r="VTN434" s="1211"/>
      <c r="VTO434" s="1210"/>
      <c r="VTQ434" s="1208"/>
      <c r="VTR434" s="1209"/>
      <c r="VTS434" s="1209"/>
      <c r="VTT434" s="1209"/>
      <c r="VTU434" s="1209"/>
      <c r="VTV434" s="1210"/>
      <c r="VTW434" s="1211"/>
      <c r="VTX434" s="1210"/>
      <c r="VTZ434" s="1208"/>
      <c r="VUA434" s="1209"/>
      <c r="VUB434" s="1209"/>
      <c r="VUC434" s="1209"/>
      <c r="VUD434" s="1209"/>
      <c r="VUE434" s="1210"/>
      <c r="VUF434" s="1211"/>
      <c r="VUG434" s="1210"/>
      <c r="VUI434" s="1208"/>
      <c r="VUJ434" s="1209"/>
      <c r="VUK434" s="1209"/>
      <c r="VUL434" s="1209"/>
      <c r="VUM434" s="1209"/>
      <c r="VUN434" s="1210"/>
      <c r="VUO434" s="1211"/>
      <c r="VUP434" s="1210"/>
      <c r="VUR434" s="1208"/>
      <c r="VUS434" s="1209"/>
      <c r="VUT434" s="1209"/>
      <c r="VUU434" s="1209"/>
      <c r="VUV434" s="1209"/>
      <c r="VUW434" s="1210"/>
      <c r="VUX434" s="1211"/>
      <c r="VUY434" s="1210"/>
      <c r="VVA434" s="1208"/>
      <c r="VVB434" s="1209"/>
      <c r="VVC434" s="1209"/>
      <c r="VVD434" s="1209"/>
      <c r="VVE434" s="1209"/>
      <c r="VVF434" s="1210"/>
      <c r="VVG434" s="1211"/>
      <c r="VVH434" s="1210"/>
      <c r="VVJ434" s="1208"/>
      <c r="VVK434" s="1209"/>
      <c r="VVL434" s="1209"/>
      <c r="VVM434" s="1209"/>
      <c r="VVN434" s="1209"/>
      <c r="VVO434" s="1210"/>
      <c r="VVP434" s="1211"/>
      <c r="VVQ434" s="1210"/>
      <c r="VVS434" s="1208"/>
      <c r="VVT434" s="1209"/>
      <c r="VVU434" s="1209"/>
      <c r="VVV434" s="1209"/>
      <c r="VVW434" s="1209"/>
      <c r="VVX434" s="1210"/>
      <c r="VVY434" s="1211"/>
      <c r="VVZ434" s="1210"/>
      <c r="VWB434" s="1208"/>
      <c r="VWC434" s="1209"/>
      <c r="VWD434" s="1209"/>
      <c r="VWE434" s="1209"/>
      <c r="VWF434" s="1209"/>
      <c r="VWG434" s="1210"/>
      <c r="VWH434" s="1211"/>
      <c r="VWI434" s="1210"/>
      <c r="VWK434" s="1208"/>
      <c r="VWL434" s="1209"/>
      <c r="VWM434" s="1209"/>
      <c r="VWN434" s="1209"/>
      <c r="VWO434" s="1209"/>
      <c r="VWP434" s="1210"/>
      <c r="VWQ434" s="1211"/>
      <c r="VWR434" s="1210"/>
      <c r="VWT434" s="1208"/>
      <c r="VWU434" s="1209"/>
      <c r="VWV434" s="1209"/>
      <c r="VWW434" s="1209"/>
      <c r="VWX434" s="1209"/>
      <c r="VWY434" s="1210"/>
      <c r="VWZ434" s="1211"/>
      <c r="VXA434" s="1210"/>
      <c r="VXC434" s="1208"/>
      <c r="VXD434" s="1209"/>
      <c r="VXE434" s="1209"/>
      <c r="VXF434" s="1209"/>
      <c r="VXG434" s="1209"/>
      <c r="VXH434" s="1210"/>
      <c r="VXI434" s="1211"/>
      <c r="VXJ434" s="1210"/>
      <c r="VXL434" s="1208"/>
      <c r="VXM434" s="1209"/>
      <c r="VXN434" s="1209"/>
      <c r="VXO434" s="1209"/>
      <c r="VXP434" s="1209"/>
      <c r="VXQ434" s="1210"/>
      <c r="VXR434" s="1211"/>
      <c r="VXS434" s="1210"/>
      <c r="VXU434" s="1208"/>
      <c r="VXV434" s="1209"/>
      <c r="VXW434" s="1209"/>
      <c r="VXX434" s="1209"/>
      <c r="VXY434" s="1209"/>
      <c r="VXZ434" s="1210"/>
      <c r="VYA434" s="1211"/>
      <c r="VYB434" s="1210"/>
      <c r="VYD434" s="1208"/>
      <c r="VYE434" s="1209"/>
      <c r="VYF434" s="1209"/>
      <c r="VYG434" s="1209"/>
      <c r="VYH434" s="1209"/>
      <c r="VYI434" s="1210"/>
      <c r="VYJ434" s="1211"/>
      <c r="VYK434" s="1210"/>
      <c r="VYM434" s="1208"/>
      <c r="VYN434" s="1209"/>
      <c r="VYO434" s="1209"/>
      <c r="VYP434" s="1209"/>
      <c r="VYQ434" s="1209"/>
      <c r="VYR434" s="1210"/>
      <c r="VYS434" s="1211"/>
      <c r="VYT434" s="1210"/>
      <c r="VYV434" s="1208"/>
      <c r="VYW434" s="1209"/>
      <c r="VYX434" s="1209"/>
      <c r="VYY434" s="1209"/>
      <c r="VYZ434" s="1209"/>
      <c r="VZA434" s="1210"/>
      <c r="VZB434" s="1211"/>
      <c r="VZC434" s="1210"/>
      <c r="VZE434" s="1208"/>
      <c r="VZF434" s="1209"/>
      <c r="VZG434" s="1209"/>
      <c r="VZH434" s="1209"/>
      <c r="VZI434" s="1209"/>
      <c r="VZJ434" s="1210"/>
      <c r="VZK434" s="1211"/>
      <c r="VZL434" s="1210"/>
      <c r="VZN434" s="1208"/>
      <c r="VZO434" s="1209"/>
      <c r="VZP434" s="1209"/>
      <c r="VZQ434" s="1209"/>
      <c r="VZR434" s="1209"/>
      <c r="VZS434" s="1210"/>
      <c r="VZT434" s="1211"/>
      <c r="VZU434" s="1210"/>
      <c r="VZW434" s="1208"/>
      <c r="VZX434" s="1209"/>
      <c r="VZY434" s="1209"/>
      <c r="VZZ434" s="1209"/>
      <c r="WAA434" s="1209"/>
      <c r="WAB434" s="1210"/>
      <c r="WAC434" s="1211"/>
      <c r="WAD434" s="1210"/>
      <c r="WAF434" s="1208"/>
      <c r="WAG434" s="1209"/>
      <c r="WAH434" s="1209"/>
      <c r="WAI434" s="1209"/>
      <c r="WAJ434" s="1209"/>
      <c r="WAK434" s="1210"/>
      <c r="WAL434" s="1211"/>
      <c r="WAM434" s="1210"/>
      <c r="WAO434" s="1208"/>
      <c r="WAP434" s="1209"/>
      <c r="WAQ434" s="1209"/>
      <c r="WAR434" s="1209"/>
      <c r="WAS434" s="1209"/>
      <c r="WAT434" s="1210"/>
      <c r="WAU434" s="1211"/>
      <c r="WAV434" s="1210"/>
      <c r="WAX434" s="1208"/>
      <c r="WAY434" s="1209"/>
      <c r="WAZ434" s="1209"/>
      <c r="WBA434" s="1209"/>
      <c r="WBB434" s="1209"/>
      <c r="WBC434" s="1210"/>
      <c r="WBD434" s="1211"/>
      <c r="WBE434" s="1210"/>
      <c r="WBG434" s="1208"/>
      <c r="WBH434" s="1209"/>
      <c r="WBI434" s="1209"/>
      <c r="WBJ434" s="1209"/>
      <c r="WBK434" s="1209"/>
      <c r="WBL434" s="1210"/>
      <c r="WBM434" s="1211"/>
      <c r="WBN434" s="1210"/>
      <c r="WBP434" s="1208"/>
      <c r="WBQ434" s="1209"/>
      <c r="WBR434" s="1209"/>
      <c r="WBS434" s="1209"/>
      <c r="WBT434" s="1209"/>
      <c r="WBU434" s="1210"/>
      <c r="WBV434" s="1211"/>
      <c r="WBW434" s="1210"/>
      <c r="WBY434" s="1208"/>
      <c r="WBZ434" s="1209"/>
      <c r="WCA434" s="1209"/>
      <c r="WCB434" s="1209"/>
      <c r="WCC434" s="1209"/>
      <c r="WCD434" s="1210"/>
      <c r="WCE434" s="1211"/>
      <c r="WCF434" s="1210"/>
      <c r="WCH434" s="1208"/>
      <c r="WCI434" s="1209"/>
      <c r="WCJ434" s="1209"/>
      <c r="WCK434" s="1209"/>
      <c r="WCL434" s="1209"/>
      <c r="WCM434" s="1210"/>
      <c r="WCN434" s="1211"/>
      <c r="WCO434" s="1210"/>
      <c r="WCQ434" s="1208"/>
      <c r="WCR434" s="1209"/>
      <c r="WCS434" s="1209"/>
      <c r="WCT434" s="1209"/>
      <c r="WCU434" s="1209"/>
      <c r="WCV434" s="1210"/>
      <c r="WCW434" s="1211"/>
      <c r="WCX434" s="1210"/>
      <c r="WCZ434" s="1208"/>
      <c r="WDA434" s="1209"/>
      <c r="WDB434" s="1209"/>
      <c r="WDC434" s="1209"/>
      <c r="WDD434" s="1209"/>
      <c r="WDE434" s="1210"/>
      <c r="WDF434" s="1211"/>
      <c r="WDG434" s="1210"/>
      <c r="WDI434" s="1208"/>
      <c r="WDJ434" s="1209"/>
      <c r="WDK434" s="1209"/>
      <c r="WDL434" s="1209"/>
      <c r="WDM434" s="1209"/>
      <c r="WDN434" s="1210"/>
      <c r="WDO434" s="1211"/>
      <c r="WDP434" s="1210"/>
      <c r="WDR434" s="1208"/>
      <c r="WDS434" s="1209"/>
      <c r="WDT434" s="1209"/>
      <c r="WDU434" s="1209"/>
      <c r="WDV434" s="1209"/>
      <c r="WDW434" s="1210"/>
      <c r="WDX434" s="1211"/>
      <c r="WDY434" s="1210"/>
      <c r="WEA434" s="1208"/>
      <c r="WEB434" s="1209"/>
      <c r="WEC434" s="1209"/>
      <c r="WED434" s="1209"/>
      <c r="WEE434" s="1209"/>
      <c r="WEF434" s="1210"/>
      <c r="WEG434" s="1211"/>
      <c r="WEH434" s="1210"/>
      <c r="WEJ434" s="1208"/>
      <c r="WEK434" s="1209"/>
      <c r="WEL434" s="1209"/>
      <c r="WEM434" s="1209"/>
      <c r="WEN434" s="1209"/>
      <c r="WEO434" s="1210"/>
      <c r="WEP434" s="1211"/>
      <c r="WEQ434" s="1210"/>
      <c r="WES434" s="1208"/>
      <c r="WET434" s="1209"/>
      <c r="WEU434" s="1209"/>
      <c r="WEV434" s="1209"/>
      <c r="WEW434" s="1209"/>
      <c r="WEX434" s="1210"/>
      <c r="WEY434" s="1211"/>
      <c r="WEZ434" s="1210"/>
      <c r="WFB434" s="1208"/>
      <c r="WFC434" s="1209"/>
      <c r="WFD434" s="1209"/>
      <c r="WFE434" s="1209"/>
      <c r="WFF434" s="1209"/>
      <c r="WFG434" s="1210"/>
      <c r="WFH434" s="1211"/>
      <c r="WFI434" s="1210"/>
      <c r="WFK434" s="1208"/>
      <c r="WFL434" s="1209"/>
      <c r="WFM434" s="1209"/>
      <c r="WFN434" s="1209"/>
      <c r="WFO434" s="1209"/>
      <c r="WFP434" s="1210"/>
      <c r="WFQ434" s="1211"/>
      <c r="WFR434" s="1210"/>
      <c r="WFT434" s="1208"/>
      <c r="WFU434" s="1209"/>
      <c r="WFV434" s="1209"/>
      <c r="WFW434" s="1209"/>
      <c r="WFX434" s="1209"/>
      <c r="WFY434" s="1210"/>
      <c r="WFZ434" s="1211"/>
      <c r="WGA434" s="1210"/>
      <c r="WGC434" s="1208"/>
      <c r="WGD434" s="1209"/>
      <c r="WGE434" s="1209"/>
      <c r="WGF434" s="1209"/>
      <c r="WGG434" s="1209"/>
      <c r="WGH434" s="1210"/>
      <c r="WGI434" s="1211"/>
      <c r="WGJ434" s="1210"/>
      <c r="WGL434" s="1208"/>
      <c r="WGM434" s="1209"/>
      <c r="WGN434" s="1209"/>
      <c r="WGO434" s="1209"/>
      <c r="WGP434" s="1209"/>
      <c r="WGQ434" s="1210"/>
      <c r="WGR434" s="1211"/>
      <c r="WGS434" s="1210"/>
      <c r="WGU434" s="1208"/>
      <c r="WGV434" s="1209"/>
      <c r="WGW434" s="1209"/>
      <c r="WGX434" s="1209"/>
      <c r="WGY434" s="1209"/>
      <c r="WGZ434" s="1210"/>
      <c r="WHA434" s="1211"/>
      <c r="WHB434" s="1210"/>
      <c r="WHD434" s="1208"/>
      <c r="WHE434" s="1209"/>
      <c r="WHF434" s="1209"/>
      <c r="WHG434" s="1209"/>
      <c r="WHH434" s="1209"/>
      <c r="WHI434" s="1210"/>
      <c r="WHJ434" s="1211"/>
      <c r="WHK434" s="1210"/>
      <c r="WHM434" s="1208"/>
      <c r="WHN434" s="1209"/>
      <c r="WHO434" s="1209"/>
      <c r="WHP434" s="1209"/>
      <c r="WHQ434" s="1209"/>
      <c r="WHR434" s="1210"/>
      <c r="WHS434" s="1211"/>
      <c r="WHT434" s="1210"/>
      <c r="WHV434" s="1208"/>
      <c r="WHW434" s="1209"/>
      <c r="WHX434" s="1209"/>
      <c r="WHY434" s="1209"/>
      <c r="WHZ434" s="1209"/>
      <c r="WIA434" s="1210"/>
      <c r="WIB434" s="1211"/>
      <c r="WIC434" s="1210"/>
      <c r="WIE434" s="1208"/>
      <c r="WIF434" s="1209"/>
      <c r="WIG434" s="1209"/>
      <c r="WIH434" s="1209"/>
      <c r="WII434" s="1209"/>
      <c r="WIJ434" s="1210"/>
      <c r="WIK434" s="1211"/>
      <c r="WIL434" s="1210"/>
      <c r="WIN434" s="1208"/>
      <c r="WIO434" s="1209"/>
      <c r="WIP434" s="1209"/>
      <c r="WIQ434" s="1209"/>
      <c r="WIR434" s="1209"/>
      <c r="WIS434" s="1210"/>
      <c r="WIT434" s="1211"/>
      <c r="WIU434" s="1210"/>
      <c r="WIW434" s="1208"/>
      <c r="WIX434" s="1209"/>
      <c r="WIY434" s="1209"/>
      <c r="WIZ434" s="1209"/>
      <c r="WJA434" s="1209"/>
      <c r="WJB434" s="1210"/>
      <c r="WJC434" s="1211"/>
      <c r="WJD434" s="1210"/>
      <c r="WJF434" s="1208"/>
      <c r="WJG434" s="1209"/>
      <c r="WJH434" s="1209"/>
      <c r="WJI434" s="1209"/>
      <c r="WJJ434" s="1209"/>
      <c r="WJK434" s="1210"/>
      <c r="WJL434" s="1211"/>
      <c r="WJM434" s="1210"/>
      <c r="WJO434" s="1208"/>
      <c r="WJP434" s="1209"/>
      <c r="WJQ434" s="1209"/>
      <c r="WJR434" s="1209"/>
      <c r="WJS434" s="1209"/>
      <c r="WJT434" s="1210"/>
      <c r="WJU434" s="1211"/>
      <c r="WJV434" s="1210"/>
      <c r="WJX434" s="1208"/>
      <c r="WJY434" s="1209"/>
      <c r="WJZ434" s="1209"/>
      <c r="WKA434" s="1209"/>
      <c r="WKB434" s="1209"/>
      <c r="WKC434" s="1210"/>
      <c r="WKD434" s="1211"/>
      <c r="WKE434" s="1210"/>
      <c r="WKG434" s="1208"/>
      <c r="WKH434" s="1209"/>
      <c r="WKI434" s="1209"/>
      <c r="WKJ434" s="1209"/>
      <c r="WKK434" s="1209"/>
      <c r="WKL434" s="1210"/>
      <c r="WKM434" s="1211"/>
      <c r="WKN434" s="1210"/>
      <c r="WKP434" s="1208"/>
      <c r="WKQ434" s="1209"/>
      <c r="WKR434" s="1209"/>
      <c r="WKS434" s="1209"/>
      <c r="WKT434" s="1209"/>
      <c r="WKU434" s="1210"/>
      <c r="WKV434" s="1211"/>
      <c r="WKW434" s="1210"/>
      <c r="WKY434" s="1208"/>
      <c r="WKZ434" s="1209"/>
      <c r="WLA434" s="1209"/>
      <c r="WLB434" s="1209"/>
      <c r="WLC434" s="1209"/>
      <c r="WLD434" s="1210"/>
      <c r="WLE434" s="1211"/>
      <c r="WLF434" s="1210"/>
      <c r="WLH434" s="1208"/>
      <c r="WLI434" s="1209"/>
      <c r="WLJ434" s="1209"/>
      <c r="WLK434" s="1209"/>
      <c r="WLL434" s="1209"/>
      <c r="WLM434" s="1210"/>
      <c r="WLN434" s="1211"/>
      <c r="WLO434" s="1210"/>
      <c r="WLQ434" s="1208"/>
      <c r="WLR434" s="1209"/>
      <c r="WLS434" s="1209"/>
      <c r="WLT434" s="1209"/>
      <c r="WLU434" s="1209"/>
      <c r="WLV434" s="1210"/>
      <c r="WLW434" s="1211"/>
      <c r="WLX434" s="1210"/>
      <c r="WLZ434" s="1208"/>
      <c r="WMA434" s="1209"/>
      <c r="WMB434" s="1209"/>
      <c r="WMC434" s="1209"/>
      <c r="WMD434" s="1209"/>
      <c r="WME434" s="1210"/>
      <c r="WMF434" s="1211"/>
      <c r="WMG434" s="1210"/>
      <c r="WMI434" s="1208"/>
      <c r="WMJ434" s="1209"/>
      <c r="WMK434" s="1209"/>
      <c r="WML434" s="1209"/>
      <c r="WMM434" s="1209"/>
      <c r="WMN434" s="1210"/>
      <c r="WMO434" s="1211"/>
      <c r="WMP434" s="1210"/>
      <c r="WMR434" s="1208"/>
      <c r="WMS434" s="1209"/>
      <c r="WMT434" s="1209"/>
      <c r="WMU434" s="1209"/>
      <c r="WMV434" s="1209"/>
      <c r="WMW434" s="1210"/>
      <c r="WMX434" s="1211"/>
      <c r="WMY434" s="1210"/>
      <c r="WNA434" s="1208"/>
      <c r="WNB434" s="1209"/>
      <c r="WNC434" s="1209"/>
      <c r="WND434" s="1209"/>
      <c r="WNE434" s="1209"/>
      <c r="WNF434" s="1210"/>
      <c r="WNG434" s="1211"/>
      <c r="WNH434" s="1210"/>
      <c r="WNJ434" s="1208"/>
      <c r="WNK434" s="1209"/>
      <c r="WNL434" s="1209"/>
      <c r="WNM434" s="1209"/>
      <c r="WNN434" s="1209"/>
      <c r="WNO434" s="1210"/>
      <c r="WNP434" s="1211"/>
      <c r="WNQ434" s="1210"/>
      <c r="WNS434" s="1208"/>
      <c r="WNT434" s="1209"/>
      <c r="WNU434" s="1209"/>
      <c r="WNV434" s="1209"/>
      <c r="WNW434" s="1209"/>
      <c r="WNX434" s="1210"/>
      <c r="WNY434" s="1211"/>
      <c r="WNZ434" s="1210"/>
      <c r="WOB434" s="1208"/>
      <c r="WOC434" s="1209"/>
      <c r="WOD434" s="1209"/>
      <c r="WOE434" s="1209"/>
      <c r="WOF434" s="1209"/>
      <c r="WOG434" s="1210"/>
      <c r="WOH434" s="1211"/>
      <c r="WOI434" s="1210"/>
      <c r="WOK434" s="1208"/>
      <c r="WOL434" s="1209"/>
      <c r="WOM434" s="1209"/>
      <c r="WON434" s="1209"/>
      <c r="WOO434" s="1209"/>
      <c r="WOP434" s="1210"/>
      <c r="WOQ434" s="1211"/>
      <c r="WOR434" s="1210"/>
      <c r="WOT434" s="1208"/>
      <c r="WOU434" s="1209"/>
      <c r="WOV434" s="1209"/>
      <c r="WOW434" s="1209"/>
      <c r="WOX434" s="1209"/>
      <c r="WOY434" s="1210"/>
      <c r="WOZ434" s="1211"/>
      <c r="WPA434" s="1210"/>
      <c r="WPC434" s="1208"/>
      <c r="WPD434" s="1209"/>
      <c r="WPE434" s="1209"/>
      <c r="WPF434" s="1209"/>
      <c r="WPG434" s="1209"/>
      <c r="WPH434" s="1210"/>
      <c r="WPI434" s="1211"/>
      <c r="WPJ434" s="1210"/>
      <c r="WPL434" s="1208"/>
      <c r="WPM434" s="1209"/>
      <c r="WPN434" s="1209"/>
      <c r="WPO434" s="1209"/>
      <c r="WPP434" s="1209"/>
      <c r="WPQ434" s="1210"/>
      <c r="WPR434" s="1211"/>
      <c r="WPS434" s="1210"/>
      <c r="WPU434" s="1208"/>
      <c r="WPV434" s="1209"/>
      <c r="WPW434" s="1209"/>
      <c r="WPX434" s="1209"/>
      <c r="WPY434" s="1209"/>
      <c r="WPZ434" s="1210"/>
      <c r="WQA434" s="1211"/>
      <c r="WQB434" s="1210"/>
      <c r="WQD434" s="1208"/>
      <c r="WQE434" s="1209"/>
      <c r="WQF434" s="1209"/>
      <c r="WQG434" s="1209"/>
      <c r="WQH434" s="1209"/>
      <c r="WQI434" s="1210"/>
      <c r="WQJ434" s="1211"/>
      <c r="WQK434" s="1210"/>
      <c r="WQM434" s="1208"/>
      <c r="WQN434" s="1209"/>
      <c r="WQO434" s="1209"/>
      <c r="WQP434" s="1209"/>
      <c r="WQQ434" s="1209"/>
      <c r="WQR434" s="1210"/>
      <c r="WQS434" s="1211"/>
      <c r="WQT434" s="1210"/>
      <c r="WQV434" s="1208"/>
      <c r="WQW434" s="1209"/>
      <c r="WQX434" s="1209"/>
      <c r="WQY434" s="1209"/>
      <c r="WQZ434" s="1209"/>
      <c r="WRA434" s="1210"/>
      <c r="WRB434" s="1211"/>
      <c r="WRC434" s="1210"/>
      <c r="WRE434" s="1208"/>
      <c r="WRF434" s="1209"/>
      <c r="WRG434" s="1209"/>
      <c r="WRH434" s="1209"/>
      <c r="WRI434" s="1209"/>
      <c r="WRJ434" s="1210"/>
      <c r="WRK434" s="1211"/>
      <c r="WRL434" s="1210"/>
      <c r="WRN434" s="1208"/>
      <c r="WRO434" s="1209"/>
      <c r="WRP434" s="1209"/>
      <c r="WRQ434" s="1209"/>
      <c r="WRR434" s="1209"/>
      <c r="WRS434" s="1210"/>
      <c r="WRT434" s="1211"/>
      <c r="WRU434" s="1210"/>
      <c r="WRW434" s="1208"/>
      <c r="WRX434" s="1209"/>
      <c r="WRY434" s="1209"/>
      <c r="WRZ434" s="1209"/>
      <c r="WSA434" s="1209"/>
      <c r="WSB434" s="1210"/>
      <c r="WSC434" s="1211"/>
      <c r="WSD434" s="1210"/>
      <c r="WSF434" s="1208"/>
      <c r="WSG434" s="1209"/>
      <c r="WSH434" s="1209"/>
      <c r="WSI434" s="1209"/>
      <c r="WSJ434" s="1209"/>
      <c r="WSK434" s="1210"/>
      <c r="WSL434" s="1211"/>
      <c r="WSM434" s="1210"/>
      <c r="WSO434" s="1208"/>
      <c r="WSP434" s="1209"/>
      <c r="WSQ434" s="1209"/>
      <c r="WSR434" s="1209"/>
      <c r="WSS434" s="1209"/>
      <c r="WST434" s="1210"/>
      <c r="WSU434" s="1211"/>
      <c r="WSV434" s="1210"/>
      <c r="WSX434" s="1208"/>
      <c r="WSY434" s="1209"/>
      <c r="WSZ434" s="1209"/>
      <c r="WTA434" s="1209"/>
      <c r="WTB434" s="1209"/>
      <c r="WTC434" s="1210"/>
      <c r="WTD434" s="1211"/>
      <c r="WTE434" s="1210"/>
      <c r="WTG434" s="1208"/>
      <c r="WTH434" s="1209"/>
      <c r="WTI434" s="1209"/>
      <c r="WTJ434" s="1209"/>
      <c r="WTK434" s="1209"/>
      <c r="WTL434" s="1210"/>
      <c r="WTM434" s="1211"/>
      <c r="WTN434" s="1210"/>
      <c r="WTP434" s="1208"/>
      <c r="WTQ434" s="1209"/>
      <c r="WTR434" s="1209"/>
      <c r="WTS434" s="1209"/>
      <c r="WTT434" s="1209"/>
      <c r="WTU434" s="1210"/>
      <c r="WTV434" s="1211"/>
      <c r="WTW434" s="1210"/>
      <c r="WTY434" s="1208"/>
      <c r="WTZ434" s="1209"/>
      <c r="WUA434" s="1209"/>
      <c r="WUB434" s="1209"/>
      <c r="WUC434" s="1209"/>
      <c r="WUD434" s="1210"/>
      <c r="WUE434" s="1211"/>
      <c r="WUF434" s="1210"/>
      <c r="WUH434" s="1208"/>
      <c r="WUI434" s="1209"/>
      <c r="WUJ434" s="1209"/>
      <c r="WUK434" s="1209"/>
      <c r="WUL434" s="1209"/>
      <c r="WUM434" s="1210"/>
      <c r="WUN434" s="1211"/>
      <c r="WUO434" s="1210"/>
      <c r="WUQ434" s="1208"/>
      <c r="WUR434" s="1209"/>
      <c r="WUS434" s="1209"/>
      <c r="WUT434" s="1209"/>
      <c r="WUU434" s="1209"/>
      <c r="WUV434" s="1210"/>
      <c r="WUW434" s="1211"/>
      <c r="WUX434" s="1210"/>
      <c r="WUZ434" s="1208"/>
      <c r="WVA434" s="1209"/>
      <c r="WVB434" s="1209"/>
      <c r="WVC434" s="1209"/>
      <c r="WVD434" s="1209"/>
      <c r="WVE434" s="1210"/>
      <c r="WVF434" s="1211"/>
      <c r="WVG434" s="1210"/>
      <c r="WVI434" s="1208"/>
      <c r="WVJ434" s="1209"/>
      <c r="WVK434" s="1209"/>
      <c r="WVL434" s="1209"/>
      <c r="WVM434" s="1209"/>
      <c r="WVN434" s="1210"/>
      <c r="WVO434" s="1211"/>
      <c r="WVP434" s="1210"/>
      <c r="WVR434" s="1208"/>
      <c r="WVS434" s="1209"/>
      <c r="WVT434" s="1209"/>
      <c r="WVU434" s="1209"/>
      <c r="WVV434" s="1209"/>
      <c r="WVW434" s="1210"/>
      <c r="WVX434" s="1211"/>
      <c r="WVY434" s="1210"/>
      <c r="WWA434" s="1208"/>
      <c r="WWB434" s="1209"/>
      <c r="WWC434" s="1209"/>
      <c r="WWD434" s="1209"/>
      <c r="WWE434" s="1209"/>
      <c r="WWF434" s="1210"/>
      <c r="WWG434" s="1211"/>
      <c r="WWH434" s="1210"/>
      <c r="WWJ434" s="1208"/>
      <c r="WWK434" s="1209"/>
      <c r="WWL434" s="1209"/>
      <c r="WWM434" s="1209"/>
      <c r="WWN434" s="1209"/>
      <c r="WWO434" s="1210"/>
      <c r="WWP434" s="1211"/>
      <c r="WWQ434" s="1210"/>
      <c r="WWS434" s="1208"/>
      <c r="WWT434" s="1209"/>
      <c r="WWU434" s="1209"/>
      <c r="WWV434" s="1209"/>
      <c r="WWW434" s="1209"/>
      <c r="WWX434" s="1210"/>
      <c r="WWY434" s="1211"/>
      <c r="WWZ434" s="1210"/>
      <c r="WXB434" s="1208"/>
      <c r="WXC434" s="1209"/>
      <c r="WXD434" s="1209"/>
      <c r="WXE434" s="1209"/>
      <c r="WXF434" s="1209"/>
      <c r="WXG434" s="1210"/>
      <c r="WXH434" s="1211"/>
      <c r="WXI434" s="1210"/>
      <c r="WXK434" s="1208"/>
      <c r="WXL434" s="1209"/>
      <c r="WXM434" s="1209"/>
      <c r="WXN434" s="1209"/>
      <c r="WXO434" s="1209"/>
      <c r="WXP434" s="1210"/>
      <c r="WXQ434" s="1211"/>
      <c r="WXR434" s="1210"/>
      <c r="WXT434" s="1208"/>
      <c r="WXU434" s="1209"/>
      <c r="WXV434" s="1209"/>
      <c r="WXW434" s="1209"/>
      <c r="WXX434" s="1209"/>
      <c r="WXY434" s="1210"/>
      <c r="WXZ434" s="1211"/>
      <c r="WYA434" s="1210"/>
      <c r="WYC434" s="1208"/>
      <c r="WYD434" s="1209"/>
      <c r="WYE434" s="1209"/>
      <c r="WYF434" s="1209"/>
      <c r="WYG434" s="1209"/>
      <c r="WYH434" s="1210"/>
      <c r="WYI434" s="1211"/>
      <c r="WYJ434" s="1210"/>
      <c r="WYL434" s="1208"/>
      <c r="WYM434" s="1209"/>
      <c r="WYN434" s="1209"/>
      <c r="WYO434" s="1209"/>
      <c r="WYP434" s="1209"/>
      <c r="WYQ434" s="1210"/>
      <c r="WYR434" s="1211"/>
      <c r="WYS434" s="1210"/>
      <c r="WYU434" s="1208"/>
      <c r="WYV434" s="1209"/>
      <c r="WYW434" s="1209"/>
      <c r="WYX434" s="1209"/>
      <c r="WYY434" s="1209"/>
      <c r="WYZ434" s="1210"/>
      <c r="WZA434" s="1211"/>
      <c r="WZB434" s="1210"/>
      <c r="WZD434" s="1208"/>
      <c r="WZE434" s="1209"/>
      <c r="WZF434" s="1209"/>
      <c r="WZG434" s="1209"/>
      <c r="WZH434" s="1209"/>
      <c r="WZI434" s="1210"/>
      <c r="WZJ434" s="1211"/>
      <c r="WZK434" s="1210"/>
      <c r="WZM434" s="1208"/>
      <c r="WZN434" s="1209"/>
      <c r="WZO434" s="1209"/>
      <c r="WZP434" s="1209"/>
      <c r="WZQ434" s="1209"/>
      <c r="WZR434" s="1210"/>
      <c r="WZS434" s="1211"/>
      <c r="WZT434" s="1210"/>
      <c r="WZV434" s="1208"/>
      <c r="WZW434" s="1209"/>
      <c r="WZX434" s="1209"/>
      <c r="WZY434" s="1209"/>
      <c r="WZZ434" s="1209"/>
      <c r="XAA434" s="1210"/>
      <c r="XAB434" s="1211"/>
      <c r="XAC434" s="1210"/>
      <c r="XAE434" s="1208"/>
      <c r="XAF434" s="1209"/>
      <c r="XAG434" s="1209"/>
      <c r="XAH434" s="1209"/>
      <c r="XAI434" s="1209"/>
      <c r="XAJ434" s="1210"/>
      <c r="XAK434" s="1211"/>
      <c r="XAL434" s="1210"/>
      <c r="XAN434" s="1208"/>
      <c r="XAO434" s="1209"/>
      <c r="XAP434" s="1209"/>
      <c r="XAQ434" s="1209"/>
      <c r="XAR434" s="1209"/>
      <c r="XAS434" s="1210"/>
      <c r="XAT434" s="1211"/>
      <c r="XAU434" s="1210"/>
      <c r="XAW434" s="1208"/>
      <c r="XAX434" s="1209"/>
      <c r="XAY434" s="1209"/>
      <c r="XAZ434" s="1209"/>
      <c r="XBA434" s="1209"/>
      <c r="XBB434" s="1210"/>
      <c r="XBC434" s="1211"/>
      <c r="XBD434" s="1210"/>
      <c r="XBF434" s="1208"/>
      <c r="XBG434" s="1209"/>
      <c r="XBH434" s="1209"/>
      <c r="XBI434" s="1209"/>
      <c r="XBJ434" s="1209"/>
      <c r="XBK434" s="1210"/>
      <c r="XBL434" s="1211"/>
      <c r="XBM434" s="1210"/>
      <c r="XBO434" s="1208"/>
      <c r="XBP434" s="1209"/>
      <c r="XBQ434" s="1209"/>
      <c r="XBR434" s="1209"/>
      <c r="XBS434" s="1209"/>
      <c r="XBT434" s="1210"/>
      <c r="XBU434" s="1211"/>
      <c r="XBV434" s="1210"/>
      <c r="XBX434" s="1208"/>
      <c r="XBY434" s="1209"/>
      <c r="XBZ434" s="1209"/>
      <c r="XCA434" s="1209"/>
      <c r="XCB434" s="1209"/>
      <c r="XCC434" s="1210"/>
      <c r="XCD434" s="1211"/>
      <c r="XCE434" s="1210"/>
      <c r="XCG434" s="1208"/>
      <c r="XCH434" s="1209"/>
      <c r="XCI434" s="1209"/>
      <c r="XCJ434" s="1209"/>
      <c r="XCK434" s="1209"/>
      <c r="XCL434" s="1210"/>
      <c r="XCM434" s="1211"/>
      <c r="XCN434" s="1210"/>
      <c r="XCP434" s="1208"/>
      <c r="XCQ434" s="1209"/>
      <c r="XCR434" s="1209"/>
      <c r="XCS434" s="1209"/>
      <c r="XCT434" s="1209"/>
      <c r="XCU434" s="1210"/>
      <c r="XCV434" s="1211"/>
      <c r="XCW434" s="1210"/>
      <c r="XCY434" s="1208"/>
      <c r="XCZ434" s="1209"/>
      <c r="XDA434" s="1209"/>
      <c r="XDB434" s="1209"/>
      <c r="XDC434" s="1209"/>
      <c r="XDD434" s="1210"/>
      <c r="XDE434" s="1211"/>
      <c r="XDF434" s="1210"/>
      <c r="XDH434" s="1208"/>
      <c r="XDI434" s="1209"/>
      <c r="XDJ434" s="1209"/>
      <c r="XDK434" s="1209"/>
      <c r="XDL434" s="1209"/>
      <c r="XDM434" s="1210"/>
      <c r="XDN434" s="1211"/>
      <c r="XDO434" s="1210"/>
      <c r="XDQ434" s="1208"/>
      <c r="XDR434" s="1209"/>
      <c r="XDS434" s="1209"/>
      <c r="XDT434" s="1209"/>
      <c r="XDU434" s="1209"/>
      <c r="XDV434" s="1210"/>
      <c r="XDW434" s="1211"/>
      <c r="XDX434" s="1210"/>
      <c r="XDZ434" s="1208"/>
      <c r="XEA434" s="1209"/>
      <c r="XEB434" s="1209"/>
      <c r="XEC434" s="1209"/>
      <c r="XED434" s="1209"/>
      <c r="XEE434" s="1210"/>
      <c r="XEF434" s="1211"/>
      <c r="XEG434" s="1210"/>
      <c r="XEI434" s="1208"/>
      <c r="XEJ434" s="1209"/>
      <c r="XEK434" s="1209"/>
      <c r="XEL434" s="1209"/>
      <c r="XEM434" s="1209"/>
      <c r="XEN434" s="1210"/>
      <c r="XEO434" s="1211"/>
      <c r="XEP434" s="1210"/>
      <c r="XER434" s="1208"/>
      <c r="XES434" s="1209"/>
      <c r="XET434" s="1209"/>
      <c r="XEU434" s="1209"/>
      <c r="XEV434" s="1209"/>
      <c r="XEW434" s="1210"/>
      <c r="XEX434" s="1211"/>
      <c r="XEY434" s="1210"/>
      <c r="XFA434" s="1208"/>
      <c r="XFB434" s="1209"/>
      <c r="XFC434" s="1209"/>
      <c r="XFD434" s="1209"/>
    </row>
    <row r="435" spans="1:5120 5122:9215 9217:14336 14338:16384" ht="38.25" customHeight="1">
      <c r="A435" s="1238">
        <f t="shared" si="44"/>
        <v>373</v>
      </c>
      <c r="B435" s="1671" t="s">
        <v>5567</v>
      </c>
      <c r="C435" s="1671"/>
      <c r="D435" s="1205">
        <v>122</v>
      </c>
      <c r="E435" s="1206"/>
      <c r="F435" s="1207" t="str">
        <f t="shared" si="45"/>
        <v>?=</v>
      </c>
      <c r="G435" s="1460">
        <f>'Update Descrip'!G4869</f>
        <v>943</v>
      </c>
      <c r="H435" s="1460">
        <f t="shared" si="42"/>
        <v>820</v>
      </c>
      <c r="I435" s="1369" t="s">
        <v>2773</v>
      </c>
      <c r="J435" s="1377">
        <v>943</v>
      </c>
      <c r="K435" s="491">
        <v>820</v>
      </c>
      <c r="L435" s="1208"/>
      <c r="M435" s="1209"/>
      <c r="N435" s="1421">
        <f t="shared" si="41"/>
        <v>0</v>
      </c>
      <c r="O435" s="1210"/>
      <c r="P435" s="1211"/>
      <c r="Q435" s="1210"/>
      <c r="S435" s="1208"/>
      <c r="T435" s="1209"/>
      <c r="U435" s="1209"/>
      <c r="V435" s="1209"/>
      <c r="W435" s="1209"/>
      <c r="X435" s="1210"/>
      <c r="Y435" s="1211"/>
      <c r="Z435" s="1210"/>
      <c r="AB435" s="1208"/>
      <c r="AC435" s="1209"/>
      <c r="AD435" s="1209"/>
      <c r="AE435" s="1209"/>
      <c r="AF435" s="1209"/>
      <c r="AG435" s="1210"/>
      <c r="AH435" s="1211"/>
      <c r="AI435" s="1210"/>
      <c r="AK435" s="1208"/>
      <c r="AL435" s="1209"/>
      <c r="AM435" s="1209"/>
      <c r="AN435" s="1209"/>
      <c r="AO435" s="1209"/>
      <c r="AP435" s="1210"/>
      <c r="AQ435" s="1211"/>
      <c r="AR435" s="1210"/>
      <c r="AT435" s="1208"/>
      <c r="AU435" s="1209"/>
      <c r="AV435" s="1209"/>
      <c r="AW435" s="1209"/>
      <c r="AX435" s="1209"/>
      <c r="AY435" s="1210"/>
      <c r="AZ435" s="1211"/>
      <c r="BA435" s="1210"/>
      <c r="BC435" s="1208"/>
      <c r="BD435" s="1209"/>
      <c r="BE435" s="1209"/>
      <c r="BF435" s="1209"/>
      <c r="BG435" s="1209"/>
      <c r="BH435" s="1210"/>
      <c r="BI435" s="1211"/>
      <c r="BJ435" s="1210"/>
      <c r="BL435" s="1208"/>
      <c r="BM435" s="1209"/>
      <c r="BN435" s="1209"/>
      <c r="BO435" s="1209"/>
      <c r="BP435" s="1209"/>
      <c r="BQ435" s="1210"/>
      <c r="BR435" s="1211"/>
      <c r="BS435" s="1210"/>
      <c r="BU435" s="1208"/>
      <c r="BV435" s="1209"/>
      <c r="BW435" s="1209"/>
      <c r="BX435" s="1209"/>
      <c r="BY435" s="1209"/>
      <c r="BZ435" s="1210"/>
      <c r="CA435" s="1211"/>
      <c r="CB435" s="1210"/>
      <c r="CD435" s="1208"/>
      <c r="CE435" s="1209"/>
      <c r="CF435" s="1209"/>
      <c r="CG435" s="1209"/>
      <c r="CH435" s="1209"/>
      <c r="CI435" s="1210"/>
      <c r="CJ435" s="1211"/>
      <c r="CK435" s="1210"/>
      <c r="CM435" s="1208"/>
      <c r="CN435" s="1209"/>
      <c r="CO435" s="1209"/>
      <c r="CP435" s="1209"/>
      <c r="CQ435" s="1209"/>
      <c r="CR435" s="1210"/>
      <c r="CS435" s="1211"/>
      <c r="CT435" s="1210"/>
      <c r="CV435" s="1208"/>
      <c r="CW435" s="1209"/>
      <c r="CX435" s="1209"/>
      <c r="CY435" s="1209"/>
      <c r="CZ435" s="1209"/>
      <c r="DA435" s="1210"/>
      <c r="DB435" s="1211"/>
      <c r="DC435" s="1210"/>
      <c r="DE435" s="1208"/>
      <c r="DF435" s="1209"/>
      <c r="DG435" s="1209"/>
      <c r="DH435" s="1209"/>
      <c r="DI435" s="1209"/>
      <c r="DJ435" s="1210"/>
      <c r="DK435" s="1211"/>
      <c r="DL435" s="1210"/>
      <c r="DN435" s="1208"/>
      <c r="DO435" s="1209"/>
      <c r="DP435" s="1209"/>
      <c r="DQ435" s="1209"/>
      <c r="DR435" s="1209"/>
      <c r="DS435" s="1210"/>
      <c r="DT435" s="1211"/>
      <c r="DU435" s="1210"/>
      <c r="DW435" s="1208"/>
      <c r="DX435" s="1209"/>
      <c r="DY435" s="1209"/>
      <c r="DZ435" s="1209"/>
      <c r="EA435" s="1209"/>
      <c r="EB435" s="1210"/>
      <c r="EC435" s="1211"/>
      <c r="ED435" s="1210"/>
      <c r="EF435" s="1208"/>
      <c r="EG435" s="1209"/>
      <c r="EH435" s="1209"/>
      <c r="EI435" s="1209"/>
      <c r="EJ435" s="1209"/>
      <c r="EK435" s="1210"/>
      <c r="EL435" s="1211"/>
      <c r="EM435" s="1210"/>
      <c r="EO435" s="1208"/>
      <c r="EP435" s="1209"/>
      <c r="EQ435" s="1209"/>
      <c r="ER435" s="1209"/>
      <c r="ES435" s="1209"/>
      <c r="ET435" s="1210"/>
      <c r="EU435" s="1211"/>
      <c r="EV435" s="1210"/>
      <c r="EX435" s="1208"/>
      <c r="EY435" s="1209"/>
      <c r="EZ435" s="1209"/>
      <c r="FA435" s="1209"/>
      <c r="FB435" s="1209"/>
      <c r="FC435" s="1210"/>
      <c r="FD435" s="1211"/>
      <c r="FE435" s="1210"/>
      <c r="FG435" s="1208"/>
      <c r="FH435" s="1209"/>
      <c r="FI435" s="1209"/>
      <c r="FJ435" s="1209"/>
      <c r="FK435" s="1209"/>
      <c r="FL435" s="1210"/>
      <c r="FM435" s="1211"/>
      <c r="FN435" s="1210"/>
      <c r="FP435" s="1208"/>
      <c r="FQ435" s="1209"/>
      <c r="FR435" s="1209"/>
      <c r="FS435" s="1209"/>
      <c r="FT435" s="1209"/>
      <c r="FU435" s="1210"/>
      <c r="FV435" s="1211"/>
      <c r="FW435" s="1210"/>
      <c r="FY435" s="1208"/>
      <c r="FZ435" s="1209"/>
      <c r="GA435" s="1209"/>
      <c r="GB435" s="1209"/>
      <c r="GC435" s="1209"/>
      <c r="GD435" s="1210"/>
      <c r="GE435" s="1211"/>
      <c r="GF435" s="1210"/>
      <c r="GH435" s="1208"/>
      <c r="GI435" s="1209"/>
      <c r="GJ435" s="1209"/>
      <c r="GK435" s="1209"/>
      <c r="GL435" s="1209"/>
      <c r="GM435" s="1210"/>
      <c r="GN435" s="1211"/>
      <c r="GO435" s="1210"/>
      <c r="GQ435" s="1208"/>
      <c r="GR435" s="1209"/>
      <c r="GS435" s="1209"/>
      <c r="GT435" s="1209"/>
      <c r="GU435" s="1209"/>
      <c r="GV435" s="1210"/>
      <c r="GW435" s="1211"/>
      <c r="GX435" s="1210"/>
      <c r="GZ435" s="1208"/>
      <c r="HA435" s="1209"/>
      <c r="HB435" s="1209"/>
      <c r="HC435" s="1209"/>
      <c r="HD435" s="1209"/>
      <c r="HE435" s="1210"/>
      <c r="HF435" s="1211"/>
      <c r="HG435" s="1210"/>
      <c r="HI435" s="1208"/>
      <c r="HJ435" s="1209"/>
      <c r="HK435" s="1209"/>
      <c r="HL435" s="1209"/>
      <c r="HM435" s="1209"/>
      <c r="HN435" s="1210"/>
      <c r="HO435" s="1211"/>
      <c r="HP435" s="1210"/>
      <c r="HR435" s="1208"/>
      <c r="HS435" s="1209"/>
      <c r="HT435" s="1209"/>
      <c r="HU435" s="1209"/>
      <c r="HV435" s="1209"/>
      <c r="HW435" s="1210"/>
      <c r="HX435" s="1211"/>
      <c r="HY435" s="1210"/>
      <c r="IA435" s="1208"/>
      <c r="IB435" s="1209"/>
      <c r="IC435" s="1209"/>
      <c r="ID435" s="1209"/>
      <c r="IE435" s="1209"/>
      <c r="IF435" s="1210"/>
      <c r="IG435" s="1211"/>
      <c r="IH435" s="1210"/>
      <c r="IJ435" s="1208"/>
      <c r="IK435" s="1209"/>
      <c r="IL435" s="1209"/>
      <c r="IM435" s="1209"/>
      <c r="IN435" s="1209"/>
      <c r="IO435" s="1210"/>
      <c r="IP435" s="1211"/>
      <c r="IQ435" s="1210"/>
      <c r="IS435" s="1208"/>
      <c r="IT435" s="1209"/>
      <c r="IU435" s="1209"/>
      <c r="IV435" s="1209"/>
      <c r="IW435" s="1209"/>
      <c r="IX435" s="1210"/>
      <c r="IY435" s="1211"/>
      <c r="IZ435" s="1210"/>
      <c r="JB435" s="1208"/>
      <c r="JC435" s="1209"/>
      <c r="JD435" s="1209"/>
      <c r="JE435" s="1209"/>
      <c r="JF435" s="1209"/>
      <c r="JG435" s="1210"/>
      <c r="JH435" s="1211"/>
      <c r="JI435" s="1210"/>
      <c r="JK435" s="1208"/>
      <c r="JL435" s="1209"/>
      <c r="JM435" s="1209"/>
      <c r="JN435" s="1209"/>
      <c r="JO435" s="1209"/>
      <c r="JP435" s="1210"/>
      <c r="JQ435" s="1211"/>
      <c r="JR435" s="1210"/>
      <c r="JT435" s="1208"/>
      <c r="JU435" s="1209"/>
      <c r="JV435" s="1209"/>
      <c r="JW435" s="1209"/>
      <c r="JX435" s="1209"/>
      <c r="JY435" s="1210"/>
      <c r="JZ435" s="1211"/>
      <c r="KA435" s="1210"/>
      <c r="KC435" s="1208"/>
      <c r="KD435" s="1209"/>
      <c r="KE435" s="1209"/>
      <c r="KF435" s="1209"/>
      <c r="KG435" s="1209"/>
      <c r="KH435" s="1210"/>
      <c r="KI435" s="1211"/>
      <c r="KJ435" s="1210"/>
      <c r="KL435" s="1208"/>
      <c r="KM435" s="1209"/>
      <c r="KN435" s="1209"/>
      <c r="KO435" s="1209"/>
      <c r="KP435" s="1209"/>
      <c r="KQ435" s="1210"/>
      <c r="KR435" s="1211"/>
      <c r="KS435" s="1210"/>
      <c r="KU435" s="1208"/>
      <c r="KV435" s="1209"/>
      <c r="KW435" s="1209"/>
      <c r="KX435" s="1209"/>
      <c r="KY435" s="1209"/>
      <c r="KZ435" s="1210"/>
      <c r="LA435" s="1211"/>
      <c r="LB435" s="1210"/>
      <c r="LD435" s="1208"/>
      <c r="LE435" s="1209"/>
      <c r="LF435" s="1209"/>
      <c r="LG435" s="1209"/>
      <c r="LH435" s="1209"/>
      <c r="LI435" s="1210"/>
      <c r="LJ435" s="1211"/>
      <c r="LK435" s="1210"/>
      <c r="LM435" s="1208"/>
      <c r="LN435" s="1209"/>
      <c r="LO435" s="1209"/>
      <c r="LP435" s="1209"/>
      <c r="LQ435" s="1209"/>
      <c r="LR435" s="1210"/>
      <c r="LS435" s="1211"/>
      <c r="LT435" s="1210"/>
      <c r="LV435" s="1208"/>
      <c r="LW435" s="1209"/>
      <c r="LX435" s="1209"/>
      <c r="LY435" s="1209"/>
      <c r="LZ435" s="1209"/>
      <c r="MA435" s="1210"/>
      <c r="MB435" s="1211"/>
      <c r="MC435" s="1210"/>
      <c r="ME435" s="1208"/>
      <c r="MF435" s="1209"/>
      <c r="MG435" s="1209"/>
      <c r="MH435" s="1209"/>
      <c r="MI435" s="1209"/>
      <c r="MJ435" s="1210"/>
      <c r="MK435" s="1211"/>
      <c r="ML435" s="1210"/>
      <c r="MN435" s="1208"/>
      <c r="MO435" s="1209"/>
      <c r="MP435" s="1209"/>
      <c r="MQ435" s="1209"/>
      <c r="MR435" s="1209"/>
      <c r="MS435" s="1210"/>
      <c r="MT435" s="1211"/>
      <c r="MU435" s="1210"/>
      <c r="MW435" s="1208"/>
      <c r="MX435" s="1209"/>
      <c r="MY435" s="1209"/>
      <c r="MZ435" s="1209"/>
      <c r="NA435" s="1209"/>
      <c r="NB435" s="1210"/>
      <c r="NC435" s="1211"/>
      <c r="ND435" s="1210"/>
      <c r="NF435" s="1208"/>
      <c r="NG435" s="1209"/>
      <c r="NH435" s="1209"/>
      <c r="NI435" s="1209"/>
      <c r="NJ435" s="1209"/>
      <c r="NK435" s="1210"/>
      <c r="NL435" s="1211"/>
      <c r="NM435" s="1210"/>
      <c r="NO435" s="1208"/>
      <c r="NP435" s="1209"/>
      <c r="NQ435" s="1209"/>
      <c r="NR435" s="1209"/>
      <c r="NS435" s="1209"/>
      <c r="NT435" s="1210"/>
      <c r="NU435" s="1211"/>
      <c r="NV435" s="1210"/>
      <c r="NX435" s="1208"/>
      <c r="NY435" s="1209"/>
      <c r="NZ435" s="1209"/>
      <c r="OA435" s="1209"/>
      <c r="OB435" s="1209"/>
      <c r="OC435" s="1210"/>
      <c r="OD435" s="1211"/>
      <c r="OE435" s="1210"/>
      <c r="OG435" s="1208"/>
      <c r="OH435" s="1209"/>
      <c r="OI435" s="1209"/>
      <c r="OJ435" s="1209"/>
      <c r="OK435" s="1209"/>
      <c r="OL435" s="1210"/>
      <c r="OM435" s="1211"/>
      <c r="ON435" s="1210"/>
      <c r="OP435" s="1208"/>
      <c r="OQ435" s="1209"/>
      <c r="OR435" s="1209"/>
      <c r="OS435" s="1209"/>
      <c r="OT435" s="1209"/>
      <c r="OU435" s="1210"/>
      <c r="OV435" s="1211"/>
      <c r="OW435" s="1210"/>
      <c r="OY435" s="1208"/>
      <c r="OZ435" s="1209"/>
      <c r="PA435" s="1209"/>
      <c r="PB435" s="1209"/>
      <c r="PC435" s="1209"/>
      <c r="PD435" s="1210"/>
      <c r="PE435" s="1211"/>
      <c r="PF435" s="1210"/>
      <c r="PH435" s="1208"/>
      <c r="PI435" s="1209"/>
      <c r="PJ435" s="1209"/>
      <c r="PK435" s="1209"/>
      <c r="PL435" s="1209"/>
      <c r="PM435" s="1210"/>
      <c r="PN435" s="1211"/>
      <c r="PO435" s="1210"/>
      <c r="PQ435" s="1208"/>
      <c r="PR435" s="1209"/>
      <c r="PS435" s="1209"/>
      <c r="PT435" s="1209"/>
      <c r="PU435" s="1209"/>
      <c r="PV435" s="1210"/>
      <c r="PW435" s="1211"/>
      <c r="PX435" s="1210"/>
      <c r="PZ435" s="1208"/>
      <c r="QA435" s="1209"/>
      <c r="QB435" s="1209"/>
      <c r="QC435" s="1209"/>
      <c r="QD435" s="1209"/>
      <c r="QE435" s="1210"/>
      <c r="QF435" s="1211"/>
      <c r="QG435" s="1210"/>
      <c r="QI435" s="1208"/>
      <c r="QJ435" s="1209"/>
      <c r="QK435" s="1209"/>
      <c r="QL435" s="1209"/>
      <c r="QM435" s="1209"/>
      <c r="QN435" s="1210"/>
      <c r="QO435" s="1211"/>
      <c r="QP435" s="1210"/>
      <c r="QR435" s="1208"/>
      <c r="QS435" s="1209"/>
      <c r="QT435" s="1209"/>
      <c r="QU435" s="1209"/>
      <c r="QV435" s="1209"/>
      <c r="QW435" s="1210"/>
      <c r="QX435" s="1211"/>
      <c r="QY435" s="1210"/>
      <c r="RA435" s="1208"/>
      <c r="RB435" s="1209"/>
      <c r="RC435" s="1209"/>
      <c r="RD435" s="1209"/>
      <c r="RE435" s="1209"/>
      <c r="RF435" s="1210"/>
      <c r="RG435" s="1211"/>
      <c r="RH435" s="1210"/>
      <c r="RJ435" s="1208"/>
      <c r="RK435" s="1209"/>
      <c r="RL435" s="1209"/>
      <c r="RM435" s="1209"/>
      <c r="RN435" s="1209"/>
      <c r="RO435" s="1210"/>
      <c r="RP435" s="1211"/>
      <c r="RQ435" s="1210"/>
      <c r="RS435" s="1208"/>
      <c r="RT435" s="1209"/>
      <c r="RU435" s="1209"/>
      <c r="RV435" s="1209"/>
      <c r="RW435" s="1209"/>
      <c r="RX435" s="1210"/>
      <c r="RY435" s="1211"/>
      <c r="RZ435" s="1210"/>
      <c r="SB435" s="1208"/>
      <c r="SC435" s="1209"/>
      <c r="SD435" s="1209"/>
      <c r="SE435" s="1209"/>
      <c r="SF435" s="1209"/>
      <c r="SG435" s="1210"/>
      <c r="SH435" s="1211"/>
      <c r="SI435" s="1210"/>
      <c r="SK435" s="1208"/>
      <c r="SL435" s="1209"/>
      <c r="SM435" s="1209"/>
      <c r="SN435" s="1209"/>
      <c r="SO435" s="1209"/>
      <c r="SP435" s="1210"/>
      <c r="SQ435" s="1211"/>
      <c r="SR435" s="1210"/>
      <c r="ST435" s="1208"/>
      <c r="SU435" s="1209"/>
      <c r="SV435" s="1209"/>
      <c r="SW435" s="1209"/>
      <c r="SX435" s="1209"/>
      <c r="SY435" s="1210"/>
      <c r="SZ435" s="1211"/>
      <c r="TA435" s="1210"/>
      <c r="TC435" s="1208"/>
      <c r="TD435" s="1209"/>
      <c r="TE435" s="1209"/>
      <c r="TF435" s="1209"/>
      <c r="TG435" s="1209"/>
      <c r="TH435" s="1210"/>
      <c r="TI435" s="1211"/>
      <c r="TJ435" s="1210"/>
      <c r="TL435" s="1208"/>
      <c r="TM435" s="1209"/>
      <c r="TN435" s="1209"/>
      <c r="TO435" s="1209"/>
      <c r="TP435" s="1209"/>
      <c r="TQ435" s="1210"/>
      <c r="TR435" s="1211"/>
      <c r="TS435" s="1210"/>
      <c r="TU435" s="1208"/>
      <c r="TV435" s="1209"/>
      <c r="TW435" s="1209"/>
      <c r="TX435" s="1209"/>
      <c r="TY435" s="1209"/>
      <c r="TZ435" s="1210"/>
      <c r="UA435" s="1211"/>
      <c r="UB435" s="1210"/>
      <c r="UD435" s="1208"/>
      <c r="UE435" s="1209"/>
      <c r="UF435" s="1209"/>
      <c r="UG435" s="1209"/>
      <c r="UH435" s="1209"/>
      <c r="UI435" s="1210"/>
      <c r="UJ435" s="1211"/>
      <c r="UK435" s="1210"/>
      <c r="UM435" s="1208"/>
      <c r="UN435" s="1209"/>
      <c r="UO435" s="1209"/>
      <c r="UP435" s="1209"/>
      <c r="UQ435" s="1209"/>
      <c r="UR435" s="1210"/>
      <c r="US435" s="1211"/>
      <c r="UT435" s="1210"/>
      <c r="UV435" s="1208"/>
      <c r="UW435" s="1209"/>
      <c r="UX435" s="1209"/>
      <c r="UY435" s="1209"/>
      <c r="UZ435" s="1209"/>
      <c r="VA435" s="1210"/>
      <c r="VB435" s="1211"/>
      <c r="VC435" s="1210"/>
      <c r="VE435" s="1208"/>
      <c r="VF435" s="1209"/>
      <c r="VG435" s="1209"/>
      <c r="VH435" s="1209"/>
      <c r="VI435" s="1209"/>
      <c r="VJ435" s="1210"/>
      <c r="VK435" s="1211"/>
      <c r="VL435" s="1210"/>
      <c r="VN435" s="1208"/>
      <c r="VO435" s="1209"/>
      <c r="VP435" s="1209"/>
      <c r="VQ435" s="1209"/>
      <c r="VR435" s="1209"/>
      <c r="VS435" s="1210"/>
      <c r="VT435" s="1211"/>
      <c r="VU435" s="1210"/>
      <c r="VW435" s="1208"/>
      <c r="VX435" s="1209"/>
      <c r="VY435" s="1209"/>
      <c r="VZ435" s="1209"/>
      <c r="WA435" s="1209"/>
      <c r="WB435" s="1210"/>
      <c r="WC435" s="1211"/>
      <c r="WD435" s="1210"/>
      <c r="WF435" s="1208"/>
      <c r="WG435" s="1209"/>
      <c r="WH435" s="1209"/>
      <c r="WI435" s="1209"/>
      <c r="WJ435" s="1209"/>
      <c r="WK435" s="1210"/>
      <c r="WL435" s="1211"/>
      <c r="WM435" s="1210"/>
      <c r="WO435" s="1208"/>
      <c r="WP435" s="1209"/>
      <c r="WQ435" s="1209"/>
      <c r="WR435" s="1209"/>
      <c r="WS435" s="1209"/>
      <c r="WT435" s="1210"/>
      <c r="WU435" s="1211"/>
      <c r="WV435" s="1210"/>
      <c r="WX435" s="1208"/>
      <c r="WY435" s="1209"/>
      <c r="WZ435" s="1209"/>
      <c r="XA435" s="1209"/>
      <c r="XB435" s="1209"/>
      <c r="XC435" s="1210"/>
      <c r="XD435" s="1211"/>
      <c r="XE435" s="1210"/>
      <c r="XG435" s="1208"/>
      <c r="XH435" s="1209"/>
      <c r="XI435" s="1209"/>
      <c r="XJ435" s="1209"/>
      <c r="XK435" s="1209"/>
      <c r="XL435" s="1210"/>
      <c r="XM435" s="1211"/>
      <c r="XN435" s="1210"/>
      <c r="XP435" s="1208"/>
      <c r="XQ435" s="1209"/>
      <c r="XR435" s="1209"/>
      <c r="XS435" s="1209"/>
      <c r="XT435" s="1209"/>
      <c r="XU435" s="1210"/>
      <c r="XV435" s="1211"/>
      <c r="XW435" s="1210"/>
      <c r="XY435" s="1208"/>
      <c r="XZ435" s="1209"/>
      <c r="YA435" s="1209"/>
      <c r="YB435" s="1209"/>
      <c r="YC435" s="1209"/>
      <c r="YD435" s="1210"/>
      <c r="YE435" s="1211"/>
      <c r="YF435" s="1210"/>
      <c r="YH435" s="1208"/>
      <c r="YI435" s="1209"/>
      <c r="YJ435" s="1209"/>
      <c r="YK435" s="1209"/>
      <c r="YL435" s="1209"/>
      <c r="YM435" s="1210"/>
      <c r="YN435" s="1211"/>
      <c r="YO435" s="1210"/>
      <c r="YQ435" s="1208"/>
      <c r="YR435" s="1209"/>
      <c r="YS435" s="1209"/>
      <c r="YT435" s="1209"/>
      <c r="YU435" s="1209"/>
      <c r="YV435" s="1210"/>
      <c r="YW435" s="1211"/>
      <c r="YX435" s="1210"/>
      <c r="YZ435" s="1208"/>
      <c r="ZA435" s="1209"/>
      <c r="ZB435" s="1209"/>
      <c r="ZC435" s="1209"/>
      <c r="ZD435" s="1209"/>
      <c r="ZE435" s="1210"/>
      <c r="ZF435" s="1211"/>
      <c r="ZG435" s="1210"/>
      <c r="ZI435" s="1208"/>
      <c r="ZJ435" s="1209"/>
      <c r="ZK435" s="1209"/>
      <c r="ZL435" s="1209"/>
      <c r="ZM435" s="1209"/>
      <c r="ZN435" s="1210"/>
      <c r="ZO435" s="1211"/>
      <c r="ZP435" s="1210"/>
      <c r="ZR435" s="1208"/>
      <c r="ZS435" s="1209"/>
      <c r="ZT435" s="1209"/>
      <c r="ZU435" s="1209"/>
      <c r="ZV435" s="1209"/>
      <c r="ZW435" s="1210"/>
      <c r="ZX435" s="1211"/>
      <c r="ZY435" s="1210"/>
      <c r="AAA435" s="1208"/>
      <c r="AAB435" s="1209"/>
      <c r="AAC435" s="1209"/>
      <c r="AAD435" s="1209"/>
      <c r="AAE435" s="1209"/>
      <c r="AAF435" s="1210"/>
      <c r="AAG435" s="1211"/>
      <c r="AAH435" s="1210"/>
      <c r="AAJ435" s="1208"/>
      <c r="AAK435" s="1209"/>
      <c r="AAL435" s="1209"/>
      <c r="AAM435" s="1209"/>
      <c r="AAN435" s="1209"/>
      <c r="AAO435" s="1210"/>
      <c r="AAP435" s="1211"/>
      <c r="AAQ435" s="1210"/>
      <c r="AAS435" s="1208"/>
      <c r="AAT435" s="1209"/>
      <c r="AAU435" s="1209"/>
      <c r="AAV435" s="1209"/>
      <c r="AAW435" s="1209"/>
      <c r="AAX435" s="1210"/>
      <c r="AAY435" s="1211"/>
      <c r="AAZ435" s="1210"/>
      <c r="ABB435" s="1208"/>
      <c r="ABC435" s="1209"/>
      <c r="ABD435" s="1209"/>
      <c r="ABE435" s="1209"/>
      <c r="ABF435" s="1209"/>
      <c r="ABG435" s="1210"/>
      <c r="ABH435" s="1211"/>
      <c r="ABI435" s="1210"/>
      <c r="ABK435" s="1208"/>
      <c r="ABL435" s="1209"/>
      <c r="ABM435" s="1209"/>
      <c r="ABN435" s="1209"/>
      <c r="ABO435" s="1209"/>
      <c r="ABP435" s="1210"/>
      <c r="ABQ435" s="1211"/>
      <c r="ABR435" s="1210"/>
      <c r="ABT435" s="1208"/>
      <c r="ABU435" s="1209"/>
      <c r="ABV435" s="1209"/>
      <c r="ABW435" s="1209"/>
      <c r="ABX435" s="1209"/>
      <c r="ABY435" s="1210"/>
      <c r="ABZ435" s="1211"/>
      <c r="ACA435" s="1210"/>
      <c r="ACC435" s="1208"/>
      <c r="ACD435" s="1209"/>
      <c r="ACE435" s="1209"/>
      <c r="ACF435" s="1209"/>
      <c r="ACG435" s="1209"/>
      <c r="ACH435" s="1210"/>
      <c r="ACI435" s="1211"/>
      <c r="ACJ435" s="1210"/>
      <c r="ACL435" s="1208"/>
      <c r="ACM435" s="1209"/>
      <c r="ACN435" s="1209"/>
      <c r="ACO435" s="1209"/>
      <c r="ACP435" s="1209"/>
      <c r="ACQ435" s="1210"/>
      <c r="ACR435" s="1211"/>
      <c r="ACS435" s="1210"/>
      <c r="ACU435" s="1208"/>
      <c r="ACV435" s="1209"/>
      <c r="ACW435" s="1209"/>
      <c r="ACX435" s="1209"/>
      <c r="ACY435" s="1209"/>
      <c r="ACZ435" s="1210"/>
      <c r="ADA435" s="1211"/>
      <c r="ADB435" s="1210"/>
      <c r="ADD435" s="1208"/>
      <c r="ADE435" s="1209"/>
      <c r="ADF435" s="1209"/>
      <c r="ADG435" s="1209"/>
      <c r="ADH435" s="1209"/>
      <c r="ADI435" s="1210"/>
      <c r="ADJ435" s="1211"/>
      <c r="ADK435" s="1210"/>
      <c r="ADM435" s="1208"/>
      <c r="ADN435" s="1209"/>
      <c r="ADO435" s="1209"/>
      <c r="ADP435" s="1209"/>
      <c r="ADQ435" s="1209"/>
      <c r="ADR435" s="1210"/>
      <c r="ADS435" s="1211"/>
      <c r="ADT435" s="1210"/>
      <c r="ADV435" s="1208"/>
      <c r="ADW435" s="1209"/>
      <c r="ADX435" s="1209"/>
      <c r="ADY435" s="1209"/>
      <c r="ADZ435" s="1209"/>
      <c r="AEA435" s="1210"/>
      <c r="AEB435" s="1211"/>
      <c r="AEC435" s="1210"/>
      <c r="AEE435" s="1208"/>
      <c r="AEF435" s="1209"/>
      <c r="AEG435" s="1209"/>
      <c r="AEH435" s="1209"/>
      <c r="AEI435" s="1209"/>
      <c r="AEJ435" s="1210"/>
      <c r="AEK435" s="1211"/>
      <c r="AEL435" s="1210"/>
      <c r="AEN435" s="1208"/>
      <c r="AEO435" s="1209"/>
      <c r="AEP435" s="1209"/>
      <c r="AEQ435" s="1209"/>
      <c r="AER435" s="1209"/>
      <c r="AES435" s="1210"/>
      <c r="AET435" s="1211"/>
      <c r="AEU435" s="1210"/>
      <c r="AEW435" s="1208"/>
      <c r="AEX435" s="1209"/>
      <c r="AEY435" s="1209"/>
      <c r="AEZ435" s="1209"/>
      <c r="AFA435" s="1209"/>
      <c r="AFB435" s="1210"/>
      <c r="AFC435" s="1211"/>
      <c r="AFD435" s="1210"/>
      <c r="AFF435" s="1208"/>
      <c r="AFG435" s="1209"/>
      <c r="AFH435" s="1209"/>
      <c r="AFI435" s="1209"/>
      <c r="AFJ435" s="1209"/>
      <c r="AFK435" s="1210"/>
      <c r="AFL435" s="1211"/>
      <c r="AFM435" s="1210"/>
      <c r="AFO435" s="1208"/>
      <c r="AFP435" s="1209"/>
      <c r="AFQ435" s="1209"/>
      <c r="AFR435" s="1209"/>
      <c r="AFS435" s="1209"/>
      <c r="AFT435" s="1210"/>
      <c r="AFU435" s="1211"/>
      <c r="AFV435" s="1210"/>
      <c r="AFX435" s="1208"/>
      <c r="AFY435" s="1209"/>
      <c r="AFZ435" s="1209"/>
      <c r="AGA435" s="1209"/>
      <c r="AGB435" s="1209"/>
      <c r="AGC435" s="1210"/>
      <c r="AGD435" s="1211"/>
      <c r="AGE435" s="1210"/>
      <c r="AGG435" s="1208"/>
      <c r="AGH435" s="1209"/>
      <c r="AGI435" s="1209"/>
      <c r="AGJ435" s="1209"/>
      <c r="AGK435" s="1209"/>
      <c r="AGL435" s="1210"/>
      <c r="AGM435" s="1211"/>
      <c r="AGN435" s="1210"/>
      <c r="AGP435" s="1208"/>
      <c r="AGQ435" s="1209"/>
      <c r="AGR435" s="1209"/>
      <c r="AGS435" s="1209"/>
      <c r="AGT435" s="1209"/>
      <c r="AGU435" s="1210"/>
      <c r="AGV435" s="1211"/>
      <c r="AGW435" s="1210"/>
      <c r="AGY435" s="1208"/>
      <c r="AGZ435" s="1209"/>
      <c r="AHA435" s="1209"/>
      <c r="AHB435" s="1209"/>
      <c r="AHC435" s="1209"/>
      <c r="AHD435" s="1210"/>
      <c r="AHE435" s="1211"/>
      <c r="AHF435" s="1210"/>
      <c r="AHH435" s="1208"/>
      <c r="AHI435" s="1209"/>
      <c r="AHJ435" s="1209"/>
      <c r="AHK435" s="1209"/>
      <c r="AHL435" s="1209"/>
      <c r="AHM435" s="1210"/>
      <c r="AHN435" s="1211"/>
      <c r="AHO435" s="1210"/>
      <c r="AHQ435" s="1208"/>
      <c r="AHR435" s="1209"/>
      <c r="AHS435" s="1209"/>
      <c r="AHT435" s="1209"/>
      <c r="AHU435" s="1209"/>
      <c r="AHV435" s="1210"/>
      <c r="AHW435" s="1211"/>
      <c r="AHX435" s="1210"/>
      <c r="AHZ435" s="1208"/>
      <c r="AIA435" s="1209"/>
      <c r="AIB435" s="1209"/>
      <c r="AIC435" s="1209"/>
      <c r="AID435" s="1209"/>
      <c r="AIE435" s="1210"/>
      <c r="AIF435" s="1211"/>
      <c r="AIG435" s="1210"/>
      <c r="AII435" s="1208"/>
      <c r="AIJ435" s="1209"/>
      <c r="AIK435" s="1209"/>
      <c r="AIL435" s="1209"/>
      <c r="AIM435" s="1209"/>
      <c r="AIN435" s="1210"/>
      <c r="AIO435" s="1211"/>
      <c r="AIP435" s="1210"/>
      <c r="AIR435" s="1208"/>
      <c r="AIS435" s="1209"/>
      <c r="AIT435" s="1209"/>
      <c r="AIU435" s="1209"/>
      <c r="AIV435" s="1209"/>
      <c r="AIW435" s="1210"/>
      <c r="AIX435" s="1211"/>
      <c r="AIY435" s="1210"/>
      <c r="AJA435" s="1208"/>
      <c r="AJB435" s="1209"/>
      <c r="AJC435" s="1209"/>
      <c r="AJD435" s="1209"/>
      <c r="AJE435" s="1209"/>
      <c r="AJF435" s="1210"/>
      <c r="AJG435" s="1211"/>
      <c r="AJH435" s="1210"/>
      <c r="AJJ435" s="1208"/>
      <c r="AJK435" s="1209"/>
      <c r="AJL435" s="1209"/>
      <c r="AJM435" s="1209"/>
      <c r="AJN435" s="1209"/>
      <c r="AJO435" s="1210"/>
      <c r="AJP435" s="1211"/>
      <c r="AJQ435" s="1210"/>
      <c r="AJS435" s="1208"/>
      <c r="AJT435" s="1209"/>
      <c r="AJU435" s="1209"/>
      <c r="AJV435" s="1209"/>
      <c r="AJW435" s="1209"/>
      <c r="AJX435" s="1210"/>
      <c r="AJY435" s="1211"/>
      <c r="AJZ435" s="1210"/>
      <c r="AKB435" s="1208"/>
      <c r="AKC435" s="1209"/>
      <c r="AKD435" s="1209"/>
      <c r="AKE435" s="1209"/>
      <c r="AKF435" s="1209"/>
      <c r="AKG435" s="1210"/>
      <c r="AKH435" s="1211"/>
      <c r="AKI435" s="1210"/>
      <c r="AKK435" s="1208"/>
      <c r="AKL435" s="1209"/>
      <c r="AKM435" s="1209"/>
      <c r="AKN435" s="1209"/>
      <c r="AKO435" s="1209"/>
      <c r="AKP435" s="1210"/>
      <c r="AKQ435" s="1211"/>
      <c r="AKR435" s="1210"/>
      <c r="AKT435" s="1208"/>
      <c r="AKU435" s="1209"/>
      <c r="AKV435" s="1209"/>
      <c r="AKW435" s="1209"/>
      <c r="AKX435" s="1209"/>
      <c r="AKY435" s="1210"/>
      <c r="AKZ435" s="1211"/>
      <c r="ALA435" s="1210"/>
      <c r="ALC435" s="1208"/>
      <c r="ALD435" s="1209"/>
      <c r="ALE435" s="1209"/>
      <c r="ALF435" s="1209"/>
      <c r="ALG435" s="1209"/>
      <c r="ALH435" s="1210"/>
      <c r="ALI435" s="1211"/>
      <c r="ALJ435" s="1210"/>
      <c r="ALL435" s="1208"/>
      <c r="ALM435" s="1209"/>
      <c r="ALN435" s="1209"/>
      <c r="ALO435" s="1209"/>
      <c r="ALP435" s="1209"/>
      <c r="ALQ435" s="1210"/>
      <c r="ALR435" s="1211"/>
      <c r="ALS435" s="1210"/>
      <c r="ALU435" s="1208"/>
      <c r="ALV435" s="1209"/>
      <c r="ALW435" s="1209"/>
      <c r="ALX435" s="1209"/>
      <c r="ALY435" s="1209"/>
      <c r="ALZ435" s="1210"/>
      <c r="AMA435" s="1211"/>
      <c r="AMB435" s="1210"/>
      <c r="AMD435" s="1208"/>
      <c r="AME435" s="1209"/>
      <c r="AMF435" s="1209"/>
      <c r="AMG435" s="1209"/>
      <c r="AMH435" s="1209"/>
      <c r="AMI435" s="1210"/>
      <c r="AMJ435" s="1211"/>
      <c r="AMK435" s="1210"/>
      <c r="AMM435" s="1208"/>
      <c r="AMN435" s="1209"/>
      <c r="AMO435" s="1209"/>
      <c r="AMP435" s="1209"/>
      <c r="AMQ435" s="1209"/>
      <c r="AMR435" s="1210"/>
      <c r="AMS435" s="1211"/>
      <c r="AMT435" s="1210"/>
      <c r="AMV435" s="1208"/>
      <c r="AMW435" s="1209"/>
      <c r="AMX435" s="1209"/>
      <c r="AMY435" s="1209"/>
      <c r="AMZ435" s="1209"/>
      <c r="ANA435" s="1210"/>
      <c r="ANB435" s="1211"/>
      <c r="ANC435" s="1210"/>
      <c r="ANE435" s="1208"/>
      <c r="ANF435" s="1209"/>
      <c r="ANG435" s="1209"/>
      <c r="ANH435" s="1209"/>
      <c r="ANI435" s="1209"/>
      <c r="ANJ435" s="1210"/>
      <c r="ANK435" s="1211"/>
      <c r="ANL435" s="1210"/>
      <c r="ANN435" s="1208"/>
      <c r="ANO435" s="1209"/>
      <c r="ANP435" s="1209"/>
      <c r="ANQ435" s="1209"/>
      <c r="ANR435" s="1209"/>
      <c r="ANS435" s="1210"/>
      <c r="ANT435" s="1211"/>
      <c r="ANU435" s="1210"/>
      <c r="ANW435" s="1208"/>
      <c r="ANX435" s="1209"/>
      <c r="ANY435" s="1209"/>
      <c r="ANZ435" s="1209"/>
      <c r="AOA435" s="1209"/>
      <c r="AOB435" s="1210"/>
      <c r="AOC435" s="1211"/>
      <c r="AOD435" s="1210"/>
      <c r="AOF435" s="1208"/>
      <c r="AOG435" s="1209"/>
      <c r="AOH435" s="1209"/>
      <c r="AOI435" s="1209"/>
      <c r="AOJ435" s="1209"/>
      <c r="AOK435" s="1210"/>
      <c r="AOL435" s="1211"/>
      <c r="AOM435" s="1210"/>
      <c r="AOO435" s="1208"/>
      <c r="AOP435" s="1209"/>
      <c r="AOQ435" s="1209"/>
      <c r="AOR435" s="1209"/>
      <c r="AOS435" s="1209"/>
      <c r="AOT435" s="1210"/>
      <c r="AOU435" s="1211"/>
      <c r="AOV435" s="1210"/>
      <c r="AOX435" s="1208"/>
      <c r="AOY435" s="1209"/>
      <c r="AOZ435" s="1209"/>
      <c r="APA435" s="1209"/>
      <c r="APB435" s="1209"/>
      <c r="APC435" s="1210"/>
      <c r="APD435" s="1211"/>
      <c r="APE435" s="1210"/>
      <c r="APG435" s="1208"/>
      <c r="APH435" s="1209"/>
      <c r="API435" s="1209"/>
      <c r="APJ435" s="1209"/>
      <c r="APK435" s="1209"/>
      <c r="APL435" s="1210"/>
      <c r="APM435" s="1211"/>
      <c r="APN435" s="1210"/>
      <c r="APP435" s="1208"/>
      <c r="APQ435" s="1209"/>
      <c r="APR435" s="1209"/>
      <c r="APS435" s="1209"/>
      <c r="APT435" s="1209"/>
      <c r="APU435" s="1210"/>
      <c r="APV435" s="1211"/>
      <c r="APW435" s="1210"/>
      <c r="APY435" s="1208"/>
      <c r="APZ435" s="1209"/>
      <c r="AQA435" s="1209"/>
      <c r="AQB435" s="1209"/>
      <c r="AQC435" s="1209"/>
      <c r="AQD435" s="1210"/>
      <c r="AQE435" s="1211"/>
      <c r="AQF435" s="1210"/>
      <c r="AQH435" s="1208"/>
      <c r="AQI435" s="1209"/>
      <c r="AQJ435" s="1209"/>
      <c r="AQK435" s="1209"/>
      <c r="AQL435" s="1209"/>
      <c r="AQM435" s="1210"/>
      <c r="AQN435" s="1211"/>
      <c r="AQO435" s="1210"/>
      <c r="AQQ435" s="1208"/>
      <c r="AQR435" s="1209"/>
      <c r="AQS435" s="1209"/>
      <c r="AQT435" s="1209"/>
      <c r="AQU435" s="1209"/>
      <c r="AQV435" s="1210"/>
      <c r="AQW435" s="1211"/>
      <c r="AQX435" s="1210"/>
      <c r="AQZ435" s="1208"/>
      <c r="ARA435" s="1209"/>
      <c r="ARB435" s="1209"/>
      <c r="ARC435" s="1209"/>
      <c r="ARD435" s="1209"/>
      <c r="ARE435" s="1210"/>
      <c r="ARF435" s="1211"/>
      <c r="ARG435" s="1210"/>
      <c r="ARI435" s="1208"/>
      <c r="ARJ435" s="1209"/>
      <c r="ARK435" s="1209"/>
      <c r="ARL435" s="1209"/>
      <c r="ARM435" s="1209"/>
      <c r="ARN435" s="1210"/>
      <c r="ARO435" s="1211"/>
      <c r="ARP435" s="1210"/>
      <c r="ARR435" s="1208"/>
      <c r="ARS435" s="1209"/>
      <c r="ART435" s="1209"/>
      <c r="ARU435" s="1209"/>
      <c r="ARV435" s="1209"/>
      <c r="ARW435" s="1210"/>
      <c r="ARX435" s="1211"/>
      <c r="ARY435" s="1210"/>
      <c r="ASA435" s="1208"/>
      <c r="ASB435" s="1209"/>
      <c r="ASC435" s="1209"/>
      <c r="ASD435" s="1209"/>
      <c r="ASE435" s="1209"/>
      <c r="ASF435" s="1210"/>
      <c r="ASG435" s="1211"/>
      <c r="ASH435" s="1210"/>
      <c r="ASJ435" s="1208"/>
      <c r="ASK435" s="1209"/>
      <c r="ASL435" s="1209"/>
      <c r="ASM435" s="1209"/>
      <c r="ASN435" s="1209"/>
      <c r="ASO435" s="1210"/>
      <c r="ASP435" s="1211"/>
      <c r="ASQ435" s="1210"/>
      <c r="ASS435" s="1208"/>
      <c r="AST435" s="1209"/>
      <c r="ASU435" s="1209"/>
      <c r="ASV435" s="1209"/>
      <c r="ASW435" s="1209"/>
      <c r="ASX435" s="1210"/>
      <c r="ASY435" s="1211"/>
      <c r="ASZ435" s="1210"/>
      <c r="ATB435" s="1208"/>
      <c r="ATC435" s="1209"/>
      <c r="ATD435" s="1209"/>
      <c r="ATE435" s="1209"/>
      <c r="ATF435" s="1209"/>
      <c r="ATG435" s="1210"/>
      <c r="ATH435" s="1211"/>
      <c r="ATI435" s="1210"/>
      <c r="ATK435" s="1208"/>
      <c r="ATL435" s="1209"/>
      <c r="ATM435" s="1209"/>
      <c r="ATN435" s="1209"/>
      <c r="ATO435" s="1209"/>
      <c r="ATP435" s="1210"/>
      <c r="ATQ435" s="1211"/>
      <c r="ATR435" s="1210"/>
      <c r="ATT435" s="1208"/>
      <c r="ATU435" s="1209"/>
      <c r="ATV435" s="1209"/>
      <c r="ATW435" s="1209"/>
      <c r="ATX435" s="1209"/>
      <c r="ATY435" s="1210"/>
      <c r="ATZ435" s="1211"/>
      <c r="AUA435" s="1210"/>
      <c r="AUC435" s="1208"/>
      <c r="AUD435" s="1209"/>
      <c r="AUE435" s="1209"/>
      <c r="AUF435" s="1209"/>
      <c r="AUG435" s="1209"/>
      <c r="AUH435" s="1210"/>
      <c r="AUI435" s="1211"/>
      <c r="AUJ435" s="1210"/>
      <c r="AUL435" s="1208"/>
      <c r="AUM435" s="1209"/>
      <c r="AUN435" s="1209"/>
      <c r="AUO435" s="1209"/>
      <c r="AUP435" s="1209"/>
      <c r="AUQ435" s="1210"/>
      <c r="AUR435" s="1211"/>
      <c r="AUS435" s="1210"/>
      <c r="AUU435" s="1208"/>
      <c r="AUV435" s="1209"/>
      <c r="AUW435" s="1209"/>
      <c r="AUX435" s="1209"/>
      <c r="AUY435" s="1209"/>
      <c r="AUZ435" s="1210"/>
      <c r="AVA435" s="1211"/>
      <c r="AVB435" s="1210"/>
      <c r="AVD435" s="1208"/>
      <c r="AVE435" s="1209"/>
      <c r="AVF435" s="1209"/>
      <c r="AVG435" s="1209"/>
      <c r="AVH435" s="1209"/>
      <c r="AVI435" s="1210"/>
      <c r="AVJ435" s="1211"/>
      <c r="AVK435" s="1210"/>
      <c r="AVM435" s="1208"/>
      <c r="AVN435" s="1209"/>
      <c r="AVO435" s="1209"/>
      <c r="AVP435" s="1209"/>
      <c r="AVQ435" s="1209"/>
      <c r="AVR435" s="1210"/>
      <c r="AVS435" s="1211"/>
      <c r="AVT435" s="1210"/>
      <c r="AVV435" s="1208"/>
      <c r="AVW435" s="1209"/>
      <c r="AVX435" s="1209"/>
      <c r="AVY435" s="1209"/>
      <c r="AVZ435" s="1209"/>
      <c r="AWA435" s="1210"/>
      <c r="AWB435" s="1211"/>
      <c r="AWC435" s="1210"/>
      <c r="AWE435" s="1208"/>
      <c r="AWF435" s="1209"/>
      <c r="AWG435" s="1209"/>
      <c r="AWH435" s="1209"/>
      <c r="AWI435" s="1209"/>
      <c r="AWJ435" s="1210"/>
      <c r="AWK435" s="1211"/>
      <c r="AWL435" s="1210"/>
      <c r="AWN435" s="1208"/>
      <c r="AWO435" s="1209"/>
      <c r="AWP435" s="1209"/>
      <c r="AWQ435" s="1209"/>
      <c r="AWR435" s="1209"/>
      <c r="AWS435" s="1210"/>
      <c r="AWT435" s="1211"/>
      <c r="AWU435" s="1210"/>
      <c r="AWW435" s="1208"/>
      <c r="AWX435" s="1209"/>
      <c r="AWY435" s="1209"/>
      <c r="AWZ435" s="1209"/>
      <c r="AXA435" s="1209"/>
      <c r="AXB435" s="1210"/>
      <c r="AXC435" s="1211"/>
      <c r="AXD435" s="1210"/>
      <c r="AXF435" s="1208"/>
      <c r="AXG435" s="1209"/>
      <c r="AXH435" s="1209"/>
      <c r="AXI435" s="1209"/>
      <c r="AXJ435" s="1209"/>
      <c r="AXK435" s="1210"/>
      <c r="AXL435" s="1211"/>
      <c r="AXM435" s="1210"/>
      <c r="AXO435" s="1208"/>
      <c r="AXP435" s="1209"/>
      <c r="AXQ435" s="1209"/>
      <c r="AXR435" s="1209"/>
      <c r="AXS435" s="1209"/>
      <c r="AXT435" s="1210"/>
      <c r="AXU435" s="1211"/>
      <c r="AXV435" s="1210"/>
      <c r="AXX435" s="1208"/>
      <c r="AXY435" s="1209"/>
      <c r="AXZ435" s="1209"/>
      <c r="AYA435" s="1209"/>
      <c r="AYB435" s="1209"/>
      <c r="AYC435" s="1210"/>
      <c r="AYD435" s="1211"/>
      <c r="AYE435" s="1210"/>
      <c r="AYG435" s="1208"/>
      <c r="AYH435" s="1209"/>
      <c r="AYI435" s="1209"/>
      <c r="AYJ435" s="1209"/>
      <c r="AYK435" s="1209"/>
      <c r="AYL435" s="1210"/>
      <c r="AYM435" s="1211"/>
      <c r="AYN435" s="1210"/>
      <c r="AYP435" s="1208"/>
      <c r="AYQ435" s="1209"/>
      <c r="AYR435" s="1209"/>
      <c r="AYS435" s="1209"/>
      <c r="AYT435" s="1209"/>
      <c r="AYU435" s="1210"/>
      <c r="AYV435" s="1211"/>
      <c r="AYW435" s="1210"/>
      <c r="AYY435" s="1208"/>
      <c r="AYZ435" s="1209"/>
      <c r="AZA435" s="1209"/>
      <c r="AZB435" s="1209"/>
      <c r="AZC435" s="1209"/>
      <c r="AZD435" s="1210"/>
      <c r="AZE435" s="1211"/>
      <c r="AZF435" s="1210"/>
      <c r="AZH435" s="1208"/>
      <c r="AZI435" s="1209"/>
      <c r="AZJ435" s="1209"/>
      <c r="AZK435" s="1209"/>
      <c r="AZL435" s="1209"/>
      <c r="AZM435" s="1210"/>
      <c r="AZN435" s="1211"/>
      <c r="AZO435" s="1210"/>
      <c r="AZQ435" s="1208"/>
      <c r="AZR435" s="1209"/>
      <c r="AZS435" s="1209"/>
      <c r="AZT435" s="1209"/>
      <c r="AZU435" s="1209"/>
      <c r="AZV435" s="1210"/>
      <c r="AZW435" s="1211"/>
      <c r="AZX435" s="1210"/>
      <c r="AZZ435" s="1208"/>
      <c r="BAA435" s="1209"/>
      <c r="BAB435" s="1209"/>
      <c r="BAC435" s="1209"/>
      <c r="BAD435" s="1209"/>
      <c r="BAE435" s="1210"/>
      <c r="BAF435" s="1211"/>
      <c r="BAG435" s="1210"/>
      <c r="BAI435" s="1208"/>
      <c r="BAJ435" s="1209"/>
      <c r="BAK435" s="1209"/>
      <c r="BAL435" s="1209"/>
      <c r="BAM435" s="1209"/>
      <c r="BAN435" s="1210"/>
      <c r="BAO435" s="1211"/>
      <c r="BAP435" s="1210"/>
      <c r="BAR435" s="1208"/>
      <c r="BAS435" s="1209"/>
      <c r="BAT435" s="1209"/>
      <c r="BAU435" s="1209"/>
      <c r="BAV435" s="1209"/>
      <c r="BAW435" s="1210"/>
      <c r="BAX435" s="1211"/>
      <c r="BAY435" s="1210"/>
      <c r="BBA435" s="1208"/>
      <c r="BBB435" s="1209"/>
      <c r="BBC435" s="1209"/>
      <c r="BBD435" s="1209"/>
      <c r="BBE435" s="1209"/>
      <c r="BBF435" s="1210"/>
      <c r="BBG435" s="1211"/>
      <c r="BBH435" s="1210"/>
      <c r="BBJ435" s="1208"/>
      <c r="BBK435" s="1209"/>
      <c r="BBL435" s="1209"/>
      <c r="BBM435" s="1209"/>
      <c r="BBN435" s="1209"/>
      <c r="BBO435" s="1210"/>
      <c r="BBP435" s="1211"/>
      <c r="BBQ435" s="1210"/>
      <c r="BBS435" s="1208"/>
      <c r="BBT435" s="1209"/>
      <c r="BBU435" s="1209"/>
      <c r="BBV435" s="1209"/>
      <c r="BBW435" s="1209"/>
      <c r="BBX435" s="1210"/>
      <c r="BBY435" s="1211"/>
      <c r="BBZ435" s="1210"/>
      <c r="BCB435" s="1208"/>
      <c r="BCC435" s="1209"/>
      <c r="BCD435" s="1209"/>
      <c r="BCE435" s="1209"/>
      <c r="BCF435" s="1209"/>
      <c r="BCG435" s="1210"/>
      <c r="BCH435" s="1211"/>
      <c r="BCI435" s="1210"/>
      <c r="BCK435" s="1208"/>
      <c r="BCL435" s="1209"/>
      <c r="BCM435" s="1209"/>
      <c r="BCN435" s="1209"/>
      <c r="BCO435" s="1209"/>
      <c r="BCP435" s="1210"/>
      <c r="BCQ435" s="1211"/>
      <c r="BCR435" s="1210"/>
      <c r="BCT435" s="1208"/>
      <c r="BCU435" s="1209"/>
      <c r="BCV435" s="1209"/>
      <c r="BCW435" s="1209"/>
      <c r="BCX435" s="1209"/>
      <c r="BCY435" s="1210"/>
      <c r="BCZ435" s="1211"/>
      <c r="BDA435" s="1210"/>
      <c r="BDC435" s="1208"/>
      <c r="BDD435" s="1209"/>
      <c r="BDE435" s="1209"/>
      <c r="BDF435" s="1209"/>
      <c r="BDG435" s="1209"/>
      <c r="BDH435" s="1210"/>
      <c r="BDI435" s="1211"/>
      <c r="BDJ435" s="1210"/>
      <c r="BDL435" s="1208"/>
      <c r="BDM435" s="1209"/>
      <c r="BDN435" s="1209"/>
      <c r="BDO435" s="1209"/>
      <c r="BDP435" s="1209"/>
      <c r="BDQ435" s="1210"/>
      <c r="BDR435" s="1211"/>
      <c r="BDS435" s="1210"/>
      <c r="BDU435" s="1208"/>
      <c r="BDV435" s="1209"/>
      <c r="BDW435" s="1209"/>
      <c r="BDX435" s="1209"/>
      <c r="BDY435" s="1209"/>
      <c r="BDZ435" s="1210"/>
      <c r="BEA435" s="1211"/>
      <c r="BEB435" s="1210"/>
      <c r="BED435" s="1208"/>
      <c r="BEE435" s="1209"/>
      <c r="BEF435" s="1209"/>
      <c r="BEG435" s="1209"/>
      <c r="BEH435" s="1209"/>
      <c r="BEI435" s="1210"/>
      <c r="BEJ435" s="1211"/>
      <c r="BEK435" s="1210"/>
      <c r="BEM435" s="1208"/>
      <c r="BEN435" s="1209"/>
      <c r="BEO435" s="1209"/>
      <c r="BEP435" s="1209"/>
      <c r="BEQ435" s="1209"/>
      <c r="BER435" s="1210"/>
      <c r="BES435" s="1211"/>
      <c r="BET435" s="1210"/>
      <c r="BEV435" s="1208"/>
      <c r="BEW435" s="1209"/>
      <c r="BEX435" s="1209"/>
      <c r="BEY435" s="1209"/>
      <c r="BEZ435" s="1209"/>
      <c r="BFA435" s="1210"/>
      <c r="BFB435" s="1211"/>
      <c r="BFC435" s="1210"/>
      <c r="BFE435" s="1208"/>
      <c r="BFF435" s="1209"/>
      <c r="BFG435" s="1209"/>
      <c r="BFH435" s="1209"/>
      <c r="BFI435" s="1209"/>
      <c r="BFJ435" s="1210"/>
      <c r="BFK435" s="1211"/>
      <c r="BFL435" s="1210"/>
      <c r="BFN435" s="1208"/>
      <c r="BFO435" s="1209"/>
      <c r="BFP435" s="1209"/>
      <c r="BFQ435" s="1209"/>
      <c r="BFR435" s="1209"/>
      <c r="BFS435" s="1210"/>
      <c r="BFT435" s="1211"/>
      <c r="BFU435" s="1210"/>
      <c r="BFW435" s="1208"/>
      <c r="BFX435" s="1209"/>
      <c r="BFY435" s="1209"/>
      <c r="BFZ435" s="1209"/>
      <c r="BGA435" s="1209"/>
      <c r="BGB435" s="1210"/>
      <c r="BGC435" s="1211"/>
      <c r="BGD435" s="1210"/>
      <c r="BGF435" s="1208"/>
      <c r="BGG435" s="1209"/>
      <c r="BGH435" s="1209"/>
      <c r="BGI435" s="1209"/>
      <c r="BGJ435" s="1209"/>
      <c r="BGK435" s="1210"/>
      <c r="BGL435" s="1211"/>
      <c r="BGM435" s="1210"/>
      <c r="BGO435" s="1208"/>
      <c r="BGP435" s="1209"/>
      <c r="BGQ435" s="1209"/>
      <c r="BGR435" s="1209"/>
      <c r="BGS435" s="1209"/>
      <c r="BGT435" s="1210"/>
      <c r="BGU435" s="1211"/>
      <c r="BGV435" s="1210"/>
      <c r="BGX435" s="1208"/>
      <c r="BGY435" s="1209"/>
      <c r="BGZ435" s="1209"/>
      <c r="BHA435" s="1209"/>
      <c r="BHB435" s="1209"/>
      <c r="BHC435" s="1210"/>
      <c r="BHD435" s="1211"/>
      <c r="BHE435" s="1210"/>
      <c r="BHG435" s="1208"/>
      <c r="BHH435" s="1209"/>
      <c r="BHI435" s="1209"/>
      <c r="BHJ435" s="1209"/>
      <c r="BHK435" s="1209"/>
      <c r="BHL435" s="1210"/>
      <c r="BHM435" s="1211"/>
      <c r="BHN435" s="1210"/>
      <c r="BHP435" s="1208"/>
      <c r="BHQ435" s="1209"/>
      <c r="BHR435" s="1209"/>
      <c r="BHS435" s="1209"/>
      <c r="BHT435" s="1209"/>
      <c r="BHU435" s="1210"/>
      <c r="BHV435" s="1211"/>
      <c r="BHW435" s="1210"/>
      <c r="BHY435" s="1208"/>
      <c r="BHZ435" s="1209"/>
      <c r="BIA435" s="1209"/>
      <c r="BIB435" s="1209"/>
      <c r="BIC435" s="1209"/>
      <c r="BID435" s="1210"/>
      <c r="BIE435" s="1211"/>
      <c r="BIF435" s="1210"/>
      <c r="BIH435" s="1208"/>
      <c r="BII435" s="1209"/>
      <c r="BIJ435" s="1209"/>
      <c r="BIK435" s="1209"/>
      <c r="BIL435" s="1209"/>
      <c r="BIM435" s="1210"/>
      <c r="BIN435" s="1211"/>
      <c r="BIO435" s="1210"/>
      <c r="BIQ435" s="1208"/>
      <c r="BIR435" s="1209"/>
      <c r="BIS435" s="1209"/>
      <c r="BIT435" s="1209"/>
      <c r="BIU435" s="1209"/>
      <c r="BIV435" s="1210"/>
      <c r="BIW435" s="1211"/>
      <c r="BIX435" s="1210"/>
      <c r="BIZ435" s="1208"/>
      <c r="BJA435" s="1209"/>
      <c r="BJB435" s="1209"/>
      <c r="BJC435" s="1209"/>
      <c r="BJD435" s="1209"/>
      <c r="BJE435" s="1210"/>
      <c r="BJF435" s="1211"/>
      <c r="BJG435" s="1210"/>
      <c r="BJI435" s="1208"/>
      <c r="BJJ435" s="1209"/>
      <c r="BJK435" s="1209"/>
      <c r="BJL435" s="1209"/>
      <c r="BJM435" s="1209"/>
      <c r="BJN435" s="1210"/>
      <c r="BJO435" s="1211"/>
      <c r="BJP435" s="1210"/>
      <c r="BJR435" s="1208"/>
      <c r="BJS435" s="1209"/>
      <c r="BJT435" s="1209"/>
      <c r="BJU435" s="1209"/>
      <c r="BJV435" s="1209"/>
      <c r="BJW435" s="1210"/>
      <c r="BJX435" s="1211"/>
      <c r="BJY435" s="1210"/>
      <c r="BKA435" s="1208"/>
      <c r="BKB435" s="1209"/>
      <c r="BKC435" s="1209"/>
      <c r="BKD435" s="1209"/>
      <c r="BKE435" s="1209"/>
      <c r="BKF435" s="1210"/>
      <c r="BKG435" s="1211"/>
      <c r="BKH435" s="1210"/>
      <c r="BKJ435" s="1208"/>
      <c r="BKK435" s="1209"/>
      <c r="BKL435" s="1209"/>
      <c r="BKM435" s="1209"/>
      <c r="BKN435" s="1209"/>
      <c r="BKO435" s="1210"/>
      <c r="BKP435" s="1211"/>
      <c r="BKQ435" s="1210"/>
      <c r="BKS435" s="1208"/>
      <c r="BKT435" s="1209"/>
      <c r="BKU435" s="1209"/>
      <c r="BKV435" s="1209"/>
      <c r="BKW435" s="1209"/>
      <c r="BKX435" s="1210"/>
      <c r="BKY435" s="1211"/>
      <c r="BKZ435" s="1210"/>
      <c r="BLB435" s="1208"/>
      <c r="BLC435" s="1209"/>
      <c r="BLD435" s="1209"/>
      <c r="BLE435" s="1209"/>
      <c r="BLF435" s="1209"/>
      <c r="BLG435" s="1210"/>
      <c r="BLH435" s="1211"/>
      <c r="BLI435" s="1210"/>
      <c r="BLK435" s="1208"/>
      <c r="BLL435" s="1209"/>
      <c r="BLM435" s="1209"/>
      <c r="BLN435" s="1209"/>
      <c r="BLO435" s="1209"/>
      <c r="BLP435" s="1210"/>
      <c r="BLQ435" s="1211"/>
      <c r="BLR435" s="1210"/>
      <c r="BLT435" s="1208"/>
      <c r="BLU435" s="1209"/>
      <c r="BLV435" s="1209"/>
      <c r="BLW435" s="1209"/>
      <c r="BLX435" s="1209"/>
      <c r="BLY435" s="1210"/>
      <c r="BLZ435" s="1211"/>
      <c r="BMA435" s="1210"/>
      <c r="BMC435" s="1208"/>
      <c r="BMD435" s="1209"/>
      <c r="BME435" s="1209"/>
      <c r="BMF435" s="1209"/>
      <c r="BMG435" s="1209"/>
      <c r="BMH435" s="1210"/>
      <c r="BMI435" s="1211"/>
      <c r="BMJ435" s="1210"/>
      <c r="BML435" s="1208"/>
      <c r="BMM435" s="1209"/>
      <c r="BMN435" s="1209"/>
      <c r="BMO435" s="1209"/>
      <c r="BMP435" s="1209"/>
      <c r="BMQ435" s="1210"/>
      <c r="BMR435" s="1211"/>
      <c r="BMS435" s="1210"/>
      <c r="BMU435" s="1208"/>
      <c r="BMV435" s="1209"/>
      <c r="BMW435" s="1209"/>
      <c r="BMX435" s="1209"/>
      <c r="BMY435" s="1209"/>
      <c r="BMZ435" s="1210"/>
      <c r="BNA435" s="1211"/>
      <c r="BNB435" s="1210"/>
      <c r="BND435" s="1208"/>
      <c r="BNE435" s="1209"/>
      <c r="BNF435" s="1209"/>
      <c r="BNG435" s="1209"/>
      <c r="BNH435" s="1209"/>
      <c r="BNI435" s="1210"/>
      <c r="BNJ435" s="1211"/>
      <c r="BNK435" s="1210"/>
      <c r="BNM435" s="1208"/>
      <c r="BNN435" s="1209"/>
      <c r="BNO435" s="1209"/>
      <c r="BNP435" s="1209"/>
      <c r="BNQ435" s="1209"/>
      <c r="BNR435" s="1210"/>
      <c r="BNS435" s="1211"/>
      <c r="BNT435" s="1210"/>
      <c r="BNV435" s="1208"/>
      <c r="BNW435" s="1209"/>
      <c r="BNX435" s="1209"/>
      <c r="BNY435" s="1209"/>
      <c r="BNZ435" s="1209"/>
      <c r="BOA435" s="1210"/>
      <c r="BOB435" s="1211"/>
      <c r="BOC435" s="1210"/>
      <c r="BOE435" s="1208"/>
      <c r="BOF435" s="1209"/>
      <c r="BOG435" s="1209"/>
      <c r="BOH435" s="1209"/>
      <c r="BOI435" s="1209"/>
      <c r="BOJ435" s="1210"/>
      <c r="BOK435" s="1211"/>
      <c r="BOL435" s="1210"/>
      <c r="BON435" s="1208"/>
      <c r="BOO435" s="1209"/>
      <c r="BOP435" s="1209"/>
      <c r="BOQ435" s="1209"/>
      <c r="BOR435" s="1209"/>
      <c r="BOS435" s="1210"/>
      <c r="BOT435" s="1211"/>
      <c r="BOU435" s="1210"/>
      <c r="BOW435" s="1208"/>
      <c r="BOX435" s="1209"/>
      <c r="BOY435" s="1209"/>
      <c r="BOZ435" s="1209"/>
      <c r="BPA435" s="1209"/>
      <c r="BPB435" s="1210"/>
      <c r="BPC435" s="1211"/>
      <c r="BPD435" s="1210"/>
      <c r="BPF435" s="1208"/>
      <c r="BPG435" s="1209"/>
      <c r="BPH435" s="1209"/>
      <c r="BPI435" s="1209"/>
      <c r="BPJ435" s="1209"/>
      <c r="BPK435" s="1210"/>
      <c r="BPL435" s="1211"/>
      <c r="BPM435" s="1210"/>
      <c r="BPO435" s="1208"/>
      <c r="BPP435" s="1209"/>
      <c r="BPQ435" s="1209"/>
      <c r="BPR435" s="1209"/>
      <c r="BPS435" s="1209"/>
      <c r="BPT435" s="1210"/>
      <c r="BPU435" s="1211"/>
      <c r="BPV435" s="1210"/>
      <c r="BPX435" s="1208"/>
      <c r="BPY435" s="1209"/>
      <c r="BPZ435" s="1209"/>
      <c r="BQA435" s="1209"/>
      <c r="BQB435" s="1209"/>
      <c r="BQC435" s="1210"/>
      <c r="BQD435" s="1211"/>
      <c r="BQE435" s="1210"/>
      <c r="BQG435" s="1208"/>
      <c r="BQH435" s="1209"/>
      <c r="BQI435" s="1209"/>
      <c r="BQJ435" s="1209"/>
      <c r="BQK435" s="1209"/>
      <c r="BQL435" s="1210"/>
      <c r="BQM435" s="1211"/>
      <c r="BQN435" s="1210"/>
      <c r="BQP435" s="1208"/>
      <c r="BQQ435" s="1209"/>
      <c r="BQR435" s="1209"/>
      <c r="BQS435" s="1209"/>
      <c r="BQT435" s="1209"/>
      <c r="BQU435" s="1210"/>
      <c r="BQV435" s="1211"/>
      <c r="BQW435" s="1210"/>
      <c r="BQY435" s="1208"/>
      <c r="BQZ435" s="1209"/>
      <c r="BRA435" s="1209"/>
      <c r="BRB435" s="1209"/>
      <c r="BRC435" s="1209"/>
      <c r="BRD435" s="1210"/>
      <c r="BRE435" s="1211"/>
      <c r="BRF435" s="1210"/>
      <c r="BRH435" s="1208"/>
      <c r="BRI435" s="1209"/>
      <c r="BRJ435" s="1209"/>
      <c r="BRK435" s="1209"/>
      <c r="BRL435" s="1209"/>
      <c r="BRM435" s="1210"/>
      <c r="BRN435" s="1211"/>
      <c r="BRO435" s="1210"/>
      <c r="BRQ435" s="1208"/>
      <c r="BRR435" s="1209"/>
      <c r="BRS435" s="1209"/>
      <c r="BRT435" s="1209"/>
      <c r="BRU435" s="1209"/>
      <c r="BRV435" s="1210"/>
      <c r="BRW435" s="1211"/>
      <c r="BRX435" s="1210"/>
      <c r="BRZ435" s="1208"/>
      <c r="BSA435" s="1209"/>
      <c r="BSB435" s="1209"/>
      <c r="BSC435" s="1209"/>
      <c r="BSD435" s="1209"/>
      <c r="BSE435" s="1210"/>
      <c r="BSF435" s="1211"/>
      <c r="BSG435" s="1210"/>
      <c r="BSI435" s="1208"/>
      <c r="BSJ435" s="1209"/>
      <c r="BSK435" s="1209"/>
      <c r="BSL435" s="1209"/>
      <c r="BSM435" s="1209"/>
      <c r="BSN435" s="1210"/>
      <c r="BSO435" s="1211"/>
      <c r="BSP435" s="1210"/>
      <c r="BSR435" s="1208"/>
      <c r="BSS435" s="1209"/>
      <c r="BST435" s="1209"/>
      <c r="BSU435" s="1209"/>
      <c r="BSV435" s="1209"/>
      <c r="BSW435" s="1210"/>
      <c r="BSX435" s="1211"/>
      <c r="BSY435" s="1210"/>
      <c r="BTA435" s="1208"/>
      <c r="BTB435" s="1209"/>
      <c r="BTC435" s="1209"/>
      <c r="BTD435" s="1209"/>
      <c r="BTE435" s="1209"/>
      <c r="BTF435" s="1210"/>
      <c r="BTG435" s="1211"/>
      <c r="BTH435" s="1210"/>
      <c r="BTJ435" s="1208"/>
      <c r="BTK435" s="1209"/>
      <c r="BTL435" s="1209"/>
      <c r="BTM435" s="1209"/>
      <c r="BTN435" s="1209"/>
      <c r="BTO435" s="1210"/>
      <c r="BTP435" s="1211"/>
      <c r="BTQ435" s="1210"/>
      <c r="BTS435" s="1208"/>
      <c r="BTT435" s="1209"/>
      <c r="BTU435" s="1209"/>
      <c r="BTV435" s="1209"/>
      <c r="BTW435" s="1209"/>
      <c r="BTX435" s="1210"/>
      <c r="BTY435" s="1211"/>
      <c r="BTZ435" s="1210"/>
      <c r="BUB435" s="1208"/>
      <c r="BUC435" s="1209"/>
      <c r="BUD435" s="1209"/>
      <c r="BUE435" s="1209"/>
      <c r="BUF435" s="1209"/>
      <c r="BUG435" s="1210"/>
      <c r="BUH435" s="1211"/>
      <c r="BUI435" s="1210"/>
      <c r="BUK435" s="1208"/>
      <c r="BUL435" s="1209"/>
      <c r="BUM435" s="1209"/>
      <c r="BUN435" s="1209"/>
      <c r="BUO435" s="1209"/>
      <c r="BUP435" s="1210"/>
      <c r="BUQ435" s="1211"/>
      <c r="BUR435" s="1210"/>
      <c r="BUT435" s="1208"/>
      <c r="BUU435" s="1209"/>
      <c r="BUV435" s="1209"/>
      <c r="BUW435" s="1209"/>
      <c r="BUX435" s="1209"/>
      <c r="BUY435" s="1210"/>
      <c r="BUZ435" s="1211"/>
      <c r="BVA435" s="1210"/>
      <c r="BVC435" s="1208"/>
      <c r="BVD435" s="1209"/>
      <c r="BVE435" s="1209"/>
      <c r="BVF435" s="1209"/>
      <c r="BVG435" s="1209"/>
      <c r="BVH435" s="1210"/>
      <c r="BVI435" s="1211"/>
      <c r="BVJ435" s="1210"/>
      <c r="BVL435" s="1208"/>
      <c r="BVM435" s="1209"/>
      <c r="BVN435" s="1209"/>
      <c r="BVO435" s="1209"/>
      <c r="BVP435" s="1209"/>
      <c r="BVQ435" s="1210"/>
      <c r="BVR435" s="1211"/>
      <c r="BVS435" s="1210"/>
      <c r="BVU435" s="1208"/>
      <c r="BVV435" s="1209"/>
      <c r="BVW435" s="1209"/>
      <c r="BVX435" s="1209"/>
      <c r="BVY435" s="1209"/>
      <c r="BVZ435" s="1210"/>
      <c r="BWA435" s="1211"/>
      <c r="BWB435" s="1210"/>
      <c r="BWD435" s="1208"/>
      <c r="BWE435" s="1209"/>
      <c r="BWF435" s="1209"/>
      <c r="BWG435" s="1209"/>
      <c r="BWH435" s="1209"/>
      <c r="BWI435" s="1210"/>
      <c r="BWJ435" s="1211"/>
      <c r="BWK435" s="1210"/>
      <c r="BWM435" s="1208"/>
      <c r="BWN435" s="1209"/>
      <c r="BWO435" s="1209"/>
      <c r="BWP435" s="1209"/>
      <c r="BWQ435" s="1209"/>
      <c r="BWR435" s="1210"/>
      <c r="BWS435" s="1211"/>
      <c r="BWT435" s="1210"/>
      <c r="BWV435" s="1208"/>
      <c r="BWW435" s="1209"/>
      <c r="BWX435" s="1209"/>
      <c r="BWY435" s="1209"/>
      <c r="BWZ435" s="1209"/>
      <c r="BXA435" s="1210"/>
      <c r="BXB435" s="1211"/>
      <c r="BXC435" s="1210"/>
      <c r="BXE435" s="1208"/>
      <c r="BXF435" s="1209"/>
      <c r="BXG435" s="1209"/>
      <c r="BXH435" s="1209"/>
      <c r="BXI435" s="1209"/>
      <c r="BXJ435" s="1210"/>
      <c r="BXK435" s="1211"/>
      <c r="BXL435" s="1210"/>
      <c r="BXN435" s="1208"/>
      <c r="BXO435" s="1209"/>
      <c r="BXP435" s="1209"/>
      <c r="BXQ435" s="1209"/>
      <c r="BXR435" s="1209"/>
      <c r="BXS435" s="1210"/>
      <c r="BXT435" s="1211"/>
      <c r="BXU435" s="1210"/>
      <c r="BXW435" s="1208"/>
      <c r="BXX435" s="1209"/>
      <c r="BXY435" s="1209"/>
      <c r="BXZ435" s="1209"/>
      <c r="BYA435" s="1209"/>
      <c r="BYB435" s="1210"/>
      <c r="BYC435" s="1211"/>
      <c r="BYD435" s="1210"/>
      <c r="BYF435" s="1208"/>
      <c r="BYG435" s="1209"/>
      <c r="BYH435" s="1209"/>
      <c r="BYI435" s="1209"/>
      <c r="BYJ435" s="1209"/>
      <c r="BYK435" s="1210"/>
      <c r="BYL435" s="1211"/>
      <c r="BYM435" s="1210"/>
      <c r="BYO435" s="1208"/>
      <c r="BYP435" s="1209"/>
      <c r="BYQ435" s="1209"/>
      <c r="BYR435" s="1209"/>
      <c r="BYS435" s="1209"/>
      <c r="BYT435" s="1210"/>
      <c r="BYU435" s="1211"/>
      <c r="BYV435" s="1210"/>
      <c r="BYX435" s="1208"/>
      <c r="BYY435" s="1209"/>
      <c r="BYZ435" s="1209"/>
      <c r="BZA435" s="1209"/>
      <c r="BZB435" s="1209"/>
      <c r="BZC435" s="1210"/>
      <c r="BZD435" s="1211"/>
      <c r="BZE435" s="1210"/>
      <c r="BZG435" s="1208"/>
      <c r="BZH435" s="1209"/>
      <c r="BZI435" s="1209"/>
      <c r="BZJ435" s="1209"/>
      <c r="BZK435" s="1209"/>
      <c r="BZL435" s="1210"/>
      <c r="BZM435" s="1211"/>
      <c r="BZN435" s="1210"/>
      <c r="BZP435" s="1208"/>
      <c r="BZQ435" s="1209"/>
      <c r="BZR435" s="1209"/>
      <c r="BZS435" s="1209"/>
      <c r="BZT435" s="1209"/>
      <c r="BZU435" s="1210"/>
      <c r="BZV435" s="1211"/>
      <c r="BZW435" s="1210"/>
      <c r="BZY435" s="1208"/>
      <c r="BZZ435" s="1209"/>
      <c r="CAA435" s="1209"/>
      <c r="CAB435" s="1209"/>
      <c r="CAC435" s="1209"/>
      <c r="CAD435" s="1210"/>
      <c r="CAE435" s="1211"/>
      <c r="CAF435" s="1210"/>
      <c r="CAH435" s="1208"/>
      <c r="CAI435" s="1209"/>
      <c r="CAJ435" s="1209"/>
      <c r="CAK435" s="1209"/>
      <c r="CAL435" s="1209"/>
      <c r="CAM435" s="1210"/>
      <c r="CAN435" s="1211"/>
      <c r="CAO435" s="1210"/>
      <c r="CAQ435" s="1208"/>
      <c r="CAR435" s="1209"/>
      <c r="CAS435" s="1209"/>
      <c r="CAT435" s="1209"/>
      <c r="CAU435" s="1209"/>
      <c r="CAV435" s="1210"/>
      <c r="CAW435" s="1211"/>
      <c r="CAX435" s="1210"/>
      <c r="CAZ435" s="1208"/>
      <c r="CBA435" s="1209"/>
      <c r="CBB435" s="1209"/>
      <c r="CBC435" s="1209"/>
      <c r="CBD435" s="1209"/>
      <c r="CBE435" s="1210"/>
      <c r="CBF435" s="1211"/>
      <c r="CBG435" s="1210"/>
      <c r="CBI435" s="1208"/>
      <c r="CBJ435" s="1209"/>
      <c r="CBK435" s="1209"/>
      <c r="CBL435" s="1209"/>
      <c r="CBM435" s="1209"/>
      <c r="CBN435" s="1210"/>
      <c r="CBO435" s="1211"/>
      <c r="CBP435" s="1210"/>
      <c r="CBR435" s="1208"/>
      <c r="CBS435" s="1209"/>
      <c r="CBT435" s="1209"/>
      <c r="CBU435" s="1209"/>
      <c r="CBV435" s="1209"/>
      <c r="CBW435" s="1210"/>
      <c r="CBX435" s="1211"/>
      <c r="CBY435" s="1210"/>
      <c r="CCA435" s="1208"/>
      <c r="CCB435" s="1209"/>
      <c r="CCC435" s="1209"/>
      <c r="CCD435" s="1209"/>
      <c r="CCE435" s="1209"/>
      <c r="CCF435" s="1210"/>
      <c r="CCG435" s="1211"/>
      <c r="CCH435" s="1210"/>
      <c r="CCJ435" s="1208"/>
      <c r="CCK435" s="1209"/>
      <c r="CCL435" s="1209"/>
      <c r="CCM435" s="1209"/>
      <c r="CCN435" s="1209"/>
      <c r="CCO435" s="1210"/>
      <c r="CCP435" s="1211"/>
      <c r="CCQ435" s="1210"/>
      <c r="CCS435" s="1208"/>
      <c r="CCT435" s="1209"/>
      <c r="CCU435" s="1209"/>
      <c r="CCV435" s="1209"/>
      <c r="CCW435" s="1209"/>
      <c r="CCX435" s="1210"/>
      <c r="CCY435" s="1211"/>
      <c r="CCZ435" s="1210"/>
      <c r="CDB435" s="1208"/>
      <c r="CDC435" s="1209"/>
      <c r="CDD435" s="1209"/>
      <c r="CDE435" s="1209"/>
      <c r="CDF435" s="1209"/>
      <c r="CDG435" s="1210"/>
      <c r="CDH435" s="1211"/>
      <c r="CDI435" s="1210"/>
      <c r="CDK435" s="1208"/>
      <c r="CDL435" s="1209"/>
      <c r="CDM435" s="1209"/>
      <c r="CDN435" s="1209"/>
      <c r="CDO435" s="1209"/>
      <c r="CDP435" s="1210"/>
      <c r="CDQ435" s="1211"/>
      <c r="CDR435" s="1210"/>
      <c r="CDT435" s="1208"/>
      <c r="CDU435" s="1209"/>
      <c r="CDV435" s="1209"/>
      <c r="CDW435" s="1209"/>
      <c r="CDX435" s="1209"/>
      <c r="CDY435" s="1210"/>
      <c r="CDZ435" s="1211"/>
      <c r="CEA435" s="1210"/>
      <c r="CEC435" s="1208"/>
      <c r="CED435" s="1209"/>
      <c r="CEE435" s="1209"/>
      <c r="CEF435" s="1209"/>
      <c r="CEG435" s="1209"/>
      <c r="CEH435" s="1210"/>
      <c r="CEI435" s="1211"/>
      <c r="CEJ435" s="1210"/>
      <c r="CEL435" s="1208"/>
      <c r="CEM435" s="1209"/>
      <c r="CEN435" s="1209"/>
      <c r="CEO435" s="1209"/>
      <c r="CEP435" s="1209"/>
      <c r="CEQ435" s="1210"/>
      <c r="CER435" s="1211"/>
      <c r="CES435" s="1210"/>
      <c r="CEU435" s="1208"/>
      <c r="CEV435" s="1209"/>
      <c r="CEW435" s="1209"/>
      <c r="CEX435" s="1209"/>
      <c r="CEY435" s="1209"/>
      <c r="CEZ435" s="1210"/>
      <c r="CFA435" s="1211"/>
      <c r="CFB435" s="1210"/>
      <c r="CFD435" s="1208"/>
      <c r="CFE435" s="1209"/>
      <c r="CFF435" s="1209"/>
      <c r="CFG435" s="1209"/>
      <c r="CFH435" s="1209"/>
      <c r="CFI435" s="1210"/>
      <c r="CFJ435" s="1211"/>
      <c r="CFK435" s="1210"/>
      <c r="CFM435" s="1208"/>
      <c r="CFN435" s="1209"/>
      <c r="CFO435" s="1209"/>
      <c r="CFP435" s="1209"/>
      <c r="CFQ435" s="1209"/>
      <c r="CFR435" s="1210"/>
      <c r="CFS435" s="1211"/>
      <c r="CFT435" s="1210"/>
      <c r="CFV435" s="1208"/>
      <c r="CFW435" s="1209"/>
      <c r="CFX435" s="1209"/>
      <c r="CFY435" s="1209"/>
      <c r="CFZ435" s="1209"/>
      <c r="CGA435" s="1210"/>
      <c r="CGB435" s="1211"/>
      <c r="CGC435" s="1210"/>
      <c r="CGE435" s="1208"/>
      <c r="CGF435" s="1209"/>
      <c r="CGG435" s="1209"/>
      <c r="CGH435" s="1209"/>
      <c r="CGI435" s="1209"/>
      <c r="CGJ435" s="1210"/>
      <c r="CGK435" s="1211"/>
      <c r="CGL435" s="1210"/>
      <c r="CGN435" s="1208"/>
      <c r="CGO435" s="1209"/>
      <c r="CGP435" s="1209"/>
      <c r="CGQ435" s="1209"/>
      <c r="CGR435" s="1209"/>
      <c r="CGS435" s="1210"/>
      <c r="CGT435" s="1211"/>
      <c r="CGU435" s="1210"/>
      <c r="CGW435" s="1208"/>
      <c r="CGX435" s="1209"/>
      <c r="CGY435" s="1209"/>
      <c r="CGZ435" s="1209"/>
      <c r="CHA435" s="1209"/>
      <c r="CHB435" s="1210"/>
      <c r="CHC435" s="1211"/>
      <c r="CHD435" s="1210"/>
      <c r="CHF435" s="1208"/>
      <c r="CHG435" s="1209"/>
      <c r="CHH435" s="1209"/>
      <c r="CHI435" s="1209"/>
      <c r="CHJ435" s="1209"/>
      <c r="CHK435" s="1210"/>
      <c r="CHL435" s="1211"/>
      <c r="CHM435" s="1210"/>
      <c r="CHO435" s="1208"/>
      <c r="CHP435" s="1209"/>
      <c r="CHQ435" s="1209"/>
      <c r="CHR435" s="1209"/>
      <c r="CHS435" s="1209"/>
      <c r="CHT435" s="1210"/>
      <c r="CHU435" s="1211"/>
      <c r="CHV435" s="1210"/>
      <c r="CHX435" s="1208"/>
      <c r="CHY435" s="1209"/>
      <c r="CHZ435" s="1209"/>
      <c r="CIA435" s="1209"/>
      <c r="CIB435" s="1209"/>
      <c r="CIC435" s="1210"/>
      <c r="CID435" s="1211"/>
      <c r="CIE435" s="1210"/>
      <c r="CIG435" s="1208"/>
      <c r="CIH435" s="1209"/>
      <c r="CII435" s="1209"/>
      <c r="CIJ435" s="1209"/>
      <c r="CIK435" s="1209"/>
      <c r="CIL435" s="1210"/>
      <c r="CIM435" s="1211"/>
      <c r="CIN435" s="1210"/>
      <c r="CIP435" s="1208"/>
      <c r="CIQ435" s="1209"/>
      <c r="CIR435" s="1209"/>
      <c r="CIS435" s="1209"/>
      <c r="CIT435" s="1209"/>
      <c r="CIU435" s="1210"/>
      <c r="CIV435" s="1211"/>
      <c r="CIW435" s="1210"/>
      <c r="CIY435" s="1208"/>
      <c r="CIZ435" s="1209"/>
      <c r="CJA435" s="1209"/>
      <c r="CJB435" s="1209"/>
      <c r="CJC435" s="1209"/>
      <c r="CJD435" s="1210"/>
      <c r="CJE435" s="1211"/>
      <c r="CJF435" s="1210"/>
      <c r="CJH435" s="1208"/>
      <c r="CJI435" s="1209"/>
      <c r="CJJ435" s="1209"/>
      <c r="CJK435" s="1209"/>
      <c r="CJL435" s="1209"/>
      <c r="CJM435" s="1210"/>
      <c r="CJN435" s="1211"/>
      <c r="CJO435" s="1210"/>
      <c r="CJQ435" s="1208"/>
      <c r="CJR435" s="1209"/>
      <c r="CJS435" s="1209"/>
      <c r="CJT435" s="1209"/>
      <c r="CJU435" s="1209"/>
      <c r="CJV435" s="1210"/>
      <c r="CJW435" s="1211"/>
      <c r="CJX435" s="1210"/>
      <c r="CJZ435" s="1208"/>
      <c r="CKA435" s="1209"/>
      <c r="CKB435" s="1209"/>
      <c r="CKC435" s="1209"/>
      <c r="CKD435" s="1209"/>
      <c r="CKE435" s="1210"/>
      <c r="CKF435" s="1211"/>
      <c r="CKG435" s="1210"/>
      <c r="CKI435" s="1208"/>
      <c r="CKJ435" s="1209"/>
      <c r="CKK435" s="1209"/>
      <c r="CKL435" s="1209"/>
      <c r="CKM435" s="1209"/>
      <c r="CKN435" s="1210"/>
      <c r="CKO435" s="1211"/>
      <c r="CKP435" s="1210"/>
      <c r="CKR435" s="1208"/>
      <c r="CKS435" s="1209"/>
      <c r="CKT435" s="1209"/>
      <c r="CKU435" s="1209"/>
      <c r="CKV435" s="1209"/>
      <c r="CKW435" s="1210"/>
      <c r="CKX435" s="1211"/>
      <c r="CKY435" s="1210"/>
      <c r="CLA435" s="1208"/>
      <c r="CLB435" s="1209"/>
      <c r="CLC435" s="1209"/>
      <c r="CLD435" s="1209"/>
      <c r="CLE435" s="1209"/>
      <c r="CLF435" s="1210"/>
      <c r="CLG435" s="1211"/>
      <c r="CLH435" s="1210"/>
      <c r="CLJ435" s="1208"/>
      <c r="CLK435" s="1209"/>
      <c r="CLL435" s="1209"/>
      <c r="CLM435" s="1209"/>
      <c r="CLN435" s="1209"/>
      <c r="CLO435" s="1210"/>
      <c r="CLP435" s="1211"/>
      <c r="CLQ435" s="1210"/>
      <c r="CLS435" s="1208"/>
      <c r="CLT435" s="1209"/>
      <c r="CLU435" s="1209"/>
      <c r="CLV435" s="1209"/>
      <c r="CLW435" s="1209"/>
      <c r="CLX435" s="1210"/>
      <c r="CLY435" s="1211"/>
      <c r="CLZ435" s="1210"/>
      <c r="CMB435" s="1208"/>
      <c r="CMC435" s="1209"/>
      <c r="CMD435" s="1209"/>
      <c r="CME435" s="1209"/>
      <c r="CMF435" s="1209"/>
      <c r="CMG435" s="1210"/>
      <c r="CMH435" s="1211"/>
      <c r="CMI435" s="1210"/>
      <c r="CMK435" s="1208"/>
      <c r="CML435" s="1209"/>
      <c r="CMM435" s="1209"/>
      <c r="CMN435" s="1209"/>
      <c r="CMO435" s="1209"/>
      <c r="CMP435" s="1210"/>
      <c r="CMQ435" s="1211"/>
      <c r="CMR435" s="1210"/>
      <c r="CMT435" s="1208"/>
      <c r="CMU435" s="1209"/>
      <c r="CMV435" s="1209"/>
      <c r="CMW435" s="1209"/>
      <c r="CMX435" s="1209"/>
      <c r="CMY435" s="1210"/>
      <c r="CMZ435" s="1211"/>
      <c r="CNA435" s="1210"/>
      <c r="CNC435" s="1208"/>
      <c r="CND435" s="1209"/>
      <c r="CNE435" s="1209"/>
      <c r="CNF435" s="1209"/>
      <c r="CNG435" s="1209"/>
      <c r="CNH435" s="1210"/>
      <c r="CNI435" s="1211"/>
      <c r="CNJ435" s="1210"/>
      <c r="CNL435" s="1208"/>
      <c r="CNM435" s="1209"/>
      <c r="CNN435" s="1209"/>
      <c r="CNO435" s="1209"/>
      <c r="CNP435" s="1209"/>
      <c r="CNQ435" s="1210"/>
      <c r="CNR435" s="1211"/>
      <c r="CNS435" s="1210"/>
      <c r="CNU435" s="1208"/>
      <c r="CNV435" s="1209"/>
      <c r="CNW435" s="1209"/>
      <c r="CNX435" s="1209"/>
      <c r="CNY435" s="1209"/>
      <c r="CNZ435" s="1210"/>
      <c r="COA435" s="1211"/>
      <c r="COB435" s="1210"/>
      <c r="COD435" s="1208"/>
      <c r="COE435" s="1209"/>
      <c r="COF435" s="1209"/>
      <c r="COG435" s="1209"/>
      <c r="COH435" s="1209"/>
      <c r="COI435" s="1210"/>
      <c r="COJ435" s="1211"/>
      <c r="COK435" s="1210"/>
      <c r="COM435" s="1208"/>
      <c r="CON435" s="1209"/>
      <c r="COO435" s="1209"/>
      <c r="COP435" s="1209"/>
      <c r="COQ435" s="1209"/>
      <c r="COR435" s="1210"/>
      <c r="COS435" s="1211"/>
      <c r="COT435" s="1210"/>
      <c r="COV435" s="1208"/>
      <c r="COW435" s="1209"/>
      <c r="COX435" s="1209"/>
      <c r="COY435" s="1209"/>
      <c r="COZ435" s="1209"/>
      <c r="CPA435" s="1210"/>
      <c r="CPB435" s="1211"/>
      <c r="CPC435" s="1210"/>
      <c r="CPE435" s="1208"/>
      <c r="CPF435" s="1209"/>
      <c r="CPG435" s="1209"/>
      <c r="CPH435" s="1209"/>
      <c r="CPI435" s="1209"/>
      <c r="CPJ435" s="1210"/>
      <c r="CPK435" s="1211"/>
      <c r="CPL435" s="1210"/>
      <c r="CPN435" s="1208"/>
      <c r="CPO435" s="1209"/>
      <c r="CPP435" s="1209"/>
      <c r="CPQ435" s="1209"/>
      <c r="CPR435" s="1209"/>
      <c r="CPS435" s="1210"/>
      <c r="CPT435" s="1211"/>
      <c r="CPU435" s="1210"/>
      <c r="CPW435" s="1208"/>
      <c r="CPX435" s="1209"/>
      <c r="CPY435" s="1209"/>
      <c r="CPZ435" s="1209"/>
      <c r="CQA435" s="1209"/>
      <c r="CQB435" s="1210"/>
      <c r="CQC435" s="1211"/>
      <c r="CQD435" s="1210"/>
      <c r="CQF435" s="1208"/>
      <c r="CQG435" s="1209"/>
      <c r="CQH435" s="1209"/>
      <c r="CQI435" s="1209"/>
      <c r="CQJ435" s="1209"/>
      <c r="CQK435" s="1210"/>
      <c r="CQL435" s="1211"/>
      <c r="CQM435" s="1210"/>
      <c r="CQO435" s="1208"/>
      <c r="CQP435" s="1209"/>
      <c r="CQQ435" s="1209"/>
      <c r="CQR435" s="1209"/>
      <c r="CQS435" s="1209"/>
      <c r="CQT435" s="1210"/>
      <c r="CQU435" s="1211"/>
      <c r="CQV435" s="1210"/>
      <c r="CQX435" s="1208"/>
      <c r="CQY435" s="1209"/>
      <c r="CQZ435" s="1209"/>
      <c r="CRA435" s="1209"/>
      <c r="CRB435" s="1209"/>
      <c r="CRC435" s="1210"/>
      <c r="CRD435" s="1211"/>
      <c r="CRE435" s="1210"/>
      <c r="CRG435" s="1208"/>
      <c r="CRH435" s="1209"/>
      <c r="CRI435" s="1209"/>
      <c r="CRJ435" s="1209"/>
      <c r="CRK435" s="1209"/>
      <c r="CRL435" s="1210"/>
      <c r="CRM435" s="1211"/>
      <c r="CRN435" s="1210"/>
      <c r="CRP435" s="1208"/>
      <c r="CRQ435" s="1209"/>
      <c r="CRR435" s="1209"/>
      <c r="CRS435" s="1209"/>
      <c r="CRT435" s="1209"/>
      <c r="CRU435" s="1210"/>
      <c r="CRV435" s="1211"/>
      <c r="CRW435" s="1210"/>
      <c r="CRY435" s="1208"/>
      <c r="CRZ435" s="1209"/>
      <c r="CSA435" s="1209"/>
      <c r="CSB435" s="1209"/>
      <c r="CSC435" s="1209"/>
      <c r="CSD435" s="1210"/>
      <c r="CSE435" s="1211"/>
      <c r="CSF435" s="1210"/>
      <c r="CSH435" s="1208"/>
      <c r="CSI435" s="1209"/>
      <c r="CSJ435" s="1209"/>
      <c r="CSK435" s="1209"/>
      <c r="CSL435" s="1209"/>
      <c r="CSM435" s="1210"/>
      <c r="CSN435" s="1211"/>
      <c r="CSO435" s="1210"/>
      <c r="CSQ435" s="1208"/>
      <c r="CSR435" s="1209"/>
      <c r="CSS435" s="1209"/>
      <c r="CST435" s="1209"/>
      <c r="CSU435" s="1209"/>
      <c r="CSV435" s="1210"/>
      <c r="CSW435" s="1211"/>
      <c r="CSX435" s="1210"/>
      <c r="CSZ435" s="1208"/>
      <c r="CTA435" s="1209"/>
      <c r="CTB435" s="1209"/>
      <c r="CTC435" s="1209"/>
      <c r="CTD435" s="1209"/>
      <c r="CTE435" s="1210"/>
      <c r="CTF435" s="1211"/>
      <c r="CTG435" s="1210"/>
      <c r="CTI435" s="1208"/>
      <c r="CTJ435" s="1209"/>
      <c r="CTK435" s="1209"/>
      <c r="CTL435" s="1209"/>
      <c r="CTM435" s="1209"/>
      <c r="CTN435" s="1210"/>
      <c r="CTO435" s="1211"/>
      <c r="CTP435" s="1210"/>
      <c r="CTR435" s="1208"/>
      <c r="CTS435" s="1209"/>
      <c r="CTT435" s="1209"/>
      <c r="CTU435" s="1209"/>
      <c r="CTV435" s="1209"/>
      <c r="CTW435" s="1210"/>
      <c r="CTX435" s="1211"/>
      <c r="CTY435" s="1210"/>
      <c r="CUA435" s="1208"/>
      <c r="CUB435" s="1209"/>
      <c r="CUC435" s="1209"/>
      <c r="CUD435" s="1209"/>
      <c r="CUE435" s="1209"/>
      <c r="CUF435" s="1210"/>
      <c r="CUG435" s="1211"/>
      <c r="CUH435" s="1210"/>
      <c r="CUJ435" s="1208"/>
      <c r="CUK435" s="1209"/>
      <c r="CUL435" s="1209"/>
      <c r="CUM435" s="1209"/>
      <c r="CUN435" s="1209"/>
      <c r="CUO435" s="1210"/>
      <c r="CUP435" s="1211"/>
      <c r="CUQ435" s="1210"/>
      <c r="CUS435" s="1208"/>
      <c r="CUT435" s="1209"/>
      <c r="CUU435" s="1209"/>
      <c r="CUV435" s="1209"/>
      <c r="CUW435" s="1209"/>
      <c r="CUX435" s="1210"/>
      <c r="CUY435" s="1211"/>
      <c r="CUZ435" s="1210"/>
      <c r="CVB435" s="1208"/>
      <c r="CVC435" s="1209"/>
      <c r="CVD435" s="1209"/>
      <c r="CVE435" s="1209"/>
      <c r="CVF435" s="1209"/>
      <c r="CVG435" s="1210"/>
      <c r="CVH435" s="1211"/>
      <c r="CVI435" s="1210"/>
      <c r="CVK435" s="1208"/>
      <c r="CVL435" s="1209"/>
      <c r="CVM435" s="1209"/>
      <c r="CVN435" s="1209"/>
      <c r="CVO435" s="1209"/>
      <c r="CVP435" s="1210"/>
      <c r="CVQ435" s="1211"/>
      <c r="CVR435" s="1210"/>
      <c r="CVT435" s="1208"/>
      <c r="CVU435" s="1209"/>
      <c r="CVV435" s="1209"/>
      <c r="CVW435" s="1209"/>
      <c r="CVX435" s="1209"/>
      <c r="CVY435" s="1210"/>
      <c r="CVZ435" s="1211"/>
      <c r="CWA435" s="1210"/>
      <c r="CWC435" s="1208"/>
      <c r="CWD435" s="1209"/>
      <c r="CWE435" s="1209"/>
      <c r="CWF435" s="1209"/>
      <c r="CWG435" s="1209"/>
      <c r="CWH435" s="1210"/>
      <c r="CWI435" s="1211"/>
      <c r="CWJ435" s="1210"/>
      <c r="CWL435" s="1208"/>
      <c r="CWM435" s="1209"/>
      <c r="CWN435" s="1209"/>
      <c r="CWO435" s="1209"/>
      <c r="CWP435" s="1209"/>
      <c r="CWQ435" s="1210"/>
      <c r="CWR435" s="1211"/>
      <c r="CWS435" s="1210"/>
      <c r="CWU435" s="1208"/>
      <c r="CWV435" s="1209"/>
      <c r="CWW435" s="1209"/>
      <c r="CWX435" s="1209"/>
      <c r="CWY435" s="1209"/>
      <c r="CWZ435" s="1210"/>
      <c r="CXA435" s="1211"/>
      <c r="CXB435" s="1210"/>
      <c r="CXD435" s="1208"/>
      <c r="CXE435" s="1209"/>
      <c r="CXF435" s="1209"/>
      <c r="CXG435" s="1209"/>
      <c r="CXH435" s="1209"/>
      <c r="CXI435" s="1210"/>
      <c r="CXJ435" s="1211"/>
      <c r="CXK435" s="1210"/>
      <c r="CXM435" s="1208"/>
      <c r="CXN435" s="1209"/>
      <c r="CXO435" s="1209"/>
      <c r="CXP435" s="1209"/>
      <c r="CXQ435" s="1209"/>
      <c r="CXR435" s="1210"/>
      <c r="CXS435" s="1211"/>
      <c r="CXT435" s="1210"/>
      <c r="CXV435" s="1208"/>
      <c r="CXW435" s="1209"/>
      <c r="CXX435" s="1209"/>
      <c r="CXY435" s="1209"/>
      <c r="CXZ435" s="1209"/>
      <c r="CYA435" s="1210"/>
      <c r="CYB435" s="1211"/>
      <c r="CYC435" s="1210"/>
      <c r="CYE435" s="1208"/>
      <c r="CYF435" s="1209"/>
      <c r="CYG435" s="1209"/>
      <c r="CYH435" s="1209"/>
      <c r="CYI435" s="1209"/>
      <c r="CYJ435" s="1210"/>
      <c r="CYK435" s="1211"/>
      <c r="CYL435" s="1210"/>
      <c r="CYN435" s="1208"/>
      <c r="CYO435" s="1209"/>
      <c r="CYP435" s="1209"/>
      <c r="CYQ435" s="1209"/>
      <c r="CYR435" s="1209"/>
      <c r="CYS435" s="1210"/>
      <c r="CYT435" s="1211"/>
      <c r="CYU435" s="1210"/>
      <c r="CYW435" s="1208"/>
      <c r="CYX435" s="1209"/>
      <c r="CYY435" s="1209"/>
      <c r="CYZ435" s="1209"/>
      <c r="CZA435" s="1209"/>
      <c r="CZB435" s="1210"/>
      <c r="CZC435" s="1211"/>
      <c r="CZD435" s="1210"/>
      <c r="CZF435" s="1208"/>
      <c r="CZG435" s="1209"/>
      <c r="CZH435" s="1209"/>
      <c r="CZI435" s="1209"/>
      <c r="CZJ435" s="1209"/>
      <c r="CZK435" s="1210"/>
      <c r="CZL435" s="1211"/>
      <c r="CZM435" s="1210"/>
      <c r="CZO435" s="1208"/>
      <c r="CZP435" s="1209"/>
      <c r="CZQ435" s="1209"/>
      <c r="CZR435" s="1209"/>
      <c r="CZS435" s="1209"/>
      <c r="CZT435" s="1210"/>
      <c r="CZU435" s="1211"/>
      <c r="CZV435" s="1210"/>
      <c r="CZX435" s="1208"/>
      <c r="CZY435" s="1209"/>
      <c r="CZZ435" s="1209"/>
      <c r="DAA435" s="1209"/>
      <c r="DAB435" s="1209"/>
      <c r="DAC435" s="1210"/>
      <c r="DAD435" s="1211"/>
      <c r="DAE435" s="1210"/>
      <c r="DAG435" s="1208"/>
      <c r="DAH435" s="1209"/>
      <c r="DAI435" s="1209"/>
      <c r="DAJ435" s="1209"/>
      <c r="DAK435" s="1209"/>
      <c r="DAL435" s="1210"/>
      <c r="DAM435" s="1211"/>
      <c r="DAN435" s="1210"/>
      <c r="DAP435" s="1208"/>
      <c r="DAQ435" s="1209"/>
      <c r="DAR435" s="1209"/>
      <c r="DAS435" s="1209"/>
      <c r="DAT435" s="1209"/>
      <c r="DAU435" s="1210"/>
      <c r="DAV435" s="1211"/>
      <c r="DAW435" s="1210"/>
      <c r="DAY435" s="1208"/>
      <c r="DAZ435" s="1209"/>
      <c r="DBA435" s="1209"/>
      <c r="DBB435" s="1209"/>
      <c r="DBC435" s="1209"/>
      <c r="DBD435" s="1210"/>
      <c r="DBE435" s="1211"/>
      <c r="DBF435" s="1210"/>
      <c r="DBH435" s="1208"/>
      <c r="DBI435" s="1209"/>
      <c r="DBJ435" s="1209"/>
      <c r="DBK435" s="1209"/>
      <c r="DBL435" s="1209"/>
      <c r="DBM435" s="1210"/>
      <c r="DBN435" s="1211"/>
      <c r="DBO435" s="1210"/>
      <c r="DBQ435" s="1208"/>
      <c r="DBR435" s="1209"/>
      <c r="DBS435" s="1209"/>
      <c r="DBT435" s="1209"/>
      <c r="DBU435" s="1209"/>
      <c r="DBV435" s="1210"/>
      <c r="DBW435" s="1211"/>
      <c r="DBX435" s="1210"/>
      <c r="DBZ435" s="1208"/>
      <c r="DCA435" s="1209"/>
      <c r="DCB435" s="1209"/>
      <c r="DCC435" s="1209"/>
      <c r="DCD435" s="1209"/>
      <c r="DCE435" s="1210"/>
      <c r="DCF435" s="1211"/>
      <c r="DCG435" s="1210"/>
      <c r="DCI435" s="1208"/>
      <c r="DCJ435" s="1209"/>
      <c r="DCK435" s="1209"/>
      <c r="DCL435" s="1209"/>
      <c r="DCM435" s="1209"/>
      <c r="DCN435" s="1210"/>
      <c r="DCO435" s="1211"/>
      <c r="DCP435" s="1210"/>
      <c r="DCR435" s="1208"/>
      <c r="DCS435" s="1209"/>
      <c r="DCT435" s="1209"/>
      <c r="DCU435" s="1209"/>
      <c r="DCV435" s="1209"/>
      <c r="DCW435" s="1210"/>
      <c r="DCX435" s="1211"/>
      <c r="DCY435" s="1210"/>
      <c r="DDA435" s="1208"/>
      <c r="DDB435" s="1209"/>
      <c r="DDC435" s="1209"/>
      <c r="DDD435" s="1209"/>
      <c r="DDE435" s="1209"/>
      <c r="DDF435" s="1210"/>
      <c r="DDG435" s="1211"/>
      <c r="DDH435" s="1210"/>
      <c r="DDJ435" s="1208"/>
      <c r="DDK435" s="1209"/>
      <c r="DDL435" s="1209"/>
      <c r="DDM435" s="1209"/>
      <c r="DDN435" s="1209"/>
      <c r="DDO435" s="1210"/>
      <c r="DDP435" s="1211"/>
      <c r="DDQ435" s="1210"/>
      <c r="DDS435" s="1208"/>
      <c r="DDT435" s="1209"/>
      <c r="DDU435" s="1209"/>
      <c r="DDV435" s="1209"/>
      <c r="DDW435" s="1209"/>
      <c r="DDX435" s="1210"/>
      <c r="DDY435" s="1211"/>
      <c r="DDZ435" s="1210"/>
      <c r="DEB435" s="1208"/>
      <c r="DEC435" s="1209"/>
      <c r="DED435" s="1209"/>
      <c r="DEE435" s="1209"/>
      <c r="DEF435" s="1209"/>
      <c r="DEG435" s="1210"/>
      <c r="DEH435" s="1211"/>
      <c r="DEI435" s="1210"/>
      <c r="DEK435" s="1208"/>
      <c r="DEL435" s="1209"/>
      <c r="DEM435" s="1209"/>
      <c r="DEN435" s="1209"/>
      <c r="DEO435" s="1209"/>
      <c r="DEP435" s="1210"/>
      <c r="DEQ435" s="1211"/>
      <c r="DER435" s="1210"/>
      <c r="DET435" s="1208"/>
      <c r="DEU435" s="1209"/>
      <c r="DEV435" s="1209"/>
      <c r="DEW435" s="1209"/>
      <c r="DEX435" s="1209"/>
      <c r="DEY435" s="1210"/>
      <c r="DEZ435" s="1211"/>
      <c r="DFA435" s="1210"/>
      <c r="DFC435" s="1208"/>
      <c r="DFD435" s="1209"/>
      <c r="DFE435" s="1209"/>
      <c r="DFF435" s="1209"/>
      <c r="DFG435" s="1209"/>
      <c r="DFH435" s="1210"/>
      <c r="DFI435" s="1211"/>
      <c r="DFJ435" s="1210"/>
      <c r="DFL435" s="1208"/>
      <c r="DFM435" s="1209"/>
      <c r="DFN435" s="1209"/>
      <c r="DFO435" s="1209"/>
      <c r="DFP435" s="1209"/>
      <c r="DFQ435" s="1210"/>
      <c r="DFR435" s="1211"/>
      <c r="DFS435" s="1210"/>
      <c r="DFU435" s="1208"/>
      <c r="DFV435" s="1209"/>
      <c r="DFW435" s="1209"/>
      <c r="DFX435" s="1209"/>
      <c r="DFY435" s="1209"/>
      <c r="DFZ435" s="1210"/>
      <c r="DGA435" s="1211"/>
      <c r="DGB435" s="1210"/>
      <c r="DGD435" s="1208"/>
      <c r="DGE435" s="1209"/>
      <c r="DGF435" s="1209"/>
      <c r="DGG435" s="1209"/>
      <c r="DGH435" s="1209"/>
      <c r="DGI435" s="1210"/>
      <c r="DGJ435" s="1211"/>
      <c r="DGK435" s="1210"/>
      <c r="DGM435" s="1208"/>
      <c r="DGN435" s="1209"/>
      <c r="DGO435" s="1209"/>
      <c r="DGP435" s="1209"/>
      <c r="DGQ435" s="1209"/>
      <c r="DGR435" s="1210"/>
      <c r="DGS435" s="1211"/>
      <c r="DGT435" s="1210"/>
      <c r="DGV435" s="1208"/>
      <c r="DGW435" s="1209"/>
      <c r="DGX435" s="1209"/>
      <c r="DGY435" s="1209"/>
      <c r="DGZ435" s="1209"/>
      <c r="DHA435" s="1210"/>
      <c r="DHB435" s="1211"/>
      <c r="DHC435" s="1210"/>
      <c r="DHE435" s="1208"/>
      <c r="DHF435" s="1209"/>
      <c r="DHG435" s="1209"/>
      <c r="DHH435" s="1209"/>
      <c r="DHI435" s="1209"/>
      <c r="DHJ435" s="1210"/>
      <c r="DHK435" s="1211"/>
      <c r="DHL435" s="1210"/>
      <c r="DHN435" s="1208"/>
      <c r="DHO435" s="1209"/>
      <c r="DHP435" s="1209"/>
      <c r="DHQ435" s="1209"/>
      <c r="DHR435" s="1209"/>
      <c r="DHS435" s="1210"/>
      <c r="DHT435" s="1211"/>
      <c r="DHU435" s="1210"/>
      <c r="DHW435" s="1208"/>
      <c r="DHX435" s="1209"/>
      <c r="DHY435" s="1209"/>
      <c r="DHZ435" s="1209"/>
      <c r="DIA435" s="1209"/>
      <c r="DIB435" s="1210"/>
      <c r="DIC435" s="1211"/>
      <c r="DID435" s="1210"/>
      <c r="DIF435" s="1208"/>
      <c r="DIG435" s="1209"/>
      <c r="DIH435" s="1209"/>
      <c r="DII435" s="1209"/>
      <c r="DIJ435" s="1209"/>
      <c r="DIK435" s="1210"/>
      <c r="DIL435" s="1211"/>
      <c r="DIM435" s="1210"/>
      <c r="DIO435" s="1208"/>
      <c r="DIP435" s="1209"/>
      <c r="DIQ435" s="1209"/>
      <c r="DIR435" s="1209"/>
      <c r="DIS435" s="1209"/>
      <c r="DIT435" s="1210"/>
      <c r="DIU435" s="1211"/>
      <c r="DIV435" s="1210"/>
      <c r="DIX435" s="1208"/>
      <c r="DIY435" s="1209"/>
      <c r="DIZ435" s="1209"/>
      <c r="DJA435" s="1209"/>
      <c r="DJB435" s="1209"/>
      <c r="DJC435" s="1210"/>
      <c r="DJD435" s="1211"/>
      <c r="DJE435" s="1210"/>
      <c r="DJG435" s="1208"/>
      <c r="DJH435" s="1209"/>
      <c r="DJI435" s="1209"/>
      <c r="DJJ435" s="1209"/>
      <c r="DJK435" s="1209"/>
      <c r="DJL435" s="1210"/>
      <c r="DJM435" s="1211"/>
      <c r="DJN435" s="1210"/>
      <c r="DJP435" s="1208"/>
      <c r="DJQ435" s="1209"/>
      <c r="DJR435" s="1209"/>
      <c r="DJS435" s="1209"/>
      <c r="DJT435" s="1209"/>
      <c r="DJU435" s="1210"/>
      <c r="DJV435" s="1211"/>
      <c r="DJW435" s="1210"/>
      <c r="DJY435" s="1208"/>
      <c r="DJZ435" s="1209"/>
      <c r="DKA435" s="1209"/>
      <c r="DKB435" s="1209"/>
      <c r="DKC435" s="1209"/>
      <c r="DKD435" s="1210"/>
      <c r="DKE435" s="1211"/>
      <c r="DKF435" s="1210"/>
      <c r="DKH435" s="1208"/>
      <c r="DKI435" s="1209"/>
      <c r="DKJ435" s="1209"/>
      <c r="DKK435" s="1209"/>
      <c r="DKL435" s="1209"/>
      <c r="DKM435" s="1210"/>
      <c r="DKN435" s="1211"/>
      <c r="DKO435" s="1210"/>
      <c r="DKQ435" s="1208"/>
      <c r="DKR435" s="1209"/>
      <c r="DKS435" s="1209"/>
      <c r="DKT435" s="1209"/>
      <c r="DKU435" s="1209"/>
      <c r="DKV435" s="1210"/>
      <c r="DKW435" s="1211"/>
      <c r="DKX435" s="1210"/>
      <c r="DKZ435" s="1208"/>
      <c r="DLA435" s="1209"/>
      <c r="DLB435" s="1209"/>
      <c r="DLC435" s="1209"/>
      <c r="DLD435" s="1209"/>
      <c r="DLE435" s="1210"/>
      <c r="DLF435" s="1211"/>
      <c r="DLG435" s="1210"/>
      <c r="DLI435" s="1208"/>
      <c r="DLJ435" s="1209"/>
      <c r="DLK435" s="1209"/>
      <c r="DLL435" s="1209"/>
      <c r="DLM435" s="1209"/>
      <c r="DLN435" s="1210"/>
      <c r="DLO435" s="1211"/>
      <c r="DLP435" s="1210"/>
      <c r="DLR435" s="1208"/>
      <c r="DLS435" s="1209"/>
      <c r="DLT435" s="1209"/>
      <c r="DLU435" s="1209"/>
      <c r="DLV435" s="1209"/>
      <c r="DLW435" s="1210"/>
      <c r="DLX435" s="1211"/>
      <c r="DLY435" s="1210"/>
      <c r="DMA435" s="1208"/>
      <c r="DMB435" s="1209"/>
      <c r="DMC435" s="1209"/>
      <c r="DMD435" s="1209"/>
      <c r="DME435" s="1209"/>
      <c r="DMF435" s="1210"/>
      <c r="DMG435" s="1211"/>
      <c r="DMH435" s="1210"/>
      <c r="DMJ435" s="1208"/>
      <c r="DMK435" s="1209"/>
      <c r="DML435" s="1209"/>
      <c r="DMM435" s="1209"/>
      <c r="DMN435" s="1209"/>
      <c r="DMO435" s="1210"/>
      <c r="DMP435" s="1211"/>
      <c r="DMQ435" s="1210"/>
      <c r="DMS435" s="1208"/>
      <c r="DMT435" s="1209"/>
      <c r="DMU435" s="1209"/>
      <c r="DMV435" s="1209"/>
      <c r="DMW435" s="1209"/>
      <c r="DMX435" s="1210"/>
      <c r="DMY435" s="1211"/>
      <c r="DMZ435" s="1210"/>
      <c r="DNB435" s="1208"/>
      <c r="DNC435" s="1209"/>
      <c r="DND435" s="1209"/>
      <c r="DNE435" s="1209"/>
      <c r="DNF435" s="1209"/>
      <c r="DNG435" s="1210"/>
      <c r="DNH435" s="1211"/>
      <c r="DNI435" s="1210"/>
      <c r="DNK435" s="1208"/>
      <c r="DNL435" s="1209"/>
      <c r="DNM435" s="1209"/>
      <c r="DNN435" s="1209"/>
      <c r="DNO435" s="1209"/>
      <c r="DNP435" s="1210"/>
      <c r="DNQ435" s="1211"/>
      <c r="DNR435" s="1210"/>
      <c r="DNT435" s="1208"/>
      <c r="DNU435" s="1209"/>
      <c r="DNV435" s="1209"/>
      <c r="DNW435" s="1209"/>
      <c r="DNX435" s="1209"/>
      <c r="DNY435" s="1210"/>
      <c r="DNZ435" s="1211"/>
      <c r="DOA435" s="1210"/>
      <c r="DOC435" s="1208"/>
      <c r="DOD435" s="1209"/>
      <c r="DOE435" s="1209"/>
      <c r="DOF435" s="1209"/>
      <c r="DOG435" s="1209"/>
      <c r="DOH435" s="1210"/>
      <c r="DOI435" s="1211"/>
      <c r="DOJ435" s="1210"/>
      <c r="DOL435" s="1208"/>
      <c r="DOM435" s="1209"/>
      <c r="DON435" s="1209"/>
      <c r="DOO435" s="1209"/>
      <c r="DOP435" s="1209"/>
      <c r="DOQ435" s="1210"/>
      <c r="DOR435" s="1211"/>
      <c r="DOS435" s="1210"/>
      <c r="DOU435" s="1208"/>
      <c r="DOV435" s="1209"/>
      <c r="DOW435" s="1209"/>
      <c r="DOX435" s="1209"/>
      <c r="DOY435" s="1209"/>
      <c r="DOZ435" s="1210"/>
      <c r="DPA435" s="1211"/>
      <c r="DPB435" s="1210"/>
      <c r="DPD435" s="1208"/>
      <c r="DPE435" s="1209"/>
      <c r="DPF435" s="1209"/>
      <c r="DPG435" s="1209"/>
      <c r="DPH435" s="1209"/>
      <c r="DPI435" s="1210"/>
      <c r="DPJ435" s="1211"/>
      <c r="DPK435" s="1210"/>
      <c r="DPM435" s="1208"/>
      <c r="DPN435" s="1209"/>
      <c r="DPO435" s="1209"/>
      <c r="DPP435" s="1209"/>
      <c r="DPQ435" s="1209"/>
      <c r="DPR435" s="1210"/>
      <c r="DPS435" s="1211"/>
      <c r="DPT435" s="1210"/>
      <c r="DPV435" s="1208"/>
      <c r="DPW435" s="1209"/>
      <c r="DPX435" s="1209"/>
      <c r="DPY435" s="1209"/>
      <c r="DPZ435" s="1209"/>
      <c r="DQA435" s="1210"/>
      <c r="DQB435" s="1211"/>
      <c r="DQC435" s="1210"/>
      <c r="DQE435" s="1208"/>
      <c r="DQF435" s="1209"/>
      <c r="DQG435" s="1209"/>
      <c r="DQH435" s="1209"/>
      <c r="DQI435" s="1209"/>
      <c r="DQJ435" s="1210"/>
      <c r="DQK435" s="1211"/>
      <c r="DQL435" s="1210"/>
      <c r="DQN435" s="1208"/>
      <c r="DQO435" s="1209"/>
      <c r="DQP435" s="1209"/>
      <c r="DQQ435" s="1209"/>
      <c r="DQR435" s="1209"/>
      <c r="DQS435" s="1210"/>
      <c r="DQT435" s="1211"/>
      <c r="DQU435" s="1210"/>
      <c r="DQW435" s="1208"/>
      <c r="DQX435" s="1209"/>
      <c r="DQY435" s="1209"/>
      <c r="DQZ435" s="1209"/>
      <c r="DRA435" s="1209"/>
      <c r="DRB435" s="1210"/>
      <c r="DRC435" s="1211"/>
      <c r="DRD435" s="1210"/>
      <c r="DRF435" s="1208"/>
      <c r="DRG435" s="1209"/>
      <c r="DRH435" s="1209"/>
      <c r="DRI435" s="1209"/>
      <c r="DRJ435" s="1209"/>
      <c r="DRK435" s="1210"/>
      <c r="DRL435" s="1211"/>
      <c r="DRM435" s="1210"/>
      <c r="DRO435" s="1208"/>
      <c r="DRP435" s="1209"/>
      <c r="DRQ435" s="1209"/>
      <c r="DRR435" s="1209"/>
      <c r="DRS435" s="1209"/>
      <c r="DRT435" s="1210"/>
      <c r="DRU435" s="1211"/>
      <c r="DRV435" s="1210"/>
      <c r="DRX435" s="1208"/>
      <c r="DRY435" s="1209"/>
      <c r="DRZ435" s="1209"/>
      <c r="DSA435" s="1209"/>
      <c r="DSB435" s="1209"/>
      <c r="DSC435" s="1210"/>
      <c r="DSD435" s="1211"/>
      <c r="DSE435" s="1210"/>
      <c r="DSG435" s="1208"/>
      <c r="DSH435" s="1209"/>
      <c r="DSI435" s="1209"/>
      <c r="DSJ435" s="1209"/>
      <c r="DSK435" s="1209"/>
      <c r="DSL435" s="1210"/>
      <c r="DSM435" s="1211"/>
      <c r="DSN435" s="1210"/>
      <c r="DSP435" s="1208"/>
      <c r="DSQ435" s="1209"/>
      <c r="DSR435" s="1209"/>
      <c r="DSS435" s="1209"/>
      <c r="DST435" s="1209"/>
      <c r="DSU435" s="1210"/>
      <c r="DSV435" s="1211"/>
      <c r="DSW435" s="1210"/>
      <c r="DSY435" s="1208"/>
      <c r="DSZ435" s="1209"/>
      <c r="DTA435" s="1209"/>
      <c r="DTB435" s="1209"/>
      <c r="DTC435" s="1209"/>
      <c r="DTD435" s="1210"/>
      <c r="DTE435" s="1211"/>
      <c r="DTF435" s="1210"/>
      <c r="DTH435" s="1208"/>
      <c r="DTI435" s="1209"/>
      <c r="DTJ435" s="1209"/>
      <c r="DTK435" s="1209"/>
      <c r="DTL435" s="1209"/>
      <c r="DTM435" s="1210"/>
      <c r="DTN435" s="1211"/>
      <c r="DTO435" s="1210"/>
      <c r="DTQ435" s="1208"/>
      <c r="DTR435" s="1209"/>
      <c r="DTS435" s="1209"/>
      <c r="DTT435" s="1209"/>
      <c r="DTU435" s="1209"/>
      <c r="DTV435" s="1210"/>
      <c r="DTW435" s="1211"/>
      <c r="DTX435" s="1210"/>
      <c r="DTZ435" s="1208"/>
      <c r="DUA435" s="1209"/>
      <c r="DUB435" s="1209"/>
      <c r="DUC435" s="1209"/>
      <c r="DUD435" s="1209"/>
      <c r="DUE435" s="1210"/>
      <c r="DUF435" s="1211"/>
      <c r="DUG435" s="1210"/>
      <c r="DUI435" s="1208"/>
      <c r="DUJ435" s="1209"/>
      <c r="DUK435" s="1209"/>
      <c r="DUL435" s="1209"/>
      <c r="DUM435" s="1209"/>
      <c r="DUN435" s="1210"/>
      <c r="DUO435" s="1211"/>
      <c r="DUP435" s="1210"/>
      <c r="DUR435" s="1208"/>
      <c r="DUS435" s="1209"/>
      <c r="DUT435" s="1209"/>
      <c r="DUU435" s="1209"/>
      <c r="DUV435" s="1209"/>
      <c r="DUW435" s="1210"/>
      <c r="DUX435" s="1211"/>
      <c r="DUY435" s="1210"/>
      <c r="DVA435" s="1208"/>
      <c r="DVB435" s="1209"/>
      <c r="DVC435" s="1209"/>
      <c r="DVD435" s="1209"/>
      <c r="DVE435" s="1209"/>
      <c r="DVF435" s="1210"/>
      <c r="DVG435" s="1211"/>
      <c r="DVH435" s="1210"/>
      <c r="DVJ435" s="1208"/>
      <c r="DVK435" s="1209"/>
      <c r="DVL435" s="1209"/>
      <c r="DVM435" s="1209"/>
      <c r="DVN435" s="1209"/>
      <c r="DVO435" s="1210"/>
      <c r="DVP435" s="1211"/>
      <c r="DVQ435" s="1210"/>
      <c r="DVS435" s="1208"/>
      <c r="DVT435" s="1209"/>
      <c r="DVU435" s="1209"/>
      <c r="DVV435" s="1209"/>
      <c r="DVW435" s="1209"/>
      <c r="DVX435" s="1210"/>
      <c r="DVY435" s="1211"/>
      <c r="DVZ435" s="1210"/>
      <c r="DWB435" s="1208"/>
      <c r="DWC435" s="1209"/>
      <c r="DWD435" s="1209"/>
      <c r="DWE435" s="1209"/>
      <c r="DWF435" s="1209"/>
      <c r="DWG435" s="1210"/>
      <c r="DWH435" s="1211"/>
      <c r="DWI435" s="1210"/>
      <c r="DWK435" s="1208"/>
      <c r="DWL435" s="1209"/>
      <c r="DWM435" s="1209"/>
      <c r="DWN435" s="1209"/>
      <c r="DWO435" s="1209"/>
      <c r="DWP435" s="1210"/>
      <c r="DWQ435" s="1211"/>
      <c r="DWR435" s="1210"/>
      <c r="DWT435" s="1208"/>
      <c r="DWU435" s="1209"/>
      <c r="DWV435" s="1209"/>
      <c r="DWW435" s="1209"/>
      <c r="DWX435" s="1209"/>
      <c r="DWY435" s="1210"/>
      <c r="DWZ435" s="1211"/>
      <c r="DXA435" s="1210"/>
      <c r="DXC435" s="1208"/>
      <c r="DXD435" s="1209"/>
      <c r="DXE435" s="1209"/>
      <c r="DXF435" s="1209"/>
      <c r="DXG435" s="1209"/>
      <c r="DXH435" s="1210"/>
      <c r="DXI435" s="1211"/>
      <c r="DXJ435" s="1210"/>
      <c r="DXL435" s="1208"/>
      <c r="DXM435" s="1209"/>
      <c r="DXN435" s="1209"/>
      <c r="DXO435" s="1209"/>
      <c r="DXP435" s="1209"/>
      <c r="DXQ435" s="1210"/>
      <c r="DXR435" s="1211"/>
      <c r="DXS435" s="1210"/>
      <c r="DXU435" s="1208"/>
      <c r="DXV435" s="1209"/>
      <c r="DXW435" s="1209"/>
      <c r="DXX435" s="1209"/>
      <c r="DXY435" s="1209"/>
      <c r="DXZ435" s="1210"/>
      <c r="DYA435" s="1211"/>
      <c r="DYB435" s="1210"/>
      <c r="DYD435" s="1208"/>
      <c r="DYE435" s="1209"/>
      <c r="DYF435" s="1209"/>
      <c r="DYG435" s="1209"/>
      <c r="DYH435" s="1209"/>
      <c r="DYI435" s="1210"/>
      <c r="DYJ435" s="1211"/>
      <c r="DYK435" s="1210"/>
      <c r="DYM435" s="1208"/>
      <c r="DYN435" s="1209"/>
      <c r="DYO435" s="1209"/>
      <c r="DYP435" s="1209"/>
      <c r="DYQ435" s="1209"/>
      <c r="DYR435" s="1210"/>
      <c r="DYS435" s="1211"/>
      <c r="DYT435" s="1210"/>
      <c r="DYV435" s="1208"/>
      <c r="DYW435" s="1209"/>
      <c r="DYX435" s="1209"/>
      <c r="DYY435" s="1209"/>
      <c r="DYZ435" s="1209"/>
      <c r="DZA435" s="1210"/>
      <c r="DZB435" s="1211"/>
      <c r="DZC435" s="1210"/>
      <c r="DZE435" s="1208"/>
      <c r="DZF435" s="1209"/>
      <c r="DZG435" s="1209"/>
      <c r="DZH435" s="1209"/>
      <c r="DZI435" s="1209"/>
      <c r="DZJ435" s="1210"/>
      <c r="DZK435" s="1211"/>
      <c r="DZL435" s="1210"/>
      <c r="DZN435" s="1208"/>
      <c r="DZO435" s="1209"/>
      <c r="DZP435" s="1209"/>
      <c r="DZQ435" s="1209"/>
      <c r="DZR435" s="1209"/>
      <c r="DZS435" s="1210"/>
      <c r="DZT435" s="1211"/>
      <c r="DZU435" s="1210"/>
      <c r="DZW435" s="1208"/>
      <c r="DZX435" s="1209"/>
      <c r="DZY435" s="1209"/>
      <c r="DZZ435" s="1209"/>
      <c r="EAA435" s="1209"/>
      <c r="EAB435" s="1210"/>
      <c r="EAC435" s="1211"/>
      <c r="EAD435" s="1210"/>
      <c r="EAF435" s="1208"/>
      <c r="EAG435" s="1209"/>
      <c r="EAH435" s="1209"/>
      <c r="EAI435" s="1209"/>
      <c r="EAJ435" s="1209"/>
      <c r="EAK435" s="1210"/>
      <c r="EAL435" s="1211"/>
      <c r="EAM435" s="1210"/>
      <c r="EAO435" s="1208"/>
      <c r="EAP435" s="1209"/>
      <c r="EAQ435" s="1209"/>
      <c r="EAR435" s="1209"/>
      <c r="EAS435" s="1209"/>
      <c r="EAT435" s="1210"/>
      <c r="EAU435" s="1211"/>
      <c r="EAV435" s="1210"/>
      <c r="EAX435" s="1208"/>
      <c r="EAY435" s="1209"/>
      <c r="EAZ435" s="1209"/>
      <c r="EBA435" s="1209"/>
      <c r="EBB435" s="1209"/>
      <c r="EBC435" s="1210"/>
      <c r="EBD435" s="1211"/>
      <c r="EBE435" s="1210"/>
      <c r="EBG435" s="1208"/>
      <c r="EBH435" s="1209"/>
      <c r="EBI435" s="1209"/>
      <c r="EBJ435" s="1209"/>
      <c r="EBK435" s="1209"/>
      <c r="EBL435" s="1210"/>
      <c r="EBM435" s="1211"/>
      <c r="EBN435" s="1210"/>
      <c r="EBP435" s="1208"/>
      <c r="EBQ435" s="1209"/>
      <c r="EBR435" s="1209"/>
      <c r="EBS435" s="1209"/>
      <c r="EBT435" s="1209"/>
      <c r="EBU435" s="1210"/>
      <c r="EBV435" s="1211"/>
      <c r="EBW435" s="1210"/>
      <c r="EBY435" s="1208"/>
      <c r="EBZ435" s="1209"/>
      <c r="ECA435" s="1209"/>
      <c r="ECB435" s="1209"/>
      <c r="ECC435" s="1209"/>
      <c r="ECD435" s="1210"/>
      <c r="ECE435" s="1211"/>
      <c r="ECF435" s="1210"/>
      <c r="ECH435" s="1208"/>
      <c r="ECI435" s="1209"/>
      <c r="ECJ435" s="1209"/>
      <c r="ECK435" s="1209"/>
      <c r="ECL435" s="1209"/>
      <c r="ECM435" s="1210"/>
      <c r="ECN435" s="1211"/>
      <c r="ECO435" s="1210"/>
      <c r="ECQ435" s="1208"/>
      <c r="ECR435" s="1209"/>
      <c r="ECS435" s="1209"/>
      <c r="ECT435" s="1209"/>
      <c r="ECU435" s="1209"/>
      <c r="ECV435" s="1210"/>
      <c r="ECW435" s="1211"/>
      <c r="ECX435" s="1210"/>
      <c r="ECZ435" s="1208"/>
      <c r="EDA435" s="1209"/>
      <c r="EDB435" s="1209"/>
      <c r="EDC435" s="1209"/>
      <c r="EDD435" s="1209"/>
      <c r="EDE435" s="1210"/>
      <c r="EDF435" s="1211"/>
      <c r="EDG435" s="1210"/>
      <c r="EDI435" s="1208"/>
      <c r="EDJ435" s="1209"/>
      <c r="EDK435" s="1209"/>
      <c r="EDL435" s="1209"/>
      <c r="EDM435" s="1209"/>
      <c r="EDN435" s="1210"/>
      <c r="EDO435" s="1211"/>
      <c r="EDP435" s="1210"/>
      <c r="EDR435" s="1208"/>
      <c r="EDS435" s="1209"/>
      <c r="EDT435" s="1209"/>
      <c r="EDU435" s="1209"/>
      <c r="EDV435" s="1209"/>
      <c r="EDW435" s="1210"/>
      <c r="EDX435" s="1211"/>
      <c r="EDY435" s="1210"/>
      <c r="EEA435" s="1208"/>
      <c r="EEB435" s="1209"/>
      <c r="EEC435" s="1209"/>
      <c r="EED435" s="1209"/>
      <c r="EEE435" s="1209"/>
      <c r="EEF435" s="1210"/>
      <c r="EEG435" s="1211"/>
      <c r="EEH435" s="1210"/>
      <c r="EEJ435" s="1208"/>
      <c r="EEK435" s="1209"/>
      <c r="EEL435" s="1209"/>
      <c r="EEM435" s="1209"/>
      <c r="EEN435" s="1209"/>
      <c r="EEO435" s="1210"/>
      <c r="EEP435" s="1211"/>
      <c r="EEQ435" s="1210"/>
      <c r="EES435" s="1208"/>
      <c r="EET435" s="1209"/>
      <c r="EEU435" s="1209"/>
      <c r="EEV435" s="1209"/>
      <c r="EEW435" s="1209"/>
      <c r="EEX435" s="1210"/>
      <c r="EEY435" s="1211"/>
      <c r="EEZ435" s="1210"/>
      <c r="EFB435" s="1208"/>
      <c r="EFC435" s="1209"/>
      <c r="EFD435" s="1209"/>
      <c r="EFE435" s="1209"/>
      <c r="EFF435" s="1209"/>
      <c r="EFG435" s="1210"/>
      <c r="EFH435" s="1211"/>
      <c r="EFI435" s="1210"/>
      <c r="EFK435" s="1208"/>
      <c r="EFL435" s="1209"/>
      <c r="EFM435" s="1209"/>
      <c r="EFN435" s="1209"/>
      <c r="EFO435" s="1209"/>
      <c r="EFP435" s="1210"/>
      <c r="EFQ435" s="1211"/>
      <c r="EFR435" s="1210"/>
      <c r="EFT435" s="1208"/>
      <c r="EFU435" s="1209"/>
      <c r="EFV435" s="1209"/>
      <c r="EFW435" s="1209"/>
      <c r="EFX435" s="1209"/>
      <c r="EFY435" s="1210"/>
      <c r="EFZ435" s="1211"/>
      <c r="EGA435" s="1210"/>
      <c r="EGC435" s="1208"/>
      <c r="EGD435" s="1209"/>
      <c r="EGE435" s="1209"/>
      <c r="EGF435" s="1209"/>
      <c r="EGG435" s="1209"/>
      <c r="EGH435" s="1210"/>
      <c r="EGI435" s="1211"/>
      <c r="EGJ435" s="1210"/>
      <c r="EGL435" s="1208"/>
      <c r="EGM435" s="1209"/>
      <c r="EGN435" s="1209"/>
      <c r="EGO435" s="1209"/>
      <c r="EGP435" s="1209"/>
      <c r="EGQ435" s="1210"/>
      <c r="EGR435" s="1211"/>
      <c r="EGS435" s="1210"/>
      <c r="EGU435" s="1208"/>
      <c r="EGV435" s="1209"/>
      <c r="EGW435" s="1209"/>
      <c r="EGX435" s="1209"/>
      <c r="EGY435" s="1209"/>
      <c r="EGZ435" s="1210"/>
      <c r="EHA435" s="1211"/>
      <c r="EHB435" s="1210"/>
      <c r="EHD435" s="1208"/>
      <c r="EHE435" s="1209"/>
      <c r="EHF435" s="1209"/>
      <c r="EHG435" s="1209"/>
      <c r="EHH435" s="1209"/>
      <c r="EHI435" s="1210"/>
      <c r="EHJ435" s="1211"/>
      <c r="EHK435" s="1210"/>
      <c r="EHM435" s="1208"/>
      <c r="EHN435" s="1209"/>
      <c r="EHO435" s="1209"/>
      <c r="EHP435" s="1209"/>
      <c r="EHQ435" s="1209"/>
      <c r="EHR435" s="1210"/>
      <c r="EHS435" s="1211"/>
      <c r="EHT435" s="1210"/>
      <c r="EHV435" s="1208"/>
      <c r="EHW435" s="1209"/>
      <c r="EHX435" s="1209"/>
      <c r="EHY435" s="1209"/>
      <c r="EHZ435" s="1209"/>
      <c r="EIA435" s="1210"/>
      <c r="EIB435" s="1211"/>
      <c r="EIC435" s="1210"/>
      <c r="EIE435" s="1208"/>
      <c r="EIF435" s="1209"/>
      <c r="EIG435" s="1209"/>
      <c r="EIH435" s="1209"/>
      <c r="EII435" s="1209"/>
      <c r="EIJ435" s="1210"/>
      <c r="EIK435" s="1211"/>
      <c r="EIL435" s="1210"/>
      <c r="EIN435" s="1208"/>
      <c r="EIO435" s="1209"/>
      <c r="EIP435" s="1209"/>
      <c r="EIQ435" s="1209"/>
      <c r="EIR435" s="1209"/>
      <c r="EIS435" s="1210"/>
      <c r="EIT435" s="1211"/>
      <c r="EIU435" s="1210"/>
      <c r="EIW435" s="1208"/>
      <c r="EIX435" s="1209"/>
      <c r="EIY435" s="1209"/>
      <c r="EIZ435" s="1209"/>
      <c r="EJA435" s="1209"/>
      <c r="EJB435" s="1210"/>
      <c r="EJC435" s="1211"/>
      <c r="EJD435" s="1210"/>
      <c r="EJF435" s="1208"/>
      <c r="EJG435" s="1209"/>
      <c r="EJH435" s="1209"/>
      <c r="EJI435" s="1209"/>
      <c r="EJJ435" s="1209"/>
      <c r="EJK435" s="1210"/>
      <c r="EJL435" s="1211"/>
      <c r="EJM435" s="1210"/>
      <c r="EJO435" s="1208"/>
      <c r="EJP435" s="1209"/>
      <c r="EJQ435" s="1209"/>
      <c r="EJR435" s="1209"/>
      <c r="EJS435" s="1209"/>
      <c r="EJT435" s="1210"/>
      <c r="EJU435" s="1211"/>
      <c r="EJV435" s="1210"/>
      <c r="EJX435" s="1208"/>
      <c r="EJY435" s="1209"/>
      <c r="EJZ435" s="1209"/>
      <c r="EKA435" s="1209"/>
      <c r="EKB435" s="1209"/>
      <c r="EKC435" s="1210"/>
      <c r="EKD435" s="1211"/>
      <c r="EKE435" s="1210"/>
      <c r="EKG435" s="1208"/>
      <c r="EKH435" s="1209"/>
      <c r="EKI435" s="1209"/>
      <c r="EKJ435" s="1209"/>
      <c r="EKK435" s="1209"/>
      <c r="EKL435" s="1210"/>
      <c r="EKM435" s="1211"/>
      <c r="EKN435" s="1210"/>
      <c r="EKP435" s="1208"/>
      <c r="EKQ435" s="1209"/>
      <c r="EKR435" s="1209"/>
      <c r="EKS435" s="1209"/>
      <c r="EKT435" s="1209"/>
      <c r="EKU435" s="1210"/>
      <c r="EKV435" s="1211"/>
      <c r="EKW435" s="1210"/>
      <c r="EKY435" s="1208"/>
      <c r="EKZ435" s="1209"/>
      <c r="ELA435" s="1209"/>
      <c r="ELB435" s="1209"/>
      <c r="ELC435" s="1209"/>
      <c r="ELD435" s="1210"/>
      <c r="ELE435" s="1211"/>
      <c r="ELF435" s="1210"/>
      <c r="ELH435" s="1208"/>
      <c r="ELI435" s="1209"/>
      <c r="ELJ435" s="1209"/>
      <c r="ELK435" s="1209"/>
      <c r="ELL435" s="1209"/>
      <c r="ELM435" s="1210"/>
      <c r="ELN435" s="1211"/>
      <c r="ELO435" s="1210"/>
      <c r="ELQ435" s="1208"/>
      <c r="ELR435" s="1209"/>
      <c r="ELS435" s="1209"/>
      <c r="ELT435" s="1209"/>
      <c r="ELU435" s="1209"/>
      <c r="ELV435" s="1210"/>
      <c r="ELW435" s="1211"/>
      <c r="ELX435" s="1210"/>
      <c r="ELZ435" s="1208"/>
      <c r="EMA435" s="1209"/>
      <c r="EMB435" s="1209"/>
      <c r="EMC435" s="1209"/>
      <c r="EMD435" s="1209"/>
      <c r="EME435" s="1210"/>
      <c r="EMF435" s="1211"/>
      <c r="EMG435" s="1210"/>
      <c r="EMI435" s="1208"/>
      <c r="EMJ435" s="1209"/>
      <c r="EMK435" s="1209"/>
      <c r="EML435" s="1209"/>
      <c r="EMM435" s="1209"/>
      <c r="EMN435" s="1210"/>
      <c r="EMO435" s="1211"/>
      <c r="EMP435" s="1210"/>
      <c r="EMR435" s="1208"/>
      <c r="EMS435" s="1209"/>
      <c r="EMT435" s="1209"/>
      <c r="EMU435" s="1209"/>
      <c r="EMV435" s="1209"/>
      <c r="EMW435" s="1210"/>
      <c r="EMX435" s="1211"/>
      <c r="EMY435" s="1210"/>
      <c r="ENA435" s="1208"/>
      <c r="ENB435" s="1209"/>
      <c r="ENC435" s="1209"/>
      <c r="END435" s="1209"/>
      <c r="ENE435" s="1209"/>
      <c r="ENF435" s="1210"/>
      <c r="ENG435" s="1211"/>
      <c r="ENH435" s="1210"/>
      <c r="ENJ435" s="1208"/>
      <c r="ENK435" s="1209"/>
      <c r="ENL435" s="1209"/>
      <c r="ENM435" s="1209"/>
      <c r="ENN435" s="1209"/>
      <c r="ENO435" s="1210"/>
      <c r="ENP435" s="1211"/>
      <c r="ENQ435" s="1210"/>
      <c r="ENS435" s="1208"/>
      <c r="ENT435" s="1209"/>
      <c r="ENU435" s="1209"/>
      <c r="ENV435" s="1209"/>
      <c r="ENW435" s="1209"/>
      <c r="ENX435" s="1210"/>
      <c r="ENY435" s="1211"/>
      <c r="ENZ435" s="1210"/>
      <c r="EOB435" s="1208"/>
      <c r="EOC435" s="1209"/>
      <c r="EOD435" s="1209"/>
      <c r="EOE435" s="1209"/>
      <c r="EOF435" s="1209"/>
      <c r="EOG435" s="1210"/>
      <c r="EOH435" s="1211"/>
      <c r="EOI435" s="1210"/>
      <c r="EOK435" s="1208"/>
      <c r="EOL435" s="1209"/>
      <c r="EOM435" s="1209"/>
      <c r="EON435" s="1209"/>
      <c r="EOO435" s="1209"/>
      <c r="EOP435" s="1210"/>
      <c r="EOQ435" s="1211"/>
      <c r="EOR435" s="1210"/>
      <c r="EOT435" s="1208"/>
      <c r="EOU435" s="1209"/>
      <c r="EOV435" s="1209"/>
      <c r="EOW435" s="1209"/>
      <c r="EOX435" s="1209"/>
      <c r="EOY435" s="1210"/>
      <c r="EOZ435" s="1211"/>
      <c r="EPA435" s="1210"/>
      <c r="EPC435" s="1208"/>
      <c r="EPD435" s="1209"/>
      <c r="EPE435" s="1209"/>
      <c r="EPF435" s="1209"/>
      <c r="EPG435" s="1209"/>
      <c r="EPH435" s="1210"/>
      <c r="EPI435" s="1211"/>
      <c r="EPJ435" s="1210"/>
      <c r="EPL435" s="1208"/>
      <c r="EPM435" s="1209"/>
      <c r="EPN435" s="1209"/>
      <c r="EPO435" s="1209"/>
      <c r="EPP435" s="1209"/>
      <c r="EPQ435" s="1210"/>
      <c r="EPR435" s="1211"/>
      <c r="EPS435" s="1210"/>
      <c r="EPU435" s="1208"/>
      <c r="EPV435" s="1209"/>
      <c r="EPW435" s="1209"/>
      <c r="EPX435" s="1209"/>
      <c r="EPY435" s="1209"/>
      <c r="EPZ435" s="1210"/>
      <c r="EQA435" s="1211"/>
      <c r="EQB435" s="1210"/>
      <c r="EQD435" s="1208"/>
      <c r="EQE435" s="1209"/>
      <c r="EQF435" s="1209"/>
      <c r="EQG435" s="1209"/>
      <c r="EQH435" s="1209"/>
      <c r="EQI435" s="1210"/>
      <c r="EQJ435" s="1211"/>
      <c r="EQK435" s="1210"/>
      <c r="EQM435" s="1208"/>
      <c r="EQN435" s="1209"/>
      <c r="EQO435" s="1209"/>
      <c r="EQP435" s="1209"/>
      <c r="EQQ435" s="1209"/>
      <c r="EQR435" s="1210"/>
      <c r="EQS435" s="1211"/>
      <c r="EQT435" s="1210"/>
      <c r="EQV435" s="1208"/>
      <c r="EQW435" s="1209"/>
      <c r="EQX435" s="1209"/>
      <c r="EQY435" s="1209"/>
      <c r="EQZ435" s="1209"/>
      <c r="ERA435" s="1210"/>
      <c r="ERB435" s="1211"/>
      <c r="ERC435" s="1210"/>
      <c r="ERE435" s="1208"/>
      <c r="ERF435" s="1209"/>
      <c r="ERG435" s="1209"/>
      <c r="ERH435" s="1209"/>
      <c r="ERI435" s="1209"/>
      <c r="ERJ435" s="1210"/>
      <c r="ERK435" s="1211"/>
      <c r="ERL435" s="1210"/>
      <c r="ERN435" s="1208"/>
      <c r="ERO435" s="1209"/>
      <c r="ERP435" s="1209"/>
      <c r="ERQ435" s="1209"/>
      <c r="ERR435" s="1209"/>
      <c r="ERS435" s="1210"/>
      <c r="ERT435" s="1211"/>
      <c r="ERU435" s="1210"/>
      <c r="ERW435" s="1208"/>
      <c r="ERX435" s="1209"/>
      <c r="ERY435" s="1209"/>
      <c r="ERZ435" s="1209"/>
      <c r="ESA435" s="1209"/>
      <c r="ESB435" s="1210"/>
      <c r="ESC435" s="1211"/>
      <c r="ESD435" s="1210"/>
      <c r="ESF435" s="1208"/>
      <c r="ESG435" s="1209"/>
      <c r="ESH435" s="1209"/>
      <c r="ESI435" s="1209"/>
      <c r="ESJ435" s="1209"/>
      <c r="ESK435" s="1210"/>
      <c r="ESL435" s="1211"/>
      <c r="ESM435" s="1210"/>
      <c r="ESO435" s="1208"/>
      <c r="ESP435" s="1209"/>
      <c r="ESQ435" s="1209"/>
      <c r="ESR435" s="1209"/>
      <c r="ESS435" s="1209"/>
      <c r="EST435" s="1210"/>
      <c r="ESU435" s="1211"/>
      <c r="ESV435" s="1210"/>
      <c r="ESX435" s="1208"/>
      <c r="ESY435" s="1209"/>
      <c r="ESZ435" s="1209"/>
      <c r="ETA435" s="1209"/>
      <c r="ETB435" s="1209"/>
      <c r="ETC435" s="1210"/>
      <c r="ETD435" s="1211"/>
      <c r="ETE435" s="1210"/>
      <c r="ETG435" s="1208"/>
      <c r="ETH435" s="1209"/>
      <c r="ETI435" s="1209"/>
      <c r="ETJ435" s="1209"/>
      <c r="ETK435" s="1209"/>
      <c r="ETL435" s="1210"/>
      <c r="ETM435" s="1211"/>
      <c r="ETN435" s="1210"/>
      <c r="ETP435" s="1208"/>
      <c r="ETQ435" s="1209"/>
      <c r="ETR435" s="1209"/>
      <c r="ETS435" s="1209"/>
      <c r="ETT435" s="1209"/>
      <c r="ETU435" s="1210"/>
      <c r="ETV435" s="1211"/>
      <c r="ETW435" s="1210"/>
      <c r="ETY435" s="1208"/>
      <c r="ETZ435" s="1209"/>
      <c r="EUA435" s="1209"/>
      <c r="EUB435" s="1209"/>
      <c r="EUC435" s="1209"/>
      <c r="EUD435" s="1210"/>
      <c r="EUE435" s="1211"/>
      <c r="EUF435" s="1210"/>
      <c r="EUH435" s="1208"/>
      <c r="EUI435" s="1209"/>
      <c r="EUJ435" s="1209"/>
      <c r="EUK435" s="1209"/>
      <c r="EUL435" s="1209"/>
      <c r="EUM435" s="1210"/>
      <c r="EUN435" s="1211"/>
      <c r="EUO435" s="1210"/>
      <c r="EUQ435" s="1208"/>
      <c r="EUR435" s="1209"/>
      <c r="EUS435" s="1209"/>
      <c r="EUT435" s="1209"/>
      <c r="EUU435" s="1209"/>
      <c r="EUV435" s="1210"/>
      <c r="EUW435" s="1211"/>
      <c r="EUX435" s="1210"/>
      <c r="EUZ435" s="1208"/>
      <c r="EVA435" s="1209"/>
      <c r="EVB435" s="1209"/>
      <c r="EVC435" s="1209"/>
      <c r="EVD435" s="1209"/>
      <c r="EVE435" s="1210"/>
      <c r="EVF435" s="1211"/>
      <c r="EVG435" s="1210"/>
      <c r="EVI435" s="1208"/>
      <c r="EVJ435" s="1209"/>
      <c r="EVK435" s="1209"/>
      <c r="EVL435" s="1209"/>
      <c r="EVM435" s="1209"/>
      <c r="EVN435" s="1210"/>
      <c r="EVO435" s="1211"/>
      <c r="EVP435" s="1210"/>
      <c r="EVR435" s="1208"/>
      <c r="EVS435" s="1209"/>
      <c r="EVT435" s="1209"/>
      <c r="EVU435" s="1209"/>
      <c r="EVV435" s="1209"/>
      <c r="EVW435" s="1210"/>
      <c r="EVX435" s="1211"/>
      <c r="EVY435" s="1210"/>
      <c r="EWA435" s="1208"/>
      <c r="EWB435" s="1209"/>
      <c r="EWC435" s="1209"/>
      <c r="EWD435" s="1209"/>
      <c r="EWE435" s="1209"/>
      <c r="EWF435" s="1210"/>
      <c r="EWG435" s="1211"/>
      <c r="EWH435" s="1210"/>
      <c r="EWJ435" s="1208"/>
      <c r="EWK435" s="1209"/>
      <c r="EWL435" s="1209"/>
      <c r="EWM435" s="1209"/>
      <c r="EWN435" s="1209"/>
      <c r="EWO435" s="1210"/>
      <c r="EWP435" s="1211"/>
      <c r="EWQ435" s="1210"/>
      <c r="EWS435" s="1208"/>
      <c r="EWT435" s="1209"/>
      <c r="EWU435" s="1209"/>
      <c r="EWV435" s="1209"/>
      <c r="EWW435" s="1209"/>
      <c r="EWX435" s="1210"/>
      <c r="EWY435" s="1211"/>
      <c r="EWZ435" s="1210"/>
      <c r="EXB435" s="1208"/>
      <c r="EXC435" s="1209"/>
      <c r="EXD435" s="1209"/>
      <c r="EXE435" s="1209"/>
      <c r="EXF435" s="1209"/>
      <c r="EXG435" s="1210"/>
      <c r="EXH435" s="1211"/>
      <c r="EXI435" s="1210"/>
      <c r="EXK435" s="1208"/>
      <c r="EXL435" s="1209"/>
      <c r="EXM435" s="1209"/>
      <c r="EXN435" s="1209"/>
      <c r="EXO435" s="1209"/>
      <c r="EXP435" s="1210"/>
      <c r="EXQ435" s="1211"/>
      <c r="EXR435" s="1210"/>
      <c r="EXT435" s="1208"/>
      <c r="EXU435" s="1209"/>
      <c r="EXV435" s="1209"/>
      <c r="EXW435" s="1209"/>
      <c r="EXX435" s="1209"/>
      <c r="EXY435" s="1210"/>
      <c r="EXZ435" s="1211"/>
      <c r="EYA435" s="1210"/>
      <c r="EYC435" s="1208"/>
      <c r="EYD435" s="1209"/>
      <c r="EYE435" s="1209"/>
      <c r="EYF435" s="1209"/>
      <c r="EYG435" s="1209"/>
      <c r="EYH435" s="1210"/>
      <c r="EYI435" s="1211"/>
      <c r="EYJ435" s="1210"/>
      <c r="EYL435" s="1208"/>
      <c r="EYM435" s="1209"/>
      <c r="EYN435" s="1209"/>
      <c r="EYO435" s="1209"/>
      <c r="EYP435" s="1209"/>
      <c r="EYQ435" s="1210"/>
      <c r="EYR435" s="1211"/>
      <c r="EYS435" s="1210"/>
      <c r="EYU435" s="1208"/>
      <c r="EYV435" s="1209"/>
      <c r="EYW435" s="1209"/>
      <c r="EYX435" s="1209"/>
      <c r="EYY435" s="1209"/>
      <c r="EYZ435" s="1210"/>
      <c r="EZA435" s="1211"/>
      <c r="EZB435" s="1210"/>
      <c r="EZD435" s="1208"/>
      <c r="EZE435" s="1209"/>
      <c r="EZF435" s="1209"/>
      <c r="EZG435" s="1209"/>
      <c r="EZH435" s="1209"/>
      <c r="EZI435" s="1210"/>
      <c r="EZJ435" s="1211"/>
      <c r="EZK435" s="1210"/>
      <c r="EZM435" s="1208"/>
      <c r="EZN435" s="1209"/>
      <c r="EZO435" s="1209"/>
      <c r="EZP435" s="1209"/>
      <c r="EZQ435" s="1209"/>
      <c r="EZR435" s="1210"/>
      <c r="EZS435" s="1211"/>
      <c r="EZT435" s="1210"/>
      <c r="EZV435" s="1208"/>
      <c r="EZW435" s="1209"/>
      <c r="EZX435" s="1209"/>
      <c r="EZY435" s="1209"/>
      <c r="EZZ435" s="1209"/>
      <c r="FAA435" s="1210"/>
      <c r="FAB435" s="1211"/>
      <c r="FAC435" s="1210"/>
      <c r="FAE435" s="1208"/>
      <c r="FAF435" s="1209"/>
      <c r="FAG435" s="1209"/>
      <c r="FAH435" s="1209"/>
      <c r="FAI435" s="1209"/>
      <c r="FAJ435" s="1210"/>
      <c r="FAK435" s="1211"/>
      <c r="FAL435" s="1210"/>
      <c r="FAN435" s="1208"/>
      <c r="FAO435" s="1209"/>
      <c r="FAP435" s="1209"/>
      <c r="FAQ435" s="1209"/>
      <c r="FAR435" s="1209"/>
      <c r="FAS435" s="1210"/>
      <c r="FAT435" s="1211"/>
      <c r="FAU435" s="1210"/>
      <c r="FAW435" s="1208"/>
      <c r="FAX435" s="1209"/>
      <c r="FAY435" s="1209"/>
      <c r="FAZ435" s="1209"/>
      <c r="FBA435" s="1209"/>
      <c r="FBB435" s="1210"/>
      <c r="FBC435" s="1211"/>
      <c r="FBD435" s="1210"/>
      <c r="FBF435" s="1208"/>
      <c r="FBG435" s="1209"/>
      <c r="FBH435" s="1209"/>
      <c r="FBI435" s="1209"/>
      <c r="FBJ435" s="1209"/>
      <c r="FBK435" s="1210"/>
      <c r="FBL435" s="1211"/>
      <c r="FBM435" s="1210"/>
      <c r="FBO435" s="1208"/>
      <c r="FBP435" s="1209"/>
      <c r="FBQ435" s="1209"/>
      <c r="FBR435" s="1209"/>
      <c r="FBS435" s="1209"/>
      <c r="FBT435" s="1210"/>
      <c r="FBU435" s="1211"/>
      <c r="FBV435" s="1210"/>
      <c r="FBX435" s="1208"/>
      <c r="FBY435" s="1209"/>
      <c r="FBZ435" s="1209"/>
      <c r="FCA435" s="1209"/>
      <c r="FCB435" s="1209"/>
      <c r="FCC435" s="1210"/>
      <c r="FCD435" s="1211"/>
      <c r="FCE435" s="1210"/>
      <c r="FCG435" s="1208"/>
      <c r="FCH435" s="1209"/>
      <c r="FCI435" s="1209"/>
      <c r="FCJ435" s="1209"/>
      <c r="FCK435" s="1209"/>
      <c r="FCL435" s="1210"/>
      <c r="FCM435" s="1211"/>
      <c r="FCN435" s="1210"/>
      <c r="FCP435" s="1208"/>
      <c r="FCQ435" s="1209"/>
      <c r="FCR435" s="1209"/>
      <c r="FCS435" s="1209"/>
      <c r="FCT435" s="1209"/>
      <c r="FCU435" s="1210"/>
      <c r="FCV435" s="1211"/>
      <c r="FCW435" s="1210"/>
      <c r="FCY435" s="1208"/>
      <c r="FCZ435" s="1209"/>
      <c r="FDA435" s="1209"/>
      <c r="FDB435" s="1209"/>
      <c r="FDC435" s="1209"/>
      <c r="FDD435" s="1210"/>
      <c r="FDE435" s="1211"/>
      <c r="FDF435" s="1210"/>
      <c r="FDH435" s="1208"/>
      <c r="FDI435" s="1209"/>
      <c r="FDJ435" s="1209"/>
      <c r="FDK435" s="1209"/>
      <c r="FDL435" s="1209"/>
      <c r="FDM435" s="1210"/>
      <c r="FDN435" s="1211"/>
      <c r="FDO435" s="1210"/>
      <c r="FDQ435" s="1208"/>
      <c r="FDR435" s="1209"/>
      <c r="FDS435" s="1209"/>
      <c r="FDT435" s="1209"/>
      <c r="FDU435" s="1209"/>
      <c r="FDV435" s="1210"/>
      <c r="FDW435" s="1211"/>
      <c r="FDX435" s="1210"/>
      <c r="FDZ435" s="1208"/>
      <c r="FEA435" s="1209"/>
      <c r="FEB435" s="1209"/>
      <c r="FEC435" s="1209"/>
      <c r="FED435" s="1209"/>
      <c r="FEE435" s="1210"/>
      <c r="FEF435" s="1211"/>
      <c r="FEG435" s="1210"/>
      <c r="FEI435" s="1208"/>
      <c r="FEJ435" s="1209"/>
      <c r="FEK435" s="1209"/>
      <c r="FEL435" s="1209"/>
      <c r="FEM435" s="1209"/>
      <c r="FEN435" s="1210"/>
      <c r="FEO435" s="1211"/>
      <c r="FEP435" s="1210"/>
      <c r="FER435" s="1208"/>
      <c r="FES435" s="1209"/>
      <c r="FET435" s="1209"/>
      <c r="FEU435" s="1209"/>
      <c r="FEV435" s="1209"/>
      <c r="FEW435" s="1210"/>
      <c r="FEX435" s="1211"/>
      <c r="FEY435" s="1210"/>
      <c r="FFA435" s="1208"/>
      <c r="FFB435" s="1209"/>
      <c r="FFC435" s="1209"/>
      <c r="FFD435" s="1209"/>
      <c r="FFE435" s="1209"/>
      <c r="FFF435" s="1210"/>
      <c r="FFG435" s="1211"/>
      <c r="FFH435" s="1210"/>
      <c r="FFJ435" s="1208"/>
      <c r="FFK435" s="1209"/>
      <c r="FFL435" s="1209"/>
      <c r="FFM435" s="1209"/>
      <c r="FFN435" s="1209"/>
      <c r="FFO435" s="1210"/>
      <c r="FFP435" s="1211"/>
      <c r="FFQ435" s="1210"/>
      <c r="FFS435" s="1208"/>
      <c r="FFT435" s="1209"/>
      <c r="FFU435" s="1209"/>
      <c r="FFV435" s="1209"/>
      <c r="FFW435" s="1209"/>
      <c r="FFX435" s="1210"/>
      <c r="FFY435" s="1211"/>
      <c r="FFZ435" s="1210"/>
      <c r="FGB435" s="1208"/>
      <c r="FGC435" s="1209"/>
      <c r="FGD435" s="1209"/>
      <c r="FGE435" s="1209"/>
      <c r="FGF435" s="1209"/>
      <c r="FGG435" s="1210"/>
      <c r="FGH435" s="1211"/>
      <c r="FGI435" s="1210"/>
      <c r="FGK435" s="1208"/>
      <c r="FGL435" s="1209"/>
      <c r="FGM435" s="1209"/>
      <c r="FGN435" s="1209"/>
      <c r="FGO435" s="1209"/>
      <c r="FGP435" s="1210"/>
      <c r="FGQ435" s="1211"/>
      <c r="FGR435" s="1210"/>
      <c r="FGT435" s="1208"/>
      <c r="FGU435" s="1209"/>
      <c r="FGV435" s="1209"/>
      <c r="FGW435" s="1209"/>
      <c r="FGX435" s="1209"/>
      <c r="FGY435" s="1210"/>
      <c r="FGZ435" s="1211"/>
      <c r="FHA435" s="1210"/>
      <c r="FHC435" s="1208"/>
      <c r="FHD435" s="1209"/>
      <c r="FHE435" s="1209"/>
      <c r="FHF435" s="1209"/>
      <c r="FHG435" s="1209"/>
      <c r="FHH435" s="1210"/>
      <c r="FHI435" s="1211"/>
      <c r="FHJ435" s="1210"/>
      <c r="FHL435" s="1208"/>
      <c r="FHM435" s="1209"/>
      <c r="FHN435" s="1209"/>
      <c r="FHO435" s="1209"/>
      <c r="FHP435" s="1209"/>
      <c r="FHQ435" s="1210"/>
      <c r="FHR435" s="1211"/>
      <c r="FHS435" s="1210"/>
      <c r="FHU435" s="1208"/>
      <c r="FHV435" s="1209"/>
      <c r="FHW435" s="1209"/>
      <c r="FHX435" s="1209"/>
      <c r="FHY435" s="1209"/>
      <c r="FHZ435" s="1210"/>
      <c r="FIA435" s="1211"/>
      <c r="FIB435" s="1210"/>
      <c r="FID435" s="1208"/>
      <c r="FIE435" s="1209"/>
      <c r="FIF435" s="1209"/>
      <c r="FIG435" s="1209"/>
      <c r="FIH435" s="1209"/>
      <c r="FII435" s="1210"/>
      <c r="FIJ435" s="1211"/>
      <c r="FIK435" s="1210"/>
      <c r="FIM435" s="1208"/>
      <c r="FIN435" s="1209"/>
      <c r="FIO435" s="1209"/>
      <c r="FIP435" s="1209"/>
      <c r="FIQ435" s="1209"/>
      <c r="FIR435" s="1210"/>
      <c r="FIS435" s="1211"/>
      <c r="FIT435" s="1210"/>
      <c r="FIV435" s="1208"/>
      <c r="FIW435" s="1209"/>
      <c r="FIX435" s="1209"/>
      <c r="FIY435" s="1209"/>
      <c r="FIZ435" s="1209"/>
      <c r="FJA435" s="1210"/>
      <c r="FJB435" s="1211"/>
      <c r="FJC435" s="1210"/>
      <c r="FJE435" s="1208"/>
      <c r="FJF435" s="1209"/>
      <c r="FJG435" s="1209"/>
      <c r="FJH435" s="1209"/>
      <c r="FJI435" s="1209"/>
      <c r="FJJ435" s="1210"/>
      <c r="FJK435" s="1211"/>
      <c r="FJL435" s="1210"/>
      <c r="FJN435" s="1208"/>
      <c r="FJO435" s="1209"/>
      <c r="FJP435" s="1209"/>
      <c r="FJQ435" s="1209"/>
      <c r="FJR435" s="1209"/>
      <c r="FJS435" s="1210"/>
      <c r="FJT435" s="1211"/>
      <c r="FJU435" s="1210"/>
      <c r="FJW435" s="1208"/>
      <c r="FJX435" s="1209"/>
      <c r="FJY435" s="1209"/>
      <c r="FJZ435" s="1209"/>
      <c r="FKA435" s="1209"/>
      <c r="FKB435" s="1210"/>
      <c r="FKC435" s="1211"/>
      <c r="FKD435" s="1210"/>
      <c r="FKF435" s="1208"/>
      <c r="FKG435" s="1209"/>
      <c r="FKH435" s="1209"/>
      <c r="FKI435" s="1209"/>
      <c r="FKJ435" s="1209"/>
      <c r="FKK435" s="1210"/>
      <c r="FKL435" s="1211"/>
      <c r="FKM435" s="1210"/>
      <c r="FKO435" s="1208"/>
      <c r="FKP435" s="1209"/>
      <c r="FKQ435" s="1209"/>
      <c r="FKR435" s="1209"/>
      <c r="FKS435" s="1209"/>
      <c r="FKT435" s="1210"/>
      <c r="FKU435" s="1211"/>
      <c r="FKV435" s="1210"/>
      <c r="FKX435" s="1208"/>
      <c r="FKY435" s="1209"/>
      <c r="FKZ435" s="1209"/>
      <c r="FLA435" s="1209"/>
      <c r="FLB435" s="1209"/>
      <c r="FLC435" s="1210"/>
      <c r="FLD435" s="1211"/>
      <c r="FLE435" s="1210"/>
      <c r="FLG435" s="1208"/>
      <c r="FLH435" s="1209"/>
      <c r="FLI435" s="1209"/>
      <c r="FLJ435" s="1209"/>
      <c r="FLK435" s="1209"/>
      <c r="FLL435" s="1210"/>
      <c r="FLM435" s="1211"/>
      <c r="FLN435" s="1210"/>
      <c r="FLP435" s="1208"/>
      <c r="FLQ435" s="1209"/>
      <c r="FLR435" s="1209"/>
      <c r="FLS435" s="1209"/>
      <c r="FLT435" s="1209"/>
      <c r="FLU435" s="1210"/>
      <c r="FLV435" s="1211"/>
      <c r="FLW435" s="1210"/>
      <c r="FLY435" s="1208"/>
      <c r="FLZ435" s="1209"/>
      <c r="FMA435" s="1209"/>
      <c r="FMB435" s="1209"/>
      <c r="FMC435" s="1209"/>
      <c r="FMD435" s="1210"/>
      <c r="FME435" s="1211"/>
      <c r="FMF435" s="1210"/>
      <c r="FMH435" s="1208"/>
      <c r="FMI435" s="1209"/>
      <c r="FMJ435" s="1209"/>
      <c r="FMK435" s="1209"/>
      <c r="FML435" s="1209"/>
      <c r="FMM435" s="1210"/>
      <c r="FMN435" s="1211"/>
      <c r="FMO435" s="1210"/>
      <c r="FMQ435" s="1208"/>
      <c r="FMR435" s="1209"/>
      <c r="FMS435" s="1209"/>
      <c r="FMT435" s="1209"/>
      <c r="FMU435" s="1209"/>
      <c r="FMV435" s="1210"/>
      <c r="FMW435" s="1211"/>
      <c r="FMX435" s="1210"/>
      <c r="FMZ435" s="1208"/>
      <c r="FNA435" s="1209"/>
      <c r="FNB435" s="1209"/>
      <c r="FNC435" s="1209"/>
      <c r="FND435" s="1209"/>
      <c r="FNE435" s="1210"/>
      <c r="FNF435" s="1211"/>
      <c r="FNG435" s="1210"/>
      <c r="FNI435" s="1208"/>
      <c r="FNJ435" s="1209"/>
      <c r="FNK435" s="1209"/>
      <c r="FNL435" s="1209"/>
      <c r="FNM435" s="1209"/>
      <c r="FNN435" s="1210"/>
      <c r="FNO435" s="1211"/>
      <c r="FNP435" s="1210"/>
      <c r="FNR435" s="1208"/>
      <c r="FNS435" s="1209"/>
      <c r="FNT435" s="1209"/>
      <c r="FNU435" s="1209"/>
      <c r="FNV435" s="1209"/>
      <c r="FNW435" s="1210"/>
      <c r="FNX435" s="1211"/>
      <c r="FNY435" s="1210"/>
      <c r="FOA435" s="1208"/>
      <c r="FOB435" s="1209"/>
      <c r="FOC435" s="1209"/>
      <c r="FOD435" s="1209"/>
      <c r="FOE435" s="1209"/>
      <c r="FOF435" s="1210"/>
      <c r="FOG435" s="1211"/>
      <c r="FOH435" s="1210"/>
      <c r="FOJ435" s="1208"/>
      <c r="FOK435" s="1209"/>
      <c r="FOL435" s="1209"/>
      <c r="FOM435" s="1209"/>
      <c r="FON435" s="1209"/>
      <c r="FOO435" s="1210"/>
      <c r="FOP435" s="1211"/>
      <c r="FOQ435" s="1210"/>
      <c r="FOS435" s="1208"/>
      <c r="FOT435" s="1209"/>
      <c r="FOU435" s="1209"/>
      <c r="FOV435" s="1209"/>
      <c r="FOW435" s="1209"/>
      <c r="FOX435" s="1210"/>
      <c r="FOY435" s="1211"/>
      <c r="FOZ435" s="1210"/>
      <c r="FPB435" s="1208"/>
      <c r="FPC435" s="1209"/>
      <c r="FPD435" s="1209"/>
      <c r="FPE435" s="1209"/>
      <c r="FPF435" s="1209"/>
      <c r="FPG435" s="1210"/>
      <c r="FPH435" s="1211"/>
      <c r="FPI435" s="1210"/>
      <c r="FPK435" s="1208"/>
      <c r="FPL435" s="1209"/>
      <c r="FPM435" s="1209"/>
      <c r="FPN435" s="1209"/>
      <c r="FPO435" s="1209"/>
      <c r="FPP435" s="1210"/>
      <c r="FPQ435" s="1211"/>
      <c r="FPR435" s="1210"/>
      <c r="FPT435" s="1208"/>
      <c r="FPU435" s="1209"/>
      <c r="FPV435" s="1209"/>
      <c r="FPW435" s="1209"/>
      <c r="FPX435" s="1209"/>
      <c r="FPY435" s="1210"/>
      <c r="FPZ435" s="1211"/>
      <c r="FQA435" s="1210"/>
      <c r="FQC435" s="1208"/>
      <c r="FQD435" s="1209"/>
      <c r="FQE435" s="1209"/>
      <c r="FQF435" s="1209"/>
      <c r="FQG435" s="1209"/>
      <c r="FQH435" s="1210"/>
      <c r="FQI435" s="1211"/>
      <c r="FQJ435" s="1210"/>
      <c r="FQL435" s="1208"/>
      <c r="FQM435" s="1209"/>
      <c r="FQN435" s="1209"/>
      <c r="FQO435" s="1209"/>
      <c r="FQP435" s="1209"/>
      <c r="FQQ435" s="1210"/>
      <c r="FQR435" s="1211"/>
      <c r="FQS435" s="1210"/>
      <c r="FQU435" s="1208"/>
      <c r="FQV435" s="1209"/>
      <c r="FQW435" s="1209"/>
      <c r="FQX435" s="1209"/>
      <c r="FQY435" s="1209"/>
      <c r="FQZ435" s="1210"/>
      <c r="FRA435" s="1211"/>
      <c r="FRB435" s="1210"/>
      <c r="FRD435" s="1208"/>
      <c r="FRE435" s="1209"/>
      <c r="FRF435" s="1209"/>
      <c r="FRG435" s="1209"/>
      <c r="FRH435" s="1209"/>
      <c r="FRI435" s="1210"/>
      <c r="FRJ435" s="1211"/>
      <c r="FRK435" s="1210"/>
      <c r="FRM435" s="1208"/>
      <c r="FRN435" s="1209"/>
      <c r="FRO435" s="1209"/>
      <c r="FRP435" s="1209"/>
      <c r="FRQ435" s="1209"/>
      <c r="FRR435" s="1210"/>
      <c r="FRS435" s="1211"/>
      <c r="FRT435" s="1210"/>
      <c r="FRV435" s="1208"/>
      <c r="FRW435" s="1209"/>
      <c r="FRX435" s="1209"/>
      <c r="FRY435" s="1209"/>
      <c r="FRZ435" s="1209"/>
      <c r="FSA435" s="1210"/>
      <c r="FSB435" s="1211"/>
      <c r="FSC435" s="1210"/>
      <c r="FSE435" s="1208"/>
      <c r="FSF435" s="1209"/>
      <c r="FSG435" s="1209"/>
      <c r="FSH435" s="1209"/>
      <c r="FSI435" s="1209"/>
      <c r="FSJ435" s="1210"/>
      <c r="FSK435" s="1211"/>
      <c r="FSL435" s="1210"/>
      <c r="FSN435" s="1208"/>
      <c r="FSO435" s="1209"/>
      <c r="FSP435" s="1209"/>
      <c r="FSQ435" s="1209"/>
      <c r="FSR435" s="1209"/>
      <c r="FSS435" s="1210"/>
      <c r="FST435" s="1211"/>
      <c r="FSU435" s="1210"/>
      <c r="FSW435" s="1208"/>
      <c r="FSX435" s="1209"/>
      <c r="FSY435" s="1209"/>
      <c r="FSZ435" s="1209"/>
      <c r="FTA435" s="1209"/>
      <c r="FTB435" s="1210"/>
      <c r="FTC435" s="1211"/>
      <c r="FTD435" s="1210"/>
      <c r="FTF435" s="1208"/>
      <c r="FTG435" s="1209"/>
      <c r="FTH435" s="1209"/>
      <c r="FTI435" s="1209"/>
      <c r="FTJ435" s="1209"/>
      <c r="FTK435" s="1210"/>
      <c r="FTL435" s="1211"/>
      <c r="FTM435" s="1210"/>
      <c r="FTO435" s="1208"/>
      <c r="FTP435" s="1209"/>
      <c r="FTQ435" s="1209"/>
      <c r="FTR435" s="1209"/>
      <c r="FTS435" s="1209"/>
      <c r="FTT435" s="1210"/>
      <c r="FTU435" s="1211"/>
      <c r="FTV435" s="1210"/>
      <c r="FTX435" s="1208"/>
      <c r="FTY435" s="1209"/>
      <c r="FTZ435" s="1209"/>
      <c r="FUA435" s="1209"/>
      <c r="FUB435" s="1209"/>
      <c r="FUC435" s="1210"/>
      <c r="FUD435" s="1211"/>
      <c r="FUE435" s="1210"/>
      <c r="FUG435" s="1208"/>
      <c r="FUH435" s="1209"/>
      <c r="FUI435" s="1209"/>
      <c r="FUJ435" s="1209"/>
      <c r="FUK435" s="1209"/>
      <c r="FUL435" s="1210"/>
      <c r="FUM435" s="1211"/>
      <c r="FUN435" s="1210"/>
      <c r="FUP435" s="1208"/>
      <c r="FUQ435" s="1209"/>
      <c r="FUR435" s="1209"/>
      <c r="FUS435" s="1209"/>
      <c r="FUT435" s="1209"/>
      <c r="FUU435" s="1210"/>
      <c r="FUV435" s="1211"/>
      <c r="FUW435" s="1210"/>
      <c r="FUY435" s="1208"/>
      <c r="FUZ435" s="1209"/>
      <c r="FVA435" s="1209"/>
      <c r="FVB435" s="1209"/>
      <c r="FVC435" s="1209"/>
      <c r="FVD435" s="1210"/>
      <c r="FVE435" s="1211"/>
      <c r="FVF435" s="1210"/>
      <c r="FVH435" s="1208"/>
      <c r="FVI435" s="1209"/>
      <c r="FVJ435" s="1209"/>
      <c r="FVK435" s="1209"/>
      <c r="FVL435" s="1209"/>
      <c r="FVM435" s="1210"/>
      <c r="FVN435" s="1211"/>
      <c r="FVO435" s="1210"/>
      <c r="FVQ435" s="1208"/>
      <c r="FVR435" s="1209"/>
      <c r="FVS435" s="1209"/>
      <c r="FVT435" s="1209"/>
      <c r="FVU435" s="1209"/>
      <c r="FVV435" s="1210"/>
      <c r="FVW435" s="1211"/>
      <c r="FVX435" s="1210"/>
      <c r="FVZ435" s="1208"/>
      <c r="FWA435" s="1209"/>
      <c r="FWB435" s="1209"/>
      <c r="FWC435" s="1209"/>
      <c r="FWD435" s="1209"/>
      <c r="FWE435" s="1210"/>
      <c r="FWF435" s="1211"/>
      <c r="FWG435" s="1210"/>
      <c r="FWI435" s="1208"/>
      <c r="FWJ435" s="1209"/>
      <c r="FWK435" s="1209"/>
      <c r="FWL435" s="1209"/>
      <c r="FWM435" s="1209"/>
      <c r="FWN435" s="1210"/>
      <c r="FWO435" s="1211"/>
      <c r="FWP435" s="1210"/>
      <c r="FWR435" s="1208"/>
      <c r="FWS435" s="1209"/>
      <c r="FWT435" s="1209"/>
      <c r="FWU435" s="1209"/>
      <c r="FWV435" s="1209"/>
      <c r="FWW435" s="1210"/>
      <c r="FWX435" s="1211"/>
      <c r="FWY435" s="1210"/>
      <c r="FXA435" s="1208"/>
      <c r="FXB435" s="1209"/>
      <c r="FXC435" s="1209"/>
      <c r="FXD435" s="1209"/>
      <c r="FXE435" s="1209"/>
      <c r="FXF435" s="1210"/>
      <c r="FXG435" s="1211"/>
      <c r="FXH435" s="1210"/>
      <c r="FXJ435" s="1208"/>
      <c r="FXK435" s="1209"/>
      <c r="FXL435" s="1209"/>
      <c r="FXM435" s="1209"/>
      <c r="FXN435" s="1209"/>
      <c r="FXO435" s="1210"/>
      <c r="FXP435" s="1211"/>
      <c r="FXQ435" s="1210"/>
      <c r="FXS435" s="1208"/>
      <c r="FXT435" s="1209"/>
      <c r="FXU435" s="1209"/>
      <c r="FXV435" s="1209"/>
      <c r="FXW435" s="1209"/>
      <c r="FXX435" s="1210"/>
      <c r="FXY435" s="1211"/>
      <c r="FXZ435" s="1210"/>
      <c r="FYB435" s="1208"/>
      <c r="FYC435" s="1209"/>
      <c r="FYD435" s="1209"/>
      <c r="FYE435" s="1209"/>
      <c r="FYF435" s="1209"/>
      <c r="FYG435" s="1210"/>
      <c r="FYH435" s="1211"/>
      <c r="FYI435" s="1210"/>
      <c r="FYK435" s="1208"/>
      <c r="FYL435" s="1209"/>
      <c r="FYM435" s="1209"/>
      <c r="FYN435" s="1209"/>
      <c r="FYO435" s="1209"/>
      <c r="FYP435" s="1210"/>
      <c r="FYQ435" s="1211"/>
      <c r="FYR435" s="1210"/>
      <c r="FYT435" s="1208"/>
      <c r="FYU435" s="1209"/>
      <c r="FYV435" s="1209"/>
      <c r="FYW435" s="1209"/>
      <c r="FYX435" s="1209"/>
      <c r="FYY435" s="1210"/>
      <c r="FYZ435" s="1211"/>
      <c r="FZA435" s="1210"/>
      <c r="FZC435" s="1208"/>
      <c r="FZD435" s="1209"/>
      <c r="FZE435" s="1209"/>
      <c r="FZF435" s="1209"/>
      <c r="FZG435" s="1209"/>
      <c r="FZH435" s="1210"/>
      <c r="FZI435" s="1211"/>
      <c r="FZJ435" s="1210"/>
      <c r="FZL435" s="1208"/>
      <c r="FZM435" s="1209"/>
      <c r="FZN435" s="1209"/>
      <c r="FZO435" s="1209"/>
      <c r="FZP435" s="1209"/>
      <c r="FZQ435" s="1210"/>
      <c r="FZR435" s="1211"/>
      <c r="FZS435" s="1210"/>
      <c r="FZU435" s="1208"/>
      <c r="FZV435" s="1209"/>
      <c r="FZW435" s="1209"/>
      <c r="FZX435" s="1209"/>
      <c r="FZY435" s="1209"/>
      <c r="FZZ435" s="1210"/>
      <c r="GAA435" s="1211"/>
      <c r="GAB435" s="1210"/>
      <c r="GAD435" s="1208"/>
      <c r="GAE435" s="1209"/>
      <c r="GAF435" s="1209"/>
      <c r="GAG435" s="1209"/>
      <c r="GAH435" s="1209"/>
      <c r="GAI435" s="1210"/>
      <c r="GAJ435" s="1211"/>
      <c r="GAK435" s="1210"/>
      <c r="GAM435" s="1208"/>
      <c r="GAN435" s="1209"/>
      <c r="GAO435" s="1209"/>
      <c r="GAP435" s="1209"/>
      <c r="GAQ435" s="1209"/>
      <c r="GAR435" s="1210"/>
      <c r="GAS435" s="1211"/>
      <c r="GAT435" s="1210"/>
      <c r="GAV435" s="1208"/>
      <c r="GAW435" s="1209"/>
      <c r="GAX435" s="1209"/>
      <c r="GAY435" s="1209"/>
      <c r="GAZ435" s="1209"/>
      <c r="GBA435" s="1210"/>
      <c r="GBB435" s="1211"/>
      <c r="GBC435" s="1210"/>
      <c r="GBE435" s="1208"/>
      <c r="GBF435" s="1209"/>
      <c r="GBG435" s="1209"/>
      <c r="GBH435" s="1209"/>
      <c r="GBI435" s="1209"/>
      <c r="GBJ435" s="1210"/>
      <c r="GBK435" s="1211"/>
      <c r="GBL435" s="1210"/>
      <c r="GBN435" s="1208"/>
      <c r="GBO435" s="1209"/>
      <c r="GBP435" s="1209"/>
      <c r="GBQ435" s="1209"/>
      <c r="GBR435" s="1209"/>
      <c r="GBS435" s="1210"/>
      <c r="GBT435" s="1211"/>
      <c r="GBU435" s="1210"/>
      <c r="GBW435" s="1208"/>
      <c r="GBX435" s="1209"/>
      <c r="GBY435" s="1209"/>
      <c r="GBZ435" s="1209"/>
      <c r="GCA435" s="1209"/>
      <c r="GCB435" s="1210"/>
      <c r="GCC435" s="1211"/>
      <c r="GCD435" s="1210"/>
      <c r="GCF435" s="1208"/>
      <c r="GCG435" s="1209"/>
      <c r="GCH435" s="1209"/>
      <c r="GCI435" s="1209"/>
      <c r="GCJ435" s="1209"/>
      <c r="GCK435" s="1210"/>
      <c r="GCL435" s="1211"/>
      <c r="GCM435" s="1210"/>
      <c r="GCO435" s="1208"/>
      <c r="GCP435" s="1209"/>
      <c r="GCQ435" s="1209"/>
      <c r="GCR435" s="1209"/>
      <c r="GCS435" s="1209"/>
      <c r="GCT435" s="1210"/>
      <c r="GCU435" s="1211"/>
      <c r="GCV435" s="1210"/>
      <c r="GCX435" s="1208"/>
      <c r="GCY435" s="1209"/>
      <c r="GCZ435" s="1209"/>
      <c r="GDA435" s="1209"/>
      <c r="GDB435" s="1209"/>
      <c r="GDC435" s="1210"/>
      <c r="GDD435" s="1211"/>
      <c r="GDE435" s="1210"/>
      <c r="GDG435" s="1208"/>
      <c r="GDH435" s="1209"/>
      <c r="GDI435" s="1209"/>
      <c r="GDJ435" s="1209"/>
      <c r="GDK435" s="1209"/>
      <c r="GDL435" s="1210"/>
      <c r="GDM435" s="1211"/>
      <c r="GDN435" s="1210"/>
      <c r="GDP435" s="1208"/>
      <c r="GDQ435" s="1209"/>
      <c r="GDR435" s="1209"/>
      <c r="GDS435" s="1209"/>
      <c r="GDT435" s="1209"/>
      <c r="GDU435" s="1210"/>
      <c r="GDV435" s="1211"/>
      <c r="GDW435" s="1210"/>
      <c r="GDY435" s="1208"/>
      <c r="GDZ435" s="1209"/>
      <c r="GEA435" s="1209"/>
      <c r="GEB435" s="1209"/>
      <c r="GEC435" s="1209"/>
      <c r="GED435" s="1210"/>
      <c r="GEE435" s="1211"/>
      <c r="GEF435" s="1210"/>
      <c r="GEH435" s="1208"/>
      <c r="GEI435" s="1209"/>
      <c r="GEJ435" s="1209"/>
      <c r="GEK435" s="1209"/>
      <c r="GEL435" s="1209"/>
      <c r="GEM435" s="1210"/>
      <c r="GEN435" s="1211"/>
      <c r="GEO435" s="1210"/>
      <c r="GEQ435" s="1208"/>
      <c r="GER435" s="1209"/>
      <c r="GES435" s="1209"/>
      <c r="GET435" s="1209"/>
      <c r="GEU435" s="1209"/>
      <c r="GEV435" s="1210"/>
      <c r="GEW435" s="1211"/>
      <c r="GEX435" s="1210"/>
      <c r="GEZ435" s="1208"/>
      <c r="GFA435" s="1209"/>
      <c r="GFB435" s="1209"/>
      <c r="GFC435" s="1209"/>
      <c r="GFD435" s="1209"/>
      <c r="GFE435" s="1210"/>
      <c r="GFF435" s="1211"/>
      <c r="GFG435" s="1210"/>
      <c r="GFI435" s="1208"/>
      <c r="GFJ435" s="1209"/>
      <c r="GFK435" s="1209"/>
      <c r="GFL435" s="1209"/>
      <c r="GFM435" s="1209"/>
      <c r="GFN435" s="1210"/>
      <c r="GFO435" s="1211"/>
      <c r="GFP435" s="1210"/>
      <c r="GFR435" s="1208"/>
      <c r="GFS435" s="1209"/>
      <c r="GFT435" s="1209"/>
      <c r="GFU435" s="1209"/>
      <c r="GFV435" s="1209"/>
      <c r="GFW435" s="1210"/>
      <c r="GFX435" s="1211"/>
      <c r="GFY435" s="1210"/>
      <c r="GGA435" s="1208"/>
      <c r="GGB435" s="1209"/>
      <c r="GGC435" s="1209"/>
      <c r="GGD435" s="1209"/>
      <c r="GGE435" s="1209"/>
      <c r="GGF435" s="1210"/>
      <c r="GGG435" s="1211"/>
      <c r="GGH435" s="1210"/>
      <c r="GGJ435" s="1208"/>
      <c r="GGK435" s="1209"/>
      <c r="GGL435" s="1209"/>
      <c r="GGM435" s="1209"/>
      <c r="GGN435" s="1209"/>
      <c r="GGO435" s="1210"/>
      <c r="GGP435" s="1211"/>
      <c r="GGQ435" s="1210"/>
      <c r="GGS435" s="1208"/>
      <c r="GGT435" s="1209"/>
      <c r="GGU435" s="1209"/>
      <c r="GGV435" s="1209"/>
      <c r="GGW435" s="1209"/>
      <c r="GGX435" s="1210"/>
      <c r="GGY435" s="1211"/>
      <c r="GGZ435" s="1210"/>
      <c r="GHB435" s="1208"/>
      <c r="GHC435" s="1209"/>
      <c r="GHD435" s="1209"/>
      <c r="GHE435" s="1209"/>
      <c r="GHF435" s="1209"/>
      <c r="GHG435" s="1210"/>
      <c r="GHH435" s="1211"/>
      <c r="GHI435" s="1210"/>
      <c r="GHK435" s="1208"/>
      <c r="GHL435" s="1209"/>
      <c r="GHM435" s="1209"/>
      <c r="GHN435" s="1209"/>
      <c r="GHO435" s="1209"/>
      <c r="GHP435" s="1210"/>
      <c r="GHQ435" s="1211"/>
      <c r="GHR435" s="1210"/>
      <c r="GHT435" s="1208"/>
      <c r="GHU435" s="1209"/>
      <c r="GHV435" s="1209"/>
      <c r="GHW435" s="1209"/>
      <c r="GHX435" s="1209"/>
      <c r="GHY435" s="1210"/>
      <c r="GHZ435" s="1211"/>
      <c r="GIA435" s="1210"/>
      <c r="GIC435" s="1208"/>
      <c r="GID435" s="1209"/>
      <c r="GIE435" s="1209"/>
      <c r="GIF435" s="1209"/>
      <c r="GIG435" s="1209"/>
      <c r="GIH435" s="1210"/>
      <c r="GII435" s="1211"/>
      <c r="GIJ435" s="1210"/>
      <c r="GIL435" s="1208"/>
      <c r="GIM435" s="1209"/>
      <c r="GIN435" s="1209"/>
      <c r="GIO435" s="1209"/>
      <c r="GIP435" s="1209"/>
      <c r="GIQ435" s="1210"/>
      <c r="GIR435" s="1211"/>
      <c r="GIS435" s="1210"/>
      <c r="GIU435" s="1208"/>
      <c r="GIV435" s="1209"/>
      <c r="GIW435" s="1209"/>
      <c r="GIX435" s="1209"/>
      <c r="GIY435" s="1209"/>
      <c r="GIZ435" s="1210"/>
      <c r="GJA435" s="1211"/>
      <c r="GJB435" s="1210"/>
      <c r="GJD435" s="1208"/>
      <c r="GJE435" s="1209"/>
      <c r="GJF435" s="1209"/>
      <c r="GJG435" s="1209"/>
      <c r="GJH435" s="1209"/>
      <c r="GJI435" s="1210"/>
      <c r="GJJ435" s="1211"/>
      <c r="GJK435" s="1210"/>
      <c r="GJM435" s="1208"/>
      <c r="GJN435" s="1209"/>
      <c r="GJO435" s="1209"/>
      <c r="GJP435" s="1209"/>
      <c r="GJQ435" s="1209"/>
      <c r="GJR435" s="1210"/>
      <c r="GJS435" s="1211"/>
      <c r="GJT435" s="1210"/>
      <c r="GJV435" s="1208"/>
      <c r="GJW435" s="1209"/>
      <c r="GJX435" s="1209"/>
      <c r="GJY435" s="1209"/>
      <c r="GJZ435" s="1209"/>
      <c r="GKA435" s="1210"/>
      <c r="GKB435" s="1211"/>
      <c r="GKC435" s="1210"/>
      <c r="GKE435" s="1208"/>
      <c r="GKF435" s="1209"/>
      <c r="GKG435" s="1209"/>
      <c r="GKH435" s="1209"/>
      <c r="GKI435" s="1209"/>
      <c r="GKJ435" s="1210"/>
      <c r="GKK435" s="1211"/>
      <c r="GKL435" s="1210"/>
      <c r="GKN435" s="1208"/>
      <c r="GKO435" s="1209"/>
      <c r="GKP435" s="1209"/>
      <c r="GKQ435" s="1209"/>
      <c r="GKR435" s="1209"/>
      <c r="GKS435" s="1210"/>
      <c r="GKT435" s="1211"/>
      <c r="GKU435" s="1210"/>
      <c r="GKW435" s="1208"/>
      <c r="GKX435" s="1209"/>
      <c r="GKY435" s="1209"/>
      <c r="GKZ435" s="1209"/>
      <c r="GLA435" s="1209"/>
      <c r="GLB435" s="1210"/>
      <c r="GLC435" s="1211"/>
      <c r="GLD435" s="1210"/>
      <c r="GLF435" s="1208"/>
      <c r="GLG435" s="1209"/>
      <c r="GLH435" s="1209"/>
      <c r="GLI435" s="1209"/>
      <c r="GLJ435" s="1209"/>
      <c r="GLK435" s="1210"/>
      <c r="GLL435" s="1211"/>
      <c r="GLM435" s="1210"/>
      <c r="GLO435" s="1208"/>
      <c r="GLP435" s="1209"/>
      <c r="GLQ435" s="1209"/>
      <c r="GLR435" s="1209"/>
      <c r="GLS435" s="1209"/>
      <c r="GLT435" s="1210"/>
      <c r="GLU435" s="1211"/>
      <c r="GLV435" s="1210"/>
      <c r="GLX435" s="1208"/>
      <c r="GLY435" s="1209"/>
      <c r="GLZ435" s="1209"/>
      <c r="GMA435" s="1209"/>
      <c r="GMB435" s="1209"/>
      <c r="GMC435" s="1210"/>
      <c r="GMD435" s="1211"/>
      <c r="GME435" s="1210"/>
      <c r="GMG435" s="1208"/>
      <c r="GMH435" s="1209"/>
      <c r="GMI435" s="1209"/>
      <c r="GMJ435" s="1209"/>
      <c r="GMK435" s="1209"/>
      <c r="GML435" s="1210"/>
      <c r="GMM435" s="1211"/>
      <c r="GMN435" s="1210"/>
      <c r="GMP435" s="1208"/>
      <c r="GMQ435" s="1209"/>
      <c r="GMR435" s="1209"/>
      <c r="GMS435" s="1209"/>
      <c r="GMT435" s="1209"/>
      <c r="GMU435" s="1210"/>
      <c r="GMV435" s="1211"/>
      <c r="GMW435" s="1210"/>
      <c r="GMY435" s="1208"/>
      <c r="GMZ435" s="1209"/>
      <c r="GNA435" s="1209"/>
      <c r="GNB435" s="1209"/>
      <c r="GNC435" s="1209"/>
      <c r="GND435" s="1210"/>
      <c r="GNE435" s="1211"/>
      <c r="GNF435" s="1210"/>
      <c r="GNH435" s="1208"/>
      <c r="GNI435" s="1209"/>
      <c r="GNJ435" s="1209"/>
      <c r="GNK435" s="1209"/>
      <c r="GNL435" s="1209"/>
      <c r="GNM435" s="1210"/>
      <c r="GNN435" s="1211"/>
      <c r="GNO435" s="1210"/>
      <c r="GNQ435" s="1208"/>
      <c r="GNR435" s="1209"/>
      <c r="GNS435" s="1209"/>
      <c r="GNT435" s="1209"/>
      <c r="GNU435" s="1209"/>
      <c r="GNV435" s="1210"/>
      <c r="GNW435" s="1211"/>
      <c r="GNX435" s="1210"/>
      <c r="GNZ435" s="1208"/>
      <c r="GOA435" s="1209"/>
      <c r="GOB435" s="1209"/>
      <c r="GOC435" s="1209"/>
      <c r="GOD435" s="1209"/>
      <c r="GOE435" s="1210"/>
      <c r="GOF435" s="1211"/>
      <c r="GOG435" s="1210"/>
      <c r="GOI435" s="1208"/>
      <c r="GOJ435" s="1209"/>
      <c r="GOK435" s="1209"/>
      <c r="GOL435" s="1209"/>
      <c r="GOM435" s="1209"/>
      <c r="GON435" s="1210"/>
      <c r="GOO435" s="1211"/>
      <c r="GOP435" s="1210"/>
      <c r="GOR435" s="1208"/>
      <c r="GOS435" s="1209"/>
      <c r="GOT435" s="1209"/>
      <c r="GOU435" s="1209"/>
      <c r="GOV435" s="1209"/>
      <c r="GOW435" s="1210"/>
      <c r="GOX435" s="1211"/>
      <c r="GOY435" s="1210"/>
      <c r="GPA435" s="1208"/>
      <c r="GPB435" s="1209"/>
      <c r="GPC435" s="1209"/>
      <c r="GPD435" s="1209"/>
      <c r="GPE435" s="1209"/>
      <c r="GPF435" s="1210"/>
      <c r="GPG435" s="1211"/>
      <c r="GPH435" s="1210"/>
      <c r="GPJ435" s="1208"/>
      <c r="GPK435" s="1209"/>
      <c r="GPL435" s="1209"/>
      <c r="GPM435" s="1209"/>
      <c r="GPN435" s="1209"/>
      <c r="GPO435" s="1210"/>
      <c r="GPP435" s="1211"/>
      <c r="GPQ435" s="1210"/>
      <c r="GPS435" s="1208"/>
      <c r="GPT435" s="1209"/>
      <c r="GPU435" s="1209"/>
      <c r="GPV435" s="1209"/>
      <c r="GPW435" s="1209"/>
      <c r="GPX435" s="1210"/>
      <c r="GPY435" s="1211"/>
      <c r="GPZ435" s="1210"/>
      <c r="GQB435" s="1208"/>
      <c r="GQC435" s="1209"/>
      <c r="GQD435" s="1209"/>
      <c r="GQE435" s="1209"/>
      <c r="GQF435" s="1209"/>
      <c r="GQG435" s="1210"/>
      <c r="GQH435" s="1211"/>
      <c r="GQI435" s="1210"/>
      <c r="GQK435" s="1208"/>
      <c r="GQL435" s="1209"/>
      <c r="GQM435" s="1209"/>
      <c r="GQN435" s="1209"/>
      <c r="GQO435" s="1209"/>
      <c r="GQP435" s="1210"/>
      <c r="GQQ435" s="1211"/>
      <c r="GQR435" s="1210"/>
      <c r="GQT435" s="1208"/>
      <c r="GQU435" s="1209"/>
      <c r="GQV435" s="1209"/>
      <c r="GQW435" s="1209"/>
      <c r="GQX435" s="1209"/>
      <c r="GQY435" s="1210"/>
      <c r="GQZ435" s="1211"/>
      <c r="GRA435" s="1210"/>
      <c r="GRC435" s="1208"/>
      <c r="GRD435" s="1209"/>
      <c r="GRE435" s="1209"/>
      <c r="GRF435" s="1209"/>
      <c r="GRG435" s="1209"/>
      <c r="GRH435" s="1210"/>
      <c r="GRI435" s="1211"/>
      <c r="GRJ435" s="1210"/>
      <c r="GRL435" s="1208"/>
      <c r="GRM435" s="1209"/>
      <c r="GRN435" s="1209"/>
      <c r="GRO435" s="1209"/>
      <c r="GRP435" s="1209"/>
      <c r="GRQ435" s="1210"/>
      <c r="GRR435" s="1211"/>
      <c r="GRS435" s="1210"/>
      <c r="GRU435" s="1208"/>
      <c r="GRV435" s="1209"/>
      <c r="GRW435" s="1209"/>
      <c r="GRX435" s="1209"/>
      <c r="GRY435" s="1209"/>
      <c r="GRZ435" s="1210"/>
      <c r="GSA435" s="1211"/>
      <c r="GSB435" s="1210"/>
      <c r="GSD435" s="1208"/>
      <c r="GSE435" s="1209"/>
      <c r="GSF435" s="1209"/>
      <c r="GSG435" s="1209"/>
      <c r="GSH435" s="1209"/>
      <c r="GSI435" s="1210"/>
      <c r="GSJ435" s="1211"/>
      <c r="GSK435" s="1210"/>
      <c r="GSM435" s="1208"/>
      <c r="GSN435" s="1209"/>
      <c r="GSO435" s="1209"/>
      <c r="GSP435" s="1209"/>
      <c r="GSQ435" s="1209"/>
      <c r="GSR435" s="1210"/>
      <c r="GSS435" s="1211"/>
      <c r="GST435" s="1210"/>
      <c r="GSV435" s="1208"/>
      <c r="GSW435" s="1209"/>
      <c r="GSX435" s="1209"/>
      <c r="GSY435" s="1209"/>
      <c r="GSZ435" s="1209"/>
      <c r="GTA435" s="1210"/>
      <c r="GTB435" s="1211"/>
      <c r="GTC435" s="1210"/>
      <c r="GTE435" s="1208"/>
      <c r="GTF435" s="1209"/>
      <c r="GTG435" s="1209"/>
      <c r="GTH435" s="1209"/>
      <c r="GTI435" s="1209"/>
      <c r="GTJ435" s="1210"/>
      <c r="GTK435" s="1211"/>
      <c r="GTL435" s="1210"/>
      <c r="GTN435" s="1208"/>
      <c r="GTO435" s="1209"/>
      <c r="GTP435" s="1209"/>
      <c r="GTQ435" s="1209"/>
      <c r="GTR435" s="1209"/>
      <c r="GTS435" s="1210"/>
      <c r="GTT435" s="1211"/>
      <c r="GTU435" s="1210"/>
      <c r="GTW435" s="1208"/>
      <c r="GTX435" s="1209"/>
      <c r="GTY435" s="1209"/>
      <c r="GTZ435" s="1209"/>
      <c r="GUA435" s="1209"/>
      <c r="GUB435" s="1210"/>
      <c r="GUC435" s="1211"/>
      <c r="GUD435" s="1210"/>
      <c r="GUF435" s="1208"/>
      <c r="GUG435" s="1209"/>
      <c r="GUH435" s="1209"/>
      <c r="GUI435" s="1209"/>
      <c r="GUJ435" s="1209"/>
      <c r="GUK435" s="1210"/>
      <c r="GUL435" s="1211"/>
      <c r="GUM435" s="1210"/>
      <c r="GUO435" s="1208"/>
      <c r="GUP435" s="1209"/>
      <c r="GUQ435" s="1209"/>
      <c r="GUR435" s="1209"/>
      <c r="GUS435" s="1209"/>
      <c r="GUT435" s="1210"/>
      <c r="GUU435" s="1211"/>
      <c r="GUV435" s="1210"/>
      <c r="GUX435" s="1208"/>
      <c r="GUY435" s="1209"/>
      <c r="GUZ435" s="1209"/>
      <c r="GVA435" s="1209"/>
      <c r="GVB435" s="1209"/>
      <c r="GVC435" s="1210"/>
      <c r="GVD435" s="1211"/>
      <c r="GVE435" s="1210"/>
      <c r="GVG435" s="1208"/>
      <c r="GVH435" s="1209"/>
      <c r="GVI435" s="1209"/>
      <c r="GVJ435" s="1209"/>
      <c r="GVK435" s="1209"/>
      <c r="GVL435" s="1210"/>
      <c r="GVM435" s="1211"/>
      <c r="GVN435" s="1210"/>
      <c r="GVP435" s="1208"/>
      <c r="GVQ435" s="1209"/>
      <c r="GVR435" s="1209"/>
      <c r="GVS435" s="1209"/>
      <c r="GVT435" s="1209"/>
      <c r="GVU435" s="1210"/>
      <c r="GVV435" s="1211"/>
      <c r="GVW435" s="1210"/>
      <c r="GVY435" s="1208"/>
      <c r="GVZ435" s="1209"/>
      <c r="GWA435" s="1209"/>
      <c r="GWB435" s="1209"/>
      <c r="GWC435" s="1209"/>
      <c r="GWD435" s="1210"/>
      <c r="GWE435" s="1211"/>
      <c r="GWF435" s="1210"/>
      <c r="GWH435" s="1208"/>
      <c r="GWI435" s="1209"/>
      <c r="GWJ435" s="1209"/>
      <c r="GWK435" s="1209"/>
      <c r="GWL435" s="1209"/>
      <c r="GWM435" s="1210"/>
      <c r="GWN435" s="1211"/>
      <c r="GWO435" s="1210"/>
      <c r="GWQ435" s="1208"/>
      <c r="GWR435" s="1209"/>
      <c r="GWS435" s="1209"/>
      <c r="GWT435" s="1209"/>
      <c r="GWU435" s="1209"/>
      <c r="GWV435" s="1210"/>
      <c r="GWW435" s="1211"/>
      <c r="GWX435" s="1210"/>
      <c r="GWZ435" s="1208"/>
      <c r="GXA435" s="1209"/>
      <c r="GXB435" s="1209"/>
      <c r="GXC435" s="1209"/>
      <c r="GXD435" s="1209"/>
      <c r="GXE435" s="1210"/>
      <c r="GXF435" s="1211"/>
      <c r="GXG435" s="1210"/>
      <c r="GXI435" s="1208"/>
      <c r="GXJ435" s="1209"/>
      <c r="GXK435" s="1209"/>
      <c r="GXL435" s="1209"/>
      <c r="GXM435" s="1209"/>
      <c r="GXN435" s="1210"/>
      <c r="GXO435" s="1211"/>
      <c r="GXP435" s="1210"/>
      <c r="GXR435" s="1208"/>
      <c r="GXS435" s="1209"/>
      <c r="GXT435" s="1209"/>
      <c r="GXU435" s="1209"/>
      <c r="GXV435" s="1209"/>
      <c r="GXW435" s="1210"/>
      <c r="GXX435" s="1211"/>
      <c r="GXY435" s="1210"/>
      <c r="GYA435" s="1208"/>
      <c r="GYB435" s="1209"/>
      <c r="GYC435" s="1209"/>
      <c r="GYD435" s="1209"/>
      <c r="GYE435" s="1209"/>
      <c r="GYF435" s="1210"/>
      <c r="GYG435" s="1211"/>
      <c r="GYH435" s="1210"/>
      <c r="GYJ435" s="1208"/>
      <c r="GYK435" s="1209"/>
      <c r="GYL435" s="1209"/>
      <c r="GYM435" s="1209"/>
      <c r="GYN435" s="1209"/>
      <c r="GYO435" s="1210"/>
      <c r="GYP435" s="1211"/>
      <c r="GYQ435" s="1210"/>
      <c r="GYS435" s="1208"/>
      <c r="GYT435" s="1209"/>
      <c r="GYU435" s="1209"/>
      <c r="GYV435" s="1209"/>
      <c r="GYW435" s="1209"/>
      <c r="GYX435" s="1210"/>
      <c r="GYY435" s="1211"/>
      <c r="GYZ435" s="1210"/>
      <c r="GZB435" s="1208"/>
      <c r="GZC435" s="1209"/>
      <c r="GZD435" s="1209"/>
      <c r="GZE435" s="1209"/>
      <c r="GZF435" s="1209"/>
      <c r="GZG435" s="1210"/>
      <c r="GZH435" s="1211"/>
      <c r="GZI435" s="1210"/>
      <c r="GZK435" s="1208"/>
      <c r="GZL435" s="1209"/>
      <c r="GZM435" s="1209"/>
      <c r="GZN435" s="1209"/>
      <c r="GZO435" s="1209"/>
      <c r="GZP435" s="1210"/>
      <c r="GZQ435" s="1211"/>
      <c r="GZR435" s="1210"/>
      <c r="GZT435" s="1208"/>
      <c r="GZU435" s="1209"/>
      <c r="GZV435" s="1209"/>
      <c r="GZW435" s="1209"/>
      <c r="GZX435" s="1209"/>
      <c r="GZY435" s="1210"/>
      <c r="GZZ435" s="1211"/>
      <c r="HAA435" s="1210"/>
      <c r="HAC435" s="1208"/>
      <c r="HAD435" s="1209"/>
      <c r="HAE435" s="1209"/>
      <c r="HAF435" s="1209"/>
      <c r="HAG435" s="1209"/>
      <c r="HAH435" s="1210"/>
      <c r="HAI435" s="1211"/>
      <c r="HAJ435" s="1210"/>
      <c r="HAL435" s="1208"/>
      <c r="HAM435" s="1209"/>
      <c r="HAN435" s="1209"/>
      <c r="HAO435" s="1209"/>
      <c r="HAP435" s="1209"/>
      <c r="HAQ435" s="1210"/>
      <c r="HAR435" s="1211"/>
      <c r="HAS435" s="1210"/>
      <c r="HAU435" s="1208"/>
      <c r="HAV435" s="1209"/>
      <c r="HAW435" s="1209"/>
      <c r="HAX435" s="1209"/>
      <c r="HAY435" s="1209"/>
      <c r="HAZ435" s="1210"/>
      <c r="HBA435" s="1211"/>
      <c r="HBB435" s="1210"/>
      <c r="HBD435" s="1208"/>
      <c r="HBE435" s="1209"/>
      <c r="HBF435" s="1209"/>
      <c r="HBG435" s="1209"/>
      <c r="HBH435" s="1209"/>
      <c r="HBI435" s="1210"/>
      <c r="HBJ435" s="1211"/>
      <c r="HBK435" s="1210"/>
      <c r="HBM435" s="1208"/>
      <c r="HBN435" s="1209"/>
      <c r="HBO435" s="1209"/>
      <c r="HBP435" s="1209"/>
      <c r="HBQ435" s="1209"/>
      <c r="HBR435" s="1210"/>
      <c r="HBS435" s="1211"/>
      <c r="HBT435" s="1210"/>
      <c r="HBV435" s="1208"/>
      <c r="HBW435" s="1209"/>
      <c r="HBX435" s="1209"/>
      <c r="HBY435" s="1209"/>
      <c r="HBZ435" s="1209"/>
      <c r="HCA435" s="1210"/>
      <c r="HCB435" s="1211"/>
      <c r="HCC435" s="1210"/>
      <c r="HCE435" s="1208"/>
      <c r="HCF435" s="1209"/>
      <c r="HCG435" s="1209"/>
      <c r="HCH435" s="1209"/>
      <c r="HCI435" s="1209"/>
      <c r="HCJ435" s="1210"/>
      <c r="HCK435" s="1211"/>
      <c r="HCL435" s="1210"/>
      <c r="HCN435" s="1208"/>
      <c r="HCO435" s="1209"/>
      <c r="HCP435" s="1209"/>
      <c r="HCQ435" s="1209"/>
      <c r="HCR435" s="1209"/>
      <c r="HCS435" s="1210"/>
      <c r="HCT435" s="1211"/>
      <c r="HCU435" s="1210"/>
      <c r="HCW435" s="1208"/>
      <c r="HCX435" s="1209"/>
      <c r="HCY435" s="1209"/>
      <c r="HCZ435" s="1209"/>
      <c r="HDA435" s="1209"/>
      <c r="HDB435" s="1210"/>
      <c r="HDC435" s="1211"/>
      <c r="HDD435" s="1210"/>
      <c r="HDF435" s="1208"/>
      <c r="HDG435" s="1209"/>
      <c r="HDH435" s="1209"/>
      <c r="HDI435" s="1209"/>
      <c r="HDJ435" s="1209"/>
      <c r="HDK435" s="1210"/>
      <c r="HDL435" s="1211"/>
      <c r="HDM435" s="1210"/>
      <c r="HDO435" s="1208"/>
      <c r="HDP435" s="1209"/>
      <c r="HDQ435" s="1209"/>
      <c r="HDR435" s="1209"/>
      <c r="HDS435" s="1209"/>
      <c r="HDT435" s="1210"/>
      <c r="HDU435" s="1211"/>
      <c r="HDV435" s="1210"/>
      <c r="HDX435" s="1208"/>
      <c r="HDY435" s="1209"/>
      <c r="HDZ435" s="1209"/>
      <c r="HEA435" s="1209"/>
      <c r="HEB435" s="1209"/>
      <c r="HEC435" s="1210"/>
      <c r="HED435" s="1211"/>
      <c r="HEE435" s="1210"/>
      <c r="HEG435" s="1208"/>
      <c r="HEH435" s="1209"/>
      <c r="HEI435" s="1209"/>
      <c r="HEJ435" s="1209"/>
      <c r="HEK435" s="1209"/>
      <c r="HEL435" s="1210"/>
      <c r="HEM435" s="1211"/>
      <c r="HEN435" s="1210"/>
      <c r="HEP435" s="1208"/>
      <c r="HEQ435" s="1209"/>
      <c r="HER435" s="1209"/>
      <c r="HES435" s="1209"/>
      <c r="HET435" s="1209"/>
      <c r="HEU435" s="1210"/>
      <c r="HEV435" s="1211"/>
      <c r="HEW435" s="1210"/>
      <c r="HEY435" s="1208"/>
      <c r="HEZ435" s="1209"/>
      <c r="HFA435" s="1209"/>
      <c r="HFB435" s="1209"/>
      <c r="HFC435" s="1209"/>
      <c r="HFD435" s="1210"/>
      <c r="HFE435" s="1211"/>
      <c r="HFF435" s="1210"/>
      <c r="HFH435" s="1208"/>
      <c r="HFI435" s="1209"/>
      <c r="HFJ435" s="1209"/>
      <c r="HFK435" s="1209"/>
      <c r="HFL435" s="1209"/>
      <c r="HFM435" s="1210"/>
      <c r="HFN435" s="1211"/>
      <c r="HFO435" s="1210"/>
      <c r="HFQ435" s="1208"/>
      <c r="HFR435" s="1209"/>
      <c r="HFS435" s="1209"/>
      <c r="HFT435" s="1209"/>
      <c r="HFU435" s="1209"/>
      <c r="HFV435" s="1210"/>
      <c r="HFW435" s="1211"/>
      <c r="HFX435" s="1210"/>
      <c r="HFZ435" s="1208"/>
      <c r="HGA435" s="1209"/>
      <c r="HGB435" s="1209"/>
      <c r="HGC435" s="1209"/>
      <c r="HGD435" s="1209"/>
      <c r="HGE435" s="1210"/>
      <c r="HGF435" s="1211"/>
      <c r="HGG435" s="1210"/>
      <c r="HGI435" s="1208"/>
      <c r="HGJ435" s="1209"/>
      <c r="HGK435" s="1209"/>
      <c r="HGL435" s="1209"/>
      <c r="HGM435" s="1209"/>
      <c r="HGN435" s="1210"/>
      <c r="HGO435" s="1211"/>
      <c r="HGP435" s="1210"/>
      <c r="HGR435" s="1208"/>
      <c r="HGS435" s="1209"/>
      <c r="HGT435" s="1209"/>
      <c r="HGU435" s="1209"/>
      <c r="HGV435" s="1209"/>
      <c r="HGW435" s="1210"/>
      <c r="HGX435" s="1211"/>
      <c r="HGY435" s="1210"/>
      <c r="HHA435" s="1208"/>
      <c r="HHB435" s="1209"/>
      <c r="HHC435" s="1209"/>
      <c r="HHD435" s="1209"/>
      <c r="HHE435" s="1209"/>
      <c r="HHF435" s="1210"/>
      <c r="HHG435" s="1211"/>
      <c r="HHH435" s="1210"/>
      <c r="HHJ435" s="1208"/>
      <c r="HHK435" s="1209"/>
      <c r="HHL435" s="1209"/>
      <c r="HHM435" s="1209"/>
      <c r="HHN435" s="1209"/>
      <c r="HHO435" s="1210"/>
      <c r="HHP435" s="1211"/>
      <c r="HHQ435" s="1210"/>
      <c r="HHS435" s="1208"/>
      <c r="HHT435" s="1209"/>
      <c r="HHU435" s="1209"/>
      <c r="HHV435" s="1209"/>
      <c r="HHW435" s="1209"/>
      <c r="HHX435" s="1210"/>
      <c r="HHY435" s="1211"/>
      <c r="HHZ435" s="1210"/>
      <c r="HIB435" s="1208"/>
      <c r="HIC435" s="1209"/>
      <c r="HID435" s="1209"/>
      <c r="HIE435" s="1209"/>
      <c r="HIF435" s="1209"/>
      <c r="HIG435" s="1210"/>
      <c r="HIH435" s="1211"/>
      <c r="HII435" s="1210"/>
      <c r="HIK435" s="1208"/>
      <c r="HIL435" s="1209"/>
      <c r="HIM435" s="1209"/>
      <c r="HIN435" s="1209"/>
      <c r="HIO435" s="1209"/>
      <c r="HIP435" s="1210"/>
      <c r="HIQ435" s="1211"/>
      <c r="HIR435" s="1210"/>
      <c r="HIT435" s="1208"/>
      <c r="HIU435" s="1209"/>
      <c r="HIV435" s="1209"/>
      <c r="HIW435" s="1209"/>
      <c r="HIX435" s="1209"/>
      <c r="HIY435" s="1210"/>
      <c r="HIZ435" s="1211"/>
      <c r="HJA435" s="1210"/>
      <c r="HJC435" s="1208"/>
      <c r="HJD435" s="1209"/>
      <c r="HJE435" s="1209"/>
      <c r="HJF435" s="1209"/>
      <c r="HJG435" s="1209"/>
      <c r="HJH435" s="1210"/>
      <c r="HJI435" s="1211"/>
      <c r="HJJ435" s="1210"/>
      <c r="HJL435" s="1208"/>
      <c r="HJM435" s="1209"/>
      <c r="HJN435" s="1209"/>
      <c r="HJO435" s="1209"/>
      <c r="HJP435" s="1209"/>
      <c r="HJQ435" s="1210"/>
      <c r="HJR435" s="1211"/>
      <c r="HJS435" s="1210"/>
      <c r="HJU435" s="1208"/>
      <c r="HJV435" s="1209"/>
      <c r="HJW435" s="1209"/>
      <c r="HJX435" s="1209"/>
      <c r="HJY435" s="1209"/>
      <c r="HJZ435" s="1210"/>
      <c r="HKA435" s="1211"/>
      <c r="HKB435" s="1210"/>
      <c r="HKD435" s="1208"/>
      <c r="HKE435" s="1209"/>
      <c r="HKF435" s="1209"/>
      <c r="HKG435" s="1209"/>
      <c r="HKH435" s="1209"/>
      <c r="HKI435" s="1210"/>
      <c r="HKJ435" s="1211"/>
      <c r="HKK435" s="1210"/>
      <c r="HKM435" s="1208"/>
      <c r="HKN435" s="1209"/>
      <c r="HKO435" s="1209"/>
      <c r="HKP435" s="1209"/>
      <c r="HKQ435" s="1209"/>
      <c r="HKR435" s="1210"/>
      <c r="HKS435" s="1211"/>
      <c r="HKT435" s="1210"/>
      <c r="HKV435" s="1208"/>
      <c r="HKW435" s="1209"/>
      <c r="HKX435" s="1209"/>
      <c r="HKY435" s="1209"/>
      <c r="HKZ435" s="1209"/>
      <c r="HLA435" s="1210"/>
      <c r="HLB435" s="1211"/>
      <c r="HLC435" s="1210"/>
      <c r="HLE435" s="1208"/>
      <c r="HLF435" s="1209"/>
      <c r="HLG435" s="1209"/>
      <c r="HLH435" s="1209"/>
      <c r="HLI435" s="1209"/>
      <c r="HLJ435" s="1210"/>
      <c r="HLK435" s="1211"/>
      <c r="HLL435" s="1210"/>
      <c r="HLN435" s="1208"/>
      <c r="HLO435" s="1209"/>
      <c r="HLP435" s="1209"/>
      <c r="HLQ435" s="1209"/>
      <c r="HLR435" s="1209"/>
      <c r="HLS435" s="1210"/>
      <c r="HLT435" s="1211"/>
      <c r="HLU435" s="1210"/>
      <c r="HLW435" s="1208"/>
      <c r="HLX435" s="1209"/>
      <c r="HLY435" s="1209"/>
      <c r="HLZ435" s="1209"/>
      <c r="HMA435" s="1209"/>
      <c r="HMB435" s="1210"/>
      <c r="HMC435" s="1211"/>
      <c r="HMD435" s="1210"/>
      <c r="HMF435" s="1208"/>
      <c r="HMG435" s="1209"/>
      <c r="HMH435" s="1209"/>
      <c r="HMI435" s="1209"/>
      <c r="HMJ435" s="1209"/>
      <c r="HMK435" s="1210"/>
      <c r="HML435" s="1211"/>
      <c r="HMM435" s="1210"/>
      <c r="HMO435" s="1208"/>
      <c r="HMP435" s="1209"/>
      <c r="HMQ435" s="1209"/>
      <c r="HMR435" s="1209"/>
      <c r="HMS435" s="1209"/>
      <c r="HMT435" s="1210"/>
      <c r="HMU435" s="1211"/>
      <c r="HMV435" s="1210"/>
      <c r="HMX435" s="1208"/>
      <c r="HMY435" s="1209"/>
      <c r="HMZ435" s="1209"/>
      <c r="HNA435" s="1209"/>
      <c r="HNB435" s="1209"/>
      <c r="HNC435" s="1210"/>
      <c r="HND435" s="1211"/>
      <c r="HNE435" s="1210"/>
      <c r="HNG435" s="1208"/>
      <c r="HNH435" s="1209"/>
      <c r="HNI435" s="1209"/>
      <c r="HNJ435" s="1209"/>
      <c r="HNK435" s="1209"/>
      <c r="HNL435" s="1210"/>
      <c r="HNM435" s="1211"/>
      <c r="HNN435" s="1210"/>
      <c r="HNP435" s="1208"/>
      <c r="HNQ435" s="1209"/>
      <c r="HNR435" s="1209"/>
      <c r="HNS435" s="1209"/>
      <c r="HNT435" s="1209"/>
      <c r="HNU435" s="1210"/>
      <c r="HNV435" s="1211"/>
      <c r="HNW435" s="1210"/>
      <c r="HNY435" s="1208"/>
      <c r="HNZ435" s="1209"/>
      <c r="HOA435" s="1209"/>
      <c r="HOB435" s="1209"/>
      <c r="HOC435" s="1209"/>
      <c r="HOD435" s="1210"/>
      <c r="HOE435" s="1211"/>
      <c r="HOF435" s="1210"/>
      <c r="HOH435" s="1208"/>
      <c r="HOI435" s="1209"/>
      <c r="HOJ435" s="1209"/>
      <c r="HOK435" s="1209"/>
      <c r="HOL435" s="1209"/>
      <c r="HOM435" s="1210"/>
      <c r="HON435" s="1211"/>
      <c r="HOO435" s="1210"/>
      <c r="HOQ435" s="1208"/>
      <c r="HOR435" s="1209"/>
      <c r="HOS435" s="1209"/>
      <c r="HOT435" s="1209"/>
      <c r="HOU435" s="1209"/>
      <c r="HOV435" s="1210"/>
      <c r="HOW435" s="1211"/>
      <c r="HOX435" s="1210"/>
      <c r="HOZ435" s="1208"/>
      <c r="HPA435" s="1209"/>
      <c r="HPB435" s="1209"/>
      <c r="HPC435" s="1209"/>
      <c r="HPD435" s="1209"/>
      <c r="HPE435" s="1210"/>
      <c r="HPF435" s="1211"/>
      <c r="HPG435" s="1210"/>
      <c r="HPI435" s="1208"/>
      <c r="HPJ435" s="1209"/>
      <c r="HPK435" s="1209"/>
      <c r="HPL435" s="1209"/>
      <c r="HPM435" s="1209"/>
      <c r="HPN435" s="1210"/>
      <c r="HPO435" s="1211"/>
      <c r="HPP435" s="1210"/>
      <c r="HPR435" s="1208"/>
      <c r="HPS435" s="1209"/>
      <c r="HPT435" s="1209"/>
      <c r="HPU435" s="1209"/>
      <c r="HPV435" s="1209"/>
      <c r="HPW435" s="1210"/>
      <c r="HPX435" s="1211"/>
      <c r="HPY435" s="1210"/>
      <c r="HQA435" s="1208"/>
      <c r="HQB435" s="1209"/>
      <c r="HQC435" s="1209"/>
      <c r="HQD435" s="1209"/>
      <c r="HQE435" s="1209"/>
      <c r="HQF435" s="1210"/>
      <c r="HQG435" s="1211"/>
      <c r="HQH435" s="1210"/>
      <c r="HQJ435" s="1208"/>
      <c r="HQK435" s="1209"/>
      <c r="HQL435" s="1209"/>
      <c r="HQM435" s="1209"/>
      <c r="HQN435" s="1209"/>
      <c r="HQO435" s="1210"/>
      <c r="HQP435" s="1211"/>
      <c r="HQQ435" s="1210"/>
      <c r="HQS435" s="1208"/>
      <c r="HQT435" s="1209"/>
      <c r="HQU435" s="1209"/>
      <c r="HQV435" s="1209"/>
      <c r="HQW435" s="1209"/>
      <c r="HQX435" s="1210"/>
      <c r="HQY435" s="1211"/>
      <c r="HQZ435" s="1210"/>
      <c r="HRB435" s="1208"/>
      <c r="HRC435" s="1209"/>
      <c r="HRD435" s="1209"/>
      <c r="HRE435" s="1209"/>
      <c r="HRF435" s="1209"/>
      <c r="HRG435" s="1210"/>
      <c r="HRH435" s="1211"/>
      <c r="HRI435" s="1210"/>
      <c r="HRK435" s="1208"/>
      <c r="HRL435" s="1209"/>
      <c r="HRM435" s="1209"/>
      <c r="HRN435" s="1209"/>
      <c r="HRO435" s="1209"/>
      <c r="HRP435" s="1210"/>
      <c r="HRQ435" s="1211"/>
      <c r="HRR435" s="1210"/>
      <c r="HRT435" s="1208"/>
      <c r="HRU435" s="1209"/>
      <c r="HRV435" s="1209"/>
      <c r="HRW435" s="1209"/>
      <c r="HRX435" s="1209"/>
      <c r="HRY435" s="1210"/>
      <c r="HRZ435" s="1211"/>
      <c r="HSA435" s="1210"/>
      <c r="HSC435" s="1208"/>
      <c r="HSD435" s="1209"/>
      <c r="HSE435" s="1209"/>
      <c r="HSF435" s="1209"/>
      <c r="HSG435" s="1209"/>
      <c r="HSH435" s="1210"/>
      <c r="HSI435" s="1211"/>
      <c r="HSJ435" s="1210"/>
      <c r="HSL435" s="1208"/>
      <c r="HSM435" s="1209"/>
      <c r="HSN435" s="1209"/>
      <c r="HSO435" s="1209"/>
      <c r="HSP435" s="1209"/>
      <c r="HSQ435" s="1210"/>
      <c r="HSR435" s="1211"/>
      <c r="HSS435" s="1210"/>
      <c r="HSU435" s="1208"/>
      <c r="HSV435" s="1209"/>
      <c r="HSW435" s="1209"/>
      <c r="HSX435" s="1209"/>
      <c r="HSY435" s="1209"/>
      <c r="HSZ435" s="1210"/>
      <c r="HTA435" s="1211"/>
      <c r="HTB435" s="1210"/>
      <c r="HTD435" s="1208"/>
      <c r="HTE435" s="1209"/>
      <c r="HTF435" s="1209"/>
      <c r="HTG435" s="1209"/>
      <c r="HTH435" s="1209"/>
      <c r="HTI435" s="1210"/>
      <c r="HTJ435" s="1211"/>
      <c r="HTK435" s="1210"/>
      <c r="HTM435" s="1208"/>
      <c r="HTN435" s="1209"/>
      <c r="HTO435" s="1209"/>
      <c r="HTP435" s="1209"/>
      <c r="HTQ435" s="1209"/>
      <c r="HTR435" s="1210"/>
      <c r="HTS435" s="1211"/>
      <c r="HTT435" s="1210"/>
      <c r="HTV435" s="1208"/>
      <c r="HTW435" s="1209"/>
      <c r="HTX435" s="1209"/>
      <c r="HTY435" s="1209"/>
      <c r="HTZ435" s="1209"/>
      <c r="HUA435" s="1210"/>
      <c r="HUB435" s="1211"/>
      <c r="HUC435" s="1210"/>
      <c r="HUE435" s="1208"/>
      <c r="HUF435" s="1209"/>
      <c r="HUG435" s="1209"/>
      <c r="HUH435" s="1209"/>
      <c r="HUI435" s="1209"/>
      <c r="HUJ435" s="1210"/>
      <c r="HUK435" s="1211"/>
      <c r="HUL435" s="1210"/>
      <c r="HUN435" s="1208"/>
      <c r="HUO435" s="1209"/>
      <c r="HUP435" s="1209"/>
      <c r="HUQ435" s="1209"/>
      <c r="HUR435" s="1209"/>
      <c r="HUS435" s="1210"/>
      <c r="HUT435" s="1211"/>
      <c r="HUU435" s="1210"/>
      <c r="HUW435" s="1208"/>
      <c r="HUX435" s="1209"/>
      <c r="HUY435" s="1209"/>
      <c r="HUZ435" s="1209"/>
      <c r="HVA435" s="1209"/>
      <c r="HVB435" s="1210"/>
      <c r="HVC435" s="1211"/>
      <c r="HVD435" s="1210"/>
      <c r="HVF435" s="1208"/>
      <c r="HVG435" s="1209"/>
      <c r="HVH435" s="1209"/>
      <c r="HVI435" s="1209"/>
      <c r="HVJ435" s="1209"/>
      <c r="HVK435" s="1210"/>
      <c r="HVL435" s="1211"/>
      <c r="HVM435" s="1210"/>
      <c r="HVO435" s="1208"/>
      <c r="HVP435" s="1209"/>
      <c r="HVQ435" s="1209"/>
      <c r="HVR435" s="1209"/>
      <c r="HVS435" s="1209"/>
      <c r="HVT435" s="1210"/>
      <c r="HVU435" s="1211"/>
      <c r="HVV435" s="1210"/>
      <c r="HVX435" s="1208"/>
      <c r="HVY435" s="1209"/>
      <c r="HVZ435" s="1209"/>
      <c r="HWA435" s="1209"/>
      <c r="HWB435" s="1209"/>
      <c r="HWC435" s="1210"/>
      <c r="HWD435" s="1211"/>
      <c r="HWE435" s="1210"/>
      <c r="HWG435" s="1208"/>
      <c r="HWH435" s="1209"/>
      <c r="HWI435" s="1209"/>
      <c r="HWJ435" s="1209"/>
      <c r="HWK435" s="1209"/>
      <c r="HWL435" s="1210"/>
      <c r="HWM435" s="1211"/>
      <c r="HWN435" s="1210"/>
      <c r="HWP435" s="1208"/>
      <c r="HWQ435" s="1209"/>
      <c r="HWR435" s="1209"/>
      <c r="HWS435" s="1209"/>
      <c r="HWT435" s="1209"/>
      <c r="HWU435" s="1210"/>
      <c r="HWV435" s="1211"/>
      <c r="HWW435" s="1210"/>
      <c r="HWY435" s="1208"/>
      <c r="HWZ435" s="1209"/>
      <c r="HXA435" s="1209"/>
      <c r="HXB435" s="1209"/>
      <c r="HXC435" s="1209"/>
      <c r="HXD435" s="1210"/>
      <c r="HXE435" s="1211"/>
      <c r="HXF435" s="1210"/>
      <c r="HXH435" s="1208"/>
      <c r="HXI435" s="1209"/>
      <c r="HXJ435" s="1209"/>
      <c r="HXK435" s="1209"/>
      <c r="HXL435" s="1209"/>
      <c r="HXM435" s="1210"/>
      <c r="HXN435" s="1211"/>
      <c r="HXO435" s="1210"/>
      <c r="HXQ435" s="1208"/>
      <c r="HXR435" s="1209"/>
      <c r="HXS435" s="1209"/>
      <c r="HXT435" s="1209"/>
      <c r="HXU435" s="1209"/>
      <c r="HXV435" s="1210"/>
      <c r="HXW435" s="1211"/>
      <c r="HXX435" s="1210"/>
      <c r="HXZ435" s="1208"/>
      <c r="HYA435" s="1209"/>
      <c r="HYB435" s="1209"/>
      <c r="HYC435" s="1209"/>
      <c r="HYD435" s="1209"/>
      <c r="HYE435" s="1210"/>
      <c r="HYF435" s="1211"/>
      <c r="HYG435" s="1210"/>
      <c r="HYI435" s="1208"/>
      <c r="HYJ435" s="1209"/>
      <c r="HYK435" s="1209"/>
      <c r="HYL435" s="1209"/>
      <c r="HYM435" s="1209"/>
      <c r="HYN435" s="1210"/>
      <c r="HYO435" s="1211"/>
      <c r="HYP435" s="1210"/>
      <c r="HYR435" s="1208"/>
      <c r="HYS435" s="1209"/>
      <c r="HYT435" s="1209"/>
      <c r="HYU435" s="1209"/>
      <c r="HYV435" s="1209"/>
      <c r="HYW435" s="1210"/>
      <c r="HYX435" s="1211"/>
      <c r="HYY435" s="1210"/>
      <c r="HZA435" s="1208"/>
      <c r="HZB435" s="1209"/>
      <c r="HZC435" s="1209"/>
      <c r="HZD435" s="1209"/>
      <c r="HZE435" s="1209"/>
      <c r="HZF435" s="1210"/>
      <c r="HZG435" s="1211"/>
      <c r="HZH435" s="1210"/>
      <c r="HZJ435" s="1208"/>
      <c r="HZK435" s="1209"/>
      <c r="HZL435" s="1209"/>
      <c r="HZM435" s="1209"/>
      <c r="HZN435" s="1209"/>
      <c r="HZO435" s="1210"/>
      <c r="HZP435" s="1211"/>
      <c r="HZQ435" s="1210"/>
      <c r="HZS435" s="1208"/>
      <c r="HZT435" s="1209"/>
      <c r="HZU435" s="1209"/>
      <c r="HZV435" s="1209"/>
      <c r="HZW435" s="1209"/>
      <c r="HZX435" s="1210"/>
      <c r="HZY435" s="1211"/>
      <c r="HZZ435" s="1210"/>
      <c r="IAB435" s="1208"/>
      <c r="IAC435" s="1209"/>
      <c r="IAD435" s="1209"/>
      <c r="IAE435" s="1209"/>
      <c r="IAF435" s="1209"/>
      <c r="IAG435" s="1210"/>
      <c r="IAH435" s="1211"/>
      <c r="IAI435" s="1210"/>
      <c r="IAK435" s="1208"/>
      <c r="IAL435" s="1209"/>
      <c r="IAM435" s="1209"/>
      <c r="IAN435" s="1209"/>
      <c r="IAO435" s="1209"/>
      <c r="IAP435" s="1210"/>
      <c r="IAQ435" s="1211"/>
      <c r="IAR435" s="1210"/>
      <c r="IAT435" s="1208"/>
      <c r="IAU435" s="1209"/>
      <c r="IAV435" s="1209"/>
      <c r="IAW435" s="1209"/>
      <c r="IAX435" s="1209"/>
      <c r="IAY435" s="1210"/>
      <c r="IAZ435" s="1211"/>
      <c r="IBA435" s="1210"/>
      <c r="IBC435" s="1208"/>
      <c r="IBD435" s="1209"/>
      <c r="IBE435" s="1209"/>
      <c r="IBF435" s="1209"/>
      <c r="IBG435" s="1209"/>
      <c r="IBH435" s="1210"/>
      <c r="IBI435" s="1211"/>
      <c r="IBJ435" s="1210"/>
      <c r="IBL435" s="1208"/>
      <c r="IBM435" s="1209"/>
      <c r="IBN435" s="1209"/>
      <c r="IBO435" s="1209"/>
      <c r="IBP435" s="1209"/>
      <c r="IBQ435" s="1210"/>
      <c r="IBR435" s="1211"/>
      <c r="IBS435" s="1210"/>
      <c r="IBU435" s="1208"/>
      <c r="IBV435" s="1209"/>
      <c r="IBW435" s="1209"/>
      <c r="IBX435" s="1209"/>
      <c r="IBY435" s="1209"/>
      <c r="IBZ435" s="1210"/>
      <c r="ICA435" s="1211"/>
      <c r="ICB435" s="1210"/>
      <c r="ICD435" s="1208"/>
      <c r="ICE435" s="1209"/>
      <c r="ICF435" s="1209"/>
      <c r="ICG435" s="1209"/>
      <c r="ICH435" s="1209"/>
      <c r="ICI435" s="1210"/>
      <c r="ICJ435" s="1211"/>
      <c r="ICK435" s="1210"/>
      <c r="ICM435" s="1208"/>
      <c r="ICN435" s="1209"/>
      <c r="ICO435" s="1209"/>
      <c r="ICP435" s="1209"/>
      <c r="ICQ435" s="1209"/>
      <c r="ICR435" s="1210"/>
      <c r="ICS435" s="1211"/>
      <c r="ICT435" s="1210"/>
      <c r="ICV435" s="1208"/>
      <c r="ICW435" s="1209"/>
      <c r="ICX435" s="1209"/>
      <c r="ICY435" s="1209"/>
      <c r="ICZ435" s="1209"/>
      <c r="IDA435" s="1210"/>
      <c r="IDB435" s="1211"/>
      <c r="IDC435" s="1210"/>
      <c r="IDE435" s="1208"/>
      <c r="IDF435" s="1209"/>
      <c r="IDG435" s="1209"/>
      <c r="IDH435" s="1209"/>
      <c r="IDI435" s="1209"/>
      <c r="IDJ435" s="1210"/>
      <c r="IDK435" s="1211"/>
      <c r="IDL435" s="1210"/>
      <c r="IDN435" s="1208"/>
      <c r="IDO435" s="1209"/>
      <c r="IDP435" s="1209"/>
      <c r="IDQ435" s="1209"/>
      <c r="IDR435" s="1209"/>
      <c r="IDS435" s="1210"/>
      <c r="IDT435" s="1211"/>
      <c r="IDU435" s="1210"/>
      <c r="IDW435" s="1208"/>
      <c r="IDX435" s="1209"/>
      <c r="IDY435" s="1209"/>
      <c r="IDZ435" s="1209"/>
      <c r="IEA435" s="1209"/>
      <c r="IEB435" s="1210"/>
      <c r="IEC435" s="1211"/>
      <c r="IED435" s="1210"/>
      <c r="IEF435" s="1208"/>
      <c r="IEG435" s="1209"/>
      <c r="IEH435" s="1209"/>
      <c r="IEI435" s="1209"/>
      <c r="IEJ435" s="1209"/>
      <c r="IEK435" s="1210"/>
      <c r="IEL435" s="1211"/>
      <c r="IEM435" s="1210"/>
      <c r="IEO435" s="1208"/>
      <c r="IEP435" s="1209"/>
      <c r="IEQ435" s="1209"/>
      <c r="IER435" s="1209"/>
      <c r="IES435" s="1209"/>
      <c r="IET435" s="1210"/>
      <c r="IEU435" s="1211"/>
      <c r="IEV435" s="1210"/>
      <c r="IEX435" s="1208"/>
      <c r="IEY435" s="1209"/>
      <c r="IEZ435" s="1209"/>
      <c r="IFA435" s="1209"/>
      <c r="IFB435" s="1209"/>
      <c r="IFC435" s="1210"/>
      <c r="IFD435" s="1211"/>
      <c r="IFE435" s="1210"/>
      <c r="IFG435" s="1208"/>
      <c r="IFH435" s="1209"/>
      <c r="IFI435" s="1209"/>
      <c r="IFJ435" s="1209"/>
      <c r="IFK435" s="1209"/>
      <c r="IFL435" s="1210"/>
      <c r="IFM435" s="1211"/>
      <c r="IFN435" s="1210"/>
      <c r="IFP435" s="1208"/>
      <c r="IFQ435" s="1209"/>
      <c r="IFR435" s="1209"/>
      <c r="IFS435" s="1209"/>
      <c r="IFT435" s="1209"/>
      <c r="IFU435" s="1210"/>
      <c r="IFV435" s="1211"/>
      <c r="IFW435" s="1210"/>
      <c r="IFY435" s="1208"/>
      <c r="IFZ435" s="1209"/>
      <c r="IGA435" s="1209"/>
      <c r="IGB435" s="1209"/>
      <c r="IGC435" s="1209"/>
      <c r="IGD435" s="1210"/>
      <c r="IGE435" s="1211"/>
      <c r="IGF435" s="1210"/>
      <c r="IGH435" s="1208"/>
      <c r="IGI435" s="1209"/>
      <c r="IGJ435" s="1209"/>
      <c r="IGK435" s="1209"/>
      <c r="IGL435" s="1209"/>
      <c r="IGM435" s="1210"/>
      <c r="IGN435" s="1211"/>
      <c r="IGO435" s="1210"/>
      <c r="IGQ435" s="1208"/>
      <c r="IGR435" s="1209"/>
      <c r="IGS435" s="1209"/>
      <c r="IGT435" s="1209"/>
      <c r="IGU435" s="1209"/>
      <c r="IGV435" s="1210"/>
      <c r="IGW435" s="1211"/>
      <c r="IGX435" s="1210"/>
      <c r="IGZ435" s="1208"/>
      <c r="IHA435" s="1209"/>
      <c r="IHB435" s="1209"/>
      <c r="IHC435" s="1209"/>
      <c r="IHD435" s="1209"/>
      <c r="IHE435" s="1210"/>
      <c r="IHF435" s="1211"/>
      <c r="IHG435" s="1210"/>
      <c r="IHI435" s="1208"/>
      <c r="IHJ435" s="1209"/>
      <c r="IHK435" s="1209"/>
      <c r="IHL435" s="1209"/>
      <c r="IHM435" s="1209"/>
      <c r="IHN435" s="1210"/>
      <c r="IHO435" s="1211"/>
      <c r="IHP435" s="1210"/>
      <c r="IHR435" s="1208"/>
      <c r="IHS435" s="1209"/>
      <c r="IHT435" s="1209"/>
      <c r="IHU435" s="1209"/>
      <c r="IHV435" s="1209"/>
      <c r="IHW435" s="1210"/>
      <c r="IHX435" s="1211"/>
      <c r="IHY435" s="1210"/>
      <c r="IIA435" s="1208"/>
      <c r="IIB435" s="1209"/>
      <c r="IIC435" s="1209"/>
      <c r="IID435" s="1209"/>
      <c r="IIE435" s="1209"/>
      <c r="IIF435" s="1210"/>
      <c r="IIG435" s="1211"/>
      <c r="IIH435" s="1210"/>
      <c r="IIJ435" s="1208"/>
      <c r="IIK435" s="1209"/>
      <c r="IIL435" s="1209"/>
      <c r="IIM435" s="1209"/>
      <c r="IIN435" s="1209"/>
      <c r="IIO435" s="1210"/>
      <c r="IIP435" s="1211"/>
      <c r="IIQ435" s="1210"/>
      <c r="IIS435" s="1208"/>
      <c r="IIT435" s="1209"/>
      <c r="IIU435" s="1209"/>
      <c r="IIV435" s="1209"/>
      <c r="IIW435" s="1209"/>
      <c r="IIX435" s="1210"/>
      <c r="IIY435" s="1211"/>
      <c r="IIZ435" s="1210"/>
      <c r="IJB435" s="1208"/>
      <c r="IJC435" s="1209"/>
      <c r="IJD435" s="1209"/>
      <c r="IJE435" s="1209"/>
      <c r="IJF435" s="1209"/>
      <c r="IJG435" s="1210"/>
      <c r="IJH435" s="1211"/>
      <c r="IJI435" s="1210"/>
      <c r="IJK435" s="1208"/>
      <c r="IJL435" s="1209"/>
      <c r="IJM435" s="1209"/>
      <c r="IJN435" s="1209"/>
      <c r="IJO435" s="1209"/>
      <c r="IJP435" s="1210"/>
      <c r="IJQ435" s="1211"/>
      <c r="IJR435" s="1210"/>
      <c r="IJT435" s="1208"/>
      <c r="IJU435" s="1209"/>
      <c r="IJV435" s="1209"/>
      <c r="IJW435" s="1209"/>
      <c r="IJX435" s="1209"/>
      <c r="IJY435" s="1210"/>
      <c r="IJZ435" s="1211"/>
      <c r="IKA435" s="1210"/>
      <c r="IKC435" s="1208"/>
      <c r="IKD435" s="1209"/>
      <c r="IKE435" s="1209"/>
      <c r="IKF435" s="1209"/>
      <c r="IKG435" s="1209"/>
      <c r="IKH435" s="1210"/>
      <c r="IKI435" s="1211"/>
      <c r="IKJ435" s="1210"/>
      <c r="IKL435" s="1208"/>
      <c r="IKM435" s="1209"/>
      <c r="IKN435" s="1209"/>
      <c r="IKO435" s="1209"/>
      <c r="IKP435" s="1209"/>
      <c r="IKQ435" s="1210"/>
      <c r="IKR435" s="1211"/>
      <c r="IKS435" s="1210"/>
      <c r="IKU435" s="1208"/>
      <c r="IKV435" s="1209"/>
      <c r="IKW435" s="1209"/>
      <c r="IKX435" s="1209"/>
      <c r="IKY435" s="1209"/>
      <c r="IKZ435" s="1210"/>
      <c r="ILA435" s="1211"/>
      <c r="ILB435" s="1210"/>
      <c r="ILD435" s="1208"/>
      <c r="ILE435" s="1209"/>
      <c r="ILF435" s="1209"/>
      <c r="ILG435" s="1209"/>
      <c r="ILH435" s="1209"/>
      <c r="ILI435" s="1210"/>
      <c r="ILJ435" s="1211"/>
      <c r="ILK435" s="1210"/>
      <c r="ILM435" s="1208"/>
      <c r="ILN435" s="1209"/>
      <c r="ILO435" s="1209"/>
      <c r="ILP435" s="1209"/>
      <c r="ILQ435" s="1209"/>
      <c r="ILR435" s="1210"/>
      <c r="ILS435" s="1211"/>
      <c r="ILT435" s="1210"/>
      <c r="ILV435" s="1208"/>
      <c r="ILW435" s="1209"/>
      <c r="ILX435" s="1209"/>
      <c r="ILY435" s="1209"/>
      <c r="ILZ435" s="1209"/>
      <c r="IMA435" s="1210"/>
      <c r="IMB435" s="1211"/>
      <c r="IMC435" s="1210"/>
      <c r="IME435" s="1208"/>
      <c r="IMF435" s="1209"/>
      <c r="IMG435" s="1209"/>
      <c r="IMH435" s="1209"/>
      <c r="IMI435" s="1209"/>
      <c r="IMJ435" s="1210"/>
      <c r="IMK435" s="1211"/>
      <c r="IML435" s="1210"/>
      <c r="IMN435" s="1208"/>
      <c r="IMO435" s="1209"/>
      <c r="IMP435" s="1209"/>
      <c r="IMQ435" s="1209"/>
      <c r="IMR435" s="1209"/>
      <c r="IMS435" s="1210"/>
      <c r="IMT435" s="1211"/>
      <c r="IMU435" s="1210"/>
      <c r="IMW435" s="1208"/>
      <c r="IMX435" s="1209"/>
      <c r="IMY435" s="1209"/>
      <c r="IMZ435" s="1209"/>
      <c r="INA435" s="1209"/>
      <c r="INB435" s="1210"/>
      <c r="INC435" s="1211"/>
      <c r="IND435" s="1210"/>
      <c r="INF435" s="1208"/>
      <c r="ING435" s="1209"/>
      <c r="INH435" s="1209"/>
      <c r="INI435" s="1209"/>
      <c r="INJ435" s="1209"/>
      <c r="INK435" s="1210"/>
      <c r="INL435" s="1211"/>
      <c r="INM435" s="1210"/>
      <c r="INO435" s="1208"/>
      <c r="INP435" s="1209"/>
      <c r="INQ435" s="1209"/>
      <c r="INR435" s="1209"/>
      <c r="INS435" s="1209"/>
      <c r="INT435" s="1210"/>
      <c r="INU435" s="1211"/>
      <c r="INV435" s="1210"/>
      <c r="INX435" s="1208"/>
      <c r="INY435" s="1209"/>
      <c r="INZ435" s="1209"/>
      <c r="IOA435" s="1209"/>
      <c r="IOB435" s="1209"/>
      <c r="IOC435" s="1210"/>
      <c r="IOD435" s="1211"/>
      <c r="IOE435" s="1210"/>
      <c r="IOG435" s="1208"/>
      <c r="IOH435" s="1209"/>
      <c r="IOI435" s="1209"/>
      <c r="IOJ435" s="1209"/>
      <c r="IOK435" s="1209"/>
      <c r="IOL435" s="1210"/>
      <c r="IOM435" s="1211"/>
      <c r="ION435" s="1210"/>
      <c r="IOP435" s="1208"/>
      <c r="IOQ435" s="1209"/>
      <c r="IOR435" s="1209"/>
      <c r="IOS435" s="1209"/>
      <c r="IOT435" s="1209"/>
      <c r="IOU435" s="1210"/>
      <c r="IOV435" s="1211"/>
      <c r="IOW435" s="1210"/>
      <c r="IOY435" s="1208"/>
      <c r="IOZ435" s="1209"/>
      <c r="IPA435" s="1209"/>
      <c r="IPB435" s="1209"/>
      <c r="IPC435" s="1209"/>
      <c r="IPD435" s="1210"/>
      <c r="IPE435" s="1211"/>
      <c r="IPF435" s="1210"/>
      <c r="IPH435" s="1208"/>
      <c r="IPI435" s="1209"/>
      <c r="IPJ435" s="1209"/>
      <c r="IPK435" s="1209"/>
      <c r="IPL435" s="1209"/>
      <c r="IPM435" s="1210"/>
      <c r="IPN435" s="1211"/>
      <c r="IPO435" s="1210"/>
      <c r="IPQ435" s="1208"/>
      <c r="IPR435" s="1209"/>
      <c r="IPS435" s="1209"/>
      <c r="IPT435" s="1209"/>
      <c r="IPU435" s="1209"/>
      <c r="IPV435" s="1210"/>
      <c r="IPW435" s="1211"/>
      <c r="IPX435" s="1210"/>
      <c r="IPZ435" s="1208"/>
      <c r="IQA435" s="1209"/>
      <c r="IQB435" s="1209"/>
      <c r="IQC435" s="1209"/>
      <c r="IQD435" s="1209"/>
      <c r="IQE435" s="1210"/>
      <c r="IQF435" s="1211"/>
      <c r="IQG435" s="1210"/>
      <c r="IQI435" s="1208"/>
      <c r="IQJ435" s="1209"/>
      <c r="IQK435" s="1209"/>
      <c r="IQL435" s="1209"/>
      <c r="IQM435" s="1209"/>
      <c r="IQN435" s="1210"/>
      <c r="IQO435" s="1211"/>
      <c r="IQP435" s="1210"/>
      <c r="IQR435" s="1208"/>
      <c r="IQS435" s="1209"/>
      <c r="IQT435" s="1209"/>
      <c r="IQU435" s="1209"/>
      <c r="IQV435" s="1209"/>
      <c r="IQW435" s="1210"/>
      <c r="IQX435" s="1211"/>
      <c r="IQY435" s="1210"/>
      <c r="IRA435" s="1208"/>
      <c r="IRB435" s="1209"/>
      <c r="IRC435" s="1209"/>
      <c r="IRD435" s="1209"/>
      <c r="IRE435" s="1209"/>
      <c r="IRF435" s="1210"/>
      <c r="IRG435" s="1211"/>
      <c r="IRH435" s="1210"/>
      <c r="IRJ435" s="1208"/>
      <c r="IRK435" s="1209"/>
      <c r="IRL435" s="1209"/>
      <c r="IRM435" s="1209"/>
      <c r="IRN435" s="1209"/>
      <c r="IRO435" s="1210"/>
      <c r="IRP435" s="1211"/>
      <c r="IRQ435" s="1210"/>
      <c r="IRS435" s="1208"/>
      <c r="IRT435" s="1209"/>
      <c r="IRU435" s="1209"/>
      <c r="IRV435" s="1209"/>
      <c r="IRW435" s="1209"/>
      <c r="IRX435" s="1210"/>
      <c r="IRY435" s="1211"/>
      <c r="IRZ435" s="1210"/>
      <c r="ISB435" s="1208"/>
      <c r="ISC435" s="1209"/>
      <c r="ISD435" s="1209"/>
      <c r="ISE435" s="1209"/>
      <c r="ISF435" s="1209"/>
      <c r="ISG435" s="1210"/>
      <c r="ISH435" s="1211"/>
      <c r="ISI435" s="1210"/>
      <c r="ISK435" s="1208"/>
      <c r="ISL435" s="1209"/>
      <c r="ISM435" s="1209"/>
      <c r="ISN435" s="1209"/>
      <c r="ISO435" s="1209"/>
      <c r="ISP435" s="1210"/>
      <c r="ISQ435" s="1211"/>
      <c r="ISR435" s="1210"/>
      <c r="IST435" s="1208"/>
      <c r="ISU435" s="1209"/>
      <c r="ISV435" s="1209"/>
      <c r="ISW435" s="1209"/>
      <c r="ISX435" s="1209"/>
      <c r="ISY435" s="1210"/>
      <c r="ISZ435" s="1211"/>
      <c r="ITA435" s="1210"/>
      <c r="ITC435" s="1208"/>
      <c r="ITD435" s="1209"/>
      <c r="ITE435" s="1209"/>
      <c r="ITF435" s="1209"/>
      <c r="ITG435" s="1209"/>
      <c r="ITH435" s="1210"/>
      <c r="ITI435" s="1211"/>
      <c r="ITJ435" s="1210"/>
      <c r="ITL435" s="1208"/>
      <c r="ITM435" s="1209"/>
      <c r="ITN435" s="1209"/>
      <c r="ITO435" s="1209"/>
      <c r="ITP435" s="1209"/>
      <c r="ITQ435" s="1210"/>
      <c r="ITR435" s="1211"/>
      <c r="ITS435" s="1210"/>
      <c r="ITU435" s="1208"/>
      <c r="ITV435" s="1209"/>
      <c r="ITW435" s="1209"/>
      <c r="ITX435" s="1209"/>
      <c r="ITY435" s="1209"/>
      <c r="ITZ435" s="1210"/>
      <c r="IUA435" s="1211"/>
      <c r="IUB435" s="1210"/>
      <c r="IUD435" s="1208"/>
      <c r="IUE435" s="1209"/>
      <c r="IUF435" s="1209"/>
      <c r="IUG435" s="1209"/>
      <c r="IUH435" s="1209"/>
      <c r="IUI435" s="1210"/>
      <c r="IUJ435" s="1211"/>
      <c r="IUK435" s="1210"/>
      <c r="IUM435" s="1208"/>
      <c r="IUN435" s="1209"/>
      <c r="IUO435" s="1209"/>
      <c r="IUP435" s="1209"/>
      <c r="IUQ435" s="1209"/>
      <c r="IUR435" s="1210"/>
      <c r="IUS435" s="1211"/>
      <c r="IUT435" s="1210"/>
      <c r="IUV435" s="1208"/>
      <c r="IUW435" s="1209"/>
      <c r="IUX435" s="1209"/>
      <c r="IUY435" s="1209"/>
      <c r="IUZ435" s="1209"/>
      <c r="IVA435" s="1210"/>
      <c r="IVB435" s="1211"/>
      <c r="IVC435" s="1210"/>
      <c r="IVE435" s="1208"/>
      <c r="IVF435" s="1209"/>
      <c r="IVG435" s="1209"/>
      <c r="IVH435" s="1209"/>
      <c r="IVI435" s="1209"/>
      <c r="IVJ435" s="1210"/>
      <c r="IVK435" s="1211"/>
      <c r="IVL435" s="1210"/>
      <c r="IVN435" s="1208"/>
      <c r="IVO435" s="1209"/>
      <c r="IVP435" s="1209"/>
      <c r="IVQ435" s="1209"/>
      <c r="IVR435" s="1209"/>
      <c r="IVS435" s="1210"/>
      <c r="IVT435" s="1211"/>
      <c r="IVU435" s="1210"/>
      <c r="IVW435" s="1208"/>
      <c r="IVX435" s="1209"/>
      <c r="IVY435" s="1209"/>
      <c r="IVZ435" s="1209"/>
      <c r="IWA435" s="1209"/>
      <c r="IWB435" s="1210"/>
      <c r="IWC435" s="1211"/>
      <c r="IWD435" s="1210"/>
      <c r="IWF435" s="1208"/>
      <c r="IWG435" s="1209"/>
      <c r="IWH435" s="1209"/>
      <c r="IWI435" s="1209"/>
      <c r="IWJ435" s="1209"/>
      <c r="IWK435" s="1210"/>
      <c r="IWL435" s="1211"/>
      <c r="IWM435" s="1210"/>
      <c r="IWO435" s="1208"/>
      <c r="IWP435" s="1209"/>
      <c r="IWQ435" s="1209"/>
      <c r="IWR435" s="1209"/>
      <c r="IWS435" s="1209"/>
      <c r="IWT435" s="1210"/>
      <c r="IWU435" s="1211"/>
      <c r="IWV435" s="1210"/>
      <c r="IWX435" s="1208"/>
      <c r="IWY435" s="1209"/>
      <c r="IWZ435" s="1209"/>
      <c r="IXA435" s="1209"/>
      <c r="IXB435" s="1209"/>
      <c r="IXC435" s="1210"/>
      <c r="IXD435" s="1211"/>
      <c r="IXE435" s="1210"/>
      <c r="IXG435" s="1208"/>
      <c r="IXH435" s="1209"/>
      <c r="IXI435" s="1209"/>
      <c r="IXJ435" s="1209"/>
      <c r="IXK435" s="1209"/>
      <c r="IXL435" s="1210"/>
      <c r="IXM435" s="1211"/>
      <c r="IXN435" s="1210"/>
      <c r="IXP435" s="1208"/>
      <c r="IXQ435" s="1209"/>
      <c r="IXR435" s="1209"/>
      <c r="IXS435" s="1209"/>
      <c r="IXT435" s="1209"/>
      <c r="IXU435" s="1210"/>
      <c r="IXV435" s="1211"/>
      <c r="IXW435" s="1210"/>
      <c r="IXY435" s="1208"/>
      <c r="IXZ435" s="1209"/>
      <c r="IYA435" s="1209"/>
      <c r="IYB435" s="1209"/>
      <c r="IYC435" s="1209"/>
      <c r="IYD435" s="1210"/>
      <c r="IYE435" s="1211"/>
      <c r="IYF435" s="1210"/>
      <c r="IYH435" s="1208"/>
      <c r="IYI435" s="1209"/>
      <c r="IYJ435" s="1209"/>
      <c r="IYK435" s="1209"/>
      <c r="IYL435" s="1209"/>
      <c r="IYM435" s="1210"/>
      <c r="IYN435" s="1211"/>
      <c r="IYO435" s="1210"/>
      <c r="IYQ435" s="1208"/>
      <c r="IYR435" s="1209"/>
      <c r="IYS435" s="1209"/>
      <c r="IYT435" s="1209"/>
      <c r="IYU435" s="1209"/>
      <c r="IYV435" s="1210"/>
      <c r="IYW435" s="1211"/>
      <c r="IYX435" s="1210"/>
      <c r="IYZ435" s="1208"/>
      <c r="IZA435" s="1209"/>
      <c r="IZB435" s="1209"/>
      <c r="IZC435" s="1209"/>
      <c r="IZD435" s="1209"/>
      <c r="IZE435" s="1210"/>
      <c r="IZF435" s="1211"/>
      <c r="IZG435" s="1210"/>
      <c r="IZI435" s="1208"/>
      <c r="IZJ435" s="1209"/>
      <c r="IZK435" s="1209"/>
      <c r="IZL435" s="1209"/>
      <c r="IZM435" s="1209"/>
      <c r="IZN435" s="1210"/>
      <c r="IZO435" s="1211"/>
      <c r="IZP435" s="1210"/>
      <c r="IZR435" s="1208"/>
      <c r="IZS435" s="1209"/>
      <c r="IZT435" s="1209"/>
      <c r="IZU435" s="1209"/>
      <c r="IZV435" s="1209"/>
      <c r="IZW435" s="1210"/>
      <c r="IZX435" s="1211"/>
      <c r="IZY435" s="1210"/>
      <c r="JAA435" s="1208"/>
      <c r="JAB435" s="1209"/>
      <c r="JAC435" s="1209"/>
      <c r="JAD435" s="1209"/>
      <c r="JAE435" s="1209"/>
      <c r="JAF435" s="1210"/>
      <c r="JAG435" s="1211"/>
      <c r="JAH435" s="1210"/>
      <c r="JAJ435" s="1208"/>
      <c r="JAK435" s="1209"/>
      <c r="JAL435" s="1209"/>
      <c r="JAM435" s="1209"/>
      <c r="JAN435" s="1209"/>
      <c r="JAO435" s="1210"/>
      <c r="JAP435" s="1211"/>
      <c r="JAQ435" s="1210"/>
      <c r="JAS435" s="1208"/>
      <c r="JAT435" s="1209"/>
      <c r="JAU435" s="1209"/>
      <c r="JAV435" s="1209"/>
      <c r="JAW435" s="1209"/>
      <c r="JAX435" s="1210"/>
      <c r="JAY435" s="1211"/>
      <c r="JAZ435" s="1210"/>
      <c r="JBB435" s="1208"/>
      <c r="JBC435" s="1209"/>
      <c r="JBD435" s="1209"/>
      <c r="JBE435" s="1209"/>
      <c r="JBF435" s="1209"/>
      <c r="JBG435" s="1210"/>
      <c r="JBH435" s="1211"/>
      <c r="JBI435" s="1210"/>
      <c r="JBK435" s="1208"/>
      <c r="JBL435" s="1209"/>
      <c r="JBM435" s="1209"/>
      <c r="JBN435" s="1209"/>
      <c r="JBO435" s="1209"/>
      <c r="JBP435" s="1210"/>
      <c r="JBQ435" s="1211"/>
      <c r="JBR435" s="1210"/>
      <c r="JBT435" s="1208"/>
      <c r="JBU435" s="1209"/>
      <c r="JBV435" s="1209"/>
      <c r="JBW435" s="1209"/>
      <c r="JBX435" s="1209"/>
      <c r="JBY435" s="1210"/>
      <c r="JBZ435" s="1211"/>
      <c r="JCA435" s="1210"/>
      <c r="JCC435" s="1208"/>
      <c r="JCD435" s="1209"/>
      <c r="JCE435" s="1209"/>
      <c r="JCF435" s="1209"/>
      <c r="JCG435" s="1209"/>
      <c r="JCH435" s="1210"/>
      <c r="JCI435" s="1211"/>
      <c r="JCJ435" s="1210"/>
      <c r="JCL435" s="1208"/>
      <c r="JCM435" s="1209"/>
      <c r="JCN435" s="1209"/>
      <c r="JCO435" s="1209"/>
      <c r="JCP435" s="1209"/>
      <c r="JCQ435" s="1210"/>
      <c r="JCR435" s="1211"/>
      <c r="JCS435" s="1210"/>
      <c r="JCU435" s="1208"/>
      <c r="JCV435" s="1209"/>
      <c r="JCW435" s="1209"/>
      <c r="JCX435" s="1209"/>
      <c r="JCY435" s="1209"/>
      <c r="JCZ435" s="1210"/>
      <c r="JDA435" s="1211"/>
      <c r="JDB435" s="1210"/>
      <c r="JDD435" s="1208"/>
      <c r="JDE435" s="1209"/>
      <c r="JDF435" s="1209"/>
      <c r="JDG435" s="1209"/>
      <c r="JDH435" s="1209"/>
      <c r="JDI435" s="1210"/>
      <c r="JDJ435" s="1211"/>
      <c r="JDK435" s="1210"/>
      <c r="JDM435" s="1208"/>
      <c r="JDN435" s="1209"/>
      <c r="JDO435" s="1209"/>
      <c r="JDP435" s="1209"/>
      <c r="JDQ435" s="1209"/>
      <c r="JDR435" s="1210"/>
      <c r="JDS435" s="1211"/>
      <c r="JDT435" s="1210"/>
      <c r="JDV435" s="1208"/>
      <c r="JDW435" s="1209"/>
      <c r="JDX435" s="1209"/>
      <c r="JDY435" s="1209"/>
      <c r="JDZ435" s="1209"/>
      <c r="JEA435" s="1210"/>
      <c r="JEB435" s="1211"/>
      <c r="JEC435" s="1210"/>
      <c r="JEE435" s="1208"/>
      <c r="JEF435" s="1209"/>
      <c r="JEG435" s="1209"/>
      <c r="JEH435" s="1209"/>
      <c r="JEI435" s="1209"/>
      <c r="JEJ435" s="1210"/>
      <c r="JEK435" s="1211"/>
      <c r="JEL435" s="1210"/>
      <c r="JEN435" s="1208"/>
      <c r="JEO435" s="1209"/>
      <c r="JEP435" s="1209"/>
      <c r="JEQ435" s="1209"/>
      <c r="JER435" s="1209"/>
      <c r="JES435" s="1210"/>
      <c r="JET435" s="1211"/>
      <c r="JEU435" s="1210"/>
      <c r="JEW435" s="1208"/>
      <c r="JEX435" s="1209"/>
      <c r="JEY435" s="1209"/>
      <c r="JEZ435" s="1209"/>
      <c r="JFA435" s="1209"/>
      <c r="JFB435" s="1210"/>
      <c r="JFC435" s="1211"/>
      <c r="JFD435" s="1210"/>
      <c r="JFF435" s="1208"/>
      <c r="JFG435" s="1209"/>
      <c r="JFH435" s="1209"/>
      <c r="JFI435" s="1209"/>
      <c r="JFJ435" s="1209"/>
      <c r="JFK435" s="1210"/>
      <c r="JFL435" s="1211"/>
      <c r="JFM435" s="1210"/>
      <c r="JFO435" s="1208"/>
      <c r="JFP435" s="1209"/>
      <c r="JFQ435" s="1209"/>
      <c r="JFR435" s="1209"/>
      <c r="JFS435" s="1209"/>
      <c r="JFT435" s="1210"/>
      <c r="JFU435" s="1211"/>
      <c r="JFV435" s="1210"/>
      <c r="JFX435" s="1208"/>
      <c r="JFY435" s="1209"/>
      <c r="JFZ435" s="1209"/>
      <c r="JGA435" s="1209"/>
      <c r="JGB435" s="1209"/>
      <c r="JGC435" s="1210"/>
      <c r="JGD435" s="1211"/>
      <c r="JGE435" s="1210"/>
      <c r="JGG435" s="1208"/>
      <c r="JGH435" s="1209"/>
      <c r="JGI435" s="1209"/>
      <c r="JGJ435" s="1209"/>
      <c r="JGK435" s="1209"/>
      <c r="JGL435" s="1210"/>
      <c r="JGM435" s="1211"/>
      <c r="JGN435" s="1210"/>
      <c r="JGP435" s="1208"/>
      <c r="JGQ435" s="1209"/>
      <c r="JGR435" s="1209"/>
      <c r="JGS435" s="1209"/>
      <c r="JGT435" s="1209"/>
      <c r="JGU435" s="1210"/>
      <c r="JGV435" s="1211"/>
      <c r="JGW435" s="1210"/>
      <c r="JGY435" s="1208"/>
      <c r="JGZ435" s="1209"/>
      <c r="JHA435" s="1209"/>
      <c r="JHB435" s="1209"/>
      <c r="JHC435" s="1209"/>
      <c r="JHD435" s="1210"/>
      <c r="JHE435" s="1211"/>
      <c r="JHF435" s="1210"/>
      <c r="JHH435" s="1208"/>
      <c r="JHI435" s="1209"/>
      <c r="JHJ435" s="1209"/>
      <c r="JHK435" s="1209"/>
      <c r="JHL435" s="1209"/>
      <c r="JHM435" s="1210"/>
      <c r="JHN435" s="1211"/>
      <c r="JHO435" s="1210"/>
      <c r="JHQ435" s="1208"/>
      <c r="JHR435" s="1209"/>
      <c r="JHS435" s="1209"/>
      <c r="JHT435" s="1209"/>
      <c r="JHU435" s="1209"/>
      <c r="JHV435" s="1210"/>
      <c r="JHW435" s="1211"/>
      <c r="JHX435" s="1210"/>
      <c r="JHZ435" s="1208"/>
      <c r="JIA435" s="1209"/>
      <c r="JIB435" s="1209"/>
      <c r="JIC435" s="1209"/>
      <c r="JID435" s="1209"/>
      <c r="JIE435" s="1210"/>
      <c r="JIF435" s="1211"/>
      <c r="JIG435" s="1210"/>
      <c r="JII435" s="1208"/>
      <c r="JIJ435" s="1209"/>
      <c r="JIK435" s="1209"/>
      <c r="JIL435" s="1209"/>
      <c r="JIM435" s="1209"/>
      <c r="JIN435" s="1210"/>
      <c r="JIO435" s="1211"/>
      <c r="JIP435" s="1210"/>
      <c r="JIR435" s="1208"/>
      <c r="JIS435" s="1209"/>
      <c r="JIT435" s="1209"/>
      <c r="JIU435" s="1209"/>
      <c r="JIV435" s="1209"/>
      <c r="JIW435" s="1210"/>
      <c r="JIX435" s="1211"/>
      <c r="JIY435" s="1210"/>
      <c r="JJA435" s="1208"/>
      <c r="JJB435" s="1209"/>
      <c r="JJC435" s="1209"/>
      <c r="JJD435" s="1209"/>
      <c r="JJE435" s="1209"/>
      <c r="JJF435" s="1210"/>
      <c r="JJG435" s="1211"/>
      <c r="JJH435" s="1210"/>
      <c r="JJJ435" s="1208"/>
      <c r="JJK435" s="1209"/>
      <c r="JJL435" s="1209"/>
      <c r="JJM435" s="1209"/>
      <c r="JJN435" s="1209"/>
      <c r="JJO435" s="1210"/>
      <c r="JJP435" s="1211"/>
      <c r="JJQ435" s="1210"/>
      <c r="JJS435" s="1208"/>
      <c r="JJT435" s="1209"/>
      <c r="JJU435" s="1209"/>
      <c r="JJV435" s="1209"/>
      <c r="JJW435" s="1209"/>
      <c r="JJX435" s="1210"/>
      <c r="JJY435" s="1211"/>
      <c r="JJZ435" s="1210"/>
      <c r="JKB435" s="1208"/>
      <c r="JKC435" s="1209"/>
      <c r="JKD435" s="1209"/>
      <c r="JKE435" s="1209"/>
      <c r="JKF435" s="1209"/>
      <c r="JKG435" s="1210"/>
      <c r="JKH435" s="1211"/>
      <c r="JKI435" s="1210"/>
      <c r="JKK435" s="1208"/>
      <c r="JKL435" s="1209"/>
      <c r="JKM435" s="1209"/>
      <c r="JKN435" s="1209"/>
      <c r="JKO435" s="1209"/>
      <c r="JKP435" s="1210"/>
      <c r="JKQ435" s="1211"/>
      <c r="JKR435" s="1210"/>
      <c r="JKT435" s="1208"/>
      <c r="JKU435" s="1209"/>
      <c r="JKV435" s="1209"/>
      <c r="JKW435" s="1209"/>
      <c r="JKX435" s="1209"/>
      <c r="JKY435" s="1210"/>
      <c r="JKZ435" s="1211"/>
      <c r="JLA435" s="1210"/>
      <c r="JLC435" s="1208"/>
      <c r="JLD435" s="1209"/>
      <c r="JLE435" s="1209"/>
      <c r="JLF435" s="1209"/>
      <c r="JLG435" s="1209"/>
      <c r="JLH435" s="1210"/>
      <c r="JLI435" s="1211"/>
      <c r="JLJ435" s="1210"/>
      <c r="JLL435" s="1208"/>
      <c r="JLM435" s="1209"/>
      <c r="JLN435" s="1209"/>
      <c r="JLO435" s="1209"/>
      <c r="JLP435" s="1209"/>
      <c r="JLQ435" s="1210"/>
      <c r="JLR435" s="1211"/>
      <c r="JLS435" s="1210"/>
      <c r="JLU435" s="1208"/>
      <c r="JLV435" s="1209"/>
      <c r="JLW435" s="1209"/>
      <c r="JLX435" s="1209"/>
      <c r="JLY435" s="1209"/>
      <c r="JLZ435" s="1210"/>
      <c r="JMA435" s="1211"/>
      <c r="JMB435" s="1210"/>
      <c r="JMD435" s="1208"/>
      <c r="JME435" s="1209"/>
      <c r="JMF435" s="1209"/>
      <c r="JMG435" s="1209"/>
      <c r="JMH435" s="1209"/>
      <c r="JMI435" s="1210"/>
      <c r="JMJ435" s="1211"/>
      <c r="JMK435" s="1210"/>
      <c r="JMM435" s="1208"/>
      <c r="JMN435" s="1209"/>
      <c r="JMO435" s="1209"/>
      <c r="JMP435" s="1209"/>
      <c r="JMQ435" s="1209"/>
      <c r="JMR435" s="1210"/>
      <c r="JMS435" s="1211"/>
      <c r="JMT435" s="1210"/>
      <c r="JMV435" s="1208"/>
      <c r="JMW435" s="1209"/>
      <c r="JMX435" s="1209"/>
      <c r="JMY435" s="1209"/>
      <c r="JMZ435" s="1209"/>
      <c r="JNA435" s="1210"/>
      <c r="JNB435" s="1211"/>
      <c r="JNC435" s="1210"/>
      <c r="JNE435" s="1208"/>
      <c r="JNF435" s="1209"/>
      <c r="JNG435" s="1209"/>
      <c r="JNH435" s="1209"/>
      <c r="JNI435" s="1209"/>
      <c r="JNJ435" s="1210"/>
      <c r="JNK435" s="1211"/>
      <c r="JNL435" s="1210"/>
      <c r="JNN435" s="1208"/>
      <c r="JNO435" s="1209"/>
      <c r="JNP435" s="1209"/>
      <c r="JNQ435" s="1209"/>
      <c r="JNR435" s="1209"/>
      <c r="JNS435" s="1210"/>
      <c r="JNT435" s="1211"/>
      <c r="JNU435" s="1210"/>
      <c r="JNW435" s="1208"/>
      <c r="JNX435" s="1209"/>
      <c r="JNY435" s="1209"/>
      <c r="JNZ435" s="1209"/>
      <c r="JOA435" s="1209"/>
      <c r="JOB435" s="1210"/>
      <c r="JOC435" s="1211"/>
      <c r="JOD435" s="1210"/>
      <c r="JOF435" s="1208"/>
      <c r="JOG435" s="1209"/>
      <c r="JOH435" s="1209"/>
      <c r="JOI435" s="1209"/>
      <c r="JOJ435" s="1209"/>
      <c r="JOK435" s="1210"/>
      <c r="JOL435" s="1211"/>
      <c r="JOM435" s="1210"/>
      <c r="JOO435" s="1208"/>
      <c r="JOP435" s="1209"/>
      <c r="JOQ435" s="1209"/>
      <c r="JOR435" s="1209"/>
      <c r="JOS435" s="1209"/>
      <c r="JOT435" s="1210"/>
      <c r="JOU435" s="1211"/>
      <c r="JOV435" s="1210"/>
      <c r="JOX435" s="1208"/>
      <c r="JOY435" s="1209"/>
      <c r="JOZ435" s="1209"/>
      <c r="JPA435" s="1209"/>
      <c r="JPB435" s="1209"/>
      <c r="JPC435" s="1210"/>
      <c r="JPD435" s="1211"/>
      <c r="JPE435" s="1210"/>
      <c r="JPG435" s="1208"/>
      <c r="JPH435" s="1209"/>
      <c r="JPI435" s="1209"/>
      <c r="JPJ435" s="1209"/>
      <c r="JPK435" s="1209"/>
      <c r="JPL435" s="1210"/>
      <c r="JPM435" s="1211"/>
      <c r="JPN435" s="1210"/>
      <c r="JPP435" s="1208"/>
      <c r="JPQ435" s="1209"/>
      <c r="JPR435" s="1209"/>
      <c r="JPS435" s="1209"/>
      <c r="JPT435" s="1209"/>
      <c r="JPU435" s="1210"/>
      <c r="JPV435" s="1211"/>
      <c r="JPW435" s="1210"/>
      <c r="JPY435" s="1208"/>
      <c r="JPZ435" s="1209"/>
      <c r="JQA435" s="1209"/>
      <c r="JQB435" s="1209"/>
      <c r="JQC435" s="1209"/>
      <c r="JQD435" s="1210"/>
      <c r="JQE435" s="1211"/>
      <c r="JQF435" s="1210"/>
      <c r="JQH435" s="1208"/>
      <c r="JQI435" s="1209"/>
      <c r="JQJ435" s="1209"/>
      <c r="JQK435" s="1209"/>
      <c r="JQL435" s="1209"/>
      <c r="JQM435" s="1210"/>
      <c r="JQN435" s="1211"/>
      <c r="JQO435" s="1210"/>
      <c r="JQQ435" s="1208"/>
      <c r="JQR435" s="1209"/>
      <c r="JQS435" s="1209"/>
      <c r="JQT435" s="1209"/>
      <c r="JQU435" s="1209"/>
      <c r="JQV435" s="1210"/>
      <c r="JQW435" s="1211"/>
      <c r="JQX435" s="1210"/>
      <c r="JQZ435" s="1208"/>
      <c r="JRA435" s="1209"/>
      <c r="JRB435" s="1209"/>
      <c r="JRC435" s="1209"/>
      <c r="JRD435" s="1209"/>
      <c r="JRE435" s="1210"/>
      <c r="JRF435" s="1211"/>
      <c r="JRG435" s="1210"/>
      <c r="JRI435" s="1208"/>
      <c r="JRJ435" s="1209"/>
      <c r="JRK435" s="1209"/>
      <c r="JRL435" s="1209"/>
      <c r="JRM435" s="1209"/>
      <c r="JRN435" s="1210"/>
      <c r="JRO435" s="1211"/>
      <c r="JRP435" s="1210"/>
      <c r="JRR435" s="1208"/>
      <c r="JRS435" s="1209"/>
      <c r="JRT435" s="1209"/>
      <c r="JRU435" s="1209"/>
      <c r="JRV435" s="1209"/>
      <c r="JRW435" s="1210"/>
      <c r="JRX435" s="1211"/>
      <c r="JRY435" s="1210"/>
      <c r="JSA435" s="1208"/>
      <c r="JSB435" s="1209"/>
      <c r="JSC435" s="1209"/>
      <c r="JSD435" s="1209"/>
      <c r="JSE435" s="1209"/>
      <c r="JSF435" s="1210"/>
      <c r="JSG435" s="1211"/>
      <c r="JSH435" s="1210"/>
      <c r="JSJ435" s="1208"/>
      <c r="JSK435" s="1209"/>
      <c r="JSL435" s="1209"/>
      <c r="JSM435" s="1209"/>
      <c r="JSN435" s="1209"/>
      <c r="JSO435" s="1210"/>
      <c r="JSP435" s="1211"/>
      <c r="JSQ435" s="1210"/>
      <c r="JSS435" s="1208"/>
      <c r="JST435" s="1209"/>
      <c r="JSU435" s="1209"/>
      <c r="JSV435" s="1209"/>
      <c r="JSW435" s="1209"/>
      <c r="JSX435" s="1210"/>
      <c r="JSY435" s="1211"/>
      <c r="JSZ435" s="1210"/>
      <c r="JTB435" s="1208"/>
      <c r="JTC435" s="1209"/>
      <c r="JTD435" s="1209"/>
      <c r="JTE435" s="1209"/>
      <c r="JTF435" s="1209"/>
      <c r="JTG435" s="1210"/>
      <c r="JTH435" s="1211"/>
      <c r="JTI435" s="1210"/>
      <c r="JTK435" s="1208"/>
      <c r="JTL435" s="1209"/>
      <c r="JTM435" s="1209"/>
      <c r="JTN435" s="1209"/>
      <c r="JTO435" s="1209"/>
      <c r="JTP435" s="1210"/>
      <c r="JTQ435" s="1211"/>
      <c r="JTR435" s="1210"/>
      <c r="JTT435" s="1208"/>
      <c r="JTU435" s="1209"/>
      <c r="JTV435" s="1209"/>
      <c r="JTW435" s="1209"/>
      <c r="JTX435" s="1209"/>
      <c r="JTY435" s="1210"/>
      <c r="JTZ435" s="1211"/>
      <c r="JUA435" s="1210"/>
      <c r="JUC435" s="1208"/>
      <c r="JUD435" s="1209"/>
      <c r="JUE435" s="1209"/>
      <c r="JUF435" s="1209"/>
      <c r="JUG435" s="1209"/>
      <c r="JUH435" s="1210"/>
      <c r="JUI435" s="1211"/>
      <c r="JUJ435" s="1210"/>
      <c r="JUL435" s="1208"/>
      <c r="JUM435" s="1209"/>
      <c r="JUN435" s="1209"/>
      <c r="JUO435" s="1209"/>
      <c r="JUP435" s="1209"/>
      <c r="JUQ435" s="1210"/>
      <c r="JUR435" s="1211"/>
      <c r="JUS435" s="1210"/>
      <c r="JUU435" s="1208"/>
      <c r="JUV435" s="1209"/>
      <c r="JUW435" s="1209"/>
      <c r="JUX435" s="1209"/>
      <c r="JUY435" s="1209"/>
      <c r="JUZ435" s="1210"/>
      <c r="JVA435" s="1211"/>
      <c r="JVB435" s="1210"/>
      <c r="JVD435" s="1208"/>
      <c r="JVE435" s="1209"/>
      <c r="JVF435" s="1209"/>
      <c r="JVG435" s="1209"/>
      <c r="JVH435" s="1209"/>
      <c r="JVI435" s="1210"/>
      <c r="JVJ435" s="1211"/>
      <c r="JVK435" s="1210"/>
      <c r="JVM435" s="1208"/>
      <c r="JVN435" s="1209"/>
      <c r="JVO435" s="1209"/>
      <c r="JVP435" s="1209"/>
      <c r="JVQ435" s="1209"/>
      <c r="JVR435" s="1210"/>
      <c r="JVS435" s="1211"/>
      <c r="JVT435" s="1210"/>
      <c r="JVV435" s="1208"/>
      <c r="JVW435" s="1209"/>
      <c r="JVX435" s="1209"/>
      <c r="JVY435" s="1209"/>
      <c r="JVZ435" s="1209"/>
      <c r="JWA435" s="1210"/>
      <c r="JWB435" s="1211"/>
      <c r="JWC435" s="1210"/>
      <c r="JWE435" s="1208"/>
      <c r="JWF435" s="1209"/>
      <c r="JWG435" s="1209"/>
      <c r="JWH435" s="1209"/>
      <c r="JWI435" s="1209"/>
      <c r="JWJ435" s="1210"/>
      <c r="JWK435" s="1211"/>
      <c r="JWL435" s="1210"/>
      <c r="JWN435" s="1208"/>
      <c r="JWO435" s="1209"/>
      <c r="JWP435" s="1209"/>
      <c r="JWQ435" s="1209"/>
      <c r="JWR435" s="1209"/>
      <c r="JWS435" s="1210"/>
      <c r="JWT435" s="1211"/>
      <c r="JWU435" s="1210"/>
      <c r="JWW435" s="1208"/>
      <c r="JWX435" s="1209"/>
      <c r="JWY435" s="1209"/>
      <c r="JWZ435" s="1209"/>
      <c r="JXA435" s="1209"/>
      <c r="JXB435" s="1210"/>
      <c r="JXC435" s="1211"/>
      <c r="JXD435" s="1210"/>
      <c r="JXF435" s="1208"/>
      <c r="JXG435" s="1209"/>
      <c r="JXH435" s="1209"/>
      <c r="JXI435" s="1209"/>
      <c r="JXJ435" s="1209"/>
      <c r="JXK435" s="1210"/>
      <c r="JXL435" s="1211"/>
      <c r="JXM435" s="1210"/>
      <c r="JXO435" s="1208"/>
      <c r="JXP435" s="1209"/>
      <c r="JXQ435" s="1209"/>
      <c r="JXR435" s="1209"/>
      <c r="JXS435" s="1209"/>
      <c r="JXT435" s="1210"/>
      <c r="JXU435" s="1211"/>
      <c r="JXV435" s="1210"/>
      <c r="JXX435" s="1208"/>
      <c r="JXY435" s="1209"/>
      <c r="JXZ435" s="1209"/>
      <c r="JYA435" s="1209"/>
      <c r="JYB435" s="1209"/>
      <c r="JYC435" s="1210"/>
      <c r="JYD435" s="1211"/>
      <c r="JYE435" s="1210"/>
      <c r="JYG435" s="1208"/>
      <c r="JYH435" s="1209"/>
      <c r="JYI435" s="1209"/>
      <c r="JYJ435" s="1209"/>
      <c r="JYK435" s="1209"/>
      <c r="JYL435" s="1210"/>
      <c r="JYM435" s="1211"/>
      <c r="JYN435" s="1210"/>
      <c r="JYP435" s="1208"/>
      <c r="JYQ435" s="1209"/>
      <c r="JYR435" s="1209"/>
      <c r="JYS435" s="1209"/>
      <c r="JYT435" s="1209"/>
      <c r="JYU435" s="1210"/>
      <c r="JYV435" s="1211"/>
      <c r="JYW435" s="1210"/>
      <c r="JYY435" s="1208"/>
      <c r="JYZ435" s="1209"/>
      <c r="JZA435" s="1209"/>
      <c r="JZB435" s="1209"/>
      <c r="JZC435" s="1209"/>
      <c r="JZD435" s="1210"/>
      <c r="JZE435" s="1211"/>
      <c r="JZF435" s="1210"/>
      <c r="JZH435" s="1208"/>
      <c r="JZI435" s="1209"/>
      <c r="JZJ435" s="1209"/>
      <c r="JZK435" s="1209"/>
      <c r="JZL435" s="1209"/>
      <c r="JZM435" s="1210"/>
      <c r="JZN435" s="1211"/>
      <c r="JZO435" s="1210"/>
      <c r="JZQ435" s="1208"/>
      <c r="JZR435" s="1209"/>
      <c r="JZS435" s="1209"/>
      <c r="JZT435" s="1209"/>
      <c r="JZU435" s="1209"/>
      <c r="JZV435" s="1210"/>
      <c r="JZW435" s="1211"/>
      <c r="JZX435" s="1210"/>
      <c r="JZZ435" s="1208"/>
      <c r="KAA435" s="1209"/>
      <c r="KAB435" s="1209"/>
      <c r="KAC435" s="1209"/>
      <c r="KAD435" s="1209"/>
      <c r="KAE435" s="1210"/>
      <c r="KAF435" s="1211"/>
      <c r="KAG435" s="1210"/>
      <c r="KAI435" s="1208"/>
      <c r="KAJ435" s="1209"/>
      <c r="KAK435" s="1209"/>
      <c r="KAL435" s="1209"/>
      <c r="KAM435" s="1209"/>
      <c r="KAN435" s="1210"/>
      <c r="KAO435" s="1211"/>
      <c r="KAP435" s="1210"/>
      <c r="KAR435" s="1208"/>
      <c r="KAS435" s="1209"/>
      <c r="KAT435" s="1209"/>
      <c r="KAU435" s="1209"/>
      <c r="KAV435" s="1209"/>
      <c r="KAW435" s="1210"/>
      <c r="KAX435" s="1211"/>
      <c r="KAY435" s="1210"/>
      <c r="KBA435" s="1208"/>
      <c r="KBB435" s="1209"/>
      <c r="KBC435" s="1209"/>
      <c r="KBD435" s="1209"/>
      <c r="KBE435" s="1209"/>
      <c r="KBF435" s="1210"/>
      <c r="KBG435" s="1211"/>
      <c r="KBH435" s="1210"/>
      <c r="KBJ435" s="1208"/>
      <c r="KBK435" s="1209"/>
      <c r="KBL435" s="1209"/>
      <c r="KBM435" s="1209"/>
      <c r="KBN435" s="1209"/>
      <c r="KBO435" s="1210"/>
      <c r="KBP435" s="1211"/>
      <c r="KBQ435" s="1210"/>
      <c r="KBS435" s="1208"/>
      <c r="KBT435" s="1209"/>
      <c r="KBU435" s="1209"/>
      <c r="KBV435" s="1209"/>
      <c r="KBW435" s="1209"/>
      <c r="KBX435" s="1210"/>
      <c r="KBY435" s="1211"/>
      <c r="KBZ435" s="1210"/>
      <c r="KCB435" s="1208"/>
      <c r="KCC435" s="1209"/>
      <c r="KCD435" s="1209"/>
      <c r="KCE435" s="1209"/>
      <c r="KCF435" s="1209"/>
      <c r="KCG435" s="1210"/>
      <c r="KCH435" s="1211"/>
      <c r="KCI435" s="1210"/>
      <c r="KCK435" s="1208"/>
      <c r="KCL435" s="1209"/>
      <c r="KCM435" s="1209"/>
      <c r="KCN435" s="1209"/>
      <c r="KCO435" s="1209"/>
      <c r="KCP435" s="1210"/>
      <c r="KCQ435" s="1211"/>
      <c r="KCR435" s="1210"/>
      <c r="KCT435" s="1208"/>
      <c r="KCU435" s="1209"/>
      <c r="KCV435" s="1209"/>
      <c r="KCW435" s="1209"/>
      <c r="KCX435" s="1209"/>
      <c r="KCY435" s="1210"/>
      <c r="KCZ435" s="1211"/>
      <c r="KDA435" s="1210"/>
      <c r="KDC435" s="1208"/>
      <c r="KDD435" s="1209"/>
      <c r="KDE435" s="1209"/>
      <c r="KDF435" s="1209"/>
      <c r="KDG435" s="1209"/>
      <c r="KDH435" s="1210"/>
      <c r="KDI435" s="1211"/>
      <c r="KDJ435" s="1210"/>
      <c r="KDL435" s="1208"/>
      <c r="KDM435" s="1209"/>
      <c r="KDN435" s="1209"/>
      <c r="KDO435" s="1209"/>
      <c r="KDP435" s="1209"/>
      <c r="KDQ435" s="1210"/>
      <c r="KDR435" s="1211"/>
      <c r="KDS435" s="1210"/>
      <c r="KDU435" s="1208"/>
      <c r="KDV435" s="1209"/>
      <c r="KDW435" s="1209"/>
      <c r="KDX435" s="1209"/>
      <c r="KDY435" s="1209"/>
      <c r="KDZ435" s="1210"/>
      <c r="KEA435" s="1211"/>
      <c r="KEB435" s="1210"/>
      <c r="KED435" s="1208"/>
      <c r="KEE435" s="1209"/>
      <c r="KEF435" s="1209"/>
      <c r="KEG435" s="1209"/>
      <c r="KEH435" s="1209"/>
      <c r="KEI435" s="1210"/>
      <c r="KEJ435" s="1211"/>
      <c r="KEK435" s="1210"/>
      <c r="KEM435" s="1208"/>
      <c r="KEN435" s="1209"/>
      <c r="KEO435" s="1209"/>
      <c r="KEP435" s="1209"/>
      <c r="KEQ435" s="1209"/>
      <c r="KER435" s="1210"/>
      <c r="KES435" s="1211"/>
      <c r="KET435" s="1210"/>
      <c r="KEV435" s="1208"/>
      <c r="KEW435" s="1209"/>
      <c r="KEX435" s="1209"/>
      <c r="KEY435" s="1209"/>
      <c r="KEZ435" s="1209"/>
      <c r="KFA435" s="1210"/>
      <c r="KFB435" s="1211"/>
      <c r="KFC435" s="1210"/>
      <c r="KFE435" s="1208"/>
      <c r="KFF435" s="1209"/>
      <c r="KFG435" s="1209"/>
      <c r="KFH435" s="1209"/>
      <c r="KFI435" s="1209"/>
      <c r="KFJ435" s="1210"/>
      <c r="KFK435" s="1211"/>
      <c r="KFL435" s="1210"/>
      <c r="KFN435" s="1208"/>
      <c r="KFO435" s="1209"/>
      <c r="KFP435" s="1209"/>
      <c r="KFQ435" s="1209"/>
      <c r="KFR435" s="1209"/>
      <c r="KFS435" s="1210"/>
      <c r="KFT435" s="1211"/>
      <c r="KFU435" s="1210"/>
      <c r="KFW435" s="1208"/>
      <c r="KFX435" s="1209"/>
      <c r="KFY435" s="1209"/>
      <c r="KFZ435" s="1209"/>
      <c r="KGA435" s="1209"/>
      <c r="KGB435" s="1210"/>
      <c r="KGC435" s="1211"/>
      <c r="KGD435" s="1210"/>
      <c r="KGF435" s="1208"/>
      <c r="KGG435" s="1209"/>
      <c r="KGH435" s="1209"/>
      <c r="KGI435" s="1209"/>
      <c r="KGJ435" s="1209"/>
      <c r="KGK435" s="1210"/>
      <c r="KGL435" s="1211"/>
      <c r="KGM435" s="1210"/>
      <c r="KGO435" s="1208"/>
      <c r="KGP435" s="1209"/>
      <c r="KGQ435" s="1209"/>
      <c r="KGR435" s="1209"/>
      <c r="KGS435" s="1209"/>
      <c r="KGT435" s="1210"/>
      <c r="KGU435" s="1211"/>
      <c r="KGV435" s="1210"/>
      <c r="KGX435" s="1208"/>
      <c r="KGY435" s="1209"/>
      <c r="KGZ435" s="1209"/>
      <c r="KHA435" s="1209"/>
      <c r="KHB435" s="1209"/>
      <c r="KHC435" s="1210"/>
      <c r="KHD435" s="1211"/>
      <c r="KHE435" s="1210"/>
      <c r="KHG435" s="1208"/>
      <c r="KHH435" s="1209"/>
      <c r="KHI435" s="1209"/>
      <c r="KHJ435" s="1209"/>
      <c r="KHK435" s="1209"/>
      <c r="KHL435" s="1210"/>
      <c r="KHM435" s="1211"/>
      <c r="KHN435" s="1210"/>
      <c r="KHP435" s="1208"/>
      <c r="KHQ435" s="1209"/>
      <c r="KHR435" s="1209"/>
      <c r="KHS435" s="1209"/>
      <c r="KHT435" s="1209"/>
      <c r="KHU435" s="1210"/>
      <c r="KHV435" s="1211"/>
      <c r="KHW435" s="1210"/>
      <c r="KHY435" s="1208"/>
      <c r="KHZ435" s="1209"/>
      <c r="KIA435" s="1209"/>
      <c r="KIB435" s="1209"/>
      <c r="KIC435" s="1209"/>
      <c r="KID435" s="1210"/>
      <c r="KIE435" s="1211"/>
      <c r="KIF435" s="1210"/>
      <c r="KIH435" s="1208"/>
      <c r="KII435" s="1209"/>
      <c r="KIJ435" s="1209"/>
      <c r="KIK435" s="1209"/>
      <c r="KIL435" s="1209"/>
      <c r="KIM435" s="1210"/>
      <c r="KIN435" s="1211"/>
      <c r="KIO435" s="1210"/>
      <c r="KIQ435" s="1208"/>
      <c r="KIR435" s="1209"/>
      <c r="KIS435" s="1209"/>
      <c r="KIT435" s="1209"/>
      <c r="KIU435" s="1209"/>
      <c r="KIV435" s="1210"/>
      <c r="KIW435" s="1211"/>
      <c r="KIX435" s="1210"/>
      <c r="KIZ435" s="1208"/>
      <c r="KJA435" s="1209"/>
      <c r="KJB435" s="1209"/>
      <c r="KJC435" s="1209"/>
      <c r="KJD435" s="1209"/>
      <c r="KJE435" s="1210"/>
      <c r="KJF435" s="1211"/>
      <c r="KJG435" s="1210"/>
      <c r="KJI435" s="1208"/>
      <c r="KJJ435" s="1209"/>
      <c r="KJK435" s="1209"/>
      <c r="KJL435" s="1209"/>
      <c r="KJM435" s="1209"/>
      <c r="KJN435" s="1210"/>
      <c r="KJO435" s="1211"/>
      <c r="KJP435" s="1210"/>
      <c r="KJR435" s="1208"/>
      <c r="KJS435" s="1209"/>
      <c r="KJT435" s="1209"/>
      <c r="KJU435" s="1209"/>
      <c r="KJV435" s="1209"/>
      <c r="KJW435" s="1210"/>
      <c r="KJX435" s="1211"/>
      <c r="KJY435" s="1210"/>
      <c r="KKA435" s="1208"/>
      <c r="KKB435" s="1209"/>
      <c r="KKC435" s="1209"/>
      <c r="KKD435" s="1209"/>
      <c r="KKE435" s="1209"/>
      <c r="KKF435" s="1210"/>
      <c r="KKG435" s="1211"/>
      <c r="KKH435" s="1210"/>
      <c r="KKJ435" s="1208"/>
      <c r="KKK435" s="1209"/>
      <c r="KKL435" s="1209"/>
      <c r="KKM435" s="1209"/>
      <c r="KKN435" s="1209"/>
      <c r="KKO435" s="1210"/>
      <c r="KKP435" s="1211"/>
      <c r="KKQ435" s="1210"/>
      <c r="KKS435" s="1208"/>
      <c r="KKT435" s="1209"/>
      <c r="KKU435" s="1209"/>
      <c r="KKV435" s="1209"/>
      <c r="KKW435" s="1209"/>
      <c r="KKX435" s="1210"/>
      <c r="KKY435" s="1211"/>
      <c r="KKZ435" s="1210"/>
      <c r="KLB435" s="1208"/>
      <c r="KLC435" s="1209"/>
      <c r="KLD435" s="1209"/>
      <c r="KLE435" s="1209"/>
      <c r="KLF435" s="1209"/>
      <c r="KLG435" s="1210"/>
      <c r="KLH435" s="1211"/>
      <c r="KLI435" s="1210"/>
      <c r="KLK435" s="1208"/>
      <c r="KLL435" s="1209"/>
      <c r="KLM435" s="1209"/>
      <c r="KLN435" s="1209"/>
      <c r="KLO435" s="1209"/>
      <c r="KLP435" s="1210"/>
      <c r="KLQ435" s="1211"/>
      <c r="KLR435" s="1210"/>
      <c r="KLT435" s="1208"/>
      <c r="KLU435" s="1209"/>
      <c r="KLV435" s="1209"/>
      <c r="KLW435" s="1209"/>
      <c r="KLX435" s="1209"/>
      <c r="KLY435" s="1210"/>
      <c r="KLZ435" s="1211"/>
      <c r="KMA435" s="1210"/>
      <c r="KMC435" s="1208"/>
      <c r="KMD435" s="1209"/>
      <c r="KME435" s="1209"/>
      <c r="KMF435" s="1209"/>
      <c r="KMG435" s="1209"/>
      <c r="KMH435" s="1210"/>
      <c r="KMI435" s="1211"/>
      <c r="KMJ435" s="1210"/>
      <c r="KML435" s="1208"/>
      <c r="KMM435" s="1209"/>
      <c r="KMN435" s="1209"/>
      <c r="KMO435" s="1209"/>
      <c r="KMP435" s="1209"/>
      <c r="KMQ435" s="1210"/>
      <c r="KMR435" s="1211"/>
      <c r="KMS435" s="1210"/>
      <c r="KMU435" s="1208"/>
      <c r="KMV435" s="1209"/>
      <c r="KMW435" s="1209"/>
      <c r="KMX435" s="1209"/>
      <c r="KMY435" s="1209"/>
      <c r="KMZ435" s="1210"/>
      <c r="KNA435" s="1211"/>
      <c r="KNB435" s="1210"/>
      <c r="KND435" s="1208"/>
      <c r="KNE435" s="1209"/>
      <c r="KNF435" s="1209"/>
      <c r="KNG435" s="1209"/>
      <c r="KNH435" s="1209"/>
      <c r="KNI435" s="1210"/>
      <c r="KNJ435" s="1211"/>
      <c r="KNK435" s="1210"/>
      <c r="KNM435" s="1208"/>
      <c r="KNN435" s="1209"/>
      <c r="KNO435" s="1209"/>
      <c r="KNP435" s="1209"/>
      <c r="KNQ435" s="1209"/>
      <c r="KNR435" s="1210"/>
      <c r="KNS435" s="1211"/>
      <c r="KNT435" s="1210"/>
      <c r="KNV435" s="1208"/>
      <c r="KNW435" s="1209"/>
      <c r="KNX435" s="1209"/>
      <c r="KNY435" s="1209"/>
      <c r="KNZ435" s="1209"/>
      <c r="KOA435" s="1210"/>
      <c r="KOB435" s="1211"/>
      <c r="KOC435" s="1210"/>
      <c r="KOE435" s="1208"/>
      <c r="KOF435" s="1209"/>
      <c r="KOG435" s="1209"/>
      <c r="KOH435" s="1209"/>
      <c r="KOI435" s="1209"/>
      <c r="KOJ435" s="1210"/>
      <c r="KOK435" s="1211"/>
      <c r="KOL435" s="1210"/>
      <c r="KON435" s="1208"/>
      <c r="KOO435" s="1209"/>
      <c r="KOP435" s="1209"/>
      <c r="KOQ435" s="1209"/>
      <c r="KOR435" s="1209"/>
      <c r="KOS435" s="1210"/>
      <c r="KOT435" s="1211"/>
      <c r="KOU435" s="1210"/>
      <c r="KOW435" s="1208"/>
      <c r="KOX435" s="1209"/>
      <c r="KOY435" s="1209"/>
      <c r="KOZ435" s="1209"/>
      <c r="KPA435" s="1209"/>
      <c r="KPB435" s="1210"/>
      <c r="KPC435" s="1211"/>
      <c r="KPD435" s="1210"/>
      <c r="KPF435" s="1208"/>
      <c r="KPG435" s="1209"/>
      <c r="KPH435" s="1209"/>
      <c r="KPI435" s="1209"/>
      <c r="KPJ435" s="1209"/>
      <c r="KPK435" s="1210"/>
      <c r="KPL435" s="1211"/>
      <c r="KPM435" s="1210"/>
      <c r="KPO435" s="1208"/>
      <c r="KPP435" s="1209"/>
      <c r="KPQ435" s="1209"/>
      <c r="KPR435" s="1209"/>
      <c r="KPS435" s="1209"/>
      <c r="KPT435" s="1210"/>
      <c r="KPU435" s="1211"/>
      <c r="KPV435" s="1210"/>
      <c r="KPX435" s="1208"/>
      <c r="KPY435" s="1209"/>
      <c r="KPZ435" s="1209"/>
      <c r="KQA435" s="1209"/>
      <c r="KQB435" s="1209"/>
      <c r="KQC435" s="1210"/>
      <c r="KQD435" s="1211"/>
      <c r="KQE435" s="1210"/>
      <c r="KQG435" s="1208"/>
      <c r="KQH435" s="1209"/>
      <c r="KQI435" s="1209"/>
      <c r="KQJ435" s="1209"/>
      <c r="KQK435" s="1209"/>
      <c r="KQL435" s="1210"/>
      <c r="KQM435" s="1211"/>
      <c r="KQN435" s="1210"/>
      <c r="KQP435" s="1208"/>
      <c r="KQQ435" s="1209"/>
      <c r="KQR435" s="1209"/>
      <c r="KQS435" s="1209"/>
      <c r="KQT435" s="1209"/>
      <c r="KQU435" s="1210"/>
      <c r="KQV435" s="1211"/>
      <c r="KQW435" s="1210"/>
      <c r="KQY435" s="1208"/>
      <c r="KQZ435" s="1209"/>
      <c r="KRA435" s="1209"/>
      <c r="KRB435" s="1209"/>
      <c r="KRC435" s="1209"/>
      <c r="KRD435" s="1210"/>
      <c r="KRE435" s="1211"/>
      <c r="KRF435" s="1210"/>
      <c r="KRH435" s="1208"/>
      <c r="KRI435" s="1209"/>
      <c r="KRJ435" s="1209"/>
      <c r="KRK435" s="1209"/>
      <c r="KRL435" s="1209"/>
      <c r="KRM435" s="1210"/>
      <c r="KRN435" s="1211"/>
      <c r="KRO435" s="1210"/>
      <c r="KRQ435" s="1208"/>
      <c r="KRR435" s="1209"/>
      <c r="KRS435" s="1209"/>
      <c r="KRT435" s="1209"/>
      <c r="KRU435" s="1209"/>
      <c r="KRV435" s="1210"/>
      <c r="KRW435" s="1211"/>
      <c r="KRX435" s="1210"/>
      <c r="KRZ435" s="1208"/>
      <c r="KSA435" s="1209"/>
      <c r="KSB435" s="1209"/>
      <c r="KSC435" s="1209"/>
      <c r="KSD435" s="1209"/>
      <c r="KSE435" s="1210"/>
      <c r="KSF435" s="1211"/>
      <c r="KSG435" s="1210"/>
      <c r="KSI435" s="1208"/>
      <c r="KSJ435" s="1209"/>
      <c r="KSK435" s="1209"/>
      <c r="KSL435" s="1209"/>
      <c r="KSM435" s="1209"/>
      <c r="KSN435" s="1210"/>
      <c r="KSO435" s="1211"/>
      <c r="KSP435" s="1210"/>
      <c r="KSR435" s="1208"/>
      <c r="KSS435" s="1209"/>
      <c r="KST435" s="1209"/>
      <c r="KSU435" s="1209"/>
      <c r="KSV435" s="1209"/>
      <c r="KSW435" s="1210"/>
      <c r="KSX435" s="1211"/>
      <c r="KSY435" s="1210"/>
      <c r="KTA435" s="1208"/>
      <c r="KTB435" s="1209"/>
      <c r="KTC435" s="1209"/>
      <c r="KTD435" s="1209"/>
      <c r="KTE435" s="1209"/>
      <c r="KTF435" s="1210"/>
      <c r="KTG435" s="1211"/>
      <c r="KTH435" s="1210"/>
      <c r="KTJ435" s="1208"/>
      <c r="KTK435" s="1209"/>
      <c r="KTL435" s="1209"/>
      <c r="KTM435" s="1209"/>
      <c r="KTN435" s="1209"/>
      <c r="KTO435" s="1210"/>
      <c r="KTP435" s="1211"/>
      <c r="KTQ435" s="1210"/>
      <c r="KTS435" s="1208"/>
      <c r="KTT435" s="1209"/>
      <c r="KTU435" s="1209"/>
      <c r="KTV435" s="1209"/>
      <c r="KTW435" s="1209"/>
      <c r="KTX435" s="1210"/>
      <c r="KTY435" s="1211"/>
      <c r="KTZ435" s="1210"/>
      <c r="KUB435" s="1208"/>
      <c r="KUC435" s="1209"/>
      <c r="KUD435" s="1209"/>
      <c r="KUE435" s="1209"/>
      <c r="KUF435" s="1209"/>
      <c r="KUG435" s="1210"/>
      <c r="KUH435" s="1211"/>
      <c r="KUI435" s="1210"/>
      <c r="KUK435" s="1208"/>
      <c r="KUL435" s="1209"/>
      <c r="KUM435" s="1209"/>
      <c r="KUN435" s="1209"/>
      <c r="KUO435" s="1209"/>
      <c r="KUP435" s="1210"/>
      <c r="KUQ435" s="1211"/>
      <c r="KUR435" s="1210"/>
      <c r="KUT435" s="1208"/>
      <c r="KUU435" s="1209"/>
      <c r="KUV435" s="1209"/>
      <c r="KUW435" s="1209"/>
      <c r="KUX435" s="1209"/>
      <c r="KUY435" s="1210"/>
      <c r="KUZ435" s="1211"/>
      <c r="KVA435" s="1210"/>
      <c r="KVC435" s="1208"/>
      <c r="KVD435" s="1209"/>
      <c r="KVE435" s="1209"/>
      <c r="KVF435" s="1209"/>
      <c r="KVG435" s="1209"/>
      <c r="KVH435" s="1210"/>
      <c r="KVI435" s="1211"/>
      <c r="KVJ435" s="1210"/>
      <c r="KVL435" s="1208"/>
      <c r="KVM435" s="1209"/>
      <c r="KVN435" s="1209"/>
      <c r="KVO435" s="1209"/>
      <c r="KVP435" s="1209"/>
      <c r="KVQ435" s="1210"/>
      <c r="KVR435" s="1211"/>
      <c r="KVS435" s="1210"/>
      <c r="KVU435" s="1208"/>
      <c r="KVV435" s="1209"/>
      <c r="KVW435" s="1209"/>
      <c r="KVX435" s="1209"/>
      <c r="KVY435" s="1209"/>
      <c r="KVZ435" s="1210"/>
      <c r="KWA435" s="1211"/>
      <c r="KWB435" s="1210"/>
      <c r="KWD435" s="1208"/>
      <c r="KWE435" s="1209"/>
      <c r="KWF435" s="1209"/>
      <c r="KWG435" s="1209"/>
      <c r="KWH435" s="1209"/>
      <c r="KWI435" s="1210"/>
      <c r="KWJ435" s="1211"/>
      <c r="KWK435" s="1210"/>
      <c r="KWM435" s="1208"/>
      <c r="KWN435" s="1209"/>
      <c r="KWO435" s="1209"/>
      <c r="KWP435" s="1209"/>
      <c r="KWQ435" s="1209"/>
      <c r="KWR435" s="1210"/>
      <c r="KWS435" s="1211"/>
      <c r="KWT435" s="1210"/>
      <c r="KWV435" s="1208"/>
      <c r="KWW435" s="1209"/>
      <c r="KWX435" s="1209"/>
      <c r="KWY435" s="1209"/>
      <c r="KWZ435" s="1209"/>
      <c r="KXA435" s="1210"/>
      <c r="KXB435" s="1211"/>
      <c r="KXC435" s="1210"/>
      <c r="KXE435" s="1208"/>
      <c r="KXF435" s="1209"/>
      <c r="KXG435" s="1209"/>
      <c r="KXH435" s="1209"/>
      <c r="KXI435" s="1209"/>
      <c r="KXJ435" s="1210"/>
      <c r="KXK435" s="1211"/>
      <c r="KXL435" s="1210"/>
      <c r="KXN435" s="1208"/>
      <c r="KXO435" s="1209"/>
      <c r="KXP435" s="1209"/>
      <c r="KXQ435" s="1209"/>
      <c r="KXR435" s="1209"/>
      <c r="KXS435" s="1210"/>
      <c r="KXT435" s="1211"/>
      <c r="KXU435" s="1210"/>
      <c r="KXW435" s="1208"/>
      <c r="KXX435" s="1209"/>
      <c r="KXY435" s="1209"/>
      <c r="KXZ435" s="1209"/>
      <c r="KYA435" s="1209"/>
      <c r="KYB435" s="1210"/>
      <c r="KYC435" s="1211"/>
      <c r="KYD435" s="1210"/>
      <c r="KYF435" s="1208"/>
      <c r="KYG435" s="1209"/>
      <c r="KYH435" s="1209"/>
      <c r="KYI435" s="1209"/>
      <c r="KYJ435" s="1209"/>
      <c r="KYK435" s="1210"/>
      <c r="KYL435" s="1211"/>
      <c r="KYM435" s="1210"/>
      <c r="KYO435" s="1208"/>
      <c r="KYP435" s="1209"/>
      <c r="KYQ435" s="1209"/>
      <c r="KYR435" s="1209"/>
      <c r="KYS435" s="1209"/>
      <c r="KYT435" s="1210"/>
      <c r="KYU435" s="1211"/>
      <c r="KYV435" s="1210"/>
      <c r="KYX435" s="1208"/>
      <c r="KYY435" s="1209"/>
      <c r="KYZ435" s="1209"/>
      <c r="KZA435" s="1209"/>
      <c r="KZB435" s="1209"/>
      <c r="KZC435" s="1210"/>
      <c r="KZD435" s="1211"/>
      <c r="KZE435" s="1210"/>
      <c r="KZG435" s="1208"/>
      <c r="KZH435" s="1209"/>
      <c r="KZI435" s="1209"/>
      <c r="KZJ435" s="1209"/>
      <c r="KZK435" s="1209"/>
      <c r="KZL435" s="1210"/>
      <c r="KZM435" s="1211"/>
      <c r="KZN435" s="1210"/>
      <c r="KZP435" s="1208"/>
      <c r="KZQ435" s="1209"/>
      <c r="KZR435" s="1209"/>
      <c r="KZS435" s="1209"/>
      <c r="KZT435" s="1209"/>
      <c r="KZU435" s="1210"/>
      <c r="KZV435" s="1211"/>
      <c r="KZW435" s="1210"/>
      <c r="KZY435" s="1208"/>
      <c r="KZZ435" s="1209"/>
      <c r="LAA435" s="1209"/>
      <c r="LAB435" s="1209"/>
      <c r="LAC435" s="1209"/>
      <c r="LAD435" s="1210"/>
      <c r="LAE435" s="1211"/>
      <c r="LAF435" s="1210"/>
      <c r="LAH435" s="1208"/>
      <c r="LAI435" s="1209"/>
      <c r="LAJ435" s="1209"/>
      <c r="LAK435" s="1209"/>
      <c r="LAL435" s="1209"/>
      <c r="LAM435" s="1210"/>
      <c r="LAN435" s="1211"/>
      <c r="LAO435" s="1210"/>
      <c r="LAQ435" s="1208"/>
      <c r="LAR435" s="1209"/>
      <c r="LAS435" s="1209"/>
      <c r="LAT435" s="1209"/>
      <c r="LAU435" s="1209"/>
      <c r="LAV435" s="1210"/>
      <c r="LAW435" s="1211"/>
      <c r="LAX435" s="1210"/>
      <c r="LAZ435" s="1208"/>
      <c r="LBA435" s="1209"/>
      <c r="LBB435" s="1209"/>
      <c r="LBC435" s="1209"/>
      <c r="LBD435" s="1209"/>
      <c r="LBE435" s="1210"/>
      <c r="LBF435" s="1211"/>
      <c r="LBG435" s="1210"/>
      <c r="LBI435" s="1208"/>
      <c r="LBJ435" s="1209"/>
      <c r="LBK435" s="1209"/>
      <c r="LBL435" s="1209"/>
      <c r="LBM435" s="1209"/>
      <c r="LBN435" s="1210"/>
      <c r="LBO435" s="1211"/>
      <c r="LBP435" s="1210"/>
      <c r="LBR435" s="1208"/>
      <c r="LBS435" s="1209"/>
      <c r="LBT435" s="1209"/>
      <c r="LBU435" s="1209"/>
      <c r="LBV435" s="1209"/>
      <c r="LBW435" s="1210"/>
      <c r="LBX435" s="1211"/>
      <c r="LBY435" s="1210"/>
      <c r="LCA435" s="1208"/>
      <c r="LCB435" s="1209"/>
      <c r="LCC435" s="1209"/>
      <c r="LCD435" s="1209"/>
      <c r="LCE435" s="1209"/>
      <c r="LCF435" s="1210"/>
      <c r="LCG435" s="1211"/>
      <c r="LCH435" s="1210"/>
      <c r="LCJ435" s="1208"/>
      <c r="LCK435" s="1209"/>
      <c r="LCL435" s="1209"/>
      <c r="LCM435" s="1209"/>
      <c r="LCN435" s="1209"/>
      <c r="LCO435" s="1210"/>
      <c r="LCP435" s="1211"/>
      <c r="LCQ435" s="1210"/>
      <c r="LCS435" s="1208"/>
      <c r="LCT435" s="1209"/>
      <c r="LCU435" s="1209"/>
      <c r="LCV435" s="1209"/>
      <c r="LCW435" s="1209"/>
      <c r="LCX435" s="1210"/>
      <c r="LCY435" s="1211"/>
      <c r="LCZ435" s="1210"/>
      <c r="LDB435" s="1208"/>
      <c r="LDC435" s="1209"/>
      <c r="LDD435" s="1209"/>
      <c r="LDE435" s="1209"/>
      <c r="LDF435" s="1209"/>
      <c r="LDG435" s="1210"/>
      <c r="LDH435" s="1211"/>
      <c r="LDI435" s="1210"/>
      <c r="LDK435" s="1208"/>
      <c r="LDL435" s="1209"/>
      <c r="LDM435" s="1209"/>
      <c r="LDN435" s="1209"/>
      <c r="LDO435" s="1209"/>
      <c r="LDP435" s="1210"/>
      <c r="LDQ435" s="1211"/>
      <c r="LDR435" s="1210"/>
      <c r="LDT435" s="1208"/>
      <c r="LDU435" s="1209"/>
      <c r="LDV435" s="1209"/>
      <c r="LDW435" s="1209"/>
      <c r="LDX435" s="1209"/>
      <c r="LDY435" s="1210"/>
      <c r="LDZ435" s="1211"/>
      <c r="LEA435" s="1210"/>
      <c r="LEC435" s="1208"/>
      <c r="LED435" s="1209"/>
      <c r="LEE435" s="1209"/>
      <c r="LEF435" s="1209"/>
      <c r="LEG435" s="1209"/>
      <c r="LEH435" s="1210"/>
      <c r="LEI435" s="1211"/>
      <c r="LEJ435" s="1210"/>
      <c r="LEL435" s="1208"/>
      <c r="LEM435" s="1209"/>
      <c r="LEN435" s="1209"/>
      <c r="LEO435" s="1209"/>
      <c r="LEP435" s="1209"/>
      <c r="LEQ435" s="1210"/>
      <c r="LER435" s="1211"/>
      <c r="LES435" s="1210"/>
      <c r="LEU435" s="1208"/>
      <c r="LEV435" s="1209"/>
      <c r="LEW435" s="1209"/>
      <c r="LEX435" s="1209"/>
      <c r="LEY435" s="1209"/>
      <c r="LEZ435" s="1210"/>
      <c r="LFA435" s="1211"/>
      <c r="LFB435" s="1210"/>
      <c r="LFD435" s="1208"/>
      <c r="LFE435" s="1209"/>
      <c r="LFF435" s="1209"/>
      <c r="LFG435" s="1209"/>
      <c r="LFH435" s="1209"/>
      <c r="LFI435" s="1210"/>
      <c r="LFJ435" s="1211"/>
      <c r="LFK435" s="1210"/>
      <c r="LFM435" s="1208"/>
      <c r="LFN435" s="1209"/>
      <c r="LFO435" s="1209"/>
      <c r="LFP435" s="1209"/>
      <c r="LFQ435" s="1209"/>
      <c r="LFR435" s="1210"/>
      <c r="LFS435" s="1211"/>
      <c r="LFT435" s="1210"/>
      <c r="LFV435" s="1208"/>
      <c r="LFW435" s="1209"/>
      <c r="LFX435" s="1209"/>
      <c r="LFY435" s="1209"/>
      <c r="LFZ435" s="1209"/>
      <c r="LGA435" s="1210"/>
      <c r="LGB435" s="1211"/>
      <c r="LGC435" s="1210"/>
      <c r="LGE435" s="1208"/>
      <c r="LGF435" s="1209"/>
      <c r="LGG435" s="1209"/>
      <c r="LGH435" s="1209"/>
      <c r="LGI435" s="1209"/>
      <c r="LGJ435" s="1210"/>
      <c r="LGK435" s="1211"/>
      <c r="LGL435" s="1210"/>
      <c r="LGN435" s="1208"/>
      <c r="LGO435" s="1209"/>
      <c r="LGP435" s="1209"/>
      <c r="LGQ435" s="1209"/>
      <c r="LGR435" s="1209"/>
      <c r="LGS435" s="1210"/>
      <c r="LGT435" s="1211"/>
      <c r="LGU435" s="1210"/>
      <c r="LGW435" s="1208"/>
      <c r="LGX435" s="1209"/>
      <c r="LGY435" s="1209"/>
      <c r="LGZ435" s="1209"/>
      <c r="LHA435" s="1209"/>
      <c r="LHB435" s="1210"/>
      <c r="LHC435" s="1211"/>
      <c r="LHD435" s="1210"/>
      <c r="LHF435" s="1208"/>
      <c r="LHG435" s="1209"/>
      <c r="LHH435" s="1209"/>
      <c r="LHI435" s="1209"/>
      <c r="LHJ435" s="1209"/>
      <c r="LHK435" s="1210"/>
      <c r="LHL435" s="1211"/>
      <c r="LHM435" s="1210"/>
      <c r="LHO435" s="1208"/>
      <c r="LHP435" s="1209"/>
      <c r="LHQ435" s="1209"/>
      <c r="LHR435" s="1209"/>
      <c r="LHS435" s="1209"/>
      <c r="LHT435" s="1210"/>
      <c r="LHU435" s="1211"/>
      <c r="LHV435" s="1210"/>
      <c r="LHX435" s="1208"/>
      <c r="LHY435" s="1209"/>
      <c r="LHZ435" s="1209"/>
      <c r="LIA435" s="1209"/>
      <c r="LIB435" s="1209"/>
      <c r="LIC435" s="1210"/>
      <c r="LID435" s="1211"/>
      <c r="LIE435" s="1210"/>
      <c r="LIG435" s="1208"/>
      <c r="LIH435" s="1209"/>
      <c r="LII435" s="1209"/>
      <c r="LIJ435" s="1209"/>
      <c r="LIK435" s="1209"/>
      <c r="LIL435" s="1210"/>
      <c r="LIM435" s="1211"/>
      <c r="LIN435" s="1210"/>
      <c r="LIP435" s="1208"/>
      <c r="LIQ435" s="1209"/>
      <c r="LIR435" s="1209"/>
      <c r="LIS435" s="1209"/>
      <c r="LIT435" s="1209"/>
      <c r="LIU435" s="1210"/>
      <c r="LIV435" s="1211"/>
      <c r="LIW435" s="1210"/>
      <c r="LIY435" s="1208"/>
      <c r="LIZ435" s="1209"/>
      <c r="LJA435" s="1209"/>
      <c r="LJB435" s="1209"/>
      <c r="LJC435" s="1209"/>
      <c r="LJD435" s="1210"/>
      <c r="LJE435" s="1211"/>
      <c r="LJF435" s="1210"/>
      <c r="LJH435" s="1208"/>
      <c r="LJI435" s="1209"/>
      <c r="LJJ435" s="1209"/>
      <c r="LJK435" s="1209"/>
      <c r="LJL435" s="1209"/>
      <c r="LJM435" s="1210"/>
      <c r="LJN435" s="1211"/>
      <c r="LJO435" s="1210"/>
      <c r="LJQ435" s="1208"/>
      <c r="LJR435" s="1209"/>
      <c r="LJS435" s="1209"/>
      <c r="LJT435" s="1209"/>
      <c r="LJU435" s="1209"/>
      <c r="LJV435" s="1210"/>
      <c r="LJW435" s="1211"/>
      <c r="LJX435" s="1210"/>
      <c r="LJZ435" s="1208"/>
      <c r="LKA435" s="1209"/>
      <c r="LKB435" s="1209"/>
      <c r="LKC435" s="1209"/>
      <c r="LKD435" s="1209"/>
      <c r="LKE435" s="1210"/>
      <c r="LKF435" s="1211"/>
      <c r="LKG435" s="1210"/>
      <c r="LKI435" s="1208"/>
      <c r="LKJ435" s="1209"/>
      <c r="LKK435" s="1209"/>
      <c r="LKL435" s="1209"/>
      <c r="LKM435" s="1209"/>
      <c r="LKN435" s="1210"/>
      <c r="LKO435" s="1211"/>
      <c r="LKP435" s="1210"/>
      <c r="LKR435" s="1208"/>
      <c r="LKS435" s="1209"/>
      <c r="LKT435" s="1209"/>
      <c r="LKU435" s="1209"/>
      <c r="LKV435" s="1209"/>
      <c r="LKW435" s="1210"/>
      <c r="LKX435" s="1211"/>
      <c r="LKY435" s="1210"/>
      <c r="LLA435" s="1208"/>
      <c r="LLB435" s="1209"/>
      <c r="LLC435" s="1209"/>
      <c r="LLD435" s="1209"/>
      <c r="LLE435" s="1209"/>
      <c r="LLF435" s="1210"/>
      <c r="LLG435" s="1211"/>
      <c r="LLH435" s="1210"/>
      <c r="LLJ435" s="1208"/>
      <c r="LLK435" s="1209"/>
      <c r="LLL435" s="1209"/>
      <c r="LLM435" s="1209"/>
      <c r="LLN435" s="1209"/>
      <c r="LLO435" s="1210"/>
      <c r="LLP435" s="1211"/>
      <c r="LLQ435" s="1210"/>
      <c r="LLS435" s="1208"/>
      <c r="LLT435" s="1209"/>
      <c r="LLU435" s="1209"/>
      <c r="LLV435" s="1209"/>
      <c r="LLW435" s="1209"/>
      <c r="LLX435" s="1210"/>
      <c r="LLY435" s="1211"/>
      <c r="LLZ435" s="1210"/>
      <c r="LMB435" s="1208"/>
      <c r="LMC435" s="1209"/>
      <c r="LMD435" s="1209"/>
      <c r="LME435" s="1209"/>
      <c r="LMF435" s="1209"/>
      <c r="LMG435" s="1210"/>
      <c r="LMH435" s="1211"/>
      <c r="LMI435" s="1210"/>
      <c r="LMK435" s="1208"/>
      <c r="LML435" s="1209"/>
      <c r="LMM435" s="1209"/>
      <c r="LMN435" s="1209"/>
      <c r="LMO435" s="1209"/>
      <c r="LMP435" s="1210"/>
      <c r="LMQ435" s="1211"/>
      <c r="LMR435" s="1210"/>
      <c r="LMT435" s="1208"/>
      <c r="LMU435" s="1209"/>
      <c r="LMV435" s="1209"/>
      <c r="LMW435" s="1209"/>
      <c r="LMX435" s="1209"/>
      <c r="LMY435" s="1210"/>
      <c r="LMZ435" s="1211"/>
      <c r="LNA435" s="1210"/>
      <c r="LNC435" s="1208"/>
      <c r="LND435" s="1209"/>
      <c r="LNE435" s="1209"/>
      <c r="LNF435" s="1209"/>
      <c r="LNG435" s="1209"/>
      <c r="LNH435" s="1210"/>
      <c r="LNI435" s="1211"/>
      <c r="LNJ435" s="1210"/>
      <c r="LNL435" s="1208"/>
      <c r="LNM435" s="1209"/>
      <c r="LNN435" s="1209"/>
      <c r="LNO435" s="1209"/>
      <c r="LNP435" s="1209"/>
      <c r="LNQ435" s="1210"/>
      <c r="LNR435" s="1211"/>
      <c r="LNS435" s="1210"/>
      <c r="LNU435" s="1208"/>
      <c r="LNV435" s="1209"/>
      <c r="LNW435" s="1209"/>
      <c r="LNX435" s="1209"/>
      <c r="LNY435" s="1209"/>
      <c r="LNZ435" s="1210"/>
      <c r="LOA435" s="1211"/>
      <c r="LOB435" s="1210"/>
      <c r="LOD435" s="1208"/>
      <c r="LOE435" s="1209"/>
      <c r="LOF435" s="1209"/>
      <c r="LOG435" s="1209"/>
      <c r="LOH435" s="1209"/>
      <c r="LOI435" s="1210"/>
      <c r="LOJ435" s="1211"/>
      <c r="LOK435" s="1210"/>
      <c r="LOM435" s="1208"/>
      <c r="LON435" s="1209"/>
      <c r="LOO435" s="1209"/>
      <c r="LOP435" s="1209"/>
      <c r="LOQ435" s="1209"/>
      <c r="LOR435" s="1210"/>
      <c r="LOS435" s="1211"/>
      <c r="LOT435" s="1210"/>
      <c r="LOV435" s="1208"/>
      <c r="LOW435" s="1209"/>
      <c r="LOX435" s="1209"/>
      <c r="LOY435" s="1209"/>
      <c r="LOZ435" s="1209"/>
      <c r="LPA435" s="1210"/>
      <c r="LPB435" s="1211"/>
      <c r="LPC435" s="1210"/>
      <c r="LPE435" s="1208"/>
      <c r="LPF435" s="1209"/>
      <c r="LPG435" s="1209"/>
      <c r="LPH435" s="1209"/>
      <c r="LPI435" s="1209"/>
      <c r="LPJ435" s="1210"/>
      <c r="LPK435" s="1211"/>
      <c r="LPL435" s="1210"/>
      <c r="LPN435" s="1208"/>
      <c r="LPO435" s="1209"/>
      <c r="LPP435" s="1209"/>
      <c r="LPQ435" s="1209"/>
      <c r="LPR435" s="1209"/>
      <c r="LPS435" s="1210"/>
      <c r="LPT435" s="1211"/>
      <c r="LPU435" s="1210"/>
      <c r="LPW435" s="1208"/>
      <c r="LPX435" s="1209"/>
      <c r="LPY435" s="1209"/>
      <c r="LPZ435" s="1209"/>
      <c r="LQA435" s="1209"/>
      <c r="LQB435" s="1210"/>
      <c r="LQC435" s="1211"/>
      <c r="LQD435" s="1210"/>
      <c r="LQF435" s="1208"/>
      <c r="LQG435" s="1209"/>
      <c r="LQH435" s="1209"/>
      <c r="LQI435" s="1209"/>
      <c r="LQJ435" s="1209"/>
      <c r="LQK435" s="1210"/>
      <c r="LQL435" s="1211"/>
      <c r="LQM435" s="1210"/>
      <c r="LQO435" s="1208"/>
      <c r="LQP435" s="1209"/>
      <c r="LQQ435" s="1209"/>
      <c r="LQR435" s="1209"/>
      <c r="LQS435" s="1209"/>
      <c r="LQT435" s="1210"/>
      <c r="LQU435" s="1211"/>
      <c r="LQV435" s="1210"/>
      <c r="LQX435" s="1208"/>
      <c r="LQY435" s="1209"/>
      <c r="LQZ435" s="1209"/>
      <c r="LRA435" s="1209"/>
      <c r="LRB435" s="1209"/>
      <c r="LRC435" s="1210"/>
      <c r="LRD435" s="1211"/>
      <c r="LRE435" s="1210"/>
      <c r="LRG435" s="1208"/>
      <c r="LRH435" s="1209"/>
      <c r="LRI435" s="1209"/>
      <c r="LRJ435" s="1209"/>
      <c r="LRK435" s="1209"/>
      <c r="LRL435" s="1210"/>
      <c r="LRM435" s="1211"/>
      <c r="LRN435" s="1210"/>
      <c r="LRP435" s="1208"/>
      <c r="LRQ435" s="1209"/>
      <c r="LRR435" s="1209"/>
      <c r="LRS435" s="1209"/>
      <c r="LRT435" s="1209"/>
      <c r="LRU435" s="1210"/>
      <c r="LRV435" s="1211"/>
      <c r="LRW435" s="1210"/>
      <c r="LRY435" s="1208"/>
      <c r="LRZ435" s="1209"/>
      <c r="LSA435" s="1209"/>
      <c r="LSB435" s="1209"/>
      <c r="LSC435" s="1209"/>
      <c r="LSD435" s="1210"/>
      <c r="LSE435" s="1211"/>
      <c r="LSF435" s="1210"/>
      <c r="LSH435" s="1208"/>
      <c r="LSI435" s="1209"/>
      <c r="LSJ435" s="1209"/>
      <c r="LSK435" s="1209"/>
      <c r="LSL435" s="1209"/>
      <c r="LSM435" s="1210"/>
      <c r="LSN435" s="1211"/>
      <c r="LSO435" s="1210"/>
      <c r="LSQ435" s="1208"/>
      <c r="LSR435" s="1209"/>
      <c r="LSS435" s="1209"/>
      <c r="LST435" s="1209"/>
      <c r="LSU435" s="1209"/>
      <c r="LSV435" s="1210"/>
      <c r="LSW435" s="1211"/>
      <c r="LSX435" s="1210"/>
      <c r="LSZ435" s="1208"/>
      <c r="LTA435" s="1209"/>
      <c r="LTB435" s="1209"/>
      <c r="LTC435" s="1209"/>
      <c r="LTD435" s="1209"/>
      <c r="LTE435" s="1210"/>
      <c r="LTF435" s="1211"/>
      <c r="LTG435" s="1210"/>
      <c r="LTI435" s="1208"/>
      <c r="LTJ435" s="1209"/>
      <c r="LTK435" s="1209"/>
      <c r="LTL435" s="1209"/>
      <c r="LTM435" s="1209"/>
      <c r="LTN435" s="1210"/>
      <c r="LTO435" s="1211"/>
      <c r="LTP435" s="1210"/>
      <c r="LTR435" s="1208"/>
      <c r="LTS435" s="1209"/>
      <c r="LTT435" s="1209"/>
      <c r="LTU435" s="1209"/>
      <c r="LTV435" s="1209"/>
      <c r="LTW435" s="1210"/>
      <c r="LTX435" s="1211"/>
      <c r="LTY435" s="1210"/>
      <c r="LUA435" s="1208"/>
      <c r="LUB435" s="1209"/>
      <c r="LUC435" s="1209"/>
      <c r="LUD435" s="1209"/>
      <c r="LUE435" s="1209"/>
      <c r="LUF435" s="1210"/>
      <c r="LUG435" s="1211"/>
      <c r="LUH435" s="1210"/>
      <c r="LUJ435" s="1208"/>
      <c r="LUK435" s="1209"/>
      <c r="LUL435" s="1209"/>
      <c r="LUM435" s="1209"/>
      <c r="LUN435" s="1209"/>
      <c r="LUO435" s="1210"/>
      <c r="LUP435" s="1211"/>
      <c r="LUQ435" s="1210"/>
      <c r="LUS435" s="1208"/>
      <c r="LUT435" s="1209"/>
      <c r="LUU435" s="1209"/>
      <c r="LUV435" s="1209"/>
      <c r="LUW435" s="1209"/>
      <c r="LUX435" s="1210"/>
      <c r="LUY435" s="1211"/>
      <c r="LUZ435" s="1210"/>
      <c r="LVB435" s="1208"/>
      <c r="LVC435" s="1209"/>
      <c r="LVD435" s="1209"/>
      <c r="LVE435" s="1209"/>
      <c r="LVF435" s="1209"/>
      <c r="LVG435" s="1210"/>
      <c r="LVH435" s="1211"/>
      <c r="LVI435" s="1210"/>
      <c r="LVK435" s="1208"/>
      <c r="LVL435" s="1209"/>
      <c r="LVM435" s="1209"/>
      <c r="LVN435" s="1209"/>
      <c r="LVO435" s="1209"/>
      <c r="LVP435" s="1210"/>
      <c r="LVQ435" s="1211"/>
      <c r="LVR435" s="1210"/>
      <c r="LVT435" s="1208"/>
      <c r="LVU435" s="1209"/>
      <c r="LVV435" s="1209"/>
      <c r="LVW435" s="1209"/>
      <c r="LVX435" s="1209"/>
      <c r="LVY435" s="1210"/>
      <c r="LVZ435" s="1211"/>
      <c r="LWA435" s="1210"/>
      <c r="LWC435" s="1208"/>
      <c r="LWD435" s="1209"/>
      <c r="LWE435" s="1209"/>
      <c r="LWF435" s="1209"/>
      <c r="LWG435" s="1209"/>
      <c r="LWH435" s="1210"/>
      <c r="LWI435" s="1211"/>
      <c r="LWJ435" s="1210"/>
      <c r="LWL435" s="1208"/>
      <c r="LWM435" s="1209"/>
      <c r="LWN435" s="1209"/>
      <c r="LWO435" s="1209"/>
      <c r="LWP435" s="1209"/>
      <c r="LWQ435" s="1210"/>
      <c r="LWR435" s="1211"/>
      <c r="LWS435" s="1210"/>
      <c r="LWU435" s="1208"/>
      <c r="LWV435" s="1209"/>
      <c r="LWW435" s="1209"/>
      <c r="LWX435" s="1209"/>
      <c r="LWY435" s="1209"/>
      <c r="LWZ435" s="1210"/>
      <c r="LXA435" s="1211"/>
      <c r="LXB435" s="1210"/>
      <c r="LXD435" s="1208"/>
      <c r="LXE435" s="1209"/>
      <c r="LXF435" s="1209"/>
      <c r="LXG435" s="1209"/>
      <c r="LXH435" s="1209"/>
      <c r="LXI435" s="1210"/>
      <c r="LXJ435" s="1211"/>
      <c r="LXK435" s="1210"/>
      <c r="LXM435" s="1208"/>
      <c r="LXN435" s="1209"/>
      <c r="LXO435" s="1209"/>
      <c r="LXP435" s="1209"/>
      <c r="LXQ435" s="1209"/>
      <c r="LXR435" s="1210"/>
      <c r="LXS435" s="1211"/>
      <c r="LXT435" s="1210"/>
      <c r="LXV435" s="1208"/>
      <c r="LXW435" s="1209"/>
      <c r="LXX435" s="1209"/>
      <c r="LXY435" s="1209"/>
      <c r="LXZ435" s="1209"/>
      <c r="LYA435" s="1210"/>
      <c r="LYB435" s="1211"/>
      <c r="LYC435" s="1210"/>
      <c r="LYE435" s="1208"/>
      <c r="LYF435" s="1209"/>
      <c r="LYG435" s="1209"/>
      <c r="LYH435" s="1209"/>
      <c r="LYI435" s="1209"/>
      <c r="LYJ435" s="1210"/>
      <c r="LYK435" s="1211"/>
      <c r="LYL435" s="1210"/>
      <c r="LYN435" s="1208"/>
      <c r="LYO435" s="1209"/>
      <c r="LYP435" s="1209"/>
      <c r="LYQ435" s="1209"/>
      <c r="LYR435" s="1209"/>
      <c r="LYS435" s="1210"/>
      <c r="LYT435" s="1211"/>
      <c r="LYU435" s="1210"/>
      <c r="LYW435" s="1208"/>
      <c r="LYX435" s="1209"/>
      <c r="LYY435" s="1209"/>
      <c r="LYZ435" s="1209"/>
      <c r="LZA435" s="1209"/>
      <c r="LZB435" s="1210"/>
      <c r="LZC435" s="1211"/>
      <c r="LZD435" s="1210"/>
      <c r="LZF435" s="1208"/>
      <c r="LZG435" s="1209"/>
      <c r="LZH435" s="1209"/>
      <c r="LZI435" s="1209"/>
      <c r="LZJ435" s="1209"/>
      <c r="LZK435" s="1210"/>
      <c r="LZL435" s="1211"/>
      <c r="LZM435" s="1210"/>
      <c r="LZO435" s="1208"/>
      <c r="LZP435" s="1209"/>
      <c r="LZQ435" s="1209"/>
      <c r="LZR435" s="1209"/>
      <c r="LZS435" s="1209"/>
      <c r="LZT435" s="1210"/>
      <c r="LZU435" s="1211"/>
      <c r="LZV435" s="1210"/>
      <c r="LZX435" s="1208"/>
      <c r="LZY435" s="1209"/>
      <c r="LZZ435" s="1209"/>
      <c r="MAA435" s="1209"/>
      <c r="MAB435" s="1209"/>
      <c r="MAC435" s="1210"/>
      <c r="MAD435" s="1211"/>
      <c r="MAE435" s="1210"/>
      <c r="MAG435" s="1208"/>
      <c r="MAH435" s="1209"/>
      <c r="MAI435" s="1209"/>
      <c r="MAJ435" s="1209"/>
      <c r="MAK435" s="1209"/>
      <c r="MAL435" s="1210"/>
      <c r="MAM435" s="1211"/>
      <c r="MAN435" s="1210"/>
      <c r="MAP435" s="1208"/>
      <c r="MAQ435" s="1209"/>
      <c r="MAR435" s="1209"/>
      <c r="MAS435" s="1209"/>
      <c r="MAT435" s="1209"/>
      <c r="MAU435" s="1210"/>
      <c r="MAV435" s="1211"/>
      <c r="MAW435" s="1210"/>
      <c r="MAY435" s="1208"/>
      <c r="MAZ435" s="1209"/>
      <c r="MBA435" s="1209"/>
      <c r="MBB435" s="1209"/>
      <c r="MBC435" s="1209"/>
      <c r="MBD435" s="1210"/>
      <c r="MBE435" s="1211"/>
      <c r="MBF435" s="1210"/>
      <c r="MBH435" s="1208"/>
      <c r="MBI435" s="1209"/>
      <c r="MBJ435" s="1209"/>
      <c r="MBK435" s="1209"/>
      <c r="MBL435" s="1209"/>
      <c r="MBM435" s="1210"/>
      <c r="MBN435" s="1211"/>
      <c r="MBO435" s="1210"/>
      <c r="MBQ435" s="1208"/>
      <c r="MBR435" s="1209"/>
      <c r="MBS435" s="1209"/>
      <c r="MBT435" s="1209"/>
      <c r="MBU435" s="1209"/>
      <c r="MBV435" s="1210"/>
      <c r="MBW435" s="1211"/>
      <c r="MBX435" s="1210"/>
      <c r="MBZ435" s="1208"/>
      <c r="MCA435" s="1209"/>
      <c r="MCB435" s="1209"/>
      <c r="MCC435" s="1209"/>
      <c r="MCD435" s="1209"/>
      <c r="MCE435" s="1210"/>
      <c r="MCF435" s="1211"/>
      <c r="MCG435" s="1210"/>
      <c r="MCI435" s="1208"/>
      <c r="MCJ435" s="1209"/>
      <c r="MCK435" s="1209"/>
      <c r="MCL435" s="1209"/>
      <c r="MCM435" s="1209"/>
      <c r="MCN435" s="1210"/>
      <c r="MCO435" s="1211"/>
      <c r="MCP435" s="1210"/>
      <c r="MCR435" s="1208"/>
      <c r="MCS435" s="1209"/>
      <c r="MCT435" s="1209"/>
      <c r="MCU435" s="1209"/>
      <c r="MCV435" s="1209"/>
      <c r="MCW435" s="1210"/>
      <c r="MCX435" s="1211"/>
      <c r="MCY435" s="1210"/>
      <c r="MDA435" s="1208"/>
      <c r="MDB435" s="1209"/>
      <c r="MDC435" s="1209"/>
      <c r="MDD435" s="1209"/>
      <c r="MDE435" s="1209"/>
      <c r="MDF435" s="1210"/>
      <c r="MDG435" s="1211"/>
      <c r="MDH435" s="1210"/>
      <c r="MDJ435" s="1208"/>
      <c r="MDK435" s="1209"/>
      <c r="MDL435" s="1209"/>
      <c r="MDM435" s="1209"/>
      <c r="MDN435" s="1209"/>
      <c r="MDO435" s="1210"/>
      <c r="MDP435" s="1211"/>
      <c r="MDQ435" s="1210"/>
      <c r="MDS435" s="1208"/>
      <c r="MDT435" s="1209"/>
      <c r="MDU435" s="1209"/>
      <c r="MDV435" s="1209"/>
      <c r="MDW435" s="1209"/>
      <c r="MDX435" s="1210"/>
      <c r="MDY435" s="1211"/>
      <c r="MDZ435" s="1210"/>
      <c r="MEB435" s="1208"/>
      <c r="MEC435" s="1209"/>
      <c r="MED435" s="1209"/>
      <c r="MEE435" s="1209"/>
      <c r="MEF435" s="1209"/>
      <c r="MEG435" s="1210"/>
      <c r="MEH435" s="1211"/>
      <c r="MEI435" s="1210"/>
      <c r="MEK435" s="1208"/>
      <c r="MEL435" s="1209"/>
      <c r="MEM435" s="1209"/>
      <c r="MEN435" s="1209"/>
      <c r="MEO435" s="1209"/>
      <c r="MEP435" s="1210"/>
      <c r="MEQ435" s="1211"/>
      <c r="MER435" s="1210"/>
      <c r="MET435" s="1208"/>
      <c r="MEU435" s="1209"/>
      <c r="MEV435" s="1209"/>
      <c r="MEW435" s="1209"/>
      <c r="MEX435" s="1209"/>
      <c r="MEY435" s="1210"/>
      <c r="MEZ435" s="1211"/>
      <c r="MFA435" s="1210"/>
      <c r="MFC435" s="1208"/>
      <c r="MFD435" s="1209"/>
      <c r="MFE435" s="1209"/>
      <c r="MFF435" s="1209"/>
      <c r="MFG435" s="1209"/>
      <c r="MFH435" s="1210"/>
      <c r="MFI435" s="1211"/>
      <c r="MFJ435" s="1210"/>
      <c r="MFL435" s="1208"/>
      <c r="MFM435" s="1209"/>
      <c r="MFN435" s="1209"/>
      <c r="MFO435" s="1209"/>
      <c r="MFP435" s="1209"/>
      <c r="MFQ435" s="1210"/>
      <c r="MFR435" s="1211"/>
      <c r="MFS435" s="1210"/>
      <c r="MFU435" s="1208"/>
      <c r="MFV435" s="1209"/>
      <c r="MFW435" s="1209"/>
      <c r="MFX435" s="1209"/>
      <c r="MFY435" s="1209"/>
      <c r="MFZ435" s="1210"/>
      <c r="MGA435" s="1211"/>
      <c r="MGB435" s="1210"/>
      <c r="MGD435" s="1208"/>
      <c r="MGE435" s="1209"/>
      <c r="MGF435" s="1209"/>
      <c r="MGG435" s="1209"/>
      <c r="MGH435" s="1209"/>
      <c r="MGI435" s="1210"/>
      <c r="MGJ435" s="1211"/>
      <c r="MGK435" s="1210"/>
      <c r="MGM435" s="1208"/>
      <c r="MGN435" s="1209"/>
      <c r="MGO435" s="1209"/>
      <c r="MGP435" s="1209"/>
      <c r="MGQ435" s="1209"/>
      <c r="MGR435" s="1210"/>
      <c r="MGS435" s="1211"/>
      <c r="MGT435" s="1210"/>
      <c r="MGV435" s="1208"/>
      <c r="MGW435" s="1209"/>
      <c r="MGX435" s="1209"/>
      <c r="MGY435" s="1209"/>
      <c r="MGZ435" s="1209"/>
      <c r="MHA435" s="1210"/>
      <c r="MHB435" s="1211"/>
      <c r="MHC435" s="1210"/>
      <c r="MHE435" s="1208"/>
      <c r="MHF435" s="1209"/>
      <c r="MHG435" s="1209"/>
      <c r="MHH435" s="1209"/>
      <c r="MHI435" s="1209"/>
      <c r="MHJ435" s="1210"/>
      <c r="MHK435" s="1211"/>
      <c r="MHL435" s="1210"/>
      <c r="MHN435" s="1208"/>
      <c r="MHO435" s="1209"/>
      <c r="MHP435" s="1209"/>
      <c r="MHQ435" s="1209"/>
      <c r="MHR435" s="1209"/>
      <c r="MHS435" s="1210"/>
      <c r="MHT435" s="1211"/>
      <c r="MHU435" s="1210"/>
      <c r="MHW435" s="1208"/>
      <c r="MHX435" s="1209"/>
      <c r="MHY435" s="1209"/>
      <c r="MHZ435" s="1209"/>
      <c r="MIA435" s="1209"/>
      <c r="MIB435" s="1210"/>
      <c r="MIC435" s="1211"/>
      <c r="MID435" s="1210"/>
      <c r="MIF435" s="1208"/>
      <c r="MIG435" s="1209"/>
      <c r="MIH435" s="1209"/>
      <c r="MII435" s="1209"/>
      <c r="MIJ435" s="1209"/>
      <c r="MIK435" s="1210"/>
      <c r="MIL435" s="1211"/>
      <c r="MIM435" s="1210"/>
      <c r="MIO435" s="1208"/>
      <c r="MIP435" s="1209"/>
      <c r="MIQ435" s="1209"/>
      <c r="MIR435" s="1209"/>
      <c r="MIS435" s="1209"/>
      <c r="MIT435" s="1210"/>
      <c r="MIU435" s="1211"/>
      <c r="MIV435" s="1210"/>
      <c r="MIX435" s="1208"/>
      <c r="MIY435" s="1209"/>
      <c r="MIZ435" s="1209"/>
      <c r="MJA435" s="1209"/>
      <c r="MJB435" s="1209"/>
      <c r="MJC435" s="1210"/>
      <c r="MJD435" s="1211"/>
      <c r="MJE435" s="1210"/>
      <c r="MJG435" s="1208"/>
      <c r="MJH435" s="1209"/>
      <c r="MJI435" s="1209"/>
      <c r="MJJ435" s="1209"/>
      <c r="MJK435" s="1209"/>
      <c r="MJL435" s="1210"/>
      <c r="MJM435" s="1211"/>
      <c r="MJN435" s="1210"/>
      <c r="MJP435" s="1208"/>
      <c r="MJQ435" s="1209"/>
      <c r="MJR435" s="1209"/>
      <c r="MJS435" s="1209"/>
      <c r="MJT435" s="1209"/>
      <c r="MJU435" s="1210"/>
      <c r="MJV435" s="1211"/>
      <c r="MJW435" s="1210"/>
      <c r="MJY435" s="1208"/>
      <c r="MJZ435" s="1209"/>
      <c r="MKA435" s="1209"/>
      <c r="MKB435" s="1209"/>
      <c r="MKC435" s="1209"/>
      <c r="MKD435" s="1210"/>
      <c r="MKE435" s="1211"/>
      <c r="MKF435" s="1210"/>
      <c r="MKH435" s="1208"/>
      <c r="MKI435" s="1209"/>
      <c r="MKJ435" s="1209"/>
      <c r="MKK435" s="1209"/>
      <c r="MKL435" s="1209"/>
      <c r="MKM435" s="1210"/>
      <c r="MKN435" s="1211"/>
      <c r="MKO435" s="1210"/>
      <c r="MKQ435" s="1208"/>
      <c r="MKR435" s="1209"/>
      <c r="MKS435" s="1209"/>
      <c r="MKT435" s="1209"/>
      <c r="MKU435" s="1209"/>
      <c r="MKV435" s="1210"/>
      <c r="MKW435" s="1211"/>
      <c r="MKX435" s="1210"/>
      <c r="MKZ435" s="1208"/>
      <c r="MLA435" s="1209"/>
      <c r="MLB435" s="1209"/>
      <c r="MLC435" s="1209"/>
      <c r="MLD435" s="1209"/>
      <c r="MLE435" s="1210"/>
      <c r="MLF435" s="1211"/>
      <c r="MLG435" s="1210"/>
      <c r="MLI435" s="1208"/>
      <c r="MLJ435" s="1209"/>
      <c r="MLK435" s="1209"/>
      <c r="MLL435" s="1209"/>
      <c r="MLM435" s="1209"/>
      <c r="MLN435" s="1210"/>
      <c r="MLO435" s="1211"/>
      <c r="MLP435" s="1210"/>
      <c r="MLR435" s="1208"/>
      <c r="MLS435" s="1209"/>
      <c r="MLT435" s="1209"/>
      <c r="MLU435" s="1209"/>
      <c r="MLV435" s="1209"/>
      <c r="MLW435" s="1210"/>
      <c r="MLX435" s="1211"/>
      <c r="MLY435" s="1210"/>
      <c r="MMA435" s="1208"/>
      <c r="MMB435" s="1209"/>
      <c r="MMC435" s="1209"/>
      <c r="MMD435" s="1209"/>
      <c r="MME435" s="1209"/>
      <c r="MMF435" s="1210"/>
      <c r="MMG435" s="1211"/>
      <c r="MMH435" s="1210"/>
      <c r="MMJ435" s="1208"/>
      <c r="MMK435" s="1209"/>
      <c r="MML435" s="1209"/>
      <c r="MMM435" s="1209"/>
      <c r="MMN435" s="1209"/>
      <c r="MMO435" s="1210"/>
      <c r="MMP435" s="1211"/>
      <c r="MMQ435" s="1210"/>
      <c r="MMS435" s="1208"/>
      <c r="MMT435" s="1209"/>
      <c r="MMU435" s="1209"/>
      <c r="MMV435" s="1209"/>
      <c r="MMW435" s="1209"/>
      <c r="MMX435" s="1210"/>
      <c r="MMY435" s="1211"/>
      <c r="MMZ435" s="1210"/>
      <c r="MNB435" s="1208"/>
      <c r="MNC435" s="1209"/>
      <c r="MND435" s="1209"/>
      <c r="MNE435" s="1209"/>
      <c r="MNF435" s="1209"/>
      <c r="MNG435" s="1210"/>
      <c r="MNH435" s="1211"/>
      <c r="MNI435" s="1210"/>
      <c r="MNK435" s="1208"/>
      <c r="MNL435" s="1209"/>
      <c r="MNM435" s="1209"/>
      <c r="MNN435" s="1209"/>
      <c r="MNO435" s="1209"/>
      <c r="MNP435" s="1210"/>
      <c r="MNQ435" s="1211"/>
      <c r="MNR435" s="1210"/>
      <c r="MNT435" s="1208"/>
      <c r="MNU435" s="1209"/>
      <c r="MNV435" s="1209"/>
      <c r="MNW435" s="1209"/>
      <c r="MNX435" s="1209"/>
      <c r="MNY435" s="1210"/>
      <c r="MNZ435" s="1211"/>
      <c r="MOA435" s="1210"/>
      <c r="MOC435" s="1208"/>
      <c r="MOD435" s="1209"/>
      <c r="MOE435" s="1209"/>
      <c r="MOF435" s="1209"/>
      <c r="MOG435" s="1209"/>
      <c r="MOH435" s="1210"/>
      <c r="MOI435" s="1211"/>
      <c r="MOJ435" s="1210"/>
      <c r="MOL435" s="1208"/>
      <c r="MOM435" s="1209"/>
      <c r="MON435" s="1209"/>
      <c r="MOO435" s="1209"/>
      <c r="MOP435" s="1209"/>
      <c r="MOQ435" s="1210"/>
      <c r="MOR435" s="1211"/>
      <c r="MOS435" s="1210"/>
      <c r="MOU435" s="1208"/>
      <c r="MOV435" s="1209"/>
      <c r="MOW435" s="1209"/>
      <c r="MOX435" s="1209"/>
      <c r="MOY435" s="1209"/>
      <c r="MOZ435" s="1210"/>
      <c r="MPA435" s="1211"/>
      <c r="MPB435" s="1210"/>
      <c r="MPD435" s="1208"/>
      <c r="MPE435" s="1209"/>
      <c r="MPF435" s="1209"/>
      <c r="MPG435" s="1209"/>
      <c r="MPH435" s="1209"/>
      <c r="MPI435" s="1210"/>
      <c r="MPJ435" s="1211"/>
      <c r="MPK435" s="1210"/>
      <c r="MPM435" s="1208"/>
      <c r="MPN435" s="1209"/>
      <c r="MPO435" s="1209"/>
      <c r="MPP435" s="1209"/>
      <c r="MPQ435" s="1209"/>
      <c r="MPR435" s="1210"/>
      <c r="MPS435" s="1211"/>
      <c r="MPT435" s="1210"/>
      <c r="MPV435" s="1208"/>
      <c r="MPW435" s="1209"/>
      <c r="MPX435" s="1209"/>
      <c r="MPY435" s="1209"/>
      <c r="MPZ435" s="1209"/>
      <c r="MQA435" s="1210"/>
      <c r="MQB435" s="1211"/>
      <c r="MQC435" s="1210"/>
      <c r="MQE435" s="1208"/>
      <c r="MQF435" s="1209"/>
      <c r="MQG435" s="1209"/>
      <c r="MQH435" s="1209"/>
      <c r="MQI435" s="1209"/>
      <c r="MQJ435" s="1210"/>
      <c r="MQK435" s="1211"/>
      <c r="MQL435" s="1210"/>
      <c r="MQN435" s="1208"/>
      <c r="MQO435" s="1209"/>
      <c r="MQP435" s="1209"/>
      <c r="MQQ435" s="1209"/>
      <c r="MQR435" s="1209"/>
      <c r="MQS435" s="1210"/>
      <c r="MQT435" s="1211"/>
      <c r="MQU435" s="1210"/>
      <c r="MQW435" s="1208"/>
      <c r="MQX435" s="1209"/>
      <c r="MQY435" s="1209"/>
      <c r="MQZ435" s="1209"/>
      <c r="MRA435" s="1209"/>
      <c r="MRB435" s="1210"/>
      <c r="MRC435" s="1211"/>
      <c r="MRD435" s="1210"/>
      <c r="MRF435" s="1208"/>
      <c r="MRG435" s="1209"/>
      <c r="MRH435" s="1209"/>
      <c r="MRI435" s="1209"/>
      <c r="MRJ435" s="1209"/>
      <c r="MRK435" s="1210"/>
      <c r="MRL435" s="1211"/>
      <c r="MRM435" s="1210"/>
      <c r="MRO435" s="1208"/>
      <c r="MRP435" s="1209"/>
      <c r="MRQ435" s="1209"/>
      <c r="MRR435" s="1209"/>
      <c r="MRS435" s="1209"/>
      <c r="MRT435" s="1210"/>
      <c r="MRU435" s="1211"/>
      <c r="MRV435" s="1210"/>
      <c r="MRX435" s="1208"/>
      <c r="MRY435" s="1209"/>
      <c r="MRZ435" s="1209"/>
      <c r="MSA435" s="1209"/>
      <c r="MSB435" s="1209"/>
      <c r="MSC435" s="1210"/>
      <c r="MSD435" s="1211"/>
      <c r="MSE435" s="1210"/>
      <c r="MSG435" s="1208"/>
      <c r="MSH435" s="1209"/>
      <c r="MSI435" s="1209"/>
      <c r="MSJ435" s="1209"/>
      <c r="MSK435" s="1209"/>
      <c r="MSL435" s="1210"/>
      <c r="MSM435" s="1211"/>
      <c r="MSN435" s="1210"/>
      <c r="MSP435" s="1208"/>
      <c r="MSQ435" s="1209"/>
      <c r="MSR435" s="1209"/>
      <c r="MSS435" s="1209"/>
      <c r="MST435" s="1209"/>
      <c r="MSU435" s="1210"/>
      <c r="MSV435" s="1211"/>
      <c r="MSW435" s="1210"/>
      <c r="MSY435" s="1208"/>
      <c r="MSZ435" s="1209"/>
      <c r="MTA435" s="1209"/>
      <c r="MTB435" s="1209"/>
      <c r="MTC435" s="1209"/>
      <c r="MTD435" s="1210"/>
      <c r="MTE435" s="1211"/>
      <c r="MTF435" s="1210"/>
      <c r="MTH435" s="1208"/>
      <c r="MTI435" s="1209"/>
      <c r="MTJ435" s="1209"/>
      <c r="MTK435" s="1209"/>
      <c r="MTL435" s="1209"/>
      <c r="MTM435" s="1210"/>
      <c r="MTN435" s="1211"/>
      <c r="MTO435" s="1210"/>
      <c r="MTQ435" s="1208"/>
      <c r="MTR435" s="1209"/>
      <c r="MTS435" s="1209"/>
      <c r="MTT435" s="1209"/>
      <c r="MTU435" s="1209"/>
      <c r="MTV435" s="1210"/>
      <c r="MTW435" s="1211"/>
      <c r="MTX435" s="1210"/>
      <c r="MTZ435" s="1208"/>
      <c r="MUA435" s="1209"/>
      <c r="MUB435" s="1209"/>
      <c r="MUC435" s="1209"/>
      <c r="MUD435" s="1209"/>
      <c r="MUE435" s="1210"/>
      <c r="MUF435" s="1211"/>
      <c r="MUG435" s="1210"/>
      <c r="MUI435" s="1208"/>
      <c r="MUJ435" s="1209"/>
      <c r="MUK435" s="1209"/>
      <c r="MUL435" s="1209"/>
      <c r="MUM435" s="1209"/>
      <c r="MUN435" s="1210"/>
      <c r="MUO435" s="1211"/>
      <c r="MUP435" s="1210"/>
      <c r="MUR435" s="1208"/>
      <c r="MUS435" s="1209"/>
      <c r="MUT435" s="1209"/>
      <c r="MUU435" s="1209"/>
      <c r="MUV435" s="1209"/>
      <c r="MUW435" s="1210"/>
      <c r="MUX435" s="1211"/>
      <c r="MUY435" s="1210"/>
      <c r="MVA435" s="1208"/>
      <c r="MVB435" s="1209"/>
      <c r="MVC435" s="1209"/>
      <c r="MVD435" s="1209"/>
      <c r="MVE435" s="1209"/>
      <c r="MVF435" s="1210"/>
      <c r="MVG435" s="1211"/>
      <c r="MVH435" s="1210"/>
      <c r="MVJ435" s="1208"/>
      <c r="MVK435" s="1209"/>
      <c r="MVL435" s="1209"/>
      <c r="MVM435" s="1209"/>
      <c r="MVN435" s="1209"/>
      <c r="MVO435" s="1210"/>
      <c r="MVP435" s="1211"/>
      <c r="MVQ435" s="1210"/>
      <c r="MVS435" s="1208"/>
      <c r="MVT435" s="1209"/>
      <c r="MVU435" s="1209"/>
      <c r="MVV435" s="1209"/>
      <c r="MVW435" s="1209"/>
      <c r="MVX435" s="1210"/>
      <c r="MVY435" s="1211"/>
      <c r="MVZ435" s="1210"/>
      <c r="MWB435" s="1208"/>
      <c r="MWC435" s="1209"/>
      <c r="MWD435" s="1209"/>
      <c r="MWE435" s="1209"/>
      <c r="MWF435" s="1209"/>
      <c r="MWG435" s="1210"/>
      <c r="MWH435" s="1211"/>
      <c r="MWI435" s="1210"/>
      <c r="MWK435" s="1208"/>
      <c r="MWL435" s="1209"/>
      <c r="MWM435" s="1209"/>
      <c r="MWN435" s="1209"/>
      <c r="MWO435" s="1209"/>
      <c r="MWP435" s="1210"/>
      <c r="MWQ435" s="1211"/>
      <c r="MWR435" s="1210"/>
      <c r="MWT435" s="1208"/>
      <c r="MWU435" s="1209"/>
      <c r="MWV435" s="1209"/>
      <c r="MWW435" s="1209"/>
      <c r="MWX435" s="1209"/>
      <c r="MWY435" s="1210"/>
      <c r="MWZ435" s="1211"/>
      <c r="MXA435" s="1210"/>
      <c r="MXC435" s="1208"/>
      <c r="MXD435" s="1209"/>
      <c r="MXE435" s="1209"/>
      <c r="MXF435" s="1209"/>
      <c r="MXG435" s="1209"/>
      <c r="MXH435" s="1210"/>
      <c r="MXI435" s="1211"/>
      <c r="MXJ435" s="1210"/>
      <c r="MXL435" s="1208"/>
      <c r="MXM435" s="1209"/>
      <c r="MXN435" s="1209"/>
      <c r="MXO435" s="1209"/>
      <c r="MXP435" s="1209"/>
      <c r="MXQ435" s="1210"/>
      <c r="MXR435" s="1211"/>
      <c r="MXS435" s="1210"/>
      <c r="MXU435" s="1208"/>
      <c r="MXV435" s="1209"/>
      <c r="MXW435" s="1209"/>
      <c r="MXX435" s="1209"/>
      <c r="MXY435" s="1209"/>
      <c r="MXZ435" s="1210"/>
      <c r="MYA435" s="1211"/>
      <c r="MYB435" s="1210"/>
      <c r="MYD435" s="1208"/>
      <c r="MYE435" s="1209"/>
      <c r="MYF435" s="1209"/>
      <c r="MYG435" s="1209"/>
      <c r="MYH435" s="1209"/>
      <c r="MYI435" s="1210"/>
      <c r="MYJ435" s="1211"/>
      <c r="MYK435" s="1210"/>
      <c r="MYM435" s="1208"/>
      <c r="MYN435" s="1209"/>
      <c r="MYO435" s="1209"/>
      <c r="MYP435" s="1209"/>
      <c r="MYQ435" s="1209"/>
      <c r="MYR435" s="1210"/>
      <c r="MYS435" s="1211"/>
      <c r="MYT435" s="1210"/>
      <c r="MYV435" s="1208"/>
      <c r="MYW435" s="1209"/>
      <c r="MYX435" s="1209"/>
      <c r="MYY435" s="1209"/>
      <c r="MYZ435" s="1209"/>
      <c r="MZA435" s="1210"/>
      <c r="MZB435" s="1211"/>
      <c r="MZC435" s="1210"/>
      <c r="MZE435" s="1208"/>
      <c r="MZF435" s="1209"/>
      <c r="MZG435" s="1209"/>
      <c r="MZH435" s="1209"/>
      <c r="MZI435" s="1209"/>
      <c r="MZJ435" s="1210"/>
      <c r="MZK435" s="1211"/>
      <c r="MZL435" s="1210"/>
      <c r="MZN435" s="1208"/>
      <c r="MZO435" s="1209"/>
      <c r="MZP435" s="1209"/>
      <c r="MZQ435" s="1209"/>
      <c r="MZR435" s="1209"/>
      <c r="MZS435" s="1210"/>
      <c r="MZT435" s="1211"/>
      <c r="MZU435" s="1210"/>
      <c r="MZW435" s="1208"/>
      <c r="MZX435" s="1209"/>
      <c r="MZY435" s="1209"/>
      <c r="MZZ435" s="1209"/>
      <c r="NAA435" s="1209"/>
      <c r="NAB435" s="1210"/>
      <c r="NAC435" s="1211"/>
      <c r="NAD435" s="1210"/>
      <c r="NAF435" s="1208"/>
      <c r="NAG435" s="1209"/>
      <c r="NAH435" s="1209"/>
      <c r="NAI435" s="1209"/>
      <c r="NAJ435" s="1209"/>
      <c r="NAK435" s="1210"/>
      <c r="NAL435" s="1211"/>
      <c r="NAM435" s="1210"/>
      <c r="NAO435" s="1208"/>
      <c r="NAP435" s="1209"/>
      <c r="NAQ435" s="1209"/>
      <c r="NAR435" s="1209"/>
      <c r="NAS435" s="1209"/>
      <c r="NAT435" s="1210"/>
      <c r="NAU435" s="1211"/>
      <c r="NAV435" s="1210"/>
      <c r="NAX435" s="1208"/>
      <c r="NAY435" s="1209"/>
      <c r="NAZ435" s="1209"/>
      <c r="NBA435" s="1209"/>
      <c r="NBB435" s="1209"/>
      <c r="NBC435" s="1210"/>
      <c r="NBD435" s="1211"/>
      <c r="NBE435" s="1210"/>
      <c r="NBG435" s="1208"/>
      <c r="NBH435" s="1209"/>
      <c r="NBI435" s="1209"/>
      <c r="NBJ435" s="1209"/>
      <c r="NBK435" s="1209"/>
      <c r="NBL435" s="1210"/>
      <c r="NBM435" s="1211"/>
      <c r="NBN435" s="1210"/>
      <c r="NBP435" s="1208"/>
      <c r="NBQ435" s="1209"/>
      <c r="NBR435" s="1209"/>
      <c r="NBS435" s="1209"/>
      <c r="NBT435" s="1209"/>
      <c r="NBU435" s="1210"/>
      <c r="NBV435" s="1211"/>
      <c r="NBW435" s="1210"/>
      <c r="NBY435" s="1208"/>
      <c r="NBZ435" s="1209"/>
      <c r="NCA435" s="1209"/>
      <c r="NCB435" s="1209"/>
      <c r="NCC435" s="1209"/>
      <c r="NCD435" s="1210"/>
      <c r="NCE435" s="1211"/>
      <c r="NCF435" s="1210"/>
      <c r="NCH435" s="1208"/>
      <c r="NCI435" s="1209"/>
      <c r="NCJ435" s="1209"/>
      <c r="NCK435" s="1209"/>
      <c r="NCL435" s="1209"/>
      <c r="NCM435" s="1210"/>
      <c r="NCN435" s="1211"/>
      <c r="NCO435" s="1210"/>
      <c r="NCQ435" s="1208"/>
      <c r="NCR435" s="1209"/>
      <c r="NCS435" s="1209"/>
      <c r="NCT435" s="1209"/>
      <c r="NCU435" s="1209"/>
      <c r="NCV435" s="1210"/>
      <c r="NCW435" s="1211"/>
      <c r="NCX435" s="1210"/>
      <c r="NCZ435" s="1208"/>
      <c r="NDA435" s="1209"/>
      <c r="NDB435" s="1209"/>
      <c r="NDC435" s="1209"/>
      <c r="NDD435" s="1209"/>
      <c r="NDE435" s="1210"/>
      <c r="NDF435" s="1211"/>
      <c r="NDG435" s="1210"/>
      <c r="NDI435" s="1208"/>
      <c r="NDJ435" s="1209"/>
      <c r="NDK435" s="1209"/>
      <c r="NDL435" s="1209"/>
      <c r="NDM435" s="1209"/>
      <c r="NDN435" s="1210"/>
      <c r="NDO435" s="1211"/>
      <c r="NDP435" s="1210"/>
      <c r="NDR435" s="1208"/>
      <c r="NDS435" s="1209"/>
      <c r="NDT435" s="1209"/>
      <c r="NDU435" s="1209"/>
      <c r="NDV435" s="1209"/>
      <c r="NDW435" s="1210"/>
      <c r="NDX435" s="1211"/>
      <c r="NDY435" s="1210"/>
      <c r="NEA435" s="1208"/>
      <c r="NEB435" s="1209"/>
      <c r="NEC435" s="1209"/>
      <c r="NED435" s="1209"/>
      <c r="NEE435" s="1209"/>
      <c r="NEF435" s="1210"/>
      <c r="NEG435" s="1211"/>
      <c r="NEH435" s="1210"/>
      <c r="NEJ435" s="1208"/>
      <c r="NEK435" s="1209"/>
      <c r="NEL435" s="1209"/>
      <c r="NEM435" s="1209"/>
      <c r="NEN435" s="1209"/>
      <c r="NEO435" s="1210"/>
      <c r="NEP435" s="1211"/>
      <c r="NEQ435" s="1210"/>
      <c r="NES435" s="1208"/>
      <c r="NET435" s="1209"/>
      <c r="NEU435" s="1209"/>
      <c r="NEV435" s="1209"/>
      <c r="NEW435" s="1209"/>
      <c r="NEX435" s="1210"/>
      <c r="NEY435" s="1211"/>
      <c r="NEZ435" s="1210"/>
      <c r="NFB435" s="1208"/>
      <c r="NFC435" s="1209"/>
      <c r="NFD435" s="1209"/>
      <c r="NFE435" s="1209"/>
      <c r="NFF435" s="1209"/>
      <c r="NFG435" s="1210"/>
      <c r="NFH435" s="1211"/>
      <c r="NFI435" s="1210"/>
      <c r="NFK435" s="1208"/>
      <c r="NFL435" s="1209"/>
      <c r="NFM435" s="1209"/>
      <c r="NFN435" s="1209"/>
      <c r="NFO435" s="1209"/>
      <c r="NFP435" s="1210"/>
      <c r="NFQ435" s="1211"/>
      <c r="NFR435" s="1210"/>
      <c r="NFT435" s="1208"/>
      <c r="NFU435" s="1209"/>
      <c r="NFV435" s="1209"/>
      <c r="NFW435" s="1209"/>
      <c r="NFX435" s="1209"/>
      <c r="NFY435" s="1210"/>
      <c r="NFZ435" s="1211"/>
      <c r="NGA435" s="1210"/>
      <c r="NGC435" s="1208"/>
      <c r="NGD435" s="1209"/>
      <c r="NGE435" s="1209"/>
      <c r="NGF435" s="1209"/>
      <c r="NGG435" s="1209"/>
      <c r="NGH435" s="1210"/>
      <c r="NGI435" s="1211"/>
      <c r="NGJ435" s="1210"/>
      <c r="NGL435" s="1208"/>
      <c r="NGM435" s="1209"/>
      <c r="NGN435" s="1209"/>
      <c r="NGO435" s="1209"/>
      <c r="NGP435" s="1209"/>
      <c r="NGQ435" s="1210"/>
      <c r="NGR435" s="1211"/>
      <c r="NGS435" s="1210"/>
      <c r="NGU435" s="1208"/>
      <c r="NGV435" s="1209"/>
      <c r="NGW435" s="1209"/>
      <c r="NGX435" s="1209"/>
      <c r="NGY435" s="1209"/>
      <c r="NGZ435" s="1210"/>
      <c r="NHA435" s="1211"/>
      <c r="NHB435" s="1210"/>
      <c r="NHD435" s="1208"/>
      <c r="NHE435" s="1209"/>
      <c r="NHF435" s="1209"/>
      <c r="NHG435" s="1209"/>
      <c r="NHH435" s="1209"/>
      <c r="NHI435" s="1210"/>
      <c r="NHJ435" s="1211"/>
      <c r="NHK435" s="1210"/>
      <c r="NHM435" s="1208"/>
      <c r="NHN435" s="1209"/>
      <c r="NHO435" s="1209"/>
      <c r="NHP435" s="1209"/>
      <c r="NHQ435" s="1209"/>
      <c r="NHR435" s="1210"/>
      <c r="NHS435" s="1211"/>
      <c r="NHT435" s="1210"/>
      <c r="NHV435" s="1208"/>
      <c r="NHW435" s="1209"/>
      <c r="NHX435" s="1209"/>
      <c r="NHY435" s="1209"/>
      <c r="NHZ435" s="1209"/>
      <c r="NIA435" s="1210"/>
      <c r="NIB435" s="1211"/>
      <c r="NIC435" s="1210"/>
      <c r="NIE435" s="1208"/>
      <c r="NIF435" s="1209"/>
      <c r="NIG435" s="1209"/>
      <c r="NIH435" s="1209"/>
      <c r="NII435" s="1209"/>
      <c r="NIJ435" s="1210"/>
      <c r="NIK435" s="1211"/>
      <c r="NIL435" s="1210"/>
      <c r="NIN435" s="1208"/>
      <c r="NIO435" s="1209"/>
      <c r="NIP435" s="1209"/>
      <c r="NIQ435" s="1209"/>
      <c r="NIR435" s="1209"/>
      <c r="NIS435" s="1210"/>
      <c r="NIT435" s="1211"/>
      <c r="NIU435" s="1210"/>
      <c r="NIW435" s="1208"/>
      <c r="NIX435" s="1209"/>
      <c r="NIY435" s="1209"/>
      <c r="NIZ435" s="1209"/>
      <c r="NJA435" s="1209"/>
      <c r="NJB435" s="1210"/>
      <c r="NJC435" s="1211"/>
      <c r="NJD435" s="1210"/>
      <c r="NJF435" s="1208"/>
      <c r="NJG435" s="1209"/>
      <c r="NJH435" s="1209"/>
      <c r="NJI435" s="1209"/>
      <c r="NJJ435" s="1209"/>
      <c r="NJK435" s="1210"/>
      <c r="NJL435" s="1211"/>
      <c r="NJM435" s="1210"/>
      <c r="NJO435" s="1208"/>
      <c r="NJP435" s="1209"/>
      <c r="NJQ435" s="1209"/>
      <c r="NJR435" s="1209"/>
      <c r="NJS435" s="1209"/>
      <c r="NJT435" s="1210"/>
      <c r="NJU435" s="1211"/>
      <c r="NJV435" s="1210"/>
      <c r="NJX435" s="1208"/>
      <c r="NJY435" s="1209"/>
      <c r="NJZ435" s="1209"/>
      <c r="NKA435" s="1209"/>
      <c r="NKB435" s="1209"/>
      <c r="NKC435" s="1210"/>
      <c r="NKD435" s="1211"/>
      <c r="NKE435" s="1210"/>
      <c r="NKG435" s="1208"/>
      <c r="NKH435" s="1209"/>
      <c r="NKI435" s="1209"/>
      <c r="NKJ435" s="1209"/>
      <c r="NKK435" s="1209"/>
      <c r="NKL435" s="1210"/>
      <c r="NKM435" s="1211"/>
      <c r="NKN435" s="1210"/>
      <c r="NKP435" s="1208"/>
      <c r="NKQ435" s="1209"/>
      <c r="NKR435" s="1209"/>
      <c r="NKS435" s="1209"/>
      <c r="NKT435" s="1209"/>
      <c r="NKU435" s="1210"/>
      <c r="NKV435" s="1211"/>
      <c r="NKW435" s="1210"/>
      <c r="NKY435" s="1208"/>
      <c r="NKZ435" s="1209"/>
      <c r="NLA435" s="1209"/>
      <c r="NLB435" s="1209"/>
      <c r="NLC435" s="1209"/>
      <c r="NLD435" s="1210"/>
      <c r="NLE435" s="1211"/>
      <c r="NLF435" s="1210"/>
      <c r="NLH435" s="1208"/>
      <c r="NLI435" s="1209"/>
      <c r="NLJ435" s="1209"/>
      <c r="NLK435" s="1209"/>
      <c r="NLL435" s="1209"/>
      <c r="NLM435" s="1210"/>
      <c r="NLN435" s="1211"/>
      <c r="NLO435" s="1210"/>
      <c r="NLQ435" s="1208"/>
      <c r="NLR435" s="1209"/>
      <c r="NLS435" s="1209"/>
      <c r="NLT435" s="1209"/>
      <c r="NLU435" s="1209"/>
      <c r="NLV435" s="1210"/>
      <c r="NLW435" s="1211"/>
      <c r="NLX435" s="1210"/>
      <c r="NLZ435" s="1208"/>
      <c r="NMA435" s="1209"/>
      <c r="NMB435" s="1209"/>
      <c r="NMC435" s="1209"/>
      <c r="NMD435" s="1209"/>
      <c r="NME435" s="1210"/>
      <c r="NMF435" s="1211"/>
      <c r="NMG435" s="1210"/>
      <c r="NMI435" s="1208"/>
      <c r="NMJ435" s="1209"/>
      <c r="NMK435" s="1209"/>
      <c r="NML435" s="1209"/>
      <c r="NMM435" s="1209"/>
      <c r="NMN435" s="1210"/>
      <c r="NMO435" s="1211"/>
      <c r="NMP435" s="1210"/>
      <c r="NMR435" s="1208"/>
      <c r="NMS435" s="1209"/>
      <c r="NMT435" s="1209"/>
      <c r="NMU435" s="1209"/>
      <c r="NMV435" s="1209"/>
      <c r="NMW435" s="1210"/>
      <c r="NMX435" s="1211"/>
      <c r="NMY435" s="1210"/>
      <c r="NNA435" s="1208"/>
      <c r="NNB435" s="1209"/>
      <c r="NNC435" s="1209"/>
      <c r="NND435" s="1209"/>
      <c r="NNE435" s="1209"/>
      <c r="NNF435" s="1210"/>
      <c r="NNG435" s="1211"/>
      <c r="NNH435" s="1210"/>
      <c r="NNJ435" s="1208"/>
      <c r="NNK435" s="1209"/>
      <c r="NNL435" s="1209"/>
      <c r="NNM435" s="1209"/>
      <c r="NNN435" s="1209"/>
      <c r="NNO435" s="1210"/>
      <c r="NNP435" s="1211"/>
      <c r="NNQ435" s="1210"/>
      <c r="NNS435" s="1208"/>
      <c r="NNT435" s="1209"/>
      <c r="NNU435" s="1209"/>
      <c r="NNV435" s="1209"/>
      <c r="NNW435" s="1209"/>
      <c r="NNX435" s="1210"/>
      <c r="NNY435" s="1211"/>
      <c r="NNZ435" s="1210"/>
      <c r="NOB435" s="1208"/>
      <c r="NOC435" s="1209"/>
      <c r="NOD435" s="1209"/>
      <c r="NOE435" s="1209"/>
      <c r="NOF435" s="1209"/>
      <c r="NOG435" s="1210"/>
      <c r="NOH435" s="1211"/>
      <c r="NOI435" s="1210"/>
      <c r="NOK435" s="1208"/>
      <c r="NOL435" s="1209"/>
      <c r="NOM435" s="1209"/>
      <c r="NON435" s="1209"/>
      <c r="NOO435" s="1209"/>
      <c r="NOP435" s="1210"/>
      <c r="NOQ435" s="1211"/>
      <c r="NOR435" s="1210"/>
      <c r="NOT435" s="1208"/>
      <c r="NOU435" s="1209"/>
      <c r="NOV435" s="1209"/>
      <c r="NOW435" s="1209"/>
      <c r="NOX435" s="1209"/>
      <c r="NOY435" s="1210"/>
      <c r="NOZ435" s="1211"/>
      <c r="NPA435" s="1210"/>
      <c r="NPC435" s="1208"/>
      <c r="NPD435" s="1209"/>
      <c r="NPE435" s="1209"/>
      <c r="NPF435" s="1209"/>
      <c r="NPG435" s="1209"/>
      <c r="NPH435" s="1210"/>
      <c r="NPI435" s="1211"/>
      <c r="NPJ435" s="1210"/>
      <c r="NPL435" s="1208"/>
      <c r="NPM435" s="1209"/>
      <c r="NPN435" s="1209"/>
      <c r="NPO435" s="1209"/>
      <c r="NPP435" s="1209"/>
      <c r="NPQ435" s="1210"/>
      <c r="NPR435" s="1211"/>
      <c r="NPS435" s="1210"/>
      <c r="NPU435" s="1208"/>
      <c r="NPV435" s="1209"/>
      <c r="NPW435" s="1209"/>
      <c r="NPX435" s="1209"/>
      <c r="NPY435" s="1209"/>
      <c r="NPZ435" s="1210"/>
      <c r="NQA435" s="1211"/>
      <c r="NQB435" s="1210"/>
      <c r="NQD435" s="1208"/>
      <c r="NQE435" s="1209"/>
      <c r="NQF435" s="1209"/>
      <c r="NQG435" s="1209"/>
      <c r="NQH435" s="1209"/>
      <c r="NQI435" s="1210"/>
      <c r="NQJ435" s="1211"/>
      <c r="NQK435" s="1210"/>
      <c r="NQM435" s="1208"/>
      <c r="NQN435" s="1209"/>
      <c r="NQO435" s="1209"/>
      <c r="NQP435" s="1209"/>
      <c r="NQQ435" s="1209"/>
      <c r="NQR435" s="1210"/>
      <c r="NQS435" s="1211"/>
      <c r="NQT435" s="1210"/>
      <c r="NQV435" s="1208"/>
      <c r="NQW435" s="1209"/>
      <c r="NQX435" s="1209"/>
      <c r="NQY435" s="1209"/>
      <c r="NQZ435" s="1209"/>
      <c r="NRA435" s="1210"/>
      <c r="NRB435" s="1211"/>
      <c r="NRC435" s="1210"/>
      <c r="NRE435" s="1208"/>
      <c r="NRF435" s="1209"/>
      <c r="NRG435" s="1209"/>
      <c r="NRH435" s="1209"/>
      <c r="NRI435" s="1209"/>
      <c r="NRJ435" s="1210"/>
      <c r="NRK435" s="1211"/>
      <c r="NRL435" s="1210"/>
      <c r="NRN435" s="1208"/>
      <c r="NRO435" s="1209"/>
      <c r="NRP435" s="1209"/>
      <c r="NRQ435" s="1209"/>
      <c r="NRR435" s="1209"/>
      <c r="NRS435" s="1210"/>
      <c r="NRT435" s="1211"/>
      <c r="NRU435" s="1210"/>
      <c r="NRW435" s="1208"/>
      <c r="NRX435" s="1209"/>
      <c r="NRY435" s="1209"/>
      <c r="NRZ435" s="1209"/>
      <c r="NSA435" s="1209"/>
      <c r="NSB435" s="1210"/>
      <c r="NSC435" s="1211"/>
      <c r="NSD435" s="1210"/>
      <c r="NSF435" s="1208"/>
      <c r="NSG435" s="1209"/>
      <c r="NSH435" s="1209"/>
      <c r="NSI435" s="1209"/>
      <c r="NSJ435" s="1209"/>
      <c r="NSK435" s="1210"/>
      <c r="NSL435" s="1211"/>
      <c r="NSM435" s="1210"/>
      <c r="NSO435" s="1208"/>
      <c r="NSP435" s="1209"/>
      <c r="NSQ435" s="1209"/>
      <c r="NSR435" s="1209"/>
      <c r="NSS435" s="1209"/>
      <c r="NST435" s="1210"/>
      <c r="NSU435" s="1211"/>
      <c r="NSV435" s="1210"/>
      <c r="NSX435" s="1208"/>
      <c r="NSY435" s="1209"/>
      <c r="NSZ435" s="1209"/>
      <c r="NTA435" s="1209"/>
      <c r="NTB435" s="1209"/>
      <c r="NTC435" s="1210"/>
      <c r="NTD435" s="1211"/>
      <c r="NTE435" s="1210"/>
      <c r="NTG435" s="1208"/>
      <c r="NTH435" s="1209"/>
      <c r="NTI435" s="1209"/>
      <c r="NTJ435" s="1209"/>
      <c r="NTK435" s="1209"/>
      <c r="NTL435" s="1210"/>
      <c r="NTM435" s="1211"/>
      <c r="NTN435" s="1210"/>
      <c r="NTP435" s="1208"/>
      <c r="NTQ435" s="1209"/>
      <c r="NTR435" s="1209"/>
      <c r="NTS435" s="1209"/>
      <c r="NTT435" s="1209"/>
      <c r="NTU435" s="1210"/>
      <c r="NTV435" s="1211"/>
      <c r="NTW435" s="1210"/>
      <c r="NTY435" s="1208"/>
      <c r="NTZ435" s="1209"/>
      <c r="NUA435" s="1209"/>
      <c r="NUB435" s="1209"/>
      <c r="NUC435" s="1209"/>
      <c r="NUD435" s="1210"/>
      <c r="NUE435" s="1211"/>
      <c r="NUF435" s="1210"/>
      <c r="NUH435" s="1208"/>
      <c r="NUI435" s="1209"/>
      <c r="NUJ435" s="1209"/>
      <c r="NUK435" s="1209"/>
      <c r="NUL435" s="1209"/>
      <c r="NUM435" s="1210"/>
      <c r="NUN435" s="1211"/>
      <c r="NUO435" s="1210"/>
      <c r="NUQ435" s="1208"/>
      <c r="NUR435" s="1209"/>
      <c r="NUS435" s="1209"/>
      <c r="NUT435" s="1209"/>
      <c r="NUU435" s="1209"/>
      <c r="NUV435" s="1210"/>
      <c r="NUW435" s="1211"/>
      <c r="NUX435" s="1210"/>
      <c r="NUZ435" s="1208"/>
      <c r="NVA435" s="1209"/>
      <c r="NVB435" s="1209"/>
      <c r="NVC435" s="1209"/>
      <c r="NVD435" s="1209"/>
      <c r="NVE435" s="1210"/>
      <c r="NVF435" s="1211"/>
      <c r="NVG435" s="1210"/>
      <c r="NVI435" s="1208"/>
      <c r="NVJ435" s="1209"/>
      <c r="NVK435" s="1209"/>
      <c r="NVL435" s="1209"/>
      <c r="NVM435" s="1209"/>
      <c r="NVN435" s="1210"/>
      <c r="NVO435" s="1211"/>
      <c r="NVP435" s="1210"/>
      <c r="NVR435" s="1208"/>
      <c r="NVS435" s="1209"/>
      <c r="NVT435" s="1209"/>
      <c r="NVU435" s="1209"/>
      <c r="NVV435" s="1209"/>
      <c r="NVW435" s="1210"/>
      <c r="NVX435" s="1211"/>
      <c r="NVY435" s="1210"/>
      <c r="NWA435" s="1208"/>
      <c r="NWB435" s="1209"/>
      <c r="NWC435" s="1209"/>
      <c r="NWD435" s="1209"/>
      <c r="NWE435" s="1209"/>
      <c r="NWF435" s="1210"/>
      <c r="NWG435" s="1211"/>
      <c r="NWH435" s="1210"/>
      <c r="NWJ435" s="1208"/>
      <c r="NWK435" s="1209"/>
      <c r="NWL435" s="1209"/>
      <c r="NWM435" s="1209"/>
      <c r="NWN435" s="1209"/>
      <c r="NWO435" s="1210"/>
      <c r="NWP435" s="1211"/>
      <c r="NWQ435" s="1210"/>
      <c r="NWS435" s="1208"/>
      <c r="NWT435" s="1209"/>
      <c r="NWU435" s="1209"/>
      <c r="NWV435" s="1209"/>
      <c r="NWW435" s="1209"/>
      <c r="NWX435" s="1210"/>
      <c r="NWY435" s="1211"/>
      <c r="NWZ435" s="1210"/>
      <c r="NXB435" s="1208"/>
      <c r="NXC435" s="1209"/>
      <c r="NXD435" s="1209"/>
      <c r="NXE435" s="1209"/>
      <c r="NXF435" s="1209"/>
      <c r="NXG435" s="1210"/>
      <c r="NXH435" s="1211"/>
      <c r="NXI435" s="1210"/>
      <c r="NXK435" s="1208"/>
      <c r="NXL435" s="1209"/>
      <c r="NXM435" s="1209"/>
      <c r="NXN435" s="1209"/>
      <c r="NXO435" s="1209"/>
      <c r="NXP435" s="1210"/>
      <c r="NXQ435" s="1211"/>
      <c r="NXR435" s="1210"/>
      <c r="NXT435" s="1208"/>
      <c r="NXU435" s="1209"/>
      <c r="NXV435" s="1209"/>
      <c r="NXW435" s="1209"/>
      <c r="NXX435" s="1209"/>
      <c r="NXY435" s="1210"/>
      <c r="NXZ435" s="1211"/>
      <c r="NYA435" s="1210"/>
      <c r="NYC435" s="1208"/>
      <c r="NYD435" s="1209"/>
      <c r="NYE435" s="1209"/>
      <c r="NYF435" s="1209"/>
      <c r="NYG435" s="1209"/>
      <c r="NYH435" s="1210"/>
      <c r="NYI435" s="1211"/>
      <c r="NYJ435" s="1210"/>
      <c r="NYL435" s="1208"/>
      <c r="NYM435" s="1209"/>
      <c r="NYN435" s="1209"/>
      <c r="NYO435" s="1209"/>
      <c r="NYP435" s="1209"/>
      <c r="NYQ435" s="1210"/>
      <c r="NYR435" s="1211"/>
      <c r="NYS435" s="1210"/>
      <c r="NYU435" s="1208"/>
      <c r="NYV435" s="1209"/>
      <c r="NYW435" s="1209"/>
      <c r="NYX435" s="1209"/>
      <c r="NYY435" s="1209"/>
      <c r="NYZ435" s="1210"/>
      <c r="NZA435" s="1211"/>
      <c r="NZB435" s="1210"/>
      <c r="NZD435" s="1208"/>
      <c r="NZE435" s="1209"/>
      <c r="NZF435" s="1209"/>
      <c r="NZG435" s="1209"/>
      <c r="NZH435" s="1209"/>
      <c r="NZI435" s="1210"/>
      <c r="NZJ435" s="1211"/>
      <c r="NZK435" s="1210"/>
      <c r="NZM435" s="1208"/>
      <c r="NZN435" s="1209"/>
      <c r="NZO435" s="1209"/>
      <c r="NZP435" s="1209"/>
      <c r="NZQ435" s="1209"/>
      <c r="NZR435" s="1210"/>
      <c r="NZS435" s="1211"/>
      <c r="NZT435" s="1210"/>
      <c r="NZV435" s="1208"/>
      <c r="NZW435" s="1209"/>
      <c r="NZX435" s="1209"/>
      <c r="NZY435" s="1209"/>
      <c r="NZZ435" s="1209"/>
      <c r="OAA435" s="1210"/>
      <c r="OAB435" s="1211"/>
      <c r="OAC435" s="1210"/>
      <c r="OAE435" s="1208"/>
      <c r="OAF435" s="1209"/>
      <c r="OAG435" s="1209"/>
      <c r="OAH435" s="1209"/>
      <c r="OAI435" s="1209"/>
      <c r="OAJ435" s="1210"/>
      <c r="OAK435" s="1211"/>
      <c r="OAL435" s="1210"/>
      <c r="OAN435" s="1208"/>
      <c r="OAO435" s="1209"/>
      <c r="OAP435" s="1209"/>
      <c r="OAQ435" s="1209"/>
      <c r="OAR435" s="1209"/>
      <c r="OAS435" s="1210"/>
      <c r="OAT435" s="1211"/>
      <c r="OAU435" s="1210"/>
      <c r="OAW435" s="1208"/>
      <c r="OAX435" s="1209"/>
      <c r="OAY435" s="1209"/>
      <c r="OAZ435" s="1209"/>
      <c r="OBA435" s="1209"/>
      <c r="OBB435" s="1210"/>
      <c r="OBC435" s="1211"/>
      <c r="OBD435" s="1210"/>
      <c r="OBF435" s="1208"/>
      <c r="OBG435" s="1209"/>
      <c r="OBH435" s="1209"/>
      <c r="OBI435" s="1209"/>
      <c r="OBJ435" s="1209"/>
      <c r="OBK435" s="1210"/>
      <c r="OBL435" s="1211"/>
      <c r="OBM435" s="1210"/>
      <c r="OBO435" s="1208"/>
      <c r="OBP435" s="1209"/>
      <c r="OBQ435" s="1209"/>
      <c r="OBR435" s="1209"/>
      <c r="OBS435" s="1209"/>
      <c r="OBT435" s="1210"/>
      <c r="OBU435" s="1211"/>
      <c r="OBV435" s="1210"/>
      <c r="OBX435" s="1208"/>
      <c r="OBY435" s="1209"/>
      <c r="OBZ435" s="1209"/>
      <c r="OCA435" s="1209"/>
      <c r="OCB435" s="1209"/>
      <c r="OCC435" s="1210"/>
      <c r="OCD435" s="1211"/>
      <c r="OCE435" s="1210"/>
      <c r="OCG435" s="1208"/>
      <c r="OCH435" s="1209"/>
      <c r="OCI435" s="1209"/>
      <c r="OCJ435" s="1209"/>
      <c r="OCK435" s="1209"/>
      <c r="OCL435" s="1210"/>
      <c r="OCM435" s="1211"/>
      <c r="OCN435" s="1210"/>
      <c r="OCP435" s="1208"/>
      <c r="OCQ435" s="1209"/>
      <c r="OCR435" s="1209"/>
      <c r="OCS435" s="1209"/>
      <c r="OCT435" s="1209"/>
      <c r="OCU435" s="1210"/>
      <c r="OCV435" s="1211"/>
      <c r="OCW435" s="1210"/>
      <c r="OCY435" s="1208"/>
      <c r="OCZ435" s="1209"/>
      <c r="ODA435" s="1209"/>
      <c r="ODB435" s="1209"/>
      <c r="ODC435" s="1209"/>
      <c r="ODD435" s="1210"/>
      <c r="ODE435" s="1211"/>
      <c r="ODF435" s="1210"/>
      <c r="ODH435" s="1208"/>
      <c r="ODI435" s="1209"/>
      <c r="ODJ435" s="1209"/>
      <c r="ODK435" s="1209"/>
      <c r="ODL435" s="1209"/>
      <c r="ODM435" s="1210"/>
      <c r="ODN435" s="1211"/>
      <c r="ODO435" s="1210"/>
      <c r="ODQ435" s="1208"/>
      <c r="ODR435" s="1209"/>
      <c r="ODS435" s="1209"/>
      <c r="ODT435" s="1209"/>
      <c r="ODU435" s="1209"/>
      <c r="ODV435" s="1210"/>
      <c r="ODW435" s="1211"/>
      <c r="ODX435" s="1210"/>
      <c r="ODZ435" s="1208"/>
      <c r="OEA435" s="1209"/>
      <c r="OEB435" s="1209"/>
      <c r="OEC435" s="1209"/>
      <c r="OED435" s="1209"/>
      <c r="OEE435" s="1210"/>
      <c r="OEF435" s="1211"/>
      <c r="OEG435" s="1210"/>
      <c r="OEI435" s="1208"/>
      <c r="OEJ435" s="1209"/>
      <c r="OEK435" s="1209"/>
      <c r="OEL435" s="1209"/>
      <c r="OEM435" s="1209"/>
      <c r="OEN435" s="1210"/>
      <c r="OEO435" s="1211"/>
      <c r="OEP435" s="1210"/>
      <c r="OER435" s="1208"/>
      <c r="OES435" s="1209"/>
      <c r="OET435" s="1209"/>
      <c r="OEU435" s="1209"/>
      <c r="OEV435" s="1209"/>
      <c r="OEW435" s="1210"/>
      <c r="OEX435" s="1211"/>
      <c r="OEY435" s="1210"/>
      <c r="OFA435" s="1208"/>
      <c r="OFB435" s="1209"/>
      <c r="OFC435" s="1209"/>
      <c r="OFD435" s="1209"/>
      <c r="OFE435" s="1209"/>
      <c r="OFF435" s="1210"/>
      <c r="OFG435" s="1211"/>
      <c r="OFH435" s="1210"/>
      <c r="OFJ435" s="1208"/>
      <c r="OFK435" s="1209"/>
      <c r="OFL435" s="1209"/>
      <c r="OFM435" s="1209"/>
      <c r="OFN435" s="1209"/>
      <c r="OFO435" s="1210"/>
      <c r="OFP435" s="1211"/>
      <c r="OFQ435" s="1210"/>
      <c r="OFS435" s="1208"/>
      <c r="OFT435" s="1209"/>
      <c r="OFU435" s="1209"/>
      <c r="OFV435" s="1209"/>
      <c r="OFW435" s="1209"/>
      <c r="OFX435" s="1210"/>
      <c r="OFY435" s="1211"/>
      <c r="OFZ435" s="1210"/>
      <c r="OGB435" s="1208"/>
      <c r="OGC435" s="1209"/>
      <c r="OGD435" s="1209"/>
      <c r="OGE435" s="1209"/>
      <c r="OGF435" s="1209"/>
      <c r="OGG435" s="1210"/>
      <c r="OGH435" s="1211"/>
      <c r="OGI435" s="1210"/>
      <c r="OGK435" s="1208"/>
      <c r="OGL435" s="1209"/>
      <c r="OGM435" s="1209"/>
      <c r="OGN435" s="1209"/>
      <c r="OGO435" s="1209"/>
      <c r="OGP435" s="1210"/>
      <c r="OGQ435" s="1211"/>
      <c r="OGR435" s="1210"/>
      <c r="OGT435" s="1208"/>
      <c r="OGU435" s="1209"/>
      <c r="OGV435" s="1209"/>
      <c r="OGW435" s="1209"/>
      <c r="OGX435" s="1209"/>
      <c r="OGY435" s="1210"/>
      <c r="OGZ435" s="1211"/>
      <c r="OHA435" s="1210"/>
      <c r="OHC435" s="1208"/>
      <c r="OHD435" s="1209"/>
      <c r="OHE435" s="1209"/>
      <c r="OHF435" s="1209"/>
      <c r="OHG435" s="1209"/>
      <c r="OHH435" s="1210"/>
      <c r="OHI435" s="1211"/>
      <c r="OHJ435" s="1210"/>
      <c r="OHL435" s="1208"/>
      <c r="OHM435" s="1209"/>
      <c r="OHN435" s="1209"/>
      <c r="OHO435" s="1209"/>
      <c r="OHP435" s="1209"/>
      <c r="OHQ435" s="1210"/>
      <c r="OHR435" s="1211"/>
      <c r="OHS435" s="1210"/>
      <c r="OHU435" s="1208"/>
      <c r="OHV435" s="1209"/>
      <c r="OHW435" s="1209"/>
      <c r="OHX435" s="1209"/>
      <c r="OHY435" s="1209"/>
      <c r="OHZ435" s="1210"/>
      <c r="OIA435" s="1211"/>
      <c r="OIB435" s="1210"/>
      <c r="OID435" s="1208"/>
      <c r="OIE435" s="1209"/>
      <c r="OIF435" s="1209"/>
      <c r="OIG435" s="1209"/>
      <c r="OIH435" s="1209"/>
      <c r="OII435" s="1210"/>
      <c r="OIJ435" s="1211"/>
      <c r="OIK435" s="1210"/>
      <c r="OIM435" s="1208"/>
      <c r="OIN435" s="1209"/>
      <c r="OIO435" s="1209"/>
      <c r="OIP435" s="1209"/>
      <c r="OIQ435" s="1209"/>
      <c r="OIR435" s="1210"/>
      <c r="OIS435" s="1211"/>
      <c r="OIT435" s="1210"/>
      <c r="OIV435" s="1208"/>
      <c r="OIW435" s="1209"/>
      <c r="OIX435" s="1209"/>
      <c r="OIY435" s="1209"/>
      <c r="OIZ435" s="1209"/>
      <c r="OJA435" s="1210"/>
      <c r="OJB435" s="1211"/>
      <c r="OJC435" s="1210"/>
      <c r="OJE435" s="1208"/>
      <c r="OJF435" s="1209"/>
      <c r="OJG435" s="1209"/>
      <c r="OJH435" s="1209"/>
      <c r="OJI435" s="1209"/>
      <c r="OJJ435" s="1210"/>
      <c r="OJK435" s="1211"/>
      <c r="OJL435" s="1210"/>
      <c r="OJN435" s="1208"/>
      <c r="OJO435" s="1209"/>
      <c r="OJP435" s="1209"/>
      <c r="OJQ435" s="1209"/>
      <c r="OJR435" s="1209"/>
      <c r="OJS435" s="1210"/>
      <c r="OJT435" s="1211"/>
      <c r="OJU435" s="1210"/>
      <c r="OJW435" s="1208"/>
      <c r="OJX435" s="1209"/>
      <c r="OJY435" s="1209"/>
      <c r="OJZ435" s="1209"/>
      <c r="OKA435" s="1209"/>
      <c r="OKB435" s="1210"/>
      <c r="OKC435" s="1211"/>
      <c r="OKD435" s="1210"/>
      <c r="OKF435" s="1208"/>
      <c r="OKG435" s="1209"/>
      <c r="OKH435" s="1209"/>
      <c r="OKI435" s="1209"/>
      <c r="OKJ435" s="1209"/>
      <c r="OKK435" s="1210"/>
      <c r="OKL435" s="1211"/>
      <c r="OKM435" s="1210"/>
      <c r="OKO435" s="1208"/>
      <c r="OKP435" s="1209"/>
      <c r="OKQ435" s="1209"/>
      <c r="OKR435" s="1209"/>
      <c r="OKS435" s="1209"/>
      <c r="OKT435" s="1210"/>
      <c r="OKU435" s="1211"/>
      <c r="OKV435" s="1210"/>
      <c r="OKX435" s="1208"/>
      <c r="OKY435" s="1209"/>
      <c r="OKZ435" s="1209"/>
      <c r="OLA435" s="1209"/>
      <c r="OLB435" s="1209"/>
      <c r="OLC435" s="1210"/>
      <c r="OLD435" s="1211"/>
      <c r="OLE435" s="1210"/>
      <c r="OLG435" s="1208"/>
      <c r="OLH435" s="1209"/>
      <c r="OLI435" s="1209"/>
      <c r="OLJ435" s="1209"/>
      <c r="OLK435" s="1209"/>
      <c r="OLL435" s="1210"/>
      <c r="OLM435" s="1211"/>
      <c r="OLN435" s="1210"/>
      <c r="OLP435" s="1208"/>
      <c r="OLQ435" s="1209"/>
      <c r="OLR435" s="1209"/>
      <c r="OLS435" s="1209"/>
      <c r="OLT435" s="1209"/>
      <c r="OLU435" s="1210"/>
      <c r="OLV435" s="1211"/>
      <c r="OLW435" s="1210"/>
      <c r="OLY435" s="1208"/>
      <c r="OLZ435" s="1209"/>
      <c r="OMA435" s="1209"/>
      <c r="OMB435" s="1209"/>
      <c r="OMC435" s="1209"/>
      <c r="OMD435" s="1210"/>
      <c r="OME435" s="1211"/>
      <c r="OMF435" s="1210"/>
      <c r="OMH435" s="1208"/>
      <c r="OMI435" s="1209"/>
      <c r="OMJ435" s="1209"/>
      <c r="OMK435" s="1209"/>
      <c r="OML435" s="1209"/>
      <c r="OMM435" s="1210"/>
      <c r="OMN435" s="1211"/>
      <c r="OMO435" s="1210"/>
      <c r="OMQ435" s="1208"/>
      <c r="OMR435" s="1209"/>
      <c r="OMS435" s="1209"/>
      <c r="OMT435" s="1209"/>
      <c r="OMU435" s="1209"/>
      <c r="OMV435" s="1210"/>
      <c r="OMW435" s="1211"/>
      <c r="OMX435" s="1210"/>
      <c r="OMZ435" s="1208"/>
      <c r="ONA435" s="1209"/>
      <c r="ONB435" s="1209"/>
      <c r="ONC435" s="1209"/>
      <c r="OND435" s="1209"/>
      <c r="ONE435" s="1210"/>
      <c r="ONF435" s="1211"/>
      <c r="ONG435" s="1210"/>
      <c r="ONI435" s="1208"/>
      <c r="ONJ435" s="1209"/>
      <c r="ONK435" s="1209"/>
      <c r="ONL435" s="1209"/>
      <c r="ONM435" s="1209"/>
      <c r="ONN435" s="1210"/>
      <c r="ONO435" s="1211"/>
      <c r="ONP435" s="1210"/>
      <c r="ONR435" s="1208"/>
      <c r="ONS435" s="1209"/>
      <c r="ONT435" s="1209"/>
      <c r="ONU435" s="1209"/>
      <c r="ONV435" s="1209"/>
      <c r="ONW435" s="1210"/>
      <c r="ONX435" s="1211"/>
      <c r="ONY435" s="1210"/>
      <c r="OOA435" s="1208"/>
      <c r="OOB435" s="1209"/>
      <c r="OOC435" s="1209"/>
      <c r="OOD435" s="1209"/>
      <c r="OOE435" s="1209"/>
      <c r="OOF435" s="1210"/>
      <c r="OOG435" s="1211"/>
      <c r="OOH435" s="1210"/>
      <c r="OOJ435" s="1208"/>
      <c r="OOK435" s="1209"/>
      <c r="OOL435" s="1209"/>
      <c r="OOM435" s="1209"/>
      <c r="OON435" s="1209"/>
      <c r="OOO435" s="1210"/>
      <c r="OOP435" s="1211"/>
      <c r="OOQ435" s="1210"/>
      <c r="OOS435" s="1208"/>
      <c r="OOT435" s="1209"/>
      <c r="OOU435" s="1209"/>
      <c r="OOV435" s="1209"/>
      <c r="OOW435" s="1209"/>
      <c r="OOX435" s="1210"/>
      <c r="OOY435" s="1211"/>
      <c r="OOZ435" s="1210"/>
      <c r="OPB435" s="1208"/>
      <c r="OPC435" s="1209"/>
      <c r="OPD435" s="1209"/>
      <c r="OPE435" s="1209"/>
      <c r="OPF435" s="1209"/>
      <c r="OPG435" s="1210"/>
      <c r="OPH435" s="1211"/>
      <c r="OPI435" s="1210"/>
      <c r="OPK435" s="1208"/>
      <c r="OPL435" s="1209"/>
      <c r="OPM435" s="1209"/>
      <c r="OPN435" s="1209"/>
      <c r="OPO435" s="1209"/>
      <c r="OPP435" s="1210"/>
      <c r="OPQ435" s="1211"/>
      <c r="OPR435" s="1210"/>
      <c r="OPT435" s="1208"/>
      <c r="OPU435" s="1209"/>
      <c r="OPV435" s="1209"/>
      <c r="OPW435" s="1209"/>
      <c r="OPX435" s="1209"/>
      <c r="OPY435" s="1210"/>
      <c r="OPZ435" s="1211"/>
      <c r="OQA435" s="1210"/>
      <c r="OQC435" s="1208"/>
      <c r="OQD435" s="1209"/>
      <c r="OQE435" s="1209"/>
      <c r="OQF435" s="1209"/>
      <c r="OQG435" s="1209"/>
      <c r="OQH435" s="1210"/>
      <c r="OQI435" s="1211"/>
      <c r="OQJ435" s="1210"/>
      <c r="OQL435" s="1208"/>
      <c r="OQM435" s="1209"/>
      <c r="OQN435" s="1209"/>
      <c r="OQO435" s="1209"/>
      <c r="OQP435" s="1209"/>
      <c r="OQQ435" s="1210"/>
      <c r="OQR435" s="1211"/>
      <c r="OQS435" s="1210"/>
      <c r="OQU435" s="1208"/>
      <c r="OQV435" s="1209"/>
      <c r="OQW435" s="1209"/>
      <c r="OQX435" s="1209"/>
      <c r="OQY435" s="1209"/>
      <c r="OQZ435" s="1210"/>
      <c r="ORA435" s="1211"/>
      <c r="ORB435" s="1210"/>
      <c r="ORD435" s="1208"/>
      <c r="ORE435" s="1209"/>
      <c r="ORF435" s="1209"/>
      <c r="ORG435" s="1209"/>
      <c r="ORH435" s="1209"/>
      <c r="ORI435" s="1210"/>
      <c r="ORJ435" s="1211"/>
      <c r="ORK435" s="1210"/>
      <c r="ORM435" s="1208"/>
      <c r="ORN435" s="1209"/>
      <c r="ORO435" s="1209"/>
      <c r="ORP435" s="1209"/>
      <c r="ORQ435" s="1209"/>
      <c r="ORR435" s="1210"/>
      <c r="ORS435" s="1211"/>
      <c r="ORT435" s="1210"/>
      <c r="ORV435" s="1208"/>
      <c r="ORW435" s="1209"/>
      <c r="ORX435" s="1209"/>
      <c r="ORY435" s="1209"/>
      <c r="ORZ435" s="1209"/>
      <c r="OSA435" s="1210"/>
      <c r="OSB435" s="1211"/>
      <c r="OSC435" s="1210"/>
      <c r="OSE435" s="1208"/>
      <c r="OSF435" s="1209"/>
      <c r="OSG435" s="1209"/>
      <c r="OSH435" s="1209"/>
      <c r="OSI435" s="1209"/>
      <c r="OSJ435" s="1210"/>
      <c r="OSK435" s="1211"/>
      <c r="OSL435" s="1210"/>
      <c r="OSN435" s="1208"/>
      <c r="OSO435" s="1209"/>
      <c r="OSP435" s="1209"/>
      <c r="OSQ435" s="1209"/>
      <c r="OSR435" s="1209"/>
      <c r="OSS435" s="1210"/>
      <c r="OST435" s="1211"/>
      <c r="OSU435" s="1210"/>
      <c r="OSW435" s="1208"/>
      <c r="OSX435" s="1209"/>
      <c r="OSY435" s="1209"/>
      <c r="OSZ435" s="1209"/>
      <c r="OTA435" s="1209"/>
      <c r="OTB435" s="1210"/>
      <c r="OTC435" s="1211"/>
      <c r="OTD435" s="1210"/>
      <c r="OTF435" s="1208"/>
      <c r="OTG435" s="1209"/>
      <c r="OTH435" s="1209"/>
      <c r="OTI435" s="1209"/>
      <c r="OTJ435" s="1209"/>
      <c r="OTK435" s="1210"/>
      <c r="OTL435" s="1211"/>
      <c r="OTM435" s="1210"/>
      <c r="OTO435" s="1208"/>
      <c r="OTP435" s="1209"/>
      <c r="OTQ435" s="1209"/>
      <c r="OTR435" s="1209"/>
      <c r="OTS435" s="1209"/>
      <c r="OTT435" s="1210"/>
      <c r="OTU435" s="1211"/>
      <c r="OTV435" s="1210"/>
      <c r="OTX435" s="1208"/>
      <c r="OTY435" s="1209"/>
      <c r="OTZ435" s="1209"/>
      <c r="OUA435" s="1209"/>
      <c r="OUB435" s="1209"/>
      <c r="OUC435" s="1210"/>
      <c r="OUD435" s="1211"/>
      <c r="OUE435" s="1210"/>
      <c r="OUG435" s="1208"/>
      <c r="OUH435" s="1209"/>
      <c r="OUI435" s="1209"/>
      <c r="OUJ435" s="1209"/>
      <c r="OUK435" s="1209"/>
      <c r="OUL435" s="1210"/>
      <c r="OUM435" s="1211"/>
      <c r="OUN435" s="1210"/>
      <c r="OUP435" s="1208"/>
      <c r="OUQ435" s="1209"/>
      <c r="OUR435" s="1209"/>
      <c r="OUS435" s="1209"/>
      <c r="OUT435" s="1209"/>
      <c r="OUU435" s="1210"/>
      <c r="OUV435" s="1211"/>
      <c r="OUW435" s="1210"/>
      <c r="OUY435" s="1208"/>
      <c r="OUZ435" s="1209"/>
      <c r="OVA435" s="1209"/>
      <c r="OVB435" s="1209"/>
      <c r="OVC435" s="1209"/>
      <c r="OVD435" s="1210"/>
      <c r="OVE435" s="1211"/>
      <c r="OVF435" s="1210"/>
      <c r="OVH435" s="1208"/>
      <c r="OVI435" s="1209"/>
      <c r="OVJ435" s="1209"/>
      <c r="OVK435" s="1209"/>
      <c r="OVL435" s="1209"/>
      <c r="OVM435" s="1210"/>
      <c r="OVN435" s="1211"/>
      <c r="OVO435" s="1210"/>
      <c r="OVQ435" s="1208"/>
      <c r="OVR435" s="1209"/>
      <c r="OVS435" s="1209"/>
      <c r="OVT435" s="1209"/>
      <c r="OVU435" s="1209"/>
      <c r="OVV435" s="1210"/>
      <c r="OVW435" s="1211"/>
      <c r="OVX435" s="1210"/>
      <c r="OVZ435" s="1208"/>
      <c r="OWA435" s="1209"/>
      <c r="OWB435" s="1209"/>
      <c r="OWC435" s="1209"/>
      <c r="OWD435" s="1209"/>
      <c r="OWE435" s="1210"/>
      <c r="OWF435" s="1211"/>
      <c r="OWG435" s="1210"/>
      <c r="OWI435" s="1208"/>
      <c r="OWJ435" s="1209"/>
      <c r="OWK435" s="1209"/>
      <c r="OWL435" s="1209"/>
      <c r="OWM435" s="1209"/>
      <c r="OWN435" s="1210"/>
      <c r="OWO435" s="1211"/>
      <c r="OWP435" s="1210"/>
      <c r="OWR435" s="1208"/>
      <c r="OWS435" s="1209"/>
      <c r="OWT435" s="1209"/>
      <c r="OWU435" s="1209"/>
      <c r="OWV435" s="1209"/>
      <c r="OWW435" s="1210"/>
      <c r="OWX435" s="1211"/>
      <c r="OWY435" s="1210"/>
      <c r="OXA435" s="1208"/>
      <c r="OXB435" s="1209"/>
      <c r="OXC435" s="1209"/>
      <c r="OXD435" s="1209"/>
      <c r="OXE435" s="1209"/>
      <c r="OXF435" s="1210"/>
      <c r="OXG435" s="1211"/>
      <c r="OXH435" s="1210"/>
      <c r="OXJ435" s="1208"/>
      <c r="OXK435" s="1209"/>
      <c r="OXL435" s="1209"/>
      <c r="OXM435" s="1209"/>
      <c r="OXN435" s="1209"/>
      <c r="OXO435" s="1210"/>
      <c r="OXP435" s="1211"/>
      <c r="OXQ435" s="1210"/>
      <c r="OXS435" s="1208"/>
      <c r="OXT435" s="1209"/>
      <c r="OXU435" s="1209"/>
      <c r="OXV435" s="1209"/>
      <c r="OXW435" s="1209"/>
      <c r="OXX435" s="1210"/>
      <c r="OXY435" s="1211"/>
      <c r="OXZ435" s="1210"/>
      <c r="OYB435" s="1208"/>
      <c r="OYC435" s="1209"/>
      <c r="OYD435" s="1209"/>
      <c r="OYE435" s="1209"/>
      <c r="OYF435" s="1209"/>
      <c r="OYG435" s="1210"/>
      <c r="OYH435" s="1211"/>
      <c r="OYI435" s="1210"/>
      <c r="OYK435" s="1208"/>
      <c r="OYL435" s="1209"/>
      <c r="OYM435" s="1209"/>
      <c r="OYN435" s="1209"/>
      <c r="OYO435" s="1209"/>
      <c r="OYP435" s="1210"/>
      <c r="OYQ435" s="1211"/>
      <c r="OYR435" s="1210"/>
      <c r="OYT435" s="1208"/>
      <c r="OYU435" s="1209"/>
      <c r="OYV435" s="1209"/>
      <c r="OYW435" s="1209"/>
      <c r="OYX435" s="1209"/>
      <c r="OYY435" s="1210"/>
      <c r="OYZ435" s="1211"/>
      <c r="OZA435" s="1210"/>
      <c r="OZC435" s="1208"/>
      <c r="OZD435" s="1209"/>
      <c r="OZE435" s="1209"/>
      <c r="OZF435" s="1209"/>
      <c r="OZG435" s="1209"/>
      <c r="OZH435" s="1210"/>
      <c r="OZI435" s="1211"/>
      <c r="OZJ435" s="1210"/>
      <c r="OZL435" s="1208"/>
      <c r="OZM435" s="1209"/>
      <c r="OZN435" s="1209"/>
      <c r="OZO435" s="1209"/>
      <c r="OZP435" s="1209"/>
      <c r="OZQ435" s="1210"/>
      <c r="OZR435" s="1211"/>
      <c r="OZS435" s="1210"/>
      <c r="OZU435" s="1208"/>
      <c r="OZV435" s="1209"/>
      <c r="OZW435" s="1209"/>
      <c r="OZX435" s="1209"/>
      <c r="OZY435" s="1209"/>
      <c r="OZZ435" s="1210"/>
      <c r="PAA435" s="1211"/>
      <c r="PAB435" s="1210"/>
      <c r="PAD435" s="1208"/>
      <c r="PAE435" s="1209"/>
      <c r="PAF435" s="1209"/>
      <c r="PAG435" s="1209"/>
      <c r="PAH435" s="1209"/>
      <c r="PAI435" s="1210"/>
      <c r="PAJ435" s="1211"/>
      <c r="PAK435" s="1210"/>
      <c r="PAM435" s="1208"/>
      <c r="PAN435" s="1209"/>
      <c r="PAO435" s="1209"/>
      <c r="PAP435" s="1209"/>
      <c r="PAQ435" s="1209"/>
      <c r="PAR435" s="1210"/>
      <c r="PAS435" s="1211"/>
      <c r="PAT435" s="1210"/>
      <c r="PAV435" s="1208"/>
      <c r="PAW435" s="1209"/>
      <c r="PAX435" s="1209"/>
      <c r="PAY435" s="1209"/>
      <c r="PAZ435" s="1209"/>
      <c r="PBA435" s="1210"/>
      <c r="PBB435" s="1211"/>
      <c r="PBC435" s="1210"/>
      <c r="PBE435" s="1208"/>
      <c r="PBF435" s="1209"/>
      <c r="PBG435" s="1209"/>
      <c r="PBH435" s="1209"/>
      <c r="PBI435" s="1209"/>
      <c r="PBJ435" s="1210"/>
      <c r="PBK435" s="1211"/>
      <c r="PBL435" s="1210"/>
      <c r="PBN435" s="1208"/>
      <c r="PBO435" s="1209"/>
      <c r="PBP435" s="1209"/>
      <c r="PBQ435" s="1209"/>
      <c r="PBR435" s="1209"/>
      <c r="PBS435" s="1210"/>
      <c r="PBT435" s="1211"/>
      <c r="PBU435" s="1210"/>
      <c r="PBW435" s="1208"/>
      <c r="PBX435" s="1209"/>
      <c r="PBY435" s="1209"/>
      <c r="PBZ435" s="1209"/>
      <c r="PCA435" s="1209"/>
      <c r="PCB435" s="1210"/>
      <c r="PCC435" s="1211"/>
      <c r="PCD435" s="1210"/>
      <c r="PCF435" s="1208"/>
      <c r="PCG435" s="1209"/>
      <c r="PCH435" s="1209"/>
      <c r="PCI435" s="1209"/>
      <c r="PCJ435" s="1209"/>
      <c r="PCK435" s="1210"/>
      <c r="PCL435" s="1211"/>
      <c r="PCM435" s="1210"/>
      <c r="PCO435" s="1208"/>
      <c r="PCP435" s="1209"/>
      <c r="PCQ435" s="1209"/>
      <c r="PCR435" s="1209"/>
      <c r="PCS435" s="1209"/>
      <c r="PCT435" s="1210"/>
      <c r="PCU435" s="1211"/>
      <c r="PCV435" s="1210"/>
      <c r="PCX435" s="1208"/>
      <c r="PCY435" s="1209"/>
      <c r="PCZ435" s="1209"/>
      <c r="PDA435" s="1209"/>
      <c r="PDB435" s="1209"/>
      <c r="PDC435" s="1210"/>
      <c r="PDD435" s="1211"/>
      <c r="PDE435" s="1210"/>
      <c r="PDG435" s="1208"/>
      <c r="PDH435" s="1209"/>
      <c r="PDI435" s="1209"/>
      <c r="PDJ435" s="1209"/>
      <c r="PDK435" s="1209"/>
      <c r="PDL435" s="1210"/>
      <c r="PDM435" s="1211"/>
      <c r="PDN435" s="1210"/>
      <c r="PDP435" s="1208"/>
      <c r="PDQ435" s="1209"/>
      <c r="PDR435" s="1209"/>
      <c r="PDS435" s="1209"/>
      <c r="PDT435" s="1209"/>
      <c r="PDU435" s="1210"/>
      <c r="PDV435" s="1211"/>
      <c r="PDW435" s="1210"/>
      <c r="PDY435" s="1208"/>
      <c r="PDZ435" s="1209"/>
      <c r="PEA435" s="1209"/>
      <c r="PEB435" s="1209"/>
      <c r="PEC435" s="1209"/>
      <c r="PED435" s="1210"/>
      <c r="PEE435" s="1211"/>
      <c r="PEF435" s="1210"/>
      <c r="PEH435" s="1208"/>
      <c r="PEI435" s="1209"/>
      <c r="PEJ435" s="1209"/>
      <c r="PEK435" s="1209"/>
      <c r="PEL435" s="1209"/>
      <c r="PEM435" s="1210"/>
      <c r="PEN435" s="1211"/>
      <c r="PEO435" s="1210"/>
      <c r="PEQ435" s="1208"/>
      <c r="PER435" s="1209"/>
      <c r="PES435" s="1209"/>
      <c r="PET435" s="1209"/>
      <c r="PEU435" s="1209"/>
      <c r="PEV435" s="1210"/>
      <c r="PEW435" s="1211"/>
      <c r="PEX435" s="1210"/>
      <c r="PEZ435" s="1208"/>
      <c r="PFA435" s="1209"/>
      <c r="PFB435" s="1209"/>
      <c r="PFC435" s="1209"/>
      <c r="PFD435" s="1209"/>
      <c r="PFE435" s="1210"/>
      <c r="PFF435" s="1211"/>
      <c r="PFG435" s="1210"/>
      <c r="PFI435" s="1208"/>
      <c r="PFJ435" s="1209"/>
      <c r="PFK435" s="1209"/>
      <c r="PFL435" s="1209"/>
      <c r="PFM435" s="1209"/>
      <c r="PFN435" s="1210"/>
      <c r="PFO435" s="1211"/>
      <c r="PFP435" s="1210"/>
      <c r="PFR435" s="1208"/>
      <c r="PFS435" s="1209"/>
      <c r="PFT435" s="1209"/>
      <c r="PFU435" s="1209"/>
      <c r="PFV435" s="1209"/>
      <c r="PFW435" s="1210"/>
      <c r="PFX435" s="1211"/>
      <c r="PFY435" s="1210"/>
      <c r="PGA435" s="1208"/>
      <c r="PGB435" s="1209"/>
      <c r="PGC435" s="1209"/>
      <c r="PGD435" s="1209"/>
      <c r="PGE435" s="1209"/>
      <c r="PGF435" s="1210"/>
      <c r="PGG435" s="1211"/>
      <c r="PGH435" s="1210"/>
      <c r="PGJ435" s="1208"/>
      <c r="PGK435" s="1209"/>
      <c r="PGL435" s="1209"/>
      <c r="PGM435" s="1209"/>
      <c r="PGN435" s="1209"/>
      <c r="PGO435" s="1210"/>
      <c r="PGP435" s="1211"/>
      <c r="PGQ435" s="1210"/>
      <c r="PGS435" s="1208"/>
      <c r="PGT435" s="1209"/>
      <c r="PGU435" s="1209"/>
      <c r="PGV435" s="1209"/>
      <c r="PGW435" s="1209"/>
      <c r="PGX435" s="1210"/>
      <c r="PGY435" s="1211"/>
      <c r="PGZ435" s="1210"/>
      <c r="PHB435" s="1208"/>
      <c r="PHC435" s="1209"/>
      <c r="PHD435" s="1209"/>
      <c r="PHE435" s="1209"/>
      <c r="PHF435" s="1209"/>
      <c r="PHG435" s="1210"/>
      <c r="PHH435" s="1211"/>
      <c r="PHI435" s="1210"/>
      <c r="PHK435" s="1208"/>
      <c r="PHL435" s="1209"/>
      <c r="PHM435" s="1209"/>
      <c r="PHN435" s="1209"/>
      <c r="PHO435" s="1209"/>
      <c r="PHP435" s="1210"/>
      <c r="PHQ435" s="1211"/>
      <c r="PHR435" s="1210"/>
      <c r="PHT435" s="1208"/>
      <c r="PHU435" s="1209"/>
      <c r="PHV435" s="1209"/>
      <c r="PHW435" s="1209"/>
      <c r="PHX435" s="1209"/>
      <c r="PHY435" s="1210"/>
      <c r="PHZ435" s="1211"/>
      <c r="PIA435" s="1210"/>
      <c r="PIC435" s="1208"/>
      <c r="PID435" s="1209"/>
      <c r="PIE435" s="1209"/>
      <c r="PIF435" s="1209"/>
      <c r="PIG435" s="1209"/>
      <c r="PIH435" s="1210"/>
      <c r="PII435" s="1211"/>
      <c r="PIJ435" s="1210"/>
      <c r="PIL435" s="1208"/>
      <c r="PIM435" s="1209"/>
      <c r="PIN435" s="1209"/>
      <c r="PIO435" s="1209"/>
      <c r="PIP435" s="1209"/>
      <c r="PIQ435" s="1210"/>
      <c r="PIR435" s="1211"/>
      <c r="PIS435" s="1210"/>
      <c r="PIU435" s="1208"/>
      <c r="PIV435" s="1209"/>
      <c r="PIW435" s="1209"/>
      <c r="PIX435" s="1209"/>
      <c r="PIY435" s="1209"/>
      <c r="PIZ435" s="1210"/>
      <c r="PJA435" s="1211"/>
      <c r="PJB435" s="1210"/>
      <c r="PJD435" s="1208"/>
      <c r="PJE435" s="1209"/>
      <c r="PJF435" s="1209"/>
      <c r="PJG435" s="1209"/>
      <c r="PJH435" s="1209"/>
      <c r="PJI435" s="1210"/>
      <c r="PJJ435" s="1211"/>
      <c r="PJK435" s="1210"/>
      <c r="PJM435" s="1208"/>
      <c r="PJN435" s="1209"/>
      <c r="PJO435" s="1209"/>
      <c r="PJP435" s="1209"/>
      <c r="PJQ435" s="1209"/>
      <c r="PJR435" s="1210"/>
      <c r="PJS435" s="1211"/>
      <c r="PJT435" s="1210"/>
      <c r="PJV435" s="1208"/>
      <c r="PJW435" s="1209"/>
      <c r="PJX435" s="1209"/>
      <c r="PJY435" s="1209"/>
      <c r="PJZ435" s="1209"/>
      <c r="PKA435" s="1210"/>
      <c r="PKB435" s="1211"/>
      <c r="PKC435" s="1210"/>
      <c r="PKE435" s="1208"/>
      <c r="PKF435" s="1209"/>
      <c r="PKG435" s="1209"/>
      <c r="PKH435" s="1209"/>
      <c r="PKI435" s="1209"/>
      <c r="PKJ435" s="1210"/>
      <c r="PKK435" s="1211"/>
      <c r="PKL435" s="1210"/>
      <c r="PKN435" s="1208"/>
      <c r="PKO435" s="1209"/>
      <c r="PKP435" s="1209"/>
      <c r="PKQ435" s="1209"/>
      <c r="PKR435" s="1209"/>
      <c r="PKS435" s="1210"/>
      <c r="PKT435" s="1211"/>
      <c r="PKU435" s="1210"/>
      <c r="PKW435" s="1208"/>
      <c r="PKX435" s="1209"/>
      <c r="PKY435" s="1209"/>
      <c r="PKZ435" s="1209"/>
      <c r="PLA435" s="1209"/>
      <c r="PLB435" s="1210"/>
      <c r="PLC435" s="1211"/>
      <c r="PLD435" s="1210"/>
      <c r="PLF435" s="1208"/>
      <c r="PLG435" s="1209"/>
      <c r="PLH435" s="1209"/>
      <c r="PLI435" s="1209"/>
      <c r="PLJ435" s="1209"/>
      <c r="PLK435" s="1210"/>
      <c r="PLL435" s="1211"/>
      <c r="PLM435" s="1210"/>
      <c r="PLO435" s="1208"/>
      <c r="PLP435" s="1209"/>
      <c r="PLQ435" s="1209"/>
      <c r="PLR435" s="1209"/>
      <c r="PLS435" s="1209"/>
      <c r="PLT435" s="1210"/>
      <c r="PLU435" s="1211"/>
      <c r="PLV435" s="1210"/>
      <c r="PLX435" s="1208"/>
      <c r="PLY435" s="1209"/>
      <c r="PLZ435" s="1209"/>
      <c r="PMA435" s="1209"/>
      <c r="PMB435" s="1209"/>
      <c r="PMC435" s="1210"/>
      <c r="PMD435" s="1211"/>
      <c r="PME435" s="1210"/>
      <c r="PMG435" s="1208"/>
      <c r="PMH435" s="1209"/>
      <c r="PMI435" s="1209"/>
      <c r="PMJ435" s="1209"/>
      <c r="PMK435" s="1209"/>
      <c r="PML435" s="1210"/>
      <c r="PMM435" s="1211"/>
      <c r="PMN435" s="1210"/>
      <c r="PMP435" s="1208"/>
      <c r="PMQ435" s="1209"/>
      <c r="PMR435" s="1209"/>
      <c r="PMS435" s="1209"/>
      <c r="PMT435" s="1209"/>
      <c r="PMU435" s="1210"/>
      <c r="PMV435" s="1211"/>
      <c r="PMW435" s="1210"/>
      <c r="PMY435" s="1208"/>
      <c r="PMZ435" s="1209"/>
      <c r="PNA435" s="1209"/>
      <c r="PNB435" s="1209"/>
      <c r="PNC435" s="1209"/>
      <c r="PND435" s="1210"/>
      <c r="PNE435" s="1211"/>
      <c r="PNF435" s="1210"/>
      <c r="PNH435" s="1208"/>
      <c r="PNI435" s="1209"/>
      <c r="PNJ435" s="1209"/>
      <c r="PNK435" s="1209"/>
      <c r="PNL435" s="1209"/>
      <c r="PNM435" s="1210"/>
      <c r="PNN435" s="1211"/>
      <c r="PNO435" s="1210"/>
      <c r="PNQ435" s="1208"/>
      <c r="PNR435" s="1209"/>
      <c r="PNS435" s="1209"/>
      <c r="PNT435" s="1209"/>
      <c r="PNU435" s="1209"/>
      <c r="PNV435" s="1210"/>
      <c r="PNW435" s="1211"/>
      <c r="PNX435" s="1210"/>
      <c r="PNZ435" s="1208"/>
      <c r="POA435" s="1209"/>
      <c r="POB435" s="1209"/>
      <c r="POC435" s="1209"/>
      <c r="POD435" s="1209"/>
      <c r="POE435" s="1210"/>
      <c r="POF435" s="1211"/>
      <c r="POG435" s="1210"/>
      <c r="POI435" s="1208"/>
      <c r="POJ435" s="1209"/>
      <c r="POK435" s="1209"/>
      <c r="POL435" s="1209"/>
      <c r="POM435" s="1209"/>
      <c r="PON435" s="1210"/>
      <c r="POO435" s="1211"/>
      <c r="POP435" s="1210"/>
      <c r="POR435" s="1208"/>
      <c r="POS435" s="1209"/>
      <c r="POT435" s="1209"/>
      <c r="POU435" s="1209"/>
      <c r="POV435" s="1209"/>
      <c r="POW435" s="1210"/>
      <c r="POX435" s="1211"/>
      <c r="POY435" s="1210"/>
      <c r="PPA435" s="1208"/>
      <c r="PPB435" s="1209"/>
      <c r="PPC435" s="1209"/>
      <c r="PPD435" s="1209"/>
      <c r="PPE435" s="1209"/>
      <c r="PPF435" s="1210"/>
      <c r="PPG435" s="1211"/>
      <c r="PPH435" s="1210"/>
      <c r="PPJ435" s="1208"/>
      <c r="PPK435" s="1209"/>
      <c r="PPL435" s="1209"/>
      <c r="PPM435" s="1209"/>
      <c r="PPN435" s="1209"/>
      <c r="PPO435" s="1210"/>
      <c r="PPP435" s="1211"/>
      <c r="PPQ435" s="1210"/>
      <c r="PPS435" s="1208"/>
      <c r="PPT435" s="1209"/>
      <c r="PPU435" s="1209"/>
      <c r="PPV435" s="1209"/>
      <c r="PPW435" s="1209"/>
      <c r="PPX435" s="1210"/>
      <c r="PPY435" s="1211"/>
      <c r="PPZ435" s="1210"/>
      <c r="PQB435" s="1208"/>
      <c r="PQC435" s="1209"/>
      <c r="PQD435" s="1209"/>
      <c r="PQE435" s="1209"/>
      <c r="PQF435" s="1209"/>
      <c r="PQG435" s="1210"/>
      <c r="PQH435" s="1211"/>
      <c r="PQI435" s="1210"/>
      <c r="PQK435" s="1208"/>
      <c r="PQL435" s="1209"/>
      <c r="PQM435" s="1209"/>
      <c r="PQN435" s="1209"/>
      <c r="PQO435" s="1209"/>
      <c r="PQP435" s="1210"/>
      <c r="PQQ435" s="1211"/>
      <c r="PQR435" s="1210"/>
      <c r="PQT435" s="1208"/>
      <c r="PQU435" s="1209"/>
      <c r="PQV435" s="1209"/>
      <c r="PQW435" s="1209"/>
      <c r="PQX435" s="1209"/>
      <c r="PQY435" s="1210"/>
      <c r="PQZ435" s="1211"/>
      <c r="PRA435" s="1210"/>
      <c r="PRC435" s="1208"/>
      <c r="PRD435" s="1209"/>
      <c r="PRE435" s="1209"/>
      <c r="PRF435" s="1209"/>
      <c r="PRG435" s="1209"/>
      <c r="PRH435" s="1210"/>
      <c r="PRI435" s="1211"/>
      <c r="PRJ435" s="1210"/>
      <c r="PRL435" s="1208"/>
      <c r="PRM435" s="1209"/>
      <c r="PRN435" s="1209"/>
      <c r="PRO435" s="1209"/>
      <c r="PRP435" s="1209"/>
      <c r="PRQ435" s="1210"/>
      <c r="PRR435" s="1211"/>
      <c r="PRS435" s="1210"/>
      <c r="PRU435" s="1208"/>
      <c r="PRV435" s="1209"/>
      <c r="PRW435" s="1209"/>
      <c r="PRX435" s="1209"/>
      <c r="PRY435" s="1209"/>
      <c r="PRZ435" s="1210"/>
      <c r="PSA435" s="1211"/>
      <c r="PSB435" s="1210"/>
      <c r="PSD435" s="1208"/>
      <c r="PSE435" s="1209"/>
      <c r="PSF435" s="1209"/>
      <c r="PSG435" s="1209"/>
      <c r="PSH435" s="1209"/>
      <c r="PSI435" s="1210"/>
      <c r="PSJ435" s="1211"/>
      <c r="PSK435" s="1210"/>
      <c r="PSM435" s="1208"/>
      <c r="PSN435" s="1209"/>
      <c r="PSO435" s="1209"/>
      <c r="PSP435" s="1209"/>
      <c r="PSQ435" s="1209"/>
      <c r="PSR435" s="1210"/>
      <c r="PSS435" s="1211"/>
      <c r="PST435" s="1210"/>
      <c r="PSV435" s="1208"/>
      <c r="PSW435" s="1209"/>
      <c r="PSX435" s="1209"/>
      <c r="PSY435" s="1209"/>
      <c r="PSZ435" s="1209"/>
      <c r="PTA435" s="1210"/>
      <c r="PTB435" s="1211"/>
      <c r="PTC435" s="1210"/>
      <c r="PTE435" s="1208"/>
      <c r="PTF435" s="1209"/>
      <c r="PTG435" s="1209"/>
      <c r="PTH435" s="1209"/>
      <c r="PTI435" s="1209"/>
      <c r="PTJ435" s="1210"/>
      <c r="PTK435" s="1211"/>
      <c r="PTL435" s="1210"/>
      <c r="PTN435" s="1208"/>
      <c r="PTO435" s="1209"/>
      <c r="PTP435" s="1209"/>
      <c r="PTQ435" s="1209"/>
      <c r="PTR435" s="1209"/>
      <c r="PTS435" s="1210"/>
      <c r="PTT435" s="1211"/>
      <c r="PTU435" s="1210"/>
      <c r="PTW435" s="1208"/>
      <c r="PTX435" s="1209"/>
      <c r="PTY435" s="1209"/>
      <c r="PTZ435" s="1209"/>
      <c r="PUA435" s="1209"/>
      <c r="PUB435" s="1210"/>
      <c r="PUC435" s="1211"/>
      <c r="PUD435" s="1210"/>
      <c r="PUF435" s="1208"/>
      <c r="PUG435" s="1209"/>
      <c r="PUH435" s="1209"/>
      <c r="PUI435" s="1209"/>
      <c r="PUJ435" s="1209"/>
      <c r="PUK435" s="1210"/>
      <c r="PUL435" s="1211"/>
      <c r="PUM435" s="1210"/>
      <c r="PUO435" s="1208"/>
      <c r="PUP435" s="1209"/>
      <c r="PUQ435" s="1209"/>
      <c r="PUR435" s="1209"/>
      <c r="PUS435" s="1209"/>
      <c r="PUT435" s="1210"/>
      <c r="PUU435" s="1211"/>
      <c r="PUV435" s="1210"/>
      <c r="PUX435" s="1208"/>
      <c r="PUY435" s="1209"/>
      <c r="PUZ435" s="1209"/>
      <c r="PVA435" s="1209"/>
      <c r="PVB435" s="1209"/>
      <c r="PVC435" s="1210"/>
      <c r="PVD435" s="1211"/>
      <c r="PVE435" s="1210"/>
      <c r="PVG435" s="1208"/>
      <c r="PVH435" s="1209"/>
      <c r="PVI435" s="1209"/>
      <c r="PVJ435" s="1209"/>
      <c r="PVK435" s="1209"/>
      <c r="PVL435" s="1210"/>
      <c r="PVM435" s="1211"/>
      <c r="PVN435" s="1210"/>
      <c r="PVP435" s="1208"/>
      <c r="PVQ435" s="1209"/>
      <c r="PVR435" s="1209"/>
      <c r="PVS435" s="1209"/>
      <c r="PVT435" s="1209"/>
      <c r="PVU435" s="1210"/>
      <c r="PVV435" s="1211"/>
      <c r="PVW435" s="1210"/>
      <c r="PVY435" s="1208"/>
      <c r="PVZ435" s="1209"/>
      <c r="PWA435" s="1209"/>
      <c r="PWB435" s="1209"/>
      <c r="PWC435" s="1209"/>
      <c r="PWD435" s="1210"/>
      <c r="PWE435" s="1211"/>
      <c r="PWF435" s="1210"/>
      <c r="PWH435" s="1208"/>
      <c r="PWI435" s="1209"/>
      <c r="PWJ435" s="1209"/>
      <c r="PWK435" s="1209"/>
      <c r="PWL435" s="1209"/>
      <c r="PWM435" s="1210"/>
      <c r="PWN435" s="1211"/>
      <c r="PWO435" s="1210"/>
      <c r="PWQ435" s="1208"/>
      <c r="PWR435" s="1209"/>
      <c r="PWS435" s="1209"/>
      <c r="PWT435" s="1209"/>
      <c r="PWU435" s="1209"/>
      <c r="PWV435" s="1210"/>
      <c r="PWW435" s="1211"/>
      <c r="PWX435" s="1210"/>
      <c r="PWZ435" s="1208"/>
      <c r="PXA435" s="1209"/>
      <c r="PXB435" s="1209"/>
      <c r="PXC435" s="1209"/>
      <c r="PXD435" s="1209"/>
      <c r="PXE435" s="1210"/>
      <c r="PXF435" s="1211"/>
      <c r="PXG435" s="1210"/>
      <c r="PXI435" s="1208"/>
      <c r="PXJ435" s="1209"/>
      <c r="PXK435" s="1209"/>
      <c r="PXL435" s="1209"/>
      <c r="PXM435" s="1209"/>
      <c r="PXN435" s="1210"/>
      <c r="PXO435" s="1211"/>
      <c r="PXP435" s="1210"/>
      <c r="PXR435" s="1208"/>
      <c r="PXS435" s="1209"/>
      <c r="PXT435" s="1209"/>
      <c r="PXU435" s="1209"/>
      <c r="PXV435" s="1209"/>
      <c r="PXW435" s="1210"/>
      <c r="PXX435" s="1211"/>
      <c r="PXY435" s="1210"/>
      <c r="PYA435" s="1208"/>
      <c r="PYB435" s="1209"/>
      <c r="PYC435" s="1209"/>
      <c r="PYD435" s="1209"/>
      <c r="PYE435" s="1209"/>
      <c r="PYF435" s="1210"/>
      <c r="PYG435" s="1211"/>
      <c r="PYH435" s="1210"/>
      <c r="PYJ435" s="1208"/>
      <c r="PYK435" s="1209"/>
      <c r="PYL435" s="1209"/>
      <c r="PYM435" s="1209"/>
      <c r="PYN435" s="1209"/>
      <c r="PYO435" s="1210"/>
      <c r="PYP435" s="1211"/>
      <c r="PYQ435" s="1210"/>
      <c r="PYS435" s="1208"/>
      <c r="PYT435" s="1209"/>
      <c r="PYU435" s="1209"/>
      <c r="PYV435" s="1209"/>
      <c r="PYW435" s="1209"/>
      <c r="PYX435" s="1210"/>
      <c r="PYY435" s="1211"/>
      <c r="PYZ435" s="1210"/>
      <c r="PZB435" s="1208"/>
      <c r="PZC435" s="1209"/>
      <c r="PZD435" s="1209"/>
      <c r="PZE435" s="1209"/>
      <c r="PZF435" s="1209"/>
      <c r="PZG435" s="1210"/>
      <c r="PZH435" s="1211"/>
      <c r="PZI435" s="1210"/>
      <c r="PZK435" s="1208"/>
      <c r="PZL435" s="1209"/>
      <c r="PZM435" s="1209"/>
      <c r="PZN435" s="1209"/>
      <c r="PZO435" s="1209"/>
      <c r="PZP435" s="1210"/>
      <c r="PZQ435" s="1211"/>
      <c r="PZR435" s="1210"/>
      <c r="PZT435" s="1208"/>
      <c r="PZU435" s="1209"/>
      <c r="PZV435" s="1209"/>
      <c r="PZW435" s="1209"/>
      <c r="PZX435" s="1209"/>
      <c r="PZY435" s="1210"/>
      <c r="PZZ435" s="1211"/>
      <c r="QAA435" s="1210"/>
      <c r="QAC435" s="1208"/>
      <c r="QAD435" s="1209"/>
      <c r="QAE435" s="1209"/>
      <c r="QAF435" s="1209"/>
      <c r="QAG435" s="1209"/>
      <c r="QAH435" s="1210"/>
      <c r="QAI435" s="1211"/>
      <c r="QAJ435" s="1210"/>
      <c r="QAL435" s="1208"/>
      <c r="QAM435" s="1209"/>
      <c r="QAN435" s="1209"/>
      <c r="QAO435" s="1209"/>
      <c r="QAP435" s="1209"/>
      <c r="QAQ435" s="1210"/>
      <c r="QAR435" s="1211"/>
      <c r="QAS435" s="1210"/>
      <c r="QAU435" s="1208"/>
      <c r="QAV435" s="1209"/>
      <c r="QAW435" s="1209"/>
      <c r="QAX435" s="1209"/>
      <c r="QAY435" s="1209"/>
      <c r="QAZ435" s="1210"/>
      <c r="QBA435" s="1211"/>
      <c r="QBB435" s="1210"/>
      <c r="QBD435" s="1208"/>
      <c r="QBE435" s="1209"/>
      <c r="QBF435" s="1209"/>
      <c r="QBG435" s="1209"/>
      <c r="QBH435" s="1209"/>
      <c r="QBI435" s="1210"/>
      <c r="QBJ435" s="1211"/>
      <c r="QBK435" s="1210"/>
      <c r="QBM435" s="1208"/>
      <c r="QBN435" s="1209"/>
      <c r="QBO435" s="1209"/>
      <c r="QBP435" s="1209"/>
      <c r="QBQ435" s="1209"/>
      <c r="QBR435" s="1210"/>
      <c r="QBS435" s="1211"/>
      <c r="QBT435" s="1210"/>
      <c r="QBV435" s="1208"/>
      <c r="QBW435" s="1209"/>
      <c r="QBX435" s="1209"/>
      <c r="QBY435" s="1209"/>
      <c r="QBZ435" s="1209"/>
      <c r="QCA435" s="1210"/>
      <c r="QCB435" s="1211"/>
      <c r="QCC435" s="1210"/>
      <c r="QCE435" s="1208"/>
      <c r="QCF435" s="1209"/>
      <c r="QCG435" s="1209"/>
      <c r="QCH435" s="1209"/>
      <c r="QCI435" s="1209"/>
      <c r="QCJ435" s="1210"/>
      <c r="QCK435" s="1211"/>
      <c r="QCL435" s="1210"/>
      <c r="QCN435" s="1208"/>
      <c r="QCO435" s="1209"/>
      <c r="QCP435" s="1209"/>
      <c r="QCQ435" s="1209"/>
      <c r="QCR435" s="1209"/>
      <c r="QCS435" s="1210"/>
      <c r="QCT435" s="1211"/>
      <c r="QCU435" s="1210"/>
      <c r="QCW435" s="1208"/>
      <c r="QCX435" s="1209"/>
      <c r="QCY435" s="1209"/>
      <c r="QCZ435" s="1209"/>
      <c r="QDA435" s="1209"/>
      <c r="QDB435" s="1210"/>
      <c r="QDC435" s="1211"/>
      <c r="QDD435" s="1210"/>
      <c r="QDF435" s="1208"/>
      <c r="QDG435" s="1209"/>
      <c r="QDH435" s="1209"/>
      <c r="QDI435" s="1209"/>
      <c r="QDJ435" s="1209"/>
      <c r="QDK435" s="1210"/>
      <c r="QDL435" s="1211"/>
      <c r="QDM435" s="1210"/>
      <c r="QDO435" s="1208"/>
      <c r="QDP435" s="1209"/>
      <c r="QDQ435" s="1209"/>
      <c r="QDR435" s="1209"/>
      <c r="QDS435" s="1209"/>
      <c r="QDT435" s="1210"/>
      <c r="QDU435" s="1211"/>
      <c r="QDV435" s="1210"/>
      <c r="QDX435" s="1208"/>
      <c r="QDY435" s="1209"/>
      <c r="QDZ435" s="1209"/>
      <c r="QEA435" s="1209"/>
      <c r="QEB435" s="1209"/>
      <c r="QEC435" s="1210"/>
      <c r="QED435" s="1211"/>
      <c r="QEE435" s="1210"/>
      <c r="QEG435" s="1208"/>
      <c r="QEH435" s="1209"/>
      <c r="QEI435" s="1209"/>
      <c r="QEJ435" s="1209"/>
      <c r="QEK435" s="1209"/>
      <c r="QEL435" s="1210"/>
      <c r="QEM435" s="1211"/>
      <c r="QEN435" s="1210"/>
      <c r="QEP435" s="1208"/>
      <c r="QEQ435" s="1209"/>
      <c r="QER435" s="1209"/>
      <c r="QES435" s="1209"/>
      <c r="QET435" s="1209"/>
      <c r="QEU435" s="1210"/>
      <c r="QEV435" s="1211"/>
      <c r="QEW435" s="1210"/>
      <c r="QEY435" s="1208"/>
      <c r="QEZ435" s="1209"/>
      <c r="QFA435" s="1209"/>
      <c r="QFB435" s="1209"/>
      <c r="QFC435" s="1209"/>
      <c r="QFD435" s="1210"/>
      <c r="QFE435" s="1211"/>
      <c r="QFF435" s="1210"/>
      <c r="QFH435" s="1208"/>
      <c r="QFI435" s="1209"/>
      <c r="QFJ435" s="1209"/>
      <c r="QFK435" s="1209"/>
      <c r="QFL435" s="1209"/>
      <c r="QFM435" s="1210"/>
      <c r="QFN435" s="1211"/>
      <c r="QFO435" s="1210"/>
      <c r="QFQ435" s="1208"/>
      <c r="QFR435" s="1209"/>
      <c r="QFS435" s="1209"/>
      <c r="QFT435" s="1209"/>
      <c r="QFU435" s="1209"/>
      <c r="QFV435" s="1210"/>
      <c r="QFW435" s="1211"/>
      <c r="QFX435" s="1210"/>
      <c r="QFZ435" s="1208"/>
      <c r="QGA435" s="1209"/>
      <c r="QGB435" s="1209"/>
      <c r="QGC435" s="1209"/>
      <c r="QGD435" s="1209"/>
      <c r="QGE435" s="1210"/>
      <c r="QGF435" s="1211"/>
      <c r="QGG435" s="1210"/>
      <c r="QGI435" s="1208"/>
      <c r="QGJ435" s="1209"/>
      <c r="QGK435" s="1209"/>
      <c r="QGL435" s="1209"/>
      <c r="QGM435" s="1209"/>
      <c r="QGN435" s="1210"/>
      <c r="QGO435" s="1211"/>
      <c r="QGP435" s="1210"/>
      <c r="QGR435" s="1208"/>
      <c r="QGS435" s="1209"/>
      <c r="QGT435" s="1209"/>
      <c r="QGU435" s="1209"/>
      <c r="QGV435" s="1209"/>
      <c r="QGW435" s="1210"/>
      <c r="QGX435" s="1211"/>
      <c r="QGY435" s="1210"/>
      <c r="QHA435" s="1208"/>
      <c r="QHB435" s="1209"/>
      <c r="QHC435" s="1209"/>
      <c r="QHD435" s="1209"/>
      <c r="QHE435" s="1209"/>
      <c r="QHF435" s="1210"/>
      <c r="QHG435" s="1211"/>
      <c r="QHH435" s="1210"/>
      <c r="QHJ435" s="1208"/>
      <c r="QHK435" s="1209"/>
      <c r="QHL435" s="1209"/>
      <c r="QHM435" s="1209"/>
      <c r="QHN435" s="1209"/>
      <c r="QHO435" s="1210"/>
      <c r="QHP435" s="1211"/>
      <c r="QHQ435" s="1210"/>
      <c r="QHS435" s="1208"/>
      <c r="QHT435" s="1209"/>
      <c r="QHU435" s="1209"/>
      <c r="QHV435" s="1209"/>
      <c r="QHW435" s="1209"/>
      <c r="QHX435" s="1210"/>
      <c r="QHY435" s="1211"/>
      <c r="QHZ435" s="1210"/>
      <c r="QIB435" s="1208"/>
      <c r="QIC435" s="1209"/>
      <c r="QID435" s="1209"/>
      <c r="QIE435" s="1209"/>
      <c r="QIF435" s="1209"/>
      <c r="QIG435" s="1210"/>
      <c r="QIH435" s="1211"/>
      <c r="QII435" s="1210"/>
      <c r="QIK435" s="1208"/>
      <c r="QIL435" s="1209"/>
      <c r="QIM435" s="1209"/>
      <c r="QIN435" s="1209"/>
      <c r="QIO435" s="1209"/>
      <c r="QIP435" s="1210"/>
      <c r="QIQ435" s="1211"/>
      <c r="QIR435" s="1210"/>
      <c r="QIT435" s="1208"/>
      <c r="QIU435" s="1209"/>
      <c r="QIV435" s="1209"/>
      <c r="QIW435" s="1209"/>
      <c r="QIX435" s="1209"/>
      <c r="QIY435" s="1210"/>
      <c r="QIZ435" s="1211"/>
      <c r="QJA435" s="1210"/>
      <c r="QJC435" s="1208"/>
      <c r="QJD435" s="1209"/>
      <c r="QJE435" s="1209"/>
      <c r="QJF435" s="1209"/>
      <c r="QJG435" s="1209"/>
      <c r="QJH435" s="1210"/>
      <c r="QJI435" s="1211"/>
      <c r="QJJ435" s="1210"/>
      <c r="QJL435" s="1208"/>
      <c r="QJM435" s="1209"/>
      <c r="QJN435" s="1209"/>
      <c r="QJO435" s="1209"/>
      <c r="QJP435" s="1209"/>
      <c r="QJQ435" s="1210"/>
      <c r="QJR435" s="1211"/>
      <c r="QJS435" s="1210"/>
      <c r="QJU435" s="1208"/>
      <c r="QJV435" s="1209"/>
      <c r="QJW435" s="1209"/>
      <c r="QJX435" s="1209"/>
      <c r="QJY435" s="1209"/>
      <c r="QJZ435" s="1210"/>
      <c r="QKA435" s="1211"/>
      <c r="QKB435" s="1210"/>
      <c r="QKD435" s="1208"/>
      <c r="QKE435" s="1209"/>
      <c r="QKF435" s="1209"/>
      <c r="QKG435" s="1209"/>
      <c r="QKH435" s="1209"/>
      <c r="QKI435" s="1210"/>
      <c r="QKJ435" s="1211"/>
      <c r="QKK435" s="1210"/>
      <c r="QKM435" s="1208"/>
      <c r="QKN435" s="1209"/>
      <c r="QKO435" s="1209"/>
      <c r="QKP435" s="1209"/>
      <c r="QKQ435" s="1209"/>
      <c r="QKR435" s="1210"/>
      <c r="QKS435" s="1211"/>
      <c r="QKT435" s="1210"/>
      <c r="QKV435" s="1208"/>
      <c r="QKW435" s="1209"/>
      <c r="QKX435" s="1209"/>
      <c r="QKY435" s="1209"/>
      <c r="QKZ435" s="1209"/>
      <c r="QLA435" s="1210"/>
      <c r="QLB435" s="1211"/>
      <c r="QLC435" s="1210"/>
      <c r="QLE435" s="1208"/>
      <c r="QLF435" s="1209"/>
      <c r="QLG435" s="1209"/>
      <c r="QLH435" s="1209"/>
      <c r="QLI435" s="1209"/>
      <c r="QLJ435" s="1210"/>
      <c r="QLK435" s="1211"/>
      <c r="QLL435" s="1210"/>
      <c r="QLN435" s="1208"/>
      <c r="QLO435" s="1209"/>
      <c r="QLP435" s="1209"/>
      <c r="QLQ435" s="1209"/>
      <c r="QLR435" s="1209"/>
      <c r="QLS435" s="1210"/>
      <c r="QLT435" s="1211"/>
      <c r="QLU435" s="1210"/>
      <c r="QLW435" s="1208"/>
      <c r="QLX435" s="1209"/>
      <c r="QLY435" s="1209"/>
      <c r="QLZ435" s="1209"/>
      <c r="QMA435" s="1209"/>
      <c r="QMB435" s="1210"/>
      <c r="QMC435" s="1211"/>
      <c r="QMD435" s="1210"/>
      <c r="QMF435" s="1208"/>
      <c r="QMG435" s="1209"/>
      <c r="QMH435" s="1209"/>
      <c r="QMI435" s="1209"/>
      <c r="QMJ435" s="1209"/>
      <c r="QMK435" s="1210"/>
      <c r="QML435" s="1211"/>
      <c r="QMM435" s="1210"/>
      <c r="QMO435" s="1208"/>
      <c r="QMP435" s="1209"/>
      <c r="QMQ435" s="1209"/>
      <c r="QMR435" s="1209"/>
      <c r="QMS435" s="1209"/>
      <c r="QMT435" s="1210"/>
      <c r="QMU435" s="1211"/>
      <c r="QMV435" s="1210"/>
      <c r="QMX435" s="1208"/>
      <c r="QMY435" s="1209"/>
      <c r="QMZ435" s="1209"/>
      <c r="QNA435" s="1209"/>
      <c r="QNB435" s="1209"/>
      <c r="QNC435" s="1210"/>
      <c r="QND435" s="1211"/>
      <c r="QNE435" s="1210"/>
      <c r="QNG435" s="1208"/>
      <c r="QNH435" s="1209"/>
      <c r="QNI435" s="1209"/>
      <c r="QNJ435" s="1209"/>
      <c r="QNK435" s="1209"/>
      <c r="QNL435" s="1210"/>
      <c r="QNM435" s="1211"/>
      <c r="QNN435" s="1210"/>
      <c r="QNP435" s="1208"/>
      <c r="QNQ435" s="1209"/>
      <c r="QNR435" s="1209"/>
      <c r="QNS435" s="1209"/>
      <c r="QNT435" s="1209"/>
      <c r="QNU435" s="1210"/>
      <c r="QNV435" s="1211"/>
      <c r="QNW435" s="1210"/>
      <c r="QNY435" s="1208"/>
      <c r="QNZ435" s="1209"/>
      <c r="QOA435" s="1209"/>
      <c r="QOB435" s="1209"/>
      <c r="QOC435" s="1209"/>
      <c r="QOD435" s="1210"/>
      <c r="QOE435" s="1211"/>
      <c r="QOF435" s="1210"/>
      <c r="QOH435" s="1208"/>
      <c r="QOI435" s="1209"/>
      <c r="QOJ435" s="1209"/>
      <c r="QOK435" s="1209"/>
      <c r="QOL435" s="1209"/>
      <c r="QOM435" s="1210"/>
      <c r="QON435" s="1211"/>
      <c r="QOO435" s="1210"/>
      <c r="QOQ435" s="1208"/>
      <c r="QOR435" s="1209"/>
      <c r="QOS435" s="1209"/>
      <c r="QOT435" s="1209"/>
      <c r="QOU435" s="1209"/>
      <c r="QOV435" s="1210"/>
      <c r="QOW435" s="1211"/>
      <c r="QOX435" s="1210"/>
      <c r="QOZ435" s="1208"/>
      <c r="QPA435" s="1209"/>
      <c r="QPB435" s="1209"/>
      <c r="QPC435" s="1209"/>
      <c r="QPD435" s="1209"/>
      <c r="QPE435" s="1210"/>
      <c r="QPF435" s="1211"/>
      <c r="QPG435" s="1210"/>
      <c r="QPI435" s="1208"/>
      <c r="QPJ435" s="1209"/>
      <c r="QPK435" s="1209"/>
      <c r="QPL435" s="1209"/>
      <c r="QPM435" s="1209"/>
      <c r="QPN435" s="1210"/>
      <c r="QPO435" s="1211"/>
      <c r="QPP435" s="1210"/>
      <c r="QPR435" s="1208"/>
      <c r="QPS435" s="1209"/>
      <c r="QPT435" s="1209"/>
      <c r="QPU435" s="1209"/>
      <c r="QPV435" s="1209"/>
      <c r="QPW435" s="1210"/>
      <c r="QPX435" s="1211"/>
      <c r="QPY435" s="1210"/>
      <c r="QQA435" s="1208"/>
      <c r="QQB435" s="1209"/>
      <c r="QQC435" s="1209"/>
      <c r="QQD435" s="1209"/>
      <c r="QQE435" s="1209"/>
      <c r="QQF435" s="1210"/>
      <c r="QQG435" s="1211"/>
      <c r="QQH435" s="1210"/>
      <c r="QQJ435" s="1208"/>
      <c r="QQK435" s="1209"/>
      <c r="QQL435" s="1209"/>
      <c r="QQM435" s="1209"/>
      <c r="QQN435" s="1209"/>
      <c r="QQO435" s="1210"/>
      <c r="QQP435" s="1211"/>
      <c r="QQQ435" s="1210"/>
      <c r="QQS435" s="1208"/>
      <c r="QQT435" s="1209"/>
      <c r="QQU435" s="1209"/>
      <c r="QQV435" s="1209"/>
      <c r="QQW435" s="1209"/>
      <c r="QQX435" s="1210"/>
      <c r="QQY435" s="1211"/>
      <c r="QQZ435" s="1210"/>
      <c r="QRB435" s="1208"/>
      <c r="QRC435" s="1209"/>
      <c r="QRD435" s="1209"/>
      <c r="QRE435" s="1209"/>
      <c r="QRF435" s="1209"/>
      <c r="QRG435" s="1210"/>
      <c r="QRH435" s="1211"/>
      <c r="QRI435" s="1210"/>
      <c r="QRK435" s="1208"/>
      <c r="QRL435" s="1209"/>
      <c r="QRM435" s="1209"/>
      <c r="QRN435" s="1209"/>
      <c r="QRO435" s="1209"/>
      <c r="QRP435" s="1210"/>
      <c r="QRQ435" s="1211"/>
      <c r="QRR435" s="1210"/>
      <c r="QRT435" s="1208"/>
      <c r="QRU435" s="1209"/>
      <c r="QRV435" s="1209"/>
      <c r="QRW435" s="1209"/>
      <c r="QRX435" s="1209"/>
      <c r="QRY435" s="1210"/>
      <c r="QRZ435" s="1211"/>
      <c r="QSA435" s="1210"/>
      <c r="QSC435" s="1208"/>
      <c r="QSD435" s="1209"/>
      <c r="QSE435" s="1209"/>
      <c r="QSF435" s="1209"/>
      <c r="QSG435" s="1209"/>
      <c r="QSH435" s="1210"/>
      <c r="QSI435" s="1211"/>
      <c r="QSJ435" s="1210"/>
      <c r="QSL435" s="1208"/>
      <c r="QSM435" s="1209"/>
      <c r="QSN435" s="1209"/>
      <c r="QSO435" s="1209"/>
      <c r="QSP435" s="1209"/>
      <c r="QSQ435" s="1210"/>
      <c r="QSR435" s="1211"/>
      <c r="QSS435" s="1210"/>
      <c r="QSU435" s="1208"/>
      <c r="QSV435" s="1209"/>
      <c r="QSW435" s="1209"/>
      <c r="QSX435" s="1209"/>
      <c r="QSY435" s="1209"/>
      <c r="QSZ435" s="1210"/>
      <c r="QTA435" s="1211"/>
      <c r="QTB435" s="1210"/>
      <c r="QTD435" s="1208"/>
      <c r="QTE435" s="1209"/>
      <c r="QTF435" s="1209"/>
      <c r="QTG435" s="1209"/>
      <c r="QTH435" s="1209"/>
      <c r="QTI435" s="1210"/>
      <c r="QTJ435" s="1211"/>
      <c r="QTK435" s="1210"/>
      <c r="QTM435" s="1208"/>
      <c r="QTN435" s="1209"/>
      <c r="QTO435" s="1209"/>
      <c r="QTP435" s="1209"/>
      <c r="QTQ435" s="1209"/>
      <c r="QTR435" s="1210"/>
      <c r="QTS435" s="1211"/>
      <c r="QTT435" s="1210"/>
      <c r="QTV435" s="1208"/>
      <c r="QTW435" s="1209"/>
      <c r="QTX435" s="1209"/>
      <c r="QTY435" s="1209"/>
      <c r="QTZ435" s="1209"/>
      <c r="QUA435" s="1210"/>
      <c r="QUB435" s="1211"/>
      <c r="QUC435" s="1210"/>
      <c r="QUE435" s="1208"/>
      <c r="QUF435" s="1209"/>
      <c r="QUG435" s="1209"/>
      <c r="QUH435" s="1209"/>
      <c r="QUI435" s="1209"/>
      <c r="QUJ435" s="1210"/>
      <c r="QUK435" s="1211"/>
      <c r="QUL435" s="1210"/>
      <c r="QUN435" s="1208"/>
      <c r="QUO435" s="1209"/>
      <c r="QUP435" s="1209"/>
      <c r="QUQ435" s="1209"/>
      <c r="QUR435" s="1209"/>
      <c r="QUS435" s="1210"/>
      <c r="QUT435" s="1211"/>
      <c r="QUU435" s="1210"/>
      <c r="QUW435" s="1208"/>
      <c r="QUX435" s="1209"/>
      <c r="QUY435" s="1209"/>
      <c r="QUZ435" s="1209"/>
      <c r="QVA435" s="1209"/>
      <c r="QVB435" s="1210"/>
      <c r="QVC435" s="1211"/>
      <c r="QVD435" s="1210"/>
      <c r="QVF435" s="1208"/>
      <c r="QVG435" s="1209"/>
      <c r="QVH435" s="1209"/>
      <c r="QVI435" s="1209"/>
      <c r="QVJ435" s="1209"/>
      <c r="QVK435" s="1210"/>
      <c r="QVL435" s="1211"/>
      <c r="QVM435" s="1210"/>
      <c r="QVO435" s="1208"/>
      <c r="QVP435" s="1209"/>
      <c r="QVQ435" s="1209"/>
      <c r="QVR435" s="1209"/>
      <c r="QVS435" s="1209"/>
      <c r="QVT435" s="1210"/>
      <c r="QVU435" s="1211"/>
      <c r="QVV435" s="1210"/>
      <c r="QVX435" s="1208"/>
      <c r="QVY435" s="1209"/>
      <c r="QVZ435" s="1209"/>
      <c r="QWA435" s="1209"/>
      <c r="QWB435" s="1209"/>
      <c r="QWC435" s="1210"/>
      <c r="QWD435" s="1211"/>
      <c r="QWE435" s="1210"/>
      <c r="QWG435" s="1208"/>
      <c r="QWH435" s="1209"/>
      <c r="QWI435" s="1209"/>
      <c r="QWJ435" s="1209"/>
      <c r="QWK435" s="1209"/>
      <c r="QWL435" s="1210"/>
      <c r="QWM435" s="1211"/>
      <c r="QWN435" s="1210"/>
      <c r="QWP435" s="1208"/>
      <c r="QWQ435" s="1209"/>
      <c r="QWR435" s="1209"/>
      <c r="QWS435" s="1209"/>
      <c r="QWT435" s="1209"/>
      <c r="QWU435" s="1210"/>
      <c r="QWV435" s="1211"/>
      <c r="QWW435" s="1210"/>
      <c r="QWY435" s="1208"/>
      <c r="QWZ435" s="1209"/>
      <c r="QXA435" s="1209"/>
      <c r="QXB435" s="1209"/>
      <c r="QXC435" s="1209"/>
      <c r="QXD435" s="1210"/>
      <c r="QXE435" s="1211"/>
      <c r="QXF435" s="1210"/>
      <c r="QXH435" s="1208"/>
      <c r="QXI435" s="1209"/>
      <c r="QXJ435" s="1209"/>
      <c r="QXK435" s="1209"/>
      <c r="QXL435" s="1209"/>
      <c r="QXM435" s="1210"/>
      <c r="QXN435" s="1211"/>
      <c r="QXO435" s="1210"/>
      <c r="QXQ435" s="1208"/>
      <c r="QXR435" s="1209"/>
      <c r="QXS435" s="1209"/>
      <c r="QXT435" s="1209"/>
      <c r="QXU435" s="1209"/>
      <c r="QXV435" s="1210"/>
      <c r="QXW435" s="1211"/>
      <c r="QXX435" s="1210"/>
      <c r="QXZ435" s="1208"/>
      <c r="QYA435" s="1209"/>
      <c r="QYB435" s="1209"/>
      <c r="QYC435" s="1209"/>
      <c r="QYD435" s="1209"/>
      <c r="QYE435" s="1210"/>
      <c r="QYF435" s="1211"/>
      <c r="QYG435" s="1210"/>
      <c r="QYI435" s="1208"/>
      <c r="QYJ435" s="1209"/>
      <c r="QYK435" s="1209"/>
      <c r="QYL435" s="1209"/>
      <c r="QYM435" s="1209"/>
      <c r="QYN435" s="1210"/>
      <c r="QYO435" s="1211"/>
      <c r="QYP435" s="1210"/>
      <c r="QYR435" s="1208"/>
      <c r="QYS435" s="1209"/>
      <c r="QYT435" s="1209"/>
      <c r="QYU435" s="1209"/>
      <c r="QYV435" s="1209"/>
      <c r="QYW435" s="1210"/>
      <c r="QYX435" s="1211"/>
      <c r="QYY435" s="1210"/>
      <c r="QZA435" s="1208"/>
      <c r="QZB435" s="1209"/>
      <c r="QZC435" s="1209"/>
      <c r="QZD435" s="1209"/>
      <c r="QZE435" s="1209"/>
      <c r="QZF435" s="1210"/>
      <c r="QZG435" s="1211"/>
      <c r="QZH435" s="1210"/>
      <c r="QZJ435" s="1208"/>
      <c r="QZK435" s="1209"/>
      <c r="QZL435" s="1209"/>
      <c r="QZM435" s="1209"/>
      <c r="QZN435" s="1209"/>
      <c r="QZO435" s="1210"/>
      <c r="QZP435" s="1211"/>
      <c r="QZQ435" s="1210"/>
      <c r="QZS435" s="1208"/>
      <c r="QZT435" s="1209"/>
      <c r="QZU435" s="1209"/>
      <c r="QZV435" s="1209"/>
      <c r="QZW435" s="1209"/>
      <c r="QZX435" s="1210"/>
      <c r="QZY435" s="1211"/>
      <c r="QZZ435" s="1210"/>
      <c r="RAB435" s="1208"/>
      <c r="RAC435" s="1209"/>
      <c r="RAD435" s="1209"/>
      <c r="RAE435" s="1209"/>
      <c r="RAF435" s="1209"/>
      <c r="RAG435" s="1210"/>
      <c r="RAH435" s="1211"/>
      <c r="RAI435" s="1210"/>
      <c r="RAK435" s="1208"/>
      <c r="RAL435" s="1209"/>
      <c r="RAM435" s="1209"/>
      <c r="RAN435" s="1209"/>
      <c r="RAO435" s="1209"/>
      <c r="RAP435" s="1210"/>
      <c r="RAQ435" s="1211"/>
      <c r="RAR435" s="1210"/>
      <c r="RAT435" s="1208"/>
      <c r="RAU435" s="1209"/>
      <c r="RAV435" s="1209"/>
      <c r="RAW435" s="1209"/>
      <c r="RAX435" s="1209"/>
      <c r="RAY435" s="1210"/>
      <c r="RAZ435" s="1211"/>
      <c r="RBA435" s="1210"/>
      <c r="RBC435" s="1208"/>
      <c r="RBD435" s="1209"/>
      <c r="RBE435" s="1209"/>
      <c r="RBF435" s="1209"/>
      <c r="RBG435" s="1209"/>
      <c r="RBH435" s="1210"/>
      <c r="RBI435" s="1211"/>
      <c r="RBJ435" s="1210"/>
      <c r="RBL435" s="1208"/>
      <c r="RBM435" s="1209"/>
      <c r="RBN435" s="1209"/>
      <c r="RBO435" s="1209"/>
      <c r="RBP435" s="1209"/>
      <c r="RBQ435" s="1210"/>
      <c r="RBR435" s="1211"/>
      <c r="RBS435" s="1210"/>
      <c r="RBU435" s="1208"/>
      <c r="RBV435" s="1209"/>
      <c r="RBW435" s="1209"/>
      <c r="RBX435" s="1209"/>
      <c r="RBY435" s="1209"/>
      <c r="RBZ435" s="1210"/>
      <c r="RCA435" s="1211"/>
      <c r="RCB435" s="1210"/>
      <c r="RCD435" s="1208"/>
      <c r="RCE435" s="1209"/>
      <c r="RCF435" s="1209"/>
      <c r="RCG435" s="1209"/>
      <c r="RCH435" s="1209"/>
      <c r="RCI435" s="1210"/>
      <c r="RCJ435" s="1211"/>
      <c r="RCK435" s="1210"/>
      <c r="RCM435" s="1208"/>
      <c r="RCN435" s="1209"/>
      <c r="RCO435" s="1209"/>
      <c r="RCP435" s="1209"/>
      <c r="RCQ435" s="1209"/>
      <c r="RCR435" s="1210"/>
      <c r="RCS435" s="1211"/>
      <c r="RCT435" s="1210"/>
      <c r="RCV435" s="1208"/>
      <c r="RCW435" s="1209"/>
      <c r="RCX435" s="1209"/>
      <c r="RCY435" s="1209"/>
      <c r="RCZ435" s="1209"/>
      <c r="RDA435" s="1210"/>
      <c r="RDB435" s="1211"/>
      <c r="RDC435" s="1210"/>
      <c r="RDE435" s="1208"/>
      <c r="RDF435" s="1209"/>
      <c r="RDG435" s="1209"/>
      <c r="RDH435" s="1209"/>
      <c r="RDI435" s="1209"/>
      <c r="RDJ435" s="1210"/>
      <c r="RDK435" s="1211"/>
      <c r="RDL435" s="1210"/>
      <c r="RDN435" s="1208"/>
      <c r="RDO435" s="1209"/>
      <c r="RDP435" s="1209"/>
      <c r="RDQ435" s="1209"/>
      <c r="RDR435" s="1209"/>
      <c r="RDS435" s="1210"/>
      <c r="RDT435" s="1211"/>
      <c r="RDU435" s="1210"/>
      <c r="RDW435" s="1208"/>
      <c r="RDX435" s="1209"/>
      <c r="RDY435" s="1209"/>
      <c r="RDZ435" s="1209"/>
      <c r="REA435" s="1209"/>
      <c r="REB435" s="1210"/>
      <c r="REC435" s="1211"/>
      <c r="RED435" s="1210"/>
      <c r="REF435" s="1208"/>
      <c r="REG435" s="1209"/>
      <c r="REH435" s="1209"/>
      <c r="REI435" s="1209"/>
      <c r="REJ435" s="1209"/>
      <c r="REK435" s="1210"/>
      <c r="REL435" s="1211"/>
      <c r="REM435" s="1210"/>
      <c r="REO435" s="1208"/>
      <c r="REP435" s="1209"/>
      <c r="REQ435" s="1209"/>
      <c r="RER435" s="1209"/>
      <c r="RES435" s="1209"/>
      <c r="RET435" s="1210"/>
      <c r="REU435" s="1211"/>
      <c r="REV435" s="1210"/>
      <c r="REX435" s="1208"/>
      <c r="REY435" s="1209"/>
      <c r="REZ435" s="1209"/>
      <c r="RFA435" s="1209"/>
      <c r="RFB435" s="1209"/>
      <c r="RFC435" s="1210"/>
      <c r="RFD435" s="1211"/>
      <c r="RFE435" s="1210"/>
      <c r="RFG435" s="1208"/>
      <c r="RFH435" s="1209"/>
      <c r="RFI435" s="1209"/>
      <c r="RFJ435" s="1209"/>
      <c r="RFK435" s="1209"/>
      <c r="RFL435" s="1210"/>
      <c r="RFM435" s="1211"/>
      <c r="RFN435" s="1210"/>
      <c r="RFP435" s="1208"/>
      <c r="RFQ435" s="1209"/>
      <c r="RFR435" s="1209"/>
      <c r="RFS435" s="1209"/>
      <c r="RFT435" s="1209"/>
      <c r="RFU435" s="1210"/>
      <c r="RFV435" s="1211"/>
      <c r="RFW435" s="1210"/>
      <c r="RFY435" s="1208"/>
      <c r="RFZ435" s="1209"/>
      <c r="RGA435" s="1209"/>
      <c r="RGB435" s="1209"/>
      <c r="RGC435" s="1209"/>
      <c r="RGD435" s="1210"/>
      <c r="RGE435" s="1211"/>
      <c r="RGF435" s="1210"/>
      <c r="RGH435" s="1208"/>
      <c r="RGI435" s="1209"/>
      <c r="RGJ435" s="1209"/>
      <c r="RGK435" s="1209"/>
      <c r="RGL435" s="1209"/>
      <c r="RGM435" s="1210"/>
      <c r="RGN435" s="1211"/>
      <c r="RGO435" s="1210"/>
      <c r="RGQ435" s="1208"/>
      <c r="RGR435" s="1209"/>
      <c r="RGS435" s="1209"/>
      <c r="RGT435" s="1209"/>
      <c r="RGU435" s="1209"/>
      <c r="RGV435" s="1210"/>
      <c r="RGW435" s="1211"/>
      <c r="RGX435" s="1210"/>
      <c r="RGZ435" s="1208"/>
      <c r="RHA435" s="1209"/>
      <c r="RHB435" s="1209"/>
      <c r="RHC435" s="1209"/>
      <c r="RHD435" s="1209"/>
      <c r="RHE435" s="1210"/>
      <c r="RHF435" s="1211"/>
      <c r="RHG435" s="1210"/>
      <c r="RHI435" s="1208"/>
      <c r="RHJ435" s="1209"/>
      <c r="RHK435" s="1209"/>
      <c r="RHL435" s="1209"/>
      <c r="RHM435" s="1209"/>
      <c r="RHN435" s="1210"/>
      <c r="RHO435" s="1211"/>
      <c r="RHP435" s="1210"/>
      <c r="RHR435" s="1208"/>
      <c r="RHS435" s="1209"/>
      <c r="RHT435" s="1209"/>
      <c r="RHU435" s="1209"/>
      <c r="RHV435" s="1209"/>
      <c r="RHW435" s="1210"/>
      <c r="RHX435" s="1211"/>
      <c r="RHY435" s="1210"/>
      <c r="RIA435" s="1208"/>
      <c r="RIB435" s="1209"/>
      <c r="RIC435" s="1209"/>
      <c r="RID435" s="1209"/>
      <c r="RIE435" s="1209"/>
      <c r="RIF435" s="1210"/>
      <c r="RIG435" s="1211"/>
      <c r="RIH435" s="1210"/>
      <c r="RIJ435" s="1208"/>
      <c r="RIK435" s="1209"/>
      <c r="RIL435" s="1209"/>
      <c r="RIM435" s="1209"/>
      <c r="RIN435" s="1209"/>
      <c r="RIO435" s="1210"/>
      <c r="RIP435" s="1211"/>
      <c r="RIQ435" s="1210"/>
      <c r="RIS435" s="1208"/>
      <c r="RIT435" s="1209"/>
      <c r="RIU435" s="1209"/>
      <c r="RIV435" s="1209"/>
      <c r="RIW435" s="1209"/>
      <c r="RIX435" s="1210"/>
      <c r="RIY435" s="1211"/>
      <c r="RIZ435" s="1210"/>
      <c r="RJB435" s="1208"/>
      <c r="RJC435" s="1209"/>
      <c r="RJD435" s="1209"/>
      <c r="RJE435" s="1209"/>
      <c r="RJF435" s="1209"/>
      <c r="RJG435" s="1210"/>
      <c r="RJH435" s="1211"/>
      <c r="RJI435" s="1210"/>
      <c r="RJK435" s="1208"/>
      <c r="RJL435" s="1209"/>
      <c r="RJM435" s="1209"/>
      <c r="RJN435" s="1209"/>
      <c r="RJO435" s="1209"/>
      <c r="RJP435" s="1210"/>
      <c r="RJQ435" s="1211"/>
      <c r="RJR435" s="1210"/>
      <c r="RJT435" s="1208"/>
      <c r="RJU435" s="1209"/>
      <c r="RJV435" s="1209"/>
      <c r="RJW435" s="1209"/>
      <c r="RJX435" s="1209"/>
      <c r="RJY435" s="1210"/>
      <c r="RJZ435" s="1211"/>
      <c r="RKA435" s="1210"/>
      <c r="RKC435" s="1208"/>
      <c r="RKD435" s="1209"/>
      <c r="RKE435" s="1209"/>
      <c r="RKF435" s="1209"/>
      <c r="RKG435" s="1209"/>
      <c r="RKH435" s="1210"/>
      <c r="RKI435" s="1211"/>
      <c r="RKJ435" s="1210"/>
      <c r="RKL435" s="1208"/>
      <c r="RKM435" s="1209"/>
      <c r="RKN435" s="1209"/>
      <c r="RKO435" s="1209"/>
      <c r="RKP435" s="1209"/>
      <c r="RKQ435" s="1210"/>
      <c r="RKR435" s="1211"/>
      <c r="RKS435" s="1210"/>
      <c r="RKU435" s="1208"/>
      <c r="RKV435" s="1209"/>
      <c r="RKW435" s="1209"/>
      <c r="RKX435" s="1209"/>
      <c r="RKY435" s="1209"/>
      <c r="RKZ435" s="1210"/>
      <c r="RLA435" s="1211"/>
      <c r="RLB435" s="1210"/>
      <c r="RLD435" s="1208"/>
      <c r="RLE435" s="1209"/>
      <c r="RLF435" s="1209"/>
      <c r="RLG435" s="1209"/>
      <c r="RLH435" s="1209"/>
      <c r="RLI435" s="1210"/>
      <c r="RLJ435" s="1211"/>
      <c r="RLK435" s="1210"/>
      <c r="RLM435" s="1208"/>
      <c r="RLN435" s="1209"/>
      <c r="RLO435" s="1209"/>
      <c r="RLP435" s="1209"/>
      <c r="RLQ435" s="1209"/>
      <c r="RLR435" s="1210"/>
      <c r="RLS435" s="1211"/>
      <c r="RLT435" s="1210"/>
      <c r="RLV435" s="1208"/>
      <c r="RLW435" s="1209"/>
      <c r="RLX435" s="1209"/>
      <c r="RLY435" s="1209"/>
      <c r="RLZ435" s="1209"/>
      <c r="RMA435" s="1210"/>
      <c r="RMB435" s="1211"/>
      <c r="RMC435" s="1210"/>
      <c r="RME435" s="1208"/>
      <c r="RMF435" s="1209"/>
      <c r="RMG435" s="1209"/>
      <c r="RMH435" s="1209"/>
      <c r="RMI435" s="1209"/>
      <c r="RMJ435" s="1210"/>
      <c r="RMK435" s="1211"/>
      <c r="RML435" s="1210"/>
      <c r="RMN435" s="1208"/>
      <c r="RMO435" s="1209"/>
      <c r="RMP435" s="1209"/>
      <c r="RMQ435" s="1209"/>
      <c r="RMR435" s="1209"/>
      <c r="RMS435" s="1210"/>
      <c r="RMT435" s="1211"/>
      <c r="RMU435" s="1210"/>
      <c r="RMW435" s="1208"/>
      <c r="RMX435" s="1209"/>
      <c r="RMY435" s="1209"/>
      <c r="RMZ435" s="1209"/>
      <c r="RNA435" s="1209"/>
      <c r="RNB435" s="1210"/>
      <c r="RNC435" s="1211"/>
      <c r="RND435" s="1210"/>
      <c r="RNF435" s="1208"/>
      <c r="RNG435" s="1209"/>
      <c r="RNH435" s="1209"/>
      <c r="RNI435" s="1209"/>
      <c r="RNJ435" s="1209"/>
      <c r="RNK435" s="1210"/>
      <c r="RNL435" s="1211"/>
      <c r="RNM435" s="1210"/>
      <c r="RNO435" s="1208"/>
      <c r="RNP435" s="1209"/>
      <c r="RNQ435" s="1209"/>
      <c r="RNR435" s="1209"/>
      <c r="RNS435" s="1209"/>
      <c r="RNT435" s="1210"/>
      <c r="RNU435" s="1211"/>
      <c r="RNV435" s="1210"/>
      <c r="RNX435" s="1208"/>
      <c r="RNY435" s="1209"/>
      <c r="RNZ435" s="1209"/>
      <c r="ROA435" s="1209"/>
      <c r="ROB435" s="1209"/>
      <c r="ROC435" s="1210"/>
      <c r="ROD435" s="1211"/>
      <c r="ROE435" s="1210"/>
      <c r="ROG435" s="1208"/>
      <c r="ROH435" s="1209"/>
      <c r="ROI435" s="1209"/>
      <c r="ROJ435" s="1209"/>
      <c r="ROK435" s="1209"/>
      <c r="ROL435" s="1210"/>
      <c r="ROM435" s="1211"/>
      <c r="RON435" s="1210"/>
      <c r="ROP435" s="1208"/>
      <c r="ROQ435" s="1209"/>
      <c r="ROR435" s="1209"/>
      <c r="ROS435" s="1209"/>
      <c r="ROT435" s="1209"/>
      <c r="ROU435" s="1210"/>
      <c r="ROV435" s="1211"/>
      <c r="ROW435" s="1210"/>
      <c r="ROY435" s="1208"/>
      <c r="ROZ435" s="1209"/>
      <c r="RPA435" s="1209"/>
      <c r="RPB435" s="1209"/>
      <c r="RPC435" s="1209"/>
      <c r="RPD435" s="1210"/>
      <c r="RPE435" s="1211"/>
      <c r="RPF435" s="1210"/>
      <c r="RPH435" s="1208"/>
      <c r="RPI435" s="1209"/>
      <c r="RPJ435" s="1209"/>
      <c r="RPK435" s="1209"/>
      <c r="RPL435" s="1209"/>
      <c r="RPM435" s="1210"/>
      <c r="RPN435" s="1211"/>
      <c r="RPO435" s="1210"/>
      <c r="RPQ435" s="1208"/>
      <c r="RPR435" s="1209"/>
      <c r="RPS435" s="1209"/>
      <c r="RPT435" s="1209"/>
      <c r="RPU435" s="1209"/>
      <c r="RPV435" s="1210"/>
      <c r="RPW435" s="1211"/>
      <c r="RPX435" s="1210"/>
      <c r="RPZ435" s="1208"/>
      <c r="RQA435" s="1209"/>
      <c r="RQB435" s="1209"/>
      <c r="RQC435" s="1209"/>
      <c r="RQD435" s="1209"/>
      <c r="RQE435" s="1210"/>
      <c r="RQF435" s="1211"/>
      <c r="RQG435" s="1210"/>
      <c r="RQI435" s="1208"/>
      <c r="RQJ435" s="1209"/>
      <c r="RQK435" s="1209"/>
      <c r="RQL435" s="1209"/>
      <c r="RQM435" s="1209"/>
      <c r="RQN435" s="1210"/>
      <c r="RQO435" s="1211"/>
      <c r="RQP435" s="1210"/>
      <c r="RQR435" s="1208"/>
      <c r="RQS435" s="1209"/>
      <c r="RQT435" s="1209"/>
      <c r="RQU435" s="1209"/>
      <c r="RQV435" s="1209"/>
      <c r="RQW435" s="1210"/>
      <c r="RQX435" s="1211"/>
      <c r="RQY435" s="1210"/>
      <c r="RRA435" s="1208"/>
      <c r="RRB435" s="1209"/>
      <c r="RRC435" s="1209"/>
      <c r="RRD435" s="1209"/>
      <c r="RRE435" s="1209"/>
      <c r="RRF435" s="1210"/>
      <c r="RRG435" s="1211"/>
      <c r="RRH435" s="1210"/>
      <c r="RRJ435" s="1208"/>
      <c r="RRK435" s="1209"/>
      <c r="RRL435" s="1209"/>
      <c r="RRM435" s="1209"/>
      <c r="RRN435" s="1209"/>
      <c r="RRO435" s="1210"/>
      <c r="RRP435" s="1211"/>
      <c r="RRQ435" s="1210"/>
      <c r="RRS435" s="1208"/>
      <c r="RRT435" s="1209"/>
      <c r="RRU435" s="1209"/>
      <c r="RRV435" s="1209"/>
      <c r="RRW435" s="1209"/>
      <c r="RRX435" s="1210"/>
      <c r="RRY435" s="1211"/>
      <c r="RRZ435" s="1210"/>
      <c r="RSB435" s="1208"/>
      <c r="RSC435" s="1209"/>
      <c r="RSD435" s="1209"/>
      <c r="RSE435" s="1209"/>
      <c r="RSF435" s="1209"/>
      <c r="RSG435" s="1210"/>
      <c r="RSH435" s="1211"/>
      <c r="RSI435" s="1210"/>
      <c r="RSK435" s="1208"/>
      <c r="RSL435" s="1209"/>
      <c r="RSM435" s="1209"/>
      <c r="RSN435" s="1209"/>
      <c r="RSO435" s="1209"/>
      <c r="RSP435" s="1210"/>
      <c r="RSQ435" s="1211"/>
      <c r="RSR435" s="1210"/>
      <c r="RST435" s="1208"/>
      <c r="RSU435" s="1209"/>
      <c r="RSV435" s="1209"/>
      <c r="RSW435" s="1209"/>
      <c r="RSX435" s="1209"/>
      <c r="RSY435" s="1210"/>
      <c r="RSZ435" s="1211"/>
      <c r="RTA435" s="1210"/>
      <c r="RTC435" s="1208"/>
      <c r="RTD435" s="1209"/>
      <c r="RTE435" s="1209"/>
      <c r="RTF435" s="1209"/>
      <c r="RTG435" s="1209"/>
      <c r="RTH435" s="1210"/>
      <c r="RTI435" s="1211"/>
      <c r="RTJ435" s="1210"/>
      <c r="RTL435" s="1208"/>
      <c r="RTM435" s="1209"/>
      <c r="RTN435" s="1209"/>
      <c r="RTO435" s="1209"/>
      <c r="RTP435" s="1209"/>
      <c r="RTQ435" s="1210"/>
      <c r="RTR435" s="1211"/>
      <c r="RTS435" s="1210"/>
      <c r="RTU435" s="1208"/>
      <c r="RTV435" s="1209"/>
      <c r="RTW435" s="1209"/>
      <c r="RTX435" s="1209"/>
      <c r="RTY435" s="1209"/>
      <c r="RTZ435" s="1210"/>
      <c r="RUA435" s="1211"/>
      <c r="RUB435" s="1210"/>
      <c r="RUD435" s="1208"/>
      <c r="RUE435" s="1209"/>
      <c r="RUF435" s="1209"/>
      <c r="RUG435" s="1209"/>
      <c r="RUH435" s="1209"/>
      <c r="RUI435" s="1210"/>
      <c r="RUJ435" s="1211"/>
      <c r="RUK435" s="1210"/>
      <c r="RUM435" s="1208"/>
      <c r="RUN435" s="1209"/>
      <c r="RUO435" s="1209"/>
      <c r="RUP435" s="1209"/>
      <c r="RUQ435" s="1209"/>
      <c r="RUR435" s="1210"/>
      <c r="RUS435" s="1211"/>
      <c r="RUT435" s="1210"/>
      <c r="RUV435" s="1208"/>
      <c r="RUW435" s="1209"/>
      <c r="RUX435" s="1209"/>
      <c r="RUY435" s="1209"/>
      <c r="RUZ435" s="1209"/>
      <c r="RVA435" s="1210"/>
      <c r="RVB435" s="1211"/>
      <c r="RVC435" s="1210"/>
      <c r="RVE435" s="1208"/>
      <c r="RVF435" s="1209"/>
      <c r="RVG435" s="1209"/>
      <c r="RVH435" s="1209"/>
      <c r="RVI435" s="1209"/>
      <c r="RVJ435" s="1210"/>
      <c r="RVK435" s="1211"/>
      <c r="RVL435" s="1210"/>
      <c r="RVN435" s="1208"/>
      <c r="RVO435" s="1209"/>
      <c r="RVP435" s="1209"/>
      <c r="RVQ435" s="1209"/>
      <c r="RVR435" s="1209"/>
      <c r="RVS435" s="1210"/>
      <c r="RVT435" s="1211"/>
      <c r="RVU435" s="1210"/>
      <c r="RVW435" s="1208"/>
      <c r="RVX435" s="1209"/>
      <c r="RVY435" s="1209"/>
      <c r="RVZ435" s="1209"/>
      <c r="RWA435" s="1209"/>
      <c r="RWB435" s="1210"/>
      <c r="RWC435" s="1211"/>
      <c r="RWD435" s="1210"/>
      <c r="RWF435" s="1208"/>
      <c r="RWG435" s="1209"/>
      <c r="RWH435" s="1209"/>
      <c r="RWI435" s="1209"/>
      <c r="RWJ435" s="1209"/>
      <c r="RWK435" s="1210"/>
      <c r="RWL435" s="1211"/>
      <c r="RWM435" s="1210"/>
      <c r="RWO435" s="1208"/>
      <c r="RWP435" s="1209"/>
      <c r="RWQ435" s="1209"/>
      <c r="RWR435" s="1209"/>
      <c r="RWS435" s="1209"/>
      <c r="RWT435" s="1210"/>
      <c r="RWU435" s="1211"/>
      <c r="RWV435" s="1210"/>
      <c r="RWX435" s="1208"/>
      <c r="RWY435" s="1209"/>
      <c r="RWZ435" s="1209"/>
      <c r="RXA435" s="1209"/>
      <c r="RXB435" s="1209"/>
      <c r="RXC435" s="1210"/>
      <c r="RXD435" s="1211"/>
      <c r="RXE435" s="1210"/>
      <c r="RXG435" s="1208"/>
      <c r="RXH435" s="1209"/>
      <c r="RXI435" s="1209"/>
      <c r="RXJ435" s="1209"/>
      <c r="RXK435" s="1209"/>
      <c r="RXL435" s="1210"/>
      <c r="RXM435" s="1211"/>
      <c r="RXN435" s="1210"/>
      <c r="RXP435" s="1208"/>
      <c r="RXQ435" s="1209"/>
      <c r="RXR435" s="1209"/>
      <c r="RXS435" s="1209"/>
      <c r="RXT435" s="1209"/>
      <c r="RXU435" s="1210"/>
      <c r="RXV435" s="1211"/>
      <c r="RXW435" s="1210"/>
      <c r="RXY435" s="1208"/>
      <c r="RXZ435" s="1209"/>
      <c r="RYA435" s="1209"/>
      <c r="RYB435" s="1209"/>
      <c r="RYC435" s="1209"/>
      <c r="RYD435" s="1210"/>
      <c r="RYE435" s="1211"/>
      <c r="RYF435" s="1210"/>
      <c r="RYH435" s="1208"/>
      <c r="RYI435" s="1209"/>
      <c r="RYJ435" s="1209"/>
      <c r="RYK435" s="1209"/>
      <c r="RYL435" s="1209"/>
      <c r="RYM435" s="1210"/>
      <c r="RYN435" s="1211"/>
      <c r="RYO435" s="1210"/>
      <c r="RYQ435" s="1208"/>
      <c r="RYR435" s="1209"/>
      <c r="RYS435" s="1209"/>
      <c r="RYT435" s="1209"/>
      <c r="RYU435" s="1209"/>
      <c r="RYV435" s="1210"/>
      <c r="RYW435" s="1211"/>
      <c r="RYX435" s="1210"/>
      <c r="RYZ435" s="1208"/>
      <c r="RZA435" s="1209"/>
      <c r="RZB435" s="1209"/>
      <c r="RZC435" s="1209"/>
      <c r="RZD435" s="1209"/>
      <c r="RZE435" s="1210"/>
      <c r="RZF435" s="1211"/>
      <c r="RZG435" s="1210"/>
      <c r="RZI435" s="1208"/>
      <c r="RZJ435" s="1209"/>
      <c r="RZK435" s="1209"/>
      <c r="RZL435" s="1209"/>
      <c r="RZM435" s="1209"/>
      <c r="RZN435" s="1210"/>
      <c r="RZO435" s="1211"/>
      <c r="RZP435" s="1210"/>
      <c r="RZR435" s="1208"/>
      <c r="RZS435" s="1209"/>
      <c r="RZT435" s="1209"/>
      <c r="RZU435" s="1209"/>
      <c r="RZV435" s="1209"/>
      <c r="RZW435" s="1210"/>
      <c r="RZX435" s="1211"/>
      <c r="RZY435" s="1210"/>
      <c r="SAA435" s="1208"/>
      <c r="SAB435" s="1209"/>
      <c r="SAC435" s="1209"/>
      <c r="SAD435" s="1209"/>
      <c r="SAE435" s="1209"/>
      <c r="SAF435" s="1210"/>
      <c r="SAG435" s="1211"/>
      <c r="SAH435" s="1210"/>
      <c r="SAJ435" s="1208"/>
      <c r="SAK435" s="1209"/>
      <c r="SAL435" s="1209"/>
      <c r="SAM435" s="1209"/>
      <c r="SAN435" s="1209"/>
      <c r="SAO435" s="1210"/>
      <c r="SAP435" s="1211"/>
      <c r="SAQ435" s="1210"/>
      <c r="SAS435" s="1208"/>
      <c r="SAT435" s="1209"/>
      <c r="SAU435" s="1209"/>
      <c r="SAV435" s="1209"/>
      <c r="SAW435" s="1209"/>
      <c r="SAX435" s="1210"/>
      <c r="SAY435" s="1211"/>
      <c r="SAZ435" s="1210"/>
      <c r="SBB435" s="1208"/>
      <c r="SBC435" s="1209"/>
      <c r="SBD435" s="1209"/>
      <c r="SBE435" s="1209"/>
      <c r="SBF435" s="1209"/>
      <c r="SBG435" s="1210"/>
      <c r="SBH435" s="1211"/>
      <c r="SBI435" s="1210"/>
      <c r="SBK435" s="1208"/>
      <c r="SBL435" s="1209"/>
      <c r="SBM435" s="1209"/>
      <c r="SBN435" s="1209"/>
      <c r="SBO435" s="1209"/>
      <c r="SBP435" s="1210"/>
      <c r="SBQ435" s="1211"/>
      <c r="SBR435" s="1210"/>
      <c r="SBT435" s="1208"/>
      <c r="SBU435" s="1209"/>
      <c r="SBV435" s="1209"/>
      <c r="SBW435" s="1209"/>
      <c r="SBX435" s="1209"/>
      <c r="SBY435" s="1210"/>
      <c r="SBZ435" s="1211"/>
      <c r="SCA435" s="1210"/>
      <c r="SCC435" s="1208"/>
      <c r="SCD435" s="1209"/>
      <c r="SCE435" s="1209"/>
      <c r="SCF435" s="1209"/>
      <c r="SCG435" s="1209"/>
      <c r="SCH435" s="1210"/>
      <c r="SCI435" s="1211"/>
      <c r="SCJ435" s="1210"/>
      <c r="SCL435" s="1208"/>
      <c r="SCM435" s="1209"/>
      <c r="SCN435" s="1209"/>
      <c r="SCO435" s="1209"/>
      <c r="SCP435" s="1209"/>
      <c r="SCQ435" s="1210"/>
      <c r="SCR435" s="1211"/>
      <c r="SCS435" s="1210"/>
      <c r="SCU435" s="1208"/>
      <c r="SCV435" s="1209"/>
      <c r="SCW435" s="1209"/>
      <c r="SCX435" s="1209"/>
      <c r="SCY435" s="1209"/>
      <c r="SCZ435" s="1210"/>
      <c r="SDA435" s="1211"/>
      <c r="SDB435" s="1210"/>
      <c r="SDD435" s="1208"/>
      <c r="SDE435" s="1209"/>
      <c r="SDF435" s="1209"/>
      <c r="SDG435" s="1209"/>
      <c r="SDH435" s="1209"/>
      <c r="SDI435" s="1210"/>
      <c r="SDJ435" s="1211"/>
      <c r="SDK435" s="1210"/>
      <c r="SDM435" s="1208"/>
      <c r="SDN435" s="1209"/>
      <c r="SDO435" s="1209"/>
      <c r="SDP435" s="1209"/>
      <c r="SDQ435" s="1209"/>
      <c r="SDR435" s="1210"/>
      <c r="SDS435" s="1211"/>
      <c r="SDT435" s="1210"/>
      <c r="SDV435" s="1208"/>
      <c r="SDW435" s="1209"/>
      <c r="SDX435" s="1209"/>
      <c r="SDY435" s="1209"/>
      <c r="SDZ435" s="1209"/>
      <c r="SEA435" s="1210"/>
      <c r="SEB435" s="1211"/>
      <c r="SEC435" s="1210"/>
      <c r="SEE435" s="1208"/>
      <c r="SEF435" s="1209"/>
      <c r="SEG435" s="1209"/>
      <c r="SEH435" s="1209"/>
      <c r="SEI435" s="1209"/>
      <c r="SEJ435" s="1210"/>
      <c r="SEK435" s="1211"/>
      <c r="SEL435" s="1210"/>
      <c r="SEN435" s="1208"/>
      <c r="SEO435" s="1209"/>
      <c r="SEP435" s="1209"/>
      <c r="SEQ435" s="1209"/>
      <c r="SER435" s="1209"/>
      <c r="SES435" s="1210"/>
      <c r="SET435" s="1211"/>
      <c r="SEU435" s="1210"/>
      <c r="SEW435" s="1208"/>
      <c r="SEX435" s="1209"/>
      <c r="SEY435" s="1209"/>
      <c r="SEZ435" s="1209"/>
      <c r="SFA435" s="1209"/>
      <c r="SFB435" s="1210"/>
      <c r="SFC435" s="1211"/>
      <c r="SFD435" s="1210"/>
      <c r="SFF435" s="1208"/>
      <c r="SFG435" s="1209"/>
      <c r="SFH435" s="1209"/>
      <c r="SFI435" s="1209"/>
      <c r="SFJ435" s="1209"/>
      <c r="SFK435" s="1210"/>
      <c r="SFL435" s="1211"/>
      <c r="SFM435" s="1210"/>
      <c r="SFO435" s="1208"/>
      <c r="SFP435" s="1209"/>
      <c r="SFQ435" s="1209"/>
      <c r="SFR435" s="1209"/>
      <c r="SFS435" s="1209"/>
      <c r="SFT435" s="1210"/>
      <c r="SFU435" s="1211"/>
      <c r="SFV435" s="1210"/>
      <c r="SFX435" s="1208"/>
      <c r="SFY435" s="1209"/>
      <c r="SFZ435" s="1209"/>
      <c r="SGA435" s="1209"/>
      <c r="SGB435" s="1209"/>
      <c r="SGC435" s="1210"/>
      <c r="SGD435" s="1211"/>
      <c r="SGE435" s="1210"/>
      <c r="SGG435" s="1208"/>
      <c r="SGH435" s="1209"/>
      <c r="SGI435" s="1209"/>
      <c r="SGJ435" s="1209"/>
      <c r="SGK435" s="1209"/>
      <c r="SGL435" s="1210"/>
      <c r="SGM435" s="1211"/>
      <c r="SGN435" s="1210"/>
      <c r="SGP435" s="1208"/>
      <c r="SGQ435" s="1209"/>
      <c r="SGR435" s="1209"/>
      <c r="SGS435" s="1209"/>
      <c r="SGT435" s="1209"/>
      <c r="SGU435" s="1210"/>
      <c r="SGV435" s="1211"/>
      <c r="SGW435" s="1210"/>
      <c r="SGY435" s="1208"/>
      <c r="SGZ435" s="1209"/>
      <c r="SHA435" s="1209"/>
      <c r="SHB435" s="1209"/>
      <c r="SHC435" s="1209"/>
      <c r="SHD435" s="1210"/>
      <c r="SHE435" s="1211"/>
      <c r="SHF435" s="1210"/>
      <c r="SHH435" s="1208"/>
      <c r="SHI435" s="1209"/>
      <c r="SHJ435" s="1209"/>
      <c r="SHK435" s="1209"/>
      <c r="SHL435" s="1209"/>
      <c r="SHM435" s="1210"/>
      <c r="SHN435" s="1211"/>
      <c r="SHO435" s="1210"/>
      <c r="SHQ435" s="1208"/>
      <c r="SHR435" s="1209"/>
      <c r="SHS435" s="1209"/>
      <c r="SHT435" s="1209"/>
      <c r="SHU435" s="1209"/>
      <c r="SHV435" s="1210"/>
      <c r="SHW435" s="1211"/>
      <c r="SHX435" s="1210"/>
      <c r="SHZ435" s="1208"/>
      <c r="SIA435" s="1209"/>
      <c r="SIB435" s="1209"/>
      <c r="SIC435" s="1209"/>
      <c r="SID435" s="1209"/>
      <c r="SIE435" s="1210"/>
      <c r="SIF435" s="1211"/>
      <c r="SIG435" s="1210"/>
      <c r="SII435" s="1208"/>
      <c r="SIJ435" s="1209"/>
      <c r="SIK435" s="1209"/>
      <c r="SIL435" s="1209"/>
      <c r="SIM435" s="1209"/>
      <c r="SIN435" s="1210"/>
      <c r="SIO435" s="1211"/>
      <c r="SIP435" s="1210"/>
      <c r="SIR435" s="1208"/>
      <c r="SIS435" s="1209"/>
      <c r="SIT435" s="1209"/>
      <c r="SIU435" s="1209"/>
      <c r="SIV435" s="1209"/>
      <c r="SIW435" s="1210"/>
      <c r="SIX435" s="1211"/>
      <c r="SIY435" s="1210"/>
      <c r="SJA435" s="1208"/>
      <c r="SJB435" s="1209"/>
      <c r="SJC435" s="1209"/>
      <c r="SJD435" s="1209"/>
      <c r="SJE435" s="1209"/>
      <c r="SJF435" s="1210"/>
      <c r="SJG435" s="1211"/>
      <c r="SJH435" s="1210"/>
      <c r="SJJ435" s="1208"/>
      <c r="SJK435" s="1209"/>
      <c r="SJL435" s="1209"/>
      <c r="SJM435" s="1209"/>
      <c r="SJN435" s="1209"/>
      <c r="SJO435" s="1210"/>
      <c r="SJP435" s="1211"/>
      <c r="SJQ435" s="1210"/>
      <c r="SJS435" s="1208"/>
      <c r="SJT435" s="1209"/>
      <c r="SJU435" s="1209"/>
      <c r="SJV435" s="1209"/>
      <c r="SJW435" s="1209"/>
      <c r="SJX435" s="1210"/>
      <c r="SJY435" s="1211"/>
      <c r="SJZ435" s="1210"/>
      <c r="SKB435" s="1208"/>
      <c r="SKC435" s="1209"/>
      <c r="SKD435" s="1209"/>
      <c r="SKE435" s="1209"/>
      <c r="SKF435" s="1209"/>
      <c r="SKG435" s="1210"/>
      <c r="SKH435" s="1211"/>
      <c r="SKI435" s="1210"/>
      <c r="SKK435" s="1208"/>
      <c r="SKL435" s="1209"/>
      <c r="SKM435" s="1209"/>
      <c r="SKN435" s="1209"/>
      <c r="SKO435" s="1209"/>
      <c r="SKP435" s="1210"/>
      <c r="SKQ435" s="1211"/>
      <c r="SKR435" s="1210"/>
      <c r="SKT435" s="1208"/>
      <c r="SKU435" s="1209"/>
      <c r="SKV435" s="1209"/>
      <c r="SKW435" s="1209"/>
      <c r="SKX435" s="1209"/>
      <c r="SKY435" s="1210"/>
      <c r="SKZ435" s="1211"/>
      <c r="SLA435" s="1210"/>
      <c r="SLC435" s="1208"/>
      <c r="SLD435" s="1209"/>
      <c r="SLE435" s="1209"/>
      <c r="SLF435" s="1209"/>
      <c r="SLG435" s="1209"/>
      <c r="SLH435" s="1210"/>
      <c r="SLI435" s="1211"/>
      <c r="SLJ435" s="1210"/>
      <c r="SLL435" s="1208"/>
      <c r="SLM435" s="1209"/>
      <c r="SLN435" s="1209"/>
      <c r="SLO435" s="1209"/>
      <c r="SLP435" s="1209"/>
      <c r="SLQ435" s="1210"/>
      <c r="SLR435" s="1211"/>
      <c r="SLS435" s="1210"/>
      <c r="SLU435" s="1208"/>
      <c r="SLV435" s="1209"/>
      <c r="SLW435" s="1209"/>
      <c r="SLX435" s="1209"/>
      <c r="SLY435" s="1209"/>
      <c r="SLZ435" s="1210"/>
      <c r="SMA435" s="1211"/>
      <c r="SMB435" s="1210"/>
      <c r="SMD435" s="1208"/>
      <c r="SME435" s="1209"/>
      <c r="SMF435" s="1209"/>
      <c r="SMG435" s="1209"/>
      <c r="SMH435" s="1209"/>
      <c r="SMI435" s="1210"/>
      <c r="SMJ435" s="1211"/>
      <c r="SMK435" s="1210"/>
      <c r="SMM435" s="1208"/>
      <c r="SMN435" s="1209"/>
      <c r="SMO435" s="1209"/>
      <c r="SMP435" s="1209"/>
      <c r="SMQ435" s="1209"/>
      <c r="SMR435" s="1210"/>
      <c r="SMS435" s="1211"/>
      <c r="SMT435" s="1210"/>
      <c r="SMV435" s="1208"/>
      <c r="SMW435" s="1209"/>
      <c r="SMX435" s="1209"/>
      <c r="SMY435" s="1209"/>
      <c r="SMZ435" s="1209"/>
      <c r="SNA435" s="1210"/>
      <c r="SNB435" s="1211"/>
      <c r="SNC435" s="1210"/>
      <c r="SNE435" s="1208"/>
      <c r="SNF435" s="1209"/>
      <c r="SNG435" s="1209"/>
      <c r="SNH435" s="1209"/>
      <c r="SNI435" s="1209"/>
      <c r="SNJ435" s="1210"/>
      <c r="SNK435" s="1211"/>
      <c r="SNL435" s="1210"/>
      <c r="SNN435" s="1208"/>
      <c r="SNO435" s="1209"/>
      <c r="SNP435" s="1209"/>
      <c r="SNQ435" s="1209"/>
      <c r="SNR435" s="1209"/>
      <c r="SNS435" s="1210"/>
      <c r="SNT435" s="1211"/>
      <c r="SNU435" s="1210"/>
      <c r="SNW435" s="1208"/>
      <c r="SNX435" s="1209"/>
      <c r="SNY435" s="1209"/>
      <c r="SNZ435" s="1209"/>
      <c r="SOA435" s="1209"/>
      <c r="SOB435" s="1210"/>
      <c r="SOC435" s="1211"/>
      <c r="SOD435" s="1210"/>
      <c r="SOF435" s="1208"/>
      <c r="SOG435" s="1209"/>
      <c r="SOH435" s="1209"/>
      <c r="SOI435" s="1209"/>
      <c r="SOJ435" s="1209"/>
      <c r="SOK435" s="1210"/>
      <c r="SOL435" s="1211"/>
      <c r="SOM435" s="1210"/>
      <c r="SOO435" s="1208"/>
      <c r="SOP435" s="1209"/>
      <c r="SOQ435" s="1209"/>
      <c r="SOR435" s="1209"/>
      <c r="SOS435" s="1209"/>
      <c r="SOT435" s="1210"/>
      <c r="SOU435" s="1211"/>
      <c r="SOV435" s="1210"/>
      <c r="SOX435" s="1208"/>
      <c r="SOY435" s="1209"/>
      <c r="SOZ435" s="1209"/>
      <c r="SPA435" s="1209"/>
      <c r="SPB435" s="1209"/>
      <c r="SPC435" s="1210"/>
      <c r="SPD435" s="1211"/>
      <c r="SPE435" s="1210"/>
      <c r="SPG435" s="1208"/>
      <c r="SPH435" s="1209"/>
      <c r="SPI435" s="1209"/>
      <c r="SPJ435" s="1209"/>
      <c r="SPK435" s="1209"/>
      <c r="SPL435" s="1210"/>
      <c r="SPM435" s="1211"/>
      <c r="SPN435" s="1210"/>
      <c r="SPP435" s="1208"/>
      <c r="SPQ435" s="1209"/>
      <c r="SPR435" s="1209"/>
      <c r="SPS435" s="1209"/>
      <c r="SPT435" s="1209"/>
      <c r="SPU435" s="1210"/>
      <c r="SPV435" s="1211"/>
      <c r="SPW435" s="1210"/>
      <c r="SPY435" s="1208"/>
      <c r="SPZ435" s="1209"/>
      <c r="SQA435" s="1209"/>
      <c r="SQB435" s="1209"/>
      <c r="SQC435" s="1209"/>
      <c r="SQD435" s="1210"/>
      <c r="SQE435" s="1211"/>
      <c r="SQF435" s="1210"/>
      <c r="SQH435" s="1208"/>
      <c r="SQI435" s="1209"/>
      <c r="SQJ435" s="1209"/>
      <c r="SQK435" s="1209"/>
      <c r="SQL435" s="1209"/>
      <c r="SQM435" s="1210"/>
      <c r="SQN435" s="1211"/>
      <c r="SQO435" s="1210"/>
      <c r="SQQ435" s="1208"/>
      <c r="SQR435" s="1209"/>
      <c r="SQS435" s="1209"/>
      <c r="SQT435" s="1209"/>
      <c r="SQU435" s="1209"/>
      <c r="SQV435" s="1210"/>
      <c r="SQW435" s="1211"/>
      <c r="SQX435" s="1210"/>
      <c r="SQZ435" s="1208"/>
      <c r="SRA435" s="1209"/>
      <c r="SRB435" s="1209"/>
      <c r="SRC435" s="1209"/>
      <c r="SRD435" s="1209"/>
      <c r="SRE435" s="1210"/>
      <c r="SRF435" s="1211"/>
      <c r="SRG435" s="1210"/>
      <c r="SRI435" s="1208"/>
      <c r="SRJ435" s="1209"/>
      <c r="SRK435" s="1209"/>
      <c r="SRL435" s="1209"/>
      <c r="SRM435" s="1209"/>
      <c r="SRN435" s="1210"/>
      <c r="SRO435" s="1211"/>
      <c r="SRP435" s="1210"/>
      <c r="SRR435" s="1208"/>
      <c r="SRS435" s="1209"/>
      <c r="SRT435" s="1209"/>
      <c r="SRU435" s="1209"/>
      <c r="SRV435" s="1209"/>
      <c r="SRW435" s="1210"/>
      <c r="SRX435" s="1211"/>
      <c r="SRY435" s="1210"/>
      <c r="SSA435" s="1208"/>
      <c r="SSB435" s="1209"/>
      <c r="SSC435" s="1209"/>
      <c r="SSD435" s="1209"/>
      <c r="SSE435" s="1209"/>
      <c r="SSF435" s="1210"/>
      <c r="SSG435" s="1211"/>
      <c r="SSH435" s="1210"/>
      <c r="SSJ435" s="1208"/>
      <c r="SSK435" s="1209"/>
      <c r="SSL435" s="1209"/>
      <c r="SSM435" s="1209"/>
      <c r="SSN435" s="1209"/>
      <c r="SSO435" s="1210"/>
      <c r="SSP435" s="1211"/>
      <c r="SSQ435" s="1210"/>
      <c r="SSS435" s="1208"/>
      <c r="SST435" s="1209"/>
      <c r="SSU435" s="1209"/>
      <c r="SSV435" s="1209"/>
      <c r="SSW435" s="1209"/>
      <c r="SSX435" s="1210"/>
      <c r="SSY435" s="1211"/>
      <c r="SSZ435" s="1210"/>
      <c r="STB435" s="1208"/>
      <c r="STC435" s="1209"/>
      <c r="STD435" s="1209"/>
      <c r="STE435" s="1209"/>
      <c r="STF435" s="1209"/>
      <c r="STG435" s="1210"/>
      <c r="STH435" s="1211"/>
      <c r="STI435" s="1210"/>
      <c r="STK435" s="1208"/>
      <c r="STL435" s="1209"/>
      <c r="STM435" s="1209"/>
      <c r="STN435" s="1209"/>
      <c r="STO435" s="1209"/>
      <c r="STP435" s="1210"/>
      <c r="STQ435" s="1211"/>
      <c r="STR435" s="1210"/>
      <c r="STT435" s="1208"/>
      <c r="STU435" s="1209"/>
      <c r="STV435" s="1209"/>
      <c r="STW435" s="1209"/>
      <c r="STX435" s="1209"/>
      <c r="STY435" s="1210"/>
      <c r="STZ435" s="1211"/>
      <c r="SUA435" s="1210"/>
      <c r="SUC435" s="1208"/>
      <c r="SUD435" s="1209"/>
      <c r="SUE435" s="1209"/>
      <c r="SUF435" s="1209"/>
      <c r="SUG435" s="1209"/>
      <c r="SUH435" s="1210"/>
      <c r="SUI435" s="1211"/>
      <c r="SUJ435" s="1210"/>
      <c r="SUL435" s="1208"/>
      <c r="SUM435" s="1209"/>
      <c r="SUN435" s="1209"/>
      <c r="SUO435" s="1209"/>
      <c r="SUP435" s="1209"/>
      <c r="SUQ435" s="1210"/>
      <c r="SUR435" s="1211"/>
      <c r="SUS435" s="1210"/>
      <c r="SUU435" s="1208"/>
      <c r="SUV435" s="1209"/>
      <c r="SUW435" s="1209"/>
      <c r="SUX435" s="1209"/>
      <c r="SUY435" s="1209"/>
      <c r="SUZ435" s="1210"/>
      <c r="SVA435" s="1211"/>
      <c r="SVB435" s="1210"/>
      <c r="SVD435" s="1208"/>
      <c r="SVE435" s="1209"/>
      <c r="SVF435" s="1209"/>
      <c r="SVG435" s="1209"/>
      <c r="SVH435" s="1209"/>
      <c r="SVI435" s="1210"/>
      <c r="SVJ435" s="1211"/>
      <c r="SVK435" s="1210"/>
      <c r="SVM435" s="1208"/>
      <c r="SVN435" s="1209"/>
      <c r="SVO435" s="1209"/>
      <c r="SVP435" s="1209"/>
      <c r="SVQ435" s="1209"/>
      <c r="SVR435" s="1210"/>
      <c r="SVS435" s="1211"/>
      <c r="SVT435" s="1210"/>
      <c r="SVV435" s="1208"/>
      <c r="SVW435" s="1209"/>
      <c r="SVX435" s="1209"/>
      <c r="SVY435" s="1209"/>
      <c r="SVZ435" s="1209"/>
      <c r="SWA435" s="1210"/>
      <c r="SWB435" s="1211"/>
      <c r="SWC435" s="1210"/>
      <c r="SWE435" s="1208"/>
      <c r="SWF435" s="1209"/>
      <c r="SWG435" s="1209"/>
      <c r="SWH435" s="1209"/>
      <c r="SWI435" s="1209"/>
      <c r="SWJ435" s="1210"/>
      <c r="SWK435" s="1211"/>
      <c r="SWL435" s="1210"/>
      <c r="SWN435" s="1208"/>
      <c r="SWO435" s="1209"/>
      <c r="SWP435" s="1209"/>
      <c r="SWQ435" s="1209"/>
      <c r="SWR435" s="1209"/>
      <c r="SWS435" s="1210"/>
      <c r="SWT435" s="1211"/>
      <c r="SWU435" s="1210"/>
      <c r="SWW435" s="1208"/>
      <c r="SWX435" s="1209"/>
      <c r="SWY435" s="1209"/>
      <c r="SWZ435" s="1209"/>
      <c r="SXA435" s="1209"/>
      <c r="SXB435" s="1210"/>
      <c r="SXC435" s="1211"/>
      <c r="SXD435" s="1210"/>
      <c r="SXF435" s="1208"/>
      <c r="SXG435" s="1209"/>
      <c r="SXH435" s="1209"/>
      <c r="SXI435" s="1209"/>
      <c r="SXJ435" s="1209"/>
      <c r="SXK435" s="1210"/>
      <c r="SXL435" s="1211"/>
      <c r="SXM435" s="1210"/>
      <c r="SXO435" s="1208"/>
      <c r="SXP435" s="1209"/>
      <c r="SXQ435" s="1209"/>
      <c r="SXR435" s="1209"/>
      <c r="SXS435" s="1209"/>
      <c r="SXT435" s="1210"/>
      <c r="SXU435" s="1211"/>
      <c r="SXV435" s="1210"/>
      <c r="SXX435" s="1208"/>
      <c r="SXY435" s="1209"/>
      <c r="SXZ435" s="1209"/>
      <c r="SYA435" s="1209"/>
      <c r="SYB435" s="1209"/>
      <c r="SYC435" s="1210"/>
      <c r="SYD435" s="1211"/>
      <c r="SYE435" s="1210"/>
      <c r="SYG435" s="1208"/>
      <c r="SYH435" s="1209"/>
      <c r="SYI435" s="1209"/>
      <c r="SYJ435" s="1209"/>
      <c r="SYK435" s="1209"/>
      <c r="SYL435" s="1210"/>
      <c r="SYM435" s="1211"/>
      <c r="SYN435" s="1210"/>
      <c r="SYP435" s="1208"/>
      <c r="SYQ435" s="1209"/>
      <c r="SYR435" s="1209"/>
      <c r="SYS435" s="1209"/>
      <c r="SYT435" s="1209"/>
      <c r="SYU435" s="1210"/>
      <c r="SYV435" s="1211"/>
      <c r="SYW435" s="1210"/>
      <c r="SYY435" s="1208"/>
      <c r="SYZ435" s="1209"/>
      <c r="SZA435" s="1209"/>
      <c r="SZB435" s="1209"/>
      <c r="SZC435" s="1209"/>
      <c r="SZD435" s="1210"/>
      <c r="SZE435" s="1211"/>
      <c r="SZF435" s="1210"/>
      <c r="SZH435" s="1208"/>
      <c r="SZI435" s="1209"/>
      <c r="SZJ435" s="1209"/>
      <c r="SZK435" s="1209"/>
      <c r="SZL435" s="1209"/>
      <c r="SZM435" s="1210"/>
      <c r="SZN435" s="1211"/>
      <c r="SZO435" s="1210"/>
      <c r="SZQ435" s="1208"/>
      <c r="SZR435" s="1209"/>
      <c r="SZS435" s="1209"/>
      <c r="SZT435" s="1209"/>
      <c r="SZU435" s="1209"/>
      <c r="SZV435" s="1210"/>
      <c r="SZW435" s="1211"/>
      <c r="SZX435" s="1210"/>
      <c r="SZZ435" s="1208"/>
      <c r="TAA435" s="1209"/>
      <c r="TAB435" s="1209"/>
      <c r="TAC435" s="1209"/>
      <c r="TAD435" s="1209"/>
      <c r="TAE435" s="1210"/>
      <c r="TAF435" s="1211"/>
      <c r="TAG435" s="1210"/>
      <c r="TAI435" s="1208"/>
      <c r="TAJ435" s="1209"/>
      <c r="TAK435" s="1209"/>
      <c r="TAL435" s="1209"/>
      <c r="TAM435" s="1209"/>
      <c r="TAN435" s="1210"/>
      <c r="TAO435" s="1211"/>
      <c r="TAP435" s="1210"/>
      <c r="TAR435" s="1208"/>
      <c r="TAS435" s="1209"/>
      <c r="TAT435" s="1209"/>
      <c r="TAU435" s="1209"/>
      <c r="TAV435" s="1209"/>
      <c r="TAW435" s="1210"/>
      <c r="TAX435" s="1211"/>
      <c r="TAY435" s="1210"/>
      <c r="TBA435" s="1208"/>
      <c r="TBB435" s="1209"/>
      <c r="TBC435" s="1209"/>
      <c r="TBD435" s="1209"/>
      <c r="TBE435" s="1209"/>
      <c r="TBF435" s="1210"/>
      <c r="TBG435" s="1211"/>
      <c r="TBH435" s="1210"/>
      <c r="TBJ435" s="1208"/>
      <c r="TBK435" s="1209"/>
      <c r="TBL435" s="1209"/>
      <c r="TBM435" s="1209"/>
      <c r="TBN435" s="1209"/>
      <c r="TBO435" s="1210"/>
      <c r="TBP435" s="1211"/>
      <c r="TBQ435" s="1210"/>
      <c r="TBS435" s="1208"/>
      <c r="TBT435" s="1209"/>
      <c r="TBU435" s="1209"/>
      <c r="TBV435" s="1209"/>
      <c r="TBW435" s="1209"/>
      <c r="TBX435" s="1210"/>
      <c r="TBY435" s="1211"/>
      <c r="TBZ435" s="1210"/>
      <c r="TCB435" s="1208"/>
      <c r="TCC435" s="1209"/>
      <c r="TCD435" s="1209"/>
      <c r="TCE435" s="1209"/>
      <c r="TCF435" s="1209"/>
      <c r="TCG435" s="1210"/>
      <c r="TCH435" s="1211"/>
      <c r="TCI435" s="1210"/>
      <c r="TCK435" s="1208"/>
      <c r="TCL435" s="1209"/>
      <c r="TCM435" s="1209"/>
      <c r="TCN435" s="1209"/>
      <c r="TCO435" s="1209"/>
      <c r="TCP435" s="1210"/>
      <c r="TCQ435" s="1211"/>
      <c r="TCR435" s="1210"/>
      <c r="TCT435" s="1208"/>
      <c r="TCU435" s="1209"/>
      <c r="TCV435" s="1209"/>
      <c r="TCW435" s="1209"/>
      <c r="TCX435" s="1209"/>
      <c r="TCY435" s="1210"/>
      <c r="TCZ435" s="1211"/>
      <c r="TDA435" s="1210"/>
      <c r="TDC435" s="1208"/>
      <c r="TDD435" s="1209"/>
      <c r="TDE435" s="1209"/>
      <c r="TDF435" s="1209"/>
      <c r="TDG435" s="1209"/>
      <c r="TDH435" s="1210"/>
      <c r="TDI435" s="1211"/>
      <c r="TDJ435" s="1210"/>
      <c r="TDL435" s="1208"/>
      <c r="TDM435" s="1209"/>
      <c r="TDN435" s="1209"/>
      <c r="TDO435" s="1209"/>
      <c r="TDP435" s="1209"/>
      <c r="TDQ435" s="1210"/>
      <c r="TDR435" s="1211"/>
      <c r="TDS435" s="1210"/>
      <c r="TDU435" s="1208"/>
      <c r="TDV435" s="1209"/>
      <c r="TDW435" s="1209"/>
      <c r="TDX435" s="1209"/>
      <c r="TDY435" s="1209"/>
      <c r="TDZ435" s="1210"/>
      <c r="TEA435" s="1211"/>
      <c r="TEB435" s="1210"/>
      <c r="TED435" s="1208"/>
      <c r="TEE435" s="1209"/>
      <c r="TEF435" s="1209"/>
      <c r="TEG435" s="1209"/>
      <c r="TEH435" s="1209"/>
      <c r="TEI435" s="1210"/>
      <c r="TEJ435" s="1211"/>
      <c r="TEK435" s="1210"/>
      <c r="TEM435" s="1208"/>
      <c r="TEN435" s="1209"/>
      <c r="TEO435" s="1209"/>
      <c r="TEP435" s="1209"/>
      <c r="TEQ435" s="1209"/>
      <c r="TER435" s="1210"/>
      <c r="TES435" s="1211"/>
      <c r="TET435" s="1210"/>
      <c r="TEV435" s="1208"/>
      <c r="TEW435" s="1209"/>
      <c r="TEX435" s="1209"/>
      <c r="TEY435" s="1209"/>
      <c r="TEZ435" s="1209"/>
      <c r="TFA435" s="1210"/>
      <c r="TFB435" s="1211"/>
      <c r="TFC435" s="1210"/>
      <c r="TFE435" s="1208"/>
      <c r="TFF435" s="1209"/>
      <c r="TFG435" s="1209"/>
      <c r="TFH435" s="1209"/>
      <c r="TFI435" s="1209"/>
      <c r="TFJ435" s="1210"/>
      <c r="TFK435" s="1211"/>
      <c r="TFL435" s="1210"/>
      <c r="TFN435" s="1208"/>
      <c r="TFO435" s="1209"/>
      <c r="TFP435" s="1209"/>
      <c r="TFQ435" s="1209"/>
      <c r="TFR435" s="1209"/>
      <c r="TFS435" s="1210"/>
      <c r="TFT435" s="1211"/>
      <c r="TFU435" s="1210"/>
      <c r="TFW435" s="1208"/>
      <c r="TFX435" s="1209"/>
      <c r="TFY435" s="1209"/>
      <c r="TFZ435" s="1209"/>
      <c r="TGA435" s="1209"/>
      <c r="TGB435" s="1210"/>
      <c r="TGC435" s="1211"/>
      <c r="TGD435" s="1210"/>
      <c r="TGF435" s="1208"/>
      <c r="TGG435" s="1209"/>
      <c r="TGH435" s="1209"/>
      <c r="TGI435" s="1209"/>
      <c r="TGJ435" s="1209"/>
      <c r="TGK435" s="1210"/>
      <c r="TGL435" s="1211"/>
      <c r="TGM435" s="1210"/>
      <c r="TGO435" s="1208"/>
      <c r="TGP435" s="1209"/>
      <c r="TGQ435" s="1209"/>
      <c r="TGR435" s="1209"/>
      <c r="TGS435" s="1209"/>
      <c r="TGT435" s="1210"/>
      <c r="TGU435" s="1211"/>
      <c r="TGV435" s="1210"/>
      <c r="TGX435" s="1208"/>
      <c r="TGY435" s="1209"/>
      <c r="TGZ435" s="1209"/>
      <c r="THA435" s="1209"/>
      <c r="THB435" s="1209"/>
      <c r="THC435" s="1210"/>
      <c r="THD435" s="1211"/>
      <c r="THE435" s="1210"/>
      <c r="THG435" s="1208"/>
      <c r="THH435" s="1209"/>
      <c r="THI435" s="1209"/>
      <c r="THJ435" s="1209"/>
      <c r="THK435" s="1209"/>
      <c r="THL435" s="1210"/>
      <c r="THM435" s="1211"/>
      <c r="THN435" s="1210"/>
      <c r="THP435" s="1208"/>
      <c r="THQ435" s="1209"/>
      <c r="THR435" s="1209"/>
      <c r="THS435" s="1209"/>
      <c r="THT435" s="1209"/>
      <c r="THU435" s="1210"/>
      <c r="THV435" s="1211"/>
      <c r="THW435" s="1210"/>
      <c r="THY435" s="1208"/>
      <c r="THZ435" s="1209"/>
      <c r="TIA435" s="1209"/>
      <c r="TIB435" s="1209"/>
      <c r="TIC435" s="1209"/>
      <c r="TID435" s="1210"/>
      <c r="TIE435" s="1211"/>
      <c r="TIF435" s="1210"/>
      <c r="TIH435" s="1208"/>
      <c r="TII435" s="1209"/>
      <c r="TIJ435" s="1209"/>
      <c r="TIK435" s="1209"/>
      <c r="TIL435" s="1209"/>
      <c r="TIM435" s="1210"/>
      <c r="TIN435" s="1211"/>
      <c r="TIO435" s="1210"/>
      <c r="TIQ435" s="1208"/>
      <c r="TIR435" s="1209"/>
      <c r="TIS435" s="1209"/>
      <c r="TIT435" s="1209"/>
      <c r="TIU435" s="1209"/>
      <c r="TIV435" s="1210"/>
      <c r="TIW435" s="1211"/>
      <c r="TIX435" s="1210"/>
      <c r="TIZ435" s="1208"/>
      <c r="TJA435" s="1209"/>
      <c r="TJB435" s="1209"/>
      <c r="TJC435" s="1209"/>
      <c r="TJD435" s="1209"/>
      <c r="TJE435" s="1210"/>
      <c r="TJF435" s="1211"/>
      <c r="TJG435" s="1210"/>
      <c r="TJI435" s="1208"/>
      <c r="TJJ435" s="1209"/>
      <c r="TJK435" s="1209"/>
      <c r="TJL435" s="1209"/>
      <c r="TJM435" s="1209"/>
      <c r="TJN435" s="1210"/>
      <c r="TJO435" s="1211"/>
      <c r="TJP435" s="1210"/>
      <c r="TJR435" s="1208"/>
      <c r="TJS435" s="1209"/>
      <c r="TJT435" s="1209"/>
      <c r="TJU435" s="1209"/>
      <c r="TJV435" s="1209"/>
      <c r="TJW435" s="1210"/>
      <c r="TJX435" s="1211"/>
      <c r="TJY435" s="1210"/>
      <c r="TKA435" s="1208"/>
      <c r="TKB435" s="1209"/>
      <c r="TKC435" s="1209"/>
      <c r="TKD435" s="1209"/>
      <c r="TKE435" s="1209"/>
      <c r="TKF435" s="1210"/>
      <c r="TKG435" s="1211"/>
      <c r="TKH435" s="1210"/>
      <c r="TKJ435" s="1208"/>
      <c r="TKK435" s="1209"/>
      <c r="TKL435" s="1209"/>
      <c r="TKM435" s="1209"/>
      <c r="TKN435" s="1209"/>
      <c r="TKO435" s="1210"/>
      <c r="TKP435" s="1211"/>
      <c r="TKQ435" s="1210"/>
      <c r="TKS435" s="1208"/>
      <c r="TKT435" s="1209"/>
      <c r="TKU435" s="1209"/>
      <c r="TKV435" s="1209"/>
      <c r="TKW435" s="1209"/>
      <c r="TKX435" s="1210"/>
      <c r="TKY435" s="1211"/>
      <c r="TKZ435" s="1210"/>
      <c r="TLB435" s="1208"/>
      <c r="TLC435" s="1209"/>
      <c r="TLD435" s="1209"/>
      <c r="TLE435" s="1209"/>
      <c r="TLF435" s="1209"/>
      <c r="TLG435" s="1210"/>
      <c r="TLH435" s="1211"/>
      <c r="TLI435" s="1210"/>
      <c r="TLK435" s="1208"/>
      <c r="TLL435" s="1209"/>
      <c r="TLM435" s="1209"/>
      <c r="TLN435" s="1209"/>
      <c r="TLO435" s="1209"/>
      <c r="TLP435" s="1210"/>
      <c r="TLQ435" s="1211"/>
      <c r="TLR435" s="1210"/>
      <c r="TLT435" s="1208"/>
      <c r="TLU435" s="1209"/>
      <c r="TLV435" s="1209"/>
      <c r="TLW435" s="1209"/>
      <c r="TLX435" s="1209"/>
      <c r="TLY435" s="1210"/>
      <c r="TLZ435" s="1211"/>
      <c r="TMA435" s="1210"/>
      <c r="TMC435" s="1208"/>
      <c r="TMD435" s="1209"/>
      <c r="TME435" s="1209"/>
      <c r="TMF435" s="1209"/>
      <c r="TMG435" s="1209"/>
      <c r="TMH435" s="1210"/>
      <c r="TMI435" s="1211"/>
      <c r="TMJ435" s="1210"/>
      <c r="TML435" s="1208"/>
      <c r="TMM435" s="1209"/>
      <c r="TMN435" s="1209"/>
      <c r="TMO435" s="1209"/>
      <c r="TMP435" s="1209"/>
      <c r="TMQ435" s="1210"/>
      <c r="TMR435" s="1211"/>
      <c r="TMS435" s="1210"/>
      <c r="TMU435" s="1208"/>
      <c r="TMV435" s="1209"/>
      <c r="TMW435" s="1209"/>
      <c r="TMX435" s="1209"/>
      <c r="TMY435" s="1209"/>
      <c r="TMZ435" s="1210"/>
      <c r="TNA435" s="1211"/>
      <c r="TNB435" s="1210"/>
      <c r="TND435" s="1208"/>
      <c r="TNE435" s="1209"/>
      <c r="TNF435" s="1209"/>
      <c r="TNG435" s="1209"/>
      <c r="TNH435" s="1209"/>
      <c r="TNI435" s="1210"/>
      <c r="TNJ435" s="1211"/>
      <c r="TNK435" s="1210"/>
      <c r="TNM435" s="1208"/>
      <c r="TNN435" s="1209"/>
      <c r="TNO435" s="1209"/>
      <c r="TNP435" s="1209"/>
      <c r="TNQ435" s="1209"/>
      <c r="TNR435" s="1210"/>
      <c r="TNS435" s="1211"/>
      <c r="TNT435" s="1210"/>
      <c r="TNV435" s="1208"/>
      <c r="TNW435" s="1209"/>
      <c r="TNX435" s="1209"/>
      <c r="TNY435" s="1209"/>
      <c r="TNZ435" s="1209"/>
      <c r="TOA435" s="1210"/>
      <c r="TOB435" s="1211"/>
      <c r="TOC435" s="1210"/>
      <c r="TOE435" s="1208"/>
      <c r="TOF435" s="1209"/>
      <c r="TOG435" s="1209"/>
      <c r="TOH435" s="1209"/>
      <c r="TOI435" s="1209"/>
      <c r="TOJ435" s="1210"/>
      <c r="TOK435" s="1211"/>
      <c r="TOL435" s="1210"/>
      <c r="TON435" s="1208"/>
      <c r="TOO435" s="1209"/>
      <c r="TOP435" s="1209"/>
      <c r="TOQ435" s="1209"/>
      <c r="TOR435" s="1209"/>
      <c r="TOS435" s="1210"/>
      <c r="TOT435" s="1211"/>
      <c r="TOU435" s="1210"/>
      <c r="TOW435" s="1208"/>
      <c r="TOX435" s="1209"/>
      <c r="TOY435" s="1209"/>
      <c r="TOZ435" s="1209"/>
      <c r="TPA435" s="1209"/>
      <c r="TPB435" s="1210"/>
      <c r="TPC435" s="1211"/>
      <c r="TPD435" s="1210"/>
      <c r="TPF435" s="1208"/>
      <c r="TPG435" s="1209"/>
      <c r="TPH435" s="1209"/>
      <c r="TPI435" s="1209"/>
      <c r="TPJ435" s="1209"/>
      <c r="TPK435" s="1210"/>
      <c r="TPL435" s="1211"/>
      <c r="TPM435" s="1210"/>
      <c r="TPO435" s="1208"/>
      <c r="TPP435" s="1209"/>
      <c r="TPQ435" s="1209"/>
      <c r="TPR435" s="1209"/>
      <c r="TPS435" s="1209"/>
      <c r="TPT435" s="1210"/>
      <c r="TPU435" s="1211"/>
      <c r="TPV435" s="1210"/>
      <c r="TPX435" s="1208"/>
      <c r="TPY435" s="1209"/>
      <c r="TPZ435" s="1209"/>
      <c r="TQA435" s="1209"/>
      <c r="TQB435" s="1209"/>
      <c r="TQC435" s="1210"/>
      <c r="TQD435" s="1211"/>
      <c r="TQE435" s="1210"/>
      <c r="TQG435" s="1208"/>
      <c r="TQH435" s="1209"/>
      <c r="TQI435" s="1209"/>
      <c r="TQJ435" s="1209"/>
      <c r="TQK435" s="1209"/>
      <c r="TQL435" s="1210"/>
      <c r="TQM435" s="1211"/>
      <c r="TQN435" s="1210"/>
      <c r="TQP435" s="1208"/>
      <c r="TQQ435" s="1209"/>
      <c r="TQR435" s="1209"/>
      <c r="TQS435" s="1209"/>
      <c r="TQT435" s="1209"/>
      <c r="TQU435" s="1210"/>
      <c r="TQV435" s="1211"/>
      <c r="TQW435" s="1210"/>
      <c r="TQY435" s="1208"/>
      <c r="TQZ435" s="1209"/>
      <c r="TRA435" s="1209"/>
      <c r="TRB435" s="1209"/>
      <c r="TRC435" s="1209"/>
      <c r="TRD435" s="1210"/>
      <c r="TRE435" s="1211"/>
      <c r="TRF435" s="1210"/>
      <c r="TRH435" s="1208"/>
      <c r="TRI435" s="1209"/>
      <c r="TRJ435" s="1209"/>
      <c r="TRK435" s="1209"/>
      <c r="TRL435" s="1209"/>
      <c r="TRM435" s="1210"/>
      <c r="TRN435" s="1211"/>
      <c r="TRO435" s="1210"/>
      <c r="TRQ435" s="1208"/>
      <c r="TRR435" s="1209"/>
      <c r="TRS435" s="1209"/>
      <c r="TRT435" s="1209"/>
      <c r="TRU435" s="1209"/>
      <c r="TRV435" s="1210"/>
      <c r="TRW435" s="1211"/>
      <c r="TRX435" s="1210"/>
      <c r="TRZ435" s="1208"/>
      <c r="TSA435" s="1209"/>
      <c r="TSB435" s="1209"/>
      <c r="TSC435" s="1209"/>
      <c r="TSD435" s="1209"/>
      <c r="TSE435" s="1210"/>
      <c r="TSF435" s="1211"/>
      <c r="TSG435" s="1210"/>
      <c r="TSI435" s="1208"/>
      <c r="TSJ435" s="1209"/>
      <c r="TSK435" s="1209"/>
      <c r="TSL435" s="1209"/>
      <c r="TSM435" s="1209"/>
      <c r="TSN435" s="1210"/>
      <c r="TSO435" s="1211"/>
      <c r="TSP435" s="1210"/>
      <c r="TSR435" s="1208"/>
      <c r="TSS435" s="1209"/>
      <c r="TST435" s="1209"/>
      <c r="TSU435" s="1209"/>
      <c r="TSV435" s="1209"/>
      <c r="TSW435" s="1210"/>
      <c r="TSX435" s="1211"/>
      <c r="TSY435" s="1210"/>
      <c r="TTA435" s="1208"/>
      <c r="TTB435" s="1209"/>
      <c r="TTC435" s="1209"/>
      <c r="TTD435" s="1209"/>
      <c r="TTE435" s="1209"/>
      <c r="TTF435" s="1210"/>
      <c r="TTG435" s="1211"/>
      <c r="TTH435" s="1210"/>
      <c r="TTJ435" s="1208"/>
      <c r="TTK435" s="1209"/>
      <c r="TTL435" s="1209"/>
      <c r="TTM435" s="1209"/>
      <c r="TTN435" s="1209"/>
      <c r="TTO435" s="1210"/>
      <c r="TTP435" s="1211"/>
      <c r="TTQ435" s="1210"/>
      <c r="TTS435" s="1208"/>
      <c r="TTT435" s="1209"/>
      <c r="TTU435" s="1209"/>
      <c r="TTV435" s="1209"/>
      <c r="TTW435" s="1209"/>
      <c r="TTX435" s="1210"/>
      <c r="TTY435" s="1211"/>
      <c r="TTZ435" s="1210"/>
      <c r="TUB435" s="1208"/>
      <c r="TUC435" s="1209"/>
      <c r="TUD435" s="1209"/>
      <c r="TUE435" s="1209"/>
      <c r="TUF435" s="1209"/>
      <c r="TUG435" s="1210"/>
      <c r="TUH435" s="1211"/>
      <c r="TUI435" s="1210"/>
      <c r="TUK435" s="1208"/>
      <c r="TUL435" s="1209"/>
      <c r="TUM435" s="1209"/>
      <c r="TUN435" s="1209"/>
      <c r="TUO435" s="1209"/>
      <c r="TUP435" s="1210"/>
      <c r="TUQ435" s="1211"/>
      <c r="TUR435" s="1210"/>
      <c r="TUT435" s="1208"/>
      <c r="TUU435" s="1209"/>
      <c r="TUV435" s="1209"/>
      <c r="TUW435" s="1209"/>
      <c r="TUX435" s="1209"/>
      <c r="TUY435" s="1210"/>
      <c r="TUZ435" s="1211"/>
      <c r="TVA435" s="1210"/>
      <c r="TVC435" s="1208"/>
      <c r="TVD435" s="1209"/>
      <c r="TVE435" s="1209"/>
      <c r="TVF435" s="1209"/>
      <c r="TVG435" s="1209"/>
      <c r="TVH435" s="1210"/>
      <c r="TVI435" s="1211"/>
      <c r="TVJ435" s="1210"/>
      <c r="TVL435" s="1208"/>
      <c r="TVM435" s="1209"/>
      <c r="TVN435" s="1209"/>
      <c r="TVO435" s="1209"/>
      <c r="TVP435" s="1209"/>
      <c r="TVQ435" s="1210"/>
      <c r="TVR435" s="1211"/>
      <c r="TVS435" s="1210"/>
      <c r="TVU435" s="1208"/>
      <c r="TVV435" s="1209"/>
      <c r="TVW435" s="1209"/>
      <c r="TVX435" s="1209"/>
      <c r="TVY435" s="1209"/>
      <c r="TVZ435" s="1210"/>
      <c r="TWA435" s="1211"/>
      <c r="TWB435" s="1210"/>
      <c r="TWD435" s="1208"/>
      <c r="TWE435" s="1209"/>
      <c r="TWF435" s="1209"/>
      <c r="TWG435" s="1209"/>
      <c r="TWH435" s="1209"/>
      <c r="TWI435" s="1210"/>
      <c r="TWJ435" s="1211"/>
      <c r="TWK435" s="1210"/>
      <c r="TWM435" s="1208"/>
      <c r="TWN435" s="1209"/>
      <c r="TWO435" s="1209"/>
      <c r="TWP435" s="1209"/>
      <c r="TWQ435" s="1209"/>
      <c r="TWR435" s="1210"/>
      <c r="TWS435" s="1211"/>
      <c r="TWT435" s="1210"/>
      <c r="TWV435" s="1208"/>
      <c r="TWW435" s="1209"/>
      <c r="TWX435" s="1209"/>
      <c r="TWY435" s="1209"/>
      <c r="TWZ435" s="1209"/>
      <c r="TXA435" s="1210"/>
      <c r="TXB435" s="1211"/>
      <c r="TXC435" s="1210"/>
      <c r="TXE435" s="1208"/>
      <c r="TXF435" s="1209"/>
      <c r="TXG435" s="1209"/>
      <c r="TXH435" s="1209"/>
      <c r="TXI435" s="1209"/>
      <c r="TXJ435" s="1210"/>
      <c r="TXK435" s="1211"/>
      <c r="TXL435" s="1210"/>
      <c r="TXN435" s="1208"/>
      <c r="TXO435" s="1209"/>
      <c r="TXP435" s="1209"/>
      <c r="TXQ435" s="1209"/>
      <c r="TXR435" s="1209"/>
      <c r="TXS435" s="1210"/>
      <c r="TXT435" s="1211"/>
      <c r="TXU435" s="1210"/>
      <c r="TXW435" s="1208"/>
      <c r="TXX435" s="1209"/>
      <c r="TXY435" s="1209"/>
      <c r="TXZ435" s="1209"/>
      <c r="TYA435" s="1209"/>
      <c r="TYB435" s="1210"/>
      <c r="TYC435" s="1211"/>
      <c r="TYD435" s="1210"/>
      <c r="TYF435" s="1208"/>
      <c r="TYG435" s="1209"/>
      <c r="TYH435" s="1209"/>
      <c r="TYI435" s="1209"/>
      <c r="TYJ435" s="1209"/>
      <c r="TYK435" s="1210"/>
      <c r="TYL435" s="1211"/>
      <c r="TYM435" s="1210"/>
      <c r="TYO435" s="1208"/>
      <c r="TYP435" s="1209"/>
      <c r="TYQ435" s="1209"/>
      <c r="TYR435" s="1209"/>
      <c r="TYS435" s="1209"/>
      <c r="TYT435" s="1210"/>
      <c r="TYU435" s="1211"/>
      <c r="TYV435" s="1210"/>
      <c r="TYX435" s="1208"/>
      <c r="TYY435" s="1209"/>
      <c r="TYZ435" s="1209"/>
      <c r="TZA435" s="1209"/>
      <c r="TZB435" s="1209"/>
      <c r="TZC435" s="1210"/>
      <c r="TZD435" s="1211"/>
      <c r="TZE435" s="1210"/>
      <c r="TZG435" s="1208"/>
      <c r="TZH435" s="1209"/>
      <c r="TZI435" s="1209"/>
      <c r="TZJ435" s="1209"/>
      <c r="TZK435" s="1209"/>
      <c r="TZL435" s="1210"/>
      <c r="TZM435" s="1211"/>
      <c r="TZN435" s="1210"/>
      <c r="TZP435" s="1208"/>
      <c r="TZQ435" s="1209"/>
      <c r="TZR435" s="1209"/>
      <c r="TZS435" s="1209"/>
      <c r="TZT435" s="1209"/>
      <c r="TZU435" s="1210"/>
      <c r="TZV435" s="1211"/>
      <c r="TZW435" s="1210"/>
      <c r="TZY435" s="1208"/>
      <c r="TZZ435" s="1209"/>
      <c r="UAA435" s="1209"/>
      <c r="UAB435" s="1209"/>
      <c r="UAC435" s="1209"/>
      <c r="UAD435" s="1210"/>
      <c r="UAE435" s="1211"/>
      <c r="UAF435" s="1210"/>
      <c r="UAH435" s="1208"/>
      <c r="UAI435" s="1209"/>
      <c r="UAJ435" s="1209"/>
      <c r="UAK435" s="1209"/>
      <c r="UAL435" s="1209"/>
      <c r="UAM435" s="1210"/>
      <c r="UAN435" s="1211"/>
      <c r="UAO435" s="1210"/>
      <c r="UAQ435" s="1208"/>
      <c r="UAR435" s="1209"/>
      <c r="UAS435" s="1209"/>
      <c r="UAT435" s="1209"/>
      <c r="UAU435" s="1209"/>
      <c r="UAV435" s="1210"/>
      <c r="UAW435" s="1211"/>
      <c r="UAX435" s="1210"/>
      <c r="UAZ435" s="1208"/>
      <c r="UBA435" s="1209"/>
      <c r="UBB435" s="1209"/>
      <c r="UBC435" s="1209"/>
      <c r="UBD435" s="1209"/>
      <c r="UBE435" s="1210"/>
      <c r="UBF435" s="1211"/>
      <c r="UBG435" s="1210"/>
      <c r="UBI435" s="1208"/>
      <c r="UBJ435" s="1209"/>
      <c r="UBK435" s="1209"/>
      <c r="UBL435" s="1209"/>
      <c r="UBM435" s="1209"/>
      <c r="UBN435" s="1210"/>
      <c r="UBO435" s="1211"/>
      <c r="UBP435" s="1210"/>
      <c r="UBR435" s="1208"/>
      <c r="UBS435" s="1209"/>
      <c r="UBT435" s="1209"/>
      <c r="UBU435" s="1209"/>
      <c r="UBV435" s="1209"/>
      <c r="UBW435" s="1210"/>
      <c r="UBX435" s="1211"/>
      <c r="UBY435" s="1210"/>
      <c r="UCA435" s="1208"/>
      <c r="UCB435" s="1209"/>
      <c r="UCC435" s="1209"/>
      <c r="UCD435" s="1209"/>
      <c r="UCE435" s="1209"/>
      <c r="UCF435" s="1210"/>
      <c r="UCG435" s="1211"/>
      <c r="UCH435" s="1210"/>
      <c r="UCJ435" s="1208"/>
      <c r="UCK435" s="1209"/>
      <c r="UCL435" s="1209"/>
      <c r="UCM435" s="1209"/>
      <c r="UCN435" s="1209"/>
      <c r="UCO435" s="1210"/>
      <c r="UCP435" s="1211"/>
      <c r="UCQ435" s="1210"/>
      <c r="UCS435" s="1208"/>
      <c r="UCT435" s="1209"/>
      <c r="UCU435" s="1209"/>
      <c r="UCV435" s="1209"/>
      <c r="UCW435" s="1209"/>
      <c r="UCX435" s="1210"/>
      <c r="UCY435" s="1211"/>
      <c r="UCZ435" s="1210"/>
      <c r="UDB435" s="1208"/>
      <c r="UDC435" s="1209"/>
      <c r="UDD435" s="1209"/>
      <c r="UDE435" s="1209"/>
      <c r="UDF435" s="1209"/>
      <c r="UDG435" s="1210"/>
      <c r="UDH435" s="1211"/>
      <c r="UDI435" s="1210"/>
      <c r="UDK435" s="1208"/>
      <c r="UDL435" s="1209"/>
      <c r="UDM435" s="1209"/>
      <c r="UDN435" s="1209"/>
      <c r="UDO435" s="1209"/>
      <c r="UDP435" s="1210"/>
      <c r="UDQ435" s="1211"/>
      <c r="UDR435" s="1210"/>
      <c r="UDT435" s="1208"/>
      <c r="UDU435" s="1209"/>
      <c r="UDV435" s="1209"/>
      <c r="UDW435" s="1209"/>
      <c r="UDX435" s="1209"/>
      <c r="UDY435" s="1210"/>
      <c r="UDZ435" s="1211"/>
      <c r="UEA435" s="1210"/>
      <c r="UEC435" s="1208"/>
      <c r="UED435" s="1209"/>
      <c r="UEE435" s="1209"/>
      <c r="UEF435" s="1209"/>
      <c r="UEG435" s="1209"/>
      <c r="UEH435" s="1210"/>
      <c r="UEI435" s="1211"/>
      <c r="UEJ435" s="1210"/>
      <c r="UEL435" s="1208"/>
      <c r="UEM435" s="1209"/>
      <c r="UEN435" s="1209"/>
      <c r="UEO435" s="1209"/>
      <c r="UEP435" s="1209"/>
      <c r="UEQ435" s="1210"/>
      <c r="UER435" s="1211"/>
      <c r="UES435" s="1210"/>
      <c r="UEU435" s="1208"/>
      <c r="UEV435" s="1209"/>
      <c r="UEW435" s="1209"/>
      <c r="UEX435" s="1209"/>
      <c r="UEY435" s="1209"/>
      <c r="UEZ435" s="1210"/>
      <c r="UFA435" s="1211"/>
      <c r="UFB435" s="1210"/>
      <c r="UFD435" s="1208"/>
      <c r="UFE435" s="1209"/>
      <c r="UFF435" s="1209"/>
      <c r="UFG435" s="1209"/>
      <c r="UFH435" s="1209"/>
      <c r="UFI435" s="1210"/>
      <c r="UFJ435" s="1211"/>
      <c r="UFK435" s="1210"/>
      <c r="UFM435" s="1208"/>
      <c r="UFN435" s="1209"/>
      <c r="UFO435" s="1209"/>
      <c r="UFP435" s="1209"/>
      <c r="UFQ435" s="1209"/>
      <c r="UFR435" s="1210"/>
      <c r="UFS435" s="1211"/>
      <c r="UFT435" s="1210"/>
      <c r="UFV435" s="1208"/>
      <c r="UFW435" s="1209"/>
      <c r="UFX435" s="1209"/>
      <c r="UFY435" s="1209"/>
      <c r="UFZ435" s="1209"/>
      <c r="UGA435" s="1210"/>
      <c r="UGB435" s="1211"/>
      <c r="UGC435" s="1210"/>
      <c r="UGE435" s="1208"/>
      <c r="UGF435" s="1209"/>
      <c r="UGG435" s="1209"/>
      <c r="UGH435" s="1209"/>
      <c r="UGI435" s="1209"/>
      <c r="UGJ435" s="1210"/>
      <c r="UGK435" s="1211"/>
      <c r="UGL435" s="1210"/>
      <c r="UGN435" s="1208"/>
      <c r="UGO435" s="1209"/>
      <c r="UGP435" s="1209"/>
      <c r="UGQ435" s="1209"/>
      <c r="UGR435" s="1209"/>
      <c r="UGS435" s="1210"/>
      <c r="UGT435" s="1211"/>
      <c r="UGU435" s="1210"/>
      <c r="UGW435" s="1208"/>
      <c r="UGX435" s="1209"/>
      <c r="UGY435" s="1209"/>
      <c r="UGZ435" s="1209"/>
      <c r="UHA435" s="1209"/>
      <c r="UHB435" s="1210"/>
      <c r="UHC435" s="1211"/>
      <c r="UHD435" s="1210"/>
      <c r="UHF435" s="1208"/>
      <c r="UHG435" s="1209"/>
      <c r="UHH435" s="1209"/>
      <c r="UHI435" s="1209"/>
      <c r="UHJ435" s="1209"/>
      <c r="UHK435" s="1210"/>
      <c r="UHL435" s="1211"/>
      <c r="UHM435" s="1210"/>
      <c r="UHO435" s="1208"/>
      <c r="UHP435" s="1209"/>
      <c r="UHQ435" s="1209"/>
      <c r="UHR435" s="1209"/>
      <c r="UHS435" s="1209"/>
      <c r="UHT435" s="1210"/>
      <c r="UHU435" s="1211"/>
      <c r="UHV435" s="1210"/>
      <c r="UHX435" s="1208"/>
      <c r="UHY435" s="1209"/>
      <c r="UHZ435" s="1209"/>
      <c r="UIA435" s="1209"/>
      <c r="UIB435" s="1209"/>
      <c r="UIC435" s="1210"/>
      <c r="UID435" s="1211"/>
      <c r="UIE435" s="1210"/>
      <c r="UIG435" s="1208"/>
      <c r="UIH435" s="1209"/>
      <c r="UII435" s="1209"/>
      <c r="UIJ435" s="1209"/>
      <c r="UIK435" s="1209"/>
      <c r="UIL435" s="1210"/>
      <c r="UIM435" s="1211"/>
      <c r="UIN435" s="1210"/>
      <c r="UIP435" s="1208"/>
      <c r="UIQ435" s="1209"/>
      <c r="UIR435" s="1209"/>
      <c r="UIS435" s="1209"/>
      <c r="UIT435" s="1209"/>
      <c r="UIU435" s="1210"/>
      <c r="UIV435" s="1211"/>
      <c r="UIW435" s="1210"/>
      <c r="UIY435" s="1208"/>
      <c r="UIZ435" s="1209"/>
      <c r="UJA435" s="1209"/>
      <c r="UJB435" s="1209"/>
      <c r="UJC435" s="1209"/>
      <c r="UJD435" s="1210"/>
      <c r="UJE435" s="1211"/>
      <c r="UJF435" s="1210"/>
      <c r="UJH435" s="1208"/>
      <c r="UJI435" s="1209"/>
      <c r="UJJ435" s="1209"/>
      <c r="UJK435" s="1209"/>
      <c r="UJL435" s="1209"/>
      <c r="UJM435" s="1210"/>
      <c r="UJN435" s="1211"/>
      <c r="UJO435" s="1210"/>
      <c r="UJQ435" s="1208"/>
      <c r="UJR435" s="1209"/>
      <c r="UJS435" s="1209"/>
      <c r="UJT435" s="1209"/>
      <c r="UJU435" s="1209"/>
      <c r="UJV435" s="1210"/>
      <c r="UJW435" s="1211"/>
      <c r="UJX435" s="1210"/>
      <c r="UJZ435" s="1208"/>
      <c r="UKA435" s="1209"/>
      <c r="UKB435" s="1209"/>
      <c r="UKC435" s="1209"/>
      <c r="UKD435" s="1209"/>
      <c r="UKE435" s="1210"/>
      <c r="UKF435" s="1211"/>
      <c r="UKG435" s="1210"/>
      <c r="UKI435" s="1208"/>
      <c r="UKJ435" s="1209"/>
      <c r="UKK435" s="1209"/>
      <c r="UKL435" s="1209"/>
      <c r="UKM435" s="1209"/>
      <c r="UKN435" s="1210"/>
      <c r="UKO435" s="1211"/>
      <c r="UKP435" s="1210"/>
      <c r="UKR435" s="1208"/>
      <c r="UKS435" s="1209"/>
      <c r="UKT435" s="1209"/>
      <c r="UKU435" s="1209"/>
      <c r="UKV435" s="1209"/>
      <c r="UKW435" s="1210"/>
      <c r="UKX435" s="1211"/>
      <c r="UKY435" s="1210"/>
      <c r="ULA435" s="1208"/>
      <c r="ULB435" s="1209"/>
      <c r="ULC435" s="1209"/>
      <c r="ULD435" s="1209"/>
      <c r="ULE435" s="1209"/>
      <c r="ULF435" s="1210"/>
      <c r="ULG435" s="1211"/>
      <c r="ULH435" s="1210"/>
      <c r="ULJ435" s="1208"/>
      <c r="ULK435" s="1209"/>
      <c r="ULL435" s="1209"/>
      <c r="ULM435" s="1209"/>
      <c r="ULN435" s="1209"/>
      <c r="ULO435" s="1210"/>
      <c r="ULP435" s="1211"/>
      <c r="ULQ435" s="1210"/>
      <c r="ULS435" s="1208"/>
      <c r="ULT435" s="1209"/>
      <c r="ULU435" s="1209"/>
      <c r="ULV435" s="1209"/>
      <c r="ULW435" s="1209"/>
      <c r="ULX435" s="1210"/>
      <c r="ULY435" s="1211"/>
      <c r="ULZ435" s="1210"/>
      <c r="UMB435" s="1208"/>
      <c r="UMC435" s="1209"/>
      <c r="UMD435" s="1209"/>
      <c r="UME435" s="1209"/>
      <c r="UMF435" s="1209"/>
      <c r="UMG435" s="1210"/>
      <c r="UMH435" s="1211"/>
      <c r="UMI435" s="1210"/>
      <c r="UMK435" s="1208"/>
      <c r="UML435" s="1209"/>
      <c r="UMM435" s="1209"/>
      <c r="UMN435" s="1209"/>
      <c r="UMO435" s="1209"/>
      <c r="UMP435" s="1210"/>
      <c r="UMQ435" s="1211"/>
      <c r="UMR435" s="1210"/>
      <c r="UMT435" s="1208"/>
      <c r="UMU435" s="1209"/>
      <c r="UMV435" s="1209"/>
      <c r="UMW435" s="1209"/>
      <c r="UMX435" s="1209"/>
      <c r="UMY435" s="1210"/>
      <c r="UMZ435" s="1211"/>
      <c r="UNA435" s="1210"/>
      <c r="UNC435" s="1208"/>
      <c r="UND435" s="1209"/>
      <c r="UNE435" s="1209"/>
      <c r="UNF435" s="1209"/>
      <c r="UNG435" s="1209"/>
      <c r="UNH435" s="1210"/>
      <c r="UNI435" s="1211"/>
      <c r="UNJ435" s="1210"/>
      <c r="UNL435" s="1208"/>
      <c r="UNM435" s="1209"/>
      <c r="UNN435" s="1209"/>
      <c r="UNO435" s="1209"/>
      <c r="UNP435" s="1209"/>
      <c r="UNQ435" s="1210"/>
      <c r="UNR435" s="1211"/>
      <c r="UNS435" s="1210"/>
      <c r="UNU435" s="1208"/>
      <c r="UNV435" s="1209"/>
      <c r="UNW435" s="1209"/>
      <c r="UNX435" s="1209"/>
      <c r="UNY435" s="1209"/>
      <c r="UNZ435" s="1210"/>
      <c r="UOA435" s="1211"/>
      <c r="UOB435" s="1210"/>
      <c r="UOD435" s="1208"/>
      <c r="UOE435" s="1209"/>
      <c r="UOF435" s="1209"/>
      <c r="UOG435" s="1209"/>
      <c r="UOH435" s="1209"/>
      <c r="UOI435" s="1210"/>
      <c r="UOJ435" s="1211"/>
      <c r="UOK435" s="1210"/>
      <c r="UOM435" s="1208"/>
      <c r="UON435" s="1209"/>
      <c r="UOO435" s="1209"/>
      <c r="UOP435" s="1209"/>
      <c r="UOQ435" s="1209"/>
      <c r="UOR435" s="1210"/>
      <c r="UOS435" s="1211"/>
      <c r="UOT435" s="1210"/>
      <c r="UOV435" s="1208"/>
      <c r="UOW435" s="1209"/>
      <c r="UOX435" s="1209"/>
      <c r="UOY435" s="1209"/>
      <c r="UOZ435" s="1209"/>
      <c r="UPA435" s="1210"/>
      <c r="UPB435" s="1211"/>
      <c r="UPC435" s="1210"/>
      <c r="UPE435" s="1208"/>
      <c r="UPF435" s="1209"/>
      <c r="UPG435" s="1209"/>
      <c r="UPH435" s="1209"/>
      <c r="UPI435" s="1209"/>
      <c r="UPJ435" s="1210"/>
      <c r="UPK435" s="1211"/>
      <c r="UPL435" s="1210"/>
      <c r="UPN435" s="1208"/>
      <c r="UPO435" s="1209"/>
      <c r="UPP435" s="1209"/>
      <c r="UPQ435" s="1209"/>
      <c r="UPR435" s="1209"/>
      <c r="UPS435" s="1210"/>
      <c r="UPT435" s="1211"/>
      <c r="UPU435" s="1210"/>
      <c r="UPW435" s="1208"/>
      <c r="UPX435" s="1209"/>
      <c r="UPY435" s="1209"/>
      <c r="UPZ435" s="1209"/>
      <c r="UQA435" s="1209"/>
      <c r="UQB435" s="1210"/>
      <c r="UQC435" s="1211"/>
      <c r="UQD435" s="1210"/>
      <c r="UQF435" s="1208"/>
      <c r="UQG435" s="1209"/>
      <c r="UQH435" s="1209"/>
      <c r="UQI435" s="1209"/>
      <c r="UQJ435" s="1209"/>
      <c r="UQK435" s="1210"/>
      <c r="UQL435" s="1211"/>
      <c r="UQM435" s="1210"/>
      <c r="UQO435" s="1208"/>
      <c r="UQP435" s="1209"/>
      <c r="UQQ435" s="1209"/>
      <c r="UQR435" s="1209"/>
      <c r="UQS435" s="1209"/>
      <c r="UQT435" s="1210"/>
      <c r="UQU435" s="1211"/>
      <c r="UQV435" s="1210"/>
      <c r="UQX435" s="1208"/>
      <c r="UQY435" s="1209"/>
      <c r="UQZ435" s="1209"/>
      <c r="URA435" s="1209"/>
      <c r="URB435" s="1209"/>
      <c r="URC435" s="1210"/>
      <c r="URD435" s="1211"/>
      <c r="URE435" s="1210"/>
      <c r="URG435" s="1208"/>
      <c r="URH435" s="1209"/>
      <c r="URI435" s="1209"/>
      <c r="URJ435" s="1209"/>
      <c r="URK435" s="1209"/>
      <c r="URL435" s="1210"/>
      <c r="URM435" s="1211"/>
      <c r="URN435" s="1210"/>
      <c r="URP435" s="1208"/>
      <c r="URQ435" s="1209"/>
      <c r="URR435" s="1209"/>
      <c r="URS435" s="1209"/>
      <c r="URT435" s="1209"/>
      <c r="URU435" s="1210"/>
      <c r="URV435" s="1211"/>
      <c r="URW435" s="1210"/>
      <c r="URY435" s="1208"/>
      <c r="URZ435" s="1209"/>
      <c r="USA435" s="1209"/>
      <c r="USB435" s="1209"/>
      <c r="USC435" s="1209"/>
      <c r="USD435" s="1210"/>
      <c r="USE435" s="1211"/>
      <c r="USF435" s="1210"/>
      <c r="USH435" s="1208"/>
      <c r="USI435" s="1209"/>
      <c r="USJ435" s="1209"/>
      <c r="USK435" s="1209"/>
      <c r="USL435" s="1209"/>
      <c r="USM435" s="1210"/>
      <c r="USN435" s="1211"/>
      <c r="USO435" s="1210"/>
      <c r="USQ435" s="1208"/>
      <c r="USR435" s="1209"/>
      <c r="USS435" s="1209"/>
      <c r="UST435" s="1209"/>
      <c r="USU435" s="1209"/>
      <c r="USV435" s="1210"/>
      <c r="USW435" s="1211"/>
      <c r="USX435" s="1210"/>
      <c r="USZ435" s="1208"/>
      <c r="UTA435" s="1209"/>
      <c r="UTB435" s="1209"/>
      <c r="UTC435" s="1209"/>
      <c r="UTD435" s="1209"/>
      <c r="UTE435" s="1210"/>
      <c r="UTF435" s="1211"/>
      <c r="UTG435" s="1210"/>
      <c r="UTI435" s="1208"/>
      <c r="UTJ435" s="1209"/>
      <c r="UTK435" s="1209"/>
      <c r="UTL435" s="1209"/>
      <c r="UTM435" s="1209"/>
      <c r="UTN435" s="1210"/>
      <c r="UTO435" s="1211"/>
      <c r="UTP435" s="1210"/>
      <c r="UTR435" s="1208"/>
      <c r="UTS435" s="1209"/>
      <c r="UTT435" s="1209"/>
      <c r="UTU435" s="1209"/>
      <c r="UTV435" s="1209"/>
      <c r="UTW435" s="1210"/>
      <c r="UTX435" s="1211"/>
      <c r="UTY435" s="1210"/>
      <c r="UUA435" s="1208"/>
      <c r="UUB435" s="1209"/>
      <c r="UUC435" s="1209"/>
      <c r="UUD435" s="1209"/>
      <c r="UUE435" s="1209"/>
      <c r="UUF435" s="1210"/>
      <c r="UUG435" s="1211"/>
      <c r="UUH435" s="1210"/>
      <c r="UUJ435" s="1208"/>
      <c r="UUK435" s="1209"/>
      <c r="UUL435" s="1209"/>
      <c r="UUM435" s="1209"/>
      <c r="UUN435" s="1209"/>
      <c r="UUO435" s="1210"/>
      <c r="UUP435" s="1211"/>
      <c r="UUQ435" s="1210"/>
      <c r="UUS435" s="1208"/>
      <c r="UUT435" s="1209"/>
      <c r="UUU435" s="1209"/>
      <c r="UUV435" s="1209"/>
      <c r="UUW435" s="1209"/>
      <c r="UUX435" s="1210"/>
      <c r="UUY435" s="1211"/>
      <c r="UUZ435" s="1210"/>
      <c r="UVB435" s="1208"/>
      <c r="UVC435" s="1209"/>
      <c r="UVD435" s="1209"/>
      <c r="UVE435" s="1209"/>
      <c r="UVF435" s="1209"/>
      <c r="UVG435" s="1210"/>
      <c r="UVH435" s="1211"/>
      <c r="UVI435" s="1210"/>
      <c r="UVK435" s="1208"/>
      <c r="UVL435" s="1209"/>
      <c r="UVM435" s="1209"/>
      <c r="UVN435" s="1209"/>
      <c r="UVO435" s="1209"/>
      <c r="UVP435" s="1210"/>
      <c r="UVQ435" s="1211"/>
      <c r="UVR435" s="1210"/>
      <c r="UVT435" s="1208"/>
      <c r="UVU435" s="1209"/>
      <c r="UVV435" s="1209"/>
      <c r="UVW435" s="1209"/>
      <c r="UVX435" s="1209"/>
      <c r="UVY435" s="1210"/>
      <c r="UVZ435" s="1211"/>
      <c r="UWA435" s="1210"/>
      <c r="UWC435" s="1208"/>
      <c r="UWD435" s="1209"/>
      <c r="UWE435" s="1209"/>
      <c r="UWF435" s="1209"/>
      <c r="UWG435" s="1209"/>
      <c r="UWH435" s="1210"/>
      <c r="UWI435" s="1211"/>
      <c r="UWJ435" s="1210"/>
      <c r="UWL435" s="1208"/>
      <c r="UWM435" s="1209"/>
      <c r="UWN435" s="1209"/>
      <c r="UWO435" s="1209"/>
      <c r="UWP435" s="1209"/>
      <c r="UWQ435" s="1210"/>
      <c r="UWR435" s="1211"/>
      <c r="UWS435" s="1210"/>
      <c r="UWU435" s="1208"/>
      <c r="UWV435" s="1209"/>
      <c r="UWW435" s="1209"/>
      <c r="UWX435" s="1209"/>
      <c r="UWY435" s="1209"/>
      <c r="UWZ435" s="1210"/>
      <c r="UXA435" s="1211"/>
      <c r="UXB435" s="1210"/>
      <c r="UXD435" s="1208"/>
      <c r="UXE435" s="1209"/>
      <c r="UXF435" s="1209"/>
      <c r="UXG435" s="1209"/>
      <c r="UXH435" s="1209"/>
      <c r="UXI435" s="1210"/>
      <c r="UXJ435" s="1211"/>
      <c r="UXK435" s="1210"/>
      <c r="UXM435" s="1208"/>
      <c r="UXN435" s="1209"/>
      <c r="UXO435" s="1209"/>
      <c r="UXP435" s="1209"/>
      <c r="UXQ435" s="1209"/>
      <c r="UXR435" s="1210"/>
      <c r="UXS435" s="1211"/>
      <c r="UXT435" s="1210"/>
      <c r="UXV435" s="1208"/>
      <c r="UXW435" s="1209"/>
      <c r="UXX435" s="1209"/>
      <c r="UXY435" s="1209"/>
      <c r="UXZ435" s="1209"/>
      <c r="UYA435" s="1210"/>
      <c r="UYB435" s="1211"/>
      <c r="UYC435" s="1210"/>
      <c r="UYE435" s="1208"/>
      <c r="UYF435" s="1209"/>
      <c r="UYG435" s="1209"/>
      <c r="UYH435" s="1209"/>
      <c r="UYI435" s="1209"/>
      <c r="UYJ435" s="1210"/>
      <c r="UYK435" s="1211"/>
      <c r="UYL435" s="1210"/>
      <c r="UYN435" s="1208"/>
      <c r="UYO435" s="1209"/>
      <c r="UYP435" s="1209"/>
      <c r="UYQ435" s="1209"/>
      <c r="UYR435" s="1209"/>
      <c r="UYS435" s="1210"/>
      <c r="UYT435" s="1211"/>
      <c r="UYU435" s="1210"/>
      <c r="UYW435" s="1208"/>
      <c r="UYX435" s="1209"/>
      <c r="UYY435" s="1209"/>
      <c r="UYZ435" s="1209"/>
      <c r="UZA435" s="1209"/>
      <c r="UZB435" s="1210"/>
      <c r="UZC435" s="1211"/>
      <c r="UZD435" s="1210"/>
      <c r="UZF435" s="1208"/>
      <c r="UZG435" s="1209"/>
      <c r="UZH435" s="1209"/>
      <c r="UZI435" s="1209"/>
      <c r="UZJ435" s="1209"/>
      <c r="UZK435" s="1210"/>
      <c r="UZL435" s="1211"/>
      <c r="UZM435" s="1210"/>
      <c r="UZO435" s="1208"/>
      <c r="UZP435" s="1209"/>
      <c r="UZQ435" s="1209"/>
      <c r="UZR435" s="1209"/>
      <c r="UZS435" s="1209"/>
      <c r="UZT435" s="1210"/>
      <c r="UZU435" s="1211"/>
      <c r="UZV435" s="1210"/>
      <c r="UZX435" s="1208"/>
      <c r="UZY435" s="1209"/>
      <c r="UZZ435" s="1209"/>
      <c r="VAA435" s="1209"/>
      <c r="VAB435" s="1209"/>
      <c r="VAC435" s="1210"/>
      <c r="VAD435" s="1211"/>
      <c r="VAE435" s="1210"/>
      <c r="VAG435" s="1208"/>
      <c r="VAH435" s="1209"/>
      <c r="VAI435" s="1209"/>
      <c r="VAJ435" s="1209"/>
      <c r="VAK435" s="1209"/>
      <c r="VAL435" s="1210"/>
      <c r="VAM435" s="1211"/>
      <c r="VAN435" s="1210"/>
      <c r="VAP435" s="1208"/>
      <c r="VAQ435" s="1209"/>
      <c r="VAR435" s="1209"/>
      <c r="VAS435" s="1209"/>
      <c r="VAT435" s="1209"/>
      <c r="VAU435" s="1210"/>
      <c r="VAV435" s="1211"/>
      <c r="VAW435" s="1210"/>
      <c r="VAY435" s="1208"/>
      <c r="VAZ435" s="1209"/>
      <c r="VBA435" s="1209"/>
      <c r="VBB435" s="1209"/>
      <c r="VBC435" s="1209"/>
      <c r="VBD435" s="1210"/>
      <c r="VBE435" s="1211"/>
      <c r="VBF435" s="1210"/>
      <c r="VBH435" s="1208"/>
      <c r="VBI435" s="1209"/>
      <c r="VBJ435" s="1209"/>
      <c r="VBK435" s="1209"/>
      <c r="VBL435" s="1209"/>
      <c r="VBM435" s="1210"/>
      <c r="VBN435" s="1211"/>
      <c r="VBO435" s="1210"/>
      <c r="VBQ435" s="1208"/>
      <c r="VBR435" s="1209"/>
      <c r="VBS435" s="1209"/>
      <c r="VBT435" s="1209"/>
      <c r="VBU435" s="1209"/>
      <c r="VBV435" s="1210"/>
      <c r="VBW435" s="1211"/>
      <c r="VBX435" s="1210"/>
      <c r="VBZ435" s="1208"/>
      <c r="VCA435" s="1209"/>
      <c r="VCB435" s="1209"/>
      <c r="VCC435" s="1209"/>
      <c r="VCD435" s="1209"/>
      <c r="VCE435" s="1210"/>
      <c r="VCF435" s="1211"/>
      <c r="VCG435" s="1210"/>
      <c r="VCI435" s="1208"/>
      <c r="VCJ435" s="1209"/>
      <c r="VCK435" s="1209"/>
      <c r="VCL435" s="1209"/>
      <c r="VCM435" s="1209"/>
      <c r="VCN435" s="1210"/>
      <c r="VCO435" s="1211"/>
      <c r="VCP435" s="1210"/>
      <c r="VCR435" s="1208"/>
      <c r="VCS435" s="1209"/>
      <c r="VCT435" s="1209"/>
      <c r="VCU435" s="1209"/>
      <c r="VCV435" s="1209"/>
      <c r="VCW435" s="1210"/>
      <c r="VCX435" s="1211"/>
      <c r="VCY435" s="1210"/>
      <c r="VDA435" s="1208"/>
      <c r="VDB435" s="1209"/>
      <c r="VDC435" s="1209"/>
      <c r="VDD435" s="1209"/>
      <c r="VDE435" s="1209"/>
      <c r="VDF435" s="1210"/>
      <c r="VDG435" s="1211"/>
      <c r="VDH435" s="1210"/>
      <c r="VDJ435" s="1208"/>
      <c r="VDK435" s="1209"/>
      <c r="VDL435" s="1209"/>
      <c r="VDM435" s="1209"/>
      <c r="VDN435" s="1209"/>
      <c r="VDO435" s="1210"/>
      <c r="VDP435" s="1211"/>
      <c r="VDQ435" s="1210"/>
      <c r="VDS435" s="1208"/>
      <c r="VDT435" s="1209"/>
      <c r="VDU435" s="1209"/>
      <c r="VDV435" s="1209"/>
      <c r="VDW435" s="1209"/>
      <c r="VDX435" s="1210"/>
      <c r="VDY435" s="1211"/>
      <c r="VDZ435" s="1210"/>
      <c r="VEB435" s="1208"/>
      <c r="VEC435" s="1209"/>
      <c r="VED435" s="1209"/>
      <c r="VEE435" s="1209"/>
      <c r="VEF435" s="1209"/>
      <c r="VEG435" s="1210"/>
      <c r="VEH435" s="1211"/>
      <c r="VEI435" s="1210"/>
      <c r="VEK435" s="1208"/>
      <c r="VEL435" s="1209"/>
      <c r="VEM435" s="1209"/>
      <c r="VEN435" s="1209"/>
      <c r="VEO435" s="1209"/>
      <c r="VEP435" s="1210"/>
      <c r="VEQ435" s="1211"/>
      <c r="VER435" s="1210"/>
      <c r="VET435" s="1208"/>
      <c r="VEU435" s="1209"/>
      <c r="VEV435" s="1209"/>
      <c r="VEW435" s="1209"/>
      <c r="VEX435" s="1209"/>
      <c r="VEY435" s="1210"/>
      <c r="VEZ435" s="1211"/>
      <c r="VFA435" s="1210"/>
      <c r="VFC435" s="1208"/>
      <c r="VFD435" s="1209"/>
      <c r="VFE435" s="1209"/>
      <c r="VFF435" s="1209"/>
      <c r="VFG435" s="1209"/>
      <c r="VFH435" s="1210"/>
      <c r="VFI435" s="1211"/>
      <c r="VFJ435" s="1210"/>
      <c r="VFL435" s="1208"/>
      <c r="VFM435" s="1209"/>
      <c r="VFN435" s="1209"/>
      <c r="VFO435" s="1209"/>
      <c r="VFP435" s="1209"/>
      <c r="VFQ435" s="1210"/>
      <c r="VFR435" s="1211"/>
      <c r="VFS435" s="1210"/>
      <c r="VFU435" s="1208"/>
      <c r="VFV435" s="1209"/>
      <c r="VFW435" s="1209"/>
      <c r="VFX435" s="1209"/>
      <c r="VFY435" s="1209"/>
      <c r="VFZ435" s="1210"/>
      <c r="VGA435" s="1211"/>
      <c r="VGB435" s="1210"/>
      <c r="VGD435" s="1208"/>
      <c r="VGE435" s="1209"/>
      <c r="VGF435" s="1209"/>
      <c r="VGG435" s="1209"/>
      <c r="VGH435" s="1209"/>
      <c r="VGI435" s="1210"/>
      <c r="VGJ435" s="1211"/>
      <c r="VGK435" s="1210"/>
      <c r="VGM435" s="1208"/>
      <c r="VGN435" s="1209"/>
      <c r="VGO435" s="1209"/>
      <c r="VGP435" s="1209"/>
      <c r="VGQ435" s="1209"/>
      <c r="VGR435" s="1210"/>
      <c r="VGS435" s="1211"/>
      <c r="VGT435" s="1210"/>
      <c r="VGV435" s="1208"/>
      <c r="VGW435" s="1209"/>
      <c r="VGX435" s="1209"/>
      <c r="VGY435" s="1209"/>
      <c r="VGZ435" s="1209"/>
      <c r="VHA435" s="1210"/>
      <c r="VHB435" s="1211"/>
      <c r="VHC435" s="1210"/>
      <c r="VHE435" s="1208"/>
      <c r="VHF435" s="1209"/>
      <c r="VHG435" s="1209"/>
      <c r="VHH435" s="1209"/>
      <c r="VHI435" s="1209"/>
      <c r="VHJ435" s="1210"/>
      <c r="VHK435" s="1211"/>
      <c r="VHL435" s="1210"/>
      <c r="VHN435" s="1208"/>
      <c r="VHO435" s="1209"/>
      <c r="VHP435" s="1209"/>
      <c r="VHQ435" s="1209"/>
      <c r="VHR435" s="1209"/>
      <c r="VHS435" s="1210"/>
      <c r="VHT435" s="1211"/>
      <c r="VHU435" s="1210"/>
      <c r="VHW435" s="1208"/>
      <c r="VHX435" s="1209"/>
      <c r="VHY435" s="1209"/>
      <c r="VHZ435" s="1209"/>
      <c r="VIA435" s="1209"/>
      <c r="VIB435" s="1210"/>
      <c r="VIC435" s="1211"/>
      <c r="VID435" s="1210"/>
      <c r="VIF435" s="1208"/>
      <c r="VIG435" s="1209"/>
      <c r="VIH435" s="1209"/>
      <c r="VII435" s="1209"/>
      <c r="VIJ435" s="1209"/>
      <c r="VIK435" s="1210"/>
      <c r="VIL435" s="1211"/>
      <c r="VIM435" s="1210"/>
      <c r="VIO435" s="1208"/>
      <c r="VIP435" s="1209"/>
      <c r="VIQ435" s="1209"/>
      <c r="VIR435" s="1209"/>
      <c r="VIS435" s="1209"/>
      <c r="VIT435" s="1210"/>
      <c r="VIU435" s="1211"/>
      <c r="VIV435" s="1210"/>
      <c r="VIX435" s="1208"/>
      <c r="VIY435" s="1209"/>
      <c r="VIZ435" s="1209"/>
      <c r="VJA435" s="1209"/>
      <c r="VJB435" s="1209"/>
      <c r="VJC435" s="1210"/>
      <c r="VJD435" s="1211"/>
      <c r="VJE435" s="1210"/>
      <c r="VJG435" s="1208"/>
      <c r="VJH435" s="1209"/>
      <c r="VJI435" s="1209"/>
      <c r="VJJ435" s="1209"/>
      <c r="VJK435" s="1209"/>
      <c r="VJL435" s="1210"/>
      <c r="VJM435" s="1211"/>
      <c r="VJN435" s="1210"/>
      <c r="VJP435" s="1208"/>
      <c r="VJQ435" s="1209"/>
      <c r="VJR435" s="1209"/>
      <c r="VJS435" s="1209"/>
      <c r="VJT435" s="1209"/>
      <c r="VJU435" s="1210"/>
      <c r="VJV435" s="1211"/>
      <c r="VJW435" s="1210"/>
      <c r="VJY435" s="1208"/>
      <c r="VJZ435" s="1209"/>
      <c r="VKA435" s="1209"/>
      <c r="VKB435" s="1209"/>
      <c r="VKC435" s="1209"/>
      <c r="VKD435" s="1210"/>
      <c r="VKE435" s="1211"/>
      <c r="VKF435" s="1210"/>
      <c r="VKH435" s="1208"/>
      <c r="VKI435" s="1209"/>
      <c r="VKJ435" s="1209"/>
      <c r="VKK435" s="1209"/>
      <c r="VKL435" s="1209"/>
      <c r="VKM435" s="1210"/>
      <c r="VKN435" s="1211"/>
      <c r="VKO435" s="1210"/>
      <c r="VKQ435" s="1208"/>
      <c r="VKR435" s="1209"/>
      <c r="VKS435" s="1209"/>
      <c r="VKT435" s="1209"/>
      <c r="VKU435" s="1209"/>
      <c r="VKV435" s="1210"/>
      <c r="VKW435" s="1211"/>
      <c r="VKX435" s="1210"/>
      <c r="VKZ435" s="1208"/>
      <c r="VLA435" s="1209"/>
      <c r="VLB435" s="1209"/>
      <c r="VLC435" s="1209"/>
      <c r="VLD435" s="1209"/>
      <c r="VLE435" s="1210"/>
      <c r="VLF435" s="1211"/>
      <c r="VLG435" s="1210"/>
      <c r="VLI435" s="1208"/>
      <c r="VLJ435" s="1209"/>
      <c r="VLK435" s="1209"/>
      <c r="VLL435" s="1209"/>
      <c r="VLM435" s="1209"/>
      <c r="VLN435" s="1210"/>
      <c r="VLO435" s="1211"/>
      <c r="VLP435" s="1210"/>
      <c r="VLR435" s="1208"/>
      <c r="VLS435" s="1209"/>
      <c r="VLT435" s="1209"/>
      <c r="VLU435" s="1209"/>
      <c r="VLV435" s="1209"/>
      <c r="VLW435" s="1210"/>
      <c r="VLX435" s="1211"/>
      <c r="VLY435" s="1210"/>
      <c r="VMA435" s="1208"/>
      <c r="VMB435" s="1209"/>
      <c r="VMC435" s="1209"/>
      <c r="VMD435" s="1209"/>
      <c r="VME435" s="1209"/>
      <c r="VMF435" s="1210"/>
      <c r="VMG435" s="1211"/>
      <c r="VMH435" s="1210"/>
      <c r="VMJ435" s="1208"/>
      <c r="VMK435" s="1209"/>
      <c r="VML435" s="1209"/>
      <c r="VMM435" s="1209"/>
      <c r="VMN435" s="1209"/>
      <c r="VMO435" s="1210"/>
      <c r="VMP435" s="1211"/>
      <c r="VMQ435" s="1210"/>
      <c r="VMS435" s="1208"/>
      <c r="VMT435" s="1209"/>
      <c r="VMU435" s="1209"/>
      <c r="VMV435" s="1209"/>
      <c r="VMW435" s="1209"/>
      <c r="VMX435" s="1210"/>
      <c r="VMY435" s="1211"/>
      <c r="VMZ435" s="1210"/>
      <c r="VNB435" s="1208"/>
      <c r="VNC435" s="1209"/>
      <c r="VND435" s="1209"/>
      <c r="VNE435" s="1209"/>
      <c r="VNF435" s="1209"/>
      <c r="VNG435" s="1210"/>
      <c r="VNH435" s="1211"/>
      <c r="VNI435" s="1210"/>
      <c r="VNK435" s="1208"/>
      <c r="VNL435" s="1209"/>
      <c r="VNM435" s="1209"/>
      <c r="VNN435" s="1209"/>
      <c r="VNO435" s="1209"/>
      <c r="VNP435" s="1210"/>
      <c r="VNQ435" s="1211"/>
      <c r="VNR435" s="1210"/>
      <c r="VNT435" s="1208"/>
      <c r="VNU435" s="1209"/>
      <c r="VNV435" s="1209"/>
      <c r="VNW435" s="1209"/>
      <c r="VNX435" s="1209"/>
      <c r="VNY435" s="1210"/>
      <c r="VNZ435" s="1211"/>
      <c r="VOA435" s="1210"/>
      <c r="VOC435" s="1208"/>
      <c r="VOD435" s="1209"/>
      <c r="VOE435" s="1209"/>
      <c r="VOF435" s="1209"/>
      <c r="VOG435" s="1209"/>
      <c r="VOH435" s="1210"/>
      <c r="VOI435" s="1211"/>
      <c r="VOJ435" s="1210"/>
      <c r="VOL435" s="1208"/>
      <c r="VOM435" s="1209"/>
      <c r="VON435" s="1209"/>
      <c r="VOO435" s="1209"/>
      <c r="VOP435" s="1209"/>
      <c r="VOQ435" s="1210"/>
      <c r="VOR435" s="1211"/>
      <c r="VOS435" s="1210"/>
      <c r="VOU435" s="1208"/>
      <c r="VOV435" s="1209"/>
      <c r="VOW435" s="1209"/>
      <c r="VOX435" s="1209"/>
      <c r="VOY435" s="1209"/>
      <c r="VOZ435" s="1210"/>
      <c r="VPA435" s="1211"/>
      <c r="VPB435" s="1210"/>
      <c r="VPD435" s="1208"/>
      <c r="VPE435" s="1209"/>
      <c r="VPF435" s="1209"/>
      <c r="VPG435" s="1209"/>
      <c r="VPH435" s="1209"/>
      <c r="VPI435" s="1210"/>
      <c r="VPJ435" s="1211"/>
      <c r="VPK435" s="1210"/>
      <c r="VPM435" s="1208"/>
      <c r="VPN435" s="1209"/>
      <c r="VPO435" s="1209"/>
      <c r="VPP435" s="1209"/>
      <c r="VPQ435" s="1209"/>
      <c r="VPR435" s="1210"/>
      <c r="VPS435" s="1211"/>
      <c r="VPT435" s="1210"/>
      <c r="VPV435" s="1208"/>
      <c r="VPW435" s="1209"/>
      <c r="VPX435" s="1209"/>
      <c r="VPY435" s="1209"/>
      <c r="VPZ435" s="1209"/>
      <c r="VQA435" s="1210"/>
      <c r="VQB435" s="1211"/>
      <c r="VQC435" s="1210"/>
      <c r="VQE435" s="1208"/>
      <c r="VQF435" s="1209"/>
      <c r="VQG435" s="1209"/>
      <c r="VQH435" s="1209"/>
      <c r="VQI435" s="1209"/>
      <c r="VQJ435" s="1210"/>
      <c r="VQK435" s="1211"/>
      <c r="VQL435" s="1210"/>
      <c r="VQN435" s="1208"/>
      <c r="VQO435" s="1209"/>
      <c r="VQP435" s="1209"/>
      <c r="VQQ435" s="1209"/>
      <c r="VQR435" s="1209"/>
      <c r="VQS435" s="1210"/>
      <c r="VQT435" s="1211"/>
      <c r="VQU435" s="1210"/>
      <c r="VQW435" s="1208"/>
      <c r="VQX435" s="1209"/>
      <c r="VQY435" s="1209"/>
      <c r="VQZ435" s="1209"/>
      <c r="VRA435" s="1209"/>
      <c r="VRB435" s="1210"/>
      <c r="VRC435" s="1211"/>
      <c r="VRD435" s="1210"/>
      <c r="VRF435" s="1208"/>
      <c r="VRG435" s="1209"/>
      <c r="VRH435" s="1209"/>
      <c r="VRI435" s="1209"/>
      <c r="VRJ435" s="1209"/>
      <c r="VRK435" s="1210"/>
      <c r="VRL435" s="1211"/>
      <c r="VRM435" s="1210"/>
      <c r="VRO435" s="1208"/>
      <c r="VRP435" s="1209"/>
      <c r="VRQ435" s="1209"/>
      <c r="VRR435" s="1209"/>
      <c r="VRS435" s="1209"/>
      <c r="VRT435" s="1210"/>
      <c r="VRU435" s="1211"/>
      <c r="VRV435" s="1210"/>
      <c r="VRX435" s="1208"/>
      <c r="VRY435" s="1209"/>
      <c r="VRZ435" s="1209"/>
      <c r="VSA435" s="1209"/>
      <c r="VSB435" s="1209"/>
      <c r="VSC435" s="1210"/>
      <c r="VSD435" s="1211"/>
      <c r="VSE435" s="1210"/>
      <c r="VSG435" s="1208"/>
      <c r="VSH435" s="1209"/>
      <c r="VSI435" s="1209"/>
      <c r="VSJ435" s="1209"/>
      <c r="VSK435" s="1209"/>
      <c r="VSL435" s="1210"/>
      <c r="VSM435" s="1211"/>
      <c r="VSN435" s="1210"/>
      <c r="VSP435" s="1208"/>
      <c r="VSQ435" s="1209"/>
      <c r="VSR435" s="1209"/>
      <c r="VSS435" s="1209"/>
      <c r="VST435" s="1209"/>
      <c r="VSU435" s="1210"/>
      <c r="VSV435" s="1211"/>
      <c r="VSW435" s="1210"/>
      <c r="VSY435" s="1208"/>
      <c r="VSZ435" s="1209"/>
      <c r="VTA435" s="1209"/>
      <c r="VTB435" s="1209"/>
      <c r="VTC435" s="1209"/>
      <c r="VTD435" s="1210"/>
      <c r="VTE435" s="1211"/>
      <c r="VTF435" s="1210"/>
      <c r="VTH435" s="1208"/>
      <c r="VTI435" s="1209"/>
      <c r="VTJ435" s="1209"/>
      <c r="VTK435" s="1209"/>
      <c r="VTL435" s="1209"/>
      <c r="VTM435" s="1210"/>
      <c r="VTN435" s="1211"/>
      <c r="VTO435" s="1210"/>
      <c r="VTQ435" s="1208"/>
      <c r="VTR435" s="1209"/>
      <c r="VTS435" s="1209"/>
      <c r="VTT435" s="1209"/>
      <c r="VTU435" s="1209"/>
      <c r="VTV435" s="1210"/>
      <c r="VTW435" s="1211"/>
      <c r="VTX435" s="1210"/>
      <c r="VTZ435" s="1208"/>
      <c r="VUA435" s="1209"/>
      <c r="VUB435" s="1209"/>
      <c r="VUC435" s="1209"/>
      <c r="VUD435" s="1209"/>
      <c r="VUE435" s="1210"/>
      <c r="VUF435" s="1211"/>
      <c r="VUG435" s="1210"/>
      <c r="VUI435" s="1208"/>
      <c r="VUJ435" s="1209"/>
      <c r="VUK435" s="1209"/>
      <c r="VUL435" s="1209"/>
      <c r="VUM435" s="1209"/>
      <c r="VUN435" s="1210"/>
      <c r="VUO435" s="1211"/>
      <c r="VUP435" s="1210"/>
      <c r="VUR435" s="1208"/>
      <c r="VUS435" s="1209"/>
      <c r="VUT435" s="1209"/>
      <c r="VUU435" s="1209"/>
      <c r="VUV435" s="1209"/>
      <c r="VUW435" s="1210"/>
      <c r="VUX435" s="1211"/>
      <c r="VUY435" s="1210"/>
      <c r="VVA435" s="1208"/>
      <c r="VVB435" s="1209"/>
      <c r="VVC435" s="1209"/>
      <c r="VVD435" s="1209"/>
      <c r="VVE435" s="1209"/>
      <c r="VVF435" s="1210"/>
      <c r="VVG435" s="1211"/>
      <c r="VVH435" s="1210"/>
      <c r="VVJ435" s="1208"/>
      <c r="VVK435" s="1209"/>
      <c r="VVL435" s="1209"/>
      <c r="VVM435" s="1209"/>
      <c r="VVN435" s="1209"/>
      <c r="VVO435" s="1210"/>
      <c r="VVP435" s="1211"/>
      <c r="VVQ435" s="1210"/>
      <c r="VVS435" s="1208"/>
      <c r="VVT435" s="1209"/>
      <c r="VVU435" s="1209"/>
      <c r="VVV435" s="1209"/>
      <c r="VVW435" s="1209"/>
      <c r="VVX435" s="1210"/>
      <c r="VVY435" s="1211"/>
      <c r="VVZ435" s="1210"/>
      <c r="VWB435" s="1208"/>
      <c r="VWC435" s="1209"/>
      <c r="VWD435" s="1209"/>
      <c r="VWE435" s="1209"/>
      <c r="VWF435" s="1209"/>
      <c r="VWG435" s="1210"/>
      <c r="VWH435" s="1211"/>
      <c r="VWI435" s="1210"/>
      <c r="VWK435" s="1208"/>
      <c r="VWL435" s="1209"/>
      <c r="VWM435" s="1209"/>
      <c r="VWN435" s="1209"/>
      <c r="VWO435" s="1209"/>
      <c r="VWP435" s="1210"/>
      <c r="VWQ435" s="1211"/>
      <c r="VWR435" s="1210"/>
      <c r="VWT435" s="1208"/>
      <c r="VWU435" s="1209"/>
      <c r="VWV435" s="1209"/>
      <c r="VWW435" s="1209"/>
      <c r="VWX435" s="1209"/>
      <c r="VWY435" s="1210"/>
      <c r="VWZ435" s="1211"/>
      <c r="VXA435" s="1210"/>
      <c r="VXC435" s="1208"/>
      <c r="VXD435" s="1209"/>
      <c r="VXE435" s="1209"/>
      <c r="VXF435" s="1209"/>
      <c r="VXG435" s="1209"/>
      <c r="VXH435" s="1210"/>
      <c r="VXI435" s="1211"/>
      <c r="VXJ435" s="1210"/>
      <c r="VXL435" s="1208"/>
      <c r="VXM435" s="1209"/>
      <c r="VXN435" s="1209"/>
      <c r="VXO435" s="1209"/>
      <c r="VXP435" s="1209"/>
      <c r="VXQ435" s="1210"/>
      <c r="VXR435" s="1211"/>
      <c r="VXS435" s="1210"/>
      <c r="VXU435" s="1208"/>
      <c r="VXV435" s="1209"/>
      <c r="VXW435" s="1209"/>
      <c r="VXX435" s="1209"/>
      <c r="VXY435" s="1209"/>
      <c r="VXZ435" s="1210"/>
      <c r="VYA435" s="1211"/>
      <c r="VYB435" s="1210"/>
      <c r="VYD435" s="1208"/>
      <c r="VYE435" s="1209"/>
      <c r="VYF435" s="1209"/>
      <c r="VYG435" s="1209"/>
      <c r="VYH435" s="1209"/>
      <c r="VYI435" s="1210"/>
      <c r="VYJ435" s="1211"/>
      <c r="VYK435" s="1210"/>
      <c r="VYM435" s="1208"/>
      <c r="VYN435" s="1209"/>
      <c r="VYO435" s="1209"/>
      <c r="VYP435" s="1209"/>
      <c r="VYQ435" s="1209"/>
      <c r="VYR435" s="1210"/>
      <c r="VYS435" s="1211"/>
      <c r="VYT435" s="1210"/>
      <c r="VYV435" s="1208"/>
      <c r="VYW435" s="1209"/>
      <c r="VYX435" s="1209"/>
      <c r="VYY435" s="1209"/>
      <c r="VYZ435" s="1209"/>
      <c r="VZA435" s="1210"/>
      <c r="VZB435" s="1211"/>
      <c r="VZC435" s="1210"/>
      <c r="VZE435" s="1208"/>
      <c r="VZF435" s="1209"/>
      <c r="VZG435" s="1209"/>
      <c r="VZH435" s="1209"/>
      <c r="VZI435" s="1209"/>
      <c r="VZJ435" s="1210"/>
      <c r="VZK435" s="1211"/>
      <c r="VZL435" s="1210"/>
      <c r="VZN435" s="1208"/>
      <c r="VZO435" s="1209"/>
      <c r="VZP435" s="1209"/>
      <c r="VZQ435" s="1209"/>
      <c r="VZR435" s="1209"/>
      <c r="VZS435" s="1210"/>
      <c r="VZT435" s="1211"/>
      <c r="VZU435" s="1210"/>
      <c r="VZW435" s="1208"/>
      <c r="VZX435" s="1209"/>
      <c r="VZY435" s="1209"/>
      <c r="VZZ435" s="1209"/>
      <c r="WAA435" s="1209"/>
      <c r="WAB435" s="1210"/>
      <c r="WAC435" s="1211"/>
      <c r="WAD435" s="1210"/>
      <c r="WAF435" s="1208"/>
      <c r="WAG435" s="1209"/>
      <c r="WAH435" s="1209"/>
      <c r="WAI435" s="1209"/>
      <c r="WAJ435" s="1209"/>
      <c r="WAK435" s="1210"/>
      <c r="WAL435" s="1211"/>
      <c r="WAM435" s="1210"/>
      <c r="WAO435" s="1208"/>
      <c r="WAP435" s="1209"/>
      <c r="WAQ435" s="1209"/>
      <c r="WAR435" s="1209"/>
      <c r="WAS435" s="1209"/>
      <c r="WAT435" s="1210"/>
      <c r="WAU435" s="1211"/>
      <c r="WAV435" s="1210"/>
      <c r="WAX435" s="1208"/>
      <c r="WAY435" s="1209"/>
      <c r="WAZ435" s="1209"/>
      <c r="WBA435" s="1209"/>
      <c r="WBB435" s="1209"/>
      <c r="WBC435" s="1210"/>
      <c r="WBD435" s="1211"/>
      <c r="WBE435" s="1210"/>
      <c r="WBG435" s="1208"/>
      <c r="WBH435" s="1209"/>
      <c r="WBI435" s="1209"/>
      <c r="WBJ435" s="1209"/>
      <c r="WBK435" s="1209"/>
      <c r="WBL435" s="1210"/>
      <c r="WBM435" s="1211"/>
      <c r="WBN435" s="1210"/>
      <c r="WBP435" s="1208"/>
      <c r="WBQ435" s="1209"/>
      <c r="WBR435" s="1209"/>
      <c r="WBS435" s="1209"/>
      <c r="WBT435" s="1209"/>
      <c r="WBU435" s="1210"/>
      <c r="WBV435" s="1211"/>
      <c r="WBW435" s="1210"/>
      <c r="WBY435" s="1208"/>
      <c r="WBZ435" s="1209"/>
      <c r="WCA435" s="1209"/>
      <c r="WCB435" s="1209"/>
      <c r="WCC435" s="1209"/>
      <c r="WCD435" s="1210"/>
      <c r="WCE435" s="1211"/>
      <c r="WCF435" s="1210"/>
      <c r="WCH435" s="1208"/>
      <c r="WCI435" s="1209"/>
      <c r="WCJ435" s="1209"/>
      <c r="WCK435" s="1209"/>
      <c r="WCL435" s="1209"/>
      <c r="WCM435" s="1210"/>
      <c r="WCN435" s="1211"/>
      <c r="WCO435" s="1210"/>
      <c r="WCQ435" s="1208"/>
      <c r="WCR435" s="1209"/>
      <c r="WCS435" s="1209"/>
      <c r="WCT435" s="1209"/>
      <c r="WCU435" s="1209"/>
      <c r="WCV435" s="1210"/>
      <c r="WCW435" s="1211"/>
      <c r="WCX435" s="1210"/>
      <c r="WCZ435" s="1208"/>
      <c r="WDA435" s="1209"/>
      <c r="WDB435" s="1209"/>
      <c r="WDC435" s="1209"/>
      <c r="WDD435" s="1209"/>
      <c r="WDE435" s="1210"/>
      <c r="WDF435" s="1211"/>
      <c r="WDG435" s="1210"/>
      <c r="WDI435" s="1208"/>
      <c r="WDJ435" s="1209"/>
      <c r="WDK435" s="1209"/>
      <c r="WDL435" s="1209"/>
      <c r="WDM435" s="1209"/>
      <c r="WDN435" s="1210"/>
      <c r="WDO435" s="1211"/>
      <c r="WDP435" s="1210"/>
      <c r="WDR435" s="1208"/>
      <c r="WDS435" s="1209"/>
      <c r="WDT435" s="1209"/>
      <c r="WDU435" s="1209"/>
      <c r="WDV435" s="1209"/>
      <c r="WDW435" s="1210"/>
      <c r="WDX435" s="1211"/>
      <c r="WDY435" s="1210"/>
      <c r="WEA435" s="1208"/>
      <c r="WEB435" s="1209"/>
      <c r="WEC435" s="1209"/>
      <c r="WED435" s="1209"/>
      <c r="WEE435" s="1209"/>
      <c r="WEF435" s="1210"/>
      <c r="WEG435" s="1211"/>
      <c r="WEH435" s="1210"/>
      <c r="WEJ435" s="1208"/>
      <c r="WEK435" s="1209"/>
      <c r="WEL435" s="1209"/>
      <c r="WEM435" s="1209"/>
      <c r="WEN435" s="1209"/>
      <c r="WEO435" s="1210"/>
      <c r="WEP435" s="1211"/>
      <c r="WEQ435" s="1210"/>
      <c r="WES435" s="1208"/>
      <c r="WET435" s="1209"/>
      <c r="WEU435" s="1209"/>
      <c r="WEV435" s="1209"/>
      <c r="WEW435" s="1209"/>
      <c r="WEX435" s="1210"/>
      <c r="WEY435" s="1211"/>
      <c r="WEZ435" s="1210"/>
      <c r="WFB435" s="1208"/>
      <c r="WFC435" s="1209"/>
      <c r="WFD435" s="1209"/>
      <c r="WFE435" s="1209"/>
      <c r="WFF435" s="1209"/>
      <c r="WFG435" s="1210"/>
      <c r="WFH435" s="1211"/>
      <c r="WFI435" s="1210"/>
      <c r="WFK435" s="1208"/>
      <c r="WFL435" s="1209"/>
      <c r="WFM435" s="1209"/>
      <c r="WFN435" s="1209"/>
      <c r="WFO435" s="1209"/>
      <c r="WFP435" s="1210"/>
      <c r="WFQ435" s="1211"/>
      <c r="WFR435" s="1210"/>
      <c r="WFT435" s="1208"/>
      <c r="WFU435" s="1209"/>
      <c r="WFV435" s="1209"/>
      <c r="WFW435" s="1209"/>
      <c r="WFX435" s="1209"/>
      <c r="WFY435" s="1210"/>
      <c r="WFZ435" s="1211"/>
      <c r="WGA435" s="1210"/>
      <c r="WGC435" s="1208"/>
      <c r="WGD435" s="1209"/>
      <c r="WGE435" s="1209"/>
      <c r="WGF435" s="1209"/>
      <c r="WGG435" s="1209"/>
      <c r="WGH435" s="1210"/>
      <c r="WGI435" s="1211"/>
      <c r="WGJ435" s="1210"/>
      <c r="WGL435" s="1208"/>
      <c r="WGM435" s="1209"/>
      <c r="WGN435" s="1209"/>
      <c r="WGO435" s="1209"/>
      <c r="WGP435" s="1209"/>
      <c r="WGQ435" s="1210"/>
      <c r="WGR435" s="1211"/>
      <c r="WGS435" s="1210"/>
      <c r="WGU435" s="1208"/>
      <c r="WGV435" s="1209"/>
      <c r="WGW435" s="1209"/>
      <c r="WGX435" s="1209"/>
      <c r="WGY435" s="1209"/>
      <c r="WGZ435" s="1210"/>
      <c r="WHA435" s="1211"/>
      <c r="WHB435" s="1210"/>
      <c r="WHD435" s="1208"/>
      <c r="WHE435" s="1209"/>
      <c r="WHF435" s="1209"/>
      <c r="WHG435" s="1209"/>
      <c r="WHH435" s="1209"/>
      <c r="WHI435" s="1210"/>
      <c r="WHJ435" s="1211"/>
      <c r="WHK435" s="1210"/>
      <c r="WHM435" s="1208"/>
      <c r="WHN435" s="1209"/>
      <c r="WHO435" s="1209"/>
      <c r="WHP435" s="1209"/>
      <c r="WHQ435" s="1209"/>
      <c r="WHR435" s="1210"/>
      <c r="WHS435" s="1211"/>
      <c r="WHT435" s="1210"/>
      <c r="WHV435" s="1208"/>
      <c r="WHW435" s="1209"/>
      <c r="WHX435" s="1209"/>
      <c r="WHY435" s="1209"/>
      <c r="WHZ435" s="1209"/>
      <c r="WIA435" s="1210"/>
      <c r="WIB435" s="1211"/>
      <c r="WIC435" s="1210"/>
      <c r="WIE435" s="1208"/>
      <c r="WIF435" s="1209"/>
      <c r="WIG435" s="1209"/>
      <c r="WIH435" s="1209"/>
      <c r="WII435" s="1209"/>
      <c r="WIJ435" s="1210"/>
      <c r="WIK435" s="1211"/>
      <c r="WIL435" s="1210"/>
      <c r="WIN435" s="1208"/>
      <c r="WIO435" s="1209"/>
      <c r="WIP435" s="1209"/>
      <c r="WIQ435" s="1209"/>
      <c r="WIR435" s="1209"/>
      <c r="WIS435" s="1210"/>
      <c r="WIT435" s="1211"/>
      <c r="WIU435" s="1210"/>
      <c r="WIW435" s="1208"/>
      <c r="WIX435" s="1209"/>
      <c r="WIY435" s="1209"/>
      <c r="WIZ435" s="1209"/>
      <c r="WJA435" s="1209"/>
      <c r="WJB435" s="1210"/>
      <c r="WJC435" s="1211"/>
      <c r="WJD435" s="1210"/>
      <c r="WJF435" s="1208"/>
      <c r="WJG435" s="1209"/>
      <c r="WJH435" s="1209"/>
      <c r="WJI435" s="1209"/>
      <c r="WJJ435" s="1209"/>
      <c r="WJK435" s="1210"/>
      <c r="WJL435" s="1211"/>
      <c r="WJM435" s="1210"/>
      <c r="WJO435" s="1208"/>
      <c r="WJP435" s="1209"/>
      <c r="WJQ435" s="1209"/>
      <c r="WJR435" s="1209"/>
      <c r="WJS435" s="1209"/>
      <c r="WJT435" s="1210"/>
      <c r="WJU435" s="1211"/>
      <c r="WJV435" s="1210"/>
      <c r="WJX435" s="1208"/>
      <c r="WJY435" s="1209"/>
      <c r="WJZ435" s="1209"/>
      <c r="WKA435" s="1209"/>
      <c r="WKB435" s="1209"/>
      <c r="WKC435" s="1210"/>
      <c r="WKD435" s="1211"/>
      <c r="WKE435" s="1210"/>
      <c r="WKG435" s="1208"/>
      <c r="WKH435" s="1209"/>
      <c r="WKI435" s="1209"/>
      <c r="WKJ435" s="1209"/>
      <c r="WKK435" s="1209"/>
      <c r="WKL435" s="1210"/>
      <c r="WKM435" s="1211"/>
      <c r="WKN435" s="1210"/>
      <c r="WKP435" s="1208"/>
      <c r="WKQ435" s="1209"/>
      <c r="WKR435" s="1209"/>
      <c r="WKS435" s="1209"/>
      <c r="WKT435" s="1209"/>
      <c r="WKU435" s="1210"/>
      <c r="WKV435" s="1211"/>
      <c r="WKW435" s="1210"/>
      <c r="WKY435" s="1208"/>
      <c r="WKZ435" s="1209"/>
      <c r="WLA435" s="1209"/>
      <c r="WLB435" s="1209"/>
      <c r="WLC435" s="1209"/>
      <c r="WLD435" s="1210"/>
      <c r="WLE435" s="1211"/>
      <c r="WLF435" s="1210"/>
      <c r="WLH435" s="1208"/>
      <c r="WLI435" s="1209"/>
      <c r="WLJ435" s="1209"/>
      <c r="WLK435" s="1209"/>
      <c r="WLL435" s="1209"/>
      <c r="WLM435" s="1210"/>
      <c r="WLN435" s="1211"/>
      <c r="WLO435" s="1210"/>
      <c r="WLQ435" s="1208"/>
      <c r="WLR435" s="1209"/>
      <c r="WLS435" s="1209"/>
      <c r="WLT435" s="1209"/>
      <c r="WLU435" s="1209"/>
      <c r="WLV435" s="1210"/>
      <c r="WLW435" s="1211"/>
      <c r="WLX435" s="1210"/>
      <c r="WLZ435" s="1208"/>
      <c r="WMA435" s="1209"/>
      <c r="WMB435" s="1209"/>
      <c r="WMC435" s="1209"/>
      <c r="WMD435" s="1209"/>
      <c r="WME435" s="1210"/>
      <c r="WMF435" s="1211"/>
      <c r="WMG435" s="1210"/>
      <c r="WMI435" s="1208"/>
      <c r="WMJ435" s="1209"/>
      <c r="WMK435" s="1209"/>
      <c r="WML435" s="1209"/>
      <c r="WMM435" s="1209"/>
      <c r="WMN435" s="1210"/>
      <c r="WMO435" s="1211"/>
      <c r="WMP435" s="1210"/>
      <c r="WMR435" s="1208"/>
      <c r="WMS435" s="1209"/>
      <c r="WMT435" s="1209"/>
      <c r="WMU435" s="1209"/>
      <c r="WMV435" s="1209"/>
      <c r="WMW435" s="1210"/>
      <c r="WMX435" s="1211"/>
      <c r="WMY435" s="1210"/>
      <c r="WNA435" s="1208"/>
      <c r="WNB435" s="1209"/>
      <c r="WNC435" s="1209"/>
      <c r="WND435" s="1209"/>
      <c r="WNE435" s="1209"/>
      <c r="WNF435" s="1210"/>
      <c r="WNG435" s="1211"/>
      <c r="WNH435" s="1210"/>
      <c r="WNJ435" s="1208"/>
      <c r="WNK435" s="1209"/>
      <c r="WNL435" s="1209"/>
      <c r="WNM435" s="1209"/>
      <c r="WNN435" s="1209"/>
      <c r="WNO435" s="1210"/>
      <c r="WNP435" s="1211"/>
      <c r="WNQ435" s="1210"/>
      <c r="WNS435" s="1208"/>
      <c r="WNT435" s="1209"/>
      <c r="WNU435" s="1209"/>
      <c r="WNV435" s="1209"/>
      <c r="WNW435" s="1209"/>
      <c r="WNX435" s="1210"/>
      <c r="WNY435" s="1211"/>
      <c r="WNZ435" s="1210"/>
      <c r="WOB435" s="1208"/>
      <c r="WOC435" s="1209"/>
      <c r="WOD435" s="1209"/>
      <c r="WOE435" s="1209"/>
      <c r="WOF435" s="1209"/>
      <c r="WOG435" s="1210"/>
      <c r="WOH435" s="1211"/>
      <c r="WOI435" s="1210"/>
      <c r="WOK435" s="1208"/>
      <c r="WOL435" s="1209"/>
      <c r="WOM435" s="1209"/>
      <c r="WON435" s="1209"/>
      <c r="WOO435" s="1209"/>
      <c r="WOP435" s="1210"/>
      <c r="WOQ435" s="1211"/>
      <c r="WOR435" s="1210"/>
      <c r="WOT435" s="1208"/>
      <c r="WOU435" s="1209"/>
      <c r="WOV435" s="1209"/>
      <c r="WOW435" s="1209"/>
      <c r="WOX435" s="1209"/>
      <c r="WOY435" s="1210"/>
      <c r="WOZ435" s="1211"/>
      <c r="WPA435" s="1210"/>
      <c r="WPC435" s="1208"/>
      <c r="WPD435" s="1209"/>
      <c r="WPE435" s="1209"/>
      <c r="WPF435" s="1209"/>
      <c r="WPG435" s="1209"/>
      <c r="WPH435" s="1210"/>
      <c r="WPI435" s="1211"/>
      <c r="WPJ435" s="1210"/>
      <c r="WPL435" s="1208"/>
      <c r="WPM435" s="1209"/>
      <c r="WPN435" s="1209"/>
      <c r="WPO435" s="1209"/>
      <c r="WPP435" s="1209"/>
      <c r="WPQ435" s="1210"/>
      <c r="WPR435" s="1211"/>
      <c r="WPS435" s="1210"/>
      <c r="WPU435" s="1208"/>
      <c r="WPV435" s="1209"/>
      <c r="WPW435" s="1209"/>
      <c r="WPX435" s="1209"/>
      <c r="WPY435" s="1209"/>
      <c r="WPZ435" s="1210"/>
      <c r="WQA435" s="1211"/>
      <c r="WQB435" s="1210"/>
      <c r="WQD435" s="1208"/>
      <c r="WQE435" s="1209"/>
      <c r="WQF435" s="1209"/>
      <c r="WQG435" s="1209"/>
      <c r="WQH435" s="1209"/>
      <c r="WQI435" s="1210"/>
      <c r="WQJ435" s="1211"/>
      <c r="WQK435" s="1210"/>
      <c r="WQM435" s="1208"/>
      <c r="WQN435" s="1209"/>
      <c r="WQO435" s="1209"/>
      <c r="WQP435" s="1209"/>
      <c r="WQQ435" s="1209"/>
      <c r="WQR435" s="1210"/>
      <c r="WQS435" s="1211"/>
      <c r="WQT435" s="1210"/>
      <c r="WQV435" s="1208"/>
      <c r="WQW435" s="1209"/>
      <c r="WQX435" s="1209"/>
      <c r="WQY435" s="1209"/>
      <c r="WQZ435" s="1209"/>
      <c r="WRA435" s="1210"/>
      <c r="WRB435" s="1211"/>
      <c r="WRC435" s="1210"/>
      <c r="WRE435" s="1208"/>
      <c r="WRF435" s="1209"/>
      <c r="WRG435" s="1209"/>
      <c r="WRH435" s="1209"/>
      <c r="WRI435" s="1209"/>
      <c r="WRJ435" s="1210"/>
      <c r="WRK435" s="1211"/>
      <c r="WRL435" s="1210"/>
      <c r="WRN435" s="1208"/>
      <c r="WRO435" s="1209"/>
      <c r="WRP435" s="1209"/>
      <c r="WRQ435" s="1209"/>
      <c r="WRR435" s="1209"/>
      <c r="WRS435" s="1210"/>
      <c r="WRT435" s="1211"/>
      <c r="WRU435" s="1210"/>
      <c r="WRW435" s="1208"/>
      <c r="WRX435" s="1209"/>
      <c r="WRY435" s="1209"/>
      <c r="WRZ435" s="1209"/>
      <c r="WSA435" s="1209"/>
      <c r="WSB435" s="1210"/>
      <c r="WSC435" s="1211"/>
      <c r="WSD435" s="1210"/>
      <c r="WSF435" s="1208"/>
      <c r="WSG435" s="1209"/>
      <c r="WSH435" s="1209"/>
      <c r="WSI435" s="1209"/>
      <c r="WSJ435" s="1209"/>
      <c r="WSK435" s="1210"/>
      <c r="WSL435" s="1211"/>
      <c r="WSM435" s="1210"/>
      <c r="WSO435" s="1208"/>
      <c r="WSP435" s="1209"/>
      <c r="WSQ435" s="1209"/>
      <c r="WSR435" s="1209"/>
      <c r="WSS435" s="1209"/>
      <c r="WST435" s="1210"/>
      <c r="WSU435" s="1211"/>
      <c r="WSV435" s="1210"/>
      <c r="WSX435" s="1208"/>
      <c r="WSY435" s="1209"/>
      <c r="WSZ435" s="1209"/>
      <c r="WTA435" s="1209"/>
      <c r="WTB435" s="1209"/>
      <c r="WTC435" s="1210"/>
      <c r="WTD435" s="1211"/>
      <c r="WTE435" s="1210"/>
      <c r="WTG435" s="1208"/>
      <c r="WTH435" s="1209"/>
      <c r="WTI435" s="1209"/>
      <c r="WTJ435" s="1209"/>
      <c r="WTK435" s="1209"/>
      <c r="WTL435" s="1210"/>
      <c r="WTM435" s="1211"/>
      <c r="WTN435" s="1210"/>
      <c r="WTP435" s="1208"/>
      <c r="WTQ435" s="1209"/>
      <c r="WTR435" s="1209"/>
      <c r="WTS435" s="1209"/>
      <c r="WTT435" s="1209"/>
      <c r="WTU435" s="1210"/>
      <c r="WTV435" s="1211"/>
      <c r="WTW435" s="1210"/>
      <c r="WTY435" s="1208"/>
      <c r="WTZ435" s="1209"/>
      <c r="WUA435" s="1209"/>
      <c r="WUB435" s="1209"/>
      <c r="WUC435" s="1209"/>
      <c r="WUD435" s="1210"/>
      <c r="WUE435" s="1211"/>
      <c r="WUF435" s="1210"/>
      <c r="WUH435" s="1208"/>
      <c r="WUI435" s="1209"/>
      <c r="WUJ435" s="1209"/>
      <c r="WUK435" s="1209"/>
      <c r="WUL435" s="1209"/>
      <c r="WUM435" s="1210"/>
      <c r="WUN435" s="1211"/>
      <c r="WUO435" s="1210"/>
      <c r="WUQ435" s="1208"/>
      <c r="WUR435" s="1209"/>
      <c r="WUS435" s="1209"/>
      <c r="WUT435" s="1209"/>
      <c r="WUU435" s="1209"/>
      <c r="WUV435" s="1210"/>
      <c r="WUW435" s="1211"/>
      <c r="WUX435" s="1210"/>
      <c r="WUZ435" s="1208"/>
      <c r="WVA435" s="1209"/>
      <c r="WVB435" s="1209"/>
      <c r="WVC435" s="1209"/>
      <c r="WVD435" s="1209"/>
      <c r="WVE435" s="1210"/>
      <c r="WVF435" s="1211"/>
      <c r="WVG435" s="1210"/>
      <c r="WVI435" s="1208"/>
      <c r="WVJ435" s="1209"/>
      <c r="WVK435" s="1209"/>
      <c r="WVL435" s="1209"/>
      <c r="WVM435" s="1209"/>
      <c r="WVN435" s="1210"/>
      <c r="WVO435" s="1211"/>
      <c r="WVP435" s="1210"/>
      <c r="WVR435" s="1208"/>
      <c r="WVS435" s="1209"/>
      <c r="WVT435" s="1209"/>
      <c r="WVU435" s="1209"/>
      <c r="WVV435" s="1209"/>
      <c r="WVW435" s="1210"/>
      <c r="WVX435" s="1211"/>
      <c r="WVY435" s="1210"/>
      <c r="WWA435" s="1208"/>
      <c r="WWB435" s="1209"/>
      <c r="WWC435" s="1209"/>
      <c r="WWD435" s="1209"/>
      <c r="WWE435" s="1209"/>
      <c r="WWF435" s="1210"/>
      <c r="WWG435" s="1211"/>
      <c r="WWH435" s="1210"/>
      <c r="WWJ435" s="1208"/>
      <c r="WWK435" s="1209"/>
      <c r="WWL435" s="1209"/>
      <c r="WWM435" s="1209"/>
      <c r="WWN435" s="1209"/>
      <c r="WWO435" s="1210"/>
      <c r="WWP435" s="1211"/>
      <c r="WWQ435" s="1210"/>
      <c r="WWS435" s="1208"/>
      <c r="WWT435" s="1209"/>
      <c r="WWU435" s="1209"/>
      <c r="WWV435" s="1209"/>
      <c r="WWW435" s="1209"/>
      <c r="WWX435" s="1210"/>
      <c r="WWY435" s="1211"/>
      <c r="WWZ435" s="1210"/>
      <c r="WXB435" s="1208"/>
      <c r="WXC435" s="1209"/>
      <c r="WXD435" s="1209"/>
      <c r="WXE435" s="1209"/>
      <c r="WXF435" s="1209"/>
      <c r="WXG435" s="1210"/>
      <c r="WXH435" s="1211"/>
      <c r="WXI435" s="1210"/>
      <c r="WXK435" s="1208"/>
      <c r="WXL435" s="1209"/>
      <c r="WXM435" s="1209"/>
      <c r="WXN435" s="1209"/>
      <c r="WXO435" s="1209"/>
      <c r="WXP435" s="1210"/>
      <c r="WXQ435" s="1211"/>
      <c r="WXR435" s="1210"/>
      <c r="WXT435" s="1208"/>
      <c r="WXU435" s="1209"/>
      <c r="WXV435" s="1209"/>
      <c r="WXW435" s="1209"/>
      <c r="WXX435" s="1209"/>
      <c r="WXY435" s="1210"/>
      <c r="WXZ435" s="1211"/>
      <c r="WYA435" s="1210"/>
      <c r="WYC435" s="1208"/>
      <c r="WYD435" s="1209"/>
      <c r="WYE435" s="1209"/>
      <c r="WYF435" s="1209"/>
      <c r="WYG435" s="1209"/>
      <c r="WYH435" s="1210"/>
      <c r="WYI435" s="1211"/>
      <c r="WYJ435" s="1210"/>
      <c r="WYL435" s="1208"/>
      <c r="WYM435" s="1209"/>
      <c r="WYN435" s="1209"/>
      <c r="WYO435" s="1209"/>
      <c r="WYP435" s="1209"/>
      <c r="WYQ435" s="1210"/>
      <c r="WYR435" s="1211"/>
      <c r="WYS435" s="1210"/>
      <c r="WYU435" s="1208"/>
      <c r="WYV435" s="1209"/>
      <c r="WYW435" s="1209"/>
      <c r="WYX435" s="1209"/>
      <c r="WYY435" s="1209"/>
      <c r="WYZ435" s="1210"/>
      <c r="WZA435" s="1211"/>
      <c r="WZB435" s="1210"/>
      <c r="WZD435" s="1208"/>
      <c r="WZE435" s="1209"/>
      <c r="WZF435" s="1209"/>
      <c r="WZG435" s="1209"/>
      <c r="WZH435" s="1209"/>
      <c r="WZI435" s="1210"/>
      <c r="WZJ435" s="1211"/>
      <c r="WZK435" s="1210"/>
      <c r="WZM435" s="1208"/>
      <c r="WZN435" s="1209"/>
      <c r="WZO435" s="1209"/>
      <c r="WZP435" s="1209"/>
      <c r="WZQ435" s="1209"/>
      <c r="WZR435" s="1210"/>
      <c r="WZS435" s="1211"/>
      <c r="WZT435" s="1210"/>
      <c r="WZV435" s="1208"/>
      <c r="WZW435" s="1209"/>
      <c r="WZX435" s="1209"/>
      <c r="WZY435" s="1209"/>
      <c r="WZZ435" s="1209"/>
      <c r="XAA435" s="1210"/>
      <c r="XAB435" s="1211"/>
      <c r="XAC435" s="1210"/>
      <c r="XAE435" s="1208"/>
      <c r="XAF435" s="1209"/>
      <c r="XAG435" s="1209"/>
      <c r="XAH435" s="1209"/>
      <c r="XAI435" s="1209"/>
      <c r="XAJ435" s="1210"/>
      <c r="XAK435" s="1211"/>
      <c r="XAL435" s="1210"/>
      <c r="XAN435" s="1208"/>
      <c r="XAO435" s="1209"/>
      <c r="XAP435" s="1209"/>
      <c r="XAQ435" s="1209"/>
      <c r="XAR435" s="1209"/>
      <c r="XAS435" s="1210"/>
      <c r="XAT435" s="1211"/>
      <c r="XAU435" s="1210"/>
      <c r="XAW435" s="1208"/>
      <c r="XAX435" s="1209"/>
      <c r="XAY435" s="1209"/>
      <c r="XAZ435" s="1209"/>
      <c r="XBA435" s="1209"/>
      <c r="XBB435" s="1210"/>
      <c r="XBC435" s="1211"/>
      <c r="XBD435" s="1210"/>
      <c r="XBF435" s="1208"/>
      <c r="XBG435" s="1209"/>
      <c r="XBH435" s="1209"/>
      <c r="XBI435" s="1209"/>
      <c r="XBJ435" s="1209"/>
      <c r="XBK435" s="1210"/>
      <c r="XBL435" s="1211"/>
      <c r="XBM435" s="1210"/>
      <c r="XBO435" s="1208"/>
      <c r="XBP435" s="1209"/>
      <c r="XBQ435" s="1209"/>
      <c r="XBR435" s="1209"/>
      <c r="XBS435" s="1209"/>
      <c r="XBT435" s="1210"/>
      <c r="XBU435" s="1211"/>
      <c r="XBV435" s="1210"/>
      <c r="XBX435" s="1208"/>
      <c r="XBY435" s="1209"/>
      <c r="XBZ435" s="1209"/>
      <c r="XCA435" s="1209"/>
      <c r="XCB435" s="1209"/>
      <c r="XCC435" s="1210"/>
      <c r="XCD435" s="1211"/>
      <c r="XCE435" s="1210"/>
      <c r="XCG435" s="1208"/>
      <c r="XCH435" s="1209"/>
      <c r="XCI435" s="1209"/>
      <c r="XCJ435" s="1209"/>
      <c r="XCK435" s="1209"/>
      <c r="XCL435" s="1210"/>
      <c r="XCM435" s="1211"/>
      <c r="XCN435" s="1210"/>
      <c r="XCP435" s="1208"/>
      <c r="XCQ435" s="1209"/>
      <c r="XCR435" s="1209"/>
      <c r="XCS435" s="1209"/>
      <c r="XCT435" s="1209"/>
      <c r="XCU435" s="1210"/>
      <c r="XCV435" s="1211"/>
      <c r="XCW435" s="1210"/>
      <c r="XCY435" s="1208"/>
      <c r="XCZ435" s="1209"/>
      <c r="XDA435" s="1209"/>
      <c r="XDB435" s="1209"/>
      <c r="XDC435" s="1209"/>
      <c r="XDD435" s="1210"/>
      <c r="XDE435" s="1211"/>
      <c r="XDF435" s="1210"/>
      <c r="XDH435" s="1208"/>
      <c r="XDI435" s="1209"/>
      <c r="XDJ435" s="1209"/>
      <c r="XDK435" s="1209"/>
      <c r="XDL435" s="1209"/>
      <c r="XDM435" s="1210"/>
      <c r="XDN435" s="1211"/>
      <c r="XDO435" s="1210"/>
      <c r="XDQ435" s="1208"/>
      <c r="XDR435" s="1209"/>
      <c r="XDS435" s="1209"/>
      <c r="XDT435" s="1209"/>
      <c r="XDU435" s="1209"/>
      <c r="XDV435" s="1210"/>
      <c r="XDW435" s="1211"/>
      <c r="XDX435" s="1210"/>
      <c r="XDZ435" s="1208"/>
      <c r="XEA435" s="1209"/>
      <c r="XEB435" s="1209"/>
      <c r="XEC435" s="1209"/>
      <c r="XED435" s="1209"/>
      <c r="XEE435" s="1210"/>
      <c r="XEF435" s="1211"/>
      <c r="XEG435" s="1210"/>
      <c r="XEI435" s="1208"/>
      <c r="XEJ435" s="1209"/>
      <c r="XEK435" s="1209"/>
      <c r="XEL435" s="1209"/>
      <c r="XEM435" s="1209"/>
      <c r="XEN435" s="1210"/>
      <c r="XEO435" s="1211"/>
      <c r="XEP435" s="1210"/>
      <c r="XER435" s="1208"/>
      <c r="XES435" s="1209"/>
      <c r="XET435" s="1209"/>
      <c r="XEU435" s="1209"/>
      <c r="XEV435" s="1209"/>
      <c r="XEW435" s="1210"/>
      <c r="XEX435" s="1211"/>
      <c r="XEY435" s="1210"/>
      <c r="XFA435" s="1208"/>
      <c r="XFB435" s="1209"/>
      <c r="XFC435" s="1209"/>
      <c r="XFD435" s="1209"/>
    </row>
    <row r="436" spans="1:5120 5122:9215 9217:14336 14338:16384" ht="38.25" customHeight="1" thickBot="1">
      <c r="A436" s="1275">
        <f t="shared" si="44"/>
        <v>374</v>
      </c>
      <c r="B436" s="1687" t="s">
        <v>5558</v>
      </c>
      <c r="C436" s="1687"/>
      <c r="D436" s="1276">
        <v>122</v>
      </c>
      <c r="E436" s="1277"/>
      <c r="F436" s="1239" t="str">
        <f t="shared" si="45"/>
        <v>?=</v>
      </c>
      <c r="G436" s="1468">
        <f>'Update Descrip'!G4875</f>
        <v>1131.5999999999999</v>
      </c>
      <c r="H436" s="1468">
        <f t="shared" si="42"/>
        <v>984</v>
      </c>
      <c r="I436" s="1373" t="s">
        <v>2773</v>
      </c>
      <c r="J436" s="1377">
        <v>1131.5999999999999</v>
      </c>
      <c r="K436" s="491">
        <v>984</v>
      </c>
      <c r="L436" s="1208"/>
      <c r="M436" s="1209"/>
      <c r="N436" s="1421">
        <f t="shared" si="41"/>
        <v>0</v>
      </c>
      <c r="O436" s="1210"/>
      <c r="P436" s="1211"/>
      <c r="Q436" s="1210"/>
      <c r="S436" s="1208"/>
      <c r="T436" s="1209"/>
      <c r="U436" s="1209"/>
      <c r="V436" s="1209"/>
      <c r="W436" s="1209"/>
      <c r="X436" s="1210"/>
      <c r="Y436" s="1211"/>
      <c r="Z436" s="1210"/>
      <c r="AB436" s="1208"/>
      <c r="AC436" s="1209"/>
      <c r="AD436" s="1209"/>
      <c r="AE436" s="1209"/>
      <c r="AF436" s="1209"/>
      <c r="AG436" s="1210"/>
      <c r="AH436" s="1211"/>
      <c r="AI436" s="1210"/>
      <c r="AK436" s="1208"/>
      <c r="AL436" s="1209"/>
      <c r="AM436" s="1209"/>
      <c r="AN436" s="1209"/>
      <c r="AO436" s="1209"/>
      <c r="AP436" s="1210"/>
      <c r="AQ436" s="1211"/>
      <c r="AR436" s="1210"/>
      <c r="AT436" s="1208"/>
      <c r="AU436" s="1209"/>
      <c r="AV436" s="1209"/>
      <c r="AW436" s="1209"/>
      <c r="AX436" s="1209"/>
      <c r="AY436" s="1210"/>
      <c r="AZ436" s="1211"/>
      <c r="BA436" s="1210"/>
      <c r="BC436" s="1208"/>
      <c r="BD436" s="1209"/>
      <c r="BE436" s="1209"/>
      <c r="BF436" s="1209"/>
      <c r="BG436" s="1209"/>
      <c r="BH436" s="1210"/>
      <c r="BI436" s="1211"/>
      <c r="BJ436" s="1210"/>
      <c r="BL436" s="1208"/>
      <c r="BM436" s="1209"/>
      <c r="BN436" s="1209"/>
      <c r="BO436" s="1209"/>
      <c r="BP436" s="1209"/>
      <c r="BQ436" s="1210"/>
      <c r="BR436" s="1211"/>
      <c r="BS436" s="1210"/>
      <c r="BU436" s="1208"/>
      <c r="BV436" s="1209"/>
      <c r="BW436" s="1209"/>
      <c r="BX436" s="1209"/>
      <c r="BY436" s="1209"/>
      <c r="BZ436" s="1210"/>
      <c r="CA436" s="1211"/>
      <c r="CB436" s="1210"/>
      <c r="CD436" s="1208"/>
      <c r="CE436" s="1209"/>
      <c r="CF436" s="1209"/>
      <c r="CG436" s="1209"/>
      <c r="CH436" s="1209"/>
      <c r="CI436" s="1210"/>
      <c r="CJ436" s="1211"/>
      <c r="CK436" s="1210"/>
      <c r="CM436" s="1208"/>
      <c r="CN436" s="1209"/>
      <c r="CO436" s="1209"/>
      <c r="CP436" s="1209"/>
      <c r="CQ436" s="1209"/>
      <c r="CR436" s="1210"/>
      <c r="CS436" s="1211"/>
      <c r="CT436" s="1210"/>
      <c r="CV436" s="1208"/>
      <c r="CW436" s="1209"/>
      <c r="CX436" s="1209"/>
      <c r="CY436" s="1209"/>
      <c r="CZ436" s="1209"/>
      <c r="DA436" s="1210"/>
      <c r="DB436" s="1211"/>
      <c r="DC436" s="1210"/>
      <c r="DE436" s="1208"/>
      <c r="DF436" s="1209"/>
      <c r="DG436" s="1209"/>
      <c r="DH436" s="1209"/>
      <c r="DI436" s="1209"/>
      <c r="DJ436" s="1210"/>
      <c r="DK436" s="1211"/>
      <c r="DL436" s="1210"/>
      <c r="DN436" s="1208"/>
      <c r="DO436" s="1209"/>
      <c r="DP436" s="1209"/>
      <c r="DQ436" s="1209"/>
      <c r="DR436" s="1209"/>
      <c r="DS436" s="1210"/>
      <c r="DT436" s="1211"/>
      <c r="DU436" s="1210"/>
      <c r="DW436" s="1208"/>
      <c r="DX436" s="1209"/>
      <c r="DY436" s="1209"/>
      <c r="DZ436" s="1209"/>
      <c r="EA436" s="1209"/>
      <c r="EB436" s="1210"/>
      <c r="EC436" s="1211"/>
      <c r="ED436" s="1210"/>
      <c r="EF436" s="1208"/>
      <c r="EG436" s="1209"/>
      <c r="EH436" s="1209"/>
      <c r="EI436" s="1209"/>
      <c r="EJ436" s="1209"/>
      <c r="EK436" s="1210"/>
      <c r="EL436" s="1211"/>
      <c r="EM436" s="1210"/>
      <c r="EO436" s="1208"/>
      <c r="EP436" s="1209"/>
      <c r="EQ436" s="1209"/>
      <c r="ER436" s="1209"/>
      <c r="ES436" s="1209"/>
      <c r="ET436" s="1210"/>
      <c r="EU436" s="1211"/>
      <c r="EV436" s="1210"/>
      <c r="EX436" s="1208"/>
      <c r="EY436" s="1209"/>
      <c r="EZ436" s="1209"/>
      <c r="FA436" s="1209"/>
      <c r="FB436" s="1209"/>
      <c r="FC436" s="1210"/>
      <c r="FD436" s="1211"/>
      <c r="FE436" s="1210"/>
      <c r="FG436" s="1208"/>
      <c r="FH436" s="1209"/>
      <c r="FI436" s="1209"/>
      <c r="FJ436" s="1209"/>
      <c r="FK436" s="1209"/>
      <c r="FL436" s="1210"/>
      <c r="FM436" s="1211"/>
      <c r="FN436" s="1210"/>
      <c r="FP436" s="1208"/>
      <c r="FQ436" s="1209"/>
      <c r="FR436" s="1209"/>
      <c r="FS436" s="1209"/>
      <c r="FT436" s="1209"/>
      <c r="FU436" s="1210"/>
      <c r="FV436" s="1211"/>
      <c r="FW436" s="1210"/>
      <c r="FY436" s="1208"/>
      <c r="FZ436" s="1209"/>
      <c r="GA436" s="1209"/>
      <c r="GB436" s="1209"/>
      <c r="GC436" s="1209"/>
      <c r="GD436" s="1210"/>
      <c r="GE436" s="1211"/>
      <c r="GF436" s="1210"/>
      <c r="GH436" s="1208"/>
      <c r="GI436" s="1209"/>
      <c r="GJ436" s="1209"/>
      <c r="GK436" s="1209"/>
      <c r="GL436" s="1209"/>
      <c r="GM436" s="1210"/>
      <c r="GN436" s="1211"/>
      <c r="GO436" s="1210"/>
      <c r="GQ436" s="1208"/>
      <c r="GR436" s="1209"/>
      <c r="GS436" s="1209"/>
      <c r="GT436" s="1209"/>
      <c r="GU436" s="1209"/>
      <c r="GV436" s="1210"/>
      <c r="GW436" s="1211"/>
      <c r="GX436" s="1210"/>
      <c r="GZ436" s="1208"/>
      <c r="HA436" s="1209"/>
      <c r="HB436" s="1209"/>
      <c r="HC436" s="1209"/>
      <c r="HD436" s="1209"/>
      <c r="HE436" s="1210"/>
      <c r="HF436" s="1211"/>
      <c r="HG436" s="1210"/>
      <c r="HI436" s="1208"/>
      <c r="HJ436" s="1209"/>
      <c r="HK436" s="1209"/>
      <c r="HL436" s="1209"/>
      <c r="HM436" s="1209"/>
      <c r="HN436" s="1210"/>
      <c r="HO436" s="1211"/>
      <c r="HP436" s="1210"/>
      <c r="HR436" s="1208"/>
      <c r="HS436" s="1209"/>
      <c r="HT436" s="1209"/>
      <c r="HU436" s="1209"/>
      <c r="HV436" s="1209"/>
      <c r="HW436" s="1210"/>
      <c r="HX436" s="1211"/>
      <c r="HY436" s="1210"/>
      <c r="IA436" s="1208"/>
      <c r="IB436" s="1209"/>
      <c r="IC436" s="1209"/>
      <c r="ID436" s="1209"/>
      <c r="IE436" s="1209"/>
      <c r="IF436" s="1210"/>
      <c r="IG436" s="1211"/>
      <c r="IH436" s="1210"/>
      <c r="IJ436" s="1208"/>
      <c r="IK436" s="1209"/>
      <c r="IL436" s="1209"/>
      <c r="IM436" s="1209"/>
      <c r="IN436" s="1209"/>
      <c r="IO436" s="1210"/>
      <c r="IP436" s="1211"/>
      <c r="IQ436" s="1210"/>
      <c r="IS436" s="1208"/>
      <c r="IT436" s="1209"/>
      <c r="IU436" s="1209"/>
      <c r="IV436" s="1209"/>
      <c r="IW436" s="1209"/>
      <c r="IX436" s="1210"/>
      <c r="IY436" s="1211"/>
      <c r="IZ436" s="1210"/>
      <c r="JB436" s="1208"/>
      <c r="JC436" s="1209"/>
      <c r="JD436" s="1209"/>
      <c r="JE436" s="1209"/>
      <c r="JF436" s="1209"/>
      <c r="JG436" s="1210"/>
      <c r="JH436" s="1211"/>
      <c r="JI436" s="1210"/>
      <c r="JK436" s="1208"/>
      <c r="JL436" s="1209"/>
      <c r="JM436" s="1209"/>
      <c r="JN436" s="1209"/>
      <c r="JO436" s="1209"/>
      <c r="JP436" s="1210"/>
      <c r="JQ436" s="1211"/>
      <c r="JR436" s="1210"/>
      <c r="JT436" s="1208"/>
      <c r="JU436" s="1209"/>
      <c r="JV436" s="1209"/>
      <c r="JW436" s="1209"/>
      <c r="JX436" s="1209"/>
      <c r="JY436" s="1210"/>
      <c r="JZ436" s="1211"/>
      <c r="KA436" s="1210"/>
      <c r="KC436" s="1208"/>
      <c r="KD436" s="1209"/>
      <c r="KE436" s="1209"/>
      <c r="KF436" s="1209"/>
      <c r="KG436" s="1209"/>
      <c r="KH436" s="1210"/>
      <c r="KI436" s="1211"/>
      <c r="KJ436" s="1210"/>
      <c r="KL436" s="1208"/>
      <c r="KM436" s="1209"/>
      <c r="KN436" s="1209"/>
      <c r="KO436" s="1209"/>
      <c r="KP436" s="1209"/>
      <c r="KQ436" s="1210"/>
      <c r="KR436" s="1211"/>
      <c r="KS436" s="1210"/>
      <c r="KU436" s="1208"/>
      <c r="KV436" s="1209"/>
      <c r="KW436" s="1209"/>
      <c r="KX436" s="1209"/>
      <c r="KY436" s="1209"/>
      <c r="KZ436" s="1210"/>
      <c r="LA436" s="1211"/>
      <c r="LB436" s="1210"/>
      <c r="LD436" s="1208"/>
      <c r="LE436" s="1209"/>
      <c r="LF436" s="1209"/>
      <c r="LG436" s="1209"/>
      <c r="LH436" s="1209"/>
      <c r="LI436" s="1210"/>
      <c r="LJ436" s="1211"/>
      <c r="LK436" s="1210"/>
      <c r="LM436" s="1208"/>
      <c r="LN436" s="1209"/>
      <c r="LO436" s="1209"/>
      <c r="LP436" s="1209"/>
      <c r="LQ436" s="1209"/>
      <c r="LR436" s="1210"/>
      <c r="LS436" s="1211"/>
      <c r="LT436" s="1210"/>
      <c r="LV436" s="1208"/>
      <c r="LW436" s="1209"/>
      <c r="LX436" s="1209"/>
      <c r="LY436" s="1209"/>
      <c r="LZ436" s="1209"/>
      <c r="MA436" s="1210"/>
      <c r="MB436" s="1211"/>
      <c r="MC436" s="1210"/>
      <c r="ME436" s="1208"/>
      <c r="MF436" s="1209"/>
      <c r="MG436" s="1209"/>
      <c r="MH436" s="1209"/>
      <c r="MI436" s="1209"/>
      <c r="MJ436" s="1210"/>
      <c r="MK436" s="1211"/>
      <c r="ML436" s="1210"/>
      <c r="MN436" s="1208"/>
      <c r="MO436" s="1209"/>
      <c r="MP436" s="1209"/>
      <c r="MQ436" s="1209"/>
      <c r="MR436" s="1209"/>
      <c r="MS436" s="1210"/>
      <c r="MT436" s="1211"/>
      <c r="MU436" s="1210"/>
      <c r="MW436" s="1208"/>
      <c r="MX436" s="1209"/>
      <c r="MY436" s="1209"/>
      <c r="MZ436" s="1209"/>
      <c r="NA436" s="1209"/>
      <c r="NB436" s="1210"/>
      <c r="NC436" s="1211"/>
      <c r="ND436" s="1210"/>
      <c r="NF436" s="1208"/>
      <c r="NG436" s="1209"/>
      <c r="NH436" s="1209"/>
      <c r="NI436" s="1209"/>
      <c r="NJ436" s="1209"/>
      <c r="NK436" s="1210"/>
      <c r="NL436" s="1211"/>
      <c r="NM436" s="1210"/>
      <c r="NO436" s="1208"/>
      <c r="NP436" s="1209"/>
      <c r="NQ436" s="1209"/>
      <c r="NR436" s="1209"/>
      <c r="NS436" s="1209"/>
      <c r="NT436" s="1210"/>
      <c r="NU436" s="1211"/>
      <c r="NV436" s="1210"/>
      <c r="NX436" s="1208"/>
      <c r="NY436" s="1209"/>
      <c r="NZ436" s="1209"/>
      <c r="OA436" s="1209"/>
      <c r="OB436" s="1209"/>
      <c r="OC436" s="1210"/>
      <c r="OD436" s="1211"/>
      <c r="OE436" s="1210"/>
      <c r="OG436" s="1208"/>
      <c r="OH436" s="1209"/>
      <c r="OI436" s="1209"/>
      <c r="OJ436" s="1209"/>
      <c r="OK436" s="1209"/>
      <c r="OL436" s="1210"/>
      <c r="OM436" s="1211"/>
      <c r="ON436" s="1210"/>
      <c r="OP436" s="1208"/>
      <c r="OQ436" s="1209"/>
      <c r="OR436" s="1209"/>
      <c r="OS436" s="1209"/>
      <c r="OT436" s="1209"/>
      <c r="OU436" s="1210"/>
      <c r="OV436" s="1211"/>
      <c r="OW436" s="1210"/>
      <c r="OY436" s="1208"/>
      <c r="OZ436" s="1209"/>
      <c r="PA436" s="1209"/>
      <c r="PB436" s="1209"/>
      <c r="PC436" s="1209"/>
      <c r="PD436" s="1210"/>
      <c r="PE436" s="1211"/>
      <c r="PF436" s="1210"/>
      <c r="PH436" s="1208"/>
      <c r="PI436" s="1209"/>
      <c r="PJ436" s="1209"/>
      <c r="PK436" s="1209"/>
      <c r="PL436" s="1209"/>
      <c r="PM436" s="1210"/>
      <c r="PN436" s="1211"/>
      <c r="PO436" s="1210"/>
      <c r="PQ436" s="1208"/>
      <c r="PR436" s="1209"/>
      <c r="PS436" s="1209"/>
      <c r="PT436" s="1209"/>
      <c r="PU436" s="1209"/>
      <c r="PV436" s="1210"/>
      <c r="PW436" s="1211"/>
      <c r="PX436" s="1210"/>
      <c r="PZ436" s="1208"/>
      <c r="QA436" s="1209"/>
      <c r="QB436" s="1209"/>
      <c r="QC436" s="1209"/>
      <c r="QD436" s="1209"/>
      <c r="QE436" s="1210"/>
      <c r="QF436" s="1211"/>
      <c r="QG436" s="1210"/>
      <c r="QI436" s="1208"/>
      <c r="QJ436" s="1209"/>
      <c r="QK436" s="1209"/>
      <c r="QL436" s="1209"/>
      <c r="QM436" s="1209"/>
      <c r="QN436" s="1210"/>
      <c r="QO436" s="1211"/>
      <c r="QP436" s="1210"/>
      <c r="QR436" s="1208"/>
      <c r="QS436" s="1209"/>
      <c r="QT436" s="1209"/>
      <c r="QU436" s="1209"/>
      <c r="QV436" s="1209"/>
      <c r="QW436" s="1210"/>
      <c r="QX436" s="1211"/>
      <c r="QY436" s="1210"/>
      <c r="RA436" s="1208"/>
      <c r="RB436" s="1209"/>
      <c r="RC436" s="1209"/>
      <c r="RD436" s="1209"/>
      <c r="RE436" s="1209"/>
      <c r="RF436" s="1210"/>
      <c r="RG436" s="1211"/>
      <c r="RH436" s="1210"/>
      <c r="RJ436" s="1208"/>
      <c r="RK436" s="1209"/>
      <c r="RL436" s="1209"/>
      <c r="RM436" s="1209"/>
      <c r="RN436" s="1209"/>
      <c r="RO436" s="1210"/>
      <c r="RP436" s="1211"/>
      <c r="RQ436" s="1210"/>
      <c r="RS436" s="1208"/>
      <c r="RT436" s="1209"/>
      <c r="RU436" s="1209"/>
      <c r="RV436" s="1209"/>
      <c r="RW436" s="1209"/>
      <c r="RX436" s="1210"/>
      <c r="RY436" s="1211"/>
      <c r="RZ436" s="1210"/>
      <c r="SB436" s="1208"/>
      <c r="SC436" s="1209"/>
      <c r="SD436" s="1209"/>
      <c r="SE436" s="1209"/>
      <c r="SF436" s="1209"/>
      <c r="SG436" s="1210"/>
      <c r="SH436" s="1211"/>
      <c r="SI436" s="1210"/>
      <c r="SK436" s="1208"/>
      <c r="SL436" s="1209"/>
      <c r="SM436" s="1209"/>
      <c r="SN436" s="1209"/>
      <c r="SO436" s="1209"/>
      <c r="SP436" s="1210"/>
      <c r="SQ436" s="1211"/>
      <c r="SR436" s="1210"/>
      <c r="ST436" s="1208"/>
      <c r="SU436" s="1209"/>
      <c r="SV436" s="1209"/>
      <c r="SW436" s="1209"/>
      <c r="SX436" s="1209"/>
      <c r="SY436" s="1210"/>
      <c r="SZ436" s="1211"/>
      <c r="TA436" s="1210"/>
      <c r="TC436" s="1208"/>
      <c r="TD436" s="1209"/>
      <c r="TE436" s="1209"/>
      <c r="TF436" s="1209"/>
      <c r="TG436" s="1209"/>
      <c r="TH436" s="1210"/>
      <c r="TI436" s="1211"/>
      <c r="TJ436" s="1210"/>
      <c r="TL436" s="1208"/>
      <c r="TM436" s="1209"/>
      <c r="TN436" s="1209"/>
      <c r="TO436" s="1209"/>
      <c r="TP436" s="1209"/>
      <c r="TQ436" s="1210"/>
      <c r="TR436" s="1211"/>
      <c r="TS436" s="1210"/>
      <c r="TU436" s="1208"/>
      <c r="TV436" s="1209"/>
      <c r="TW436" s="1209"/>
      <c r="TX436" s="1209"/>
      <c r="TY436" s="1209"/>
      <c r="TZ436" s="1210"/>
      <c r="UA436" s="1211"/>
      <c r="UB436" s="1210"/>
      <c r="UD436" s="1208"/>
      <c r="UE436" s="1209"/>
      <c r="UF436" s="1209"/>
      <c r="UG436" s="1209"/>
      <c r="UH436" s="1209"/>
      <c r="UI436" s="1210"/>
      <c r="UJ436" s="1211"/>
      <c r="UK436" s="1210"/>
      <c r="UM436" s="1208"/>
      <c r="UN436" s="1209"/>
      <c r="UO436" s="1209"/>
      <c r="UP436" s="1209"/>
      <c r="UQ436" s="1209"/>
      <c r="UR436" s="1210"/>
      <c r="US436" s="1211"/>
      <c r="UT436" s="1210"/>
      <c r="UV436" s="1208"/>
      <c r="UW436" s="1209"/>
      <c r="UX436" s="1209"/>
      <c r="UY436" s="1209"/>
      <c r="UZ436" s="1209"/>
      <c r="VA436" s="1210"/>
      <c r="VB436" s="1211"/>
      <c r="VC436" s="1210"/>
      <c r="VE436" s="1208"/>
      <c r="VF436" s="1209"/>
      <c r="VG436" s="1209"/>
      <c r="VH436" s="1209"/>
      <c r="VI436" s="1209"/>
      <c r="VJ436" s="1210"/>
      <c r="VK436" s="1211"/>
      <c r="VL436" s="1210"/>
      <c r="VN436" s="1208"/>
      <c r="VO436" s="1209"/>
      <c r="VP436" s="1209"/>
      <c r="VQ436" s="1209"/>
      <c r="VR436" s="1209"/>
      <c r="VS436" s="1210"/>
      <c r="VT436" s="1211"/>
      <c r="VU436" s="1210"/>
      <c r="VW436" s="1208"/>
      <c r="VX436" s="1209"/>
      <c r="VY436" s="1209"/>
      <c r="VZ436" s="1209"/>
      <c r="WA436" s="1209"/>
      <c r="WB436" s="1210"/>
      <c r="WC436" s="1211"/>
      <c r="WD436" s="1210"/>
      <c r="WF436" s="1208"/>
      <c r="WG436" s="1209"/>
      <c r="WH436" s="1209"/>
      <c r="WI436" s="1209"/>
      <c r="WJ436" s="1209"/>
      <c r="WK436" s="1210"/>
      <c r="WL436" s="1211"/>
      <c r="WM436" s="1210"/>
      <c r="WO436" s="1208"/>
      <c r="WP436" s="1209"/>
      <c r="WQ436" s="1209"/>
      <c r="WR436" s="1209"/>
      <c r="WS436" s="1209"/>
      <c r="WT436" s="1210"/>
      <c r="WU436" s="1211"/>
      <c r="WV436" s="1210"/>
      <c r="WX436" s="1208"/>
      <c r="WY436" s="1209"/>
      <c r="WZ436" s="1209"/>
      <c r="XA436" s="1209"/>
      <c r="XB436" s="1209"/>
      <c r="XC436" s="1210"/>
      <c r="XD436" s="1211"/>
      <c r="XE436" s="1210"/>
      <c r="XG436" s="1208"/>
      <c r="XH436" s="1209"/>
      <c r="XI436" s="1209"/>
      <c r="XJ436" s="1209"/>
      <c r="XK436" s="1209"/>
      <c r="XL436" s="1210"/>
      <c r="XM436" s="1211"/>
      <c r="XN436" s="1210"/>
      <c r="XP436" s="1208"/>
      <c r="XQ436" s="1209"/>
      <c r="XR436" s="1209"/>
      <c r="XS436" s="1209"/>
      <c r="XT436" s="1209"/>
      <c r="XU436" s="1210"/>
      <c r="XV436" s="1211"/>
      <c r="XW436" s="1210"/>
      <c r="XY436" s="1208"/>
      <c r="XZ436" s="1209"/>
      <c r="YA436" s="1209"/>
      <c r="YB436" s="1209"/>
      <c r="YC436" s="1209"/>
      <c r="YD436" s="1210"/>
      <c r="YE436" s="1211"/>
      <c r="YF436" s="1210"/>
      <c r="YH436" s="1208"/>
      <c r="YI436" s="1209"/>
      <c r="YJ436" s="1209"/>
      <c r="YK436" s="1209"/>
      <c r="YL436" s="1209"/>
      <c r="YM436" s="1210"/>
      <c r="YN436" s="1211"/>
      <c r="YO436" s="1210"/>
      <c r="YQ436" s="1208"/>
      <c r="YR436" s="1209"/>
      <c r="YS436" s="1209"/>
      <c r="YT436" s="1209"/>
      <c r="YU436" s="1209"/>
      <c r="YV436" s="1210"/>
      <c r="YW436" s="1211"/>
      <c r="YX436" s="1210"/>
      <c r="YZ436" s="1208"/>
      <c r="ZA436" s="1209"/>
      <c r="ZB436" s="1209"/>
      <c r="ZC436" s="1209"/>
      <c r="ZD436" s="1209"/>
      <c r="ZE436" s="1210"/>
      <c r="ZF436" s="1211"/>
      <c r="ZG436" s="1210"/>
      <c r="ZI436" s="1208"/>
      <c r="ZJ436" s="1209"/>
      <c r="ZK436" s="1209"/>
      <c r="ZL436" s="1209"/>
      <c r="ZM436" s="1209"/>
      <c r="ZN436" s="1210"/>
      <c r="ZO436" s="1211"/>
      <c r="ZP436" s="1210"/>
      <c r="ZR436" s="1208"/>
      <c r="ZS436" s="1209"/>
      <c r="ZT436" s="1209"/>
      <c r="ZU436" s="1209"/>
      <c r="ZV436" s="1209"/>
      <c r="ZW436" s="1210"/>
      <c r="ZX436" s="1211"/>
      <c r="ZY436" s="1210"/>
      <c r="AAA436" s="1208"/>
      <c r="AAB436" s="1209"/>
      <c r="AAC436" s="1209"/>
      <c r="AAD436" s="1209"/>
      <c r="AAE436" s="1209"/>
      <c r="AAF436" s="1210"/>
      <c r="AAG436" s="1211"/>
      <c r="AAH436" s="1210"/>
      <c r="AAJ436" s="1208"/>
      <c r="AAK436" s="1209"/>
      <c r="AAL436" s="1209"/>
      <c r="AAM436" s="1209"/>
      <c r="AAN436" s="1209"/>
      <c r="AAO436" s="1210"/>
      <c r="AAP436" s="1211"/>
      <c r="AAQ436" s="1210"/>
      <c r="AAS436" s="1208"/>
      <c r="AAT436" s="1209"/>
      <c r="AAU436" s="1209"/>
      <c r="AAV436" s="1209"/>
      <c r="AAW436" s="1209"/>
      <c r="AAX436" s="1210"/>
      <c r="AAY436" s="1211"/>
      <c r="AAZ436" s="1210"/>
      <c r="ABB436" s="1208"/>
      <c r="ABC436" s="1209"/>
      <c r="ABD436" s="1209"/>
      <c r="ABE436" s="1209"/>
      <c r="ABF436" s="1209"/>
      <c r="ABG436" s="1210"/>
      <c r="ABH436" s="1211"/>
      <c r="ABI436" s="1210"/>
      <c r="ABK436" s="1208"/>
      <c r="ABL436" s="1209"/>
      <c r="ABM436" s="1209"/>
      <c r="ABN436" s="1209"/>
      <c r="ABO436" s="1209"/>
      <c r="ABP436" s="1210"/>
      <c r="ABQ436" s="1211"/>
      <c r="ABR436" s="1210"/>
      <c r="ABT436" s="1208"/>
      <c r="ABU436" s="1209"/>
      <c r="ABV436" s="1209"/>
      <c r="ABW436" s="1209"/>
      <c r="ABX436" s="1209"/>
      <c r="ABY436" s="1210"/>
      <c r="ABZ436" s="1211"/>
      <c r="ACA436" s="1210"/>
      <c r="ACC436" s="1208"/>
      <c r="ACD436" s="1209"/>
      <c r="ACE436" s="1209"/>
      <c r="ACF436" s="1209"/>
      <c r="ACG436" s="1209"/>
      <c r="ACH436" s="1210"/>
      <c r="ACI436" s="1211"/>
      <c r="ACJ436" s="1210"/>
      <c r="ACL436" s="1208"/>
      <c r="ACM436" s="1209"/>
      <c r="ACN436" s="1209"/>
      <c r="ACO436" s="1209"/>
      <c r="ACP436" s="1209"/>
      <c r="ACQ436" s="1210"/>
      <c r="ACR436" s="1211"/>
      <c r="ACS436" s="1210"/>
      <c r="ACU436" s="1208"/>
      <c r="ACV436" s="1209"/>
      <c r="ACW436" s="1209"/>
      <c r="ACX436" s="1209"/>
      <c r="ACY436" s="1209"/>
      <c r="ACZ436" s="1210"/>
      <c r="ADA436" s="1211"/>
      <c r="ADB436" s="1210"/>
      <c r="ADD436" s="1208"/>
      <c r="ADE436" s="1209"/>
      <c r="ADF436" s="1209"/>
      <c r="ADG436" s="1209"/>
      <c r="ADH436" s="1209"/>
      <c r="ADI436" s="1210"/>
      <c r="ADJ436" s="1211"/>
      <c r="ADK436" s="1210"/>
      <c r="ADM436" s="1208"/>
      <c r="ADN436" s="1209"/>
      <c r="ADO436" s="1209"/>
      <c r="ADP436" s="1209"/>
      <c r="ADQ436" s="1209"/>
      <c r="ADR436" s="1210"/>
      <c r="ADS436" s="1211"/>
      <c r="ADT436" s="1210"/>
      <c r="ADV436" s="1208"/>
      <c r="ADW436" s="1209"/>
      <c r="ADX436" s="1209"/>
      <c r="ADY436" s="1209"/>
      <c r="ADZ436" s="1209"/>
      <c r="AEA436" s="1210"/>
      <c r="AEB436" s="1211"/>
      <c r="AEC436" s="1210"/>
      <c r="AEE436" s="1208"/>
      <c r="AEF436" s="1209"/>
      <c r="AEG436" s="1209"/>
      <c r="AEH436" s="1209"/>
      <c r="AEI436" s="1209"/>
      <c r="AEJ436" s="1210"/>
      <c r="AEK436" s="1211"/>
      <c r="AEL436" s="1210"/>
      <c r="AEN436" s="1208"/>
      <c r="AEO436" s="1209"/>
      <c r="AEP436" s="1209"/>
      <c r="AEQ436" s="1209"/>
      <c r="AER436" s="1209"/>
      <c r="AES436" s="1210"/>
      <c r="AET436" s="1211"/>
      <c r="AEU436" s="1210"/>
      <c r="AEW436" s="1208"/>
      <c r="AEX436" s="1209"/>
      <c r="AEY436" s="1209"/>
      <c r="AEZ436" s="1209"/>
      <c r="AFA436" s="1209"/>
      <c r="AFB436" s="1210"/>
      <c r="AFC436" s="1211"/>
      <c r="AFD436" s="1210"/>
      <c r="AFF436" s="1208"/>
      <c r="AFG436" s="1209"/>
      <c r="AFH436" s="1209"/>
      <c r="AFI436" s="1209"/>
      <c r="AFJ436" s="1209"/>
      <c r="AFK436" s="1210"/>
      <c r="AFL436" s="1211"/>
      <c r="AFM436" s="1210"/>
      <c r="AFO436" s="1208"/>
      <c r="AFP436" s="1209"/>
      <c r="AFQ436" s="1209"/>
      <c r="AFR436" s="1209"/>
      <c r="AFS436" s="1209"/>
      <c r="AFT436" s="1210"/>
      <c r="AFU436" s="1211"/>
      <c r="AFV436" s="1210"/>
      <c r="AFX436" s="1208"/>
      <c r="AFY436" s="1209"/>
      <c r="AFZ436" s="1209"/>
      <c r="AGA436" s="1209"/>
      <c r="AGB436" s="1209"/>
      <c r="AGC436" s="1210"/>
      <c r="AGD436" s="1211"/>
      <c r="AGE436" s="1210"/>
      <c r="AGG436" s="1208"/>
      <c r="AGH436" s="1209"/>
      <c r="AGI436" s="1209"/>
      <c r="AGJ436" s="1209"/>
      <c r="AGK436" s="1209"/>
      <c r="AGL436" s="1210"/>
      <c r="AGM436" s="1211"/>
      <c r="AGN436" s="1210"/>
      <c r="AGP436" s="1208"/>
      <c r="AGQ436" s="1209"/>
      <c r="AGR436" s="1209"/>
      <c r="AGS436" s="1209"/>
      <c r="AGT436" s="1209"/>
      <c r="AGU436" s="1210"/>
      <c r="AGV436" s="1211"/>
      <c r="AGW436" s="1210"/>
      <c r="AGY436" s="1208"/>
      <c r="AGZ436" s="1209"/>
      <c r="AHA436" s="1209"/>
      <c r="AHB436" s="1209"/>
      <c r="AHC436" s="1209"/>
      <c r="AHD436" s="1210"/>
      <c r="AHE436" s="1211"/>
      <c r="AHF436" s="1210"/>
      <c r="AHH436" s="1208"/>
      <c r="AHI436" s="1209"/>
      <c r="AHJ436" s="1209"/>
      <c r="AHK436" s="1209"/>
      <c r="AHL436" s="1209"/>
      <c r="AHM436" s="1210"/>
      <c r="AHN436" s="1211"/>
      <c r="AHO436" s="1210"/>
      <c r="AHQ436" s="1208"/>
      <c r="AHR436" s="1209"/>
      <c r="AHS436" s="1209"/>
      <c r="AHT436" s="1209"/>
      <c r="AHU436" s="1209"/>
      <c r="AHV436" s="1210"/>
      <c r="AHW436" s="1211"/>
      <c r="AHX436" s="1210"/>
      <c r="AHZ436" s="1208"/>
      <c r="AIA436" s="1209"/>
      <c r="AIB436" s="1209"/>
      <c r="AIC436" s="1209"/>
      <c r="AID436" s="1209"/>
      <c r="AIE436" s="1210"/>
      <c r="AIF436" s="1211"/>
      <c r="AIG436" s="1210"/>
      <c r="AII436" s="1208"/>
      <c r="AIJ436" s="1209"/>
      <c r="AIK436" s="1209"/>
      <c r="AIL436" s="1209"/>
      <c r="AIM436" s="1209"/>
      <c r="AIN436" s="1210"/>
      <c r="AIO436" s="1211"/>
      <c r="AIP436" s="1210"/>
      <c r="AIR436" s="1208"/>
      <c r="AIS436" s="1209"/>
      <c r="AIT436" s="1209"/>
      <c r="AIU436" s="1209"/>
      <c r="AIV436" s="1209"/>
      <c r="AIW436" s="1210"/>
      <c r="AIX436" s="1211"/>
      <c r="AIY436" s="1210"/>
      <c r="AJA436" s="1208"/>
      <c r="AJB436" s="1209"/>
      <c r="AJC436" s="1209"/>
      <c r="AJD436" s="1209"/>
      <c r="AJE436" s="1209"/>
      <c r="AJF436" s="1210"/>
      <c r="AJG436" s="1211"/>
      <c r="AJH436" s="1210"/>
      <c r="AJJ436" s="1208"/>
      <c r="AJK436" s="1209"/>
      <c r="AJL436" s="1209"/>
      <c r="AJM436" s="1209"/>
      <c r="AJN436" s="1209"/>
      <c r="AJO436" s="1210"/>
      <c r="AJP436" s="1211"/>
      <c r="AJQ436" s="1210"/>
      <c r="AJS436" s="1208"/>
      <c r="AJT436" s="1209"/>
      <c r="AJU436" s="1209"/>
      <c r="AJV436" s="1209"/>
      <c r="AJW436" s="1209"/>
      <c r="AJX436" s="1210"/>
      <c r="AJY436" s="1211"/>
      <c r="AJZ436" s="1210"/>
      <c r="AKB436" s="1208"/>
      <c r="AKC436" s="1209"/>
      <c r="AKD436" s="1209"/>
      <c r="AKE436" s="1209"/>
      <c r="AKF436" s="1209"/>
      <c r="AKG436" s="1210"/>
      <c r="AKH436" s="1211"/>
      <c r="AKI436" s="1210"/>
      <c r="AKK436" s="1208"/>
      <c r="AKL436" s="1209"/>
      <c r="AKM436" s="1209"/>
      <c r="AKN436" s="1209"/>
      <c r="AKO436" s="1209"/>
      <c r="AKP436" s="1210"/>
      <c r="AKQ436" s="1211"/>
      <c r="AKR436" s="1210"/>
      <c r="AKT436" s="1208"/>
      <c r="AKU436" s="1209"/>
      <c r="AKV436" s="1209"/>
      <c r="AKW436" s="1209"/>
      <c r="AKX436" s="1209"/>
      <c r="AKY436" s="1210"/>
      <c r="AKZ436" s="1211"/>
      <c r="ALA436" s="1210"/>
      <c r="ALC436" s="1208"/>
      <c r="ALD436" s="1209"/>
      <c r="ALE436" s="1209"/>
      <c r="ALF436" s="1209"/>
      <c r="ALG436" s="1209"/>
      <c r="ALH436" s="1210"/>
      <c r="ALI436" s="1211"/>
      <c r="ALJ436" s="1210"/>
      <c r="ALL436" s="1208"/>
      <c r="ALM436" s="1209"/>
      <c r="ALN436" s="1209"/>
      <c r="ALO436" s="1209"/>
      <c r="ALP436" s="1209"/>
      <c r="ALQ436" s="1210"/>
      <c r="ALR436" s="1211"/>
      <c r="ALS436" s="1210"/>
      <c r="ALU436" s="1208"/>
      <c r="ALV436" s="1209"/>
      <c r="ALW436" s="1209"/>
      <c r="ALX436" s="1209"/>
      <c r="ALY436" s="1209"/>
      <c r="ALZ436" s="1210"/>
      <c r="AMA436" s="1211"/>
      <c r="AMB436" s="1210"/>
      <c r="AMD436" s="1208"/>
      <c r="AME436" s="1209"/>
      <c r="AMF436" s="1209"/>
      <c r="AMG436" s="1209"/>
      <c r="AMH436" s="1209"/>
      <c r="AMI436" s="1210"/>
      <c r="AMJ436" s="1211"/>
      <c r="AMK436" s="1210"/>
      <c r="AMM436" s="1208"/>
      <c r="AMN436" s="1209"/>
      <c r="AMO436" s="1209"/>
      <c r="AMP436" s="1209"/>
      <c r="AMQ436" s="1209"/>
      <c r="AMR436" s="1210"/>
      <c r="AMS436" s="1211"/>
      <c r="AMT436" s="1210"/>
      <c r="AMV436" s="1208"/>
      <c r="AMW436" s="1209"/>
      <c r="AMX436" s="1209"/>
      <c r="AMY436" s="1209"/>
      <c r="AMZ436" s="1209"/>
      <c r="ANA436" s="1210"/>
      <c r="ANB436" s="1211"/>
      <c r="ANC436" s="1210"/>
      <c r="ANE436" s="1208"/>
      <c r="ANF436" s="1209"/>
      <c r="ANG436" s="1209"/>
      <c r="ANH436" s="1209"/>
      <c r="ANI436" s="1209"/>
      <c r="ANJ436" s="1210"/>
      <c r="ANK436" s="1211"/>
      <c r="ANL436" s="1210"/>
      <c r="ANN436" s="1208"/>
      <c r="ANO436" s="1209"/>
      <c r="ANP436" s="1209"/>
      <c r="ANQ436" s="1209"/>
      <c r="ANR436" s="1209"/>
      <c r="ANS436" s="1210"/>
      <c r="ANT436" s="1211"/>
      <c r="ANU436" s="1210"/>
      <c r="ANW436" s="1208"/>
      <c r="ANX436" s="1209"/>
      <c r="ANY436" s="1209"/>
      <c r="ANZ436" s="1209"/>
      <c r="AOA436" s="1209"/>
      <c r="AOB436" s="1210"/>
      <c r="AOC436" s="1211"/>
      <c r="AOD436" s="1210"/>
      <c r="AOF436" s="1208"/>
      <c r="AOG436" s="1209"/>
      <c r="AOH436" s="1209"/>
      <c r="AOI436" s="1209"/>
      <c r="AOJ436" s="1209"/>
      <c r="AOK436" s="1210"/>
      <c r="AOL436" s="1211"/>
      <c r="AOM436" s="1210"/>
      <c r="AOO436" s="1208"/>
      <c r="AOP436" s="1209"/>
      <c r="AOQ436" s="1209"/>
      <c r="AOR436" s="1209"/>
      <c r="AOS436" s="1209"/>
      <c r="AOT436" s="1210"/>
      <c r="AOU436" s="1211"/>
      <c r="AOV436" s="1210"/>
      <c r="AOX436" s="1208"/>
      <c r="AOY436" s="1209"/>
      <c r="AOZ436" s="1209"/>
      <c r="APA436" s="1209"/>
      <c r="APB436" s="1209"/>
      <c r="APC436" s="1210"/>
      <c r="APD436" s="1211"/>
      <c r="APE436" s="1210"/>
      <c r="APG436" s="1208"/>
      <c r="APH436" s="1209"/>
      <c r="API436" s="1209"/>
      <c r="APJ436" s="1209"/>
      <c r="APK436" s="1209"/>
      <c r="APL436" s="1210"/>
      <c r="APM436" s="1211"/>
      <c r="APN436" s="1210"/>
      <c r="APP436" s="1208"/>
      <c r="APQ436" s="1209"/>
      <c r="APR436" s="1209"/>
      <c r="APS436" s="1209"/>
      <c r="APT436" s="1209"/>
      <c r="APU436" s="1210"/>
      <c r="APV436" s="1211"/>
      <c r="APW436" s="1210"/>
      <c r="APY436" s="1208"/>
      <c r="APZ436" s="1209"/>
      <c r="AQA436" s="1209"/>
      <c r="AQB436" s="1209"/>
      <c r="AQC436" s="1209"/>
      <c r="AQD436" s="1210"/>
      <c r="AQE436" s="1211"/>
      <c r="AQF436" s="1210"/>
      <c r="AQH436" s="1208"/>
      <c r="AQI436" s="1209"/>
      <c r="AQJ436" s="1209"/>
      <c r="AQK436" s="1209"/>
      <c r="AQL436" s="1209"/>
      <c r="AQM436" s="1210"/>
      <c r="AQN436" s="1211"/>
      <c r="AQO436" s="1210"/>
      <c r="AQQ436" s="1208"/>
      <c r="AQR436" s="1209"/>
      <c r="AQS436" s="1209"/>
      <c r="AQT436" s="1209"/>
      <c r="AQU436" s="1209"/>
      <c r="AQV436" s="1210"/>
      <c r="AQW436" s="1211"/>
      <c r="AQX436" s="1210"/>
      <c r="AQZ436" s="1208"/>
      <c r="ARA436" s="1209"/>
      <c r="ARB436" s="1209"/>
      <c r="ARC436" s="1209"/>
      <c r="ARD436" s="1209"/>
      <c r="ARE436" s="1210"/>
      <c r="ARF436" s="1211"/>
      <c r="ARG436" s="1210"/>
      <c r="ARI436" s="1208"/>
      <c r="ARJ436" s="1209"/>
      <c r="ARK436" s="1209"/>
      <c r="ARL436" s="1209"/>
      <c r="ARM436" s="1209"/>
      <c r="ARN436" s="1210"/>
      <c r="ARO436" s="1211"/>
      <c r="ARP436" s="1210"/>
      <c r="ARR436" s="1208"/>
      <c r="ARS436" s="1209"/>
      <c r="ART436" s="1209"/>
      <c r="ARU436" s="1209"/>
      <c r="ARV436" s="1209"/>
      <c r="ARW436" s="1210"/>
      <c r="ARX436" s="1211"/>
      <c r="ARY436" s="1210"/>
      <c r="ASA436" s="1208"/>
      <c r="ASB436" s="1209"/>
      <c r="ASC436" s="1209"/>
      <c r="ASD436" s="1209"/>
      <c r="ASE436" s="1209"/>
      <c r="ASF436" s="1210"/>
      <c r="ASG436" s="1211"/>
      <c r="ASH436" s="1210"/>
      <c r="ASJ436" s="1208"/>
      <c r="ASK436" s="1209"/>
      <c r="ASL436" s="1209"/>
      <c r="ASM436" s="1209"/>
      <c r="ASN436" s="1209"/>
      <c r="ASO436" s="1210"/>
      <c r="ASP436" s="1211"/>
      <c r="ASQ436" s="1210"/>
      <c r="ASS436" s="1208"/>
      <c r="AST436" s="1209"/>
      <c r="ASU436" s="1209"/>
      <c r="ASV436" s="1209"/>
      <c r="ASW436" s="1209"/>
      <c r="ASX436" s="1210"/>
      <c r="ASY436" s="1211"/>
      <c r="ASZ436" s="1210"/>
      <c r="ATB436" s="1208"/>
      <c r="ATC436" s="1209"/>
      <c r="ATD436" s="1209"/>
      <c r="ATE436" s="1209"/>
      <c r="ATF436" s="1209"/>
      <c r="ATG436" s="1210"/>
      <c r="ATH436" s="1211"/>
      <c r="ATI436" s="1210"/>
      <c r="ATK436" s="1208"/>
      <c r="ATL436" s="1209"/>
      <c r="ATM436" s="1209"/>
      <c r="ATN436" s="1209"/>
      <c r="ATO436" s="1209"/>
      <c r="ATP436" s="1210"/>
      <c r="ATQ436" s="1211"/>
      <c r="ATR436" s="1210"/>
      <c r="ATT436" s="1208"/>
      <c r="ATU436" s="1209"/>
      <c r="ATV436" s="1209"/>
      <c r="ATW436" s="1209"/>
      <c r="ATX436" s="1209"/>
      <c r="ATY436" s="1210"/>
      <c r="ATZ436" s="1211"/>
      <c r="AUA436" s="1210"/>
      <c r="AUC436" s="1208"/>
      <c r="AUD436" s="1209"/>
      <c r="AUE436" s="1209"/>
      <c r="AUF436" s="1209"/>
      <c r="AUG436" s="1209"/>
      <c r="AUH436" s="1210"/>
      <c r="AUI436" s="1211"/>
      <c r="AUJ436" s="1210"/>
      <c r="AUL436" s="1208"/>
      <c r="AUM436" s="1209"/>
      <c r="AUN436" s="1209"/>
      <c r="AUO436" s="1209"/>
      <c r="AUP436" s="1209"/>
      <c r="AUQ436" s="1210"/>
      <c r="AUR436" s="1211"/>
      <c r="AUS436" s="1210"/>
      <c r="AUU436" s="1208"/>
      <c r="AUV436" s="1209"/>
      <c r="AUW436" s="1209"/>
      <c r="AUX436" s="1209"/>
      <c r="AUY436" s="1209"/>
      <c r="AUZ436" s="1210"/>
      <c r="AVA436" s="1211"/>
      <c r="AVB436" s="1210"/>
      <c r="AVD436" s="1208"/>
      <c r="AVE436" s="1209"/>
      <c r="AVF436" s="1209"/>
      <c r="AVG436" s="1209"/>
      <c r="AVH436" s="1209"/>
      <c r="AVI436" s="1210"/>
      <c r="AVJ436" s="1211"/>
      <c r="AVK436" s="1210"/>
      <c r="AVM436" s="1208"/>
      <c r="AVN436" s="1209"/>
      <c r="AVO436" s="1209"/>
      <c r="AVP436" s="1209"/>
      <c r="AVQ436" s="1209"/>
      <c r="AVR436" s="1210"/>
      <c r="AVS436" s="1211"/>
      <c r="AVT436" s="1210"/>
      <c r="AVV436" s="1208"/>
      <c r="AVW436" s="1209"/>
      <c r="AVX436" s="1209"/>
      <c r="AVY436" s="1209"/>
      <c r="AVZ436" s="1209"/>
      <c r="AWA436" s="1210"/>
      <c r="AWB436" s="1211"/>
      <c r="AWC436" s="1210"/>
      <c r="AWE436" s="1208"/>
      <c r="AWF436" s="1209"/>
      <c r="AWG436" s="1209"/>
      <c r="AWH436" s="1209"/>
      <c r="AWI436" s="1209"/>
      <c r="AWJ436" s="1210"/>
      <c r="AWK436" s="1211"/>
      <c r="AWL436" s="1210"/>
      <c r="AWN436" s="1208"/>
      <c r="AWO436" s="1209"/>
      <c r="AWP436" s="1209"/>
      <c r="AWQ436" s="1209"/>
      <c r="AWR436" s="1209"/>
      <c r="AWS436" s="1210"/>
      <c r="AWT436" s="1211"/>
      <c r="AWU436" s="1210"/>
      <c r="AWW436" s="1208"/>
      <c r="AWX436" s="1209"/>
      <c r="AWY436" s="1209"/>
      <c r="AWZ436" s="1209"/>
      <c r="AXA436" s="1209"/>
      <c r="AXB436" s="1210"/>
      <c r="AXC436" s="1211"/>
      <c r="AXD436" s="1210"/>
      <c r="AXF436" s="1208"/>
      <c r="AXG436" s="1209"/>
      <c r="AXH436" s="1209"/>
      <c r="AXI436" s="1209"/>
      <c r="AXJ436" s="1209"/>
      <c r="AXK436" s="1210"/>
      <c r="AXL436" s="1211"/>
      <c r="AXM436" s="1210"/>
      <c r="AXO436" s="1208"/>
      <c r="AXP436" s="1209"/>
      <c r="AXQ436" s="1209"/>
      <c r="AXR436" s="1209"/>
      <c r="AXS436" s="1209"/>
      <c r="AXT436" s="1210"/>
      <c r="AXU436" s="1211"/>
      <c r="AXV436" s="1210"/>
      <c r="AXX436" s="1208"/>
      <c r="AXY436" s="1209"/>
      <c r="AXZ436" s="1209"/>
      <c r="AYA436" s="1209"/>
      <c r="AYB436" s="1209"/>
      <c r="AYC436" s="1210"/>
      <c r="AYD436" s="1211"/>
      <c r="AYE436" s="1210"/>
      <c r="AYG436" s="1208"/>
      <c r="AYH436" s="1209"/>
      <c r="AYI436" s="1209"/>
      <c r="AYJ436" s="1209"/>
      <c r="AYK436" s="1209"/>
      <c r="AYL436" s="1210"/>
      <c r="AYM436" s="1211"/>
      <c r="AYN436" s="1210"/>
      <c r="AYP436" s="1208"/>
      <c r="AYQ436" s="1209"/>
      <c r="AYR436" s="1209"/>
      <c r="AYS436" s="1209"/>
      <c r="AYT436" s="1209"/>
      <c r="AYU436" s="1210"/>
      <c r="AYV436" s="1211"/>
      <c r="AYW436" s="1210"/>
      <c r="AYY436" s="1208"/>
      <c r="AYZ436" s="1209"/>
      <c r="AZA436" s="1209"/>
      <c r="AZB436" s="1209"/>
      <c r="AZC436" s="1209"/>
      <c r="AZD436" s="1210"/>
      <c r="AZE436" s="1211"/>
      <c r="AZF436" s="1210"/>
      <c r="AZH436" s="1208"/>
      <c r="AZI436" s="1209"/>
      <c r="AZJ436" s="1209"/>
      <c r="AZK436" s="1209"/>
      <c r="AZL436" s="1209"/>
      <c r="AZM436" s="1210"/>
      <c r="AZN436" s="1211"/>
      <c r="AZO436" s="1210"/>
      <c r="AZQ436" s="1208"/>
      <c r="AZR436" s="1209"/>
      <c r="AZS436" s="1209"/>
      <c r="AZT436" s="1209"/>
      <c r="AZU436" s="1209"/>
      <c r="AZV436" s="1210"/>
      <c r="AZW436" s="1211"/>
      <c r="AZX436" s="1210"/>
      <c r="AZZ436" s="1208"/>
      <c r="BAA436" s="1209"/>
      <c r="BAB436" s="1209"/>
      <c r="BAC436" s="1209"/>
      <c r="BAD436" s="1209"/>
      <c r="BAE436" s="1210"/>
      <c r="BAF436" s="1211"/>
      <c r="BAG436" s="1210"/>
      <c r="BAI436" s="1208"/>
      <c r="BAJ436" s="1209"/>
      <c r="BAK436" s="1209"/>
      <c r="BAL436" s="1209"/>
      <c r="BAM436" s="1209"/>
      <c r="BAN436" s="1210"/>
      <c r="BAO436" s="1211"/>
      <c r="BAP436" s="1210"/>
      <c r="BAR436" s="1208"/>
      <c r="BAS436" s="1209"/>
      <c r="BAT436" s="1209"/>
      <c r="BAU436" s="1209"/>
      <c r="BAV436" s="1209"/>
      <c r="BAW436" s="1210"/>
      <c r="BAX436" s="1211"/>
      <c r="BAY436" s="1210"/>
      <c r="BBA436" s="1208"/>
      <c r="BBB436" s="1209"/>
      <c r="BBC436" s="1209"/>
      <c r="BBD436" s="1209"/>
      <c r="BBE436" s="1209"/>
      <c r="BBF436" s="1210"/>
      <c r="BBG436" s="1211"/>
      <c r="BBH436" s="1210"/>
      <c r="BBJ436" s="1208"/>
      <c r="BBK436" s="1209"/>
      <c r="BBL436" s="1209"/>
      <c r="BBM436" s="1209"/>
      <c r="BBN436" s="1209"/>
      <c r="BBO436" s="1210"/>
      <c r="BBP436" s="1211"/>
      <c r="BBQ436" s="1210"/>
      <c r="BBS436" s="1208"/>
      <c r="BBT436" s="1209"/>
      <c r="BBU436" s="1209"/>
      <c r="BBV436" s="1209"/>
      <c r="BBW436" s="1209"/>
      <c r="BBX436" s="1210"/>
      <c r="BBY436" s="1211"/>
      <c r="BBZ436" s="1210"/>
      <c r="BCB436" s="1208"/>
      <c r="BCC436" s="1209"/>
      <c r="BCD436" s="1209"/>
      <c r="BCE436" s="1209"/>
      <c r="BCF436" s="1209"/>
      <c r="BCG436" s="1210"/>
      <c r="BCH436" s="1211"/>
      <c r="BCI436" s="1210"/>
      <c r="BCK436" s="1208"/>
      <c r="BCL436" s="1209"/>
      <c r="BCM436" s="1209"/>
      <c r="BCN436" s="1209"/>
      <c r="BCO436" s="1209"/>
      <c r="BCP436" s="1210"/>
      <c r="BCQ436" s="1211"/>
      <c r="BCR436" s="1210"/>
      <c r="BCT436" s="1208"/>
      <c r="BCU436" s="1209"/>
      <c r="BCV436" s="1209"/>
      <c r="BCW436" s="1209"/>
      <c r="BCX436" s="1209"/>
      <c r="BCY436" s="1210"/>
      <c r="BCZ436" s="1211"/>
      <c r="BDA436" s="1210"/>
      <c r="BDC436" s="1208"/>
      <c r="BDD436" s="1209"/>
      <c r="BDE436" s="1209"/>
      <c r="BDF436" s="1209"/>
      <c r="BDG436" s="1209"/>
      <c r="BDH436" s="1210"/>
      <c r="BDI436" s="1211"/>
      <c r="BDJ436" s="1210"/>
      <c r="BDL436" s="1208"/>
      <c r="BDM436" s="1209"/>
      <c r="BDN436" s="1209"/>
      <c r="BDO436" s="1209"/>
      <c r="BDP436" s="1209"/>
      <c r="BDQ436" s="1210"/>
      <c r="BDR436" s="1211"/>
      <c r="BDS436" s="1210"/>
      <c r="BDU436" s="1208"/>
      <c r="BDV436" s="1209"/>
      <c r="BDW436" s="1209"/>
      <c r="BDX436" s="1209"/>
      <c r="BDY436" s="1209"/>
      <c r="BDZ436" s="1210"/>
      <c r="BEA436" s="1211"/>
      <c r="BEB436" s="1210"/>
      <c r="BED436" s="1208"/>
      <c r="BEE436" s="1209"/>
      <c r="BEF436" s="1209"/>
      <c r="BEG436" s="1209"/>
      <c r="BEH436" s="1209"/>
      <c r="BEI436" s="1210"/>
      <c r="BEJ436" s="1211"/>
      <c r="BEK436" s="1210"/>
      <c r="BEM436" s="1208"/>
      <c r="BEN436" s="1209"/>
      <c r="BEO436" s="1209"/>
      <c r="BEP436" s="1209"/>
      <c r="BEQ436" s="1209"/>
      <c r="BER436" s="1210"/>
      <c r="BES436" s="1211"/>
      <c r="BET436" s="1210"/>
      <c r="BEV436" s="1208"/>
      <c r="BEW436" s="1209"/>
      <c r="BEX436" s="1209"/>
      <c r="BEY436" s="1209"/>
      <c r="BEZ436" s="1209"/>
      <c r="BFA436" s="1210"/>
      <c r="BFB436" s="1211"/>
      <c r="BFC436" s="1210"/>
      <c r="BFE436" s="1208"/>
      <c r="BFF436" s="1209"/>
      <c r="BFG436" s="1209"/>
      <c r="BFH436" s="1209"/>
      <c r="BFI436" s="1209"/>
      <c r="BFJ436" s="1210"/>
      <c r="BFK436" s="1211"/>
      <c r="BFL436" s="1210"/>
      <c r="BFN436" s="1208"/>
      <c r="BFO436" s="1209"/>
      <c r="BFP436" s="1209"/>
      <c r="BFQ436" s="1209"/>
      <c r="BFR436" s="1209"/>
      <c r="BFS436" s="1210"/>
      <c r="BFT436" s="1211"/>
      <c r="BFU436" s="1210"/>
      <c r="BFW436" s="1208"/>
      <c r="BFX436" s="1209"/>
      <c r="BFY436" s="1209"/>
      <c r="BFZ436" s="1209"/>
      <c r="BGA436" s="1209"/>
      <c r="BGB436" s="1210"/>
      <c r="BGC436" s="1211"/>
      <c r="BGD436" s="1210"/>
      <c r="BGF436" s="1208"/>
      <c r="BGG436" s="1209"/>
      <c r="BGH436" s="1209"/>
      <c r="BGI436" s="1209"/>
      <c r="BGJ436" s="1209"/>
      <c r="BGK436" s="1210"/>
      <c r="BGL436" s="1211"/>
      <c r="BGM436" s="1210"/>
      <c r="BGO436" s="1208"/>
      <c r="BGP436" s="1209"/>
      <c r="BGQ436" s="1209"/>
      <c r="BGR436" s="1209"/>
      <c r="BGS436" s="1209"/>
      <c r="BGT436" s="1210"/>
      <c r="BGU436" s="1211"/>
      <c r="BGV436" s="1210"/>
      <c r="BGX436" s="1208"/>
      <c r="BGY436" s="1209"/>
      <c r="BGZ436" s="1209"/>
      <c r="BHA436" s="1209"/>
      <c r="BHB436" s="1209"/>
      <c r="BHC436" s="1210"/>
      <c r="BHD436" s="1211"/>
      <c r="BHE436" s="1210"/>
      <c r="BHG436" s="1208"/>
      <c r="BHH436" s="1209"/>
      <c r="BHI436" s="1209"/>
      <c r="BHJ436" s="1209"/>
      <c r="BHK436" s="1209"/>
      <c r="BHL436" s="1210"/>
      <c r="BHM436" s="1211"/>
      <c r="BHN436" s="1210"/>
      <c r="BHP436" s="1208"/>
      <c r="BHQ436" s="1209"/>
      <c r="BHR436" s="1209"/>
      <c r="BHS436" s="1209"/>
      <c r="BHT436" s="1209"/>
      <c r="BHU436" s="1210"/>
      <c r="BHV436" s="1211"/>
      <c r="BHW436" s="1210"/>
      <c r="BHY436" s="1208"/>
      <c r="BHZ436" s="1209"/>
      <c r="BIA436" s="1209"/>
      <c r="BIB436" s="1209"/>
      <c r="BIC436" s="1209"/>
      <c r="BID436" s="1210"/>
      <c r="BIE436" s="1211"/>
      <c r="BIF436" s="1210"/>
      <c r="BIH436" s="1208"/>
      <c r="BII436" s="1209"/>
      <c r="BIJ436" s="1209"/>
      <c r="BIK436" s="1209"/>
      <c r="BIL436" s="1209"/>
      <c r="BIM436" s="1210"/>
      <c r="BIN436" s="1211"/>
      <c r="BIO436" s="1210"/>
      <c r="BIQ436" s="1208"/>
      <c r="BIR436" s="1209"/>
      <c r="BIS436" s="1209"/>
      <c r="BIT436" s="1209"/>
      <c r="BIU436" s="1209"/>
      <c r="BIV436" s="1210"/>
      <c r="BIW436" s="1211"/>
      <c r="BIX436" s="1210"/>
      <c r="BIZ436" s="1208"/>
      <c r="BJA436" s="1209"/>
      <c r="BJB436" s="1209"/>
      <c r="BJC436" s="1209"/>
      <c r="BJD436" s="1209"/>
      <c r="BJE436" s="1210"/>
      <c r="BJF436" s="1211"/>
      <c r="BJG436" s="1210"/>
      <c r="BJI436" s="1208"/>
      <c r="BJJ436" s="1209"/>
      <c r="BJK436" s="1209"/>
      <c r="BJL436" s="1209"/>
      <c r="BJM436" s="1209"/>
      <c r="BJN436" s="1210"/>
      <c r="BJO436" s="1211"/>
      <c r="BJP436" s="1210"/>
      <c r="BJR436" s="1208"/>
      <c r="BJS436" s="1209"/>
      <c r="BJT436" s="1209"/>
      <c r="BJU436" s="1209"/>
      <c r="BJV436" s="1209"/>
      <c r="BJW436" s="1210"/>
      <c r="BJX436" s="1211"/>
      <c r="BJY436" s="1210"/>
      <c r="BKA436" s="1208"/>
      <c r="BKB436" s="1209"/>
      <c r="BKC436" s="1209"/>
      <c r="BKD436" s="1209"/>
      <c r="BKE436" s="1209"/>
      <c r="BKF436" s="1210"/>
      <c r="BKG436" s="1211"/>
      <c r="BKH436" s="1210"/>
      <c r="BKJ436" s="1208"/>
      <c r="BKK436" s="1209"/>
      <c r="BKL436" s="1209"/>
      <c r="BKM436" s="1209"/>
      <c r="BKN436" s="1209"/>
      <c r="BKO436" s="1210"/>
      <c r="BKP436" s="1211"/>
      <c r="BKQ436" s="1210"/>
      <c r="BKS436" s="1208"/>
      <c r="BKT436" s="1209"/>
      <c r="BKU436" s="1209"/>
      <c r="BKV436" s="1209"/>
      <c r="BKW436" s="1209"/>
      <c r="BKX436" s="1210"/>
      <c r="BKY436" s="1211"/>
      <c r="BKZ436" s="1210"/>
      <c r="BLB436" s="1208"/>
      <c r="BLC436" s="1209"/>
      <c r="BLD436" s="1209"/>
      <c r="BLE436" s="1209"/>
      <c r="BLF436" s="1209"/>
      <c r="BLG436" s="1210"/>
      <c r="BLH436" s="1211"/>
      <c r="BLI436" s="1210"/>
      <c r="BLK436" s="1208"/>
      <c r="BLL436" s="1209"/>
      <c r="BLM436" s="1209"/>
      <c r="BLN436" s="1209"/>
      <c r="BLO436" s="1209"/>
      <c r="BLP436" s="1210"/>
      <c r="BLQ436" s="1211"/>
      <c r="BLR436" s="1210"/>
      <c r="BLT436" s="1208"/>
      <c r="BLU436" s="1209"/>
      <c r="BLV436" s="1209"/>
      <c r="BLW436" s="1209"/>
      <c r="BLX436" s="1209"/>
      <c r="BLY436" s="1210"/>
      <c r="BLZ436" s="1211"/>
      <c r="BMA436" s="1210"/>
      <c r="BMC436" s="1208"/>
      <c r="BMD436" s="1209"/>
      <c r="BME436" s="1209"/>
      <c r="BMF436" s="1209"/>
      <c r="BMG436" s="1209"/>
      <c r="BMH436" s="1210"/>
      <c r="BMI436" s="1211"/>
      <c r="BMJ436" s="1210"/>
      <c r="BML436" s="1208"/>
      <c r="BMM436" s="1209"/>
      <c r="BMN436" s="1209"/>
      <c r="BMO436" s="1209"/>
      <c r="BMP436" s="1209"/>
      <c r="BMQ436" s="1210"/>
      <c r="BMR436" s="1211"/>
      <c r="BMS436" s="1210"/>
      <c r="BMU436" s="1208"/>
      <c r="BMV436" s="1209"/>
      <c r="BMW436" s="1209"/>
      <c r="BMX436" s="1209"/>
      <c r="BMY436" s="1209"/>
      <c r="BMZ436" s="1210"/>
      <c r="BNA436" s="1211"/>
      <c r="BNB436" s="1210"/>
      <c r="BND436" s="1208"/>
      <c r="BNE436" s="1209"/>
      <c r="BNF436" s="1209"/>
      <c r="BNG436" s="1209"/>
      <c r="BNH436" s="1209"/>
      <c r="BNI436" s="1210"/>
      <c r="BNJ436" s="1211"/>
      <c r="BNK436" s="1210"/>
      <c r="BNM436" s="1208"/>
      <c r="BNN436" s="1209"/>
      <c r="BNO436" s="1209"/>
      <c r="BNP436" s="1209"/>
      <c r="BNQ436" s="1209"/>
      <c r="BNR436" s="1210"/>
      <c r="BNS436" s="1211"/>
      <c r="BNT436" s="1210"/>
      <c r="BNV436" s="1208"/>
      <c r="BNW436" s="1209"/>
      <c r="BNX436" s="1209"/>
      <c r="BNY436" s="1209"/>
      <c r="BNZ436" s="1209"/>
      <c r="BOA436" s="1210"/>
      <c r="BOB436" s="1211"/>
      <c r="BOC436" s="1210"/>
      <c r="BOE436" s="1208"/>
      <c r="BOF436" s="1209"/>
      <c r="BOG436" s="1209"/>
      <c r="BOH436" s="1209"/>
      <c r="BOI436" s="1209"/>
      <c r="BOJ436" s="1210"/>
      <c r="BOK436" s="1211"/>
      <c r="BOL436" s="1210"/>
      <c r="BON436" s="1208"/>
      <c r="BOO436" s="1209"/>
      <c r="BOP436" s="1209"/>
      <c r="BOQ436" s="1209"/>
      <c r="BOR436" s="1209"/>
      <c r="BOS436" s="1210"/>
      <c r="BOT436" s="1211"/>
      <c r="BOU436" s="1210"/>
      <c r="BOW436" s="1208"/>
      <c r="BOX436" s="1209"/>
      <c r="BOY436" s="1209"/>
      <c r="BOZ436" s="1209"/>
      <c r="BPA436" s="1209"/>
      <c r="BPB436" s="1210"/>
      <c r="BPC436" s="1211"/>
      <c r="BPD436" s="1210"/>
      <c r="BPF436" s="1208"/>
      <c r="BPG436" s="1209"/>
      <c r="BPH436" s="1209"/>
      <c r="BPI436" s="1209"/>
      <c r="BPJ436" s="1209"/>
      <c r="BPK436" s="1210"/>
      <c r="BPL436" s="1211"/>
      <c r="BPM436" s="1210"/>
      <c r="BPO436" s="1208"/>
      <c r="BPP436" s="1209"/>
      <c r="BPQ436" s="1209"/>
      <c r="BPR436" s="1209"/>
      <c r="BPS436" s="1209"/>
      <c r="BPT436" s="1210"/>
      <c r="BPU436" s="1211"/>
      <c r="BPV436" s="1210"/>
      <c r="BPX436" s="1208"/>
      <c r="BPY436" s="1209"/>
      <c r="BPZ436" s="1209"/>
      <c r="BQA436" s="1209"/>
      <c r="BQB436" s="1209"/>
      <c r="BQC436" s="1210"/>
      <c r="BQD436" s="1211"/>
      <c r="BQE436" s="1210"/>
      <c r="BQG436" s="1208"/>
      <c r="BQH436" s="1209"/>
      <c r="BQI436" s="1209"/>
      <c r="BQJ436" s="1209"/>
      <c r="BQK436" s="1209"/>
      <c r="BQL436" s="1210"/>
      <c r="BQM436" s="1211"/>
      <c r="BQN436" s="1210"/>
      <c r="BQP436" s="1208"/>
      <c r="BQQ436" s="1209"/>
      <c r="BQR436" s="1209"/>
      <c r="BQS436" s="1209"/>
      <c r="BQT436" s="1209"/>
      <c r="BQU436" s="1210"/>
      <c r="BQV436" s="1211"/>
      <c r="BQW436" s="1210"/>
      <c r="BQY436" s="1208"/>
      <c r="BQZ436" s="1209"/>
      <c r="BRA436" s="1209"/>
      <c r="BRB436" s="1209"/>
      <c r="BRC436" s="1209"/>
      <c r="BRD436" s="1210"/>
      <c r="BRE436" s="1211"/>
      <c r="BRF436" s="1210"/>
      <c r="BRH436" s="1208"/>
      <c r="BRI436" s="1209"/>
      <c r="BRJ436" s="1209"/>
      <c r="BRK436" s="1209"/>
      <c r="BRL436" s="1209"/>
      <c r="BRM436" s="1210"/>
      <c r="BRN436" s="1211"/>
      <c r="BRO436" s="1210"/>
      <c r="BRQ436" s="1208"/>
      <c r="BRR436" s="1209"/>
      <c r="BRS436" s="1209"/>
      <c r="BRT436" s="1209"/>
      <c r="BRU436" s="1209"/>
      <c r="BRV436" s="1210"/>
      <c r="BRW436" s="1211"/>
      <c r="BRX436" s="1210"/>
      <c r="BRZ436" s="1208"/>
      <c r="BSA436" s="1209"/>
      <c r="BSB436" s="1209"/>
      <c r="BSC436" s="1209"/>
      <c r="BSD436" s="1209"/>
      <c r="BSE436" s="1210"/>
      <c r="BSF436" s="1211"/>
      <c r="BSG436" s="1210"/>
      <c r="BSI436" s="1208"/>
      <c r="BSJ436" s="1209"/>
      <c r="BSK436" s="1209"/>
      <c r="BSL436" s="1209"/>
      <c r="BSM436" s="1209"/>
      <c r="BSN436" s="1210"/>
      <c r="BSO436" s="1211"/>
      <c r="BSP436" s="1210"/>
      <c r="BSR436" s="1208"/>
      <c r="BSS436" s="1209"/>
      <c r="BST436" s="1209"/>
      <c r="BSU436" s="1209"/>
      <c r="BSV436" s="1209"/>
      <c r="BSW436" s="1210"/>
      <c r="BSX436" s="1211"/>
      <c r="BSY436" s="1210"/>
      <c r="BTA436" s="1208"/>
      <c r="BTB436" s="1209"/>
      <c r="BTC436" s="1209"/>
      <c r="BTD436" s="1209"/>
      <c r="BTE436" s="1209"/>
      <c r="BTF436" s="1210"/>
      <c r="BTG436" s="1211"/>
      <c r="BTH436" s="1210"/>
      <c r="BTJ436" s="1208"/>
      <c r="BTK436" s="1209"/>
      <c r="BTL436" s="1209"/>
      <c r="BTM436" s="1209"/>
      <c r="BTN436" s="1209"/>
      <c r="BTO436" s="1210"/>
      <c r="BTP436" s="1211"/>
      <c r="BTQ436" s="1210"/>
      <c r="BTS436" s="1208"/>
      <c r="BTT436" s="1209"/>
      <c r="BTU436" s="1209"/>
      <c r="BTV436" s="1209"/>
      <c r="BTW436" s="1209"/>
      <c r="BTX436" s="1210"/>
      <c r="BTY436" s="1211"/>
      <c r="BTZ436" s="1210"/>
      <c r="BUB436" s="1208"/>
      <c r="BUC436" s="1209"/>
      <c r="BUD436" s="1209"/>
      <c r="BUE436" s="1209"/>
      <c r="BUF436" s="1209"/>
      <c r="BUG436" s="1210"/>
      <c r="BUH436" s="1211"/>
      <c r="BUI436" s="1210"/>
      <c r="BUK436" s="1208"/>
      <c r="BUL436" s="1209"/>
      <c r="BUM436" s="1209"/>
      <c r="BUN436" s="1209"/>
      <c r="BUO436" s="1209"/>
      <c r="BUP436" s="1210"/>
      <c r="BUQ436" s="1211"/>
      <c r="BUR436" s="1210"/>
      <c r="BUT436" s="1208"/>
      <c r="BUU436" s="1209"/>
      <c r="BUV436" s="1209"/>
      <c r="BUW436" s="1209"/>
      <c r="BUX436" s="1209"/>
      <c r="BUY436" s="1210"/>
      <c r="BUZ436" s="1211"/>
      <c r="BVA436" s="1210"/>
      <c r="BVC436" s="1208"/>
      <c r="BVD436" s="1209"/>
      <c r="BVE436" s="1209"/>
      <c r="BVF436" s="1209"/>
      <c r="BVG436" s="1209"/>
      <c r="BVH436" s="1210"/>
      <c r="BVI436" s="1211"/>
      <c r="BVJ436" s="1210"/>
      <c r="BVL436" s="1208"/>
      <c r="BVM436" s="1209"/>
      <c r="BVN436" s="1209"/>
      <c r="BVO436" s="1209"/>
      <c r="BVP436" s="1209"/>
      <c r="BVQ436" s="1210"/>
      <c r="BVR436" s="1211"/>
      <c r="BVS436" s="1210"/>
      <c r="BVU436" s="1208"/>
      <c r="BVV436" s="1209"/>
      <c r="BVW436" s="1209"/>
      <c r="BVX436" s="1209"/>
      <c r="BVY436" s="1209"/>
      <c r="BVZ436" s="1210"/>
      <c r="BWA436" s="1211"/>
      <c r="BWB436" s="1210"/>
      <c r="BWD436" s="1208"/>
      <c r="BWE436" s="1209"/>
      <c r="BWF436" s="1209"/>
      <c r="BWG436" s="1209"/>
      <c r="BWH436" s="1209"/>
      <c r="BWI436" s="1210"/>
      <c r="BWJ436" s="1211"/>
      <c r="BWK436" s="1210"/>
      <c r="BWM436" s="1208"/>
      <c r="BWN436" s="1209"/>
      <c r="BWO436" s="1209"/>
      <c r="BWP436" s="1209"/>
      <c r="BWQ436" s="1209"/>
      <c r="BWR436" s="1210"/>
      <c r="BWS436" s="1211"/>
      <c r="BWT436" s="1210"/>
      <c r="BWV436" s="1208"/>
      <c r="BWW436" s="1209"/>
      <c r="BWX436" s="1209"/>
      <c r="BWY436" s="1209"/>
      <c r="BWZ436" s="1209"/>
      <c r="BXA436" s="1210"/>
      <c r="BXB436" s="1211"/>
      <c r="BXC436" s="1210"/>
      <c r="BXE436" s="1208"/>
      <c r="BXF436" s="1209"/>
      <c r="BXG436" s="1209"/>
      <c r="BXH436" s="1209"/>
      <c r="BXI436" s="1209"/>
      <c r="BXJ436" s="1210"/>
      <c r="BXK436" s="1211"/>
      <c r="BXL436" s="1210"/>
      <c r="BXN436" s="1208"/>
      <c r="BXO436" s="1209"/>
      <c r="BXP436" s="1209"/>
      <c r="BXQ436" s="1209"/>
      <c r="BXR436" s="1209"/>
      <c r="BXS436" s="1210"/>
      <c r="BXT436" s="1211"/>
      <c r="BXU436" s="1210"/>
      <c r="BXW436" s="1208"/>
      <c r="BXX436" s="1209"/>
      <c r="BXY436" s="1209"/>
      <c r="BXZ436" s="1209"/>
      <c r="BYA436" s="1209"/>
      <c r="BYB436" s="1210"/>
      <c r="BYC436" s="1211"/>
      <c r="BYD436" s="1210"/>
      <c r="BYF436" s="1208"/>
      <c r="BYG436" s="1209"/>
      <c r="BYH436" s="1209"/>
      <c r="BYI436" s="1209"/>
      <c r="BYJ436" s="1209"/>
      <c r="BYK436" s="1210"/>
      <c r="BYL436" s="1211"/>
      <c r="BYM436" s="1210"/>
      <c r="BYO436" s="1208"/>
      <c r="BYP436" s="1209"/>
      <c r="BYQ436" s="1209"/>
      <c r="BYR436" s="1209"/>
      <c r="BYS436" s="1209"/>
      <c r="BYT436" s="1210"/>
      <c r="BYU436" s="1211"/>
      <c r="BYV436" s="1210"/>
      <c r="BYX436" s="1208"/>
      <c r="BYY436" s="1209"/>
      <c r="BYZ436" s="1209"/>
      <c r="BZA436" s="1209"/>
      <c r="BZB436" s="1209"/>
      <c r="BZC436" s="1210"/>
      <c r="BZD436" s="1211"/>
      <c r="BZE436" s="1210"/>
      <c r="BZG436" s="1208"/>
      <c r="BZH436" s="1209"/>
      <c r="BZI436" s="1209"/>
      <c r="BZJ436" s="1209"/>
      <c r="BZK436" s="1209"/>
      <c r="BZL436" s="1210"/>
      <c r="BZM436" s="1211"/>
      <c r="BZN436" s="1210"/>
      <c r="BZP436" s="1208"/>
      <c r="BZQ436" s="1209"/>
      <c r="BZR436" s="1209"/>
      <c r="BZS436" s="1209"/>
      <c r="BZT436" s="1209"/>
      <c r="BZU436" s="1210"/>
      <c r="BZV436" s="1211"/>
      <c r="BZW436" s="1210"/>
      <c r="BZY436" s="1208"/>
      <c r="BZZ436" s="1209"/>
      <c r="CAA436" s="1209"/>
      <c r="CAB436" s="1209"/>
      <c r="CAC436" s="1209"/>
      <c r="CAD436" s="1210"/>
      <c r="CAE436" s="1211"/>
      <c r="CAF436" s="1210"/>
      <c r="CAH436" s="1208"/>
      <c r="CAI436" s="1209"/>
      <c r="CAJ436" s="1209"/>
      <c r="CAK436" s="1209"/>
      <c r="CAL436" s="1209"/>
      <c r="CAM436" s="1210"/>
      <c r="CAN436" s="1211"/>
      <c r="CAO436" s="1210"/>
      <c r="CAQ436" s="1208"/>
      <c r="CAR436" s="1209"/>
      <c r="CAS436" s="1209"/>
      <c r="CAT436" s="1209"/>
      <c r="CAU436" s="1209"/>
      <c r="CAV436" s="1210"/>
      <c r="CAW436" s="1211"/>
      <c r="CAX436" s="1210"/>
      <c r="CAZ436" s="1208"/>
      <c r="CBA436" s="1209"/>
      <c r="CBB436" s="1209"/>
      <c r="CBC436" s="1209"/>
      <c r="CBD436" s="1209"/>
      <c r="CBE436" s="1210"/>
      <c r="CBF436" s="1211"/>
      <c r="CBG436" s="1210"/>
      <c r="CBI436" s="1208"/>
      <c r="CBJ436" s="1209"/>
      <c r="CBK436" s="1209"/>
      <c r="CBL436" s="1209"/>
      <c r="CBM436" s="1209"/>
      <c r="CBN436" s="1210"/>
      <c r="CBO436" s="1211"/>
      <c r="CBP436" s="1210"/>
      <c r="CBR436" s="1208"/>
      <c r="CBS436" s="1209"/>
      <c r="CBT436" s="1209"/>
      <c r="CBU436" s="1209"/>
      <c r="CBV436" s="1209"/>
      <c r="CBW436" s="1210"/>
      <c r="CBX436" s="1211"/>
      <c r="CBY436" s="1210"/>
      <c r="CCA436" s="1208"/>
      <c r="CCB436" s="1209"/>
      <c r="CCC436" s="1209"/>
      <c r="CCD436" s="1209"/>
      <c r="CCE436" s="1209"/>
      <c r="CCF436" s="1210"/>
      <c r="CCG436" s="1211"/>
      <c r="CCH436" s="1210"/>
      <c r="CCJ436" s="1208"/>
      <c r="CCK436" s="1209"/>
      <c r="CCL436" s="1209"/>
      <c r="CCM436" s="1209"/>
      <c r="CCN436" s="1209"/>
      <c r="CCO436" s="1210"/>
      <c r="CCP436" s="1211"/>
      <c r="CCQ436" s="1210"/>
      <c r="CCS436" s="1208"/>
      <c r="CCT436" s="1209"/>
      <c r="CCU436" s="1209"/>
      <c r="CCV436" s="1209"/>
      <c r="CCW436" s="1209"/>
      <c r="CCX436" s="1210"/>
      <c r="CCY436" s="1211"/>
      <c r="CCZ436" s="1210"/>
      <c r="CDB436" s="1208"/>
      <c r="CDC436" s="1209"/>
      <c r="CDD436" s="1209"/>
      <c r="CDE436" s="1209"/>
      <c r="CDF436" s="1209"/>
      <c r="CDG436" s="1210"/>
      <c r="CDH436" s="1211"/>
      <c r="CDI436" s="1210"/>
      <c r="CDK436" s="1208"/>
      <c r="CDL436" s="1209"/>
      <c r="CDM436" s="1209"/>
      <c r="CDN436" s="1209"/>
      <c r="CDO436" s="1209"/>
      <c r="CDP436" s="1210"/>
      <c r="CDQ436" s="1211"/>
      <c r="CDR436" s="1210"/>
      <c r="CDT436" s="1208"/>
      <c r="CDU436" s="1209"/>
      <c r="CDV436" s="1209"/>
      <c r="CDW436" s="1209"/>
      <c r="CDX436" s="1209"/>
      <c r="CDY436" s="1210"/>
      <c r="CDZ436" s="1211"/>
      <c r="CEA436" s="1210"/>
      <c r="CEC436" s="1208"/>
      <c r="CED436" s="1209"/>
      <c r="CEE436" s="1209"/>
      <c r="CEF436" s="1209"/>
      <c r="CEG436" s="1209"/>
      <c r="CEH436" s="1210"/>
      <c r="CEI436" s="1211"/>
      <c r="CEJ436" s="1210"/>
      <c r="CEL436" s="1208"/>
      <c r="CEM436" s="1209"/>
      <c r="CEN436" s="1209"/>
      <c r="CEO436" s="1209"/>
      <c r="CEP436" s="1209"/>
      <c r="CEQ436" s="1210"/>
      <c r="CER436" s="1211"/>
      <c r="CES436" s="1210"/>
      <c r="CEU436" s="1208"/>
      <c r="CEV436" s="1209"/>
      <c r="CEW436" s="1209"/>
      <c r="CEX436" s="1209"/>
      <c r="CEY436" s="1209"/>
      <c r="CEZ436" s="1210"/>
      <c r="CFA436" s="1211"/>
      <c r="CFB436" s="1210"/>
      <c r="CFD436" s="1208"/>
      <c r="CFE436" s="1209"/>
      <c r="CFF436" s="1209"/>
      <c r="CFG436" s="1209"/>
      <c r="CFH436" s="1209"/>
      <c r="CFI436" s="1210"/>
      <c r="CFJ436" s="1211"/>
      <c r="CFK436" s="1210"/>
      <c r="CFM436" s="1208"/>
      <c r="CFN436" s="1209"/>
      <c r="CFO436" s="1209"/>
      <c r="CFP436" s="1209"/>
      <c r="CFQ436" s="1209"/>
      <c r="CFR436" s="1210"/>
      <c r="CFS436" s="1211"/>
      <c r="CFT436" s="1210"/>
      <c r="CFV436" s="1208"/>
      <c r="CFW436" s="1209"/>
      <c r="CFX436" s="1209"/>
      <c r="CFY436" s="1209"/>
      <c r="CFZ436" s="1209"/>
      <c r="CGA436" s="1210"/>
      <c r="CGB436" s="1211"/>
      <c r="CGC436" s="1210"/>
      <c r="CGE436" s="1208"/>
      <c r="CGF436" s="1209"/>
      <c r="CGG436" s="1209"/>
      <c r="CGH436" s="1209"/>
      <c r="CGI436" s="1209"/>
      <c r="CGJ436" s="1210"/>
      <c r="CGK436" s="1211"/>
      <c r="CGL436" s="1210"/>
      <c r="CGN436" s="1208"/>
      <c r="CGO436" s="1209"/>
      <c r="CGP436" s="1209"/>
      <c r="CGQ436" s="1209"/>
      <c r="CGR436" s="1209"/>
      <c r="CGS436" s="1210"/>
      <c r="CGT436" s="1211"/>
      <c r="CGU436" s="1210"/>
      <c r="CGW436" s="1208"/>
      <c r="CGX436" s="1209"/>
      <c r="CGY436" s="1209"/>
      <c r="CGZ436" s="1209"/>
      <c r="CHA436" s="1209"/>
      <c r="CHB436" s="1210"/>
      <c r="CHC436" s="1211"/>
      <c r="CHD436" s="1210"/>
      <c r="CHF436" s="1208"/>
      <c r="CHG436" s="1209"/>
      <c r="CHH436" s="1209"/>
      <c r="CHI436" s="1209"/>
      <c r="CHJ436" s="1209"/>
      <c r="CHK436" s="1210"/>
      <c r="CHL436" s="1211"/>
      <c r="CHM436" s="1210"/>
      <c r="CHO436" s="1208"/>
      <c r="CHP436" s="1209"/>
      <c r="CHQ436" s="1209"/>
      <c r="CHR436" s="1209"/>
      <c r="CHS436" s="1209"/>
      <c r="CHT436" s="1210"/>
      <c r="CHU436" s="1211"/>
      <c r="CHV436" s="1210"/>
      <c r="CHX436" s="1208"/>
      <c r="CHY436" s="1209"/>
      <c r="CHZ436" s="1209"/>
      <c r="CIA436" s="1209"/>
      <c r="CIB436" s="1209"/>
      <c r="CIC436" s="1210"/>
      <c r="CID436" s="1211"/>
      <c r="CIE436" s="1210"/>
      <c r="CIG436" s="1208"/>
      <c r="CIH436" s="1209"/>
      <c r="CII436" s="1209"/>
      <c r="CIJ436" s="1209"/>
      <c r="CIK436" s="1209"/>
      <c r="CIL436" s="1210"/>
      <c r="CIM436" s="1211"/>
      <c r="CIN436" s="1210"/>
      <c r="CIP436" s="1208"/>
      <c r="CIQ436" s="1209"/>
      <c r="CIR436" s="1209"/>
      <c r="CIS436" s="1209"/>
      <c r="CIT436" s="1209"/>
      <c r="CIU436" s="1210"/>
      <c r="CIV436" s="1211"/>
      <c r="CIW436" s="1210"/>
      <c r="CIY436" s="1208"/>
      <c r="CIZ436" s="1209"/>
      <c r="CJA436" s="1209"/>
      <c r="CJB436" s="1209"/>
      <c r="CJC436" s="1209"/>
      <c r="CJD436" s="1210"/>
      <c r="CJE436" s="1211"/>
      <c r="CJF436" s="1210"/>
      <c r="CJH436" s="1208"/>
      <c r="CJI436" s="1209"/>
      <c r="CJJ436" s="1209"/>
      <c r="CJK436" s="1209"/>
      <c r="CJL436" s="1209"/>
      <c r="CJM436" s="1210"/>
      <c r="CJN436" s="1211"/>
      <c r="CJO436" s="1210"/>
      <c r="CJQ436" s="1208"/>
      <c r="CJR436" s="1209"/>
      <c r="CJS436" s="1209"/>
      <c r="CJT436" s="1209"/>
      <c r="CJU436" s="1209"/>
      <c r="CJV436" s="1210"/>
      <c r="CJW436" s="1211"/>
      <c r="CJX436" s="1210"/>
      <c r="CJZ436" s="1208"/>
      <c r="CKA436" s="1209"/>
      <c r="CKB436" s="1209"/>
      <c r="CKC436" s="1209"/>
      <c r="CKD436" s="1209"/>
      <c r="CKE436" s="1210"/>
      <c r="CKF436" s="1211"/>
      <c r="CKG436" s="1210"/>
      <c r="CKI436" s="1208"/>
      <c r="CKJ436" s="1209"/>
      <c r="CKK436" s="1209"/>
      <c r="CKL436" s="1209"/>
      <c r="CKM436" s="1209"/>
      <c r="CKN436" s="1210"/>
      <c r="CKO436" s="1211"/>
      <c r="CKP436" s="1210"/>
      <c r="CKR436" s="1208"/>
      <c r="CKS436" s="1209"/>
      <c r="CKT436" s="1209"/>
      <c r="CKU436" s="1209"/>
      <c r="CKV436" s="1209"/>
      <c r="CKW436" s="1210"/>
      <c r="CKX436" s="1211"/>
      <c r="CKY436" s="1210"/>
      <c r="CLA436" s="1208"/>
      <c r="CLB436" s="1209"/>
      <c r="CLC436" s="1209"/>
      <c r="CLD436" s="1209"/>
      <c r="CLE436" s="1209"/>
      <c r="CLF436" s="1210"/>
      <c r="CLG436" s="1211"/>
      <c r="CLH436" s="1210"/>
      <c r="CLJ436" s="1208"/>
      <c r="CLK436" s="1209"/>
      <c r="CLL436" s="1209"/>
      <c r="CLM436" s="1209"/>
      <c r="CLN436" s="1209"/>
      <c r="CLO436" s="1210"/>
      <c r="CLP436" s="1211"/>
      <c r="CLQ436" s="1210"/>
      <c r="CLS436" s="1208"/>
      <c r="CLT436" s="1209"/>
      <c r="CLU436" s="1209"/>
      <c r="CLV436" s="1209"/>
      <c r="CLW436" s="1209"/>
      <c r="CLX436" s="1210"/>
      <c r="CLY436" s="1211"/>
      <c r="CLZ436" s="1210"/>
      <c r="CMB436" s="1208"/>
      <c r="CMC436" s="1209"/>
      <c r="CMD436" s="1209"/>
      <c r="CME436" s="1209"/>
      <c r="CMF436" s="1209"/>
      <c r="CMG436" s="1210"/>
      <c r="CMH436" s="1211"/>
      <c r="CMI436" s="1210"/>
      <c r="CMK436" s="1208"/>
      <c r="CML436" s="1209"/>
      <c r="CMM436" s="1209"/>
      <c r="CMN436" s="1209"/>
      <c r="CMO436" s="1209"/>
      <c r="CMP436" s="1210"/>
      <c r="CMQ436" s="1211"/>
      <c r="CMR436" s="1210"/>
      <c r="CMT436" s="1208"/>
      <c r="CMU436" s="1209"/>
      <c r="CMV436" s="1209"/>
      <c r="CMW436" s="1209"/>
      <c r="CMX436" s="1209"/>
      <c r="CMY436" s="1210"/>
      <c r="CMZ436" s="1211"/>
      <c r="CNA436" s="1210"/>
      <c r="CNC436" s="1208"/>
      <c r="CND436" s="1209"/>
      <c r="CNE436" s="1209"/>
      <c r="CNF436" s="1209"/>
      <c r="CNG436" s="1209"/>
      <c r="CNH436" s="1210"/>
      <c r="CNI436" s="1211"/>
      <c r="CNJ436" s="1210"/>
      <c r="CNL436" s="1208"/>
      <c r="CNM436" s="1209"/>
      <c r="CNN436" s="1209"/>
      <c r="CNO436" s="1209"/>
      <c r="CNP436" s="1209"/>
      <c r="CNQ436" s="1210"/>
      <c r="CNR436" s="1211"/>
      <c r="CNS436" s="1210"/>
      <c r="CNU436" s="1208"/>
      <c r="CNV436" s="1209"/>
      <c r="CNW436" s="1209"/>
      <c r="CNX436" s="1209"/>
      <c r="CNY436" s="1209"/>
      <c r="CNZ436" s="1210"/>
      <c r="COA436" s="1211"/>
      <c r="COB436" s="1210"/>
      <c r="COD436" s="1208"/>
      <c r="COE436" s="1209"/>
      <c r="COF436" s="1209"/>
      <c r="COG436" s="1209"/>
      <c r="COH436" s="1209"/>
      <c r="COI436" s="1210"/>
      <c r="COJ436" s="1211"/>
      <c r="COK436" s="1210"/>
      <c r="COM436" s="1208"/>
      <c r="CON436" s="1209"/>
      <c r="COO436" s="1209"/>
      <c r="COP436" s="1209"/>
      <c r="COQ436" s="1209"/>
      <c r="COR436" s="1210"/>
      <c r="COS436" s="1211"/>
      <c r="COT436" s="1210"/>
      <c r="COV436" s="1208"/>
      <c r="COW436" s="1209"/>
      <c r="COX436" s="1209"/>
      <c r="COY436" s="1209"/>
      <c r="COZ436" s="1209"/>
      <c r="CPA436" s="1210"/>
      <c r="CPB436" s="1211"/>
      <c r="CPC436" s="1210"/>
      <c r="CPE436" s="1208"/>
      <c r="CPF436" s="1209"/>
      <c r="CPG436" s="1209"/>
      <c r="CPH436" s="1209"/>
      <c r="CPI436" s="1209"/>
      <c r="CPJ436" s="1210"/>
      <c r="CPK436" s="1211"/>
      <c r="CPL436" s="1210"/>
      <c r="CPN436" s="1208"/>
      <c r="CPO436" s="1209"/>
      <c r="CPP436" s="1209"/>
      <c r="CPQ436" s="1209"/>
      <c r="CPR436" s="1209"/>
      <c r="CPS436" s="1210"/>
      <c r="CPT436" s="1211"/>
      <c r="CPU436" s="1210"/>
      <c r="CPW436" s="1208"/>
      <c r="CPX436" s="1209"/>
      <c r="CPY436" s="1209"/>
      <c r="CPZ436" s="1209"/>
      <c r="CQA436" s="1209"/>
      <c r="CQB436" s="1210"/>
      <c r="CQC436" s="1211"/>
      <c r="CQD436" s="1210"/>
      <c r="CQF436" s="1208"/>
      <c r="CQG436" s="1209"/>
      <c r="CQH436" s="1209"/>
      <c r="CQI436" s="1209"/>
      <c r="CQJ436" s="1209"/>
      <c r="CQK436" s="1210"/>
      <c r="CQL436" s="1211"/>
      <c r="CQM436" s="1210"/>
      <c r="CQO436" s="1208"/>
      <c r="CQP436" s="1209"/>
      <c r="CQQ436" s="1209"/>
      <c r="CQR436" s="1209"/>
      <c r="CQS436" s="1209"/>
      <c r="CQT436" s="1210"/>
      <c r="CQU436" s="1211"/>
      <c r="CQV436" s="1210"/>
      <c r="CQX436" s="1208"/>
      <c r="CQY436" s="1209"/>
      <c r="CQZ436" s="1209"/>
      <c r="CRA436" s="1209"/>
      <c r="CRB436" s="1209"/>
      <c r="CRC436" s="1210"/>
      <c r="CRD436" s="1211"/>
      <c r="CRE436" s="1210"/>
      <c r="CRG436" s="1208"/>
      <c r="CRH436" s="1209"/>
      <c r="CRI436" s="1209"/>
      <c r="CRJ436" s="1209"/>
      <c r="CRK436" s="1209"/>
      <c r="CRL436" s="1210"/>
      <c r="CRM436" s="1211"/>
      <c r="CRN436" s="1210"/>
      <c r="CRP436" s="1208"/>
      <c r="CRQ436" s="1209"/>
      <c r="CRR436" s="1209"/>
      <c r="CRS436" s="1209"/>
      <c r="CRT436" s="1209"/>
      <c r="CRU436" s="1210"/>
      <c r="CRV436" s="1211"/>
      <c r="CRW436" s="1210"/>
      <c r="CRY436" s="1208"/>
      <c r="CRZ436" s="1209"/>
      <c r="CSA436" s="1209"/>
      <c r="CSB436" s="1209"/>
      <c r="CSC436" s="1209"/>
      <c r="CSD436" s="1210"/>
      <c r="CSE436" s="1211"/>
      <c r="CSF436" s="1210"/>
      <c r="CSH436" s="1208"/>
      <c r="CSI436" s="1209"/>
      <c r="CSJ436" s="1209"/>
      <c r="CSK436" s="1209"/>
      <c r="CSL436" s="1209"/>
      <c r="CSM436" s="1210"/>
      <c r="CSN436" s="1211"/>
      <c r="CSO436" s="1210"/>
      <c r="CSQ436" s="1208"/>
      <c r="CSR436" s="1209"/>
      <c r="CSS436" s="1209"/>
      <c r="CST436" s="1209"/>
      <c r="CSU436" s="1209"/>
      <c r="CSV436" s="1210"/>
      <c r="CSW436" s="1211"/>
      <c r="CSX436" s="1210"/>
      <c r="CSZ436" s="1208"/>
      <c r="CTA436" s="1209"/>
      <c r="CTB436" s="1209"/>
      <c r="CTC436" s="1209"/>
      <c r="CTD436" s="1209"/>
      <c r="CTE436" s="1210"/>
      <c r="CTF436" s="1211"/>
      <c r="CTG436" s="1210"/>
      <c r="CTI436" s="1208"/>
      <c r="CTJ436" s="1209"/>
      <c r="CTK436" s="1209"/>
      <c r="CTL436" s="1209"/>
      <c r="CTM436" s="1209"/>
      <c r="CTN436" s="1210"/>
      <c r="CTO436" s="1211"/>
      <c r="CTP436" s="1210"/>
      <c r="CTR436" s="1208"/>
      <c r="CTS436" s="1209"/>
      <c r="CTT436" s="1209"/>
      <c r="CTU436" s="1209"/>
      <c r="CTV436" s="1209"/>
      <c r="CTW436" s="1210"/>
      <c r="CTX436" s="1211"/>
      <c r="CTY436" s="1210"/>
      <c r="CUA436" s="1208"/>
      <c r="CUB436" s="1209"/>
      <c r="CUC436" s="1209"/>
      <c r="CUD436" s="1209"/>
      <c r="CUE436" s="1209"/>
      <c r="CUF436" s="1210"/>
      <c r="CUG436" s="1211"/>
      <c r="CUH436" s="1210"/>
      <c r="CUJ436" s="1208"/>
      <c r="CUK436" s="1209"/>
      <c r="CUL436" s="1209"/>
      <c r="CUM436" s="1209"/>
      <c r="CUN436" s="1209"/>
      <c r="CUO436" s="1210"/>
      <c r="CUP436" s="1211"/>
      <c r="CUQ436" s="1210"/>
      <c r="CUS436" s="1208"/>
      <c r="CUT436" s="1209"/>
      <c r="CUU436" s="1209"/>
      <c r="CUV436" s="1209"/>
      <c r="CUW436" s="1209"/>
      <c r="CUX436" s="1210"/>
      <c r="CUY436" s="1211"/>
      <c r="CUZ436" s="1210"/>
      <c r="CVB436" s="1208"/>
      <c r="CVC436" s="1209"/>
      <c r="CVD436" s="1209"/>
      <c r="CVE436" s="1209"/>
      <c r="CVF436" s="1209"/>
      <c r="CVG436" s="1210"/>
      <c r="CVH436" s="1211"/>
      <c r="CVI436" s="1210"/>
      <c r="CVK436" s="1208"/>
      <c r="CVL436" s="1209"/>
      <c r="CVM436" s="1209"/>
      <c r="CVN436" s="1209"/>
      <c r="CVO436" s="1209"/>
      <c r="CVP436" s="1210"/>
      <c r="CVQ436" s="1211"/>
      <c r="CVR436" s="1210"/>
      <c r="CVT436" s="1208"/>
      <c r="CVU436" s="1209"/>
      <c r="CVV436" s="1209"/>
      <c r="CVW436" s="1209"/>
      <c r="CVX436" s="1209"/>
      <c r="CVY436" s="1210"/>
      <c r="CVZ436" s="1211"/>
      <c r="CWA436" s="1210"/>
      <c r="CWC436" s="1208"/>
      <c r="CWD436" s="1209"/>
      <c r="CWE436" s="1209"/>
      <c r="CWF436" s="1209"/>
      <c r="CWG436" s="1209"/>
      <c r="CWH436" s="1210"/>
      <c r="CWI436" s="1211"/>
      <c r="CWJ436" s="1210"/>
      <c r="CWL436" s="1208"/>
      <c r="CWM436" s="1209"/>
      <c r="CWN436" s="1209"/>
      <c r="CWO436" s="1209"/>
      <c r="CWP436" s="1209"/>
      <c r="CWQ436" s="1210"/>
      <c r="CWR436" s="1211"/>
      <c r="CWS436" s="1210"/>
      <c r="CWU436" s="1208"/>
      <c r="CWV436" s="1209"/>
      <c r="CWW436" s="1209"/>
      <c r="CWX436" s="1209"/>
      <c r="CWY436" s="1209"/>
      <c r="CWZ436" s="1210"/>
      <c r="CXA436" s="1211"/>
      <c r="CXB436" s="1210"/>
      <c r="CXD436" s="1208"/>
      <c r="CXE436" s="1209"/>
      <c r="CXF436" s="1209"/>
      <c r="CXG436" s="1209"/>
      <c r="CXH436" s="1209"/>
      <c r="CXI436" s="1210"/>
      <c r="CXJ436" s="1211"/>
      <c r="CXK436" s="1210"/>
      <c r="CXM436" s="1208"/>
      <c r="CXN436" s="1209"/>
      <c r="CXO436" s="1209"/>
      <c r="CXP436" s="1209"/>
      <c r="CXQ436" s="1209"/>
      <c r="CXR436" s="1210"/>
      <c r="CXS436" s="1211"/>
      <c r="CXT436" s="1210"/>
      <c r="CXV436" s="1208"/>
      <c r="CXW436" s="1209"/>
      <c r="CXX436" s="1209"/>
      <c r="CXY436" s="1209"/>
      <c r="CXZ436" s="1209"/>
      <c r="CYA436" s="1210"/>
      <c r="CYB436" s="1211"/>
      <c r="CYC436" s="1210"/>
      <c r="CYE436" s="1208"/>
      <c r="CYF436" s="1209"/>
      <c r="CYG436" s="1209"/>
      <c r="CYH436" s="1209"/>
      <c r="CYI436" s="1209"/>
      <c r="CYJ436" s="1210"/>
      <c r="CYK436" s="1211"/>
      <c r="CYL436" s="1210"/>
      <c r="CYN436" s="1208"/>
      <c r="CYO436" s="1209"/>
      <c r="CYP436" s="1209"/>
      <c r="CYQ436" s="1209"/>
      <c r="CYR436" s="1209"/>
      <c r="CYS436" s="1210"/>
      <c r="CYT436" s="1211"/>
      <c r="CYU436" s="1210"/>
      <c r="CYW436" s="1208"/>
      <c r="CYX436" s="1209"/>
      <c r="CYY436" s="1209"/>
      <c r="CYZ436" s="1209"/>
      <c r="CZA436" s="1209"/>
      <c r="CZB436" s="1210"/>
      <c r="CZC436" s="1211"/>
      <c r="CZD436" s="1210"/>
      <c r="CZF436" s="1208"/>
      <c r="CZG436" s="1209"/>
      <c r="CZH436" s="1209"/>
      <c r="CZI436" s="1209"/>
      <c r="CZJ436" s="1209"/>
      <c r="CZK436" s="1210"/>
      <c r="CZL436" s="1211"/>
      <c r="CZM436" s="1210"/>
      <c r="CZO436" s="1208"/>
      <c r="CZP436" s="1209"/>
      <c r="CZQ436" s="1209"/>
      <c r="CZR436" s="1209"/>
      <c r="CZS436" s="1209"/>
      <c r="CZT436" s="1210"/>
      <c r="CZU436" s="1211"/>
      <c r="CZV436" s="1210"/>
      <c r="CZX436" s="1208"/>
      <c r="CZY436" s="1209"/>
      <c r="CZZ436" s="1209"/>
      <c r="DAA436" s="1209"/>
      <c r="DAB436" s="1209"/>
      <c r="DAC436" s="1210"/>
      <c r="DAD436" s="1211"/>
      <c r="DAE436" s="1210"/>
      <c r="DAG436" s="1208"/>
      <c r="DAH436" s="1209"/>
      <c r="DAI436" s="1209"/>
      <c r="DAJ436" s="1209"/>
      <c r="DAK436" s="1209"/>
      <c r="DAL436" s="1210"/>
      <c r="DAM436" s="1211"/>
      <c r="DAN436" s="1210"/>
      <c r="DAP436" s="1208"/>
      <c r="DAQ436" s="1209"/>
      <c r="DAR436" s="1209"/>
      <c r="DAS436" s="1209"/>
      <c r="DAT436" s="1209"/>
      <c r="DAU436" s="1210"/>
      <c r="DAV436" s="1211"/>
      <c r="DAW436" s="1210"/>
      <c r="DAY436" s="1208"/>
      <c r="DAZ436" s="1209"/>
      <c r="DBA436" s="1209"/>
      <c r="DBB436" s="1209"/>
      <c r="DBC436" s="1209"/>
      <c r="DBD436" s="1210"/>
      <c r="DBE436" s="1211"/>
      <c r="DBF436" s="1210"/>
      <c r="DBH436" s="1208"/>
      <c r="DBI436" s="1209"/>
      <c r="DBJ436" s="1209"/>
      <c r="DBK436" s="1209"/>
      <c r="DBL436" s="1209"/>
      <c r="DBM436" s="1210"/>
      <c r="DBN436" s="1211"/>
      <c r="DBO436" s="1210"/>
      <c r="DBQ436" s="1208"/>
      <c r="DBR436" s="1209"/>
      <c r="DBS436" s="1209"/>
      <c r="DBT436" s="1209"/>
      <c r="DBU436" s="1209"/>
      <c r="DBV436" s="1210"/>
      <c r="DBW436" s="1211"/>
      <c r="DBX436" s="1210"/>
      <c r="DBZ436" s="1208"/>
      <c r="DCA436" s="1209"/>
      <c r="DCB436" s="1209"/>
      <c r="DCC436" s="1209"/>
      <c r="DCD436" s="1209"/>
      <c r="DCE436" s="1210"/>
      <c r="DCF436" s="1211"/>
      <c r="DCG436" s="1210"/>
      <c r="DCI436" s="1208"/>
      <c r="DCJ436" s="1209"/>
      <c r="DCK436" s="1209"/>
      <c r="DCL436" s="1209"/>
      <c r="DCM436" s="1209"/>
      <c r="DCN436" s="1210"/>
      <c r="DCO436" s="1211"/>
      <c r="DCP436" s="1210"/>
      <c r="DCR436" s="1208"/>
      <c r="DCS436" s="1209"/>
      <c r="DCT436" s="1209"/>
      <c r="DCU436" s="1209"/>
      <c r="DCV436" s="1209"/>
      <c r="DCW436" s="1210"/>
      <c r="DCX436" s="1211"/>
      <c r="DCY436" s="1210"/>
      <c r="DDA436" s="1208"/>
      <c r="DDB436" s="1209"/>
      <c r="DDC436" s="1209"/>
      <c r="DDD436" s="1209"/>
      <c r="DDE436" s="1209"/>
      <c r="DDF436" s="1210"/>
      <c r="DDG436" s="1211"/>
      <c r="DDH436" s="1210"/>
      <c r="DDJ436" s="1208"/>
      <c r="DDK436" s="1209"/>
      <c r="DDL436" s="1209"/>
      <c r="DDM436" s="1209"/>
      <c r="DDN436" s="1209"/>
      <c r="DDO436" s="1210"/>
      <c r="DDP436" s="1211"/>
      <c r="DDQ436" s="1210"/>
      <c r="DDS436" s="1208"/>
      <c r="DDT436" s="1209"/>
      <c r="DDU436" s="1209"/>
      <c r="DDV436" s="1209"/>
      <c r="DDW436" s="1209"/>
      <c r="DDX436" s="1210"/>
      <c r="DDY436" s="1211"/>
      <c r="DDZ436" s="1210"/>
      <c r="DEB436" s="1208"/>
      <c r="DEC436" s="1209"/>
      <c r="DED436" s="1209"/>
      <c r="DEE436" s="1209"/>
      <c r="DEF436" s="1209"/>
      <c r="DEG436" s="1210"/>
      <c r="DEH436" s="1211"/>
      <c r="DEI436" s="1210"/>
      <c r="DEK436" s="1208"/>
      <c r="DEL436" s="1209"/>
      <c r="DEM436" s="1209"/>
      <c r="DEN436" s="1209"/>
      <c r="DEO436" s="1209"/>
      <c r="DEP436" s="1210"/>
      <c r="DEQ436" s="1211"/>
      <c r="DER436" s="1210"/>
      <c r="DET436" s="1208"/>
      <c r="DEU436" s="1209"/>
      <c r="DEV436" s="1209"/>
      <c r="DEW436" s="1209"/>
      <c r="DEX436" s="1209"/>
      <c r="DEY436" s="1210"/>
      <c r="DEZ436" s="1211"/>
      <c r="DFA436" s="1210"/>
      <c r="DFC436" s="1208"/>
      <c r="DFD436" s="1209"/>
      <c r="DFE436" s="1209"/>
      <c r="DFF436" s="1209"/>
      <c r="DFG436" s="1209"/>
      <c r="DFH436" s="1210"/>
      <c r="DFI436" s="1211"/>
      <c r="DFJ436" s="1210"/>
      <c r="DFL436" s="1208"/>
      <c r="DFM436" s="1209"/>
      <c r="DFN436" s="1209"/>
      <c r="DFO436" s="1209"/>
      <c r="DFP436" s="1209"/>
      <c r="DFQ436" s="1210"/>
      <c r="DFR436" s="1211"/>
      <c r="DFS436" s="1210"/>
      <c r="DFU436" s="1208"/>
      <c r="DFV436" s="1209"/>
      <c r="DFW436" s="1209"/>
      <c r="DFX436" s="1209"/>
      <c r="DFY436" s="1209"/>
      <c r="DFZ436" s="1210"/>
      <c r="DGA436" s="1211"/>
      <c r="DGB436" s="1210"/>
      <c r="DGD436" s="1208"/>
      <c r="DGE436" s="1209"/>
      <c r="DGF436" s="1209"/>
      <c r="DGG436" s="1209"/>
      <c r="DGH436" s="1209"/>
      <c r="DGI436" s="1210"/>
      <c r="DGJ436" s="1211"/>
      <c r="DGK436" s="1210"/>
      <c r="DGM436" s="1208"/>
      <c r="DGN436" s="1209"/>
      <c r="DGO436" s="1209"/>
      <c r="DGP436" s="1209"/>
      <c r="DGQ436" s="1209"/>
      <c r="DGR436" s="1210"/>
      <c r="DGS436" s="1211"/>
      <c r="DGT436" s="1210"/>
      <c r="DGV436" s="1208"/>
      <c r="DGW436" s="1209"/>
      <c r="DGX436" s="1209"/>
      <c r="DGY436" s="1209"/>
      <c r="DGZ436" s="1209"/>
      <c r="DHA436" s="1210"/>
      <c r="DHB436" s="1211"/>
      <c r="DHC436" s="1210"/>
      <c r="DHE436" s="1208"/>
      <c r="DHF436" s="1209"/>
      <c r="DHG436" s="1209"/>
      <c r="DHH436" s="1209"/>
      <c r="DHI436" s="1209"/>
      <c r="DHJ436" s="1210"/>
      <c r="DHK436" s="1211"/>
      <c r="DHL436" s="1210"/>
      <c r="DHN436" s="1208"/>
      <c r="DHO436" s="1209"/>
      <c r="DHP436" s="1209"/>
      <c r="DHQ436" s="1209"/>
      <c r="DHR436" s="1209"/>
      <c r="DHS436" s="1210"/>
      <c r="DHT436" s="1211"/>
      <c r="DHU436" s="1210"/>
      <c r="DHW436" s="1208"/>
      <c r="DHX436" s="1209"/>
      <c r="DHY436" s="1209"/>
      <c r="DHZ436" s="1209"/>
      <c r="DIA436" s="1209"/>
      <c r="DIB436" s="1210"/>
      <c r="DIC436" s="1211"/>
      <c r="DID436" s="1210"/>
      <c r="DIF436" s="1208"/>
      <c r="DIG436" s="1209"/>
      <c r="DIH436" s="1209"/>
      <c r="DII436" s="1209"/>
      <c r="DIJ436" s="1209"/>
      <c r="DIK436" s="1210"/>
      <c r="DIL436" s="1211"/>
      <c r="DIM436" s="1210"/>
      <c r="DIO436" s="1208"/>
      <c r="DIP436" s="1209"/>
      <c r="DIQ436" s="1209"/>
      <c r="DIR436" s="1209"/>
      <c r="DIS436" s="1209"/>
      <c r="DIT436" s="1210"/>
      <c r="DIU436" s="1211"/>
      <c r="DIV436" s="1210"/>
      <c r="DIX436" s="1208"/>
      <c r="DIY436" s="1209"/>
      <c r="DIZ436" s="1209"/>
      <c r="DJA436" s="1209"/>
      <c r="DJB436" s="1209"/>
      <c r="DJC436" s="1210"/>
      <c r="DJD436" s="1211"/>
      <c r="DJE436" s="1210"/>
      <c r="DJG436" s="1208"/>
      <c r="DJH436" s="1209"/>
      <c r="DJI436" s="1209"/>
      <c r="DJJ436" s="1209"/>
      <c r="DJK436" s="1209"/>
      <c r="DJL436" s="1210"/>
      <c r="DJM436" s="1211"/>
      <c r="DJN436" s="1210"/>
      <c r="DJP436" s="1208"/>
      <c r="DJQ436" s="1209"/>
      <c r="DJR436" s="1209"/>
      <c r="DJS436" s="1209"/>
      <c r="DJT436" s="1209"/>
      <c r="DJU436" s="1210"/>
      <c r="DJV436" s="1211"/>
      <c r="DJW436" s="1210"/>
      <c r="DJY436" s="1208"/>
      <c r="DJZ436" s="1209"/>
      <c r="DKA436" s="1209"/>
      <c r="DKB436" s="1209"/>
      <c r="DKC436" s="1209"/>
      <c r="DKD436" s="1210"/>
      <c r="DKE436" s="1211"/>
      <c r="DKF436" s="1210"/>
      <c r="DKH436" s="1208"/>
      <c r="DKI436" s="1209"/>
      <c r="DKJ436" s="1209"/>
      <c r="DKK436" s="1209"/>
      <c r="DKL436" s="1209"/>
      <c r="DKM436" s="1210"/>
      <c r="DKN436" s="1211"/>
      <c r="DKO436" s="1210"/>
      <c r="DKQ436" s="1208"/>
      <c r="DKR436" s="1209"/>
      <c r="DKS436" s="1209"/>
      <c r="DKT436" s="1209"/>
      <c r="DKU436" s="1209"/>
      <c r="DKV436" s="1210"/>
      <c r="DKW436" s="1211"/>
      <c r="DKX436" s="1210"/>
      <c r="DKZ436" s="1208"/>
      <c r="DLA436" s="1209"/>
      <c r="DLB436" s="1209"/>
      <c r="DLC436" s="1209"/>
      <c r="DLD436" s="1209"/>
      <c r="DLE436" s="1210"/>
      <c r="DLF436" s="1211"/>
      <c r="DLG436" s="1210"/>
      <c r="DLI436" s="1208"/>
      <c r="DLJ436" s="1209"/>
      <c r="DLK436" s="1209"/>
      <c r="DLL436" s="1209"/>
      <c r="DLM436" s="1209"/>
      <c r="DLN436" s="1210"/>
      <c r="DLO436" s="1211"/>
      <c r="DLP436" s="1210"/>
      <c r="DLR436" s="1208"/>
      <c r="DLS436" s="1209"/>
      <c r="DLT436" s="1209"/>
      <c r="DLU436" s="1209"/>
      <c r="DLV436" s="1209"/>
      <c r="DLW436" s="1210"/>
      <c r="DLX436" s="1211"/>
      <c r="DLY436" s="1210"/>
      <c r="DMA436" s="1208"/>
      <c r="DMB436" s="1209"/>
      <c r="DMC436" s="1209"/>
      <c r="DMD436" s="1209"/>
      <c r="DME436" s="1209"/>
      <c r="DMF436" s="1210"/>
      <c r="DMG436" s="1211"/>
      <c r="DMH436" s="1210"/>
      <c r="DMJ436" s="1208"/>
      <c r="DMK436" s="1209"/>
      <c r="DML436" s="1209"/>
      <c r="DMM436" s="1209"/>
      <c r="DMN436" s="1209"/>
      <c r="DMO436" s="1210"/>
      <c r="DMP436" s="1211"/>
      <c r="DMQ436" s="1210"/>
      <c r="DMS436" s="1208"/>
      <c r="DMT436" s="1209"/>
      <c r="DMU436" s="1209"/>
      <c r="DMV436" s="1209"/>
      <c r="DMW436" s="1209"/>
      <c r="DMX436" s="1210"/>
      <c r="DMY436" s="1211"/>
      <c r="DMZ436" s="1210"/>
      <c r="DNB436" s="1208"/>
      <c r="DNC436" s="1209"/>
      <c r="DND436" s="1209"/>
      <c r="DNE436" s="1209"/>
      <c r="DNF436" s="1209"/>
      <c r="DNG436" s="1210"/>
      <c r="DNH436" s="1211"/>
      <c r="DNI436" s="1210"/>
      <c r="DNK436" s="1208"/>
      <c r="DNL436" s="1209"/>
      <c r="DNM436" s="1209"/>
      <c r="DNN436" s="1209"/>
      <c r="DNO436" s="1209"/>
      <c r="DNP436" s="1210"/>
      <c r="DNQ436" s="1211"/>
      <c r="DNR436" s="1210"/>
      <c r="DNT436" s="1208"/>
      <c r="DNU436" s="1209"/>
      <c r="DNV436" s="1209"/>
      <c r="DNW436" s="1209"/>
      <c r="DNX436" s="1209"/>
      <c r="DNY436" s="1210"/>
      <c r="DNZ436" s="1211"/>
      <c r="DOA436" s="1210"/>
      <c r="DOC436" s="1208"/>
      <c r="DOD436" s="1209"/>
      <c r="DOE436" s="1209"/>
      <c r="DOF436" s="1209"/>
      <c r="DOG436" s="1209"/>
      <c r="DOH436" s="1210"/>
      <c r="DOI436" s="1211"/>
      <c r="DOJ436" s="1210"/>
      <c r="DOL436" s="1208"/>
      <c r="DOM436" s="1209"/>
      <c r="DON436" s="1209"/>
      <c r="DOO436" s="1209"/>
      <c r="DOP436" s="1209"/>
      <c r="DOQ436" s="1210"/>
      <c r="DOR436" s="1211"/>
      <c r="DOS436" s="1210"/>
      <c r="DOU436" s="1208"/>
      <c r="DOV436" s="1209"/>
      <c r="DOW436" s="1209"/>
      <c r="DOX436" s="1209"/>
      <c r="DOY436" s="1209"/>
      <c r="DOZ436" s="1210"/>
      <c r="DPA436" s="1211"/>
      <c r="DPB436" s="1210"/>
      <c r="DPD436" s="1208"/>
      <c r="DPE436" s="1209"/>
      <c r="DPF436" s="1209"/>
      <c r="DPG436" s="1209"/>
      <c r="DPH436" s="1209"/>
      <c r="DPI436" s="1210"/>
      <c r="DPJ436" s="1211"/>
      <c r="DPK436" s="1210"/>
      <c r="DPM436" s="1208"/>
      <c r="DPN436" s="1209"/>
      <c r="DPO436" s="1209"/>
      <c r="DPP436" s="1209"/>
      <c r="DPQ436" s="1209"/>
      <c r="DPR436" s="1210"/>
      <c r="DPS436" s="1211"/>
      <c r="DPT436" s="1210"/>
      <c r="DPV436" s="1208"/>
      <c r="DPW436" s="1209"/>
      <c r="DPX436" s="1209"/>
      <c r="DPY436" s="1209"/>
      <c r="DPZ436" s="1209"/>
      <c r="DQA436" s="1210"/>
      <c r="DQB436" s="1211"/>
      <c r="DQC436" s="1210"/>
      <c r="DQE436" s="1208"/>
      <c r="DQF436" s="1209"/>
      <c r="DQG436" s="1209"/>
      <c r="DQH436" s="1209"/>
      <c r="DQI436" s="1209"/>
      <c r="DQJ436" s="1210"/>
      <c r="DQK436" s="1211"/>
      <c r="DQL436" s="1210"/>
      <c r="DQN436" s="1208"/>
      <c r="DQO436" s="1209"/>
      <c r="DQP436" s="1209"/>
      <c r="DQQ436" s="1209"/>
      <c r="DQR436" s="1209"/>
      <c r="DQS436" s="1210"/>
      <c r="DQT436" s="1211"/>
      <c r="DQU436" s="1210"/>
      <c r="DQW436" s="1208"/>
      <c r="DQX436" s="1209"/>
      <c r="DQY436" s="1209"/>
      <c r="DQZ436" s="1209"/>
      <c r="DRA436" s="1209"/>
      <c r="DRB436" s="1210"/>
      <c r="DRC436" s="1211"/>
      <c r="DRD436" s="1210"/>
      <c r="DRF436" s="1208"/>
      <c r="DRG436" s="1209"/>
      <c r="DRH436" s="1209"/>
      <c r="DRI436" s="1209"/>
      <c r="DRJ436" s="1209"/>
      <c r="DRK436" s="1210"/>
      <c r="DRL436" s="1211"/>
      <c r="DRM436" s="1210"/>
      <c r="DRO436" s="1208"/>
      <c r="DRP436" s="1209"/>
      <c r="DRQ436" s="1209"/>
      <c r="DRR436" s="1209"/>
      <c r="DRS436" s="1209"/>
      <c r="DRT436" s="1210"/>
      <c r="DRU436" s="1211"/>
      <c r="DRV436" s="1210"/>
      <c r="DRX436" s="1208"/>
      <c r="DRY436" s="1209"/>
      <c r="DRZ436" s="1209"/>
      <c r="DSA436" s="1209"/>
      <c r="DSB436" s="1209"/>
      <c r="DSC436" s="1210"/>
      <c r="DSD436" s="1211"/>
      <c r="DSE436" s="1210"/>
      <c r="DSG436" s="1208"/>
      <c r="DSH436" s="1209"/>
      <c r="DSI436" s="1209"/>
      <c r="DSJ436" s="1209"/>
      <c r="DSK436" s="1209"/>
      <c r="DSL436" s="1210"/>
      <c r="DSM436" s="1211"/>
      <c r="DSN436" s="1210"/>
      <c r="DSP436" s="1208"/>
      <c r="DSQ436" s="1209"/>
      <c r="DSR436" s="1209"/>
      <c r="DSS436" s="1209"/>
      <c r="DST436" s="1209"/>
      <c r="DSU436" s="1210"/>
      <c r="DSV436" s="1211"/>
      <c r="DSW436" s="1210"/>
      <c r="DSY436" s="1208"/>
      <c r="DSZ436" s="1209"/>
      <c r="DTA436" s="1209"/>
      <c r="DTB436" s="1209"/>
      <c r="DTC436" s="1209"/>
      <c r="DTD436" s="1210"/>
      <c r="DTE436" s="1211"/>
      <c r="DTF436" s="1210"/>
      <c r="DTH436" s="1208"/>
      <c r="DTI436" s="1209"/>
      <c r="DTJ436" s="1209"/>
      <c r="DTK436" s="1209"/>
      <c r="DTL436" s="1209"/>
      <c r="DTM436" s="1210"/>
      <c r="DTN436" s="1211"/>
      <c r="DTO436" s="1210"/>
      <c r="DTQ436" s="1208"/>
      <c r="DTR436" s="1209"/>
      <c r="DTS436" s="1209"/>
      <c r="DTT436" s="1209"/>
      <c r="DTU436" s="1209"/>
      <c r="DTV436" s="1210"/>
      <c r="DTW436" s="1211"/>
      <c r="DTX436" s="1210"/>
      <c r="DTZ436" s="1208"/>
      <c r="DUA436" s="1209"/>
      <c r="DUB436" s="1209"/>
      <c r="DUC436" s="1209"/>
      <c r="DUD436" s="1209"/>
      <c r="DUE436" s="1210"/>
      <c r="DUF436" s="1211"/>
      <c r="DUG436" s="1210"/>
      <c r="DUI436" s="1208"/>
      <c r="DUJ436" s="1209"/>
      <c r="DUK436" s="1209"/>
      <c r="DUL436" s="1209"/>
      <c r="DUM436" s="1209"/>
      <c r="DUN436" s="1210"/>
      <c r="DUO436" s="1211"/>
      <c r="DUP436" s="1210"/>
      <c r="DUR436" s="1208"/>
      <c r="DUS436" s="1209"/>
      <c r="DUT436" s="1209"/>
      <c r="DUU436" s="1209"/>
      <c r="DUV436" s="1209"/>
      <c r="DUW436" s="1210"/>
      <c r="DUX436" s="1211"/>
      <c r="DUY436" s="1210"/>
      <c r="DVA436" s="1208"/>
      <c r="DVB436" s="1209"/>
      <c r="DVC436" s="1209"/>
      <c r="DVD436" s="1209"/>
      <c r="DVE436" s="1209"/>
      <c r="DVF436" s="1210"/>
      <c r="DVG436" s="1211"/>
      <c r="DVH436" s="1210"/>
      <c r="DVJ436" s="1208"/>
      <c r="DVK436" s="1209"/>
      <c r="DVL436" s="1209"/>
      <c r="DVM436" s="1209"/>
      <c r="DVN436" s="1209"/>
      <c r="DVO436" s="1210"/>
      <c r="DVP436" s="1211"/>
      <c r="DVQ436" s="1210"/>
      <c r="DVS436" s="1208"/>
      <c r="DVT436" s="1209"/>
      <c r="DVU436" s="1209"/>
      <c r="DVV436" s="1209"/>
      <c r="DVW436" s="1209"/>
      <c r="DVX436" s="1210"/>
      <c r="DVY436" s="1211"/>
      <c r="DVZ436" s="1210"/>
      <c r="DWB436" s="1208"/>
      <c r="DWC436" s="1209"/>
      <c r="DWD436" s="1209"/>
      <c r="DWE436" s="1209"/>
      <c r="DWF436" s="1209"/>
      <c r="DWG436" s="1210"/>
      <c r="DWH436" s="1211"/>
      <c r="DWI436" s="1210"/>
      <c r="DWK436" s="1208"/>
      <c r="DWL436" s="1209"/>
      <c r="DWM436" s="1209"/>
      <c r="DWN436" s="1209"/>
      <c r="DWO436" s="1209"/>
      <c r="DWP436" s="1210"/>
      <c r="DWQ436" s="1211"/>
      <c r="DWR436" s="1210"/>
      <c r="DWT436" s="1208"/>
      <c r="DWU436" s="1209"/>
      <c r="DWV436" s="1209"/>
      <c r="DWW436" s="1209"/>
      <c r="DWX436" s="1209"/>
      <c r="DWY436" s="1210"/>
      <c r="DWZ436" s="1211"/>
      <c r="DXA436" s="1210"/>
      <c r="DXC436" s="1208"/>
      <c r="DXD436" s="1209"/>
      <c r="DXE436" s="1209"/>
      <c r="DXF436" s="1209"/>
      <c r="DXG436" s="1209"/>
      <c r="DXH436" s="1210"/>
      <c r="DXI436" s="1211"/>
      <c r="DXJ436" s="1210"/>
      <c r="DXL436" s="1208"/>
      <c r="DXM436" s="1209"/>
      <c r="DXN436" s="1209"/>
      <c r="DXO436" s="1209"/>
      <c r="DXP436" s="1209"/>
      <c r="DXQ436" s="1210"/>
      <c r="DXR436" s="1211"/>
      <c r="DXS436" s="1210"/>
      <c r="DXU436" s="1208"/>
      <c r="DXV436" s="1209"/>
      <c r="DXW436" s="1209"/>
      <c r="DXX436" s="1209"/>
      <c r="DXY436" s="1209"/>
      <c r="DXZ436" s="1210"/>
      <c r="DYA436" s="1211"/>
      <c r="DYB436" s="1210"/>
      <c r="DYD436" s="1208"/>
      <c r="DYE436" s="1209"/>
      <c r="DYF436" s="1209"/>
      <c r="DYG436" s="1209"/>
      <c r="DYH436" s="1209"/>
      <c r="DYI436" s="1210"/>
      <c r="DYJ436" s="1211"/>
      <c r="DYK436" s="1210"/>
      <c r="DYM436" s="1208"/>
      <c r="DYN436" s="1209"/>
      <c r="DYO436" s="1209"/>
      <c r="DYP436" s="1209"/>
      <c r="DYQ436" s="1209"/>
      <c r="DYR436" s="1210"/>
      <c r="DYS436" s="1211"/>
      <c r="DYT436" s="1210"/>
      <c r="DYV436" s="1208"/>
      <c r="DYW436" s="1209"/>
      <c r="DYX436" s="1209"/>
      <c r="DYY436" s="1209"/>
      <c r="DYZ436" s="1209"/>
      <c r="DZA436" s="1210"/>
      <c r="DZB436" s="1211"/>
      <c r="DZC436" s="1210"/>
      <c r="DZE436" s="1208"/>
      <c r="DZF436" s="1209"/>
      <c r="DZG436" s="1209"/>
      <c r="DZH436" s="1209"/>
      <c r="DZI436" s="1209"/>
      <c r="DZJ436" s="1210"/>
      <c r="DZK436" s="1211"/>
      <c r="DZL436" s="1210"/>
      <c r="DZN436" s="1208"/>
      <c r="DZO436" s="1209"/>
      <c r="DZP436" s="1209"/>
      <c r="DZQ436" s="1209"/>
      <c r="DZR436" s="1209"/>
      <c r="DZS436" s="1210"/>
      <c r="DZT436" s="1211"/>
      <c r="DZU436" s="1210"/>
      <c r="DZW436" s="1208"/>
      <c r="DZX436" s="1209"/>
      <c r="DZY436" s="1209"/>
      <c r="DZZ436" s="1209"/>
      <c r="EAA436" s="1209"/>
      <c r="EAB436" s="1210"/>
      <c r="EAC436" s="1211"/>
      <c r="EAD436" s="1210"/>
      <c r="EAF436" s="1208"/>
      <c r="EAG436" s="1209"/>
      <c r="EAH436" s="1209"/>
      <c r="EAI436" s="1209"/>
      <c r="EAJ436" s="1209"/>
      <c r="EAK436" s="1210"/>
      <c r="EAL436" s="1211"/>
      <c r="EAM436" s="1210"/>
      <c r="EAO436" s="1208"/>
      <c r="EAP436" s="1209"/>
      <c r="EAQ436" s="1209"/>
      <c r="EAR436" s="1209"/>
      <c r="EAS436" s="1209"/>
      <c r="EAT436" s="1210"/>
      <c r="EAU436" s="1211"/>
      <c r="EAV436" s="1210"/>
      <c r="EAX436" s="1208"/>
      <c r="EAY436" s="1209"/>
      <c r="EAZ436" s="1209"/>
      <c r="EBA436" s="1209"/>
      <c r="EBB436" s="1209"/>
      <c r="EBC436" s="1210"/>
      <c r="EBD436" s="1211"/>
      <c r="EBE436" s="1210"/>
      <c r="EBG436" s="1208"/>
      <c r="EBH436" s="1209"/>
      <c r="EBI436" s="1209"/>
      <c r="EBJ436" s="1209"/>
      <c r="EBK436" s="1209"/>
      <c r="EBL436" s="1210"/>
      <c r="EBM436" s="1211"/>
      <c r="EBN436" s="1210"/>
      <c r="EBP436" s="1208"/>
      <c r="EBQ436" s="1209"/>
      <c r="EBR436" s="1209"/>
      <c r="EBS436" s="1209"/>
      <c r="EBT436" s="1209"/>
      <c r="EBU436" s="1210"/>
      <c r="EBV436" s="1211"/>
      <c r="EBW436" s="1210"/>
      <c r="EBY436" s="1208"/>
      <c r="EBZ436" s="1209"/>
      <c r="ECA436" s="1209"/>
      <c r="ECB436" s="1209"/>
      <c r="ECC436" s="1209"/>
      <c r="ECD436" s="1210"/>
      <c r="ECE436" s="1211"/>
      <c r="ECF436" s="1210"/>
      <c r="ECH436" s="1208"/>
      <c r="ECI436" s="1209"/>
      <c r="ECJ436" s="1209"/>
      <c r="ECK436" s="1209"/>
      <c r="ECL436" s="1209"/>
      <c r="ECM436" s="1210"/>
      <c r="ECN436" s="1211"/>
      <c r="ECO436" s="1210"/>
      <c r="ECQ436" s="1208"/>
      <c r="ECR436" s="1209"/>
      <c r="ECS436" s="1209"/>
      <c r="ECT436" s="1209"/>
      <c r="ECU436" s="1209"/>
      <c r="ECV436" s="1210"/>
      <c r="ECW436" s="1211"/>
      <c r="ECX436" s="1210"/>
      <c r="ECZ436" s="1208"/>
      <c r="EDA436" s="1209"/>
      <c r="EDB436" s="1209"/>
      <c r="EDC436" s="1209"/>
      <c r="EDD436" s="1209"/>
      <c r="EDE436" s="1210"/>
      <c r="EDF436" s="1211"/>
      <c r="EDG436" s="1210"/>
      <c r="EDI436" s="1208"/>
      <c r="EDJ436" s="1209"/>
      <c r="EDK436" s="1209"/>
      <c r="EDL436" s="1209"/>
      <c r="EDM436" s="1209"/>
      <c r="EDN436" s="1210"/>
      <c r="EDO436" s="1211"/>
      <c r="EDP436" s="1210"/>
      <c r="EDR436" s="1208"/>
      <c r="EDS436" s="1209"/>
      <c r="EDT436" s="1209"/>
      <c r="EDU436" s="1209"/>
      <c r="EDV436" s="1209"/>
      <c r="EDW436" s="1210"/>
      <c r="EDX436" s="1211"/>
      <c r="EDY436" s="1210"/>
      <c r="EEA436" s="1208"/>
      <c r="EEB436" s="1209"/>
      <c r="EEC436" s="1209"/>
      <c r="EED436" s="1209"/>
      <c r="EEE436" s="1209"/>
      <c r="EEF436" s="1210"/>
      <c r="EEG436" s="1211"/>
      <c r="EEH436" s="1210"/>
      <c r="EEJ436" s="1208"/>
      <c r="EEK436" s="1209"/>
      <c r="EEL436" s="1209"/>
      <c r="EEM436" s="1209"/>
      <c r="EEN436" s="1209"/>
      <c r="EEO436" s="1210"/>
      <c r="EEP436" s="1211"/>
      <c r="EEQ436" s="1210"/>
      <c r="EES436" s="1208"/>
      <c r="EET436" s="1209"/>
      <c r="EEU436" s="1209"/>
      <c r="EEV436" s="1209"/>
      <c r="EEW436" s="1209"/>
      <c r="EEX436" s="1210"/>
      <c r="EEY436" s="1211"/>
      <c r="EEZ436" s="1210"/>
      <c r="EFB436" s="1208"/>
      <c r="EFC436" s="1209"/>
      <c r="EFD436" s="1209"/>
      <c r="EFE436" s="1209"/>
      <c r="EFF436" s="1209"/>
      <c r="EFG436" s="1210"/>
      <c r="EFH436" s="1211"/>
      <c r="EFI436" s="1210"/>
      <c r="EFK436" s="1208"/>
      <c r="EFL436" s="1209"/>
      <c r="EFM436" s="1209"/>
      <c r="EFN436" s="1209"/>
      <c r="EFO436" s="1209"/>
      <c r="EFP436" s="1210"/>
      <c r="EFQ436" s="1211"/>
      <c r="EFR436" s="1210"/>
      <c r="EFT436" s="1208"/>
      <c r="EFU436" s="1209"/>
      <c r="EFV436" s="1209"/>
      <c r="EFW436" s="1209"/>
      <c r="EFX436" s="1209"/>
      <c r="EFY436" s="1210"/>
      <c r="EFZ436" s="1211"/>
      <c r="EGA436" s="1210"/>
      <c r="EGC436" s="1208"/>
      <c r="EGD436" s="1209"/>
      <c r="EGE436" s="1209"/>
      <c r="EGF436" s="1209"/>
      <c r="EGG436" s="1209"/>
      <c r="EGH436" s="1210"/>
      <c r="EGI436" s="1211"/>
      <c r="EGJ436" s="1210"/>
      <c r="EGL436" s="1208"/>
      <c r="EGM436" s="1209"/>
      <c r="EGN436" s="1209"/>
      <c r="EGO436" s="1209"/>
      <c r="EGP436" s="1209"/>
      <c r="EGQ436" s="1210"/>
      <c r="EGR436" s="1211"/>
      <c r="EGS436" s="1210"/>
      <c r="EGU436" s="1208"/>
      <c r="EGV436" s="1209"/>
      <c r="EGW436" s="1209"/>
      <c r="EGX436" s="1209"/>
      <c r="EGY436" s="1209"/>
      <c r="EGZ436" s="1210"/>
      <c r="EHA436" s="1211"/>
      <c r="EHB436" s="1210"/>
      <c r="EHD436" s="1208"/>
      <c r="EHE436" s="1209"/>
      <c r="EHF436" s="1209"/>
      <c r="EHG436" s="1209"/>
      <c r="EHH436" s="1209"/>
      <c r="EHI436" s="1210"/>
      <c r="EHJ436" s="1211"/>
      <c r="EHK436" s="1210"/>
      <c r="EHM436" s="1208"/>
      <c r="EHN436" s="1209"/>
      <c r="EHO436" s="1209"/>
      <c r="EHP436" s="1209"/>
      <c r="EHQ436" s="1209"/>
      <c r="EHR436" s="1210"/>
      <c r="EHS436" s="1211"/>
      <c r="EHT436" s="1210"/>
      <c r="EHV436" s="1208"/>
      <c r="EHW436" s="1209"/>
      <c r="EHX436" s="1209"/>
      <c r="EHY436" s="1209"/>
      <c r="EHZ436" s="1209"/>
      <c r="EIA436" s="1210"/>
      <c r="EIB436" s="1211"/>
      <c r="EIC436" s="1210"/>
      <c r="EIE436" s="1208"/>
      <c r="EIF436" s="1209"/>
      <c r="EIG436" s="1209"/>
      <c r="EIH436" s="1209"/>
      <c r="EII436" s="1209"/>
      <c r="EIJ436" s="1210"/>
      <c r="EIK436" s="1211"/>
      <c r="EIL436" s="1210"/>
      <c r="EIN436" s="1208"/>
      <c r="EIO436" s="1209"/>
      <c r="EIP436" s="1209"/>
      <c r="EIQ436" s="1209"/>
      <c r="EIR436" s="1209"/>
      <c r="EIS436" s="1210"/>
      <c r="EIT436" s="1211"/>
      <c r="EIU436" s="1210"/>
      <c r="EIW436" s="1208"/>
      <c r="EIX436" s="1209"/>
      <c r="EIY436" s="1209"/>
      <c r="EIZ436" s="1209"/>
      <c r="EJA436" s="1209"/>
      <c r="EJB436" s="1210"/>
      <c r="EJC436" s="1211"/>
      <c r="EJD436" s="1210"/>
      <c r="EJF436" s="1208"/>
      <c r="EJG436" s="1209"/>
      <c r="EJH436" s="1209"/>
      <c r="EJI436" s="1209"/>
      <c r="EJJ436" s="1209"/>
      <c r="EJK436" s="1210"/>
      <c r="EJL436" s="1211"/>
      <c r="EJM436" s="1210"/>
      <c r="EJO436" s="1208"/>
      <c r="EJP436" s="1209"/>
      <c r="EJQ436" s="1209"/>
      <c r="EJR436" s="1209"/>
      <c r="EJS436" s="1209"/>
      <c r="EJT436" s="1210"/>
      <c r="EJU436" s="1211"/>
      <c r="EJV436" s="1210"/>
      <c r="EJX436" s="1208"/>
      <c r="EJY436" s="1209"/>
      <c r="EJZ436" s="1209"/>
      <c r="EKA436" s="1209"/>
      <c r="EKB436" s="1209"/>
      <c r="EKC436" s="1210"/>
      <c r="EKD436" s="1211"/>
      <c r="EKE436" s="1210"/>
      <c r="EKG436" s="1208"/>
      <c r="EKH436" s="1209"/>
      <c r="EKI436" s="1209"/>
      <c r="EKJ436" s="1209"/>
      <c r="EKK436" s="1209"/>
      <c r="EKL436" s="1210"/>
      <c r="EKM436" s="1211"/>
      <c r="EKN436" s="1210"/>
      <c r="EKP436" s="1208"/>
      <c r="EKQ436" s="1209"/>
      <c r="EKR436" s="1209"/>
      <c r="EKS436" s="1209"/>
      <c r="EKT436" s="1209"/>
      <c r="EKU436" s="1210"/>
      <c r="EKV436" s="1211"/>
      <c r="EKW436" s="1210"/>
      <c r="EKY436" s="1208"/>
      <c r="EKZ436" s="1209"/>
      <c r="ELA436" s="1209"/>
      <c r="ELB436" s="1209"/>
      <c r="ELC436" s="1209"/>
      <c r="ELD436" s="1210"/>
      <c r="ELE436" s="1211"/>
      <c r="ELF436" s="1210"/>
      <c r="ELH436" s="1208"/>
      <c r="ELI436" s="1209"/>
      <c r="ELJ436" s="1209"/>
      <c r="ELK436" s="1209"/>
      <c r="ELL436" s="1209"/>
      <c r="ELM436" s="1210"/>
      <c r="ELN436" s="1211"/>
      <c r="ELO436" s="1210"/>
      <c r="ELQ436" s="1208"/>
      <c r="ELR436" s="1209"/>
      <c r="ELS436" s="1209"/>
      <c r="ELT436" s="1209"/>
      <c r="ELU436" s="1209"/>
      <c r="ELV436" s="1210"/>
      <c r="ELW436" s="1211"/>
      <c r="ELX436" s="1210"/>
      <c r="ELZ436" s="1208"/>
      <c r="EMA436" s="1209"/>
      <c r="EMB436" s="1209"/>
      <c r="EMC436" s="1209"/>
      <c r="EMD436" s="1209"/>
      <c r="EME436" s="1210"/>
      <c r="EMF436" s="1211"/>
      <c r="EMG436" s="1210"/>
      <c r="EMI436" s="1208"/>
      <c r="EMJ436" s="1209"/>
      <c r="EMK436" s="1209"/>
      <c r="EML436" s="1209"/>
      <c r="EMM436" s="1209"/>
      <c r="EMN436" s="1210"/>
      <c r="EMO436" s="1211"/>
      <c r="EMP436" s="1210"/>
      <c r="EMR436" s="1208"/>
      <c r="EMS436" s="1209"/>
      <c r="EMT436" s="1209"/>
      <c r="EMU436" s="1209"/>
      <c r="EMV436" s="1209"/>
      <c r="EMW436" s="1210"/>
      <c r="EMX436" s="1211"/>
      <c r="EMY436" s="1210"/>
      <c r="ENA436" s="1208"/>
      <c r="ENB436" s="1209"/>
      <c r="ENC436" s="1209"/>
      <c r="END436" s="1209"/>
      <c r="ENE436" s="1209"/>
      <c r="ENF436" s="1210"/>
      <c r="ENG436" s="1211"/>
      <c r="ENH436" s="1210"/>
      <c r="ENJ436" s="1208"/>
      <c r="ENK436" s="1209"/>
      <c r="ENL436" s="1209"/>
      <c r="ENM436" s="1209"/>
      <c r="ENN436" s="1209"/>
      <c r="ENO436" s="1210"/>
      <c r="ENP436" s="1211"/>
      <c r="ENQ436" s="1210"/>
      <c r="ENS436" s="1208"/>
      <c r="ENT436" s="1209"/>
      <c r="ENU436" s="1209"/>
      <c r="ENV436" s="1209"/>
      <c r="ENW436" s="1209"/>
      <c r="ENX436" s="1210"/>
      <c r="ENY436" s="1211"/>
      <c r="ENZ436" s="1210"/>
      <c r="EOB436" s="1208"/>
      <c r="EOC436" s="1209"/>
      <c r="EOD436" s="1209"/>
      <c r="EOE436" s="1209"/>
      <c r="EOF436" s="1209"/>
      <c r="EOG436" s="1210"/>
      <c r="EOH436" s="1211"/>
      <c r="EOI436" s="1210"/>
      <c r="EOK436" s="1208"/>
      <c r="EOL436" s="1209"/>
      <c r="EOM436" s="1209"/>
      <c r="EON436" s="1209"/>
      <c r="EOO436" s="1209"/>
      <c r="EOP436" s="1210"/>
      <c r="EOQ436" s="1211"/>
      <c r="EOR436" s="1210"/>
      <c r="EOT436" s="1208"/>
      <c r="EOU436" s="1209"/>
      <c r="EOV436" s="1209"/>
      <c r="EOW436" s="1209"/>
      <c r="EOX436" s="1209"/>
      <c r="EOY436" s="1210"/>
      <c r="EOZ436" s="1211"/>
      <c r="EPA436" s="1210"/>
      <c r="EPC436" s="1208"/>
      <c r="EPD436" s="1209"/>
      <c r="EPE436" s="1209"/>
      <c r="EPF436" s="1209"/>
      <c r="EPG436" s="1209"/>
      <c r="EPH436" s="1210"/>
      <c r="EPI436" s="1211"/>
      <c r="EPJ436" s="1210"/>
      <c r="EPL436" s="1208"/>
      <c r="EPM436" s="1209"/>
      <c r="EPN436" s="1209"/>
      <c r="EPO436" s="1209"/>
      <c r="EPP436" s="1209"/>
      <c r="EPQ436" s="1210"/>
      <c r="EPR436" s="1211"/>
      <c r="EPS436" s="1210"/>
      <c r="EPU436" s="1208"/>
      <c r="EPV436" s="1209"/>
      <c r="EPW436" s="1209"/>
      <c r="EPX436" s="1209"/>
      <c r="EPY436" s="1209"/>
      <c r="EPZ436" s="1210"/>
      <c r="EQA436" s="1211"/>
      <c r="EQB436" s="1210"/>
      <c r="EQD436" s="1208"/>
      <c r="EQE436" s="1209"/>
      <c r="EQF436" s="1209"/>
      <c r="EQG436" s="1209"/>
      <c r="EQH436" s="1209"/>
      <c r="EQI436" s="1210"/>
      <c r="EQJ436" s="1211"/>
      <c r="EQK436" s="1210"/>
      <c r="EQM436" s="1208"/>
      <c r="EQN436" s="1209"/>
      <c r="EQO436" s="1209"/>
      <c r="EQP436" s="1209"/>
      <c r="EQQ436" s="1209"/>
      <c r="EQR436" s="1210"/>
      <c r="EQS436" s="1211"/>
      <c r="EQT436" s="1210"/>
      <c r="EQV436" s="1208"/>
      <c r="EQW436" s="1209"/>
      <c r="EQX436" s="1209"/>
      <c r="EQY436" s="1209"/>
      <c r="EQZ436" s="1209"/>
      <c r="ERA436" s="1210"/>
      <c r="ERB436" s="1211"/>
      <c r="ERC436" s="1210"/>
      <c r="ERE436" s="1208"/>
      <c r="ERF436" s="1209"/>
      <c r="ERG436" s="1209"/>
      <c r="ERH436" s="1209"/>
      <c r="ERI436" s="1209"/>
      <c r="ERJ436" s="1210"/>
      <c r="ERK436" s="1211"/>
      <c r="ERL436" s="1210"/>
      <c r="ERN436" s="1208"/>
      <c r="ERO436" s="1209"/>
      <c r="ERP436" s="1209"/>
      <c r="ERQ436" s="1209"/>
      <c r="ERR436" s="1209"/>
      <c r="ERS436" s="1210"/>
      <c r="ERT436" s="1211"/>
      <c r="ERU436" s="1210"/>
      <c r="ERW436" s="1208"/>
      <c r="ERX436" s="1209"/>
      <c r="ERY436" s="1209"/>
      <c r="ERZ436" s="1209"/>
      <c r="ESA436" s="1209"/>
      <c r="ESB436" s="1210"/>
      <c r="ESC436" s="1211"/>
      <c r="ESD436" s="1210"/>
      <c r="ESF436" s="1208"/>
      <c r="ESG436" s="1209"/>
      <c r="ESH436" s="1209"/>
      <c r="ESI436" s="1209"/>
      <c r="ESJ436" s="1209"/>
      <c r="ESK436" s="1210"/>
      <c r="ESL436" s="1211"/>
      <c r="ESM436" s="1210"/>
      <c r="ESO436" s="1208"/>
      <c r="ESP436" s="1209"/>
      <c r="ESQ436" s="1209"/>
      <c r="ESR436" s="1209"/>
      <c r="ESS436" s="1209"/>
      <c r="EST436" s="1210"/>
      <c r="ESU436" s="1211"/>
      <c r="ESV436" s="1210"/>
      <c r="ESX436" s="1208"/>
      <c r="ESY436" s="1209"/>
      <c r="ESZ436" s="1209"/>
      <c r="ETA436" s="1209"/>
      <c r="ETB436" s="1209"/>
      <c r="ETC436" s="1210"/>
      <c r="ETD436" s="1211"/>
      <c r="ETE436" s="1210"/>
      <c r="ETG436" s="1208"/>
      <c r="ETH436" s="1209"/>
      <c r="ETI436" s="1209"/>
      <c r="ETJ436" s="1209"/>
      <c r="ETK436" s="1209"/>
      <c r="ETL436" s="1210"/>
      <c r="ETM436" s="1211"/>
      <c r="ETN436" s="1210"/>
      <c r="ETP436" s="1208"/>
      <c r="ETQ436" s="1209"/>
      <c r="ETR436" s="1209"/>
      <c r="ETS436" s="1209"/>
      <c r="ETT436" s="1209"/>
      <c r="ETU436" s="1210"/>
      <c r="ETV436" s="1211"/>
      <c r="ETW436" s="1210"/>
      <c r="ETY436" s="1208"/>
      <c r="ETZ436" s="1209"/>
      <c r="EUA436" s="1209"/>
      <c r="EUB436" s="1209"/>
      <c r="EUC436" s="1209"/>
      <c r="EUD436" s="1210"/>
      <c r="EUE436" s="1211"/>
      <c r="EUF436" s="1210"/>
      <c r="EUH436" s="1208"/>
      <c r="EUI436" s="1209"/>
      <c r="EUJ436" s="1209"/>
      <c r="EUK436" s="1209"/>
      <c r="EUL436" s="1209"/>
      <c r="EUM436" s="1210"/>
      <c r="EUN436" s="1211"/>
      <c r="EUO436" s="1210"/>
      <c r="EUQ436" s="1208"/>
      <c r="EUR436" s="1209"/>
      <c r="EUS436" s="1209"/>
      <c r="EUT436" s="1209"/>
      <c r="EUU436" s="1209"/>
      <c r="EUV436" s="1210"/>
      <c r="EUW436" s="1211"/>
      <c r="EUX436" s="1210"/>
      <c r="EUZ436" s="1208"/>
      <c r="EVA436" s="1209"/>
      <c r="EVB436" s="1209"/>
      <c r="EVC436" s="1209"/>
      <c r="EVD436" s="1209"/>
      <c r="EVE436" s="1210"/>
      <c r="EVF436" s="1211"/>
      <c r="EVG436" s="1210"/>
      <c r="EVI436" s="1208"/>
      <c r="EVJ436" s="1209"/>
      <c r="EVK436" s="1209"/>
      <c r="EVL436" s="1209"/>
      <c r="EVM436" s="1209"/>
      <c r="EVN436" s="1210"/>
      <c r="EVO436" s="1211"/>
      <c r="EVP436" s="1210"/>
      <c r="EVR436" s="1208"/>
      <c r="EVS436" s="1209"/>
      <c r="EVT436" s="1209"/>
      <c r="EVU436" s="1209"/>
      <c r="EVV436" s="1209"/>
      <c r="EVW436" s="1210"/>
      <c r="EVX436" s="1211"/>
      <c r="EVY436" s="1210"/>
      <c r="EWA436" s="1208"/>
      <c r="EWB436" s="1209"/>
      <c r="EWC436" s="1209"/>
      <c r="EWD436" s="1209"/>
      <c r="EWE436" s="1209"/>
      <c r="EWF436" s="1210"/>
      <c r="EWG436" s="1211"/>
      <c r="EWH436" s="1210"/>
      <c r="EWJ436" s="1208"/>
      <c r="EWK436" s="1209"/>
      <c r="EWL436" s="1209"/>
      <c r="EWM436" s="1209"/>
      <c r="EWN436" s="1209"/>
      <c r="EWO436" s="1210"/>
      <c r="EWP436" s="1211"/>
      <c r="EWQ436" s="1210"/>
      <c r="EWS436" s="1208"/>
      <c r="EWT436" s="1209"/>
      <c r="EWU436" s="1209"/>
      <c r="EWV436" s="1209"/>
      <c r="EWW436" s="1209"/>
      <c r="EWX436" s="1210"/>
      <c r="EWY436" s="1211"/>
      <c r="EWZ436" s="1210"/>
      <c r="EXB436" s="1208"/>
      <c r="EXC436" s="1209"/>
      <c r="EXD436" s="1209"/>
      <c r="EXE436" s="1209"/>
      <c r="EXF436" s="1209"/>
      <c r="EXG436" s="1210"/>
      <c r="EXH436" s="1211"/>
      <c r="EXI436" s="1210"/>
      <c r="EXK436" s="1208"/>
      <c r="EXL436" s="1209"/>
      <c r="EXM436" s="1209"/>
      <c r="EXN436" s="1209"/>
      <c r="EXO436" s="1209"/>
      <c r="EXP436" s="1210"/>
      <c r="EXQ436" s="1211"/>
      <c r="EXR436" s="1210"/>
      <c r="EXT436" s="1208"/>
      <c r="EXU436" s="1209"/>
      <c r="EXV436" s="1209"/>
      <c r="EXW436" s="1209"/>
      <c r="EXX436" s="1209"/>
      <c r="EXY436" s="1210"/>
      <c r="EXZ436" s="1211"/>
      <c r="EYA436" s="1210"/>
      <c r="EYC436" s="1208"/>
      <c r="EYD436" s="1209"/>
      <c r="EYE436" s="1209"/>
      <c r="EYF436" s="1209"/>
      <c r="EYG436" s="1209"/>
      <c r="EYH436" s="1210"/>
      <c r="EYI436" s="1211"/>
      <c r="EYJ436" s="1210"/>
      <c r="EYL436" s="1208"/>
      <c r="EYM436" s="1209"/>
      <c r="EYN436" s="1209"/>
      <c r="EYO436" s="1209"/>
      <c r="EYP436" s="1209"/>
      <c r="EYQ436" s="1210"/>
      <c r="EYR436" s="1211"/>
      <c r="EYS436" s="1210"/>
      <c r="EYU436" s="1208"/>
      <c r="EYV436" s="1209"/>
      <c r="EYW436" s="1209"/>
      <c r="EYX436" s="1209"/>
      <c r="EYY436" s="1209"/>
      <c r="EYZ436" s="1210"/>
      <c r="EZA436" s="1211"/>
      <c r="EZB436" s="1210"/>
      <c r="EZD436" s="1208"/>
      <c r="EZE436" s="1209"/>
      <c r="EZF436" s="1209"/>
      <c r="EZG436" s="1209"/>
      <c r="EZH436" s="1209"/>
      <c r="EZI436" s="1210"/>
      <c r="EZJ436" s="1211"/>
      <c r="EZK436" s="1210"/>
      <c r="EZM436" s="1208"/>
      <c r="EZN436" s="1209"/>
      <c r="EZO436" s="1209"/>
      <c r="EZP436" s="1209"/>
      <c r="EZQ436" s="1209"/>
      <c r="EZR436" s="1210"/>
      <c r="EZS436" s="1211"/>
      <c r="EZT436" s="1210"/>
      <c r="EZV436" s="1208"/>
      <c r="EZW436" s="1209"/>
      <c r="EZX436" s="1209"/>
      <c r="EZY436" s="1209"/>
      <c r="EZZ436" s="1209"/>
      <c r="FAA436" s="1210"/>
      <c r="FAB436" s="1211"/>
      <c r="FAC436" s="1210"/>
      <c r="FAE436" s="1208"/>
      <c r="FAF436" s="1209"/>
      <c r="FAG436" s="1209"/>
      <c r="FAH436" s="1209"/>
      <c r="FAI436" s="1209"/>
      <c r="FAJ436" s="1210"/>
      <c r="FAK436" s="1211"/>
      <c r="FAL436" s="1210"/>
      <c r="FAN436" s="1208"/>
      <c r="FAO436" s="1209"/>
      <c r="FAP436" s="1209"/>
      <c r="FAQ436" s="1209"/>
      <c r="FAR436" s="1209"/>
      <c r="FAS436" s="1210"/>
      <c r="FAT436" s="1211"/>
      <c r="FAU436" s="1210"/>
      <c r="FAW436" s="1208"/>
      <c r="FAX436" s="1209"/>
      <c r="FAY436" s="1209"/>
      <c r="FAZ436" s="1209"/>
      <c r="FBA436" s="1209"/>
      <c r="FBB436" s="1210"/>
      <c r="FBC436" s="1211"/>
      <c r="FBD436" s="1210"/>
      <c r="FBF436" s="1208"/>
      <c r="FBG436" s="1209"/>
      <c r="FBH436" s="1209"/>
      <c r="FBI436" s="1209"/>
      <c r="FBJ436" s="1209"/>
      <c r="FBK436" s="1210"/>
      <c r="FBL436" s="1211"/>
      <c r="FBM436" s="1210"/>
      <c r="FBO436" s="1208"/>
      <c r="FBP436" s="1209"/>
      <c r="FBQ436" s="1209"/>
      <c r="FBR436" s="1209"/>
      <c r="FBS436" s="1209"/>
      <c r="FBT436" s="1210"/>
      <c r="FBU436" s="1211"/>
      <c r="FBV436" s="1210"/>
      <c r="FBX436" s="1208"/>
      <c r="FBY436" s="1209"/>
      <c r="FBZ436" s="1209"/>
      <c r="FCA436" s="1209"/>
      <c r="FCB436" s="1209"/>
      <c r="FCC436" s="1210"/>
      <c r="FCD436" s="1211"/>
      <c r="FCE436" s="1210"/>
      <c r="FCG436" s="1208"/>
      <c r="FCH436" s="1209"/>
      <c r="FCI436" s="1209"/>
      <c r="FCJ436" s="1209"/>
      <c r="FCK436" s="1209"/>
      <c r="FCL436" s="1210"/>
      <c r="FCM436" s="1211"/>
      <c r="FCN436" s="1210"/>
      <c r="FCP436" s="1208"/>
      <c r="FCQ436" s="1209"/>
      <c r="FCR436" s="1209"/>
      <c r="FCS436" s="1209"/>
      <c r="FCT436" s="1209"/>
      <c r="FCU436" s="1210"/>
      <c r="FCV436" s="1211"/>
      <c r="FCW436" s="1210"/>
      <c r="FCY436" s="1208"/>
      <c r="FCZ436" s="1209"/>
      <c r="FDA436" s="1209"/>
      <c r="FDB436" s="1209"/>
      <c r="FDC436" s="1209"/>
      <c r="FDD436" s="1210"/>
      <c r="FDE436" s="1211"/>
      <c r="FDF436" s="1210"/>
      <c r="FDH436" s="1208"/>
      <c r="FDI436" s="1209"/>
      <c r="FDJ436" s="1209"/>
      <c r="FDK436" s="1209"/>
      <c r="FDL436" s="1209"/>
      <c r="FDM436" s="1210"/>
      <c r="FDN436" s="1211"/>
      <c r="FDO436" s="1210"/>
      <c r="FDQ436" s="1208"/>
      <c r="FDR436" s="1209"/>
      <c r="FDS436" s="1209"/>
      <c r="FDT436" s="1209"/>
      <c r="FDU436" s="1209"/>
      <c r="FDV436" s="1210"/>
      <c r="FDW436" s="1211"/>
      <c r="FDX436" s="1210"/>
      <c r="FDZ436" s="1208"/>
      <c r="FEA436" s="1209"/>
      <c r="FEB436" s="1209"/>
      <c r="FEC436" s="1209"/>
      <c r="FED436" s="1209"/>
      <c r="FEE436" s="1210"/>
      <c r="FEF436" s="1211"/>
      <c r="FEG436" s="1210"/>
      <c r="FEI436" s="1208"/>
      <c r="FEJ436" s="1209"/>
      <c r="FEK436" s="1209"/>
      <c r="FEL436" s="1209"/>
      <c r="FEM436" s="1209"/>
      <c r="FEN436" s="1210"/>
      <c r="FEO436" s="1211"/>
      <c r="FEP436" s="1210"/>
      <c r="FER436" s="1208"/>
      <c r="FES436" s="1209"/>
      <c r="FET436" s="1209"/>
      <c r="FEU436" s="1209"/>
      <c r="FEV436" s="1209"/>
      <c r="FEW436" s="1210"/>
      <c r="FEX436" s="1211"/>
      <c r="FEY436" s="1210"/>
      <c r="FFA436" s="1208"/>
      <c r="FFB436" s="1209"/>
      <c r="FFC436" s="1209"/>
      <c r="FFD436" s="1209"/>
      <c r="FFE436" s="1209"/>
      <c r="FFF436" s="1210"/>
      <c r="FFG436" s="1211"/>
      <c r="FFH436" s="1210"/>
      <c r="FFJ436" s="1208"/>
      <c r="FFK436" s="1209"/>
      <c r="FFL436" s="1209"/>
      <c r="FFM436" s="1209"/>
      <c r="FFN436" s="1209"/>
      <c r="FFO436" s="1210"/>
      <c r="FFP436" s="1211"/>
      <c r="FFQ436" s="1210"/>
      <c r="FFS436" s="1208"/>
      <c r="FFT436" s="1209"/>
      <c r="FFU436" s="1209"/>
      <c r="FFV436" s="1209"/>
      <c r="FFW436" s="1209"/>
      <c r="FFX436" s="1210"/>
      <c r="FFY436" s="1211"/>
      <c r="FFZ436" s="1210"/>
      <c r="FGB436" s="1208"/>
      <c r="FGC436" s="1209"/>
      <c r="FGD436" s="1209"/>
      <c r="FGE436" s="1209"/>
      <c r="FGF436" s="1209"/>
      <c r="FGG436" s="1210"/>
      <c r="FGH436" s="1211"/>
      <c r="FGI436" s="1210"/>
      <c r="FGK436" s="1208"/>
      <c r="FGL436" s="1209"/>
      <c r="FGM436" s="1209"/>
      <c r="FGN436" s="1209"/>
      <c r="FGO436" s="1209"/>
      <c r="FGP436" s="1210"/>
      <c r="FGQ436" s="1211"/>
      <c r="FGR436" s="1210"/>
      <c r="FGT436" s="1208"/>
      <c r="FGU436" s="1209"/>
      <c r="FGV436" s="1209"/>
      <c r="FGW436" s="1209"/>
      <c r="FGX436" s="1209"/>
      <c r="FGY436" s="1210"/>
      <c r="FGZ436" s="1211"/>
      <c r="FHA436" s="1210"/>
      <c r="FHC436" s="1208"/>
      <c r="FHD436" s="1209"/>
      <c r="FHE436" s="1209"/>
      <c r="FHF436" s="1209"/>
      <c r="FHG436" s="1209"/>
      <c r="FHH436" s="1210"/>
      <c r="FHI436" s="1211"/>
      <c r="FHJ436" s="1210"/>
      <c r="FHL436" s="1208"/>
      <c r="FHM436" s="1209"/>
      <c r="FHN436" s="1209"/>
      <c r="FHO436" s="1209"/>
      <c r="FHP436" s="1209"/>
      <c r="FHQ436" s="1210"/>
      <c r="FHR436" s="1211"/>
      <c r="FHS436" s="1210"/>
      <c r="FHU436" s="1208"/>
      <c r="FHV436" s="1209"/>
      <c r="FHW436" s="1209"/>
      <c r="FHX436" s="1209"/>
      <c r="FHY436" s="1209"/>
      <c r="FHZ436" s="1210"/>
      <c r="FIA436" s="1211"/>
      <c r="FIB436" s="1210"/>
      <c r="FID436" s="1208"/>
      <c r="FIE436" s="1209"/>
      <c r="FIF436" s="1209"/>
      <c r="FIG436" s="1209"/>
      <c r="FIH436" s="1209"/>
      <c r="FII436" s="1210"/>
      <c r="FIJ436" s="1211"/>
      <c r="FIK436" s="1210"/>
      <c r="FIM436" s="1208"/>
      <c r="FIN436" s="1209"/>
      <c r="FIO436" s="1209"/>
      <c r="FIP436" s="1209"/>
      <c r="FIQ436" s="1209"/>
      <c r="FIR436" s="1210"/>
      <c r="FIS436" s="1211"/>
      <c r="FIT436" s="1210"/>
      <c r="FIV436" s="1208"/>
      <c r="FIW436" s="1209"/>
      <c r="FIX436" s="1209"/>
      <c r="FIY436" s="1209"/>
      <c r="FIZ436" s="1209"/>
      <c r="FJA436" s="1210"/>
      <c r="FJB436" s="1211"/>
      <c r="FJC436" s="1210"/>
      <c r="FJE436" s="1208"/>
      <c r="FJF436" s="1209"/>
      <c r="FJG436" s="1209"/>
      <c r="FJH436" s="1209"/>
      <c r="FJI436" s="1209"/>
      <c r="FJJ436" s="1210"/>
      <c r="FJK436" s="1211"/>
      <c r="FJL436" s="1210"/>
      <c r="FJN436" s="1208"/>
      <c r="FJO436" s="1209"/>
      <c r="FJP436" s="1209"/>
      <c r="FJQ436" s="1209"/>
      <c r="FJR436" s="1209"/>
      <c r="FJS436" s="1210"/>
      <c r="FJT436" s="1211"/>
      <c r="FJU436" s="1210"/>
      <c r="FJW436" s="1208"/>
      <c r="FJX436" s="1209"/>
      <c r="FJY436" s="1209"/>
      <c r="FJZ436" s="1209"/>
      <c r="FKA436" s="1209"/>
      <c r="FKB436" s="1210"/>
      <c r="FKC436" s="1211"/>
      <c r="FKD436" s="1210"/>
      <c r="FKF436" s="1208"/>
      <c r="FKG436" s="1209"/>
      <c r="FKH436" s="1209"/>
      <c r="FKI436" s="1209"/>
      <c r="FKJ436" s="1209"/>
      <c r="FKK436" s="1210"/>
      <c r="FKL436" s="1211"/>
      <c r="FKM436" s="1210"/>
      <c r="FKO436" s="1208"/>
      <c r="FKP436" s="1209"/>
      <c r="FKQ436" s="1209"/>
      <c r="FKR436" s="1209"/>
      <c r="FKS436" s="1209"/>
      <c r="FKT436" s="1210"/>
      <c r="FKU436" s="1211"/>
      <c r="FKV436" s="1210"/>
      <c r="FKX436" s="1208"/>
      <c r="FKY436" s="1209"/>
      <c r="FKZ436" s="1209"/>
      <c r="FLA436" s="1209"/>
      <c r="FLB436" s="1209"/>
      <c r="FLC436" s="1210"/>
      <c r="FLD436" s="1211"/>
      <c r="FLE436" s="1210"/>
      <c r="FLG436" s="1208"/>
      <c r="FLH436" s="1209"/>
      <c r="FLI436" s="1209"/>
      <c r="FLJ436" s="1209"/>
      <c r="FLK436" s="1209"/>
      <c r="FLL436" s="1210"/>
      <c r="FLM436" s="1211"/>
      <c r="FLN436" s="1210"/>
      <c r="FLP436" s="1208"/>
      <c r="FLQ436" s="1209"/>
      <c r="FLR436" s="1209"/>
      <c r="FLS436" s="1209"/>
      <c r="FLT436" s="1209"/>
      <c r="FLU436" s="1210"/>
      <c r="FLV436" s="1211"/>
      <c r="FLW436" s="1210"/>
      <c r="FLY436" s="1208"/>
      <c r="FLZ436" s="1209"/>
      <c r="FMA436" s="1209"/>
      <c r="FMB436" s="1209"/>
      <c r="FMC436" s="1209"/>
      <c r="FMD436" s="1210"/>
      <c r="FME436" s="1211"/>
      <c r="FMF436" s="1210"/>
      <c r="FMH436" s="1208"/>
      <c r="FMI436" s="1209"/>
      <c r="FMJ436" s="1209"/>
      <c r="FMK436" s="1209"/>
      <c r="FML436" s="1209"/>
      <c r="FMM436" s="1210"/>
      <c r="FMN436" s="1211"/>
      <c r="FMO436" s="1210"/>
      <c r="FMQ436" s="1208"/>
      <c r="FMR436" s="1209"/>
      <c r="FMS436" s="1209"/>
      <c r="FMT436" s="1209"/>
      <c r="FMU436" s="1209"/>
      <c r="FMV436" s="1210"/>
      <c r="FMW436" s="1211"/>
      <c r="FMX436" s="1210"/>
      <c r="FMZ436" s="1208"/>
      <c r="FNA436" s="1209"/>
      <c r="FNB436" s="1209"/>
      <c r="FNC436" s="1209"/>
      <c r="FND436" s="1209"/>
      <c r="FNE436" s="1210"/>
      <c r="FNF436" s="1211"/>
      <c r="FNG436" s="1210"/>
      <c r="FNI436" s="1208"/>
      <c r="FNJ436" s="1209"/>
      <c r="FNK436" s="1209"/>
      <c r="FNL436" s="1209"/>
      <c r="FNM436" s="1209"/>
      <c r="FNN436" s="1210"/>
      <c r="FNO436" s="1211"/>
      <c r="FNP436" s="1210"/>
      <c r="FNR436" s="1208"/>
      <c r="FNS436" s="1209"/>
      <c r="FNT436" s="1209"/>
      <c r="FNU436" s="1209"/>
      <c r="FNV436" s="1209"/>
      <c r="FNW436" s="1210"/>
      <c r="FNX436" s="1211"/>
      <c r="FNY436" s="1210"/>
      <c r="FOA436" s="1208"/>
      <c r="FOB436" s="1209"/>
      <c r="FOC436" s="1209"/>
      <c r="FOD436" s="1209"/>
      <c r="FOE436" s="1209"/>
      <c r="FOF436" s="1210"/>
      <c r="FOG436" s="1211"/>
      <c r="FOH436" s="1210"/>
      <c r="FOJ436" s="1208"/>
      <c r="FOK436" s="1209"/>
      <c r="FOL436" s="1209"/>
      <c r="FOM436" s="1209"/>
      <c r="FON436" s="1209"/>
      <c r="FOO436" s="1210"/>
      <c r="FOP436" s="1211"/>
      <c r="FOQ436" s="1210"/>
      <c r="FOS436" s="1208"/>
      <c r="FOT436" s="1209"/>
      <c r="FOU436" s="1209"/>
      <c r="FOV436" s="1209"/>
      <c r="FOW436" s="1209"/>
      <c r="FOX436" s="1210"/>
      <c r="FOY436" s="1211"/>
      <c r="FOZ436" s="1210"/>
      <c r="FPB436" s="1208"/>
      <c r="FPC436" s="1209"/>
      <c r="FPD436" s="1209"/>
      <c r="FPE436" s="1209"/>
      <c r="FPF436" s="1209"/>
      <c r="FPG436" s="1210"/>
      <c r="FPH436" s="1211"/>
      <c r="FPI436" s="1210"/>
      <c r="FPK436" s="1208"/>
      <c r="FPL436" s="1209"/>
      <c r="FPM436" s="1209"/>
      <c r="FPN436" s="1209"/>
      <c r="FPO436" s="1209"/>
      <c r="FPP436" s="1210"/>
      <c r="FPQ436" s="1211"/>
      <c r="FPR436" s="1210"/>
      <c r="FPT436" s="1208"/>
      <c r="FPU436" s="1209"/>
      <c r="FPV436" s="1209"/>
      <c r="FPW436" s="1209"/>
      <c r="FPX436" s="1209"/>
      <c r="FPY436" s="1210"/>
      <c r="FPZ436" s="1211"/>
      <c r="FQA436" s="1210"/>
      <c r="FQC436" s="1208"/>
      <c r="FQD436" s="1209"/>
      <c r="FQE436" s="1209"/>
      <c r="FQF436" s="1209"/>
      <c r="FQG436" s="1209"/>
      <c r="FQH436" s="1210"/>
      <c r="FQI436" s="1211"/>
      <c r="FQJ436" s="1210"/>
      <c r="FQL436" s="1208"/>
      <c r="FQM436" s="1209"/>
      <c r="FQN436" s="1209"/>
      <c r="FQO436" s="1209"/>
      <c r="FQP436" s="1209"/>
      <c r="FQQ436" s="1210"/>
      <c r="FQR436" s="1211"/>
      <c r="FQS436" s="1210"/>
      <c r="FQU436" s="1208"/>
      <c r="FQV436" s="1209"/>
      <c r="FQW436" s="1209"/>
      <c r="FQX436" s="1209"/>
      <c r="FQY436" s="1209"/>
      <c r="FQZ436" s="1210"/>
      <c r="FRA436" s="1211"/>
      <c r="FRB436" s="1210"/>
      <c r="FRD436" s="1208"/>
      <c r="FRE436" s="1209"/>
      <c r="FRF436" s="1209"/>
      <c r="FRG436" s="1209"/>
      <c r="FRH436" s="1209"/>
      <c r="FRI436" s="1210"/>
      <c r="FRJ436" s="1211"/>
      <c r="FRK436" s="1210"/>
      <c r="FRM436" s="1208"/>
      <c r="FRN436" s="1209"/>
      <c r="FRO436" s="1209"/>
      <c r="FRP436" s="1209"/>
      <c r="FRQ436" s="1209"/>
      <c r="FRR436" s="1210"/>
      <c r="FRS436" s="1211"/>
      <c r="FRT436" s="1210"/>
      <c r="FRV436" s="1208"/>
      <c r="FRW436" s="1209"/>
      <c r="FRX436" s="1209"/>
      <c r="FRY436" s="1209"/>
      <c r="FRZ436" s="1209"/>
      <c r="FSA436" s="1210"/>
      <c r="FSB436" s="1211"/>
      <c r="FSC436" s="1210"/>
      <c r="FSE436" s="1208"/>
      <c r="FSF436" s="1209"/>
      <c r="FSG436" s="1209"/>
      <c r="FSH436" s="1209"/>
      <c r="FSI436" s="1209"/>
      <c r="FSJ436" s="1210"/>
      <c r="FSK436" s="1211"/>
      <c r="FSL436" s="1210"/>
      <c r="FSN436" s="1208"/>
      <c r="FSO436" s="1209"/>
      <c r="FSP436" s="1209"/>
      <c r="FSQ436" s="1209"/>
      <c r="FSR436" s="1209"/>
      <c r="FSS436" s="1210"/>
      <c r="FST436" s="1211"/>
      <c r="FSU436" s="1210"/>
      <c r="FSW436" s="1208"/>
      <c r="FSX436" s="1209"/>
      <c r="FSY436" s="1209"/>
      <c r="FSZ436" s="1209"/>
      <c r="FTA436" s="1209"/>
      <c r="FTB436" s="1210"/>
      <c r="FTC436" s="1211"/>
      <c r="FTD436" s="1210"/>
      <c r="FTF436" s="1208"/>
      <c r="FTG436" s="1209"/>
      <c r="FTH436" s="1209"/>
      <c r="FTI436" s="1209"/>
      <c r="FTJ436" s="1209"/>
      <c r="FTK436" s="1210"/>
      <c r="FTL436" s="1211"/>
      <c r="FTM436" s="1210"/>
      <c r="FTO436" s="1208"/>
      <c r="FTP436" s="1209"/>
      <c r="FTQ436" s="1209"/>
      <c r="FTR436" s="1209"/>
      <c r="FTS436" s="1209"/>
      <c r="FTT436" s="1210"/>
      <c r="FTU436" s="1211"/>
      <c r="FTV436" s="1210"/>
      <c r="FTX436" s="1208"/>
      <c r="FTY436" s="1209"/>
      <c r="FTZ436" s="1209"/>
      <c r="FUA436" s="1209"/>
      <c r="FUB436" s="1209"/>
      <c r="FUC436" s="1210"/>
      <c r="FUD436" s="1211"/>
      <c r="FUE436" s="1210"/>
      <c r="FUG436" s="1208"/>
      <c r="FUH436" s="1209"/>
      <c r="FUI436" s="1209"/>
      <c r="FUJ436" s="1209"/>
      <c r="FUK436" s="1209"/>
      <c r="FUL436" s="1210"/>
      <c r="FUM436" s="1211"/>
      <c r="FUN436" s="1210"/>
      <c r="FUP436" s="1208"/>
      <c r="FUQ436" s="1209"/>
      <c r="FUR436" s="1209"/>
      <c r="FUS436" s="1209"/>
      <c r="FUT436" s="1209"/>
      <c r="FUU436" s="1210"/>
      <c r="FUV436" s="1211"/>
      <c r="FUW436" s="1210"/>
      <c r="FUY436" s="1208"/>
      <c r="FUZ436" s="1209"/>
      <c r="FVA436" s="1209"/>
      <c r="FVB436" s="1209"/>
      <c r="FVC436" s="1209"/>
      <c r="FVD436" s="1210"/>
      <c r="FVE436" s="1211"/>
      <c r="FVF436" s="1210"/>
      <c r="FVH436" s="1208"/>
      <c r="FVI436" s="1209"/>
      <c r="FVJ436" s="1209"/>
      <c r="FVK436" s="1209"/>
      <c r="FVL436" s="1209"/>
      <c r="FVM436" s="1210"/>
      <c r="FVN436" s="1211"/>
      <c r="FVO436" s="1210"/>
      <c r="FVQ436" s="1208"/>
      <c r="FVR436" s="1209"/>
      <c r="FVS436" s="1209"/>
      <c r="FVT436" s="1209"/>
      <c r="FVU436" s="1209"/>
      <c r="FVV436" s="1210"/>
      <c r="FVW436" s="1211"/>
      <c r="FVX436" s="1210"/>
      <c r="FVZ436" s="1208"/>
      <c r="FWA436" s="1209"/>
      <c r="FWB436" s="1209"/>
      <c r="FWC436" s="1209"/>
      <c r="FWD436" s="1209"/>
      <c r="FWE436" s="1210"/>
      <c r="FWF436" s="1211"/>
      <c r="FWG436" s="1210"/>
      <c r="FWI436" s="1208"/>
      <c r="FWJ436" s="1209"/>
      <c r="FWK436" s="1209"/>
      <c r="FWL436" s="1209"/>
      <c r="FWM436" s="1209"/>
      <c r="FWN436" s="1210"/>
      <c r="FWO436" s="1211"/>
      <c r="FWP436" s="1210"/>
      <c r="FWR436" s="1208"/>
      <c r="FWS436" s="1209"/>
      <c r="FWT436" s="1209"/>
      <c r="FWU436" s="1209"/>
      <c r="FWV436" s="1209"/>
      <c r="FWW436" s="1210"/>
      <c r="FWX436" s="1211"/>
      <c r="FWY436" s="1210"/>
      <c r="FXA436" s="1208"/>
      <c r="FXB436" s="1209"/>
      <c r="FXC436" s="1209"/>
      <c r="FXD436" s="1209"/>
      <c r="FXE436" s="1209"/>
      <c r="FXF436" s="1210"/>
      <c r="FXG436" s="1211"/>
      <c r="FXH436" s="1210"/>
      <c r="FXJ436" s="1208"/>
      <c r="FXK436" s="1209"/>
      <c r="FXL436" s="1209"/>
      <c r="FXM436" s="1209"/>
      <c r="FXN436" s="1209"/>
      <c r="FXO436" s="1210"/>
      <c r="FXP436" s="1211"/>
      <c r="FXQ436" s="1210"/>
      <c r="FXS436" s="1208"/>
      <c r="FXT436" s="1209"/>
      <c r="FXU436" s="1209"/>
      <c r="FXV436" s="1209"/>
      <c r="FXW436" s="1209"/>
      <c r="FXX436" s="1210"/>
      <c r="FXY436" s="1211"/>
      <c r="FXZ436" s="1210"/>
      <c r="FYB436" s="1208"/>
      <c r="FYC436" s="1209"/>
      <c r="FYD436" s="1209"/>
      <c r="FYE436" s="1209"/>
      <c r="FYF436" s="1209"/>
      <c r="FYG436" s="1210"/>
      <c r="FYH436" s="1211"/>
      <c r="FYI436" s="1210"/>
      <c r="FYK436" s="1208"/>
      <c r="FYL436" s="1209"/>
      <c r="FYM436" s="1209"/>
      <c r="FYN436" s="1209"/>
      <c r="FYO436" s="1209"/>
      <c r="FYP436" s="1210"/>
      <c r="FYQ436" s="1211"/>
      <c r="FYR436" s="1210"/>
      <c r="FYT436" s="1208"/>
      <c r="FYU436" s="1209"/>
      <c r="FYV436" s="1209"/>
      <c r="FYW436" s="1209"/>
      <c r="FYX436" s="1209"/>
      <c r="FYY436" s="1210"/>
      <c r="FYZ436" s="1211"/>
      <c r="FZA436" s="1210"/>
      <c r="FZC436" s="1208"/>
      <c r="FZD436" s="1209"/>
      <c r="FZE436" s="1209"/>
      <c r="FZF436" s="1209"/>
      <c r="FZG436" s="1209"/>
      <c r="FZH436" s="1210"/>
      <c r="FZI436" s="1211"/>
      <c r="FZJ436" s="1210"/>
      <c r="FZL436" s="1208"/>
      <c r="FZM436" s="1209"/>
      <c r="FZN436" s="1209"/>
      <c r="FZO436" s="1209"/>
      <c r="FZP436" s="1209"/>
      <c r="FZQ436" s="1210"/>
      <c r="FZR436" s="1211"/>
      <c r="FZS436" s="1210"/>
      <c r="FZU436" s="1208"/>
      <c r="FZV436" s="1209"/>
      <c r="FZW436" s="1209"/>
      <c r="FZX436" s="1209"/>
      <c r="FZY436" s="1209"/>
      <c r="FZZ436" s="1210"/>
      <c r="GAA436" s="1211"/>
      <c r="GAB436" s="1210"/>
      <c r="GAD436" s="1208"/>
      <c r="GAE436" s="1209"/>
      <c r="GAF436" s="1209"/>
      <c r="GAG436" s="1209"/>
      <c r="GAH436" s="1209"/>
      <c r="GAI436" s="1210"/>
      <c r="GAJ436" s="1211"/>
      <c r="GAK436" s="1210"/>
      <c r="GAM436" s="1208"/>
      <c r="GAN436" s="1209"/>
      <c r="GAO436" s="1209"/>
      <c r="GAP436" s="1209"/>
      <c r="GAQ436" s="1209"/>
      <c r="GAR436" s="1210"/>
      <c r="GAS436" s="1211"/>
      <c r="GAT436" s="1210"/>
      <c r="GAV436" s="1208"/>
      <c r="GAW436" s="1209"/>
      <c r="GAX436" s="1209"/>
      <c r="GAY436" s="1209"/>
      <c r="GAZ436" s="1209"/>
      <c r="GBA436" s="1210"/>
      <c r="GBB436" s="1211"/>
      <c r="GBC436" s="1210"/>
      <c r="GBE436" s="1208"/>
      <c r="GBF436" s="1209"/>
      <c r="GBG436" s="1209"/>
      <c r="GBH436" s="1209"/>
      <c r="GBI436" s="1209"/>
      <c r="GBJ436" s="1210"/>
      <c r="GBK436" s="1211"/>
      <c r="GBL436" s="1210"/>
      <c r="GBN436" s="1208"/>
      <c r="GBO436" s="1209"/>
      <c r="GBP436" s="1209"/>
      <c r="GBQ436" s="1209"/>
      <c r="GBR436" s="1209"/>
      <c r="GBS436" s="1210"/>
      <c r="GBT436" s="1211"/>
      <c r="GBU436" s="1210"/>
      <c r="GBW436" s="1208"/>
      <c r="GBX436" s="1209"/>
      <c r="GBY436" s="1209"/>
      <c r="GBZ436" s="1209"/>
      <c r="GCA436" s="1209"/>
      <c r="GCB436" s="1210"/>
      <c r="GCC436" s="1211"/>
      <c r="GCD436" s="1210"/>
      <c r="GCF436" s="1208"/>
      <c r="GCG436" s="1209"/>
      <c r="GCH436" s="1209"/>
      <c r="GCI436" s="1209"/>
      <c r="GCJ436" s="1209"/>
      <c r="GCK436" s="1210"/>
      <c r="GCL436" s="1211"/>
      <c r="GCM436" s="1210"/>
      <c r="GCO436" s="1208"/>
      <c r="GCP436" s="1209"/>
      <c r="GCQ436" s="1209"/>
      <c r="GCR436" s="1209"/>
      <c r="GCS436" s="1209"/>
      <c r="GCT436" s="1210"/>
      <c r="GCU436" s="1211"/>
      <c r="GCV436" s="1210"/>
      <c r="GCX436" s="1208"/>
      <c r="GCY436" s="1209"/>
      <c r="GCZ436" s="1209"/>
      <c r="GDA436" s="1209"/>
      <c r="GDB436" s="1209"/>
      <c r="GDC436" s="1210"/>
      <c r="GDD436" s="1211"/>
      <c r="GDE436" s="1210"/>
      <c r="GDG436" s="1208"/>
      <c r="GDH436" s="1209"/>
      <c r="GDI436" s="1209"/>
      <c r="GDJ436" s="1209"/>
      <c r="GDK436" s="1209"/>
      <c r="GDL436" s="1210"/>
      <c r="GDM436" s="1211"/>
      <c r="GDN436" s="1210"/>
      <c r="GDP436" s="1208"/>
      <c r="GDQ436" s="1209"/>
      <c r="GDR436" s="1209"/>
      <c r="GDS436" s="1209"/>
      <c r="GDT436" s="1209"/>
      <c r="GDU436" s="1210"/>
      <c r="GDV436" s="1211"/>
      <c r="GDW436" s="1210"/>
      <c r="GDY436" s="1208"/>
      <c r="GDZ436" s="1209"/>
      <c r="GEA436" s="1209"/>
      <c r="GEB436" s="1209"/>
      <c r="GEC436" s="1209"/>
      <c r="GED436" s="1210"/>
      <c r="GEE436" s="1211"/>
      <c r="GEF436" s="1210"/>
      <c r="GEH436" s="1208"/>
      <c r="GEI436" s="1209"/>
      <c r="GEJ436" s="1209"/>
      <c r="GEK436" s="1209"/>
      <c r="GEL436" s="1209"/>
      <c r="GEM436" s="1210"/>
      <c r="GEN436" s="1211"/>
      <c r="GEO436" s="1210"/>
      <c r="GEQ436" s="1208"/>
      <c r="GER436" s="1209"/>
      <c r="GES436" s="1209"/>
      <c r="GET436" s="1209"/>
      <c r="GEU436" s="1209"/>
      <c r="GEV436" s="1210"/>
      <c r="GEW436" s="1211"/>
      <c r="GEX436" s="1210"/>
      <c r="GEZ436" s="1208"/>
      <c r="GFA436" s="1209"/>
      <c r="GFB436" s="1209"/>
      <c r="GFC436" s="1209"/>
      <c r="GFD436" s="1209"/>
      <c r="GFE436" s="1210"/>
      <c r="GFF436" s="1211"/>
      <c r="GFG436" s="1210"/>
      <c r="GFI436" s="1208"/>
      <c r="GFJ436" s="1209"/>
      <c r="GFK436" s="1209"/>
      <c r="GFL436" s="1209"/>
      <c r="GFM436" s="1209"/>
      <c r="GFN436" s="1210"/>
      <c r="GFO436" s="1211"/>
      <c r="GFP436" s="1210"/>
      <c r="GFR436" s="1208"/>
      <c r="GFS436" s="1209"/>
      <c r="GFT436" s="1209"/>
      <c r="GFU436" s="1209"/>
      <c r="GFV436" s="1209"/>
      <c r="GFW436" s="1210"/>
      <c r="GFX436" s="1211"/>
      <c r="GFY436" s="1210"/>
      <c r="GGA436" s="1208"/>
      <c r="GGB436" s="1209"/>
      <c r="GGC436" s="1209"/>
      <c r="GGD436" s="1209"/>
      <c r="GGE436" s="1209"/>
      <c r="GGF436" s="1210"/>
      <c r="GGG436" s="1211"/>
      <c r="GGH436" s="1210"/>
      <c r="GGJ436" s="1208"/>
      <c r="GGK436" s="1209"/>
      <c r="GGL436" s="1209"/>
      <c r="GGM436" s="1209"/>
      <c r="GGN436" s="1209"/>
      <c r="GGO436" s="1210"/>
      <c r="GGP436" s="1211"/>
      <c r="GGQ436" s="1210"/>
      <c r="GGS436" s="1208"/>
      <c r="GGT436" s="1209"/>
      <c r="GGU436" s="1209"/>
      <c r="GGV436" s="1209"/>
      <c r="GGW436" s="1209"/>
      <c r="GGX436" s="1210"/>
      <c r="GGY436" s="1211"/>
      <c r="GGZ436" s="1210"/>
      <c r="GHB436" s="1208"/>
      <c r="GHC436" s="1209"/>
      <c r="GHD436" s="1209"/>
      <c r="GHE436" s="1209"/>
      <c r="GHF436" s="1209"/>
      <c r="GHG436" s="1210"/>
      <c r="GHH436" s="1211"/>
      <c r="GHI436" s="1210"/>
      <c r="GHK436" s="1208"/>
      <c r="GHL436" s="1209"/>
      <c r="GHM436" s="1209"/>
      <c r="GHN436" s="1209"/>
      <c r="GHO436" s="1209"/>
      <c r="GHP436" s="1210"/>
      <c r="GHQ436" s="1211"/>
      <c r="GHR436" s="1210"/>
      <c r="GHT436" s="1208"/>
      <c r="GHU436" s="1209"/>
      <c r="GHV436" s="1209"/>
      <c r="GHW436" s="1209"/>
      <c r="GHX436" s="1209"/>
      <c r="GHY436" s="1210"/>
      <c r="GHZ436" s="1211"/>
      <c r="GIA436" s="1210"/>
      <c r="GIC436" s="1208"/>
      <c r="GID436" s="1209"/>
      <c r="GIE436" s="1209"/>
      <c r="GIF436" s="1209"/>
      <c r="GIG436" s="1209"/>
      <c r="GIH436" s="1210"/>
      <c r="GII436" s="1211"/>
      <c r="GIJ436" s="1210"/>
      <c r="GIL436" s="1208"/>
      <c r="GIM436" s="1209"/>
      <c r="GIN436" s="1209"/>
      <c r="GIO436" s="1209"/>
      <c r="GIP436" s="1209"/>
      <c r="GIQ436" s="1210"/>
      <c r="GIR436" s="1211"/>
      <c r="GIS436" s="1210"/>
      <c r="GIU436" s="1208"/>
      <c r="GIV436" s="1209"/>
      <c r="GIW436" s="1209"/>
      <c r="GIX436" s="1209"/>
      <c r="GIY436" s="1209"/>
      <c r="GIZ436" s="1210"/>
      <c r="GJA436" s="1211"/>
      <c r="GJB436" s="1210"/>
      <c r="GJD436" s="1208"/>
      <c r="GJE436" s="1209"/>
      <c r="GJF436" s="1209"/>
      <c r="GJG436" s="1209"/>
      <c r="GJH436" s="1209"/>
      <c r="GJI436" s="1210"/>
      <c r="GJJ436" s="1211"/>
      <c r="GJK436" s="1210"/>
      <c r="GJM436" s="1208"/>
      <c r="GJN436" s="1209"/>
      <c r="GJO436" s="1209"/>
      <c r="GJP436" s="1209"/>
      <c r="GJQ436" s="1209"/>
      <c r="GJR436" s="1210"/>
      <c r="GJS436" s="1211"/>
      <c r="GJT436" s="1210"/>
      <c r="GJV436" s="1208"/>
      <c r="GJW436" s="1209"/>
      <c r="GJX436" s="1209"/>
      <c r="GJY436" s="1209"/>
      <c r="GJZ436" s="1209"/>
      <c r="GKA436" s="1210"/>
      <c r="GKB436" s="1211"/>
      <c r="GKC436" s="1210"/>
      <c r="GKE436" s="1208"/>
      <c r="GKF436" s="1209"/>
      <c r="GKG436" s="1209"/>
      <c r="GKH436" s="1209"/>
      <c r="GKI436" s="1209"/>
      <c r="GKJ436" s="1210"/>
      <c r="GKK436" s="1211"/>
      <c r="GKL436" s="1210"/>
      <c r="GKN436" s="1208"/>
      <c r="GKO436" s="1209"/>
      <c r="GKP436" s="1209"/>
      <c r="GKQ436" s="1209"/>
      <c r="GKR436" s="1209"/>
      <c r="GKS436" s="1210"/>
      <c r="GKT436" s="1211"/>
      <c r="GKU436" s="1210"/>
      <c r="GKW436" s="1208"/>
      <c r="GKX436" s="1209"/>
      <c r="GKY436" s="1209"/>
      <c r="GKZ436" s="1209"/>
      <c r="GLA436" s="1209"/>
      <c r="GLB436" s="1210"/>
      <c r="GLC436" s="1211"/>
      <c r="GLD436" s="1210"/>
      <c r="GLF436" s="1208"/>
      <c r="GLG436" s="1209"/>
      <c r="GLH436" s="1209"/>
      <c r="GLI436" s="1209"/>
      <c r="GLJ436" s="1209"/>
      <c r="GLK436" s="1210"/>
      <c r="GLL436" s="1211"/>
      <c r="GLM436" s="1210"/>
      <c r="GLO436" s="1208"/>
      <c r="GLP436" s="1209"/>
      <c r="GLQ436" s="1209"/>
      <c r="GLR436" s="1209"/>
      <c r="GLS436" s="1209"/>
      <c r="GLT436" s="1210"/>
      <c r="GLU436" s="1211"/>
      <c r="GLV436" s="1210"/>
      <c r="GLX436" s="1208"/>
      <c r="GLY436" s="1209"/>
      <c r="GLZ436" s="1209"/>
      <c r="GMA436" s="1209"/>
      <c r="GMB436" s="1209"/>
      <c r="GMC436" s="1210"/>
      <c r="GMD436" s="1211"/>
      <c r="GME436" s="1210"/>
      <c r="GMG436" s="1208"/>
      <c r="GMH436" s="1209"/>
      <c r="GMI436" s="1209"/>
      <c r="GMJ436" s="1209"/>
      <c r="GMK436" s="1209"/>
      <c r="GML436" s="1210"/>
      <c r="GMM436" s="1211"/>
      <c r="GMN436" s="1210"/>
      <c r="GMP436" s="1208"/>
      <c r="GMQ436" s="1209"/>
      <c r="GMR436" s="1209"/>
      <c r="GMS436" s="1209"/>
      <c r="GMT436" s="1209"/>
      <c r="GMU436" s="1210"/>
      <c r="GMV436" s="1211"/>
      <c r="GMW436" s="1210"/>
      <c r="GMY436" s="1208"/>
      <c r="GMZ436" s="1209"/>
      <c r="GNA436" s="1209"/>
      <c r="GNB436" s="1209"/>
      <c r="GNC436" s="1209"/>
      <c r="GND436" s="1210"/>
      <c r="GNE436" s="1211"/>
      <c r="GNF436" s="1210"/>
      <c r="GNH436" s="1208"/>
      <c r="GNI436" s="1209"/>
      <c r="GNJ436" s="1209"/>
      <c r="GNK436" s="1209"/>
      <c r="GNL436" s="1209"/>
      <c r="GNM436" s="1210"/>
      <c r="GNN436" s="1211"/>
      <c r="GNO436" s="1210"/>
      <c r="GNQ436" s="1208"/>
      <c r="GNR436" s="1209"/>
      <c r="GNS436" s="1209"/>
      <c r="GNT436" s="1209"/>
      <c r="GNU436" s="1209"/>
      <c r="GNV436" s="1210"/>
      <c r="GNW436" s="1211"/>
      <c r="GNX436" s="1210"/>
      <c r="GNZ436" s="1208"/>
      <c r="GOA436" s="1209"/>
      <c r="GOB436" s="1209"/>
      <c r="GOC436" s="1209"/>
      <c r="GOD436" s="1209"/>
      <c r="GOE436" s="1210"/>
      <c r="GOF436" s="1211"/>
      <c r="GOG436" s="1210"/>
      <c r="GOI436" s="1208"/>
      <c r="GOJ436" s="1209"/>
      <c r="GOK436" s="1209"/>
      <c r="GOL436" s="1209"/>
      <c r="GOM436" s="1209"/>
      <c r="GON436" s="1210"/>
      <c r="GOO436" s="1211"/>
      <c r="GOP436" s="1210"/>
      <c r="GOR436" s="1208"/>
      <c r="GOS436" s="1209"/>
      <c r="GOT436" s="1209"/>
      <c r="GOU436" s="1209"/>
      <c r="GOV436" s="1209"/>
      <c r="GOW436" s="1210"/>
      <c r="GOX436" s="1211"/>
      <c r="GOY436" s="1210"/>
      <c r="GPA436" s="1208"/>
      <c r="GPB436" s="1209"/>
      <c r="GPC436" s="1209"/>
      <c r="GPD436" s="1209"/>
      <c r="GPE436" s="1209"/>
      <c r="GPF436" s="1210"/>
      <c r="GPG436" s="1211"/>
      <c r="GPH436" s="1210"/>
      <c r="GPJ436" s="1208"/>
      <c r="GPK436" s="1209"/>
      <c r="GPL436" s="1209"/>
      <c r="GPM436" s="1209"/>
      <c r="GPN436" s="1209"/>
      <c r="GPO436" s="1210"/>
      <c r="GPP436" s="1211"/>
      <c r="GPQ436" s="1210"/>
      <c r="GPS436" s="1208"/>
      <c r="GPT436" s="1209"/>
      <c r="GPU436" s="1209"/>
      <c r="GPV436" s="1209"/>
      <c r="GPW436" s="1209"/>
      <c r="GPX436" s="1210"/>
      <c r="GPY436" s="1211"/>
      <c r="GPZ436" s="1210"/>
      <c r="GQB436" s="1208"/>
      <c r="GQC436" s="1209"/>
      <c r="GQD436" s="1209"/>
      <c r="GQE436" s="1209"/>
      <c r="GQF436" s="1209"/>
      <c r="GQG436" s="1210"/>
      <c r="GQH436" s="1211"/>
      <c r="GQI436" s="1210"/>
      <c r="GQK436" s="1208"/>
      <c r="GQL436" s="1209"/>
      <c r="GQM436" s="1209"/>
      <c r="GQN436" s="1209"/>
      <c r="GQO436" s="1209"/>
      <c r="GQP436" s="1210"/>
      <c r="GQQ436" s="1211"/>
      <c r="GQR436" s="1210"/>
      <c r="GQT436" s="1208"/>
      <c r="GQU436" s="1209"/>
      <c r="GQV436" s="1209"/>
      <c r="GQW436" s="1209"/>
      <c r="GQX436" s="1209"/>
      <c r="GQY436" s="1210"/>
      <c r="GQZ436" s="1211"/>
      <c r="GRA436" s="1210"/>
      <c r="GRC436" s="1208"/>
      <c r="GRD436" s="1209"/>
      <c r="GRE436" s="1209"/>
      <c r="GRF436" s="1209"/>
      <c r="GRG436" s="1209"/>
      <c r="GRH436" s="1210"/>
      <c r="GRI436" s="1211"/>
      <c r="GRJ436" s="1210"/>
      <c r="GRL436" s="1208"/>
      <c r="GRM436" s="1209"/>
      <c r="GRN436" s="1209"/>
      <c r="GRO436" s="1209"/>
      <c r="GRP436" s="1209"/>
      <c r="GRQ436" s="1210"/>
      <c r="GRR436" s="1211"/>
      <c r="GRS436" s="1210"/>
      <c r="GRU436" s="1208"/>
      <c r="GRV436" s="1209"/>
      <c r="GRW436" s="1209"/>
      <c r="GRX436" s="1209"/>
      <c r="GRY436" s="1209"/>
      <c r="GRZ436" s="1210"/>
      <c r="GSA436" s="1211"/>
      <c r="GSB436" s="1210"/>
      <c r="GSD436" s="1208"/>
      <c r="GSE436" s="1209"/>
      <c r="GSF436" s="1209"/>
      <c r="GSG436" s="1209"/>
      <c r="GSH436" s="1209"/>
      <c r="GSI436" s="1210"/>
      <c r="GSJ436" s="1211"/>
      <c r="GSK436" s="1210"/>
      <c r="GSM436" s="1208"/>
      <c r="GSN436" s="1209"/>
      <c r="GSO436" s="1209"/>
      <c r="GSP436" s="1209"/>
      <c r="GSQ436" s="1209"/>
      <c r="GSR436" s="1210"/>
      <c r="GSS436" s="1211"/>
      <c r="GST436" s="1210"/>
      <c r="GSV436" s="1208"/>
      <c r="GSW436" s="1209"/>
      <c r="GSX436" s="1209"/>
      <c r="GSY436" s="1209"/>
      <c r="GSZ436" s="1209"/>
      <c r="GTA436" s="1210"/>
      <c r="GTB436" s="1211"/>
      <c r="GTC436" s="1210"/>
      <c r="GTE436" s="1208"/>
      <c r="GTF436" s="1209"/>
      <c r="GTG436" s="1209"/>
      <c r="GTH436" s="1209"/>
      <c r="GTI436" s="1209"/>
      <c r="GTJ436" s="1210"/>
      <c r="GTK436" s="1211"/>
      <c r="GTL436" s="1210"/>
      <c r="GTN436" s="1208"/>
      <c r="GTO436" s="1209"/>
      <c r="GTP436" s="1209"/>
      <c r="GTQ436" s="1209"/>
      <c r="GTR436" s="1209"/>
      <c r="GTS436" s="1210"/>
      <c r="GTT436" s="1211"/>
      <c r="GTU436" s="1210"/>
      <c r="GTW436" s="1208"/>
      <c r="GTX436" s="1209"/>
      <c r="GTY436" s="1209"/>
      <c r="GTZ436" s="1209"/>
      <c r="GUA436" s="1209"/>
      <c r="GUB436" s="1210"/>
      <c r="GUC436" s="1211"/>
      <c r="GUD436" s="1210"/>
      <c r="GUF436" s="1208"/>
      <c r="GUG436" s="1209"/>
      <c r="GUH436" s="1209"/>
      <c r="GUI436" s="1209"/>
      <c r="GUJ436" s="1209"/>
      <c r="GUK436" s="1210"/>
      <c r="GUL436" s="1211"/>
      <c r="GUM436" s="1210"/>
      <c r="GUO436" s="1208"/>
      <c r="GUP436" s="1209"/>
      <c r="GUQ436" s="1209"/>
      <c r="GUR436" s="1209"/>
      <c r="GUS436" s="1209"/>
      <c r="GUT436" s="1210"/>
      <c r="GUU436" s="1211"/>
      <c r="GUV436" s="1210"/>
      <c r="GUX436" s="1208"/>
      <c r="GUY436" s="1209"/>
      <c r="GUZ436" s="1209"/>
      <c r="GVA436" s="1209"/>
      <c r="GVB436" s="1209"/>
      <c r="GVC436" s="1210"/>
      <c r="GVD436" s="1211"/>
      <c r="GVE436" s="1210"/>
      <c r="GVG436" s="1208"/>
      <c r="GVH436" s="1209"/>
      <c r="GVI436" s="1209"/>
      <c r="GVJ436" s="1209"/>
      <c r="GVK436" s="1209"/>
      <c r="GVL436" s="1210"/>
      <c r="GVM436" s="1211"/>
      <c r="GVN436" s="1210"/>
      <c r="GVP436" s="1208"/>
      <c r="GVQ436" s="1209"/>
      <c r="GVR436" s="1209"/>
      <c r="GVS436" s="1209"/>
      <c r="GVT436" s="1209"/>
      <c r="GVU436" s="1210"/>
      <c r="GVV436" s="1211"/>
      <c r="GVW436" s="1210"/>
      <c r="GVY436" s="1208"/>
      <c r="GVZ436" s="1209"/>
      <c r="GWA436" s="1209"/>
      <c r="GWB436" s="1209"/>
      <c r="GWC436" s="1209"/>
      <c r="GWD436" s="1210"/>
      <c r="GWE436" s="1211"/>
      <c r="GWF436" s="1210"/>
      <c r="GWH436" s="1208"/>
      <c r="GWI436" s="1209"/>
      <c r="GWJ436" s="1209"/>
      <c r="GWK436" s="1209"/>
      <c r="GWL436" s="1209"/>
      <c r="GWM436" s="1210"/>
      <c r="GWN436" s="1211"/>
      <c r="GWO436" s="1210"/>
      <c r="GWQ436" s="1208"/>
      <c r="GWR436" s="1209"/>
      <c r="GWS436" s="1209"/>
      <c r="GWT436" s="1209"/>
      <c r="GWU436" s="1209"/>
      <c r="GWV436" s="1210"/>
      <c r="GWW436" s="1211"/>
      <c r="GWX436" s="1210"/>
      <c r="GWZ436" s="1208"/>
      <c r="GXA436" s="1209"/>
      <c r="GXB436" s="1209"/>
      <c r="GXC436" s="1209"/>
      <c r="GXD436" s="1209"/>
      <c r="GXE436" s="1210"/>
      <c r="GXF436" s="1211"/>
      <c r="GXG436" s="1210"/>
      <c r="GXI436" s="1208"/>
      <c r="GXJ436" s="1209"/>
      <c r="GXK436" s="1209"/>
      <c r="GXL436" s="1209"/>
      <c r="GXM436" s="1209"/>
      <c r="GXN436" s="1210"/>
      <c r="GXO436" s="1211"/>
      <c r="GXP436" s="1210"/>
      <c r="GXR436" s="1208"/>
      <c r="GXS436" s="1209"/>
      <c r="GXT436" s="1209"/>
      <c r="GXU436" s="1209"/>
      <c r="GXV436" s="1209"/>
      <c r="GXW436" s="1210"/>
      <c r="GXX436" s="1211"/>
      <c r="GXY436" s="1210"/>
      <c r="GYA436" s="1208"/>
      <c r="GYB436" s="1209"/>
      <c r="GYC436" s="1209"/>
      <c r="GYD436" s="1209"/>
      <c r="GYE436" s="1209"/>
      <c r="GYF436" s="1210"/>
      <c r="GYG436" s="1211"/>
      <c r="GYH436" s="1210"/>
      <c r="GYJ436" s="1208"/>
      <c r="GYK436" s="1209"/>
      <c r="GYL436" s="1209"/>
      <c r="GYM436" s="1209"/>
      <c r="GYN436" s="1209"/>
      <c r="GYO436" s="1210"/>
      <c r="GYP436" s="1211"/>
      <c r="GYQ436" s="1210"/>
      <c r="GYS436" s="1208"/>
      <c r="GYT436" s="1209"/>
      <c r="GYU436" s="1209"/>
      <c r="GYV436" s="1209"/>
      <c r="GYW436" s="1209"/>
      <c r="GYX436" s="1210"/>
      <c r="GYY436" s="1211"/>
      <c r="GYZ436" s="1210"/>
      <c r="GZB436" s="1208"/>
      <c r="GZC436" s="1209"/>
      <c r="GZD436" s="1209"/>
      <c r="GZE436" s="1209"/>
      <c r="GZF436" s="1209"/>
      <c r="GZG436" s="1210"/>
      <c r="GZH436" s="1211"/>
      <c r="GZI436" s="1210"/>
      <c r="GZK436" s="1208"/>
      <c r="GZL436" s="1209"/>
      <c r="GZM436" s="1209"/>
      <c r="GZN436" s="1209"/>
      <c r="GZO436" s="1209"/>
      <c r="GZP436" s="1210"/>
      <c r="GZQ436" s="1211"/>
      <c r="GZR436" s="1210"/>
      <c r="GZT436" s="1208"/>
      <c r="GZU436" s="1209"/>
      <c r="GZV436" s="1209"/>
      <c r="GZW436" s="1209"/>
      <c r="GZX436" s="1209"/>
      <c r="GZY436" s="1210"/>
      <c r="GZZ436" s="1211"/>
      <c r="HAA436" s="1210"/>
      <c r="HAC436" s="1208"/>
      <c r="HAD436" s="1209"/>
      <c r="HAE436" s="1209"/>
      <c r="HAF436" s="1209"/>
      <c r="HAG436" s="1209"/>
      <c r="HAH436" s="1210"/>
      <c r="HAI436" s="1211"/>
      <c r="HAJ436" s="1210"/>
      <c r="HAL436" s="1208"/>
      <c r="HAM436" s="1209"/>
      <c r="HAN436" s="1209"/>
      <c r="HAO436" s="1209"/>
      <c r="HAP436" s="1209"/>
      <c r="HAQ436" s="1210"/>
      <c r="HAR436" s="1211"/>
      <c r="HAS436" s="1210"/>
      <c r="HAU436" s="1208"/>
      <c r="HAV436" s="1209"/>
      <c r="HAW436" s="1209"/>
      <c r="HAX436" s="1209"/>
      <c r="HAY436" s="1209"/>
      <c r="HAZ436" s="1210"/>
      <c r="HBA436" s="1211"/>
      <c r="HBB436" s="1210"/>
      <c r="HBD436" s="1208"/>
      <c r="HBE436" s="1209"/>
      <c r="HBF436" s="1209"/>
      <c r="HBG436" s="1209"/>
      <c r="HBH436" s="1209"/>
      <c r="HBI436" s="1210"/>
      <c r="HBJ436" s="1211"/>
      <c r="HBK436" s="1210"/>
      <c r="HBM436" s="1208"/>
      <c r="HBN436" s="1209"/>
      <c r="HBO436" s="1209"/>
      <c r="HBP436" s="1209"/>
      <c r="HBQ436" s="1209"/>
      <c r="HBR436" s="1210"/>
      <c r="HBS436" s="1211"/>
      <c r="HBT436" s="1210"/>
      <c r="HBV436" s="1208"/>
      <c r="HBW436" s="1209"/>
      <c r="HBX436" s="1209"/>
      <c r="HBY436" s="1209"/>
      <c r="HBZ436" s="1209"/>
      <c r="HCA436" s="1210"/>
      <c r="HCB436" s="1211"/>
      <c r="HCC436" s="1210"/>
      <c r="HCE436" s="1208"/>
      <c r="HCF436" s="1209"/>
      <c r="HCG436" s="1209"/>
      <c r="HCH436" s="1209"/>
      <c r="HCI436" s="1209"/>
      <c r="HCJ436" s="1210"/>
      <c r="HCK436" s="1211"/>
      <c r="HCL436" s="1210"/>
      <c r="HCN436" s="1208"/>
      <c r="HCO436" s="1209"/>
      <c r="HCP436" s="1209"/>
      <c r="HCQ436" s="1209"/>
      <c r="HCR436" s="1209"/>
      <c r="HCS436" s="1210"/>
      <c r="HCT436" s="1211"/>
      <c r="HCU436" s="1210"/>
      <c r="HCW436" s="1208"/>
      <c r="HCX436" s="1209"/>
      <c r="HCY436" s="1209"/>
      <c r="HCZ436" s="1209"/>
      <c r="HDA436" s="1209"/>
      <c r="HDB436" s="1210"/>
      <c r="HDC436" s="1211"/>
      <c r="HDD436" s="1210"/>
      <c r="HDF436" s="1208"/>
      <c r="HDG436" s="1209"/>
      <c r="HDH436" s="1209"/>
      <c r="HDI436" s="1209"/>
      <c r="HDJ436" s="1209"/>
      <c r="HDK436" s="1210"/>
      <c r="HDL436" s="1211"/>
      <c r="HDM436" s="1210"/>
      <c r="HDO436" s="1208"/>
      <c r="HDP436" s="1209"/>
      <c r="HDQ436" s="1209"/>
      <c r="HDR436" s="1209"/>
      <c r="HDS436" s="1209"/>
      <c r="HDT436" s="1210"/>
      <c r="HDU436" s="1211"/>
      <c r="HDV436" s="1210"/>
      <c r="HDX436" s="1208"/>
      <c r="HDY436" s="1209"/>
      <c r="HDZ436" s="1209"/>
      <c r="HEA436" s="1209"/>
      <c r="HEB436" s="1209"/>
      <c r="HEC436" s="1210"/>
      <c r="HED436" s="1211"/>
      <c r="HEE436" s="1210"/>
      <c r="HEG436" s="1208"/>
      <c r="HEH436" s="1209"/>
      <c r="HEI436" s="1209"/>
      <c r="HEJ436" s="1209"/>
      <c r="HEK436" s="1209"/>
      <c r="HEL436" s="1210"/>
      <c r="HEM436" s="1211"/>
      <c r="HEN436" s="1210"/>
      <c r="HEP436" s="1208"/>
      <c r="HEQ436" s="1209"/>
      <c r="HER436" s="1209"/>
      <c r="HES436" s="1209"/>
      <c r="HET436" s="1209"/>
      <c r="HEU436" s="1210"/>
      <c r="HEV436" s="1211"/>
      <c r="HEW436" s="1210"/>
      <c r="HEY436" s="1208"/>
      <c r="HEZ436" s="1209"/>
      <c r="HFA436" s="1209"/>
      <c r="HFB436" s="1209"/>
      <c r="HFC436" s="1209"/>
      <c r="HFD436" s="1210"/>
      <c r="HFE436" s="1211"/>
      <c r="HFF436" s="1210"/>
      <c r="HFH436" s="1208"/>
      <c r="HFI436" s="1209"/>
      <c r="HFJ436" s="1209"/>
      <c r="HFK436" s="1209"/>
      <c r="HFL436" s="1209"/>
      <c r="HFM436" s="1210"/>
      <c r="HFN436" s="1211"/>
      <c r="HFO436" s="1210"/>
      <c r="HFQ436" s="1208"/>
      <c r="HFR436" s="1209"/>
      <c r="HFS436" s="1209"/>
      <c r="HFT436" s="1209"/>
      <c r="HFU436" s="1209"/>
      <c r="HFV436" s="1210"/>
      <c r="HFW436" s="1211"/>
      <c r="HFX436" s="1210"/>
      <c r="HFZ436" s="1208"/>
      <c r="HGA436" s="1209"/>
      <c r="HGB436" s="1209"/>
      <c r="HGC436" s="1209"/>
      <c r="HGD436" s="1209"/>
      <c r="HGE436" s="1210"/>
      <c r="HGF436" s="1211"/>
      <c r="HGG436" s="1210"/>
      <c r="HGI436" s="1208"/>
      <c r="HGJ436" s="1209"/>
      <c r="HGK436" s="1209"/>
      <c r="HGL436" s="1209"/>
      <c r="HGM436" s="1209"/>
      <c r="HGN436" s="1210"/>
      <c r="HGO436" s="1211"/>
      <c r="HGP436" s="1210"/>
      <c r="HGR436" s="1208"/>
      <c r="HGS436" s="1209"/>
      <c r="HGT436" s="1209"/>
      <c r="HGU436" s="1209"/>
      <c r="HGV436" s="1209"/>
      <c r="HGW436" s="1210"/>
      <c r="HGX436" s="1211"/>
      <c r="HGY436" s="1210"/>
      <c r="HHA436" s="1208"/>
      <c r="HHB436" s="1209"/>
      <c r="HHC436" s="1209"/>
      <c r="HHD436" s="1209"/>
      <c r="HHE436" s="1209"/>
      <c r="HHF436" s="1210"/>
      <c r="HHG436" s="1211"/>
      <c r="HHH436" s="1210"/>
      <c r="HHJ436" s="1208"/>
      <c r="HHK436" s="1209"/>
      <c r="HHL436" s="1209"/>
      <c r="HHM436" s="1209"/>
      <c r="HHN436" s="1209"/>
      <c r="HHO436" s="1210"/>
      <c r="HHP436" s="1211"/>
      <c r="HHQ436" s="1210"/>
      <c r="HHS436" s="1208"/>
      <c r="HHT436" s="1209"/>
      <c r="HHU436" s="1209"/>
      <c r="HHV436" s="1209"/>
      <c r="HHW436" s="1209"/>
      <c r="HHX436" s="1210"/>
      <c r="HHY436" s="1211"/>
      <c r="HHZ436" s="1210"/>
      <c r="HIB436" s="1208"/>
      <c r="HIC436" s="1209"/>
      <c r="HID436" s="1209"/>
      <c r="HIE436" s="1209"/>
      <c r="HIF436" s="1209"/>
      <c r="HIG436" s="1210"/>
      <c r="HIH436" s="1211"/>
      <c r="HII436" s="1210"/>
      <c r="HIK436" s="1208"/>
      <c r="HIL436" s="1209"/>
      <c r="HIM436" s="1209"/>
      <c r="HIN436" s="1209"/>
      <c r="HIO436" s="1209"/>
      <c r="HIP436" s="1210"/>
      <c r="HIQ436" s="1211"/>
      <c r="HIR436" s="1210"/>
      <c r="HIT436" s="1208"/>
      <c r="HIU436" s="1209"/>
      <c r="HIV436" s="1209"/>
      <c r="HIW436" s="1209"/>
      <c r="HIX436" s="1209"/>
      <c r="HIY436" s="1210"/>
      <c r="HIZ436" s="1211"/>
      <c r="HJA436" s="1210"/>
      <c r="HJC436" s="1208"/>
      <c r="HJD436" s="1209"/>
      <c r="HJE436" s="1209"/>
      <c r="HJF436" s="1209"/>
      <c r="HJG436" s="1209"/>
      <c r="HJH436" s="1210"/>
      <c r="HJI436" s="1211"/>
      <c r="HJJ436" s="1210"/>
      <c r="HJL436" s="1208"/>
      <c r="HJM436" s="1209"/>
      <c r="HJN436" s="1209"/>
      <c r="HJO436" s="1209"/>
      <c r="HJP436" s="1209"/>
      <c r="HJQ436" s="1210"/>
      <c r="HJR436" s="1211"/>
      <c r="HJS436" s="1210"/>
      <c r="HJU436" s="1208"/>
      <c r="HJV436" s="1209"/>
      <c r="HJW436" s="1209"/>
      <c r="HJX436" s="1209"/>
      <c r="HJY436" s="1209"/>
      <c r="HJZ436" s="1210"/>
      <c r="HKA436" s="1211"/>
      <c r="HKB436" s="1210"/>
      <c r="HKD436" s="1208"/>
      <c r="HKE436" s="1209"/>
      <c r="HKF436" s="1209"/>
      <c r="HKG436" s="1209"/>
      <c r="HKH436" s="1209"/>
      <c r="HKI436" s="1210"/>
      <c r="HKJ436" s="1211"/>
      <c r="HKK436" s="1210"/>
      <c r="HKM436" s="1208"/>
      <c r="HKN436" s="1209"/>
      <c r="HKO436" s="1209"/>
      <c r="HKP436" s="1209"/>
      <c r="HKQ436" s="1209"/>
      <c r="HKR436" s="1210"/>
      <c r="HKS436" s="1211"/>
      <c r="HKT436" s="1210"/>
      <c r="HKV436" s="1208"/>
      <c r="HKW436" s="1209"/>
      <c r="HKX436" s="1209"/>
      <c r="HKY436" s="1209"/>
      <c r="HKZ436" s="1209"/>
      <c r="HLA436" s="1210"/>
      <c r="HLB436" s="1211"/>
      <c r="HLC436" s="1210"/>
      <c r="HLE436" s="1208"/>
      <c r="HLF436" s="1209"/>
      <c r="HLG436" s="1209"/>
      <c r="HLH436" s="1209"/>
      <c r="HLI436" s="1209"/>
      <c r="HLJ436" s="1210"/>
      <c r="HLK436" s="1211"/>
      <c r="HLL436" s="1210"/>
      <c r="HLN436" s="1208"/>
      <c r="HLO436" s="1209"/>
      <c r="HLP436" s="1209"/>
      <c r="HLQ436" s="1209"/>
      <c r="HLR436" s="1209"/>
      <c r="HLS436" s="1210"/>
      <c r="HLT436" s="1211"/>
      <c r="HLU436" s="1210"/>
      <c r="HLW436" s="1208"/>
      <c r="HLX436" s="1209"/>
      <c r="HLY436" s="1209"/>
      <c r="HLZ436" s="1209"/>
      <c r="HMA436" s="1209"/>
      <c r="HMB436" s="1210"/>
      <c r="HMC436" s="1211"/>
      <c r="HMD436" s="1210"/>
      <c r="HMF436" s="1208"/>
      <c r="HMG436" s="1209"/>
      <c r="HMH436" s="1209"/>
      <c r="HMI436" s="1209"/>
      <c r="HMJ436" s="1209"/>
      <c r="HMK436" s="1210"/>
      <c r="HML436" s="1211"/>
      <c r="HMM436" s="1210"/>
      <c r="HMO436" s="1208"/>
      <c r="HMP436" s="1209"/>
      <c r="HMQ436" s="1209"/>
      <c r="HMR436" s="1209"/>
      <c r="HMS436" s="1209"/>
      <c r="HMT436" s="1210"/>
      <c r="HMU436" s="1211"/>
      <c r="HMV436" s="1210"/>
      <c r="HMX436" s="1208"/>
      <c r="HMY436" s="1209"/>
      <c r="HMZ436" s="1209"/>
      <c r="HNA436" s="1209"/>
      <c r="HNB436" s="1209"/>
      <c r="HNC436" s="1210"/>
      <c r="HND436" s="1211"/>
      <c r="HNE436" s="1210"/>
      <c r="HNG436" s="1208"/>
      <c r="HNH436" s="1209"/>
      <c r="HNI436" s="1209"/>
      <c r="HNJ436" s="1209"/>
      <c r="HNK436" s="1209"/>
      <c r="HNL436" s="1210"/>
      <c r="HNM436" s="1211"/>
      <c r="HNN436" s="1210"/>
      <c r="HNP436" s="1208"/>
      <c r="HNQ436" s="1209"/>
      <c r="HNR436" s="1209"/>
      <c r="HNS436" s="1209"/>
      <c r="HNT436" s="1209"/>
      <c r="HNU436" s="1210"/>
      <c r="HNV436" s="1211"/>
      <c r="HNW436" s="1210"/>
      <c r="HNY436" s="1208"/>
      <c r="HNZ436" s="1209"/>
      <c r="HOA436" s="1209"/>
      <c r="HOB436" s="1209"/>
      <c r="HOC436" s="1209"/>
      <c r="HOD436" s="1210"/>
      <c r="HOE436" s="1211"/>
      <c r="HOF436" s="1210"/>
      <c r="HOH436" s="1208"/>
      <c r="HOI436" s="1209"/>
      <c r="HOJ436" s="1209"/>
      <c r="HOK436" s="1209"/>
      <c r="HOL436" s="1209"/>
      <c r="HOM436" s="1210"/>
      <c r="HON436" s="1211"/>
      <c r="HOO436" s="1210"/>
      <c r="HOQ436" s="1208"/>
      <c r="HOR436" s="1209"/>
      <c r="HOS436" s="1209"/>
      <c r="HOT436" s="1209"/>
      <c r="HOU436" s="1209"/>
      <c r="HOV436" s="1210"/>
      <c r="HOW436" s="1211"/>
      <c r="HOX436" s="1210"/>
      <c r="HOZ436" s="1208"/>
      <c r="HPA436" s="1209"/>
      <c r="HPB436" s="1209"/>
      <c r="HPC436" s="1209"/>
      <c r="HPD436" s="1209"/>
      <c r="HPE436" s="1210"/>
      <c r="HPF436" s="1211"/>
      <c r="HPG436" s="1210"/>
      <c r="HPI436" s="1208"/>
      <c r="HPJ436" s="1209"/>
      <c r="HPK436" s="1209"/>
      <c r="HPL436" s="1209"/>
      <c r="HPM436" s="1209"/>
      <c r="HPN436" s="1210"/>
      <c r="HPO436" s="1211"/>
      <c r="HPP436" s="1210"/>
      <c r="HPR436" s="1208"/>
      <c r="HPS436" s="1209"/>
      <c r="HPT436" s="1209"/>
      <c r="HPU436" s="1209"/>
      <c r="HPV436" s="1209"/>
      <c r="HPW436" s="1210"/>
      <c r="HPX436" s="1211"/>
      <c r="HPY436" s="1210"/>
      <c r="HQA436" s="1208"/>
      <c r="HQB436" s="1209"/>
      <c r="HQC436" s="1209"/>
      <c r="HQD436" s="1209"/>
      <c r="HQE436" s="1209"/>
      <c r="HQF436" s="1210"/>
      <c r="HQG436" s="1211"/>
      <c r="HQH436" s="1210"/>
      <c r="HQJ436" s="1208"/>
      <c r="HQK436" s="1209"/>
      <c r="HQL436" s="1209"/>
      <c r="HQM436" s="1209"/>
      <c r="HQN436" s="1209"/>
      <c r="HQO436" s="1210"/>
      <c r="HQP436" s="1211"/>
      <c r="HQQ436" s="1210"/>
      <c r="HQS436" s="1208"/>
      <c r="HQT436" s="1209"/>
      <c r="HQU436" s="1209"/>
      <c r="HQV436" s="1209"/>
      <c r="HQW436" s="1209"/>
      <c r="HQX436" s="1210"/>
      <c r="HQY436" s="1211"/>
      <c r="HQZ436" s="1210"/>
      <c r="HRB436" s="1208"/>
      <c r="HRC436" s="1209"/>
      <c r="HRD436" s="1209"/>
      <c r="HRE436" s="1209"/>
      <c r="HRF436" s="1209"/>
      <c r="HRG436" s="1210"/>
      <c r="HRH436" s="1211"/>
      <c r="HRI436" s="1210"/>
      <c r="HRK436" s="1208"/>
      <c r="HRL436" s="1209"/>
      <c r="HRM436" s="1209"/>
      <c r="HRN436" s="1209"/>
      <c r="HRO436" s="1209"/>
      <c r="HRP436" s="1210"/>
      <c r="HRQ436" s="1211"/>
      <c r="HRR436" s="1210"/>
      <c r="HRT436" s="1208"/>
      <c r="HRU436" s="1209"/>
      <c r="HRV436" s="1209"/>
      <c r="HRW436" s="1209"/>
      <c r="HRX436" s="1209"/>
      <c r="HRY436" s="1210"/>
      <c r="HRZ436" s="1211"/>
      <c r="HSA436" s="1210"/>
      <c r="HSC436" s="1208"/>
      <c r="HSD436" s="1209"/>
      <c r="HSE436" s="1209"/>
      <c r="HSF436" s="1209"/>
      <c r="HSG436" s="1209"/>
      <c r="HSH436" s="1210"/>
      <c r="HSI436" s="1211"/>
      <c r="HSJ436" s="1210"/>
      <c r="HSL436" s="1208"/>
      <c r="HSM436" s="1209"/>
      <c r="HSN436" s="1209"/>
      <c r="HSO436" s="1209"/>
      <c r="HSP436" s="1209"/>
      <c r="HSQ436" s="1210"/>
      <c r="HSR436" s="1211"/>
      <c r="HSS436" s="1210"/>
      <c r="HSU436" s="1208"/>
      <c r="HSV436" s="1209"/>
      <c r="HSW436" s="1209"/>
      <c r="HSX436" s="1209"/>
      <c r="HSY436" s="1209"/>
      <c r="HSZ436" s="1210"/>
      <c r="HTA436" s="1211"/>
      <c r="HTB436" s="1210"/>
      <c r="HTD436" s="1208"/>
      <c r="HTE436" s="1209"/>
      <c r="HTF436" s="1209"/>
      <c r="HTG436" s="1209"/>
      <c r="HTH436" s="1209"/>
      <c r="HTI436" s="1210"/>
      <c r="HTJ436" s="1211"/>
      <c r="HTK436" s="1210"/>
      <c r="HTM436" s="1208"/>
      <c r="HTN436" s="1209"/>
      <c r="HTO436" s="1209"/>
      <c r="HTP436" s="1209"/>
      <c r="HTQ436" s="1209"/>
      <c r="HTR436" s="1210"/>
      <c r="HTS436" s="1211"/>
      <c r="HTT436" s="1210"/>
      <c r="HTV436" s="1208"/>
      <c r="HTW436" s="1209"/>
      <c r="HTX436" s="1209"/>
      <c r="HTY436" s="1209"/>
      <c r="HTZ436" s="1209"/>
      <c r="HUA436" s="1210"/>
      <c r="HUB436" s="1211"/>
      <c r="HUC436" s="1210"/>
      <c r="HUE436" s="1208"/>
      <c r="HUF436" s="1209"/>
      <c r="HUG436" s="1209"/>
      <c r="HUH436" s="1209"/>
      <c r="HUI436" s="1209"/>
      <c r="HUJ436" s="1210"/>
      <c r="HUK436" s="1211"/>
      <c r="HUL436" s="1210"/>
      <c r="HUN436" s="1208"/>
      <c r="HUO436" s="1209"/>
      <c r="HUP436" s="1209"/>
      <c r="HUQ436" s="1209"/>
      <c r="HUR436" s="1209"/>
      <c r="HUS436" s="1210"/>
      <c r="HUT436" s="1211"/>
      <c r="HUU436" s="1210"/>
      <c r="HUW436" s="1208"/>
      <c r="HUX436" s="1209"/>
      <c r="HUY436" s="1209"/>
      <c r="HUZ436" s="1209"/>
      <c r="HVA436" s="1209"/>
      <c r="HVB436" s="1210"/>
      <c r="HVC436" s="1211"/>
      <c r="HVD436" s="1210"/>
      <c r="HVF436" s="1208"/>
      <c r="HVG436" s="1209"/>
      <c r="HVH436" s="1209"/>
      <c r="HVI436" s="1209"/>
      <c r="HVJ436" s="1209"/>
      <c r="HVK436" s="1210"/>
      <c r="HVL436" s="1211"/>
      <c r="HVM436" s="1210"/>
      <c r="HVO436" s="1208"/>
      <c r="HVP436" s="1209"/>
      <c r="HVQ436" s="1209"/>
      <c r="HVR436" s="1209"/>
      <c r="HVS436" s="1209"/>
      <c r="HVT436" s="1210"/>
      <c r="HVU436" s="1211"/>
      <c r="HVV436" s="1210"/>
      <c r="HVX436" s="1208"/>
      <c r="HVY436" s="1209"/>
      <c r="HVZ436" s="1209"/>
      <c r="HWA436" s="1209"/>
      <c r="HWB436" s="1209"/>
      <c r="HWC436" s="1210"/>
      <c r="HWD436" s="1211"/>
      <c r="HWE436" s="1210"/>
      <c r="HWG436" s="1208"/>
      <c r="HWH436" s="1209"/>
      <c r="HWI436" s="1209"/>
      <c r="HWJ436" s="1209"/>
      <c r="HWK436" s="1209"/>
      <c r="HWL436" s="1210"/>
      <c r="HWM436" s="1211"/>
      <c r="HWN436" s="1210"/>
      <c r="HWP436" s="1208"/>
      <c r="HWQ436" s="1209"/>
      <c r="HWR436" s="1209"/>
      <c r="HWS436" s="1209"/>
      <c r="HWT436" s="1209"/>
      <c r="HWU436" s="1210"/>
      <c r="HWV436" s="1211"/>
      <c r="HWW436" s="1210"/>
      <c r="HWY436" s="1208"/>
      <c r="HWZ436" s="1209"/>
      <c r="HXA436" s="1209"/>
      <c r="HXB436" s="1209"/>
      <c r="HXC436" s="1209"/>
      <c r="HXD436" s="1210"/>
      <c r="HXE436" s="1211"/>
      <c r="HXF436" s="1210"/>
      <c r="HXH436" s="1208"/>
      <c r="HXI436" s="1209"/>
      <c r="HXJ436" s="1209"/>
      <c r="HXK436" s="1209"/>
      <c r="HXL436" s="1209"/>
      <c r="HXM436" s="1210"/>
      <c r="HXN436" s="1211"/>
      <c r="HXO436" s="1210"/>
      <c r="HXQ436" s="1208"/>
      <c r="HXR436" s="1209"/>
      <c r="HXS436" s="1209"/>
      <c r="HXT436" s="1209"/>
      <c r="HXU436" s="1209"/>
      <c r="HXV436" s="1210"/>
      <c r="HXW436" s="1211"/>
      <c r="HXX436" s="1210"/>
      <c r="HXZ436" s="1208"/>
      <c r="HYA436" s="1209"/>
      <c r="HYB436" s="1209"/>
      <c r="HYC436" s="1209"/>
      <c r="HYD436" s="1209"/>
      <c r="HYE436" s="1210"/>
      <c r="HYF436" s="1211"/>
      <c r="HYG436" s="1210"/>
      <c r="HYI436" s="1208"/>
      <c r="HYJ436" s="1209"/>
      <c r="HYK436" s="1209"/>
      <c r="HYL436" s="1209"/>
      <c r="HYM436" s="1209"/>
      <c r="HYN436" s="1210"/>
      <c r="HYO436" s="1211"/>
      <c r="HYP436" s="1210"/>
      <c r="HYR436" s="1208"/>
      <c r="HYS436" s="1209"/>
      <c r="HYT436" s="1209"/>
      <c r="HYU436" s="1209"/>
      <c r="HYV436" s="1209"/>
      <c r="HYW436" s="1210"/>
      <c r="HYX436" s="1211"/>
      <c r="HYY436" s="1210"/>
      <c r="HZA436" s="1208"/>
      <c r="HZB436" s="1209"/>
      <c r="HZC436" s="1209"/>
      <c r="HZD436" s="1209"/>
      <c r="HZE436" s="1209"/>
      <c r="HZF436" s="1210"/>
      <c r="HZG436" s="1211"/>
      <c r="HZH436" s="1210"/>
      <c r="HZJ436" s="1208"/>
      <c r="HZK436" s="1209"/>
      <c r="HZL436" s="1209"/>
      <c r="HZM436" s="1209"/>
      <c r="HZN436" s="1209"/>
      <c r="HZO436" s="1210"/>
      <c r="HZP436" s="1211"/>
      <c r="HZQ436" s="1210"/>
      <c r="HZS436" s="1208"/>
      <c r="HZT436" s="1209"/>
      <c r="HZU436" s="1209"/>
      <c r="HZV436" s="1209"/>
      <c r="HZW436" s="1209"/>
      <c r="HZX436" s="1210"/>
      <c r="HZY436" s="1211"/>
      <c r="HZZ436" s="1210"/>
      <c r="IAB436" s="1208"/>
      <c r="IAC436" s="1209"/>
      <c r="IAD436" s="1209"/>
      <c r="IAE436" s="1209"/>
      <c r="IAF436" s="1209"/>
      <c r="IAG436" s="1210"/>
      <c r="IAH436" s="1211"/>
      <c r="IAI436" s="1210"/>
      <c r="IAK436" s="1208"/>
      <c r="IAL436" s="1209"/>
      <c r="IAM436" s="1209"/>
      <c r="IAN436" s="1209"/>
      <c r="IAO436" s="1209"/>
      <c r="IAP436" s="1210"/>
      <c r="IAQ436" s="1211"/>
      <c r="IAR436" s="1210"/>
      <c r="IAT436" s="1208"/>
      <c r="IAU436" s="1209"/>
      <c r="IAV436" s="1209"/>
      <c r="IAW436" s="1209"/>
      <c r="IAX436" s="1209"/>
      <c r="IAY436" s="1210"/>
      <c r="IAZ436" s="1211"/>
      <c r="IBA436" s="1210"/>
      <c r="IBC436" s="1208"/>
      <c r="IBD436" s="1209"/>
      <c r="IBE436" s="1209"/>
      <c r="IBF436" s="1209"/>
      <c r="IBG436" s="1209"/>
      <c r="IBH436" s="1210"/>
      <c r="IBI436" s="1211"/>
      <c r="IBJ436" s="1210"/>
      <c r="IBL436" s="1208"/>
      <c r="IBM436" s="1209"/>
      <c r="IBN436" s="1209"/>
      <c r="IBO436" s="1209"/>
      <c r="IBP436" s="1209"/>
      <c r="IBQ436" s="1210"/>
      <c r="IBR436" s="1211"/>
      <c r="IBS436" s="1210"/>
      <c r="IBU436" s="1208"/>
      <c r="IBV436" s="1209"/>
      <c r="IBW436" s="1209"/>
      <c r="IBX436" s="1209"/>
      <c r="IBY436" s="1209"/>
      <c r="IBZ436" s="1210"/>
      <c r="ICA436" s="1211"/>
      <c r="ICB436" s="1210"/>
      <c r="ICD436" s="1208"/>
      <c r="ICE436" s="1209"/>
      <c r="ICF436" s="1209"/>
      <c r="ICG436" s="1209"/>
      <c r="ICH436" s="1209"/>
      <c r="ICI436" s="1210"/>
      <c r="ICJ436" s="1211"/>
      <c r="ICK436" s="1210"/>
      <c r="ICM436" s="1208"/>
      <c r="ICN436" s="1209"/>
      <c r="ICO436" s="1209"/>
      <c r="ICP436" s="1209"/>
      <c r="ICQ436" s="1209"/>
      <c r="ICR436" s="1210"/>
      <c r="ICS436" s="1211"/>
      <c r="ICT436" s="1210"/>
      <c r="ICV436" s="1208"/>
      <c r="ICW436" s="1209"/>
      <c r="ICX436" s="1209"/>
      <c r="ICY436" s="1209"/>
      <c r="ICZ436" s="1209"/>
      <c r="IDA436" s="1210"/>
      <c r="IDB436" s="1211"/>
      <c r="IDC436" s="1210"/>
      <c r="IDE436" s="1208"/>
      <c r="IDF436" s="1209"/>
      <c r="IDG436" s="1209"/>
      <c r="IDH436" s="1209"/>
      <c r="IDI436" s="1209"/>
      <c r="IDJ436" s="1210"/>
      <c r="IDK436" s="1211"/>
      <c r="IDL436" s="1210"/>
      <c r="IDN436" s="1208"/>
      <c r="IDO436" s="1209"/>
      <c r="IDP436" s="1209"/>
      <c r="IDQ436" s="1209"/>
      <c r="IDR436" s="1209"/>
      <c r="IDS436" s="1210"/>
      <c r="IDT436" s="1211"/>
      <c r="IDU436" s="1210"/>
      <c r="IDW436" s="1208"/>
      <c r="IDX436" s="1209"/>
      <c r="IDY436" s="1209"/>
      <c r="IDZ436" s="1209"/>
      <c r="IEA436" s="1209"/>
      <c r="IEB436" s="1210"/>
      <c r="IEC436" s="1211"/>
      <c r="IED436" s="1210"/>
      <c r="IEF436" s="1208"/>
      <c r="IEG436" s="1209"/>
      <c r="IEH436" s="1209"/>
      <c r="IEI436" s="1209"/>
      <c r="IEJ436" s="1209"/>
      <c r="IEK436" s="1210"/>
      <c r="IEL436" s="1211"/>
      <c r="IEM436" s="1210"/>
      <c r="IEO436" s="1208"/>
      <c r="IEP436" s="1209"/>
      <c r="IEQ436" s="1209"/>
      <c r="IER436" s="1209"/>
      <c r="IES436" s="1209"/>
      <c r="IET436" s="1210"/>
      <c r="IEU436" s="1211"/>
      <c r="IEV436" s="1210"/>
      <c r="IEX436" s="1208"/>
      <c r="IEY436" s="1209"/>
      <c r="IEZ436" s="1209"/>
      <c r="IFA436" s="1209"/>
      <c r="IFB436" s="1209"/>
      <c r="IFC436" s="1210"/>
      <c r="IFD436" s="1211"/>
      <c r="IFE436" s="1210"/>
      <c r="IFG436" s="1208"/>
      <c r="IFH436" s="1209"/>
      <c r="IFI436" s="1209"/>
      <c r="IFJ436" s="1209"/>
      <c r="IFK436" s="1209"/>
      <c r="IFL436" s="1210"/>
      <c r="IFM436" s="1211"/>
      <c r="IFN436" s="1210"/>
      <c r="IFP436" s="1208"/>
      <c r="IFQ436" s="1209"/>
      <c r="IFR436" s="1209"/>
      <c r="IFS436" s="1209"/>
      <c r="IFT436" s="1209"/>
      <c r="IFU436" s="1210"/>
      <c r="IFV436" s="1211"/>
      <c r="IFW436" s="1210"/>
      <c r="IFY436" s="1208"/>
      <c r="IFZ436" s="1209"/>
      <c r="IGA436" s="1209"/>
      <c r="IGB436" s="1209"/>
      <c r="IGC436" s="1209"/>
      <c r="IGD436" s="1210"/>
      <c r="IGE436" s="1211"/>
      <c r="IGF436" s="1210"/>
      <c r="IGH436" s="1208"/>
      <c r="IGI436" s="1209"/>
      <c r="IGJ436" s="1209"/>
      <c r="IGK436" s="1209"/>
      <c r="IGL436" s="1209"/>
      <c r="IGM436" s="1210"/>
      <c r="IGN436" s="1211"/>
      <c r="IGO436" s="1210"/>
      <c r="IGQ436" s="1208"/>
      <c r="IGR436" s="1209"/>
      <c r="IGS436" s="1209"/>
      <c r="IGT436" s="1209"/>
      <c r="IGU436" s="1209"/>
      <c r="IGV436" s="1210"/>
      <c r="IGW436" s="1211"/>
      <c r="IGX436" s="1210"/>
      <c r="IGZ436" s="1208"/>
      <c r="IHA436" s="1209"/>
      <c r="IHB436" s="1209"/>
      <c r="IHC436" s="1209"/>
      <c r="IHD436" s="1209"/>
      <c r="IHE436" s="1210"/>
      <c r="IHF436" s="1211"/>
      <c r="IHG436" s="1210"/>
      <c r="IHI436" s="1208"/>
      <c r="IHJ436" s="1209"/>
      <c r="IHK436" s="1209"/>
      <c r="IHL436" s="1209"/>
      <c r="IHM436" s="1209"/>
      <c r="IHN436" s="1210"/>
      <c r="IHO436" s="1211"/>
      <c r="IHP436" s="1210"/>
      <c r="IHR436" s="1208"/>
      <c r="IHS436" s="1209"/>
      <c r="IHT436" s="1209"/>
      <c r="IHU436" s="1209"/>
      <c r="IHV436" s="1209"/>
      <c r="IHW436" s="1210"/>
      <c r="IHX436" s="1211"/>
      <c r="IHY436" s="1210"/>
      <c r="IIA436" s="1208"/>
      <c r="IIB436" s="1209"/>
      <c r="IIC436" s="1209"/>
      <c r="IID436" s="1209"/>
      <c r="IIE436" s="1209"/>
      <c r="IIF436" s="1210"/>
      <c r="IIG436" s="1211"/>
      <c r="IIH436" s="1210"/>
      <c r="IIJ436" s="1208"/>
      <c r="IIK436" s="1209"/>
      <c r="IIL436" s="1209"/>
      <c r="IIM436" s="1209"/>
      <c r="IIN436" s="1209"/>
      <c r="IIO436" s="1210"/>
      <c r="IIP436" s="1211"/>
      <c r="IIQ436" s="1210"/>
      <c r="IIS436" s="1208"/>
      <c r="IIT436" s="1209"/>
      <c r="IIU436" s="1209"/>
      <c r="IIV436" s="1209"/>
      <c r="IIW436" s="1209"/>
      <c r="IIX436" s="1210"/>
      <c r="IIY436" s="1211"/>
      <c r="IIZ436" s="1210"/>
      <c r="IJB436" s="1208"/>
      <c r="IJC436" s="1209"/>
      <c r="IJD436" s="1209"/>
      <c r="IJE436" s="1209"/>
      <c r="IJF436" s="1209"/>
      <c r="IJG436" s="1210"/>
      <c r="IJH436" s="1211"/>
      <c r="IJI436" s="1210"/>
      <c r="IJK436" s="1208"/>
      <c r="IJL436" s="1209"/>
      <c r="IJM436" s="1209"/>
      <c r="IJN436" s="1209"/>
      <c r="IJO436" s="1209"/>
      <c r="IJP436" s="1210"/>
      <c r="IJQ436" s="1211"/>
      <c r="IJR436" s="1210"/>
      <c r="IJT436" s="1208"/>
      <c r="IJU436" s="1209"/>
      <c r="IJV436" s="1209"/>
      <c r="IJW436" s="1209"/>
      <c r="IJX436" s="1209"/>
      <c r="IJY436" s="1210"/>
      <c r="IJZ436" s="1211"/>
      <c r="IKA436" s="1210"/>
      <c r="IKC436" s="1208"/>
      <c r="IKD436" s="1209"/>
      <c r="IKE436" s="1209"/>
      <c r="IKF436" s="1209"/>
      <c r="IKG436" s="1209"/>
      <c r="IKH436" s="1210"/>
      <c r="IKI436" s="1211"/>
      <c r="IKJ436" s="1210"/>
      <c r="IKL436" s="1208"/>
      <c r="IKM436" s="1209"/>
      <c r="IKN436" s="1209"/>
      <c r="IKO436" s="1209"/>
      <c r="IKP436" s="1209"/>
      <c r="IKQ436" s="1210"/>
      <c r="IKR436" s="1211"/>
      <c r="IKS436" s="1210"/>
      <c r="IKU436" s="1208"/>
      <c r="IKV436" s="1209"/>
      <c r="IKW436" s="1209"/>
      <c r="IKX436" s="1209"/>
      <c r="IKY436" s="1209"/>
      <c r="IKZ436" s="1210"/>
      <c r="ILA436" s="1211"/>
      <c r="ILB436" s="1210"/>
      <c r="ILD436" s="1208"/>
      <c r="ILE436" s="1209"/>
      <c r="ILF436" s="1209"/>
      <c r="ILG436" s="1209"/>
      <c r="ILH436" s="1209"/>
      <c r="ILI436" s="1210"/>
      <c r="ILJ436" s="1211"/>
      <c r="ILK436" s="1210"/>
      <c r="ILM436" s="1208"/>
      <c r="ILN436" s="1209"/>
      <c r="ILO436" s="1209"/>
      <c r="ILP436" s="1209"/>
      <c r="ILQ436" s="1209"/>
      <c r="ILR436" s="1210"/>
      <c r="ILS436" s="1211"/>
      <c r="ILT436" s="1210"/>
      <c r="ILV436" s="1208"/>
      <c r="ILW436" s="1209"/>
      <c r="ILX436" s="1209"/>
      <c r="ILY436" s="1209"/>
      <c r="ILZ436" s="1209"/>
      <c r="IMA436" s="1210"/>
      <c r="IMB436" s="1211"/>
      <c r="IMC436" s="1210"/>
      <c r="IME436" s="1208"/>
      <c r="IMF436" s="1209"/>
      <c r="IMG436" s="1209"/>
      <c r="IMH436" s="1209"/>
      <c r="IMI436" s="1209"/>
      <c r="IMJ436" s="1210"/>
      <c r="IMK436" s="1211"/>
      <c r="IML436" s="1210"/>
      <c r="IMN436" s="1208"/>
      <c r="IMO436" s="1209"/>
      <c r="IMP436" s="1209"/>
      <c r="IMQ436" s="1209"/>
      <c r="IMR436" s="1209"/>
      <c r="IMS436" s="1210"/>
      <c r="IMT436" s="1211"/>
      <c r="IMU436" s="1210"/>
      <c r="IMW436" s="1208"/>
      <c r="IMX436" s="1209"/>
      <c r="IMY436" s="1209"/>
      <c r="IMZ436" s="1209"/>
      <c r="INA436" s="1209"/>
      <c r="INB436" s="1210"/>
      <c r="INC436" s="1211"/>
      <c r="IND436" s="1210"/>
      <c r="INF436" s="1208"/>
      <c r="ING436" s="1209"/>
      <c r="INH436" s="1209"/>
      <c r="INI436" s="1209"/>
      <c r="INJ436" s="1209"/>
      <c r="INK436" s="1210"/>
      <c r="INL436" s="1211"/>
      <c r="INM436" s="1210"/>
      <c r="INO436" s="1208"/>
      <c r="INP436" s="1209"/>
      <c r="INQ436" s="1209"/>
      <c r="INR436" s="1209"/>
      <c r="INS436" s="1209"/>
      <c r="INT436" s="1210"/>
      <c r="INU436" s="1211"/>
      <c r="INV436" s="1210"/>
      <c r="INX436" s="1208"/>
      <c r="INY436" s="1209"/>
      <c r="INZ436" s="1209"/>
      <c r="IOA436" s="1209"/>
      <c r="IOB436" s="1209"/>
      <c r="IOC436" s="1210"/>
      <c r="IOD436" s="1211"/>
      <c r="IOE436" s="1210"/>
      <c r="IOG436" s="1208"/>
      <c r="IOH436" s="1209"/>
      <c r="IOI436" s="1209"/>
      <c r="IOJ436" s="1209"/>
      <c r="IOK436" s="1209"/>
      <c r="IOL436" s="1210"/>
      <c r="IOM436" s="1211"/>
      <c r="ION436" s="1210"/>
      <c r="IOP436" s="1208"/>
      <c r="IOQ436" s="1209"/>
      <c r="IOR436" s="1209"/>
      <c r="IOS436" s="1209"/>
      <c r="IOT436" s="1209"/>
      <c r="IOU436" s="1210"/>
      <c r="IOV436" s="1211"/>
      <c r="IOW436" s="1210"/>
      <c r="IOY436" s="1208"/>
      <c r="IOZ436" s="1209"/>
      <c r="IPA436" s="1209"/>
      <c r="IPB436" s="1209"/>
      <c r="IPC436" s="1209"/>
      <c r="IPD436" s="1210"/>
      <c r="IPE436" s="1211"/>
      <c r="IPF436" s="1210"/>
      <c r="IPH436" s="1208"/>
      <c r="IPI436" s="1209"/>
      <c r="IPJ436" s="1209"/>
      <c r="IPK436" s="1209"/>
      <c r="IPL436" s="1209"/>
      <c r="IPM436" s="1210"/>
      <c r="IPN436" s="1211"/>
      <c r="IPO436" s="1210"/>
      <c r="IPQ436" s="1208"/>
      <c r="IPR436" s="1209"/>
      <c r="IPS436" s="1209"/>
      <c r="IPT436" s="1209"/>
      <c r="IPU436" s="1209"/>
      <c r="IPV436" s="1210"/>
      <c r="IPW436" s="1211"/>
      <c r="IPX436" s="1210"/>
      <c r="IPZ436" s="1208"/>
      <c r="IQA436" s="1209"/>
      <c r="IQB436" s="1209"/>
      <c r="IQC436" s="1209"/>
      <c r="IQD436" s="1209"/>
      <c r="IQE436" s="1210"/>
      <c r="IQF436" s="1211"/>
      <c r="IQG436" s="1210"/>
      <c r="IQI436" s="1208"/>
      <c r="IQJ436" s="1209"/>
      <c r="IQK436" s="1209"/>
      <c r="IQL436" s="1209"/>
      <c r="IQM436" s="1209"/>
      <c r="IQN436" s="1210"/>
      <c r="IQO436" s="1211"/>
      <c r="IQP436" s="1210"/>
      <c r="IQR436" s="1208"/>
      <c r="IQS436" s="1209"/>
      <c r="IQT436" s="1209"/>
      <c r="IQU436" s="1209"/>
      <c r="IQV436" s="1209"/>
      <c r="IQW436" s="1210"/>
      <c r="IQX436" s="1211"/>
      <c r="IQY436" s="1210"/>
      <c r="IRA436" s="1208"/>
      <c r="IRB436" s="1209"/>
      <c r="IRC436" s="1209"/>
      <c r="IRD436" s="1209"/>
      <c r="IRE436" s="1209"/>
      <c r="IRF436" s="1210"/>
      <c r="IRG436" s="1211"/>
      <c r="IRH436" s="1210"/>
      <c r="IRJ436" s="1208"/>
      <c r="IRK436" s="1209"/>
      <c r="IRL436" s="1209"/>
      <c r="IRM436" s="1209"/>
      <c r="IRN436" s="1209"/>
      <c r="IRO436" s="1210"/>
      <c r="IRP436" s="1211"/>
      <c r="IRQ436" s="1210"/>
      <c r="IRS436" s="1208"/>
      <c r="IRT436" s="1209"/>
      <c r="IRU436" s="1209"/>
      <c r="IRV436" s="1209"/>
      <c r="IRW436" s="1209"/>
      <c r="IRX436" s="1210"/>
      <c r="IRY436" s="1211"/>
      <c r="IRZ436" s="1210"/>
      <c r="ISB436" s="1208"/>
      <c r="ISC436" s="1209"/>
      <c r="ISD436" s="1209"/>
      <c r="ISE436" s="1209"/>
      <c r="ISF436" s="1209"/>
      <c r="ISG436" s="1210"/>
      <c r="ISH436" s="1211"/>
      <c r="ISI436" s="1210"/>
      <c r="ISK436" s="1208"/>
      <c r="ISL436" s="1209"/>
      <c r="ISM436" s="1209"/>
      <c r="ISN436" s="1209"/>
      <c r="ISO436" s="1209"/>
      <c r="ISP436" s="1210"/>
      <c r="ISQ436" s="1211"/>
      <c r="ISR436" s="1210"/>
      <c r="IST436" s="1208"/>
      <c r="ISU436" s="1209"/>
      <c r="ISV436" s="1209"/>
      <c r="ISW436" s="1209"/>
      <c r="ISX436" s="1209"/>
      <c r="ISY436" s="1210"/>
      <c r="ISZ436" s="1211"/>
      <c r="ITA436" s="1210"/>
      <c r="ITC436" s="1208"/>
      <c r="ITD436" s="1209"/>
      <c r="ITE436" s="1209"/>
      <c r="ITF436" s="1209"/>
      <c r="ITG436" s="1209"/>
      <c r="ITH436" s="1210"/>
      <c r="ITI436" s="1211"/>
      <c r="ITJ436" s="1210"/>
      <c r="ITL436" s="1208"/>
      <c r="ITM436" s="1209"/>
      <c r="ITN436" s="1209"/>
      <c r="ITO436" s="1209"/>
      <c r="ITP436" s="1209"/>
      <c r="ITQ436" s="1210"/>
      <c r="ITR436" s="1211"/>
      <c r="ITS436" s="1210"/>
      <c r="ITU436" s="1208"/>
      <c r="ITV436" s="1209"/>
      <c r="ITW436" s="1209"/>
      <c r="ITX436" s="1209"/>
      <c r="ITY436" s="1209"/>
      <c r="ITZ436" s="1210"/>
      <c r="IUA436" s="1211"/>
      <c r="IUB436" s="1210"/>
      <c r="IUD436" s="1208"/>
      <c r="IUE436" s="1209"/>
      <c r="IUF436" s="1209"/>
      <c r="IUG436" s="1209"/>
      <c r="IUH436" s="1209"/>
      <c r="IUI436" s="1210"/>
      <c r="IUJ436" s="1211"/>
      <c r="IUK436" s="1210"/>
      <c r="IUM436" s="1208"/>
      <c r="IUN436" s="1209"/>
      <c r="IUO436" s="1209"/>
      <c r="IUP436" s="1209"/>
      <c r="IUQ436" s="1209"/>
      <c r="IUR436" s="1210"/>
      <c r="IUS436" s="1211"/>
      <c r="IUT436" s="1210"/>
      <c r="IUV436" s="1208"/>
      <c r="IUW436" s="1209"/>
      <c r="IUX436" s="1209"/>
      <c r="IUY436" s="1209"/>
      <c r="IUZ436" s="1209"/>
      <c r="IVA436" s="1210"/>
      <c r="IVB436" s="1211"/>
      <c r="IVC436" s="1210"/>
      <c r="IVE436" s="1208"/>
      <c r="IVF436" s="1209"/>
      <c r="IVG436" s="1209"/>
      <c r="IVH436" s="1209"/>
      <c r="IVI436" s="1209"/>
      <c r="IVJ436" s="1210"/>
      <c r="IVK436" s="1211"/>
      <c r="IVL436" s="1210"/>
      <c r="IVN436" s="1208"/>
      <c r="IVO436" s="1209"/>
      <c r="IVP436" s="1209"/>
      <c r="IVQ436" s="1209"/>
      <c r="IVR436" s="1209"/>
      <c r="IVS436" s="1210"/>
      <c r="IVT436" s="1211"/>
      <c r="IVU436" s="1210"/>
      <c r="IVW436" s="1208"/>
      <c r="IVX436" s="1209"/>
      <c r="IVY436" s="1209"/>
      <c r="IVZ436" s="1209"/>
      <c r="IWA436" s="1209"/>
      <c r="IWB436" s="1210"/>
      <c r="IWC436" s="1211"/>
      <c r="IWD436" s="1210"/>
      <c r="IWF436" s="1208"/>
      <c r="IWG436" s="1209"/>
      <c r="IWH436" s="1209"/>
      <c r="IWI436" s="1209"/>
      <c r="IWJ436" s="1209"/>
      <c r="IWK436" s="1210"/>
      <c r="IWL436" s="1211"/>
      <c r="IWM436" s="1210"/>
      <c r="IWO436" s="1208"/>
      <c r="IWP436" s="1209"/>
      <c r="IWQ436" s="1209"/>
      <c r="IWR436" s="1209"/>
      <c r="IWS436" s="1209"/>
      <c r="IWT436" s="1210"/>
      <c r="IWU436" s="1211"/>
      <c r="IWV436" s="1210"/>
      <c r="IWX436" s="1208"/>
      <c r="IWY436" s="1209"/>
      <c r="IWZ436" s="1209"/>
      <c r="IXA436" s="1209"/>
      <c r="IXB436" s="1209"/>
      <c r="IXC436" s="1210"/>
      <c r="IXD436" s="1211"/>
      <c r="IXE436" s="1210"/>
      <c r="IXG436" s="1208"/>
      <c r="IXH436" s="1209"/>
      <c r="IXI436" s="1209"/>
      <c r="IXJ436" s="1209"/>
      <c r="IXK436" s="1209"/>
      <c r="IXL436" s="1210"/>
      <c r="IXM436" s="1211"/>
      <c r="IXN436" s="1210"/>
      <c r="IXP436" s="1208"/>
      <c r="IXQ436" s="1209"/>
      <c r="IXR436" s="1209"/>
      <c r="IXS436" s="1209"/>
      <c r="IXT436" s="1209"/>
      <c r="IXU436" s="1210"/>
      <c r="IXV436" s="1211"/>
      <c r="IXW436" s="1210"/>
      <c r="IXY436" s="1208"/>
      <c r="IXZ436" s="1209"/>
      <c r="IYA436" s="1209"/>
      <c r="IYB436" s="1209"/>
      <c r="IYC436" s="1209"/>
      <c r="IYD436" s="1210"/>
      <c r="IYE436" s="1211"/>
      <c r="IYF436" s="1210"/>
      <c r="IYH436" s="1208"/>
      <c r="IYI436" s="1209"/>
      <c r="IYJ436" s="1209"/>
      <c r="IYK436" s="1209"/>
      <c r="IYL436" s="1209"/>
      <c r="IYM436" s="1210"/>
      <c r="IYN436" s="1211"/>
      <c r="IYO436" s="1210"/>
      <c r="IYQ436" s="1208"/>
      <c r="IYR436" s="1209"/>
      <c r="IYS436" s="1209"/>
      <c r="IYT436" s="1209"/>
      <c r="IYU436" s="1209"/>
      <c r="IYV436" s="1210"/>
      <c r="IYW436" s="1211"/>
      <c r="IYX436" s="1210"/>
      <c r="IYZ436" s="1208"/>
      <c r="IZA436" s="1209"/>
      <c r="IZB436" s="1209"/>
      <c r="IZC436" s="1209"/>
      <c r="IZD436" s="1209"/>
      <c r="IZE436" s="1210"/>
      <c r="IZF436" s="1211"/>
      <c r="IZG436" s="1210"/>
      <c r="IZI436" s="1208"/>
      <c r="IZJ436" s="1209"/>
      <c r="IZK436" s="1209"/>
      <c r="IZL436" s="1209"/>
      <c r="IZM436" s="1209"/>
      <c r="IZN436" s="1210"/>
      <c r="IZO436" s="1211"/>
      <c r="IZP436" s="1210"/>
      <c r="IZR436" s="1208"/>
      <c r="IZS436" s="1209"/>
      <c r="IZT436" s="1209"/>
      <c r="IZU436" s="1209"/>
      <c r="IZV436" s="1209"/>
      <c r="IZW436" s="1210"/>
      <c r="IZX436" s="1211"/>
      <c r="IZY436" s="1210"/>
      <c r="JAA436" s="1208"/>
      <c r="JAB436" s="1209"/>
      <c r="JAC436" s="1209"/>
      <c r="JAD436" s="1209"/>
      <c r="JAE436" s="1209"/>
      <c r="JAF436" s="1210"/>
      <c r="JAG436" s="1211"/>
      <c r="JAH436" s="1210"/>
      <c r="JAJ436" s="1208"/>
      <c r="JAK436" s="1209"/>
      <c r="JAL436" s="1209"/>
      <c r="JAM436" s="1209"/>
      <c r="JAN436" s="1209"/>
      <c r="JAO436" s="1210"/>
      <c r="JAP436" s="1211"/>
      <c r="JAQ436" s="1210"/>
      <c r="JAS436" s="1208"/>
      <c r="JAT436" s="1209"/>
      <c r="JAU436" s="1209"/>
      <c r="JAV436" s="1209"/>
      <c r="JAW436" s="1209"/>
      <c r="JAX436" s="1210"/>
      <c r="JAY436" s="1211"/>
      <c r="JAZ436" s="1210"/>
      <c r="JBB436" s="1208"/>
      <c r="JBC436" s="1209"/>
      <c r="JBD436" s="1209"/>
      <c r="JBE436" s="1209"/>
      <c r="JBF436" s="1209"/>
      <c r="JBG436" s="1210"/>
      <c r="JBH436" s="1211"/>
      <c r="JBI436" s="1210"/>
      <c r="JBK436" s="1208"/>
      <c r="JBL436" s="1209"/>
      <c r="JBM436" s="1209"/>
      <c r="JBN436" s="1209"/>
      <c r="JBO436" s="1209"/>
      <c r="JBP436" s="1210"/>
      <c r="JBQ436" s="1211"/>
      <c r="JBR436" s="1210"/>
      <c r="JBT436" s="1208"/>
      <c r="JBU436" s="1209"/>
      <c r="JBV436" s="1209"/>
      <c r="JBW436" s="1209"/>
      <c r="JBX436" s="1209"/>
      <c r="JBY436" s="1210"/>
      <c r="JBZ436" s="1211"/>
      <c r="JCA436" s="1210"/>
      <c r="JCC436" s="1208"/>
      <c r="JCD436" s="1209"/>
      <c r="JCE436" s="1209"/>
      <c r="JCF436" s="1209"/>
      <c r="JCG436" s="1209"/>
      <c r="JCH436" s="1210"/>
      <c r="JCI436" s="1211"/>
      <c r="JCJ436" s="1210"/>
      <c r="JCL436" s="1208"/>
      <c r="JCM436" s="1209"/>
      <c r="JCN436" s="1209"/>
      <c r="JCO436" s="1209"/>
      <c r="JCP436" s="1209"/>
      <c r="JCQ436" s="1210"/>
      <c r="JCR436" s="1211"/>
      <c r="JCS436" s="1210"/>
      <c r="JCU436" s="1208"/>
      <c r="JCV436" s="1209"/>
      <c r="JCW436" s="1209"/>
      <c r="JCX436" s="1209"/>
      <c r="JCY436" s="1209"/>
      <c r="JCZ436" s="1210"/>
      <c r="JDA436" s="1211"/>
      <c r="JDB436" s="1210"/>
      <c r="JDD436" s="1208"/>
      <c r="JDE436" s="1209"/>
      <c r="JDF436" s="1209"/>
      <c r="JDG436" s="1209"/>
      <c r="JDH436" s="1209"/>
      <c r="JDI436" s="1210"/>
      <c r="JDJ436" s="1211"/>
      <c r="JDK436" s="1210"/>
      <c r="JDM436" s="1208"/>
      <c r="JDN436" s="1209"/>
      <c r="JDO436" s="1209"/>
      <c r="JDP436" s="1209"/>
      <c r="JDQ436" s="1209"/>
      <c r="JDR436" s="1210"/>
      <c r="JDS436" s="1211"/>
      <c r="JDT436" s="1210"/>
      <c r="JDV436" s="1208"/>
      <c r="JDW436" s="1209"/>
      <c r="JDX436" s="1209"/>
      <c r="JDY436" s="1209"/>
      <c r="JDZ436" s="1209"/>
      <c r="JEA436" s="1210"/>
      <c r="JEB436" s="1211"/>
      <c r="JEC436" s="1210"/>
      <c r="JEE436" s="1208"/>
      <c r="JEF436" s="1209"/>
      <c r="JEG436" s="1209"/>
      <c r="JEH436" s="1209"/>
      <c r="JEI436" s="1209"/>
      <c r="JEJ436" s="1210"/>
      <c r="JEK436" s="1211"/>
      <c r="JEL436" s="1210"/>
      <c r="JEN436" s="1208"/>
      <c r="JEO436" s="1209"/>
      <c r="JEP436" s="1209"/>
      <c r="JEQ436" s="1209"/>
      <c r="JER436" s="1209"/>
      <c r="JES436" s="1210"/>
      <c r="JET436" s="1211"/>
      <c r="JEU436" s="1210"/>
      <c r="JEW436" s="1208"/>
      <c r="JEX436" s="1209"/>
      <c r="JEY436" s="1209"/>
      <c r="JEZ436" s="1209"/>
      <c r="JFA436" s="1209"/>
      <c r="JFB436" s="1210"/>
      <c r="JFC436" s="1211"/>
      <c r="JFD436" s="1210"/>
      <c r="JFF436" s="1208"/>
      <c r="JFG436" s="1209"/>
      <c r="JFH436" s="1209"/>
      <c r="JFI436" s="1209"/>
      <c r="JFJ436" s="1209"/>
      <c r="JFK436" s="1210"/>
      <c r="JFL436" s="1211"/>
      <c r="JFM436" s="1210"/>
      <c r="JFO436" s="1208"/>
      <c r="JFP436" s="1209"/>
      <c r="JFQ436" s="1209"/>
      <c r="JFR436" s="1209"/>
      <c r="JFS436" s="1209"/>
      <c r="JFT436" s="1210"/>
      <c r="JFU436" s="1211"/>
      <c r="JFV436" s="1210"/>
      <c r="JFX436" s="1208"/>
      <c r="JFY436" s="1209"/>
      <c r="JFZ436" s="1209"/>
      <c r="JGA436" s="1209"/>
      <c r="JGB436" s="1209"/>
      <c r="JGC436" s="1210"/>
      <c r="JGD436" s="1211"/>
      <c r="JGE436" s="1210"/>
      <c r="JGG436" s="1208"/>
      <c r="JGH436" s="1209"/>
      <c r="JGI436" s="1209"/>
      <c r="JGJ436" s="1209"/>
      <c r="JGK436" s="1209"/>
      <c r="JGL436" s="1210"/>
      <c r="JGM436" s="1211"/>
      <c r="JGN436" s="1210"/>
      <c r="JGP436" s="1208"/>
      <c r="JGQ436" s="1209"/>
      <c r="JGR436" s="1209"/>
      <c r="JGS436" s="1209"/>
      <c r="JGT436" s="1209"/>
      <c r="JGU436" s="1210"/>
      <c r="JGV436" s="1211"/>
      <c r="JGW436" s="1210"/>
      <c r="JGY436" s="1208"/>
      <c r="JGZ436" s="1209"/>
      <c r="JHA436" s="1209"/>
      <c r="JHB436" s="1209"/>
      <c r="JHC436" s="1209"/>
      <c r="JHD436" s="1210"/>
      <c r="JHE436" s="1211"/>
      <c r="JHF436" s="1210"/>
      <c r="JHH436" s="1208"/>
      <c r="JHI436" s="1209"/>
      <c r="JHJ436" s="1209"/>
      <c r="JHK436" s="1209"/>
      <c r="JHL436" s="1209"/>
      <c r="JHM436" s="1210"/>
      <c r="JHN436" s="1211"/>
      <c r="JHO436" s="1210"/>
      <c r="JHQ436" s="1208"/>
      <c r="JHR436" s="1209"/>
      <c r="JHS436" s="1209"/>
      <c r="JHT436" s="1209"/>
      <c r="JHU436" s="1209"/>
      <c r="JHV436" s="1210"/>
      <c r="JHW436" s="1211"/>
      <c r="JHX436" s="1210"/>
      <c r="JHZ436" s="1208"/>
      <c r="JIA436" s="1209"/>
      <c r="JIB436" s="1209"/>
      <c r="JIC436" s="1209"/>
      <c r="JID436" s="1209"/>
      <c r="JIE436" s="1210"/>
      <c r="JIF436" s="1211"/>
      <c r="JIG436" s="1210"/>
      <c r="JII436" s="1208"/>
      <c r="JIJ436" s="1209"/>
      <c r="JIK436" s="1209"/>
      <c r="JIL436" s="1209"/>
      <c r="JIM436" s="1209"/>
      <c r="JIN436" s="1210"/>
      <c r="JIO436" s="1211"/>
      <c r="JIP436" s="1210"/>
      <c r="JIR436" s="1208"/>
      <c r="JIS436" s="1209"/>
      <c r="JIT436" s="1209"/>
      <c r="JIU436" s="1209"/>
      <c r="JIV436" s="1209"/>
      <c r="JIW436" s="1210"/>
      <c r="JIX436" s="1211"/>
      <c r="JIY436" s="1210"/>
      <c r="JJA436" s="1208"/>
      <c r="JJB436" s="1209"/>
      <c r="JJC436" s="1209"/>
      <c r="JJD436" s="1209"/>
      <c r="JJE436" s="1209"/>
      <c r="JJF436" s="1210"/>
      <c r="JJG436" s="1211"/>
      <c r="JJH436" s="1210"/>
      <c r="JJJ436" s="1208"/>
      <c r="JJK436" s="1209"/>
      <c r="JJL436" s="1209"/>
      <c r="JJM436" s="1209"/>
      <c r="JJN436" s="1209"/>
      <c r="JJO436" s="1210"/>
      <c r="JJP436" s="1211"/>
      <c r="JJQ436" s="1210"/>
      <c r="JJS436" s="1208"/>
      <c r="JJT436" s="1209"/>
      <c r="JJU436" s="1209"/>
      <c r="JJV436" s="1209"/>
      <c r="JJW436" s="1209"/>
      <c r="JJX436" s="1210"/>
      <c r="JJY436" s="1211"/>
      <c r="JJZ436" s="1210"/>
      <c r="JKB436" s="1208"/>
      <c r="JKC436" s="1209"/>
      <c r="JKD436" s="1209"/>
      <c r="JKE436" s="1209"/>
      <c r="JKF436" s="1209"/>
      <c r="JKG436" s="1210"/>
      <c r="JKH436" s="1211"/>
      <c r="JKI436" s="1210"/>
      <c r="JKK436" s="1208"/>
      <c r="JKL436" s="1209"/>
      <c r="JKM436" s="1209"/>
      <c r="JKN436" s="1209"/>
      <c r="JKO436" s="1209"/>
      <c r="JKP436" s="1210"/>
      <c r="JKQ436" s="1211"/>
      <c r="JKR436" s="1210"/>
      <c r="JKT436" s="1208"/>
      <c r="JKU436" s="1209"/>
      <c r="JKV436" s="1209"/>
      <c r="JKW436" s="1209"/>
      <c r="JKX436" s="1209"/>
      <c r="JKY436" s="1210"/>
      <c r="JKZ436" s="1211"/>
      <c r="JLA436" s="1210"/>
      <c r="JLC436" s="1208"/>
      <c r="JLD436" s="1209"/>
      <c r="JLE436" s="1209"/>
      <c r="JLF436" s="1209"/>
      <c r="JLG436" s="1209"/>
      <c r="JLH436" s="1210"/>
      <c r="JLI436" s="1211"/>
      <c r="JLJ436" s="1210"/>
      <c r="JLL436" s="1208"/>
      <c r="JLM436" s="1209"/>
      <c r="JLN436" s="1209"/>
      <c r="JLO436" s="1209"/>
      <c r="JLP436" s="1209"/>
      <c r="JLQ436" s="1210"/>
      <c r="JLR436" s="1211"/>
      <c r="JLS436" s="1210"/>
      <c r="JLU436" s="1208"/>
      <c r="JLV436" s="1209"/>
      <c r="JLW436" s="1209"/>
      <c r="JLX436" s="1209"/>
      <c r="JLY436" s="1209"/>
      <c r="JLZ436" s="1210"/>
      <c r="JMA436" s="1211"/>
      <c r="JMB436" s="1210"/>
      <c r="JMD436" s="1208"/>
      <c r="JME436" s="1209"/>
      <c r="JMF436" s="1209"/>
      <c r="JMG436" s="1209"/>
      <c r="JMH436" s="1209"/>
      <c r="JMI436" s="1210"/>
      <c r="JMJ436" s="1211"/>
      <c r="JMK436" s="1210"/>
      <c r="JMM436" s="1208"/>
      <c r="JMN436" s="1209"/>
      <c r="JMO436" s="1209"/>
      <c r="JMP436" s="1209"/>
      <c r="JMQ436" s="1209"/>
      <c r="JMR436" s="1210"/>
      <c r="JMS436" s="1211"/>
      <c r="JMT436" s="1210"/>
      <c r="JMV436" s="1208"/>
      <c r="JMW436" s="1209"/>
      <c r="JMX436" s="1209"/>
      <c r="JMY436" s="1209"/>
      <c r="JMZ436" s="1209"/>
      <c r="JNA436" s="1210"/>
      <c r="JNB436" s="1211"/>
      <c r="JNC436" s="1210"/>
      <c r="JNE436" s="1208"/>
      <c r="JNF436" s="1209"/>
      <c r="JNG436" s="1209"/>
      <c r="JNH436" s="1209"/>
      <c r="JNI436" s="1209"/>
      <c r="JNJ436" s="1210"/>
      <c r="JNK436" s="1211"/>
      <c r="JNL436" s="1210"/>
      <c r="JNN436" s="1208"/>
      <c r="JNO436" s="1209"/>
      <c r="JNP436" s="1209"/>
      <c r="JNQ436" s="1209"/>
      <c r="JNR436" s="1209"/>
      <c r="JNS436" s="1210"/>
      <c r="JNT436" s="1211"/>
      <c r="JNU436" s="1210"/>
      <c r="JNW436" s="1208"/>
      <c r="JNX436" s="1209"/>
      <c r="JNY436" s="1209"/>
      <c r="JNZ436" s="1209"/>
      <c r="JOA436" s="1209"/>
      <c r="JOB436" s="1210"/>
      <c r="JOC436" s="1211"/>
      <c r="JOD436" s="1210"/>
      <c r="JOF436" s="1208"/>
      <c r="JOG436" s="1209"/>
      <c r="JOH436" s="1209"/>
      <c r="JOI436" s="1209"/>
      <c r="JOJ436" s="1209"/>
      <c r="JOK436" s="1210"/>
      <c r="JOL436" s="1211"/>
      <c r="JOM436" s="1210"/>
      <c r="JOO436" s="1208"/>
      <c r="JOP436" s="1209"/>
      <c r="JOQ436" s="1209"/>
      <c r="JOR436" s="1209"/>
      <c r="JOS436" s="1209"/>
      <c r="JOT436" s="1210"/>
      <c r="JOU436" s="1211"/>
      <c r="JOV436" s="1210"/>
      <c r="JOX436" s="1208"/>
      <c r="JOY436" s="1209"/>
      <c r="JOZ436" s="1209"/>
      <c r="JPA436" s="1209"/>
      <c r="JPB436" s="1209"/>
      <c r="JPC436" s="1210"/>
      <c r="JPD436" s="1211"/>
      <c r="JPE436" s="1210"/>
      <c r="JPG436" s="1208"/>
      <c r="JPH436" s="1209"/>
      <c r="JPI436" s="1209"/>
      <c r="JPJ436" s="1209"/>
      <c r="JPK436" s="1209"/>
      <c r="JPL436" s="1210"/>
      <c r="JPM436" s="1211"/>
      <c r="JPN436" s="1210"/>
      <c r="JPP436" s="1208"/>
      <c r="JPQ436" s="1209"/>
      <c r="JPR436" s="1209"/>
      <c r="JPS436" s="1209"/>
      <c r="JPT436" s="1209"/>
      <c r="JPU436" s="1210"/>
      <c r="JPV436" s="1211"/>
      <c r="JPW436" s="1210"/>
      <c r="JPY436" s="1208"/>
      <c r="JPZ436" s="1209"/>
      <c r="JQA436" s="1209"/>
      <c r="JQB436" s="1209"/>
      <c r="JQC436" s="1209"/>
      <c r="JQD436" s="1210"/>
      <c r="JQE436" s="1211"/>
      <c r="JQF436" s="1210"/>
      <c r="JQH436" s="1208"/>
      <c r="JQI436" s="1209"/>
      <c r="JQJ436" s="1209"/>
      <c r="JQK436" s="1209"/>
      <c r="JQL436" s="1209"/>
      <c r="JQM436" s="1210"/>
      <c r="JQN436" s="1211"/>
      <c r="JQO436" s="1210"/>
      <c r="JQQ436" s="1208"/>
      <c r="JQR436" s="1209"/>
      <c r="JQS436" s="1209"/>
      <c r="JQT436" s="1209"/>
      <c r="JQU436" s="1209"/>
      <c r="JQV436" s="1210"/>
      <c r="JQW436" s="1211"/>
      <c r="JQX436" s="1210"/>
      <c r="JQZ436" s="1208"/>
      <c r="JRA436" s="1209"/>
      <c r="JRB436" s="1209"/>
      <c r="JRC436" s="1209"/>
      <c r="JRD436" s="1209"/>
      <c r="JRE436" s="1210"/>
      <c r="JRF436" s="1211"/>
      <c r="JRG436" s="1210"/>
      <c r="JRI436" s="1208"/>
      <c r="JRJ436" s="1209"/>
      <c r="JRK436" s="1209"/>
      <c r="JRL436" s="1209"/>
      <c r="JRM436" s="1209"/>
      <c r="JRN436" s="1210"/>
      <c r="JRO436" s="1211"/>
      <c r="JRP436" s="1210"/>
      <c r="JRR436" s="1208"/>
      <c r="JRS436" s="1209"/>
      <c r="JRT436" s="1209"/>
      <c r="JRU436" s="1209"/>
      <c r="JRV436" s="1209"/>
      <c r="JRW436" s="1210"/>
      <c r="JRX436" s="1211"/>
      <c r="JRY436" s="1210"/>
      <c r="JSA436" s="1208"/>
      <c r="JSB436" s="1209"/>
      <c r="JSC436" s="1209"/>
      <c r="JSD436" s="1209"/>
      <c r="JSE436" s="1209"/>
      <c r="JSF436" s="1210"/>
      <c r="JSG436" s="1211"/>
      <c r="JSH436" s="1210"/>
      <c r="JSJ436" s="1208"/>
      <c r="JSK436" s="1209"/>
      <c r="JSL436" s="1209"/>
      <c r="JSM436" s="1209"/>
      <c r="JSN436" s="1209"/>
      <c r="JSO436" s="1210"/>
      <c r="JSP436" s="1211"/>
      <c r="JSQ436" s="1210"/>
      <c r="JSS436" s="1208"/>
      <c r="JST436" s="1209"/>
      <c r="JSU436" s="1209"/>
      <c r="JSV436" s="1209"/>
      <c r="JSW436" s="1209"/>
      <c r="JSX436" s="1210"/>
      <c r="JSY436" s="1211"/>
      <c r="JSZ436" s="1210"/>
      <c r="JTB436" s="1208"/>
      <c r="JTC436" s="1209"/>
      <c r="JTD436" s="1209"/>
      <c r="JTE436" s="1209"/>
      <c r="JTF436" s="1209"/>
      <c r="JTG436" s="1210"/>
      <c r="JTH436" s="1211"/>
      <c r="JTI436" s="1210"/>
      <c r="JTK436" s="1208"/>
      <c r="JTL436" s="1209"/>
      <c r="JTM436" s="1209"/>
      <c r="JTN436" s="1209"/>
      <c r="JTO436" s="1209"/>
      <c r="JTP436" s="1210"/>
      <c r="JTQ436" s="1211"/>
      <c r="JTR436" s="1210"/>
      <c r="JTT436" s="1208"/>
      <c r="JTU436" s="1209"/>
      <c r="JTV436" s="1209"/>
      <c r="JTW436" s="1209"/>
      <c r="JTX436" s="1209"/>
      <c r="JTY436" s="1210"/>
      <c r="JTZ436" s="1211"/>
      <c r="JUA436" s="1210"/>
      <c r="JUC436" s="1208"/>
      <c r="JUD436" s="1209"/>
      <c r="JUE436" s="1209"/>
      <c r="JUF436" s="1209"/>
      <c r="JUG436" s="1209"/>
      <c r="JUH436" s="1210"/>
      <c r="JUI436" s="1211"/>
      <c r="JUJ436" s="1210"/>
      <c r="JUL436" s="1208"/>
      <c r="JUM436" s="1209"/>
      <c r="JUN436" s="1209"/>
      <c r="JUO436" s="1209"/>
      <c r="JUP436" s="1209"/>
      <c r="JUQ436" s="1210"/>
      <c r="JUR436" s="1211"/>
      <c r="JUS436" s="1210"/>
      <c r="JUU436" s="1208"/>
      <c r="JUV436" s="1209"/>
      <c r="JUW436" s="1209"/>
      <c r="JUX436" s="1209"/>
      <c r="JUY436" s="1209"/>
      <c r="JUZ436" s="1210"/>
      <c r="JVA436" s="1211"/>
      <c r="JVB436" s="1210"/>
      <c r="JVD436" s="1208"/>
      <c r="JVE436" s="1209"/>
      <c r="JVF436" s="1209"/>
      <c r="JVG436" s="1209"/>
      <c r="JVH436" s="1209"/>
      <c r="JVI436" s="1210"/>
      <c r="JVJ436" s="1211"/>
      <c r="JVK436" s="1210"/>
      <c r="JVM436" s="1208"/>
      <c r="JVN436" s="1209"/>
      <c r="JVO436" s="1209"/>
      <c r="JVP436" s="1209"/>
      <c r="JVQ436" s="1209"/>
      <c r="JVR436" s="1210"/>
      <c r="JVS436" s="1211"/>
      <c r="JVT436" s="1210"/>
      <c r="JVV436" s="1208"/>
      <c r="JVW436" s="1209"/>
      <c r="JVX436" s="1209"/>
      <c r="JVY436" s="1209"/>
      <c r="JVZ436" s="1209"/>
      <c r="JWA436" s="1210"/>
      <c r="JWB436" s="1211"/>
      <c r="JWC436" s="1210"/>
      <c r="JWE436" s="1208"/>
      <c r="JWF436" s="1209"/>
      <c r="JWG436" s="1209"/>
      <c r="JWH436" s="1209"/>
      <c r="JWI436" s="1209"/>
      <c r="JWJ436" s="1210"/>
      <c r="JWK436" s="1211"/>
      <c r="JWL436" s="1210"/>
      <c r="JWN436" s="1208"/>
      <c r="JWO436" s="1209"/>
      <c r="JWP436" s="1209"/>
      <c r="JWQ436" s="1209"/>
      <c r="JWR436" s="1209"/>
      <c r="JWS436" s="1210"/>
      <c r="JWT436" s="1211"/>
      <c r="JWU436" s="1210"/>
      <c r="JWW436" s="1208"/>
      <c r="JWX436" s="1209"/>
      <c r="JWY436" s="1209"/>
      <c r="JWZ436" s="1209"/>
      <c r="JXA436" s="1209"/>
      <c r="JXB436" s="1210"/>
      <c r="JXC436" s="1211"/>
      <c r="JXD436" s="1210"/>
      <c r="JXF436" s="1208"/>
      <c r="JXG436" s="1209"/>
      <c r="JXH436" s="1209"/>
      <c r="JXI436" s="1209"/>
      <c r="JXJ436" s="1209"/>
      <c r="JXK436" s="1210"/>
      <c r="JXL436" s="1211"/>
      <c r="JXM436" s="1210"/>
      <c r="JXO436" s="1208"/>
      <c r="JXP436" s="1209"/>
      <c r="JXQ436" s="1209"/>
      <c r="JXR436" s="1209"/>
      <c r="JXS436" s="1209"/>
      <c r="JXT436" s="1210"/>
      <c r="JXU436" s="1211"/>
      <c r="JXV436" s="1210"/>
      <c r="JXX436" s="1208"/>
      <c r="JXY436" s="1209"/>
      <c r="JXZ436" s="1209"/>
      <c r="JYA436" s="1209"/>
      <c r="JYB436" s="1209"/>
      <c r="JYC436" s="1210"/>
      <c r="JYD436" s="1211"/>
      <c r="JYE436" s="1210"/>
      <c r="JYG436" s="1208"/>
      <c r="JYH436" s="1209"/>
      <c r="JYI436" s="1209"/>
      <c r="JYJ436" s="1209"/>
      <c r="JYK436" s="1209"/>
      <c r="JYL436" s="1210"/>
      <c r="JYM436" s="1211"/>
      <c r="JYN436" s="1210"/>
      <c r="JYP436" s="1208"/>
      <c r="JYQ436" s="1209"/>
      <c r="JYR436" s="1209"/>
      <c r="JYS436" s="1209"/>
      <c r="JYT436" s="1209"/>
      <c r="JYU436" s="1210"/>
      <c r="JYV436" s="1211"/>
      <c r="JYW436" s="1210"/>
      <c r="JYY436" s="1208"/>
      <c r="JYZ436" s="1209"/>
      <c r="JZA436" s="1209"/>
      <c r="JZB436" s="1209"/>
      <c r="JZC436" s="1209"/>
      <c r="JZD436" s="1210"/>
      <c r="JZE436" s="1211"/>
      <c r="JZF436" s="1210"/>
      <c r="JZH436" s="1208"/>
      <c r="JZI436" s="1209"/>
      <c r="JZJ436" s="1209"/>
      <c r="JZK436" s="1209"/>
      <c r="JZL436" s="1209"/>
      <c r="JZM436" s="1210"/>
      <c r="JZN436" s="1211"/>
      <c r="JZO436" s="1210"/>
      <c r="JZQ436" s="1208"/>
      <c r="JZR436" s="1209"/>
      <c r="JZS436" s="1209"/>
      <c r="JZT436" s="1209"/>
      <c r="JZU436" s="1209"/>
      <c r="JZV436" s="1210"/>
      <c r="JZW436" s="1211"/>
      <c r="JZX436" s="1210"/>
      <c r="JZZ436" s="1208"/>
      <c r="KAA436" s="1209"/>
      <c r="KAB436" s="1209"/>
      <c r="KAC436" s="1209"/>
      <c r="KAD436" s="1209"/>
      <c r="KAE436" s="1210"/>
      <c r="KAF436" s="1211"/>
      <c r="KAG436" s="1210"/>
      <c r="KAI436" s="1208"/>
      <c r="KAJ436" s="1209"/>
      <c r="KAK436" s="1209"/>
      <c r="KAL436" s="1209"/>
      <c r="KAM436" s="1209"/>
      <c r="KAN436" s="1210"/>
      <c r="KAO436" s="1211"/>
      <c r="KAP436" s="1210"/>
      <c r="KAR436" s="1208"/>
      <c r="KAS436" s="1209"/>
      <c r="KAT436" s="1209"/>
      <c r="KAU436" s="1209"/>
      <c r="KAV436" s="1209"/>
      <c r="KAW436" s="1210"/>
      <c r="KAX436" s="1211"/>
      <c r="KAY436" s="1210"/>
      <c r="KBA436" s="1208"/>
      <c r="KBB436" s="1209"/>
      <c r="KBC436" s="1209"/>
      <c r="KBD436" s="1209"/>
      <c r="KBE436" s="1209"/>
      <c r="KBF436" s="1210"/>
      <c r="KBG436" s="1211"/>
      <c r="KBH436" s="1210"/>
      <c r="KBJ436" s="1208"/>
      <c r="KBK436" s="1209"/>
      <c r="KBL436" s="1209"/>
      <c r="KBM436" s="1209"/>
      <c r="KBN436" s="1209"/>
      <c r="KBO436" s="1210"/>
      <c r="KBP436" s="1211"/>
      <c r="KBQ436" s="1210"/>
      <c r="KBS436" s="1208"/>
      <c r="KBT436" s="1209"/>
      <c r="KBU436" s="1209"/>
      <c r="KBV436" s="1209"/>
      <c r="KBW436" s="1209"/>
      <c r="KBX436" s="1210"/>
      <c r="KBY436" s="1211"/>
      <c r="KBZ436" s="1210"/>
      <c r="KCB436" s="1208"/>
      <c r="KCC436" s="1209"/>
      <c r="KCD436" s="1209"/>
      <c r="KCE436" s="1209"/>
      <c r="KCF436" s="1209"/>
      <c r="KCG436" s="1210"/>
      <c r="KCH436" s="1211"/>
      <c r="KCI436" s="1210"/>
      <c r="KCK436" s="1208"/>
      <c r="KCL436" s="1209"/>
      <c r="KCM436" s="1209"/>
      <c r="KCN436" s="1209"/>
      <c r="KCO436" s="1209"/>
      <c r="KCP436" s="1210"/>
      <c r="KCQ436" s="1211"/>
      <c r="KCR436" s="1210"/>
      <c r="KCT436" s="1208"/>
      <c r="KCU436" s="1209"/>
      <c r="KCV436" s="1209"/>
      <c r="KCW436" s="1209"/>
      <c r="KCX436" s="1209"/>
      <c r="KCY436" s="1210"/>
      <c r="KCZ436" s="1211"/>
      <c r="KDA436" s="1210"/>
      <c r="KDC436" s="1208"/>
      <c r="KDD436" s="1209"/>
      <c r="KDE436" s="1209"/>
      <c r="KDF436" s="1209"/>
      <c r="KDG436" s="1209"/>
      <c r="KDH436" s="1210"/>
      <c r="KDI436" s="1211"/>
      <c r="KDJ436" s="1210"/>
      <c r="KDL436" s="1208"/>
      <c r="KDM436" s="1209"/>
      <c r="KDN436" s="1209"/>
      <c r="KDO436" s="1209"/>
      <c r="KDP436" s="1209"/>
      <c r="KDQ436" s="1210"/>
      <c r="KDR436" s="1211"/>
      <c r="KDS436" s="1210"/>
      <c r="KDU436" s="1208"/>
      <c r="KDV436" s="1209"/>
      <c r="KDW436" s="1209"/>
      <c r="KDX436" s="1209"/>
      <c r="KDY436" s="1209"/>
      <c r="KDZ436" s="1210"/>
      <c r="KEA436" s="1211"/>
      <c r="KEB436" s="1210"/>
      <c r="KED436" s="1208"/>
      <c r="KEE436" s="1209"/>
      <c r="KEF436" s="1209"/>
      <c r="KEG436" s="1209"/>
      <c r="KEH436" s="1209"/>
      <c r="KEI436" s="1210"/>
      <c r="KEJ436" s="1211"/>
      <c r="KEK436" s="1210"/>
      <c r="KEM436" s="1208"/>
      <c r="KEN436" s="1209"/>
      <c r="KEO436" s="1209"/>
      <c r="KEP436" s="1209"/>
      <c r="KEQ436" s="1209"/>
      <c r="KER436" s="1210"/>
      <c r="KES436" s="1211"/>
      <c r="KET436" s="1210"/>
      <c r="KEV436" s="1208"/>
      <c r="KEW436" s="1209"/>
      <c r="KEX436" s="1209"/>
      <c r="KEY436" s="1209"/>
      <c r="KEZ436" s="1209"/>
      <c r="KFA436" s="1210"/>
      <c r="KFB436" s="1211"/>
      <c r="KFC436" s="1210"/>
      <c r="KFE436" s="1208"/>
      <c r="KFF436" s="1209"/>
      <c r="KFG436" s="1209"/>
      <c r="KFH436" s="1209"/>
      <c r="KFI436" s="1209"/>
      <c r="KFJ436" s="1210"/>
      <c r="KFK436" s="1211"/>
      <c r="KFL436" s="1210"/>
      <c r="KFN436" s="1208"/>
      <c r="KFO436" s="1209"/>
      <c r="KFP436" s="1209"/>
      <c r="KFQ436" s="1209"/>
      <c r="KFR436" s="1209"/>
      <c r="KFS436" s="1210"/>
      <c r="KFT436" s="1211"/>
      <c r="KFU436" s="1210"/>
      <c r="KFW436" s="1208"/>
      <c r="KFX436" s="1209"/>
      <c r="KFY436" s="1209"/>
      <c r="KFZ436" s="1209"/>
      <c r="KGA436" s="1209"/>
      <c r="KGB436" s="1210"/>
      <c r="KGC436" s="1211"/>
      <c r="KGD436" s="1210"/>
      <c r="KGF436" s="1208"/>
      <c r="KGG436" s="1209"/>
      <c r="KGH436" s="1209"/>
      <c r="KGI436" s="1209"/>
      <c r="KGJ436" s="1209"/>
      <c r="KGK436" s="1210"/>
      <c r="KGL436" s="1211"/>
      <c r="KGM436" s="1210"/>
      <c r="KGO436" s="1208"/>
      <c r="KGP436" s="1209"/>
      <c r="KGQ436" s="1209"/>
      <c r="KGR436" s="1209"/>
      <c r="KGS436" s="1209"/>
      <c r="KGT436" s="1210"/>
      <c r="KGU436" s="1211"/>
      <c r="KGV436" s="1210"/>
      <c r="KGX436" s="1208"/>
      <c r="KGY436" s="1209"/>
      <c r="KGZ436" s="1209"/>
      <c r="KHA436" s="1209"/>
      <c r="KHB436" s="1209"/>
      <c r="KHC436" s="1210"/>
      <c r="KHD436" s="1211"/>
      <c r="KHE436" s="1210"/>
      <c r="KHG436" s="1208"/>
      <c r="KHH436" s="1209"/>
      <c r="KHI436" s="1209"/>
      <c r="KHJ436" s="1209"/>
      <c r="KHK436" s="1209"/>
      <c r="KHL436" s="1210"/>
      <c r="KHM436" s="1211"/>
      <c r="KHN436" s="1210"/>
      <c r="KHP436" s="1208"/>
      <c r="KHQ436" s="1209"/>
      <c r="KHR436" s="1209"/>
      <c r="KHS436" s="1209"/>
      <c r="KHT436" s="1209"/>
      <c r="KHU436" s="1210"/>
      <c r="KHV436" s="1211"/>
      <c r="KHW436" s="1210"/>
      <c r="KHY436" s="1208"/>
      <c r="KHZ436" s="1209"/>
      <c r="KIA436" s="1209"/>
      <c r="KIB436" s="1209"/>
      <c r="KIC436" s="1209"/>
      <c r="KID436" s="1210"/>
      <c r="KIE436" s="1211"/>
      <c r="KIF436" s="1210"/>
      <c r="KIH436" s="1208"/>
      <c r="KII436" s="1209"/>
      <c r="KIJ436" s="1209"/>
      <c r="KIK436" s="1209"/>
      <c r="KIL436" s="1209"/>
      <c r="KIM436" s="1210"/>
      <c r="KIN436" s="1211"/>
      <c r="KIO436" s="1210"/>
      <c r="KIQ436" s="1208"/>
      <c r="KIR436" s="1209"/>
      <c r="KIS436" s="1209"/>
      <c r="KIT436" s="1209"/>
      <c r="KIU436" s="1209"/>
      <c r="KIV436" s="1210"/>
      <c r="KIW436" s="1211"/>
      <c r="KIX436" s="1210"/>
      <c r="KIZ436" s="1208"/>
      <c r="KJA436" s="1209"/>
      <c r="KJB436" s="1209"/>
      <c r="KJC436" s="1209"/>
      <c r="KJD436" s="1209"/>
      <c r="KJE436" s="1210"/>
      <c r="KJF436" s="1211"/>
      <c r="KJG436" s="1210"/>
      <c r="KJI436" s="1208"/>
      <c r="KJJ436" s="1209"/>
      <c r="KJK436" s="1209"/>
      <c r="KJL436" s="1209"/>
      <c r="KJM436" s="1209"/>
      <c r="KJN436" s="1210"/>
      <c r="KJO436" s="1211"/>
      <c r="KJP436" s="1210"/>
      <c r="KJR436" s="1208"/>
      <c r="KJS436" s="1209"/>
      <c r="KJT436" s="1209"/>
      <c r="KJU436" s="1209"/>
      <c r="KJV436" s="1209"/>
      <c r="KJW436" s="1210"/>
      <c r="KJX436" s="1211"/>
      <c r="KJY436" s="1210"/>
      <c r="KKA436" s="1208"/>
      <c r="KKB436" s="1209"/>
      <c r="KKC436" s="1209"/>
      <c r="KKD436" s="1209"/>
      <c r="KKE436" s="1209"/>
      <c r="KKF436" s="1210"/>
      <c r="KKG436" s="1211"/>
      <c r="KKH436" s="1210"/>
      <c r="KKJ436" s="1208"/>
      <c r="KKK436" s="1209"/>
      <c r="KKL436" s="1209"/>
      <c r="KKM436" s="1209"/>
      <c r="KKN436" s="1209"/>
      <c r="KKO436" s="1210"/>
      <c r="KKP436" s="1211"/>
      <c r="KKQ436" s="1210"/>
      <c r="KKS436" s="1208"/>
      <c r="KKT436" s="1209"/>
      <c r="KKU436" s="1209"/>
      <c r="KKV436" s="1209"/>
      <c r="KKW436" s="1209"/>
      <c r="KKX436" s="1210"/>
      <c r="KKY436" s="1211"/>
      <c r="KKZ436" s="1210"/>
      <c r="KLB436" s="1208"/>
      <c r="KLC436" s="1209"/>
      <c r="KLD436" s="1209"/>
      <c r="KLE436" s="1209"/>
      <c r="KLF436" s="1209"/>
      <c r="KLG436" s="1210"/>
      <c r="KLH436" s="1211"/>
      <c r="KLI436" s="1210"/>
      <c r="KLK436" s="1208"/>
      <c r="KLL436" s="1209"/>
      <c r="KLM436" s="1209"/>
      <c r="KLN436" s="1209"/>
      <c r="KLO436" s="1209"/>
      <c r="KLP436" s="1210"/>
      <c r="KLQ436" s="1211"/>
      <c r="KLR436" s="1210"/>
      <c r="KLT436" s="1208"/>
      <c r="KLU436" s="1209"/>
      <c r="KLV436" s="1209"/>
      <c r="KLW436" s="1209"/>
      <c r="KLX436" s="1209"/>
      <c r="KLY436" s="1210"/>
      <c r="KLZ436" s="1211"/>
      <c r="KMA436" s="1210"/>
      <c r="KMC436" s="1208"/>
      <c r="KMD436" s="1209"/>
      <c r="KME436" s="1209"/>
      <c r="KMF436" s="1209"/>
      <c r="KMG436" s="1209"/>
      <c r="KMH436" s="1210"/>
      <c r="KMI436" s="1211"/>
      <c r="KMJ436" s="1210"/>
      <c r="KML436" s="1208"/>
      <c r="KMM436" s="1209"/>
      <c r="KMN436" s="1209"/>
      <c r="KMO436" s="1209"/>
      <c r="KMP436" s="1209"/>
      <c r="KMQ436" s="1210"/>
      <c r="KMR436" s="1211"/>
      <c r="KMS436" s="1210"/>
      <c r="KMU436" s="1208"/>
      <c r="KMV436" s="1209"/>
      <c r="KMW436" s="1209"/>
      <c r="KMX436" s="1209"/>
      <c r="KMY436" s="1209"/>
      <c r="KMZ436" s="1210"/>
      <c r="KNA436" s="1211"/>
      <c r="KNB436" s="1210"/>
      <c r="KND436" s="1208"/>
      <c r="KNE436" s="1209"/>
      <c r="KNF436" s="1209"/>
      <c r="KNG436" s="1209"/>
      <c r="KNH436" s="1209"/>
      <c r="KNI436" s="1210"/>
      <c r="KNJ436" s="1211"/>
      <c r="KNK436" s="1210"/>
      <c r="KNM436" s="1208"/>
      <c r="KNN436" s="1209"/>
      <c r="KNO436" s="1209"/>
      <c r="KNP436" s="1209"/>
      <c r="KNQ436" s="1209"/>
      <c r="KNR436" s="1210"/>
      <c r="KNS436" s="1211"/>
      <c r="KNT436" s="1210"/>
      <c r="KNV436" s="1208"/>
      <c r="KNW436" s="1209"/>
      <c r="KNX436" s="1209"/>
      <c r="KNY436" s="1209"/>
      <c r="KNZ436" s="1209"/>
      <c r="KOA436" s="1210"/>
      <c r="KOB436" s="1211"/>
      <c r="KOC436" s="1210"/>
      <c r="KOE436" s="1208"/>
      <c r="KOF436" s="1209"/>
      <c r="KOG436" s="1209"/>
      <c r="KOH436" s="1209"/>
      <c r="KOI436" s="1209"/>
      <c r="KOJ436" s="1210"/>
      <c r="KOK436" s="1211"/>
      <c r="KOL436" s="1210"/>
      <c r="KON436" s="1208"/>
      <c r="KOO436" s="1209"/>
      <c r="KOP436" s="1209"/>
      <c r="KOQ436" s="1209"/>
      <c r="KOR436" s="1209"/>
      <c r="KOS436" s="1210"/>
      <c r="KOT436" s="1211"/>
      <c r="KOU436" s="1210"/>
      <c r="KOW436" s="1208"/>
      <c r="KOX436" s="1209"/>
      <c r="KOY436" s="1209"/>
      <c r="KOZ436" s="1209"/>
      <c r="KPA436" s="1209"/>
      <c r="KPB436" s="1210"/>
      <c r="KPC436" s="1211"/>
      <c r="KPD436" s="1210"/>
      <c r="KPF436" s="1208"/>
      <c r="KPG436" s="1209"/>
      <c r="KPH436" s="1209"/>
      <c r="KPI436" s="1209"/>
      <c r="KPJ436" s="1209"/>
      <c r="KPK436" s="1210"/>
      <c r="KPL436" s="1211"/>
      <c r="KPM436" s="1210"/>
      <c r="KPO436" s="1208"/>
      <c r="KPP436" s="1209"/>
      <c r="KPQ436" s="1209"/>
      <c r="KPR436" s="1209"/>
      <c r="KPS436" s="1209"/>
      <c r="KPT436" s="1210"/>
      <c r="KPU436" s="1211"/>
      <c r="KPV436" s="1210"/>
      <c r="KPX436" s="1208"/>
      <c r="KPY436" s="1209"/>
      <c r="KPZ436" s="1209"/>
      <c r="KQA436" s="1209"/>
      <c r="KQB436" s="1209"/>
      <c r="KQC436" s="1210"/>
      <c r="KQD436" s="1211"/>
      <c r="KQE436" s="1210"/>
      <c r="KQG436" s="1208"/>
      <c r="KQH436" s="1209"/>
      <c r="KQI436" s="1209"/>
      <c r="KQJ436" s="1209"/>
      <c r="KQK436" s="1209"/>
      <c r="KQL436" s="1210"/>
      <c r="KQM436" s="1211"/>
      <c r="KQN436" s="1210"/>
      <c r="KQP436" s="1208"/>
      <c r="KQQ436" s="1209"/>
      <c r="KQR436" s="1209"/>
      <c r="KQS436" s="1209"/>
      <c r="KQT436" s="1209"/>
      <c r="KQU436" s="1210"/>
      <c r="KQV436" s="1211"/>
      <c r="KQW436" s="1210"/>
      <c r="KQY436" s="1208"/>
      <c r="KQZ436" s="1209"/>
      <c r="KRA436" s="1209"/>
      <c r="KRB436" s="1209"/>
      <c r="KRC436" s="1209"/>
      <c r="KRD436" s="1210"/>
      <c r="KRE436" s="1211"/>
      <c r="KRF436" s="1210"/>
      <c r="KRH436" s="1208"/>
      <c r="KRI436" s="1209"/>
      <c r="KRJ436" s="1209"/>
      <c r="KRK436" s="1209"/>
      <c r="KRL436" s="1209"/>
      <c r="KRM436" s="1210"/>
      <c r="KRN436" s="1211"/>
      <c r="KRO436" s="1210"/>
      <c r="KRQ436" s="1208"/>
      <c r="KRR436" s="1209"/>
      <c r="KRS436" s="1209"/>
      <c r="KRT436" s="1209"/>
      <c r="KRU436" s="1209"/>
      <c r="KRV436" s="1210"/>
      <c r="KRW436" s="1211"/>
      <c r="KRX436" s="1210"/>
      <c r="KRZ436" s="1208"/>
      <c r="KSA436" s="1209"/>
      <c r="KSB436" s="1209"/>
      <c r="KSC436" s="1209"/>
      <c r="KSD436" s="1209"/>
      <c r="KSE436" s="1210"/>
      <c r="KSF436" s="1211"/>
      <c r="KSG436" s="1210"/>
      <c r="KSI436" s="1208"/>
      <c r="KSJ436" s="1209"/>
      <c r="KSK436" s="1209"/>
      <c r="KSL436" s="1209"/>
      <c r="KSM436" s="1209"/>
      <c r="KSN436" s="1210"/>
      <c r="KSO436" s="1211"/>
      <c r="KSP436" s="1210"/>
      <c r="KSR436" s="1208"/>
      <c r="KSS436" s="1209"/>
      <c r="KST436" s="1209"/>
      <c r="KSU436" s="1209"/>
      <c r="KSV436" s="1209"/>
      <c r="KSW436" s="1210"/>
      <c r="KSX436" s="1211"/>
      <c r="KSY436" s="1210"/>
      <c r="KTA436" s="1208"/>
      <c r="KTB436" s="1209"/>
      <c r="KTC436" s="1209"/>
      <c r="KTD436" s="1209"/>
      <c r="KTE436" s="1209"/>
      <c r="KTF436" s="1210"/>
      <c r="KTG436" s="1211"/>
      <c r="KTH436" s="1210"/>
      <c r="KTJ436" s="1208"/>
      <c r="KTK436" s="1209"/>
      <c r="KTL436" s="1209"/>
      <c r="KTM436" s="1209"/>
      <c r="KTN436" s="1209"/>
      <c r="KTO436" s="1210"/>
      <c r="KTP436" s="1211"/>
      <c r="KTQ436" s="1210"/>
      <c r="KTS436" s="1208"/>
      <c r="KTT436" s="1209"/>
      <c r="KTU436" s="1209"/>
      <c r="KTV436" s="1209"/>
      <c r="KTW436" s="1209"/>
      <c r="KTX436" s="1210"/>
      <c r="KTY436" s="1211"/>
      <c r="KTZ436" s="1210"/>
      <c r="KUB436" s="1208"/>
      <c r="KUC436" s="1209"/>
      <c r="KUD436" s="1209"/>
      <c r="KUE436" s="1209"/>
      <c r="KUF436" s="1209"/>
      <c r="KUG436" s="1210"/>
      <c r="KUH436" s="1211"/>
      <c r="KUI436" s="1210"/>
      <c r="KUK436" s="1208"/>
      <c r="KUL436" s="1209"/>
      <c r="KUM436" s="1209"/>
      <c r="KUN436" s="1209"/>
      <c r="KUO436" s="1209"/>
      <c r="KUP436" s="1210"/>
      <c r="KUQ436" s="1211"/>
      <c r="KUR436" s="1210"/>
      <c r="KUT436" s="1208"/>
      <c r="KUU436" s="1209"/>
      <c r="KUV436" s="1209"/>
      <c r="KUW436" s="1209"/>
      <c r="KUX436" s="1209"/>
      <c r="KUY436" s="1210"/>
      <c r="KUZ436" s="1211"/>
      <c r="KVA436" s="1210"/>
      <c r="KVC436" s="1208"/>
      <c r="KVD436" s="1209"/>
      <c r="KVE436" s="1209"/>
      <c r="KVF436" s="1209"/>
      <c r="KVG436" s="1209"/>
      <c r="KVH436" s="1210"/>
      <c r="KVI436" s="1211"/>
      <c r="KVJ436" s="1210"/>
      <c r="KVL436" s="1208"/>
      <c r="KVM436" s="1209"/>
      <c r="KVN436" s="1209"/>
      <c r="KVO436" s="1209"/>
      <c r="KVP436" s="1209"/>
      <c r="KVQ436" s="1210"/>
      <c r="KVR436" s="1211"/>
      <c r="KVS436" s="1210"/>
      <c r="KVU436" s="1208"/>
      <c r="KVV436" s="1209"/>
      <c r="KVW436" s="1209"/>
      <c r="KVX436" s="1209"/>
      <c r="KVY436" s="1209"/>
      <c r="KVZ436" s="1210"/>
      <c r="KWA436" s="1211"/>
      <c r="KWB436" s="1210"/>
      <c r="KWD436" s="1208"/>
      <c r="KWE436" s="1209"/>
      <c r="KWF436" s="1209"/>
      <c r="KWG436" s="1209"/>
      <c r="KWH436" s="1209"/>
      <c r="KWI436" s="1210"/>
      <c r="KWJ436" s="1211"/>
      <c r="KWK436" s="1210"/>
      <c r="KWM436" s="1208"/>
      <c r="KWN436" s="1209"/>
      <c r="KWO436" s="1209"/>
      <c r="KWP436" s="1209"/>
      <c r="KWQ436" s="1209"/>
      <c r="KWR436" s="1210"/>
      <c r="KWS436" s="1211"/>
      <c r="KWT436" s="1210"/>
      <c r="KWV436" s="1208"/>
      <c r="KWW436" s="1209"/>
      <c r="KWX436" s="1209"/>
      <c r="KWY436" s="1209"/>
      <c r="KWZ436" s="1209"/>
      <c r="KXA436" s="1210"/>
      <c r="KXB436" s="1211"/>
      <c r="KXC436" s="1210"/>
      <c r="KXE436" s="1208"/>
      <c r="KXF436" s="1209"/>
      <c r="KXG436" s="1209"/>
      <c r="KXH436" s="1209"/>
      <c r="KXI436" s="1209"/>
      <c r="KXJ436" s="1210"/>
      <c r="KXK436" s="1211"/>
      <c r="KXL436" s="1210"/>
      <c r="KXN436" s="1208"/>
      <c r="KXO436" s="1209"/>
      <c r="KXP436" s="1209"/>
      <c r="KXQ436" s="1209"/>
      <c r="KXR436" s="1209"/>
      <c r="KXS436" s="1210"/>
      <c r="KXT436" s="1211"/>
      <c r="KXU436" s="1210"/>
      <c r="KXW436" s="1208"/>
      <c r="KXX436" s="1209"/>
      <c r="KXY436" s="1209"/>
      <c r="KXZ436" s="1209"/>
      <c r="KYA436" s="1209"/>
      <c r="KYB436" s="1210"/>
      <c r="KYC436" s="1211"/>
      <c r="KYD436" s="1210"/>
      <c r="KYF436" s="1208"/>
      <c r="KYG436" s="1209"/>
      <c r="KYH436" s="1209"/>
      <c r="KYI436" s="1209"/>
      <c r="KYJ436" s="1209"/>
      <c r="KYK436" s="1210"/>
      <c r="KYL436" s="1211"/>
      <c r="KYM436" s="1210"/>
      <c r="KYO436" s="1208"/>
      <c r="KYP436" s="1209"/>
      <c r="KYQ436" s="1209"/>
      <c r="KYR436" s="1209"/>
      <c r="KYS436" s="1209"/>
      <c r="KYT436" s="1210"/>
      <c r="KYU436" s="1211"/>
      <c r="KYV436" s="1210"/>
      <c r="KYX436" s="1208"/>
      <c r="KYY436" s="1209"/>
      <c r="KYZ436" s="1209"/>
      <c r="KZA436" s="1209"/>
      <c r="KZB436" s="1209"/>
      <c r="KZC436" s="1210"/>
      <c r="KZD436" s="1211"/>
      <c r="KZE436" s="1210"/>
      <c r="KZG436" s="1208"/>
      <c r="KZH436" s="1209"/>
      <c r="KZI436" s="1209"/>
      <c r="KZJ436" s="1209"/>
      <c r="KZK436" s="1209"/>
      <c r="KZL436" s="1210"/>
      <c r="KZM436" s="1211"/>
      <c r="KZN436" s="1210"/>
      <c r="KZP436" s="1208"/>
      <c r="KZQ436" s="1209"/>
      <c r="KZR436" s="1209"/>
      <c r="KZS436" s="1209"/>
      <c r="KZT436" s="1209"/>
      <c r="KZU436" s="1210"/>
      <c r="KZV436" s="1211"/>
      <c r="KZW436" s="1210"/>
      <c r="KZY436" s="1208"/>
      <c r="KZZ436" s="1209"/>
      <c r="LAA436" s="1209"/>
      <c r="LAB436" s="1209"/>
      <c r="LAC436" s="1209"/>
      <c r="LAD436" s="1210"/>
      <c r="LAE436" s="1211"/>
      <c r="LAF436" s="1210"/>
      <c r="LAH436" s="1208"/>
      <c r="LAI436" s="1209"/>
      <c r="LAJ436" s="1209"/>
      <c r="LAK436" s="1209"/>
      <c r="LAL436" s="1209"/>
      <c r="LAM436" s="1210"/>
      <c r="LAN436" s="1211"/>
      <c r="LAO436" s="1210"/>
      <c r="LAQ436" s="1208"/>
      <c r="LAR436" s="1209"/>
      <c r="LAS436" s="1209"/>
      <c r="LAT436" s="1209"/>
      <c r="LAU436" s="1209"/>
      <c r="LAV436" s="1210"/>
      <c r="LAW436" s="1211"/>
      <c r="LAX436" s="1210"/>
      <c r="LAZ436" s="1208"/>
      <c r="LBA436" s="1209"/>
      <c r="LBB436" s="1209"/>
      <c r="LBC436" s="1209"/>
      <c r="LBD436" s="1209"/>
      <c r="LBE436" s="1210"/>
      <c r="LBF436" s="1211"/>
      <c r="LBG436" s="1210"/>
      <c r="LBI436" s="1208"/>
      <c r="LBJ436" s="1209"/>
      <c r="LBK436" s="1209"/>
      <c r="LBL436" s="1209"/>
      <c r="LBM436" s="1209"/>
      <c r="LBN436" s="1210"/>
      <c r="LBO436" s="1211"/>
      <c r="LBP436" s="1210"/>
      <c r="LBR436" s="1208"/>
      <c r="LBS436" s="1209"/>
      <c r="LBT436" s="1209"/>
      <c r="LBU436" s="1209"/>
      <c r="LBV436" s="1209"/>
      <c r="LBW436" s="1210"/>
      <c r="LBX436" s="1211"/>
      <c r="LBY436" s="1210"/>
      <c r="LCA436" s="1208"/>
      <c r="LCB436" s="1209"/>
      <c r="LCC436" s="1209"/>
      <c r="LCD436" s="1209"/>
      <c r="LCE436" s="1209"/>
      <c r="LCF436" s="1210"/>
      <c r="LCG436" s="1211"/>
      <c r="LCH436" s="1210"/>
      <c r="LCJ436" s="1208"/>
      <c r="LCK436" s="1209"/>
      <c r="LCL436" s="1209"/>
      <c r="LCM436" s="1209"/>
      <c r="LCN436" s="1209"/>
      <c r="LCO436" s="1210"/>
      <c r="LCP436" s="1211"/>
      <c r="LCQ436" s="1210"/>
      <c r="LCS436" s="1208"/>
      <c r="LCT436" s="1209"/>
      <c r="LCU436" s="1209"/>
      <c r="LCV436" s="1209"/>
      <c r="LCW436" s="1209"/>
      <c r="LCX436" s="1210"/>
      <c r="LCY436" s="1211"/>
      <c r="LCZ436" s="1210"/>
      <c r="LDB436" s="1208"/>
      <c r="LDC436" s="1209"/>
      <c r="LDD436" s="1209"/>
      <c r="LDE436" s="1209"/>
      <c r="LDF436" s="1209"/>
      <c r="LDG436" s="1210"/>
      <c r="LDH436" s="1211"/>
      <c r="LDI436" s="1210"/>
      <c r="LDK436" s="1208"/>
      <c r="LDL436" s="1209"/>
      <c r="LDM436" s="1209"/>
      <c r="LDN436" s="1209"/>
      <c r="LDO436" s="1209"/>
      <c r="LDP436" s="1210"/>
      <c r="LDQ436" s="1211"/>
      <c r="LDR436" s="1210"/>
      <c r="LDT436" s="1208"/>
      <c r="LDU436" s="1209"/>
      <c r="LDV436" s="1209"/>
      <c r="LDW436" s="1209"/>
      <c r="LDX436" s="1209"/>
      <c r="LDY436" s="1210"/>
      <c r="LDZ436" s="1211"/>
      <c r="LEA436" s="1210"/>
      <c r="LEC436" s="1208"/>
      <c r="LED436" s="1209"/>
      <c r="LEE436" s="1209"/>
      <c r="LEF436" s="1209"/>
      <c r="LEG436" s="1209"/>
      <c r="LEH436" s="1210"/>
      <c r="LEI436" s="1211"/>
      <c r="LEJ436" s="1210"/>
      <c r="LEL436" s="1208"/>
      <c r="LEM436" s="1209"/>
      <c r="LEN436" s="1209"/>
      <c r="LEO436" s="1209"/>
      <c r="LEP436" s="1209"/>
      <c r="LEQ436" s="1210"/>
      <c r="LER436" s="1211"/>
      <c r="LES436" s="1210"/>
      <c r="LEU436" s="1208"/>
      <c r="LEV436" s="1209"/>
      <c r="LEW436" s="1209"/>
      <c r="LEX436" s="1209"/>
      <c r="LEY436" s="1209"/>
      <c r="LEZ436" s="1210"/>
      <c r="LFA436" s="1211"/>
      <c r="LFB436" s="1210"/>
      <c r="LFD436" s="1208"/>
      <c r="LFE436" s="1209"/>
      <c r="LFF436" s="1209"/>
      <c r="LFG436" s="1209"/>
      <c r="LFH436" s="1209"/>
      <c r="LFI436" s="1210"/>
      <c r="LFJ436" s="1211"/>
      <c r="LFK436" s="1210"/>
      <c r="LFM436" s="1208"/>
      <c r="LFN436" s="1209"/>
      <c r="LFO436" s="1209"/>
      <c r="LFP436" s="1209"/>
      <c r="LFQ436" s="1209"/>
      <c r="LFR436" s="1210"/>
      <c r="LFS436" s="1211"/>
      <c r="LFT436" s="1210"/>
      <c r="LFV436" s="1208"/>
      <c r="LFW436" s="1209"/>
      <c r="LFX436" s="1209"/>
      <c r="LFY436" s="1209"/>
      <c r="LFZ436" s="1209"/>
      <c r="LGA436" s="1210"/>
      <c r="LGB436" s="1211"/>
      <c r="LGC436" s="1210"/>
      <c r="LGE436" s="1208"/>
      <c r="LGF436" s="1209"/>
      <c r="LGG436" s="1209"/>
      <c r="LGH436" s="1209"/>
      <c r="LGI436" s="1209"/>
      <c r="LGJ436" s="1210"/>
      <c r="LGK436" s="1211"/>
      <c r="LGL436" s="1210"/>
      <c r="LGN436" s="1208"/>
      <c r="LGO436" s="1209"/>
      <c r="LGP436" s="1209"/>
      <c r="LGQ436" s="1209"/>
      <c r="LGR436" s="1209"/>
      <c r="LGS436" s="1210"/>
      <c r="LGT436" s="1211"/>
      <c r="LGU436" s="1210"/>
      <c r="LGW436" s="1208"/>
      <c r="LGX436" s="1209"/>
      <c r="LGY436" s="1209"/>
      <c r="LGZ436" s="1209"/>
      <c r="LHA436" s="1209"/>
      <c r="LHB436" s="1210"/>
      <c r="LHC436" s="1211"/>
      <c r="LHD436" s="1210"/>
      <c r="LHF436" s="1208"/>
      <c r="LHG436" s="1209"/>
      <c r="LHH436" s="1209"/>
      <c r="LHI436" s="1209"/>
      <c r="LHJ436" s="1209"/>
      <c r="LHK436" s="1210"/>
      <c r="LHL436" s="1211"/>
      <c r="LHM436" s="1210"/>
      <c r="LHO436" s="1208"/>
      <c r="LHP436" s="1209"/>
      <c r="LHQ436" s="1209"/>
      <c r="LHR436" s="1209"/>
      <c r="LHS436" s="1209"/>
      <c r="LHT436" s="1210"/>
      <c r="LHU436" s="1211"/>
      <c r="LHV436" s="1210"/>
      <c r="LHX436" s="1208"/>
      <c r="LHY436" s="1209"/>
      <c r="LHZ436" s="1209"/>
      <c r="LIA436" s="1209"/>
      <c r="LIB436" s="1209"/>
      <c r="LIC436" s="1210"/>
      <c r="LID436" s="1211"/>
      <c r="LIE436" s="1210"/>
      <c r="LIG436" s="1208"/>
      <c r="LIH436" s="1209"/>
      <c r="LII436" s="1209"/>
      <c r="LIJ436" s="1209"/>
      <c r="LIK436" s="1209"/>
      <c r="LIL436" s="1210"/>
      <c r="LIM436" s="1211"/>
      <c r="LIN436" s="1210"/>
      <c r="LIP436" s="1208"/>
      <c r="LIQ436" s="1209"/>
      <c r="LIR436" s="1209"/>
      <c r="LIS436" s="1209"/>
      <c r="LIT436" s="1209"/>
      <c r="LIU436" s="1210"/>
      <c r="LIV436" s="1211"/>
      <c r="LIW436" s="1210"/>
      <c r="LIY436" s="1208"/>
      <c r="LIZ436" s="1209"/>
      <c r="LJA436" s="1209"/>
      <c r="LJB436" s="1209"/>
      <c r="LJC436" s="1209"/>
      <c r="LJD436" s="1210"/>
      <c r="LJE436" s="1211"/>
      <c r="LJF436" s="1210"/>
      <c r="LJH436" s="1208"/>
      <c r="LJI436" s="1209"/>
      <c r="LJJ436" s="1209"/>
      <c r="LJK436" s="1209"/>
      <c r="LJL436" s="1209"/>
      <c r="LJM436" s="1210"/>
      <c r="LJN436" s="1211"/>
      <c r="LJO436" s="1210"/>
      <c r="LJQ436" s="1208"/>
      <c r="LJR436" s="1209"/>
      <c r="LJS436" s="1209"/>
      <c r="LJT436" s="1209"/>
      <c r="LJU436" s="1209"/>
      <c r="LJV436" s="1210"/>
      <c r="LJW436" s="1211"/>
      <c r="LJX436" s="1210"/>
      <c r="LJZ436" s="1208"/>
      <c r="LKA436" s="1209"/>
      <c r="LKB436" s="1209"/>
      <c r="LKC436" s="1209"/>
      <c r="LKD436" s="1209"/>
      <c r="LKE436" s="1210"/>
      <c r="LKF436" s="1211"/>
      <c r="LKG436" s="1210"/>
      <c r="LKI436" s="1208"/>
      <c r="LKJ436" s="1209"/>
      <c r="LKK436" s="1209"/>
      <c r="LKL436" s="1209"/>
      <c r="LKM436" s="1209"/>
      <c r="LKN436" s="1210"/>
      <c r="LKO436" s="1211"/>
      <c r="LKP436" s="1210"/>
      <c r="LKR436" s="1208"/>
      <c r="LKS436" s="1209"/>
      <c r="LKT436" s="1209"/>
      <c r="LKU436" s="1209"/>
      <c r="LKV436" s="1209"/>
      <c r="LKW436" s="1210"/>
      <c r="LKX436" s="1211"/>
      <c r="LKY436" s="1210"/>
      <c r="LLA436" s="1208"/>
      <c r="LLB436" s="1209"/>
      <c r="LLC436" s="1209"/>
      <c r="LLD436" s="1209"/>
      <c r="LLE436" s="1209"/>
      <c r="LLF436" s="1210"/>
      <c r="LLG436" s="1211"/>
      <c r="LLH436" s="1210"/>
      <c r="LLJ436" s="1208"/>
      <c r="LLK436" s="1209"/>
      <c r="LLL436" s="1209"/>
      <c r="LLM436" s="1209"/>
      <c r="LLN436" s="1209"/>
      <c r="LLO436" s="1210"/>
      <c r="LLP436" s="1211"/>
      <c r="LLQ436" s="1210"/>
      <c r="LLS436" s="1208"/>
      <c r="LLT436" s="1209"/>
      <c r="LLU436" s="1209"/>
      <c r="LLV436" s="1209"/>
      <c r="LLW436" s="1209"/>
      <c r="LLX436" s="1210"/>
      <c r="LLY436" s="1211"/>
      <c r="LLZ436" s="1210"/>
      <c r="LMB436" s="1208"/>
      <c r="LMC436" s="1209"/>
      <c r="LMD436" s="1209"/>
      <c r="LME436" s="1209"/>
      <c r="LMF436" s="1209"/>
      <c r="LMG436" s="1210"/>
      <c r="LMH436" s="1211"/>
      <c r="LMI436" s="1210"/>
      <c r="LMK436" s="1208"/>
      <c r="LML436" s="1209"/>
      <c r="LMM436" s="1209"/>
      <c r="LMN436" s="1209"/>
      <c r="LMO436" s="1209"/>
      <c r="LMP436" s="1210"/>
      <c r="LMQ436" s="1211"/>
      <c r="LMR436" s="1210"/>
      <c r="LMT436" s="1208"/>
      <c r="LMU436" s="1209"/>
      <c r="LMV436" s="1209"/>
      <c r="LMW436" s="1209"/>
      <c r="LMX436" s="1209"/>
      <c r="LMY436" s="1210"/>
      <c r="LMZ436" s="1211"/>
      <c r="LNA436" s="1210"/>
      <c r="LNC436" s="1208"/>
      <c r="LND436" s="1209"/>
      <c r="LNE436" s="1209"/>
      <c r="LNF436" s="1209"/>
      <c r="LNG436" s="1209"/>
      <c r="LNH436" s="1210"/>
      <c r="LNI436" s="1211"/>
      <c r="LNJ436" s="1210"/>
      <c r="LNL436" s="1208"/>
      <c r="LNM436" s="1209"/>
      <c r="LNN436" s="1209"/>
      <c r="LNO436" s="1209"/>
      <c r="LNP436" s="1209"/>
      <c r="LNQ436" s="1210"/>
      <c r="LNR436" s="1211"/>
      <c r="LNS436" s="1210"/>
      <c r="LNU436" s="1208"/>
      <c r="LNV436" s="1209"/>
      <c r="LNW436" s="1209"/>
      <c r="LNX436" s="1209"/>
      <c r="LNY436" s="1209"/>
      <c r="LNZ436" s="1210"/>
      <c r="LOA436" s="1211"/>
      <c r="LOB436" s="1210"/>
      <c r="LOD436" s="1208"/>
      <c r="LOE436" s="1209"/>
      <c r="LOF436" s="1209"/>
      <c r="LOG436" s="1209"/>
      <c r="LOH436" s="1209"/>
      <c r="LOI436" s="1210"/>
      <c r="LOJ436" s="1211"/>
      <c r="LOK436" s="1210"/>
      <c r="LOM436" s="1208"/>
      <c r="LON436" s="1209"/>
      <c r="LOO436" s="1209"/>
      <c r="LOP436" s="1209"/>
      <c r="LOQ436" s="1209"/>
      <c r="LOR436" s="1210"/>
      <c r="LOS436" s="1211"/>
      <c r="LOT436" s="1210"/>
      <c r="LOV436" s="1208"/>
      <c r="LOW436" s="1209"/>
      <c r="LOX436" s="1209"/>
      <c r="LOY436" s="1209"/>
      <c r="LOZ436" s="1209"/>
      <c r="LPA436" s="1210"/>
      <c r="LPB436" s="1211"/>
      <c r="LPC436" s="1210"/>
      <c r="LPE436" s="1208"/>
      <c r="LPF436" s="1209"/>
      <c r="LPG436" s="1209"/>
      <c r="LPH436" s="1209"/>
      <c r="LPI436" s="1209"/>
      <c r="LPJ436" s="1210"/>
      <c r="LPK436" s="1211"/>
      <c r="LPL436" s="1210"/>
      <c r="LPN436" s="1208"/>
      <c r="LPO436" s="1209"/>
      <c r="LPP436" s="1209"/>
      <c r="LPQ436" s="1209"/>
      <c r="LPR436" s="1209"/>
      <c r="LPS436" s="1210"/>
      <c r="LPT436" s="1211"/>
      <c r="LPU436" s="1210"/>
      <c r="LPW436" s="1208"/>
      <c r="LPX436" s="1209"/>
      <c r="LPY436" s="1209"/>
      <c r="LPZ436" s="1209"/>
      <c r="LQA436" s="1209"/>
      <c r="LQB436" s="1210"/>
      <c r="LQC436" s="1211"/>
      <c r="LQD436" s="1210"/>
      <c r="LQF436" s="1208"/>
      <c r="LQG436" s="1209"/>
      <c r="LQH436" s="1209"/>
      <c r="LQI436" s="1209"/>
      <c r="LQJ436" s="1209"/>
      <c r="LQK436" s="1210"/>
      <c r="LQL436" s="1211"/>
      <c r="LQM436" s="1210"/>
      <c r="LQO436" s="1208"/>
      <c r="LQP436" s="1209"/>
      <c r="LQQ436" s="1209"/>
      <c r="LQR436" s="1209"/>
      <c r="LQS436" s="1209"/>
      <c r="LQT436" s="1210"/>
      <c r="LQU436" s="1211"/>
      <c r="LQV436" s="1210"/>
      <c r="LQX436" s="1208"/>
      <c r="LQY436" s="1209"/>
      <c r="LQZ436" s="1209"/>
      <c r="LRA436" s="1209"/>
      <c r="LRB436" s="1209"/>
      <c r="LRC436" s="1210"/>
      <c r="LRD436" s="1211"/>
      <c r="LRE436" s="1210"/>
      <c r="LRG436" s="1208"/>
      <c r="LRH436" s="1209"/>
      <c r="LRI436" s="1209"/>
      <c r="LRJ436" s="1209"/>
      <c r="LRK436" s="1209"/>
      <c r="LRL436" s="1210"/>
      <c r="LRM436" s="1211"/>
      <c r="LRN436" s="1210"/>
      <c r="LRP436" s="1208"/>
      <c r="LRQ436" s="1209"/>
      <c r="LRR436" s="1209"/>
      <c r="LRS436" s="1209"/>
      <c r="LRT436" s="1209"/>
      <c r="LRU436" s="1210"/>
      <c r="LRV436" s="1211"/>
      <c r="LRW436" s="1210"/>
      <c r="LRY436" s="1208"/>
      <c r="LRZ436" s="1209"/>
      <c r="LSA436" s="1209"/>
      <c r="LSB436" s="1209"/>
      <c r="LSC436" s="1209"/>
      <c r="LSD436" s="1210"/>
      <c r="LSE436" s="1211"/>
      <c r="LSF436" s="1210"/>
      <c r="LSH436" s="1208"/>
      <c r="LSI436" s="1209"/>
      <c r="LSJ436" s="1209"/>
      <c r="LSK436" s="1209"/>
      <c r="LSL436" s="1209"/>
      <c r="LSM436" s="1210"/>
      <c r="LSN436" s="1211"/>
      <c r="LSO436" s="1210"/>
      <c r="LSQ436" s="1208"/>
      <c r="LSR436" s="1209"/>
      <c r="LSS436" s="1209"/>
      <c r="LST436" s="1209"/>
      <c r="LSU436" s="1209"/>
      <c r="LSV436" s="1210"/>
      <c r="LSW436" s="1211"/>
      <c r="LSX436" s="1210"/>
      <c r="LSZ436" s="1208"/>
      <c r="LTA436" s="1209"/>
      <c r="LTB436" s="1209"/>
      <c r="LTC436" s="1209"/>
      <c r="LTD436" s="1209"/>
      <c r="LTE436" s="1210"/>
      <c r="LTF436" s="1211"/>
      <c r="LTG436" s="1210"/>
      <c r="LTI436" s="1208"/>
      <c r="LTJ436" s="1209"/>
      <c r="LTK436" s="1209"/>
      <c r="LTL436" s="1209"/>
      <c r="LTM436" s="1209"/>
      <c r="LTN436" s="1210"/>
      <c r="LTO436" s="1211"/>
      <c r="LTP436" s="1210"/>
      <c r="LTR436" s="1208"/>
      <c r="LTS436" s="1209"/>
      <c r="LTT436" s="1209"/>
      <c r="LTU436" s="1209"/>
      <c r="LTV436" s="1209"/>
      <c r="LTW436" s="1210"/>
      <c r="LTX436" s="1211"/>
      <c r="LTY436" s="1210"/>
      <c r="LUA436" s="1208"/>
      <c r="LUB436" s="1209"/>
      <c r="LUC436" s="1209"/>
      <c r="LUD436" s="1209"/>
      <c r="LUE436" s="1209"/>
      <c r="LUF436" s="1210"/>
      <c r="LUG436" s="1211"/>
      <c r="LUH436" s="1210"/>
      <c r="LUJ436" s="1208"/>
      <c r="LUK436" s="1209"/>
      <c r="LUL436" s="1209"/>
      <c r="LUM436" s="1209"/>
      <c r="LUN436" s="1209"/>
      <c r="LUO436" s="1210"/>
      <c r="LUP436" s="1211"/>
      <c r="LUQ436" s="1210"/>
      <c r="LUS436" s="1208"/>
      <c r="LUT436" s="1209"/>
      <c r="LUU436" s="1209"/>
      <c r="LUV436" s="1209"/>
      <c r="LUW436" s="1209"/>
      <c r="LUX436" s="1210"/>
      <c r="LUY436" s="1211"/>
      <c r="LUZ436" s="1210"/>
      <c r="LVB436" s="1208"/>
      <c r="LVC436" s="1209"/>
      <c r="LVD436" s="1209"/>
      <c r="LVE436" s="1209"/>
      <c r="LVF436" s="1209"/>
      <c r="LVG436" s="1210"/>
      <c r="LVH436" s="1211"/>
      <c r="LVI436" s="1210"/>
      <c r="LVK436" s="1208"/>
      <c r="LVL436" s="1209"/>
      <c r="LVM436" s="1209"/>
      <c r="LVN436" s="1209"/>
      <c r="LVO436" s="1209"/>
      <c r="LVP436" s="1210"/>
      <c r="LVQ436" s="1211"/>
      <c r="LVR436" s="1210"/>
      <c r="LVT436" s="1208"/>
      <c r="LVU436" s="1209"/>
      <c r="LVV436" s="1209"/>
      <c r="LVW436" s="1209"/>
      <c r="LVX436" s="1209"/>
      <c r="LVY436" s="1210"/>
      <c r="LVZ436" s="1211"/>
      <c r="LWA436" s="1210"/>
      <c r="LWC436" s="1208"/>
      <c r="LWD436" s="1209"/>
      <c r="LWE436" s="1209"/>
      <c r="LWF436" s="1209"/>
      <c r="LWG436" s="1209"/>
      <c r="LWH436" s="1210"/>
      <c r="LWI436" s="1211"/>
      <c r="LWJ436" s="1210"/>
      <c r="LWL436" s="1208"/>
      <c r="LWM436" s="1209"/>
      <c r="LWN436" s="1209"/>
      <c r="LWO436" s="1209"/>
      <c r="LWP436" s="1209"/>
      <c r="LWQ436" s="1210"/>
      <c r="LWR436" s="1211"/>
      <c r="LWS436" s="1210"/>
      <c r="LWU436" s="1208"/>
      <c r="LWV436" s="1209"/>
      <c r="LWW436" s="1209"/>
      <c r="LWX436" s="1209"/>
      <c r="LWY436" s="1209"/>
      <c r="LWZ436" s="1210"/>
      <c r="LXA436" s="1211"/>
      <c r="LXB436" s="1210"/>
      <c r="LXD436" s="1208"/>
      <c r="LXE436" s="1209"/>
      <c r="LXF436" s="1209"/>
      <c r="LXG436" s="1209"/>
      <c r="LXH436" s="1209"/>
      <c r="LXI436" s="1210"/>
      <c r="LXJ436" s="1211"/>
      <c r="LXK436" s="1210"/>
      <c r="LXM436" s="1208"/>
      <c r="LXN436" s="1209"/>
      <c r="LXO436" s="1209"/>
      <c r="LXP436" s="1209"/>
      <c r="LXQ436" s="1209"/>
      <c r="LXR436" s="1210"/>
      <c r="LXS436" s="1211"/>
      <c r="LXT436" s="1210"/>
      <c r="LXV436" s="1208"/>
      <c r="LXW436" s="1209"/>
      <c r="LXX436" s="1209"/>
      <c r="LXY436" s="1209"/>
      <c r="LXZ436" s="1209"/>
      <c r="LYA436" s="1210"/>
      <c r="LYB436" s="1211"/>
      <c r="LYC436" s="1210"/>
      <c r="LYE436" s="1208"/>
      <c r="LYF436" s="1209"/>
      <c r="LYG436" s="1209"/>
      <c r="LYH436" s="1209"/>
      <c r="LYI436" s="1209"/>
      <c r="LYJ436" s="1210"/>
      <c r="LYK436" s="1211"/>
      <c r="LYL436" s="1210"/>
      <c r="LYN436" s="1208"/>
      <c r="LYO436" s="1209"/>
      <c r="LYP436" s="1209"/>
      <c r="LYQ436" s="1209"/>
      <c r="LYR436" s="1209"/>
      <c r="LYS436" s="1210"/>
      <c r="LYT436" s="1211"/>
      <c r="LYU436" s="1210"/>
      <c r="LYW436" s="1208"/>
      <c r="LYX436" s="1209"/>
      <c r="LYY436" s="1209"/>
      <c r="LYZ436" s="1209"/>
      <c r="LZA436" s="1209"/>
      <c r="LZB436" s="1210"/>
      <c r="LZC436" s="1211"/>
      <c r="LZD436" s="1210"/>
      <c r="LZF436" s="1208"/>
      <c r="LZG436" s="1209"/>
      <c r="LZH436" s="1209"/>
      <c r="LZI436" s="1209"/>
      <c r="LZJ436" s="1209"/>
      <c r="LZK436" s="1210"/>
      <c r="LZL436" s="1211"/>
      <c r="LZM436" s="1210"/>
      <c r="LZO436" s="1208"/>
      <c r="LZP436" s="1209"/>
      <c r="LZQ436" s="1209"/>
      <c r="LZR436" s="1209"/>
      <c r="LZS436" s="1209"/>
      <c r="LZT436" s="1210"/>
      <c r="LZU436" s="1211"/>
      <c r="LZV436" s="1210"/>
      <c r="LZX436" s="1208"/>
      <c r="LZY436" s="1209"/>
      <c r="LZZ436" s="1209"/>
      <c r="MAA436" s="1209"/>
      <c r="MAB436" s="1209"/>
      <c r="MAC436" s="1210"/>
      <c r="MAD436" s="1211"/>
      <c r="MAE436" s="1210"/>
      <c r="MAG436" s="1208"/>
      <c r="MAH436" s="1209"/>
      <c r="MAI436" s="1209"/>
      <c r="MAJ436" s="1209"/>
      <c r="MAK436" s="1209"/>
      <c r="MAL436" s="1210"/>
      <c r="MAM436" s="1211"/>
      <c r="MAN436" s="1210"/>
      <c r="MAP436" s="1208"/>
      <c r="MAQ436" s="1209"/>
      <c r="MAR436" s="1209"/>
      <c r="MAS436" s="1209"/>
      <c r="MAT436" s="1209"/>
      <c r="MAU436" s="1210"/>
      <c r="MAV436" s="1211"/>
      <c r="MAW436" s="1210"/>
      <c r="MAY436" s="1208"/>
      <c r="MAZ436" s="1209"/>
      <c r="MBA436" s="1209"/>
      <c r="MBB436" s="1209"/>
      <c r="MBC436" s="1209"/>
      <c r="MBD436" s="1210"/>
      <c r="MBE436" s="1211"/>
      <c r="MBF436" s="1210"/>
      <c r="MBH436" s="1208"/>
      <c r="MBI436" s="1209"/>
      <c r="MBJ436" s="1209"/>
      <c r="MBK436" s="1209"/>
      <c r="MBL436" s="1209"/>
      <c r="MBM436" s="1210"/>
      <c r="MBN436" s="1211"/>
      <c r="MBO436" s="1210"/>
      <c r="MBQ436" s="1208"/>
      <c r="MBR436" s="1209"/>
      <c r="MBS436" s="1209"/>
      <c r="MBT436" s="1209"/>
      <c r="MBU436" s="1209"/>
      <c r="MBV436" s="1210"/>
      <c r="MBW436" s="1211"/>
      <c r="MBX436" s="1210"/>
      <c r="MBZ436" s="1208"/>
      <c r="MCA436" s="1209"/>
      <c r="MCB436" s="1209"/>
      <c r="MCC436" s="1209"/>
      <c r="MCD436" s="1209"/>
      <c r="MCE436" s="1210"/>
      <c r="MCF436" s="1211"/>
      <c r="MCG436" s="1210"/>
      <c r="MCI436" s="1208"/>
      <c r="MCJ436" s="1209"/>
      <c r="MCK436" s="1209"/>
      <c r="MCL436" s="1209"/>
      <c r="MCM436" s="1209"/>
      <c r="MCN436" s="1210"/>
      <c r="MCO436" s="1211"/>
      <c r="MCP436" s="1210"/>
      <c r="MCR436" s="1208"/>
      <c r="MCS436" s="1209"/>
      <c r="MCT436" s="1209"/>
      <c r="MCU436" s="1209"/>
      <c r="MCV436" s="1209"/>
      <c r="MCW436" s="1210"/>
      <c r="MCX436" s="1211"/>
      <c r="MCY436" s="1210"/>
      <c r="MDA436" s="1208"/>
      <c r="MDB436" s="1209"/>
      <c r="MDC436" s="1209"/>
      <c r="MDD436" s="1209"/>
      <c r="MDE436" s="1209"/>
      <c r="MDF436" s="1210"/>
      <c r="MDG436" s="1211"/>
      <c r="MDH436" s="1210"/>
      <c r="MDJ436" s="1208"/>
      <c r="MDK436" s="1209"/>
      <c r="MDL436" s="1209"/>
      <c r="MDM436" s="1209"/>
      <c r="MDN436" s="1209"/>
      <c r="MDO436" s="1210"/>
      <c r="MDP436" s="1211"/>
      <c r="MDQ436" s="1210"/>
      <c r="MDS436" s="1208"/>
      <c r="MDT436" s="1209"/>
      <c r="MDU436" s="1209"/>
      <c r="MDV436" s="1209"/>
      <c r="MDW436" s="1209"/>
      <c r="MDX436" s="1210"/>
      <c r="MDY436" s="1211"/>
      <c r="MDZ436" s="1210"/>
      <c r="MEB436" s="1208"/>
      <c r="MEC436" s="1209"/>
      <c r="MED436" s="1209"/>
      <c r="MEE436" s="1209"/>
      <c r="MEF436" s="1209"/>
      <c r="MEG436" s="1210"/>
      <c r="MEH436" s="1211"/>
      <c r="MEI436" s="1210"/>
      <c r="MEK436" s="1208"/>
      <c r="MEL436" s="1209"/>
      <c r="MEM436" s="1209"/>
      <c r="MEN436" s="1209"/>
      <c r="MEO436" s="1209"/>
      <c r="MEP436" s="1210"/>
      <c r="MEQ436" s="1211"/>
      <c r="MER436" s="1210"/>
      <c r="MET436" s="1208"/>
      <c r="MEU436" s="1209"/>
      <c r="MEV436" s="1209"/>
      <c r="MEW436" s="1209"/>
      <c r="MEX436" s="1209"/>
      <c r="MEY436" s="1210"/>
      <c r="MEZ436" s="1211"/>
      <c r="MFA436" s="1210"/>
      <c r="MFC436" s="1208"/>
      <c r="MFD436" s="1209"/>
      <c r="MFE436" s="1209"/>
      <c r="MFF436" s="1209"/>
      <c r="MFG436" s="1209"/>
      <c r="MFH436" s="1210"/>
      <c r="MFI436" s="1211"/>
      <c r="MFJ436" s="1210"/>
      <c r="MFL436" s="1208"/>
      <c r="MFM436" s="1209"/>
      <c r="MFN436" s="1209"/>
      <c r="MFO436" s="1209"/>
      <c r="MFP436" s="1209"/>
      <c r="MFQ436" s="1210"/>
      <c r="MFR436" s="1211"/>
      <c r="MFS436" s="1210"/>
      <c r="MFU436" s="1208"/>
      <c r="MFV436" s="1209"/>
      <c r="MFW436" s="1209"/>
      <c r="MFX436" s="1209"/>
      <c r="MFY436" s="1209"/>
      <c r="MFZ436" s="1210"/>
      <c r="MGA436" s="1211"/>
      <c r="MGB436" s="1210"/>
      <c r="MGD436" s="1208"/>
      <c r="MGE436" s="1209"/>
      <c r="MGF436" s="1209"/>
      <c r="MGG436" s="1209"/>
      <c r="MGH436" s="1209"/>
      <c r="MGI436" s="1210"/>
      <c r="MGJ436" s="1211"/>
      <c r="MGK436" s="1210"/>
      <c r="MGM436" s="1208"/>
      <c r="MGN436" s="1209"/>
      <c r="MGO436" s="1209"/>
      <c r="MGP436" s="1209"/>
      <c r="MGQ436" s="1209"/>
      <c r="MGR436" s="1210"/>
      <c r="MGS436" s="1211"/>
      <c r="MGT436" s="1210"/>
      <c r="MGV436" s="1208"/>
      <c r="MGW436" s="1209"/>
      <c r="MGX436" s="1209"/>
      <c r="MGY436" s="1209"/>
      <c r="MGZ436" s="1209"/>
      <c r="MHA436" s="1210"/>
      <c r="MHB436" s="1211"/>
      <c r="MHC436" s="1210"/>
      <c r="MHE436" s="1208"/>
      <c r="MHF436" s="1209"/>
      <c r="MHG436" s="1209"/>
      <c r="MHH436" s="1209"/>
      <c r="MHI436" s="1209"/>
      <c r="MHJ436" s="1210"/>
      <c r="MHK436" s="1211"/>
      <c r="MHL436" s="1210"/>
      <c r="MHN436" s="1208"/>
      <c r="MHO436" s="1209"/>
      <c r="MHP436" s="1209"/>
      <c r="MHQ436" s="1209"/>
      <c r="MHR436" s="1209"/>
      <c r="MHS436" s="1210"/>
      <c r="MHT436" s="1211"/>
      <c r="MHU436" s="1210"/>
      <c r="MHW436" s="1208"/>
      <c r="MHX436" s="1209"/>
      <c r="MHY436" s="1209"/>
      <c r="MHZ436" s="1209"/>
      <c r="MIA436" s="1209"/>
      <c r="MIB436" s="1210"/>
      <c r="MIC436" s="1211"/>
      <c r="MID436" s="1210"/>
      <c r="MIF436" s="1208"/>
      <c r="MIG436" s="1209"/>
      <c r="MIH436" s="1209"/>
      <c r="MII436" s="1209"/>
      <c r="MIJ436" s="1209"/>
      <c r="MIK436" s="1210"/>
      <c r="MIL436" s="1211"/>
      <c r="MIM436" s="1210"/>
      <c r="MIO436" s="1208"/>
      <c r="MIP436" s="1209"/>
      <c r="MIQ436" s="1209"/>
      <c r="MIR436" s="1209"/>
      <c r="MIS436" s="1209"/>
      <c r="MIT436" s="1210"/>
      <c r="MIU436" s="1211"/>
      <c r="MIV436" s="1210"/>
      <c r="MIX436" s="1208"/>
      <c r="MIY436" s="1209"/>
      <c r="MIZ436" s="1209"/>
      <c r="MJA436" s="1209"/>
      <c r="MJB436" s="1209"/>
      <c r="MJC436" s="1210"/>
      <c r="MJD436" s="1211"/>
      <c r="MJE436" s="1210"/>
      <c r="MJG436" s="1208"/>
      <c r="MJH436" s="1209"/>
      <c r="MJI436" s="1209"/>
      <c r="MJJ436" s="1209"/>
      <c r="MJK436" s="1209"/>
      <c r="MJL436" s="1210"/>
      <c r="MJM436" s="1211"/>
      <c r="MJN436" s="1210"/>
      <c r="MJP436" s="1208"/>
      <c r="MJQ436" s="1209"/>
      <c r="MJR436" s="1209"/>
      <c r="MJS436" s="1209"/>
      <c r="MJT436" s="1209"/>
      <c r="MJU436" s="1210"/>
      <c r="MJV436" s="1211"/>
      <c r="MJW436" s="1210"/>
      <c r="MJY436" s="1208"/>
      <c r="MJZ436" s="1209"/>
      <c r="MKA436" s="1209"/>
      <c r="MKB436" s="1209"/>
      <c r="MKC436" s="1209"/>
      <c r="MKD436" s="1210"/>
      <c r="MKE436" s="1211"/>
      <c r="MKF436" s="1210"/>
      <c r="MKH436" s="1208"/>
      <c r="MKI436" s="1209"/>
      <c r="MKJ436" s="1209"/>
      <c r="MKK436" s="1209"/>
      <c r="MKL436" s="1209"/>
      <c r="MKM436" s="1210"/>
      <c r="MKN436" s="1211"/>
      <c r="MKO436" s="1210"/>
      <c r="MKQ436" s="1208"/>
      <c r="MKR436" s="1209"/>
      <c r="MKS436" s="1209"/>
      <c r="MKT436" s="1209"/>
      <c r="MKU436" s="1209"/>
      <c r="MKV436" s="1210"/>
      <c r="MKW436" s="1211"/>
      <c r="MKX436" s="1210"/>
      <c r="MKZ436" s="1208"/>
      <c r="MLA436" s="1209"/>
      <c r="MLB436" s="1209"/>
      <c r="MLC436" s="1209"/>
      <c r="MLD436" s="1209"/>
      <c r="MLE436" s="1210"/>
      <c r="MLF436" s="1211"/>
      <c r="MLG436" s="1210"/>
      <c r="MLI436" s="1208"/>
      <c r="MLJ436" s="1209"/>
      <c r="MLK436" s="1209"/>
      <c r="MLL436" s="1209"/>
      <c r="MLM436" s="1209"/>
      <c r="MLN436" s="1210"/>
      <c r="MLO436" s="1211"/>
      <c r="MLP436" s="1210"/>
      <c r="MLR436" s="1208"/>
      <c r="MLS436" s="1209"/>
      <c r="MLT436" s="1209"/>
      <c r="MLU436" s="1209"/>
      <c r="MLV436" s="1209"/>
      <c r="MLW436" s="1210"/>
      <c r="MLX436" s="1211"/>
      <c r="MLY436" s="1210"/>
      <c r="MMA436" s="1208"/>
      <c r="MMB436" s="1209"/>
      <c r="MMC436" s="1209"/>
      <c r="MMD436" s="1209"/>
      <c r="MME436" s="1209"/>
      <c r="MMF436" s="1210"/>
      <c r="MMG436" s="1211"/>
      <c r="MMH436" s="1210"/>
      <c r="MMJ436" s="1208"/>
      <c r="MMK436" s="1209"/>
      <c r="MML436" s="1209"/>
      <c r="MMM436" s="1209"/>
      <c r="MMN436" s="1209"/>
      <c r="MMO436" s="1210"/>
      <c r="MMP436" s="1211"/>
      <c r="MMQ436" s="1210"/>
      <c r="MMS436" s="1208"/>
      <c r="MMT436" s="1209"/>
      <c r="MMU436" s="1209"/>
      <c r="MMV436" s="1209"/>
      <c r="MMW436" s="1209"/>
      <c r="MMX436" s="1210"/>
      <c r="MMY436" s="1211"/>
      <c r="MMZ436" s="1210"/>
      <c r="MNB436" s="1208"/>
      <c r="MNC436" s="1209"/>
      <c r="MND436" s="1209"/>
      <c r="MNE436" s="1209"/>
      <c r="MNF436" s="1209"/>
      <c r="MNG436" s="1210"/>
      <c r="MNH436" s="1211"/>
      <c r="MNI436" s="1210"/>
      <c r="MNK436" s="1208"/>
      <c r="MNL436" s="1209"/>
      <c r="MNM436" s="1209"/>
      <c r="MNN436" s="1209"/>
      <c r="MNO436" s="1209"/>
      <c r="MNP436" s="1210"/>
      <c r="MNQ436" s="1211"/>
      <c r="MNR436" s="1210"/>
      <c r="MNT436" s="1208"/>
      <c r="MNU436" s="1209"/>
      <c r="MNV436" s="1209"/>
      <c r="MNW436" s="1209"/>
      <c r="MNX436" s="1209"/>
      <c r="MNY436" s="1210"/>
      <c r="MNZ436" s="1211"/>
      <c r="MOA436" s="1210"/>
      <c r="MOC436" s="1208"/>
      <c r="MOD436" s="1209"/>
      <c r="MOE436" s="1209"/>
      <c r="MOF436" s="1209"/>
      <c r="MOG436" s="1209"/>
      <c r="MOH436" s="1210"/>
      <c r="MOI436" s="1211"/>
      <c r="MOJ436" s="1210"/>
      <c r="MOL436" s="1208"/>
      <c r="MOM436" s="1209"/>
      <c r="MON436" s="1209"/>
      <c r="MOO436" s="1209"/>
      <c r="MOP436" s="1209"/>
      <c r="MOQ436" s="1210"/>
      <c r="MOR436" s="1211"/>
      <c r="MOS436" s="1210"/>
      <c r="MOU436" s="1208"/>
      <c r="MOV436" s="1209"/>
      <c r="MOW436" s="1209"/>
      <c r="MOX436" s="1209"/>
      <c r="MOY436" s="1209"/>
      <c r="MOZ436" s="1210"/>
      <c r="MPA436" s="1211"/>
      <c r="MPB436" s="1210"/>
      <c r="MPD436" s="1208"/>
      <c r="MPE436" s="1209"/>
      <c r="MPF436" s="1209"/>
      <c r="MPG436" s="1209"/>
      <c r="MPH436" s="1209"/>
      <c r="MPI436" s="1210"/>
      <c r="MPJ436" s="1211"/>
      <c r="MPK436" s="1210"/>
      <c r="MPM436" s="1208"/>
      <c r="MPN436" s="1209"/>
      <c r="MPO436" s="1209"/>
      <c r="MPP436" s="1209"/>
      <c r="MPQ436" s="1209"/>
      <c r="MPR436" s="1210"/>
      <c r="MPS436" s="1211"/>
      <c r="MPT436" s="1210"/>
      <c r="MPV436" s="1208"/>
      <c r="MPW436" s="1209"/>
      <c r="MPX436" s="1209"/>
      <c r="MPY436" s="1209"/>
      <c r="MPZ436" s="1209"/>
      <c r="MQA436" s="1210"/>
      <c r="MQB436" s="1211"/>
      <c r="MQC436" s="1210"/>
      <c r="MQE436" s="1208"/>
      <c r="MQF436" s="1209"/>
      <c r="MQG436" s="1209"/>
      <c r="MQH436" s="1209"/>
      <c r="MQI436" s="1209"/>
      <c r="MQJ436" s="1210"/>
      <c r="MQK436" s="1211"/>
      <c r="MQL436" s="1210"/>
      <c r="MQN436" s="1208"/>
      <c r="MQO436" s="1209"/>
      <c r="MQP436" s="1209"/>
      <c r="MQQ436" s="1209"/>
      <c r="MQR436" s="1209"/>
      <c r="MQS436" s="1210"/>
      <c r="MQT436" s="1211"/>
      <c r="MQU436" s="1210"/>
      <c r="MQW436" s="1208"/>
      <c r="MQX436" s="1209"/>
      <c r="MQY436" s="1209"/>
      <c r="MQZ436" s="1209"/>
      <c r="MRA436" s="1209"/>
      <c r="MRB436" s="1210"/>
      <c r="MRC436" s="1211"/>
      <c r="MRD436" s="1210"/>
      <c r="MRF436" s="1208"/>
      <c r="MRG436" s="1209"/>
      <c r="MRH436" s="1209"/>
      <c r="MRI436" s="1209"/>
      <c r="MRJ436" s="1209"/>
      <c r="MRK436" s="1210"/>
      <c r="MRL436" s="1211"/>
      <c r="MRM436" s="1210"/>
      <c r="MRO436" s="1208"/>
      <c r="MRP436" s="1209"/>
      <c r="MRQ436" s="1209"/>
      <c r="MRR436" s="1209"/>
      <c r="MRS436" s="1209"/>
      <c r="MRT436" s="1210"/>
      <c r="MRU436" s="1211"/>
      <c r="MRV436" s="1210"/>
      <c r="MRX436" s="1208"/>
      <c r="MRY436" s="1209"/>
      <c r="MRZ436" s="1209"/>
      <c r="MSA436" s="1209"/>
      <c r="MSB436" s="1209"/>
      <c r="MSC436" s="1210"/>
      <c r="MSD436" s="1211"/>
      <c r="MSE436" s="1210"/>
      <c r="MSG436" s="1208"/>
      <c r="MSH436" s="1209"/>
      <c r="MSI436" s="1209"/>
      <c r="MSJ436" s="1209"/>
      <c r="MSK436" s="1209"/>
      <c r="MSL436" s="1210"/>
      <c r="MSM436" s="1211"/>
      <c r="MSN436" s="1210"/>
      <c r="MSP436" s="1208"/>
      <c r="MSQ436" s="1209"/>
      <c r="MSR436" s="1209"/>
      <c r="MSS436" s="1209"/>
      <c r="MST436" s="1209"/>
      <c r="MSU436" s="1210"/>
      <c r="MSV436" s="1211"/>
      <c r="MSW436" s="1210"/>
      <c r="MSY436" s="1208"/>
      <c r="MSZ436" s="1209"/>
      <c r="MTA436" s="1209"/>
      <c r="MTB436" s="1209"/>
      <c r="MTC436" s="1209"/>
      <c r="MTD436" s="1210"/>
      <c r="MTE436" s="1211"/>
      <c r="MTF436" s="1210"/>
      <c r="MTH436" s="1208"/>
      <c r="MTI436" s="1209"/>
      <c r="MTJ436" s="1209"/>
      <c r="MTK436" s="1209"/>
      <c r="MTL436" s="1209"/>
      <c r="MTM436" s="1210"/>
      <c r="MTN436" s="1211"/>
      <c r="MTO436" s="1210"/>
      <c r="MTQ436" s="1208"/>
      <c r="MTR436" s="1209"/>
      <c r="MTS436" s="1209"/>
      <c r="MTT436" s="1209"/>
      <c r="MTU436" s="1209"/>
      <c r="MTV436" s="1210"/>
      <c r="MTW436" s="1211"/>
      <c r="MTX436" s="1210"/>
      <c r="MTZ436" s="1208"/>
      <c r="MUA436" s="1209"/>
      <c r="MUB436" s="1209"/>
      <c r="MUC436" s="1209"/>
      <c r="MUD436" s="1209"/>
      <c r="MUE436" s="1210"/>
      <c r="MUF436" s="1211"/>
      <c r="MUG436" s="1210"/>
      <c r="MUI436" s="1208"/>
      <c r="MUJ436" s="1209"/>
      <c r="MUK436" s="1209"/>
      <c r="MUL436" s="1209"/>
      <c r="MUM436" s="1209"/>
      <c r="MUN436" s="1210"/>
      <c r="MUO436" s="1211"/>
      <c r="MUP436" s="1210"/>
      <c r="MUR436" s="1208"/>
      <c r="MUS436" s="1209"/>
      <c r="MUT436" s="1209"/>
      <c r="MUU436" s="1209"/>
      <c r="MUV436" s="1209"/>
      <c r="MUW436" s="1210"/>
      <c r="MUX436" s="1211"/>
      <c r="MUY436" s="1210"/>
      <c r="MVA436" s="1208"/>
      <c r="MVB436" s="1209"/>
      <c r="MVC436" s="1209"/>
      <c r="MVD436" s="1209"/>
      <c r="MVE436" s="1209"/>
      <c r="MVF436" s="1210"/>
      <c r="MVG436" s="1211"/>
      <c r="MVH436" s="1210"/>
      <c r="MVJ436" s="1208"/>
      <c r="MVK436" s="1209"/>
      <c r="MVL436" s="1209"/>
      <c r="MVM436" s="1209"/>
      <c r="MVN436" s="1209"/>
      <c r="MVO436" s="1210"/>
      <c r="MVP436" s="1211"/>
      <c r="MVQ436" s="1210"/>
      <c r="MVS436" s="1208"/>
      <c r="MVT436" s="1209"/>
      <c r="MVU436" s="1209"/>
      <c r="MVV436" s="1209"/>
      <c r="MVW436" s="1209"/>
      <c r="MVX436" s="1210"/>
      <c r="MVY436" s="1211"/>
      <c r="MVZ436" s="1210"/>
      <c r="MWB436" s="1208"/>
      <c r="MWC436" s="1209"/>
      <c r="MWD436" s="1209"/>
      <c r="MWE436" s="1209"/>
      <c r="MWF436" s="1209"/>
      <c r="MWG436" s="1210"/>
      <c r="MWH436" s="1211"/>
      <c r="MWI436" s="1210"/>
      <c r="MWK436" s="1208"/>
      <c r="MWL436" s="1209"/>
      <c r="MWM436" s="1209"/>
      <c r="MWN436" s="1209"/>
      <c r="MWO436" s="1209"/>
      <c r="MWP436" s="1210"/>
      <c r="MWQ436" s="1211"/>
      <c r="MWR436" s="1210"/>
      <c r="MWT436" s="1208"/>
      <c r="MWU436" s="1209"/>
      <c r="MWV436" s="1209"/>
      <c r="MWW436" s="1209"/>
      <c r="MWX436" s="1209"/>
      <c r="MWY436" s="1210"/>
      <c r="MWZ436" s="1211"/>
      <c r="MXA436" s="1210"/>
      <c r="MXC436" s="1208"/>
      <c r="MXD436" s="1209"/>
      <c r="MXE436" s="1209"/>
      <c r="MXF436" s="1209"/>
      <c r="MXG436" s="1209"/>
      <c r="MXH436" s="1210"/>
      <c r="MXI436" s="1211"/>
      <c r="MXJ436" s="1210"/>
      <c r="MXL436" s="1208"/>
      <c r="MXM436" s="1209"/>
      <c r="MXN436" s="1209"/>
      <c r="MXO436" s="1209"/>
      <c r="MXP436" s="1209"/>
      <c r="MXQ436" s="1210"/>
      <c r="MXR436" s="1211"/>
      <c r="MXS436" s="1210"/>
      <c r="MXU436" s="1208"/>
      <c r="MXV436" s="1209"/>
      <c r="MXW436" s="1209"/>
      <c r="MXX436" s="1209"/>
      <c r="MXY436" s="1209"/>
      <c r="MXZ436" s="1210"/>
      <c r="MYA436" s="1211"/>
      <c r="MYB436" s="1210"/>
      <c r="MYD436" s="1208"/>
      <c r="MYE436" s="1209"/>
      <c r="MYF436" s="1209"/>
      <c r="MYG436" s="1209"/>
      <c r="MYH436" s="1209"/>
      <c r="MYI436" s="1210"/>
      <c r="MYJ436" s="1211"/>
      <c r="MYK436" s="1210"/>
      <c r="MYM436" s="1208"/>
      <c r="MYN436" s="1209"/>
      <c r="MYO436" s="1209"/>
      <c r="MYP436" s="1209"/>
      <c r="MYQ436" s="1209"/>
      <c r="MYR436" s="1210"/>
      <c r="MYS436" s="1211"/>
      <c r="MYT436" s="1210"/>
      <c r="MYV436" s="1208"/>
      <c r="MYW436" s="1209"/>
      <c r="MYX436" s="1209"/>
      <c r="MYY436" s="1209"/>
      <c r="MYZ436" s="1209"/>
      <c r="MZA436" s="1210"/>
      <c r="MZB436" s="1211"/>
      <c r="MZC436" s="1210"/>
      <c r="MZE436" s="1208"/>
      <c r="MZF436" s="1209"/>
      <c r="MZG436" s="1209"/>
      <c r="MZH436" s="1209"/>
      <c r="MZI436" s="1209"/>
      <c r="MZJ436" s="1210"/>
      <c r="MZK436" s="1211"/>
      <c r="MZL436" s="1210"/>
      <c r="MZN436" s="1208"/>
      <c r="MZO436" s="1209"/>
      <c r="MZP436" s="1209"/>
      <c r="MZQ436" s="1209"/>
      <c r="MZR436" s="1209"/>
      <c r="MZS436" s="1210"/>
      <c r="MZT436" s="1211"/>
      <c r="MZU436" s="1210"/>
      <c r="MZW436" s="1208"/>
      <c r="MZX436" s="1209"/>
      <c r="MZY436" s="1209"/>
      <c r="MZZ436" s="1209"/>
      <c r="NAA436" s="1209"/>
      <c r="NAB436" s="1210"/>
      <c r="NAC436" s="1211"/>
      <c r="NAD436" s="1210"/>
      <c r="NAF436" s="1208"/>
      <c r="NAG436" s="1209"/>
      <c r="NAH436" s="1209"/>
      <c r="NAI436" s="1209"/>
      <c r="NAJ436" s="1209"/>
      <c r="NAK436" s="1210"/>
      <c r="NAL436" s="1211"/>
      <c r="NAM436" s="1210"/>
      <c r="NAO436" s="1208"/>
      <c r="NAP436" s="1209"/>
      <c r="NAQ436" s="1209"/>
      <c r="NAR436" s="1209"/>
      <c r="NAS436" s="1209"/>
      <c r="NAT436" s="1210"/>
      <c r="NAU436" s="1211"/>
      <c r="NAV436" s="1210"/>
      <c r="NAX436" s="1208"/>
      <c r="NAY436" s="1209"/>
      <c r="NAZ436" s="1209"/>
      <c r="NBA436" s="1209"/>
      <c r="NBB436" s="1209"/>
      <c r="NBC436" s="1210"/>
      <c r="NBD436" s="1211"/>
      <c r="NBE436" s="1210"/>
      <c r="NBG436" s="1208"/>
      <c r="NBH436" s="1209"/>
      <c r="NBI436" s="1209"/>
      <c r="NBJ436" s="1209"/>
      <c r="NBK436" s="1209"/>
      <c r="NBL436" s="1210"/>
      <c r="NBM436" s="1211"/>
      <c r="NBN436" s="1210"/>
      <c r="NBP436" s="1208"/>
      <c r="NBQ436" s="1209"/>
      <c r="NBR436" s="1209"/>
      <c r="NBS436" s="1209"/>
      <c r="NBT436" s="1209"/>
      <c r="NBU436" s="1210"/>
      <c r="NBV436" s="1211"/>
      <c r="NBW436" s="1210"/>
      <c r="NBY436" s="1208"/>
      <c r="NBZ436" s="1209"/>
      <c r="NCA436" s="1209"/>
      <c r="NCB436" s="1209"/>
      <c r="NCC436" s="1209"/>
      <c r="NCD436" s="1210"/>
      <c r="NCE436" s="1211"/>
      <c r="NCF436" s="1210"/>
      <c r="NCH436" s="1208"/>
      <c r="NCI436" s="1209"/>
      <c r="NCJ436" s="1209"/>
      <c r="NCK436" s="1209"/>
      <c r="NCL436" s="1209"/>
      <c r="NCM436" s="1210"/>
      <c r="NCN436" s="1211"/>
      <c r="NCO436" s="1210"/>
      <c r="NCQ436" s="1208"/>
      <c r="NCR436" s="1209"/>
      <c r="NCS436" s="1209"/>
      <c r="NCT436" s="1209"/>
      <c r="NCU436" s="1209"/>
      <c r="NCV436" s="1210"/>
      <c r="NCW436" s="1211"/>
      <c r="NCX436" s="1210"/>
      <c r="NCZ436" s="1208"/>
      <c r="NDA436" s="1209"/>
      <c r="NDB436" s="1209"/>
      <c r="NDC436" s="1209"/>
      <c r="NDD436" s="1209"/>
      <c r="NDE436" s="1210"/>
      <c r="NDF436" s="1211"/>
      <c r="NDG436" s="1210"/>
      <c r="NDI436" s="1208"/>
      <c r="NDJ436" s="1209"/>
      <c r="NDK436" s="1209"/>
      <c r="NDL436" s="1209"/>
      <c r="NDM436" s="1209"/>
      <c r="NDN436" s="1210"/>
      <c r="NDO436" s="1211"/>
      <c r="NDP436" s="1210"/>
      <c r="NDR436" s="1208"/>
      <c r="NDS436" s="1209"/>
      <c r="NDT436" s="1209"/>
      <c r="NDU436" s="1209"/>
      <c r="NDV436" s="1209"/>
      <c r="NDW436" s="1210"/>
      <c r="NDX436" s="1211"/>
      <c r="NDY436" s="1210"/>
      <c r="NEA436" s="1208"/>
      <c r="NEB436" s="1209"/>
      <c r="NEC436" s="1209"/>
      <c r="NED436" s="1209"/>
      <c r="NEE436" s="1209"/>
      <c r="NEF436" s="1210"/>
      <c r="NEG436" s="1211"/>
      <c r="NEH436" s="1210"/>
      <c r="NEJ436" s="1208"/>
      <c r="NEK436" s="1209"/>
      <c r="NEL436" s="1209"/>
      <c r="NEM436" s="1209"/>
      <c r="NEN436" s="1209"/>
      <c r="NEO436" s="1210"/>
      <c r="NEP436" s="1211"/>
      <c r="NEQ436" s="1210"/>
      <c r="NES436" s="1208"/>
      <c r="NET436" s="1209"/>
      <c r="NEU436" s="1209"/>
      <c r="NEV436" s="1209"/>
      <c r="NEW436" s="1209"/>
      <c r="NEX436" s="1210"/>
      <c r="NEY436" s="1211"/>
      <c r="NEZ436" s="1210"/>
      <c r="NFB436" s="1208"/>
      <c r="NFC436" s="1209"/>
      <c r="NFD436" s="1209"/>
      <c r="NFE436" s="1209"/>
      <c r="NFF436" s="1209"/>
      <c r="NFG436" s="1210"/>
      <c r="NFH436" s="1211"/>
      <c r="NFI436" s="1210"/>
      <c r="NFK436" s="1208"/>
      <c r="NFL436" s="1209"/>
      <c r="NFM436" s="1209"/>
      <c r="NFN436" s="1209"/>
      <c r="NFO436" s="1209"/>
      <c r="NFP436" s="1210"/>
      <c r="NFQ436" s="1211"/>
      <c r="NFR436" s="1210"/>
      <c r="NFT436" s="1208"/>
      <c r="NFU436" s="1209"/>
      <c r="NFV436" s="1209"/>
      <c r="NFW436" s="1209"/>
      <c r="NFX436" s="1209"/>
      <c r="NFY436" s="1210"/>
      <c r="NFZ436" s="1211"/>
      <c r="NGA436" s="1210"/>
      <c r="NGC436" s="1208"/>
      <c r="NGD436" s="1209"/>
      <c r="NGE436" s="1209"/>
      <c r="NGF436" s="1209"/>
      <c r="NGG436" s="1209"/>
      <c r="NGH436" s="1210"/>
      <c r="NGI436" s="1211"/>
      <c r="NGJ436" s="1210"/>
      <c r="NGL436" s="1208"/>
      <c r="NGM436" s="1209"/>
      <c r="NGN436" s="1209"/>
      <c r="NGO436" s="1209"/>
      <c r="NGP436" s="1209"/>
      <c r="NGQ436" s="1210"/>
      <c r="NGR436" s="1211"/>
      <c r="NGS436" s="1210"/>
      <c r="NGU436" s="1208"/>
      <c r="NGV436" s="1209"/>
      <c r="NGW436" s="1209"/>
      <c r="NGX436" s="1209"/>
      <c r="NGY436" s="1209"/>
      <c r="NGZ436" s="1210"/>
      <c r="NHA436" s="1211"/>
      <c r="NHB436" s="1210"/>
      <c r="NHD436" s="1208"/>
      <c r="NHE436" s="1209"/>
      <c r="NHF436" s="1209"/>
      <c r="NHG436" s="1209"/>
      <c r="NHH436" s="1209"/>
      <c r="NHI436" s="1210"/>
      <c r="NHJ436" s="1211"/>
      <c r="NHK436" s="1210"/>
      <c r="NHM436" s="1208"/>
      <c r="NHN436" s="1209"/>
      <c r="NHO436" s="1209"/>
      <c r="NHP436" s="1209"/>
      <c r="NHQ436" s="1209"/>
      <c r="NHR436" s="1210"/>
      <c r="NHS436" s="1211"/>
      <c r="NHT436" s="1210"/>
      <c r="NHV436" s="1208"/>
      <c r="NHW436" s="1209"/>
      <c r="NHX436" s="1209"/>
      <c r="NHY436" s="1209"/>
      <c r="NHZ436" s="1209"/>
      <c r="NIA436" s="1210"/>
      <c r="NIB436" s="1211"/>
      <c r="NIC436" s="1210"/>
      <c r="NIE436" s="1208"/>
      <c r="NIF436" s="1209"/>
      <c r="NIG436" s="1209"/>
      <c r="NIH436" s="1209"/>
      <c r="NII436" s="1209"/>
      <c r="NIJ436" s="1210"/>
      <c r="NIK436" s="1211"/>
      <c r="NIL436" s="1210"/>
      <c r="NIN436" s="1208"/>
      <c r="NIO436" s="1209"/>
      <c r="NIP436" s="1209"/>
      <c r="NIQ436" s="1209"/>
      <c r="NIR436" s="1209"/>
      <c r="NIS436" s="1210"/>
      <c r="NIT436" s="1211"/>
      <c r="NIU436" s="1210"/>
      <c r="NIW436" s="1208"/>
      <c r="NIX436" s="1209"/>
      <c r="NIY436" s="1209"/>
      <c r="NIZ436" s="1209"/>
      <c r="NJA436" s="1209"/>
      <c r="NJB436" s="1210"/>
      <c r="NJC436" s="1211"/>
      <c r="NJD436" s="1210"/>
      <c r="NJF436" s="1208"/>
      <c r="NJG436" s="1209"/>
      <c r="NJH436" s="1209"/>
      <c r="NJI436" s="1209"/>
      <c r="NJJ436" s="1209"/>
      <c r="NJK436" s="1210"/>
      <c r="NJL436" s="1211"/>
      <c r="NJM436" s="1210"/>
      <c r="NJO436" s="1208"/>
      <c r="NJP436" s="1209"/>
      <c r="NJQ436" s="1209"/>
      <c r="NJR436" s="1209"/>
      <c r="NJS436" s="1209"/>
      <c r="NJT436" s="1210"/>
      <c r="NJU436" s="1211"/>
      <c r="NJV436" s="1210"/>
      <c r="NJX436" s="1208"/>
      <c r="NJY436" s="1209"/>
      <c r="NJZ436" s="1209"/>
      <c r="NKA436" s="1209"/>
      <c r="NKB436" s="1209"/>
      <c r="NKC436" s="1210"/>
      <c r="NKD436" s="1211"/>
      <c r="NKE436" s="1210"/>
      <c r="NKG436" s="1208"/>
      <c r="NKH436" s="1209"/>
      <c r="NKI436" s="1209"/>
      <c r="NKJ436" s="1209"/>
      <c r="NKK436" s="1209"/>
      <c r="NKL436" s="1210"/>
      <c r="NKM436" s="1211"/>
      <c r="NKN436" s="1210"/>
      <c r="NKP436" s="1208"/>
      <c r="NKQ436" s="1209"/>
      <c r="NKR436" s="1209"/>
      <c r="NKS436" s="1209"/>
      <c r="NKT436" s="1209"/>
      <c r="NKU436" s="1210"/>
      <c r="NKV436" s="1211"/>
      <c r="NKW436" s="1210"/>
      <c r="NKY436" s="1208"/>
      <c r="NKZ436" s="1209"/>
      <c r="NLA436" s="1209"/>
      <c r="NLB436" s="1209"/>
      <c r="NLC436" s="1209"/>
      <c r="NLD436" s="1210"/>
      <c r="NLE436" s="1211"/>
      <c r="NLF436" s="1210"/>
      <c r="NLH436" s="1208"/>
      <c r="NLI436" s="1209"/>
      <c r="NLJ436" s="1209"/>
      <c r="NLK436" s="1209"/>
      <c r="NLL436" s="1209"/>
      <c r="NLM436" s="1210"/>
      <c r="NLN436" s="1211"/>
      <c r="NLO436" s="1210"/>
      <c r="NLQ436" s="1208"/>
      <c r="NLR436" s="1209"/>
      <c r="NLS436" s="1209"/>
      <c r="NLT436" s="1209"/>
      <c r="NLU436" s="1209"/>
      <c r="NLV436" s="1210"/>
      <c r="NLW436" s="1211"/>
      <c r="NLX436" s="1210"/>
      <c r="NLZ436" s="1208"/>
      <c r="NMA436" s="1209"/>
      <c r="NMB436" s="1209"/>
      <c r="NMC436" s="1209"/>
      <c r="NMD436" s="1209"/>
      <c r="NME436" s="1210"/>
      <c r="NMF436" s="1211"/>
      <c r="NMG436" s="1210"/>
      <c r="NMI436" s="1208"/>
      <c r="NMJ436" s="1209"/>
      <c r="NMK436" s="1209"/>
      <c r="NML436" s="1209"/>
      <c r="NMM436" s="1209"/>
      <c r="NMN436" s="1210"/>
      <c r="NMO436" s="1211"/>
      <c r="NMP436" s="1210"/>
      <c r="NMR436" s="1208"/>
      <c r="NMS436" s="1209"/>
      <c r="NMT436" s="1209"/>
      <c r="NMU436" s="1209"/>
      <c r="NMV436" s="1209"/>
      <c r="NMW436" s="1210"/>
      <c r="NMX436" s="1211"/>
      <c r="NMY436" s="1210"/>
      <c r="NNA436" s="1208"/>
      <c r="NNB436" s="1209"/>
      <c r="NNC436" s="1209"/>
      <c r="NND436" s="1209"/>
      <c r="NNE436" s="1209"/>
      <c r="NNF436" s="1210"/>
      <c r="NNG436" s="1211"/>
      <c r="NNH436" s="1210"/>
      <c r="NNJ436" s="1208"/>
      <c r="NNK436" s="1209"/>
      <c r="NNL436" s="1209"/>
      <c r="NNM436" s="1209"/>
      <c r="NNN436" s="1209"/>
      <c r="NNO436" s="1210"/>
      <c r="NNP436" s="1211"/>
      <c r="NNQ436" s="1210"/>
      <c r="NNS436" s="1208"/>
      <c r="NNT436" s="1209"/>
      <c r="NNU436" s="1209"/>
      <c r="NNV436" s="1209"/>
      <c r="NNW436" s="1209"/>
      <c r="NNX436" s="1210"/>
      <c r="NNY436" s="1211"/>
      <c r="NNZ436" s="1210"/>
      <c r="NOB436" s="1208"/>
      <c r="NOC436" s="1209"/>
      <c r="NOD436" s="1209"/>
      <c r="NOE436" s="1209"/>
      <c r="NOF436" s="1209"/>
      <c r="NOG436" s="1210"/>
      <c r="NOH436" s="1211"/>
      <c r="NOI436" s="1210"/>
      <c r="NOK436" s="1208"/>
      <c r="NOL436" s="1209"/>
      <c r="NOM436" s="1209"/>
      <c r="NON436" s="1209"/>
      <c r="NOO436" s="1209"/>
      <c r="NOP436" s="1210"/>
      <c r="NOQ436" s="1211"/>
      <c r="NOR436" s="1210"/>
      <c r="NOT436" s="1208"/>
      <c r="NOU436" s="1209"/>
      <c r="NOV436" s="1209"/>
      <c r="NOW436" s="1209"/>
      <c r="NOX436" s="1209"/>
      <c r="NOY436" s="1210"/>
      <c r="NOZ436" s="1211"/>
      <c r="NPA436" s="1210"/>
      <c r="NPC436" s="1208"/>
      <c r="NPD436" s="1209"/>
      <c r="NPE436" s="1209"/>
      <c r="NPF436" s="1209"/>
      <c r="NPG436" s="1209"/>
      <c r="NPH436" s="1210"/>
      <c r="NPI436" s="1211"/>
      <c r="NPJ436" s="1210"/>
      <c r="NPL436" s="1208"/>
      <c r="NPM436" s="1209"/>
      <c r="NPN436" s="1209"/>
      <c r="NPO436" s="1209"/>
      <c r="NPP436" s="1209"/>
      <c r="NPQ436" s="1210"/>
      <c r="NPR436" s="1211"/>
      <c r="NPS436" s="1210"/>
      <c r="NPU436" s="1208"/>
      <c r="NPV436" s="1209"/>
      <c r="NPW436" s="1209"/>
      <c r="NPX436" s="1209"/>
      <c r="NPY436" s="1209"/>
      <c r="NPZ436" s="1210"/>
      <c r="NQA436" s="1211"/>
      <c r="NQB436" s="1210"/>
      <c r="NQD436" s="1208"/>
      <c r="NQE436" s="1209"/>
      <c r="NQF436" s="1209"/>
      <c r="NQG436" s="1209"/>
      <c r="NQH436" s="1209"/>
      <c r="NQI436" s="1210"/>
      <c r="NQJ436" s="1211"/>
      <c r="NQK436" s="1210"/>
      <c r="NQM436" s="1208"/>
      <c r="NQN436" s="1209"/>
      <c r="NQO436" s="1209"/>
      <c r="NQP436" s="1209"/>
      <c r="NQQ436" s="1209"/>
      <c r="NQR436" s="1210"/>
      <c r="NQS436" s="1211"/>
      <c r="NQT436" s="1210"/>
      <c r="NQV436" s="1208"/>
      <c r="NQW436" s="1209"/>
      <c r="NQX436" s="1209"/>
      <c r="NQY436" s="1209"/>
      <c r="NQZ436" s="1209"/>
      <c r="NRA436" s="1210"/>
      <c r="NRB436" s="1211"/>
      <c r="NRC436" s="1210"/>
      <c r="NRE436" s="1208"/>
      <c r="NRF436" s="1209"/>
      <c r="NRG436" s="1209"/>
      <c r="NRH436" s="1209"/>
      <c r="NRI436" s="1209"/>
      <c r="NRJ436" s="1210"/>
      <c r="NRK436" s="1211"/>
      <c r="NRL436" s="1210"/>
      <c r="NRN436" s="1208"/>
      <c r="NRO436" s="1209"/>
      <c r="NRP436" s="1209"/>
      <c r="NRQ436" s="1209"/>
      <c r="NRR436" s="1209"/>
      <c r="NRS436" s="1210"/>
      <c r="NRT436" s="1211"/>
      <c r="NRU436" s="1210"/>
      <c r="NRW436" s="1208"/>
      <c r="NRX436" s="1209"/>
      <c r="NRY436" s="1209"/>
      <c r="NRZ436" s="1209"/>
      <c r="NSA436" s="1209"/>
      <c r="NSB436" s="1210"/>
      <c r="NSC436" s="1211"/>
      <c r="NSD436" s="1210"/>
      <c r="NSF436" s="1208"/>
      <c r="NSG436" s="1209"/>
      <c r="NSH436" s="1209"/>
      <c r="NSI436" s="1209"/>
      <c r="NSJ436" s="1209"/>
      <c r="NSK436" s="1210"/>
      <c r="NSL436" s="1211"/>
      <c r="NSM436" s="1210"/>
      <c r="NSO436" s="1208"/>
      <c r="NSP436" s="1209"/>
      <c r="NSQ436" s="1209"/>
      <c r="NSR436" s="1209"/>
      <c r="NSS436" s="1209"/>
      <c r="NST436" s="1210"/>
      <c r="NSU436" s="1211"/>
      <c r="NSV436" s="1210"/>
      <c r="NSX436" s="1208"/>
      <c r="NSY436" s="1209"/>
      <c r="NSZ436" s="1209"/>
      <c r="NTA436" s="1209"/>
      <c r="NTB436" s="1209"/>
      <c r="NTC436" s="1210"/>
      <c r="NTD436" s="1211"/>
      <c r="NTE436" s="1210"/>
      <c r="NTG436" s="1208"/>
      <c r="NTH436" s="1209"/>
      <c r="NTI436" s="1209"/>
      <c r="NTJ436" s="1209"/>
      <c r="NTK436" s="1209"/>
      <c r="NTL436" s="1210"/>
      <c r="NTM436" s="1211"/>
      <c r="NTN436" s="1210"/>
      <c r="NTP436" s="1208"/>
      <c r="NTQ436" s="1209"/>
      <c r="NTR436" s="1209"/>
      <c r="NTS436" s="1209"/>
      <c r="NTT436" s="1209"/>
      <c r="NTU436" s="1210"/>
      <c r="NTV436" s="1211"/>
      <c r="NTW436" s="1210"/>
      <c r="NTY436" s="1208"/>
      <c r="NTZ436" s="1209"/>
      <c r="NUA436" s="1209"/>
      <c r="NUB436" s="1209"/>
      <c r="NUC436" s="1209"/>
      <c r="NUD436" s="1210"/>
      <c r="NUE436" s="1211"/>
      <c r="NUF436" s="1210"/>
      <c r="NUH436" s="1208"/>
      <c r="NUI436" s="1209"/>
      <c r="NUJ436" s="1209"/>
      <c r="NUK436" s="1209"/>
      <c r="NUL436" s="1209"/>
      <c r="NUM436" s="1210"/>
      <c r="NUN436" s="1211"/>
      <c r="NUO436" s="1210"/>
      <c r="NUQ436" s="1208"/>
      <c r="NUR436" s="1209"/>
      <c r="NUS436" s="1209"/>
      <c r="NUT436" s="1209"/>
      <c r="NUU436" s="1209"/>
      <c r="NUV436" s="1210"/>
      <c r="NUW436" s="1211"/>
      <c r="NUX436" s="1210"/>
      <c r="NUZ436" s="1208"/>
      <c r="NVA436" s="1209"/>
      <c r="NVB436" s="1209"/>
      <c r="NVC436" s="1209"/>
      <c r="NVD436" s="1209"/>
      <c r="NVE436" s="1210"/>
      <c r="NVF436" s="1211"/>
      <c r="NVG436" s="1210"/>
      <c r="NVI436" s="1208"/>
      <c r="NVJ436" s="1209"/>
      <c r="NVK436" s="1209"/>
      <c r="NVL436" s="1209"/>
      <c r="NVM436" s="1209"/>
      <c r="NVN436" s="1210"/>
      <c r="NVO436" s="1211"/>
      <c r="NVP436" s="1210"/>
      <c r="NVR436" s="1208"/>
      <c r="NVS436" s="1209"/>
      <c r="NVT436" s="1209"/>
      <c r="NVU436" s="1209"/>
      <c r="NVV436" s="1209"/>
      <c r="NVW436" s="1210"/>
      <c r="NVX436" s="1211"/>
      <c r="NVY436" s="1210"/>
      <c r="NWA436" s="1208"/>
      <c r="NWB436" s="1209"/>
      <c r="NWC436" s="1209"/>
      <c r="NWD436" s="1209"/>
      <c r="NWE436" s="1209"/>
      <c r="NWF436" s="1210"/>
      <c r="NWG436" s="1211"/>
      <c r="NWH436" s="1210"/>
      <c r="NWJ436" s="1208"/>
      <c r="NWK436" s="1209"/>
      <c r="NWL436" s="1209"/>
      <c r="NWM436" s="1209"/>
      <c r="NWN436" s="1209"/>
      <c r="NWO436" s="1210"/>
      <c r="NWP436" s="1211"/>
      <c r="NWQ436" s="1210"/>
      <c r="NWS436" s="1208"/>
      <c r="NWT436" s="1209"/>
      <c r="NWU436" s="1209"/>
      <c r="NWV436" s="1209"/>
      <c r="NWW436" s="1209"/>
      <c r="NWX436" s="1210"/>
      <c r="NWY436" s="1211"/>
      <c r="NWZ436" s="1210"/>
      <c r="NXB436" s="1208"/>
      <c r="NXC436" s="1209"/>
      <c r="NXD436" s="1209"/>
      <c r="NXE436" s="1209"/>
      <c r="NXF436" s="1209"/>
      <c r="NXG436" s="1210"/>
      <c r="NXH436" s="1211"/>
      <c r="NXI436" s="1210"/>
      <c r="NXK436" s="1208"/>
      <c r="NXL436" s="1209"/>
      <c r="NXM436" s="1209"/>
      <c r="NXN436" s="1209"/>
      <c r="NXO436" s="1209"/>
      <c r="NXP436" s="1210"/>
      <c r="NXQ436" s="1211"/>
      <c r="NXR436" s="1210"/>
      <c r="NXT436" s="1208"/>
      <c r="NXU436" s="1209"/>
      <c r="NXV436" s="1209"/>
      <c r="NXW436" s="1209"/>
      <c r="NXX436" s="1209"/>
      <c r="NXY436" s="1210"/>
      <c r="NXZ436" s="1211"/>
      <c r="NYA436" s="1210"/>
      <c r="NYC436" s="1208"/>
      <c r="NYD436" s="1209"/>
      <c r="NYE436" s="1209"/>
      <c r="NYF436" s="1209"/>
      <c r="NYG436" s="1209"/>
      <c r="NYH436" s="1210"/>
      <c r="NYI436" s="1211"/>
      <c r="NYJ436" s="1210"/>
      <c r="NYL436" s="1208"/>
      <c r="NYM436" s="1209"/>
      <c r="NYN436" s="1209"/>
      <c r="NYO436" s="1209"/>
      <c r="NYP436" s="1209"/>
      <c r="NYQ436" s="1210"/>
      <c r="NYR436" s="1211"/>
      <c r="NYS436" s="1210"/>
      <c r="NYU436" s="1208"/>
      <c r="NYV436" s="1209"/>
      <c r="NYW436" s="1209"/>
      <c r="NYX436" s="1209"/>
      <c r="NYY436" s="1209"/>
      <c r="NYZ436" s="1210"/>
      <c r="NZA436" s="1211"/>
      <c r="NZB436" s="1210"/>
      <c r="NZD436" s="1208"/>
      <c r="NZE436" s="1209"/>
      <c r="NZF436" s="1209"/>
      <c r="NZG436" s="1209"/>
      <c r="NZH436" s="1209"/>
      <c r="NZI436" s="1210"/>
      <c r="NZJ436" s="1211"/>
      <c r="NZK436" s="1210"/>
      <c r="NZM436" s="1208"/>
      <c r="NZN436" s="1209"/>
      <c r="NZO436" s="1209"/>
      <c r="NZP436" s="1209"/>
      <c r="NZQ436" s="1209"/>
      <c r="NZR436" s="1210"/>
      <c r="NZS436" s="1211"/>
      <c r="NZT436" s="1210"/>
      <c r="NZV436" s="1208"/>
      <c r="NZW436" s="1209"/>
      <c r="NZX436" s="1209"/>
      <c r="NZY436" s="1209"/>
      <c r="NZZ436" s="1209"/>
      <c r="OAA436" s="1210"/>
      <c r="OAB436" s="1211"/>
      <c r="OAC436" s="1210"/>
      <c r="OAE436" s="1208"/>
      <c r="OAF436" s="1209"/>
      <c r="OAG436" s="1209"/>
      <c r="OAH436" s="1209"/>
      <c r="OAI436" s="1209"/>
      <c r="OAJ436" s="1210"/>
      <c r="OAK436" s="1211"/>
      <c r="OAL436" s="1210"/>
      <c r="OAN436" s="1208"/>
      <c r="OAO436" s="1209"/>
      <c r="OAP436" s="1209"/>
      <c r="OAQ436" s="1209"/>
      <c r="OAR436" s="1209"/>
      <c r="OAS436" s="1210"/>
      <c r="OAT436" s="1211"/>
      <c r="OAU436" s="1210"/>
      <c r="OAW436" s="1208"/>
      <c r="OAX436" s="1209"/>
      <c r="OAY436" s="1209"/>
      <c r="OAZ436" s="1209"/>
      <c r="OBA436" s="1209"/>
      <c r="OBB436" s="1210"/>
      <c r="OBC436" s="1211"/>
      <c r="OBD436" s="1210"/>
      <c r="OBF436" s="1208"/>
      <c r="OBG436" s="1209"/>
      <c r="OBH436" s="1209"/>
      <c r="OBI436" s="1209"/>
      <c r="OBJ436" s="1209"/>
      <c r="OBK436" s="1210"/>
      <c r="OBL436" s="1211"/>
      <c r="OBM436" s="1210"/>
      <c r="OBO436" s="1208"/>
      <c r="OBP436" s="1209"/>
      <c r="OBQ436" s="1209"/>
      <c r="OBR436" s="1209"/>
      <c r="OBS436" s="1209"/>
      <c r="OBT436" s="1210"/>
      <c r="OBU436" s="1211"/>
      <c r="OBV436" s="1210"/>
      <c r="OBX436" s="1208"/>
      <c r="OBY436" s="1209"/>
      <c r="OBZ436" s="1209"/>
      <c r="OCA436" s="1209"/>
      <c r="OCB436" s="1209"/>
      <c r="OCC436" s="1210"/>
      <c r="OCD436" s="1211"/>
      <c r="OCE436" s="1210"/>
      <c r="OCG436" s="1208"/>
      <c r="OCH436" s="1209"/>
      <c r="OCI436" s="1209"/>
      <c r="OCJ436" s="1209"/>
      <c r="OCK436" s="1209"/>
      <c r="OCL436" s="1210"/>
      <c r="OCM436" s="1211"/>
      <c r="OCN436" s="1210"/>
      <c r="OCP436" s="1208"/>
      <c r="OCQ436" s="1209"/>
      <c r="OCR436" s="1209"/>
      <c r="OCS436" s="1209"/>
      <c r="OCT436" s="1209"/>
      <c r="OCU436" s="1210"/>
      <c r="OCV436" s="1211"/>
      <c r="OCW436" s="1210"/>
      <c r="OCY436" s="1208"/>
      <c r="OCZ436" s="1209"/>
      <c r="ODA436" s="1209"/>
      <c r="ODB436" s="1209"/>
      <c r="ODC436" s="1209"/>
      <c r="ODD436" s="1210"/>
      <c r="ODE436" s="1211"/>
      <c r="ODF436" s="1210"/>
      <c r="ODH436" s="1208"/>
      <c r="ODI436" s="1209"/>
      <c r="ODJ436" s="1209"/>
      <c r="ODK436" s="1209"/>
      <c r="ODL436" s="1209"/>
      <c r="ODM436" s="1210"/>
      <c r="ODN436" s="1211"/>
      <c r="ODO436" s="1210"/>
      <c r="ODQ436" s="1208"/>
      <c r="ODR436" s="1209"/>
      <c r="ODS436" s="1209"/>
      <c r="ODT436" s="1209"/>
      <c r="ODU436" s="1209"/>
      <c r="ODV436" s="1210"/>
      <c r="ODW436" s="1211"/>
      <c r="ODX436" s="1210"/>
      <c r="ODZ436" s="1208"/>
      <c r="OEA436" s="1209"/>
      <c r="OEB436" s="1209"/>
      <c r="OEC436" s="1209"/>
      <c r="OED436" s="1209"/>
      <c r="OEE436" s="1210"/>
      <c r="OEF436" s="1211"/>
      <c r="OEG436" s="1210"/>
      <c r="OEI436" s="1208"/>
      <c r="OEJ436" s="1209"/>
      <c r="OEK436" s="1209"/>
      <c r="OEL436" s="1209"/>
      <c r="OEM436" s="1209"/>
      <c r="OEN436" s="1210"/>
      <c r="OEO436" s="1211"/>
      <c r="OEP436" s="1210"/>
      <c r="OER436" s="1208"/>
      <c r="OES436" s="1209"/>
      <c r="OET436" s="1209"/>
      <c r="OEU436" s="1209"/>
      <c r="OEV436" s="1209"/>
      <c r="OEW436" s="1210"/>
      <c r="OEX436" s="1211"/>
      <c r="OEY436" s="1210"/>
      <c r="OFA436" s="1208"/>
      <c r="OFB436" s="1209"/>
      <c r="OFC436" s="1209"/>
      <c r="OFD436" s="1209"/>
      <c r="OFE436" s="1209"/>
      <c r="OFF436" s="1210"/>
      <c r="OFG436" s="1211"/>
      <c r="OFH436" s="1210"/>
      <c r="OFJ436" s="1208"/>
      <c r="OFK436" s="1209"/>
      <c r="OFL436" s="1209"/>
      <c r="OFM436" s="1209"/>
      <c r="OFN436" s="1209"/>
      <c r="OFO436" s="1210"/>
      <c r="OFP436" s="1211"/>
      <c r="OFQ436" s="1210"/>
      <c r="OFS436" s="1208"/>
      <c r="OFT436" s="1209"/>
      <c r="OFU436" s="1209"/>
      <c r="OFV436" s="1209"/>
      <c r="OFW436" s="1209"/>
      <c r="OFX436" s="1210"/>
      <c r="OFY436" s="1211"/>
      <c r="OFZ436" s="1210"/>
      <c r="OGB436" s="1208"/>
      <c r="OGC436" s="1209"/>
      <c r="OGD436" s="1209"/>
      <c r="OGE436" s="1209"/>
      <c r="OGF436" s="1209"/>
      <c r="OGG436" s="1210"/>
      <c r="OGH436" s="1211"/>
      <c r="OGI436" s="1210"/>
      <c r="OGK436" s="1208"/>
      <c r="OGL436" s="1209"/>
      <c r="OGM436" s="1209"/>
      <c r="OGN436" s="1209"/>
      <c r="OGO436" s="1209"/>
      <c r="OGP436" s="1210"/>
      <c r="OGQ436" s="1211"/>
      <c r="OGR436" s="1210"/>
      <c r="OGT436" s="1208"/>
      <c r="OGU436" s="1209"/>
      <c r="OGV436" s="1209"/>
      <c r="OGW436" s="1209"/>
      <c r="OGX436" s="1209"/>
      <c r="OGY436" s="1210"/>
      <c r="OGZ436" s="1211"/>
      <c r="OHA436" s="1210"/>
      <c r="OHC436" s="1208"/>
      <c r="OHD436" s="1209"/>
      <c r="OHE436" s="1209"/>
      <c r="OHF436" s="1209"/>
      <c r="OHG436" s="1209"/>
      <c r="OHH436" s="1210"/>
      <c r="OHI436" s="1211"/>
      <c r="OHJ436" s="1210"/>
      <c r="OHL436" s="1208"/>
      <c r="OHM436" s="1209"/>
      <c r="OHN436" s="1209"/>
      <c r="OHO436" s="1209"/>
      <c r="OHP436" s="1209"/>
      <c r="OHQ436" s="1210"/>
      <c r="OHR436" s="1211"/>
      <c r="OHS436" s="1210"/>
      <c r="OHU436" s="1208"/>
      <c r="OHV436" s="1209"/>
      <c r="OHW436" s="1209"/>
      <c r="OHX436" s="1209"/>
      <c r="OHY436" s="1209"/>
      <c r="OHZ436" s="1210"/>
      <c r="OIA436" s="1211"/>
      <c r="OIB436" s="1210"/>
      <c r="OID436" s="1208"/>
      <c r="OIE436" s="1209"/>
      <c r="OIF436" s="1209"/>
      <c r="OIG436" s="1209"/>
      <c r="OIH436" s="1209"/>
      <c r="OII436" s="1210"/>
      <c r="OIJ436" s="1211"/>
      <c r="OIK436" s="1210"/>
      <c r="OIM436" s="1208"/>
      <c r="OIN436" s="1209"/>
      <c r="OIO436" s="1209"/>
      <c r="OIP436" s="1209"/>
      <c r="OIQ436" s="1209"/>
      <c r="OIR436" s="1210"/>
      <c r="OIS436" s="1211"/>
      <c r="OIT436" s="1210"/>
      <c r="OIV436" s="1208"/>
      <c r="OIW436" s="1209"/>
      <c r="OIX436" s="1209"/>
      <c r="OIY436" s="1209"/>
      <c r="OIZ436" s="1209"/>
      <c r="OJA436" s="1210"/>
      <c r="OJB436" s="1211"/>
      <c r="OJC436" s="1210"/>
      <c r="OJE436" s="1208"/>
      <c r="OJF436" s="1209"/>
      <c r="OJG436" s="1209"/>
      <c r="OJH436" s="1209"/>
      <c r="OJI436" s="1209"/>
      <c r="OJJ436" s="1210"/>
      <c r="OJK436" s="1211"/>
      <c r="OJL436" s="1210"/>
      <c r="OJN436" s="1208"/>
      <c r="OJO436" s="1209"/>
      <c r="OJP436" s="1209"/>
      <c r="OJQ436" s="1209"/>
      <c r="OJR436" s="1209"/>
      <c r="OJS436" s="1210"/>
      <c r="OJT436" s="1211"/>
      <c r="OJU436" s="1210"/>
      <c r="OJW436" s="1208"/>
      <c r="OJX436" s="1209"/>
      <c r="OJY436" s="1209"/>
      <c r="OJZ436" s="1209"/>
      <c r="OKA436" s="1209"/>
      <c r="OKB436" s="1210"/>
      <c r="OKC436" s="1211"/>
      <c r="OKD436" s="1210"/>
      <c r="OKF436" s="1208"/>
      <c r="OKG436" s="1209"/>
      <c r="OKH436" s="1209"/>
      <c r="OKI436" s="1209"/>
      <c r="OKJ436" s="1209"/>
      <c r="OKK436" s="1210"/>
      <c r="OKL436" s="1211"/>
      <c r="OKM436" s="1210"/>
      <c r="OKO436" s="1208"/>
      <c r="OKP436" s="1209"/>
      <c r="OKQ436" s="1209"/>
      <c r="OKR436" s="1209"/>
      <c r="OKS436" s="1209"/>
      <c r="OKT436" s="1210"/>
      <c r="OKU436" s="1211"/>
      <c r="OKV436" s="1210"/>
      <c r="OKX436" s="1208"/>
      <c r="OKY436" s="1209"/>
      <c r="OKZ436" s="1209"/>
      <c r="OLA436" s="1209"/>
      <c r="OLB436" s="1209"/>
      <c r="OLC436" s="1210"/>
      <c r="OLD436" s="1211"/>
      <c r="OLE436" s="1210"/>
      <c r="OLG436" s="1208"/>
      <c r="OLH436" s="1209"/>
      <c r="OLI436" s="1209"/>
      <c r="OLJ436" s="1209"/>
      <c r="OLK436" s="1209"/>
      <c r="OLL436" s="1210"/>
      <c r="OLM436" s="1211"/>
      <c r="OLN436" s="1210"/>
      <c r="OLP436" s="1208"/>
      <c r="OLQ436" s="1209"/>
      <c r="OLR436" s="1209"/>
      <c r="OLS436" s="1209"/>
      <c r="OLT436" s="1209"/>
      <c r="OLU436" s="1210"/>
      <c r="OLV436" s="1211"/>
      <c r="OLW436" s="1210"/>
      <c r="OLY436" s="1208"/>
      <c r="OLZ436" s="1209"/>
      <c r="OMA436" s="1209"/>
      <c r="OMB436" s="1209"/>
      <c r="OMC436" s="1209"/>
      <c r="OMD436" s="1210"/>
      <c r="OME436" s="1211"/>
      <c r="OMF436" s="1210"/>
      <c r="OMH436" s="1208"/>
      <c r="OMI436" s="1209"/>
      <c r="OMJ436" s="1209"/>
      <c r="OMK436" s="1209"/>
      <c r="OML436" s="1209"/>
      <c r="OMM436" s="1210"/>
      <c r="OMN436" s="1211"/>
      <c r="OMO436" s="1210"/>
      <c r="OMQ436" s="1208"/>
      <c r="OMR436" s="1209"/>
      <c r="OMS436" s="1209"/>
      <c r="OMT436" s="1209"/>
      <c r="OMU436" s="1209"/>
      <c r="OMV436" s="1210"/>
      <c r="OMW436" s="1211"/>
      <c r="OMX436" s="1210"/>
      <c r="OMZ436" s="1208"/>
      <c r="ONA436" s="1209"/>
      <c r="ONB436" s="1209"/>
      <c r="ONC436" s="1209"/>
      <c r="OND436" s="1209"/>
      <c r="ONE436" s="1210"/>
      <c r="ONF436" s="1211"/>
      <c r="ONG436" s="1210"/>
      <c r="ONI436" s="1208"/>
      <c r="ONJ436" s="1209"/>
      <c r="ONK436" s="1209"/>
      <c r="ONL436" s="1209"/>
      <c r="ONM436" s="1209"/>
      <c r="ONN436" s="1210"/>
      <c r="ONO436" s="1211"/>
      <c r="ONP436" s="1210"/>
      <c r="ONR436" s="1208"/>
      <c r="ONS436" s="1209"/>
      <c r="ONT436" s="1209"/>
      <c r="ONU436" s="1209"/>
      <c r="ONV436" s="1209"/>
      <c r="ONW436" s="1210"/>
      <c r="ONX436" s="1211"/>
      <c r="ONY436" s="1210"/>
      <c r="OOA436" s="1208"/>
      <c r="OOB436" s="1209"/>
      <c r="OOC436" s="1209"/>
      <c r="OOD436" s="1209"/>
      <c r="OOE436" s="1209"/>
      <c r="OOF436" s="1210"/>
      <c r="OOG436" s="1211"/>
      <c r="OOH436" s="1210"/>
      <c r="OOJ436" s="1208"/>
      <c r="OOK436" s="1209"/>
      <c r="OOL436" s="1209"/>
      <c r="OOM436" s="1209"/>
      <c r="OON436" s="1209"/>
      <c r="OOO436" s="1210"/>
      <c r="OOP436" s="1211"/>
      <c r="OOQ436" s="1210"/>
      <c r="OOS436" s="1208"/>
      <c r="OOT436" s="1209"/>
      <c r="OOU436" s="1209"/>
      <c r="OOV436" s="1209"/>
      <c r="OOW436" s="1209"/>
      <c r="OOX436" s="1210"/>
      <c r="OOY436" s="1211"/>
      <c r="OOZ436" s="1210"/>
      <c r="OPB436" s="1208"/>
      <c r="OPC436" s="1209"/>
      <c r="OPD436" s="1209"/>
      <c r="OPE436" s="1209"/>
      <c r="OPF436" s="1209"/>
      <c r="OPG436" s="1210"/>
      <c r="OPH436" s="1211"/>
      <c r="OPI436" s="1210"/>
      <c r="OPK436" s="1208"/>
      <c r="OPL436" s="1209"/>
      <c r="OPM436" s="1209"/>
      <c r="OPN436" s="1209"/>
      <c r="OPO436" s="1209"/>
      <c r="OPP436" s="1210"/>
      <c r="OPQ436" s="1211"/>
      <c r="OPR436" s="1210"/>
      <c r="OPT436" s="1208"/>
      <c r="OPU436" s="1209"/>
      <c r="OPV436" s="1209"/>
      <c r="OPW436" s="1209"/>
      <c r="OPX436" s="1209"/>
      <c r="OPY436" s="1210"/>
      <c r="OPZ436" s="1211"/>
      <c r="OQA436" s="1210"/>
      <c r="OQC436" s="1208"/>
      <c r="OQD436" s="1209"/>
      <c r="OQE436" s="1209"/>
      <c r="OQF436" s="1209"/>
      <c r="OQG436" s="1209"/>
      <c r="OQH436" s="1210"/>
      <c r="OQI436" s="1211"/>
      <c r="OQJ436" s="1210"/>
      <c r="OQL436" s="1208"/>
      <c r="OQM436" s="1209"/>
      <c r="OQN436" s="1209"/>
      <c r="OQO436" s="1209"/>
      <c r="OQP436" s="1209"/>
      <c r="OQQ436" s="1210"/>
      <c r="OQR436" s="1211"/>
      <c r="OQS436" s="1210"/>
      <c r="OQU436" s="1208"/>
      <c r="OQV436" s="1209"/>
      <c r="OQW436" s="1209"/>
      <c r="OQX436" s="1209"/>
      <c r="OQY436" s="1209"/>
      <c r="OQZ436" s="1210"/>
      <c r="ORA436" s="1211"/>
      <c r="ORB436" s="1210"/>
      <c r="ORD436" s="1208"/>
      <c r="ORE436" s="1209"/>
      <c r="ORF436" s="1209"/>
      <c r="ORG436" s="1209"/>
      <c r="ORH436" s="1209"/>
      <c r="ORI436" s="1210"/>
      <c r="ORJ436" s="1211"/>
      <c r="ORK436" s="1210"/>
      <c r="ORM436" s="1208"/>
      <c r="ORN436" s="1209"/>
      <c r="ORO436" s="1209"/>
      <c r="ORP436" s="1209"/>
      <c r="ORQ436" s="1209"/>
      <c r="ORR436" s="1210"/>
      <c r="ORS436" s="1211"/>
      <c r="ORT436" s="1210"/>
      <c r="ORV436" s="1208"/>
      <c r="ORW436" s="1209"/>
      <c r="ORX436" s="1209"/>
      <c r="ORY436" s="1209"/>
      <c r="ORZ436" s="1209"/>
      <c r="OSA436" s="1210"/>
      <c r="OSB436" s="1211"/>
      <c r="OSC436" s="1210"/>
      <c r="OSE436" s="1208"/>
      <c r="OSF436" s="1209"/>
      <c r="OSG436" s="1209"/>
      <c r="OSH436" s="1209"/>
      <c r="OSI436" s="1209"/>
      <c r="OSJ436" s="1210"/>
      <c r="OSK436" s="1211"/>
      <c r="OSL436" s="1210"/>
      <c r="OSN436" s="1208"/>
      <c r="OSO436" s="1209"/>
      <c r="OSP436" s="1209"/>
      <c r="OSQ436" s="1209"/>
      <c r="OSR436" s="1209"/>
      <c r="OSS436" s="1210"/>
      <c r="OST436" s="1211"/>
      <c r="OSU436" s="1210"/>
      <c r="OSW436" s="1208"/>
      <c r="OSX436" s="1209"/>
      <c r="OSY436" s="1209"/>
      <c r="OSZ436" s="1209"/>
      <c r="OTA436" s="1209"/>
      <c r="OTB436" s="1210"/>
      <c r="OTC436" s="1211"/>
      <c r="OTD436" s="1210"/>
      <c r="OTF436" s="1208"/>
      <c r="OTG436" s="1209"/>
      <c r="OTH436" s="1209"/>
      <c r="OTI436" s="1209"/>
      <c r="OTJ436" s="1209"/>
      <c r="OTK436" s="1210"/>
      <c r="OTL436" s="1211"/>
      <c r="OTM436" s="1210"/>
      <c r="OTO436" s="1208"/>
      <c r="OTP436" s="1209"/>
      <c r="OTQ436" s="1209"/>
      <c r="OTR436" s="1209"/>
      <c r="OTS436" s="1209"/>
      <c r="OTT436" s="1210"/>
      <c r="OTU436" s="1211"/>
      <c r="OTV436" s="1210"/>
      <c r="OTX436" s="1208"/>
      <c r="OTY436" s="1209"/>
      <c r="OTZ436" s="1209"/>
      <c r="OUA436" s="1209"/>
      <c r="OUB436" s="1209"/>
      <c r="OUC436" s="1210"/>
      <c r="OUD436" s="1211"/>
      <c r="OUE436" s="1210"/>
      <c r="OUG436" s="1208"/>
      <c r="OUH436" s="1209"/>
      <c r="OUI436" s="1209"/>
      <c r="OUJ436" s="1209"/>
      <c r="OUK436" s="1209"/>
      <c r="OUL436" s="1210"/>
      <c r="OUM436" s="1211"/>
      <c r="OUN436" s="1210"/>
      <c r="OUP436" s="1208"/>
      <c r="OUQ436" s="1209"/>
      <c r="OUR436" s="1209"/>
      <c r="OUS436" s="1209"/>
      <c r="OUT436" s="1209"/>
      <c r="OUU436" s="1210"/>
      <c r="OUV436" s="1211"/>
      <c r="OUW436" s="1210"/>
      <c r="OUY436" s="1208"/>
      <c r="OUZ436" s="1209"/>
      <c r="OVA436" s="1209"/>
      <c r="OVB436" s="1209"/>
      <c r="OVC436" s="1209"/>
      <c r="OVD436" s="1210"/>
      <c r="OVE436" s="1211"/>
      <c r="OVF436" s="1210"/>
      <c r="OVH436" s="1208"/>
      <c r="OVI436" s="1209"/>
      <c r="OVJ436" s="1209"/>
      <c r="OVK436" s="1209"/>
      <c r="OVL436" s="1209"/>
      <c r="OVM436" s="1210"/>
      <c r="OVN436" s="1211"/>
      <c r="OVO436" s="1210"/>
      <c r="OVQ436" s="1208"/>
      <c r="OVR436" s="1209"/>
      <c r="OVS436" s="1209"/>
      <c r="OVT436" s="1209"/>
      <c r="OVU436" s="1209"/>
      <c r="OVV436" s="1210"/>
      <c r="OVW436" s="1211"/>
      <c r="OVX436" s="1210"/>
      <c r="OVZ436" s="1208"/>
      <c r="OWA436" s="1209"/>
      <c r="OWB436" s="1209"/>
      <c r="OWC436" s="1209"/>
      <c r="OWD436" s="1209"/>
      <c r="OWE436" s="1210"/>
      <c r="OWF436" s="1211"/>
      <c r="OWG436" s="1210"/>
      <c r="OWI436" s="1208"/>
      <c r="OWJ436" s="1209"/>
      <c r="OWK436" s="1209"/>
      <c r="OWL436" s="1209"/>
      <c r="OWM436" s="1209"/>
      <c r="OWN436" s="1210"/>
      <c r="OWO436" s="1211"/>
      <c r="OWP436" s="1210"/>
      <c r="OWR436" s="1208"/>
      <c r="OWS436" s="1209"/>
      <c r="OWT436" s="1209"/>
      <c r="OWU436" s="1209"/>
      <c r="OWV436" s="1209"/>
      <c r="OWW436" s="1210"/>
      <c r="OWX436" s="1211"/>
      <c r="OWY436" s="1210"/>
      <c r="OXA436" s="1208"/>
      <c r="OXB436" s="1209"/>
      <c r="OXC436" s="1209"/>
      <c r="OXD436" s="1209"/>
      <c r="OXE436" s="1209"/>
      <c r="OXF436" s="1210"/>
      <c r="OXG436" s="1211"/>
      <c r="OXH436" s="1210"/>
      <c r="OXJ436" s="1208"/>
      <c r="OXK436" s="1209"/>
      <c r="OXL436" s="1209"/>
      <c r="OXM436" s="1209"/>
      <c r="OXN436" s="1209"/>
      <c r="OXO436" s="1210"/>
      <c r="OXP436" s="1211"/>
      <c r="OXQ436" s="1210"/>
      <c r="OXS436" s="1208"/>
      <c r="OXT436" s="1209"/>
      <c r="OXU436" s="1209"/>
      <c r="OXV436" s="1209"/>
      <c r="OXW436" s="1209"/>
      <c r="OXX436" s="1210"/>
      <c r="OXY436" s="1211"/>
      <c r="OXZ436" s="1210"/>
      <c r="OYB436" s="1208"/>
      <c r="OYC436" s="1209"/>
      <c r="OYD436" s="1209"/>
      <c r="OYE436" s="1209"/>
      <c r="OYF436" s="1209"/>
      <c r="OYG436" s="1210"/>
      <c r="OYH436" s="1211"/>
      <c r="OYI436" s="1210"/>
      <c r="OYK436" s="1208"/>
      <c r="OYL436" s="1209"/>
      <c r="OYM436" s="1209"/>
      <c r="OYN436" s="1209"/>
      <c r="OYO436" s="1209"/>
      <c r="OYP436" s="1210"/>
      <c r="OYQ436" s="1211"/>
      <c r="OYR436" s="1210"/>
      <c r="OYT436" s="1208"/>
      <c r="OYU436" s="1209"/>
      <c r="OYV436" s="1209"/>
      <c r="OYW436" s="1209"/>
      <c r="OYX436" s="1209"/>
      <c r="OYY436" s="1210"/>
      <c r="OYZ436" s="1211"/>
      <c r="OZA436" s="1210"/>
      <c r="OZC436" s="1208"/>
      <c r="OZD436" s="1209"/>
      <c r="OZE436" s="1209"/>
      <c r="OZF436" s="1209"/>
      <c r="OZG436" s="1209"/>
      <c r="OZH436" s="1210"/>
      <c r="OZI436" s="1211"/>
      <c r="OZJ436" s="1210"/>
      <c r="OZL436" s="1208"/>
      <c r="OZM436" s="1209"/>
      <c r="OZN436" s="1209"/>
      <c r="OZO436" s="1209"/>
      <c r="OZP436" s="1209"/>
      <c r="OZQ436" s="1210"/>
      <c r="OZR436" s="1211"/>
      <c r="OZS436" s="1210"/>
      <c r="OZU436" s="1208"/>
      <c r="OZV436" s="1209"/>
      <c r="OZW436" s="1209"/>
      <c r="OZX436" s="1209"/>
      <c r="OZY436" s="1209"/>
      <c r="OZZ436" s="1210"/>
      <c r="PAA436" s="1211"/>
      <c r="PAB436" s="1210"/>
      <c r="PAD436" s="1208"/>
      <c r="PAE436" s="1209"/>
      <c r="PAF436" s="1209"/>
      <c r="PAG436" s="1209"/>
      <c r="PAH436" s="1209"/>
      <c r="PAI436" s="1210"/>
      <c r="PAJ436" s="1211"/>
      <c r="PAK436" s="1210"/>
      <c r="PAM436" s="1208"/>
      <c r="PAN436" s="1209"/>
      <c r="PAO436" s="1209"/>
      <c r="PAP436" s="1209"/>
      <c r="PAQ436" s="1209"/>
      <c r="PAR436" s="1210"/>
      <c r="PAS436" s="1211"/>
      <c r="PAT436" s="1210"/>
      <c r="PAV436" s="1208"/>
      <c r="PAW436" s="1209"/>
      <c r="PAX436" s="1209"/>
      <c r="PAY436" s="1209"/>
      <c r="PAZ436" s="1209"/>
      <c r="PBA436" s="1210"/>
      <c r="PBB436" s="1211"/>
      <c r="PBC436" s="1210"/>
      <c r="PBE436" s="1208"/>
      <c r="PBF436" s="1209"/>
      <c r="PBG436" s="1209"/>
      <c r="PBH436" s="1209"/>
      <c r="PBI436" s="1209"/>
      <c r="PBJ436" s="1210"/>
      <c r="PBK436" s="1211"/>
      <c r="PBL436" s="1210"/>
      <c r="PBN436" s="1208"/>
      <c r="PBO436" s="1209"/>
      <c r="PBP436" s="1209"/>
      <c r="PBQ436" s="1209"/>
      <c r="PBR436" s="1209"/>
      <c r="PBS436" s="1210"/>
      <c r="PBT436" s="1211"/>
      <c r="PBU436" s="1210"/>
      <c r="PBW436" s="1208"/>
      <c r="PBX436" s="1209"/>
      <c r="PBY436" s="1209"/>
      <c r="PBZ436" s="1209"/>
      <c r="PCA436" s="1209"/>
      <c r="PCB436" s="1210"/>
      <c r="PCC436" s="1211"/>
      <c r="PCD436" s="1210"/>
      <c r="PCF436" s="1208"/>
      <c r="PCG436" s="1209"/>
      <c r="PCH436" s="1209"/>
      <c r="PCI436" s="1209"/>
      <c r="PCJ436" s="1209"/>
      <c r="PCK436" s="1210"/>
      <c r="PCL436" s="1211"/>
      <c r="PCM436" s="1210"/>
      <c r="PCO436" s="1208"/>
      <c r="PCP436" s="1209"/>
      <c r="PCQ436" s="1209"/>
      <c r="PCR436" s="1209"/>
      <c r="PCS436" s="1209"/>
      <c r="PCT436" s="1210"/>
      <c r="PCU436" s="1211"/>
      <c r="PCV436" s="1210"/>
      <c r="PCX436" s="1208"/>
      <c r="PCY436" s="1209"/>
      <c r="PCZ436" s="1209"/>
      <c r="PDA436" s="1209"/>
      <c r="PDB436" s="1209"/>
      <c r="PDC436" s="1210"/>
      <c r="PDD436" s="1211"/>
      <c r="PDE436" s="1210"/>
      <c r="PDG436" s="1208"/>
      <c r="PDH436" s="1209"/>
      <c r="PDI436" s="1209"/>
      <c r="PDJ436" s="1209"/>
      <c r="PDK436" s="1209"/>
      <c r="PDL436" s="1210"/>
      <c r="PDM436" s="1211"/>
      <c r="PDN436" s="1210"/>
      <c r="PDP436" s="1208"/>
      <c r="PDQ436" s="1209"/>
      <c r="PDR436" s="1209"/>
      <c r="PDS436" s="1209"/>
      <c r="PDT436" s="1209"/>
      <c r="PDU436" s="1210"/>
      <c r="PDV436" s="1211"/>
      <c r="PDW436" s="1210"/>
      <c r="PDY436" s="1208"/>
      <c r="PDZ436" s="1209"/>
      <c r="PEA436" s="1209"/>
      <c r="PEB436" s="1209"/>
      <c r="PEC436" s="1209"/>
      <c r="PED436" s="1210"/>
      <c r="PEE436" s="1211"/>
      <c r="PEF436" s="1210"/>
      <c r="PEH436" s="1208"/>
      <c r="PEI436" s="1209"/>
      <c r="PEJ436" s="1209"/>
      <c r="PEK436" s="1209"/>
      <c r="PEL436" s="1209"/>
      <c r="PEM436" s="1210"/>
      <c r="PEN436" s="1211"/>
      <c r="PEO436" s="1210"/>
      <c r="PEQ436" s="1208"/>
      <c r="PER436" s="1209"/>
      <c r="PES436" s="1209"/>
      <c r="PET436" s="1209"/>
      <c r="PEU436" s="1209"/>
      <c r="PEV436" s="1210"/>
      <c r="PEW436" s="1211"/>
      <c r="PEX436" s="1210"/>
      <c r="PEZ436" s="1208"/>
      <c r="PFA436" s="1209"/>
      <c r="PFB436" s="1209"/>
      <c r="PFC436" s="1209"/>
      <c r="PFD436" s="1209"/>
      <c r="PFE436" s="1210"/>
      <c r="PFF436" s="1211"/>
      <c r="PFG436" s="1210"/>
      <c r="PFI436" s="1208"/>
      <c r="PFJ436" s="1209"/>
      <c r="PFK436" s="1209"/>
      <c r="PFL436" s="1209"/>
      <c r="PFM436" s="1209"/>
      <c r="PFN436" s="1210"/>
      <c r="PFO436" s="1211"/>
      <c r="PFP436" s="1210"/>
      <c r="PFR436" s="1208"/>
      <c r="PFS436" s="1209"/>
      <c r="PFT436" s="1209"/>
      <c r="PFU436" s="1209"/>
      <c r="PFV436" s="1209"/>
      <c r="PFW436" s="1210"/>
      <c r="PFX436" s="1211"/>
      <c r="PFY436" s="1210"/>
      <c r="PGA436" s="1208"/>
      <c r="PGB436" s="1209"/>
      <c r="PGC436" s="1209"/>
      <c r="PGD436" s="1209"/>
      <c r="PGE436" s="1209"/>
      <c r="PGF436" s="1210"/>
      <c r="PGG436" s="1211"/>
      <c r="PGH436" s="1210"/>
      <c r="PGJ436" s="1208"/>
      <c r="PGK436" s="1209"/>
      <c r="PGL436" s="1209"/>
      <c r="PGM436" s="1209"/>
      <c r="PGN436" s="1209"/>
      <c r="PGO436" s="1210"/>
      <c r="PGP436" s="1211"/>
      <c r="PGQ436" s="1210"/>
      <c r="PGS436" s="1208"/>
      <c r="PGT436" s="1209"/>
      <c r="PGU436" s="1209"/>
      <c r="PGV436" s="1209"/>
      <c r="PGW436" s="1209"/>
      <c r="PGX436" s="1210"/>
      <c r="PGY436" s="1211"/>
      <c r="PGZ436" s="1210"/>
      <c r="PHB436" s="1208"/>
      <c r="PHC436" s="1209"/>
      <c r="PHD436" s="1209"/>
      <c r="PHE436" s="1209"/>
      <c r="PHF436" s="1209"/>
      <c r="PHG436" s="1210"/>
      <c r="PHH436" s="1211"/>
      <c r="PHI436" s="1210"/>
      <c r="PHK436" s="1208"/>
      <c r="PHL436" s="1209"/>
      <c r="PHM436" s="1209"/>
      <c r="PHN436" s="1209"/>
      <c r="PHO436" s="1209"/>
      <c r="PHP436" s="1210"/>
      <c r="PHQ436" s="1211"/>
      <c r="PHR436" s="1210"/>
      <c r="PHT436" s="1208"/>
      <c r="PHU436" s="1209"/>
      <c r="PHV436" s="1209"/>
      <c r="PHW436" s="1209"/>
      <c r="PHX436" s="1209"/>
      <c r="PHY436" s="1210"/>
      <c r="PHZ436" s="1211"/>
      <c r="PIA436" s="1210"/>
      <c r="PIC436" s="1208"/>
      <c r="PID436" s="1209"/>
      <c r="PIE436" s="1209"/>
      <c r="PIF436" s="1209"/>
      <c r="PIG436" s="1209"/>
      <c r="PIH436" s="1210"/>
      <c r="PII436" s="1211"/>
      <c r="PIJ436" s="1210"/>
      <c r="PIL436" s="1208"/>
      <c r="PIM436" s="1209"/>
      <c r="PIN436" s="1209"/>
      <c r="PIO436" s="1209"/>
      <c r="PIP436" s="1209"/>
      <c r="PIQ436" s="1210"/>
      <c r="PIR436" s="1211"/>
      <c r="PIS436" s="1210"/>
      <c r="PIU436" s="1208"/>
      <c r="PIV436" s="1209"/>
      <c r="PIW436" s="1209"/>
      <c r="PIX436" s="1209"/>
      <c r="PIY436" s="1209"/>
      <c r="PIZ436" s="1210"/>
      <c r="PJA436" s="1211"/>
      <c r="PJB436" s="1210"/>
      <c r="PJD436" s="1208"/>
      <c r="PJE436" s="1209"/>
      <c r="PJF436" s="1209"/>
      <c r="PJG436" s="1209"/>
      <c r="PJH436" s="1209"/>
      <c r="PJI436" s="1210"/>
      <c r="PJJ436" s="1211"/>
      <c r="PJK436" s="1210"/>
      <c r="PJM436" s="1208"/>
      <c r="PJN436" s="1209"/>
      <c r="PJO436" s="1209"/>
      <c r="PJP436" s="1209"/>
      <c r="PJQ436" s="1209"/>
      <c r="PJR436" s="1210"/>
      <c r="PJS436" s="1211"/>
      <c r="PJT436" s="1210"/>
      <c r="PJV436" s="1208"/>
      <c r="PJW436" s="1209"/>
      <c r="PJX436" s="1209"/>
      <c r="PJY436" s="1209"/>
      <c r="PJZ436" s="1209"/>
      <c r="PKA436" s="1210"/>
      <c r="PKB436" s="1211"/>
      <c r="PKC436" s="1210"/>
      <c r="PKE436" s="1208"/>
      <c r="PKF436" s="1209"/>
      <c r="PKG436" s="1209"/>
      <c r="PKH436" s="1209"/>
      <c r="PKI436" s="1209"/>
      <c r="PKJ436" s="1210"/>
      <c r="PKK436" s="1211"/>
      <c r="PKL436" s="1210"/>
      <c r="PKN436" s="1208"/>
      <c r="PKO436" s="1209"/>
      <c r="PKP436" s="1209"/>
      <c r="PKQ436" s="1209"/>
      <c r="PKR436" s="1209"/>
      <c r="PKS436" s="1210"/>
      <c r="PKT436" s="1211"/>
      <c r="PKU436" s="1210"/>
      <c r="PKW436" s="1208"/>
      <c r="PKX436" s="1209"/>
      <c r="PKY436" s="1209"/>
      <c r="PKZ436" s="1209"/>
      <c r="PLA436" s="1209"/>
      <c r="PLB436" s="1210"/>
      <c r="PLC436" s="1211"/>
      <c r="PLD436" s="1210"/>
      <c r="PLF436" s="1208"/>
      <c r="PLG436" s="1209"/>
      <c r="PLH436" s="1209"/>
      <c r="PLI436" s="1209"/>
      <c r="PLJ436" s="1209"/>
      <c r="PLK436" s="1210"/>
      <c r="PLL436" s="1211"/>
      <c r="PLM436" s="1210"/>
      <c r="PLO436" s="1208"/>
      <c r="PLP436" s="1209"/>
      <c r="PLQ436" s="1209"/>
      <c r="PLR436" s="1209"/>
      <c r="PLS436" s="1209"/>
      <c r="PLT436" s="1210"/>
      <c r="PLU436" s="1211"/>
      <c r="PLV436" s="1210"/>
      <c r="PLX436" s="1208"/>
      <c r="PLY436" s="1209"/>
      <c r="PLZ436" s="1209"/>
      <c r="PMA436" s="1209"/>
      <c r="PMB436" s="1209"/>
      <c r="PMC436" s="1210"/>
      <c r="PMD436" s="1211"/>
      <c r="PME436" s="1210"/>
      <c r="PMG436" s="1208"/>
      <c r="PMH436" s="1209"/>
      <c r="PMI436" s="1209"/>
      <c r="PMJ436" s="1209"/>
      <c r="PMK436" s="1209"/>
      <c r="PML436" s="1210"/>
      <c r="PMM436" s="1211"/>
      <c r="PMN436" s="1210"/>
      <c r="PMP436" s="1208"/>
      <c r="PMQ436" s="1209"/>
      <c r="PMR436" s="1209"/>
      <c r="PMS436" s="1209"/>
      <c r="PMT436" s="1209"/>
      <c r="PMU436" s="1210"/>
      <c r="PMV436" s="1211"/>
      <c r="PMW436" s="1210"/>
      <c r="PMY436" s="1208"/>
      <c r="PMZ436" s="1209"/>
      <c r="PNA436" s="1209"/>
      <c r="PNB436" s="1209"/>
      <c r="PNC436" s="1209"/>
      <c r="PND436" s="1210"/>
      <c r="PNE436" s="1211"/>
      <c r="PNF436" s="1210"/>
      <c r="PNH436" s="1208"/>
      <c r="PNI436" s="1209"/>
      <c r="PNJ436" s="1209"/>
      <c r="PNK436" s="1209"/>
      <c r="PNL436" s="1209"/>
      <c r="PNM436" s="1210"/>
      <c r="PNN436" s="1211"/>
      <c r="PNO436" s="1210"/>
      <c r="PNQ436" s="1208"/>
      <c r="PNR436" s="1209"/>
      <c r="PNS436" s="1209"/>
      <c r="PNT436" s="1209"/>
      <c r="PNU436" s="1209"/>
      <c r="PNV436" s="1210"/>
      <c r="PNW436" s="1211"/>
      <c r="PNX436" s="1210"/>
      <c r="PNZ436" s="1208"/>
      <c r="POA436" s="1209"/>
      <c r="POB436" s="1209"/>
      <c r="POC436" s="1209"/>
      <c r="POD436" s="1209"/>
      <c r="POE436" s="1210"/>
      <c r="POF436" s="1211"/>
      <c r="POG436" s="1210"/>
      <c r="POI436" s="1208"/>
      <c r="POJ436" s="1209"/>
      <c r="POK436" s="1209"/>
      <c r="POL436" s="1209"/>
      <c r="POM436" s="1209"/>
      <c r="PON436" s="1210"/>
      <c r="POO436" s="1211"/>
      <c r="POP436" s="1210"/>
      <c r="POR436" s="1208"/>
      <c r="POS436" s="1209"/>
      <c r="POT436" s="1209"/>
      <c r="POU436" s="1209"/>
      <c r="POV436" s="1209"/>
      <c r="POW436" s="1210"/>
      <c r="POX436" s="1211"/>
      <c r="POY436" s="1210"/>
      <c r="PPA436" s="1208"/>
      <c r="PPB436" s="1209"/>
      <c r="PPC436" s="1209"/>
      <c r="PPD436" s="1209"/>
      <c r="PPE436" s="1209"/>
      <c r="PPF436" s="1210"/>
      <c r="PPG436" s="1211"/>
      <c r="PPH436" s="1210"/>
      <c r="PPJ436" s="1208"/>
      <c r="PPK436" s="1209"/>
      <c r="PPL436" s="1209"/>
      <c r="PPM436" s="1209"/>
      <c r="PPN436" s="1209"/>
      <c r="PPO436" s="1210"/>
      <c r="PPP436" s="1211"/>
      <c r="PPQ436" s="1210"/>
      <c r="PPS436" s="1208"/>
      <c r="PPT436" s="1209"/>
      <c r="PPU436" s="1209"/>
      <c r="PPV436" s="1209"/>
      <c r="PPW436" s="1209"/>
      <c r="PPX436" s="1210"/>
      <c r="PPY436" s="1211"/>
      <c r="PPZ436" s="1210"/>
      <c r="PQB436" s="1208"/>
      <c r="PQC436" s="1209"/>
      <c r="PQD436" s="1209"/>
      <c r="PQE436" s="1209"/>
      <c r="PQF436" s="1209"/>
      <c r="PQG436" s="1210"/>
      <c r="PQH436" s="1211"/>
      <c r="PQI436" s="1210"/>
      <c r="PQK436" s="1208"/>
      <c r="PQL436" s="1209"/>
      <c r="PQM436" s="1209"/>
      <c r="PQN436" s="1209"/>
      <c r="PQO436" s="1209"/>
      <c r="PQP436" s="1210"/>
      <c r="PQQ436" s="1211"/>
      <c r="PQR436" s="1210"/>
      <c r="PQT436" s="1208"/>
      <c r="PQU436" s="1209"/>
      <c r="PQV436" s="1209"/>
      <c r="PQW436" s="1209"/>
      <c r="PQX436" s="1209"/>
      <c r="PQY436" s="1210"/>
      <c r="PQZ436" s="1211"/>
      <c r="PRA436" s="1210"/>
      <c r="PRC436" s="1208"/>
      <c r="PRD436" s="1209"/>
      <c r="PRE436" s="1209"/>
      <c r="PRF436" s="1209"/>
      <c r="PRG436" s="1209"/>
      <c r="PRH436" s="1210"/>
      <c r="PRI436" s="1211"/>
      <c r="PRJ436" s="1210"/>
      <c r="PRL436" s="1208"/>
      <c r="PRM436" s="1209"/>
      <c r="PRN436" s="1209"/>
      <c r="PRO436" s="1209"/>
      <c r="PRP436" s="1209"/>
      <c r="PRQ436" s="1210"/>
      <c r="PRR436" s="1211"/>
      <c r="PRS436" s="1210"/>
      <c r="PRU436" s="1208"/>
      <c r="PRV436" s="1209"/>
      <c r="PRW436" s="1209"/>
      <c r="PRX436" s="1209"/>
      <c r="PRY436" s="1209"/>
      <c r="PRZ436" s="1210"/>
      <c r="PSA436" s="1211"/>
      <c r="PSB436" s="1210"/>
      <c r="PSD436" s="1208"/>
      <c r="PSE436" s="1209"/>
      <c r="PSF436" s="1209"/>
      <c r="PSG436" s="1209"/>
      <c r="PSH436" s="1209"/>
      <c r="PSI436" s="1210"/>
      <c r="PSJ436" s="1211"/>
      <c r="PSK436" s="1210"/>
      <c r="PSM436" s="1208"/>
      <c r="PSN436" s="1209"/>
      <c r="PSO436" s="1209"/>
      <c r="PSP436" s="1209"/>
      <c r="PSQ436" s="1209"/>
      <c r="PSR436" s="1210"/>
      <c r="PSS436" s="1211"/>
      <c r="PST436" s="1210"/>
      <c r="PSV436" s="1208"/>
      <c r="PSW436" s="1209"/>
      <c r="PSX436" s="1209"/>
      <c r="PSY436" s="1209"/>
      <c r="PSZ436" s="1209"/>
      <c r="PTA436" s="1210"/>
      <c r="PTB436" s="1211"/>
      <c r="PTC436" s="1210"/>
      <c r="PTE436" s="1208"/>
      <c r="PTF436" s="1209"/>
      <c r="PTG436" s="1209"/>
      <c r="PTH436" s="1209"/>
      <c r="PTI436" s="1209"/>
      <c r="PTJ436" s="1210"/>
      <c r="PTK436" s="1211"/>
      <c r="PTL436" s="1210"/>
      <c r="PTN436" s="1208"/>
      <c r="PTO436" s="1209"/>
      <c r="PTP436" s="1209"/>
      <c r="PTQ436" s="1209"/>
      <c r="PTR436" s="1209"/>
      <c r="PTS436" s="1210"/>
      <c r="PTT436" s="1211"/>
      <c r="PTU436" s="1210"/>
      <c r="PTW436" s="1208"/>
      <c r="PTX436" s="1209"/>
      <c r="PTY436" s="1209"/>
      <c r="PTZ436" s="1209"/>
      <c r="PUA436" s="1209"/>
      <c r="PUB436" s="1210"/>
      <c r="PUC436" s="1211"/>
      <c r="PUD436" s="1210"/>
      <c r="PUF436" s="1208"/>
      <c r="PUG436" s="1209"/>
      <c r="PUH436" s="1209"/>
      <c r="PUI436" s="1209"/>
      <c r="PUJ436" s="1209"/>
      <c r="PUK436" s="1210"/>
      <c r="PUL436" s="1211"/>
      <c r="PUM436" s="1210"/>
      <c r="PUO436" s="1208"/>
      <c r="PUP436" s="1209"/>
      <c r="PUQ436" s="1209"/>
      <c r="PUR436" s="1209"/>
      <c r="PUS436" s="1209"/>
      <c r="PUT436" s="1210"/>
      <c r="PUU436" s="1211"/>
      <c r="PUV436" s="1210"/>
      <c r="PUX436" s="1208"/>
      <c r="PUY436" s="1209"/>
      <c r="PUZ436" s="1209"/>
      <c r="PVA436" s="1209"/>
      <c r="PVB436" s="1209"/>
      <c r="PVC436" s="1210"/>
      <c r="PVD436" s="1211"/>
      <c r="PVE436" s="1210"/>
      <c r="PVG436" s="1208"/>
      <c r="PVH436" s="1209"/>
      <c r="PVI436" s="1209"/>
      <c r="PVJ436" s="1209"/>
      <c r="PVK436" s="1209"/>
      <c r="PVL436" s="1210"/>
      <c r="PVM436" s="1211"/>
      <c r="PVN436" s="1210"/>
      <c r="PVP436" s="1208"/>
      <c r="PVQ436" s="1209"/>
      <c r="PVR436" s="1209"/>
      <c r="PVS436" s="1209"/>
      <c r="PVT436" s="1209"/>
      <c r="PVU436" s="1210"/>
      <c r="PVV436" s="1211"/>
      <c r="PVW436" s="1210"/>
      <c r="PVY436" s="1208"/>
      <c r="PVZ436" s="1209"/>
      <c r="PWA436" s="1209"/>
      <c r="PWB436" s="1209"/>
      <c r="PWC436" s="1209"/>
      <c r="PWD436" s="1210"/>
      <c r="PWE436" s="1211"/>
      <c r="PWF436" s="1210"/>
      <c r="PWH436" s="1208"/>
      <c r="PWI436" s="1209"/>
      <c r="PWJ436" s="1209"/>
      <c r="PWK436" s="1209"/>
      <c r="PWL436" s="1209"/>
      <c r="PWM436" s="1210"/>
      <c r="PWN436" s="1211"/>
      <c r="PWO436" s="1210"/>
      <c r="PWQ436" s="1208"/>
      <c r="PWR436" s="1209"/>
      <c r="PWS436" s="1209"/>
      <c r="PWT436" s="1209"/>
      <c r="PWU436" s="1209"/>
      <c r="PWV436" s="1210"/>
      <c r="PWW436" s="1211"/>
      <c r="PWX436" s="1210"/>
      <c r="PWZ436" s="1208"/>
      <c r="PXA436" s="1209"/>
      <c r="PXB436" s="1209"/>
      <c r="PXC436" s="1209"/>
      <c r="PXD436" s="1209"/>
      <c r="PXE436" s="1210"/>
      <c r="PXF436" s="1211"/>
      <c r="PXG436" s="1210"/>
      <c r="PXI436" s="1208"/>
      <c r="PXJ436" s="1209"/>
      <c r="PXK436" s="1209"/>
      <c r="PXL436" s="1209"/>
      <c r="PXM436" s="1209"/>
      <c r="PXN436" s="1210"/>
      <c r="PXO436" s="1211"/>
      <c r="PXP436" s="1210"/>
      <c r="PXR436" s="1208"/>
      <c r="PXS436" s="1209"/>
      <c r="PXT436" s="1209"/>
      <c r="PXU436" s="1209"/>
      <c r="PXV436" s="1209"/>
      <c r="PXW436" s="1210"/>
      <c r="PXX436" s="1211"/>
      <c r="PXY436" s="1210"/>
      <c r="PYA436" s="1208"/>
      <c r="PYB436" s="1209"/>
      <c r="PYC436" s="1209"/>
      <c r="PYD436" s="1209"/>
      <c r="PYE436" s="1209"/>
      <c r="PYF436" s="1210"/>
      <c r="PYG436" s="1211"/>
      <c r="PYH436" s="1210"/>
      <c r="PYJ436" s="1208"/>
      <c r="PYK436" s="1209"/>
      <c r="PYL436" s="1209"/>
      <c r="PYM436" s="1209"/>
      <c r="PYN436" s="1209"/>
      <c r="PYO436" s="1210"/>
      <c r="PYP436" s="1211"/>
      <c r="PYQ436" s="1210"/>
      <c r="PYS436" s="1208"/>
      <c r="PYT436" s="1209"/>
      <c r="PYU436" s="1209"/>
      <c r="PYV436" s="1209"/>
      <c r="PYW436" s="1209"/>
      <c r="PYX436" s="1210"/>
      <c r="PYY436" s="1211"/>
      <c r="PYZ436" s="1210"/>
      <c r="PZB436" s="1208"/>
      <c r="PZC436" s="1209"/>
      <c r="PZD436" s="1209"/>
      <c r="PZE436" s="1209"/>
      <c r="PZF436" s="1209"/>
      <c r="PZG436" s="1210"/>
      <c r="PZH436" s="1211"/>
      <c r="PZI436" s="1210"/>
      <c r="PZK436" s="1208"/>
      <c r="PZL436" s="1209"/>
      <c r="PZM436" s="1209"/>
      <c r="PZN436" s="1209"/>
      <c r="PZO436" s="1209"/>
      <c r="PZP436" s="1210"/>
      <c r="PZQ436" s="1211"/>
      <c r="PZR436" s="1210"/>
      <c r="PZT436" s="1208"/>
      <c r="PZU436" s="1209"/>
      <c r="PZV436" s="1209"/>
      <c r="PZW436" s="1209"/>
      <c r="PZX436" s="1209"/>
      <c r="PZY436" s="1210"/>
      <c r="PZZ436" s="1211"/>
      <c r="QAA436" s="1210"/>
      <c r="QAC436" s="1208"/>
      <c r="QAD436" s="1209"/>
      <c r="QAE436" s="1209"/>
      <c r="QAF436" s="1209"/>
      <c r="QAG436" s="1209"/>
      <c r="QAH436" s="1210"/>
      <c r="QAI436" s="1211"/>
      <c r="QAJ436" s="1210"/>
      <c r="QAL436" s="1208"/>
      <c r="QAM436" s="1209"/>
      <c r="QAN436" s="1209"/>
      <c r="QAO436" s="1209"/>
      <c r="QAP436" s="1209"/>
      <c r="QAQ436" s="1210"/>
      <c r="QAR436" s="1211"/>
      <c r="QAS436" s="1210"/>
      <c r="QAU436" s="1208"/>
      <c r="QAV436" s="1209"/>
      <c r="QAW436" s="1209"/>
      <c r="QAX436" s="1209"/>
      <c r="QAY436" s="1209"/>
      <c r="QAZ436" s="1210"/>
      <c r="QBA436" s="1211"/>
      <c r="QBB436" s="1210"/>
      <c r="QBD436" s="1208"/>
      <c r="QBE436" s="1209"/>
      <c r="QBF436" s="1209"/>
      <c r="QBG436" s="1209"/>
      <c r="QBH436" s="1209"/>
      <c r="QBI436" s="1210"/>
      <c r="QBJ436" s="1211"/>
      <c r="QBK436" s="1210"/>
      <c r="QBM436" s="1208"/>
      <c r="QBN436" s="1209"/>
      <c r="QBO436" s="1209"/>
      <c r="QBP436" s="1209"/>
      <c r="QBQ436" s="1209"/>
      <c r="QBR436" s="1210"/>
      <c r="QBS436" s="1211"/>
      <c r="QBT436" s="1210"/>
      <c r="QBV436" s="1208"/>
      <c r="QBW436" s="1209"/>
      <c r="QBX436" s="1209"/>
      <c r="QBY436" s="1209"/>
      <c r="QBZ436" s="1209"/>
      <c r="QCA436" s="1210"/>
      <c r="QCB436" s="1211"/>
      <c r="QCC436" s="1210"/>
      <c r="QCE436" s="1208"/>
      <c r="QCF436" s="1209"/>
      <c r="QCG436" s="1209"/>
      <c r="QCH436" s="1209"/>
      <c r="QCI436" s="1209"/>
      <c r="QCJ436" s="1210"/>
      <c r="QCK436" s="1211"/>
      <c r="QCL436" s="1210"/>
      <c r="QCN436" s="1208"/>
      <c r="QCO436" s="1209"/>
      <c r="QCP436" s="1209"/>
      <c r="QCQ436" s="1209"/>
      <c r="QCR436" s="1209"/>
      <c r="QCS436" s="1210"/>
      <c r="QCT436" s="1211"/>
      <c r="QCU436" s="1210"/>
      <c r="QCW436" s="1208"/>
      <c r="QCX436" s="1209"/>
      <c r="QCY436" s="1209"/>
      <c r="QCZ436" s="1209"/>
      <c r="QDA436" s="1209"/>
      <c r="QDB436" s="1210"/>
      <c r="QDC436" s="1211"/>
      <c r="QDD436" s="1210"/>
      <c r="QDF436" s="1208"/>
      <c r="QDG436" s="1209"/>
      <c r="QDH436" s="1209"/>
      <c r="QDI436" s="1209"/>
      <c r="QDJ436" s="1209"/>
      <c r="QDK436" s="1210"/>
      <c r="QDL436" s="1211"/>
      <c r="QDM436" s="1210"/>
      <c r="QDO436" s="1208"/>
      <c r="QDP436" s="1209"/>
      <c r="QDQ436" s="1209"/>
      <c r="QDR436" s="1209"/>
      <c r="QDS436" s="1209"/>
      <c r="QDT436" s="1210"/>
      <c r="QDU436" s="1211"/>
      <c r="QDV436" s="1210"/>
      <c r="QDX436" s="1208"/>
      <c r="QDY436" s="1209"/>
      <c r="QDZ436" s="1209"/>
      <c r="QEA436" s="1209"/>
      <c r="QEB436" s="1209"/>
      <c r="QEC436" s="1210"/>
      <c r="QED436" s="1211"/>
      <c r="QEE436" s="1210"/>
      <c r="QEG436" s="1208"/>
      <c r="QEH436" s="1209"/>
      <c r="QEI436" s="1209"/>
      <c r="QEJ436" s="1209"/>
      <c r="QEK436" s="1209"/>
      <c r="QEL436" s="1210"/>
      <c r="QEM436" s="1211"/>
      <c r="QEN436" s="1210"/>
      <c r="QEP436" s="1208"/>
      <c r="QEQ436" s="1209"/>
      <c r="QER436" s="1209"/>
      <c r="QES436" s="1209"/>
      <c r="QET436" s="1209"/>
      <c r="QEU436" s="1210"/>
      <c r="QEV436" s="1211"/>
      <c r="QEW436" s="1210"/>
      <c r="QEY436" s="1208"/>
      <c r="QEZ436" s="1209"/>
      <c r="QFA436" s="1209"/>
      <c r="QFB436" s="1209"/>
      <c r="QFC436" s="1209"/>
      <c r="QFD436" s="1210"/>
      <c r="QFE436" s="1211"/>
      <c r="QFF436" s="1210"/>
      <c r="QFH436" s="1208"/>
      <c r="QFI436" s="1209"/>
      <c r="QFJ436" s="1209"/>
      <c r="QFK436" s="1209"/>
      <c r="QFL436" s="1209"/>
      <c r="QFM436" s="1210"/>
      <c r="QFN436" s="1211"/>
      <c r="QFO436" s="1210"/>
      <c r="QFQ436" s="1208"/>
      <c r="QFR436" s="1209"/>
      <c r="QFS436" s="1209"/>
      <c r="QFT436" s="1209"/>
      <c r="QFU436" s="1209"/>
      <c r="QFV436" s="1210"/>
      <c r="QFW436" s="1211"/>
      <c r="QFX436" s="1210"/>
      <c r="QFZ436" s="1208"/>
      <c r="QGA436" s="1209"/>
      <c r="QGB436" s="1209"/>
      <c r="QGC436" s="1209"/>
      <c r="QGD436" s="1209"/>
      <c r="QGE436" s="1210"/>
      <c r="QGF436" s="1211"/>
      <c r="QGG436" s="1210"/>
      <c r="QGI436" s="1208"/>
      <c r="QGJ436" s="1209"/>
      <c r="QGK436" s="1209"/>
      <c r="QGL436" s="1209"/>
      <c r="QGM436" s="1209"/>
      <c r="QGN436" s="1210"/>
      <c r="QGO436" s="1211"/>
      <c r="QGP436" s="1210"/>
      <c r="QGR436" s="1208"/>
      <c r="QGS436" s="1209"/>
      <c r="QGT436" s="1209"/>
      <c r="QGU436" s="1209"/>
      <c r="QGV436" s="1209"/>
      <c r="QGW436" s="1210"/>
      <c r="QGX436" s="1211"/>
      <c r="QGY436" s="1210"/>
      <c r="QHA436" s="1208"/>
      <c r="QHB436" s="1209"/>
      <c r="QHC436" s="1209"/>
      <c r="QHD436" s="1209"/>
      <c r="QHE436" s="1209"/>
      <c r="QHF436" s="1210"/>
      <c r="QHG436" s="1211"/>
      <c r="QHH436" s="1210"/>
      <c r="QHJ436" s="1208"/>
      <c r="QHK436" s="1209"/>
      <c r="QHL436" s="1209"/>
      <c r="QHM436" s="1209"/>
      <c r="QHN436" s="1209"/>
      <c r="QHO436" s="1210"/>
      <c r="QHP436" s="1211"/>
      <c r="QHQ436" s="1210"/>
      <c r="QHS436" s="1208"/>
      <c r="QHT436" s="1209"/>
      <c r="QHU436" s="1209"/>
      <c r="QHV436" s="1209"/>
      <c r="QHW436" s="1209"/>
      <c r="QHX436" s="1210"/>
      <c r="QHY436" s="1211"/>
      <c r="QHZ436" s="1210"/>
      <c r="QIB436" s="1208"/>
      <c r="QIC436" s="1209"/>
      <c r="QID436" s="1209"/>
      <c r="QIE436" s="1209"/>
      <c r="QIF436" s="1209"/>
      <c r="QIG436" s="1210"/>
      <c r="QIH436" s="1211"/>
      <c r="QII436" s="1210"/>
      <c r="QIK436" s="1208"/>
      <c r="QIL436" s="1209"/>
      <c r="QIM436" s="1209"/>
      <c r="QIN436" s="1209"/>
      <c r="QIO436" s="1209"/>
      <c r="QIP436" s="1210"/>
      <c r="QIQ436" s="1211"/>
      <c r="QIR436" s="1210"/>
      <c r="QIT436" s="1208"/>
      <c r="QIU436" s="1209"/>
      <c r="QIV436" s="1209"/>
      <c r="QIW436" s="1209"/>
      <c r="QIX436" s="1209"/>
      <c r="QIY436" s="1210"/>
      <c r="QIZ436" s="1211"/>
      <c r="QJA436" s="1210"/>
      <c r="QJC436" s="1208"/>
      <c r="QJD436" s="1209"/>
      <c r="QJE436" s="1209"/>
      <c r="QJF436" s="1209"/>
      <c r="QJG436" s="1209"/>
      <c r="QJH436" s="1210"/>
      <c r="QJI436" s="1211"/>
      <c r="QJJ436" s="1210"/>
      <c r="QJL436" s="1208"/>
      <c r="QJM436" s="1209"/>
      <c r="QJN436" s="1209"/>
      <c r="QJO436" s="1209"/>
      <c r="QJP436" s="1209"/>
      <c r="QJQ436" s="1210"/>
      <c r="QJR436" s="1211"/>
      <c r="QJS436" s="1210"/>
      <c r="QJU436" s="1208"/>
      <c r="QJV436" s="1209"/>
      <c r="QJW436" s="1209"/>
      <c r="QJX436" s="1209"/>
      <c r="QJY436" s="1209"/>
      <c r="QJZ436" s="1210"/>
      <c r="QKA436" s="1211"/>
      <c r="QKB436" s="1210"/>
      <c r="QKD436" s="1208"/>
      <c r="QKE436" s="1209"/>
      <c r="QKF436" s="1209"/>
      <c r="QKG436" s="1209"/>
      <c r="QKH436" s="1209"/>
      <c r="QKI436" s="1210"/>
      <c r="QKJ436" s="1211"/>
      <c r="QKK436" s="1210"/>
      <c r="QKM436" s="1208"/>
      <c r="QKN436" s="1209"/>
      <c r="QKO436" s="1209"/>
      <c r="QKP436" s="1209"/>
      <c r="QKQ436" s="1209"/>
      <c r="QKR436" s="1210"/>
      <c r="QKS436" s="1211"/>
      <c r="QKT436" s="1210"/>
      <c r="QKV436" s="1208"/>
      <c r="QKW436" s="1209"/>
      <c r="QKX436" s="1209"/>
      <c r="QKY436" s="1209"/>
      <c r="QKZ436" s="1209"/>
      <c r="QLA436" s="1210"/>
      <c r="QLB436" s="1211"/>
      <c r="QLC436" s="1210"/>
      <c r="QLE436" s="1208"/>
      <c r="QLF436" s="1209"/>
      <c r="QLG436" s="1209"/>
      <c r="QLH436" s="1209"/>
      <c r="QLI436" s="1209"/>
      <c r="QLJ436" s="1210"/>
      <c r="QLK436" s="1211"/>
      <c r="QLL436" s="1210"/>
      <c r="QLN436" s="1208"/>
      <c r="QLO436" s="1209"/>
      <c r="QLP436" s="1209"/>
      <c r="QLQ436" s="1209"/>
      <c r="QLR436" s="1209"/>
      <c r="QLS436" s="1210"/>
      <c r="QLT436" s="1211"/>
      <c r="QLU436" s="1210"/>
      <c r="QLW436" s="1208"/>
      <c r="QLX436" s="1209"/>
      <c r="QLY436" s="1209"/>
      <c r="QLZ436" s="1209"/>
      <c r="QMA436" s="1209"/>
      <c r="QMB436" s="1210"/>
      <c r="QMC436" s="1211"/>
      <c r="QMD436" s="1210"/>
      <c r="QMF436" s="1208"/>
      <c r="QMG436" s="1209"/>
      <c r="QMH436" s="1209"/>
      <c r="QMI436" s="1209"/>
      <c r="QMJ436" s="1209"/>
      <c r="QMK436" s="1210"/>
      <c r="QML436" s="1211"/>
      <c r="QMM436" s="1210"/>
      <c r="QMO436" s="1208"/>
      <c r="QMP436" s="1209"/>
      <c r="QMQ436" s="1209"/>
      <c r="QMR436" s="1209"/>
      <c r="QMS436" s="1209"/>
      <c r="QMT436" s="1210"/>
      <c r="QMU436" s="1211"/>
      <c r="QMV436" s="1210"/>
      <c r="QMX436" s="1208"/>
      <c r="QMY436" s="1209"/>
      <c r="QMZ436" s="1209"/>
      <c r="QNA436" s="1209"/>
      <c r="QNB436" s="1209"/>
      <c r="QNC436" s="1210"/>
      <c r="QND436" s="1211"/>
      <c r="QNE436" s="1210"/>
      <c r="QNG436" s="1208"/>
      <c r="QNH436" s="1209"/>
      <c r="QNI436" s="1209"/>
      <c r="QNJ436" s="1209"/>
      <c r="QNK436" s="1209"/>
      <c r="QNL436" s="1210"/>
      <c r="QNM436" s="1211"/>
      <c r="QNN436" s="1210"/>
      <c r="QNP436" s="1208"/>
      <c r="QNQ436" s="1209"/>
      <c r="QNR436" s="1209"/>
      <c r="QNS436" s="1209"/>
      <c r="QNT436" s="1209"/>
      <c r="QNU436" s="1210"/>
      <c r="QNV436" s="1211"/>
      <c r="QNW436" s="1210"/>
      <c r="QNY436" s="1208"/>
      <c r="QNZ436" s="1209"/>
      <c r="QOA436" s="1209"/>
      <c r="QOB436" s="1209"/>
      <c r="QOC436" s="1209"/>
      <c r="QOD436" s="1210"/>
      <c r="QOE436" s="1211"/>
      <c r="QOF436" s="1210"/>
      <c r="QOH436" s="1208"/>
      <c r="QOI436" s="1209"/>
      <c r="QOJ436" s="1209"/>
      <c r="QOK436" s="1209"/>
      <c r="QOL436" s="1209"/>
      <c r="QOM436" s="1210"/>
      <c r="QON436" s="1211"/>
      <c r="QOO436" s="1210"/>
      <c r="QOQ436" s="1208"/>
      <c r="QOR436" s="1209"/>
      <c r="QOS436" s="1209"/>
      <c r="QOT436" s="1209"/>
      <c r="QOU436" s="1209"/>
      <c r="QOV436" s="1210"/>
      <c r="QOW436" s="1211"/>
      <c r="QOX436" s="1210"/>
      <c r="QOZ436" s="1208"/>
      <c r="QPA436" s="1209"/>
      <c r="QPB436" s="1209"/>
      <c r="QPC436" s="1209"/>
      <c r="QPD436" s="1209"/>
      <c r="QPE436" s="1210"/>
      <c r="QPF436" s="1211"/>
      <c r="QPG436" s="1210"/>
      <c r="QPI436" s="1208"/>
      <c r="QPJ436" s="1209"/>
      <c r="QPK436" s="1209"/>
      <c r="QPL436" s="1209"/>
      <c r="QPM436" s="1209"/>
      <c r="QPN436" s="1210"/>
      <c r="QPO436" s="1211"/>
      <c r="QPP436" s="1210"/>
      <c r="QPR436" s="1208"/>
      <c r="QPS436" s="1209"/>
      <c r="QPT436" s="1209"/>
      <c r="QPU436" s="1209"/>
      <c r="QPV436" s="1209"/>
      <c r="QPW436" s="1210"/>
      <c r="QPX436" s="1211"/>
      <c r="QPY436" s="1210"/>
      <c r="QQA436" s="1208"/>
      <c r="QQB436" s="1209"/>
      <c r="QQC436" s="1209"/>
      <c r="QQD436" s="1209"/>
      <c r="QQE436" s="1209"/>
      <c r="QQF436" s="1210"/>
      <c r="QQG436" s="1211"/>
      <c r="QQH436" s="1210"/>
      <c r="QQJ436" s="1208"/>
      <c r="QQK436" s="1209"/>
      <c r="QQL436" s="1209"/>
      <c r="QQM436" s="1209"/>
      <c r="QQN436" s="1209"/>
      <c r="QQO436" s="1210"/>
      <c r="QQP436" s="1211"/>
      <c r="QQQ436" s="1210"/>
      <c r="QQS436" s="1208"/>
      <c r="QQT436" s="1209"/>
      <c r="QQU436" s="1209"/>
      <c r="QQV436" s="1209"/>
      <c r="QQW436" s="1209"/>
      <c r="QQX436" s="1210"/>
      <c r="QQY436" s="1211"/>
      <c r="QQZ436" s="1210"/>
      <c r="QRB436" s="1208"/>
      <c r="QRC436" s="1209"/>
      <c r="QRD436" s="1209"/>
      <c r="QRE436" s="1209"/>
      <c r="QRF436" s="1209"/>
      <c r="QRG436" s="1210"/>
      <c r="QRH436" s="1211"/>
      <c r="QRI436" s="1210"/>
      <c r="QRK436" s="1208"/>
      <c r="QRL436" s="1209"/>
      <c r="QRM436" s="1209"/>
      <c r="QRN436" s="1209"/>
      <c r="QRO436" s="1209"/>
      <c r="QRP436" s="1210"/>
      <c r="QRQ436" s="1211"/>
      <c r="QRR436" s="1210"/>
      <c r="QRT436" s="1208"/>
      <c r="QRU436" s="1209"/>
      <c r="QRV436" s="1209"/>
      <c r="QRW436" s="1209"/>
      <c r="QRX436" s="1209"/>
      <c r="QRY436" s="1210"/>
      <c r="QRZ436" s="1211"/>
      <c r="QSA436" s="1210"/>
      <c r="QSC436" s="1208"/>
      <c r="QSD436" s="1209"/>
      <c r="QSE436" s="1209"/>
      <c r="QSF436" s="1209"/>
      <c r="QSG436" s="1209"/>
      <c r="QSH436" s="1210"/>
      <c r="QSI436" s="1211"/>
      <c r="QSJ436" s="1210"/>
      <c r="QSL436" s="1208"/>
      <c r="QSM436" s="1209"/>
      <c r="QSN436" s="1209"/>
      <c r="QSO436" s="1209"/>
      <c r="QSP436" s="1209"/>
      <c r="QSQ436" s="1210"/>
      <c r="QSR436" s="1211"/>
      <c r="QSS436" s="1210"/>
      <c r="QSU436" s="1208"/>
      <c r="QSV436" s="1209"/>
      <c r="QSW436" s="1209"/>
      <c r="QSX436" s="1209"/>
      <c r="QSY436" s="1209"/>
      <c r="QSZ436" s="1210"/>
      <c r="QTA436" s="1211"/>
      <c r="QTB436" s="1210"/>
      <c r="QTD436" s="1208"/>
      <c r="QTE436" s="1209"/>
      <c r="QTF436" s="1209"/>
      <c r="QTG436" s="1209"/>
      <c r="QTH436" s="1209"/>
      <c r="QTI436" s="1210"/>
      <c r="QTJ436" s="1211"/>
      <c r="QTK436" s="1210"/>
      <c r="QTM436" s="1208"/>
      <c r="QTN436" s="1209"/>
      <c r="QTO436" s="1209"/>
      <c r="QTP436" s="1209"/>
      <c r="QTQ436" s="1209"/>
      <c r="QTR436" s="1210"/>
      <c r="QTS436" s="1211"/>
      <c r="QTT436" s="1210"/>
      <c r="QTV436" s="1208"/>
      <c r="QTW436" s="1209"/>
      <c r="QTX436" s="1209"/>
      <c r="QTY436" s="1209"/>
      <c r="QTZ436" s="1209"/>
      <c r="QUA436" s="1210"/>
      <c r="QUB436" s="1211"/>
      <c r="QUC436" s="1210"/>
      <c r="QUE436" s="1208"/>
      <c r="QUF436" s="1209"/>
      <c r="QUG436" s="1209"/>
      <c r="QUH436" s="1209"/>
      <c r="QUI436" s="1209"/>
      <c r="QUJ436" s="1210"/>
      <c r="QUK436" s="1211"/>
      <c r="QUL436" s="1210"/>
      <c r="QUN436" s="1208"/>
      <c r="QUO436" s="1209"/>
      <c r="QUP436" s="1209"/>
      <c r="QUQ436" s="1209"/>
      <c r="QUR436" s="1209"/>
      <c r="QUS436" s="1210"/>
      <c r="QUT436" s="1211"/>
      <c r="QUU436" s="1210"/>
      <c r="QUW436" s="1208"/>
      <c r="QUX436" s="1209"/>
      <c r="QUY436" s="1209"/>
      <c r="QUZ436" s="1209"/>
      <c r="QVA436" s="1209"/>
      <c r="QVB436" s="1210"/>
      <c r="QVC436" s="1211"/>
      <c r="QVD436" s="1210"/>
      <c r="QVF436" s="1208"/>
      <c r="QVG436" s="1209"/>
      <c r="QVH436" s="1209"/>
      <c r="QVI436" s="1209"/>
      <c r="QVJ436" s="1209"/>
      <c r="QVK436" s="1210"/>
      <c r="QVL436" s="1211"/>
      <c r="QVM436" s="1210"/>
      <c r="QVO436" s="1208"/>
      <c r="QVP436" s="1209"/>
      <c r="QVQ436" s="1209"/>
      <c r="QVR436" s="1209"/>
      <c r="QVS436" s="1209"/>
      <c r="QVT436" s="1210"/>
      <c r="QVU436" s="1211"/>
      <c r="QVV436" s="1210"/>
      <c r="QVX436" s="1208"/>
      <c r="QVY436" s="1209"/>
      <c r="QVZ436" s="1209"/>
      <c r="QWA436" s="1209"/>
      <c r="QWB436" s="1209"/>
      <c r="QWC436" s="1210"/>
      <c r="QWD436" s="1211"/>
      <c r="QWE436" s="1210"/>
      <c r="QWG436" s="1208"/>
      <c r="QWH436" s="1209"/>
      <c r="QWI436" s="1209"/>
      <c r="QWJ436" s="1209"/>
      <c r="QWK436" s="1209"/>
      <c r="QWL436" s="1210"/>
      <c r="QWM436" s="1211"/>
      <c r="QWN436" s="1210"/>
      <c r="QWP436" s="1208"/>
      <c r="QWQ436" s="1209"/>
      <c r="QWR436" s="1209"/>
      <c r="QWS436" s="1209"/>
      <c r="QWT436" s="1209"/>
      <c r="QWU436" s="1210"/>
      <c r="QWV436" s="1211"/>
      <c r="QWW436" s="1210"/>
      <c r="QWY436" s="1208"/>
      <c r="QWZ436" s="1209"/>
      <c r="QXA436" s="1209"/>
      <c r="QXB436" s="1209"/>
      <c r="QXC436" s="1209"/>
      <c r="QXD436" s="1210"/>
      <c r="QXE436" s="1211"/>
      <c r="QXF436" s="1210"/>
      <c r="QXH436" s="1208"/>
      <c r="QXI436" s="1209"/>
      <c r="QXJ436" s="1209"/>
      <c r="QXK436" s="1209"/>
      <c r="QXL436" s="1209"/>
      <c r="QXM436" s="1210"/>
      <c r="QXN436" s="1211"/>
      <c r="QXO436" s="1210"/>
      <c r="QXQ436" s="1208"/>
      <c r="QXR436" s="1209"/>
      <c r="QXS436" s="1209"/>
      <c r="QXT436" s="1209"/>
      <c r="QXU436" s="1209"/>
      <c r="QXV436" s="1210"/>
      <c r="QXW436" s="1211"/>
      <c r="QXX436" s="1210"/>
      <c r="QXZ436" s="1208"/>
      <c r="QYA436" s="1209"/>
      <c r="QYB436" s="1209"/>
      <c r="QYC436" s="1209"/>
      <c r="QYD436" s="1209"/>
      <c r="QYE436" s="1210"/>
      <c r="QYF436" s="1211"/>
      <c r="QYG436" s="1210"/>
      <c r="QYI436" s="1208"/>
      <c r="QYJ436" s="1209"/>
      <c r="QYK436" s="1209"/>
      <c r="QYL436" s="1209"/>
      <c r="QYM436" s="1209"/>
      <c r="QYN436" s="1210"/>
      <c r="QYO436" s="1211"/>
      <c r="QYP436" s="1210"/>
      <c r="QYR436" s="1208"/>
      <c r="QYS436" s="1209"/>
      <c r="QYT436" s="1209"/>
      <c r="QYU436" s="1209"/>
      <c r="QYV436" s="1209"/>
      <c r="QYW436" s="1210"/>
      <c r="QYX436" s="1211"/>
      <c r="QYY436" s="1210"/>
      <c r="QZA436" s="1208"/>
      <c r="QZB436" s="1209"/>
      <c r="QZC436" s="1209"/>
      <c r="QZD436" s="1209"/>
      <c r="QZE436" s="1209"/>
      <c r="QZF436" s="1210"/>
      <c r="QZG436" s="1211"/>
      <c r="QZH436" s="1210"/>
      <c r="QZJ436" s="1208"/>
      <c r="QZK436" s="1209"/>
      <c r="QZL436" s="1209"/>
      <c r="QZM436" s="1209"/>
      <c r="QZN436" s="1209"/>
      <c r="QZO436" s="1210"/>
      <c r="QZP436" s="1211"/>
      <c r="QZQ436" s="1210"/>
      <c r="QZS436" s="1208"/>
      <c r="QZT436" s="1209"/>
      <c r="QZU436" s="1209"/>
      <c r="QZV436" s="1209"/>
      <c r="QZW436" s="1209"/>
      <c r="QZX436" s="1210"/>
      <c r="QZY436" s="1211"/>
      <c r="QZZ436" s="1210"/>
      <c r="RAB436" s="1208"/>
      <c r="RAC436" s="1209"/>
      <c r="RAD436" s="1209"/>
      <c r="RAE436" s="1209"/>
      <c r="RAF436" s="1209"/>
      <c r="RAG436" s="1210"/>
      <c r="RAH436" s="1211"/>
      <c r="RAI436" s="1210"/>
      <c r="RAK436" s="1208"/>
      <c r="RAL436" s="1209"/>
      <c r="RAM436" s="1209"/>
      <c r="RAN436" s="1209"/>
      <c r="RAO436" s="1209"/>
      <c r="RAP436" s="1210"/>
      <c r="RAQ436" s="1211"/>
      <c r="RAR436" s="1210"/>
      <c r="RAT436" s="1208"/>
      <c r="RAU436" s="1209"/>
      <c r="RAV436" s="1209"/>
      <c r="RAW436" s="1209"/>
      <c r="RAX436" s="1209"/>
      <c r="RAY436" s="1210"/>
      <c r="RAZ436" s="1211"/>
      <c r="RBA436" s="1210"/>
      <c r="RBC436" s="1208"/>
      <c r="RBD436" s="1209"/>
      <c r="RBE436" s="1209"/>
      <c r="RBF436" s="1209"/>
      <c r="RBG436" s="1209"/>
      <c r="RBH436" s="1210"/>
      <c r="RBI436" s="1211"/>
      <c r="RBJ436" s="1210"/>
      <c r="RBL436" s="1208"/>
      <c r="RBM436" s="1209"/>
      <c r="RBN436" s="1209"/>
      <c r="RBO436" s="1209"/>
      <c r="RBP436" s="1209"/>
      <c r="RBQ436" s="1210"/>
      <c r="RBR436" s="1211"/>
      <c r="RBS436" s="1210"/>
      <c r="RBU436" s="1208"/>
      <c r="RBV436" s="1209"/>
      <c r="RBW436" s="1209"/>
      <c r="RBX436" s="1209"/>
      <c r="RBY436" s="1209"/>
      <c r="RBZ436" s="1210"/>
      <c r="RCA436" s="1211"/>
      <c r="RCB436" s="1210"/>
      <c r="RCD436" s="1208"/>
      <c r="RCE436" s="1209"/>
      <c r="RCF436" s="1209"/>
      <c r="RCG436" s="1209"/>
      <c r="RCH436" s="1209"/>
      <c r="RCI436" s="1210"/>
      <c r="RCJ436" s="1211"/>
      <c r="RCK436" s="1210"/>
      <c r="RCM436" s="1208"/>
      <c r="RCN436" s="1209"/>
      <c r="RCO436" s="1209"/>
      <c r="RCP436" s="1209"/>
      <c r="RCQ436" s="1209"/>
      <c r="RCR436" s="1210"/>
      <c r="RCS436" s="1211"/>
      <c r="RCT436" s="1210"/>
      <c r="RCV436" s="1208"/>
      <c r="RCW436" s="1209"/>
      <c r="RCX436" s="1209"/>
      <c r="RCY436" s="1209"/>
      <c r="RCZ436" s="1209"/>
      <c r="RDA436" s="1210"/>
      <c r="RDB436" s="1211"/>
      <c r="RDC436" s="1210"/>
      <c r="RDE436" s="1208"/>
      <c r="RDF436" s="1209"/>
      <c r="RDG436" s="1209"/>
      <c r="RDH436" s="1209"/>
      <c r="RDI436" s="1209"/>
      <c r="RDJ436" s="1210"/>
      <c r="RDK436" s="1211"/>
      <c r="RDL436" s="1210"/>
      <c r="RDN436" s="1208"/>
      <c r="RDO436" s="1209"/>
      <c r="RDP436" s="1209"/>
      <c r="RDQ436" s="1209"/>
      <c r="RDR436" s="1209"/>
      <c r="RDS436" s="1210"/>
      <c r="RDT436" s="1211"/>
      <c r="RDU436" s="1210"/>
      <c r="RDW436" s="1208"/>
      <c r="RDX436" s="1209"/>
      <c r="RDY436" s="1209"/>
      <c r="RDZ436" s="1209"/>
      <c r="REA436" s="1209"/>
      <c r="REB436" s="1210"/>
      <c r="REC436" s="1211"/>
      <c r="RED436" s="1210"/>
      <c r="REF436" s="1208"/>
      <c r="REG436" s="1209"/>
      <c r="REH436" s="1209"/>
      <c r="REI436" s="1209"/>
      <c r="REJ436" s="1209"/>
      <c r="REK436" s="1210"/>
      <c r="REL436" s="1211"/>
      <c r="REM436" s="1210"/>
      <c r="REO436" s="1208"/>
      <c r="REP436" s="1209"/>
      <c r="REQ436" s="1209"/>
      <c r="RER436" s="1209"/>
      <c r="RES436" s="1209"/>
      <c r="RET436" s="1210"/>
      <c r="REU436" s="1211"/>
      <c r="REV436" s="1210"/>
      <c r="REX436" s="1208"/>
      <c r="REY436" s="1209"/>
      <c r="REZ436" s="1209"/>
      <c r="RFA436" s="1209"/>
      <c r="RFB436" s="1209"/>
      <c r="RFC436" s="1210"/>
      <c r="RFD436" s="1211"/>
      <c r="RFE436" s="1210"/>
      <c r="RFG436" s="1208"/>
      <c r="RFH436" s="1209"/>
      <c r="RFI436" s="1209"/>
      <c r="RFJ436" s="1209"/>
      <c r="RFK436" s="1209"/>
      <c r="RFL436" s="1210"/>
      <c r="RFM436" s="1211"/>
      <c r="RFN436" s="1210"/>
      <c r="RFP436" s="1208"/>
      <c r="RFQ436" s="1209"/>
      <c r="RFR436" s="1209"/>
      <c r="RFS436" s="1209"/>
      <c r="RFT436" s="1209"/>
      <c r="RFU436" s="1210"/>
      <c r="RFV436" s="1211"/>
      <c r="RFW436" s="1210"/>
      <c r="RFY436" s="1208"/>
      <c r="RFZ436" s="1209"/>
      <c r="RGA436" s="1209"/>
      <c r="RGB436" s="1209"/>
      <c r="RGC436" s="1209"/>
      <c r="RGD436" s="1210"/>
      <c r="RGE436" s="1211"/>
      <c r="RGF436" s="1210"/>
      <c r="RGH436" s="1208"/>
      <c r="RGI436" s="1209"/>
      <c r="RGJ436" s="1209"/>
      <c r="RGK436" s="1209"/>
      <c r="RGL436" s="1209"/>
      <c r="RGM436" s="1210"/>
      <c r="RGN436" s="1211"/>
      <c r="RGO436" s="1210"/>
      <c r="RGQ436" s="1208"/>
      <c r="RGR436" s="1209"/>
      <c r="RGS436" s="1209"/>
      <c r="RGT436" s="1209"/>
      <c r="RGU436" s="1209"/>
      <c r="RGV436" s="1210"/>
      <c r="RGW436" s="1211"/>
      <c r="RGX436" s="1210"/>
      <c r="RGZ436" s="1208"/>
      <c r="RHA436" s="1209"/>
      <c r="RHB436" s="1209"/>
      <c r="RHC436" s="1209"/>
      <c r="RHD436" s="1209"/>
      <c r="RHE436" s="1210"/>
      <c r="RHF436" s="1211"/>
      <c r="RHG436" s="1210"/>
      <c r="RHI436" s="1208"/>
      <c r="RHJ436" s="1209"/>
      <c r="RHK436" s="1209"/>
      <c r="RHL436" s="1209"/>
      <c r="RHM436" s="1209"/>
      <c r="RHN436" s="1210"/>
      <c r="RHO436" s="1211"/>
      <c r="RHP436" s="1210"/>
      <c r="RHR436" s="1208"/>
      <c r="RHS436" s="1209"/>
      <c r="RHT436" s="1209"/>
      <c r="RHU436" s="1209"/>
      <c r="RHV436" s="1209"/>
      <c r="RHW436" s="1210"/>
      <c r="RHX436" s="1211"/>
      <c r="RHY436" s="1210"/>
      <c r="RIA436" s="1208"/>
      <c r="RIB436" s="1209"/>
      <c r="RIC436" s="1209"/>
      <c r="RID436" s="1209"/>
      <c r="RIE436" s="1209"/>
      <c r="RIF436" s="1210"/>
      <c r="RIG436" s="1211"/>
      <c r="RIH436" s="1210"/>
      <c r="RIJ436" s="1208"/>
      <c r="RIK436" s="1209"/>
      <c r="RIL436" s="1209"/>
      <c r="RIM436" s="1209"/>
      <c r="RIN436" s="1209"/>
      <c r="RIO436" s="1210"/>
      <c r="RIP436" s="1211"/>
      <c r="RIQ436" s="1210"/>
      <c r="RIS436" s="1208"/>
      <c r="RIT436" s="1209"/>
      <c r="RIU436" s="1209"/>
      <c r="RIV436" s="1209"/>
      <c r="RIW436" s="1209"/>
      <c r="RIX436" s="1210"/>
      <c r="RIY436" s="1211"/>
      <c r="RIZ436" s="1210"/>
      <c r="RJB436" s="1208"/>
      <c r="RJC436" s="1209"/>
      <c r="RJD436" s="1209"/>
      <c r="RJE436" s="1209"/>
      <c r="RJF436" s="1209"/>
      <c r="RJG436" s="1210"/>
      <c r="RJH436" s="1211"/>
      <c r="RJI436" s="1210"/>
      <c r="RJK436" s="1208"/>
      <c r="RJL436" s="1209"/>
      <c r="RJM436" s="1209"/>
      <c r="RJN436" s="1209"/>
      <c r="RJO436" s="1209"/>
      <c r="RJP436" s="1210"/>
      <c r="RJQ436" s="1211"/>
      <c r="RJR436" s="1210"/>
      <c r="RJT436" s="1208"/>
      <c r="RJU436" s="1209"/>
      <c r="RJV436" s="1209"/>
      <c r="RJW436" s="1209"/>
      <c r="RJX436" s="1209"/>
      <c r="RJY436" s="1210"/>
      <c r="RJZ436" s="1211"/>
      <c r="RKA436" s="1210"/>
      <c r="RKC436" s="1208"/>
      <c r="RKD436" s="1209"/>
      <c r="RKE436" s="1209"/>
      <c r="RKF436" s="1209"/>
      <c r="RKG436" s="1209"/>
      <c r="RKH436" s="1210"/>
      <c r="RKI436" s="1211"/>
      <c r="RKJ436" s="1210"/>
      <c r="RKL436" s="1208"/>
      <c r="RKM436" s="1209"/>
      <c r="RKN436" s="1209"/>
      <c r="RKO436" s="1209"/>
      <c r="RKP436" s="1209"/>
      <c r="RKQ436" s="1210"/>
      <c r="RKR436" s="1211"/>
      <c r="RKS436" s="1210"/>
      <c r="RKU436" s="1208"/>
      <c r="RKV436" s="1209"/>
      <c r="RKW436" s="1209"/>
      <c r="RKX436" s="1209"/>
      <c r="RKY436" s="1209"/>
      <c r="RKZ436" s="1210"/>
      <c r="RLA436" s="1211"/>
      <c r="RLB436" s="1210"/>
      <c r="RLD436" s="1208"/>
      <c r="RLE436" s="1209"/>
      <c r="RLF436" s="1209"/>
      <c r="RLG436" s="1209"/>
      <c r="RLH436" s="1209"/>
      <c r="RLI436" s="1210"/>
      <c r="RLJ436" s="1211"/>
      <c r="RLK436" s="1210"/>
      <c r="RLM436" s="1208"/>
      <c r="RLN436" s="1209"/>
      <c r="RLO436" s="1209"/>
      <c r="RLP436" s="1209"/>
      <c r="RLQ436" s="1209"/>
      <c r="RLR436" s="1210"/>
      <c r="RLS436" s="1211"/>
      <c r="RLT436" s="1210"/>
      <c r="RLV436" s="1208"/>
      <c r="RLW436" s="1209"/>
      <c r="RLX436" s="1209"/>
      <c r="RLY436" s="1209"/>
      <c r="RLZ436" s="1209"/>
      <c r="RMA436" s="1210"/>
      <c r="RMB436" s="1211"/>
      <c r="RMC436" s="1210"/>
      <c r="RME436" s="1208"/>
      <c r="RMF436" s="1209"/>
      <c r="RMG436" s="1209"/>
      <c r="RMH436" s="1209"/>
      <c r="RMI436" s="1209"/>
      <c r="RMJ436" s="1210"/>
      <c r="RMK436" s="1211"/>
      <c r="RML436" s="1210"/>
      <c r="RMN436" s="1208"/>
      <c r="RMO436" s="1209"/>
      <c r="RMP436" s="1209"/>
      <c r="RMQ436" s="1209"/>
      <c r="RMR436" s="1209"/>
      <c r="RMS436" s="1210"/>
      <c r="RMT436" s="1211"/>
      <c r="RMU436" s="1210"/>
      <c r="RMW436" s="1208"/>
      <c r="RMX436" s="1209"/>
      <c r="RMY436" s="1209"/>
      <c r="RMZ436" s="1209"/>
      <c r="RNA436" s="1209"/>
      <c r="RNB436" s="1210"/>
      <c r="RNC436" s="1211"/>
      <c r="RND436" s="1210"/>
      <c r="RNF436" s="1208"/>
      <c r="RNG436" s="1209"/>
      <c r="RNH436" s="1209"/>
      <c r="RNI436" s="1209"/>
      <c r="RNJ436" s="1209"/>
      <c r="RNK436" s="1210"/>
      <c r="RNL436" s="1211"/>
      <c r="RNM436" s="1210"/>
      <c r="RNO436" s="1208"/>
      <c r="RNP436" s="1209"/>
      <c r="RNQ436" s="1209"/>
      <c r="RNR436" s="1209"/>
      <c r="RNS436" s="1209"/>
      <c r="RNT436" s="1210"/>
      <c r="RNU436" s="1211"/>
      <c r="RNV436" s="1210"/>
      <c r="RNX436" s="1208"/>
      <c r="RNY436" s="1209"/>
      <c r="RNZ436" s="1209"/>
      <c r="ROA436" s="1209"/>
      <c r="ROB436" s="1209"/>
      <c r="ROC436" s="1210"/>
      <c r="ROD436" s="1211"/>
      <c r="ROE436" s="1210"/>
      <c r="ROG436" s="1208"/>
      <c r="ROH436" s="1209"/>
      <c r="ROI436" s="1209"/>
      <c r="ROJ436" s="1209"/>
      <c r="ROK436" s="1209"/>
      <c r="ROL436" s="1210"/>
      <c r="ROM436" s="1211"/>
      <c r="RON436" s="1210"/>
      <c r="ROP436" s="1208"/>
      <c r="ROQ436" s="1209"/>
      <c r="ROR436" s="1209"/>
      <c r="ROS436" s="1209"/>
      <c r="ROT436" s="1209"/>
      <c r="ROU436" s="1210"/>
      <c r="ROV436" s="1211"/>
      <c r="ROW436" s="1210"/>
      <c r="ROY436" s="1208"/>
      <c r="ROZ436" s="1209"/>
      <c r="RPA436" s="1209"/>
      <c r="RPB436" s="1209"/>
      <c r="RPC436" s="1209"/>
      <c r="RPD436" s="1210"/>
      <c r="RPE436" s="1211"/>
      <c r="RPF436" s="1210"/>
      <c r="RPH436" s="1208"/>
      <c r="RPI436" s="1209"/>
      <c r="RPJ436" s="1209"/>
      <c r="RPK436" s="1209"/>
      <c r="RPL436" s="1209"/>
      <c r="RPM436" s="1210"/>
      <c r="RPN436" s="1211"/>
      <c r="RPO436" s="1210"/>
      <c r="RPQ436" s="1208"/>
      <c r="RPR436" s="1209"/>
      <c r="RPS436" s="1209"/>
      <c r="RPT436" s="1209"/>
      <c r="RPU436" s="1209"/>
      <c r="RPV436" s="1210"/>
      <c r="RPW436" s="1211"/>
      <c r="RPX436" s="1210"/>
      <c r="RPZ436" s="1208"/>
      <c r="RQA436" s="1209"/>
      <c r="RQB436" s="1209"/>
      <c r="RQC436" s="1209"/>
      <c r="RQD436" s="1209"/>
      <c r="RQE436" s="1210"/>
      <c r="RQF436" s="1211"/>
      <c r="RQG436" s="1210"/>
      <c r="RQI436" s="1208"/>
      <c r="RQJ436" s="1209"/>
      <c r="RQK436" s="1209"/>
      <c r="RQL436" s="1209"/>
      <c r="RQM436" s="1209"/>
      <c r="RQN436" s="1210"/>
      <c r="RQO436" s="1211"/>
      <c r="RQP436" s="1210"/>
      <c r="RQR436" s="1208"/>
      <c r="RQS436" s="1209"/>
      <c r="RQT436" s="1209"/>
      <c r="RQU436" s="1209"/>
      <c r="RQV436" s="1209"/>
      <c r="RQW436" s="1210"/>
      <c r="RQX436" s="1211"/>
      <c r="RQY436" s="1210"/>
      <c r="RRA436" s="1208"/>
      <c r="RRB436" s="1209"/>
      <c r="RRC436" s="1209"/>
      <c r="RRD436" s="1209"/>
      <c r="RRE436" s="1209"/>
      <c r="RRF436" s="1210"/>
      <c r="RRG436" s="1211"/>
      <c r="RRH436" s="1210"/>
      <c r="RRJ436" s="1208"/>
      <c r="RRK436" s="1209"/>
      <c r="RRL436" s="1209"/>
      <c r="RRM436" s="1209"/>
      <c r="RRN436" s="1209"/>
      <c r="RRO436" s="1210"/>
      <c r="RRP436" s="1211"/>
      <c r="RRQ436" s="1210"/>
      <c r="RRS436" s="1208"/>
      <c r="RRT436" s="1209"/>
      <c r="RRU436" s="1209"/>
      <c r="RRV436" s="1209"/>
      <c r="RRW436" s="1209"/>
      <c r="RRX436" s="1210"/>
      <c r="RRY436" s="1211"/>
      <c r="RRZ436" s="1210"/>
      <c r="RSB436" s="1208"/>
      <c r="RSC436" s="1209"/>
      <c r="RSD436" s="1209"/>
      <c r="RSE436" s="1209"/>
      <c r="RSF436" s="1209"/>
      <c r="RSG436" s="1210"/>
      <c r="RSH436" s="1211"/>
      <c r="RSI436" s="1210"/>
      <c r="RSK436" s="1208"/>
      <c r="RSL436" s="1209"/>
      <c r="RSM436" s="1209"/>
      <c r="RSN436" s="1209"/>
      <c r="RSO436" s="1209"/>
      <c r="RSP436" s="1210"/>
      <c r="RSQ436" s="1211"/>
      <c r="RSR436" s="1210"/>
      <c r="RST436" s="1208"/>
      <c r="RSU436" s="1209"/>
      <c r="RSV436" s="1209"/>
      <c r="RSW436" s="1209"/>
      <c r="RSX436" s="1209"/>
      <c r="RSY436" s="1210"/>
      <c r="RSZ436" s="1211"/>
      <c r="RTA436" s="1210"/>
      <c r="RTC436" s="1208"/>
      <c r="RTD436" s="1209"/>
      <c r="RTE436" s="1209"/>
      <c r="RTF436" s="1209"/>
      <c r="RTG436" s="1209"/>
      <c r="RTH436" s="1210"/>
      <c r="RTI436" s="1211"/>
      <c r="RTJ436" s="1210"/>
      <c r="RTL436" s="1208"/>
      <c r="RTM436" s="1209"/>
      <c r="RTN436" s="1209"/>
      <c r="RTO436" s="1209"/>
      <c r="RTP436" s="1209"/>
      <c r="RTQ436" s="1210"/>
      <c r="RTR436" s="1211"/>
      <c r="RTS436" s="1210"/>
      <c r="RTU436" s="1208"/>
      <c r="RTV436" s="1209"/>
      <c r="RTW436" s="1209"/>
      <c r="RTX436" s="1209"/>
      <c r="RTY436" s="1209"/>
      <c r="RTZ436" s="1210"/>
      <c r="RUA436" s="1211"/>
      <c r="RUB436" s="1210"/>
      <c r="RUD436" s="1208"/>
      <c r="RUE436" s="1209"/>
      <c r="RUF436" s="1209"/>
      <c r="RUG436" s="1209"/>
      <c r="RUH436" s="1209"/>
      <c r="RUI436" s="1210"/>
      <c r="RUJ436" s="1211"/>
      <c r="RUK436" s="1210"/>
      <c r="RUM436" s="1208"/>
      <c r="RUN436" s="1209"/>
      <c r="RUO436" s="1209"/>
      <c r="RUP436" s="1209"/>
      <c r="RUQ436" s="1209"/>
      <c r="RUR436" s="1210"/>
      <c r="RUS436" s="1211"/>
      <c r="RUT436" s="1210"/>
      <c r="RUV436" s="1208"/>
      <c r="RUW436" s="1209"/>
      <c r="RUX436" s="1209"/>
      <c r="RUY436" s="1209"/>
      <c r="RUZ436" s="1209"/>
      <c r="RVA436" s="1210"/>
      <c r="RVB436" s="1211"/>
      <c r="RVC436" s="1210"/>
      <c r="RVE436" s="1208"/>
      <c r="RVF436" s="1209"/>
      <c r="RVG436" s="1209"/>
      <c r="RVH436" s="1209"/>
      <c r="RVI436" s="1209"/>
      <c r="RVJ436" s="1210"/>
      <c r="RVK436" s="1211"/>
      <c r="RVL436" s="1210"/>
      <c r="RVN436" s="1208"/>
      <c r="RVO436" s="1209"/>
      <c r="RVP436" s="1209"/>
      <c r="RVQ436" s="1209"/>
      <c r="RVR436" s="1209"/>
      <c r="RVS436" s="1210"/>
      <c r="RVT436" s="1211"/>
      <c r="RVU436" s="1210"/>
      <c r="RVW436" s="1208"/>
      <c r="RVX436" s="1209"/>
      <c r="RVY436" s="1209"/>
      <c r="RVZ436" s="1209"/>
      <c r="RWA436" s="1209"/>
      <c r="RWB436" s="1210"/>
      <c r="RWC436" s="1211"/>
      <c r="RWD436" s="1210"/>
      <c r="RWF436" s="1208"/>
      <c r="RWG436" s="1209"/>
      <c r="RWH436" s="1209"/>
      <c r="RWI436" s="1209"/>
      <c r="RWJ436" s="1209"/>
      <c r="RWK436" s="1210"/>
      <c r="RWL436" s="1211"/>
      <c r="RWM436" s="1210"/>
      <c r="RWO436" s="1208"/>
      <c r="RWP436" s="1209"/>
      <c r="RWQ436" s="1209"/>
      <c r="RWR436" s="1209"/>
      <c r="RWS436" s="1209"/>
      <c r="RWT436" s="1210"/>
      <c r="RWU436" s="1211"/>
      <c r="RWV436" s="1210"/>
      <c r="RWX436" s="1208"/>
      <c r="RWY436" s="1209"/>
      <c r="RWZ436" s="1209"/>
      <c r="RXA436" s="1209"/>
      <c r="RXB436" s="1209"/>
      <c r="RXC436" s="1210"/>
      <c r="RXD436" s="1211"/>
      <c r="RXE436" s="1210"/>
      <c r="RXG436" s="1208"/>
      <c r="RXH436" s="1209"/>
      <c r="RXI436" s="1209"/>
      <c r="RXJ436" s="1209"/>
      <c r="RXK436" s="1209"/>
      <c r="RXL436" s="1210"/>
      <c r="RXM436" s="1211"/>
      <c r="RXN436" s="1210"/>
      <c r="RXP436" s="1208"/>
      <c r="RXQ436" s="1209"/>
      <c r="RXR436" s="1209"/>
      <c r="RXS436" s="1209"/>
      <c r="RXT436" s="1209"/>
      <c r="RXU436" s="1210"/>
      <c r="RXV436" s="1211"/>
      <c r="RXW436" s="1210"/>
      <c r="RXY436" s="1208"/>
      <c r="RXZ436" s="1209"/>
      <c r="RYA436" s="1209"/>
      <c r="RYB436" s="1209"/>
      <c r="RYC436" s="1209"/>
      <c r="RYD436" s="1210"/>
      <c r="RYE436" s="1211"/>
      <c r="RYF436" s="1210"/>
      <c r="RYH436" s="1208"/>
      <c r="RYI436" s="1209"/>
      <c r="RYJ436" s="1209"/>
      <c r="RYK436" s="1209"/>
      <c r="RYL436" s="1209"/>
      <c r="RYM436" s="1210"/>
      <c r="RYN436" s="1211"/>
      <c r="RYO436" s="1210"/>
      <c r="RYQ436" s="1208"/>
      <c r="RYR436" s="1209"/>
      <c r="RYS436" s="1209"/>
      <c r="RYT436" s="1209"/>
      <c r="RYU436" s="1209"/>
      <c r="RYV436" s="1210"/>
      <c r="RYW436" s="1211"/>
      <c r="RYX436" s="1210"/>
      <c r="RYZ436" s="1208"/>
      <c r="RZA436" s="1209"/>
      <c r="RZB436" s="1209"/>
      <c r="RZC436" s="1209"/>
      <c r="RZD436" s="1209"/>
      <c r="RZE436" s="1210"/>
      <c r="RZF436" s="1211"/>
      <c r="RZG436" s="1210"/>
      <c r="RZI436" s="1208"/>
      <c r="RZJ436" s="1209"/>
      <c r="RZK436" s="1209"/>
      <c r="RZL436" s="1209"/>
      <c r="RZM436" s="1209"/>
      <c r="RZN436" s="1210"/>
      <c r="RZO436" s="1211"/>
      <c r="RZP436" s="1210"/>
      <c r="RZR436" s="1208"/>
      <c r="RZS436" s="1209"/>
      <c r="RZT436" s="1209"/>
      <c r="RZU436" s="1209"/>
      <c r="RZV436" s="1209"/>
      <c r="RZW436" s="1210"/>
      <c r="RZX436" s="1211"/>
      <c r="RZY436" s="1210"/>
      <c r="SAA436" s="1208"/>
      <c r="SAB436" s="1209"/>
      <c r="SAC436" s="1209"/>
      <c r="SAD436" s="1209"/>
      <c r="SAE436" s="1209"/>
      <c r="SAF436" s="1210"/>
      <c r="SAG436" s="1211"/>
      <c r="SAH436" s="1210"/>
      <c r="SAJ436" s="1208"/>
      <c r="SAK436" s="1209"/>
      <c r="SAL436" s="1209"/>
      <c r="SAM436" s="1209"/>
      <c r="SAN436" s="1209"/>
      <c r="SAO436" s="1210"/>
      <c r="SAP436" s="1211"/>
      <c r="SAQ436" s="1210"/>
      <c r="SAS436" s="1208"/>
      <c r="SAT436" s="1209"/>
      <c r="SAU436" s="1209"/>
      <c r="SAV436" s="1209"/>
      <c r="SAW436" s="1209"/>
      <c r="SAX436" s="1210"/>
      <c r="SAY436" s="1211"/>
      <c r="SAZ436" s="1210"/>
      <c r="SBB436" s="1208"/>
      <c r="SBC436" s="1209"/>
      <c r="SBD436" s="1209"/>
      <c r="SBE436" s="1209"/>
      <c r="SBF436" s="1209"/>
      <c r="SBG436" s="1210"/>
      <c r="SBH436" s="1211"/>
      <c r="SBI436" s="1210"/>
      <c r="SBK436" s="1208"/>
      <c r="SBL436" s="1209"/>
      <c r="SBM436" s="1209"/>
      <c r="SBN436" s="1209"/>
      <c r="SBO436" s="1209"/>
      <c r="SBP436" s="1210"/>
      <c r="SBQ436" s="1211"/>
      <c r="SBR436" s="1210"/>
      <c r="SBT436" s="1208"/>
      <c r="SBU436" s="1209"/>
      <c r="SBV436" s="1209"/>
      <c r="SBW436" s="1209"/>
      <c r="SBX436" s="1209"/>
      <c r="SBY436" s="1210"/>
      <c r="SBZ436" s="1211"/>
      <c r="SCA436" s="1210"/>
      <c r="SCC436" s="1208"/>
      <c r="SCD436" s="1209"/>
      <c r="SCE436" s="1209"/>
      <c r="SCF436" s="1209"/>
      <c r="SCG436" s="1209"/>
      <c r="SCH436" s="1210"/>
      <c r="SCI436" s="1211"/>
      <c r="SCJ436" s="1210"/>
      <c r="SCL436" s="1208"/>
      <c r="SCM436" s="1209"/>
      <c r="SCN436" s="1209"/>
      <c r="SCO436" s="1209"/>
      <c r="SCP436" s="1209"/>
      <c r="SCQ436" s="1210"/>
      <c r="SCR436" s="1211"/>
      <c r="SCS436" s="1210"/>
      <c r="SCU436" s="1208"/>
      <c r="SCV436" s="1209"/>
      <c r="SCW436" s="1209"/>
      <c r="SCX436" s="1209"/>
      <c r="SCY436" s="1209"/>
      <c r="SCZ436" s="1210"/>
      <c r="SDA436" s="1211"/>
      <c r="SDB436" s="1210"/>
      <c r="SDD436" s="1208"/>
      <c r="SDE436" s="1209"/>
      <c r="SDF436" s="1209"/>
      <c r="SDG436" s="1209"/>
      <c r="SDH436" s="1209"/>
      <c r="SDI436" s="1210"/>
      <c r="SDJ436" s="1211"/>
      <c r="SDK436" s="1210"/>
      <c r="SDM436" s="1208"/>
      <c r="SDN436" s="1209"/>
      <c r="SDO436" s="1209"/>
      <c r="SDP436" s="1209"/>
      <c r="SDQ436" s="1209"/>
      <c r="SDR436" s="1210"/>
      <c r="SDS436" s="1211"/>
      <c r="SDT436" s="1210"/>
      <c r="SDV436" s="1208"/>
      <c r="SDW436" s="1209"/>
      <c r="SDX436" s="1209"/>
      <c r="SDY436" s="1209"/>
      <c r="SDZ436" s="1209"/>
      <c r="SEA436" s="1210"/>
      <c r="SEB436" s="1211"/>
      <c r="SEC436" s="1210"/>
      <c r="SEE436" s="1208"/>
      <c r="SEF436" s="1209"/>
      <c r="SEG436" s="1209"/>
      <c r="SEH436" s="1209"/>
      <c r="SEI436" s="1209"/>
      <c r="SEJ436" s="1210"/>
      <c r="SEK436" s="1211"/>
      <c r="SEL436" s="1210"/>
      <c r="SEN436" s="1208"/>
      <c r="SEO436" s="1209"/>
      <c r="SEP436" s="1209"/>
      <c r="SEQ436" s="1209"/>
      <c r="SER436" s="1209"/>
      <c r="SES436" s="1210"/>
      <c r="SET436" s="1211"/>
      <c r="SEU436" s="1210"/>
      <c r="SEW436" s="1208"/>
      <c r="SEX436" s="1209"/>
      <c r="SEY436" s="1209"/>
      <c r="SEZ436" s="1209"/>
      <c r="SFA436" s="1209"/>
      <c r="SFB436" s="1210"/>
      <c r="SFC436" s="1211"/>
      <c r="SFD436" s="1210"/>
      <c r="SFF436" s="1208"/>
      <c r="SFG436" s="1209"/>
      <c r="SFH436" s="1209"/>
      <c r="SFI436" s="1209"/>
      <c r="SFJ436" s="1209"/>
      <c r="SFK436" s="1210"/>
      <c r="SFL436" s="1211"/>
      <c r="SFM436" s="1210"/>
      <c r="SFO436" s="1208"/>
      <c r="SFP436" s="1209"/>
      <c r="SFQ436" s="1209"/>
      <c r="SFR436" s="1209"/>
      <c r="SFS436" s="1209"/>
      <c r="SFT436" s="1210"/>
      <c r="SFU436" s="1211"/>
      <c r="SFV436" s="1210"/>
      <c r="SFX436" s="1208"/>
      <c r="SFY436" s="1209"/>
      <c r="SFZ436" s="1209"/>
      <c r="SGA436" s="1209"/>
      <c r="SGB436" s="1209"/>
      <c r="SGC436" s="1210"/>
      <c r="SGD436" s="1211"/>
      <c r="SGE436" s="1210"/>
      <c r="SGG436" s="1208"/>
      <c r="SGH436" s="1209"/>
      <c r="SGI436" s="1209"/>
      <c r="SGJ436" s="1209"/>
      <c r="SGK436" s="1209"/>
      <c r="SGL436" s="1210"/>
      <c r="SGM436" s="1211"/>
      <c r="SGN436" s="1210"/>
      <c r="SGP436" s="1208"/>
      <c r="SGQ436" s="1209"/>
      <c r="SGR436" s="1209"/>
      <c r="SGS436" s="1209"/>
      <c r="SGT436" s="1209"/>
      <c r="SGU436" s="1210"/>
      <c r="SGV436" s="1211"/>
      <c r="SGW436" s="1210"/>
      <c r="SGY436" s="1208"/>
      <c r="SGZ436" s="1209"/>
      <c r="SHA436" s="1209"/>
      <c r="SHB436" s="1209"/>
      <c r="SHC436" s="1209"/>
      <c r="SHD436" s="1210"/>
      <c r="SHE436" s="1211"/>
      <c r="SHF436" s="1210"/>
      <c r="SHH436" s="1208"/>
      <c r="SHI436" s="1209"/>
      <c r="SHJ436" s="1209"/>
      <c r="SHK436" s="1209"/>
      <c r="SHL436" s="1209"/>
      <c r="SHM436" s="1210"/>
      <c r="SHN436" s="1211"/>
      <c r="SHO436" s="1210"/>
      <c r="SHQ436" s="1208"/>
      <c r="SHR436" s="1209"/>
      <c r="SHS436" s="1209"/>
      <c r="SHT436" s="1209"/>
      <c r="SHU436" s="1209"/>
      <c r="SHV436" s="1210"/>
      <c r="SHW436" s="1211"/>
      <c r="SHX436" s="1210"/>
      <c r="SHZ436" s="1208"/>
      <c r="SIA436" s="1209"/>
      <c r="SIB436" s="1209"/>
      <c r="SIC436" s="1209"/>
      <c r="SID436" s="1209"/>
      <c r="SIE436" s="1210"/>
      <c r="SIF436" s="1211"/>
      <c r="SIG436" s="1210"/>
      <c r="SII436" s="1208"/>
      <c r="SIJ436" s="1209"/>
      <c r="SIK436" s="1209"/>
      <c r="SIL436" s="1209"/>
      <c r="SIM436" s="1209"/>
      <c r="SIN436" s="1210"/>
      <c r="SIO436" s="1211"/>
      <c r="SIP436" s="1210"/>
      <c r="SIR436" s="1208"/>
      <c r="SIS436" s="1209"/>
      <c r="SIT436" s="1209"/>
      <c r="SIU436" s="1209"/>
      <c r="SIV436" s="1209"/>
      <c r="SIW436" s="1210"/>
      <c r="SIX436" s="1211"/>
      <c r="SIY436" s="1210"/>
      <c r="SJA436" s="1208"/>
      <c r="SJB436" s="1209"/>
      <c r="SJC436" s="1209"/>
      <c r="SJD436" s="1209"/>
      <c r="SJE436" s="1209"/>
      <c r="SJF436" s="1210"/>
      <c r="SJG436" s="1211"/>
      <c r="SJH436" s="1210"/>
      <c r="SJJ436" s="1208"/>
      <c r="SJK436" s="1209"/>
      <c r="SJL436" s="1209"/>
      <c r="SJM436" s="1209"/>
      <c r="SJN436" s="1209"/>
      <c r="SJO436" s="1210"/>
      <c r="SJP436" s="1211"/>
      <c r="SJQ436" s="1210"/>
      <c r="SJS436" s="1208"/>
      <c r="SJT436" s="1209"/>
      <c r="SJU436" s="1209"/>
      <c r="SJV436" s="1209"/>
      <c r="SJW436" s="1209"/>
      <c r="SJX436" s="1210"/>
      <c r="SJY436" s="1211"/>
      <c r="SJZ436" s="1210"/>
      <c r="SKB436" s="1208"/>
      <c r="SKC436" s="1209"/>
      <c r="SKD436" s="1209"/>
      <c r="SKE436" s="1209"/>
      <c r="SKF436" s="1209"/>
      <c r="SKG436" s="1210"/>
      <c r="SKH436" s="1211"/>
      <c r="SKI436" s="1210"/>
      <c r="SKK436" s="1208"/>
      <c r="SKL436" s="1209"/>
      <c r="SKM436" s="1209"/>
      <c r="SKN436" s="1209"/>
      <c r="SKO436" s="1209"/>
      <c r="SKP436" s="1210"/>
      <c r="SKQ436" s="1211"/>
      <c r="SKR436" s="1210"/>
      <c r="SKT436" s="1208"/>
      <c r="SKU436" s="1209"/>
      <c r="SKV436" s="1209"/>
      <c r="SKW436" s="1209"/>
      <c r="SKX436" s="1209"/>
      <c r="SKY436" s="1210"/>
      <c r="SKZ436" s="1211"/>
      <c r="SLA436" s="1210"/>
      <c r="SLC436" s="1208"/>
      <c r="SLD436" s="1209"/>
      <c r="SLE436" s="1209"/>
      <c r="SLF436" s="1209"/>
      <c r="SLG436" s="1209"/>
      <c r="SLH436" s="1210"/>
      <c r="SLI436" s="1211"/>
      <c r="SLJ436" s="1210"/>
      <c r="SLL436" s="1208"/>
      <c r="SLM436" s="1209"/>
      <c r="SLN436" s="1209"/>
      <c r="SLO436" s="1209"/>
      <c r="SLP436" s="1209"/>
      <c r="SLQ436" s="1210"/>
      <c r="SLR436" s="1211"/>
      <c r="SLS436" s="1210"/>
      <c r="SLU436" s="1208"/>
      <c r="SLV436" s="1209"/>
      <c r="SLW436" s="1209"/>
      <c r="SLX436" s="1209"/>
      <c r="SLY436" s="1209"/>
      <c r="SLZ436" s="1210"/>
      <c r="SMA436" s="1211"/>
      <c r="SMB436" s="1210"/>
      <c r="SMD436" s="1208"/>
      <c r="SME436" s="1209"/>
      <c r="SMF436" s="1209"/>
      <c r="SMG436" s="1209"/>
      <c r="SMH436" s="1209"/>
      <c r="SMI436" s="1210"/>
      <c r="SMJ436" s="1211"/>
      <c r="SMK436" s="1210"/>
      <c r="SMM436" s="1208"/>
      <c r="SMN436" s="1209"/>
      <c r="SMO436" s="1209"/>
      <c r="SMP436" s="1209"/>
      <c r="SMQ436" s="1209"/>
      <c r="SMR436" s="1210"/>
      <c r="SMS436" s="1211"/>
      <c r="SMT436" s="1210"/>
      <c r="SMV436" s="1208"/>
      <c r="SMW436" s="1209"/>
      <c r="SMX436" s="1209"/>
      <c r="SMY436" s="1209"/>
      <c r="SMZ436" s="1209"/>
      <c r="SNA436" s="1210"/>
      <c r="SNB436" s="1211"/>
      <c r="SNC436" s="1210"/>
      <c r="SNE436" s="1208"/>
      <c r="SNF436" s="1209"/>
      <c r="SNG436" s="1209"/>
      <c r="SNH436" s="1209"/>
      <c r="SNI436" s="1209"/>
      <c r="SNJ436" s="1210"/>
      <c r="SNK436" s="1211"/>
      <c r="SNL436" s="1210"/>
      <c r="SNN436" s="1208"/>
      <c r="SNO436" s="1209"/>
      <c r="SNP436" s="1209"/>
      <c r="SNQ436" s="1209"/>
      <c r="SNR436" s="1209"/>
      <c r="SNS436" s="1210"/>
      <c r="SNT436" s="1211"/>
      <c r="SNU436" s="1210"/>
      <c r="SNW436" s="1208"/>
      <c r="SNX436" s="1209"/>
      <c r="SNY436" s="1209"/>
      <c r="SNZ436" s="1209"/>
      <c r="SOA436" s="1209"/>
      <c r="SOB436" s="1210"/>
      <c r="SOC436" s="1211"/>
      <c r="SOD436" s="1210"/>
      <c r="SOF436" s="1208"/>
      <c r="SOG436" s="1209"/>
      <c r="SOH436" s="1209"/>
      <c r="SOI436" s="1209"/>
      <c r="SOJ436" s="1209"/>
      <c r="SOK436" s="1210"/>
      <c r="SOL436" s="1211"/>
      <c r="SOM436" s="1210"/>
      <c r="SOO436" s="1208"/>
      <c r="SOP436" s="1209"/>
      <c r="SOQ436" s="1209"/>
      <c r="SOR436" s="1209"/>
      <c r="SOS436" s="1209"/>
      <c r="SOT436" s="1210"/>
      <c r="SOU436" s="1211"/>
      <c r="SOV436" s="1210"/>
      <c r="SOX436" s="1208"/>
      <c r="SOY436" s="1209"/>
      <c r="SOZ436" s="1209"/>
      <c r="SPA436" s="1209"/>
      <c r="SPB436" s="1209"/>
      <c r="SPC436" s="1210"/>
      <c r="SPD436" s="1211"/>
      <c r="SPE436" s="1210"/>
      <c r="SPG436" s="1208"/>
      <c r="SPH436" s="1209"/>
      <c r="SPI436" s="1209"/>
      <c r="SPJ436" s="1209"/>
      <c r="SPK436" s="1209"/>
      <c r="SPL436" s="1210"/>
      <c r="SPM436" s="1211"/>
      <c r="SPN436" s="1210"/>
      <c r="SPP436" s="1208"/>
      <c r="SPQ436" s="1209"/>
      <c r="SPR436" s="1209"/>
      <c r="SPS436" s="1209"/>
      <c r="SPT436" s="1209"/>
      <c r="SPU436" s="1210"/>
      <c r="SPV436" s="1211"/>
      <c r="SPW436" s="1210"/>
      <c r="SPY436" s="1208"/>
      <c r="SPZ436" s="1209"/>
      <c r="SQA436" s="1209"/>
      <c r="SQB436" s="1209"/>
      <c r="SQC436" s="1209"/>
      <c r="SQD436" s="1210"/>
      <c r="SQE436" s="1211"/>
      <c r="SQF436" s="1210"/>
      <c r="SQH436" s="1208"/>
      <c r="SQI436" s="1209"/>
      <c r="SQJ436" s="1209"/>
      <c r="SQK436" s="1209"/>
      <c r="SQL436" s="1209"/>
      <c r="SQM436" s="1210"/>
      <c r="SQN436" s="1211"/>
      <c r="SQO436" s="1210"/>
      <c r="SQQ436" s="1208"/>
      <c r="SQR436" s="1209"/>
      <c r="SQS436" s="1209"/>
      <c r="SQT436" s="1209"/>
      <c r="SQU436" s="1209"/>
      <c r="SQV436" s="1210"/>
      <c r="SQW436" s="1211"/>
      <c r="SQX436" s="1210"/>
      <c r="SQZ436" s="1208"/>
      <c r="SRA436" s="1209"/>
      <c r="SRB436" s="1209"/>
      <c r="SRC436" s="1209"/>
      <c r="SRD436" s="1209"/>
      <c r="SRE436" s="1210"/>
      <c r="SRF436" s="1211"/>
      <c r="SRG436" s="1210"/>
      <c r="SRI436" s="1208"/>
      <c r="SRJ436" s="1209"/>
      <c r="SRK436" s="1209"/>
      <c r="SRL436" s="1209"/>
      <c r="SRM436" s="1209"/>
      <c r="SRN436" s="1210"/>
      <c r="SRO436" s="1211"/>
      <c r="SRP436" s="1210"/>
      <c r="SRR436" s="1208"/>
      <c r="SRS436" s="1209"/>
      <c r="SRT436" s="1209"/>
      <c r="SRU436" s="1209"/>
      <c r="SRV436" s="1209"/>
      <c r="SRW436" s="1210"/>
      <c r="SRX436" s="1211"/>
      <c r="SRY436" s="1210"/>
      <c r="SSA436" s="1208"/>
      <c r="SSB436" s="1209"/>
      <c r="SSC436" s="1209"/>
      <c r="SSD436" s="1209"/>
      <c r="SSE436" s="1209"/>
      <c r="SSF436" s="1210"/>
      <c r="SSG436" s="1211"/>
      <c r="SSH436" s="1210"/>
      <c r="SSJ436" s="1208"/>
      <c r="SSK436" s="1209"/>
      <c r="SSL436" s="1209"/>
      <c r="SSM436" s="1209"/>
      <c r="SSN436" s="1209"/>
      <c r="SSO436" s="1210"/>
      <c r="SSP436" s="1211"/>
      <c r="SSQ436" s="1210"/>
      <c r="SSS436" s="1208"/>
      <c r="SST436" s="1209"/>
      <c r="SSU436" s="1209"/>
      <c r="SSV436" s="1209"/>
      <c r="SSW436" s="1209"/>
      <c r="SSX436" s="1210"/>
      <c r="SSY436" s="1211"/>
      <c r="SSZ436" s="1210"/>
      <c r="STB436" s="1208"/>
      <c r="STC436" s="1209"/>
      <c r="STD436" s="1209"/>
      <c r="STE436" s="1209"/>
      <c r="STF436" s="1209"/>
      <c r="STG436" s="1210"/>
      <c r="STH436" s="1211"/>
      <c r="STI436" s="1210"/>
      <c r="STK436" s="1208"/>
      <c r="STL436" s="1209"/>
      <c r="STM436" s="1209"/>
      <c r="STN436" s="1209"/>
      <c r="STO436" s="1209"/>
      <c r="STP436" s="1210"/>
      <c r="STQ436" s="1211"/>
      <c r="STR436" s="1210"/>
      <c r="STT436" s="1208"/>
      <c r="STU436" s="1209"/>
      <c r="STV436" s="1209"/>
      <c r="STW436" s="1209"/>
      <c r="STX436" s="1209"/>
      <c r="STY436" s="1210"/>
      <c r="STZ436" s="1211"/>
      <c r="SUA436" s="1210"/>
      <c r="SUC436" s="1208"/>
      <c r="SUD436" s="1209"/>
      <c r="SUE436" s="1209"/>
      <c r="SUF436" s="1209"/>
      <c r="SUG436" s="1209"/>
      <c r="SUH436" s="1210"/>
      <c r="SUI436" s="1211"/>
      <c r="SUJ436" s="1210"/>
      <c r="SUL436" s="1208"/>
      <c r="SUM436" s="1209"/>
      <c r="SUN436" s="1209"/>
      <c r="SUO436" s="1209"/>
      <c r="SUP436" s="1209"/>
      <c r="SUQ436" s="1210"/>
      <c r="SUR436" s="1211"/>
      <c r="SUS436" s="1210"/>
      <c r="SUU436" s="1208"/>
      <c r="SUV436" s="1209"/>
      <c r="SUW436" s="1209"/>
      <c r="SUX436" s="1209"/>
      <c r="SUY436" s="1209"/>
      <c r="SUZ436" s="1210"/>
      <c r="SVA436" s="1211"/>
      <c r="SVB436" s="1210"/>
      <c r="SVD436" s="1208"/>
      <c r="SVE436" s="1209"/>
      <c r="SVF436" s="1209"/>
      <c r="SVG436" s="1209"/>
      <c r="SVH436" s="1209"/>
      <c r="SVI436" s="1210"/>
      <c r="SVJ436" s="1211"/>
      <c r="SVK436" s="1210"/>
      <c r="SVM436" s="1208"/>
      <c r="SVN436" s="1209"/>
      <c r="SVO436" s="1209"/>
      <c r="SVP436" s="1209"/>
      <c r="SVQ436" s="1209"/>
      <c r="SVR436" s="1210"/>
      <c r="SVS436" s="1211"/>
      <c r="SVT436" s="1210"/>
      <c r="SVV436" s="1208"/>
      <c r="SVW436" s="1209"/>
      <c r="SVX436" s="1209"/>
      <c r="SVY436" s="1209"/>
      <c r="SVZ436" s="1209"/>
      <c r="SWA436" s="1210"/>
      <c r="SWB436" s="1211"/>
      <c r="SWC436" s="1210"/>
      <c r="SWE436" s="1208"/>
      <c r="SWF436" s="1209"/>
      <c r="SWG436" s="1209"/>
      <c r="SWH436" s="1209"/>
      <c r="SWI436" s="1209"/>
      <c r="SWJ436" s="1210"/>
      <c r="SWK436" s="1211"/>
      <c r="SWL436" s="1210"/>
      <c r="SWN436" s="1208"/>
      <c r="SWO436" s="1209"/>
      <c r="SWP436" s="1209"/>
      <c r="SWQ436" s="1209"/>
      <c r="SWR436" s="1209"/>
      <c r="SWS436" s="1210"/>
      <c r="SWT436" s="1211"/>
      <c r="SWU436" s="1210"/>
      <c r="SWW436" s="1208"/>
      <c r="SWX436" s="1209"/>
      <c r="SWY436" s="1209"/>
      <c r="SWZ436" s="1209"/>
      <c r="SXA436" s="1209"/>
      <c r="SXB436" s="1210"/>
      <c r="SXC436" s="1211"/>
      <c r="SXD436" s="1210"/>
      <c r="SXF436" s="1208"/>
      <c r="SXG436" s="1209"/>
      <c r="SXH436" s="1209"/>
      <c r="SXI436" s="1209"/>
      <c r="SXJ436" s="1209"/>
      <c r="SXK436" s="1210"/>
      <c r="SXL436" s="1211"/>
      <c r="SXM436" s="1210"/>
      <c r="SXO436" s="1208"/>
      <c r="SXP436" s="1209"/>
      <c r="SXQ436" s="1209"/>
      <c r="SXR436" s="1209"/>
      <c r="SXS436" s="1209"/>
      <c r="SXT436" s="1210"/>
      <c r="SXU436" s="1211"/>
      <c r="SXV436" s="1210"/>
      <c r="SXX436" s="1208"/>
      <c r="SXY436" s="1209"/>
      <c r="SXZ436" s="1209"/>
      <c r="SYA436" s="1209"/>
      <c r="SYB436" s="1209"/>
      <c r="SYC436" s="1210"/>
      <c r="SYD436" s="1211"/>
      <c r="SYE436" s="1210"/>
      <c r="SYG436" s="1208"/>
      <c r="SYH436" s="1209"/>
      <c r="SYI436" s="1209"/>
      <c r="SYJ436" s="1209"/>
      <c r="SYK436" s="1209"/>
      <c r="SYL436" s="1210"/>
      <c r="SYM436" s="1211"/>
      <c r="SYN436" s="1210"/>
      <c r="SYP436" s="1208"/>
      <c r="SYQ436" s="1209"/>
      <c r="SYR436" s="1209"/>
      <c r="SYS436" s="1209"/>
      <c r="SYT436" s="1209"/>
      <c r="SYU436" s="1210"/>
      <c r="SYV436" s="1211"/>
      <c r="SYW436" s="1210"/>
      <c r="SYY436" s="1208"/>
      <c r="SYZ436" s="1209"/>
      <c r="SZA436" s="1209"/>
      <c r="SZB436" s="1209"/>
      <c r="SZC436" s="1209"/>
      <c r="SZD436" s="1210"/>
      <c r="SZE436" s="1211"/>
      <c r="SZF436" s="1210"/>
      <c r="SZH436" s="1208"/>
      <c r="SZI436" s="1209"/>
      <c r="SZJ436" s="1209"/>
      <c r="SZK436" s="1209"/>
      <c r="SZL436" s="1209"/>
      <c r="SZM436" s="1210"/>
      <c r="SZN436" s="1211"/>
      <c r="SZO436" s="1210"/>
      <c r="SZQ436" s="1208"/>
      <c r="SZR436" s="1209"/>
      <c r="SZS436" s="1209"/>
      <c r="SZT436" s="1209"/>
      <c r="SZU436" s="1209"/>
      <c r="SZV436" s="1210"/>
      <c r="SZW436" s="1211"/>
      <c r="SZX436" s="1210"/>
      <c r="SZZ436" s="1208"/>
      <c r="TAA436" s="1209"/>
      <c r="TAB436" s="1209"/>
      <c r="TAC436" s="1209"/>
      <c r="TAD436" s="1209"/>
      <c r="TAE436" s="1210"/>
      <c r="TAF436" s="1211"/>
      <c r="TAG436" s="1210"/>
      <c r="TAI436" s="1208"/>
      <c r="TAJ436" s="1209"/>
      <c r="TAK436" s="1209"/>
      <c r="TAL436" s="1209"/>
      <c r="TAM436" s="1209"/>
      <c r="TAN436" s="1210"/>
      <c r="TAO436" s="1211"/>
      <c r="TAP436" s="1210"/>
      <c r="TAR436" s="1208"/>
      <c r="TAS436" s="1209"/>
      <c r="TAT436" s="1209"/>
      <c r="TAU436" s="1209"/>
      <c r="TAV436" s="1209"/>
      <c r="TAW436" s="1210"/>
      <c r="TAX436" s="1211"/>
      <c r="TAY436" s="1210"/>
      <c r="TBA436" s="1208"/>
      <c r="TBB436" s="1209"/>
      <c r="TBC436" s="1209"/>
      <c r="TBD436" s="1209"/>
      <c r="TBE436" s="1209"/>
      <c r="TBF436" s="1210"/>
      <c r="TBG436" s="1211"/>
      <c r="TBH436" s="1210"/>
      <c r="TBJ436" s="1208"/>
      <c r="TBK436" s="1209"/>
      <c r="TBL436" s="1209"/>
      <c r="TBM436" s="1209"/>
      <c r="TBN436" s="1209"/>
      <c r="TBO436" s="1210"/>
      <c r="TBP436" s="1211"/>
      <c r="TBQ436" s="1210"/>
      <c r="TBS436" s="1208"/>
      <c r="TBT436" s="1209"/>
      <c r="TBU436" s="1209"/>
      <c r="TBV436" s="1209"/>
      <c r="TBW436" s="1209"/>
      <c r="TBX436" s="1210"/>
      <c r="TBY436" s="1211"/>
      <c r="TBZ436" s="1210"/>
      <c r="TCB436" s="1208"/>
      <c r="TCC436" s="1209"/>
      <c r="TCD436" s="1209"/>
      <c r="TCE436" s="1209"/>
      <c r="TCF436" s="1209"/>
      <c r="TCG436" s="1210"/>
      <c r="TCH436" s="1211"/>
      <c r="TCI436" s="1210"/>
      <c r="TCK436" s="1208"/>
      <c r="TCL436" s="1209"/>
      <c r="TCM436" s="1209"/>
      <c r="TCN436" s="1209"/>
      <c r="TCO436" s="1209"/>
      <c r="TCP436" s="1210"/>
      <c r="TCQ436" s="1211"/>
      <c r="TCR436" s="1210"/>
      <c r="TCT436" s="1208"/>
      <c r="TCU436" s="1209"/>
      <c r="TCV436" s="1209"/>
      <c r="TCW436" s="1209"/>
      <c r="TCX436" s="1209"/>
      <c r="TCY436" s="1210"/>
      <c r="TCZ436" s="1211"/>
      <c r="TDA436" s="1210"/>
      <c r="TDC436" s="1208"/>
      <c r="TDD436" s="1209"/>
      <c r="TDE436" s="1209"/>
      <c r="TDF436" s="1209"/>
      <c r="TDG436" s="1209"/>
      <c r="TDH436" s="1210"/>
      <c r="TDI436" s="1211"/>
      <c r="TDJ436" s="1210"/>
      <c r="TDL436" s="1208"/>
      <c r="TDM436" s="1209"/>
      <c r="TDN436" s="1209"/>
      <c r="TDO436" s="1209"/>
      <c r="TDP436" s="1209"/>
      <c r="TDQ436" s="1210"/>
      <c r="TDR436" s="1211"/>
      <c r="TDS436" s="1210"/>
      <c r="TDU436" s="1208"/>
      <c r="TDV436" s="1209"/>
      <c r="TDW436" s="1209"/>
      <c r="TDX436" s="1209"/>
      <c r="TDY436" s="1209"/>
      <c r="TDZ436" s="1210"/>
      <c r="TEA436" s="1211"/>
      <c r="TEB436" s="1210"/>
      <c r="TED436" s="1208"/>
      <c r="TEE436" s="1209"/>
      <c r="TEF436" s="1209"/>
      <c r="TEG436" s="1209"/>
      <c r="TEH436" s="1209"/>
      <c r="TEI436" s="1210"/>
      <c r="TEJ436" s="1211"/>
      <c r="TEK436" s="1210"/>
      <c r="TEM436" s="1208"/>
      <c r="TEN436" s="1209"/>
      <c r="TEO436" s="1209"/>
      <c r="TEP436" s="1209"/>
      <c r="TEQ436" s="1209"/>
      <c r="TER436" s="1210"/>
      <c r="TES436" s="1211"/>
      <c r="TET436" s="1210"/>
      <c r="TEV436" s="1208"/>
      <c r="TEW436" s="1209"/>
      <c r="TEX436" s="1209"/>
      <c r="TEY436" s="1209"/>
      <c r="TEZ436" s="1209"/>
      <c r="TFA436" s="1210"/>
      <c r="TFB436" s="1211"/>
      <c r="TFC436" s="1210"/>
      <c r="TFE436" s="1208"/>
      <c r="TFF436" s="1209"/>
      <c r="TFG436" s="1209"/>
      <c r="TFH436" s="1209"/>
      <c r="TFI436" s="1209"/>
      <c r="TFJ436" s="1210"/>
      <c r="TFK436" s="1211"/>
      <c r="TFL436" s="1210"/>
      <c r="TFN436" s="1208"/>
      <c r="TFO436" s="1209"/>
      <c r="TFP436" s="1209"/>
      <c r="TFQ436" s="1209"/>
      <c r="TFR436" s="1209"/>
      <c r="TFS436" s="1210"/>
      <c r="TFT436" s="1211"/>
      <c r="TFU436" s="1210"/>
      <c r="TFW436" s="1208"/>
      <c r="TFX436" s="1209"/>
      <c r="TFY436" s="1209"/>
      <c r="TFZ436" s="1209"/>
      <c r="TGA436" s="1209"/>
      <c r="TGB436" s="1210"/>
      <c r="TGC436" s="1211"/>
      <c r="TGD436" s="1210"/>
      <c r="TGF436" s="1208"/>
      <c r="TGG436" s="1209"/>
      <c r="TGH436" s="1209"/>
      <c r="TGI436" s="1209"/>
      <c r="TGJ436" s="1209"/>
      <c r="TGK436" s="1210"/>
      <c r="TGL436" s="1211"/>
      <c r="TGM436" s="1210"/>
      <c r="TGO436" s="1208"/>
      <c r="TGP436" s="1209"/>
      <c r="TGQ436" s="1209"/>
      <c r="TGR436" s="1209"/>
      <c r="TGS436" s="1209"/>
      <c r="TGT436" s="1210"/>
      <c r="TGU436" s="1211"/>
      <c r="TGV436" s="1210"/>
      <c r="TGX436" s="1208"/>
      <c r="TGY436" s="1209"/>
      <c r="TGZ436" s="1209"/>
      <c r="THA436" s="1209"/>
      <c r="THB436" s="1209"/>
      <c r="THC436" s="1210"/>
      <c r="THD436" s="1211"/>
      <c r="THE436" s="1210"/>
      <c r="THG436" s="1208"/>
      <c r="THH436" s="1209"/>
      <c r="THI436" s="1209"/>
      <c r="THJ436" s="1209"/>
      <c r="THK436" s="1209"/>
      <c r="THL436" s="1210"/>
      <c r="THM436" s="1211"/>
      <c r="THN436" s="1210"/>
      <c r="THP436" s="1208"/>
      <c r="THQ436" s="1209"/>
      <c r="THR436" s="1209"/>
      <c r="THS436" s="1209"/>
      <c r="THT436" s="1209"/>
      <c r="THU436" s="1210"/>
      <c r="THV436" s="1211"/>
      <c r="THW436" s="1210"/>
      <c r="THY436" s="1208"/>
      <c r="THZ436" s="1209"/>
      <c r="TIA436" s="1209"/>
      <c r="TIB436" s="1209"/>
      <c r="TIC436" s="1209"/>
      <c r="TID436" s="1210"/>
      <c r="TIE436" s="1211"/>
      <c r="TIF436" s="1210"/>
      <c r="TIH436" s="1208"/>
      <c r="TII436" s="1209"/>
      <c r="TIJ436" s="1209"/>
      <c r="TIK436" s="1209"/>
      <c r="TIL436" s="1209"/>
      <c r="TIM436" s="1210"/>
      <c r="TIN436" s="1211"/>
      <c r="TIO436" s="1210"/>
      <c r="TIQ436" s="1208"/>
      <c r="TIR436" s="1209"/>
      <c r="TIS436" s="1209"/>
      <c r="TIT436" s="1209"/>
      <c r="TIU436" s="1209"/>
      <c r="TIV436" s="1210"/>
      <c r="TIW436" s="1211"/>
      <c r="TIX436" s="1210"/>
      <c r="TIZ436" s="1208"/>
      <c r="TJA436" s="1209"/>
      <c r="TJB436" s="1209"/>
      <c r="TJC436" s="1209"/>
      <c r="TJD436" s="1209"/>
      <c r="TJE436" s="1210"/>
      <c r="TJF436" s="1211"/>
      <c r="TJG436" s="1210"/>
      <c r="TJI436" s="1208"/>
      <c r="TJJ436" s="1209"/>
      <c r="TJK436" s="1209"/>
      <c r="TJL436" s="1209"/>
      <c r="TJM436" s="1209"/>
      <c r="TJN436" s="1210"/>
      <c r="TJO436" s="1211"/>
      <c r="TJP436" s="1210"/>
      <c r="TJR436" s="1208"/>
      <c r="TJS436" s="1209"/>
      <c r="TJT436" s="1209"/>
      <c r="TJU436" s="1209"/>
      <c r="TJV436" s="1209"/>
      <c r="TJW436" s="1210"/>
      <c r="TJX436" s="1211"/>
      <c r="TJY436" s="1210"/>
      <c r="TKA436" s="1208"/>
      <c r="TKB436" s="1209"/>
      <c r="TKC436" s="1209"/>
      <c r="TKD436" s="1209"/>
      <c r="TKE436" s="1209"/>
      <c r="TKF436" s="1210"/>
      <c r="TKG436" s="1211"/>
      <c r="TKH436" s="1210"/>
      <c r="TKJ436" s="1208"/>
      <c r="TKK436" s="1209"/>
      <c r="TKL436" s="1209"/>
      <c r="TKM436" s="1209"/>
      <c r="TKN436" s="1209"/>
      <c r="TKO436" s="1210"/>
      <c r="TKP436" s="1211"/>
      <c r="TKQ436" s="1210"/>
      <c r="TKS436" s="1208"/>
      <c r="TKT436" s="1209"/>
      <c r="TKU436" s="1209"/>
      <c r="TKV436" s="1209"/>
      <c r="TKW436" s="1209"/>
      <c r="TKX436" s="1210"/>
      <c r="TKY436" s="1211"/>
      <c r="TKZ436" s="1210"/>
      <c r="TLB436" s="1208"/>
      <c r="TLC436" s="1209"/>
      <c r="TLD436" s="1209"/>
      <c r="TLE436" s="1209"/>
      <c r="TLF436" s="1209"/>
      <c r="TLG436" s="1210"/>
      <c r="TLH436" s="1211"/>
      <c r="TLI436" s="1210"/>
      <c r="TLK436" s="1208"/>
      <c r="TLL436" s="1209"/>
      <c r="TLM436" s="1209"/>
      <c r="TLN436" s="1209"/>
      <c r="TLO436" s="1209"/>
      <c r="TLP436" s="1210"/>
      <c r="TLQ436" s="1211"/>
      <c r="TLR436" s="1210"/>
      <c r="TLT436" s="1208"/>
      <c r="TLU436" s="1209"/>
      <c r="TLV436" s="1209"/>
      <c r="TLW436" s="1209"/>
      <c r="TLX436" s="1209"/>
      <c r="TLY436" s="1210"/>
      <c r="TLZ436" s="1211"/>
      <c r="TMA436" s="1210"/>
      <c r="TMC436" s="1208"/>
      <c r="TMD436" s="1209"/>
      <c r="TME436" s="1209"/>
      <c r="TMF436" s="1209"/>
      <c r="TMG436" s="1209"/>
      <c r="TMH436" s="1210"/>
      <c r="TMI436" s="1211"/>
      <c r="TMJ436" s="1210"/>
      <c r="TML436" s="1208"/>
      <c r="TMM436" s="1209"/>
      <c r="TMN436" s="1209"/>
      <c r="TMO436" s="1209"/>
      <c r="TMP436" s="1209"/>
      <c r="TMQ436" s="1210"/>
      <c r="TMR436" s="1211"/>
      <c r="TMS436" s="1210"/>
      <c r="TMU436" s="1208"/>
      <c r="TMV436" s="1209"/>
      <c r="TMW436" s="1209"/>
      <c r="TMX436" s="1209"/>
      <c r="TMY436" s="1209"/>
      <c r="TMZ436" s="1210"/>
      <c r="TNA436" s="1211"/>
      <c r="TNB436" s="1210"/>
      <c r="TND436" s="1208"/>
      <c r="TNE436" s="1209"/>
      <c r="TNF436" s="1209"/>
      <c r="TNG436" s="1209"/>
      <c r="TNH436" s="1209"/>
      <c r="TNI436" s="1210"/>
      <c r="TNJ436" s="1211"/>
      <c r="TNK436" s="1210"/>
      <c r="TNM436" s="1208"/>
      <c r="TNN436" s="1209"/>
      <c r="TNO436" s="1209"/>
      <c r="TNP436" s="1209"/>
      <c r="TNQ436" s="1209"/>
      <c r="TNR436" s="1210"/>
      <c r="TNS436" s="1211"/>
      <c r="TNT436" s="1210"/>
      <c r="TNV436" s="1208"/>
      <c r="TNW436" s="1209"/>
      <c r="TNX436" s="1209"/>
      <c r="TNY436" s="1209"/>
      <c r="TNZ436" s="1209"/>
      <c r="TOA436" s="1210"/>
      <c r="TOB436" s="1211"/>
      <c r="TOC436" s="1210"/>
      <c r="TOE436" s="1208"/>
      <c r="TOF436" s="1209"/>
      <c r="TOG436" s="1209"/>
      <c r="TOH436" s="1209"/>
      <c r="TOI436" s="1209"/>
      <c r="TOJ436" s="1210"/>
      <c r="TOK436" s="1211"/>
      <c r="TOL436" s="1210"/>
      <c r="TON436" s="1208"/>
      <c r="TOO436" s="1209"/>
      <c r="TOP436" s="1209"/>
      <c r="TOQ436" s="1209"/>
      <c r="TOR436" s="1209"/>
      <c r="TOS436" s="1210"/>
      <c r="TOT436" s="1211"/>
      <c r="TOU436" s="1210"/>
      <c r="TOW436" s="1208"/>
      <c r="TOX436" s="1209"/>
      <c r="TOY436" s="1209"/>
      <c r="TOZ436" s="1209"/>
      <c r="TPA436" s="1209"/>
      <c r="TPB436" s="1210"/>
      <c r="TPC436" s="1211"/>
      <c r="TPD436" s="1210"/>
      <c r="TPF436" s="1208"/>
      <c r="TPG436" s="1209"/>
      <c r="TPH436" s="1209"/>
      <c r="TPI436" s="1209"/>
      <c r="TPJ436" s="1209"/>
      <c r="TPK436" s="1210"/>
      <c r="TPL436" s="1211"/>
      <c r="TPM436" s="1210"/>
      <c r="TPO436" s="1208"/>
      <c r="TPP436" s="1209"/>
      <c r="TPQ436" s="1209"/>
      <c r="TPR436" s="1209"/>
      <c r="TPS436" s="1209"/>
      <c r="TPT436" s="1210"/>
      <c r="TPU436" s="1211"/>
      <c r="TPV436" s="1210"/>
      <c r="TPX436" s="1208"/>
      <c r="TPY436" s="1209"/>
      <c r="TPZ436" s="1209"/>
      <c r="TQA436" s="1209"/>
      <c r="TQB436" s="1209"/>
      <c r="TQC436" s="1210"/>
      <c r="TQD436" s="1211"/>
      <c r="TQE436" s="1210"/>
      <c r="TQG436" s="1208"/>
      <c r="TQH436" s="1209"/>
      <c r="TQI436" s="1209"/>
      <c r="TQJ436" s="1209"/>
      <c r="TQK436" s="1209"/>
      <c r="TQL436" s="1210"/>
      <c r="TQM436" s="1211"/>
      <c r="TQN436" s="1210"/>
      <c r="TQP436" s="1208"/>
      <c r="TQQ436" s="1209"/>
      <c r="TQR436" s="1209"/>
      <c r="TQS436" s="1209"/>
      <c r="TQT436" s="1209"/>
      <c r="TQU436" s="1210"/>
      <c r="TQV436" s="1211"/>
      <c r="TQW436" s="1210"/>
      <c r="TQY436" s="1208"/>
      <c r="TQZ436" s="1209"/>
      <c r="TRA436" s="1209"/>
      <c r="TRB436" s="1209"/>
      <c r="TRC436" s="1209"/>
      <c r="TRD436" s="1210"/>
      <c r="TRE436" s="1211"/>
      <c r="TRF436" s="1210"/>
      <c r="TRH436" s="1208"/>
      <c r="TRI436" s="1209"/>
      <c r="TRJ436" s="1209"/>
      <c r="TRK436" s="1209"/>
      <c r="TRL436" s="1209"/>
      <c r="TRM436" s="1210"/>
      <c r="TRN436" s="1211"/>
      <c r="TRO436" s="1210"/>
      <c r="TRQ436" s="1208"/>
      <c r="TRR436" s="1209"/>
      <c r="TRS436" s="1209"/>
      <c r="TRT436" s="1209"/>
      <c r="TRU436" s="1209"/>
      <c r="TRV436" s="1210"/>
      <c r="TRW436" s="1211"/>
      <c r="TRX436" s="1210"/>
      <c r="TRZ436" s="1208"/>
      <c r="TSA436" s="1209"/>
      <c r="TSB436" s="1209"/>
      <c r="TSC436" s="1209"/>
      <c r="TSD436" s="1209"/>
      <c r="TSE436" s="1210"/>
      <c r="TSF436" s="1211"/>
      <c r="TSG436" s="1210"/>
      <c r="TSI436" s="1208"/>
      <c r="TSJ436" s="1209"/>
      <c r="TSK436" s="1209"/>
      <c r="TSL436" s="1209"/>
      <c r="TSM436" s="1209"/>
      <c r="TSN436" s="1210"/>
      <c r="TSO436" s="1211"/>
      <c r="TSP436" s="1210"/>
      <c r="TSR436" s="1208"/>
      <c r="TSS436" s="1209"/>
      <c r="TST436" s="1209"/>
      <c r="TSU436" s="1209"/>
      <c r="TSV436" s="1209"/>
      <c r="TSW436" s="1210"/>
      <c r="TSX436" s="1211"/>
      <c r="TSY436" s="1210"/>
      <c r="TTA436" s="1208"/>
      <c r="TTB436" s="1209"/>
      <c r="TTC436" s="1209"/>
      <c r="TTD436" s="1209"/>
      <c r="TTE436" s="1209"/>
      <c r="TTF436" s="1210"/>
      <c r="TTG436" s="1211"/>
      <c r="TTH436" s="1210"/>
      <c r="TTJ436" s="1208"/>
      <c r="TTK436" s="1209"/>
      <c r="TTL436" s="1209"/>
      <c r="TTM436" s="1209"/>
      <c r="TTN436" s="1209"/>
      <c r="TTO436" s="1210"/>
      <c r="TTP436" s="1211"/>
      <c r="TTQ436" s="1210"/>
      <c r="TTS436" s="1208"/>
      <c r="TTT436" s="1209"/>
      <c r="TTU436" s="1209"/>
      <c r="TTV436" s="1209"/>
      <c r="TTW436" s="1209"/>
      <c r="TTX436" s="1210"/>
      <c r="TTY436" s="1211"/>
      <c r="TTZ436" s="1210"/>
      <c r="TUB436" s="1208"/>
      <c r="TUC436" s="1209"/>
      <c r="TUD436" s="1209"/>
      <c r="TUE436" s="1209"/>
      <c r="TUF436" s="1209"/>
      <c r="TUG436" s="1210"/>
      <c r="TUH436" s="1211"/>
      <c r="TUI436" s="1210"/>
      <c r="TUK436" s="1208"/>
      <c r="TUL436" s="1209"/>
      <c r="TUM436" s="1209"/>
      <c r="TUN436" s="1209"/>
      <c r="TUO436" s="1209"/>
      <c r="TUP436" s="1210"/>
      <c r="TUQ436" s="1211"/>
      <c r="TUR436" s="1210"/>
      <c r="TUT436" s="1208"/>
      <c r="TUU436" s="1209"/>
      <c r="TUV436" s="1209"/>
      <c r="TUW436" s="1209"/>
      <c r="TUX436" s="1209"/>
      <c r="TUY436" s="1210"/>
      <c r="TUZ436" s="1211"/>
      <c r="TVA436" s="1210"/>
      <c r="TVC436" s="1208"/>
      <c r="TVD436" s="1209"/>
      <c r="TVE436" s="1209"/>
      <c r="TVF436" s="1209"/>
      <c r="TVG436" s="1209"/>
      <c r="TVH436" s="1210"/>
      <c r="TVI436" s="1211"/>
      <c r="TVJ436" s="1210"/>
      <c r="TVL436" s="1208"/>
      <c r="TVM436" s="1209"/>
      <c r="TVN436" s="1209"/>
      <c r="TVO436" s="1209"/>
      <c r="TVP436" s="1209"/>
      <c r="TVQ436" s="1210"/>
      <c r="TVR436" s="1211"/>
      <c r="TVS436" s="1210"/>
      <c r="TVU436" s="1208"/>
      <c r="TVV436" s="1209"/>
      <c r="TVW436" s="1209"/>
      <c r="TVX436" s="1209"/>
      <c r="TVY436" s="1209"/>
      <c r="TVZ436" s="1210"/>
      <c r="TWA436" s="1211"/>
      <c r="TWB436" s="1210"/>
      <c r="TWD436" s="1208"/>
      <c r="TWE436" s="1209"/>
      <c r="TWF436" s="1209"/>
      <c r="TWG436" s="1209"/>
      <c r="TWH436" s="1209"/>
      <c r="TWI436" s="1210"/>
      <c r="TWJ436" s="1211"/>
      <c r="TWK436" s="1210"/>
      <c r="TWM436" s="1208"/>
      <c r="TWN436" s="1209"/>
      <c r="TWO436" s="1209"/>
      <c r="TWP436" s="1209"/>
      <c r="TWQ436" s="1209"/>
      <c r="TWR436" s="1210"/>
      <c r="TWS436" s="1211"/>
      <c r="TWT436" s="1210"/>
      <c r="TWV436" s="1208"/>
      <c r="TWW436" s="1209"/>
      <c r="TWX436" s="1209"/>
      <c r="TWY436" s="1209"/>
      <c r="TWZ436" s="1209"/>
      <c r="TXA436" s="1210"/>
      <c r="TXB436" s="1211"/>
      <c r="TXC436" s="1210"/>
      <c r="TXE436" s="1208"/>
      <c r="TXF436" s="1209"/>
      <c r="TXG436" s="1209"/>
      <c r="TXH436" s="1209"/>
      <c r="TXI436" s="1209"/>
      <c r="TXJ436" s="1210"/>
      <c r="TXK436" s="1211"/>
      <c r="TXL436" s="1210"/>
      <c r="TXN436" s="1208"/>
      <c r="TXO436" s="1209"/>
      <c r="TXP436" s="1209"/>
      <c r="TXQ436" s="1209"/>
      <c r="TXR436" s="1209"/>
      <c r="TXS436" s="1210"/>
      <c r="TXT436" s="1211"/>
      <c r="TXU436" s="1210"/>
      <c r="TXW436" s="1208"/>
      <c r="TXX436" s="1209"/>
      <c r="TXY436" s="1209"/>
      <c r="TXZ436" s="1209"/>
      <c r="TYA436" s="1209"/>
      <c r="TYB436" s="1210"/>
      <c r="TYC436" s="1211"/>
      <c r="TYD436" s="1210"/>
      <c r="TYF436" s="1208"/>
      <c r="TYG436" s="1209"/>
      <c r="TYH436" s="1209"/>
      <c r="TYI436" s="1209"/>
      <c r="TYJ436" s="1209"/>
      <c r="TYK436" s="1210"/>
      <c r="TYL436" s="1211"/>
      <c r="TYM436" s="1210"/>
      <c r="TYO436" s="1208"/>
      <c r="TYP436" s="1209"/>
      <c r="TYQ436" s="1209"/>
      <c r="TYR436" s="1209"/>
      <c r="TYS436" s="1209"/>
      <c r="TYT436" s="1210"/>
      <c r="TYU436" s="1211"/>
      <c r="TYV436" s="1210"/>
      <c r="TYX436" s="1208"/>
      <c r="TYY436" s="1209"/>
      <c r="TYZ436" s="1209"/>
      <c r="TZA436" s="1209"/>
      <c r="TZB436" s="1209"/>
      <c r="TZC436" s="1210"/>
      <c r="TZD436" s="1211"/>
      <c r="TZE436" s="1210"/>
      <c r="TZG436" s="1208"/>
      <c r="TZH436" s="1209"/>
      <c r="TZI436" s="1209"/>
      <c r="TZJ436" s="1209"/>
      <c r="TZK436" s="1209"/>
      <c r="TZL436" s="1210"/>
      <c r="TZM436" s="1211"/>
      <c r="TZN436" s="1210"/>
      <c r="TZP436" s="1208"/>
      <c r="TZQ436" s="1209"/>
      <c r="TZR436" s="1209"/>
      <c r="TZS436" s="1209"/>
      <c r="TZT436" s="1209"/>
      <c r="TZU436" s="1210"/>
      <c r="TZV436" s="1211"/>
      <c r="TZW436" s="1210"/>
      <c r="TZY436" s="1208"/>
      <c r="TZZ436" s="1209"/>
      <c r="UAA436" s="1209"/>
      <c r="UAB436" s="1209"/>
      <c r="UAC436" s="1209"/>
      <c r="UAD436" s="1210"/>
      <c r="UAE436" s="1211"/>
      <c r="UAF436" s="1210"/>
      <c r="UAH436" s="1208"/>
      <c r="UAI436" s="1209"/>
      <c r="UAJ436" s="1209"/>
      <c r="UAK436" s="1209"/>
      <c r="UAL436" s="1209"/>
      <c r="UAM436" s="1210"/>
      <c r="UAN436" s="1211"/>
      <c r="UAO436" s="1210"/>
      <c r="UAQ436" s="1208"/>
      <c r="UAR436" s="1209"/>
      <c r="UAS436" s="1209"/>
      <c r="UAT436" s="1209"/>
      <c r="UAU436" s="1209"/>
      <c r="UAV436" s="1210"/>
      <c r="UAW436" s="1211"/>
      <c r="UAX436" s="1210"/>
      <c r="UAZ436" s="1208"/>
      <c r="UBA436" s="1209"/>
      <c r="UBB436" s="1209"/>
      <c r="UBC436" s="1209"/>
      <c r="UBD436" s="1209"/>
      <c r="UBE436" s="1210"/>
      <c r="UBF436" s="1211"/>
      <c r="UBG436" s="1210"/>
      <c r="UBI436" s="1208"/>
      <c r="UBJ436" s="1209"/>
      <c r="UBK436" s="1209"/>
      <c r="UBL436" s="1209"/>
      <c r="UBM436" s="1209"/>
      <c r="UBN436" s="1210"/>
      <c r="UBO436" s="1211"/>
      <c r="UBP436" s="1210"/>
      <c r="UBR436" s="1208"/>
      <c r="UBS436" s="1209"/>
      <c r="UBT436" s="1209"/>
      <c r="UBU436" s="1209"/>
      <c r="UBV436" s="1209"/>
      <c r="UBW436" s="1210"/>
      <c r="UBX436" s="1211"/>
      <c r="UBY436" s="1210"/>
      <c r="UCA436" s="1208"/>
      <c r="UCB436" s="1209"/>
      <c r="UCC436" s="1209"/>
      <c r="UCD436" s="1209"/>
      <c r="UCE436" s="1209"/>
      <c r="UCF436" s="1210"/>
      <c r="UCG436" s="1211"/>
      <c r="UCH436" s="1210"/>
      <c r="UCJ436" s="1208"/>
      <c r="UCK436" s="1209"/>
      <c r="UCL436" s="1209"/>
      <c r="UCM436" s="1209"/>
      <c r="UCN436" s="1209"/>
      <c r="UCO436" s="1210"/>
      <c r="UCP436" s="1211"/>
      <c r="UCQ436" s="1210"/>
      <c r="UCS436" s="1208"/>
      <c r="UCT436" s="1209"/>
      <c r="UCU436" s="1209"/>
      <c r="UCV436" s="1209"/>
      <c r="UCW436" s="1209"/>
      <c r="UCX436" s="1210"/>
      <c r="UCY436" s="1211"/>
      <c r="UCZ436" s="1210"/>
      <c r="UDB436" s="1208"/>
      <c r="UDC436" s="1209"/>
      <c r="UDD436" s="1209"/>
      <c r="UDE436" s="1209"/>
      <c r="UDF436" s="1209"/>
      <c r="UDG436" s="1210"/>
      <c r="UDH436" s="1211"/>
      <c r="UDI436" s="1210"/>
      <c r="UDK436" s="1208"/>
      <c r="UDL436" s="1209"/>
      <c r="UDM436" s="1209"/>
      <c r="UDN436" s="1209"/>
      <c r="UDO436" s="1209"/>
      <c r="UDP436" s="1210"/>
      <c r="UDQ436" s="1211"/>
      <c r="UDR436" s="1210"/>
      <c r="UDT436" s="1208"/>
      <c r="UDU436" s="1209"/>
      <c r="UDV436" s="1209"/>
      <c r="UDW436" s="1209"/>
      <c r="UDX436" s="1209"/>
      <c r="UDY436" s="1210"/>
      <c r="UDZ436" s="1211"/>
      <c r="UEA436" s="1210"/>
      <c r="UEC436" s="1208"/>
      <c r="UED436" s="1209"/>
      <c r="UEE436" s="1209"/>
      <c r="UEF436" s="1209"/>
      <c r="UEG436" s="1209"/>
      <c r="UEH436" s="1210"/>
      <c r="UEI436" s="1211"/>
      <c r="UEJ436" s="1210"/>
      <c r="UEL436" s="1208"/>
      <c r="UEM436" s="1209"/>
      <c r="UEN436" s="1209"/>
      <c r="UEO436" s="1209"/>
      <c r="UEP436" s="1209"/>
      <c r="UEQ436" s="1210"/>
      <c r="UER436" s="1211"/>
      <c r="UES436" s="1210"/>
      <c r="UEU436" s="1208"/>
      <c r="UEV436" s="1209"/>
      <c r="UEW436" s="1209"/>
      <c r="UEX436" s="1209"/>
      <c r="UEY436" s="1209"/>
      <c r="UEZ436" s="1210"/>
      <c r="UFA436" s="1211"/>
      <c r="UFB436" s="1210"/>
      <c r="UFD436" s="1208"/>
      <c r="UFE436" s="1209"/>
      <c r="UFF436" s="1209"/>
      <c r="UFG436" s="1209"/>
      <c r="UFH436" s="1209"/>
      <c r="UFI436" s="1210"/>
      <c r="UFJ436" s="1211"/>
      <c r="UFK436" s="1210"/>
      <c r="UFM436" s="1208"/>
      <c r="UFN436" s="1209"/>
      <c r="UFO436" s="1209"/>
      <c r="UFP436" s="1209"/>
      <c r="UFQ436" s="1209"/>
      <c r="UFR436" s="1210"/>
      <c r="UFS436" s="1211"/>
      <c r="UFT436" s="1210"/>
      <c r="UFV436" s="1208"/>
      <c r="UFW436" s="1209"/>
      <c r="UFX436" s="1209"/>
      <c r="UFY436" s="1209"/>
      <c r="UFZ436" s="1209"/>
      <c r="UGA436" s="1210"/>
      <c r="UGB436" s="1211"/>
      <c r="UGC436" s="1210"/>
      <c r="UGE436" s="1208"/>
      <c r="UGF436" s="1209"/>
      <c r="UGG436" s="1209"/>
      <c r="UGH436" s="1209"/>
      <c r="UGI436" s="1209"/>
      <c r="UGJ436" s="1210"/>
      <c r="UGK436" s="1211"/>
      <c r="UGL436" s="1210"/>
      <c r="UGN436" s="1208"/>
      <c r="UGO436" s="1209"/>
      <c r="UGP436" s="1209"/>
      <c r="UGQ436" s="1209"/>
      <c r="UGR436" s="1209"/>
      <c r="UGS436" s="1210"/>
      <c r="UGT436" s="1211"/>
      <c r="UGU436" s="1210"/>
      <c r="UGW436" s="1208"/>
      <c r="UGX436" s="1209"/>
      <c r="UGY436" s="1209"/>
      <c r="UGZ436" s="1209"/>
      <c r="UHA436" s="1209"/>
      <c r="UHB436" s="1210"/>
      <c r="UHC436" s="1211"/>
      <c r="UHD436" s="1210"/>
      <c r="UHF436" s="1208"/>
      <c r="UHG436" s="1209"/>
      <c r="UHH436" s="1209"/>
      <c r="UHI436" s="1209"/>
      <c r="UHJ436" s="1209"/>
      <c r="UHK436" s="1210"/>
      <c r="UHL436" s="1211"/>
      <c r="UHM436" s="1210"/>
      <c r="UHO436" s="1208"/>
      <c r="UHP436" s="1209"/>
      <c r="UHQ436" s="1209"/>
      <c r="UHR436" s="1209"/>
      <c r="UHS436" s="1209"/>
      <c r="UHT436" s="1210"/>
      <c r="UHU436" s="1211"/>
      <c r="UHV436" s="1210"/>
      <c r="UHX436" s="1208"/>
      <c r="UHY436" s="1209"/>
      <c r="UHZ436" s="1209"/>
      <c r="UIA436" s="1209"/>
      <c r="UIB436" s="1209"/>
      <c r="UIC436" s="1210"/>
      <c r="UID436" s="1211"/>
      <c r="UIE436" s="1210"/>
      <c r="UIG436" s="1208"/>
      <c r="UIH436" s="1209"/>
      <c r="UII436" s="1209"/>
      <c r="UIJ436" s="1209"/>
      <c r="UIK436" s="1209"/>
      <c r="UIL436" s="1210"/>
      <c r="UIM436" s="1211"/>
      <c r="UIN436" s="1210"/>
      <c r="UIP436" s="1208"/>
      <c r="UIQ436" s="1209"/>
      <c r="UIR436" s="1209"/>
      <c r="UIS436" s="1209"/>
      <c r="UIT436" s="1209"/>
      <c r="UIU436" s="1210"/>
      <c r="UIV436" s="1211"/>
      <c r="UIW436" s="1210"/>
      <c r="UIY436" s="1208"/>
      <c r="UIZ436" s="1209"/>
      <c r="UJA436" s="1209"/>
      <c r="UJB436" s="1209"/>
      <c r="UJC436" s="1209"/>
      <c r="UJD436" s="1210"/>
      <c r="UJE436" s="1211"/>
      <c r="UJF436" s="1210"/>
      <c r="UJH436" s="1208"/>
      <c r="UJI436" s="1209"/>
      <c r="UJJ436" s="1209"/>
      <c r="UJK436" s="1209"/>
      <c r="UJL436" s="1209"/>
      <c r="UJM436" s="1210"/>
      <c r="UJN436" s="1211"/>
      <c r="UJO436" s="1210"/>
      <c r="UJQ436" s="1208"/>
      <c r="UJR436" s="1209"/>
      <c r="UJS436" s="1209"/>
      <c r="UJT436" s="1209"/>
      <c r="UJU436" s="1209"/>
      <c r="UJV436" s="1210"/>
      <c r="UJW436" s="1211"/>
      <c r="UJX436" s="1210"/>
      <c r="UJZ436" s="1208"/>
      <c r="UKA436" s="1209"/>
      <c r="UKB436" s="1209"/>
      <c r="UKC436" s="1209"/>
      <c r="UKD436" s="1209"/>
      <c r="UKE436" s="1210"/>
      <c r="UKF436" s="1211"/>
      <c r="UKG436" s="1210"/>
      <c r="UKI436" s="1208"/>
      <c r="UKJ436" s="1209"/>
      <c r="UKK436" s="1209"/>
      <c r="UKL436" s="1209"/>
      <c r="UKM436" s="1209"/>
      <c r="UKN436" s="1210"/>
      <c r="UKO436" s="1211"/>
      <c r="UKP436" s="1210"/>
      <c r="UKR436" s="1208"/>
      <c r="UKS436" s="1209"/>
      <c r="UKT436" s="1209"/>
      <c r="UKU436" s="1209"/>
      <c r="UKV436" s="1209"/>
      <c r="UKW436" s="1210"/>
      <c r="UKX436" s="1211"/>
      <c r="UKY436" s="1210"/>
      <c r="ULA436" s="1208"/>
      <c r="ULB436" s="1209"/>
      <c r="ULC436" s="1209"/>
      <c r="ULD436" s="1209"/>
      <c r="ULE436" s="1209"/>
      <c r="ULF436" s="1210"/>
      <c r="ULG436" s="1211"/>
      <c r="ULH436" s="1210"/>
      <c r="ULJ436" s="1208"/>
      <c r="ULK436" s="1209"/>
      <c r="ULL436" s="1209"/>
      <c r="ULM436" s="1209"/>
      <c r="ULN436" s="1209"/>
      <c r="ULO436" s="1210"/>
      <c r="ULP436" s="1211"/>
      <c r="ULQ436" s="1210"/>
      <c r="ULS436" s="1208"/>
      <c r="ULT436" s="1209"/>
      <c r="ULU436" s="1209"/>
      <c r="ULV436" s="1209"/>
      <c r="ULW436" s="1209"/>
      <c r="ULX436" s="1210"/>
      <c r="ULY436" s="1211"/>
      <c r="ULZ436" s="1210"/>
      <c r="UMB436" s="1208"/>
      <c r="UMC436" s="1209"/>
      <c r="UMD436" s="1209"/>
      <c r="UME436" s="1209"/>
      <c r="UMF436" s="1209"/>
      <c r="UMG436" s="1210"/>
      <c r="UMH436" s="1211"/>
      <c r="UMI436" s="1210"/>
      <c r="UMK436" s="1208"/>
      <c r="UML436" s="1209"/>
      <c r="UMM436" s="1209"/>
      <c r="UMN436" s="1209"/>
      <c r="UMO436" s="1209"/>
      <c r="UMP436" s="1210"/>
      <c r="UMQ436" s="1211"/>
      <c r="UMR436" s="1210"/>
      <c r="UMT436" s="1208"/>
      <c r="UMU436" s="1209"/>
      <c r="UMV436" s="1209"/>
      <c r="UMW436" s="1209"/>
      <c r="UMX436" s="1209"/>
      <c r="UMY436" s="1210"/>
      <c r="UMZ436" s="1211"/>
      <c r="UNA436" s="1210"/>
      <c r="UNC436" s="1208"/>
      <c r="UND436" s="1209"/>
      <c r="UNE436" s="1209"/>
      <c r="UNF436" s="1209"/>
      <c r="UNG436" s="1209"/>
      <c r="UNH436" s="1210"/>
      <c r="UNI436" s="1211"/>
      <c r="UNJ436" s="1210"/>
      <c r="UNL436" s="1208"/>
      <c r="UNM436" s="1209"/>
      <c r="UNN436" s="1209"/>
      <c r="UNO436" s="1209"/>
      <c r="UNP436" s="1209"/>
      <c r="UNQ436" s="1210"/>
      <c r="UNR436" s="1211"/>
      <c r="UNS436" s="1210"/>
      <c r="UNU436" s="1208"/>
      <c r="UNV436" s="1209"/>
      <c r="UNW436" s="1209"/>
      <c r="UNX436" s="1209"/>
      <c r="UNY436" s="1209"/>
      <c r="UNZ436" s="1210"/>
      <c r="UOA436" s="1211"/>
      <c r="UOB436" s="1210"/>
      <c r="UOD436" s="1208"/>
      <c r="UOE436" s="1209"/>
      <c r="UOF436" s="1209"/>
      <c r="UOG436" s="1209"/>
      <c r="UOH436" s="1209"/>
      <c r="UOI436" s="1210"/>
      <c r="UOJ436" s="1211"/>
      <c r="UOK436" s="1210"/>
      <c r="UOM436" s="1208"/>
      <c r="UON436" s="1209"/>
      <c r="UOO436" s="1209"/>
      <c r="UOP436" s="1209"/>
      <c r="UOQ436" s="1209"/>
      <c r="UOR436" s="1210"/>
      <c r="UOS436" s="1211"/>
      <c r="UOT436" s="1210"/>
      <c r="UOV436" s="1208"/>
      <c r="UOW436" s="1209"/>
      <c r="UOX436" s="1209"/>
      <c r="UOY436" s="1209"/>
      <c r="UOZ436" s="1209"/>
      <c r="UPA436" s="1210"/>
      <c r="UPB436" s="1211"/>
      <c r="UPC436" s="1210"/>
      <c r="UPE436" s="1208"/>
      <c r="UPF436" s="1209"/>
      <c r="UPG436" s="1209"/>
      <c r="UPH436" s="1209"/>
      <c r="UPI436" s="1209"/>
      <c r="UPJ436" s="1210"/>
      <c r="UPK436" s="1211"/>
      <c r="UPL436" s="1210"/>
      <c r="UPN436" s="1208"/>
      <c r="UPO436" s="1209"/>
      <c r="UPP436" s="1209"/>
      <c r="UPQ436" s="1209"/>
      <c r="UPR436" s="1209"/>
      <c r="UPS436" s="1210"/>
      <c r="UPT436" s="1211"/>
      <c r="UPU436" s="1210"/>
      <c r="UPW436" s="1208"/>
      <c r="UPX436" s="1209"/>
      <c r="UPY436" s="1209"/>
      <c r="UPZ436" s="1209"/>
      <c r="UQA436" s="1209"/>
      <c r="UQB436" s="1210"/>
      <c r="UQC436" s="1211"/>
      <c r="UQD436" s="1210"/>
      <c r="UQF436" s="1208"/>
      <c r="UQG436" s="1209"/>
      <c r="UQH436" s="1209"/>
      <c r="UQI436" s="1209"/>
      <c r="UQJ436" s="1209"/>
      <c r="UQK436" s="1210"/>
      <c r="UQL436" s="1211"/>
      <c r="UQM436" s="1210"/>
      <c r="UQO436" s="1208"/>
      <c r="UQP436" s="1209"/>
      <c r="UQQ436" s="1209"/>
      <c r="UQR436" s="1209"/>
      <c r="UQS436" s="1209"/>
      <c r="UQT436" s="1210"/>
      <c r="UQU436" s="1211"/>
      <c r="UQV436" s="1210"/>
      <c r="UQX436" s="1208"/>
      <c r="UQY436" s="1209"/>
      <c r="UQZ436" s="1209"/>
      <c r="URA436" s="1209"/>
      <c r="URB436" s="1209"/>
      <c r="URC436" s="1210"/>
      <c r="URD436" s="1211"/>
      <c r="URE436" s="1210"/>
      <c r="URG436" s="1208"/>
      <c r="URH436" s="1209"/>
      <c r="URI436" s="1209"/>
      <c r="URJ436" s="1209"/>
      <c r="URK436" s="1209"/>
      <c r="URL436" s="1210"/>
      <c r="URM436" s="1211"/>
      <c r="URN436" s="1210"/>
      <c r="URP436" s="1208"/>
      <c r="URQ436" s="1209"/>
      <c r="URR436" s="1209"/>
      <c r="URS436" s="1209"/>
      <c r="URT436" s="1209"/>
      <c r="URU436" s="1210"/>
      <c r="URV436" s="1211"/>
      <c r="URW436" s="1210"/>
      <c r="URY436" s="1208"/>
      <c r="URZ436" s="1209"/>
      <c r="USA436" s="1209"/>
      <c r="USB436" s="1209"/>
      <c r="USC436" s="1209"/>
      <c r="USD436" s="1210"/>
      <c r="USE436" s="1211"/>
      <c r="USF436" s="1210"/>
      <c r="USH436" s="1208"/>
      <c r="USI436" s="1209"/>
      <c r="USJ436" s="1209"/>
      <c r="USK436" s="1209"/>
      <c r="USL436" s="1209"/>
      <c r="USM436" s="1210"/>
      <c r="USN436" s="1211"/>
      <c r="USO436" s="1210"/>
      <c r="USQ436" s="1208"/>
      <c r="USR436" s="1209"/>
      <c r="USS436" s="1209"/>
      <c r="UST436" s="1209"/>
      <c r="USU436" s="1209"/>
      <c r="USV436" s="1210"/>
      <c r="USW436" s="1211"/>
      <c r="USX436" s="1210"/>
      <c r="USZ436" s="1208"/>
      <c r="UTA436" s="1209"/>
      <c r="UTB436" s="1209"/>
      <c r="UTC436" s="1209"/>
      <c r="UTD436" s="1209"/>
      <c r="UTE436" s="1210"/>
      <c r="UTF436" s="1211"/>
      <c r="UTG436" s="1210"/>
      <c r="UTI436" s="1208"/>
      <c r="UTJ436" s="1209"/>
      <c r="UTK436" s="1209"/>
      <c r="UTL436" s="1209"/>
      <c r="UTM436" s="1209"/>
      <c r="UTN436" s="1210"/>
      <c r="UTO436" s="1211"/>
      <c r="UTP436" s="1210"/>
      <c r="UTR436" s="1208"/>
      <c r="UTS436" s="1209"/>
      <c r="UTT436" s="1209"/>
      <c r="UTU436" s="1209"/>
      <c r="UTV436" s="1209"/>
      <c r="UTW436" s="1210"/>
      <c r="UTX436" s="1211"/>
      <c r="UTY436" s="1210"/>
      <c r="UUA436" s="1208"/>
      <c r="UUB436" s="1209"/>
      <c r="UUC436" s="1209"/>
      <c r="UUD436" s="1209"/>
      <c r="UUE436" s="1209"/>
      <c r="UUF436" s="1210"/>
      <c r="UUG436" s="1211"/>
      <c r="UUH436" s="1210"/>
      <c r="UUJ436" s="1208"/>
      <c r="UUK436" s="1209"/>
      <c r="UUL436" s="1209"/>
      <c r="UUM436" s="1209"/>
      <c r="UUN436" s="1209"/>
      <c r="UUO436" s="1210"/>
      <c r="UUP436" s="1211"/>
      <c r="UUQ436" s="1210"/>
      <c r="UUS436" s="1208"/>
      <c r="UUT436" s="1209"/>
      <c r="UUU436" s="1209"/>
      <c r="UUV436" s="1209"/>
      <c r="UUW436" s="1209"/>
      <c r="UUX436" s="1210"/>
      <c r="UUY436" s="1211"/>
      <c r="UUZ436" s="1210"/>
      <c r="UVB436" s="1208"/>
      <c r="UVC436" s="1209"/>
      <c r="UVD436" s="1209"/>
      <c r="UVE436" s="1209"/>
      <c r="UVF436" s="1209"/>
      <c r="UVG436" s="1210"/>
      <c r="UVH436" s="1211"/>
      <c r="UVI436" s="1210"/>
      <c r="UVK436" s="1208"/>
      <c r="UVL436" s="1209"/>
      <c r="UVM436" s="1209"/>
      <c r="UVN436" s="1209"/>
      <c r="UVO436" s="1209"/>
      <c r="UVP436" s="1210"/>
      <c r="UVQ436" s="1211"/>
      <c r="UVR436" s="1210"/>
      <c r="UVT436" s="1208"/>
      <c r="UVU436" s="1209"/>
      <c r="UVV436" s="1209"/>
      <c r="UVW436" s="1209"/>
      <c r="UVX436" s="1209"/>
      <c r="UVY436" s="1210"/>
      <c r="UVZ436" s="1211"/>
      <c r="UWA436" s="1210"/>
      <c r="UWC436" s="1208"/>
      <c r="UWD436" s="1209"/>
      <c r="UWE436" s="1209"/>
      <c r="UWF436" s="1209"/>
      <c r="UWG436" s="1209"/>
      <c r="UWH436" s="1210"/>
      <c r="UWI436" s="1211"/>
      <c r="UWJ436" s="1210"/>
      <c r="UWL436" s="1208"/>
      <c r="UWM436" s="1209"/>
      <c r="UWN436" s="1209"/>
      <c r="UWO436" s="1209"/>
      <c r="UWP436" s="1209"/>
      <c r="UWQ436" s="1210"/>
      <c r="UWR436" s="1211"/>
      <c r="UWS436" s="1210"/>
      <c r="UWU436" s="1208"/>
      <c r="UWV436" s="1209"/>
      <c r="UWW436" s="1209"/>
      <c r="UWX436" s="1209"/>
      <c r="UWY436" s="1209"/>
      <c r="UWZ436" s="1210"/>
      <c r="UXA436" s="1211"/>
      <c r="UXB436" s="1210"/>
      <c r="UXD436" s="1208"/>
      <c r="UXE436" s="1209"/>
      <c r="UXF436" s="1209"/>
      <c r="UXG436" s="1209"/>
      <c r="UXH436" s="1209"/>
      <c r="UXI436" s="1210"/>
      <c r="UXJ436" s="1211"/>
      <c r="UXK436" s="1210"/>
      <c r="UXM436" s="1208"/>
      <c r="UXN436" s="1209"/>
      <c r="UXO436" s="1209"/>
      <c r="UXP436" s="1209"/>
      <c r="UXQ436" s="1209"/>
      <c r="UXR436" s="1210"/>
      <c r="UXS436" s="1211"/>
      <c r="UXT436" s="1210"/>
      <c r="UXV436" s="1208"/>
      <c r="UXW436" s="1209"/>
      <c r="UXX436" s="1209"/>
      <c r="UXY436" s="1209"/>
      <c r="UXZ436" s="1209"/>
      <c r="UYA436" s="1210"/>
      <c r="UYB436" s="1211"/>
      <c r="UYC436" s="1210"/>
      <c r="UYE436" s="1208"/>
      <c r="UYF436" s="1209"/>
      <c r="UYG436" s="1209"/>
      <c r="UYH436" s="1209"/>
      <c r="UYI436" s="1209"/>
      <c r="UYJ436" s="1210"/>
      <c r="UYK436" s="1211"/>
      <c r="UYL436" s="1210"/>
      <c r="UYN436" s="1208"/>
      <c r="UYO436" s="1209"/>
      <c r="UYP436" s="1209"/>
      <c r="UYQ436" s="1209"/>
      <c r="UYR436" s="1209"/>
      <c r="UYS436" s="1210"/>
      <c r="UYT436" s="1211"/>
      <c r="UYU436" s="1210"/>
      <c r="UYW436" s="1208"/>
      <c r="UYX436" s="1209"/>
      <c r="UYY436" s="1209"/>
      <c r="UYZ436" s="1209"/>
      <c r="UZA436" s="1209"/>
      <c r="UZB436" s="1210"/>
      <c r="UZC436" s="1211"/>
      <c r="UZD436" s="1210"/>
      <c r="UZF436" s="1208"/>
      <c r="UZG436" s="1209"/>
      <c r="UZH436" s="1209"/>
      <c r="UZI436" s="1209"/>
      <c r="UZJ436" s="1209"/>
      <c r="UZK436" s="1210"/>
      <c r="UZL436" s="1211"/>
      <c r="UZM436" s="1210"/>
      <c r="UZO436" s="1208"/>
      <c r="UZP436" s="1209"/>
      <c r="UZQ436" s="1209"/>
      <c r="UZR436" s="1209"/>
      <c r="UZS436" s="1209"/>
      <c r="UZT436" s="1210"/>
      <c r="UZU436" s="1211"/>
      <c r="UZV436" s="1210"/>
      <c r="UZX436" s="1208"/>
      <c r="UZY436" s="1209"/>
      <c r="UZZ436" s="1209"/>
      <c r="VAA436" s="1209"/>
      <c r="VAB436" s="1209"/>
      <c r="VAC436" s="1210"/>
      <c r="VAD436" s="1211"/>
      <c r="VAE436" s="1210"/>
      <c r="VAG436" s="1208"/>
      <c r="VAH436" s="1209"/>
      <c r="VAI436" s="1209"/>
      <c r="VAJ436" s="1209"/>
      <c r="VAK436" s="1209"/>
      <c r="VAL436" s="1210"/>
      <c r="VAM436" s="1211"/>
      <c r="VAN436" s="1210"/>
      <c r="VAP436" s="1208"/>
      <c r="VAQ436" s="1209"/>
      <c r="VAR436" s="1209"/>
      <c r="VAS436" s="1209"/>
      <c r="VAT436" s="1209"/>
      <c r="VAU436" s="1210"/>
      <c r="VAV436" s="1211"/>
      <c r="VAW436" s="1210"/>
      <c r="VAY436" s="1208"/>
      <c r="VAZ436" s="1209"/>
      <c r="VBA436" s="1209"/>
      <c r="VBB436" s="1209"/>
      <c r="VBC436" s="1209"/>
      <c r="VBD436" s="1210"/>
      <c r="VBE436" s="1211"/>
      <c r="VBF436" s="1210"/>
      <c r="VBH436" s="1208"/>
      <c r="VBI436" s="1209"/>
      <c r="VBJ436" s="1209"/>
      <c r="VBK436" s="1209"/>
      <c r="VBL436" s="1209"/>
      <c r="VBM436" s="1210"/>
      <c r="VBN436" s="1211"/>
      <c r="VBO436" s="1210"/>
      <c r="VBQ436" s="1208"/>
      <c r="VBR436" s="1209"/>
      <c r="VBS436" s="1209"/>
      <c r="VBT436" s="1209"/>
      <c r="VBU436" s="1209"/>
      <c r="VBV436" s="1210"/>
      <c r="VBW436" s="1211"/>
      <c r="VBX436" s="1210"/>
      <c r="VBZ436" s="1208"/>
      <c r="VCA436" s="1209"/>
      <c r="VCB436" s="1209"/>
      <c r="VCC436" s="1209"/>
      <c r="VCD436" s="1209"/>
      <c r="VCE436" s="1210"/>
      <c r="VCF436" s="1211"/>
      <c r="VCG436" s="1210"/>
      <c r="VCI436" s="1208"/>
      <c r="VCJ436" s="1209"/>
      <c r="VCK436" s="1209"/>
      <c r="VCL436" s="1209"/>
      <c r="VCM436" s="1209"/>
      <c r="VCN436" s="1210"/>
      <c r="VCO436" s="1211"/>
      <c r="VCP436" s="1210"/>
      <c r="VCR436" s="1208"/>
      <c r="VCS436" s="1209"/>
      <c r="VCT436" s="1209"/>
      <c r="VCU436" s="1209"/>
      <c r="VCV436" s="1209"/>
      <c r="VCW436" s="1210"/>
      <c r="VCX436" s="1211"/>
      <c r="VCY436" s="1210"/>
      <c r="VDA436" s="1208"/>
      <c r="VDB436" s="1209"/>
      <c r="VDC436" s="1209"/>
      <c r="VDD436" s="1209"/>
      <c r="VDE436" s="1209"/>
      <c r="VDF436" s="1210"/>
      <c r="VDG436" s="1211"/>
      <c r="VDH436" s="1210"/>
      <c r="VDJ436" s="1208"/>
      <c r="VDK436" s="1209"/>
      <c r="VDL436" s="1209"/>
      <c r="VDM436" s="1209"/>
      <c r="VDN436" s="1209"/>
      <c r="VDO436" s="1210"/>
      <c r="VDP436" s="1211"/>
      <c r="VDQ436" s="1210"/>
      <c r="VDS436" s="1208"/>
      <c r="VDT436" s="1209"/>
      <c r="VDU436" s="1209"/>
      <c r="VDV436" s="1209"/>
      <c r="VDW436" s="1209"/>
      <c r="VDX436" s="1210"/>
      <c r="VDY436" s="1211"/>
      <c r="VDZ436" s="1210"/>
      <c r="VEB436" s="1208"/>
      <c r="VEC436" s="1209"/>
      <c r="VED436" s="1209"/>
      <c r="VEE436" s="1209"/>
      <c r="VEF436" s="1209"/>
      <c r="VEG436" s="1210"/>
      <c r="VEH436" s="1211"/>
      <c r="VEI436" s="1210"/>
      <c r="VEK436" s="1208"/>
      <c r="VEL436" s="1209"/>
      <c r="VEM436" s="1209"/>
      <c r="VEN436" s="1209"/>
      <c r="VEO436" s="1209"/>
      <c r="VEP436" s="1210"/>
      <c r="VEQ436" s="1211"/>
      <c r="VER436" s="1210"/>
      <c r="VET436" s="1208"/>
      <c r="VEU436" s="1209"/>
      <c r="VEV436" s="1209"/>
      <c r="VEW436" s="1209"/>
      <c r="VEX436" s="1209"/>
      <c r="VEY436" s="1210"/>
      <c r="VEZ436" s="1211"/>
      <c r="VFA436" s="1210"/>
      <c r="VFC436" s="1208"/>
      <c r="VFD436" s="1209"/>
      <c r="VFE436" s="1209"/>
      <c r="VFF436" s="1209"/>
      <c r="VFG436" s="1209"/>
      <c r="VFH436" s="1210"/>
      <c r="VFI436" s="1211"/>
      <c r="VFJ436" s="1210"/>
      <c r="VFL436" s="1208"/>
      <c r="VFM436" s="1209"/>
      <c r="VFN436" s="1209"/>
      <c r="VFO436" s="1209"/>
      <c r="VFP436" s="1209"/>
      <c r="VFQ436" s="1210"/>
      <c r="VFR436" s="1211"/>
      <c r="VFS436" s="1210"/>
      <c r="VFU436" s="1208"/>
      <c r="VFV436" s="1209"/>
      <c r="VFW436" s="1209"/>
      <c r="VFX436" s="1209"/>
      <c r="VFY436" s="1209"/>
      <c r="VFZ436" s="1210"/>
      <c r="VGA436" s="1211"/>
      <c r="VGB436" s="1210"/>
      <c r="VGD436" s="1208"/>
      <c r="VGE436" s="1209"/>
      <c r="VGF436" s="1209"/>
      <c r="VGG436" s="1209"/>
      <c r="VGH436" s="1209"/>
      <c r="VGI436" s="1210"/>
      <c r="VGJ436" s="1211"/>
      <c r="VGK436" s="1210"/>
      <c r="VGM436" s="1208"/>
      <c r="VGN436" s="1209"/>
      <c r="VGO436" s="1209"/>
      <c r="VGP436" s="1209"/>
      <c r="VGQ436" s="1209"/>
      <c r="VGR436" s="1210"/>
      <c r="VGS436" s="1211"/>
      <c r="VGT436" s="1210"/>
      <c r="VGV436" s="1208"/>
      <c r="VGW436" s="1209"/>
      <c r="VGX436" s="1209"/>
      <c r="VGY436" s="1209"/>
      <c r="VGZ436" s="1209"/>
      <c r="VHA436" s="1210"/>
      <c r="VHB436" s="1211"/>
      <c r="VHC436" s="1210"/>
      <c r="VHE436" s="1208"/>
      <c r="VHF436" s="1209"/>
      <c r="VHG436" s="1209"/>
      <c r="VHH436" s="1209"/>
      <c r="VHI436" s="1209"/>
      <c r="VHJ436" s="1210"/>
      <c r="VHK436" s="1211"/>
      <c r="VHL436" s="1210"/>
      <c r="VHN436" s="1208"/>
      <c r="VHO436" s="1209"/>
      <c r="VHP436" s="1209"/>
      <c r="VHQ436" s="1209"/>
      <c r="VHR436" s="1209"/>
      <c r="VHS436" s="1210"/>
      <c r="VHT436" s="1211"/>
      <c r="VHU436" s="1210"/>
      <c r="VHW436" s="1208"/>
      <c r="VHX436" s="1209"/>
      <c r="VHY436" s="1209"/>
      <c r="VHZ436" s="1209"/>
      <c r="VIA436" s="1209"/>
      <c r="VIB436" s="1210"/>
      <c r="VIC436" s="1211"/>
      <c r="VID436" s="1210"/>
      <c r="VIF436" s="1208"/>
      <c r="VIG436" s="1209"/>
      <c r="VIH436" s="1209"/>
      <c r="VII436" s="1209"/>
      <c r="VIJ436" s="1209"/>
      <c r="VIK436" s="1210"/>
      <c r="VIL436" s="1211"/>
      <c r="VIM436" s="1210"/>
      <c r="VIO436" s="1208"/>
      <c r="VIP436" s="1209"/>
      <c r="VIQ436" s="1209"/>
      <c r="VIR436" s="1209"/>
      <c r="VIS436" s="1209"/>
      <c r="VIT436" s="1210"/>
      <c r="VIU436" s="1211"/>
      <c r="VIV436" s="1210"/>
      <c r="VIX436" s="1208"/>
      <c r="VIY436" s="1209"/>
      <c r="VIZ436" s="1209"/>
      <c r="VJA436" s="1209"/>
      <c r="VJB436" s="1209"/>
      <c r="VJC436" s="1210"/>
      <c r="VJD436" s="1211"/>
      <c r="VJE436" s="1210"/>
      <c r="VJG436" s="1208"/>
      <c r="VJH436" s="1209"/>
      <c r="VJI436" s="1209"/>
      <c r="VJJ436" s="1209"/>
      <c r="VJK436" s="1209"/>
      <c r="VJL436" s="1210"/>
      <c r="VJM436" s="1211"/>
      <c r="VJN436" s="1210"/>
      <c r="VJP436" s="1208"/>
      <c r="VJQ436" s="1209"/>
      <c r="VJR436" s="1209"/>
      <c r="VJS436" s="1209"/>
      <c r="VJT436" s="1209"/>
      <c r="VJU436" s="1210"/>
      <c r="VJV436" s="1211"/>
      <c r="VJW436" s="1210"/>
      <c r="VJY436" s="1208"/>
      <c r="VJZ436" s="1209"/>
      <c r="VKA436" s="1209"/>
      <c r="VKB436" s="1209"/>
      <c r="VKC436" s="1209"/>
      <c r="VKD436" s="1210"/>
      <c r="VKE436" s="1211"/>
      <c r="VKF436" s="1210"/>
      <c r="VKH436" s="1208"/>
      <c r="VKI436" s="1209"/>
      <c r="VKJ436" s="1209"/>
      <c r="VKK436" s="1209"/>
      <c r="VKL436" s="1209"/>
      <c r="VKM436" s="1210"/>
      <c r="VKN436" s="1211"/>
      <c r="VKO436" s="1210"/>
      <c r="VKQ436" s="1208"/>
      <c r="VKR436" s="1209"/>
      <c r="VKS436" s="1209"/>
      <c r="VKT436" s="1209"/>
      <c r="VKU436" s="1209"/>
      <c r="VKV436" s="1210"/>
      <c r="VKW436" s="1211"/>
      <c r="VKX436" s="1210"/>
      <c r="VKZ436" s="1208"/>
      <c r="VLA436" s="1209"/>
      <c r="VLB436" s="1209"/>
      <c r="VLC436" s="1209"/>
      <c r="VLD436" s="1209"/>
      <c r="VLE436" s="1210"/>
      <c r="VLF436" s="1211"/>
      <c r="VLG436" s="1210"/>
      <c r="VLI436" s="1208"/>
      <c r="VLJ436" s="1209"/>
      <c r="VLK436" s="1209"/>
      <c r="VLL436" s="1209"/>
      <c r="VLM436" s="1209"/>
      <c r="VLN436" s="1210"/>
      <c r="VLO436" s="1211"/>
      <c r="VLP436" s="1210"/>
      <c r="VLR436" s="1208"/>
      <c r="VLS436" s="1209"/>
      <c r="VLT436" s="1209"/>
      <c r="VLU436" s="1209"/>
      <c r="VLV436" s="1209"/>
      <c r="VLW436" s="1210"/>
      <c r="VLX436" s="1211"/>
      <c r="VLY436" s="1210"/>
      <c r="VMA436" s="1208"/>
      <c r="VMB436" s="1209"/>
      <c r="VMC436" s="1209"/>
      <c r="VMD436" s="1209"/>
      <c r="VME436" s="1209"/>
      <c r="VMF436" s="1210"/>
      <c r="VMG436" s="1211"/>
      <c r="VMH436" s="1210"/>
      <c r="VMJ436" s="1208"/>
      <c r="VMK436" s="1209"/>
      <c r="VML436" s="1209"/>
      <c r="VMM436" s="1209"/>
      <c r="VMN436" s="1209"/>
      <c r="VMO436" s="1210"/>
      <c r="VMP436" s="1211"/>
      <c r="VMQ436" s="1210"/>
      <c r="VMS436" s="1208"/>
      <c r="VMT436" s="1209"/>
      <c r="VMU436" s="1209"/>
      <c r="VMV436" s="1209"/>
      <c r="VMW436" s="1209"/>
      <c r="VMX436" s="1210"/>
      <c r="VMY436" s="1211"/>
      <c r="VMZ436" s="1210"/>
      <c r="VNB436" s="1208"/>
      <c r="VNC436" s="1209"/>
      <c r="VND436" s="1209"/>
      <c r="VNE436" s="1209"/>
      <c r="VNF436" s="1209"/>
      <c r="VNG436" s="1210"/>
      <c r="VNH436" s="1211"/>
      <c r="VNI436" s="1210"/>
      <c r="VNK436" s="1208"/>
      <c r="VNL436" s="1209"/>
      <c r="VNM436" s="1209"/>
      <c r="VNN436" s="1209"/>
      <c r="VNO436" s="1209"/>
      <c r="VNP436" s="1210"/>
      <c r="VNQ436" s="1211"/>
      <c r="VNR436" s="1210"/>
      <c r="VNT436" s="1208"/>
      <c r="VNU436" s="1209"/>
      <c r="VNV436" s="1209"/>
      <c r="VNW436" s="1209"/>
      <c r="VNX436" s="1209"/>
      <c r="VNY436" s="1210"/>
      <c r="VNZ436" s="1211"/>
      <c r="VOA436" s="1210"/>
      <c r="VOC436" s="1208"/>
      <c r="VOD436" s="1209"/>
      <c r="VOE436" s="1209"/>
      <c r="VOF436" s="1209"/>
      <c r="VOG436" s="1209"/>
      <c r="VOH436" s="1210"/>
      <c r="VOI436" s="1211"/>
      <c r="VOJ436" s="1210"/>
      <c r="VOL436" s="1208"/>
      <c r="VOM436" s="1209"/>
      <c r="VON436" s="1209"/>
      <c r="VOO436" s="1209"/>
      <c r="VOP436" s="1209"/>
      <c r="VOQ436" s="1210"/>
      <c r="VOR436" s="1211"/>
      <c r="VOS436" s="1210"/>
      <c r="VOU436" s="1208"/>
      <c r="VOV436" s="1209"/>
      <c r="VOW436" s="1209"/>
      <c r="VOX436" s="1209"/>
      <c r="VOY436" s="1209"/>
      <c r="VOZ436" s="1210"/>
      <c r="VPA436" s="1211"/>
      <c r="VPB436" s="1210"/>
      <c r="VPD436" s="1208"/>
      <c r="VPE436" s="1209"/>
      <c r="VPF436" s="1209"/>
      <c r="VPG436" s="1209"/>
      <c r="VPH436" s="1209"/>
      <c r="VPI436" s="1210"/>
      <c r="VPJ436" s="1211"/>
      <c r="VPK436" s="1210"/>
      <c r="VPM436" s="1208"/>
      <c r="VPN436" s="1209"/>
      <c r="VPO436" s="1209"/>
      <c r="VPP436" s="1209"/>
      <c r="VPQ436" s="1209"/>
      <c r="VPR436" s="1210"/>
      <c r="VPS436" s="1211"/>
      <c r="VPT436" s="1210"/>
      <c r="VPV436" s="1208"/>
      <c r="VPW436" s="1209"/>
      <c r="VPX436" s="1209"/>
      <c r="VPY436" s="1209"/>
      <c r="VPZ436" s="1209"/>
      <c r="VQA436" s="1210"/>
      <c r="VQB436" s="1211"/>
      <c r="VQC436" s="1210"/>
      <c r="VQE436" s="1208"/>
      <c r="VQF436" s="1209"/>
      <c r="VQG436" s="1209"/>
      <c r="VQH436" s="1209"/>
      <c r="VQI436" s="1209"/>
      <c r="VQJ436" s="1210"/>
      <c r="VQK436" s="1211"/>
      <c r="VQL436" s="1210"/>
      <c r="VQN436" s="1208"/>
      <c r="VQO436" s="1209"/>
      <c r="VQP436" s="1209"/>
      <c r="VQQ436" s="1209"/>
      <c r="VQR436" s="1209"/>
      <c r="VQS436" s="1210"/>
      <c r="VQT436" s="1211"/>
      <c r="VQU436" s="1210"/>
      <c r="VQW436" s="1208"/>
      <c r="VQX436" s="1209"/>
      <c r="VQY436" s="1209"/>
      <c r="VQZ436" s="1209"/>
      <c r="VRA436" s="1209"/>
      <c r="VRB436" s="1210"/>
      <c r="VRC436" s="1211"/>
      <c r="VRD436" s="1210"/>
      <c r="VRF436" s="1208"/>
      <c r="VRG436" s="1209"/>
      <c r="VRH436" s="1209"/>
      <c r="VRI436" s="1209"/>
      <c r="VRJ436" s="1209"/>
      <c r="VRK436" s="1210"/>
      <c r="VRL436" s="1211"/>
      <c r="VRM436" s="1210"/>
      <c r="VRO436" s="1208"/>
      <c r="VRP436" s="1209"/>
      <c r="VRQ436" s="1209"/>
      <c r="VRR436" s="1209"/>
      <c r="VRS436" s="1209"/>
      <c r="VRT436" s="1210"/>
      <c r="VRU436" s="1211"/>
      <c r="VRV436" s="1210"/>
      <c r="VRX436" s="1208"/>
      <c r="VRY436" s="1209"/>
      <c r="VRZ436" s="1209"/>
      <c r="VSA436" s="1209"/>
      <c r="VSB436" s="1209"/>
      <c r="VSC436" s="1210"/>
      <c r="VSD436" s="1211"/>
      <c r="VSE436" s="1210"/>
      <c r="VSG436" s="1208"/>
      <c r="VSH436" s="1209"/>
      <c r="VSI436" s="1209"/>
      <c r="VSJ436" s="1209"/>
      <c r="VSK436" s="1209"/>
      <c r="VSL436" s="1210"/>
      <c r="VSM436" s="1211"/>
      <c r="VSN436" s="1210"/>
      <c r="VSP436" s="1208"/>
      <c r="VSQ436" s="1209"/>
      <c r="VSR436" s="1209"/>
      <c r="VSS436" s="1209"/>
      <c r="VST436" s="1209"/>
      <c r="VSU436" s="1210"/>
      <c r="VSV436" s="1211"/>
      <c r="VSW436" s="1210"/>
      <c r="VSY436" s="1208"/>
      <c r="VSZ436" s="1209"/>
      <c r="VTA436" s="1209"/>
      <c r="VTB436" s="1209"/>
      <c r="VTC436" s="1209"/>
      <c r="VTD436" s="1210"/>
      <c r="VTE436" s="1211"/>
      <c r="VTF436" s="1210"/>
      <c r="VTH436" s="1208"/>
      <c r="VTI436" s="1209"/>
      <c r="VTJ436" s="1209"/>
      <c r="VTK436" s="1209"/>
      <c r="VTL436" s="1209"/>
      <c r="VTM436" s="1210"/>
      <c r="VTN436" s="1211"/>
      <c r="VTO436" s="1210"/>
      <c r="VTQ436" s="1208"/>
      <c r="VTR436" s="1209"/>
      <c r="VTS436" s="1209"/>
      <c r="VTT436" s="1209"/>
      <c r="VTU436" s="1209"/>
      <c r="VTV436" s="1210"/>
      <c r="VTW436" s="1211"/>
      <c r="VTX436" s="1210"/>
      <c r="VTZ436" s="1208"/>
      <c r="VUA436" s="1209"/>
      <c r="VUB436" s="1209"/>
      <c r="VUC436" s="1209"/>
      <c r="VUD436" s="1209"/>
      <c r="VUE436" s="1210"/>
      <c r="VUF436" s="1211"/>
      <c r="VUG436" s="1210"/>
      <c r="VUI436" s="1208"/>
      <c r="VUJ436" s="1209"/>
      <c r="VUK436" s="1209"/>
      <c r="VUL436" s="1209"/>
      <c r="VUM436" s="1209"/>
      <c r="VUN436" s="1210"/>
      <c r="VUO436" s="1211"/>
      <c r="VUP436" s="1210"/>
      <c r="VUR436" s="1208"/>
      <c r="VUS436" s="1209"/>
      <c r="VUT436" s="1209"/>
      <c r="VUU436" s="1209"/>
      <c r="VUV436" s="1209"/>
      <c r="VUW436" s="1210"/>
      <c r="VUX436" s="1211"/>
      <c r="VUY436" s="1210"/>
      <c r="VVA436" s="1208"/>
      <c r="VVB436" s="1209"/>
      <c r="VVC436" s="1209"/>
      <c r="VVD436" s="1209"/>
      <c r="VVE436" s="1209"/>
      <c r="VVF436" s="1210"/>
      <c r="VVG436" s="1211"/>
      <c r="VVH436" s="1210"/>
      <c r="VVJ436" s="1208"/>
      <c r="VVK436" s="1209"/>
      <c r="VVL436" s="1209"/>
      <c r="VVM436" s="1209"/>
      <c r="VVN436" s="1209"/>
      <c r="VVO436" s="1210"/>
      <c r="VVP436" s="1211"/>
      <c r="VVQ436" s="1210"/>
      <c r="VVS436" s="1208"/>
      <c r="VVT436" s="1209"/>
      <c r="VVU436" s="1209"/>
      <c r="VVV436" s="1209"/>
      <c r="VVW436" s="1209"/>
      <c r="VVX436" s="1210"/>
      <c r="VVY436" s="1211"/>
      <c r="VVZ436" s="1210"/>
      <c r="VWB436" s="1208"/>
      <c r="VWC436" s="1209"/>
      <c r="VWD436" s="1209"/>
      <c r="VWE436" s="1209"/>
      <c r="VWF436" s="1209"/>
      <c r="VWG436" s="1210"/>
      <c r="VWH436" s="1211"/>
      <c r="VWI436" s="1210"/>
      <c r="VWK436" s="1208"/>
      <c r="VWL436" s="1209"/>
      <c r="VWM436" s="1209"/>
      <c r="VWN436" s="1209"/>
      <c r="VWO436" s="1209"/>
      <c r="VWP436" s="1210"/>
      <c r="VWQ436" s="1211"/>
      <c r="VWR436" s="1210"/>
      <c r="VWT436" s="1208"/>
      <c r="VWU436" s="1209"/>
      <c r="VWV436" s="1209"/>
      <c r="VWW436" s="1209"/>
      <c r="VWX436" s="1209"/>
      <c r="VWY436" s="1210"/>
      <c r="VWZ436" s="1211"/>
      <c r="VXA436" s="1210"/>
      <c r="VXC436" s="1208"/>
      <c r="VXD436" s="1209"/>
      <c r="VXE436" s="1209"/>
      <c r="VXF436" s="1209"/>
      <c r="VXG436" s="1209"/>
      <c r="VXH436" s="1210"/>
      <c r="VXI436" s="1211"/>
      <c r="VXJ436" s="1210"/>
      <c r="VXL436" s="1208"/>
      <c r="VXM436" s="1209"/>
      <c r="VXN436" s="1209"/>
      <c r="VXO436" s="1209"/>
      <c r="VXP436" s="1209"/>
      <c r="VXQ436" s="1210"/>
      <c r="VXR436" s="1211"/>
      <c r="VXS436" s="1210"/>
      <c r="VXU436" s="1208"/>
      <c r="VXV436" s="1209"/>
      <c r="VXW436" s="1209"/>
      <c r="VXX436" s="1209"/>
      <c r="VXY436" s="1209"/>
      <c r="VXZ436" s="1210"/>
      <c r="VYA436" s="1211"/>
      <c r="VYB436" s="1210"/>
      <c r="VYD436" s="1208"/>
      <c r="VYE436" s="1209"/>
      <c r="VYF436" s="1209"/>
      <c r="VYG436" s="1209"/>
      <c r="VYH436" s="1209"/>
      <c r="VYI436" s="1210"/>
      <c r="VYJ436" s="1211"/>
      <c r="VYK436" s="1210"/>
      <c r="VYM436" s="1208"/>
      <c r="VYN436" s="1209"/>
      <c r="VYO436" s="1209"/>
      <c r="VYP436" s="1209"/>
      <c r="VYQ436" s="1209"/>
      <c r="VYR436" s="1210"/>
      <c r="VYS436" s="1211"/>
      <c r="VYT436" s="1210"/>
      <c r="VYV436" s="1208"/>
      <c r="VYW436" s="1209"/>
      <c r="VYX436" s="1209"/>
      <c r="VYY436" s="1209"/>
      <c r="VYZ436" s="1209"/>
      <c r="VZA436" s="1210"/>
      <c r="VZB436" s="1211"/>
      <c r="VZC436" s="1210"/>
      <c r="VZE436" s="1208"/>
      <c r="VZF436" s="1209"/>
      <c r="VZG436" s="1209"/>
      <c r="VZH436" s="1209"/>
      <c r="VZI436" s="1209"/>
      <c r="VZJ436" s="1210"/>
      <c r="VZK436" s="1211"/>
      <c r="VZL436" s="1210"/>
      <c r="VZN436" s="1208"/>
      <c r="VZO436" s="1209"/>
      <c r="VZP436" s="1209"/>
      <c r="VZQ436" s="1209"/>
      <c r="VZR436" s="1209"/>
      <c r="VZS436" s="1210"/>
      <c r="VZT436" s="1211"/>
      <c r="VZU436" s="1210"/>
      <c r="VZW436" s="1208"/>
      <c r="VZX436" s="1209"/>
      <c r="VZY436" s="1209"/>
      <c r="VZZ436" s="1209"/>
      <c r="WAA436" s="1209"/>
      <c r="WAB436" s="1210"/>
      <c r="WAC436" s="1211"/>
      <c r="WAD436" s="1210"/>
      <c r="WAF436" s="1208"/>
      <c r="WAG436" s="1209"/>
      <c r="WAH436" s="1209"/>
      <c r="WAI436" s="1209"/>
      <c r="WAJ436" s="1209"/>
      <c r="WAK436" s="1210"/>
      <c r="WAL436" s="1211"/>
      <c r="WAM436" s="1210"/>
      <c r="WAO436" s="1208"/>
      <c r="WAP436" s="1209"/>
      <c r="WAQ436" s="1209"/>
      <c r="WAR436" s="1209"/>
      <c r="WAS436" s="1209"/>
      <c r="WAT436" s="1210"/>
      <c r="WAU436" s="1211"/>
      <c r="WAV436" s="1210"/>
      <c r="WAX436" s="1208"/>
      <c r="WAY436" s="1209"/>
      <c r="WAZ436" s="1209"/>
      <c r="WBA436" s="1209"/>
      <c r="WBB436" s="1209"/>
      <c r="WBC436" s="1210"/>
      <c r="WBD436" s="1211"/>
      <c r="WBE436" s="1210"/>
      <c r="WBG436" s="1208"/>
      <c r="WBH436" s="1209"/>
      <c r="WBI436" s="1209"/>
      <c r="WBJ436" s="1209"/>
      <c r="WBK436" s="1209"/>
      <c r="WBL436" s="1210"/>
      <c r="WBM436" s="1211"/>
      <c r="WBN436" s="1210"/>
      <c r="WBP436" s="1208"/>
      <c r="WBQ436" s="1209"/>
      <c r="WBR436" s="1209"/>
      <c r="WBS436" s="1209"/>
      <c r="WBT436" s="1209"/>
      <c r="WBU436" s="1210"/>
      <c r="WBV436" s="1211"/>
      <c r="WBW436" s="1210"/>
      <c r="WBY436" s="1208"/>
      <c r="WBZ436" s="1209"/>
      <c r="WCA436" s="1209"/>
      <c r="WCB436" s="1209"/>
      <c r="WCC436" s="1209"/>
      <c r="WCD436" s="1210"/>
      <c r="WCE436" s="1211"/>
      <c r="WCF436" s="1210"/>
      <c r="WCH436" s="1208"/>
      <c r="WCI436" s="1209"/>
      <c r="WCJ436" s="1209"/>
      <c r="WCK436" s="1209"/>
      <c r="WCL436" s="1209"/>
      <c r="WCM436" s="1210"/>
      <c r="WCN436" s="1211"/>
      <c r="WCO436" s="1210"/>
      <c r="WCQ436" s="1208"/>
      <c r="WCR436" s="1209"/>
      <c r="WCS436" s="1209"/>
      <c r="WCT436" s="1209"/>
      <c r="WCU436" s="1209"/>
      <c r="WCV436" s="1210"/>
      <c r="WCW436" s="1211"/>
      <c r="WCX436" s="1210"/>
      <c r="WCZ436" s="1208"/>
      <c r="WDA436" s="1209"/>
      <c r="WDB436" s="1209"/>
      <c r="WDC436" s="1209"/>
      <c r="WDD436" s="1209"/>
      <c r="WDE436" s="1210"/>
      <c r="WDF436" s="1211"/>
      <c r="WDG436" s="1210"/>
      <c r="WDI436" s="1208"/>
      <c r="WDJ436" s="1209"/>
      <c r="WDK436" s="1209"/>
      <c r="WDL436" s="1209"/>
      <c r="WDM436" s="1209"/>
      <c r="WDN436" s="1210"/>
      <c r="WDO436" s="1211"/>
      <c r="WDP436" s="1210"/>
      <c r="WDR436" s="1208"/>
      <c r="WDS436" s="1209"/>
      <c r="WDT436" s="1209"/>
      <c r="WDU436" s="1209"/>
      <c r="WDV436" s="1209"/>
      <c r="WDW436" s="1210"/>
      <c r="WDX436" s="1211"/>
      <c r="WDY436" s="1210"/>
      <c r="WEA436" s="1208"/>
      <c r="WEB436" s="1209"/>
      <c r="WEC436" s="1209"/>
      <c r="WED436" s="1209"/>
      <c r="WEE436" s="1209"/>
      <c r="WEF436" s="1210"/>
      <c r="WEG436" s="1211"/>
      <c r="WEH436" s="1210"/>
      <c r="WEJ436" s="1208"/>
      <c r="WEK436" s="1209"/>
      <c r="WEL436" s="1209"/>
      <c r="WEM436" s="1209"/>
      <c r="WEN436" s="1209"/>
      <c r="WEO436" s="1210"/>
      <c r="WEP436" s="1211"/>
      <c r="WEQ436" s="1210"/>
      <c r="WES436" s="1208"/>
      <c r="WET436" s="1209"/>
      <c r="WEU436" s="1209"/>
      <c r="WEV436" s="1209"/>
      <c r="WEW436" s="1209"/>
      <c r="WEX436" s="1210"/>
      <c r="WEY436" s="1211"/>
      <c r="WEZ436" s="1210"/>
      <c r="WFB436" s="1208"/>
      <c r="WFC436" s="1209"/>
      <c r="WFD436" s="1209"/>
      <c r="WFE436" s="1209"/>
      <c r="WFF436" s="1209"/>
      <c r="WFG436" s="1210"/>
      <c r="WFH436" s="1211"/>
      <c r="WFI436" s="1210"/>
      <c r="WFK436" s="1208"/>
      <c r="WFL436" s="1209"/>
      <c r="WFM436" s="1209"/>
      <c r="WFN436" s="1209"/>
      <c r="WFO436" s="1209"/>
      <c r="WFP436" s="1210"/>
      <c r="WFQ436" s="1211"/>
      <c r="WFR436" s="1210"/>
      <c r="WFT436" s="1208"/>
      <c r="WFU436" s="1209"/>
      <c r="WFV436" s="1209"/>
      <c r="WFW436" s="1209"/>
      <c r="WFX436" s="1209"/>
      <c r="WFY436" s="1210"/>
      <c r="WFZ436" s="1211"/>
      <c r="WGA436" s="1210"/>
      <c r="WGC436" s="1208"/>
      <c r="WGD436" s="1209"/>
      <c r="WGE436" s="1209"/>
      <c r="WGF436" s="1209"/>
      <c r="WGG436" s="1209"/>
      <c r="WGH436" s="1210"/>
      <c r="WGI436" s="1211"/>
      <c r="WGJ436" s="1210"/>
      <c r="WGL436" s="1208"/>
      <c r="WGM436" s="1209"/>
      <c r="WGN436" s="1209"/>
      <c r="WGO436" s="1209"/>
      <c r="WGP436" s="1209"/>
      <c r="WGQ436" s="1210"/>
      <c r="WGR436" s="1211"/>
      <c r="WGS436" s="1210"/>
      <c r="WGU436" s="1208"/>
      <c r="WGV436" s="1209"/>
      <c r="WGW436" s="1209"/>
      <c r="WGX436" s="1209"/>
      <c r="WGY436" s="1209"/>
      <c r="WGZ436" s="1210"/>
      <c r="WHA436" s="1211"/>
      <c r="WHB436" s="1210"/>
      <c r="WHD436" s="1208"/>
      <c r="WHE436" s="1209"/>
      <c r="WHF436" s="1209"/>
      <c r="WHG436" s="1209"/>
      <c r="WHH436" s="1209"/>
      <c r="WHI436" s="1210"/>
      <c r="WHJ436" s="1211"/>
      <c r="WHK436" s="1210"/>
      <c r="WHM436" s="1208"/>
      <c r="WHN436" s="1209"/>
      <c r="WHO436" s="1209"/>
      <c r="WHP436" s="1209"/>
      <c r="WHQ436" s="1209"/>
      <c r="WHR436" s="1210"/>
      <c r="WHS436" s="1211"/>
      <c r="WHT436" s="1210"/>
      <c r="WHV436" s="1208"/>
      <c r="WHW436" s="1209"/>
      <c r="WHX436" s="1209"/>
      <c r="WHY436" s="1209"/>
      <c r="WHZ436" s="1209"/>
      <c r="WIA436" s="1210"/>
      <c r="WIB436" s="1211"/>
      <c r="WIC436" s="1210"/>
      <c r="WIE436" s="1208"/>
      <c r="WIF436" s="1209"/>
      <c r="WIG436" s="1209"/>
      <c r="WIH436" s="1209"/>
      <c r="WII436" s="1209"/>
      <c r="WIJ436" s="1210"/>
      <c r="WIK436" s="1211"/>
      <c r="WIL436" s="1210"/>
      <c r="WIN436" s="1208"/>
      <c r="WIO436" s="1209"/>
      <c r="WIP436" s="1209"/>
      <c r="WIQ436" s="1209"/>
      <c r="WIR436" s="1209"/>
      <c r="WIS436" s="1210"/>
      <c r="WIT436" s="1211"/>
      <c r="WIU436" s="1210"/>
      <c r="WIW436" s="1208"/>
      <c r="WIX436" s="1209"/>
      <c r="WIY436" s="1209"/>
      <c r="WIZ436" s="1209"/>
      <c r="WJA436" s="1209"/>
      <c r="WJB436" s="1210"/>
      <c r="WJC436" s="1211"/>
      <c r="WJD436" s="1210"/>
      <c r="WJF436" s="1208"/>
      <c r="WJG436" s="1209"/>
      <c r="WJH436" s="1209"/>
      <c r="WJI436" s="1209"/>
      <c r="WJJ436" s="1209"/>
      <c r="WJK436" s="1210"/>
      <c r="WJL436" s="1211"/>
      <c r="WJM436" s="1210"/>
      <c r="WJO436" s="1208"/>
      <c r="WJP436" s="1209"/>
      <c r="WJQ436" s="1209"/>
      <c r="WJR436" s="1209"/>
      <c r="WJS436" s="1209"/>
      <c r="WJT436" s="1210"/>
      <c r="WJU436" s="1211"/>
      <c r="WJV436" s="1210"/>
      <c r="WJX436" s="1208"/>
      <c r="WJY436" s="1209"/>
      <c r="WJZ436" s="1209"/>
      <c r="WKA436" s="1209"/>
      <c r="WKB436" s="1209"/>
      <c r="WKC436" s="1210"/>
      <c r="WKD436" s="1211"/>
      <c r="WKE436" s="1210"/>
      <c r="WKG436" s="1208"/>
      <c r="WKH436" s="1209"/>
      <c r="WKI436" s="1209"/>
      <c r="WKJ436" s="1209"/>
      <c r="WKK436" s="1209"/>
      <c r="WKL436" s="1210"/>
      <c r="WKM436" s="1211"/>
      <c r="WKN436" s="1210"/>
      <c r="WKP436" s="1208"/>
      <c r="WKQ436" s="1209"/>
      <c r="WKR436" s="1209"/>
      <c r="WKS436" s="1209"/>
      <c r="WKT436" s="1209"/>
      <c r="WKU436" s="1210"/>
      <c r="WKV436" s="1211"/>
      <c r="WKW436" s="1210"/>
      <c r="WKY436" s="1208"/>
      <c r="WKZ436" s="1209"/>
      <c r="WLA436" s="1209"/>
      <c r="WLB436" s="1209"/>
      <c r="WLC436" s="1209"/>
      <c r="WLD436" s="1210"/>
      <c r="WLE436" s="1211"/>
      <c r="WLF436" s="1210"/>
      <c r="WLH436" s="1208"/>
      <c r="WLI436" s="1209"/>
      <c r="WLJ436" s="1209"/>
      <c r="WLK436" s="1209"/>
      <c r="WLL436" s="1209"/>
      <c r="WLM436" s="1210"/>
      <c r="WLN436" s="1211"/>
      <c r="WLO436" s="1210"/>
      <c r="WLQ436" s="1208"/>
      <c r="WLR436" s="1209"/>
      <c r="WLS436" s="1209"/>
      <c r="WLT436" s="1209"/>
      <c r="WLU436" s="1209"/>
      <c r="WLV436" s="1210"/>
      <c r="WLW436" s="1211"/>
      <c r="WLX436" s="1210"/>
      <c r="WLZ436" s="1208"/>
      <c r="WMA436" s="1209"/>
      <c r="WMB436" s="1209"/>
      <c r="WMC436" s="1209"/>
      <c r="WMD436" s="1209"/>
      <c r="WME436" s="1210"/>
      <c r="WMF436" s="1211"/>
      <c r="WMG436" s="1210"/>
      <c r="WMI436" s="1208"/>
      <c r="WMJ436" s="1209"/>
      <c r="WMK436" s="1209"/>
      <c r="WML436" s="1209"/>
      <c r="WMM436" s="1209"/>
      <c r="WMN436" s="1210"/>
      <c r="WMO436" s="1211"/>
      <c r="WMP436" s="1210"/>
      <c r="WMR436" s="1208"/>
      <c r="WMS436" s="1209"/>
      <c r="WMT436" s="1209"/>
      <c r="WMU436" s="1209"/>
      <c r="WMV436" s="1209"/>
      <c r="WMW436" s="1210"/>
      <c r="WMX436" s="1211"/>
      <c r="WMY436" s="1210"/>
      <c r="WNA436" s="1208"/>
      <c r="WNB436" s="1209"/>
      <c r="WNC436" s="1209"/>
      <c r="WND436" s="1209"/>
      <c r="WNE436" s="1209"/>
      <c r="WNF436" s="1210"/>
      <c r="WNG436" s="1211"/>
      <c r="WNH436" s="1210"/>
      <c r="WNJ436" s="1208"/>
      <c r="WNK436" s="1209"/>
      <c r="WNL436" s="1209"/>
      <c r="WNM436" s="1209"/>
      <c r="WNN436" s="1209"/>
      <c r="WNO436" s="1210"/>
      <c r="WNP436" s="1211"/>
      <c r="WNQ436" s="1210"/>
      <c r="WNS436" s="1208"/>
      <c r="WNT436" s="1209"/>
      <c r="WNU436" s="1209"/>
      <c r="WNV436" s="1209"/>
      <c r="WNW436" s="1209"/>
      <c r="WNX436" s="1210"/>
      <c r="WNY436" s="1211"/>
      <c r="WNZ436" s="1210"/>
      <c r="WOB436" s="1208"/>
      <c r="WOC436" s="1209"/>
      <c r="WOD436" s="1209"/>
      <c r="WOE436" s="1209"/>
      <c r="WOF436" s="1209"/>
      <c r="WOG436" s="1210"/>
      <c r="WOH436" s="1211"/>
      <c r="WOI436" s="1210"/>
      <c r="WOK436" s="1208"/>
      <c r="WOL436" s="1209"/>
      <c r="WOM436" s="1209"/>
      <c r="WON436" s="1209"/>
      <c r="WOO436" s="1209"/>
      <c r="WOP436" s="1210"/>
      <c r="WOQ436" s="1211"/>
      <c r="WOR436" s="1210"/>
      <c r="WOT436" s="1208"/>
      <c r="WOU436" s="1209"/>
      <c r="WOV436" s="1209"/>
      <c r="WOW436" s="1209"/>
      <c r="WOX436" s="1209"/>
      <c r="WOY436" s="1210"/>
      <c r="WOZ436" s="1211"/>
      <c r="WPA436" s="1210"/>
      <c r="WPC436" s="1208"/>
      <c r="WPD436" s="1209"/>
      <c r="WPE436" s="1209"/>
      <c r="WPF436" s="1209"/>
      <c r="WPG436" s="1209"/>
      <c r="WPH436" s="1210"/>
      <c r="WPI436" s="1211"/>
      <c r="WPJ436" s="1210"/>
      <c r="WPL436" s="1208"/>
      <c r="WPM436" s="1209"/>
      <c r="WPN436" s="1209"/>
      <c r="WPO436" s="1209"/>
      <c r="WPP436" s="1209"/>
      <c r="WPQ436" s="1210"/>
      <c r="WPR436" s="1211"/>
      <c r="WPS436" s="1210"/>
      <c r="WPU436" s="1208"/>
      <c r="WPV436" s="1209"/>
      <c r="WPW436" s="1209"/>
      <c r="WPX436" s="1209"/>
      <c r="WPY436" s="1209"/>
      <c r="WPZ436" s="1210"/>
      <c r="WQA436" s="1211"/>
      <c r="WQB436" s="1210"/>
      <c r="WQD436" s="1208"/>
      <c r="WQE436" s="1209"/>
      <c r="WQF436" s="1209"/>
      <c r="WQG436" s="1209"/>
      <c r="WQH436" s="1209"/>
      <c r="WQI436" s="1210"/>
      <c r="WQJ436" s="1211"/>
      <c r="WQK436" s="1210"/>
      <c r="WQM436" s="1208"/>
      <c r="WQN436" s="1209"/>
      <c r="WQO436" s="1209"/>
      <c r="WQP436" s="1209"/>
      <c r="WQQ436" s="1209"/>
      <c r="WQR436" s="1210"/>
      <c r="WQS436" s="1211"/>
      <c r="WQT436" s="1210"/>
      <c r="WQV436" s="1208"/>
      <c r="WQW436" s="1209"/>
      <c r="WQX436" s="1209"/>
      <c r="WQY436" s="1209"/>
      <c r="WQZ436" s="1209"/>
      <c r="WRA436" s="1210"/>
      <c r="WRB436" s="1211"/>
      <c r="WRC436" s="1210"/>
      <c r="WRE436" s="1208"/>
      <c r="WRF436" s="1209"/>
      <c r="WRG436" s="1209"/>
      <c r="WRH436" s="1209"/>
      <c r="WRI436" s="1209"/>
      <c r="WRJ436" s="1210"/>
      <c r="WRK436" s="1211"/>
      <c r="WRL436" s="1210"/>
      <c r="WRN436" s="1208"/>
      <c r="WRO436" s="1209"/>
      <c r="WRP436" s="1209"/>
      <c r="WRQ436" s="1209"/>
      <c r="WRR436" s="1209"/>
      <c r="WRS436" s="1210"/>
      <c r="WRT436" s="1211"/>
      <c r="WRU436" s="1210"/>
      <c r="WRW436" s="1208"/>
      <c r="WRX436" s="1209"/>
      <c r="WRY436" s="1209"/>
      <c r="WRZ436" s="1209"/>
      <c r="WSA436" s="1209"/>
      <c r="WSB436" s="1210"/>
      <c r="WSC436" s="1211"/>
      <c r="WSD436" s="1210"/>
      <c r="WSF436" s="1208"/>
      <c r="WSG436" s="1209"/>
      <c r="WSH436" s="1209"/>
      <c r="WSI436" s="1209"/>
      <c r="WSJ436" s="1209"/>
      <c r="WSK436" s="1210"/>
      <c r="WSL436" s="1211"/>
      <c r="WSM436" s="1210"/>
      <c r="WSO436" s="1208"/>
      <c r="WSP436" s="1209"/>
      <c r="WSQ436" s="1209"/>
      <c r="WSR436" s="1209"/>
      <c r="WSS436" s="1209"/>
      <c r="WST436" s="1210"/>
      <c r="WSU436" s="1211"/>
      <c r="WSV436" s="1210"/>
      <c r="WSX436" s="1208"/>
      <c r="WSY436" s="1209"/>
      <c r="WSZ436" s="1209"/>
      <c r="WTA436" s="1209"/>
      <c r="WTB436" s="1209"/>
      <c r="WTC436" s="1210"/>
      <c r="WTD436" s="1211"/>
      <c r="WTE436" s="1210"/>
      <c r="WTG436" s="1208"/>
      <c r="WTH436" s="1209"/>
      <c r="WTI436" s="1209"/>
      <c r="WTJ436" s="1209"/>
      <c r="WTK436" s="1209"/>
      <c r="WTL436" s="1210"/>
      <c r="WTM436" s="1211"/>
      <c r="WTN436" s="1210"/>
      <c r="WTP436" s="1208"/>
      <c r="WTQ436" s="1209"/>
      <c r="WTR436" s="1209"/>
      <c r="WTS436" s="1209"/>
      <c r="WTT436" s="1209"/>
      <c r="WTU436" s="1210"/>
      <c r="WTV436" s="1211"/>
      <c r="WTW436" s="1210"/>
      <c r="WTY436" s="1208"/>
      <c r="WTZ436" s="1209"/>
      <c r="WUA436" s="1209"/>
      <c r="WUB436" s="1209"/>
      <c r="WUC436" s="1209"/>
      <c r="WUD436" s="1210"/>
      <c r="WUE436" s="1211"/>
      <c r="WUF436" s="1210"/>
      <c r="WUH436" s="1208"/>
      <c r="WUI436" s="1209"/>
      <c r="WUJ436" s="1209"/>
      <c r="WUK436" s="1209"/>
      <c r="WUL436" s="1209"/>
      <c r="WUM436" s="1210"/>
      <c r="WUN436" s="1211"/>
      <c r="WUO436" s="1210"/>
      <c r="WUQ436" s="1208"/>
      <c r="WUR436" s="1209"/>
      <c r="WUS436" s="1209"/>
      <c r="WUT436" s="1209"/>
      <c r="WUU436" s="1209"/>
      <c r="WUV436" s="1210"/>
      <c r="WUW436" s="1211"/>
      <c r="WUX436" s="1210"/>
      <c r="WUZ436" s="1208"/>
      <c r="WVA436" s="1209"/>
      <c r="WVB436" s="1209"/>
      <c r="WVC436" s="1209"/>
      <c r="WVD436" s="1209"/>
      <c r="WVE436" s="1210"/>
      <c r="WVF436" s="1211"/>
      <c r="WVG436" s="1210"/>
      <c r="WVI436" s="1208"/>
      <c r="WVJ436" s="1209"/>
      <c r="WVK436" s="1209"/>
      <c r="WVL436" s="1209"/>
      <c r="WVM436" s="1209"/>
      <c r="WVN436" s="1210"/>
      <c r="WVO436" s="1211"/>
      <c r="WVP436" s="1210"/>
      <c r="WVR436" s="1208"/>
      <c r="WVS436" s="1209"/>
      <c r="WVT436" s="1209"/>
      <c r="WVU436" s="1209"/>
      <c r="WVV436" s="1209"/>
      <c r="WVW436" s="1210"/>
      <c r="WVX436" s="1211"/>
      <c r="WVY436" s="1210"/>
      <c r="WWA436" s="1208"/>
      <c r="WWB436" s="1209"/>
      <c r="WWC436" s="1209"/>
      <c r="WWD436" s="1209"/>
      <c r="WWE436" s="1209"/>
      <c r="WWF436" s="1210"/>
      <c r="WWG436" s="1211"/>
      <c r="WWH436" s="1210"/>
      <c r="WWJ436" s="1208"/>
      <c r="WWK436" s="1209"/>
      <c r="WWL436" s="1209"/>
      <c r="WWM436" s="1209"/>
      <c r="WWN436" s="1209"/>
      <c r="WWO436" s="1210"/>
      <c r="WWP436" s="1211"/>
      <c r="WWQ436" s="1210"/>
      <c r="WWS436" s="1208"/>
      <c r="WWT436" s="1209"/>
      <c r="WWU436" s="1209"/>
      <c r="WWV436" s="1209"/>
      <c r="WWW436" s="1209"/>
      <c r="WWX436" s="1210"/>
      <c r="WWY436" s="1211"/>
      <c r="WWZ436" s="1210"/>
      <c r="WXB436" s="1208"/>
      <c r="WXC436" s="1209"/>
      <c r="WXD436" s="1209"/>
      <c r="WXE436" s="1209"/>
      <c r="WXF436" s="1209"/>
      <c r="WXG436" s="1210"/>
      <c r="WXH436" s="1211"/>
      <c r="WXI436" s="1210"/>
      <c r="WXK436" s="1208"/>
      <c r="WXL436" s="1209"/>
      <c r="WXM436" s="1209"/>
      <c r="WXN436" s="1209"/>
      <c r="WXO436" s="1209"/>
      <c r="WXP436" s="1210"/>
      <c r="WXQ436" s="1211"/>
      <c r="WXR436" s="1210"/>
      <c r="WXT436" s="1208"/>
      <c r="WXU436" s="1209"/>
      <c r="WXV436" s="1209"/>
      <c r="WXW436" s="1209"/>
      <c r="WXX436" s="1209"/>
      <c r="WXY436" s="1210"/>
      <c r="WXZ436" s="1211"/>
      <c r="WYA436" s="1210"/>
      <c r="WYC436" s="1208"/>
      <c r="WYD436" s="1209"/>
      <c r="WYE436" s="1209"/>
      <c r="WYF436" s="1209"/>
      <c r="WYG436" s="1209"/>
      <c r="WYH436" s="1210"/>
      <c r="WYI436" s="1211"/>
      <c r="WYJ436" s="1210"/>
      <c r="WYL436" s="1208"/>
      <c r="WYM436" s="1209"/>
      <c r="WYN436" s="1209"/>
      <c r="WYO436" s="1209"/>
      <c r="WYP436" s="1209"/>
      <c r="WYQ436" s="1210"/>
      <c r="WYR436" s="1211"/>
      <c r="WYS436" s="1210"/>
      <c r="WYU436" s="1208"/>
      <c r="WYV436" s="1209"/>
      <c r="WYW436" s="1209"/>
      <c r="WYX436" s="1209"/>
      <c r="WYY436" s="1209"/>
      <c r="WYZ436" s="1210"/>
      <c r="WZA436" s="1211"/>
      <c r="WZB436" s="1210"/>
      <c r="WZD436" s="1208"/>
      <c r="WZE436" s="1209"/>
      <c r="WZF436" s="1209"/>
      <c r="WZG436" s="1209"/>
      <c r="WZH436" s="1209"/>
      <c r="WZI436" s="1210"/>
      <c r="WZJ436" s="1211"/>
      <c r="WZK436" s="1210"/>
      <c r="WZM436" s="1208"/>
      <c r="WZN436" s="1209"/>
      <c r="WZO436" s="1209"/>
      <c r="WZP436" s="1209"/>
      <c r="WZQ436" s="1209"/>
      <c r="WZR436" s="1210"/>
      <c r="WZS436" s="1211"/>
      <c r="WZT436" s="1210"/>
      <c r="WZV436" s="1208"/>
      <c r="WZW436" s="1209"/>
      <c r="WZX436" s="1209"/>
      <c r="WZY436" s="1209"/>
      <c r="WZZ436" s="1209"/>
      <c r="XAA436" s="1210"/>
      <c r="XAB436" s="1211"/>
      <c r="XAC436" s="1210"/>
      <c r="XAE436" s="1208"/>
      <c r="XAF436" s="1209"/>
      <c r="XAG436" s="1209"/>
      <c r="XAH436" s="1209"/>
      <c r="XAI436" s="1209"/>
      <c r="XAJ436" s="1210"/>
      <c r="XAK436" s="1211"/>
      <c r="XAL436" s="1210"/>
      <c r="XAN436" s="1208"/>
      <c r="XAO436" s="1209"/>
      <c r="XAP436" s="1209"/>
      <c r="XAQ436" s="1209"/>
      <c r="XAR436" s="1209"/>
      <c r="XAS436" s="1210"/>
      <c r="XAT436" s="1211"/>
      <c r="XAU436" s="1210"/>
      <c r="XAW436" s="1208"/>
      <c r="XAX436" s="1209"/>
      <c r="XAY436" s="1209"/>
      <c r="XAZ436" s="1209"/>
      <c r="XBA436" s="1209"/>
      <c r="XBB436" s="1210"/>
      <c r="XBC436" s="1211"/>
      <c r="XBD436" s="1210"/>
      <c r="XBF436" s="1208"/>
      <c r="XBG436" s="1209"/>
      <c r="XBH436" s="1209"/>
      <c r="XBI436" s="1209"/>
      <c r="XBJ436" s="1209"/>
      <c r="XBK436" s="1210"/>
      <c r="XBL436" s="1211"/>
      <c r="XBM436" s="1210"/>
      <c r="XBO436" s="1208"/>
      <c r="XBP436" s="1209"/>
      <c r="XBQ436" s="1209"/>
      <c r="XBR436" s="1209"/>
      <c r="XBS436" s="1209"/>
      <c r="XBT436" s="1210"/>
      <c r="XBU436" s="1211"/>
      <c r="XBV436" s="1210"/>
      <c r="XBX436" s="1208"/>
      <c r="XBY436" s="1209"/>
      <c r="XBZ436" s="1209"/>
      <c r="XCA436" s="1209"/>
      <c r="XCB436" s="1209"/>
      <c r="XCC436" s="1210"/>
      <c r="XCD436" s="1211"/>
      <c r="XCE436" s="1210"/>
      <c r="XCG436" s="1208"/>
      <c r="XCH436" s="1209"/>
      <c r="XCI436" s="1209"/>
      <c r="XCJ436" s="1209"/>
      <c r="XCK436" s="1209"/>
      <c r="XCL436" s="1210"/>
      <c r="XCM436" s="1211"/>
      <c r="XCN436" s="1210"/>
      <c r="XCP436" s="1208"/>
      <c r="XCQ436" s="1209"/>
      <c r="XCR436" s="1209"/>
      <c r="XCS436" s="1209"/>
      <c r="XCT436" s="1209"/>
      <c r="XCU436" s="1210"/>
      <c r="XCV436" s="1211"/>
      <c r="XCW436" s="1210"/>
      <c r="XCY436" s="1208"/>
      <c r="XCZ436" s="1209"/>
      <c r="XDA436" s="1209"/>
      <c r="XDB436" s="1209"/>
      <c r="XDC436" s="1209"/>
      <c r="XDD436" s="1210"/>
      <c r="XDE436" s="1211"/>
      <c r="XDF436" s="1210"/>
      <c r="XDH436" s="1208"/>
      <c r="XDI436" s="1209"/>
      <c r="XDJ436" s="1209"/>
      <c r="XDK436" s="1209"/>
      <c r="XDL436" s="1209"/>
      <c r="XDM436" s="1210"/>
      <c r="XDN436" s="1211"/>
      <c r="XDO436" s="1210"/>
      <c r="XDQ436" s="1208"/>
      <c r="XDR436" s="1209"/>
      <c r="XDS436" s="1209"/>
      <c r="XDT436" s="1209"/>
      <c r="XDU436" s="1209"/>
      <c r="XDV436" s="1210"/>
      <c r="XDW436" s="1211"/>
      <c r="XDX436" s="1210"/>
      <c r="XDZ436" s="1208"/>
      <c r="XEA436" s="1209"/>
      <c r="XEB436" s="1209"/>
      <c r="XEC436" s="1209"/>
      <c r="XED436" s="1209"/>
      <c r="XEE436" s="1210"/>
      <c r="XEF436" s="1211"/>
      <c r="XEG436" s="1210"/>
      <c r="XEI436" s="1208"/>
      <c r="XEJ436" s="1209"/>
      <c r="XEK436" s="1209"/>
      <c r="XEL436" s="1209"/>
      <c r="XEM436" s="1209"/>
      <c r="XEN436" s="1210"/>
      <c r="XEO436" s="1211"/>
      <c r="XEP436" s="1210"/>
      <c r="XER436" s="1208"/>
      <c r="XES436" s="1209"/>
      <c r="XET436" s="1209"/>
      <c r="XEU436" s="1209"/>
      <c r="XEV436" s="1209"/>
      <c r="XEW436" s="1210"/>
      <c r="XEX436" s="1211"/>
      <c r="XEY436" s="1210"/>
      <c r="XFA436" s="1208"/>
      <c r="XFB436" s="1209"/>
      <c r="XFC436" s="1209"/>
      <c r="XFD436" s="1209"/>
    </row>
    <row r="437" spans="1:5120 5122:9215 9217:14336 14338:16384" ht="20.25">
      <c r="A437" s="1686" t="s">
        <v>5353</v>
      </c>
      <c r="B437" s="1686"/>
      <c r="C437" s="1686"/>
      <c r="D437" s="1686"/>
      <c r="E437" s="1686"/>
      <c r="F437" s="1686"/>
      <c r="G437" s="1686"/>
      <c r="H437" s="1686"/>
    </row>
  </sheetData>
  <sheetProtection formatCells="0" formatColumns="0" formatRows="0"/>
  <mergeCells count="92">
    <mergeCell ref="B164:C164"/>
    <mergeCell ref="B165:C165"/>
    <mergeCell ref="B169:C169"/>
    <mergeCell ref="B170:C170"/>
    <mergeCell ref="B167:C167"/>
    <mergeCell ref="B168:C168"/>
    <mergeCell ref="A437:H437"/>
    <mergeCell ref="A356:H356"/>
    <mergeCell ref="A370:H370"/>
    <mergeCell ref="A392:H392"/>
    <mergeCell ref="A405:H405"/>
    <mergeCell ref="B372:C372"/>
    <mergeCell ref="B378:C378"/>
    <mergeCell ref="B381:C381"/>
    <mergeCell ref="B382:C382"/>
    <mergeCell ref="B387:C387"/>
    <mergeCell ref="B388:C388"/>
    <mergeCell ref="B373:C373"/>
    <mergeCell ref="B422:C422"/>
    <mergeCell ref="B436:C436"/>
    <mergeCell ref="B424:C424"/>
    <mergeCell ref="B425:C425"/>
    <mergeCell ref="A286:H286"/>
    <mergeCell ref="A300:H300"/>
    <mergeCell ref="A308:H308"/>
    <mergeCell ref="A330:H330"/>
    <mergeCell ref="B302:C302"/>
    <mergeCell ref="B305:C305"/>
    <mergeCell ref="A345:H345"/>
    <mergeCell ref="B379:C379"/>
    <mergeCell ref="B380:C380"/>
    <mergeCell ref="B383:C383"/>
    <mergeCell ref="B287:C287"/>
    <mergeCell ref="B374:C374"/>
    <mergeCell ref="A2:H2"/>
    <mergeCell ref="A236:H236"/>
    <mergeCell ref="A17:H17"/>
    <mergeCell ref="A118:H118"/>
    <mergeCell ref="A154:H154"/>
    <mergeCell ref="A211:H211"/>
    <mergeCell ref="A90:H90"/>
    <mergeCell ref="A34:H34"/>
    <mergeCell ref="A51:H51"/>
    <mergeCell ref="A60:H60"/>
    <mergeCell ref="A79:H79"/>
    <mergeCell ref="B162:C162"/>
    <mergeCell ref="B166:C166"/>
    <mergeCell ref="A7:I7"/>
    <mergeCell ref="B171:C171"/>
    <mergeCell ref="B163:C163"/>
    <mergeCell ref="B426:C426"/>
    <mergeCell ref="B427:C427"/>
    <mergeCell ref="B428:C428"/>
    <mergeCell ref="B429:C429"/>
    <mergeCell ref="B430:C430"/>
    <mergeCell ref="B431:C431"/>
    <mergeCell ref="B432:C432"/>
    <mergeCell ref="B433:C433"/>
    <mergeCell ref="B434:C434"/>
    <mergeCell ref="B435:C435"/>
    <mergeCell ref="B423:C423"/>
    <mergeCell ref="G5:H5"/>
    <mergeCell ref="B417:C417"/>
    <mergeCell ref="B418:C418"/>
    <mergeCell ref="B419:C419"/>
    <mergeCell ref="B412:C412"/>
    <mergeCell ref="B413:C413"/>
    <mergeCell ref="B414:C414"/>
    <mergeCell ref="B385:C385"/>
    <mergeCell ref="B386:C386"/>
    <mergeCell ref="B389:C389"/>
    <mergeCell ref="B415:C415"/>
    <mergeCell ref="B416:C416"/>
    <mergeCell ref="B390:C390"/>
    <mergeCell ref="B172:C172"/>
    <mergeCell ref="B421:C421"/>
    <mergeCell ref="J5:K5"/>
    <mergeCell ref="A3:I3"/>
    <mergeCell ref="B6:C6"/>
    <mergeCell ref="A4:I4"/>
    <mergeCell ref="B420:C420"/>
    <mergeCell ref="B407:C407"/>
    <mergeCell ref="B408:C408"/>
    <mergeCell ref="B410:C410"/>
    <mergeCell ref="B411:C411"/>
    <mergeCell ref="B394:C394"/>
    <mergeCell ref="B384:C384"/>
    <mergeCell ref="B375:C375"/>
    <mergeCell ref="B376:C376"/>
    <mergeCell ref="B377:C377"/>
    <mergeCell ref="B303:C303"/>
    <mergeCell ref="B304:C304"/>
  </mergeCells>
  <phoneticPr fontId="0" type="noConversion"/>
  <pageMargins left="0.25" right="0.25" top="0.75" bottom="0.75" header="0.3" footer="0.3"/>
  <pageSetup paperSize="9" scale="65" fitToWidth="3" fitToHeight="3" orientation="portrait" verticalDpi="300" r:id="rId1"/>
  <headerFooter alignWithMargins="0">
    <oddFooter>&amp;C&amp;9Page: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4875"/>
  <sheetViews>
    <sheetView showGridLines="0" view="pageBreakPreview" topLeftCell="A2967" zoomScaleSheetLayoutView="100" workbookViewId="0">
      <selection activeCell="F2979" sqref="F2979"/>
    </sheetView>
  </sheetViews>
  <sheetFormatPr defaultColWidth="9.140625" defaultRowHeight="15" outlineLevelRow="1"/>
  <cols>
    <col min="1" max="1" width="7.28515625" style="1" customWidth="1"/>
    <col min="2" max="2" width="13" style="1" customWidth="1"/>
    <col min="3" max="3" width="20.28515625" style="1" customWidth="1"/>
    <col min="4" max="4" width="10.5703125" style="1" customWidth="1"/>
    <col min="5" max="5" width="12" style="1" customWidth="1"/>
    <col min="6" max="6" width="14.28515625" style="1" customWidth="1"/>
    <col min="7" max="7" width="16.28515625" style="1" customWidth="1"/>
    <col min="8" max="8" width="15" style="1" customWidth="1"/>
    <col min="9" max="9" width="0" style="1" hidden="1" customWidth="1"/>
    <col min="10" max="11" width="9.140625" style="1"/>
    <col min="12" max="12" width="16.7109375" style="1" customWidth="1"/>
    <col min="13" max="16384" width="9.140625" style="1"/>
  </cols>
  <sheetData>
    <row r="1" spans="1:8" ht="18">
      <c r="B1" s="1663"/>
      <c r="C1" s="1621"/>
      <c r="D1" s="1621"/>
      <c r="E1" s="1621"/>
      <c r="F1" s="1621"/>
      <c r="G1" s="1621"/>
      <c r="H1" s="1621"/>
    </row>
    <row r="2" spans="1:8" ht="18">
      <c r="B2" s="1663" t="s">
        <v>2354</v>
      </c>
      <c r="C2" s="1621"/>
      <c r="D2" s="1621"/>
      <c r="E2" s="1621"/>
      <c r="F2" s="1621"/>
      <c r="G2" s="1621"/>
      <c r="H2" s="1621"/>
    </row>
    <row r="3" spans="1:8" ht="18">
      <c r="A3" s="262">
        <v>1</v>
      </c>
      <c r="B3" s="1620" t="s">
        <v>3503</v>
      </c>
      <c r="C3" s="1621"/>
      <c r="D3" s="1621"/>
      <c r="E3" s="1621"/>
      <c r="F3" s="1621"/>
      <c r="G3" s="1621"/>
      <c r="H3" s="1621"/>
    </row>
    <row r="4" spans="1:8" ht="15.75">
      <c r="A4" s="655" t="s">
        <v>3961</v>
      </c>
      <c r="C4" s="67"/>
      <c r="D4" s="67"/>
      <c r="E4" s="67"/>
      <c r="F4" s="67"/>
      <c r="G4" s="67"/>
      <c r="H4" s="67"/>
    </row>
    <row r="5" spans="1:8">
      <c r="B5" s="1561" t="s">
        <v>2228</v>
      </c>
      <c r="C5" s="1561"/>
      <c r="D5" s="1561"/>
      <c r="E5" s="1561"/>
      <c r="F5" s="1561"/>
      <c r="G5" s="1561"/>
      <c r="H5" s="1561"/>
    </row>
    <row r="6" spans="1:8" ht="31.5">
      <c r="B6" s="68" t="s">
        <v>3156</v>
      </c>
      <c r="C6" s="68" t="s">
        <v>3157</v>
      </c>
      <c r="D6" s="68" t="s">
        <v>3158</v>
      </c>
      <c r="E6" s="68" t="s">
        <v>3159</v>
      </c>
      <c r="F6" s="68" t="s">
        <v>3160</v>
      </c>
      <c r="G6" s="68" t="s">
        <v>3161</v>
      </c>
      <c r="H6" s="68" t="s">
        <v>1586</v>
      </c>
    </row>
    <row r="7" spans="1:8" ht="23.25" customHeight="1">
      <c r="B7" s="64" t="s">
        <v>1587</v>
      </c>
      <c r="C7" s="64" t="s">
        <v>1588</v>
      </c>
      <c r="D7" s="249">
        <v>0.13</v>
      </c>
      <c r="E7" s="64" t="s">
        <v>1589</v>
      </c>
      <c r="F7" s="99">
        <f>+'update Rate'!O5</f>
        <v>1000</v>
      </c>
      <c r="G7" s="99">
        <f>FLOOR(D7*F7,0.01)</f>
        <v>130</v>
      </c>
      <c r="H7" s="99">
        <f>(G7)</f>
        <v>130</v>
      </c>
    </row>
    <row r="8" spans="1:8" ht="20.100000000000001" customHeight="1">
      <c r="F8" s="40" t="s">
        <v>1590</v>
      </c>
      <c r="G8" s="40"/>
      <c r="H8" s="100">
        <f>SUM(G7)</f>
        <v>130</v>
      </c>
    </row>
    <row r="9" spans="1:8" ht="20.100000000000001" customHeight="1">
      <c r="F9" s="40" t="s">
        <v>1591</v>
      </c>
      <c r="G9" s="40"/>
      <c r="H9" s="99">
        <f>FLOOR(H8*0.15,0.01)</f>
        <v>19.5</v>
      </c>
    </row>
    <row r="10" spans="1:8" ht="20.100000000000001" customHeight="1">
      <c r="B10" s="1" t="s">
        <v>1029</v>
      </c>
      <c r="F10" s="40" t="s">
        <v>1593</v>
      </c>
      <c r="G10" s="40"/>
      <c r="H10" s="99">
        <f>SUM(H8:H9)</f>
        <v>149.5</v>
      </c>
    </row>
    <row r="11" spans="1:8" ht="20.100000000000001" customHeight="1">
      <c r="A11" s="27" t="s">
        <v>3197</v>
      </c>
      <c r="B11" s="99">
        <f>+H10</f>
        <v>149.5</v>
      </c>
      <c r="C11" s="1" t="s">
        <v>3198</v>
      </c>
    </row>
    <row r="12" spans="1:8" ht="18">
      <c r="B12" s="1663" t="s">
        <v>3504</v>
      </c>
      <c r="C12" s="1621"/>
      <c r="D12" s="1621"/>
      <c r="E12" s="1621"/>
      <c r="F12" s="1621"/>
      <c r="G12" s="1621"/>
      <c r="H12" s="1621"/>
    </row>
    <row r="13" spans="1:8" ht="18">
      <c r="A13" s="262">
        <v>2</v>
      </c>
      <c r="B13" s="1620" t="s">
        <v>3503</v>
      </c>
      <c r="C13" s="1621"/>
      <c r="D13" s="1621"/>
      <c r="E13" s="1621"/>
      <c r="F13" s="1621"/>
      <c r="G13" s="1621"/>
      <c r="H13" s="1621"/>
    </row>
    <row r="14" spans="1:8" ht="15.75">
      <c r="A14" s="655" t="s">
        <v>3961</v>
      </c>
      <c r="C14" s="67"/>
      <c r="D14" s="67"/>
      <c r="E14" s="67"/>
      <c r="F14" s="67"/>
      <c r="G14" s="67"/>
      <c r="H14" s="67"/>
    </row>
    <row r="15" spans="1:8">
      <c r="B15" s="1561" t="s">
        <v>2228</v>
      </c>
      <c r="C15" s="1561"/>
      <c r="D15" s="1561"/>
      <c r="E15" s="1561"/>
      <c r="F15" s="1561"/>
      <c r="G15" s="1561"/>
      <c r="H15" s="1561"/>
    </row>
    <row r="16" spans="1:8" ht="31.5">
      <c r="B16" s="68" t="s">
        <v>3156</v>
      </c>
      <c r="C16" s="68" t="s">
        <v>3157</v>
      </c>
      <c r="D16" s="68" t="s">
        <v>3158</v>
      </c>
      <c r="E16" s="68" t="s">
        <v>3159</v>
      </c>
      <c r="F16" s="68" t="s">
        <v>3160</v>
      </c>
      <c r="G16" s="68" t="s">
        <v>3161</v>
      </c>
      <c r="H16" s="68" t="s">
        <v>1586</v>
      </c>
    </row>
    <row r="17" spans="1:8" ht="23.25" customHeight="1">
      <c r="B17" s="64" t="s">
        <v>1587</v>
      </c>
      <c r="C17" s="64" t="s">
        <v>1588</v>
      </c>
      <c r="D17" s="249">
        <v>0.98</v>
      </c>
      <c r="E17" s="64" t="s">
        <v>1589</v>
      </c>
      <c r="F17" s="99">
        <f>+'update Rate'!O5</f>
        <v>1000</v>
      </c>
      <c r="G17" s="99">
        <f>FLOOR(D17*F17,0.01)</f>
        <v>980</v>
      </c>
      <c r="H17" s="99">
        <f>(G17)</f>
        <v>980</v>
      </c>
    </row>
    <row r="18" spans="1:8" ht="20.100000000000001" customHeight="1">
      <c r="F18" s="40" t="s">
        <v>1590</v>
      </c>
      <c r="G18" s="40"/>
      <c r="H18" s="100">
        <f>SUM(G17)</f>
        <v>980</v>
      </c>
    </row>
    <row r="19" spans="1:8" ht="20.100000000000001" customHeight="1">
      <c r="F19" s="40" t="s">
        <v>1591</v>
      </c>
      <c r="G19" s="40"/>
      <c r="H19" s="99">
        <f>FLOOR(H18*0.15,0.01)</f>
        <v>147</v>
      </c>
    </row>
    <row r="20" spans="1:8" ht="20.100000000000001" customHeight="1">
      <c r="B20" s="1" t="s">
        <v>1029</v>
      </c>
      <c r="F20" s="40" t="s">
        <v>1593</v>
      </c>
      <c r="G20" s="40"/>
      <c r="H20" s="99">
        <f>SUM(H18:H19)</f>
        <v>1127</v>
      </c>
    </row>
    <row r="21" spans="1:8" ht="20.100000000000001" customHeight="1">
      <c r="A21" s="27" t="s">
        <v>3197</v>
      </c>
      <c r="B21" s="99">
        <f>+H20</f>
        <v>1127</v>
      </c>
      <c r="C21" s="1" t="s">
        <v>3198</v>
      </c>
    </row>
    <row r="22" spans="1:8" ht="20.100000000000001" customHeight="1">
      <c r="A22" s="27"/>
      <c r="B22" s="141"/>
    </row>
    <row r="23" spans="1:8" ht="20.100000000000001" customHeight="1">
      <c r="B23" s="1621" t="s">
        <v>2355</v>
      </c>
      <c r="C23" s="1621"/>
      <c r="D23" s="1621"/>
      <c r="E23" s="1621"/>
      <c r="F23" s="1621"/>
      <c r="G23" s="1621"/>
      <c r="H23" s="1621"/>
    </row>
    <row r="24" spans="1:8" ht="18">
      <c r="A24" s="262">
        <v>3</v>
      </c>
      <c r="B24" s="1621" t="s">
        <v>2230</v>
      </c>
      <c r="C24" s="1621"/>
      <c r="D24" s="1621"/>
      <c r="E24" s="1621"/>
      <c r="F24" s="1621"/>
      <c r="G24" s="1621"/>
      <c r="H24" s="1621"/>
    </row>
    <row r="25" spans="1:8">
      <c r="A25" s="655" t="s">
        <v>3962</v>
      </c>
    </row>
    <row r="26" spans="1:8">
      <c r="B26" s="1568" t="s">
        <v>2228</v>
      </c>
      <c r="C26" s="1568"/>
      <c r="D26" s="1568"/>
      <c r="E26" s="1568"/>
      <c r="F26" s="1568"/>
      <c r="G26" s="1568"/>
      <c r="H26" s="1568"/>
    </row>
    <row r="27" spans="1:8" ht="35.25" customHeight="1">
      <c r="B27" s="68" t="s">
        <v>3156</v>
      </c>
      <c r="C27" s="68" t="s">
        <v>3157</v>
      </c>
      <c r="D27" s="68" t="s">
        <v>3158</v>
      </c>
      <c r="E27" s="68" t="s">
        <v>3159</v>
      </c>
      <c r="F27" s="68" t="s">
        <v>3160</v>
      </c>
      <c r="G27" s="68" t="s">
        <v>3161</v>
      </c>
      <c r="H27" s="68" t="s">
        <v>1586</v>
      </c>
    </row>
    <row r="28" spans="1:8" ht="24" customHeight="1">
      <c r="B28" s="64" t="s">
        <v>1587</v>
      </c>
      <c r="C28" s="64" t="s">
        <v>1588</v>
      </c>
      <c r="D28" s="250">
        <v>0.4</v>
      </c>
      <c r="E28" s="64" t="s">
        <v>1589</v>
      </c>
      <c r="F28" s="99">
        <f>'update Rate'!O5</f>
        <v>1000</v>
      </c>
      <c r="G28" s="99">
        <f>FLOOR(D28*F28,0.01)</f>
        <v>400</v>
      </c>
      <c r="H28" s="99">
        <f>(G28)</f>
        <v>400</v>
      </c>
    </row>
    <row r="29" spans="1:8" ht="18.75" customHeight="1">
      <c r="F29" s="40" t="s">
        <v>1590</v>
      </c>
      <c r="G29" s="40"/>
      <c r="H29" s="100">
        <f>SUM(G28)</f>
        <v>400</v>
      </c>
    </row>
    <row r="30" spans="1:8" ht="23.25" customHeight="1">
      <c r="F30" s="40" t="s">
        <v>1591</v>
      </c>
      <c r="G30" s="40"/>
      <c r="H30" s="99">
        <f>FLOOR(H29*0.15,0.01)</f>
        <v>60</v>
      </c>
    </row>
    <row r="31" spans="1:8" ht="25.5" customHeight="1">
      <c r="B31" s="1" t="s">
        <v>1029</v>
      </c>
      <c r="F31" s="40" t="s">
        <v>1593</v>
      </c>
      <c r="G31" s="40"/>
      <c r="H31" s="99">
        <f>SUM(H29:H30)</f>
        <v>460</v>
      </c>
    </row>
    <row r="32" spans="1:8">
      <c r="A32" s="27" t="s">
        <v>3197</v>
      </c>
      <c r="B32" s="99">
        <f>+H31</f>
        <v>460</v>
      </c>
      <c r="C32" s="1" t="s">
        <v>3198</v>
      </c>
    </row>
    <row r="33" spans="1:8">
      <c r="A33" s="27"/>
      <c r="B33" s="141"/>
    </row>
    <row r="34" spans="1:8" ht="20.100000000000001" customHeight="1">
      <c r="B34" s="1621" t="s">
        <v>3505</v>
      </c>
      <c r="C34" s="1621"/>
      <c r="D34" s="1621"/>
      <c r="E34" s="1621"/>
      <c r="F34" s="1621"/>
      <c r="G34" s="1621"/>
      <c r="H34" s="1621"/>
    </row>
    <row r="35" spans="1:8" ht="18">
      <c r="A35" s="262">
        <v>4</v>
      </c>
      <c r="B35" s="1621" t="s">
        <v>2230</v>
      </c>
      <c r="C35" s="1621"/>
      <c r="D35" s="1621"/>
      <c r="E35" s="1621"/>
      <c r="F35" s="1621"/>
      <c r="G35" s="1621"/>
      <c r="H35" s="1621"/>
    </row>
    <row r="36" spans="1:8">
      <c r="A36" s="655" t="s">
        <v>3962</v>
      </c>
    </row>
    <row r="37" spans="1:8">
      <c r="B37" s="1568" t="s">
        <v>2228</v>
      </c>
      <c r="C37" s="1568"/>
      <c r="D37" s="1568"/>
      <c r="E37" s="1568"/>
      <c r="F37" s="1568"/>
      <c r="G37" s="1568"/>
      <c r="H37" s="1568"/>
    </row>
    <row r="38" spans="1:8" ht="35.25" customHeight="1">
      <c r="B38" s="68" t="s">
        <v>3156</v>
      </c>
      <c r="C38" s="68" t="s">
        <v>3157</v>
      </c>
      <c r="D38" s="68" t="s">
        <v>3158</v>
      </c>
      <c r="E38" s="68" t="s">
        <v>3159</v>
      </c>
      <c r="F38" s="68" t="s">
        <v>3160</v>
      </c>
      <c r="G38" s="68" t="s">
        <v>3161</v>
      </c>
      <c r="H38" s="68" t="s">
        <v>1586</v>
      </c>
    </row>
    <row r="39" spans="1:8" ht="24" customHeight="1">
      <c r="B39" s="64" t="s">
        <v>1587</v>
      </c>
      <c r="C39" s="64" t="s">
        <v>1588</v>
      </c>
      <c r="D39" s="250">
        <v>2.52</v>
      </c>
      <c r="E39" s="64" t="s">
        <v>1589</v>
      </c>
      <c r="F39" s="99">
        <f>'update Rate'!O5</f>
        <v>1000</v>
      </c>
      <c r="G39" s="99">
        <f>FLOOR(D39*F39,0.01)</f>
        <v>2520</v>
      </c>
      <c r="H39" s="99">
        <f>(G39)</f>
        <v>2520</v>
      </c>
    </row>
    <row r="40" spans="1:8" ht="18.75" customHeight="1">
      <c r="F40" s="40" t="s">
        <v>1590</v>
      </c>
      <c r="G40" s="40"/>
      <c r="H40" s="100">
        <f>SUM(G39)</f>
        <v>2520</v>
      </c>
    </row>
    <row r="41" spans="1:8" ht="23.25" customHeight="1">
      <c r="F41" s="40" t="s">
        <v>1591</v>
      </c>
      <c r="G41" s="40"/>
      <c r="H41" s="99">
        <f>FLOOR(H40*0.15,0.01)</f>
        <v>378</v>
      </c>
    </row>
    <row r="42" spans="1:8" ht="25.5" customHeight="1">
      <c r="B42" s="1" t="s">
        <v>1029</v>
      </c>
      <c r="F42" s="40" t="s">
        <v>1593</v>
      </c>
      <c r="G42" s="40"/>
      <c r="H42" s="99">
        <f>SUM(H40:H41)</f>
        <v>2898</v>
      </c>
    </row>
    <row r="43" spans="1:8">
      <c r="A43" s="27" t="s">
        <v>3197</v>
      </c>
      <c r="B43" s="99">
        <f>+H42</f>
        <v>2898</v>
      </c>
      <c r="C43" s="1" t="s">
        <v>3198</v>
      </c>
    </row>
    <row r="44" spans="1:8" ht="20.100000000000001" customHeight="1"/>
    <row r="45" spans="1:8" ht="18">
      <c r="A45" s="262">
        <v>5</v>
      </c>
      <c r="B45" s="1621" t="s">
        <v>3506</v>
      </c>
      <c r="C45" s="1621"/>
      <c r="D45" s="1621"/>
      <c r="E45" s="1621"/>
      <c r="F45" s="1621"/>
      <c r="G45" s="1621"/>
      <c r="H45" s="1621"/>
    </row>
    <row r="46" spans="1:8" ht="18">
      <c r="A46" s="588" t="s">
        <v>3519</v>
      </c>
      <c r="B46" s="1621"/>
      <c r="C46" s="1621"/>
      <c r="D46" s="1621"/>
      <c r="E46" s="1621"/>
      <c r="F46" s="1621"/>
      <c r="G46" s="1621"/>
      <c r="H46" s="1621"/>
    </row>
    <row r="47" spans="1:8">
      <c r="B47" s="1568" t="s">
        <v>2464</v>
      </c>
      <c r="C47" s="1568"/>
      <c r="D47" s="1568"/>
      <c r="E47" s="1568"/>
      <c r="F47" s="1568"/>
      <c r="G47" s="1568"/>
      <c r="H47" s="1568"/>
    </row>
    <row r="48" spans="1:8" ht="31.5">
      <c r="B48" s="68" t="s">
        <v>3156</v>
      </c>
      <c r="C48" s="68" t="s">
        <v>3157</v>
      </c>
      <c r="D48" s="68" t="s">
        <v>3158</v>
      </c>
      <c r="E48" s="68" t="s">
        <v>3159</v>
      </c>
      <c r="F48" s="68" t="s">
        <v>3160</v>
      </c>
      <c r="G48" s="68" t="s">
        <v>3161</v>
      </c>
      <c r="H48" s="68" t="s">
        <v>1586</v>
      </c>
    </row>
    <row r="49" spans="1:8" ht="26.25" customHeight="1">
      <c r="B49" s="64" t="s">
        <v>1587</v>
      </c>
      <c r="C49" s="64" t="s">
        <v>1588</v>
      </c>
      <c r="D49" s="249">
        <v>2.3E-2</v>
      </c>
      <c r="E49" s="64" t="s">
        <v>1589</v>
      </c>
      <c r="F49" s="171">
        <f>'update Rate'!O5</f>
        <v>1000</v>
      </c>
      <c r="G49" s="99">
        <f>FLOOR(D49*F49,0.01)</f>
        <v>23</v>
      </c>
      <c r="H49" s="99">
        <f>(G49)</f>
        <v>23</v>
      </c>
    </row>
    <row r="50" spans="1:8" ht="23.25" customHeight="1">
      <c r="F50" s="40" t="s">
        <v>1590</v>
      </c>
      <c r="G50" s="40"/>
      <c r="H50" s="7">
        <f>SUM(G49)</f>
        <v>23</v>
      </c>
    </row>
    <row r="51" spans="1:8" ht="23.25" customHeight="1">
      <c r="F51" s="40" t="s">
        <v>1591</v>
      </c>
      <c r="G51" s="40"/>
      <c r="H51" s="7">
        <f>FLOOR((H50*0.15*100)/100,0.01)</f>
        <v>3.45</v>
      </c>
    </row>
    <row r="52" spans="1:8" ht="21" customHeight="1">
      <c r="B52" s="1" t="s">
        <v>1592</v>
      </c>
      <c r="F52" s="40" t="s">
        <v>1593</v>
      </c>
      <c r="G52" s="40"/>
      <c r="H52" s="99">
        <f>SUM(H50:H51)</f>
        <v>26.45</v>
      </c>
    </row>
    <row r="53" spans="1:8" ht="20.100000000000001" customHeight="1">
      <c r="A53" s="27" t="s">
        <v>3197</v>
      </c>
      <c r="B53" s="99">
        <f>+H52</f>
        <v>26.45</v>
      </c>
      <c r="C53" s="1" t="s">
        <v>3198</v>
      </c>
    </row>
    <row r="54" spans="1:8" ht="20.100000000000001" customHeight="1">
      <c r="A54" s="27"/>
      <c r="B54" s="141"/>
    </row>
    <row r="55" spans="1:8" ht="20.100000000000001" customHeight="1"/>
    <row r="56" spans="1:8" ht="18">
      <c r="A56" s="262">
        <v>6</v>
      </c>
      <c r="B56" s="1621" t="s">
        <v>3335</v>
      </c>
      <c r="C56" s="1621"/>
      <c r="D56" s="1621"/>
      <c r="E56" s="1621"/>
      <c r="F56" s="1621"/>
      <c r="G56" s="1621"/>
      <c r="H56" s="1621"/>
    </row>
    <row r="57" spans="1:8" ht="18">
      <c r="A57" s="588" t="s">
        <v>3520</v>
      </c>
      <c r="B57" s="1621" t="s">
        <v>3336</v>
      </c>
      <c r="C57" s="1621"/>
      <c r="D57" s="1621"/>
      <c r="E57" s="1621"/>
      <c r="F57" s="1621"/>
      <c r="G57" s="1621"/>
      <c r="H57" s="1621"/>
    </row>
    <row r="58" spans="1:8">
      <c r="B58" s="1568" t="s">
        <v>2464</v>
      </c>
      <c r="C58" s="1568"/>
      <c r="D58" s="1568"/>
      <c r="E58" s="1568"/>
      <c r="F58" s="1568"/>
      <c r="G58" s="1568"/>
      <c r="H58" s="1568"/>
    </row>
    <row r="59" spans="1:8" ht="31.5">
      <c r="B59" s="68" t="s">
        <v>3156</v>
      </c>
      <c r="C59" s="68" t="s">
        <v>3157</v>
      </c>
      <c r="D59" s="68" t="s">
        <v>3158</v>
      </c>
      <c r="E59" s="68" t="s">
        <v>3159</v>
      </c>
      <c r="F59" s="68" t="s">
        <v>3160</v>
      </c>
      <c r="G59" s="68" t="s">
        <v>3161</v>
      </c>
      <c r="H59" s="68" t="s">
        <v>1586</v>
      </c>
    </row>
    <row r="60" spans="1:8" ht="26.25" customHeight="1">
      <c r="B60" s="64" t="s">
        <v>1587</v>
      </c>
      <c r="C60" s="64" t="s">
        <v>1588</v>
      </c>
      <c r="D60" s="249">
        <v>0.01</v>
      </c>
      <c r="E60" s="64" t="s">
        <v>1589</v>
      </c>
      <c r="F60" s="583">
        <f>'update Rate'!O5</f>
        <v>1000</v>
      </c>
      <c r="G60" s="99">
        <f>FLOOR(D60*F60,0.01)</f>
        <v>10</v>
      </c>
      <c r="H60" s="99">
        <f>(G60)</f>
        <v>10</v>
      </c>
    </row>
    <row r="61" spans="1:8" ht="23.25" customHeight="1">
      <c r="F61" s="40" t="s">
        <v>1590</v>
      </c>
      <c r="G61" s="40"/>
      <c r="H61" s="7">
        <f>SUM(G60)</f>
        <v>10</v>
      </c>
    </row>
    <row r="62" spans="1:8" ht="23.25" customHeight="1">
      <c r="F62" s="40" t="s">
        <v>1591</v>
      </c>
      <c r="G62" s="40"/>
      <c r="H62" s="7">
        <f>FLOOR((H61*0.15*100)/100,0.01)</f>
        <v>1.5</v>
      </c>
    </row>
    <row r="63" spans="1:8" ht="21" customHeight="1">
      <c r="B63" s="1" t="s">
        <v>1592</v>
      </c>
      <c r="F63" s="40" t="s">
        <v>1593</v>
      </c>
      <c r="G63" s="40"/>
      <c r="H63" s="99">
        <f>SUM(H61:H62)</f>
        <v>11.5</v>
      </c>
    </row>
    <row r="64" spans="1:8" ht="20.100000000000001" customHeight="1">
      <c r="A64" s="27" t="s">
        <v>3197</v>
      </c>
      <c r="B64" s="99">
        <f>+H63</f>
        <v>11.5</v>
      </c>
      <c r="C64" s="1" t="s">
        <v>3198</v>
      </c>
    </row>
    <row r="65" spans="1:8" ht="20.100000000000001" customHeight="1"/>
    <row r="66" spans="1:8" ht="18">
      <c r="A66" s="262">
        <v>7</v>
      </c>
      <c r="B66" s="1621" t="s">
        <v>3507</v>
      </c>
      <c r="C66" s="1621"/>
      <c r="D66" s="1621"/>
      <c r="E66" s="1621"/>
      <c r="F66" s="1621"/>
      <c r="G66" s="1621"/>
      <c r="H66" s="1621"/>
    </row>
    <row r="67" spans="1:8" ht="18">
      <c r="A67" s="588" t="s">
        <v>3521</v>
      </c>
      <c r="B67" s="1621" t="s">
        <v>3508</v>
      </c>
      <c r="C67" s="1621"/>
      <c r="D67" s="1621"/>
      <c r="E67" s="1621"/>
      <c r="F67" s="1621"/>
      <c r="G67" s="1621"/>
      <c r="H67" s="1621"/>
    </row>
    <row r="68" spans="1:8">
      <c r="B68" s="1568" t="s">
        <v>2988</v>
      </c>
      <c r="C68" s="1568"/>
      <c r="D68" s="1568"/>
      <c r="E68" s="1568"/>
      <c r="F68" s="1568"/>
      <c r="G68" s="1568"/>
      <c r="H68" s="1568"/>
    </row>
    <row r="69" spans="1:8" ht="31.5">
      <c r="B69" s="68" t="s">
        <v>3156</v>
      </c>
      <c r="C69" s="68" t="s">
        <v>3157</v>
      </c>
      <c r="D69" s="68" t="s">
        <v>3158</v>
      </c>
      <c r="E69" s="68" t="s">
        <v>3159</v>
      </c>
      <c r="F69" s="68" t="s">
        <v>3160</v>
      </c>
      <c r="G69" s="68" t="s">
        <v>3161</v>
      </c>
      <c r="H69" s="68" t="s">
        <v>1586</v>
      </c>
    </row>
    <row r="70" spans="1:8" ht="26.25" customHeight="1">
      <c r="B70" s="64" t="s">
        <v>1587</v>
      </c>
      <c r="C70" s="64" t="s">
        <v>1588</v>
      </c>
      <c r="D70" s="249">
        <v>5.04</v>
      </c>
      <c r="E70" s="64" t="s">
        <v>1589</v>
      </c>
      <c r="F70" s="583">
        <f>'update Rate'!O5</f>
        <v>1000</v>
      </c>
      <c r="G70" s="99">
        <f>FLOOR(D70*F70,0.01)</f>
        <v>5040</v>
      </c>
      <c r="H70" s="99">
        <f>(G70)</f>
        <v>5040</v>
      </c>
    </row>
    <row r="71" spans="1:8" ht="20.100000000000001" customHeight="1">
      <c r="B71" s="1564" t="s">
        <v>2185</v>
      </c>
      <c r="C71" s="55" t="s">
        <v>3963</v>
      </c>
      <c r="D71" s="45">
        <v>100</v>
      </c>
      <c r="E71" s="55" t="s">
        <v>2992</v>
      </c>
      <c r="F71" s="99">
        <f>'update Rate'!O502</f>
        <v>408.88</v>
      </c>
      <c r="G71" s="99">
        <f>FLOOR(F71*D71,0.01)</f>
        <v>40888</v>
      </c>
      <c r="H71" s="99">
        <f>(G71:G72)</f>
        <v>40888</v>
      </c>
    </row>
    <row r="72" spans="1:8" ht="20.100000000000001" customHeight="1">
      <c r="B72" s="1563"/>
      <c r="C72" s="135" t="s">
        <v>3509</v>
      </c>
      <c r="D72" s="43">
        <v>7</v>
      </c>
      <c r="E72" s="56" t="s">
        <v>2920</v>
      </c>
      <c r="F72" s="99">
        <f>'update Rate'!O487</f>
        <v>35</v>
      </c>
      <c r="G72" s="99">
        <f>FLOOR(F72*D72,0.01)</f>
        <v>245</v>
      </c>
      <c r="H72" s="99">
        <f>(G72:G73)</f>
        <v>245</v>
      </c>
    </row>
    <row r="73" spans="1:8" ht="20.100000000000001" customHeight="1">
      <c r="F73" s="40" t="s">
        <v>1590</v>
      </c>
      <c r="G73" s="584"/>
      <c r="H73" s="63">
        <f>SUM(H70:H72)</f>
        <v>46173</v>
      </c>
    </row>
    <row r="74" spans="1:8" ht="15.75">
      <c r="B74" s="1" t="s">
        <v>1592</v>
      </c>
      <c r="F74" s="40" t="s">
        <v>1571</v>
      </c>
      <c r="G74" s="67"/>
      <c r="H74" s="99">
        <f>FLOOR(H73*0.15,0.01)</f>
        <v>6925.95</v>
      </c>
    </row>
    <row r="75" spans="1:8" ht="20.100000000000001" customHeight="1">
      <c r="A75" s="27" t="s">
        <v>3197</v>
      </c>
      <c r="B75" s="99">
        <f>+H75/100</f>
        <v>530.98950000000002</v>
      </c>
      <c r="C75" s="1" t="s">
        <v>3198</v>
      </c>
      <c r="F75" s="40" t="s">
        <v>1593</v>
      </c>
      <c r="G75" s="67"/>
      <c r="H75" s="99">
        <f>SUM(H73:H74)</f>
        <v>53098.95</v>
      </c>
    </row>
    <row r="76" spans="1:8" ht="20.100000000000001" customHeight="1">
      <c r="A76" s="27"/>
      <c r="B76" s="141"/>
      <c r="F76" s="40"/>
      <c r="G76" s="67"/>
      <c r="H76" s="141"/>
    </row>
    <row r="77" spans="1:8" ht="20.100000000000001" customHeight="1">
      <c r="H77" s="3"/>
    </row>
    <row r="78" spans="1:8" ht="18">
      <c r="A78" s="262">
        <f>+A66+1</f>
        <v>8</v>
      </c>
      <c r="B78" s="1621" t="s">
        <v>3965</v>
      </c>
      <c r="C78" s="1621"/>
      <c r="D78" s="1621"/>
      <c r="E78" s="1621"/>
      <c r="F78" s="1621"/>
      <c r="G78" s="1621"/>
      <c r="H78" s="1621"/>
    </row>
    <row r="79" spans="1:8" ht="18">
      <c r="A79" s="588" t="s">
        <v>3522</v>
      </c>
      <c r="B79" s="1621" t="s">
        <v>3510</v>
      </c>
      <c r="C79" s="1621"/>
      <c r="D79" s="1621"/>
      <c r="E79" s="1621"/>
      <c r="F79" s="1621"/>
      <c r="G79" s="1621"/>
      <c r="H79" s="1621"/>
    </row>
    <row r="80" spans="1:8">
      <c r="B80" s="1568" t="s">
        <v>3511</v>
      </c>
      <c r="C80" s="1568"/>
      <c r="D80" s="1568"/>
      <c r="E80" s="1568"/>
      <c r="F80" s="1568"/>
      <c r="G80" s="1568"/>
      <c r="H80" s="1568"/>
    </row>
    <row r="81" spans="1:8" ht="31.5">
      <c r="B81" s="68" t="s">
        <v>3156</v>
      </c>
      <c r="C81" s="68" t="s">
        <v>3157</v>
      </c>
      <c r="D81" s="68" t="s">
        <v>3158</v>
      </c>
      <c r="E81" s="68" t="s">
        <v>3159</v>
      </c>
      <c r="F81" s="68" t="s">
        <v>3160</v>
      </c>
      <c r="G81" s="68" t="s">
        <v>3161</v>
      </c>
      <c r="H81" s="68" t="s">
        <v>1586</v>
      </c>
    </row>
    <row r="82" spans="1:8" ht="17.25">
      <c r="B82" s="1564" t="s">
        <v>1587</v>
      </c>
      <c r="C82" s="58" t="s">
        <v>736</v>
      </c>
      <c r="D82" s="730">
        <v>4</v>
      </c>
      <c r="E82" s="55" t="s">
        <v>1589</v>
      </c>
      <c r="F82" s="585">
        <f>'update Rate'!O6</f>
        <v>1330</v>
      </c>
      <c r="G82" s="110">
        <f>FLOOR(D82*F82,0.01)</f>
        <v>5320</v>
      </c>
      <c r="H82" s="110"/>
    </row>
    <row r="83" spans="1:8" ht="26.25" customHeight="1">
      <c r="B83" s="1566"/>
      <c r="C83" s="56" t="s">
        <v>1588</v>
      </c>
      <c r="D83" s="679">
        <v>3</v>
      </c>
      <c r="E83" s="56" t="s">
        <v>1589</v>
      </c>
      <c r="F83" s="586">
        <f>'update Rate'!O5</f>
        <v>1000</v>
      </c>
      <c r="G83" s="63">
        <f>FLOOR(D83*F83,0.01)</f>
        <v>3000</v>
      </c>
      <c r="H83" s="63">
        <f>+G83+G82</f>
        <v>8320</v>
      </c>
    </row>
    <row r="84" spans="1:8" ht="20.100000000000001" customHeight="1">
      <c r="B84" s="1564" t="s">
        <v>2185</v>
      </c>
      <c r="C84" s="55" t="s">
        <v>3512</v>
      </c>
      <c r="D84" s="45">
        <v>10</v>
      </c>
      <c r="E84" s="55" t="s">
        <v>749</v>
      </c>
      <c r="F84" s="179">
        <f>'update Rate'!O503</f>
        <v>11</v>
      </c>
      <c r="G84" s="110">
        <f>FLOOR(F84*D84,0.01)</f>
        <v>110</v>
      </c>
      <c r="H84" s="110"/>
    </row>
    <row r="85" spans="1:8" ht="20.100000000000001" customHeight="1">
      <c r="B85" s="1565"/>
      <c r="C85" s="54" t="s">
        <v>3509</v>
      </c>
      <c r="D85" s="42">
        <v>3</v>
      </c>
      <c r="E85" s="53" t="s">
        <v>2920</v>
      </c>
      <c r="F85" s="178">
        <f>'update Rate'!O487</f>
        <v>35</v>
      </c>
      <c r="G85" s="109">
        <f>FLOOR(D85*F85,0.01)</f>
        <v>105</v>
      </c>
      <c r="H85" s="109"/>
    </row>
    <row r="86" spans="1:8" ht="20.100000000000001" customHeight="1">
      <c r="B86" s="1565"/>
      <c r="C86" s="54" t="s">
        <v>3513</v>
      </c>
      <c r="D86" s="42">
        <v>1.98</v>
      </c>
      <c r="E86" s="53" t="s">
        <v>2920</v>
      </c>
      <c r="F86" s="178">
        <f>'update Rate'!O182</f>
        <v>154</v>
      </c>
      <c r="G86" s="109">
        <f>FLOOR(D86*F86,0.01)</f>
        <v>304.92</v>
      </c>
      <c r="H86" s="109"/>
    </row>
    <row r="87" spans="1:8" ht="20.100000000000001" customHeight="1">
      <c r="B87" s="1563"/>
      <c r="C87" s="135" t="s">
        <v>3966</v>
      </c>
      <c r="D87" s="43">
        <v>1.57</v>
      </c>
      <c r="E87" s="56" t="s">
        <v>2992</v>
      </c>
      <c r="F87" s="180">
        <f>'update Rate'!O236</f>
        <v>613</v>
      </c>
      <c r="G87" s="63">
        <f>FLOOR(D87*F87,0.01)</f>
        <v>962.41</v>
      </c>
      <c r="H87" s="63">
        <f>+G87+G86+G85+G84</f>
        <v>1482.33</v>
      </c>
    </row>
    <row r="88" spans="1:8" ht="20.100000000000001" customHeight="1">
      <c r="B88" s="56" t="s">
        <v>1994</v>
      </c>
      <c r="C88" s="729" t="s">
        <v>3964</v>
      </c>
      <c r="D88" s="44">
        <v>2</v>
      </c>
      <c r="E88" s="64" t="s">
        <v>2635</v>
      </c>
      <c r="F88" s="64" t="s">
        <v>3726</v>
      </c>
      <c r="G88" s="99">
        <v>100</v>
      </c>
      <c r="H88" s="63">
        <f>SUM(G88)</f>
        <v>100</v>
      </c>
    </row>
    <row r="89" spans="1:8" ht="20.100000000000001" customHeight="1">
      <c r="F89" s="40" t="s">
        <v>1590</v>
      </c>
      <c r="G89" s="584"/>
      <c r="H89" s="63">
        <f>SUM(H83:H88)</f>
        <v>9902.33</v>
      </c>
    </row>
    <row r="90" spans="1:8" ht="15.75">
      <c r="B90" s="1" t="s">
        <v>4164</v>
      </c>
      <c r="F90" s="40" t="s">
        <v>1571</v>
      </c>
      <c r="G90" s="67"/>
      <c r="H90" s="99">
        <f>FLOOR(H89*0.15,0.01)</f>
        <v>1485.34</v>
      </c>
    </row>
    <row r="91" spans="1:8" ht="20.100000000000001" customHeight="1">
      <c r="A91" s="27" t="s">
        <v>3197</v>
      </c>
      <c r="B91" s="99">
        <f>+H91/10</f>
        <v>1138.7670000000001</v>
      </c>
      <c r="C91" s="1" t="s">
        <v>3198</v>
      </c>
      <c r="F91" s="40" t="s">
        <v>1593</v>
      </c>
      <c r="G91" s="67"/>
      <c r="H91" s="99">
        <f>SUM(H89:H90)</f>
        <v>11387.67</v>
      </c>
    </row>
    <row r="92" spans="1:8" ht="20.100000000000001" customHeight="1">
      <c r="A92" s="27"/>
      <c r="B92" s="141"/>
      <c r="F92" s="40"/>
      <c r="G92" s="67"/>
      <c r="H92" s="141"/>
    </row>
    <row r="93" spans="1:8" ht="20.100000000000001" customHeight="1">
      <c r="A93" s="27"/>
      <c r="B93" s="141"/>
      <c r="F93" s="40"/>
      <c r="G93" s="67"/>
      <c r="H93" s="141"/>
    </row>
    <row r="94" spans="1:8" ht="18">
      <c r="A94" s="262">
        <f>+A78+1</f>
        <v>9</v>
      </c>
      <c r="B94" s="1621" t="s">
        <v>3515</v>
      </c>
      <c r="C94" s="1621"/>
      <c r="D94" s="1621"/>
      <c r="E94" s="1621"/>
      <c r="F94" s="1621"/>
      <c r="G94" s="1621"/>
      <c r="H94" s="1621"/>
    </row>
    <row r="95" spans="1:8" ht="18">
      <c r="A95" s="588" t="s">
        <v>3523</v>
      </c>
      <c r="B95" s="1660" t="s">
        <v>3514</v>
      </c>
      <c r="C95" s="1621"/>
      <c r="D95" s="1621"/>
      <c r="E95" s="1621"/>
      <c r="F95" s="1621"/>
      <c r="G95" s="1621"/>
      <c r="H95" s="1621"/>
    </row>
    <row r="96" spans="1:8">
      <c r="B96" s="1568" t="s">
        <v>3516</v>
      </c>
      <c r="C96" s="1568"/>
      <c r="D96" s="1568"/>
      <c r="E96" s="1568"/>
      <c r="F96" s="1568"/>
      <c r="G96" s="1568"/>
      <c r="H96" s="1568"/>
    </row>
    <row r="97" spans="1:8" ht="31.5">
      <c r="B97" s="68" t="s">
        <v>3156</v>
      </c>
      <c r="C97" s="68" t="s">
        <v>3157</v>
      </c>
      <c r="D97" s="68" t="s">
        <v>3158</v>
      </c>
      <c r="E97" s="68" t="s">
        <v>3159</v>
      </c>
      <c r="F97" s="68" t="s">
        <v>3160</v>
      </c>
      <c r="G97" s="68" t="s">
        <v>3161</v>
      </c>
      <c r="H97" s="68" t="s">
        <v>1586</v>
      </c>
    </row>
    <row r="98" spans="1:8" ht="33">
      <c r="B98" s="1564" t="s">
        <v>1587</v>
      </c>
      <c r="C98" s="58" t="s">
        <v>5447</v>
      </c>
      <c r="D98" s="678">
        <v>4</v>
      </c>
      <c r="E98" s="53" t="s">
        <v>1589</v>
      </c>
      <c r="F98" s="668">
        <f>'update Rate'!O480</f>
        <v>1266.3333333333333</v>
      </c>
      <c r="G98" s="109">
        <f>D98*F98</f>
        <v>5065.333333333333</v>
      </c>
      <c r="H98" s="109"/>
    </row>
    <row r="99" spans="1:8" ht="33">
      <c r="B99" s="1565"/>
      <c r="C99" s="80" t="s">
        <v>5448</v>
      </c>
      <c r="D99" s="678">
        <v>1</v>
      </c>
      <c r="E99" s="53" t="s">
        <v>1589</v>
      </c>
      <c r="F99" s="668">
        <f>'update Rate'!O481</f>
        <v>1006.6666666666666</v>
      </c>
      <c r="G99" s="109">
        <f>FLOOR(D99*F99,0.01)</f>
        <v>1006.66</v>
      </c>
      <c r="H99" s="109"/>
    </row>
    <row r="100" spans="1:8" ht="17.25">
      <c r="B100" s="1565"/>
      <c r="C100" s="80" t="s">
        <v>736</v>
      </c>
      <c r="D100" s="678">
        <v>1</v>
      </c>
      <c r="E100" s="53" t="s">
        <v>1589</v>
      </c>
      <c r="F100" s="587">
        <f>'update Rate'!O6</f>
        <v>1330</v>
      </c>
      <c r="G100" s="109">
        <f>FLOOR(D100*F100,0.01)</f>
        <v>1330</v>
      </c>
      <c r="H100" s="109"/>
    </row>
    <row r="101" spans="1:8" ht="20.25" customHeight="1">
      <c r="B101" s="1566"/>
      <c r="C101" s="56" t="s">
        <v>1588</v>
      </c>
      <c r="D101" s="679">
        <v>2</v>
      </c>
      <c r="E101" s="56" t="s">
        <v>1589</v>
      </c>
      <c r="F101" s="586">
        <f>'update Rate'!O5</f>
        <v>1000</v>
      </c>
      <c r="G101" s="63">
        <f>FLOOR(D101*F101,0.01)</f>
        <v>2000</v>
      </c>
      <c r="H101" s="63">
        <f>+G101+G100+G99+G98</f>
        <v>9401.993333333332</v>
      </c>
    </row>
    <row r="102" spans="1:8" ht="20.100000000000001" customHeight="1">
      <c r="B102" s="1564" t="s">
        <v>2185</v>
      </c>
      <c r="C102" s="64" t="s">
        <v>3804</v>
      </c>
      <c r="D102" s="44">
        <v>15</v>
      </c>
      <c r="E102" s="64" t="s">
        <v>1526</v>
      </c>
      <c r="F102" s="64" t="s">
        <v>3726</v>
      </c>
      <c r="G102" s="99">
        <v>300</v>
      </c>
      <c r="H102" s="109"/>
    </row>
    <row r="103" spans="1:8" ht="191.25" customHeight="1">
      <c r="B103" s="1565"/>
      <c r="C103" s="1027" t="s">
        <v>5330</v>
      </c>
      <c r="D103" s="650" t="s">
        <v>2995</v>
      </c>
      <c r="E103" s="56" t="s">
        <v>2993</v>
      </c>
      <c r="F103" s="64" t="s">
        <v>3726</v>
      </c>
      <c r="G103" s="63">
        <v>20000</v>
      </c>
      <c r="H103" s="109"/>
    </row>
    <row r="104" spans="1:8" ht="25.5" customHeight="1">
      <c r="B104" s="65"/>
      <c r="C104" s="675" t="s">
        <v>3823</v>
      </c>
      <c r="D104" s="677" t="s">
        <v>2995</v>
      </c>
      <c r="E104" s="64" t="s">
        <v>2993</v>
      </c>
      <c r="F104" s="64" t="s">
        <v>3726</v>
      </c>
      <c r="G104" s="99">
        <v>5000</v>
      </c>
      <c r="H104" s="63">
        <f>SUM(G102:G104)</f>
        <v>25300</v>
      </c>
    </row>
    <row r="105" spans="1:8" ht="20.100000000000001" customHeight="1">
      <c r="B105" s="1562" t="s">
        <v>1994</v>
      </c>
      <c r="C105" s="53" t="s">
        <v>3824</v>
      </c>
      <c r="D105" s="42"/>
      <c r="E105" s="53"/>
      <c r="F105" s="178"/>
      <c r="G105" s="109"/>
      <c r="H105" s="109"/>
    </row>
    <row r="106" spans="1:8" ht="20.100000000000001" customHeight="1">
      <c r="B106" s="1604"/>
      <c r="C106" s="23" t="s">
        <v>3807</v>
      </c>
      <c r="D106" s="43">
        <v>8</v>
      </c>
      <c r="E106" s="56" t="s">
        <v>2635</v>
      </c>
      <c r="F106" s="64" t="s">
        <v>3726</v>
      </c>
      <c r="G106" s="63">
        <v>16000</v>
      </c>
      <c r="H106" s="63">
        <f>G106</f>
        <v>16000</v>
      </c>
    </row>
    <row r="107" spans="1:8" ht="20.100000000000001" customHeight="1">
      <c r="F107" s="40" t="s">
        <v>1590</v>
      </c>
      <c r="G107" s="584"/>
      <c r="H107" s="99">
        <f>SUM(H101:H106)</f>
        <v>50701.993333333332</v>
      </c>
    </row>
    <row r="108" spans="1:8" ht="15.75">
      <c r="B108" s="1" t="s">
        <v>3853</v>
      </c>
      <c r="F108" s="40" t="s">
        <v>1571</v>
      </c>
      <c r="G108" s="67"/>
      <c r="H108" s="99"/>
    </row>
    <row r="109" spans="1:8" ht="20.100000000000001" customHeight="1">
      <c r="A109" s="27" t="s">
        <v>3197</v>
      </c>
      <c r="B109" s="99">
        <f>+H109</f>
        <v>50701.993333333332</v>
      </c>
      <c r="C109" s="1" t="s">
        <v>3198</v>
      </c>
      <c r="F109" s="40" t="s">
        <v>1593</v>
      </c>
      <c r="G109" s="67"/>
      <c r="H109" s="670">
        <f>SUM(H107:H108)</f>
        <v>50701.993333333332</v>
      </c>
    </row>
    <row r="110" spans="1:8" ht="20.100000000000001" customHeight="1">
      <c r="A110" s="27"/>
      <c r="B110" s="141">
        <f>B109/12</f>
        <v>4225.1661111111107</v>
      </c>
      <c r="C110" s="1" t="s">
        <v>4175</v>
      </c>
      <c r="F110" s="40"/>
      <c r="G110" s="67"/>
      <c r="H110" s="141"/>
    </row>
    <row r="111" spans="1:8" ht="20.100000000000001" customHeight="1">
      <c r="A111" s="27"/>
      <c r="B111" s="141"/>
      <c r="F111" s="40"/>
      <c r="G111" s="67"/>
      <c r="H111" s="141"/>
    </row>
    <row r="112" spans="1:8" ht="20.100000000000001" customHeight="1">
      <c r="A112" s="27"/>
      <c r="B112" s="141"/>
      <c r="F112" s="40"/>
      <c r="G112" s="67"/>
      <c r="H112" s="141"/>
    </row>
    <row r="113" spans="1:8" ht="18">
      <c r="A113" s="262">
        <f>+A94+1</f>
        <v>10</v>
      </c>
      <c r="B113" s="1621" t="s">
        <v>1675</v>
      </c>
      <c r="C113" s="1621"/>
      <c r="D113" s="1621"/>
      <c r="E113" s="1621"/>
      <c r="F113" s="1621"/>
      <c r="G113" s="1621"/>
      <c r="H113" s="1621"/>
    </row>
    <row r="114" spans="1:8" ht="18">
      <c r="A114" s="588" t="s">
        <v>4013</v>
      </c>
      <c r="B114" s="1621" t="s">
        <v>1676</v>
      </c>
      <c r="C114" s="1621"/>
      <c r="D114" s="1621"/>
      <c r="E114" s="1621"/>
      <c r="F114" s="1621"/>
      <c r="G114" s="1621"/>
      <c r="H114" s="1621"/>
    </row>
    <row r="115" spans="1:8">
      <c r="B115" s="1568" t="s">
        <v>2377</v>
      </c>
      <c r="C115" s="1568"/>
      <c r="D115" s="1568"/>
      <c r="E115" s="1568"/>
      <c r="F115" s="1568"/>
      <c r="G115" s="1568"/>
      <c r="H115" s="1568"/>
    </row>
    <row r="116" spans="1:8" ht="31.5">
      <c r="B116" s="68" t="s">
        <v>3156</v>
      </c>
      <c r="C116" s="68" t="s">
        <v>3157</v>
      </c>
      <c r="D116" s="68" t="s">
        <v>3158</v>
      </c>
      <c r="E116" s="68" t="s">
        <v>3159</v>
      </c>
      <c r="F116" s="68" t="s">
        <v>3160</v>
      </c>
      <c r="G116" s="68" t="s">
        <v>3161</v>
      </c>
      <c r="H116" s="68" t="s">
        <v>1586</v>
      </c>
    </row>
    <row r="117" spans="1:8" ht="16.5" customHeight="1">
      <c r="B117" s="68" t="s">
        <v>1587</v>
      </c>
      <c r="C117" s="68" t="s">
        <v>1588</v>
      </c>
      <c r="D117" s="247">
        <v>0.7</v>
      </c>
      <c r="E117" s="68" t="s">
        <v>1589</v>
      </c>
      <c r="F117" s="101">
        <f>'update Rate'!O5</f>
        <v>1000</v>
      </c>
      <c r="G117" s="99">
        <f>FLOOR(D117*F117,0.01)</f>
        <v>700</v>
      </c>
      <c r="H117" s="99">
        <f>(G117)</f>
        <v>700</v>
      </c>
    </row>
    <row r="118" spans="1:8" ht="21" customHeight="1">
      <c r="B118" s="70" t="s">
        <v>1994</v>
      </c>
      <c r="C118" s="71" t="s">
        <v>1995</v>
      </c>
      <c r="D118" s="25"/>
      <c r="E118" s="25"/>
      <c r="F118" s="105"/>
      <c r="G118" s="104"/>
      <c r="H118" s="101">
        <f>INT(H117*0.03*100)/100</f>
        <v>21</v>
      </c>
    </row>
    <row r="119" spans="1:8" ht="20.25" customHeight="1">
      <c r="F119" s="40" t="s">
        <v>1590</v>
      </c>
      <c r="G119" s="40"/>
      <c r="H119" s="101">
        <f>SUM(H117:H118)</f>
        <v>721</v>
      </c>
    </row>
    <row r="120" spans="1:8" ht="24.75" customHeight="1">
      <c r="F120" s="40" t="s">
        <v>1571</v>
      </c>
      <c r="G120" s="40"/>
      <c r="H120" s="99">
        <f>FLOOR(H119*0.15,0.01)</f>
        <v>108.15</v>
      </c>
    </row>
    <row r="121" spans="1:8" ht="15.75">
      <c r="B121" s="1" t="s">
        <v>3440</v>
      </c>
      <c r="F121" s="40" t="s">
        <v>1593</v>
      </c>
      <c r="G121" s="40"/>
      <c r="H121" s="99">
        <f>SUM(H119:H120)</f>
        <v>829.15</v>
      </c>
    </row>
    <row r="122" spans="1:8">
      <c r="A122" s="27" t="s">
        <v>3197</v>
      </c>
      <c r="B122" s="99">
        <f>+H121</f>
        <v>829.15</v>
      </c>
      <c r="C122" s="1" t="s">
        <v>3198</v>
      </c>
    </row>
    <row r="123" spans="1:8" ht="20.100000000000001" customHeight="1"/>
    <row r="125" spans="1:8" ht="18">
      <c r="A125" s="262">
        <f>+A113+1</f>
        <v>11</v>
      </c>
      <c r="B125" s="1621" t="s">
        <v>1463</v>
      </c>
      <c r="C125" s="1621"/>
      <c r="D125" s="1621"/>
      <c r="E125" s="1621"/>
      <c r="F125" s="1621"/>
      <c r="G125" s="1621"/>
      <c r="H125" s="1621"/>
    </row>
    <row r="126" spans="1:8" ht="18">
      <c r="A126" s="588" t="s">
        <v>4013</v>
      </c>
      <c r="B126" s="1621" t="s">
        <v>2599</v>
      </c>
      <c r="C126" s="1621"/>
      <c r="D126" s="1621"/>
      <c r="E126" s="1621"/>
      <c r="F126" s="1621"/>
      <c r="G126" s="1621"/>
      <c r="H126" s="1621"/>
    </row>
    <row r="127" spans="1:8">
      <c r="B127" s="1568" t="s">
        <v>2377</v>
      </c>
      <c r="C127" s="1568"/>
      <c r="D127" s="1568"/>
      <c r="E127" s="1568"/>
      <c r="F127" s="1568"/>
      <c r="G127" s="1568"/>
      <c r="H127" s="1568"/>
    </row>
    <row r="128" spans="1:8" ht="33.75" customHeight="1">
      <c r="B128" s="68" t="s">
        <v>3156</v>
      </c>
      <c r="C128" s="68" t="s">
        <v>3157</v>
      </c>
      <c r="D128" s="68" t="s">
        <v>3158</v>
      </c>
      <c r="E128" s="68" t="s">
        <v>3159</v>
      </c>
      <c r="F128" s="68" t="s">
        <v>3160</v>
      </c>
      <c r="G128" s="68" t="s">
        <v>3161</v>
      </c>
      <c r="H128" s="68" t="s">
        <v>1586</v>
      </c>
    </row>
    <row r="129" spans="1:8" ht="18" customHeight="1">
      <c r="B129" s="68" t="s">
        <v>1587</v>
      </c>
      <c r="C129" s="68" t="s">
        <v>1588</v>
      </c>
      <c r="D129" s="247">
        <v>0.8</v>
      </c>
      <c r="E129" s="68" t="s">
        <v>1589</v>
      </c>
      <c r="F129" s="101">
        <f>'update Rate'!O5</f>
        <v>1000</v>
      </c>
      <c r="G129" s="99">
        <f>FLOOR(D129*F129,0.01)</f>
        <v>800</v>
      </c>
      <c r="H129" s="99">
        <f>(G129)</f>
        <v>800</v>
      </c>
    </row>
    <row r="130" spans="1:8" ht="31.5">
      <c r="B130" s="68" t="s">
        <v>1994</v>
      </c>
      <c r="C130" s="1661" t="s">
        <v>1995</v>
      </c>
      <c r="D130" s="1662"/>
      <c r="E130" s="1662"/>
      <c r="F130" s="1662"/>
      <c r="G130" s="112"/>
      <c r="H130" s="101">
        <f>INT(H129*0.03*100)/100</f>
        <v>24</v>
      </c>
    </row>
    <row r="131" spans="1:8" ht="21.95" customHeight="1">
      <c r="E131" s="40"/>
      <c r="F131" s="40" t="s">
        <v>1590</v>
      </c>
      <c r="G131" s="72"/>
      <c r="H131" s="101">
        <f>SUM(H129:H130)</f>
        <v>824</v>
      </c>
    </row>
    <row r="132" spans="1:8" ht="21.95" customHeight="1">
      <c r="E132" s="40"/>
      <c r="F132" s="40" t="s">
        <v>1571</v>
      </c>
      <c r="G132" s="40"/>
      <c r="H132" s="99">
        <f>FLOOR(H131*0.15,0.01)</f>
        <v>123.60000000000001</v>
      </c>
    </row>
    <row r="133" spans="1:8" ht="21.95" customHeight="1">
      <c r="B133" s="1" t="s">
        <v>3440</v>
      </c>
      <c r="E133" s="40"/>
      <c r="F133" s="40" t="s">
        <v>1593</v>
      </c>
      <c r="G133" s="40"/>
      <c r="H133" s="101">
        <f>SUM(H131:H132)</f>
        <v>947.6</v>
      </c>
    </row>
    <row r="134" spans="1:8">
      <c r="A134" s="27" t="s">
        <v>3197</v>
      </c>
      <c r="B134" s="99">
        <f>+H133</f>
        <v>947.6</v>
      </c>
      <c r="C134" s="1" t="s">
        <v>3198</v>
      </c>
    </row>
    <row r="135" spans="1:8">
      <c r="A135" s="27"/>
      <c r="B135" s="141"/>
    </row>
    <row r="136" spans="1:8" ht="18">
      <c r="A136" s="262">
        <f>+A125+1</f>
        <v>12</v>
      </c>
      <c r="B136" s="1621" t="s">
        <v>3524</v>
      </c>
      <c r="C136" s="1621"/>
      <c r="D136" s="1621"/>
      <c r="E136" s="1621"/>
      <c r="F136" s="1621"/>
      <c r="G136" s="1621"/>
      <c r="H136" s="1621"/>
    </row>
    <row r="137" spans="1:8" ht="18">
      <c r="A137" s="588" t="s">
        <v>4013</v>
      </c>
      <c r="B137" s="1621" t="s">
        <v>2599</v>
      </c>
      <c r="C137" s="1621"/>
      <c r="D137" s="1621"/>
      <c r="E137" s="1621"/>
      <c r="F137" s="1621"/>
      <c r="G137" s="1621"/>
      <c r="H137" s="1621"/>
    </row>
    <row r="138" spans="1:8">
      <c r="B138" s="1568" t="s">
        <v>2377</v>
      </c>
      <c r="C138" s="1568"/>
      <c r="D138" s="1568"/>
      <c r="E138" s="1568"/>
      <c r="F138" s="1568"/>
      <c r="G138" s="1568"/>
      <c r="H138" s="1568"/>
    </row>
    <row r="139" spans="1:8" ht="33.75" customHeight="1">
      <c r="B139" s="68" t="s">
        <v>3156</v>
      </c>
      <c r="C139" s="68" t="s">
        <v>3157</v>
      </c>
      <c r="D139" s="68" t="s">
        <v>3158</v>
      </c>
      <c r="E139" s="68" t="s">
        <v>3159</v>
      </c>
      <c r="F139" s="68" t="s">
        <v>3160</v>
      </c>
      <c r="G139" s="68" t="s">
        <v>3161</v>
      </c>
      <c r="H139" s="68" t="s">
        <v>1586</v>
      </c>
    </row>
    <row r="140" spans="1:8" ht="17.25" customHeight="1">
      <c r="B140" s="68" t="s">
        <v>1587</v>
      </c>
      <c r="C140" s="68" t="s">
        <v>1588</v>
      </c>
      <c r="D140" s="247">
        <v>3</v>
      </c>
      <c r="E140" s="68" t="s">
        <v>1589</v>
      </c>
      <c r="F140" s="101">
        <f>'update Rate'!O5</f>
        <v>1000</v>
      </c>
      <c r="G140" s="99">
        <f>FLOOR(D140*F140,0.01)</f>
        <v>3000</v>
      </c>
      <c r="H140" s="99">
        <f>(G140)</f>
        <v>3000</v>
      </c>
    </row>
    <row r="141" spans="1:8" ht="21.75" customHeight="1">
      <c r="B141" s="68" t="s">
        <v>1994</v>
      </c>
      <c r="C141" s="1661" t="s">
        <v>1995</v>
      </c>
      <c r="D141" s="1662"/>
      <c r="E141" s="1662"/>
      <c r="F141" s="1662"/>
      <c r="G141" s="112"/>
      <c r="H141" s="101">
        <f>INT(H140*0.03*100)/100</f>
        <v>90</v>
      </c>
    </row>
    <row r="142" spans="1:8" ht="21.95" customHeight="1">
      <c r="E142" s="40"/>
      <c r="F142" s="40" t="s">
        <v>1590</v>
      </c>
      <c r="G142" s="72"/>
      <c r="H142" s="101">
        <f>SUM(H140:H141)</f>
        <v>3090</v>
      </c>
    </row>
    <row r="143" spans="1:8" ht="21.95" customHeight="1">
      <c r="E143" s="40"/>
      <c r="F143" s="40" t="s">
        <v>1571</v>
      </c>
      <c r="G143" s="40"/>
      <c r="H143" s="99">
        <f>FLOOR(H142*0.15,0.01)</f>
        <v>463.5</v>
      </c>
    </row>
    <row r="144" spans="1:8" ht="21.95" customHeight="1">
      <c r="B144" s="1" t="s">
        <v>3440</v>
      </c>
      <c r="E144" s="40"/>
      <c r="F144" s="40" t="s">
        <v>1593</v>
      </c>
      <c r="G144" s="40"/>
      <c r="H144" s="101">
        <f>SUM(H142:H143)</f>
        <v>3553.5</v>
      </c>
    </row>
    <row r="145" spans="1:8">
      <c r="A145" s="27" t="s">
        <v>3197</v>
      </c>
      <c r="B145" s="99">
        <f>+H144</f>
        <v>3553.5</v>
      </c>
      <c r="C145" s="1" t="s">
        <v>3198</v>
      </c>
    </row>
    <row r="146" spans="1:8">
      <c r="H146" s="3"/>
    </row>
    <row r="147" spans="1:8">
      <c r="H147" s="3"/>
    </row>
    <row r="148" spans="1:8" ht="18">
      <c r="A148" s="262">
        <f>+A136+1</f>
        <v>13</v>
      </c>
      <c r="B148" s="1621" t="s">
        <v>2633</v>
      </c>
      <c r="C148" s="1621"/>
      <c r="D148" s="1621"/>
      <c r="E148" s="1621"/>
      <c r="F148" s="1621"/>
      <c r="G148" s="1621"/>
      <c r="H148" s="1621"/>
    </row>
    <row r="149" spans="1:8" ht="18">
      <c r="A149" s="588" t="s">
        <v>4014</v>
      </c>
      <c r="B149" s="1621" t="s">
        <v>2940</v>
      </c>
      <c r="C149" s="1621"/>
      <c r="D149" s="1621"/>
      <c r="E149" s="1621"/>
      <c r="F149" s="1621"/>
      <c r="G149" s="1621"/>
      <c r="H149" s="1621"/>
    </row>
    <row r="150" spans="1:8">
      <c r="B150" s="1568" t="s">
        <v>2377</v>
      </c>
      <c r="C150" s="1568"/>
      <c r="D150" s="1568"/>
      <c r="E150" s="1568"/>
      <c r="F150" s="1568"/>
      <c r="G150" s="1568"/>
      <c r="H150" s="1568"/>
    </row>
    <row r="151" spans="1:8" ht="31.5">
      <c r="B151" s="68" t="s">
        <v>3156</v>
      </c>
      <c r="C151" s="68" t="s">
        <v>3157</v>
      </c>
      <c r="D151" s="68" t="s">
        <v>3158</v>
      </c>
      <c r="E151" s="68" t="s">
        <v>3159</v>
      </c>
      <c r="F151" s="68" t="s">
        <v>3160</v>
      </c>
      <c r="G151" s="68" t="s">
        <v>3161</v>
      </c>
      <c r="H151" s="68" t="s">
        <v>1586</v>
      </c>
    </row>
    <row r="152" spans="1:8" ht="16.5" customHeight="1">
      <c r="B152" s="58" t="s">
        <v>1587</v>
      </c>
      <c r="C152" s="58" t="s">
        <v>1588</v>
      </c>
      <c r="D152" s="85">
        <v>0.5</v>
      </c>
      <c r="E152" s="58" t="s">
        <v>1589</v>
      </c>
      <c r="F152" s="107">
        <f>'update Rate'!O5</f>
        <v>1000</v>
      </c>
      <c r="G152" s="110">
        <f>FLOOR(D152*F152,0.01)</f>
        <v>500</v>
      </c>
      <c r="H152" s="110">
        <f>+G152</f>
        <v>500</v>
      </c>
    </row>
    <row r="153" spans="1:8" ht="18.75" customHeight="1">
      <c r="B153" s="1564" t="s">
        <v>2185</v>
      </c>
      <c r="C153" s="55" t="s">
        <v>1966</v>
      </c>
      <c r="D153" s="85">
        <v>1.5</v>
      </c>
      <c r="E153" s="55" t="s">
        <v>2378</v>
      </c>
      <c r="F153" s="107">
        <f>'update Rate'!O18</f>
        <v>318</v>
      </c>
      <c r="G153" s="110">
        <f>FLOOR(D153*F153,0.01)</f>
        <v>477</v>
      </c>
      <c r="H153" s="110"/>
    </row>
    <row r="154" spans="1:8" ht="18.75" customHeight="1">
      <c r="B154" s="1566"/>
      <c r="C154" s="56" t="s">
        <v>3525</v>
      </c>
      <c r="D154" s="251">
        <v>5</v>
      </c>
      <c r="E154" s="56" t="s">
        <v>3526</v>
      </c>
      <c r="F154" s="122">
        <f>'update Rate'!O486</f>
        <v>0.28000000000000003</v>
      </c>
      <c r="G154" s="63">
        <f>FLOOR(D154*F154,0.01)</f>
        <v>1.4000000000000001</v>
      </c>
      <c r="H154" s="63">
        <f>+G154+G153</f>
        <v>478.4</v>
      </c>
    </row>
    <row r="155" spans="1:8" ht="15.75">
      <c r="F155" s="40" t="s">
        <v>1590</v>
      </c>
      <c r="G155" s="113"/>
      <c r="H155" s="99">
        <f>SUM(H152:H154)</f>
        <v>978.4</v>
      </c>
    </row>
    <row r="156" spans="1:8" ht="15.75">
      <c r="B156" s="1" t="s">
        <v>3440</v>
      </c>
      <c r="F156" s="40" t="s">
        <v>1571</v>
      </c>
      <c r="G156" s="113"/>
      <c r="H156" s="99">
        <f>FLOOR(H155*0.15,0.01)</f>
        <v>146.76</v>
      </c>
    </row>
    <row r="157" spans="1:8" ht="15.75">
      <c r="A157" s="27" t="s">
        <v>3197</v>
      </c>
      <c r="B157" s="99">
        <f>+H157</f>
        <v>1125.1599999999999</v>
      </c>
      <c r="C157" s="1" t="s">
        <v>3198</v>
      </c>
      <c r="F157" s="40" t="s">
        <v>1593</v>
      </c>
      <c r="G157" s="113"/>
      <c r="H157" s="99">
        <f>SUM(H155:H156)</f>
        <v>1125.1599999999999</v>
      </c>
    </row>
    <row r="158" spans="1:8">
      <c r="H158" s="3"/>
    </row>
    <row r="159" spans="1:8" ht="18">
      <c r="A159" s="262">
        <f>A148+1</f>
        <v>14</v>
      </c>
      <c r="B159" s="1621" t="s">
        <v>2633</v>
      </c>
      <c r="C159" s="1621"/>
      <c r="D159" s="1621"/>
      <c r="E159" s="1621"/>
      <c r="F159" s="1621"/>
      <c r="G159" s="1621"/>
      <c r="H159" s="1621"/>
    </row>
    <row r="160" spans="1:8" ht="18">
      <c r="A160" s="588" t="s">
        <v>4014</v>
      </c>
      <c r="B160" s="1621" t="s">
        <v>5449</v>
      </c>
      <c r="C160" s="1621"/>
      <c r="D160" s="1621"/>
      <c r="E160" s="1621"/>
      <c r="F160" s="1621"/>
      <c r="G160" s="1621"/>
      <c r="H160" s="1621"/>
    </row>
    <row r="161" spans="1:8">
      <c r="B161" s="1568" t="s">
        <v>2377</v>
      </c>
      <c r="C161" s="1568"/>
      <c r="D161" s="1568"/>
      <c r="E161" s="1568"/>
      <c r="F161" s="1568"/>
      <c r="G161" s="1568"/>
      <c r="H161" s="1568"/>
    </row>
    <row r="162" spans="1:8" ht="31.5">
      <c r="B162" s="68" t="s">
        <v>3156</v>
      </c>
      <c r="C162" s="68" t="s">
        <v>3157</v>
      </c>
      <c r="D162" s="68" t="s">
        <v>3158</v>
      </c>
      <c r="E162" s="68" t="s">
        <v>3159</v>
      </c>
      <c r="F162" s="68" t="s">
        <v>3160</v>
      </c>
      <c r="G162" s="68" t="s">
        <v>3161</v>
      </c>
      <c r="H162" s="68" t="s">
        <v>1586</v>
      </c>
    </row>
    <row r="163" spans="1:8" ht="15.75">
      <c r="B163" s="58" t="s">
        <v>1587</v>
      </c>
      <c r="C163" s="58" t="s">
        <v>1588</v>
      </c>
      <c r="D163" s="85">
        <v>0.5</v>
      </c>
      <c r="E163" s="58" t="s">
        <v>1589</v>
      </c>
      <c r="F163" s="107">
        <f>'update Rate'!O5</f>
        <v>1000</v>
      </c>
      <c r="G163" s="110">
        <f>FLOOR(D163*F163,0.01)</f>
        <v>500</v>
      </c>
      <c r="H163" s="110">
        <f>+G163</f>
        <v>500</v>
      </c>
    </row>
    <row r="164" spans="1:8" ht="15.75">
      <c r="B164" s="1564" t="s">
        <v>2185</v>
      </c>
      <c r="C164" s="55"/>
      <c r="D164" s="85"/>
      <c r="E164" s="55"/>
      <c r="F164" s="107"/>
      <c r="G164" s="110"/>
      <c r="H164" s="110"/>
    </row>
    <row r="165" spans="1:8" ht="15.75">
      <c r="B165" s="1566"/>
      <c r="C165" s="56" t="s">
        <v>3525</v>
      </c>
      <c r="D165" s="251">
        <v>5</v>
      </c>
      <c r="E165" s="56" t="s">
        <v>3526</v>
      </c>
      <c r="F165" s="122">
        <f>'update Rate'!O486</f>
        <v>0.28000000000000003</v>
      </c>
      <c r="G165" s="63">
        <f>FLOOR(D165*F165,0.01)</f>
        <v>1.4000000000000001</v>
      </c>
      <c r="H165" s="63">
        <f>+G165+G164</f>
        <v>1.4000000000000001</v>
      </c>
    </row>
    <row r="166" spans="1:8" ht="15.75">
      <c r="F166" s="40" t="s">
        <v>1590</v>
      </c>
      <c r="G166" s="113"/>
      <c r="H166" s="99">
        <f>SUM(H163:H165)</f>
        <v>501.4</v>
      </c>
    </row>
    <row r="167" spans="1:8" ht="15.75">
      <c r="B167" s="1" t="s">
        <v>3440</v>
      </c>
      <c r="F167" s="40" t="s">
        <v>1571</v>
      </c>
      <c r="G167" s="113"/>
      <c r="H167" s="99">
        <f>FLOOR(H166*0.15,0.01)</f>
        <v>75.210000000000008</v>
      </c>
    </row>
    <row r="168" spans="1:8" ht="15.75">
      <c r="A168" s="27" t="s">
        <v>3197</v>
      </c>
      <c r="B168" s="99">
        <f>+H168</f>
        <v>576.61</v>
      </c>
      <c r="C168" s="1" t="s">
        <v>3198</v>
      </c>
      <c r="F168" s="40" t="s">
        <v>1593</v>
      </c>
      <c r="G168" s="113"/>
      <c r="H168" s="99">
        <f>SUM(H166:H167)</f>
        <v>576.61</v>
      </c>
    </row>
    <row r="169" spans="1:8" ht="20.100000000000001" customHeight="1">
      <c r="A169" s="262">
        <f>A159+1</f>
        <v>15</v>
      </c>
      <c r="B169" s="1567" t="s">
        <v>2634</v>
      </c>
      <c r="C169" s="1567"/>
      <c r="D169" s="1567"/>
      <c r="E169" s="1567"/>
      <c r="F169" s="1567"/>
      <c r="G169" s="1567"/>
      <c r="H169" s="1567"/>
    </row>
    <row r="170" spans="1:8" ht="20.100000000000001" customHeight="1">
      <c r="A170" s="588" t="s">
        <v>4014</v>
      </c>
      <c r="B170" s="1568" t="s">
        <v>2377</v>
      </c>
      <c r="C170" s="1568"/>
      <c r="D170" s="1568"/>
      <c r="E170" s="1568"/>
      <c r="F170" s="1568"/>
      <c r="G170" s="1568"/>
      <c r="H170" s="1568"/>
    </row>
    <row r="171" spans="1:8" ht="31.5">
      <c r="B171" s="68" t="s">
        <v>3156</v>
      </c>
      <c r="C171" s="68" t="s">
        <v>3157</v>
      </c>
      <c r="D171" s="68" t="s">
        <v>3158</v>
      </c>
      <c r="E171" s="68" t="s">
        <v>3159</v>
      </c>
      <c r="F171" s="68" t="s">
        <v>3160</v>
      </c>
      <c r="G171" s="68" t="s">
        <v>3161</v>
      </c>
      <c r="H171" s="68" t="s">
        <v>1586</v>
      </c>
    </row>
    <row r="172" spans="1:8" ht="18" customHeight="1">
      <c r="B172" s="68" t="s">
        <v>1587</v>
      </c>
      <c r="C172" s="68" t="s">
        <v>1588</v>
      </c>
      <c r="D172" s="248">
        <v>0.25</v>
      </c>
      <c r="E172" s="68" t="s">
        <v>1589</v>
      </c>
      <c r="F172" s="101">
        <f>'update Rate'!O5</f>
        <v>1000</v>
      </c>
      <c r="G172" s="99">
        <f>FLOOR(D172*F172,0.01)</f>
        <v>250</v>
      </c>
      <c r="H172" s="99">
        <f>(G172)</f>
        <v>250</v>
      </c>
    </row>
    <row r="173" spans="1:8" ht="18.75" customHeight="1">
      <c r="B173" s="591" t="s">
        <v>2185</v>
      </c>
      <c r="C173" s="589" t="s">
        <v>1966</v>
      </c>
      <c r="D173" s="247">
        <v>1.3</v>
      </c>
      <c r="E173" s="64" t="s">
        <v>2378</v>
      </c>
      <c r="F173" s="101">
        <f>'update Rate'!O18</f>
        <v>318</v>
      </c>
      <c r="G173" s="99">
        <f>FLOOR(D173*F173,0.01)</f>
        <v>413.40000000000003</v>
      </c>
      <c r="H173" s="99">
        <f>+G173</f>
        <v>413.40000000000003</v>
      </c>
    </row>
    <row r="174" spans="1:8" ht="15.75">
      <c r="B174" s="590"/>
      <c r="F174" s="40" t="s">
        <v>1590</v>
      </c>
      <c r="G174" s="40"/>
      <c r="H174" s="63">
        <f>SUM(H172:H173)</f>
        <v>663.40000000000009</v>
      </c>
    </row>
    <row r="175" spans="1:8" ht="15.75">
      <c r="B175" s="1" t="s">
        <v>3440</v>
      </c>
      <c r="F175" s="40" t="s">
        <v>1571</v>
      </c>
      <c r="G175" s="40"/>
      <c r="H175" s="99">
        <f>FLOOR(H174*0.15,0.01)</f>
        <v>99.51</v>
      </c>
    </row>
    <row r="176" spans="1:8" ht="21" customHeight="1">
      <c r="A176" s="27" t="s">
        <v>3197</v>
      </c>
      <c r="B176" s="99">
        <f>+H176</f>
        <v>762.91000000000008</v>
      </c>
      <c r="C176" s="1" t="s">
        <v>3198</v>
      </c>
      <c r="F176" s="40" t="s">
        <v>1593</v>
      </c>
      <c r="G176" s="40"/>
      <c r="H176" s="93">
        <f>SUM(H174:H175)</f>
        <v>762.91000000000008</v>
      </c>
    </row>
    <row r="177" spans="1:8" ht="21" customHeight="1">
      <c r="A177" s="27"/>
      <c r="B177" s="141"/>
      <c r="F177" s="40"/>
      <c r="G177" s="40"/>
      <c r="H177" s="117"/>
    </row>
    <row r="178" spans="1:8" ht="9.75" customHeight="1">
      <c r="A178" s="27"/>
      <c r="B178" s="141"/>
      <c r="F178" s="40"/>
      <c r="G178" s="40"/>
      <c r="H178" s="117"/>
    </row>
    <row r="179" spans="1:8" ht="18">
      <c r="A179" s="262">
        <f>+A169+1</f>
        <v>16</v>
      </c>
      <c r="B179" s="1621" t="s">
        <v>3527</v>
      </c>
      <c r="C179" s="1621"/>
      <c r="D179" s="1621"/>
      <c r="E179" s="1621"/>
      <c r="F179" s="1621"/>
      <c r="G179" s="1621"/>
      <c r="H179" s="1621"/>
    </row>
    <row r="180" spans="1:8" ht="18">
      <c r="A180" s="588" t="s">
        <v>4015</v>
      </c>
      <c r="B180" s="1660" t="s">
        <v>3528</v>
      </c>
      <c r="C180" s="1621"/>
      <c r="D180" s="1621"/>
      <c r="E180" s="1621"/>
      <c r="F180" s="1621"/>
      <c r="G180" s="1621"/>
      <c r="H180" s="1621"/>
    </row>
    <row r="181" spans="1:8">
      <c r="B181" s="1568" t="s">
        <v>3529</v>
      </c>
      <c r="C181" s="1568"/>
      <c r="D181" s="1568"/>
      <c r="E181" s="1568"/>
      <c r="F181" s="1568"/>
      <c r="G181" s="1568"/>
      <c r="H181" s="1568"/>
    </row>
    <row r="182" spans="1:8" ht="31.5">
      <c r="B182" s="68" t="s">
        <v>3156</v>
      </c>
      <c r="C182" s="68" t="s">
        <v>3157</v>
      </c>
      <c r="D182" s="68" t="s">
        <v>3158</v>
      </c>
      <c r="E182" s="68" t="s">
        <v>3159</v>
      </c>
      <c r="F182" s="68" t="s">
        <v>3160</v>
      </c>
      <c r="G182" s="68" t="s">
        <v>3161</v>
      </c>
      <c r="H182" s="68" t="s">
        <v>1586</v>
      </c>
    </row>
    <row r="183" spans="1:8" ht="26.25" customHeight="1">
      <c r="B183" s="64" t="s">
        <v>1587</v>
      </c>
      <c r="C183" s="64" t="s">
        <v>1588</v>
      </c>
      <c r="D183" s="249">
        <v>0.7</v>
      </c>
      <c r="E183" s="64" t="s">
        <v>1589</v>
      </c>
      <c r="F183" s="583">
        <f>'update Rate'!O5</f>
        <v>1000</v>
      </c>
      <c r="G183" s="99">
        <f>FLOOR(D183*F183,0.01)</f>
        <v>700</v>
      </c>
      <c r="H183" s="99">
        <f>(G183)</f>
        <v>700</v>
      </c>
    </row>
    <row r="184" spans="1:8" ht="20.100000000000001" customHeight="1">
      <c r="B184" s="1564" t="s">
        <v>2185</v>
      </c>
      <c r="C184" s="55" t="s">
        <v>1397</v>
      </c>
      <c r="D184" s="48">
        <v>1.1000000000000001</v>
      </c>
      <c r="E184" s="55" t="s">
        <v>2378</v>
      </c>
      <c r="F184" s="585">
        <f>'update Rate'!O8</f>
        <v>1765.5</v>
      </c>
      <c r="G184" s="110">
        <f>FLOOR(F184*D184,0.01)</f>
        <v>1942.05</v>
      </c>
      <c r="H184" s="110"/>
    </row>
    <row r="185" spans="1:8" ht="20.100000000000001" customHeight="1">
      <c r="B185" s="1563"/>
      <c r="C185" s="56" t="s">
        <v>3525</v>
      </c>
      <c r="D185" s="43">
        <v>5</v>
      </c>
      <c r="E185" s="56" t="s">
        <v>3526</v>
      </c>
      <c r="F185" s="586">
        <f>'update Rate'!O486</f>
        <v>0.28000000000000003</v>
      </c>
      <c r="G185" s="63">
        <f>FLOOR(D185*F185,0.01)</f>
        <v>1.4000000000000001</v>
      </c>
      <c r="H185" s="63">
        <f>+G185+G184</f>
        <v>1943.45</v>
      </c>
    </row>
    <row r="186" spans="1:8" ht="20.100000000000001" customHeight="1">
      <c r="F186" s="40" t="s">
        <v>1590</v>
      </c>
      <c r="G186" s="584"/>
      <c r="H186" s="63">
        <f>SUM(H183:H185)</f>
        <v>2643.45</v>
      </c>
    </row>
    <row r="187" spans="1:8" ht="15.75">
      <c r="B187" s="1" t="s">
        <v>3440</v>
      </c>
      <c r="F187" s="40" t="s">
        <v>1571</v>
      </c>
      <c r="G187" s="67"/>
      <c r="H187" s="99">
        <f>FLOOR(H186*0.15,0.01)</f>
        <v>396.51</v>
      </c>
    </row>
    <row r="188" spans="1:8" ht="20.100000000000001" customHeight="1">
      <c r="A188" s="27" t="s">
        <v>3197</v>
      </c>
      <c r="B188" s="99">
        <f>+H188</f>
        <v>3039.96</v>
      </c>
      <c r="C188" s="1" t="s">
        <v>3198</v>
      </c>
      <c r="F188" s="40" t="s">
        <v>1593</v>
      </c>
      <c r="G188" s="67"/>
      <c r="H188" s="99">
        <f>SUM(H186:H187)</f>
        <v>3039.96</v>
      </c>
    </row>
    <row r="189" spans="1:8" ht="20.100000000000001" customHeight="1">
      <c r="A189" s="27"/>
      <c r="B189" s="141"/>
      <c r="F189" s="40"/>
      <c r="G189" s="67"/>
      <c r="H189" s="141"/>
    </row>
    <row r="190" spans="1:8" ht="20.100000000000001" customHeight="1">
      <c r="A190" s="27"/>
      <c r="B190" s="141"/>
      <c r="F190" s="40"/>
      <c r="G190" s="67"/>
      <c r="H190" s="141"/>
    </row>
    <row r="191" spans="1:8" ht="18">
      <c r="A191" s="262">
        <f>+A179+1</f>
        <v>17</v>
      </c>
      <c r="B191" s="1621" t="s">
        <v>3530</v>
      </c>
      <c r="C191" s="1621"/>
      <c r="D191" s="1621"/>
      <c r="E191" s="1621"/>
      <c r="F191" s="1621"/>
      <c r="G191" s="1621"/>
      <c r="H191" s="1621"/>
    </row>
    <row r="192" spans="1:8" ht="18">
      <c r="A192" s="588" t="s">
        <v>4015</v>
      </c>
      <c r="B192" s="1660" t="s">
        <v>3528</v>
      </c>
      <c r="C192" s="1621"/>
      <c r="D192" s="1621"/>
      <c r="E192" s="1621"/>
      <c r="F192" s="1621"/>
      <c r="G192" s="1621"/>
      <c r="H192" s="1621"/>
    </row>
    <row r="193" spans="1:8">
      <c r="B193" s="1568" t="s">
        <v>3529</v>
      </c>
      <c r="C193" s="1568"/>
      <c r="D193" s="1568"/>
      <c r="E193" s="1568"/>
      <c r="F193" s="1568"/>
      <c r="G193" s="1568"/>
      <c r="H193" s="1568"/>
    </row>
    <row r="194" spans="1:8" ht="31.5">
      <c r="B194" s="68" t="s">
        <v>3156</v>
      </c>
      <c r="C194" s="68" t="s">
        <v>3157</v>
      </c>
      <c r="D194" s="68" t="s">
        <v>3158</v>
      </c>
      <c r="E194" s="68" t="s">
        <v>3159</v>
      </c>
      <c r="F194" s="68" t="s">
        <v>3160</v>
      </c>
      <c r="G194" s="68" t="s">
        <v>3161</v>
      </c>
      <c r="H194" s="68" t="s">
        <v>1586</v>
      </c>
    </row>
    <row r="195" spans="1:8" ht="26.25" customHeight="1">
      <c r="B195" s="64" t="s">
        <v>1587</v>
      </c>
      <c r="C195" s="64" t="s">
        <v>1588</v>
      </c>
      <c r="D195" s="249">
        <v>0.75</v>
      </c>
      <c r="E195" s="64" t="s">
        <v>1589</v>
      </c>
      <c r="F195" s="583">
        <f>'update Rate'!O5</f>
        <v>1000</v>
      </c>
      <c r="G195" s="99">
        <f>FLOOR(D195*F195,0.01)</f>
        <v>750</v>
      </c>
      <c r="H195" s="99">
        <f>(G195)</f>
        <v>750</v>
      </c>
    </row>
    <row r="196" spans="1:8" ht="20.100000000000001" customHeight="1">
      <c r="B196" s="66" t="s">
        <v>2185</v>
      </c>
      <c r="C196" s="64" t="s">
        <v>3727</v>
      </c>
      <c r="D196" s="592">
        <v>1.1000000000000001</v>
      </c>
      <c r="E196" s="64" t="s">
        <v>2378</v>
      </c>
      <c r="F196" s="671">
        <f>'update Rate'!O40</f>
        <v>2224.5300000000002</v>
      </c>
      <c r="G196" s="99">
        <f>FLOOR(F196*D196,0.01)</f>
        <v>2446.98</v>
      </c>
      <c r="H196" s="99">
        <f>(G196)</f>
        <v>2446.98</v>
      </c>
    </row>
    <row r="197" spans="1:8" ht="20.100000000000001" customHeight="1">
      <c r="F197" s="40" t="s">
        <v>1590</v>
      </c>
      <c r="G197" s="584"/>
      <c r="H197" s="63">
        <f>SUM(H195:H196)</f>
        <v>3196.98</v>
      </c>
    </row>
    <row r="198" spans="1:8" ht="15.75">
      <c r="B198" s="1" t="s">
        <v>3440</v>
      </c>
      <c r="F198" s="40" t="s">
        <v>1571</v>
      </c>
      <c r="G198" s="67"/>
      <c r="H198" s="99">
        <f>FLOOR(H197*0.15,0.01)</f>
        <v>479.54</v>
      </c>
    </row>
    <row r="199" spans="1:8" ht="20.100000000000001" customHeight="1">
      <c r="A199" s="27" t="s">
        <v>3197</v>
      </c>
      <c r="B199" s="99">
        <f>+H199</f>
        <v>3676.52</v>
      </c>
      <c r="C199" s="1" t="s">
        <v>3198</v>
      </c>
      <c r="F199" s="40" t="s">
        <v>1593</v>
      </c>
      <c r="G199" s="67"/>
      <c r="H199" s="99">
        <f>SUM(H197:H198)</f>
        <v>3676.52</v>
      </c>
    </row>
    <row r="201" spans="1:8" ht="18">
      <c r="A201" s="262">
        <f>+A191+1</f>
        <v>18</v>
      </c>
      <c r="B201" s="1621" t="s">
        <v>2605</v>
      </c>
      <c r="C201" s="1621"/>
      <c r="D201" s="1621"/>
      <c r="E201" s="1621"/>
      <c r="F201" s="1621"/>
      <c r="G201" s="1621"/>
      <c r="H201" s="1621"/>
    </row>
    <row r="202" spans="1:8" ht="15.75">
      <c r="A202" s="588" t="s">
        <v>4016</v>
      </c>
      <c r="B202" s="1568" t="s">
        <v>3348</v>
      </c>
      <c r="C202" s="1568"/>
      <c r="D202" s="1568"/>
      <c r="E202" s="1568"/>
      <c r="F202" s="1568"/>
      <c r="G202" s="1568"/>
      <c r="H202" s="1568"/>
    </row>
    <row r="203" spans="1:8" ht="34.5" customHeight="1">
      <c r="B203" s="68" t="s">
        <v>3156</v>
      </c>
      <c r="C203" s="68" t="s">
        <v>3157</v>
      </c>
      <c r="D203" s="68" t="s">
        <v>3158</v>
      </c>
      <c r="E203" s="68" t="s">
        <v>3159</v>
      </c>
      <c r="F203" s="68" t="s">
        <v>3160</v>
      </c>
      <c r="G203" s="68" t="s">
        <v>3161</v>
      </c>
      <c r="H203" s="68" t="s">
        <v>1586</v>
      </c>
    </row>
    <row r="204" spans="1:8" ht="20.100000000000001" customHeight="1">
      <c r="B204" s="68" t="s">
        <v>1587</v>
      </c>
      <c r="C204" s="68" t="s">
        <v>2356</v>
      </c>
      <c r="D204" s="101">
        <v>0.5</v>
      </c>
      <c r="E204" s="68" t="s">
        <v>2635</v>
      </c>
      <c r="F204" s="101">
        <f>'update Rate'!O7</f>
        <v>44</v>
      </c>
      <c r="G204" s="101">
        <f>FLOOR(D204*F204,0.01)</f>
        <v>22</v>
      </c>
      <c r="H204" s="99">
        <f>(G204)</f>
        <v>22</v>
      </c>
    </row>
    <row r="205" spans="1:8" ht="20.100000000000001" customHeight="1">
      <c r="B205" s="1" t="s">
        <v>745</v>
      </c>
      <c r="D205" s="114">
        <v>0.5</v>
      </c>
      <c r="F205" s="40" t="s">
        <v>1590</v>
      </c>
      <c r="G205" s="106"/>
      <c r="H205" s="93">
        <f>SUM(G204)</f>
        <v>22</v>
      </c>
    </row>
    <row r="206" spans="1:8" ht="15.75">
      <c r="B206" s="140">
        <f>H207</f>
        <v>25.3</v>
      </c>
      <c r="C206" s="27" t="s">
        <v>3197</v>
      </c>
      <c r="D206" s="99">
        <f>B206/B207</f>
        <v>5.0600000000000005</v>
      </c>
      <c r="E206" s="1" t="s">
        <v>3198</v>
      </c>
      <c r="F206" s="40" t="s">
        <v>1571</v>
      </c>
      <c r="G206" s="106"/>
      <c r="H206" s="99">
        <f>FLOOR(H205*0.15,0.01)</f>
        <v>3.3000000000000003</v>
      </c>
    </row>
    <row r="207" spans="1:8" ht="15.75">
      <c r="B207" s="223">
        <v>5</v>
      </c>
      <c r="F207" s="40" t="s">
        <v>1593</v>
      </c>
      <c r="G207" s="106"/>
      <c r="H207" s="99">
        <f>SUM(H205:H206)</f>
        <v>25.3</v>
      </c>
    </row>
    <row r="208" spans="1:8">
      <c r="A208" s="262">
        <f>A201+1</f>
        <v>19</v>
      </c>
      <c r="B208" s="3" t="s">
        <v>746</v>
      </c>
    </row>
    <row r="209" spans="1:8">
      <c r="B209" s="141">
        <f>H207</f>
        <v>25.3</v>
      </c>
      <c r="C209" s="27" t="s">
        <v>3197</v>
      </c>
      <c r="D209" s="99">
        <f>B209*2</f>
        <v>50.6</v>
      </c>
      <c r="E209" s="1" t="s">
        <v>3198</v>
      </c>
    </row>
    <row r="210" spans="1:8">
      <c r="A210" s="106"/>
    </row>
    <row r="211" spans="1:8">
      <c r="A211" s="106" t="s">
        <v>2606</v>
      </c>
    </row>
    <row r="212" spans="1:8">
      <c r="A212" s="106"/>
    </row>
    <row r="213" spans="1:8" ht="20.100000000000001" customHeight="1">
      <c r="A213" s="262">
        <f>A208+1</f>
        <v>20</v>
      </c>
      <c r="B213" s="1660" t="s">
        <v>3531</v>
      </c>
      <c r="C213" s="1621"/>
      <c r="D213" s="1621"/>
      <c r="E213" s="1621"/>
      <c r="F213" s="1621"/>
      <c r="G213" s="1621"/>
      <c r="H213" s="1621"/>
    </row>
    <row r="214" spans="1:8" ht="20.100000000000001" customHeight="1">
      <c r="A214" s="588" t="s">
        <v>3539</v>
      </c>
      <c r="B214" s="1568" t="s">
        <v>3532</v>
      </c>
      <c r="C214" s="1568"/>
      <c r="D214" s="1568"/>
      <c r="E214" s="1568"/>
      <c r="F214" s="1568"/>
      <c r="G214" s="1568"/>
      <c r="H214" s="1568"/>
    </row>
    <row r="215" spans="1:8" ht="30.75" customHeight="1">
      <c r="B215" s="68" t="s">
        <v>3156</v>
      </c>
      <c r="C215" s="68" t="s">
        <v>3157</v>
      </c>
      <c r="D215" s="68" t="s">
        <v>3158</v>
      </c>
      <c r="E215" s="1240" t="s">
        <v>3159</v>
      </c>
      <c r="F215" s="68" t="s">
        <v>3160</v>
      </c>
      <c r="G215" s="68" t="s">
        <v>3161</v>
      </c>
      <c r="H215" s="68" t="s">
        <v>1586</v>
      </c>
    </row>
    <row r="216" spans="1:8" ht="33" customHeight="1">
      <c r="B216" s="68" t="s">
        <v>1994</v>
      </c>
      <c r="C216" s="593" t="s">
        <v>3533</v>
      </c>
      <c r="D216" s="247">
        <v>1.67</v>
      </c>
      <c r="E216" s="68" t="s">
        <v>2635</v>
      </c>
      <c r="F216" s="101">
        <f>'update Rate'!O482</f>
        <v>1618</v>
      </c>
      <c r="G216" s="99">
        <f>FLOOR(D216*F216,0.01)</f>
        <v>2702.06</v>
      </c>
      <c r="H216" s="99">
        <f>(G216)</f>
        <v>2702.06</v>
      </c>
    </row>
    <row r="217" spans="1:8" ht="20.100000000000001" customHeight="1">
      <c r="F217" s="40" t="s">
        <v>1590</v>
      </c>
      <c r="G217" s="115"/>
      <c r="H217" s="99">
        <f>SUM(H216:H216)</f>
        <v>2702.06</v>
      </c>
    </row>
    <row r="218" spans="1:8" ht="20.100000000000001" customHeight="1">
      <c r="F218" s="40" t="s">
        <v>1571</v>
      </c>
      <c r="G218" s="115"/>
      <c r="H218" s="99">
        <f>FLOOR(H217*0.15,0.01)</f>
        <v>405.3</v>
      </c>
    </row>
    <row r="219" spans="1:8" ht="20.100000000000001" customHeight="1">
      <c r="B219" s="1" t="s">
        <v>3440</v>
      </c>
      <c r="F219" s="40" t="s">
        <v>1593</v>
      </c>
      <c r="G219" s="115"/>
      <c r="H219" s="99">
        <f>SUM(H217:H218)</f>
        <v>3107.36</v>
      </c>
    </row>
    <row r="220" spans="1:8" ht="20.100000000000001" customHeight="1">
      <c r="A220" s="27" t="s">
        <v>3197</v>
      </c>
      <c r="B220" s="99">
        <f>+H219/100</f>
        <v>31.073600000000003</v>
      </c>
      <c r="C220" s="1" t="s">
        <v>3198</v>
      </c>
    </row>
    <row r="221" spans="1:8" ht="18">
      <c r="A221" s="262">
        <f>+A213+1</f>
        <v>21</v>
      </c>
      <c r="B221" s="1660" t="s">
        <v>3534</v>
      </c>
      <c r="C221" s="1621"/>
      <c r="D221" s="1621"/>
      <c r="E221" s="1621"/>
      <c r="F221" s="1621"/>
      <c r="G221" s="1621"/>
      <c r="H221" s="1621"/>
    </row>
    <row r="222" spans="1:8" ht="15.75">
      <c r="A222" s="588" t="s">
        <v>3540</v>
      </c>
      <c r="B222" s="1568" t="s">
        <v>3535</v>
      </c>
      <c r="C222" s="1568"/>
      <c r="D222" s="1568"/>
      <c r="E222" s="1568"/>
      <c r="F222" s="1568"/>
      <c r="G222" s="1568"/>
      <c r="H222" s="1568"/>
    </row>
    <row r="224" spans="1:8" ht="31.5">
      <c r="B224" s="68" t="s">
        <v>3156</v>
      </c>
      <c r="C224" s="68" t="s">
        <v>3157</v>
      </c>
      <c r="D224" s="68" t="s">
        <v>3158</v>
      </c>
      <c r="E224" s="68" t="s">
        <v>3159</v>
      </c>
      <c r="F224" s="68" t="s">
        <v>3160</v>
      </c>
      <c r="G224" s="68" t="s">
        <v>3161</v>
      </c>
      <c r="H224" s="68" t="s">
        <v>1586</v>
      </c>
    </row>
    <row r="225" spans="1:8" ht="26.25" customHeight="1">
      <c r="B225" s="64" t="s">
        <v>1587</v>
      </c>
      <c r="C225" s="64" t="s">
        <v>1588</v>
      </c>
      <c r="D225" s="249">
        <v>53</v>
      </c>
      <c r="E225" s="64" t="s">
        <v>1589</v>
      </c>
      <c r="F225" s="583">
        <f>'update Rate'!O5</f>
        <v>1000</v>
      </c>
      <c r="G225" s="99">
        <f>FLOOR(D225*F225,0.01)</f>
        <v>53000</v>
      </c>
      <c r="H225" s="99">
        <f>(G225)</f>
        <v>53000</v>
      </c>
    </row>
    <row r="226" spans="1:8" ht="34.5" customHeight="1">
      <c r="B226" s="68" t="s">
        <v>1994</v>
      </c>
      <c r="C226" s="593" t="s">
        <v>3536</v>
      </c>
      <c r="D226" s="672">
        <v>1.67</v>
      </c>
      <c r="E226" s="66" t="s">
        <v>2635</v>
      </c>
      <c r="F226" s="671">
        <f>'update Rate'!O483</f>
        <v>550</v>
      </c>
      <c r="G226" s="99">
        <f>FLOOR(F226*D226,0.01)</f>
        <v>918.5</v>
      </c>
      <c r="H226" s="99">
        <f>(G226)</f>
        <v>918.5</v>
      </c>
    </row>
    <row r="227" spans="1:8" ht="20.100000000000001" customHeight="1">
      <c r="F227" s="40" t="s">
        <v>1590</v>
      </c>
      <c r="G227" s="584"/>
      <c r="H227" s="63">
        <f>SUM(H225:H226)</f>
        <v>53918.5</v>
      </c>
    </row>
    <row r="228" spans="1:8" ht="15.75">
      <c r="B228" s="1" t="s">
        <v>3440</v>
      </c>
      <c r="F228" s="40" t="s">
        <v>1571</v>
      </c>
      <c r="G228" s="67"/>
      <c r="H228" s="99">
        <f>FLOOR(H227*0.15,0.01)</f>
        <v>8087.77</v>
      </c>
    </row>
    <row r="229" spans="1:8" ht="20.100000000000001" customHeight="1">
      <c r="A229" s="27" t="s">
        <v>3197</v>
      </c>
      <c r="B229" s="99">
        <f>+H229/100</f>
        <v>620.06270000000006</v>
      </c>
      <c r="C229" s="1" t="s">
        <v>3198</v>
      </c>
      <c r="F229" s="40" t="s">
        <v>1593</v>
      </c>
      <c r="G229" s="67"/>
      <c r="H229" s="99">
        <f>SUM(H227:H228)</f>
        <v>62006.270000000004</v>
      </c>
    </row>
    <row r="230" spans="1:8" ht="20.100000000000001" customHeight="1">
      <c r="A230" s="27"/>
      <c r="B230" s="141"/>
      <c r="F230" s="40"/>
      <c r="G230" s="67"/>
      <c r="H230" s="141"/>
    </row>
    <row r="232" spans="1:8" ht="18">
      <c r="A232" s="262">
        <f>+A221+1</f>
        <v>22</v>
      </c>
      <c r="B232" s="1621" t="s">
        <v>5421</v>
      </c>
      <c r="C232" s="1621"/>
      <c r="D232" s="1621"/>
      <c r="E232" s="1621"/>
      <c r="F232" s="1621"/>
      <c r="G232" s="1621"/>
      <c r="H232" s="1621"/>
    </row>
    <row r="233" spans="1:8" ht="15.75">
      <c r="A233" s="588" t="s">
        <v>3541</v>
      </c>
      <c r="B233" s="1568" t="s">
        <v>3529</v>
      </c>
      <c r="C233" s="1568"/>
      <c r="D233" s="1568"/>
      <c r="E233" s="1568"/>
      <c r="F233" s="1568"/>
      <c r="G233" s="1568"/>
      <c r="H233" s="1568"/>
    </row>
    <row r="235" spans="1:8" ht="31.5">
      <c r="B235" s="68" t="s">
        <v>3156</v>
      </c>
      <c r="C235" s="68" t="s">
        <v>3157</v>
      </c>
      <c r="D235" s="68" t="s">
        <v>3158</v>
      </c>
      <c r="E235" s="68" t="s">
        <v>3159</v>
      </c>
      <c r="F235" s="68" t="s">
        <v>3160</v>
      </c>
      <c r="G235" s="68" t="s">
        <v>3161</v>
      </c>
      <c r="H235" s="68" t="s">
        <v>1586</v>
      </c>
    </row>
    <row r="236" spans="1:8" ht="26.25" customHeight="1">
      <c r="B236" s="64" t="s">
        <v>2185</v>
      </c>
      <c r="C236" s="64" t="s">
        <v>3537</v>
      </c>
      <c r="D236" s="249">
        <v>0.12479999999999999</v>
      </c>
      <c r="E236" s="64" t="s">
        <v>3526</v>
      </c>
      <c r="F236" s="671">
        <f>'update Rate'!O462</f>
        <v>172.56637168141594</v>
      </c>
      <c r="G236" s="99">
        <f>FLOOR(D236*F236,0.01)</f>
        <v>21.53</v>
      </c>
      <c r="H236" s="99">
        <f>(G236)</f>
        <v>21.53</v>
      </c>
    </row>
    <row r="237" spans="1:8" ht="34.5" customHeight="1">
      <c r="B237" s="68" t="s">
        <v>1994</v>
      </c>
      <c r="C237" s="68" t="s">
        <v>3538</v>
      </c>
      <c r="D237" s="594">
        <v>1.04E-2</v>
      </c>
      <c r="E237" s="66" t="s">
        <v>2635</v>
      </c>
      <c r="F237" s="671">
        <f>'update Rate'!O484</f>
        <v>3711</v>
      </c>
      <c r="G237" s="99">
        <f>FLOOR(D237*F237,0.01)</f>
        <v>38.590000000000003</v>
      </c>
      <c r="H237" s="99">
        <f>(G237)</f>
        <v>38.590000000000003</v>
      </c>
    </row>
    <row r="238" spans="1:8" ht="20.100000000000001" customHeight="1">
      <c r="F238" s="40" t="s">
        <v>1590</v>
      </c>
      <c r="G238" s="584"/>
      <c r="H238" s="63">
        <f>SUM(H236:H237)</f>
        <v>60.120000000000005</v>
      </c>
    </row>
    <row r="239" spans="1:8" ht="15.75">
      <c r="B239" s="1" t="s">
        <v>3440</v>
      </c>
      <c r="F239" s="40" t="s">
        <v>1571</v>
      </c>
      <c r="G239" s="67"/>
      <c r="H239" s="99">
        <f>FLOOR(H238*0.15,0.01)</f>
        <v>9.01</v>
      </c>
    </row>
    <row r="240" spans="1:8" ht="20.100000000000001" customHeight="1">
      <c r="A240" s="27" t="s">
        <v>3197</v>
      </c>
      <c r="B240" s="99">
        <f>+H240/1</f>
        <v>69.13000000000001</v>
      </c>
      <c r="C240" s="1" t="s">
        <v>3198</v>
      </c>
      <c r="F240" s="40" t="s">
        <v>1593</v>
      </c>
      <c r="G240" s="67"/>
      <c r="H240" s="99">
        <f>SUM(H238:H239)</f>
        <v>69.13000000000001</v>
      </c>
    </row>
    <row r="241" spans="1:8" ht="20.100000000000001" customHeight="1">
      <c r="A241" s="27"/>
      <c r="B241" s="141"/>
      <c r="F241" s="40"/>
      <c r="G241" s="67"/>
      <c r="H241" s="141"/>
    </row>
    <row r="242" spans="1:8" ht="18">
      <c r="A242" s="262">
        <f>+A232+1</f>
        <v>23</v>
      </c>
      <c r="B242" s="1621" t="s">
        <v>4268</v>
      </c>
      <c r="C242" s="1621"/>
      <c r="D242" s="1621"/>
      <c r="E242" s="1621"/>
      <c r="F242" s="1621"/>
      <c r="G242" s="1621"/>
      <c r="H242" s="1621"/>
    </row>
    <row r="243" spans="1:8" ht="15.75">
      <c r="A243" s="588" t="s">
        <v>3541</v>
      </c>
      <c r="B243" s="1568" t="s">
        <v>3529</v>
      </c>
      <c r="C243" s="1568"/>
      <c r="D243" s="1568"/>
      <c r="E243" s="1568"/>
      <c r="F243" s="1568"/>
      <c r="G243" s="1568"/>
      <c r="H243" s="1568"/>
    </row>
    <row r="244" spans="1:8" ht="1.5" customHeight="1"/>
    <row r="245" spans="1:8" ht="31.5">
      <c r="B245" s="68" t="s">
        <v>3156</v>
      </c>
      <c r="C245" s="68" t="s">
        <v>3157</v>
      </c>
      <c r="D245" s="68" t="s">
        <v>3158</v>
      </c>
      <c r="E245" s="68" t="s">
        <v>3159</v>
      </c>
      <c r="F245" s="68" t="s">
        <v>3160</v>
      </c>
      <c r="G245" s="68" t="s">
        <v>3161</v>
      </c>
      <c r="H245" s="68" t="s">
        <v>1586</v>
      </c>
    </row>
    <row r="246" spans="1:8" ht="26.25" customHeight="1">
      <c r="B246" s="64" t="s">
        <v>2185</v>
      </c>
      <c r="C246" s="64" t="s">
        <v>3537</v>
      </c>
      <c r="D246" s="249">
        <v>0.15</v>
      </c>
      <c r="E246" s="64" t="s">
        <v>3526</v>
      </c>
      <c r="F246" s="671">
        <f>'update Rate'!O462</f>
        <v>172.56637168141594</v>
      </c>
      <c r="G246" s="99">
        <f>FLOOR(D246*F246,0.01)</f>
        <v>25.88</v>
      </c>
      <c r="H246" s="99">
        <f>(G246)</f>
        <v>25.88</v>
      </c>
    </row>
    <row r="247" spans="1:8" ht="34.5" customHeight="1">
      <c r="B247" s="68" t="s">
        <v>1994</v>
      </c>
      <c r="C247" s="68" t="s">
        <v>3538</v>
      </c>
      <c r="D247" s="594">
        <v>1.2500000000000001E-2</v>
      </c>
      <c r="E247" s="66" t="s">
        <v>2635</v>
      </c>
      <c r="F247" s="671">
        <f>'update Rate'!O484</f>
        <v>3711</v>
      </c>
      <c r="G247" s="99">
        <f>FLOOR(D247*F247,0.01)</f>
        <v>46.38</v>
      </c>
      <c r="H247" s="99">
        <f>(G247)</f>
        <v>46.38</v>
      </c>
    </row>
    <row r="248" spans="1:8" ht="20.100000000000001" customHeight="1">
      <c r="F248" s="40" t="s">
        <v>1590</v>
      </c>
      <c r="G248" s="584"/>
      <c r="H248" s="63">
        <f>SUM(H246:H247)</f>
        <v>72.260000000000005</v>
      </c>
    </row>
    <row r="249" spans="1:8" ht="15.75">
      <c r="B249" s="1" t="s">
        <v>3440</v>
      </c>
      <c r="F249" s="40" t="s">
        <v>1571</v>
      </c>
      <c r="G249" s="67"/>
      <c r="H249" s="99">
        <f>FLOOR(H248*0.15,0.01)</f>
        <v>10.83</v>
      </c>
    </row>
    <row r="250" spans="1:8" ht="20.100000000000001" customHeight="1">
      <c r="A250" s="27" t="s">
        <v>3197</v>
      </c>
      <c r="B250" s="99">
        <f>+H250/1</f>
        <v>83.09</v>
      </c>
      <c r="C250" s="1" t="s">
        <v>3198</v>
      </c>
      <c r="F250" s="40" t="s">
        <v>1593</v>
      </c>
      <c r="G250" s="67"/>
      <c r="H250" s="99">
        <f>SUM(H248:H249)</f>
        <v>83.09</v>
      </c>
    </row>
    <row r="251" spans="1:8" ht="20.100000000000001" customHeight="1">
      <c r="A251" s="27"/>
      <c r="B251" s="124"/>
      <c r="F251" s="40"/>
      <c r="G251" s="67"/>
      <c r="H251" s="141"/>
    </row>
    <row r="252" spans="1:8" ht="18.75" customHeight="1">
      <c r="A252" s="262">
        <f>+A242+1</f>
        <v>24</v>
      </c>
      <c r="B252" s="1588" t="s">
        <v>1424</v>
      </c>
      <c r="C252" s="1567"/>
      <c r="D252" s="1567"/>
      <c r="E252" s="1567"/>
      <c r="F252" s="1567"/>
      <c r="G252" s="1567"/>
      <c r="H252" s="1567"/>
    </row>
    <row r="253" spans="1:8" ht="19.5">
      <c r="A253" s="588" t="s">
        <v>4017</v>
      </c>
      <c r="B253" s="1588" t="s">
        <v>556</v>
      </c>
      <c r="C253" s="1567"/>
      <c r="D253" s="1567"/>
      <c r="E253" s="1567"/>
      <c r="F253" s="1567"/>
      <c r="G253" s="1567"/>
      <c r="H253" s="1567"/>
    </row>
    <row r="254" spans="1:8" ht="19.5">
      <c r="A254" s="595"/>
      <c r="B254" s="1567" t="s">
        <v>557</v>
      </c>
      <c r="C254" s="1567"/>
      <c r="D254" s="1567"/>
      <c r="E254" s="1567"/>
      <c r="F254" s="1567"/>
      <c r="G254" s="1567"/>
      <c r="H254" s="1567"/>
    </row>
    <row r="255" spans="1:8">
      <c r="B255" s="1561" t="s">
        <v>2377</v>
      </c>
      <c r="C255" s="1561"/>
      <c r="D255" s="1561"/>
      <c r="E255" s="1561"/>
      <c r="F255" s="1561"/>
      <c r="G255" s="1561"/>
      <c r="H255" s="1561"/>
    </row>
    <row r="256" spans="1:8" ht="31.5">
      <c r="B256" s="68" t="s">
        <v>3156</v>
      </c>
      <c r="C256" s="68" t="s">
        <v>3157</v>
      </c>
      <c r="D256" s="68" t="s">
        <v>3158</v>
      </c>
      <c r="E256" s="68" t="s">
        <v>3159</v>
      </c>
      <c r="F256" s="68" t="s">
        <v>3160</v>
      </c>
      <c r="G256" s="58" t="s">
        <v>3161</v>
      </c>
      <c r="H256" s="68" t="s">
        <v>1586</v>
      </c>
    </row>
    <row r="257" spans="1:8" ht="17.25">
      <c r="B257" s="1562" t="s">
        <v>1587</v>
      </c>
      <c r="C257" s="58" t="s">
        <v>558</v>
      </c>
      <c r="D257" s="41">
        <v>1.5</v>
      </c>
      <c r="E257" s="55" t="s">
        <v>1589</v>
      </c>
      <c r="F257" s="177">
        <f>'update Rate'!O6</f>
        <v>1330</v>
      </c>
      <c r="G257" s="110">
        <f t="shared" ref="G257:G263" si="0">FLOOR(D257*F257,0.01)</f>
        <v>1995</v>
      </c>
      <c r="H257" s="181"/>
    </row>
    <row r="258" spans="1:8" ht="17.25">
      <c r="B258" s="1586"/>
      <c r="C258" s="53" t="s">
        <v>1530</v>
      </c>
      <c r="D258" s="42">
        <v>2.2000000000000002</v>
      </c>
      <c r="E258" s="53" t="s">
        <v>1589</v>
      </c>
      <c r="F258" s="178">
        <f>'update Rate'!O5</f>
        <v>1000</v>
      </c>
      <c r="G258" s="109">
        <f t="shared" si="0"/>
        <v>2200</v>
      </c>
      <c r="H258" s="142"/>
    </row>
    <row r="259" spans="1:8" ht="17.25">
      <c r="B259" s="1563"/>
      <c r="C259" s="56" t="s">
        <v>1531</v>
      </c>
      <c r="D259" s="43">
        <v>0.2</v>
      </c>
      <c r="E259" s="56" t="s">
        <v>1589</v>
      </c>
      <c r="F259" s="178">
        <f>'update Rate'!O5</f>
        <v>1000</v>
      </c>
      <c r="G259" s="63">
        <f t="shared" si="0"/>
        <v>200</v>
      </c>
      <c r="H259" s="182">
        <f>SUM(G257:G259)</f>
        <v>4395</v>
      </c>
    </row>
    <row r="260" spans="1:8" ht="20.100000000000001" customHeight="1">
      <c r="B260" s="1564" t="s">
        <v>2185</v>
      </c>
      <c r="C260" s="55" t="s">
        <v>1532</v>
      </c>
      <c r="D260" s="45">
        <v>530</v>
      </c>
      <c r="E260" s="55" t="s">
        <v>749</v>
      </c>
      <c r="F260" s="179">
        <f>'update Rate'!O12</f>
        <v>16.507999999999999</v>
      </c>
      <c r="G260" s="110">
        <f t="shared" si="0"/>
        <v>8749.24</v>
      </c>
      <c r="H260" s="125"/>
    </row>
    <row r="261" spans="1:8" ht="20.100000000000001" customHeight="1">
      <c r="B261" s="1586"/>
      <c r="C261" s="53" t="s">
        <v>1533</v>
      </c>
      <c r="D261" s="42">
        <v>0.13</v>
      </c>
      <c r="E261" s="53" t="s">
        <v>750</v>
      </c>
      <c r="F261" s="178">
        <f>'update Rate'!O16</f>
        <v>13030.999999999998</v>
      </c>
      <c r="G261" s="109">
        <f t="shared" si="0"/>
        <v>1694.03</v>
      </c>
      <c r="H261" s="142"/>
    </row>
    <row r="262" spans="1:8" ht="20.100000000000001" customHeight="1">
      <c r="B262" s="1586"/>
      <c r="C262" s="53" t="s">
        <v>1523</v>
      </c>
      <c r="D262" s="42">
        <v>0.27</v>
      </c>
      <c r="E262" s="53" t="s">
        <v>2378</v>
      </c>
      <c r="F262" s="178">
        <f>'update Rate'!O9</f>
        <v>3389.76</v>
      </c>
      <c r="G262" s="109">
        <f t="shared" si="0"/>
        <v>915.23</v>
      </c>
      <c r="H262" s="142"/>
    </row>
    <row r="263" spans="1:8" ht="20.100000000000001" customHeight="1">
      <c r="B263" s="1586"/>
      <c r="C263" s="56" t="s">
        <v>3525</v>
      </c>
      <c r="D263" s="43">
        <v>150</v>
      </c>
      <c r="E263" s="53" t="s">
        <v>3526</v>
      </c>
      <c r="F263" s="180">
        <f>'update Rate'!O486</f>
        <v>0.28000000000000003</v>
      </c>
      <c r="G263" s="63">
        <f t="shared" si="0"/>
        <v>42</v>
      </c>
      <c r="H263" s="183">
        <f>SUM(G260:G263)</f>
        <v>11400.5</v>
      </c>
    </row>
    <row r="264" spans="1:8" ht="20.100000000000001" customHeight="1">
      <c r="B264" s="62"/>
      <c r="C264" s="64" t="s">
        <v>748</v>
      </c>
      <c r="D264" s="94" t="s">
        <v>3437</v>
      </c>
      <c r="E264" s="13"/>
      <c r="F264" s="13"/>
      <c r="G264" s="184"/>
      <c r="H264" s="109">
        <f>SUM(G259*3%)</f>
        <v>6</v>
      </c>
    </row>
    <row r="265" spans="1:8" ht="20.100000000000001" customHeight="1">
      <c r="F265" s="40" t="s">
        <v>1590</v>
      </c>
      <c r="G265" s="118"/>
      <c r="H265" s="99">
        <f>SUM(H259:H264)</f>
        <v>15801.5</v>
      </c>
    </row>
    <row r="266" spans="1:8" ht="15.75">
      <c r="B266" s="1" t="s">
        <v>3440</v>
      </c>
      <c r="F266" s="40" t="s">
        <v>1571</v>
      </c>
      <c r="G266" s="67"/>
      <c r="H266" s="99">
        <f>FLOOR(H265*0.15,0.01)</f>
        <v>2370.2200000000003</v>
      </c>
    </row>
    <row r="267" spans="1:8" ht="20.100000000000001" customHeight="1">
      <c r="A267" s="27" t="s">
        <v>3197</v>
      </c>
      <c r="B267" s="99">
        <f>+H267</f>
        <v>18171.72</v>
      </c>
      <c r="C267" s="1" t="s">
        <v>3198</v>
      </c>
      <c r="F267" s="40" t="s">
        <v>1593</v>
      </c>
      <c r="G267" s="67"/>
      <c r="H267" s="99">
        <f>SUM(H265:H266)</f>
        <v>18171.72</v>
      </c>
    </row>
    <row r="269" spans="1:8" ht="19.5">
      <c r="A269" s="262">
        <f>+A252+1</f>
        <v>25</v>
      </c>
      <c r="B269" s="1567" t="s">
        <v>1042</v>
      </c>
      <c r="C269" s="1567"/>
      <c r="D269" s="1567"/>
      <c r="E269" s="1567"/>
      <c r="F269" s="1567"/>
      <c r="G269" s="1567"/>
      <c r="H269" s="1567"/>
    </row>
    <row r="270" spans="1:8" ht="19.5">
      <c r="A270" s="588" t="s">
        <v>4017</v>
      </c>
      <c r="B270" s="1588" t="s">
        <v>405</v>
      </c>
      <c r="C270" s="1567"/>
      <c r="D270" s="1567"/>
      <c r="E270" s="1567"/>
      <c r="F270" s="1567"/>
      <c r="G270" s="1567"/>
      <c r="H270" s="1567"/>
    </row>
    <row r="271" spans="1:8" ht="19.5">
      <c r="A271" s="595"/>
      <c r="B271" s="1567" t="s">
        <v>2357</v>
      </c>
      <c r="C271" s="1567"/>
      <c r="D271" s="1567"/>
      <c r="E271" s="1567"/>
      <c r="F271" s="1567"/>
      <c r="G271" s="1567"/>
      <c r="H271" s="1567"/>
    </row>
    <row r="272" spans="1:8">
      <c r="B272" s="1568" t="s">
        <v>2377</v>
      </c>
      <c r="C272" s="1568"/>
      <c r="D272" s="1568"/>
      <c r="E272" s="1568"/>
      <c r="F272" s="1568"/>
      <c r="G272" s="1568"/>
      <c r="H272" s="1568"/>
    </row>
    <row r="273" spans="1:8" ht="31.5">
      <c r="B273" s="68" t="s">
        <v>3156</v>
      </c>
      <c r="C273" s="68" t="s">
        <v>3157</v>
      </c>
      <c r="D273" s="68" t="s">
        <v>3158</v>
      </c>
      <c r="E273" s="68" t="s">
        <v>3159</v>
      </c>
      <c r="F273" s="68" t="s">
        <v>3160</v>
      </c>
      <c r="G273" s="68" t="s">
        <v>3161</v>
      </c>
      <c r="H273" s="68" t="s">
        <v>1586</v>
      </c>
    </row>
    <row r="274" spans="1:8" ht="17.25">
      <c r="B274" s="1564" t="s">
        <v>1587</v>
      </c>
      <c r="C274" s="58" t="s">
        <v>558</v>
      </c>
      <c r="D274" s="41">
        <v>1.5</v>
      </c>
      <c r="E274" s="55" t="s">
        <v>1589</v>
      </c>
      <c r="F274" s="107">
        <f>'update Rate'!O6</f>
        <v>1330</v>
      </c>
      <c r="G274" s="110">
        <f t="shared" ref="G274:G280" si="1">FLOOR(D274*F274,0.01)</f>
        <v>1995</v>
      </c>
      <c r="H274" s="108"/>
    </row>
    <row r="275" spans="1:8" ht="20.100000000000001" customHeight="1">
      <c r="B275" s="1586"/>
      <c r="C275" s="53" t="s">
        <v>1530</v>
      </c>
      <c r="D275" s="42">
        <v>2.2000000000000002</v>
      </c>
      <c r="E275" s="53" t="s">
        <v>1589</v>
      </c>
      <c r="F275" s="109">
        <f>'update Rate'!O5</f>
        <v>1000</v>
      </c>
      <c r="G275" s="109">
        <f t="shared" si="1"/>
        <v>2200</v>
      </c>
      <c r="H275" s="9"/>
    </row>
    <row r="276" spans="1:8" ht="20.100000000000001" customHeight="1">
      <c r="B276" s="1563"/>
      <c r="C276" s="56" t="s">
        <v>1531</v>
      </c>
      <c r="D276" s="43">
        <v>0.7</v>
      </c>
      <c r="E276" s="56" t="s">
        <v>1589</v>
      </c>
      <c r="F276" s="63">
        <f>'update Rate'!O5</f>
        <v>1000</v>
      </c>
      <c r="G276" s="63">
        <f t="shared" si="1"/>
        <v>700</v>
      </c>
      <c r="H276" s="123">
        <f>SUM(G274+G275+G276)</f>
        <v>4895</v>
      </c>
    </row>
    <row r="277" spans="1:8" ht="20.100000000000001" customHeight="1">
      <c r="B277" s="1564" t="s">
        <v>2185</v>
      </c>
      <c r="C277" s="55" t="s">
        <v>1532</v>
      </c>
      <c r="D277" s="45">
        <v>530</v>
      </c>
      <c r="E277" s="55" t="s">
        <v>749</v>
      </c>
      <c r="F277" s="110">
        <f>'update Rate'!O12</f>
        <v>16.507999999999999</v>
      </c>
      <c r="G277" s="110">
        <f t="shared" si="1"/>
        <v>8749.24</v>
      </c>
      <c r="H277" s="110"/>
    </row>
    <row r="278" spans="1:8" ht="20.100000000000001" customHeight="1">
      <c r="B278" s="1586"/>
      <c r="C278" s="53" t="s">
        <v>1533</v>
      </c>
      <c r="D278" s="42">
        <v>0.13</v>
      </c>
      <c r="E278" s="53" t="s">
        <v>750</v>
      </c>
      <c r="F278" s="109">
        <f>'update Rate'!O16</f>
        <v>13030.999999999998</v>
      </c>
      <c r="G278" s="109">
        <f t="shared" si="1"/>
        <v>1694.03</v>
      </c>
      <c r="H278" s="9"/>
    </row>
    <row r="279" spans="1:8" ht="20.100000000000001" customHeight="1">
      <c r="B279" s="1586"/>
      <c r="C279" s="53" t="s">
        <v>747</v>
      </c>
      <c r="D279" s="42">
        <v>0.27</v>
      </c>
      <c r="E279" s="53" t="s">
        <v>2378</v>
      </c>
      <c r="F279" s="109">
        <f>'update Rate'!O9</f>
        <v>3389.76</v>
      </c>
      <c r="G279" s="109">
        <f t="shared" si="1"/>
        <v>915.23</v>
      </c>
      <c r="H279" s="9"/>
    </row>
    <row r="280" spans="1:8" ht="20.100000000000001" customHeight="1">
      <c r="B280" s="1586"/>
      <c r="C280" s="56" t="s">
        <v>3525</v>
      </c>
      <c r="D280" s="43">
        <v>150</v>
      </c>
      <c r="E280" s="56" t="s">
        <v>3526</v>
      </c>
      <c r="F280" s="63">
        <f>'update Rate'!O486</f>
        <v>0.28000000000000003</v>
      </c>
      <c r="G280" s="63">
        <f t="shared" si="1"/>
        <v>42</v>
      </c>
      <c r="H280" s="63">
        <f>SUM(G277:G280)</f>
        <v>11400.5</v>
      </c>
    </row>
    <row r="281" spans="1:8" ht="20.100000000000001" customHeight="1">
      <c r="B281" s="62"/>
      <c r="C281" s="64" t="s">
        <v>748</v>
      </c>
      <c r="D281" s="94" t="s">
        <v>3437</v>
      </c>
      <c r="E281" s="95"/>
      <c r="F281" s="95"/>
      <c r="G281" s="120"/>
      <c r="H281" s="63">
        <f>INT(G276*0.03*100)/100</f>
        <v>21</v>
      </c>
    </row>
    <row r="282" spans="1:8" ht="20.100000000000001" customHeight="1">
      <c r="F282" s="40" t="s">
        <v>1590</v>
      </c>
      <c r="G282" s="119"/>
      <c r="H282" s="99">
        <f>SUM(H276:H281)</f>
        <v>16316.5</v>
      </c>
    </row>
    <row r="283" spans="1:8" ht="20.100000000000001" customHeight="1">
      <c r="B283" s="1" t="s">
        <v>3440</v>
      </c>
      <c r="F283" s="40" t="s">
        <v>1571</v>
      </c>
      <c r="G283" s="117"/>
      <c r="H283" s="99">
        <f>FLOOR(H282*0.15,0.01)</f>
        <v>2447.4700000000003</v>
      </c>
    </row>
    <row r="284" spans="1:8" ht="20.100000000000001" customHeight="1">
      <c r="A284" s="27" t="s">
        <v>3197</v>
      </c>
      <c r="B284" s="99">
        <f>+H284</f>
        <v>18763.97</v>
      </c>
      <c r="C284" s="1" t="s">
        <v>3198</v>
      </c>
      <c r="F284" s="40" t="s">
        <v>1593</v>
      </c>
      <c r="G284" s="117"/>
      <c r="H284" s="99">
        <f>SUM(H282:H283)</f>
        <v>18763.97</v>
      </c>
    </row>
    <row r="285" spans="1:8" ht="20.100000000000001" customHeight="1"/>
    <row r="287" spans="1:8" ht="19.5">
      <c r="A287" s="262">
        <f>+A269+1</f>
        <v>26</v>
      </c>
      <c r="B287" s="1567" t="s">
        <v>752</v>
      </c>
      <c r="C287" s="1567"/>
      <c r="D287" s="1567"/>
      <c r="E287" s="1567"/>
      <c r="F287" s="1567"/>
      <c r="G287" s="1567"/>
      <c r="H287" s="1567"/>
    </row>
    <row r="288" spans="1:8" ht="19.5">
      <c r="A288" s="588" t="s">
        <v>4017</v>
      </c>
      <c r="B288" s="1567" t="s">
        <v>2358</v>
      </c>
      <c r="C288" s="1567"/>
      <c r="D288" s="1567"/>
      <c r="E288" s="1567"/>
      <c r="F288" s="1567"/>
      <c r="G288" s="1567"/>
      <c r="H288" s="1567"/>
    </row>
    <row r="289" spans="1:8" ht="19.5">
      <c r="A289" s="595"/>
      <c r="B289" s="1567" t="s">
        <v>2359</v>
      </c>
      <c r="C289" s="1567"/>
      <c r="D289" s="1567"/>
      <c r="E289" s="1567"/>
      <c r="F289" s="1567"/>
      <c r="G289" s="1567"/>
      <c r="H289" s="1567"/>
    </row>
    <row r="290" spans="1:8">
      <c r="B290" s="1568" t="s">
        <v>2377</v>
      </c>
      <c r="C290" s="1568"/>
      <c r="D290" s="1568"/>
      <c r="E290" s="1568"/>
      <c r="F290" s="1568"/>
      <c r="G290" s="1568"/>
      <c r="H290" s="1568"/>
    </row>
    <row r="291" spans="1:8" ht="31.5">
      <c r="B291" s="68" t="s">
        <v>3156</v>
      </c>
      <c r="C291" s="68" t="s">
        <v>3157</v>
      </c>
      <c r="D291" s="68" t="s">
        <v>3158</v>
      </c>
      <c r="E291" s="68" t="s">
        <v>3159</v>
      </c>
      <c r="F291" s="68" t="s">
        <v>3160</v>
      </c>
      <c r="G291" s="68" t="s">
        <v>3161</v>
      </c>
      <c r="H291" s="68" t="s">
        <v>1586</v>
      </c>
    </row>
    <row r="292" spans="1:8" ht="17.25">
      <c r="B292" s="1564" t="s">
        <v>1587</v>
      </c>
      <c r="C292" s="58" t="s">
        <v>558</v>
      </c>
      <c r="D292" s="41">
        <v>1.5</v>
      </c>
      <c r="E292" s="55" t="s">
        <v>1589</v>
      </c>
      <c r="F292" s="107">
        <f>'update Rate'!O6</f>
        <v>1330</v>
      </c>
      <c r="G292" s="110">
        <f t="shared" ref="G292:G298" si="2">FLOOR(D292*F292,0.01)</f>
        <v>1995</v>
      </c>
      <c r="H292" s="107"/>
    </row>
    <row r="293" spans="1:8" ht="17.25">
      <c r="B293" s="1586"/>
      <c r="C293" s="53" t="s">
        <v>1530</v>
      </c>
      <c r="D293" s="42">
        <v>2.2000000000000002</v>
      </c>
      <c r="E293" s="53" t="s">
        <v>1589</v>
      </c>
      <c r="F293" s="109">
        <f>'update Rate'!O5</f>
        <v>1000</v>
      </c>
      <c r="G293" s="109">
        <f t="shared" si="2"/>
        <v>2200</v>
      </c>
      <c r="H293" s="9"/>
    </row>
    <row r="294" spans="1:8" ht="17.25">
      <c r="B294" s="1563"/>
      <c r="C294" s="56" t="s">
        <v>1531</v>
      </c>
      <c r="D294" s="43">
        <v>0.2</v>
      </c>
      <c r="E294" s="56" t="s">
        <v>1589</v>
      </c>
      <c r="F294" s="63">
        <f>'update Rate'!O5</f>
        <v>1000</v>
      </c>
      <c r="G294" s="63">
        <f t="shared" si="2"/>
        <v>200</v>
      </c>
      <c r="H294" s="122">
        <f>SUM(G292+G293+G294)</f>
        <v>4395</v>
      </c>
    </row>
    <row r="295" spans="1:8" ht="20.100000000000001" customHeight="1">
      <c r="B295" s="74"/>
      <c r="C295" s="55" t="s">
        <v>1532</v>
      </c>
      <c r="D295" s="45">
        <v>530</v>
      </c>
      <c r="E295" s="55" t="s">
        <v>749</v>
      </c>
      <c r="F295" s="110">
        <f>'update Rate'!O12</f>
        <v>16.507999999999999</v>
      </c>
      <c r="G295" s="110">
        <f t="shared" si="2"/>
        <v>8749.24</v>
      </c>
      <c r="H295" s="110"/>
    </row>
    <row r="296" spans="1:8" ht="20.100000000000001" customHeight="1">
      <c r="B296" s="53" t="s">
        <v>2185</v>
      </c>
      <c r="C296" s="53" t="s">
        <v>1533</v>
      </c>
      <c r="D296" s="42">
        <v>0.1</v>
      </c>
      <c r="E296" s="53" t="s">
        <v>750</v>
      </c>
      <c r="F296" s="109">
        <f>'update Rate'!O16</f>
        <v>13030.999999999998</v>
      </c>
      <c r="G296" s="109">
        <f t="shared" si="2"/>
        <v>1303.1000000000001</v>
      </c>
      <c r="H296" s="9"/>
    </row>
    <row r="297" spans="1:8" ht="20.100000000000001" customHeight="1">
      <c r="B297" s="53"/>
      <c r="C297" s="53" t="s">
        <v>747</v>
      </c>
      <c r="D297" s="42">
        <v>0.27</v>
      </c>
      <c r="E297" s="53" t="s">
        <v>2378</v>
      </c>
      <c r="F297" s="109">
        <f>'update Rate'!O9</f>
        <v>3389.76</v>
      </c>
      <c r="G297" s="109">
        <f t="shared" si="2"/>
        <v>915.23</v>
      </c>
      <c r="H297" s="9"/>
    </row>
    <row r="298" spans="1:8" ht="20.100000000000001" customHeight="1">
      <c r="B298" s="73"/>
      <c r="C298" s="56" t="s">
        <v>3525</v>
      </c>
      <c r="D298" s="43">
        <v>120</v>
      </c>
      <c r="E298" s="56" t="s">
        <v>3526</v>
      </c>
      <c r="F298" s="63">
        <f>'update Rate'!O486</f>
        <v>0.28000000000000003</v>
      </c>
      <c r="G298" s="63">
        <f t="shared" si="2"/>
        <v>33.6</v>
      </c>
      <c r="H298" s="63">
        <f>SUM(G295:G298)</f>
        <v>11001.17</v>
      </c>
    </row>
    <row r="299" spans="1:8" ht="20.100000000000001" customHeight="1">
      <c r="B299" s="62"/>
      <c r="C299" s="147" t="s">
        <v>748</v>
      </c>
      <c r="D299" s="95" t="s">
        <v>3437</v>
      </c>
      <c r="E299" s="95"/>
      <c r="F299" s="95"/>
      <c r="G299" s="148"/>
      <c r="H299" s="111">
        <f>INT(G294*0.03*100)/100</f>
        <v>6</v>
      </c>
    </row>
    <row r="300" spans="1:8" ht="20.100000000000001" customHeight="1">
      <c r="F300" s="40" t="s">
        <v>1590</v>
      </c>
      <c r="G300" s="40"/>
      <c r="H300" s="99">
        <f>SUM(H294:H299)</f>
        <v>15402.17</v>
      </c>
    </row>
    <row r="301" spans="1:8" ht="15.75">
      <c r="B301" s="1" t="s">
        <v>3440</v>
      </c>
      <c r="F301" s="40" t="s">
        <v>1571</v>
      </c>
      <c r="G301" s="40"/>
      <c r="H301" s="99">
        <f>FLOOR(H300*0.15,0.01)</f>
        <v>2310.3200000000002</v>
      </c>
    </row>
    <row r="302" spans="1:8" ht="20.100000000000001" customHeight="1">
      <c r="A302" s="27" t="s">
        <v>3197</v>
      </c>
      <c r="B302" s="99">
        <f>+H302</f>
        <v>17712.490000000002</v>
      </c>
      <c r="C302" s="1" t="s">
        <v>3198</v>
      </c>
      <c r="F302" s="40" t="s">
        <v>1593</v>
      </c>
      <c r="G302" s="40"/>
      <c r="H302" s="99">
        <f>SUM(H300:H301)</f>
        <v>17712.490000000002</v>
      </c>
    </row>
    <row r="303" spans="1:8" ht="19.5">
      <c r="A303" s="262">
        <f>+A287+1</f>
        <v>27</v>
      </c>
      <c r="B303" s="1567" t="s">
        <v>1527</v>
      </c>
      <c r="C303" s="1567"/>
      <c r="D303" s="1567"/>
      <c r="E303" s="1567"/>
      <c r="F303" s="1567"/>
      <c r="G303" s="1567"/>
      <c r="H303" s="1567"/>
    </row>
    <row r="304" spans="1:8" ht="19.5">
      <c r="A304" s="588" t="s">
        <v>4017</v>
      </c>
      <c r="B304" s="1567" t="s">
        <v>2358</v>
      </c>
      <c r="C304" s="1567"/>
      <c r="D304" s="1567"/>
      <c r="E304" s="1567"/>
      <c r="F304" s="1567"/>
      <c r="G304" s="1567"/>
      <c r="H304" s="1567"/>
    </row>
    <row r="305" spans="1:8" ht="19.5">
      <c r="A305" s="595"/>
      <c r="B305" s="1567" t="s">
        <v>2359</v>
      </c>
      <c r="C305" s="1567"/>
      <c r="D305" s="1567"/>
      <c r="E305" s="1567"/>
      <c r="F305" s="1567"/>
      <c r="G305" s="1567"/>
      <c r="H305" s="1567"/>
    </row>
    <row r="306" spans="1:8">
      <c r="B306" s="1568" t="s">
        <v>2377</v>
      </c>
      <c r="C306" s="1568"/>
      <c r="D306" s="1568"/>
      <c r="E306" s="1568"/>
      <c r="F306" s="1568"/>
      <c r="G306" s="1568"/>
      <c r="H306" s="1568"/>
    </row>
    <row r="307" spans="1:8" ht="31.5">
      <c r="B307" s="68" t="s">
        <v>3156</v>
      </c>
      <c r="C307" s="68" t="s">
        <v>3157</v>
      </c>
      <c r="D307" s="68" t="s">
        <v>3158</v>
      </c>
      <c r="E307" s="68" t="s">
        <v>3159</v>
      </c>
      <c r="F307" s="68" t="s">
        <v>3160</v>
      </c>
      <c r="G307" s="68" t="s">
        <v>3161</v>
      </c>
      <c r="H307" s="68" t="s">
        <v>1586</v>
      </c>
    </row>
    <row r="308" spans="1:8" ht="17.25">
      <c r="B308" s="1564" t="s">
        <v>1587</v>
      </c>
      <c r="C308" s="58" t="s">
        <v>558</v>
      </c>
      <c r="D308" s="41">
        <v>1.5</v>
      </c>
      <c r="E308" s="55" t="s">
        <v>1589</v>
      </c>
      <c r="F308" s="107">
        <f>'update Rate'!O6</f>
        <v>1330</v>
      </c>
      <c r="G308" s="110">
        <f t="shared" ref="G308:G314" si="3">FLOOR(D308*F308,0.01)</f>
        <v>1995</v>
      </c>
      <c r="H308" s="108"/>
    </row>
    <row r="309" spans="1:8" ht="20.100000000000001" customHeight="1">
      <c r="B309" s="1586"/>
      <c r="C309" s="53" t="s">
        <v>1530</v>
      </c>
      <c r="D309" s="42">
        <v>2.2000000000000002</v>
      </c>
      <c r="E309" s="53" t="s">
        <v>1589</v>
      </c>
      <c r="F309" s="109">
        <f>'update Rate'!O5</f>
        <v>1000</v>
      </c>
      <c r="G309" s="109">
        <f t="shared" si="3"/>
        <v>2200</v>
      </c>
      <c r="H309" s="9"/>
    </row>
    <row r="310" spans="1:8" ht="20.100000000000001" customHeight="1">
      <c r="B310" s="1563"/>
      <c r="C310" s="56" t="s">
        <v>1531</v>
      </c>
      <c r="D310" s="43">
        <v>0.7</v>
      </c>
      <c r="E310" s="56" t="s">
        <v>1589</v>
      </c>
      <c r="F310" s="63">
        <f>'update Rate'!O5</f>
        <v>1000</v>
      </c>
      <c r="G310" s="63">
        <f t="shared" si="3"/>
        <v>700</v>
      </c>
      <c r="H310" s="123">
        <f>SUM(G308+G309+G310)</f>
        <v>4895</v>
      </c>
    </row>
    <row r="311" spans="1:8" ht="20.100000000000001" customHeight="1">
      <c r="B311" s="1564" t="s">
        <v>2185</v>
      </c>
      <c r="C311" s="55" t="s">
        <v>1532</v>
      </c>
      <c r="D311" s="45">
        <v>530</v>
      </c>
      <c r="E311" s="55" t="s">
        <v>749</v>
      </c>
      <c r="F311" s="110">
        <f>'update Rate'!O12</f>
        <v>16.507999999999999</v>
      </c>
      <c r="G311" s="110">
        <f t="shared" si="3"/>
        <v>8749.24</v>
      </c>
      <c r="H311" s="110"/>
    </row>
    <row r="312" spans="1:8" ht="20.100000000000001" customHeight="1">
      <c r="B312" s="1586"/>
      <c r="C312" s="53" t="s">
        <v>1533</v>
      </c>
      <c r="D312" s="42">
        <v>0.1</v>
      </c>
      <c r="E312" s="53" t="s">
        <v>750</v>
      </c>
      <c r="F312" s="109">
        <f>'update Rate'!O16</f>
        <v>13030.999999999998</v>
      </c>
      <c r="G312" s="109">
        <f t="shared" si="3"/>
        <v>1303.1000000000001</v>
      </c>
      <c r="H312" s="9"/>
    </row>
    <row r="313" spans="1:8" ht="20.100000000000001" customHeight="1">
      <c r="B313" s="1586"/>
      <c r="C313" s="53" t="s">
        <v>747</v>
      </c>
      <c r="D313" s="42">
        <v>0.27</v>
      </c>
      <c r="E313" s="53" t="s">
        <v>2378</v>
      </c>
      <c r="F313" s="109">
        <f>'update Rate'!O9</f>
        <v>3389.76</v>
      </c>
      <c r="G313" s="109">
        <f t="shared" si="3"/>
        <v>915.23</v>
      </c>
      <c r="H313" s="109"/>
    </row>
    <row r="314" spans="1:8" ht="20.100000000000001" customHeight="1">
      <c r="B314" s="582"/>
      <c r="C314" s="56" t="s">
        <v>3525</v>
      </c>
      <c r="D314" s="43">
        <v>120</v>
      </c>
      <c r="E314" s="39" t="s">
        <v>3526</v>
      </c>
      <c r="F314" s="63">
        <f>'update Rate'!O486</f>
        <v>0.28000000000000003</v>
      </c>
      <c r="G314" s="63">
        <f t="shared" si="3"/>
        <v>33.6</v>
      </c>
      <c r="H314" s="63">
        <f>SUM(G311:G314)</f>
        <v>11001.17</v>
      </c>
    </row>
    <row r="315" spans="1:8" ht="20.100000000000001" customHeight="1">
      <c r="B315" s="62"/>
      <c r="C315" s="64" t="s">
        <v>748</v>
      </c>
      <c r="D315" s="94" t="s">
        <v>3437</v>
      </c>
      <c r="E315" s="95"/>
      <c r="F315" s="95"/>
      <c r="G315" s="148"/>
      <c r="H315" s="63">
        <f>INT(G310*0.03*100)/100</f>
        <v>21</v>
      </c>
    </row>
    <row r="316" spans="1:8" ht="20.100000000000001" customHeight="1">
      <c r="F316" s="40" t="s">
        <v>1590</v>
      </c>
      <c r="G316" s="40"/>
      <c r="H316" s="99">
        <f>SUM(H310:H315)</f>
        <v>15917.17</v>
      </c>
    </row>
    <row r="317" spans="1:8" ht="20.100000000000001" customHeight="1">
      <c r="B317" s="1" t="s">
        <v>3440</v>
      </c>
      <c r="F317" s="40" t="s">
        <v>1571</v>
      </c>
      <c r="G317" s="40"/>
      <c r="H317" s="99">
        <f>FLOOR(H316*0.15,0.01)</f>
        <v>2387.5700000000002</v>
      </c>
    </row>
    <row r="318" spans="1:8" ht="20.100000000000001" customHeight="1">
      <c r="A318" s="27" t="s">
        <v>3197</v>
      </c>
      <c r="B318" s="99">
        <f>+H318</f>
        <v>18304.740000000002</v>
      </c>
      <c r="C318" s="1" t="s">
        <v>3198</v>
      </c>
      <c r="F318" s="40" t="s">
        <v>1593</v>
      </c>
      <c r="G318" s="40"/>
      <c r="H318" s="99">
        <f>SUM(H316:H317)</f>
        <v>18304.740000000002</v>
      </c>
    </row>
    <row r="319" spans="1:8" ht="20.100000000000001" customHeight="1"/>
    <row r="320" spans="1:8" ht="19.5">
      <c r="A320" s="262">
        <f>A303+1</f>
        <v>28</v>
      </c>
      <c r="B320" s="1567" t="s">
        <v>752</v>
      </c>
      <c r="C320" s="1567"/>
      <c r="D320" s="1567"/>
      <c r="E320" s="1567"/>
      <c r="F320" s="1567"/>
      <c r="G320" s="1567"/>
      <c r="H320" s="1567"/>
    </row>
    <row r="321" spans="1:8" ht="19.5">
      <c r="A321" s="588" t="s">
        <v>4017</v>
      </c>
      <c r="B321" s="1588" t="s">
        <v>2771</v>
      </c>
      <c r="C321" s="1567"/>
      <c r="D321" s="1567"/>
      <c r="E321" s="1567"/>
      <c r="F321" s="1567"/>
      <c r="G321" s="1567"/>
      <c r="H321" s="1567"/>
    </row>
    <row r="322" spans="1:8" ht="19.5">
      <c r="A322" s="595"/>
      <c r="B322" s="1567" t="s">
        <v>2359</v>
      </c>
      <c r="C322" s="1567"/>
      <c r="D322" s="1567"/>
      <c r="E322" s="1567"/>
      <c r="F322" s="1567"/>
      <c r="G322" s="1567"/>
      <c r="H322" s="1567"/>
    </row>
    <row r="323" spans="1:8">
      <c r="B323" s="1568" t="s">
        <v>2377</v>
      </c>
      <c r="C323" s="1568"/>
      <c r="D323" s="1568"/>
      <c r="E323" s="1568"/>
      <c r="F323" s="1568"/>
      <c r="G323" s="1568"/>
      <c r="H323" s="1568"/>
    </row>
    <row r="324" spans="1:8" ht="31.5">
      <c r="B324" s="68" t="s">
        <v>3156</v>
      </c>
      <c r="C324" s="68" t="s">
        <v>3157</v>
      </c>
      <c r="D324" s="68" t="s">
        <v>3158</v>
      </c>
      <c r="E324" s="68" t="s">
        <v>3159</v>
      </c>
      <c r="F324" s="68" t="s">
        <v>3160</v>
      </c>
      <c r="G324" s="68" t="s">
        <v>3161</v>
      </c>
      <c r="H324" s="68" t="s">
        <v>1586</v>
      </c>
    </row>
    <row r="325" spans="1:8" ht="17.25">
      <c r="B325" s="1564" t="s">
        <v>1587</v>
      </c>
      <c r="C325" s="58" t="s">
        <v>558</v>
      </c>
      <c r="D325" s="41">
        <v>1.5</v>
      </c>
      <c r="E325" s="55" t="s">
        <v>1589</v>
      </c>
      <c r="F325" s="107">
        <f>'update Rate'!O6</f>
        <v>1330</v>
      </c>
      <c r="G325" s="110">
        <f t="shared" ref="G325:G331" si="4">FLOOR(D325*F325,0.01)</f>
        <v>1995</v>
      </c>
      <c r="H325" s="108"/>
    </row>
    <row r="326" spans="1:8" ht="17.25">
      <c r="B326" s="1586"/>
      <c r="C326" s="53" t="s">
        <v>1530</v>
      </c>
      <c r="D326" s="42">
        <v>2.2000000000000002</v>
      </c>
      <c r="E326" s="53" t="s">
        <v>1589</v>
      </c>
      <c r="F326" s="109">
        <f>'update Rate'!O5</f>
        <v>1000</v>
      </c>
      <c r="G326" s="109">
        <f t="shared" si="4"/>
        <v>2200</v>
      </c>
      <c r="H326" s="9"/>
    </row>
    <row r="327" spans="1:8" ht="17.25">
      <c r="B327" s="1563"/>
      <c r="C327" s="56" t="s">
        <v>1531</v>
      </c>
      <c r="D327" s="43">
        <v>0.2</v>
      </c>
      <c r="E327" s="56" t="s">
        <v>1589</v>
      </c>
      <c r="F327" s="63">
        <f>'update Rate'!O5</f>
        <v>1000</v>
      </c>
      <c r="G327" s="63">
        <f t="shared" si="4"/>
        <v>200</v>
      </c>
      <c r="H327" s="123">
        <f>SUM(G325+G326+G327)</f>
        <v>4395</v>
      </c>
    </row>
    <row r="328" spans="1:8" ht="20.100000000000001" customHeight="1">
      <c r="B328" s="1564" t="s">
        <v>2185</v>
      </c>
      <c r="C328" s="55" t="s">
        <v>1532</v>
      </c>
      <c r="D328" s="45">
        <v>530</v>
      </c>
      <c r="E328" s="55" t="s">
        <v>749</v>
      </c>
      <c r="F328" s="110">
        <f>'update Rate'!O12</f>
        <v>16.507999999999999</v>
      </c>
      <c r="G328" s="110">
        <f t="shared" si="4"/>
        <v>8749.24</v>
      </c>
      <c r="H328" s="108"/>
    </row>
    <row r="329" spans="1:8" ht="20.100000000000001" customHeight="1">
      <c r="B329" s="1586"/>
      <c r="C329" s="53" t="s">
        <v>1533</v>
      </c>
      <c r="D329" s="42">
        <v>7.0000000000000007E-2</v>
      </c>
      <c r="E329" s="53" t="s">
        <v>750</v>
      </c>
      <c r="F329" s="109">
        <f>'update Rate'!O16</f>
        <v>13030.999999999998</v>
      </c>
      <c r="G329" s="109">
        <f t="shared" si="4"/>
        <v>912.17000000000007</v>
      </c>
      <c r="H329" s="9"/>
    </row>
    <row r="330" spans="1:8" ht="20.100000000000001" customHeight="1">
      <c r="B330" s="1586"/>
      <c r="C330" s="53" t="s">
        <v>747</v>
      </c>
      <c r="D330" s="42">
        <v>0.3</v>
      </c>
      <c r="E330" s="53" t="s">
        <v>2378</v>
      </c>
      <c r="F330" s="109">
        <f>'update Rate'!O9</f>
        <v>3389.76</v>
      </c>
      <c r="G330" s="109">
        <f t="shared" si="4"/>
        <v>1016.9200000000001</v>
      </c>
      <c r="H330" s="9"/>
    </row>
    <row r="331" spans="1:8" ht="20.100000000000001" customHeight="1">
      <c r="B331" s="1586"/>
      <c r="C331" s="56" t="s">
        <v>3525</v>
      </c>
      <c r="D331" s="43">
        <v>100</v>
      </c>
      <c r="E331" s="56" t="s">
        <v>3526</v>
      </c>
      <c r="F331" s="63">
        <f>'update Rate'!O486</f>
        <v>0.28000000000000003</v>
      </c>
      <c r="G331" s="63">
        <f t="shared" si="4"/>
        <v>28</v>
      </c>
      <c r="H331" s="63">
        <f>SUM(G328:G331)</f>
        <v>10706.33</v>
      </c>
    </row>
    <row r="332" spans="1:8" ht="20.100000000000001" customHeight="1">
      <c r="B332" s="62"/>
      <c r="C332" s="64" t="s">
        <v>748</v>
      </c>
      <c r="D332" s="94" t="s">
        <v>3437</v>
      </c>
      <c r="E332" s="95"/>
      <c r="F332" s="95"/>
      <c r="G332" s="149"/>
      <c r="H332" s="123">
        <f>INT(G327*0.03*100)/100</f>
        <v>6</v>
      </c>
    </row>
    <row r="333" spans="1:8" ht="20.100000000000001" customHeight="1">
      <c r="F333" s="40" t="s">
        <v>1590</v>
      </c>
      <c r="G333" s="103"/>
      <c r="H333" s="99">
        <f>SUM(H327:H332)</f>
        <v>15107.33</v>
      </c>
    </row>
    <row r="334" spans="1:8" ht="15.75">
      <c r="B334" s="1" t="s">
        <v>3440</v>
      </c>
      <c r="F334" s="40" t="s">
        <v>1571</v>
      </c>
      <c r="G334" s="103"/>
      <c r="H334" s="99">
        <f>FLOOR(H333*0.15,0.01)</f>
        <v>2266.09</v>
      </c>
    </row>
    <row r="335" spans="1:8" ht="20.100000000000001" customHeight="1">
      <c r="A335" s="27" t="s">
        <v>3197</v>
      </c>
      <c r="B335" s="99">
        <f>+H335</f>
        <v>17373.419999999998</v>
      </c>
      <c r="C335" s="1" t="s">
        <v>3198</v>
      </c>
      <c r="F335" s="40" t="s">
        <v>1593</v>
      </c>
      <c r="G335" s="103"/>
      <c r="H335" s="99">
        <f>SUM(H333:H334)</f>
        <v>17373.419999999998</v>
      </c>
    </row>
    <row r="336" spans="1:8">
      <c r="H336" s="19"/>
    </row>
    <row r="337" spans="1:8" ht="19.5">
      <c r="A337" s="262">
        <f>+A320+1</f>
        <v>29</v>
      </c>
      <c r="B337" s="1567" t="s">
        <v>2366</v>
      </c>
      <c r="C337" s="1567"/>
      <c r="D337" s="1567"/>
      <c r="E337" s="1567"/>
      <c r="F337" s="1567"/>
      <c r="G337" s="1567"/>
      <c r="H337" s="1567"/>
    </row>
    <row r="338" spans="1:8" ht="19.5">
      <c r="A338" s="588" t="s">
        <v>4017</v>
      </c>
      <c r="B338" s="1567" t="s">
        <v>2771</v>
      </c>
      <c r="C338" s="1567"/>
      <c r="D338" s="1567"/>
      <c r="E338" s="1567"/>
      <c r="F338" s="1567"/>
      <c r="G338" s="1567"/>
      <c r="H338" s="1567"/>
    </row>
    <row r="339" spans="1:8" ht="19.5">
      <c r="A339" s="595"/>
      <c r="B339" s="1567" t="s">
        <v>2359</v>
      </c>
      <c r="C339" s="1567"/>
      <c r="D339" s="1567"/>
      <c r="E339" s="1567"/>
      <c r="F339" s="1567"/>
      <c r="G339" s="1567"/>
      <c r="H339" s="1567"/>
    </row>
    <row r="340" spans="1:8">
      <c r="B340" s="1568" t="s">
        <v>2377</v>
      </c>
      <c r="C340" s="1568"/>
      <c r="D340" s="1568"/>
      <c r="E340" s="1568"/>
      <c r="F340" s="1568"/>
      <c r="G340" s="1568"/>
      <c r="H340" s="1568"/>
    </row>
    <row r="341" spans="1:8" ht="30" customHeight="1">
      <c r="B341" s="68" t="s">
        <v>3156</v>
      </c>
      <c r="C341" s="68" t="s">
        <v>3157</v>
      </c>
      <c r="D341" s="68" t="s">
        <v>3158</v>
      </c>
      <c r="E341" s="68" t="s">
        <v>3159</v>
      </c>
      <c r="F341" s="68" t="s">
        <v>3160</v>
      </c>
      <c r="G341" s="68" t="s">
        <v>3161</v>
      </c>
      <c r="H341" s="68" t="s">
        <v>1586</v>
      </c>
    </row>
    <row r="342" spans="1:8" ht="20.100000000000001" customHeight="1">
      <c r="B342" s="1564" t="s">
        <v>1587</v>
      </c>
      <c r="C342" s="58" t="s">
        <v>558</v>
      </c>
      <c r="D342" s="41">
        <v>1.5</v>
      </c>
      <c r="E342" s="55" t="s">
        <v>1589</v>
      </c>
      <c r="F342" s="107">
        <f>'update Rate'!O6</f>
        <v>1330</v>
      </c>
      <c r="G342" s="110">
        <f t="shared" ref="G342:G348" si="5">FLOOR(D342*F342,0.01)</f>
        <v>1995</v>
      </c>
      <c r="H342" s="108"/>
    </row>
    <row r="343" spans="1:8" ht="20.100000000000001" customHeight="1">
      <c r="B343" s="1586"/>
      <c r="C343" s="53" t="s">
        <v>1530</v>
      </c>
      <c r="D343" s="42">
        <v>2.2000000000000002</v>
      </c>
      <c r="E343" s="53" t="s">
        <v>1589</v>
      </c>
      <c r="F343" s="109">
        <f>'update Rate'!O5</f>
        <v>1000</v>
      </c>
      <c r="G343" s="109">
        <f t="shared" si="5"/>
        <v>2200</v>
      </c>
      <c r="H343" s="9"/>
    </row>
    <row r="344" spans="1:8" ht="20.100000000000001" customHeight="1">
      <c r="B344" s="1563"/>
      <c r="C344" s="56" t="s">
        <v>1531</v>
      </c>
      <c r="D344" s="43">
        <v>0.7</v>
      </c>
      <c r="E344" s="56" t="s">
        <v>1589</v>
      </c>
      <c r="F344" s="63">
        <f>'update Rate'!O5</f>
        <v>1000</v>
      </c>
      <c r="G344" s="63">
        <f t="shared" si="5"/>
        <v>700</v>
      </c>
      <c r="H344" s="123">
        <f>SUM(G342+G343+G344)</f>
        <v>4895</v>
      </c>
    </row>
    <row r="345" spans="1:8" ht="20.100000000000001" customHeight="1">
      <c r="B345" s="1564" t="s">
        <v>2185</v>
      </c>
      <c r="C345" s="55" t="s">
        <v>1532</v>
      </c>
      <c r="D345" s="45">
        <v>530</v>
      </c>
      <c r="E345" s="55" t="s">
        <v>749</v>
      </c>
      <c r="F345" s="110">
        <f>'update Rate'!O12</f>
        <v>16.507999999999999</v>
      </c>
      <c r="G345" s="110">
        <f t="shared" si="5"/>
        <v>8749.24</v>
      </c>
      <c r="H345" s="108"/>
    </row>
    <row r="346" spans="1:8" ht="20.100000000000001" customHeight="1">
      <c r="B346" s="1586"/>
      <c r="C346" s="53" t="s">
        <v>1533</v>
      </c>
      <c r="D346" s="42">
        <v>7.0000000000000007E-2</v>
      </c>
      <c r="E346" s="53" t="s">
        <v>750</v>
      </c>
      <c r="F346" s="109">
        <f>'update Rate'!O16</f>
        <v>13030.999999999998</v>
      </c>
      <c r="G346" s="109">
        <f t="shared" si="5"/>
        <v>912.17000000000007</v>
      </c>
      <c r="H346" s="9"/>
    </row>
    <row r="347" spans="1:8" ht="20.100000000000001" customHeight="1">
      <c r="B347" s="1586"/>
      <c r="C347" s="53" t="s">
        <v>747</v>
      </c>
      <c r="D347" s="42">
        <v>0.3</v>
      </c>
      <c r="E347" s="53" t="s">
        <v>2378</v>
      </c>
      <c r="F347" s="109">
        <f>'update Rate'!O9</f>
        <v>3389.76</v>
      </c>
      <c r="G347" s="109">
        <f t="shared" si="5"/>
        <v>1016.9200000000001</v>
      </c>
      <c r="H347" s="9"/>
    </row>
    <row r="348" spans="1:8" ht="20.100000000000001" customHeight="1">
      <c r="B348" s="1586"/>
      <c r="C348" s="56" t="s">
        <v>3525</v>
      </c>
      <c r="D348" s="43">
        <v>100</v>
      </c>
      <c r="E348" s="56" t="s">
        <v>3526</v>
      </c>
      <c r="F348" s="63">
        <f>'update Rate'!O486</f>
        <v>0.28000000000000003</v>
      </c>
      <c r="G348" s="63">
        <f t="shared" si="5"/>
        <v>28</v>
      </c>
      <c r="H348" s="123">
        <f>SUM(G345:G348)</f>
        <v>10706.33</v>
      </c>
    </row>
    <row r="349" spans="1:8" ht="20.100000000000001" customHeight="1">
      <c r="B349" s="10"/>
      <c r="C349" s="5" t="s">
        <v>748</v>
      </c>
      <c r="D349" s="94" t="s">
        <v>3437</v>
      </c>
      <c r="E349" s="95"/>
      <c r="F349" s="95"/>
      <c r="G349" s="149"/>
      <c r="H349" s="123">
        <f>INT(G344*0.03*100)/100</f>
        <v>21</v>
      </c>
    </row>
    <row r="350" spans="1:8" ht="20.100000000000001" customHeight="1">
      <c r="F350" s="40" t="s">
        <v>1590</v>
      </c>
      <c r="G350" s="103"/>
      <c r="H350" s="99">
        <f>SUM(H344:H349)</f>
        <v>15622.33</v>
      </c>
    </row>
    <row r="351" spans="1:8" ht="20.100000000000001" customHeight="1">
      <c r="B351" s="1" t="s">
        <v>3440</v>
      </c>
      <c r="F351" s="40" t="s">
        <v>1571</v>
      </c>
      <c r="G351" s="103"/>
      <c r="H351" s="99">
        <f>FLOOR(H350*0.15,0.01)</f>
        <v>2343.34</v>
      </c>
    </row>
    <row r="352" spans="1:8" ht="20.100000000000001" customHeight="1">
      <c r="A352" s="27" t="s">
        <v>3197</v>
      </c>
      <c r="B352" s="99">
        <f>+H352</f>
        <v>17965.669999999998</v>
      </c>
      <c r="C352" s="1" t="s">
        <v>3198</v>
      </c>
      <c r="F352" s="40" t="s">
        <v>1593</v>
      </c>
      <c r="G352" s="103"/>
      <c r="H352" s="99">
        <f>SUM(H350:H351)</f>
        <v>17965.669999999998</v>
      </c>
    </row>
    <row r="353" spans="1:8" ht="20.100000000000001" customHeight="1">
      <c r="A353" s="27"/>
      <c r="B353" s="141"/>
      <c r="F353" s="40"/>
      <c r="G353" s="103"/>
      <c r="H353" s="141"/>
    </row>
    <row r="354" spans="1:8" ht="18" customHeight="1">
      <c r="A354" s="262">
        <f>+A337+1</f>
        <v>30</v>
      </c>
      <c r="B354" s="1567" t="s">
        <v>2819</v>
      </c>
      <c r="C354" s="1567"/>
      <c r="D354" s="1567"/>
      <c r="E354" s="1567"/>
      <c r="F354" s="1567"/>
      <c r="G354" s="1567"/>
      <c r="H354" s="1567"/>
    </row>
    <row r="355" spans="1:8" ht="20.100000000000001" customHeight="1">
      <c r="A355" s="588" t="s">
        <v>4021</v>
      </c>
      <c r="B355" s="1567" t="s">
        <v>2820</v>
      </c>
      <c r="C355" s="1567"/>
      <c r="D355" s="1567"/>
      <c r="E355" s="1567"/>
      <c r="F355" s="1567"/>
      <c r="G355" s="1567"/>
      <c r="H355" s="1567"/>
    </row>
    <row r="356" spans="1:8" ht="19.5">
      <c r="A356" s="22" t="s">
        <v>1529</v>
      </c>
      <c r="B356" s="1567" t="s">
        <v>2359</v>
      </c>
      <c r="C356" s="1567"/>
      <c r="D356" s="1567"/>
      <c r="E356" s="1567"/>
      <c r="F356" s="1567"/>
      <c r="G356" s="1567"/>
      <c r="H356" s="1567"/>
    </row>
    <row r="357" spans="1:8">
      <c r="B357" s="1568" t="s">
        <v>2377</v>
      </c>
      <c r="C357" s="1568"/>
      <c r="D357" s="1568"/>
      <c r="E357" s="1568"/>
      <c r="F357" s="1568"/>
      <c r="G357" s="1568"/>
      <c r="H357" s="1568"/>
    </row>
    <row r="358" spans="1:8" ht="31.5">
      <c r="B358" s="68" t="s">
        <v>3156</v>
      </c>
      <c r="C358" s="68" t="s">
        <v>3157</v>
      </c>
      <c r="D358" s="68" t="s">
        <v>3158</v>
      </c>
      <c r="E358" s="68" t="s">
        <v>3159</v>
      </c>
      <c r="F358" s="68" t="s">
        <v>3160</v>
      </c>
      <c r="G358" s="68" t="s">
        <v>3161</v>
      </c>
      <c r="H358" s="68" t="s">
        <v>1586</v>
      </c>
    </row>
    <row r="359" spans="1:8" ht="17.25">
      <c r="B359" s="1564" t="s">
        <v>1587</v>
      </c>
      <c r="C359" s="58" t="s">
        <v>558</v>
      </c>
      <c r="D359" s="41">
        <v>1.5</v>
      </c>
      <c r="E359" s="55" t="s">
        <v>1589</v>
      </c>
      <c r="F359" s="107">
        <f>'update Rate'!O6</f>
        <v>1330</v>
      </c>
      <c r="G359" s="110">
        <f t="shared" ref="G359:G365" si="6">FLOOR(D359*F359,0.01)</f>
        <v>1995</v>
      </c>
      <c r="H359" s="108"/>
    </row>
    <row r="360" spans="1:8" ht="17.25">
      <c r="B360" s="1586"/>
      <c r="C360" s="53" t="s">
        <v>1530</v>
      </c>
      <c r="D360" s="42">
        <v>2.2000000000000002</v>
      </c>
      <c r="E360" s="53" t="s">
        <v>1589</v>
      </c>
      <c r="F360" s="109">
        <f>'update Rate'!O5</f>
        <v>1000</v>
      </c>
      <c r="G360" s="109">
        <f t="shared" si="6"/>
        <v>2200</v>
      </c>
      <c r="H360" s="9"/>
    </row>
    <row r="361" spans="1:8" ht="17.25">
      <c r="B361" s="1563"/>
      <c r="C361" s="56" t="s">
        <v>1531</v>
      </c>
      <c r="D361" s="43">
        <v>0.2</v>
      </c>
      <c r="E361" s="56" t="s">
        <v>1589</v>
      </c>
      <c r="F361" s="63">
        <f>'update Rate'!O5</f>
        <v>1000</v>
      </c>
      <c r="G361" s="63">
        <f t="shared" si="6"/>
        <v>200</v>
      </c>
      <c r="H361" s="123">
        <f>SUM(G359+G360+G361)</f>
        <v>4395</v>
      </c>
    </row>
    <row r="362" spans="1:8" ht="20.100000000000001" customHeight="1">
      <c r="B362" s="74"/>
      <c r="C362" s="55" t="s">
        <v>1532</v>
      </c>
      <c r="D362" s="45">
        <v>560</v>
      </c>
      <c r="E362" s="55" t="s">
        <v>749</v>
      </c>
      <c r="F362" s="110">
        <f>'update Rate'!O11</f>
        <v>15.145</v>
      </c>
      <c r="G362" s="110">
        <f t="shared" si="6"/>
        <v>8481.2000000000007</v>
      </c>
      <c r="H362" s="108"/>
    </row>
    <row r="363" spans="1:8" ht="20.100000000000001" customHeight="1">
      <c r="B363" s="73" t="s">
        <v>2185</v>
      </c>
      <c r="C363" s="53" t="s">
        <v>1533</v>
      </c>
      <c r="D363" s="42">
        <v>0.13</v>
      </c>
      <c r="E363" s="53" t="s">
        <v>750</v>
      </c>
      <c r="F363" s="109">
        <f>'update Rate'!O16</f>
        <v>13030.999999999998</v>
      </c>
      <c r="G363" s="109">
        <f t="shared" si="6"/>
        <v>1694.03</v>
      </c>
      <c r="H363" s="9"/>
    </row>
    <row r="364" spans="1:8" ht="20.100000000000001" customHeight="1">
      <c r="B364" s="73"/>
      <c r="C364" s="53" t="s">
        <v>747</v>
      </c>
      <c r="D364" s="42">
        <v>0.27</v>
      </c>
      <c r="E364" s="53" t="s">
        <v>2378</v>
      </c>
      <c r="F364" s="109">
        <f>'update Rate'!O9</f>
        <v>3389.76</v>
      </c>
      <c r="G364" s="109">
        <f t="shared" si="6"/>
        <v>915.23</v>
      </c>
      <c r="H364" s="9"/>
    </row>
    <row r="365" spans="1:8" ht="20.100000000000001" customHeight="1">
      <c r="B365" s="73"/>
      <c r="C365" s="56" t="s">
        <v>3525</v>
      </c>
      <c r="D365" s="43">
        <v>150</v>
      </c>
      <c r="E365" s="56" t="s">
        <v>3526</v>
      </c>
      <c r="F365" s="63">
        <f>'update Rate'!O486</f>
        <v>0.28000000000000003</v>
      </c>
      <c r="G365" s="63">
        <f t="shared" si="6"/>
        <v>42</v>
      </c>
      <c r="H365" s="123">
        <f>SUM(G362:G365)</f>
        <v>11132.460000000001</v>
      </c>
    </row>
    <row r="366" spans="1:8" ht="20.100000000000001" customHeight="1">
      <c r="B366" s="62"/>
      <c r="C366" s="64" t="s">
        <v>748</v>
      </c>
      <c r="D366" s="1658" t="s">
        <v>3437</v>
      </c>
      <c r="E366" s="1659"/>
      <c r="F366" s="16"/>
      <c r="G366" s="149"/>
      <c r="H366" s="123">
        <f>INT(G361*0.03*100)/100</f>
        <v>6</v>
      </c>
    </row>
    <row r="367" spans="1:8" ht="20.100000000000001" customHeight="1">
      <c r="F367" s="40" t="s">
        <v>1590</v>
      </c>
      <c r="G367" s="103"/>
      <c r="H367" s="99">
        <f>SUM(H361:H366)</f>
        <v>15533.460000000001</v>
      </c>
    </row>
    <row r="368" spans="1:8" ht="15.75">
      <c r="B368" s="1" t="s">
        <v>3440</v>
      </c>
      <c r="F368" s="40" t="s">
        <v>1571</v>
      </c>
      <c r="G368" s="103"/>
      <c r="H368" s="99">
        <f>FLOOR(H367*0.15,0.01)</f>
        <v>2330.0100000000002</v>
      </c>
    </row>
    <row r="369" spans="1:8" ht="20.100000000000001" customHeight="1">
      <c r="A369" s="27" t="s">
        <v>3197</v>
      </c>
      <c r="B369" s="99">
        <f>+H369</f>
        <v>17863.47</v>
      </c>
      <c r="C369" s="1" t="s">
        <v>3198</v>
      </c>
      <c r="F369" s="40" t="s">
        <v>1593</v>
      </c>
      <c r="G369" s="103"/>
      <c r="H369" s="99">
        <f>SUM(H367:H368)</f>
        <v>17863.47</v>
      </c>
    </row>
    <row r="371" spans="1:8" ht="19.5">
      <c r="A371" s="262">
        <f>+A354+1</f>
        <v>31</v>
      </c>
      <c r="B371" s="1567" t="s">
        <v>1961</v>
      </c>
      <c r="C371" s="1567"/>
      <c r="D371" s="1567"/>
      <c r="E371" s="1567"/>
      <c r="F371" s="1567"/>
      <c r="G371" s="1567"/>
      <c r="H371" s="1567"/>
    </row>
    <row r="372" spans="1:8" ht="19.5">
      <c r="A372" s="588" t="s">
        <v>4021</v>
      </c>
      <c r="B372" s="1567" t="s">
        <v>2820</v>
      </c>
      <c r="C372" s="1567"/>
      <c r="D372" s="1567"/>
      <c r="E372" s="1567"/>
      <c r="F372" s="1567"/>
      <c r="G372" s="1567"/>
      <c r="H372" s="1567"/>
    </row>
    <row r="373" spans="1:8" ht="19.5">
      <c r="A373" s="22" t="s">
        <v>1528</v>
      </c>
      <c r="B373" s="1567" t="s">
        <v>2359</v>
      </c>
      <c r="C373" s="1567"/>
      <c r="D373" s="1567"/>
      <c r="E373" s="1567"/>
      <c r="F373" s="1567"/>
      <c r="G373" s="1567"/>
      <c r="H373" s="1567"/>
    </row>
    <row r="374" spans="1:8">
      <c r="B374" s="1568" t="s">
        <v>2377</v>
      </c>
      <c r="C374" s="1568"/>
      <c r="D374" s="1568"/>
      <c r="E374" s="1568"/>
      <c r="F374" s="1568"/>
      <c r="G374" s="1568"/>
      <c r="H374" s="1568"/>
    </row>
    <row r="375" spans="1:8" ht="31.5">
      <c r="B375" s="68" t="s">
        <v>3156</v>
      </c>
      <c r="C375" s="68" t="s">
        <v>3157</v>
      </c>
      <c r="D375" s="68" t="s">
        <v>3158</v>
      </c>
      <c r="E375" s="68" t="s">
        <v>3159</v>
      </c>
      <c r="F375" s="68" t="s">
        <v>3160</v>
      </c>
      <c r="G375" s="68" t="s">
        <v>3161</v>
      </c>
      <c r="H375" s="68" t="s">
        <v>1586</v>
      </c>
    </row>
    <row r="376" spans="1:8" ht="17.25">
      <c r="B376" s="1564" t="s">
        <v>1587</v>
      </c>
      <c r="C376" s="58" t="s">
        <v>558</v>
      </c>
      <c r="D376" s="41">
        <v>1.5</v>
      </c>
      <c r="E376" s="55" t="s">
        <v>1589</v>
      </c>
      <c r="F376" s="107">
        <f>'update Rate'!O6</f>
        <v>1330</v>
      </c>
      <c r="G376" s="110">
        <f t="shared" ref="G376:G382" si="7">FLOOR(D376*F376,0.01)</f>
        <v>1995</v>
      </c>
      <c r="H376" s="108"/>
    </row>
    <row r="377" spans="1:8" ht="20.100000000000001" customHeight="1">
      <c r="B377" s="1586"/>
      <c r="C377" s="53" t="s">
        <v>1530</v>
      </c>
      <c r="D377" s="42">
        <v>2.2000000000000002</v>
      </c>
      <c r="E377" s="53" t="s">
        <v>1589</v>
      </c>
      <c r="F377" s="109">
        <f>'update Rate'!O5</f>
        <v>1000</v>
      </c>
      <c r="G377" s="109">
        <f t="shared" si="7"/>
        <v>2200</v>
      </c>
      <c r="H377" s="9"/>
    </row>
    <row r="378" spans="1:8" ht="20.100000000000001" customHeight="1">
      <c r="B378" s="1563"/>
      <c r="C378" s="56" t="s">
        <v>1531</v>
      </c>
      <c r="D378" s="43">
        <v>0.7</v>
      </c>
      <c r="E378" s="56" t="s">
        <v>1589</v>
      </c>
      <c r="F378" s="63">
        <f>'update Rate'!O5</f>
        <v>1000</v>
      </c>
      <c r="G378" s="63">
        <f t="shared" si="7"/>
        <v>700</v>
      </c>
      <c r="H378" s="121">
        <f>SUM(G376+G377+G378)</f>
        <v>4895</v>
      </c>
    </row>
    <row r="379" spans="1:8" ht="20.100000000000001" customHeight="1">
      <c r="B379" s="74"/>
      <c r="C379" s="55" t="s">
        <v>1532</v>
      </c>
      <c r="D379" s="45">
        <v>560</v>
      </c>
      <c r="E379" s="55" t="s">
        <v>749</v>
      </c>
      <c r="F379" s="110">
        <f>'update Rate'!O11</f>
        <v>15.145</v>
      </c>
      <c r="G379" s="110">
        <f t="shared" si="7"/>
        <v>8481.2000000000007</v>
      </c>
      <c r="H379" s="108"/>
    </row>
    <row r="380" spans="1:8" ht="20.100000000000001" customHeight="1">
      <c r="B380" s="53" t="s">
        <v>2185</v>
      </c>
      <c r="C380" s="53" t="s">
        <v>1533</v>
      </c>
      <c r="D380" s="42">
        <v>0.13</v>
      </c>
      <c r="E380" s="53" t="s">
        <v>750</v>
      </c>
      <c r="F380" s="109">
        <f>'update Rate'!O16</f>
        <v>13030.999999999998</v>
      </c>
      <c r="G380" s="109">
        <f t="shared" si="7"/>
        <v>1694.03</v>
      </c>
      <c r="H380" s="9"/>
    </row>
    <row r="381" spans="1:8" ht="20.100000000000001" customHeight="1">
      <c r="B381" s="53"/>
      <c r="C381" s="53" t="s">
        <v>747</v>
      </c>
      <c r="D381" s="42">
        <v>0.27</v>
      </c>
      <c r="E381" s="53" t="s">
        <v>2378</v>
      </c>
      <c r="F381" s="109">
        <f>'update Rate'!O9</f>
        <v>3389.76</v>
      </c>
      <c r="G381" s="109">
        <f t="shared" si="7"/>
        <v>915.23</v>
      </c>
      <c r="H381" s="9"/>
    </row>
    <row r="382" spans="1:8" ht="20.100000000000001" customHeight="1">
      <c r="B382" s="73"/>
      <c r="C382" s="56" t="s">
        <v>3525</v>
      </c>
      <c r="D382" s="43">
        <v>150</v>
      </c>
      <c r="E382" s="56" t="s">
        <v>3526</v>
      </c>
      <c r="F382" s="63">
        <f>'update Rate'!O486</f>
        <v>0.28000000000000003</v>
      </c>
      <c r="G382" s="63">
        <f t="shared" si="7"/>
        <v>42</v>
      </c>
      <c r="H382" s="123">
        <f>SUM(G379:G382)</f>
        <v>11132.460000000001</v>
      </c>
    </row>
    <row r="383" spans="1:8" ht="20.100000000000001" customHeight="1">
      <c r="B383" s="62"/>
      <c r="C383" s="64" t="s">
        <v>748</v>
      </c>
      <c r="D383" s="1658" t="s">
        <v>3437</v>
      </c>
      <c r="E383" s="1659"/>
      <c r="F383" s="16"/>
      <c r="G383" s="149"/>
      <c r="H383" s="123">
        <f>INT(G378*0.03*100)/100</f>
        <v>21</v>
      </c>
    </row>
    <row r="384" spans="1:8" ht="20.100000000000001" customHeight="1">
      <c r="E384" s="40"/>
      <c r="F384" s="40" t="s">
        <v>1590</v>
      </c>
      <c r="G384" s="103"/>
      <c r="H384" s="99">
        <f>SUM(H378:H383)</f>
        <v>16048.460000000001</v>
      </c>
    </row>
    <row r="385" spans="1:8" ht="20.100000000000001" customHeight="1">
      <c r="B385" s="1" t="s">
        <v>3440</v>
      </c>
      <c r="E385" s="40"/>
      <c r="F385" s="40" t="s">
        <v>1571</v>
      </c>
      <c r="G385" s="103"/>
      <c r="H385" s="99">
        <f>FLOOR(H384*0.15,0.01)</f>
        <v>2407.2600000000002</v>
      </c>
    </row>
    <row r="386" spans="1:8" ht="20.100000000000001" customHeight="1">
      <c r="A386" s="27" t="s">
        <v>3197</v>
      </c>
      <c r="B386" s="99">
        <f>+H386</f>
        <v>18455.72</v>
      </c>
      <c r="C386" s="1" t="s">
        <v>3198</v>
      </c>
      <c r="E386" s="40"/>
      <c r="F386" s="40" t="s">
        <v>1593</v>
      </c>
      <c r="G386" s="103"/>
      <c r="H386" s="99">
        <f>SUM(H384:H385)</f>
        <v>18455.72</v>
      </c>
    </row>
    <row r="387" spans="1:8" ht="20.100000000000001" customHeight="1">
      <c r="E387" s="40"/>
      <c r="F387" s="40"/>
      <c r="G387" s="40"/>
    </row>
    <row r="388" spans="1:8" ht="20.100000000000001" customHeight="1">
      <c r="A388" s="262">
        <f>+A371+1</f>
        <v>32</v>
      </c>
      <c r="B388" s="1567" t="s">
        <v>2819</v>
      </c>
      <c r="C388" s="1567"/>
      <c r="D388" s="1567"/>
      <c r="E388" s="1567"/>
      <c r="F388" s="1567"/>
      <c r="G388" s="1567"/>
      <c r="H388" s="1567"/>
    </row>
    <row r="389" spans="1:8" ht="20.100000000000001" customHeight="1">
      <c r="A389" s="588" t="s">
        <v>4021</v>
      </c>
      <c r="B389" s="1567" t="s">
        <v>2358</v>
      </c>
      <c r="C389" s="1567"/>
      <c r="D389" s="1567"/>
      <c r="E389" s="1567"/>
      <c r="F389" s="1567"/>
      <c r="G389" s="1567"/>
      <c r="H389" s="1567"/>
    </row>
    <row r="390" spans="1:8" ht="20.100000000000001" customHeight="1">
      <c r="A390" s="22" t="s">
        <v>1529</v>
      </c>
      <c r="B390" s="1567" t="s">
        <v>2359</v>
      </c>
      <c r="C390" s="1567"/>
      <c r="D390" s="1567"/>
      <c r="E390" s="1567"/>
      <c r="F390" s="1567"/>
      <c r="G390" s="1567"/>
      <c r="H390" s="1567"/>
    </row>
    <row r="391" spans="1:8">
      <c r="B391" s="1568" t="s">
        <v>2377</v>
      </c>
      <c r="C391" s="1568"/>
      <c r="D391" s="1568"/>
      <c r="E391" s="1568"/>
      <c r="F391" s="1568"/>
      <c r="G391" s="1568"/>
      <c r="H391" s="1568"/>
    </row>
    <row r="392" spans="1:8" ht="31.5">
      <c r="B392" s="68" t="s">
        <v>3156</v>
      </c>
      <c r="C392" s="68" t="s">
        <v>3157</v>
      </c>
      <c r="D392" s="68" t="s">
        <v>3158</v>
      </c>
      <c r="E392" s="68" t="s">
        <v>3159</v>
      </c>
      <c r="F392" s="68" t="s">
        <v>3160</v>
      </c>
      <c r="G392" s="68" t="s">
        <v>3161</v>
      </c>
      <c r="H392" s="68" t="s">
        <v>1586</v>
      </c>
    </row>
    <row r="393" spans="1:8" ht="17.25">
      <c r="B393" s="1564" t="s">
        <v>1587</v>
      </c>
      <c r="C393" s="58" t="s">
        <v>558</v>
      </c>
      <c r="D393" s="41">
        <v>1.5</v>
      </c>
      <c r="E393" s="55" t="s">
        <v>1589</v>
      </c>
      <c r="F393" s="107">
        <f>'update Rate'!O6</f>
        <v>1330</v>
      </c>
      <c r="G393" s="110">
        <f t="shared" ref="G393:G399" si="8">FLOOR(D393*F393,0.01)</f>
        <v>1995</v>
      </c>
      <c r="H393" s="108"/>
    </row>
    <row r="394" spans="1:8" ht="17.25">
      <c r="B394" s="1586"/>
      <c r="C394" s="53" t="s">
        <v>1530</v>
      </c>
      <c r="D394" s="42">
        <v>2.2000000000000002</v>
      </c>
      <c r="E394" s="53" t="s">
        <v>1589</v>
      </c>
      <c r="F394" s="109">
        <f>'update Rate'!O5</f>
        <v>1000</v>
      </c>
      <c r="G394" s="109">
        <f t="shared" si="8"/>
        <v>2200</v>
      </c>
      <c r="H394" s="9"/>
    </row>
    <row r="395" spans="1:8" ht="17.25">
      <c r="B395" s="1563"/>
      <c r="C395" s="56" t="s">
        <v>1531</v>
      </c>
      <c r="D395" s="43">
        <v>0.2</v>
      </c>
      <c r="E395" s="56" t="s">
        <v>1589</v>
      </c>
      <c r="F395" s="63">
        <f>'update Rate'!O5</f>
        <v>1000</v>
      </c>
      <c r="G395" s="63">
        <f t="shared" si="8"/>
        <v>200</v>
      </c>
      <c r="H395" s="121">
        <f>SUM(G393+G394+G395)</f>
        <v>4395</v>
      </c>
    </row>
    <row r="396" spans="1:8" ht="20.100000000000001" customHeight="1">
      <c r="B396" s="74"/>
      <c r="C396" s="55" t="s">
        <v>1532</v>
      </c>
      <c r="D396" s="45">
        <v>560</v>
      </c>
      <c r="E396" s="55" t="s">
        <v>749</v>
      </c>
      <c r="F396" s="110">
        <f>'update Rate'!O11</f>
        <v>15.145</v>
      </c>
      <c r="G396" s="110">
        <f t="shared" si="8"/>
        <v>8481.2000000000007</v>
      </c>
      <c r="H396" s="108"/>
    </row>
    <row r="397" spans="1:8" ht="20.100000000000001" customHeight="1">
      <c r="B397" s="53" t="s">
        <v>2185</v>
      </c>
      <c r="C397" s="53" t="s">
        <v>1533</v>
      </c>
      <c r="D397" s="42">
        <v>0.1</v>
      </c>
      <c r="E397" s="53" t="s">
        <v>750</v>
      </c>
      <c r="F397" s="109">
        <f>'update Rate'!O16</f>
        <v>13030.999999999998</v>
      </c>
      <c r="G397" s="109">
        <f t="shared" si="8"/>
        <v>1303.1000000000001</v>
      </c>
      <c r="H397" s="9"/>
    </row>
    <row r="398" spans="1:8" ht="20.100000000000001" customHeight="1">
      <c r="B398" s="53"/>
      <c r="C398" s="53" t="s">
        <v>747</v>
      </c>
      <c r="D398" s="42">
        <v>0.28000000000000003</v>
      </c>
      <c r="E398" s="53" t="s">
        <v>2378</v>
      </c>
      <c r="F398" s="109">
        <f>'update Rate'!O9</f>
        <v>3389.76</v>
      </c>
      <c r="G398" s="109">
        <f t="shared" si="8"/>
        <v>949.13</v>
      </c>
      <c r="H398" s="9"/>
    </row>
    <row r="399" spans="1:8" ht="20.100000000000001" customHeight="1">
      <c r="B399" s="73"/>
      <c r="C399" s="56" t="s">
        <v>3525</v>
      </c>
      <c r="D399" s="43">
        <v>130</v>
      </c>
      <c r="E399" s="56" t="s">
        <v>3526</v>
      </c>
      <c r="F399" s="63">
        <f>'update Rate'!O486</f>
        <v>0.28000000000000003</v>
      </c>
      <c r="G399" s="63">
        <f t="shared" si="8"/>
        <v>36.4</v>
      </c>
      <c r="H399" s="123">
        <f>SUM(G396:G399)</f>
        <v>10769.83</v>
      </c>
    </row>
    <row r="400" spans="1:8" ht="20.100000000000001" customHeight="1">
      <c r="B400" s="62"/>
      <c r="C400" s="64" t="s">
        <v>748</v>
      </c>
      <c r="D400" s="1658" t="s">
        <v>3437</v>
      </c>
      <c r="E400" s="1659"/>
      <c r="F400" s="16"/>
      <c r="G400" s="149"/>
      <c r="H400" s="123">
        <f>INT(G395*0.03*100)/100</f>
        <v>6</v>
      </c>
    </row>
    <row r="401" spans="1:8" ht="20.100000000000001" customHeight="1">
      <c r="F401" s="40" t="s">
        <v>1590</v>
      </c>
      <c r="G401" s="103"/>
      <c r="H401" s="99">
        <f>SUM(H395:H400)</f>
        <v>15170.83</v>
      </c>
    </row>
    <row r="402" spans="1:8" ht="15.75">
      <c r="B402" s="1" t="s">
        <v>3440</v>
      </c>
      <c r="F402" s="40" t="s">
        <v>1571</v>
      </c>
      <c r="G402" s="103"/>
      <c r="H402" s="99">
        <f>FLOOR(H401*0.15,0.01)</f>
        <v>2275.62</v>
      </c>
    </row>
    <row r="403" spans="1:8" ht="20.100000000000001" customHeight="1">
      <c r="A403" s="27" t="s">
        <v>3197</v>
      </c>
      <c r="B403" s="99">
        <f>+H403</f>
        <v>17446.45</v>
      </c>
      <c r="C403" s="1" t="s">
        <v>3198</v>
      </c>
      <c r="F403" s="40" t="s">
        <v>1593</v>
      </c>
      <c r="G403" s="103"/>
      <c r="H403" s="99">
        <f>SUM(H401:H402)</f>
        <v>17446.45</v>
      </c>
    </row>
    <row r="404" spans="1:8">
      <c r="H404" s="19"/>
    </row>
    <row r="405" spans="1:8" ht="13.5" customHeight="1"/>
    <row r="406" spans="1:8" ht="19.5">
      <c r="A406" s="262">
        <f>+A388+1</f>
        <v>33</v>
      </c>
      <c r="B406" s="1567" t="s">
        <v>1961</v>
      </c>
      <c r="C406" s="1567"/>
      <c r="D406" s="1567"/>
      <c r="E406" s="1567"/>
      <c r="F406" s="1567"/>
      <c r="G406" s="1567"/>
      <c r="H406" s="1567"/>
    </row>
    <row r="407" spans="1:8" ht="19.5">
      <c r="A407" s="588" t="s">
        <v>4021</v>
      </c>
      <c r="B407" s="1588" t="s">
        <v>2358</v>
      </c>
      <c r="C407" s="1567"/>
      <c r="D407" s="1567"/>
      <c r="E407" s="1567"/>
      <c r="F407" s="1567"/>
      <c r="G407" s="1567"/>
      <c r="H407" s="1567"/>
    </row>
    <row r="408" spans="1:8" ht="19.5">
      <c r="A408" s="22" t="s">
        <v>1528</v>
      </c>
      <c r="B408" s="1588" t="s">
        <v>2359</v>
      </c>
      <c r="C408" s="1567"/>
      <c r="D408" s="1567"/>
      <c r="E408" s="1567"/>
      <c r="F408" s="1567"/>
      <c r="G408" s="1567"/>
      <c r="H408" s="1567"/>
    </row>
    <row r="409" spans="1:8">
      <c r="B409" s="1561" t="s">
        <v>2377</v>
      </c>
      <c r="C409" s="1561"/>
      <c r="D409" s="1561"/>
      <c r="E409" s="1561"/>
      <c r="F409" s="1561"/>
      <c r="G409" s="1561"/>
      <c r="H409" s="1561"/>
    </row>
    <row r="410" spans="1:8" ht="31.5">
      <c r="B410" s="68" t="s">
        <v>3156</v>
      </c>
      <c r="C410" s="68" t="s">
        <v>3157</v>
      </c>
      <c r="D410" s="68" t="s">
        <v>3158</v>
      </c>
      <c r="E410" s="68" t="s">
        <v>3159</v>
      </c>
      <c r="F410" s="68" t="s">
        <v>3160</v>
      </c>
      <c r="G410" s="68" t="s">
        <v>3161</v>
      </c>
      <c r="H410" s="68" t="s">
        <v>1586</v>
      </c>
    </row>
    <row r="411" spans="1:8" ht="17.25">
      <c r="B411" s="1564" t="s">
        <v>1587</v>
      </c>
      <c r="C411" s="58" t="s">
        <v>558</v>
      </c>
      <c r="D411" s="41">
        <v>1.5</v>
      </c>
      <c r="E411" s="55" t="s">
        <v>1589</v>
      </c>
      <c r="F411" s="107">
        <f>'update Rate'!O6</f>
        <v>1330</v>
      </c>
      <c r="G411" s="110">
        <f t="shared" ref="G411:G417" si="9">FLOOR(D411*F411,0.01)</f>
        <v>1995</v>
      </c>
      <c r="H411" s="108"/>
    </row>
    <row r="412" spans="1:8" ht="20.100000000000001" customHeight="1">
      <c r="B412" s="1586"/>
      <c r="C412" s="53" t="s">
        <v>1530</v>
      </c>
      <c r="D412" s="42">
        <v>2.2000000000000002</v>
      </c>
      <c r="E412" s="53" t="s">
        <v>1589</v>
      </c>
      <c r="F412" s="109">
        <f>'update Rate'!O5</f>
        <v>1000</v>
      </c>
      <c r="G412" s="109">
        <f t="shared" si="9"/>
        <v>2200</v>
      </c>
      <c r="H412" s="9"/>
    </row>
    <row r="413" spans="1:8" ht="20.100000000000001" customHeight="1">
      <c r="B413" s="1563"/>
      <c r="C413" s="56" t="s">
        <v>1531</v>
      </c>
      <c r="D413" s="43">
        <v>0.7</v>
      </c>
      <c r="E413" s="56" t="s">
        <v>1589</v>
      </c>
      <c r="F413" s="63">
        <f>'update Rate'!O5</f>
        <v>1000</v>
      </c>
      <c r="G413" s="63">
        <f t="shared" si="9"/>
        <v>700</v>
      </c>
      <c r="H413" s="123">
        <f>SUM(G411+G412+G413)</f>
        <v>4895</v>
      </c>
    </row>
    <row r="414" spans="1:8" ht="20.100000000000001" customHeight="1">
      <c r="B414" s="55"/>
      <c r="C414" s="55" t="s">
        <v>1532</v>
      </c>
      <c r="D414" s="45">
        <v>560</v>
      </c>
      <c r="E414" s="55" t="s">
        <v>749</v>
      </c>
      <c r="F414" s="110">
        <f>'update Rate'!O11</f>
        <v>15.145</v>
      </c>
      <c r="G414" s="110">
        <f t="shared" si="9"/>
        <v>8481.2000000000007</v>
      </c>
      <c r="H414" s="108"/>
    </row>
    <row r="415" spans="1:8" ht="20.100000000000001" customHeight="1">
      <c r="B415" s="53" t="s">
        <v>2185</v>
      </c>
      <c r="C415" s="53" t="s">
        <v>1533</v>
      </c>
      <c r="D415" s="42">
        <v>0.1</v>
      </c>
      <c r="E415" s="53" t="s">
        <v>750</v>
      </c>
      <c r="F415" s="109">
        <f>'update Rate'!O16</f>
        <v>13030.999999999998</v>
      </c>
      <c r="G415" s="109">
        <f t="shared" si="9"/>
        <v>1303.1000000000001</v>
      </c>
      <c r="H415" s="9"/>
    </row>
    <row r="416" spans="1:8" ht="20.100000000000001" customHeight="1">
      <c r="B416" s="53"/>
      <c r="C416" s="53" t="s">
        <v>747</v>
      </c>
      <c r="D416" s="42">
        <v>0.28000000000000003</v>
      </c>
      <c r="E416" s="53" t="s">
        <v>2378</v>
      </c>
      <c r="F416" s="109">
        <f>'update Rate'!O9</f>
        <v>3389.76</v>
      </c>
      <c r="G416" s="109">
        <f t="shared" si="9"/>
        <v>949.13</v>
      </c>
      <c r="H416" s="9"/>
    </row>
    <row r="417" spans="1:8" ht="20.100000000000001" customHeight="1">
      <c r="B417" s="53"/>
      <c r="C417" s="56" t="s">
        <v>3525</v>
      </c>
      <c r="D417" s="43">
        <v>130</v>
      </c>
      <c r="E417" s="56" t="s">
        <v>3526</v>
      </c>
      <c r="F417" s="63">
        <f>'update Rate'!O486</f>
        <v>0.28000000000000003</v>
      </c>
      <c r="G417" s="63">
        <f t="shared" si="9"/>
        <v>36.4</v>
      </c>
      <c r="H417" s="123">
        <f>SUM(G414:G417)</f>
        <v>10769.83</v>
      </c>
    </row>
    <row r="418" spans="1:8" ht="20.100000000000001" customHeight="1">
      <c r="B418" s="62"/>
      <c r="C418" s="64" t="s">
        <v>748</v>
      </c>
      <c r="D418" s="1658" t="s">
        <v>3437</v>
      </c>
      <c r="E418" s="1659"/>
      <c r="F418" s="16"/>
      <c r="G418" s="149"/>
      <c r="H418" s="123">
        <f>INT(G413*0.03*100)/100</f>
        <v>21</v>
      </c>
    </row>
    <row r="419" spans="1:8" ht="20.100000000000001" customHeight="1">
      <c r="F419" s="40" t="s">
        <v>1590</v>
      </c>
      <c r="G419" s="103"/>
      <c r="H419" s="99">
        <f>SUM(H413:H418)</f>
        <v>15685.83</v>
      </c>
    </row>
    <row r="420" spans="1:8" ht="20.100000000000001" customHeight="1">
      <c r="B420" s="1" t="s">
        <v>3440</v>
      </c>
      <c r="F420" s="40" t="s">
        <v>1571</v>
      </c>
      <c r="G420" s="103"/>
      <c r="H420" s="99">
        <f>FLOOR(H419*0.15,0.01)</f>
        <v>2352.87</v>
      </c>
    </row>
    <row r="421" spans="1:8" ht="20.100000000000001" customHeight="1">
      <c r="A421" s="27" t="s">
        <v>3197</v>
      </c>
      <c r="B421" s="99">
        <f>+H421</f>
        <v>18038.7</v>
      </c>
      <c r="C421" s="1" t="s">
        <v>3198</v>
      </c>
      <c r="F421" s="40" t="s">
        <v>1593</v>
      </c>
      <c r="G421" s="103"/>
      <c r="H421" s="99">
        <f>SUM(H419:H420)</f>
        <v>18038.7</v>
      </c>
    </row>
    <row r="422" spans="1:8" ht="20.100000000000001" customHeight="1"/>
    <row r="423" spans="1:8" ht="20.100000000000001" customHeight="1">
      <c r="A423" s="262">
        <f>+A406+1</f>
        <v>34</v>
      </c>
      <c r="B423" s="1567" t="s">
        <v>2819</v>
      </c>
      <c r="C423" s="1567"/>
      <c r="D423" s="1567"/>
      <c r="E423" s="1567"/>
      <c r="F423" s="1567"/>
      <c r="G423" s="1567"/>
      <c r="H423" s="1567"/>
    </row>
    <row r="424" spans="1:8" ht="18.75" customHeight="1">
      <c r="A424" s="588" t="s">
        <v>4021</v>
      </c>
      <c r="B424" s="1588" t="s">
        <v>2771</v>
      </c>
      <c r="C424" s="1567"/>
      <c r="D424" s="1567"/>
      <c r="E424" s="1567"/>
      <c r="F424" s="1567"/>
      <c r="G424" s="1567"/>
      <c r="H424" s="1567"/>
    </row>
    <row r="425" spans="1:8" ht="20.25" customHeight="1">
      <c r="A425" s="22" t="s">
        <v>1529</v>
      </c>
      <c r="B425" s="1588" t="s">
        <v>2359</v>
      </c>
      <c r="C425" s="1567"/>
      <c r="D425" s="1567"/>
      <c r="E425" s="1567"/>
      <c r="F425" s="1567"/>
      <c r="G425" s="1567"/>
      <c r="H425" s="1567"/>
    </row>
    <row r="426" spans="1:8">
      <c r="B426" s="1561" t="s">
        <v>2377</v>
      </c>
      <c r="C426" s="1561"/>
      <c r="D426" s="1561"/>
      <c r="E426" s="1561"/>
      <c r="F426" s="1561"/>
      <c r="G426" s="1561"/>
      <c r="H426" s="1561"/>
    </row>
    <row r="427" spans="1:8" ht="31.5">
      <c r="B427" s="68" t="s">
        <v>3156</v>
      </c>
      <c r="C427" s="68" t="s">
        <v>3157</v>
      </c>
      <c r="D427" s="68" t="s">
        <v>3158</v>
      </c>
      <c r="E427" s="68" t="s">
        <v>3159</v>
      </c>
      <c r="F427" s="68" t="s">
        <v>3160</v>
      </c>
      <c r="G427" s="68" t="s">
        <v>3161</v>
      </c>
      <c r="H427" s="68" t="s">
        <v>1586</v>
      </c>
    </row>
    <row r="428" spans="1:8" ht="17.25">
      <c r="B428" s="1564" t="s">
        <v>1587</v>
      </c>
      <c r="C428" s="58" t="s">
        <v>558</v>
      </c>
      <c r="D428" s="41">
        <v>1.5</v>
      </c>
      <c r="E428" s="55" t="s">
        <v>1589</v>
      </c>
      <c r="F428" s="107">
        <f>'update Rate'!O6</f>
        <v>1330</v>
      </c>
      <c r="G428" s="110">
        <f t="shared" ref="G428:G434" si="10">FLOOR(D428*F428,0.01)</f>
        <v>1995</v>
      </c>
      <c r="H428" s="108"/>
    </row>
    <row r="429" spans="1:8" ht="17.25">
      <c r="B429" s="1586"/>
      <c r="C429" s="53" t="s">
        <v>1530</v>
      </c>
      <c r="D429" s="42">
        <v>2.2000000000000002</v>
      </c>
      <c r="E429" s="53" t="s">
        <v>1589</v>
      </c>
      <c r="F429" s="109">
        <f>'update Rate'!O5</f>
        <v>1000</v>
      </c>
      <c r="G429" s="109">
        <f t="shared" si="10"/>
        <v>2200</v>
      </c>
      <c r="H429" s="9"/>
    </row>
    <row r="430" spans="1:8" ht="17.25">
      <c r="B430" s="1563"/>
      <c r="C430" s="56" t="s">
        <v>1531</v>
      </c>
      <c r="D430" s="43">
        <v>0.2</v>
      </c>
      <c r="E430" s="56" t="s">
        <v>1589</v>
      </c>
      <c r="F430" s="63">
        <f>'update Rate'!O5</f>
        <v>1000</v>
      </c>
      <c r="G430" s="63">
        <f t="shared" si="10"/>
        <v>200</v>
      </c>
      <c r="H430" s="123">
        <f>SUM(G428+G429+G430)</f>
        <v>4395</v>
      </c>
    </row>
    <row r="431" spans="1:8" ht="17.25">
      <c r="B431" s="74"/>
      <c r="C431" s="55" t="s">
        <v>1532</v>
      </c>
      <c r="D431" s="45">
        <v>560</v>
      </c>
      <c r="E431" s="55" t="s">
        <v>749</v>
      </c>
      <c r="F431" s="110">
        <f>'update Rate'!O11</f>
        <v>15.145</v>
      </c>
      <c r="G431" s="110">
        <f t="shared" si="10"/>
        <v>8481.2000000000007</v>
      </c>
      <c r="H431" s="108"/>
    </row>
    <row r="432" spans="1:8" ht="17.25">
      <c r="B432" s="53" t="s">
        <v>2185</v>
      </c>
      <c r="C432" s="53" t="s">
        <v>1533</v>
      </c>
      <c r="D432" s="42">
        <v>7.0000000000000007E-2</v>
      </c>
      <c r="E432" s="53" t="s">
        <v>750</v>
      </c>
      <c r="F432" s="109">
        <f>'update Rate'!O16</f>
        <v>13030.999999999998</v>
      </c>
      <c r="G432" s="109">
        <f t="shared" si="10"/>
        <v>912.17000000000007</v>
      </c>
      <c r="H432" s="9"/>
    </row>
    <row r="433" spans="1:8" ht="17.25">
      <c r="B433" s="53"/>
      <c r="C433" s="53" t="s">
        <v>747</v>
      </c>
      <c r="D433" s="42">
        <v>0.3</v>
      </c>
      <c r="E433" s="53" t="s">
        <v>2378</v>
      </c>
      <c r="F433" s="109">
        <f>'update Rate'!O9</f>
        <v>3389.76</v>
      </c>
      <c r="G433" s="109">
        <f t="shared" si="10"/>
        <v>1016.9200000000001</v>
      </c>
      <c r="H433" s="9"/>
    </row>
    <row r="434" spans="1:8" ht="17.25">
      <c r="B434" s="73"/>
      <c r="C434" s="56" t="s">
        <v>3525</v>
      </c>
      <c r="D434" s="43">
        <v>100</v>
      </c>
      <c r="E434" s="56" t="s">
        <v>3526</v>
      </c>
      <c r="F434" s="63">
        <f>'update Rate'!O486</f>
        <v>0.28000000000000003</v>
      </c>
      <c r="G434" s="63">
        <f t="shared" si="10"/>
        <v>28</v>
      </c>
      <c r="H434" s="123">
        <f>SUM(G431:G434)</f>
        <v>10438.290000000001</v>
      </c>
    </row>
    <row r="435" spans="1:8" ht="15.75">
      <c r="B435" s="62"/>
      <c r="C435" s="64" t="s">
        <v>748</v>
      </c>
      <c r="D435" s="1658" t="s">
        <v>3437</v>
      </c>
      <c r="E435" s="1659"/>
      <c r="F435" s="16"/>
      <c r="G435" s="149"/>
      <c r="H435" s="123">
        <f>INT(G430*0.03*100)/100</f>
        <v>6</v>
      </c>
    </row>
    <row r="436" spans="1:8" ht="15.75">
      <c r="E436" s="40"/>
      <c r="F436" s="40" t="s">
        <v>1590</v>
      </c>
      <c r="G436" s="103"/>
      <c r="H436" s="99">
        <f>SUM(H430:H435)</f>
        <v>14839.29</v>
      </c>
    </row>
    <row r="437" spans="1:8" ht="15.75">
      <c r="B437" s="1" t="s">
        <v>3440</v>
      </c>
      <c r="E437" s="40"/>
      <c r="F437" s="40" t="s">
        <v>1571</v>
      </c>
      <c r="G437" s="103"/>
      <c r="H437" s="99">
        <f>FLOOR(H436*0.15,0.01)</f>
        <v>2225.89</v>
      </c>
    </row>
    <row r="438" spans="1:8" ht="15.75">
      <c r="A438" s="27" t="s">
        <v>3197</v>
      </c>
      <c r="B438" s="99">
        <f>+H438</f>
        <v>17065.18</v>
      </c>
      <c r="C438" s="1" t="s">
        <v>3198</v>
      </c>
      <c r="E438" s="40"/>
      <c r="F438" s="40" t="s">
        <v>1593</v>
      </c>
      <c r="G438" s="103"/>
      <c r="H438" s="99">
        <f>SUM(H436:H437)</f>
        <v>17065.18</v>
      </c>
    </row>
    <row r="440" spans="1:8" ht="19.5">
      <c r="A440" s="262">
        <f>+A423+1</f>
        <v>35</v>
      </c>
      <c r="B440" s="1567" t="s">
        <v>1961</v>
      </c>
      <c r="C440" s="1567"/>
      <c r="D440" s="1567"/>
      <c r="E440" s="1567"/>
      <c r="F440" s="1567"/>
      <c r="G440" s="1567"/>
      <c r="H440" s="1567"/>
    </row>
    <row r="441" spans="1:8" ht="19.5">
      <c r="A441" s="588" t="s">
        <v>4021</v>
      </c>
      <c r="B441" s="1567" t="s">
        <v>2771</v>
      </c>
      <c r="C441" s="1567"/>
      <c r="D441" s="1567"/>
      <c r="E441" s="1567"/>
      <c r="F441" s="1567"/>
      <c r="G441" s="1567"/>
      <c r="H441" s="1567"/>
    </row>
    <row r="442" spans="1:8" ht="19.5">
      <c r="A442" s="22" t="s">
        <v>1528</v>
      </c>
      <c r="B442" s="1567" t="s">
        <v>2359</v>
      </c>
      <c r="C442" s="1567"/>
      <c r="D442" s="1567"/>
      <c r="E442" s="1567"/>
      <c r="F442" s="1567"/>
      <c r="G442" s="1567"/>
      <c r="H442" s="1567"/>
    </row>
    <row r="443" spans="1:8">
      <c r="B443" s="1568" t="s">
        <v>2377</v>
      </c>
      <c r="C443" s="1568"/>
      <c r="D443" s="1568"/>
      <c r="E443" s="1568"/>
      <c r="F443" s="1568"/>
      <c r="G443" s="1568"/>
      <c r="H443" s="1568"/>
    </row>
    <row r="444" spans="1:8" ht="31.5">
      <c r="B444" s="68" t="s">
        <v>3156</v>
      </c>
      <c r="C444" s="68" t="s">
        <v>3157</v>
      </c>
      <c r="D444" s="68" t="s">
        <v>3158</v>
      </c>
      <c r="E444" s="68" t="s">
        <v>3159</v>
      </c>
      <c r="F444" s="68" t="s">
        <v>3160</v>
      </c>
      <c r="G444" s="68" t="s">
        <v>3161</v>
      </c>
      <c r="H444" s="68" t="s">
        <v>1586</v>
      </c>
    </row>
    <row r="445" spans="1:8" ht="17.25">
      <c r="B445" s="1564" t="s">
        <v>1587</v>
      </c>
      <c r="C445" s="58" t="s">
        <v>558</v>
      </c>
      <c r="D445" s="41">
        <v>1.5</v>
      </c>
      <c r="E445" s="55" t="s">
        <v>1589</v>
      </c>
      <c r="F445" s="107">
        <f>'update Rate'!O6</f>
        <v>1330</v>
      </c>
      <c r="G445" s="110">
        <f t="shared" ref="G445:G451" si="11">FLOOR(D445*F445,0.01)</f>
        <v>1995</v>
      </c>
      <c r="H445" s="108"/>
    </row>
    <row r="446" spans="1:8" ht="20.100000000000001" customHeight="1">
      <c r="B446" s="1586"/>
      <c r="C446" s="53" t="s">
        <v>1530</v>
      </c>
      <c r="D446" s="42">
        <v>2.2000000000000002</v>
      </c>
      <c r="E446" s="53" t="s">
        <v>1589</v>
      </c>
      <c r="F446" s="109">
        <f>'update Rate'!O5</f>
        <v>1000</v>
      </c>
      <c r="G446" s="109">
        <f t="shared" si="11"/>
        <v>2200</v>
      </c>
      <c r="H446" s="9"/>
    </row>
    <row r="447" spans="1:8" ht="20.100000000000001" customHeight="1">
      <c r="B447" s="1563"/>
      <c r="C447" s="56" t="s">
        <v>1531</v>
      </c>
      <c r="D447" s="43">
        <v>0.7</v>
      </c>
      <c r="E447" s="56" t="s">
        <v>1589</v>
      </c>
      <c r="F447" s="63">
        <f>'update Rate'!O5</f>
        <v>1000</v>
      </c>
      <c r="G447" s="63">
        <f t="shared" si="11"/>
        <v>700</v>
      </c>
      <c r="H447" s="121">
        <f>SUM(G445+G446+G447)</f>
        <v>4895</v>
      </c>
    </row>
    <row r="448" spans="1:8" ht="20.100000000000001" customHeight="1">
      <c r="B448" s="74"/>
      <c r="C448" s="55" t="s">
        <v>1532</v>
      </c>
      <c r="D448" s="45">
        <v>560</v>
      </c>
      <c r="E448" s="55" t="s">
        <v>749</v>
      </c>
      <c r="F448" s="110">
        <f>'update Rate'!O11</f>
        <v>15.145</v>
      </c>
      <c r="G448" s="110">
        <f t="shared" si="11"/>
        <v>8481.2000000000007</v>
      </c>
      <c r="H448" s="108"/>
    </row>
    <row r="449" spans="1:8" ht="20.100000000000001" customHeight="1">
      <c r="B449" s="53" t="s">
        <v>2185</v>
      </c>
      <c r="C449" s="53" t="s">
        <v>1533</v>
      </c>
      <c r="D449" s="42">
        <v>7.0000000000000007E-2</v>
      </c>
      <c r="E449" s="53" t="s">
        <v>750</v>
      </c>
      <c r="F449" s="109">
        <f>'update Rate'!O16</f>
        <v>13030.999999999998</v>
      </c>
      <c r="G449" s="109">
        <f t="shared" si="11"/>
        <v>912.17000000000007</v>
      </c>
      <c r="H449" s="9"/>
    </row>
    <row r="450" spans="1:8" ht="20.100000000000001" customHeight="1">
      <c r="B450" s="53"/>
      <c r="C450" s="53" t="s">
        <v>747</v>
      </c>
      <c r="D450" s="42">
        <v>0.3</v>
      </c>
      <c r="E450" s="53" t="s">
        <v>2378</v>
      </c>
      <c r="F450" s="109">
        <f>'update Rate'!O9</f>
        <v>3389.76</v>
      </c>
      <c r="G450" s="109">
        <f t="shared" si="11"/>
        <v>1016.9200000000001</v>
      </c>
      <c r="H450" s="9"/>
    </row>
    <row r="451" spans="1:8" ht="20.100000000000001" customHeight="1">
      <c r="B451" s="73"/>
      <c r="C451" s="56" t="s">
        <v>3525</v>
      </c>
      <c r="D451" s="43">
        <v>100</v>
      </c>
      <c r="E451" s="56" t="s">
        <v>3526</v>
      </c>
      <c r="F451" s="63">
        <f>'update Rate'!O486</f>
        <v>0.28000000000000003</v>
      </c>
      <c r="G451" s="63">
        <f t="shared" si="11"/>
        <v>28</v>
      </c>
      <c r="H451" s="123">
        <f>SUM(G448:G451)</f>
        <v>10438.290000000001</v>
      </c>
    </row>
    <row r="452" spans="1:8" ht="20.100000000000001" customHeight="1">
      <c r="B452" s="62"/>
      <c r="C452" s="64" t="s">
        <v>748</v>
      </c>
      <c r="D452" s="75" t="s">
        <v>3437</v>
      </c>
      <c r="E452" s="13"/>
      <c r="F452" s="16"/>
      <c r="G452" s="149"/>
      <c r="H452" s="123">
        <f>INT(G447*0.03*100)/100</f>
        <v>21</v>
      </c>
    </row>
    <row r="453" spans="1:8" ht="20.100000000000001" customHeight="1">
      <c r="F453" s="40" t="s">
        <v>1590</v>
      </c>
      <c r="G453" s="103"/>
      <c r="H453" s="99">
        <f>SUM(H447:H452)</f>
        <v>15354.29</v>
      </c>
    </row>
    <row r="454" spans="1:8" ht="20.100000000000001" customHeight="1">
      <c r="B454" s="1" t="s">
        <v>3440</v>
      </c>
      <c r="F454" s="40" t="s">
        <v>1571</v>
      </c>
      <c r="G454" s="103"/>
      <c r="H454" s="99">
        <f>FLOOR((H453*0.15*100)/100,0.01)</f>
        <v>2303.14</v>
      </c>
    </row>
    <row r="455" spans="1:8" ht="20.100000000000001" customHeight="1">
      <c r="A455" s="27" t="s">
        <v>3197</v>
      </c>
      <c r="B455" s="99">
        <f>+H455</f>
        <v>17657.43</v>
      </c>
      <c r="C455" s="1" t="s">
        <v>3198</v>
      </c>
      <c r="F455" s="40" t="s">
        <v>1593</v>
      </c>
      <c r="G455" s="103"/>
      <c r="H455" s="99">
        <f>SUM(H453:H454)</f>
        <v>17657.43</v>
      </c>
    </row>
    <row r="456" spans="1:8" ht="20.100000000000001" customHeight="1">
      <c r="H456" s="19"/>
    </row>
    <row r="457" spans="1:8" ht="19.5">
      <c r="A457" s="262">
        <f>+A440+1</f>
        <v>36</v>
      </c>
      <c r="B457" s="1567" t="s">
        <v>2819</v>
      </c>
      <c r="C457" s="1567"/>
      <c r="D457" s="1567"/>
      <c r="E457" s="1567"/>
      <c r="F457" s="1567"/>
      <c r="G457" s="1567"/>
      <c r="H457" s="1567"/>
    </row>
    <row r="458" spans="1:8" ht="19.5">
      <c r="A458" s="588" t="s">
        <v>4021</v>
      </c>
      <c r="B458" s="1567" t="s">
        <v>1964</v>
      </c>
      <c r="C458" s="1567"/>
      <c r="D458" s="1567"/>
      <c r="E458" s="1567"/>
      <c r="F458" s="1567"/>
      <c r="G458" s="1567"/>
      <c r="H458" s="1567"/>
    </row>
    <row r="459" spans="1:8" ht="19.5">
      <c r="A459" s="22" t="s">
        <v>1529</v>
      </c>
      <c r="B459" s="1567" t="s">
        <v>1965</v>
      </c>
      <c r="C459" s="1567"/>
      <c r="D459" s="1567"/>
      <c r="E459" s="1567"/>
      <c r="F459" s="1567"/>
      <c r="G459" s="1567"/>
      <c r="H459" s="1567"/>
    </row>
    <row r="460" spans="1:8">
      <c r="B460" s="1568" t="s">
        <v>2377</v>
      </c>
      <c r="C460" s="1568"/>
      <c r="D460" s="1568"/>
      <c r="E460" s="1568"/>
      <c r="F460" s="1568"/>
      <c r="G460" s="1568"/>
      <c r="H460" s="1568"/>
    </row>
    <row r="461" spans="1:8" ht="31.5">
      <c r="B461" s="68" t="s">
        <v>3156</v>
      </c>
      <c r="C461" s="68" t="s">
        <v>3157</v>
      </c>
      <c r="D461" s="68" t="s">
        <v>3158</v>
      </c>
      <c r="E461" s="68" t="s">
        <v>3159</v>
      </c>
      <c r="F461" s="68" t="s">
        <v>3160</v>
      </c>
      <c r="G461" s="68" t="s">
        <v>3161</v>
      </c>
      <c r="H461" s="68" t="s">
        <v>1586</v>
      </c>
    </row>
    <row r="462" spans="1:8" ht="16.5">
      <c r="B462" s="1564" t="s">
        <v>1587</v>
      </c>
      <c r="C462" s="58" t="s">
        <v>558</v>
      </c>
      <c r="D462" s="45">
        <v>1</v>
      </c>
      <c r="E462" s="11" t="s">
        <v>1589</v>
      </c>
      <c r="F462" s="107">
        <f>'update Rate'!O6</f>
        <v>1330</v>
      </c>
      <c r="G462" s="110">
        <f t="shared" ref="G462:G467" si="12">FLOOR(D462*F462,0.01)</f>
        <v>1330</v>
      </c>
      <c r="H462" s="108"/>
    </row>
    <row r="463" spans="1:8" ht="17.25">
      <c r="B463" s="1586"/>
      <c r="C463" s="53" t="s">
        <v>1530</v>
      </c>
      <c r="D463" s="42">
        <v>1.7</v>
      </c>
      <c r="E463" s="53" t="s">
        <v>1589</v>
      </c>
      <c r="F463" s="109">
        <f>'update Rate'!O5</f>
        <v>1000</v>
      </c>
      <c r="G463" s="109">
        <f t="shared" si="12"/>
        <v>1700</v>
      </c>
      <c r="H463" s="9"/>
    </row>
    <row r="464" spans="1:8" ht="20.100000000000001" customHeight="1">
      <c r="B464" s="1563"/>
      <c r="C464" s="56" t="s">
        <v>1531</v>
      </c>
      <c r="D464" s="43">
        <v>0.2</v>
      </c>
      <c r="E464" s="56" t="s">
        <v>1589</v>
      </c>
      <c r="F464" s="109">
        <f>'update Rate'!O5</f>
        <v>1000</v>
      </c>
      <c r="G464" s="63">
        <f t="shared" si="12"/>
        <v>200</v>
      </c>
      <c r="H464" s="123">
        <f>SUM(G462+G463+G464)</f>
        <v>3230</v>
      </c>
    </row>
    <row r="465" spans="1:8" ht="20.100000000000001" customHeight="1">
      <c r="B465" s="74"/>
      <c r="C465" s="55" t="s">
        <v>1532</v>
      </c>
      <c r="D465" s="45">
        <v>560</v>
      </c>
      <c r="E465" s="55" t="s">
        <v>749</v>
      </c>
      <c r="F465" s="110">
        <f>'update Rate'!O11</f>
        <v>15.145</v>
      </c>
      <c r="G465" s="110">
        <f t="shared" si="12"/>
        <v>8481.2000000000007</v>
      </c>
      <c r="H465" s="108"/>
    </row>
    <row r="466" spans="1:8" ht="20.100000000000001" customHeight="1">
      <c r="B466" s="73"/>
      <c r="C466" s="53" t="s">
        <v>1966</v>
      </c>
      <c r="D466" s="42">
        <v>0.42</v>
      </c>
      <c r="E466" s="53" t="s">
        <v>2378</v>
      </c>
      <c r="F466" s="109">
        <f>'update Rate'!O18</f>
        <v>318</v>
      </c>
      <c r="G466" s="109">
        <f t="shared" si="12"/>
        <v>133.56</v>
      </c>
      <c r="H466" s="121"/>
    </row>
    <row r="467" spans="1:8" ht="20.100000000000001" customHeight="1">
      <c r="B467" s="53" t="s">
        <v>2185</v>
      </c>
      <c r="C467" s="53" t="s">
        <v>3525</v>
      </c>
      <c r="D467" s="42">
        <v>100</v>
      </c>
      <c r="E467" s="53" t="s">
        <v>3526</v>
      </c>
      <c r="F467" s="63">
        <f>'update Rate'!O486</f>
        <v>0.28000000000000003</v>
      </c>
      <c r="G467" s="109">
        <f t="shared" si="12"/>
        <v>28</v>
      </c>
      <c r="H467" s="123">
        <f>SUM(G465:G467)</f>
        <v>8642.76</v>
      </c>
    </row>
    <row r="468" spans="1:8" ht="20.100000000000001" customHeight="1">
      <c r="B468" s="62"/>
      <c r="C468" s="64" t="s">
        <v>748</v>
      </c>
      <c r="D468" s="1656" t="s">
        <v>4337</v>
      </c>
      <c r="E468" s="1657"/>
      <c r="F468" s="16"/>
      <c r="G468" s="149"/>
      <c r="H468" s="123">
        <f>INT(G464*0.03*100)/100</f>
        <v>6</v>
      </c>
    </row>
    <row r="469" spans="1:8" ht="20.100000000000001" customHeight="1">
      <c r="F469" s="40" t="s">
        <v>1590</v>
      </c>
      <c r="G469" s="125"/>
      <c r="H469" s="99">
        <f>SUM(H464:H468)</f>
        <v>11878.76</v>
      </c>
    </row>
    <row r="470" spans="1:8" ht="15.75">
      <c r="B470" s="1" t="s">
        <v>3440</v>
      </c>
      <c r="F470" s="40" t="s">
        <v>1571</v>
      </c>
      <c r="G470" s="103"/>
      <c r="H470" s="99">
        <f>FLOOR(H469*0.15,0.01)</f>
        <v>1781.81</v>
      </c>
    </row>
    <row r="471" spans="1:8" ht="15.75">
      <c r="A471" s="27" t="s">
        <v>3197</v>
      </c>
      <c r="B471" s="99">
        <f>+H471</f>
        <v>13660.57</v>
      </c>
      <c r="C471" s="1" t="s">
        <v>3198</v>
      </c>
      <c r="F471" s="40" t="s">
        <v>1593</v>
      </c>
      <c r="G471" s="103"/>
      <c r="H471" s="99">
        <f>SUM(H469:H470)</f>
        <v>13660.57</v>
      </c>
    </row>
    <row r="472" spans="1:8">
      <c r="G472" s="103"/>
    </row>
    <row r="473" spans="1:8" ht="19.5">
      <c r="A473" s="262">
        <f>+A457+1</f>
        <v>37</v>
      </c>
      <c r="B473" s="1567" t="s">
        <v>3543</v>
      </c>
      <c r="C473" s="1567"/>
      <c r="D473" s="1567"/>
      <c r="E473" s="1567"/>
      <c r="F473" s="1567"/>
      <c r="G473" s="1567"/>
      <c r="H473" s="1567"/>
    </row>
    <row r="474" spans="1:8" ht="19.5">
      <c r="A474" s="588" t="s">
        <v>3542</v>
      </c>
      <c r="B474" s="1567" t="s">
        <v>3544</v>
      </c>
      <c r="C474" s="1567"/>
      <c r="D474" s="1567"/>
      <c r="E474" s="1567"/>
      <c r="F474" s="1567"/>
      <c r="G474" s="1567"/>
      <c r="H474" s="1567"/>
    </row>
    <row r="475" spans="1:8" ht="19.5">
      <c r="A475" s="595"/>
      <c r="B475" s="1567" t="s">
        <v>1965</v>
      </c>
      <c r="C475" s="1567"/>
      <c r="D475" s="1567"/>
      <c r="E475" s="1567"/>
      <c r="F475" s="1567"/>
      <c r="G475" s="1567"/>
      <c r="H475" s="1567"/>
    </row>
    <row r="476" spans="1:8">
      <c r="B476" s="1568" t="s">
        <v>2610</v>
      </c>
      <c r="C476" s="1568"/>
      <c r="D476" s="1568"/>
      <c r="E476" s="1568"/>
      <c r="F476" s="1568"/>
      <c r="G476" s="1568"/>
      <c r="H476" s="1568"/>
    </row>
    <row r="477" spans="1:8" ht="31.5">
      <c r="B477" s="68" t="s">
        <v>3156</v>
      </c>
      <c r="C477" s="68" t="s">
        <v>3157</v>
      </c>
      <c r="D477" s="68" t="s">
        <v>3158</v>
      </c>
      <c r="E477" s="68" t="s">
        <v>3159</v>
      </c>
      <c r="F477" s="68" t="s">
        <v>3160</v>
      </c>
      <c r="G477" s="68" t="s">
        <v>3161</v>
      </c>
      <c r="H477" s="68" t="s">
        <v>1586</v>
      </c>
    </row>
    <row r="478" spans="1:8" ht="16.5">
      <c r="B478" s="1564" t="s">
        <v>1587</v>
      </c>
      <c r="C478" s="58" t="s">
        <v>558</v>
      </c>
      <c r="D478" s="41">
        <v>1.91</v>
      </c>
      <c r="E478" s="11" t="s">
        <v>1589</v>
      </c>
      <c r="F478" s="107">
        <f>'update Rate'!O6</f>
        <v>1330</v>
      </c>
      <c r="G478" s="110">
        <f t="shared" ref="G478:G486" si="13">FLOOR(D478*F478,0.01)</f>
        <v>2540.3000000000002</v>
      </c>
      <c r="H478" s="108"/>
    </row>
    <row r="479" spans="1:8" ht="17.25">
      <c r="B479" s="1586"/>
      <c r="C479" s="53" t="s">
        <v>1530</v>
      </c>
      <c r="D479" s="42">
        <v>2.4500000000000002</v>
      </c>
      <c r="E479" s="53" t="s">
        <v>1589</v>
      </c>
      <c r="F479" s="109">
        <f>'update Rate'!O5</f>
        <v>1000</v>
      </c>
      <c r="G479" s="109">
        <f t="shared" si="13"/>
        <v>2450</v>
      </c>
      <c r="H479" s="9"/>
    </row>
    <row r="480" spans="1:8" ht="20.100000000000001" customHeight="1">
      <c r="B480" s="1563"/>
      <c r="C480" s="56" t="s">
        <v>1531</v>
      </c>
      <c r="D480" s="43">
        <v>0.2</v>
      </c>
      <c r="E480" s="56" t="s">
        <v>1589</v>
      </c>
      <c r="F480" s="109">
        <f>'update Rate'!O5</f>
        <v>1000</v>
      </c>
      <c r="G480" s="63">
        <f t="shared" si="13"/>
        <v>200</v>
      </c>
      <c r="H480" s="123">
        <f>SUM(G478+G479+G480)</f>
        <v>5190.3</v>
      </c>
    </row>
    <row r="481" spans="1:8" ht="20.100000000000001" customHeight="1">
      <c r="B481" s="582"/>
      <c r="C481" s="55" t="s">
        <v>3545</v>
      </c>
      <c r="D481" s="48">
        <v>79.7</v>
      </c>
      <c r="E481" s="55" t="s">
        <v>749</v>
      </c>
      <c r="F481" s="110">
        <f>'update Rate'!O284</f>
        <v>27</v>
      </c>
      <c r="G481" s="110">
        <f t="shared" si="13"/>
        <v>2151.9</v>
      </c>
      <c r="H481" s="121"/>
    </row>
    <row r="482" spans="1:8" ht="20.100000000000001" customHeight="1">
      <c r="B482" s="1565" t="s">
        <v>2185</v>
      </c>
      <c r="C482" s="53" t="s">
        <v>1533</v>
      </c>
      <c r="D482" s="42">
        <v>0.04</v>
      </c>
      <c r="E482" s="53" t="s">
        <v>750</v>
      </c>
      <c r="F482" s="109">
        <f>'update Rate'!O16</f>
        <v>13030.999999999998</v>
      </c>
      <c r="G482" s="109">
        <f t="shared" si="13"/>
        <v>521.24</v>
      </c>
      <c r="H482" s="121"/>
    </row>
    <row r="483" spans="1:8" ht="20.100000000000001" customHeight="1">
      <c r="B483" s="1565"/>
      <c r="C483" s="53" t="s">
        <v>1397</v>
      </c>
      <c r="D483" s="42">
        <v>0.17</v>
      </c>
      <c r="E483" s="53" t="s">
        <v>2378</v>
      </c>
      <c r="F483" s="109">
        <f>'update Rate'!O9</f>
        <v>3389.76</v>
      </c>
      <c r="G483" s="109">
        <f t="shared" si="13"/>
        <v>576.25</v>
      </c>
      <c r="H483" s="121"/>
    </row>
    <row r="484" spans="1:8" ht="20.100000000000001" customHeight="1">
      <c r="B484" s="1565"/>
      <c r="C484" s="53" t="s">
        <v>1962</v>
      </c>
      <c r="D484" s="52">
        <v>2.1999999999999999E-2</v>
      </c>
      <c r="E484" s="53" t="s">
        <v>2378</v>
      </c>
      <c r="F484" s="109">
        <f>'update Rate'!O331*640</f>
        <v>15360</v>
      </c>
      <c r="G484" s="109">
        <f t="shared" si="13"/>
        <v>337.92</v>
      </c>
      <c r="H484" s="121"/>
    </row>
    <row r="485" spans="1:8" ht="20.100000000000001" customHeight="1">
      <c r="B485" s="1565"/>
      <c r="C485" s="53" t="s">
        <v>1052</v>
      </c>
      <c r="D485" s="52">
        <v>2.1999999999999999E-2</v>
      </c>
      <c r="E485" s="53" t="s">
        <v>2378</v>
      </c>
      <c r="F485" s="109">
        <f>'update Rate'!O149</f>
        <v>1746</v>
      </c>
      <c r="G485" s="109">
        <f t="shared" si="13"/>
        <v>38.410000000000004</v>
      </c>
      <c r="H485" s="121"/>
    </row>
    <row r="486" spans="1:8" ht="20.100000000000001" customHeight="1">
      <c r="B486" s="1565"/>
      <c r="C486" s="53" t="s">
        <v>3525</v>
      </c>
      <c r="D486" s="42">
        <v>78</v>
      </c>
      <c r="E486" s="53" t="s">
        <v>3526</v>
      </c>
      <c r="F486" s="63">
        <f>'update Rate'!O486</f>
        <v>0.28000000000000003</v>
      </c>
      <c r="G486" s="109">
        <f t="shared" si="13"/>
        <v>21.84</v>
      </c>
      <c r="H486" s="123">
        <f>G486+G485+G484+G483+G482+G481</f>
        <v>3647.5600000000004</v>
      </c>
    </row>
    <row r="487" spans="1:8" ht="20.100000000000001" customHeight="1">
      <c r="B487" s="62"/>
      <c r="C487" s="64" t="s">
        <v>748</v>
      </c>
      <c r="D487" s="1654" t="s">
        <v>5393</v>
      </c>
      <c r="E487" s="1655"/>
      <c r="F487" s="16"/>
      <c r="G487" s="149"/>
      <c r="H487" s="123">
        <f>INT(G480*0.03*100)/100</f>
        <v>6</v>
      </c>
    </row>
    <row r="488" spans="1:8" ht="20.100000000000001" customHeight="1">
      <c r="F488" s="40" t="s">
        <v>1590</v>
      </c>
      <c r="G488" s="125"/>
      <c r="H488" s="99">
        <f>SUM(H480:H487)</f>
        <v>8843.86</v>
      </c>
    </row>
    <row r="489" spans="1:8" ht="15.75">
      <c r="B489" s="1" t="s">
        <v>1592</v>
      </c>
      <c r="F489" s="40" t="s">
        <v>1571</v>
      </c>
      <c r="G489" s="103"/>
      <c r="H489" s="99">
        <f>FLOOR(H488*0.15,0.01)</f>
        <v>1326.57</v>
      </c>
    </row>
    <row r="490" spans="1:8" ht="15.75">
      <c r="A490" s="27" t="s">
        <v>3197</v>
      </c>
      <c r="B490" s="99">
        <f>+H490/10</f>
        <v>1017.043</v>
      </c>
      <c r="C490" s="1" t="s">
        <v>3198</v>
      </c>
      <c r="F490" s="40" t="s">
        <v>1593</v>
      </c>
      <c r="G490" s="103"/>
      <c r="H490" s="99">
        <f>SUM(H488:H489)</f>
        <v>10170.43</v>
      </c>
    </row>
    <row r="491" spans="1:8" ht="20.100000000000001" customHeight="1">
      <c r="G491" s="103"/>
      <c r="H491" s="124"/>
    </row>
    <row r="492" spans="1:8" ht="19.5">
      <c r="A492" s="262">
        <f>+A473+1</f>
        <v>38</v>
      </c>
      <c r="B492" s="1567" t="s">
        <v>3547</v>
      </c>
      <c r="C492" s="1567"/>
      <c r="D492" s="1567"/>
      <c r="E492" s="1567"/>
      <c r="F492" s="1567"/>
      <c r="G492" s="1567"/>
      <c r="H492" s="1567"/>
    </row>
    <row r="493" spans="1:8" ht="19.5">
      <c r="A493" s="588" t="s">
        <v>3546</v>
      </c>
      <c r="B493" s="1567" t="s">
        <v>3548</v>
      </c>
      <c r="C493" s="1567"/>
      <c r="D493" s="1567"/>
      <c r="E493" s="1567"/>
      <c r="F493" s="1567"/>
      <c r="G493" s="1567"/>
      <c r="H493" s="1567"/>
    </row>
    <row r="494" spans="1:8" ht="19.5">
      <c r="A494" s="595"/>
      <c r="B494" s="1567" t="s">
        <v>1965</v>
      </c>
      <c r="C494" s="1567"/>
      <c r="D494" s="1567"/>
      <c r="E494" s="1567"/>
      <c r="F494" s="1567"/>
      <c r="G494" s="1567"/>
      <c r="H494" s="1567"/>
    </row>
    <row r="495" spans="1:8">
      <c r="B495" s="1568" t="s">
        <v>2377</v>
      </c>
      <c r="C495" s="1568"/>
      <c r="D495" s="1568"/>
      <c r="E495" s="1568"/>
      <c r="F495" s="1568"/>
      <c r="G495" s="1568"/>
      <c r="H495" s="1568"/>
    </row>
    <row r="496" spans="1:8" ht="31.5">
      <c r="B496" s="68" t="s">
        <v>3156</v>
      </c>
      <c r="C496" s="68" t="s">
        <v>3157</v>
      </c>
      <c r="D496" s="68" t="s">
        <v>3158</v>
      </c>
      <c r="E496" s="68" t="s">
        <v>3159</v>
      </c>
      <c r="F496" s="68" t="s">
        <v>3160</v>
      </c>
      <c r="G496" s="68" t="s">
        <v>3161</v>
      </c>
      <c r="H496" s="68" t="s">
        <v>1586</v>
      </c>
    </row>
    <row r="497" spans="1:8" ht="16.5">
      <c r="B497" s="1564" t="s">
        <v>1587</v>
      </c>
      <c r="C497" s="58" t="s">
        <v>558</v>
      </c>
      <c r="D497" s="41">
        <v>1.6</v>
      </c>
      <c r="E497" s="11" t="s">
        <v>1589</v>
      </c>
      <c r="F497" s="107">
        <f>'update Rate'!O6</f>
        <v>1330</v>
      </c>
      <c r="G497" s="110">
        <f t="shared" ref="G497:G503" si="14">FLOOR(D497*F497,0.01)</f>
        <v>2128</v>
      </c>
      <c r="H497" s="108"/>
    </row>
    <row r="498" spans="1:8" ht="17.25">
      <c r="B498" s="1586"/>
      <c r="C498" s="53" t="s">
        <v>1530</v>
      </c>
      <c r="D498" s="42">
        <v>2.2000000000000002</v>
      </c>
      <c r="E498" s="53" t="s">
        <v>1589</v>
      </c>
      <c r="F498" s="109">
        <f>'update Rate'!O5</f>
        <v>1000</v>
      </c>
      <c r="G498" s="109">
        <f t="shared" si="14"/>
        <v>2200</v>
      </c>
      <c r="H498" s="9"/>
    </row>
    <row r="499" spans="1:8" ht="20.100000000000001" customHeight="1">
      <c r="B499" s="1563"/>
      <c r="C499" s="56" t="s">
        <v>1531</v>
      </c>
      <c r="D499" s="43">
        <v>0.2</v>
      </c>
      <c r="E499" s="56" t="s">
        <v>1589</v>
      </c>
      <c r="F499" s="109">
        <f>'update Rate'!O5</f>
        <v>1000</v>
      </c>
      <c r="G499" s="63">
        <f t="shared" si="14"/>
        <v>200</v>
      </c>
      <c r="H499" s="123">
        <f>SUM(G497+G498+G499)</f>
        <v>4528</v>
      </c>
    </row>
    <row r="500" spans="1:8" ht="20.100000000000001" customHeight="1">
      <c r="B500" s="582"/>
      <c r="C500" s="55" t="s">
        <v>2467</v>
      </c>
      <c r="D500" s="48">
        <v>400</v>
      </c>
      <c r="E500" s="55" t="s">
        <v>749</v>
      </c>
      <c r="F500" s="110">
        <f>'update Rate'!O11</f>
        <v>15.145</v>
      </c>
      <c r="G500" s="110">
        <f t="shared" si="14"/>
        <v>6058</v>
      </c>
      <c r="H500" s="121"/>
    </row>
    <row r="501" spans="1:8" ht="20.100000000000001" customHeight="1">
      <c r="B501" s="1565" t="s">
        <v>2185</v>
      </c>
      <c r="C501" s="53" t="s">
        <v>1533</v>
      </c>
      <c r="D501" s="52">
        <v>3.5999999999999997E-2</v>
      </c>
      <c r="E501" s="53" t="s">
        <v>750</v>
      </c>
      <c r="F501" s="109">
        <f>'update Rate'!O16</f>
        <v>13030.999999999998</v>
      </c>
      <c r="G501" s="109">
        <f t="shared" si="14"/>
        <v>469.11</v>
      </c>
      <c r="H501" s="121"/>
    </row>
    <row r="502" spans="1:8" ht="20.100000000000001" customHeight="1">
      <c r="B502" s="1565"/>
      <c r="C502" s="53" t="s">
        <v>1397</v>
      </c>
      <c r="D502" s="42">
        <v>0.15</v>
      </c>
      <c r="E502" s="53" t="s">
        <v>2378</v>
      </c>
      <c r="F502" s="109">
        <f>'update Rate'!O9</f>
        <v>3389.76</v>
      </c>
      <c r="G502" s="109">
        <f t="shared" si="14"/>
        <v>508.46000000000004</v>
      </c>
      <c r="H502" s="121"/>
    </row>
    <row r="503" spans="1:8" ht="20.100000000000001" customHeight="1">
      <c r="B503" s="1565"/>
      <c r="C503" s="53" t="s">
        <v>3525</v>
      </c>
      <c r="D503" s="42">
        <v>60</v>
      </c>
      <c r="E503" s="53" t="s">
        <v>3526</v>
      </c>
      <c r="F503" s="63">
        <f>'update Rate'!O486</f>
        <v>0.28000000000000003</v>
      </c>
      <c r="G503" s="109">
        <f t="shared" si="14"/>
        <v>16.8</v>
      </c>
      <c r="H503" s="123">
        <f>SUM(G500:G503)</f>
        <v>7052.37</v>
      </c>
    </row>
    <row r="504" spans="1:8" ht="20.100000000000001" customHeight="1">
      <c r="B504" s="62"/>
      <c r="C504" s="64" t="s">
        <v>748</v>
      </c>
      <c r="D504" s="1654" t="s">
        <v>5392</v>
      </c>
      <c r="E504" s="1655"/>
      <c r="F504" s="16"/>
      <c r="G504" s="149"/>
      <c r="H504" s="123">
        <f>INT(G499*0.03*100)/100</f>
        <v>6</v>
      </c>
    </row>
    <row r="505" spans="1:8" ht="20.100000000000001" customHeight="1">
      <c r="F505" s="40" t="s">
        <v>1590</v>
      </c>
      <c r="G505" s="125"/>
      <c r="H505" s="99">
        <f>SUM(H499:H504)</f>
        <v>11586.369999999999</v>
      </c>
    </row>
    <row r="506" spans="1:8" ht="15.75">
      <c r="B506" s="1" t="s">
        <v>3440</v>
      </c>
      <c r="F506" s="40" t="s">
        <v>1571</v>
      </c>
      <c r="G506" s="103"/>
      <c r="H506" s="99">
        <f>FLOOR(H505*0.15,0.01)</f>
        <v>1737.95</v>
      </c>
    </row>
    <row r="507" spans="1:8" ht="15.75">
      <c r="A507" s="27" t="s">
        <v>3197</v>
      </c>
      <c r="B507" s="99">
        <f>+H507</f>
        <v>13324.32</v>
      </c>
      <c r="C507" s="1" t="s">
        <v>3198</v>
      </c>
      <c r="F507" s="40" t="s">
        <v>1593</v>
      </c>
      <c r="G507" s="103"/>
      <c r="H507" s="99">
        <f>SUM(H505:H506)</f>
        <v>13324.32</v>
      </c>
    </row>
    <row r="508" spans="1:8" ht="20.100000000000001" customHeight="1">
      <c r="B508" s="1567" t="s">
        <v>1968</v>
      </c>
      <c r="C508" s="1567"/>
      <c r="D508" s="1567"/>
      <c r="E508" s="1567"/>
      <c r="F508" s="1567"/>
      <c r="G508" s="1567"/>
      <c r="H508" s="1567"/>
    </row>
    <row r="509" spans="1:8" ht="20.100000000000001" customHeight="1">
      <c r="A509" s="262">
        <f>+A492+1</f>
        <v>39</v>
      </c>
      <c r="B509" s="1588" t="s">
        <v>1969</v>
      </c>
      <c r="C509" s="1567"/>
      <c r="D509" s="1567"/>
      <c r="E509" s="1567"/>
      <c r="F509" s="1567"/>
      <c r="G509" s="1567"/>
      <c r="H509" s="1567"/>
    </row>
    <row r="510" spans="1:8" ht="20.100000000000001" customHeight="1">
      <c r="A510" s="588" t="s">
        <v>4022</v>
      </c>
      <c r="B510" s="1588" t="s">
        <v>2220</v>
      </c>
      <c r="C510" s="1567"/>
      <c r="D510" s="1567"/>
      <c r="E510" s="1567"/>
      <c r="F510" s="1567"/>
      <c r="G510" s="1567"/>
      <c r="H510" s="1567"/>
    </row>
    <row r="511" spans="1:8">
      <c r="B511" s="1561" t="s">
        <v>2377</v>
      </c>
      <c r="C511" s="1561"/>
      <c r="D511" s="1561"/>
      <c r="E511" s="1561"/>
      <c r="F511" s="1561"/>
      <c r="G511" s="1561"/>
      <c r="H511" s="1561"/>
    </row>
    <row r="512" spans="1:8" ht="31.5">
      <c r="B512" s="68" t="s">
        <v>3156</v>
      </c>
      <c r="C512" s="68" t="s">
        <v>3157</v>
      </c>
      <c r="D512" s="68" t="s">
        <v>3158</v>
      </c>
      <c r="E512" s="68" t="s">
        <v>3159</v>
      </c>
      <c r="F512" s="68" t="s">
        <v>3160</v>
      </c>
      <c r="G512" s="68" t="s">
        <v>3161</v>
      </c>
      <c r="H512" s="68" t="s">
        <v>1586</v>
      </c>
    </row>
    <row r="513" spans="1:8" ht="17.25">
      <c r="B513" s="1564" t="s">
        <v>1587</v>
      </c>
      <c r="C513" s="58" t="s">
        <v>558</v>
      </c>
      <c r="D513" s="41">
        <v>1.5</v>
      </c>
      <c r="E513" s="55" t="s">
        <v>1589</v>
      </c>
      <c r="F513" s="107">
        <f>'update Rate'!O6</f>
        <v>1330</v>
      </c>
      <c r="G513" s="110">
        <f t="shared" ref="G513:G519" si="15">FLOOR(D513*F513,0.01)</f>
        <v>1995</v>
      </c>
      <c r="H513" s="108"/>
    </row>
    <row r="514" spans="1:8" ht="17.25">
      <c r="B514" s="1566"/>
      <c r="C514" s="53" t="s">
        <v>1530</v>
      </c>
      <c r="D514" s="42">
        <v>5</v>
      </c>
      <c r="E514" s="53" t="s">
        <v>1589</v>
      </c>
      <c r="F514" s="109">
        <f>'update Rate'!O5</f>
        <v>1000</v>
      </c>
      <c r="G514" s="109">
        <f t="shared" si="15"/>
        <v>5000</v>
      </c>
      <c r="H514" s="121">
        <f>SUM(G513+G514)</f>
        <v>6995</v>
      </c>
    </row>
    <row r="515" spans="1:8" ht="20.100000000000001" customHeight="1">
      <c r="B515" s="1564" t="s">
        <v>2185</v>
      </c>
      <c r="C515" s="55" t="s">
        <v>1533</v>
      </c>
      <c r="D515" s="239">
        <v>0.19400000000000001</v>
      </c>
      <c r="E515" s="55" t="s">
        <v>750</v>
      </c>
      <c r="F515" s="110">
        <f>'update Rate'!O16</f>
        <v>13030.999999999998</v>
      </c>
      <c r="G515" s="110">
        <f t="shared" si="15"/>
        <v>2528.0100000000002</v>
      </c>
      <c r="H515" s="108"/>
    </row>
    <row r="516" spans="1:8" ht="20.100000000000001" customHeight="1">
      <c r="B516" s="1565"/>
      <c r="C516" s="53" t="s">
        <v>747</v>
      </c>
      <c r="D516" s="240">
        <v>0.42</v>
      </c>
      <c r="E516" s="53" t="s">
        <v>2378</v>
      </c>
      <c r="F516" s="109">
        <f>'update Rate'!O9</f>
        <v>3389.76</v>
      </c>
      <c r="G516" s="109">
        <f t="shared" si="15"/>
        <v>1423.69</v>
      </c>
      <c r="H516" s="121"/>
    </row>
    <row r="517" spans="1:8" ht="20.100000000000001" customHeight="1">
      <c r="B517" s="1565"/>
      <c r="C517" s="53" t="s">
        <v>2222</v>
      </c>
      <c r="D517" s="42">
        <v>1</v>
      </c>
      <c r="E517" s="53" t="s">
        <v>2378</v>
      </c>
      <c r="F517" s="109">
        <f>'update Rate'!O19</f>
        <v>2754.18</v>
      </c>
      <c r="G517" s="109">
        <f t="shared" si="15"/>
        <v>2754.18</v>
      </c>
      <c r="H517" s="9"/>
    </row>
    <row r="518" spans="1:8" ht="20.100000000000001" customHeight="1">
      <c r="B518" s="1565"/>
      <c r="C518" s="53" t="s">
        <v>2223</v>
      </c>
      <c r="D518" s="42">
        <v>0.1</v>
      </c>
      <c r="E518" s="53" t="s">
        <v>2378</v>
      </c>
      <c r="F518" s="109">
        <f>'update Rate'!O19</f>
        <v>2754.18</v>
      </c>
      <c r="G518" s="109">
        <f t="shared" si="15"/>
        <v>275.41000000000003</v>
      </c>
      <c r="H518" s="9"/>
    </row>
    <row r="519" spans="1:8" ht="20.100000000000001" customHeight="1">
      <c r="B519" s="1566"/>
      <c r="C519" s="56" t="s">
        <v>3525</v>
      </c>
      <c r="D519" s="43">
        <v>120</v>
      </c>
      <c r="E519" s="56" t="s">
        <v>3526</v>
      </c>
      <c r="F519" s="63">
        <f>'update Rate'!O486</f>
        <v>0.28000000000000003</v>
      </c>
      <c r="G519" s="63">
        <f t="shared" si="15"/>
        <v>33.6</v>
      </c>
      <c r="H519" s="123">
        <f>SUM(G515:G519)</f>
        <v>7014.89</v>
      </c>
    </row>
    <row r="520" spans="1:8" ht="20.100000000000001" customHeight="1">
      <c r="F520" s="40" t="s">
        <v>1590</v>
      </c>
      <c r="G520" s="125"/>
      <c r="H520" s="123">
        <f>SUM(H519,H514)</f>
        <v>14009.89</v>
      </c>
    </row>
    <row r="521" spans="1:8" ht="15.75">
      <c r="B521" s="1" t="s">
        <v>3440</v>
      </c>
      <c r="F521" s="40" t="s">
        <v>1571</v>
      </c>
      <c r="G521" s="103"/>
      <c r="H521" s="99">
        <f>FLOOR(H520*0.15,0.01)</f>
        <v>2101.48</v>
      </c>
    </row>
    <row r="522" spans="1:8" ht="20.100000000000001" customHeight="1">
      <c r="A522" s="27" t="s">
        <v>3197</v>
      </c>
      <c r="B522" s="99">
        <f>+H522</f>
        <v>16111.369999999999</v>
      </c>
      <c r="C522" s="1" t="s">
        <v>3198</v>
      </c>
      <c r="F522" s="40" t="s">
        <v>1593</v>
      </c>
      <c r="G522" s="103"/>
      <c r="H522" s="99">
        <f>SUM(H520:H521)</f>
        <v>16111.369999999999</v>
      </c>
    </row>
    <row r="523" spans="1:8">
      <c r="H523" s="19"/>
    </row>
    <row r="524" spans="1:8" ht="19.5">
      <c r="B524" s="1567" t="s">
        <v>1968</v>
      </c>
      <c r="C524" s="1567"/>
      <c r="D524" s="1567"/>
      <c r="E524" s="1567"/>
      <c r="F524" s="1567"/>
      <c r="G524" s="1567"/>
      <c r="H524" s="1567"/>
    </row>
    <row r="525" spans="1:8" ht="19.5">
      <c r="A525" s="262">
        <f>+A509+1</f>
        <v>40</v>
      </c>
      <c r="B525" s="1588" t="s">
        <v>3413</v>
      </c>
      <c r="C525" s="1567"/>
      <c r="D525" s="1567"/>
      <c r="E525" s="1567"/>
      <c r="F525" s="1567"/>
      <c r="G525" s="1567"/>
      <c r="H525" s="1567"/>
    </row>
    <row r="526" spans="1:8" ht="19.5">
      <c r="A526" s="588" t="s">
        <v>4022</v>
      </c>
      <c r="B526" s="1567" t="s">
        <v>2220</v>
      </c>
      <c r="C526" s="1567"/>
      <c r="D526" s="1567"/>
      <c r="E526" s="1567"/>
      <c r="F526" s="1567"/>
      <c r="G526" s="1567"/>
      <c r="H526" s="1567"/>
    </row>
    <row r="527" spans="1:8">
      <c r="B527" s="1568" t="s">
        <v>2377</v>
      </c>
      <c r="C527" s="1568"/>
      <c r="D527" s="1568"/>
      <c r="E527" s="1568"/>
      <c r="F527" s="1568"/>
      <c r="G527" s="1568"/>
      <c r="H527" s="1568"/>
    </row>
    <row r="528" spans="1:8" ht="31.5" customHeight="1">
      <c r="B528" s="68" t="s">
        <v>3156</v>
      </c>
      <c r="C528" s="68" t="s">
        <v>3157</v>
      </c>
      <c r="D528" s="68" t="s">
        <v>3158</v>
      </c>
      <c r="E528" s="68" t="s">
        <v>3159</v>
      </c>
      <c r="F528" s="68" t="s">
        <v>3160</v>
      </c>
      <c r="G528" s="68" t="s">
        <v>3161</v>
      </c>
      <c r="H528" s="68" t="s">
        <v>1586</v>
      </c>
    </row>
    <row r="529" spans="1:8" ht="20.100000000000001" customHeight="1">
      <c r="B529" s="1627" t="s">
        <v>1587</v>
      </c>
      <c r="C529" s="14" t="s">
        <v>558</v>
      </c>
      <c r="D529" s="41">
        <v>1.5</v>
      </c>
      <c r="E529" s="55" t="s">
        <v>1589</v>
      </c>
      <c r="F529" s="107">
        <f>'update Rate'!O6</f>
        <v>1330</v>
      </c>
      <c r="G529" s="110">
        <f t="shared" ref="G529:G535" si="16">FLOOR(D529*F529,0.01)</f>
        <v>1995</v>
      </c>
      <c r="H529" s="108"/>
    </row>
    <row r="530" spans="1:8" ht="20.100000000000001" customHeight="1">
      <c r="B530" s="1563"/>
      <c r="C530" s="12" t="s">
        <v>1530</v>
      </c>
      <c r="D530" s="42">
        <v>5</v>
      </c>
      <c r="E530" s="53" t="s">
        <v>1589</v>
      </c>
      <c r="F530" s="109">
        <f>'update Rate'!O5</f>
        <v>1000</v>
      </c>
      <c r="G530" s="109">
        <f t="shared" si="16"/>
        <v>5000</v>
      </c>
      <c r="H530" s="123">
        <f>SUM(G529:G530)</f>
        <v>6995</v>
      </c>
    </row>
    <row r="531" spans="1:8" ht="20.100000000000001" customHeight="1">
      <c r="B531" s="1627" t="s">
        <v>2185</v>
      </c>
      <c r="C531" s="11" t="s">
        <v>1533</v>
      </c>
      <c r="D531" s="239">
        <v>0.159</v>
      </c>
      <c r="E531" s="55" t="s">
        <v>750</v>
      </c>
      <c r="F531" s="110">
        <f>'update Rate'!O16</f>
        <v>13030.999999999998</v>
      </c>
      <c r="G531" s="110">
        <f t="shared" si="16"/>
        <v>2071.92</v>
      </c>
      <c r="H531" s="108"/>
    </row>
    <row r="532" spans="1:8" ht="20.100000000000001" customHeight="1">
      <c r="B532" s="1628"/>
      <c r="C532" s="12" t="s">
        <v>747</v>
      </c>
      <c r="D532" s="240">
        <v>0.45</v>
      </c>
      <c r="E532" s="53" t="s">
        <v>2378</v>
      </c>
      <c r="F532" s="109">
        <f>'update Rate'!O9</f>
        <v>3389.76</v>
      </c>
      <c r="G532" s="109">
        <f t="shared" si="16"/>
        <v>1525.39</v>
      </c>
      <c r="H532" s="121"/>
    </row>
    <row r="533" spans="1:8" ht="20.100000000000001" customHeight="1">
      <c r="B533" s="1628"/>
      <c r="C533" s="12" t="s">
        <v>2222</v>
      </c>
      <c r="D533" s="42">
        <v>1</v>
      </c>
      <c r="E533" s="53" t="s">
        <v>2378</v>
      </c>
      <c r="F533" s="109">
        <f>'update Rate'!O19</f>
        <v>2754.18</v>
      </c>
      <c r="G533" s="109">
        <f t="shared" si="16"/>
        <v>2754.18</v>
      </c>
      <c r="H533" s="9"/>
    </row>
    <row r="534" spans="1:8" ht="20.100000000000001" customHeight="1">
      <c r="B534" s="1628"/>
      <c r="C534" s="12" t="s">
        <v>2223</v>
      </c>
      <c r="D534" s="42">
        <v>0.1</v>
      </c>
      <c r="E534" s="53" t="s">
        <v>2378</v>
      </c>
      <c r="F534" s="109">
        <f>'update Rate'!O19</f>
        <v>2754.18</v>
      </c>
      <c r="G534" s="109">
        <f t="shared" si="16"/>
        <v>275.41000000000003</v>
      </c>
      <c r="H534" s="9"/>
    </row>
    <row r="535" spans="1:8" ht="20.100000000000001" customHeight="1">
      <c r="B535" s="1629"/>
      <c r="C535" s="15" t="s">
        <v>3525</v>
      </c>
      <c r="D535" s="43">
        <v>100</v>
      </c>
      <c r="E535" s="56" t="s">
        <v>3526</v>
      </c>
      <c r="F535" s="63">
        <f>'update Rate'!O486</f>
        <v>0.28000000000000003</v>
      </c>
      <c r="G535" s="63">
        <f t="shared" si="16"/>
        <v>28</v>
      </c>
      <c r="H535" s="123">
        <f>SUM(G531:G535)</f>
        <v>6654.9</v>
      </c>
    </row>
    <row r="536" spans="1:8" ht="20.100000000000001" customHeight="1">
      <c r="F536" s="40" t="s">
        <v>1590</v>
      </c>
      <c r="G536" s="113"/>
      <c r="H536" s="63">
        <f>SUM(H535,H530)</f>
        <v>13649.9</v>
      </c>
    </row>
    <row r="537" spans="1:8" ht="20.100000000000001" customHeight="1">
      <c r="B537" s="1" t="s">
        <v>3440</v>
      </c>
      <c r="F537" s="40" t="s">
        <v>1571</v>
      </c>
      <c r="G537" s="113"/>
      <c r="H537" s="99">
        <f>FLOOR(H536*0.15,0.01)</f>
        <v>2047.48</v>
      </c>
    </row>
    <row r="538" spans="1:8" ht="20.100000000000001" customHeight="1">
      <c r="A538" s="27" t="s">
        <v>3197</v>
      </c>
      <c r="B538" s="99">
        <f>+H538</f>
        <v>15697.38</v>
      </c>
      <c r="C538" s="1" t="s">
        <v>3198</v>
      </c>
      <c r="F538" s="40" t="s">
        <v>1593</v>
      </c>
      <c r="G538" s="113"/>
      <c r="H538" s="99">
        <f>SUM(H536:H537)</f>
        <v>15697.38</v>
      </c>
    </row>
    <row r="539" spans="1:8" ht="20.100000000000001" customHeight="1">
      <c r="A539" s="27"/>
      <c r="B539" s="141"/>
      <c r="F539" s="40"/>
      <c r="G539" s="113"/>
      <c r="H539" s="141"/>
    </row>
    <row r="540" spans="1:8" ht="19.5">
      <c r="B540" s="1567" t="s">
        <v>1968</v>
      </c>
      <c r="C540" s="1567"/>
      <c r="D540" s="1567"/>
      <c r="E540" s="1567"/>
      <c r="F540" s="1567"/>
      <c r="G540" s="1567"/>
      <c r="H540" s="1567"/>
    </row>
    <row r="541" spans="1:8" ht="19.5">
      <c r="A541" s="262">
        <f>+A525+1</f>
        <v>41</v>
      </c>
      <c r="B541" s="1567" t="s">
        <v>3414</v>
      </c>
      <c r="C541" s="1567"/>
      <c r="D541" s="1567"/>
      <c r="E541" s="1567"/>
      <c r="F541" s="1567"/>
      <c r="G541" s="1567"/>
      <c r="H541" s="1567"/>
    </row>
    <row r="542" spans="1:8" ht="19.5">
      <c r="A542" s="588" t="s">
        <v>4022</v>
      </c>
      <c r="B542" s="1567" t="s">
        <v>2220</v>
      </c>
      <c r="C542" s="1567"/>
      <c r="D542" s="1567"/>
      <c r="E542" s="1567"/>
      <c r="F542" s="1567"/>
      <c r="G542" s="1567"/>
      <c r="H542" s="1567"/>
    </row>
    <row r="543" spans="1:8">
      <c r="B543" s="1568" t="s">
        <v>2377</v>
      </c>
      <c r="C543" s="1568"/>
      <c r="D543" s="1568"/>
      <c r="E543" s="1568"/>
      <c r="F543" s="1568"/>
      <c r="G543" s="1568"/>
      <c r="H543" s="1568"/>
    </row>
    <row r="544" spans="1:8" ht="31.5">
      <c r="B544" s="68" t="s">
        <v>3156</v>
      </c>
      <c r="C544" s="68" t="s">
        <v>3157</v>
      </c>
      <c r="D544" s="68" t="s">
        <v>3158</v>
      </c>
      <c r="E544" s="68" t="s">
        <v>3159</v>
      </c>
      <c r="F544" s="68" t="s">
        <v>3160</v>
      </c>
      <c r="G544" s="68" t="s">
        <v>3161</v>
      </c>
      <c r="H544" s="68" t="s">
        <v>1586</v>
      </c>
    </row>
    <row r="545" spans="1:8" ht="17.25">
      <c r="B545" s="1564" t="s">
        <v>1587</v>
      </c>
      <c r="C545" s="58" t="s">
        <v>558</v>
      </c>
      <c r="D545" s="41">
        <v>1.5</v>
      </c>
      <c r="E545" s="55" t="s">
        <v>1589</v>
      </c>
      <c r="F545" s="107">
        <f>'update Rate'!O6</f>
        <v>1330</v>
      </c>
      <c r="G545" s="110">
        <f t="shared" ref="G545:G551" si="17">FLOOR(D545*F545,0.01)</f>
        <v>1995</v>
      </c>
      <c r="H545" s="108"/>
    </row>
    <row r="546" spans="1:8" ht="17.25">
      <c r="B546" s="1563"/>
      <c r="C546" s="53" t="s">
        <v>1530</v>
      </c>
      <c r="D546" s="42">
        <v>5</v>
      </c>
      <c r="E546" s="53" t="s">
        <v>1589</v>
      </c>
      <c r="F546" s="109">
        <f>'update Rate'!O5</f>
        <v>1000</v>
      </c>
      <c r="G546" s="109">
        <f t="shared" si="17"/>
        <v>5000</v>
      </c>
      <c r="H546" s="123">
        <f>SUM(G545+G546)</f>
        <v>6995</v>
      </c>
    </row>
    <row r="547" spans="1:8" ht="20.100000000000001" customHeight="1">
      <c r="B547" s="1564" t="s">
        <v>2185</v>
      </c>
      <c r="C547" s="55" t="s">
        <v>1533</v>
      </c>
      <c r="D547" s="239">
        <v>0.106</v>
      </c>
      <c r="E547" s="55" t="s">
        <v>750</v>
      </c>
      <c r="F547" s="110">
        <f>'update Rate'!O16</f>
        <v>13030.999999999998</v>
      </c>
      <c r="G547" s="110">
        <f t="shared" si="17"/>
        <v>1381.28</v>
      </c>
      <c r="H547" s="108"/>
    </row>
    <row r="548" spans="1:8" ht="20.100000000000001" customHeight="1">
      <c r="B548" s="1565"/>
      <c r="C548" s="53" t="s">
        <v>747</v>
      </c>
      <c r="D548" s="240">
        <v>0.47</v>
      </c>
      <c r="E548" s="53" t="s">
        <v>2378</v>
      </c>
      <c r="F548" s="109">
        <f>'update Rate'!O9</f>
        <v>3389.76</v>
      </c>
      <c r="G548" s="109">
        <f t="shared" si="17"/>
        <v>1593.18</v>
      </c>
      <c r="H548" s="121"/>
    </row>
    <row r="549" spans="1:8" ht="20.100000000000001" customHeight="1">
      <c r="B549" s="1565"/>
      <c r="C549" s="53" t="s">
        <v>2222</v>
      </c>
      <c r="D549" s="42">
        <v>1</v>
      </c>
      <c r="E549" s="53" t="s">
        <v>2378</v>
      </c>
      <c r="F549" s="109">
        <f>'update Rate'!O19</f>
        <v>2754.18</v>
      </c>
      <c r="G549" s="109">
        <f t="shared" si="17"/>
        <v>2754.18</v>
      </c>
      <c r="H549" s="9"/>
    </row>
    <row r="550" spans="1:8" ht="20.100000000000001" customHeight="1">
      <c r="B550" s="1565"/>
      <c r="C550" s="53" t="s">
        <v>2223</v>
      </c>
      <c r="D550" s="42">
        <v>0.1</v>
      </c>
      <c r="E550" s="53" t="s">
        <v>2378</v>
      </c>
      <c r="F550" s="109">
        <f>'update Rate'!O19</f>
        <v>2754.18</v>
      </c>
      <c r="G550" s="109">
        <f t="shared" si="17"/>
        <v>275.41000000000003</v>
      </c>
      <c r="H550" s="9"/>
    </row>
    <row r="551" spans="1:8" ht="20.100000000000001" customHeight="1">
      <c r="B551" s="1566"/>
      <c r="C551" s="56" t="s">
        <v>3525</v>
      </c>
      <c r="D551" s="43">
        <v>70</v>
      </c>
      <c r="E551" s="56" t="s">
        <v>3526</v>
      </c>
      <c r="F551" s="63">
        <f>'update Rate'!O486</f>
        <v>0.28000000000000003</v>
      </c>
      <c r="G551" s="63">
        <f t="shared" si="17"/>
        <v>19.600000000000001</v>
      </c>
      <c r="H551" s="123">
        <f>SUM(G547:G551)</f>
        <v>6023.65</v>
      </c>
    </row>
    <row r="552" spans="1:8" ht="15.75">
      <c r="F552" s="1" t="s">
        <v>1590</v>
      </c>
      <c r="G552" s="113"/>
      <c r="H552" s="63">
        <f>SUM(H551,H546)</f>
        <v>13018.65</v>
      </c>
    </row>
    <row r="553" spans="1:8" ht="15.75">
      <c r="B553" s="1" t="s">
        <v>3440</v>
      </c>
      <c r="F553" s="1" t="s">
        <v>1571</v>
      </c>
      <c r="G553" s="113"/>
      <c r="H553" s="99">
        <f>FLOOR(H552*0.15,0.01)</f>
        <v>1952.79</v>
      </c>
    </row>
    <row r="554" spans="1:8" ht="15.75">
      <c r="A554" s="27" t="s">
        <v>3197</v>
      </c>
      <c r="B554" s="99">
        <f>+H554</f>
        <v>14971.439999999999</v>
      </c>
      <c r="C554" s="1" t="s">
        <v>3198</v>
      </c>
      <c r="F554" s="1" t="s">
        <v>1593</v>
      </c>
      <c r="G554" s="113"/>
      <c r="H554" s="99">
        <f>SUM(H552:H553)</f>
        <v>14971.439999999999</v>
      </c>
    </row>
    <row r="555" spans="1:8" ht="19.5">
      <c r="A555" s="262">
        <f>+A541+1</f>
        <v>42</v>
      </c>
      <c r="B555" s="1567" t="s">
        <v>4012</v>
      </c>
      <c r="C555" s="1567"/>
      <c r="D555" s="1567"/>
      <c r="E555" s="1567"/>
      <c r="F555" s="1567"/>
      <c r="G555" s="1567"/>
      <c r="H555" s="1567"/>
    </row>
    <row r="556" spans="1:8" ht="19.5">
      <c r="A556" s="588" t="s">
        <v>4022</v>
      </c>
      <c r="B556" s="1567" t="s">
        <v>3252</v>
      </c>
      <c r="C556" s="1567"/>
      <c r="D556" s="1567"/>
      <c r="E556" s="1567"/>
      <c r="F556" s="1567"/>
      <c r="G556" s="1567"/>
      <c r="H556" s="1567"/>
    </row>
    <row r="557" spans="1:8">
      <c r="B557" s="1568" t="s">
        <v>2377</v>
      </c>
      <c r="C557" s="1568"/>
      <c r="D557" s="1568"/>
      <c r="E557" s="1568"/>
      <c r="F557" s="1568"/>
      <c r="G557" s="1568"/>
      <c r="H557" s="1568"/>
    </row>
    <row r="558" spans="1:8" ht="33" customHeight="1">
      <c r="B558" s="68" t="s">
        <v>3156</v>
      </c>
      <c r="C558" s="68" t="s">
        <v>3157</v>
      </c>
      <c r="D558" s="68" t="s">
        <v>3158</v>
      </c>
      <c r="E558" s="68" t="s">
        <v>3159</v>
      </c>
      <c r="F558" s="68" t="s">
        <v>3160</v>
      </c>
      <c r="G558" s="68" t="s">
        <v>3161</v>
      </c>
      <c r="H558" s="68" t="s">
        <v>1586</v>
      </c>
    </row>
    <row r="559" spans="1:8" ht="20.100000000000001" customHeight="1">
      <c r="B559" s="1564" t="s">
        <v>1587</v>
      </c>
      <c r="C559" s="58" t="s">
        <v>558</v>
      </c>
      <c r="D559" s="41">
        <v>1</v>
      </c>
      <c r="E559" s="55" t="s">
        <v>1589</v>
      </c>
      <c r="F559" s="107">
        <f>'update Rate'!O6</f>
        <v>1330</v>
      </c>
      <c r="G559" s="110">
        <f>FLOOR(D559*F559,0.01)</f>
        <v>1330</v>
      </c>
      <c r="H559" s="108"/>
    </row>
    <row r="560" spans="1:8" ht="20.100000000000001" customHeight="1">
      <c r="B560" s="1563"/>
      <c r="C560" s="56" t="s">
        <v>1530</v>
      </c>
      <c r="D560" s="42">
        <v>2</v>
      </c>
      <c r="E560" s="56" t="s">
        <v>1589</v>
      </c>
      <c r="F560" s="63">
        <f>'update Rate'!O5</f>
        <v>1000</v>
      </c>
      <c r="G560" s="109">
        <f>FLOOR(D560*F560,0.01)</f>
        <v>2000</v>
      </c>
      <c r="H560" s="123">
        <f>SUM(G559+G560)</f>
        <v>3330</v>
      </c>
    </row>
    <row r="561" spans="1:11" ht="20.100000000000001" customHeight="1">
      <c r="B561" s="1565" t="s">
        <v>2185</v>
      </c>
      <c r="C561" s="53" t="s">
        <v>2222</v>
      </c>
      <c r="D561" s="41">
        <v>1</v>
      </c>
      <c r="E561" s="53" t="s">
        <v>2378</v>
      </c>
      <c r="F561" s="109">
        <f>'update Rate'!O19</f>
        <v>2754.18</v>
      </c>
      <c r="G561" s="107">
        <f>FLOOR(D561*F561,0.01)</f>
        <v>2754.18</v>
      </c>
      <c r="H561" s="108"/>
    </row>
    <row r="562" spans="1:11" ht="20.100000000000001" customHeight="1">
      <c r="B562" s="1566"/>
      <c r="C562" s="56" t="s">
        <v>2223</v>
      </c>
      <c r="D562" s="43">
        <v>0.1</v>
      </c>
      <c r="E562" s="56" t="s">
        <v>2378</v>
      </c>
      <c r="F562" s="63">
        <f>'update Rate'!O20</f>
        <v>2754.18</v>
      </c>
      <c r="G562" s="63">
        <f>FLOOR(D562*F562,0.01)</f>
        <v>275.41000000000003</v>
      </c>
      <c r="H562" s="123">
        <f>SUM(G561+G562)</f>
        <v>3029.5899999999997</v>
      </c>
    </row>
    <row r="563" spans="1:11" ht="20.100000000000001" customHeight="1">
      <c r="F563" s="40" t="s">
        <v>1590</v>
      </c>
      <c r="G563" s="40"/>
      <c r="H563" s="63">
        <f>SUM(H559:H562)</f>
        <v>6359.59</v>
      </c>
    </row>
    <row r="564" spans="1:11" ht="20.100000000000001" customHeight="1">
      <c r="B564" s="1" t="s">
        <v>3440</v>
      </c>
      <c r="F564" s="40" t="s">
        <v>1571</v>
      </c>
      <c r="G564" s="40"/>
      <c r="H564" s="99">
        <f>FLOOR(H563*0.15,0.01)</f>
        <v>953.93000000000006</v>
      </c>
    </row>
    <row r="565" spans="1:11" ht="20.100000000000001" customHeight="1">
      <c r="A565" s="27" t="s">
        <v>3197</v>
      </c>
      <c r="B565" s="99">
        <f>+H565</f>
        <v>7313.52</v>
      </c>
      <c r="C565" s="1" t="s">
        <v>3198</v>
      </c>
      <c r="F565" s="40" t="s">
        <v>1593</v>
      </c>
      <c r="G565" s="40"/>
      <c r="H565" s="99">
        <f>SUM(H563:H564)</f>
        <v>7313.52</v>
      </c>
      <c r="J565" s="99"/>
    </row>
    <row r="566" spans="1:11" ht="11.25" customHeight="1">
      <c r="J566" s="99">
        <f>568+40</f>
        <v>608</v>
      </c>
    </row>
    <row r="567" spans="1:11" ht="20.100000000000001" customHeight="1">
      <c r="B567" s="1567" t="s">
        <v>1968</v>
      </c>
      <c r="C567" s="1567"/>
      <c r="D567" s="1567"/>
      <c r="E567" s="1567"/>
      <c r="F567" s="1567"/>
      <c r="G567" s="1567"/>
      <c r="H567" s="1567"/>
    </row>
    <row r="568" spans="1:11" ht="20.100000000000001" customHeight="1">
      <c r="A568" s="262">
        <f>+A555+1</f>
        <v>43</v>
      </c>
      <c r="B568" s="1567" t="s">
        <v>1967</v>
      </c>
      <c r="C568" s="1567"/>
      <c r="D568" s="1567"/>
      <c r="E568" s="1567"/>
      <c r="F568" s="1567"/>
      <c r="G568" s="1567"/>
      <c r="H568" s="1567"/>
    </row>
    <row r="569" spans="1:11" ht="19.5">
      <c r="A569" s="588" t="s">
        <v>4022</v>
      </c>
      <c r="B569" s="1567" t="s">
        <v>3252</v>
      </c>
      <c r="C569" s="1567"/>
      <c r="D569" s="1567"/>
      <c r="E569" s="1567"/>
      <c r="F569" s="1567"/>
      <c r="G569" s="1567"/>
      <c r="H569" s="1567"/>
      <c r="K569" s="99"/>
    </row>
    <row r="570" spans="1:11">
      <c r="B570" s="1568" t="s">
        <v>2377</v>
      </c>
      <c r="C570" s="1568"/>
      <c r="D570" s="1568"/>
      <c r="E570" s="1568"/>
      <c r="F570" s="1568"/>
      <c r="G570" s="1568"/>
      <c r="H570" s="1568"/>
    </row>
    <row r="571" spans="1:11" ht="31.5">
      <c r="B571" s="68" t="s">
        <v>3156</v>
      </c>
      <c r="C571" s="68" t="s">
        <v>3157</v>
      </c>
      <c r="D571" s="68" t="s">
        <v>3158</v>
      </c>
      <c r="E571" s="68" t="s">
        <v>3159</v>
      </c>
      <c r="F571" s="68" t="s">
        <v>3160</v>
      </c>
      <c r="G571" s="68" t="s">
        <v>3161</v>
      </c>
      <c r="H571" s="68" t="s">
        <v>1586</v>
      </c>
    </row>
    <row r="572" spans="1:11" ht="17.25">
      <c r="B572" s="1564" t="s">
        <v>1587</v>
      </c>
      <c r="C572" s="58" t="s">
        <v>558</v>
      </c>
      <c r="D572" s="41">
        <v>1</v>
      </c>
      <c r="E572" s="55" t="s">
        <v>1589</v>
      </c>
      <c r="F572" s="110">
        <f>'update Rate'!O6</f>
        <v>1330</v>
      </c>
      <c r="G572" s="110">
        <f t="shared" ref="G572:G577" si="18">FLOOR(D572*F572,0.01)</f>
        <v>1330</v>
      </c>
      <c r="H572" s="108"/>
    </row>
    <row r="573" spans="1:11" ht="20.100000000000001" customHeight="1">
      <c r="B573" s="1563"/>
      <c r="C573" s="56" t="s">
        <v>1530</v>
      </c>
      <c r="D573" s="42">
        <v>2.25</v>
      </c>
      <c r="E573" s="53" t="s">
        <v>1589</v>
      </c>
      <c r="F573" s="109">
        <f>'update Rate'!O5</f>
        <v>1000</v>
      </c>
      <c r="G573" s="109">
        <f t="shared" si="18"/>
        <v>2250</v>
      </c>
      <c r="H573" s="121">
        <f>SUM(G572+G573)</f>
        <v>3580</v>
      </c>
    </row>
    <row r="574" spans="1:11" ht="20.100000000000001" customHeight="1">
      <c r="B574" s="1564" t="s">
        <v>2185</v>
      </c>
      <c r="C574" s="53" t="s">
        <v>2222</v>
      </c>
      <c r="D574" s="41">
        <v>1</v>
      </c>
      <c r="E574" s="55" t="s">
        <v>2378</v>
      </c>
      <c r="F574" s="110">
        <f>'update Rate'!O19</f>
        <v>2754.18</v>
      </c>
      <c r="G574" s="110">
        <f t="shared" si="18"/>
        <v>2754.18</v>
      </c>
      <c r="H574" s="108"/>
    </row>
    <row r="575" spans="1:11" ht="20.100000000000001" customHeight="1">
      <c r="B575" s="1565"/>
      <c r="C575" s="53" t="s">
        <v>2223</v>
      </c>
      <c r="D575" s="42">
        <v>0.1</v>
      </c>
      <c r="E575" s="53" t="s">
        <v>2378</v>
      </c>
      <c r="F575" s="109">
        <f>'update Rate'!O20</f>
        <v>2754.18</v>
      </c>
      <c r="G575" s="109">
        <f t="shared" si="18"/>
        <v>275.41000000000003</v>
      </c>
      <c r="H575" s="121"/>
    </row>
    <row r="576" spans="1:11" ht="20.100000000000001" customHeight="1">
      <c r="B576" s="1565"/>
      <c r="C576" s="53" t="s">
        <v>1966</v>
      </c>
      <c r="D576" s="42">
        <v>0.42</v>
      </c>
      <c r="E576" s="53" t="s">
        <v>2378</v>
      </c>
      <c r="F576" s="109">
        <f>'update Rate'!O18</f>
        <v>318</v>
      </c>
      <c r="G576" s="109">
        <f t="shared" si="18"/>
        <v>133.56</v>
      </c>
      <c r="H576" s="121"/>
    </row>
    <row r="577" spans="1:8" ht="20.100000000000001" customHeight="1">
      <c r="B577" s="1566"/>
      <c r="C577" s="56" t="s">
        <v>3525</v>
      </c>
      <c r="D577" s="43">
        <v>70</v>
      </c>
      <c r="E577" s="56" t="s">
        <v>3526</v>
      </c>
      <c r="F577" s="63">
        <f>'update Rate'!O486</f>
        <v>0.28000000000000003</v>
      </c>
      <c r="G577" s="63">
        <f t="shared" si="18"/>
        <v>19.600000000000001</v>
      </c>
      <c r="H577" s="123">
        <f>SUM(G574:G577)</f>
        <v>3182.7499999999995</v>
      </c>
    </row>
    <row r="578" spans="1:8" ht="20.100000000000001" customHeight="1">
      <c r="F578" s="40" t="s">
        <v>1590</v>
      </c>
      <c r="G578" s="40"/>
      <c r="H578" s="63">
        <f>SUM(H573:H577)</f>
        <v>6762.75</v>
      </c>
    </row>
    <row r="579" spans="1:8" ht="15.75">
      <c r="B579" s="1" t="s">
        <v>3440</v>
      </c>
      <c r="F579" s="40" t="s">
        <v>1571</v>
      </c>
      <c r="G579" s="40"/>
      <c r="H579" s="99">
        <f>FLOOR(H578*0.15,0.01)</f>
        <v>1014.41</v>
      </c>
    </row>
    <row r="580" spans="1:8" ht="15.75">
      <c r="A580" s="27" t="s">
        <v>3197</v>
      </c>
      <c r="B580" s="99">
        <f>+H580</f>
        <v>7777.16</v>
      </c>
      <c r="C580" s="1" t="s">
        <v>3198</v>
      </c>
      <c r="F580" s="40" t="s">
        <v>1593</v>
      </c>
      <c r="G580" s="40"/>
      <c r="H580" s="99">
        <f>SUM(H578:H579)</f>
        <v>7777.16</v>
      </c>
    </row>
    <row r="581" spans="1:8">
      <c r="B581" s="3"/>
    </row>
    <row r="582" spans="1:8" ht="19.5">
      <c r="A582" s="262">
        <f>A568+1</f>
        <v>44</v>
      </c>
      <c r="B582" s="1567" t="s">
        <v>2047</v>
      </c>
      <c r="C582" s="1567"/>
      <c r="D582" s="1567"/>
      <c r="E582" s="1567"/>
      <c r="F582" s="1567"/>
      <c r="G582" s="1567"/>
      <c r="H582" s="1567"/>
    </row>
    <row r="583" spans="1:8" ht="20.100000000000001" customHeight="1">
      <c r="A583" s="588" t="s">
        <v>4024</v>
      </c>
      <c r="B583" s="1567" t="s">
        <v>1965</v>
      </c>
      <c r="C583" s="1567"/>
      <c r="D583" s="1567"/>
      <c r="E583" s="1567"/>
      <c r="F583" s="1567"/>
      <c r="G583" s="1567"/>
      <c r="H583" s="1567"/>
    </row>
    <row r="584" spans="1:8" ht="20.100000000000001" customHeight="1">
      <c r="B584" s="1568" t="s">
        <v>2377</v>
      </c>
      <c r="C584" s="1568"/>
      <c r="D584" s="1568"/>
      <c r="E584" s="1568"/>
      <c r="F584" s="1568"/>
      <c r="G584" s="1568"/>
      <c r="H584" s="1568"/>
    </row>
    <row r="585" spans="1:8" ht="33.75" customHeight="1">
      <c r="B585" s="68" t="s">
        <v>3156</v>
      </c>
      <c r="C585" s="68" t="s">
        <v>3157</v>
      </c>
      <c r="D585" s="68" t="s">
        <v>3158</v>
      </c>
      <c r="E585" s="68" t="s">
        <v>3159</v>
      </c>
      <c r="F585" s="68" t="s">
        <v>3160</v>
      </c>
      <c r="G585" s="68" t="s">
        <v>3161</v>
      </c>
      <c r="H585" s="68" t="s">
        <v>1586</v>
      </c>
    </row>
    <row r="586" spans="1:8" ht="25.5" customHeight="1">
      <c r="B586" s="58" t="s">
        <v>1587</v>
      </c>
      <c r="C586" s="64" t="s">
        <v>2048</v>
      </c>
      <c r="D586" s="44">
        <v>1.5</v>
      </c>
      <c r="E586" s="64" t="s">
        <v>1589</v>
      </c>
      <c r="F586" s="101">
        <f>'update Rate'!O5</f>
        <v>1000</v>
      </c>
      <c r="G586" s="99">
        <f>FLOOR(D586*F586,0.01)</f>
        <v>1500</v>
      </c>
      <c r="H586" s="126">
        <f>SUM(G586)</f>
        <v>1500</v>
      </c>
    </row>
    <row r="587" spans="1:8" ht="20.100000000000001" customHeight="1">
      <c r="B587" s="1564" t="s">
        <v>2185</v>
      </c>
      <c r="C587" s="53" t="s">
        <v>2222</v>
      </c>
      <c r="D587" s="42">
        <v>1</v>
      </c>
      <c r="E587" s="53" t="s">
        <v>2378</v>
      </c>
      <c r="F587" s="109">
        <f>'update Rate'!O19</f>
        <v>2754.18</v>
      </c>
      <c r="G587" s="109">
        <f>FLOOR(D587*F587,0.01)</f>
        <v>2754.18</v>
      </c>
      <c r="H587" s="121"/>
    </row>
    <row r="588" spans="1:8" ht="20.100000000000001" customHeight="1">
      <c r="B588" s="1563"/>
      <c r="C588" s="56" t="s">
        <v>2223</v>
      </c>
      <c r="D588" s="43">
        <v>0.2</v>
      </c>
      <c r="E588" s="56" t="s">
        <v>2378</v>
      </c>
      <c r="F588" s="63">
        <f>'update Rate'!O20</f>
        <v>2754.18</v>
      </c>
      <c r="G588" s="63">
        <f>FLOOR(D588*F588,0.01)</f>
        <v>550.83000000000004</v>
      </c>
      <c r="H588" s="123">
        <f>SUM(G587+G588+G589)</f>
        <v>3305.0099999999998</v>
      </c>
    </row>
    <row r="589" spans="1:8" ht="20.100000000000001" customHeight="1">
      <c r="F589" s="40" t="s">
        <v>1590</v>
      </c>
      <c r="G589" s="40"/>
      <c r="H589" s="596">
        <f>SUM(H585:H588)</f>
        <v>4805.01</v>
      </c>
    </row>
    <row r="590" spans="1:8" ht="20.100000000000001" customHeight="1">
      <c r="B590" s="1" t="s">
        <v>3440</v>
      </c>
      <c r="F590" s="40" t="s">
        <v>1571</v>
      </c>
      <c r="G590" s="40"/>
      <c r="H590" s="99">
        <f>FLOOR(H589*0.15,0.01)</f>
        <v>720.75</v>
      </c>
    </row>
    <row r="591" spans="1:8" ht="20.100000000000001" customHeight="1">
      <c r="A591" s="27" t="s">
        <v>3197</v>
      </c>
      <c r="B591" s="99">
        <f>+H591</f>
        <v>5525.76</v>
      </c>
      <c r="C591" s="1" t="s">
        <v>3198</v>
      </c>
      <c r="F591" s="40" t="s">
        <v>1593</v>
      </c>
      <c r="G591" s="40"/>
      <c r="H591" s="99">
        <f>SUM(H589:H590)</f>
        <v>5525.76</v>
      </c>
    </row>
    <row r="592" spans="1:8" ht="19.5">
      <c r="A592" s="262">
        <f>+A582+1</f>
        <v>45</v>
      </c>
      <c r="B592" s="1639" t="s">
        <v>3549</v>
      </c>
      <c r="C592" s="1639"/>
      <c r="D592" s="1639"/>
      <c r="E592" s="1639"/>
      <c r="F592" s="1639"/>
      <c r="G592" s="1639"/>
      <c r="H592" s="1639"/>
    </row>
    <row r="593" spans="1:8" ht="18">
      <c r="A593" s="588" t="s">
        <v>4025</v>
      </c>
      <c r="B593" s="1646" t="s">
        <v>3550</v>
      </c>
      <c r="C593" s="1646"/>
      <c r="D593" s="1646"/>
      <c r="E593" s="1646"/>
      <c r="F593" s="1646"/>
      <c r="G593" s="1646"/>
      <c r="H593" s="1646"/>
    </row>
    <row r="594" spans="1:8">
      <c r="B594" s="1652" t="s">
        <v>2464</v>
      </c>
      <c r="C594" s="1652"/>
      <c r="D594" s="1652"/>
      <c r="E594" s="1652"/>
      <c r="F594" s="1652"/>
      <c r="G594" s="1652"/>
      <c r="H594" s="1652"/>
    </row>
    <row r="595" spans="1:8" ht="31.5">
      <c r="B595" s="68" t="s">
        <v>3156</v>
      </c>
      <c r="C595" s="68" t="s">
        <v>3157</v>
      </c>
      <c r="D595" s="68" t="s">
        <v>3158</v>
      </c>
      <c r="E595" s="68" t="s">
        <v>3159</v>
      </c>
      <c r="F595" s="68" t="s">
        <v>3160</v>
      </c>
      <c r="G595" s="68" t="s">
        <v>3161</v>
      </c>
      <c r="H595" s="68" t="s">
        <v>1586</v>
      </c>
    </row>
    <row r="596" spans="1:8" ht="17.25">
      <c r="B596" s="1564" t="s">
        <v>1587</v>
      </c>
      <c r="C596" s="58" t="s">
        <v>558</v>
      </c>
      <c r="D596" s="41">
        <v>0.25</v>
      </c>
      <c r="E596" s="55" t="s">
        <v>1589</v>
      </c>
      <c r="F596" s="107">
        <f>mason</f>
        <v>1330</v>
      </c>
      <c r="G596" s="110">
        <f t="shared" ref="G596:G601" si="19">FLOOR(D596*F596,0.01)</f>
        <v>332.5</v>
      </c>
      <c r="H596" s="108"/>
    </row>
    <row r="597" spans="1:8" ht="17.25">
      <c r="B597" s="1563"/>
      <c r="C597" s="53" t="s">
        <v>1530</v>
      </c>
      <c r="D597" s="42">
        <v>0.25</v>
      </c>
      <c r="E597" s="53" t="s">
        <v>1589</v>
      </c>
      <c r="F597" s="109">
        <f>'update Rate'!O5</f>
        <v>1000</v>
      </c>
      <c r="G597" s="109">
        <f t="shared" si="19"/>
        <v>250</v>
      </c>
      <c r="H597" s="121">
        <f>SUM(G596+G597)</f>
        <v>582.5</v>
      </c>
    </row>
    <row r="598" spans="1:8" ht="32.25" customHeight="1">
      <c r="B598" s="1564" t="s">
        <v>2185</v>
      </c>
      <c r="C598" s="1075" t="s">
        <v>4330</v>
      </c>
      <c r="D598" s="41">
        <v>13</v>
      </c>
      <c r="E598" s="55" t="s">
        <v>3808</v>
      </c>
      <c r="F598" s="110">
        <f>'Material rate'!S1007</f>
        <v>79</v>
      </c>
      <c r="G598" s="110">
        <f t="shared" si="19"/>
        <v>1027</v>
      </c>
      <c r="H598" s="108"/>
    </row>
    <row r="599" spans="1:8" ht="20.100000000000001" customHeight="1">
      <c r="B599" s="1565"/>
      <c r="C599" s="53" t="s">
        <v>1533</v>
      </c>
      <c r="D599" s="52">
        <v>1.4E-2</v>
      </c>
      <c r="E599" s="53" t="s">
        <v>750</v>
      </c>
      <c r="F599" s="109">
        <f>'update Rate'!O16</f>
        <v>13030.999999999998</v>
      </c>
      <c r="G599" s="109">
        <f t="shared" si="19"/>
        <v>182.43</v>
      </c>
      <c r="H599" s="9"/>
    </row>
    <row r="600" spans="1:8" ht="20.100000000000001" customHeight="1">
      <c r="B600" s="1565"/>
      <c r="C600" s="53" t="s">
        <v>1963</v>
      </c>
      <c r="D600" s="52">
        <v>4.3999999999999997E-2</v>
      </c>
      <c r="E600" s="53" t="s">
        <v>2378</v>
      </c>
      <c r="F600" s="109">
        <f>'update Rate'!O9</f>
        <v>3389.76</v>
      </c>
      <c r="G600" s="109">
        <f t="shared" si="19"/>
        <v>149.14000000000001</v>
      </c>
      <c r="H600" s="9"/>
    </row>
    <row r="601" spans="1:8" ht="17.25">
      <c r="B601" s="1566"/>
      <c r="C601" s="56" t="s">
        <v>3525</v>
      </c>
      <c r="D601" s="43">
        <v>12</v>
      </c>
      <c r="E601" s="56" t="s">
        <v>3526</v>
      </c>
      <c r="F601" s="63">
        <f>'update Rate'!O486</f>
        <v>0.28000000000000003</v>
      </c>
      <c r="G601" s="63">
        <f t="shared" si="19"/>
        <v>3.36</v>
      </c>
      <c r="H601" s="123">
        <f>SUM(G598:G601)</f>
        <v>1361.93</v>
      </c>
    </row>
    <row r="602" spans="1:8" ht="15.75">
      <c r="F602" s="40" t="s">
        <v>1590</v>
      </c>
      <c r="G602" s="103"/>
      <c r="H602" s="63">
        <f>SUM(H597:H601)</f>
        <v>1944.43</v>
      </c>
    </row>
    <row r="603" spans="1:8" ht="15.75">
      <c r="A603"/>
      <c r="B603" s="3" t="s">
        <v>3440</v>
      </c>
      <c r="C603"/>
      <c r="D603"/>
      <c r="F603" s="40" t="s">
        <v>1571</v>
      </c>
      <c r="G603" s="103"/>
      <c r="H603" s="99">
        <f>FLOOR(H602*0.15,0.01)</f>
        <v>291.66000000000003</v>
      </c>
    </row>
    <row r="604" spans="1:8" ht="15.75">
      <c r="A604" s="757" t="s">
        <v>3197</v>
      </c>
      <c r="B604" s="99">
        <f>+H604</f>
        <v>2236.09</v>
      </c>
      <c r="C604" s="1" t="s">
        <v>3198</v>
      </c>
      <c r="F604" s="40" t="s">
        <v>1593</v>
      </c>
      <c r="G604" s="103"/>
      <c r="H604" s="99">
        <f>SUM(H602:H603)</f>
        <v>2236.09</v>
      </c>
    </row>
    <row r="605" spans="1:8" ht="15.75">
      <c r="A605" s="757"/>
      <c r="B605" s="1074" t="s">
        <v>4327</v>
      </c>
      <c r="C605" s="1074" t="s">
        <v>4328</v>
      </c>
      <c r="D605" s="1074" t="s">
        <v>4329</v>
      </c>
      <c r="F605" s="40"/>
      <c r="G605" s="103"/>
      <c r="H605" s="141"/>
    </row>
    <row r="606" spans="1:8" ht="15.75">
      <c r="A606" s="757"/>
      <c r="F606" s="40"/>
      <c r="G606" s="103"/>
      <c r="H606" s="141"/>
    </row>
    <row r="607" spans="1:8" ht="19.5">
      <c r="B607" s="1567" t="s">
        <v>1399</v>
      </c>
      <c r="C607" s="1567"/>
      <c r="D607" s="1567"/>
      <c r="E607" s="1567"/>
      <c r="F607" s="1567"/>
      <c r="G607" s="1567"/>
      <c r="H607" s="1567"/>
    </row>
    <row r="608" spans="1:8" ht="19.5">
      <c r="A608" s="262">
        <f>A592+1</f>
        <v>46</v>
      </c>
      <c r="B608" s="1567" t="s">
        <v>1400</v>
      </c>
      <c r="C608" s="1567"/>
      <c r="D608" s="1567"/>
      <c r="E608" s="1567"/>
      <c r="F608" s="1567"/>
      <c r="G608" s="1567"/>
      <c r="H608" s="1567"/>
    </row>
    <row r="609" spans="1:8" ht="19.5">
      <c r="A609" s="588" t="s">
        <v>1841</v>
      </c>
      <c r="B609" s="1584" t="s">
        <v>1401</v>
      </c>
      <c r="C609" s="1567"/>
      <c r="D609" s="1567"/>
      <c r="E609" s="1567"/>
      <c r="F609" s="1567"/>
      <c r="G609" s="1567"/>
      <c r="H609" s="1567"/>
    </row>
    <row r="610" spans="1:8" ht="20.100000000000001" customHeight="1">
      <c r="B610" s="1568" t="s">
        <v>2377</v>
      </c>
      <c r="C610" s="1568"/>
      <c r="D610" s="1568"/>
      <c r="E610" s="1568"/>
      <c r="F610" s="1568"/>
      <c r="G610" s="1568"/>
      <c r="H610" s="1568"/>
    </row>
    <row r="611" spans="1:8" ht="31.5" customHeight="1">
      <c r="B611" s="68" t="s">
        <v>3156</v>
      </c>
      <c r="C611" s="68" t="s">
        <v>3157</v>
      </c>
      <c r="D611" s="68" t="s">
        <v>3158</v>
      </c>
      <c r="E611" s="68" t="s">
        <v>3159</v>
      </c>
      <c r="F611" s="68" t="s">
        <v>3160</v>
      </c>
      <c r="G611" s="68" t="s">
        <v>3161</v>
      </c>
      <c r="H611" s="68" t="s">
        <v>1586</v>
      </c>
    </row>
    <row r="612" spans="1:8" ht="20.100000000000001" customHeight="1">
      <c r="B612" s="1564" t="s">
        <v>1587</v>
      </c>
      <c r="C612" s="58" t="s">
        <v>558</v>
      </c>
      <c r="D612" s="41">
        <v>1</v>
      </c>
      <c r="E612" s="55" t="s">
        <v>1589</v>
      </c>
      <c r="F612" s="107">
        <f>'update Rate'!O6</f>
        <v>1330</v>
      </c>
      <c r="G612" s="110">
        <f t="shared" ref="G612:G618" si="20">FLOOR(D612*F612,0.01)</f>
        <v>1330</v>
      </c>
      <c r="H612" s="108"/>
    </row>
    <row r="613" spans="1:8" ht="20.100000000000001" customHeight="1">
      <c r="B613" s="1563"/>
      <c r="C613" s="53" t="s">
        <v>1530</v>
      </c>
      <c r="D613" s="42">
        <v>4</v>
      </c>
      <c r="E613" s="53" t="s">
        <v>1589</v>
      </c>
      <c r="F613" s="109">
        <f>'update Rate'!O5</f>
        <v>1000</v>
      </c>
      <c r="G613" s="109">
        <f t="shared" si="20"/>
        <v>4000</v>
      </c>
      <c r="H613" s="121">
        <f>SUM(G612+G613)</f>
        <v>5330</v>
      </c>
    </row>
    <row r="614" spans="1:8" ht="20.100000000000001" customHeight="1">
      <c r="B614" s="1564" t="s">
        <v>2185</v>
      </c>
      <c r="C614" s="55" t="s">
        <v>1533</v>
      </c>
      <c r="D614" s="239">
        <v>0.17</v>
      </c>
      <c r="E614" s="55" t="s">
        <v>750</v>
      </c>
      <c r="F614" s="110">
        <f>'update Rate'!O16</f>
        <v>13030.999999999998</v>
      </c>
      <c r="G614" s="110">
        <f t="shared" si="20"/>
        <v>2215.27</v>
      </c>
      <c r="H614" s="108"/>
    </row>
    <row r="615" spans="1:8" ht="20.100000000000001" customHeight="1">
      <c r="B615" s="1565"/>
      <c r="C615" s="20" t="s">
        <v>598</v>
      </c>
      <c r="D615" s="240">
        <v>0.65</v>
      </c>
      <c r="E615" s="53" t="s">
        <v>2378</v>
      </c>
      <c r="F615" s="109">
        <f>'update Rate'!O34</f>
        <v>3354.4500000000003</v>
      </c>
      <c r="G615" s="109">
        <f t="shared" si="20"/>
        <v>2180.39</v>
      </c>
      <c r="H615" s="9"/>
    </row>
    <row r="616" spans="1:8" ht="20.100000000000001" customHeight="1">
      <c r="B616" s="1565"/>
      <c r="C616" s="21" t="s">
        <v>599</v>
      </c>
      <c r="D616" s="42">
        <v>0.24</v>
      </c>
      <c r="E616" s="53" t="s">
        <v>2378</v>
      </c>
      <c r="F616" s="109">
        <f>'update Rate'!O35</f>
        <v>3531</v>
      </c>
      <c r="G616" s="109">
        <f t="shared" si="20"/>
        <v>847.44</v>
      </c>
      <c r="H616" s="121"/>
    </row>
    <row r="617" spans="1:8" ht="20.100000000000001" customHeight="1">
      <c r="B617" s="1565"/>
      <c r="C617" s="53" t="s">
        <v>2049</v>
      </c>
      <c r="D617" s="42">
        <v>0.47</v>
      </c>
      <c r="E617" s="53" t="s">
        <v>2378</v>
      </c>
      <c r="F617" s="109">
        <f>'update Rate'!O10</f>
        <v>3389.76</v>
      </c>
      <c r="G617" s="109">
        <f t="shared" si="20"/>
        <v>1593.18</v>
      </c>
      <c r="H617" s="121"/>
    </row>
    <row r="618" spans="1:8" ht="20.100000000000001" customHeight="1">
      <c r="B618" s="1566"/>
      <c r="C618" s="56" t="s">
        <v>3525</v>
      </c>
      <c r="D618" s="43">
        <v>100</v>
      </c>
      <c r="E618" s="56" t="s">
        <v>3526</v>
      </c>
      <c r="F618" s="63">
        <f>'update Rate'!O486</f>
        <v>0.28000000000000003</v>
      </c>
      <c r="G618" s="63">
        <f t="shared" si="20"/>
        <v>28</v>
      </c>
      <c r="H618" s="123">
        <f>SUM(G614:G618)</f>
        <v>6864.2800000000007</v>
      </c>
    </row>
    <row r="619" spans="1:8" ht="20.100000000000001" customHeight="1">
      <c r="D619" s="89"/>
      <c r="F619" s="40" t="s">
        <v>1590</v>
      </c>
      <c r="G619" s="92"/>
      <c r="H619" s="63">
        <f>SUM(H618,H613)</f>
        <v>12194.28</v>
      </c>
    </row>
    <row r="620" spans="1:8" ht="20.100000000000001" customHeight="1">
      <c r="B620" s="1" t="s">
        <v>3440</v>
      </c>
      <c r="F620" s="40" t="s">
        <v>1571</v>
      </c>
      <c r="G620" s="92"/>
      <c r="H620" s="99">
        <f>FLOOR(H619*0.15,0.01)</f>
        <v>1829.14</v>
      </c>
    </row>
    <row r="621" spans="1:8" ht="20.100000000000001" customHeight="1">
      <c r="A621" s="27" t="s">
        <v>3197</v>
      </c>
      <c r="B621" s="99">
        <f>+H621</f>
        <v>14023.42</v>
      </c>
      <c r="C621" s="1" t="s">
        <v>3198</v>
      </c>
      <c r="F621" s="40" t="s">
        <v>1593</v>
      </c>
      <c r="G621" s="92"/>
      <c r="H621" s="99">
        <f>SUM(H619:H620)</f>
        <v>14023.42</v>
      </c>
    </row>
    <row r="622" spans="1:8" ht="20.100000000000001" customHeight="1">
      <c r="A622" s="262">
        <f>+A608+1</f>
        <v>47</v>
      </c>
    </row>
    <row r="623" spans="1:8" ht="18.75" customHeight="1">
      <c r="A623" s="588" t="s">
        <v>1841</v>
      </c>
      <c r="B623" s="1567" t="s">
        <v>3829</v>
      </c>
      <c r="C623" s="1567"/>
      <c r="D623" s="1567"/>
      <c r="E623" s="1567"/>
      <c r="F623" s="1567"/>
      <c r="G623" s="1567"/>
      <c r="H623" s="1567"/>
    </row>
    <row r="624" spans="1:8" ht="19.5">
      <c r="B624" s="1584" t="s">
        <v>1403</v>
      </c>
      <c r="C624" s="1567"/>
      <c r="D624" s="1567"/>
      <c r="E624" s="1567"/>
      <c r="F624" s="1567"/>
      <c r="G624" s="1567"/>
      <c r="H624" s="1567"/>
    </row>
    <row r="625" spans="1:8">
      <c r="B625" s="1568" t="s">
        <v>2377</v>
      </c>
      <c r="C625" s="1568"/>
      <c r="D625" s="1568"/>
      <c r="E625" s="1568"/>
      <c r="F625" s="1568"/>
      <c r="G625" s="1568"/>
      <c r="H625" s="1568"/>
    </row>
    <row r="626" spans="1:8" ht="31.5">
      <c r="B626" s="68" t="s">
        <v>3156</v>
      </c>
      <c r="C626" s="68" t="s">
        <v>3157</v>
      </c>
      <c r="D626" s="68" t="s">
        <v>3158</v>
      </c>
      <c r="E626" s="68" t="s">
        <v>3159</v>
      </c>
      <c r="F626" s="68" t="s">
        <v>3160</v>
      </c>
      <c r="G626" s="68" t="s">
        <v>3161</v>
      </c>
      <c r="H626" s="68" t="s">
        <v>1586</v>
      </c>
    </row>
    <row r="627" spans="1:8" ht="17.25">
      <c r="B627" s="1564" t="s">
        <v>1587</v>
      </c>
      <c r="C627" s="58" t="s">
        <v>558</v>
      </c>
      <c r="D627" s="45">
        <v>1</v>
      </c>
      <c r="E627" s="55" t="s">
        <v>1589</v>
      </c>
      <c r="F627" s="107">
        <f>'update Rate'!O6</f>
        <v>1330</v>
      </c>
      <c r="G627" s="110">
        <f t="shared" ref="G627:G633" si="21">FLOOR(D627*F627,0.01)</f>
        <v>1330</v>
      </c>
      <c r="H627" s="108"/>
    </row>
    <row r="628" spans="1:8" ht="17.25">
      <c r="B628" s="1563"/>
      <c r="C628" s="53" t="s">
        <v>1530</v>
      </c>
      <c r="D628" s="50">
        <v>4</v>
      </c>
      <c r="E628" s="53" t="s">
        <v>1589</v>
      </c>
      <c r="F628" s="109">
        <f>'update Rate'!O5</f>
        <v>1000</v>
      </c>
      <c r="G628" s="109">
        <f t="shared" si="21"/>
        <v>4000</v>
      </c>
      <c r="H628" s="121">
        <f>SUM(G627+G628)</f>
        <v>5330</v>
      </c>
    </row>
    <row r="629" spans="1:8" ht="20.100000000000001" customHeight="1">
      <c r="B629" s="1564" t="s">
        <v>2185</v>
      </c>
      <c r="C629" s="55" t="s">
        <v>1533</v>
      </c>
      <c r="D629" s="239">
        <v>0.22</v>
      </c>
      <c r="E629" s="55" t="s">
        <v>750</v>
      </c>
      <c r="F629" s="110">
        <f>'update Rate'!O16</f>
        <v>13030.999999999998</v>
      </c>
      <c r="G629" s="110">
        <f t="shared" si="21"/>
        <v>2866.82</v>
      </c>
      <c r="H629" s="108"/>
    </row>
    <row r="630" spans="1:8" ht="20.100000000000001" customHeight="1">
      <c r="B630" s="1565"/>
      <c r="C630" s="20" t="s">
        <v>598</v>
      </c>
      <c r="D630" s="240">
        <v>0.65</v>
      </c>
      <c r="E630" s="53" t="s">
        <v>2378</v>
      </c>
      <c r="F630" s="109">
        <f>'update Rate'!O34</f>
        <v>3354.4500000000003</v>
      </c>
      <c r="G630" s="109">
        <f t="shared" si="21"/>
        <v>2180.39</v>
      </c>
      <c r="H630" s="9"/>
    </row>
    <row r="631" spans="1:8" ht="20.100000000000001" customHeight="1">
      <c r="B631" s="1565"/>
      <c r="C631" s="21" t="s">
        <v>599</v>
      </c>
      <c r="D631" s="42">
        <v>0.24</v>
      </c>
      <c r="E631" s="53" t="s">
        <v>2378</v>
      </c>
      <c r="F631" s="109">
        <f>'update Rate'!O35</f>
        <v>3531</v>
      </c>
      <c r="G631" s="109">
        <f t="shared" si="21"/>
        <v>847.44</v>
      </c>
      <c r="H631" s="121"/>
    </row>
    <row r="632" spans="1:8" ht="20.100000000000001" customHeight="1">
      <c r="B632" s="1565"/>
      <c r="C632" s="53" t="s">
        <v>2049</v>
      </c>
      <c r="D632" s="42">
        <v>0.47</v>
      </c>
      <c r="E632" s="53" t="s">
        <v>2378</v>
      </c>
      <c r="F632" s="109">
        <f>'update Rate'!O10</f>
        <v>3389.76</v>
      </c>
      <c r="G632" s="109">
        <f t="shared" si="21"/>
        <v>1593.18</v>
      </c>
      <c r="H632" s="121"/>
    </row>
    <row r="633" spans="1:8" ht="20.100000000000001" customHeight="1">
      <c r="B633" s="1566"/>
      <c r="C633" s="56" t="s">
        <v>3525</v>
      </c>
      <c r="D633" s="43">
        <v>120</v>
      </c>
      <c r="E633" s="56" t="s">
        <v>3526</v>
      </c>
      <c r="F633" s="63">
        <f>'update Rate'!O486</f>
        <v>0.28000000000000003</v>
      </c>
      <c r="G633" s="63">
        <f t="shared" si="21"/>
        <v>33.6</v>
      </c>
      <c r="H633" s="123">
        <f>SUM(G629:G633)</f>
        <v>7521.43</v>
      </c>
    </row>
    <row r="634" spans="1:8" ht="20.100000000000001" customHeight="1">
      <c r="D634" s="89"/>
      <c r="F634" s="40" t="s">
        <v>1590</v>
      </c>
      <c r="G634" s="92"/>
      <c r="H634" s="63">
        <f>SUM(H633,H628)</f>
        <v>12851.43</v>
      </c>
    </row>
    <row r="635" spans="1:8" ht="15.75">
      <c r="B635" s="1" t="s">
        <v>3440</v>
      </c>
      <c r="F635" s="40" t="s">
        <v>1571</v>
      </c>
      <c r="G635" s="92"/>
      <c r="H635" s="99">
        <f>FLOOR(H634*0.15,0.01)</f>
        <v>1927.71</v>
      </c>
    </row>
    <row r="636" spans="1:8" ht="20.100000000000001" customHeight="1">
      <c r="A636" s="27" t="s">
        <v>3197</v>
      </c>
      <c r="B636" s="99">
        <f>+H636</f>
        <v>14779.14</v>
      </c>
      <c r="C636" s="1" t="s">
        <v>3198</v>
      </c>
      <c r="F636" s="40" t="s">
        <v>1593</v>
      </c>
      <c r="G636" s="92"/>
      <c r="H636" s="99">
        <f>SUM(H634:H635)</f>
        <v>14779.14</v>
      </c>
    </row>
    <row r="637" spans="1:8" ht="19.5">
      <c r="B637" s="1567" t="s">
        <v>1399</v>
      </c>
      <c r="C637" s="1567"/>
      <c r="D637" s="1567"/>
      <c r="E637" s="1567"/>
      <c r="F637" s="1567"/>
      <c r="G637" s="1567"/>
      <c r="H637" s="1567"/>
    </row>
    <row r="638" spans="1:8" ht="19.5">
      <c r="A638" s="262">
        <f>+A622+1</f>
        <v>48</v>
      </c>
      <c r="B638" s="1567" t="s">
        <v>1400</v>
      </c>
      <c r="C638" s="1567"/>
      <c r="D638" s="1567"/>
      <c r="E638" s="1567"/>
      <c r="F638" s="1567"/>
      <c r="G638" s="1567"/>
      <c r="H638" s="1567"/>
    </row>
    <row r="639" spans="1:8" ht="19.5">
      <c r="A639" s="588" t="s">
        <v>1841</v>
      </c>
      <c r="B639" s="1584" t="s">
        <v>1404</v>
      </c>
      <c r="C639" s="1567"/>
      <c r="D639" s="1567"/>
      <c r="E639" s="1567"/>
      <c r="F639" s="1567"/>
      <c r="G639" s="1567"/>
      <c r="H639" s="1567"/>
    </row>
    <row r="640" spans="1:8">
      <c r="B640" s="1568" t="s">
        <v>2377</v>
      </c>
      <c r="C640" s="1568"/>
      <c r="D640" s="1568"/>
      <c r="E640" s="1568"/>
      <c r="F640" s="1568"/>
      <c r="G640" s="1568"/>
      <c r="H640" s="1568"/>
    </row>
    <row r="641" spans="1:8" ht="31.5">
      <c r="B641" s="68" t="s">
        <v>3156</v>
      </c>
      <c r="C641" s="68" t="s">
        <v>3157</v>
      </c>
      <c r="D641" s="68" t="s">
        <v>3158</v>
      </c>
      <c r="E641" s="68" t="s">
        <v>3159</v>
      </c>
      <c r="F641" s="68" t="s">
        <v>3160</v>
      </c>
      <c r="G641" s="68" t="s">
        <v>3161</v>
      </c>
      <c r="H641" s="68" t="s">
        <v>1586</v>
      </c>
    </row>
    <row r="642" spans="1:8" ht="15.75">
      <c r="B642" s="1564" t="s">
        <v>1587</v>
      </c>
      <c r="C642" s="58" t="s">
        <v>558</v>
      </c>
      <c r="D642" s="110">
        <v>1</v>
      </c>
      <c r="E642" s="55" t="s">
        <v>1589</v>
      </c>
      <c r="F642" s="107">
        <f>'update Rate'!O6</f>
        <v>1330</v>
      </c>
      <c r="G642" s="110">
        <f t="shared" ref="G642:G649" si="22">FLOOR(D642*F642,0.01)</f>
        <v>1330</v>
      </c>
      <c r="H642" s="108"/>
    </row>
    <row r="643" spans="1:8" ht="20.100000000000001" customHeight="1">
      <c r="B643" s="1563"/>
      <c r="C643" s="53" t="s">
        <v>1530</v>
      </c>
      <c r="D643" s="42">
        <v>4</v>
      </c>
      <c r="E643" s="53" t="s">
        <v>1589</v>
      </c>
      <c r="F643" s="109">
        <f>'update Rate'!O5</f>
        <v>1000</v>
      </c>
      <c r="G643" s="109">
        <f t="shared" si="22"/>
        <v>4000</v>
      </c>
      <c r="H643" s="121">
        <f>SUM(G642+G643)</f>
        <v>5330</v>
      </c>
    </row>
    <row r="644" spans="1:8" ht="20.100000000000001" customHeight="1">
      <c r="B644" s="1564" t="s">
        <v>2185</v>
      </c>
      <c r="C644" s="55" t="s">
        <v>1533</v>
      </c>
      <c r="D644" s="239">
        <v>0.32</v>
      </c>
      <c r="E644" s="55" t="s">
        <v>750</v>
      </c>
      <c r="F644" s="110">
        <f>'update Rate'!O16</f>
        <v>13030.999999999998</v>
      </c>
      <c r="G644" s="110">
        <f t="shared" si="22"/>
        <v>4169.92</v>
      </c>
      <c r="H644" s="108"/>
    </row>
    <row r="645" spans="1:8" ht="20.100000000000001" customHeight="1">
      <c r="B645" s="1565"/>
      <c r="C645" s="20" t="s">
        <v>598</v>
      </c>
      <c r="D645" s="240">
        <v>0.52</v>
      </c>
      <c r="E645" s="53" t="s">
        <v>2378</v>
      </c>
      <c r="F645" s="109">
        <f>'update Rate'!O34</f>
        <v>3354.4500000000003</v>
      </c>
      <c r="G645" s="109">
        <f t="shared" si="22"/>
        <v>1744.31</v>
      </c>
      <c r="H645" s="9"/>
    </row>
    <row r="646" spans="1:8" ht="20.100000000000001" customHeight="1">
      <c r="B646" s="1565"/>
      <c r="C646" s="21" t="s">
        <v>599</v>
      </c>
      <c r="D646" s="42">
        <v>0.22</v>
      </c>
      <c r="E646" s="53" t="s">
        <v>2378</v>
      </c>
      <c r="F646" s="109">
        <f>'update Rate'!O35</f>
        <v>3531</v>
      </c>
      <c r="G646" s="109">
        <f t="shared" si="22"/>
        <v>776.82</v>
      </c>
      <c r="H646" s="121"/>
    </row>
    <row r="647" spans="1:8" ht="20.100000000000001" customHeight="1">
      <c r="B647" s="1565"/>
      <c r="C647" s="54" t="s">
        <v>1480</v>
      </c>
      <c r="D647" s="42">
        <v>0.11</v>
      </c>
      <c r="E647" s="53" t="s">
        <v>2378</v>
      </c>
      <c r="F647" s="109">
        <f>'update Rate'!O38</f>
        <v>3389.76</v>
      </c>
      <c r="G647" s="109">
        <f t="shared" si="22"/>
        <v>372.87</v>
      </c>
      <c r="H647" s="9"/>
    </row>
    <row r="648" spans="1:8" ht="20.100000000000001" customHeight="1">
      <c r="B648" s="1565"/>
      <c r="C648" s="53" t="s">
        <v>1402</v>
      </c>
      <c r="D648" s="52">
        <v>0.44500000000000001</v>
      </c>
      <c r="E648" s="53" t="s">
        <v>2378</v>
      </c>
      <c r="F648" s="109">
        <f>'update Rate'!O10</f>
        <v>3389.76</v>
      </c>
      <c r="G648" s="109">
        <f t="shared" si="22"/>
        <v>1508.44</v>
      </c>
      <c r="H648" s="9"/>
    </row>
    <row r="649" spans="1:8" ht="20.100000000000001" customHeight="1">
      <c r="B649" s="1566"/>
      <c r="C649" s="56" t="s">
        <v>3525</v>
      </c>
      <c r="D649" s="43">
        <v>150</v>
      </c>
      <c r="E649" s="56" t="s">
        <v>3526</v>
      </c>
      <c r="F649" s="63">
        <f>'update Rate'!O486</f>
        <v>0.28000000000000003</v>
      </c>
      <c r="G649" s="63">
        <f t="shared" si="22"/>
        <v>42</v>
      </c>
      <c r="H649" s="123">
        <f>SUM(G644:G649)</f>
        <v>8614.3599999999988</v>
      </c>
    </row>
    <row r="650" spans="1:8" ht="20.100000000000001" customHeight="1">
      <c r="F650" s="40" t="s">
        <v>1590</v>
      </c>
      <c r="G650" s="40"/>
      <c r="H650" s="63">
        <f>SUM(H649,H643)</f>
        <v>13944.359999999999</v>
      </c>
    </row>
    <row r="651" spans="1:8" ht="20.100000000000001" customHeight="1">
      <c r="B651" s="1" t="s">
        <v>3440</v>
      </c>
      <c r="F651" s="40" t="s">
        <v>1571</v>
      </c>
      <c r="G651" s="40"/>
      <c r="H651" s="99">
        <f>FLOOR(H650*0.15,0.01)</f>
        <v>2091.65</v>
      </c>
    </row>
    <row r="652" spans="1:8" ht="20.100000000000001" customHeight="1">
      <c r="A652" s="27" t="s">
        <v>3197</v>
      </c>
      <c r="B652" s="99">
        <f>+H652</f>
        <v>16036.009999999998</v>
      </c>
      <c r="C652" s="1" t="s">
        <v>3198</v>
      </c>
      <c r="F652" s="40" t="s">
        <v>1593</v>
      </c>
      <c r="G652" s="40"/>
      <c r="H652" s="99">
        <f>SUM(H650:H651)</f>
        <v>16036.009999999998</v>
      </c>
    </row>
    <row r="653" spans="1:8" ht="20.100000000000001" customHeight="1">
      <c r="B653" s="1567" t="s">
        <v>1405</v>
      </c>
      <c r="C653" s="1567"/>
      <c r="D653" s="1567"/>
      <c r="E653" s="1567"/>
      <c r="F653" s="1567"/>
      <c r="G653" s="1567"/>
      <c r="H653" s="1567"/>
    </row>
    <row r="654" spans="1:8" ht="20.100000000000001" customHeight="1">
      <c r="A654" s="262">
        <f>+A638+1</f>
        <v>49</v>
      </c>
      <c r="B654" s="1567" t="s">
        <v>1406</v>
      </c>
      <c r="C654" s="1567"/>
      <c r="D654" s="1567"/>
      <c r="E654" s="1567"/>
      <c r="F654" s="1567"/>
      <c r="G654" s="1567"/>
      <c r="H654" s="1567"/>
    </row>
    <row r="655" spans="1:8" ht="20.100000000000001" customHeight="1">
      <c r="A655" s="588" t="s">
        <v>4026</v>
      </c>
      <c r="B655" s="1584" t="s">
        <v>1404</v>
      </c>
      <c r="C655" s="1567"/>
      <c r="D655" s="1567"/>
      <c r="E655" s="1567"/>
      <c r="F655" s="1567"/>
      <c r="G655" s="1567"/>
      <c r="H655" s="1567"/>
    </row>
    <row r="656" spans="1:8" ht="20.25" customHeight="1">
      <c r="B656" s="1568" t="s">
        <v>2377</v>
      </c>
      <c r="C656" s="1568"/>
      <c r="D656" s="1568"/>
      <c r="E656" s="1568"/>
      <c r="F656" s="1568"/>
      <c r="G656" s="1568"/>
      <c r="H656" s="1568"/>
    </row>
    <row r="657" spans="1:8" ht="31.5">
      <c r="B657" s="68" t="s">
        <v>3156</v>
      </c>
      <c r="C657" s="68" t="s">
        <v>3157</v>
      </c>
      <c r="D657" s="68" t="s">
        <v>3158</v>
      </c>
      <c r="E657" s="68" t="s">
        <v>3159</v>
      </c>
      <c r="F657" s="68" t="s">
        <v>3160</v>
      </c>
      <c r="G657" s="68" t="s">
        <v>3161</v>
      </c>
      <c r="H657" s="68" t="s">
        <v>1586</v>
      </c>
    </row>
    <row r="658" spans="1:8" ht="17.25">
      <c r="B658" s="76" t="s">
        <v>1587</v>
      </c>
      <c r="C658" s="58" t="s">
        <v>558</v>
      </c>
      <c r="D658" s="41">
        <v>0.8</v>
      </c>
      <c r="E658" s="55" t="s">
        <v>1589</v>
      </c>
      <c r="F658" s="107">
        <f>'update Rate'!O6</f>
        <v>1330</v>
      </c>
      <c r="G658" s="110">
        <f t="shared" ref="G658:G665" si="23">FLOOR(D658*F658,0.01)</f>
        <v>1064</v>
      </c>
      <c r="H658" s="108"/>
    </row>
    <row r="659" spans="1:8" ht="17.25">
      <c r="B659" s="187"/>
      <c r="C659" s="53" t="s">
        <v>1530</v>
      </c>
      <c r="D659" s="42">
        <v>7</v>
      </c>
      <c r="E659" s="53" t="s">
        <v>1589</v>
      </c>
      <c r="F659" s="109">
        <f>'update Rate'!O5</f>
        <v>1000</v>
      </c>
      <c r="G659" s="109">
        <f t="shared" si="23"/>
        <v>7000</v>
      </c>
      <c r="H659" s="121">
        <f>SUM(G658+G659)</f>
        <v>8064</v>
      </c>
    </row>
    <row r="660" spans="1:8" ht="17.25">
      <c r="B660" s="1564" t="s">
        <v>2185</v>
      </c>
      <c r="C660" s="55" t="s">
        <v>1533</v>
      </c>
      <c r="D660" s="239">
        <v>0.32</v>
      </c>
      <c r="E660" s="55" t="s">
        <v>750</v>
      </c>
      <c r="F660" s="110">
        <f>'update Rate'!O16</f>
        <v>13030.999999999998</v>
      </c>
      <c r="G660" s="110">
        <f t="shared" si="23"/>
        <v>4169.92</v>
      </c>
      <c r="H660" s="108"/>
    </row>
    <row r="661" spans="1:8" ht="20.100000000000001" customHeight="1">
      <c r="B661" s="1565"/>
      <c r="C661" s="20" t="s">
        <v>598</v>
      </c>
      <c r="D661" s="240">
        <v>0.52</v>
      </c>
      <c r="E661" s="53" t="s">
        <v>2378</v>
      </c>
      <c r="F661" s="109">
        <f>'update Rate'!O34</f>
        <v>3354.4500000000003</v>
      </c>
      <c r="G661" s="109">
        <f t="shared" si="23"/>
        <v>1744.31</v>
      </c>
      <c r="H661" s="9"/>
    </row>
    <row r="662" spans="1:8" ht="20.100000000000001" customHeight="1">
      <c r="B662" s="1565"/>
      <c r="C662" s="21" t="s">
        <v>599</v>
      </c>
      <c r="D662" s="42">
        <v>0.22</v>
      </c>
      <c r="E662" s="53" t="s">
        <v>2378</v>
      </c>
      <c r="F662" s="109">
        <f>'update Rate'!O35</f>
        <v>3531</v>
      </c>
      <c r="G662" s="109">
        <f t="shared" si="23"/>
        <v>776.82</v>
      </c>
      <c r="H662" s="121"/>
    </row>
    <row r="663" spans="1:8" ht="20.100000000000001" customHeight="1">
      <c r="B663" s="1565"/>
      <c r="C663" s="20" t="s">
        <v>600</v>
      </c>
      <c r="D663" s="42">
        <v>0.11</v>
      </c>
      <c r="E663" s="53" t="s">
        <v>2378</v>
      </c>
      <c r="F663" s="109">
        <f>'update Rate'!O38</f>
        <v>3389.76</v>
      </c>
      <c r="G663" s="109">
        <f t="shared" si="23"/>
        <v>372.87</v>
      </c>
      <c r="H663" s="9"/>
    </row>
    <row r="664" spans="1:8" ht="20.100000000000001" customHeight="1">
      <c r="B664" s="1565"/>
      <c r="C664" s="53" t="s">
        <v>2049</v>
      </c>
      <c r="D664" s="52">
        <v>0.44500000000000001</v>
      </c>
      <c r="E664" s="53" t="s">
        <v>2378</v>
      </c>
      <c r="F664" s="109">
        <f>'update Rate'!O10</f>
        <v>3389.76</v>
      </c>
      <c r="G664" s="109">
        <f t="shared" si="23"/>
        <v>1508.44</v>
      </c>
      <c r="H664" s="121"/>
    </row>
    <row r="665" spans="1:8" ht="20.100000000000001" customHeight="1">
      <c r="B665" s="1566"/>
      <c r="C665" s="56" t="s">
        <v>3525</v>
      </c>
      <c r="D665" s="43">
        <v>150</v>
      </c>
      <c r="E665" s="56" t="s">
        <v>3526</v>
      </c>
      <c r="F665" s="63">
        <f>'update Rate'!O486</f>
        <v>0.28000000000000003</v>
      </c>
      <c r="G665" s="63">
        <f t="shared" si="23"/>
        <v>42</v>
      </c>
      <c r="H665" s="123">
        <f>SUM(G660:G665)</f>
        <v>8614.3599999999988</v>
      </c>
    </row>
    <row r="666" spans="1:8" ht="20.100000000000001" customHeight="1">
      <c r="F666" s="40" t="s">
        <v>1590</v>
      </c>
      <c r="G666" s="40"/>
      <c r="H666" s="63">
        <f>SUM(H665,H659)</f>
        <v>16678.36</v>
      </c>
    </row>
    <row r="667" spans="1:8" ht="15.75">
      <c r="B667" s="1" t="s">
        <v>3440</v>
      </c>
      <c r="F667" s="40" t="s">
        <v>1571</v>
      </c>
      <c r="G667" s="40"/>
      <c r="H667" s="99">
        <f>FLOOR(H666*0.15,0.01)</f>
        <v>2501.75</v>
      </c>
    </row>
    <row r="668" spans="1:8" ht="15.75">
      <c r="A668" s="27" t="s">
        <v>3197</v>
      </c>
      <c r="B668" s="99">
        <f>+H668</f>
        <v>19180.11</v>
      </c>
      <c r="C668" s="1" t="s">
        <v>3198</v>
      </c>
      <c r="F668" s="40" t="s">
        <v>1593</v>
      </c>
      <c r="G668" s="40"/>
      <c r="H668" s="99">
        <f>SUM(H666:H667)</f>
        <v>19180.11</v>
      </c>
    </row>
    <row r="669" spans="1:8" ht="19.5">
      <c r="B669" s="1567" t="s">
        <v>1405</v>
      </c>
      <c r="C669" s="1567"/>
      <c r="D669" s="1567"/>
      <c r="E669" s="1567"/>
      <c r="F669" s="1567"/>
      <c r="G669" s="1567"/>
      <c r="H669" s="1567"/>
    </row>
    <row r="670" spans="1:8" ht="19.5">
      <c r="A670" s="262">
        <f>+A654+1</f>
        <v>50</v>
      </c>
      <c r="B670" s="1567" t="s">
        <v>1406</v>
      </c>
      <c r="C670" s="1567"/>
      <c r="D670" s="1567"/>
      <c r="E670" s="1567"/>
      <c r="F670" s="1567"/>
      <c r="G670" s="1567"/>
      <c r="H670" s="1567"/>
    </row>
    <row r="671" spans="1:8" ht="25.5">
      <c r="A671" s="588" t="s">
        <v>4026</v>
      </c>
      <c r="B671" s="1584" t="s">
        <v>3295</v>
      </c>
      <c r="C671" s="1567"/>
      <c r="D671" s="1567"/>
      <c r="E671" s="1567"/>
      <c r="F671" s="1567"/>
      <c r="G671" s="1567"/>
      <c r="H671" s="1567"/>
    </row>
    <row r="672" spans="1:8">
      <c r="B672" s="1568" t="s">
        <v>2377</v>
      </c>
      <c r="C672" s="1568"/>
      <c r="D672" s="1568"/>
      <c r="E672" s="1568"/>
      <c r="F672" s="1568"/>
      <c r="G672" s="1568"/>
      <c r="H672" s="1568"/>
    </row>
    <row r="673" spans="1:8" ht="32.25" customHeight="1">
      <c r="B673" s="68" t="s">
        <v>3156</v>
      </c>
      <c r="C673" s="68" t="s">
        <v>3157</v>
      </c>
      <c r="D673" s="68" t="s">
        <v>3158</v>
      </c>
      <c r="E673" s="68" t="s">
        <v>3159</v>
      </c>
      <c r="F673" s="68" t="s">
        <v>3160</v>
      </c>
      <c r="G673" s="68" t="s">
        <v>3161</v>
      </c>
      <c r="H673" s="68" t="s">
        <v>1586</v>
      </c>
    </row>
    <row r="674" spans="1:8" ht="20.100000000000001" customHeight="1">
      <c r="B674" s="1564" t="s">
        <v>1587</v>
      </c>
      <c r="C674" s="58" t="s">
        <v>558</v>
      </c>
      <c r="D674" s="41">
        <v>0.8</v>
      </c>
      <c r="E674" s="55" t="s">
        <v>1589</v>
      </c>
      <c r="F674" s="107">
        <f>'update Rate'!O6</f>
        <v>1330</v>
      </c>
      <c r="G674" s="110">
        <f t="shared" ref="G674:G680" si="24">FLOOR(D674*F674,0.01)</f>
        <v>1064</v>
      </c>
      <c r="H674" s="108"/>
    </row>
    <row r="675" spans="1:8" ht="20.100000000000001" customHeight="1">
      <c r="B675" s="1563"/>
      <c r="C675" s="53" t="s">
        <v>1530</v>
      </c>
      <c r="D675" s="42">
        <v>7</v>
      </c>
      <c r="E675" s="53" t="s">
        <v>1589</v>
      </c>
      <c r="F675" s="109">
        <f>'update Rate'!O5</f>
        <v>1000</v>
      </c>
      <c r="G675" s="109">
        <f t="shared" si="24"/>
        <v>7000</v>
      </c>
      <c r="H675" s="121">
        <f>SUM(G674:G675)</f>
        <v>8064</v>
      </c>
    </row>
    <row r="676" spans="1:8" ht="20.100000000000001" customHeight="1">
      <c r="B676" s="1564" t="s">
        <v>2185</v>
      </c>
      <c r="C676" s="55" t="s">
        <v>1533</v>
      </c>
      <c r="D676" s="41">
        <v>0.4</v>
      </c>
      <c r="E676" s="55" t="s">
        <v>750</v>
      </c>
      <c r="F676" s="110">
        <f>'update Rate'!O16</f>
        <v>13030.999999999998</v>
      </c>
      <c r="G676" s="110">
        <f t="shared" si="24"/>
        <v>5212.4000000000005</v>
      </c>
      <c r="H676" s="108"/>
    </row>
    <row r="677" spans="1:8" ht="20.100000000000001" customHeight="1">
      <c r="B677" s="1565"/>
      <c r="C677" s="54" t="s">
        <v>599</v>
      </c>
      <c r="D677" s="240">
        <v>0.56999999999999995</v>
      </c>
      <c r="E677" s="53" t="s">
        <v>2378</v>
      </c>
      <c r="F677" s="109">
        <f>'update Rate'!O35</f>
        <v>3531</v>
      </c>
      <c r="G677" s="109">
        <f t="shared" si="24"/>
        <v>2012.67</v>
      </c>
      <c r="H677" s="9"/>
    </row>
    <row r="678" spans="1:8" ht="20.100000000000001" customHeight="1">
      <c r="B678" s="1565"/>
      <c r="C678" s="53" t="s">
        <v>600</v>
      </c>
      <c r="D678" s="42">
        <v>0.28999999999999998</v>
      </c>
      <c r="E678" s="53" t="s">
        <v>2378</v>
      </c>
      <c r="F678" s="109">
        <f>'update Rate'!O38</f>
        <v>3389.76</v>
      </c>
      <c r="G678" s="109">
        <f t="shared" si="24"/>
        <v>983.03</v>
      </c>
      <c r="H678" s="121"/>
    </row>
    <row r="679" spans="1:8" ht="20.100000000000001" customHeight="1">
      <c r="B679" s="1565"/>
      <c r="C679" s="53" t="s">
        <v>1402</v>
      </c>
      <c r="D679" s="52">
        <v>0.42499999999999999</v>
      </c>
      <c r="E679" s="53" t="s">
        <v>2378</v>
      </c>
      <c r="F679" s="109">
        <f>'update Rate'!O10</f>
        <v>3389.76</v>
      </c>
      <c r="G679" s="109">
        <f t="shared" si="24"/>
        <v>1440.64</v>
      </c>
      <c r="H679" s="121"/>
    </row>
    <row r="680" spans="1:8" ht="20.100000000000001" customHeight="1">
      <c r="B680" s="1566"/>
      <c r="C680" s="56" t="s">
        <v>3525</v>
      </c>
      <c r="D680" s="43">
        <v>200</v>
      </c>
      <c r="E680" s="56" t="s">
        <v>3526</v>
      </c>
      <c r="F680" s="63">
        <f>'update Rate'!O486</f>
        <v>0.28000000000000003</v>
      </c>
      <c r="G680" s="63">
        <f t="shared" si="24"/>
        <v>56</v>
      </c>
      <c r="H680" s="123">
        <f>SUM(G676:G680)</f>
        <v>9704.74</v>
      </c>
    </row>
    <row r="681" spans="1:8" ht="20.100000000000001" customHeight="1">
      <c r="F681" s="40" t="s">
        <v>1590</v>
      </c>
      <c r="G681" s="92"/>
      <c r="H681" s="63">
        <f>SUM(H680,H675)</f>
        <v>17768.739999999998</v>
      </c>
    </row>
    <row r="682" spans="1:8" ht="20.100000000000001" customHeight="1">
      <c r="B682" s="1" t="s">
        <v>3440</v>
      </c>
      <c r="F682" s="40" t="s">
        <v>1571</v>
      </c>
      <c r="G682" s="92"/>
      <c r="H682" s="99">
        <f>FLOOR(H681*0.15,0.01)</f>
        <v>2665.31</v>
      </c>
    </row>
    <row r="683" spans="1:8" ht="20.100000000000001" customHeight="1">
      <c r="A683" s="27" t="s">
        <v>3197</v>
      </c>
      <c r="B683" s="99">
        <f>+H683</f>
        <v>20434.05</v>
      </c>
      <c r="C683" s="1" t="s">
        <v>3198</v>
      </c>
      <c r="F683" s="40" t="s">
        <v>1593</v>
      </c>
      <c r="G683" s="92"/>
      <c r="H683" s="99">
        <f>SUM(H681:H682)</f>
        <v>20434.05</v>
      </c>
    </row>
    <row r="684" spans="1:8" ht="20.100000000000001" customHeight="1">
      <c r="B684" s="1567" t="s">
        <v>1405</v>
      </c>
      <c r="C684" s="1567"/>
      <c r="D684" s="1567"/>
      <c r="E684" s="1567"/>
      <c r="F684" s="1567"/>
      <c r="G684" s="1567"/>
      <c r="H684" s="1567"/>
    </row>
    <row r="685" spans="1:8" ht="20.100000000000001" customHeight="1">
      <c r="A685" s="262">
        <f>+A670+1</f>
        <v>51</v>
      </c>
      <c r="B685" s="1567" t="s">
        <v>1406</v>
      </c>
      <c r="C685" s="1567"/>
      <c r="D685" s="1567"/>
      <c r="E685" s="1567"/>
      <c r="F685" s="1567"/>
      <c r="G685" s="1567"/>
      <c r="H685" s="1567"/>
    </row>
    <row r="686" spans="1:8" ht="19.5">
      <c r="A686" s="588" t="s">
        <v>4026</v>
      </c>
      <c r="B686" s="1584" t="s">
        <v>1407</v>
      </c>
      <c r="C686" s="1567"/>
      <c r="D686" s="1567"/>
      <c r="E686" s="1567"/>
      <c r="F686" s="1567"/>
      <c r="G686" s="1567"/>
      <c r="H686" s="1567"/>
    </row>
    <row r="687" spans="1:8">
      <c r="B687" s="1568" t="s">
        <v>2377</v>
      </c>
      <c r="C687" s="1568"/>
      <c r="D687" s="1568"/>
      <c r="E687" s="1568"/>
      <c r="F687" s="1568"/>
      <c r="G687" s="1568"/>
      <c r="H687" s="1568"/>
    </row>
    <row r="688" spans="1:8" ht="31.5">
      <c r="B688" s="68" t="s">
        <v>3156</v>
      </c>
      <c r="C688" s="68" t="s">
        <v>3157</v>
      </c>
      <c r="D688" s="68" t="s">
        <v>3158</v>
      </c>
      <c r="E688" s="68" t="s">
        <v>3159</v>
      </c>
      <c r="F688" s="68" t="s">
        <v>3160</v>
      </c>
      <c r="G688" s="68" t="s">
        <v>3161</v>
      </c>
      <c r="H688" s="68" t="s">
        <v>1586</v>
      </c>
    </row>
    <row r="689" spans="1:8" ht="17.25">
      <c r="B689" s="1564" t="s">
        <v>1587</v>
      </c>
      <c r="C689" s="58" t="s">
        <v>558</v>
      </c>
      <c r="D689" s="41">
        <v>0.8</v>
      </c>
      <c r="E689" s="55" t="s">
        <v>1589</v>
      </c>
      <c r="F689" s="107">
        <f>'update Rate'!O6</f>
        <v>1330</v>
      </c>
      <c r="G689" s="110">
        <f t="shared" ref="G689:G695" si="25">FLOOR(D689*F689,0.01)</f>
        <v>1064</v>
      </c>
      <c r="H689" s="108"/>
    </row>
    <row r="690" spans="1:8" ht="17.25">
      <c r="B690" s="1563"/>
      <c r="C690" s="53" t="s">
        <v>1530</v>
      </c>
      <c r="D690" s="42">
        <v>7</v>
      </c>
      <c r="E690" s="53" t="s">
        <v>1589</v>
      </c>
      <c r="F690" s="109">
        <f>'update Rate'!O5</f>
        <v>1000</v>
      </c>
      <c r="G690" s="109">
        <f t="shared" si="25"/>
        <v>7000</v>
      </c>
      <c r="H690" s="121">
        <f>SUM(G689+G690)</f>
        <v>8064</v>
      </c>
    </row>
    <row r="691" spans="1:8" ht="20.100000000000001" customHeight="1">
      <c r="B691" s="1564" t="s">
        <v>2185</v>
      </c>
      <c r="C691" s="55" t="s">
        <v>1533</v>
      </c>
      <c r="D691" s="41">
        <v>0.61</v>
      </c>
      <c r="E691" s="55" t="s">
        <v>750</v>
      </c>
      <c r="F691" s="110">
        <f>'update Rate'!O16</f>
        <v>13030.999999999998</v>
      </c>
      <c r="G691" s="110">
        <f t="shared" si="25"/>
        <v>7948.91</v>
      </c>
      <c r="H691" s="108"/>
    </row>
    <row r="692" spans="1:8" ht="20.100000000000001" customHeight="1">
      <c r="B692" s="1565"/>
      <c r="C692" s="54" t="s">
        <v>599</v>
      </c>
      <c r="D692" s="240">
        <v>0.64</v>
      </c>
      <c r="E692" s="53" t="s">
        <v>2378</v>
      </c>
      <c r="F692" s="109">
        <f>'update Rate'!O35</f>
        <v>3531</v>
      </c>
      <c r="G692" s="109">
        <f t="shared" si="25"/>
        <v>2259.84</v>
      </c>
      <c r="H692" s="9"/>
    </row>
    <row r="693" spans="1:8" ht="20.100000000000001" customHeight="1">
      <c r="B693" s="1565"/>
      <c r="C693" s="53" t="s">
        <v>600</v>
      </c>
      <c r="D693" s="42">
        <v>0.21</v>
      </c>
      <c r="E693" s="53" t="s">
        <v>2378</v>
      </c>
      <c r="F693" s="109">
        <f>'update Rate'!O38</f>
        <v>3389.76</v>
      </c>
      <c r="G693" s="109">
        <f t="shared" si="25"/>
        <v>711.84</v>
      </c>
      <c r="H693" s="121"/>
    </row>
    <row r="694" spans="1:8" ht="20.100000000000001" customHeight="1">
      <c r="B694" s="1565"/>
      <c r="C694" s="53" t="s">
        <v>2049</v>
      </c>
      <c r="D694" s="52">
        <v>0.42499999999999999</v>
      </c>
      <c r="E694" s="53" t="s">
        <v>2378</v>
      </c>
      <c r="F694" s="109">
        <f>'update Rate'!O9</f>
        <v>3389.76</v>
      </c>
      <c r="G694" s="109">
        <f t="shared" si="25"/>
        <v>1440.64</v>
      </c>
      <c r="H694" s="121"/>
    </row>
    <row r="695" spans="1:8" ht="20.100000000000001" customHeight="1">
      <c r="B695" s="1566"/>
      <c r="C695" s="56" t="s">
        <v>3525</v>
      </c>
      <c r="D695" s="43">
        <v>300</v>
      </c>
      <c r="E695" s="56" t="s">
        <v>3526</v>
      </c>
      <c r="F695" s="63">
        <f>'update Rate'!O486</f>
        <v>0.28000000000000003</v>
      </c>
      <c r="G695" s="63">
        <f t="shared" si="25"/>
        <v>84</v>
      </c>
      <c r="H695" s="123">
        <f>SUM(G691:G695)</f>
        <v>12445.23</v>
      </c>
    </row>
    <row r="696" spans="1:8" ht="15.75">
      <c r="F696" s="40" t="s">
        <v>1590</v>
      </c>
      <c r="G696" s="92"/>
      <c r="H696" s="63">
        <f>SUM(H690:H695)</f>
        <v>20509.23</v>
      </c>
    </row>
    <row r="697" spans="1:8" ht="15.75">
      <c r="B697" s="1" t="s">
        <v>3440</v>
      </c>
      <c r="F697" s="40" t="s">
        <v>1571</v>
      </c>
      <c r="G697" s="92"/>
      <c r="H697" s="99">
        <f>FLOOR(H696*0.15,0.01)</f>
        <v>3076.38</v>
      </c>
    </row>
    <row r="698" spans="1:8" ht="15.75">
      <c r="A698" s="27" t="s">
        <v>3197</v>
      </c>
      <c r="B698" s="99">
        <f>+H698</f>
        <v>23585.61</v>
      </c>
      <c r="C698" s="1" t="s">
        <v>3198</v>
      </c>
      <c r="F698" s="40" t="s">
        <v>1593</v>
      </c>
      <c r="G698" s="92"/>
      <c r="H698" s="99">
        <f>SUM(H696:H697)</f>
        <v>23585.61</v>
      </c>
    </row>
    <row r="699" spans="1:8" ht="20.100000000000001" customHeight="1">
      <c r="A699" s="262">
        <f>+A685+1</f>
        <v>52</v>
      </c>
      <c r="B699" s="1567" t="s">
        <v>3552</v>
      </c>
      <c r="C699" s="1567"/>
      <c r="D699" s="1567"/>
      <c r="E699" s="1567"/>
      <c r="F699" s="1567"/>
      <c r="G699" s="1567"/>
      <c r="H699" s="1567"/>
    </row>
    <row r="700" spans="1:8" ht="18.75" customHeight="1">
      <c r="A700" s="588" t="s">
        <v>3551</v>
      </c>
      <c r="B700" s="1567" t="s">
        <v>1400</v>
      </c>
      <c r="C700" s="1567"/>
      <c r="D700" s="1567"/>
      <c r="E700" s="1567"/>
      <c r="F700" s="1567"/>
      <c r="G700" s="1567"/>
      <c r="H700" s="1567"/>
    </row>
    <row r="701" spans="1:8" ht="19.5">
      <c r="B701" s="1584" t="s">
        <v>1403</v>
      </c>
      <c r="C701" s="1567"/>
      <c r="D701" s="1567"/>
      <c r="E701" s="1567"/>
      <c r="F701" s="1567"/>
      <c r="G701" s="1567"/>
      <c r="H701" s="1567"/>
    </row>
    <row r="702" spans="1:8">
      <c r="B702" s="1568" t="s">
        <v>2377</v>
      </c>
      <c r="C702" s="1568"/>
      <c r="D702" s="1568"/>
      <c r="E702" s="1568"/>
      <c r="F702" s="1568"/>
      <c r="G702" s="1568"/>
      <c r="H702" s="1568"/>
    </row>
    <row r="703" spans="1:8" ht="31.5">
      <c r="B703" s="68" t="s">
        <v>3156</v>
      </c>
      <c r="C703" s="68" t="s">
        <v>3157</v>
      </c>
      <c r="D703" s="68" t="s">
        <v>3158</v>
      </c>
      <c r="E703" s="68" t="s">
        <v>3159</v>
      </c>
      <c r="F703" s="68" t="s">
        <v>3160</v>
      </c>
      <c r="G703" s="68" t="s">
        <v>3161</v>
      </c>
      <c r="H703" s="68" t="s">
        <v>1586</v>
      </c>
    </row>
    <row r="704" spans="1:8" ht="17.25">
      <c r="B704" s="1564" t="s">
        <v>1587</v>
      </c>
      <c r="C704" s="58" t="s">
        <v>558</v>
      </c>
      <c r="D704" s="41">
        <v>0.5</v>
      </c>
      <c r="E704" s="55" t="s">
        <v>1589</v>
      </c>
      <c r="F704" s="107">
        <f>'update Rate'!O6</f>
        <v>1330</v>
      </c>
      <c r="G704" s="110">
        <f t="shared" ref="G704:G714" si="26">FLOOR(D704*F704,0.01)</f>
        <v>665</v>
      </c>
      <c r="H704" s="108"/>
    </row>
    <row r="705" spans="1:8" ht="17.25">
      <c r="B705" s="1563"/>
      <c r="C705" s="53" t="s">
        <v>1530</v>
      </c>
      <c r="D705" s="42">
        <v>3.5</v>
      </c>
      <c r="E705" s="53" t="s">
        <v>1589</v>
      </c>
      <c r="F705" s="109">
        <f>'update Rate'!O5</f>
        <v>1000</v>
      </c>
      <c r="G705" s="109">
        <f t="shared" si="26"/>
        <v>3500</v>
      </c>
      <c r="H705" s="121">
        <f>SUM(G704+G705)</f>
        <v>4165</v>
      </c>
    </row>
    <row r="706" spans="1:8" ht="20.100000000000001" customHeight="1">
      <c r="B706" s="1564" t="s">
        <v>2185</v>
      </c>
      <c r="C706" s="55" t="s">
        <v>1533</v>
      </c>
      <c r="D706" s="239">
        <v>0.22</v>
      </c>
      <c r="E706" s="55" t="s">
        <v>750</v>
      </c>
      <c r="F706" s="110">
        <f>'update Rate'!O16</f>
        <v>13030.999999999998</v>
      </c>
      <c r="G706" s="110">
        <f t="shared" si="26"/>
        <v>2866.82</v>
      </c>
      <c r="H706" s="108"/>
    </row>
    <row r="707" spans="1:8" ht="20.100000000000001" customHeight="1">
      <c r="B707" s="1565"/>
      <c r="C707" s="53" t="s">
        <v>598</v>
      </c>
      <c r="D707" s="240">
        <v>0.65</v>
      </c>
      <c r="E707" s="53" t="s">
        <v>2378</v>
      </c>
      <c r="F707" s="109">
        <f>'update Rate'!O34</f>
        <v>3354.4500000000003</v>
      </c>
      <c r="G707" s="109">
        <f t="shared" si="26"/>
        <v>2180.39</v>
      </c>
      <c r="H707" s="9"/>
    </row>
    <row r="708" spans="1:8" ht="20.100000000000001" customHeight="1">
      <c r="B708" s="1565"/>
      <c r="C708" s="54" t="s">
        <v>599</v>
      </c>
      <c r="D708" s="42">
        <v>0.24</v>
      </c>
      <c r="E708" s="53" t="s">
        <v>2378</v>
      </c>
      <c r="F708" s="109">
        <f>'update Rate'!O35</f>
        <v>3531</v>
      </c>
      <c r="G708" s="109">
        <f t="shared" si="26"/>
        <v>847.44</v>
      </c>
      <c r="H708" s="121"/>
    </row>
    <row r="709" spans="1:8" ht="20.100000000000001" customHeight="1">
      <c r="B709" s="1565"/>
      <c r="C709" s="53" t="s">
        <v>2049</v>
      </c>
      <c r="D709" s="52">
        <v>0.42499999999999999</v>
      </c>
      <c r="E709" s="53" t="s">
        <v>2378</v>
      </c>
      <c r="F709" s="109">
        <f>'update Rate'!O10</f>
        <v>3389.76</v>
      </c>
      <c r="G709" s="109">
        <f t="shared" si="26"/>
        <v>1440.64</v>
      </c>
      <c r="H709" s="121"/>
    </row>
    <row r="710" spans="1:8" ht="20.100000000000001" customHeight="1">
      <c r="B710" s="1565"/>
      <c r="C710" s="53" t="s">
        <v>3525</v>
      </c>
      <c r="D710" s="42">
        <v>100</v>
      </c>
      <c r="E710" s="53" t="s">
        <v>3526</v>
      </c>
      <c r="F710" s="109">
        <f>'update Rate'!O486</f>
        <v>0.28000000000000003</v>
      </c>
      <c r="G710" s="109">
        <f t="shared" si="26"/>
        <v>28</v>
      </c>
      <c r="H710" s="121"/>
    </row>
    <row r="711" spans="1:8" ht="20.100000000000001" customHeight="1">
      <c r="B711" s="1565"/>
      <c r="C711" s="53" t="s">
        <v>3537</v>
      </c>
      <c r="D711" s="42">
        <v>3</v>
      </c>
      <c r="E711" s="53" t="s">
        <v>3526</v>
      </c>
      <c r="F711" s="109">
        <f>'update Rate'!O462</f>
        <v>172.56637168141594</v>
      </c>
      <c r="G711" s="109">
        <f t="shared" si="26"/>
        <v>517.69000000000005</v>
      </c>
      <c r="H711" s="121"/>
    </row>
    <row r="712" spans="1:8" ht="20.100000000000001" customHeight="1">
      <c r="B712" s="1565"/>
      <c r="C712" s="56" t="s">
        <v>3555</v>
      </c>
      <c r="D712" s="43">
        <v>0.1</v>
      </c>
      <c r="E712" s="56" t="s">
        <v>3526</v>
      </c>
      <c r="F712" s="109">
        <f>'update Rate'!O463</f>
        <v>174.33628318584073</v>
      </c>
      <c r="G712" s="109">
        <f t="shared" si="26"/>
        <v>17.43</v>
      </c>
      <c r="H712" s="123">
        <f>SUM(G706:G712)</f>
        <v>7898.41</v>
      </c>
    </row>
    <row r="713" spans="1:8" ht="20.100000000000001" customHeight="1">
      <c r="B713" s="1562" t="s">
        <v>1994</v>
      </c>
      <c r="C713" s="55" t="s">
        <v>3553</v>
      </c>
      <c r="D713" s="41">
        <v>0.6</v>
      </c>
      <c r="E713" s="55" t="s">
        <v>2635</v>
      </c>
      <c r="F713" s="110">
        <f>'update Rate'!O489</f>
        <v>376</v>
      </c>
      <c r="G713" s="110">
        <f t="shared" si="26"/>
        <v>225.6</v>
      </c>
      <c r="H713" s="121"/>
    </row>
    <row r="714" spans="1:8" ht="20.100000000000001" customHeight="1">
      <c r="B714" s="1604"/>
      <c r="C714" s="56" t="s">
        <v>3554</v>
      </c>
      <c r="D714" s="43">
        <v>0.25</v>
      </c>
      <c r="E714" s="56" t="s">
        <v>2635</v>
      </c>
      <c r="F714" s="63">
        <f>'update Rate'!O485</f>
        <v>100</v>
      </c>
      <c r="G714" s="63">
        <f t="shared" si="26"/>
        <v>25</v>
      </c>
      <c r="H714" s="123">
        <f>SUM(G713:G714)</f>
        <v>250.6</v>
      </c>
    </row>
    <row r="715" spans="1:8" ht="20.100000000000001" customHeight="1">
      <c r="D715" s="89"/>
      <c r="F715" s="40" t="s">
        <v>1590</v>
      </c>
      <c r="G715" s="92"/>
      <c r="H715" s="63">
        <f>SUM(H704:H714)</f>
        <v>12314.01</v>
      </c>
    </row>
    <row r="716" spans="1:8" ht="15.75">
      <c r="B716" s="1" t="s">
        <v>3440</v>
      </c>
      <c r="F716" s="40" t="s">
        <v>1571</v>
      </c>
      <c r="G716" s="92"/>
      <c r="H716" s="99">
        <f>FLOOR(H715*0.15,0.01)</f>
        <v>1847.1000000000001</v>
      </c>
    </row>
    <row r="717" spans="1:8" ht="20.100000000000001" customHeight="1">
      <c r="A717" s="27" t="s">
        <v>3197</v>
      </c>
      <c r="B717" s="99">
        <f>+H717</f>
        <v>14161.11</v>
      </c>
      <c r="C717" s="1" t="s">
        <v>3198</v>
      </c>
      <c r="F717" s="40" t="s">
        <v>1593</v>
      </c>
      <c r="G717" s="92"/>
      <c r="H717" s="99">
        <f>SUM(H715:H716)</f>
        <v>14161.11</v>
      </c>
    </row>
    <row r="718" spans="1:8" ht="20.100000000000001" customHeight="1">
      <c r="A718" s="262">
        <f>+A699+1</f>
        <v>53</v>
      </c>
      <c r="B718" s="1567" t="s">
        <v>3552</v>
      </c>
      <c r="C718" s="1567"/>
      <c r="D718" s="1567"/>
      <c r="E718" s="1567"/>
      <c r="F718" s="1567"/>
      <c r="G718" s="1567"/>
      <c r="H718" s="1567"/>
    </row>
    <row r="719" spans="1:8" ht="18.75" customHeight="1">
      <c r="A719" s="588" t="s">
        <v>3551</v>
      </c>
      <c r="B719" s="1567" t="s">
        <v>1400</v>
      </c>
      <c r="C719" s="1567"/>
      <c r="D719" s="1567"/>
      <c r="E719" s="1567"/>
      <c r="F719" s="1567"/>
      <c r="G719" s="1567"/>
      <c r="H719" s="1567"/>
    </row>
    <row r="720" spans="1:8" ht="19.5">
      <c r="B720" s="1584" t="s">
        <v>1404</v>
      </c>
      <c r="C720" s="1567"/>
      <c r="D720" s="1567"/>
      <c r="E720" s="1567"/>
      <c r="F720" s="1567"/>
      <c r="G720" s="1567"/>
      <c r="H720" s="1567"/>
    </row>
    <row r="721" spans="1:8">
      <c r="B721" s="1568" t="s">
        <v>2377</v>
      </c>
      <c r="C721" s="1568"/>
      <c r="D721" s="1568"/>
      <c r="E721" s="1568"/>
      <c r="F721" s="1568"/>
      <c r="G721" s="1568"/>
      <c r="H721" s="1568"/>
    </row>
    <row r="722" spans="1:8" ht="31.5">
      <c r="B722" s="68" t="s">
        <v>3156</v>
      </c>
      <c r="C722" s="68" t="s">
        <v>3157</v>
      </c>
      <c r="D722" s="68" t="s">
        <v>3158</v>
      </c>
      <c r="E722" s="68" t="s">
        <v>3159</v>
      </c>
      <c r="F722" s="68" t="s">
        <v>3160</v>
      </c>
      <c r="G722" s="68" t="s">
        <v>3161</v>
      </c>
      <c r="H722" s="68" t="s">
        <v>1586</v>
      </c>
    </row>
    <row r="723" spans="1:8" ht="17.25">
      <c r="B723" s="1564" t="s">
        <v>1587</v>
      </c>
      <c r="C723" s="58" t="s">
        <v>558</v>
      </c>
      <c r="D723" s="41">
        <v>0.5</v>
      </c>
      <c r="E723" s="55" t="s">
        <v>1589</v>
      </c>
      <c r="F723" s="107">
        <f>'update Rate'!O6</f>
        <v>1330</v>
      </c>
      <c r="G723" s="110">
        <f t="shared" ref="G723:G733" si="27">FLOOR(D723*F723,0.01)</f>
        <v>665</v>
      </c>
      <c r="H723" s="108"/>
    </row>
    <row r="724" spans="1:8" ht="17.25">
      <c r="B724" s="1563"/>
      <c r="C724" s="53" t="s">
        <v>1530</v>
      </c>
      <c r="D724" s="42">
        <v>3.5</v>
      </c>
      <c r="E724" s="53" t="s">
        <v>1589</v>
      </c>
      <c r="F724" s="109">
        <f>'update Rate'!O5</f>
        <v>1000</v>
      </c>
      <c r="G724" s="109">
        <f t="shared" si="27"/>
        <v>3500</v>
      </c>
      <c r="H724" s="121">
        <f>SUM(G723+G724)</f>
        <v>4165</v>
      </c>
    </row>
    <row r="725" spans="1:8" ht="20.100000000000001" customHeight="1">
      <c r="B725" s="1564" t="s">
        <v>2185</v>
      </c>
      <c r="C725" s="55" t="s">
        <v>1533</v>
      </c>
      <c r="D725" s="239">
        <v>0.32</v>
      </c>
      <c r="E725" s="55" t="s">
        <v>750</v>
      </c>
      <c r="F725" s="110">
        <f>'update Rate'!O16</f>
        <v>13030.999999999998</v>
      </c>
      <c r="G725" s="110">
        <f t="shared" si="27"/>
        <v>4169.92</v>
      </c>
      <c r="H725" s="108"/>
    </row>
    <row r="726" spans="1:8" ht="20.100000000000001" customHeight="1">
      <c r="B726" s="1565"/>
      <c r="C726" s="20" t="s">
        <v>598</v>
      </c>
      <c r="D726" s="240">
        <v>0.52</v>
      </c>
      <c r="E726" s="53" t="s">
        <v>2378</v>
      </c>
      <c r="F726" s="109">
        <f>'update Rate'!O34</f>
        <v>3354.4500000000003</v>
      </c>
      <c r="G726" s="109">
        <f t="shared" si="27"/>
        <v>1744.31</v>
      </c>
      <c r="H726" s="9"/>
    </row>
    <row r="727" spans="1:8" ht="20.100000000000001" customHeight="1">
      <c r="B727" s="1565"/>
      <c r="C727" s="21" t="s">
        <v>599</v>
      </c>
      <c r="D727" s="42">
        <v>0.33</v>
      </c>
      <c r="E727" s="53" t="s">
        <v>2378</v>
      </c>
      <c r="F727" s="109">
        <f>'update Rate'!O35</f>
        <v>3531</v>
      </c>
      <c r="G727" s="109">
        <f t="shared" si="27"/>
        <v>1165.23</v>
      </c>
      <c r="H727" s="121"/>
    </row>
    <row r="728" spans="1:8" ht="20.100000000000001" customHeight="1">
      <c r="B728" s="1565"/>
      <c r="C728" s="53" t="s">
        <v>2049</v>
      </c>
      <c r="D728" s="52">
        <v>0.44500000000000001</v>
      </c>
      <c r="E728" s="53" t="s">
        <v>2378</v>
      </c>
      <c r="F728" s="109">
        <f>'update Rate'!O10</f>
        <v>3389.76</v>
      </c>
      <c r="G728" s="109">
        <f t="shared" si="27"/>
        <v>1508.44</v>
      </c>
      <c r="H728" s="121"/>
    </row>
    <row r="729" spans="1:8" ht="20.100000000000001" customHeight="1">
      <c r="B729" s="1565"/>
      <c r="C729" s="53" t="s">
        <v>3525</v>
      </c>
      <c r="D729" s="42">
        <v>130</v>
      </c>
      <c r="E729" s="53" t="s">
        <v>3526</v>
      </c>
      <c r="F729" s="109">
        <f>'update Rate'!O486</f>
        <v>0.28000000000000003</v>
      </c>
      <c r="G729" s="109">
        <f t="shared" si="27"/>
        <v>36.4</v>
      </c>
      <c r="H729" s="121"/>
    </row>
    <row r="730" spans="1:8" ht="20.100000000000001" customHeight="1">
      <c r="B730" s="1565"/>
      <c r="C730" s="53" t="s">
        <v>3537</v>
      </c>
      <c r="D730" s="42">
        <v>3</v>
      </c>
      <c r="E730" s="53" t="s">
        <v>3526</v>
      </c>
      <c r="F730" s="109">
        <f>'update Rate'!O462</f>
        <v>172.56637168141594</v>
      </c>
      <c r="G730" s="109">
        <f t="shared" si="27"/>
        <v>517.69000000000005</v>
      </c>
      <c r="H730" s="121"/>
    </row>
    <row r="731" spans="1:8" ht="20.100000000000001" customHeight="1">
      <c r="B731" s="1565"/>
      <c r="C731" s="56" t="s">
        <v>3555</v>
      </c>
      <c r="D731" s="43">
        <v>0.1</v>
      </c>
      <c r="E731" s="56" t="s">
        <v>3526</v>
      </c>
      <c r="F731" s="63">
        <f>'update Rate'!O463</f>
        <v>174.33628318584073</v>
      </c>
      <c r="G731" s="63">
        <f t="shared" si="27"/>
        <v>17.43</v>
      </c>
      <c r="H731" s="123">
        <f>SUM(G725:G731)</f>
        <v>9159.42</v>
      </c>
    </row>
    <row r="732" spans="1:8" ht="20.100000000000001" customHeight="1">
      <c r="B732" s="1562" t="s">
        <v>1994</v>
      </c>
      <c r="C732" s="55" t="s">
        <v>3553</v>
      </c>
      <c r="D732" s="41">
        <v>0.6</v>
      </c>
      <c r="E732" s="55" t="s">
        <v>2635</v>
      </c>
      <c r="F732" s="110">
        <f>'update Rate'!O489</f>
        <v>376</v>
      </c>
      <c r="G732" s="109">
        <f t="shared" si="27"/>
        <v>225.6</v>
      </c>
      <c r="H732" s="121"/>
    </row>
    <row r="733" spans="1:8" ht="20.100000000000001" customHeight="1">
      <c r="B733" s="1604"/>
      <c r="C733" s="56" t="s">
        <v>3554</v>
      </c>
      <c r="D733" s="43">
        <v>0.25</v>
      </c>
      <c r="E733" s="56" t="s">
        <v>2635</v>
      </c>
      <c r="F733" s="63">
        <f>'update Rate'!O485</f>
        <v>100</v>
      </c>
      <c r="G733" s="63">
        <f t="shared" si="27"/>
        <v>25</v>
      </c>
      <c r="H733" s="123">
        <f>SUM(G732:G733)</f>
        <v>250.6</v>
      </c>
    </row>
    <row r="734" spans="1:8" ht="20.100000000000001" customHeight="1">
      <c r="D734" s="89"/>
      <c r="F734" s="40" t="s">
        <v>1590</v>
      </c>
      <c r="G734" s="92"/>
      <c r="H734" s="63">
        <f>SUM(H723:H733)</f>
        <v>13575.02</v>
      </c>
    </row>
    <row r="735" spans="1:8" ht="15.75">
      <c r="B735" s="1" t="s">
        <v>3440</v>
      </c>
      <c r="F735" s="40" t="s">
        <v>1571</v>
      </c>
      <c r="G735" s="92"/>
      <c r="H735" s="99">
        <f>FLOOR(H734*0.15,0.01)</f>
        <v>2036.25</v>
      </c>
    </row>
    <row r="736" spans="1:8" ht="20.100000000000001" customHeight="1">
      <c r="A736" s="27" t="s">
        <v>3197</v>
      </c>
      <c r="B736" s="99">
        <f>+H736</f>
        <v>15611.27</v>
      </c>
      <c r="C736" s="1" t="s">
        <v>3198</v>
      </c>
      <c r="F736" s="40" t="s">
        <v>1593</v>
      </c>
      <c r="G736" s="92"/>
      <c r="H736" s="99">
        <f>SUM(H734:H735)</f>
        <v>15611.27</v>
      </c>
    </row>
    <row r="737" spans="1:8" ht="20.100000000000001" customHeight="1">
      <c r="A737" s="262">
        <f>+A718+1</f>
        <v>54</v>
      </c>
      <c r="B737" s="1567" t="s">
        <v>3556</v>
      </c>
      <c r="C737" s="1567"/>
      <c r="D737" s="1567"/>
      <c r="E737" s="1567"/>
      <c r="F737" s="1567"/>
      <c r="G737" s="1567"/>
      <c r="H737" s="1567"/>
    </row>
    <row r="738" spans="1:8" ht="18.75" customHeight="1">
      <c r="A738" s="588" t="s">
        <v>3564</v>
      </c>
      <c r="B738" s="1567" t="s">
        <v>1400</v>
      </c>
      <c r="C738" s="1567"/>
      <c r="D738" s="1567"/>
      <c r="E738" s="1567"/>
      <c r="F738" s="1567"/>
      <c r="G738" s="1567"/>
      <c r="H738" s="1567"/>
    </row>
    <row r="739" spans="1:8" ht="19.5">
      <c r="B739" s="1584" t="s">
        <v>3557</v>
      </c>
      <c r="C739" s="1567"/>
      <c r="D739" s="1567"/>
      <c r="E739" s="1567"/>
      <c r="F739" s="1567"/>
      <c r="G739" s="1567"/>
      <c r="H739" s="1567"/>
    </row>
    <row r="740" spans="1:8">
      <c r="B740" s="1568" t="s">
        <v>2377</v>
      </c>
      <c r="C740" s="1568"/>
      <c r="D740" s="1568"/>
      <c r="E740" s="1568"/>
      <c r="F740" s="1568"/>
      <c r="G740" s="1568"/>
      <c r="H740" s="1568"/>
    </row>
    <row r="741" spans="1:8" ht="31.5">
      <c r="B741" s="68" t="s">
        <v>3156</v>
      </c>
      <c r="C741" s="68" t="s">
        <v>3157</v>
      </c>
      <c r="D741" s="68" t="s">
        <v>3158</v>
      </c>
      <c r="E741" s="68" t="s">
        <v>3159</v>
      </c>
      <c r="F741" s="68" t="s">
        <v>3160</v>
      </c>
      <c r="G741" s="68" t="s">
        <v>3161</v>
      </c>
      <c r="H741" s="68" t="s">
        <v>1586</v>
      </c>
    </row>
    <row r="742" spans="1:8" ht="17.25">
      <c r="B742" s="1564" t="s">
        <v>1587</v>
      </c>
      <c r="C742" s="58" t="s">
        <v>558</v>
      </c>
      <c r="D742" s="41">
        <v>0.5</v>
      </c>
      <c r="E742" s="55" t="s">
        <v>1589</v>
      </c>
      <c r="F742" s="107">
        <f>'update Rate'!O6</f>
        <v>1330</v>
      </c>
      <c r="G742" s="110">
        <f t="shared" ref="G742:G752" si="28">FLOOR(D742*F742,0.01)</f>
        <v>665</v>
      </c>
      <c r="H742" s="108"/>
    </row>
    <row r="743" spans="1:8" ht="17.25">
      <c r="B743" s="1563"/>
      <c r="C743" s="53" t="s">
        <v>1530</v>
      </c>
      <c r="D743" s="42">
        <v>3.5</v>
      </c>
      <c r="E743" s="53" t="s">
        <v>1589</v>
      </c>
      <c r="F743" s="109">
        <f>'update Rate'!O5</f>
        <v>1000</v>
      </c>
      <c r="G743" s="109">
        <f t="shared" si="28"/>
        <v>3500</v>
      </c>
      <c r="H743" s="121">
        <f>SUM(G742+G743)</f>
        <v>4165</v>
      </c>
    </row>
    <row r="744" spans="1:8" ht="20.100000000000001" customHeight="1">
      <c r="B744" s="1564" t="s">
        <v>2185</v>
      </c>
      <c r="C744" s="55" t="s">
        <v>1533</v>
      </c>
      <c r="D744" s="239">
        <v>0.4</v>
      </c>
      <c r="E744" s="55" t="s">
        <v>750</v>
      </c>
      <c r="F744" s="110">
        <f>'update Rate'!O16</f>
        <v>13030.999999999998</v>
      </c>
      <c r="G744" s="110">
        <f t="shared" si="28"/>
        <v>5212.4000000000005</v>
      </c>
      <c r="H744" s="108"/>
    </row>
    <row r="745" spans="1:8" ht="20.100000000000001" customHeight="1">
      <c r="B745" s="1565"/>
      <c r="C745" s="21" t="s">
        <v>599</v>
      </c>
      <c r="D745" s="240">
        <v>0.56999999999999995</v>
      </c>
      <c r="E745" s="53" t="s">
        <v>2378</v>
      </c>
      <c r="F745" s="109">
        <f>'update Rate'!O35</f>
        <v>3531</v>
      </c>
      <c r="G745" s="109">
        <f t="shared" si="28"/>
        <v>2012.67</v>
      </c>
      <c r="H745" s="9"/>
    </row>
    <row r="746" spans="1:8" ht="20.100000000000001" customHeight="1">
      <c r="B746" s="1565"/>
      <c r="C746" s="20" t="s">
        <v>600</v>
      </c>
      <c r="D746" s="42">
        <v>0.28999999999999998</v>
      </c>
      <c r="E746" s="53" t="s">
        <v>2378</v>
      </c>
      <c r="F746" s="109">
        <f>'update Rate'!O38</f>
        <v>3389.76</v>
      </c>
      <c r="G746" s="109">
        <f t="shared" si="28"/>
        <v>983.03</v>
      </c>
      <c r="H746" s="121"/>
    </row>
    <row r="747" spans="1:8" ht="20.100000000000001" customHeight="1">
      <c r="B747" s="1565"/>
      <c r="C747" s="53" t="s">
        <v>2049</v>
      </c>
      <c r="D747" s="52">
        <v>0.42499999999999999</v>
      </c>
      <c r="E747" s="53" t="s">
        <v>2378</v>
      </c>
      <c r="F747" s="109">
        <f>'update Rate'!O10</f>
        <v>3389.76</v>
      </c>
      <c r="G747" s="109">
        <f t="shared" si="28"/>
        <v>1440.64</v>
      </c>
      <c r="H747" s="121"/>
    </row>
    <row r="748" spans="1:8" ht="20.100000000000001" customHeight="1">
      <c r="B748" s="1565"/>
      <c r="C748" s="53" t="s">
        <v>3525</v>
      </c>
      <c r="D748" s="42">
        <v>200</v>
      </c>
      <c r="E748" s="53" t="s">
        <v>3526</v>
      </c>
      <c r="F748" s="109">
        <f>'update Rate'!O486</f>
        <v>0.28000000000000003</v>
      </c>
      <c r="G748" s="109">
        <f t="shared" si="28"/>
        <v>56</v>
      </c>
      <c r="H748" s="121"/>
    </row>
    <row r="749" spans="1:8" ht="20.100000000000001" customHeight="1">
      <c r="B749" s="1565"/>
      <c r="C749" s="53" t="s">
        <v>3537</v>
      </c>
      <c r="D749" s="42">
        <v>3</v>
      </c>
      <c r="E749" s="53" t="s">
        <v>3526</v>
      </c>
      <c r="F749" s="109">
        <f>'update Rate'!O462</f>
        <v>172.56637168141594</v>
      </c>
      <c r="G749" s="109">
        <f t="shared" si="28"/>
        <v>517.69000000000005</v>
      </c>
      <c r="H749" s="121"/>
    </row>
    <row r="750" spans="1:8" ht="20.100000000000001" customHeight="1">
      <c r="B750" s="1565"/>
      <c r="C750" s="56" t="s">
        <v>3555</v>
      </c>
      <c r="D750" s="43">
        <v>0.1</v>
      </c>
      <c r="E750" s="56" t="s">
        <v>3526</v>
      </c>
      <c r="F750" s="109">
        <f>'update Rate'!O463</f>
        <v>174.33628318584073</v>
      </c>
      <c r="G750" s="109">
        <f t="shared" si="28"/>
        <v>17.43</v>
      </c>
      <c r="H750" s="123">
        <f>SUM(G744:G750)</f>
        <v>10239.86</v>
      </c>
    </row>
    <row r="751" spans="1:8" ht="20.100000000000001" customHeight="1">
      <c r="B751" s="1562" t="s">
        <v>1994</v>
      </c>
      <c r="C751" s="55" t="s">
        <v>3553</v>
      </c>
      <c r="D751" s="41">
        <v>0.6</v>
      </c>
      <c r="E751" s="55" t="s">
        <v>2635</v>
      </c>
      <c r="F751" s="110">
        <f>'update Rate'!O489</f>
        <v>376</v>
      </c>
      <c r="G751" s="110">
        <f t="shared" si="28"/>
        <v>225.6</v>
      </c>
      <c r="H751" s="121"/>
    </row>
    <row r="752" spans="1:8" ht="20.100000000000001" customHeight="1">
      <c r="B752" s="1604"/>
      <c r="C752" s="56" t="s">
        <v>3554</v>
      </c>
      <c r="D752" s="43">
        <v>0.25</v>
      </c>
      <c r="E752" s="56" t="s">
        <v>2635</v>
      </c>
      <c r="F752" s="63">
        <f>'update Rate'!O485</f>
        <v>100</v>
      </c>
      <c r="G752" s="63">
        <f t="shared" si="28"/>
        <v>25</v>
      </c>
      <c r="H752" s="123">
        <f>SUM(G751:G752)</f>
        <v>250.6</v>
      </c>
    </row>
    <row r="753" spans="1:8" ht="20.100000000000001" customHeight="1">
      <c r="D753" s="89"/>
      <c r="F753" s="40" t="s">
        <v>1590</v>
      </c>
      <c r="G753" s="92"/>
      <c r="H753" s="63">
        <f>SUM(H742:H752)</f>
        <v>14655.460000000001</v>
      </c>
    </row>
    <row r="754" spans="1:8" ht="15.75">
      <c r="B754" s="1" t="s">
        <v>3440</v>
      </c>
      <c r="F754" s="40" t="s">
        <v>1571</v>
      </c>
      <c r="G754" s="92"/>
      <c r="H754" s="99">
        <f>FLOOR(H753*0.15,0.01)</f>
        <v>2198.31</v>
      </c>
    </row>
    <row r="755" spans="1:8" ht="20.100000000000001" customHeight="1">
      <c r="A755" s="27" t="s">
        <v>3197</v>
      </c>
      <c r="B755" s="99">
        <f>+H755</f>
        <v>16853.77</v>
      </c>
      <c r="C755" s="1" t="s">
        <v>3198</v>
      </c>
      <c r="F755" s="40" t="s">
        <v>1593</v>
      </c>
      <c r="G755" s="92"/>
      <c r="H755" s="99">
        <f>SUM(H753:H754)</f>
        <v>16853.77</v>
      </c>
    </row>
    <row r="756" spans="1:8" ht="20.100000000000001" customHeight="1">
      <c r="A756" s="262">
        <f>+A737+1</f>
        <v>55</v>
      </c>
      <c r="B756" s="1567" t="s">
        <v>3556</v>
      </c>
      <c r="C756" s="1567"/>
      <c r="D756" s="1567"/>
      <c r="E756" s="1567"/>
      <c r="F756" s="1567"/>
      <c r="G756" s="1567"/>
      <c r="H756" s="1567"/>
    </row>
    <row r="757" spans="1:8" ht="18.75" customHeight="1">
      <c r="A757" s="588" t="s">
        <v>3564</v>
      </c>
      <c r="B757" s="1567" t="s">
        <v>1400</v>
      </c>
      <c r="C757" s="1567"/>
      <c r="D757" s="1567"/>
      <c r="E757" s="1567"/>
      <c r="F757" s="1567"/>
      <c r="G757" s="1567"/>
      <c r="H757" s="1567"/>
    </row>
    <row r="758" spans="1:8" ht="19.5">
      <c r="B758" s="1584" t="s">
        <v>1407</v>
      </c>
      <c r="C758" s="1567"/>
      <c r="D758" s="1567"/>
      <c r="E758" s="1567"/>
      <c r="F758" s="1567"/>
      <c r="G758" s="1567"/>
      <c r="H758" s="1567"/>
    </row>
    <row r="759" spans="1:8">
      <c r="B759" s="1568" t="s">
        <v>2377</v>
      </c>
      <c r="C759" s="1568"/>
      <c r="D759" s="1568"/>
      <c r="E759" s="1568"/>
      <c r="F759" s="1568"/>
      <c r="G759" s="1568"/>
      <c r="H759" s="1568"/>
    </row>
    <row r="760" spans="1:8" ht="31.5">
      <c r="B760" s="68" t="s">
        <v>3156</v>
      </c>
      <c r="C760" s="68" t="s">
        <v>3157</v>
      </c>
      <c r="D760" s="68" t="s">
        <v>3158</v>
      </c>
      <c r="E760" s="68" t="s">
        <v>3159</v>
      </c>
      <c r="F760" s="68" t="s">
        <v>3160</v>
      </c>
      <c r="G760" s="68" t="s">
        <v>3161</v>
      </c>
      <c r="H760" s="68" t="s">
        <v>1586</v>
      </c>
    </row>
    <row r="761" spans="1:8" ht="17.25">
      <c r="B761" s="1564" t="s">
        <v>1587</v>
      </c>
      <c r="C761" s="58" t="s">
        <v>558</v>
      </c>
      <c r="D761" s="41">
        <v>0.5</v>
      </c>
      <c r="E761" s="55" t="s">
        <v>1589</v>
      </c>
      <c r="F761" s="107">
        <f>'update Rate'!O6</f>
        <v>1330</v>
      </c>
      <c r="G761" s="110">
        <f t="shared" ref="G761:G771" si="29">FLOOR(D761*F761,0.01)</f>
        <v>665</v>
      </c>
      <c r="H761" s="108"/>
    </row>
    <row r="762" spans="1:8" ht="17.25">
      <c r="B762" s="1563"/>
      <c r="C762" s="53" t="s">
        <v>1530</v>
      </c>
      <c r="D762" s="42">
        <v>3.5</v>
      </c>
      <c r="E762" s="53" t="s">
        <v>1589</v>
      </c>
      <c r="F762" s="109">
        <f>'update Rate'!O5</f>
        <v>1000</v>
      </c>
      <c r="G762" s="109">
        <f t="shared" si="29"/>
        <v>3500</v>
      </c>
      <c r="H762" s="121">
        <f>SUM(G761+G762)</f>
        <v>4165</v>
      </c>
    </row>
    <row r="763" spans="1:8" ht="20.100000000000001" customHeight="1">
      <c r="B763" s="1564" t="s">
        <v>2185</v>
      </c>
      <c r="C763" s="55" t="s">
        <v>1533</v>
      </c>
      <c r="D763" s="239">
        <v>0.61</v>
      </c>
      <c r="E763" s="55" t="s">
        <v>750</v>
      </c>
      <c r="F763" s="110">
        <f>'update Rate'!O16</f>
        <v>13030.999999999998</v>
      </c>
      <c r="G763" s="110">
        <f t="shared" si="29"/>
        <v>7948.91</v>
      </c>
      <c r="H763" s="108"/>
    </row>
    <row r="764" spans="1:8" ht="20.100000000000001" customHeight="1">
      <c r="B764" s="1565"/>
      <c r="C764" s="21" t="s">
        <v>599</v>
      </c>
      <c r="D764" s="240">
        <v>0.64</v>
      </c>
      <c r="E764" s="53" t="s">
        <v>2378</v>
      </c>
      <c r="F764" s="109">
        <f>'update Rate'!O35</f>
        <v>3531</v>
      </c>
      <c r="G764" s="109">
        <f t="shared" si="29"/>
        <v>2259.84</v>
      </c>
      <c r="H764" s="9"/>
    </row>
    <row r="765" spans="1:8" ht="20.100000000000001" customHeight="1">
      <c r="B765" s="1565"/>
      <c r="C765" s="20" t="s">
        <v>600</v>
      </c>
      <c r="D765" s="42">
        <v>0.21</v>
      </c>
      <c r="E765" s="53" t="s">
        <v>2378</v>
      </c>
      <c r="F765" s="109">
        <f>'update Rate'!O38</f>
        <v>3389.76</v>
      </c>
      <c r="G765" s="109">
        <f t="shared" si="29"/>
        <v>711.84</v>
      </c>
      <c r="H765" s="121"/>
    </row>
    <row r="766" spans="1:8" ht="20.100000000000001" customHeight="1">
      <c r="B766" s="1565"/>
      <c r="C766" s="53" t="s">
        <v>2049</v>
      </c>
      <c r="D766" s="52">
        <v>0.42499999999999999</v>
      </c>
      <c r="E766" s="53" t="s">
        <v>2378</v>
      </c>
      <c r="F766" s="109">
        <f>'update Rate'!O10</f>
        <v>3389.76</v>
      </c>
      <c r="G766" s="109">
        <f t="shared" si="29"/>
        <v>1440.64</v>
      </c>
      <c r="H766" s="121"/>
    </row>
    <row r="767" spans="1:8" ht="20.100000000000001" customHeight="1">
      <c r="B767" s="1565"/>
      <c r="C767" s="53" t="s">
        <v>3525</v>
      </c>
      <c r="D767" s="42">
        <v>300</v>
      </c>
      <c r="E767" s="53" t="s">
        <v>3526</v>
      </c>
      <c r="F767" s="109">
        <f>'update Rate'!O486</f>
        <v>0.28000000000000003</v>
      </c>
      <c r="G767" s="109">
        <f t="shared" si="29"/>
        <v>84</v>
      </c>
      <c r="H767" s="121"/>
    </row>
    <row r="768" spans="1:8" ht="20.100000000000001" customHeight="1">
      <c r="B768" s="1565"/>
      <c r="C768" s="53" t="s">
        <v>3537</v>
      </c>
      <c r="D768" s="42">
        <v>3</v>
      </c>
      <c r="E768" s="53" t="s">
        <v>3526</v>
      </c>
      <c r="F768" s="109">
        <f>'update Rate'!O462</f>
        <v>172.56637168141594</v>
      </c>
      <c r="G768" s="109">
        <f t="shared" si="29"/>
        <v>517.69000000000005</v>
      </c>
      <c r="H768" s="121"/>
    </row>
    <row r="769" spans="1:8" ht="20.100000000000001" customHeight="1">
      <c r="B769" s="1565"/>
      <c r="C769" s="56" t="s">
        <v>3555</v>
      </c>
      <c r="D769" s="43">
        <v>0.1</v>
      </c>
      <c r="E769" s="56" t="s">
        <v>3526</v>
      </c>
      <c r="F769" s="109">
        <f>'update Rate'!O463</f>
        <v>174.33628318584073</v>
      </c>
      <c r="G769" s="109">
        <f t="shared" si="29"/>
        <v>17.43</v>
      </c>
      <c r="H769" s="123">
        <f>SUM(G763:G769)</f>
        <v>12980.35</v>
      </c>
    </row>
    <row r="770" spans="1:8" ht="20.100000000000001" customHeight="1">
      <c r="B770" s="1562" t="s">
        <v>1994</v>
      </c>
      <c r="C770" s="55" t="s">
        <v>3553</v>
      </c>
      <c r="D770" s="41">
        <v>0.6</v>
      </c>
      <c r="E770" s="55" t="s">
        <v>2635</v>
      </c>
      <c r="F770" s="110">
        <f>'update Rate'!O489</f>
        <v>376</v>
      </c>
      <c r="G770" s="110">
        <f t="shared" si="29"/>
        <v>225.6</v>
      </c>
      <c r="H770" s="121"/>
    </row>
    <row r="771" spans="1:8" ht="20.100000000000001" customHeight="1">
      <c r="B771" s="1604"/>
      <c r="C771" s="56" t="s">
        <v>3554</v>
      </c>
      <c r="D771" s="43">
        <v>0.25</v>
      </c>
      <c r="E771" s="56" t="s">
        <v>2635</v>
      </c>
      <c r="F771" s="63">
        <f>'update Rate'!O485</f>
        <v>100</v>
      </c>
      <c r="G771" s="63">
        <f t="shared" si="29"/>
        <v>25</v>
      </c>
      <c r="H771" s="123">
        <f>SUM(G770:G771)</f>
        <v>250.6</v>
      </c>
    </row>
    <row r="772" spans="1:8" ht="20.100000000000001" customHeight="1">
      <c r="D772" s="89"/>
      <c r="F772" s="40" t="s">
        <v>1590</v>
      </c>
      <c r="G772" s="92"/>
      <c r="H772" s="63">
        <f>SUM(H761:H771)</f>
        <v>17395.949999999997</v>
      </c>
    </row>
    <row r="773" spans="1:8" ht="15.75">
      <c r="B773" s="1" t="s">
        <v>3440</v>
      </c>
      <c r="F773" s="40" t="s">
        <v>1571</v>
      </c>
      <c r="G773" s="92"/>
      <c r="H773" s="99">
        <f>FLOOR(H772*0.15,0.01)</f>
        <v>2609.39</v>
      </c>
    </row>
    <row r="774" spans="1:8" ht="20.100000000000001" customHeight="1">
      <c r="A774" s="27" t="s">
        <v>3197</v>
      </c>
      <c r="B774" s="99">
        <f>+H774</f>
        <v>20005.339999999997</v>
      </c>
      <c r="C774" s="1" t="s">
        <v>3198</v>
      </c>
      <c r="F774" s="40" t="s">
        <v>1593</v>
      </c>
      <c r="G774" s="92"/>
      <c r="H774" s="99">
        <f>SUM(H772:H773)</f>
        <v>20005.339999999997</v>
      </c>
    </row>
    <row r="775" spans="1:8" ht="20.100000000000001" customHeight="1">
      <c r="A775" s="27"/>
      <c r="B775" s="141"/>
      <c r="F775" s="40"/>
      <c r="G775" s="92"/>
      <c r="H775" s="141"/>
    </row>
    <row r="776" spans="1:8" ht="20.100000000000001" customHeight="1">
      <c r="A776" s="262">
        <f>+A756+1</f>
        <v>56</v>
      </c>
      <c r="B776" s="1567" t="s">
        <v>3561</v>
      </c>
      <c r="C776" s="1567"/>
      <c r="D776" s="1567"/>
      <c r="E776" s="1567"/>
      <c r="F776" s="1567"/>
      <c r="G776" s="1567"/>
      <c r="H776" s="1567"/>
    </row>
    <row r="777" spans="1:8" ht="18.75" customHeight="1">
      <c r="A777" s="588" t="s">
        <v>3563</v>
      </c>
      <c r="B777" s="1567" t="s">
        <v>3558</v>
      </c>
      <c r="C777" s="1567"/>
      <c r="D777" s="1567"/>
      <c r="E777" s="1567"/>
      <c r="F777" s="1567"/>
      <c r="G777" s="1567"/>
      <c r="H777" s="1567"/>
    </row>
    <row r="778" spans="1:8" ht="19.5">
      <c r="B778" s="1584" t="s">
        <v>1407</v>
      </c>
      <c r="C778" s="1567"/>
      <c r="D778" s="1567"/>
      <c r="E778" s="1567"/>
      <c r="F778" s="1567"/>
      <c r="G778" s="1567"/>
      <c r="H778" s="1567"/>
    </row>
    <row r="779" spans="1:8">
      <c r="B779" s="1568" t="s">
        <v>2377</v>
      </c>
      <c r="C779" s="1568"/>
      <c r="D779" s="1568"/>
      <c r="E779" s="1568"/>
      <c r="F779" s="1568"/>
      <c r="G779" s="1568"/>
      <c r="H779" s="1568"/>
    </row>
    <row r="780" spans="1:8" ht="31.5">
      <c r="B780" s="68" t="s">
        <v>3156</v>
      </c>
      <c r="C780" s="68" t="s">
        <v>3157</v>
      </c>
      <c r="D780" s="68" t="s">
        <v>3158</v>
      </c>
      <c r="E780" s="68" t="s">
        <v>3159</v>
      </c>
      <c r="F780" s="68" t="s">
        <v>3160</v>
      </c>
      <c r="G780" s="68" t="s">
        <v>3161</v>
      </c>
      <c r="H780" s="68" t="s">
        <v>1586</v>
      </c>
    </row>
    <row r="781" spans="1:8" ht="17.25">
      <c r="B781" s="1564" t="s">
        <v>1587</v>
      </c>
      <c r="C781" s="58" t="s">
        <v>558</v>
      </c>
      <c r="D781" s="41">
        <v>0.5</v>
      </c>
      <c r="E781" s="55" t="s">
        <v>1589</v>
      </c>
      <c r="F781" s="107">
        <f>'update Rate'!O6</f>
        <v>1330</v>
      </c>
      <c r="G781" s="110">
        <f t="shared" ref="G781:G792" si="30">FLOOR(D781*F781,0.01)</f>
        <v>665</v>
      </c>
      <c r="H781" s="108"/>
    </row>
    <row r="782" spans="1:8" ht="17.25">
      <c r="B782" s="1563"/>
      <c r="C782" s="53" t="s">
        <v>1530</v>
      </c>
      <c r="D782" s="42">
        <v>3.5</v>
      </c>
      <c r="E782" s="53" t="s">
        <v>1589</v>
      </c>
      <c r="F782" s="109">
        <f>'update Rate'!O5</f>
        <v>1000</v>
      </c>
      <c r="G782" s="109">
        <f t="shared" si="30"/>
        <v>3500</v>
      </c>
      <c r="H782" s="121">
        <f>SUM(G781+G782)</f>
        <v>4165</v>
      </c>
    </row>
    <row r="783" spans="1:8" ht="20.100000000000001" customHeight="1">
      <c r="B783" s="1564" t="s">
        <v>2185</v>
      </c>
      <c r="C783" s="55" t="s">
        <v>1533</v>
      </c>
      <c r="D783" s="239">
        <v>0.6</v>
      </c>
      <c r="E783" s="55" t="s">
        <v>750</v>
      </c>
      <c r="F783" s="110">
        <f>'update Rate'!O16</f>
        <v>13030.999999999998</v>
      </c>
      <c r="G783" s="110">
        <f t="shared" si="30"/>
        <v>7818.6</v>
      </c>
      <c r="H783" s="108"/>
    </row>
    <row r="784" spans="1:8" ht="20.100000000000001" customHeight="1">
      <c r="B784" s="1565"/>
      <c r="C784" s="54" t="s">
        <v>3562</v>
      </c>
      <c r="D784" s="240">
        <v>0.82499999999999996</v>
      </c>
      <c r="E784" s="53" t="s">
        <v>2378</v>
      </c>
      <c r="F784" s="109">
        <f>'update Rate'!O38</f>
        <v>3389.76</v>
      </c>
      <c r="G784" s="109">
        <f t="shared" si="30"/>
        <v>2796.55</v>
      </c>
      <c r="H784" s="9"/>
    </row>
    <row r="785" spans="1:8" ht="20.100000000000001" customHeight="1">
      <c r="B785" s="1565"/>
      <c r="C785" s="53" t="s">
        <v>2049</v>
      </c>
      <c r="D785" s="52">
        <v>0.41199999999999998</v>
      </c>
      <c r="E785" s="53" t="s">
        <v>2378</v>
      </c>
      <c r="F785" s="109">
        <f>'update Rate'!O10</f>
        <v>3389.76</v>
      </c>
      <c r="G785" s="109">
        <f t="shared" si="30"/>
        <v>1396.58</v>
      </c>
      <c r="H785" s="121"/>
    </row>
    <row r="786" spans="1:8" ht="20.100000000000001" customHeight="1">
      <c r="B786" s="1565"/>
      <c r="C786" s="53" t="s">
        <v>3559</v>
      </c>
      <c r="D786" s="42">
        <v>12</v>
      </c>
      <c r="E786" s="53" t="s">
        <v>3526</v>
      </c>
      <c r="F786" s="109">
        <f>'update Rate'!O464</f>
        <v>266</v>
      </c>
      <c r="G786" s="109">
        <f t="shared" si="30"/>
        <v>3192</v>
      </c>
      <c r="H786" s="121"/>
    </row>
    <row r="787" spans="1:8" ht="20.100000000000001" customHeight="1">
      <c r="B787" s="1565"/>
      <c r="C787" s="53" t="s">
        <v>3560</v>
      </c>
      <c r="D787" s="42">
        <v>40</v>
      </c>
      <c r="E787" s="53" t="s">
        <v>2920</v>
      </c>
      <c r="F787" s="109">
        <f>'update Rate'!O465</f>
        <v>289</v>
      </c>
      <c r="G787" s="109">
        <f t="shared" si="30"/>
        <v>11560</v>
      </c>
      <c r="H787" s="121"/>
    </row>
    <row r="788" spans="1:8" ht="20.100000000000001" customHeight="1">
      <c r="B788" s="1565"/>
      <c r="C788" s="53" t="s">
        <v>3525</v>
      </c>
      <c r="D788" s="42">
        <v>150</v>
      </c>
      <c r="E788" s="53" t="s">
        <v>3526</v>
      </c>
      <c r="F788" s="109">
        <f>'update Rate'!O486</f>
        <v>0.28000000000000003</v>
      </c>
      <c r="G788" s="109">
        <f t="shared" si="30"/>
        <v>42</v>
      </c>
      <c r="H788" s="121"/>
    </row>
    <row r="789" spans="1:8" ht="20.100000000000001" customHeight="1">
      <c r="B789" s="1565"/>
      <c r="C789" s="53" t="s">
        <v>3537</v>
      </c>
      <c r="D789" s="42">
        <v>3</v>
      </c>
      <c r="E789" s="53" t="s">
        <v>3526</v>
      </c>
      <c r="F789" s="109">
        <f>'update Rate'!O462</f>
        <v>172.56637168141594</v>
      </c>
      <c r="G789" s="109">
        <f t="shared" si="30"/>
        <v>517.69000000000005</v>
      </c>
      <c r="H789" s="121"/>
    </row>
    <row r="790" spans="1:8" ht="20.100000000000001" customHeight="1">
      <c r="B790" s="1565"/>
      <c r="C790" s="56" t="s">
        <v>3555</v>
      </c>
      <c r="D790" s="43">
        <v>0.1</v>
      </c>
      <c r="E790" s="56" t="s">
        <v>3526</v>
      </c>
      <c r="F790" s="109">
        <f>'update Rate'!O463</f>
        <v>174.33628318584073</v>
      </c>
      <c r="G790" s="109">
        <f t="shared" si="30"/>
        <v>17.43</v>
      </c>
      <c r="H790" s="123">
        <f>SUM(G783:G790)</f>
        <v>27340.850000000002</v>
      </c>
    </row>
    <row r="791" spans="1:8" ht="20.100000000000001" customHeight="1">
      <c r="B791" s="1562" t="s">
        <v>1994</v>
      </c>
      <c r="C791" s="55" t="s">
        <v>3553</v>
      </c>
      <c r="D791" s="41">
        <v>0.6</v>
      </c>
      <c r="E791" s="55" t="s">
        <v>2635</v>
      </c>
      <c r="F791" s="110">
        <f>'update Rate'!O489</f>
        <v>376</v>
      </c>
      <c r="G791" s="110">
        <f t="shared" si="30"/>
        <v>225.6</v>
      </c>
      <c r="H791" s="121"/>
    </row>
    <row r="792" spans="1:8" ht="20.100000000000001" customHeight="1">
      <c r="B792" s="1604"/>
      <c r="C792" s="56" t="s">
        <v>3554</v>
      </c>
      <c r="D792" s="43">
        <v>0.25</v>
      </c>
      <c r="E792" s="56" t="s">
        <v>2635</v>
      </c>
      <c r="F792" s="63">
        <f>'update Rate'!O485</f>
        <v>100</v>
      </c>
      <c r="G792" s="63">
        <f t="shared" si="30"/>
        <v>25</v>
      </c>
      <c r="H792" s="123">
        <f>SUM(G791:G792)</f>
        <v>250.6</v>
      </c>
    </row>
    <row r="793" spans="1:8" ht="20.100000000000001" customHeight="1">
      <c r="D793" s="89"/>
      <c r="F793" s="40" t="s">
        <v>1590</v>
      </c>
      <c r="G793" s="92"/>
      <c r="H793" s="63">
        <f>SUM(H781:H792)</f>
        <v>31756.45</v>
      </c>
    </row>
    <row r="794" spans="1:8" ht="15.75">
      <c r="B794" s="1" t="s">
        <v>3440</v>
      </c>
      <c r="F794" s="40" t="s">
        <v>1571</v>
      </c>
      <c r="G794" s="92"/>
      <c r="H794" s="99">
        <f>FLOOR(H793*0.15,0.01)</f>
        <v>4763.46</v>
      </c>
    </row>
    <row r="795" spans="1:8" ht="20.100000000000001" customHeight="1">
      <c r="A795" s="27" t="s">
        <v>3197</v>
      </c>
      <c r="B795" s="99">
        <f>+H795</f>
        <v>36519.910000000003</v>
      </c>
      <c r="C795" s="1" t="s">
        <v>3198</v>
      </c>
      <c r="F795" s="40" t="s">
        <v>1593</v>
      </c>
      <c r="G795" s="92"/>
      <c r="H795" s="99">
        <f>SUM(H793:H794)</f>
        <v>36519.910000000003</v>
      </c>
    </row>
    <row r="796" spans="1:8" ht="20.100000000000001" customHeight="1">
      <c r="A796" s="27"/>
      <c r="B796" s="141"/>
      <c r="F796" s="40"/>
      <c r="G796" s="92"/>
      <c r="H796" s="141"/>
    </row>
    <row r="797" spans="1:8" ht="20.100000000000001" customHeight="1">
      <c r="A797" s="262">
        <f>+A776+1</f>
        <v>57</v>
      </c>
      <c r="B797" s="1567" t="s">
        <v>3830</v>
      </c>
      <c r="C797" s="1567"/>
      <c r="D797" s="1567"/>
      <c r="E797" s="1567"/>
      <c r="F797" s="1567"/>
      <c r="G797" s="1567"/>
      <c r="H797" s="1567"/>
    </row>
    <row r="798" spans="1:8" ht="18.75" customHeight="1">
      <c r="A798" s="588" t="s">
        <v>3565</v>
      </c>
      <c r="B798" s="1567" t="s">
        <v>3831</v>
      </c>
      <c r="C798" s="1567"/>
      <c r="D798" s="1567"/>
      <c r="E798" s="1567"/>
      <c r="F798" s="1567"/>
      <c r="G798" s="1567"/>
      <c r="H798" s="1567"/>
    </row>
    <row r="799" spans="1:8">
      <c r="B799" s="1568" t="s">
        <v>2377</v>
      </c>
      <c r="C799" s="1568"/>
      <c r="D799" s="1568"/>
      <c r="E799" s="1568"/>
      <c r="F799" s="1568"/>
      <c r="G799" s="1568"/>
      <c r="H799" s="1568"/>
    </row>
    <row r="800" spans="1:8" ht="31.5">
      <c r="B800" s="68" t="s">
        <v>3156</v>
      </c>
      <c r="C800" s="68" t="s">
        <v>3157</v>
      </c>
      <c r="D800" s="68" t="s">
        <v>3158</v>
      </c>
      <c r="E800" s="68" t="s">
        <v>3159</v>
      </c>
      <c r="F800" s="68" t="s">
        <v>3160</v>
      </c>
      <c r="G800" s="68" t="s">
        <v>3161</v>
      </c>
      <c r="H800" s="68" t="s">
        <v>1586</v>
      </c>
    </row>
    <row r="801" spans="1:8" ht="17.25">
      <c r="B801" s="1564" t="s">
        <v>1587</v>
      </c>
      <c r="C801" s="58" t="s">
        <v>558</v>
      </c>
      <c r="D801" s="41">
        <v>0.5</v>
      </c>
      <c r="E801" s="55" t="s">
        <v>1589</v>
      </c>
      <c r="F801" s="107">
        <f>'update Rate'!O6</f>
        <v>1330</v>
      </c>
      <c r="G801" s="110">
        <f>FLOOR(D801*F801,0.01)</f>
        <v>665</v>
      </c>
      <c r="H801" s="108"/>
    </row>
    <row r="802" spans="1:8" ht="17.25">
      <c r="B802" s="1563"/>
      <c r="C802" s="53" t="s">
        <v>1530</v>
      </c>
      <c r="D802" s="42">
        <v>3.5</v>
      </c>
      <c r="E802" s="53" t="s">
        <v>1589</v>
      </c>
      <c r="F802" s="109">
        <f>'update Rate'!O5</f>
        <v>1000</v>
      </c>
      <c r="G802" s="109">
        <f>FLOOR(D802*F802,0.01)</f>
        <v>3500</v>
      </c>
      <c r="H802" s="121">
        <f>SUM(G801+G802)</f>
        <v>4165</v>
      </c>
    </row>
    <row r="803" spans="1:8" ht="20.100000000000001" customHeight="1">
      <c r="B803" s="76" t="s">
        <v>2185</v>
      </c>
      <c r="C803" s="55" t="s">
        <v>3809</v>
      </c>
      <c r="D803" s="41">
        <v>1</v>
      </c>
      <c r="E803" s="55" t="s">
        <v>2378</v>
      </c>
      <c r="F803" s="110">
        <f>'update Rate'!O466</f>
        <v>13392.45</v>
      </c>
      <c r="G803" s="110">
        <f>FLOOR(D803*F803,0.01)</f>
        <v>13392.45</v>
      </c>
      <c r="H803" s="126">
        <f>+G803</f>
        <v>13392.45</v>
      </c>
    </row>
    <row r="804" spans="1:8" ht="33.75" customHeight="1">
      <c r="B804" s="599" t="s">
        <v>1994</v>
      </c>
      <c r="C804" s="64" t="s">
        <v>3554</v>
      </c>
      <c r="D804" s="44">
        <v>0.25</v>
      </c>
      <c r="E804" s="64" t="s">
        <v>2635</v>
      </c>
      <c r="F804" s="99">
        <f>'update Rate'!O485</f>
        <v>100</v>
      </c>
      <c r="G804" s="99">
        <f>FLOOR(D804*F804,0.01)</f>
        <v>25</v>
      </c>
      <c r="H804" s="126">
        <f>+G804</f>
        <v>25</v>
      </c>
    </row>
    <row r="805" spans="1:8" ht="20.100000000000001" customHeight="1">
      <c r="D805" s="89"/>
      <c r="F805" s="40" t="s">
        <v>1590</v>
      </c>
      <c r="G805" s="92"/>
      <c r="H805" s="63">
        <f>SUM(H801:H804)</f>
        <v>17582.45</v>
      </c>
    </row>
    <row r="806" spans="1:8" ht="15.75">
      <c r="B806" s="1" t="s">
        <v>3440</v>
      </c>
      <c r="F806" s="40" t="s">
        <v>1571</v>
      </c>
      <c r="G806" s="92"/>
      <c r="H806" s="99">
        <f>FLOOR(H805*0.15,0.01)</f>
        <v>2637.36</v>
      </c>
    </row>
    <row r="807" spans="1:8" ht="20.100000000000001" customHeight="1">
      <c r="A807" s="27" t="s">
        <v>3197</v>
      </c>
      <c r="B807" s="99">
        <f>+H807</f>
        <v>20219.810000000001</v>
      </c>
      <c r="C807" s="1" t="s">
        <v>3198</v>
      </c>
      <c r="F807" s="40" t="s">
        <v>1593</v>
      </c>
      <c r="G807" s="92"/>
      <c r="H807" s="99">
        <f>SUM(H805:H806)</f>
        <v>20219.810000000001</v>
      </c>
    </row>
    <row r="808" spans="1:8" ht="20.100000000000001" customHeight="1">
      <c r="A808" s="27"/>
      <c r="B808" s="141"/>
      <c r="F808" s="40"/>
      <c r="G808" s="92"/>
      <c r="H808" s="141"/>
    </row>
    <row r="809" spans="1:8" ht="20.100000000000001" customHeight="1">
      <c r="A809" s="262">
        <v>57</v>
      </c>
      <c r="B809" s="1567" t="s">
        <v>5424</v>
      </c>
      <c r="C809" s="1567"/>
      <c r="D809" s="1567"/>
      <c r="E809" s="1567"/>
      <c r="F809" s="1567"/>
      <c r="G809" s="1567"/>
      <c r="H809" s="1567"/>
    </row>
    <row r="810" spans="1:8" ht="20.100000000000001" customHeight="1">
      <c r="A810" s="588" t="s">
        <v>5425</v>
      </c>
      <c r="B810" s="1567" t="s">
        <v>3831</v>
      </c>
      <c r="C810" s="1567"/>
      <c r="D810" s="1567"/>
      <c r="E810" s="1567"/>
      <c r="F810" s="1567"/>
      <c r="G810" s="1567"/>
      <c r="H810" s="1567"/>
    </row>
    <row r="811" spans="1:8" ht="20.100000000000001" customHeight="1">
      <c r="B811" s="1568" t="s">
        <v>2377</v>
      </c>
      <c r="C811" s="1568"/>
      <c r="D811" s="1568"/>
      <c r="E811" s="1568"/>
      <c r="F811" s="1568"/>
      <c r="G811" s="1568"/>
      <c r="H811" s="1568"/>
    </row>
    <row r="812" spans="1:8" ht="20.100000000000001" customHeight="1">
      <c r="B812" s="68" t="s">
        <v>3156</v>
      </c>
      <c r="C812" s="68" t="s">
        <v>3157</v>
      </c>
      <c r="D812" s="68" t="s">
        <v>3158</v>
      </c>
      <c r="E812" s="68" t="s">
        <v>3159</v>
      </c>
      <c r="F812" s="68" t="s">
        <v>3160</v>
      </c>
      <c r="G812" s="68" t="s">
        <v>3161</v>
      </c>
      <c r="H812" s="68" t="s">
        <v>1586</v>
      </c>
    </row>
    <row r="813" spans="1:8" ht="20.100000000000001" customHeight="1">
      <c r="B813" s="1564" t="s">
        <v>1587</v>
      </c>
      <c r="C813" s="58" t="s">
        <v>558</v>
      </c>
      <c r="D813" s="41">
        <v>0.5</v>
      </c>
      <c r="E813" s="55" t="s">
        <v>1589</v>
      </c>
      <c r="F813" s="107">
        <f>F801</f>
        <v>1330</v>
      </c>
      <c r="G813" s="110">
        <f>FLOOR(D813*F813,0.01)</f>
        <v>665</v>
      </c>
      <c r="H813" s="108"/>
    </row>
    <row r="814" spans="1:8" ht="20.100000000000001" customHeight="1">
      <c r="B814" s="1563"/>
      <c r="C814" s="53" t="s">
        <v>1530</v>
      </c>
      <c r="D814" s="42">
        <v>3.5</v>
      </c>
      <c r="E814" s="53" t="s">
        <v>1589</v>
      </c>
      <c r="F814" s="109">
        <f>F802</f>
        <v>1000</v>
      </c>
      <c r="G814" s="109">
        <f>FLOOR(D814*F814,0.01)</f>
        <v>3500</v>
      </c>
      <c r="H814" s="121">
        <f>SUM(G813+G814)</f>
        <v>4165</v>
      </c>
    </row>
    <row r="815" spans="1:8" ht="20.100000000000001" customHeight="1">
      <c r="B815" s="76" t="s">
        <v>2185</v>
      </c>
      <c r="C815" s="55" t="s">
        <v>5450</v>
      </c>
      <c r="D815" s="41">
        <v>1</v>
      </c>
      <c r="E815" s="55" t="s">
        <v>2378</v>
      </c>
      <c r="F815" s="110">
        <f>'update Rate'!O467</f>
        <v>14393</v>
      </c>
      <c r="G815" s="110">
        <f>FLOOR(D815*F815,0.01)</f>
        <v>14393</v>
      </c>
      <c r="H815" s="126">
        <f>+G815</f>
        <v>14393</v>
      </c>
    </row>
    <row r="816" spans="1:8" ht="20.100000000000001" customHeight="1">
      <c r="B816" s="599" t="s">
        <v>1994</v>
      </c>
      <c r="C816" s="64" t="s">
        <v>3554</v>
      </c>
      <c r="D816" s="44">
        <v>0.25</v>
      </c>
      <c r="E816" s="64" t="s">
        <v>2635</v>
      </c>
      <c r="F816" s="99">
        <f>F804</f>
        <v>100</v>
      </c>
      <c r="G816" s="99">
        <f>FLOOR(D816*F816,0.01)</f>
        <v>25</v>
      </c>
      <c r="H816" s="126">
        <f>+G816</f>
        <v>25</v>
      </c>
    </row>
    <row r="817" spans="1:8" ht="20.100000000000001" customHeight="1">
      <c r="D817" s="89"/>
      <c r="F817" s="40" t="s">
        <v>1590</v>
      </c>
      <c r="G817" s="92"/>
      <c r="H817" s="63">
        <f>SUM(H813:H816)</f>
        <v>18583</v>
      </c>
    </row>
    <row r="818" spans="1:8" ht="20.100000000000001" customHeight="1">
      <c r="B818" s="1" t="s">
        <v>3440</v>
      </c>
      <c r="F818" s="40" t="s">
        <v>1571</v>
      </c>
      <c r="G818" s="92"/>
      <c r="H818" s="99">
        <f>FLOOR(H817*0.15,0.01)</f>
        <v>2787.4500000000003</v>
      </c>
    </row>
    <row r="819" spans="1:8" ht="20.100000000000001" customHeight="1">
      <c r="A819" s="27" t="s">
        <v>3197</v>
      </c>
      <c r="B819" s="99">
        <f>+H819</f>
        <v>21370.45</v>
      </c>
      <c r="C819" s="1" t="s">
        <v>3198</v>
      </c>
      <c r="F819" s="40" t="s">
        <v>1593</v>
      </c>
      <c r="G819" s="92"/>
      <c r="H819" s="99">
        <f>SUM(H817:H818)</f>
        <v>21370.45</v>
      </c>
    </row>
    <row r="820" spans="1:8" ht="20.100000000000001" customHeight="1">
      <c r="A820" s="262">
        <f>+A797+1</f>
        <v>58</v>
      </c>
      <c r="B820" s="1567" t="s">
        <v>3567</v>
      </c>
      <c r="C820" s="1567"/>
      <c r="D820" s="1567"/>
      <c r="E820" s="1567"/>
      <c r="F820" s="1567"/>
      <c r="G820" s="1567"/>
      <c r="H820" s="1567"/>
    </row>
    <row r="821" spans="1:8" ht="18.75" customHeight="1">
      <c r="A821" s="588" t="s">
        <v>3566</v>
      </c>
      <c r="B821" s="1567" t="s">
        <v>3568</v>
      </c>
      <c r="C821" s="1567"/>
      <c r="D821" s="1567"/>
      <c r="E821" s="1567"/>
      <c r="F821" s="1567"/>
      <c r="G821" s="1567"/>
      <c r="H821" s="1567"/>
    </row>
    <row r="822" spans="1:8">
      <c r="B822" s="1653" t="s">
        <v>3569</v>
      </c>
      <c r="C822" s="1574"/>
      <c r="D822" s="1574"/>
      <c r="E822" s="1574"/>
      <c r="F822" s="1574"/>
      <c r="G822" s="1574"/>
      <c r="H822" s="1574"/>
    </row>
    <row r="823" spans="1:8">
      <c r="B823" s="1568" t="s">
        <v>2377</v>
      </c>
      <c r="C823" s="1568"/>
      <c r="D823" s="1568"/>
      <c r="E823" s="1568"/>
      <c r="F823" s="1568"/>
      <c r="G823" s="1568"/>
      <c r="H823" s="1568"/>
    </row>
    <row r="824" spans="1:8" ht="31.5">
      <c r="B824" s="68" t="s">
        <v>3156</v>
      </c>
      <c r="C824" s="68" t="s">
        <v>3157</v>
      </c>
      <c r="D824" s="68" t="s">
        <v>3158</v>
      </c>
      <c r="E824" s="68" t="s">
        <v>3159</v>
      </c>
      <c r="F824" s="68" t="s">
        <v>3160</v>
      </c>
      <c r="G824" s="68" t="s">
        <v>3161</v>
      </c>
      <c r="H824" s="68" t="s">
        <v>1586</v>
      </c>
    </row>
    <row r="825" spans="1:8" ht="17.25">
      <c r="B825" s="1564" t="s">
        <v>1587</v>
      </c>
      <c r="C825" s="58" t="s">
        <v>558</v>
      </c>
      <c r="D825" s="41">
        <v>2.72</v>
      </c>
      <c r="E825" s="55" t="s">
        <v>1589</v>
      </c>
      <c r="F825" s="107">
        <f>'update Rate'!O6</f>
        <v>1330</v>
      </c>
      <c r="G825" s="110">
        <f t="shared" ref="G825:G834" si="31">FLOOR(D825*F825,0.01)</f>
        <v>3617.6</v>
      </c>
      <c r="H825" s="108"/>
    </row>
    <row r="826" spans="1:8" ht="17.25">
      <c r="B826" s="1563"/>
      <c r="C826" s="53" t="s">
        <v>1530</v>
      </c>
      <c r="D826" s="42">
        <v>7.5</v>
      </c>
      <c r="E826" s="53" t="s">
        <v>1589</v>
      </c>
      <c r="F826" s="109">
        <f>'update Rate'!O5</f>
        <v>1000</v>
      </c>
      <c r="G826" s="109">
        <f t="shared" si="31"/>
        <v>7500</v>
      </c>
      <c r="H826" s="121">
        <f>SUM(G825+G826)</f>
        <v>11117.6</v>
      </c>
    </row>
    <row r="827" spans="1:8" ht="20.100000000000001" customHeight="1">
      <c r="B827" s="1564" t="s">
        <v>2185</v>
      </c>
      <c r="C827" s="55" t="s">
        <v>1533</v>
      </c>
      <c r="D827" s="239">
        <v>0.36</v>
      </c>
      <c r="E827" s="55" t="s">
        <v>750</v>
      </c>
      <c r="F827" s="110">
        <f>'update Rate'!O16</f>
        <v>13030.999999999998</v>
      </c>
      <c r="G827" s="110">
        <f t="shared" si="31"/>
        <v>4691.16</v>
      </c>
      <c r="H827" s="108"/>
    </row>
    <row r="828" spans="1:8" ht="20.100000000000001" customHeight="1">
      <c r="B828" s="1565"/>
      <c r="C828" s="12" t="s">
        <v>598</v>
      </c>
      <c r="D828" s="240">
        <v>0.54</v>
      </c>
      <c r="E828" s="53" t="s">
        <v>2378</v>
      </c>
      <c r="F828" s="109">
        <f>'update Rate'!O34</f>
        <v>3354.4500000000003</v>
      </c>
      <c r="G828" s="109">
        <f t="shared" si="31"/>
        <v>1811.4</v>
      </c>
      <c r="H828" s="9"/>
    </row>
    <row r="829" spans="1:8" ht="20.100000000000001" customHeight="1">
      <c r="B829" s="1565"/>
      <c r="C829" s="598" t="s">
        <v>599</v>
      </c>
      <c r="D829" s="240">
        <v>0.27</v>
      </c>
      <c r="E829" s="53" t="s">
        <v>2378</v>
      </c>
      <c r="F829" s="109">
        <f>'update Rate'!O35</f>
        <v>3531</v>
      </c>
      <c r="G829" s="109">
        <f t="shared" si="31"/>
        <v>953.37</v>
      </c>
      <c r="H829" s="9"/>
    </row>
    <row r="830" spans="1:8" ht="20.100000000000001" customHeight="1">
      <c r="B830" s="1565"/>
      <c r="C830" s="53" t="s">
        <v>2049</v>
      </c>
      <c r="D830" s="52">
        <v>0.37</v>
      </c>
      <c r="E830" s="53" t="s">
        <v>2378</v>
      </c>
      <c r="F830" s="109">
        <f>'update Rate'!O10</f>
        <v>3389.76</v>
      </c>
      <c r="G830" s="109">
        <f t="shared" si="31"/>
        <v>1254.21</v>
      </c>
      <c r="H830" s="121"/>
    </row>
    <row r="831" spans="1:8" ht="20.100000000000001" customHeight="1">
      <c r="B831" s="1565"/>
      <c r="C831" s="53" t="s">
        <v>3525</v>
      </c>
      <c r="D831" s="42">
        <v>200</v>
      </c>
      <c r="E831" s="53" t="s">
        <v>3526</v>
      </c>
      <c r="F831" s="109">
        <f>'update Rate'!O486</f>
        <v>0.28000000000000003</v>
      </c>
      <c r="G831" s="109">
        <f t="shared" si="31"/>
        <v>56</v>
      </c>
      <c r="H831" s="121"/>
    </row>
    <row r="832" spans="1:8" ht="20.100000000000001" customHeight="1">
      <c r="B832" s="1565"/>
      <c r="C832" s="53" t="s">
        <v>3967</v>
      </c>
      <c r="D832" s="42">
        <v>2.5</v>
      </c>
      <c r="E832" s="53" t="s">
        <v>3570</v>
      </c>
      <c r="F832" s="109">
        <f>'update Rate'!O468</f>
        <v>368</v>
      </c>
      <c r="G832" s="109">
        <f t="shared" si="31"/>
        <v>920</v>
      </c>
      <c r="H832" s="123">
        <f>SUM(G827:G832)</f>
        <v>9686.14</v>
      </c>
    </row>
    <row r="833" spans="1:8" ht="20.100000000000001" customHeight="1">
      <c r="B833" s="1562" t="s">
        <v>1994</v>
      </c>
      <c r="C833" s="55" t="s">
        <v>3553</v>
      </c>
      <c r="D833" s="41">
        <v>0.6</v>
      </c>
      <c r="E833" s="55" t="s">
        <v>2635</v>
      </c>
      <c r="F833" s="110">
        <f>'update Rate'!O489</f>
        <v>376</v>
      </c>
      <c r="G833" s="110">
        <f t="shared" si="31"/>
        <v>225.6</v>
      </c>
      <c r="H833" s="121"/>
    </row>
    <row r="834" spans="1:8" ht="20.100000000000001" customHeight="1">
      <c r="B834" s="1604"/>
      <c r="C834" s="56" t="s">
        <v>3554</v>
      </c>
      <c r="D834" s="43">
        <v>0.25</v>
      </c>
      <c r="E834" s="56" t="s">
        <v>2635</v>
      </c>
      <c r="F834" s="63">
        <f>'update Rate'!O485</f>
        <v>100</v>
      </c>
      <c r="G834" s="63">
        <f t="shared" si="31"/>
        <v>25</v>
      </c>
      <c r="H834" s="123">
        <f>SUM(G833:G834)</f>
        <v>250.6</v>
      </c>
    </row>
    <row r="835" spans="1:8" ht="20.100000000000001" customHeight="1">
      <c r="D835" s="89"/>
      <c r="F835" s="40" t="s">
        <v>1590</v>
      </c>
      <c r="G835" s="92"/>
      <c r="H835" s="63">
        <f>SUM(H825:H834)</f>
        <v>21054.339999999997</v>
      </c>
    </row>
    <row r="836" spans="1:8" ht="15.75">
      <c r="B836" s="1" t="s">
        <v>3440</v>
      </c>
      <c r="F836" s="40" t="s">
        <v>1571</v>
      </c>
      <c r="G836" s="92"/>
      <c r="H836" s="99">
        <f>FLOOR(H835*0.15,0.01)</f>
        <v>3158.15</v>
      </c>
    </row>
    <row r="837" spans="1:8" ht="20.100000000000001" customHeight="1">
      <c r="A837" s="27" t="s">
        <v>3197</v>
      </c>
      <c r="B837" s="99">
        <f>+H837</f>
        <v>24212.489999999998</v>
      </c>
      <c r="C837" s="1" t="s">
        <v>3198</v>
      </c>
      <c r="F837" s="40" t="s">
        <v>1593</v>
      </c>
      <c r="G837" s="92"/>
      <c r="H837" s="99">
        <f>SUM(H835:H836)</f>
        <v>24212.489999999998</v>
      </c>
    </row>
    <row r="838" spans="1:8" ht="19.5">
      <c r="A838" s="600"/>
      <c r="B838" s="1639" t="s">
        <v>3292</v>
      </c>
      <c r="C838" s="1639"/>
      <c r="D838" s="1639"/>
      <c r="E838" s="1639"/>
      <c r="F838" s="1639"/>
      <c r="G838" s="1639"/>
      <c r="H838" s="1639"/>
    </row>
    <row r="839" spans="1:8" ht="19.5">
      <c r="A839" s="601">
        <f>+A820+1</f>
        <v>59</v>
      </c>
      <c r="B839" s="1639" t="s">
        <v>2609</v>
      </c>
      <c r="C839" s="1639"/>
      <c r="D839" s="1639"/>
      <c r="E839" s="1639"/>
      <c r="F839" s="1639"/>
      <c r="G839" s="1639"/>
      <c r="H839" s="1639"/>
    </row>
    <row r="840" spans="1:8" ht="20.100000000000001" customHeight="1">
      <c r="A840" s="588" t="s">
        <v>4027</v>
      </c>
      <c r="B840" s="1639" t="s">
        <v>557</v>
      </c>
      <c r="C840" s="1639"/>
      <c r="D840" s="1639"/>
      <c r="E840" s="1639"/>
      <c r="F840" s="1639"/>
      <c r="G840" s="1639"/>
      <c r="H840" s="1639"/>
    </row>
    <row r="841" spans="1:8" ht="20.100000000000001" customHeight="1">
      <c r="A841" s="600"/>
      <c r="B841" s="1652" t="s">
        <v>3296</v>
      </c>
      <c r="C841" s="1652"/>
      <c r="D841" s="1652"/>
      <c r="E841" s="1652"/>
      <c r="F841" s="1652"/>
      <c r="G841" s="1652"/>
      <c r="H841" s="1652"/>
    </row>
    <row r="842" spans="1:8" ht="33" customHeight="1">
      <c r="A842" s="600"/>
      <c r="B842" s="602" t="s">
        <v>3156</v>
      </c>
      <c r="C842" s="602" t="s">
        <v>3157</v>
      </c>
      <c r="D842" s="602" t="s">
        <v>3158</v>
      </c>
      <c r="E842" s="602" t="s">
        <v>3159</v>
      </c>
      <c r="F842" s="602" t="s">
        <v>3160</v>
      </c>
      <c r="G842" s="602" t="s">
        <v>3161</v>
      </c>
      <c r="H842" s="602" t="s">
        <v>1586</v>
      </c>
    </row>
    <row r="843" spans="1:8" ht="20.100000000000001" customHeight="1">
      <c r="A843" s="600"/>
      <c r="B843" s="1641" t="s">
        <v>1587</v>
      </c>
      <c r="C843" s="603" t="s">
        <v>558</v>
      </c>
      <c r="D843" s="619">
        <v>12</v>
      </c>
      <c r="E843" s="597" t="s">
        <v>1589</v>
      </c>
      <c r="F843" s="604">
        <f>'update Rate'!O6</f>
        <v>1330</v>
      </c>
      <c r="G843" s="605">
        <f>FLOOR(D843*F843,0.01)</f>
        <v>15960</v>
      </c>
      <c r="H843" s="606"/>
    </row>
    <row r="844" spans="1:8" ht="20.100000000000001" customHeight="1">
      <c r="A844" s="600"/>
      <c r="B844" s="1643"/>
      <c r="C844" s="607" t="s">
        <v>1530</v>
      </c>
      <c r="D844" s="620">
        <v>12</v>
      </c>
      <c r="E844" s="607" t="s">
        <v>1589</v>
      </c>
      <c r="F844" s="608">
        <f>'update Rate'!O5</f>
        <v>1000</v>
      </c>
      <c r="G844" s="608">
        <f>FLOOR(D844*F844,0.01)</f>
        <v>12000</v>
      </c>
      <c r="H844" s="609">
        <f>SUM(G843+G844)</f>
        <v>27960</v>
      </c>
    </row>
    <row r="845" spans="1:8" ht="20.100000000000001" customHeight="1">
      <c r="A845" s="600"/>
      <c r="B845" s="1641" t="s">
        <v>2185</v>
      </c>
      <c r="C845" s="597" t="s">
        <v>4326</v>
      </c>
      <c r="D845" s="610">
        <v>1.05</v>
      </c>
      <c r="E845" s="597" t="s">
        <v>750</v>
      </c>
      <c r="F845" s="605">
        <f>'update Rate'!O46</f>
        <v>100000</v>
      </c>
      <c r="G845" s="605">
        <f>FLOOR(D845*F845,0.01)</f>
        <v>105000</v>
      </c>
      <c r="H845" s="606"/>
    </row>
    <row r="846" spans="1:8" ht="20.100000000000001" customHeight="1">
      <c r="A846" s="600"/>
      <c r="B846" s="1649"/>
      <c r="C846" s="611" t="s">
        <v>1481</v>
      </c>
      <c r="D846" s="612">
        <v>10</v>
      </c>
      <c r="E846" s="611" t="s">
        <v>2920</v>
      </c>
      <c r="F846" s="613">
        <f>'update Rate'!O49</f>
        <v>120</v>
      </c>
      <c r="G846" s="613">
        <f>FLOOR(D846*F846,0.01)</f>
        <v>1200</v>
      </c>
      <c r="H846" s="614">
        <f>SUM(G845+G846)</f>
        <v>106200</v>
      </c>
    </row>
    <row r="847" spans="1:8" ht="20.100000000000001" customHeight="1">
      <c r="A847" s="600"/>
      <c r="B847" s="600"/>
      <c r="C847" s="600"/>
      <c r="D847" s="600"/>
      <c r="E847" s="600"/>
      <c r="F847" s="615" t="s">
        <v>1590</v>
      </c>
      <c r="G847" s="615"/>
      <c r="H847" s="613">
        <f>SUM(H843:H846)</f>
        <v>134160</v>
      </c>
    </row>
    <row r="848" spans="1:8" ht="20.100000000000001" customHeight="1">
      <c r="A848" s="600"/>
      <c r="B848" s="600" t="s">
        <v>996</v>
      </c>
      <c r="C848" s="600"/>
      <c r="D848" s="600"/>
      <c r="E848" s="600"/>
      <c r="F848" s="615" t="s">
        <v>1571</v>
      </c>
      <c r="G848" s="615"/>
      <c r="H848" s="616">
        <f>FLOOR(H847*0.15,0.01)</f>
        <v>20124</v>
      </c>
    </row>
    <row r="849" spans="1:8" ht="20.100000000000001" customHeight="1">
      <c r="A849" s="617" t="s">
        <v>3197</v>
      </c>
      <c r="B849" s="616">
        <f>+H849</f>
        <v>154284</v>
      </c>
      <c r="C849" s="600" t="s">
        <v>3198</v>
      </c>
      <c r="D849" s="600"/>
      <c r="E849" s="600"/>
      <c r="F849" s="615" t="s">
        <v>1593</v>
      </c>
      <c r="G849" s="615"/>
      <c r="H849" s="616">
        <f>SUM(H847:H848)</f>
        <v>154284</v>
      </c>
    </row>
    <row r="850" spans="1:8" ht="19.5">
      <c r="A850" s="600"/>
      <c r="B850" s="1639" t="s">
        <v>2130</v>
      </c>
      <c r="C850" s="1639"/>
      <c r="D850" s="1639"/>
      <c r="E850" s="1639"/>
      <c r="F850" s="1639"/>
      <c r="G850" s="1639"/>
      <c r="H850" s="1639"/>
    </row>
    <row r="851" spans="1:8" ht="19.5">
      <c r="A851" s="601">
        <f>+A839+1</f>
        <v>60</v>
      </c>
      <c r="B851" s="1639" t="s">
        <v>2131</v>
      </c>
      <c r="C851" s="1639"/>
      <c r="D851" s="1639"/>
      <c r="E851" s="1639"/>
      <c r="F851" s="1639"/>
      <c r="G851" s="1639"/>
      <c r="H851" s="1639"/>
    </row>
    <row r="852" spans="1:8" ht="15.75" customHeight="1">
      <c r="B852" s="1639" t="s">
        <v>2132</v>
      </c>
      <c r="C852" s="1639"/>
      <c r="D852" s="1639"/>
      <c r="E852" s="1639"/>
      <c r="F852" s="1639"/>
      <c r="G852" s="1639"/>
      <c r="H852" s="1639"/>
    </row>
    <row r="853" spans="1:8">
      <c r="A853" s="600"/>
      <c r="B853" s="1647" t="s">
        <v>2610</v>
      </c>
      <c r="C853" s="1647"/>
      <c r="D853" s="1647"/>
      <c r="E853" s="1647"/>
      <c r="F853" s="1647"/>
      <c r="G853" s="1647"/>
      <c r="H853" s="1647"/>
    </row>
    <row r="854" spans="1:8" ht="31.5">
      <c r="A854" s="600"/>
      <c r="B854" s="602" t="s">
        <v>3156</v>
      </c>
      <c r="C854" s="602" t="s">
        <v>3157</v>
      </c>
      <c r="D854" s="602" t="s">
        <v>3158</v>
      </c>
      <c r="E854" s="602" t="s">
        <v>3159</v>
      </c>
      <c r="F854" s="602" t="s">
        <v>3160</v>
      </c>
      <c r="G854" s="602" t="s">
        <v>3161</v>
      </c>
      <c r="H854" s="602" t="s">
        <v>1586</v>
      </c>
    </row>
    <row r="855" spans="1:8" ht="17.25">
      <c r="A855" s="600"/>
      <c r="B855" s="1641" t="s">
        <v>1587</v>
      </c>
      <c r="C855" s="603" t="s">
        <v>558</v>
      </c>
      <c r="D855" s="619">
        <v>1.72</v>
      </c>
      <c r="E855" s="597" t="s">
        <v>1589</v>
      </c>
      <c r="F855" s="604">
        <f>'update Rate'!O6</f>
        <v>1330</v>
      </c>
      <c r="G855" s="605">
        <f>FLOOR(D855*F855,0.01)</f>
        <v>2287.6</v>
      </c>
      <c r="H855" s="606"/>
    </row>
    <row r="856" spans="1:8" ht="17.25">
      <c r="A856" s="600"/>
      <c r="B856" s="1643"/>
      <c r="C856" s="607" t="s">
        <v>1530</v>
      </c>
      <c r="D856" s="620">
        <v>2.57</v>
      </c>
      <c r="E856" s="611" t="s">
        <v>1589</v>
      </c>
      <c r="F856" s="608">
        <f>'update Rate'!O5</f>
        <v>1000</v>
      </c>
      <c r="G856" s="608">
        <f>FLOOR(D856*F856,0.01)</f>
        <v>2570</v>
      </c>
      <c r="H856" s="609">
        <f>SUM(G855+G856)</f>
        <v>4857.6000000000004</v>
      </c>
    </row>
    <row r="857" spans="1:8" ht="20.100000000000001" customHeight="1">
      <c r="A857" s="600"/>
      <c r="B857" s="1641" t="s">
        <v>2185</v>
      </c>
      <c r="C857" s="597" t="s">
        <v>3970</v>
      </c>
      <c r="D857" s="610">
        <v>7.0000000000000007E-2</v>
      </c>
      <c r="E857" s="597" t="s">
        <v>2378</v>
      </c>
      <c r="F857" s="605">
        <f>Jwood</f>
        <v>57449.37</v>
      </c>
      <c r="G857" s="605">
        <f>FLOOR(D857*F857,0.01)</f>
        <v>4021.4500000000003</v>
      </c>
      <c r="H857" s="606"/>
    </row>
    <row r="858" spans="1:8" ht="20.100000000000001" customHeight="1">
      <c r="A858" s="600"/>
      <c r="B858" s="1649"/>
      <c r="C858" s="611" t="s">
        <v>2133</v>
      </c>
      <c r="D858" s="621">
        <v>2.5</v>
      </c>
      <c r="E858" s="611" t="s">
        <v>2920</v>
      </c>
      <c r="F858" s="613">
        <f>'update Rate'!O59</f>
        <v>132</v>
      </c>
      <c r="G858" s="613">
        <f>FLOOR(D858*F858,0.01)</f>
        <v>330</v>
      </c>
      <c r="H858" s="614">
        <f>SUM(G857+G858)</f>
        <v>4351.4500000000007</v>
      </c>
    </row>
    <row r="859" spans="1:8" ht="20.100000000000001" customHeight="1">
      <c r="A859" s="600"/>
      <c r="B859" s="600"/>
      <c r="C859" s="600"/>
      <c r="D859" s="600"/>
      <c r="E859" s="600"/>
      <c r="F859" s="615" t="s">
        <v>1590</v>
      </c>
      <c r="G859" s="615"/>
      <c r="H859" s="613">
        <f>SUM(H855:H858)</f>
        <v>9209.0500000000011</v>
      </c>
    </row>
    <row r="860" spans="1:8" ht="20.100000000000001" customHeight="1">
      <c r="A860" s="600"/>
      <c r="B860" s="622" t="s">
        <v>1592</v>
      </c>
      <c r="C860" s="600"/>
      <c r="D860" s="600"/>
      <c r="E860" s="600"/>
      <c r="F860" s="615" t="s">
        <v>1571</v>
      </c>
      <c r="G860" s="615"/>
      <c r="H860" s="616">
        <f>FLOOR(H859*0.15,0.01)</f>
        <v>1381.3500000000001</v>
      </c>
    </row>
    <row r="861" spans="1:8" ht="15.75">
      <c r="A861" s="623"/>
      <c r="B861" s="624">
        <f>+H861</f>
        <v>10590.400000000001</v>
      </c>
      <c r="C861" s="617" t="s">
        <v>3197</v>
      </c>
      <c r="D861" s="616">
        <f>INT(B861/B862*100)/100</f>
        <v>1059.04</v>
      </c>
      <c r="E861" s="600" t="s">
        <v>3198</v>
      </c>
      <c r="F861" s="615" t="s">
        <v>1593</v>
      </c>
      <c r="G861" s="615"/>
      <c r="H861" s="616">
        <f>SUM(H859:H860)</f>
        <v>10590.400000000001</v>
      </c>
    </row>
    <row r="862" spans="1:8" ht="17.25">
      <c r="A862" s="623"/>
      <c r="B862" s="626">
        <v>10</v>
      </c>
      <c r="C862" s="627"/>
      <c r="D862" s="627"/>
      <c r="E862" s="600"/>
      <c r="F862" s="615"/>
      <c r="G862" s="615"/>
      <c r="H862" s="618"/>
    </row>
    <row r="863" spans="1:8" ht="17.25">
      <c r="A863" s="628" t="s">
        <v>3571</v>
      </c>
      <c r="B863" s="600"/>
      <c r="C863" s="600"/>
      <c r="D863" s="600"/>
      <c r="E863" s="600"/>
      <c r="F863" s="615"/>
      <c r="G863" s="615"/>
      <c r="H863" s="618"/>
    </row>
    <row r="864" spans="1:8">
      <c r="A864" s="600"/>
      <c r="B864" s="622"/>
      <c r="C864" s="600"/>
      <c r="D864" s="600"/>
      <c r="E864" s="600"/>
      <c r="F864" s="600"/>
      <c r="G864" s="600"/>
      <c r="H864" s="600"/>
    </row>
    <row r="865" spans="1:8" ht="19.5">
      <c r="A865" s="600"/>
      <c r="B865" s="1639" t="s">
        <v>2921</v>
      </c>
      <c r="C865" s="1639"/>
      <c r="D865" s="1639"/>
      <c r="E865" s="1639"/>
      <c r="F865" s="1639"/>
      <c r="G865" s="1639"/>
      <c r="H865" s="1639"/>
    </row>
    <row r="866" spans="1:8" ht="19.5">
      <c r="A866" s="601">
        <f>+A851+1</f>
        <v>61</v>
      </c>
      <c r="B866" s="1639" t="s">
        <v>2525</v>
      </c>
      <c r="C866" s="1639"/>
      <c r="D866" s="1639"/>
      <c r="E866" s="1639"/>
      <c r="F866" s="1639"/>
      <c r="G866" s="1639"/>
      <c r="H866" s="1639"/>
    </row>
    <row r="867" spans="1:8" ht="19.5">
      <c r="A867" s="588" t="s">
        <v>4028</v>
      </c>
      <c r="B867" s="1639" t="s">
        <v>2538</v>
      </c>
      <c r="C867" s="1639"/>
      <c r="D867" s="1639"/>
      <c r="E867" s="1639"/>
      <c r="F867" s="1639"/>
      <c r="G867" s="1639"/>
      <c r="H867" s="1639"/>
    </row>
    <row r="868" spans="1:8" ht="20.100000000000001" customHeight="1">
      <c r="A868" s="600"/>
      <c r="B868" s="1647" t="s">
        <v>2610</v>
      </c>
      <c r="C868" s="1647"/>
      <c r="D868" s="1647"/>
      <c r="E868" s="1647"/>
      <c r="F868" s="1647"/>
      <c r="G868" s="1647"/>
      <c r="H868" s="1647"/>
    </row>
    <row r="869" spans="1:8" ht="33" customHeight="1">
      <c r="A869" s="600"/>
      <c r="B869" s="602" t="s">
        <v>3156</v>
      </c>
      <c r="C869" s="602" t="s">
        <v>3157</v>
      </c>
      <c r="D869" s="602" t="s">
        <v>3158</v>
      </c>
      <c r="E869" s="602" t="s">
        <v>3159</v>
      </c>
      <c r="F869" s="602" t="s">
        <v>3160</v>
      </c>
      <c r="G869" s="602" t="s">
        <v>3161</v>
      </c>
      <c r="H869" s="602" t="s">
        <v>1586</v>
      </c>
    </row>
    <row r="870" spans="1:8" ht="20.100000000000001" customHeight="1">
      <c r="A870" s="600"/>
      <c r="B870" s="1648" t="s">
        <v>1587</v>
      </c>
      <c r="C870" s="603" t="s">
        <v>558</v>
      </c>
      <c r="D870" s="629">
        <v>3.7480000000000002</v>
      </c>
      <c r="E870" s="597" t="s">
        <v>1589</v>
      </c>
      <c r="F870" s="604">
        <f>'update Rate'!O6</f>
        <v>1330</v>
      </c>
      <c r="G870" s="605">
        <f>FLOOR(D870*F870,0.01)</f>
        <v>4984.84</v>
      </c>
      <c r="H870" s="606"/>
    </row>
    <row r="871" spans="1:8" ht="20.100000000000001" customHeight="1">
      <c r="A871" s="600"/>
      <c r="B871" s="1643"/>
      <c r="C871" s="607" t="s">
        <v>1530</v>
      </c>
      <c r="D871" s="630">
        <v>5.6219999999999999</v>
      </c>
      <c r="E871" s="611" t="s">
        <v>1589</v>
      </c>
      <c r="F871" s="608">
        <f>'update Rate'!O5</f>
        <v>1000</v>
      </c>
      <c r="G871" s="608">
        <f>FLOOR(D871*F871,0.01)</f>
        <v>5622</v>
      </c>
      <c r="H871" s="609">
        <f>SUM(G870+G871)</f>
        <v>10606.84</v>
      </c>
    </row>
    <row r="872" spans="1:8" ht="20.100000000000001" customHeight="1">
      <c r="A872" s="600"/>
      <c r="B872" s="1641" t="s">
        <v>2185</v>
      </c>
      <c r="C872" s="597" t="s">
        <v>3970</v>
      </c>
      <c r="D872" s="610">
        <v>7.0000000000000007E-2</v>
      </c>
      <c r="E872" s="597" t="s">
        <v>2378</v>
      </c>
      <c r="F872" s="605">
        <f>Jwood</f>
        <v>57449.37</v>
      </c>
      <c r="G872" s="605">
        <f>FLOOR(D872*F872,0.01)</f>
        <v>4021.4500000000003</v>
      </c>
      <c r="H872" s="606"/>
    </row>
    <row r="873" spans="1:8" ht="20.100000000000001" customHeight="1">
      <c r="A873" s="600"/>
      <c r="B873" s="1649"/>
      <c r="C873" s="611" t="s">
        <v>2133</v>
      </c>
      <c r="D873" s="621">
        <v>2.5</v>
      </c>
      <c r="E873" s="611" t="s">
        <v>2920</v>
      </c>
      <c r="F873" s="613">
        <f>'update Rate'!O59</f>
        <v>132</v>
      </c>
      <c r="G873" s="613">
        <f>FLOOR(D873*F873,0.01)</f>
        <v>330</v>
      </c>
      <c r="H873" s="614">
        <f>SUM(G872+G873)</f>
        <v>4351.4500000000007</v>
      </c>
    </row>
    <row r="874" spans="1:8" ht="20.100000000000001" customHeight="1">
      <c r="A874" s="600"/>
      <c r="B874" s="600"/>
      <c r="C874" s="600"/>
      <c r="D874" s="600"/>
      <c r="E874" s="600"/>
      <c r="F874" s="615" t="s">
        <v>1590</v>
      </c>
      <c r="G874" s="615"/>
      <c r="H874" s="613">
        <f>SUM(H870:H873)</f>
        <v>14958.29</v>
      </c>
    </row>
    <row r="875" spans="1:8" ht="15.75">
      <c r="A875" s="600"/>
      <c r="B875" s="622" t="s">
        <v>1592</v>
      </c>
      <c r="C875" s="600"/>
      <c r="D875" s="600"/>
      <c r="E875" s="600"/>
      <c r="F875" s="615" t="s">
        <v>1571</v>
      </c>
      <c r="G875" s="615"/>
      <c r="H875" s="616">
        <f>FLOOR(H874*0.15,0.01)</f>
        <v>2243.7400000000002</v>
      </c>
    </row>
    <row r="876" spans="1:8" ht="20.100000000000001" customHeight="1">
      <c r="A876" s="623"/>
      <c r="B876" s="624">
        <f>+H876</f>
        <v>17202.030000000002</v>
      </c>
      <c r="C876" s="751" t="s">
        <v>4308</v>
      </c>
      <c r="D876" s="616">
        <f>INT(B876/B877*100)/100</f>
        <v>1720.2</v>
      </c>
      <c r="E876" s="600" t="s">
        <v>3198</v>
      </c>
      <c r="F876" s="615" t="s">
        <v>1593</v>
      </c>
      <c r="G876" s="615"/>
      <c r="H876" s="616">
        <f>SUM(H874:H875)</f>
        <v>17202.030000000002</v>
      </c>
    </row>
    <row r="877" spans="1:8" ht="20.100000000000001" customHeight="1">
      <c r="A877" s="541"/>
      <c r="B877" s="626">
        <v>10</v>
      </c>
      <c r="C877" s="543"/>
      <c r="D877" s="543"/>
      <c r="E877" s="524"/>
      <c r="F877" s="524"/>
      <c r="G877" s="524"/>
      <c r="H877" s="524"/>
    </row>
    <row r="878" spans="1:8" ht="20.100000000000001" customHeight="1"/>
    <row r="879" spans="1:8" ht="19.5">
      <c r="A879" s="262">
        <f>+A866+1</f>
        <v>62</v>
      </c>
      <c r="B879" s="1567"/>
      <c r="C879" s="1567"/>
      <c r="D879" s="1567"/>
      <c r="E879" s="1567"/>
      <c r="F879" s="1567"/>
      <c r="G879" s="1567"/>
      <c r="H879" s="1567"/>
    </row>
    <row r="880" spans="1:8" ht="19.5">
      <c r="A880" s="588" t="s">
        <v>4029</v>
      </c>
      <c r="B880" s="1567" t="s">
        <v>997</v>
      </c>
      <c r="C880" s="1567"/>
      <c r="D880" s="1567"/>
      <c r="E880" s="1567"/>
      <c r="F880" s="1567"/>
      <c r="G880" s="1567"/>
      <c r="H880" s="1567"/>
    </row>
    <row r="881" spans="1:8">
      <c r="B881" s="1568" t="s">
        <v>2988</v>
      </c>
      <c r="C881" s="1568"/>
      <c r="D881" s="1568"/>
      <c r="E881" s="1568"/>
      <c r="F881" s="1568"/>
      <c r="G881" s="1568"/>
      <c r="H881" s="1568"/>
    </row>
    <row r="882" spans="1:8" ht="30" customHeight="1">
      <c r="B882" s="68" t="s">
        <v>3156</v>
      </c>
      <c r="C882" s="68" t="s">
        <v>3157</v>
      </c>
      <c r="D882" s="68" t="s">
        <v>3158</v>
      </c>
      <c r="E882" s="68" t="s">
        <v>3159</v>
      </c>
      <c r="F882" s="68" t="s">
        <v>3160</v>
      </c>
      <c r="G882" s="68" t="s">
        <v>3161</v>
      </c>
      <c r="H882" s="68" t="s">
        <v>1586</v>
      </c>
    </row>
    <row r="883" spans="1:8" ht="24.75" customHeight="1">
      <c r="B883" s="1562" t="s">
        <v>1587</v>
      </c>
      <c r="C883" s="58" t="s">
        <v>558</v>
      </c>
      <c r="D883" s="41">
        <v>17.2</v>
      </c>
      <c r="E883" s="55" t="s">
        <v>1589</v>
      </c>
      <c r="F883" s="107">
        <f>mason</f>
        <v>1330</v>
      </c>
      <c r="G883" s="110">
        <f t="shared" ref="G883:G888" si="32">FLOOR(D883*F883,0.01)</f>
        <v>22876</v>
      </c>
      <c r="H883" s="108"/>
    </row>
    <row r="884" spans="1:8" ht="17.25">
      <c r="B884" s="1563"/>
      <c r="C884" s="53" t="s">
        <v>1530</v>
      </c>
      <c r="D884" s="42">
        <v>25.7</v>
      </c>
      <c r="E884" s="56" t="s">
        <v>1589</v>
      </c>
      <c r="F884" s="109">
        <f>'update Rate'!O5</f>
        <v>1000</v>
      </c>
      <c r="G884" s="109">
        <f t="shared" si="32"/>
        <v>25700</v>
      </c>
      <c r="H884" s="121">
        <f>SUM(G883+G884)</f>
        <v>48576</v>
      </c>
    </row>
    <row r="885" spans="1:8" ht="17.25">
      <c r="B885" s="1564" t="s">
        <v>2185</v>
      </c>
      <c r="C885" s="55" t="s">
        <v>5381</v>
      </c>
      <c r="D885" s="239">
        <v>16.5</v>
      </c>
      <c r="E885" s="55" t="s">
        <v>2992</v>
      </c>
      <c r="F885" s="110">
        <f>'update Rate'!O78</f>
        <v>1215.8800000000001</v>
      </c>
      <c r="G885" s="110">
        <f t="shared" si="32"/>
        <v>20062.02</v>
      </c>
      <c r="H885" s="108"/>
    </row>
    <row r="886" spans="1:8" ht="17.25">
      <c r="B886" s="1565"/>
      <c r="C886" s="53" t="s">
        <v>3970</v>
      </c>
      <c r="D886" s="240">
        <v>0.23200000000000001</v>
      </c>
      <c r="E886" s="53" t="s">
        <v>2378</v>
      </c>
      <c r="F886" s="109">
        <f>Jwood</f>
        <v>57449.37</v>
      </c>
      <c r="G886" s="109">
        <f t="shared" si="32"/>
        <v>13328.25</v>
      </c>
      <c r="H886" s="121"/>
    </row>
    <row r="887" spans="1:8" ht="27.75">
      <c r="B887" s="1565"/>
      <c r="C887" s="60" t="s">
        <v>3810</v>
      </c>
      <c r="D887" s="240">
        <v>4.4000000000000004</v>
      </c>
      <c r="E887" s="53" t="s">
        <v>1526</v>
      </c>
      <c r="F887" s="109">
        <f>'update Rate'!$O$215</f>
        <v>2304</v>
      </c>
      <c r="G887" s="109">
        <f t="shared" si="32"/>
        <v>10137.6</v>
      </c>
      <c r="H887" s="121"/>
    </row>
    <row r="888" spans="1:8" ht="17.25">
      <c r="B888" s="1566"/>
      <c r="C888" s="56" t="s">
        <v>1709</v>
      </c>
      <c r="D888" s="43">
        <v>25</v>
      </c>
      <c r="E888" s="56" t="s">
        <v>2920</v>
      </c>
      <c r="F888" s="63">
        <f>'update Rate'!$O$59</f>
        <v>132</v>
      </c>
      <c r="G888" s="63">
        <f t="shared" si="32"/>
        <v>3300</v>
      </c>
      <c r="H888" s="123">
        <f>SUM(G885:G888)</f>
        <v>46827.87</v>
      </c>
    </row>
    <row r="889" spans="1:8" ht="15.75">
      <c r="F889" s="40" t="s">
        <v>1590</v>
      </c>
      <c r="G889" s="40"/>
      <c r="H889" s="63">
        <f>SUM(H883:H888)</f>
        <v>95403.87</v>
      </c>
    </row>
    <row r="890" spans="1:8" ht="15.75">
      <c r="B890" s="1" t="s">
        <v>1592</v>
      </c>
      <c r="F890" s="40" t="s">
        <v>1571</v>
      </c>
      <c r="G890" s="40"/>
      <c r="H890" s="99">
        <f>FLOOR(H889*0.15,0.01)</f>
        <v>14310.58</v>
      </c>
    </row>
    <row r="891" spans="1:8" ht="20.100000000000001" customHeight="1">
      <c r="A891" s="27"/>
      <c r="B891" s="140">
        <f>+H891</f>
        <v>109714.45</v>
      </c>
      <c r="C891" s="27" t="s">
        <v>3197</v>
      </c>
      <c r="D891" s="99">
        <f>INT(B891/B892*100)/100</f>
        <v>1097.1400000000001</v>
      </c>
      <c r="E891" s="1" t="s">
        <v>3198</v>
      </c>
      <c r="F891" s="40" t="s">
        <v>1593</v>
      </c>
      <c r="G891" s="40"/>
      <c r="H891" s="99">
        <f>SUM(H889:H890)</f>
        <v>109714.45</v>
      </c>
    </row>
    <row r="892" spans="1:8" ht="20.100000000000001" customHeight="1">
      <c r="B892" s="117">
        <v>100</v>
      </c>
    </row>
    <row r="893" spans="1:8" ht="12" customHeight="1">
      <c r="A893" s="1650" t="s">
        <v>3328</v>
      </c>
      <c r="B893" s="1650"/>
      <c r="C893" s="1650"/>
      <c r="D893" s="1650"/>
      <c r="E893" s="1650"/>
      <c r="F893" s="1650"/>
      <c r="G893" s="1650"/>
      <c r="H893" s="1650"/>
    </row>
    <row r="894" spans="1:8" ht="12" customHeight="1">
      <c r="B894" s="241" t="s">
        <v>3327</v>
      </c>
    </row>
    <row r="895" spans="1:8" ht="12" customHeight="1">
      <c r="A895" s="1651" t="s">
        <v>3325</v>
      </c>
      <c r="B895" s="1651"/>
      <c r="C895" s="1651"/>
      <c r="D895" s="1651"/>
      <c r="E895" s="1651"/>
      <c r="F895" s="1651"/>
      <c r="G895" s="1651"/>
      <c r="H895" s="1651"/>
    </row>
    <row r="896" spans="1:8" ht="12" customHeight="1">
      <c r="B896" s="241" t="s">
        <v>3326</v>
      </c>
    </row>
    <row r="897" spans="1:8" ht="12" customHeight="1">
      <c r="A897" s="1651" t="s">
        <v>2293</v>
      </c>
      <c r="B897" s="1651"/>
      <c r="C897" s="1651"/>
      <c r="D897" s="1651"/>
      <c r="E897" s="1651"/>
      <c r="F897" s="1651"/>
      <c r="G897" s="1651"/>
      <c r="H897" s="1651"/>
    </row>
    <row r="898" spans="1:8" ht="12" customHeight="1">
      <c r="B898" s="241" t="s">
        <v>2294</v>
      </c>
    </row>
    <row r="899" spans="1:8" ht="12" customHeight="1">
      <c r="B899" s="241"/>
    </row>
    <row r="900" spans="1:8" ht="20.100000000000001" customHeight="1">
      <c r="A900" s="600"/>
      <c r="B900" s="1639" t="s">
        <v>2675</v>
      </c>
      <c r="C900" s="1639"/>
      <c r="D900" s="1639"/>
      <c r="E900" s="1639"/>
      <c r="F900" s="1639"/>
      <c r="G900" s="1639"/>
      <c r="H900" s="1639"/>
    </row>
    <row r="901" spans="1:8" ht="20.100000000000001" customHeight="1">
      <c r="A901" s="262">
        <f>+A879+1</f>
        <v>63</v>
      </c>
      <c r="B901" s="1639" t="s">
        <v>2676</v>
      </c>
      <c r="C901" s="1639"/>
      <c r="D901" s="1639"/>
      <c r="E901" s="1639"/>
      <c r="F901" s="1639"/>
      <c r="G901" s="1639"/>
      <c r="H901" s="1639"/>
    </row>
    <row r="902" spans="1:8" ht="20.100000000000001" customHeight="1">
      <c r="A902" s="588" t="s">
        <v>4030</v>
      </c>
      <c r="B902" s="1639" t="s">
        <v>2677</v>
      </c>
      <c r="C902" s="1639"/>
      <c r="D902" s="1639"/>
      <c r="E902" s="1639"/>
      <c r="F902" s="1639"/>
      <c r="G902" s="1639"/>
      <c r="H902" s="1639"/>
    </row>
    <row r="903" spans="1:8" ht="17.25" customHeight="1">
      <c r="A903" s="600"/>
      <c r="B903" s="1647" t="s">
        <v>2610</v>
      </c>
      <c r="C903" s="1647"/>
      <c r="D903" s="1647"/>
      <c r="E903" s="1647"/>
      <c r="F903" s="1647"/>
      <c r="G903" s="1647"/>
      <c r="H903" s="1647"/>
    </row>
    <row r="904" spans="1:8" ht="32.25" customHeight="1">
      <c r="A904" s="600"/>
      <c r="B904" s="602" t="s">
        <v>3156</v>
      </c>
      <c r="C904" s="602" t="s">
        <v>3157</v>
      </c>
      <c r="D904" s="602" t="s">
        <v>3158</v>
      </c>
      <c r="E904" s="602" t="s">
        <v>3159</v>
      </c>
      <c r="F904" s="602" t="s">
        <v>3160</v>
      </c>
      <c r="G904" s="602" t="s">
        <v>3161</v>
      </c>
      <c r="H904" s="602" t="s">
        <v>1586</v>
      </c>
    </row>
    <row r="905" spans="1:8" ht="20.100000000000001" customHeight="1">
      <c r="A905" s="600"/>
      <c r="B905" s="1648" t="s">
        <v>1587</v>
      </c>
      <c r="C905" s="603" t="s">
        <v>558</v>
      </c>
      <c r="D905" s="619">
        <v>4</v>
      </c>
      <c r="E905" s="597" t="s">
        <v>1589</v>
      </c>
      <c r="F905" s="604">
        <f>'update Rate'!O6</f>
        <v>1330</v>
      </c>
      <c r="G905" s="605">
        <f>FLOOR(D905*F905,0.01)</f>
        <v>5320</v>
      </c>
      <c r="H905" s="606"/>
    </row>
    <row r="906" spans="1:8" ht="20.100000000000001" customHeight="1">
      <c r="A906" s="600"/>
      <c r="B906" s="1643"/>
      <c r="C906" s="607" t="s">
        <v>1530</v>
      </c>
      <c r="D906" s="620">
        <v>6</v>
      </c>
      <c r="E906" s="611" t="s">
        <v>1589</v>
      </c>
      <c r="F906" s="608">
        <f>'update Rate'!O5</f>
        <v>1000</v>
      </c>
      <c r="G906" s="608">
        <f>FLOOR(D906*F906,0.01)</f>
        <v>6000</v>
      </c>
      <c r="H906" s="609">
        <f>SUM(G905+G906)</f>
        <v>11320</v>
      </c>
    </row>
    <row r="907" spans="1:8" ht="20.100000000000001" customHeight="1">
      <c r="A907" s="600"/>
      <c r="B907" s="1641" t="s">
        <v>2185</v>
      </c>
      <c r="C907" s="597" t="s">
        <v>3970</v>
      </c>
      <c r="D907" s="610">
        <v>7.0000000000000007E-2</v>
      </c>
      <c r="E907" s="597" t="s">
        <v>2378</v>
      </c>
      <c r="F907" s="605">
        <f>Jwood</f>
        <v>57449.37</v>
      </c>
      <c r="G907" s="605">
        <f>FLOOR(D907*F907,0.01)</f>
        <v>4021.4500000000003</v>
      </c>
      <c r="H907" s="606"/>
    </row>
    <row r="908" spans="1:8" ht="20.100000000000001" customHeight="1">
      <c r="A908" s="600"/>
      <c r="B908" s="1649"/>
      <c r="C908" s="611" t="s">
        <v>2133</v>
      </c>
      <c r="D908" s="621">
        <v>2.5</v>
      </c>
      <c r="E908" s="611" t="s">
        <v>2920</v>
      </c>
      <c r="F908" s="613">
        <f>'update Rate'!O59</f>
        <v>132</v>
      </c>
      <c r="G908" s="613">
        <f>FLOOR(D908*F908,0.01)</f>
        <v>330</v>
      </c>
      <c r="H908" s="614">
        <f>SUM(G907+G908)</f>
        <v>4351.4500000000007</v>
      </c>
    </row>
    <row r="909" spans="1:8" ht="20.100000000000001" customHeight="1">
      <c r="A909" s="600"/>
      <c r="B909" s="600"/>
      <c r="C909" s="600"/>
      <c r="D909" s="600"/>
      <c r="E909" s="600"/>
      <c r="F909" s="615" t="s">
        <v>1590</v>
      </c>
      <c r="G909" s="615"/>
      <c r="H909" s="613">
        <f>SUM(H905:H908)</f>
        <v>15671.45</v>
      </c>
    </row>
    <row r="910" spans="1:8" ht="20.100000000000001" customHeight="1">
      <c r="A910" s="600"/>
      <c r="B910" s="600" t="s">
        <v>1592</v>
      </c>
      <c r="C910" s="600"/>
      <c r="D910" s="600"/>
      <c r="E910" s="600"/>
      <c r="F910" s="615" t="s">
        <v>1571</v>
      </c>
      <c r="G910" s="615"/>
      <c r="H910" s="616">
        <f>FLOOR(H909*0.15,0.01)</f>
        <v>2350.71</v>
      </c>
    </row>
    <row r="911" spans="1:8" ht="20.100000000000001" customHeight="1">
      <c r="A911" s="617"/>
      <c r="B911" s="624">
        <f>+H911</f>
        <v>18022.16</v>
      </c>
      <c r="C911" s="617" t="s">
        <v>3197</v>
      </c>
      <c r="D911" s="616">
        <f>INT(B911/B912*100)/100</f>
        <v>1802.21</v>
      </c>
      <c r="E911" s="600" t="s">
        <v>3198</v>
      </c>
      <c r="F911" s="615" t="s">
        <v>1593</v>
      </c>
      <c r="G911" s="615"/>
      <c r="H911" s="616">
        <f>SUM(H909:H910)</f>
        <v>18022.16</v>
      </c>
    </row>
    <row r="912" spans="1:8" ht="20.100000000000001" customHeight="1">
      <c r="A912" s="600"/>
      <c r="B912" s="626">
        <v>10</v>
      </c>
      <c r="C912" s="600"/>
      <c r="D912" s="600"/>
      <c r="E912" s="600"/>
      <c r="F912" s="600"/>
      <c r="G912" s="600"/>
      <c r="H912" s="600"/>
    </row>
    <row r="913" spans="1:8" ht="20.100000000000001" customHeight="1">
      <c r="A913" s="600"/>
      <c r="B913" s="1639" t="s">
        <v>2675</v>
      </c>
      <c r="C913" s="1639"/>
      <c r="D913" s="1639"/>
      <c r="E913" s="1639"/>
      <c r="F913" s="1639"/>
      <c r="G913" s="1639"/>
      <c r="H913" s="1639"/>
    </row>
    <row r="914" spans="1:8" ht="19.5">
      <c r="A914" s="601">
        <f>+A901+1</f>
        <v>64</v>
      </c>
      <c r="B914" s="1639" t="s">
        <v>2678</v>
      </c>
      <c r="C914" s="1639"/>
      <c r="D914" s="1639"/>
      <c r="E914" s="1639"/>
      <c r="F914" s="1639"/>
      <c r="G914" s="1639"/>
      <c r="H914" s="1639"/>
    </row>
    <row r="915" spans="1:8" ht="20.100000000000001" customHeight="1">
      <c r="A915" s="588" t="s">
        <v>4031</v>
      </c>
      <c r="B915" s="1639" t="s">
        <v>3572</v>
      </c>
      <c r="C915" s="1639"/>
      <c r="D915" s="1639"/>
      <c r="E915" s="1639"/>
      <c r="F915" s="1639"/>
      <c r="G915" s="1639"/>
      <c r="H915" s="1639"/>
    </row>
    <row r="916" spans="1:8" ht="20.100000000000001" customHeight="1">
      <c r="A916" s="600"/>
      <c r="B916" s="1647" t="s">
        <v>2610</v>
      </c>
      <c r="C916" s="1647"/>
      <c r="D916" s="1647"/>
      <c r="E916" s="1647"/>
      <c r="F916" s="1647"/>
      <c r="G916" s="1647"/>
      <c r="H916" s="1647"/>
    </row>
    <row r="917" spans="1:8" ht="36" customHeight="1">
      <c r="A917" s="600"/>
      <c r="B917" s="602" t="s">
        <v>3156</v>
      </c>
      <c r="C917" s="602" t="s">
        <v>3157</v>
      </c>
      <c r="D917" s="602" t="s">
        <v>3158</v>
      </c>
      <c r="E917" s="602" t="s">
        <v>3159</v>
      </c>
      <c r="F917" s="602" t="s">
        <v>3160</v>
      </c>
      <c r="G917" s="602" t="s">
        <v>3161</v>
      </c>
      <c r="H917" s="602" t="s">
        <v>1586</v>
      </c>
    </row>
    <row r="918" spans="1:8" ht="20.100000000000001" customHeight="1">
      <c r="A918" s="600"/>
      <c r="B918" s="1648" t="s">
        <v>1587</v>
      </c>
      <c r="C918" s="603" t="s">
        <v>558</v>
      </c>
      <c r="D918" s="723">
        <v>2.67</v>
      </c>
      <c r="E918" s="597" t="s">
        <v>1589</v>
      </c>
      <c r="F918" s="604">
        <f>'update Rate'!O6</f>
        <v>1330</v>
      </c>
      <c r="G918" s="605">
        <f>FLOOR(D918*F918,0.01)</f>
        <v>3551.1</v>
      </c>
      <c r="H918" s="606"/>
    </row>
    <row r="919" spans="1:8" ht="20.100000000000001" customHeight="1">
      <c r="A919" s="600"/>
      <c r="B919" s="1643"/>
      <c r="C919" s="607" t="s">
        <v>1530</v>
      </c>
      <c r="D919" s="620">
        <v>4</v>
      </c>
      <c r="E919" s="611" t="s">
        <v>1589</v>
      </c>
      <c r="F919" s="608">
        <f>'update Rate'!O5</f>
        <v>1000</v>
      </c>
      <c r="G919" s="608">
        <f>FLOOR(D919*F919,0.01)</f>
        <v>4000</v>
      </c>
      <c r="H919" s="609">
        <f>SUM(G918+G919)</f>
        <v>7551.1</v>
      </c>
    </row>
    <row r="920" spans="1:8" ht="20.100000000000001" customHeight="1">
      <c r="A920" s="600"/>
      <c r="B920" s="1641" t="s">
        <v>2185</v>
      </c>
      <c r="C920" s="597" t="s">
        <v>3970</v>
      </c>
      <c r="D920" s="610">
        <v>7.0000000000000007E-2</v>
      </c>
      <c r="E920" s="597" t="s">
        <v>2378</v>
      </c>
      <c r="F920" s="605">
        <f>Jwood</f>
        <v>57449.37</v>
      </c>
      <c r="G920" s="605">
        <f>FLOOR(D920*F920,0.01)</f>
        <v>4021.4500000000003</v>
      </c>
      <c r="H920" s="606"/>
    </row>
    <row r="921" spans="1:8" ht="20.100000000000001" customHeight="1">
      <c r="A921" s="600"/>
      <c r="B921" s="1649"/>
      <c r="C921" s="611" t="s">
        <v>2133</v>
      </c>
      <c r="D921" s="621">
        <v>2.5</v>
      </c>
      <c r="E921" s="611" t="s">
        <v>2920</v>
      </c>
      <c r="F921" s="613">
        <f>'update Rate'!O59</f>
        <v>132</v>
      </c>
      <c r="G921" s="613">
        <f>FLOOR(D921*F921,0.01)</f>
        <v>330</v>
      </c>
      <c r="H921" s="614">
        <f>SUM(G920+G921)</f>
        <v>4351.4500000000007</v>
      </c>
    </row>
    <row r="922" spans="1:8" ht="20.100000000000001" customHeight="1">
      <c r="A922" s="600"/>
      <c r="B922" s="600"/>
      <c r="C922" s="600"/>
      <c r="D922" s="600"/>
      <c r="E922" s="600"/>
      <c r="F922" s="615"/>
      <c r="G922" s="615"/>
      <c r="H922" s="613">
        <f>SUM(H918:H921)</f>
        <v>11902.550000000001</v>
      </c>
    </row>
    <row r="923" spans="1:8" ht="20.100000000000001" customHeight="1">
      <c r="A923" s="617"/>
      <c r="B923" s="600" t="s">
        <v>1592</v>
      </c>
      <c r="C923" s="600"/>
      <c r="D923" s="600"/>
      <c r="E923" s="600"/>
      <c r="F923" s="615" t="s">
        <v>1571</v>
      </c>
      <c r="G923" s="615"/>
      <c r="H923" s="616">
        <f>FLOOR(H922*0.15,0.01)</f>
        <v>1785.38</v>
      </c>
    </row>
    <row r="924" spans="1:8" ht="20.100000000000001" customHeight="1">
      <c r="A924" s="600"/>
      <c r="B924" s="624">
        <f>+H924</f>
        <v>13687.93</v>
      </c>
      <c r="C924" s="617" t="s">
        <v>3197</v>
      </c>
      <c r="D924" s="616">
        <f>INT(B924/B925*100)/100</f>
        <v>1368.79</v>
      </c>
      <c r="E924" s="600" t="s">
        <v>3198</v>
      </c>
      <c r="F924" s="615" t="s">
        <v>1593</v>
      </c>
      <c r="G924" s="615"/>
      <c r="H924" s="616">
        <f>SUM(H922:H923)</f>
        <v>13687.93</v>
      </c>
    </row>
    <row r="925" spans="1:8" ht="20.100000000000001" customHeight="1">
      <c r="A925" s="600"/>
      <c r="B925" s="626">
        <v>10</v>
      </c>
      <c r="C925" s="600"/>
      <c r="D925" s="600"/>
      <c r="E925" s="600"/>
      <c r="F925" s="615"/>
      <c r="G925" s="615"/>
      <c r="H925" s="618"/>
    </row>
    <row r="926" spans="1:8" ht="20.100000000000001" customHeight="1">
      <c r="A926" s="600"/>
      <c r="B926" s="626"/>
      <c r="C926" s="600"/>
      <c r="D926" s="600"/>
      <c r="E926" s="600"/>
      <c r="F926" s="615"/>
      <c r="G926" s="615"/>
      <c r="H926" s="618"/>
    </row>
    <row r="927" spans="1:8" ht="14.25" customHeight="1">
      <c r="A927" s="600"/>
      <c r="B927" s="626"/>
      <c r="C927" s="600"/>
      <c r="D927" s="600"/>
      <c r="E927" s="600"/>
      <c r="F927" s="615"/>
      <c r="G927" s="615"/>
      <c r="H927" s="618"/>
    </row>
    <row r="928" spans="1:8" ht="20.100000000000001" customHeight="1">
      <c r="A928" s="1646" t="s">
        <v>1970</v>
      </c>
      <c r="B928" s="1646"/>
      <c r="C928" s="1646"/>
      <c r="D928" s="1646"/>
      <c r="E928" s="1646"/>
      <c r="F928" s="1646"/>
      <c r="G928" s="1646"/>
      <c r="H928" s="1646"/>
    </row>
    <row r="929" spans="1:8" ht="19.5">
      <c r="A929" s="601">
        <f>+A914+1</f>
        <v>65</v>
      </c>
      <c r="B929" s="1646" t="s">
        <v>1971</v>
      </c>
      <c r="C929" s="1639"/>
      <c r="D929" s="1639"/>
      <c r="E929" s="1639"/>
      <c r="F929" s="1639"/>
      <c r="G929" s="1639"/>
      <c r="H929" s="1639"/>
    </row>
    <row r="930" spans="1:8">
      <c r="A930" s="680" t="s">
        <v>3825</v>
      </c>
      <c r="B930" s="1647" t="s">
        <v>2610</v>
      </c>
      <c r="C930" s="1647"/>
      <c r="D930" s="1647"/>
      <c r="E930" s="1647"/>
      <c r="F930" s="1647"/>
      <c r="G930" s="1647"/>
      <c r="H930" s="1647"/>
    </row>
    <row r="931" spans="1:8" ht="31.5">
      <c r="A931" s="600"/>
      <c r="B931" s="602" t="s">
        <v>3156</v>
      </c>
      <c r="C931" s="602" t="s">
        <v>3157</v>
      </c>
      <c r="D931" s="602" t="s">
        <v>3158</v>
      </c>
      <c r="E931" s="602" t="s">
        <v>3159</v>
      </c>
      <c r="F931" s="602" t="s">
        <v>3160</v>
      </c>
      <c r="G931" s="602" t="s">
        <v>3161</v>
      </c>
      <c r="H931" s="602" t="s">
        <v>1586</v>
      </c>
    </row>
    <row r="932" spans="1:8" ht="17.25">
      <c r="A932" s="600"/>
      <c r="B932" s="1641" t="s">
        <v>1587</v>
      </c>
      <c r="C932" s="603" t="s">
        <v>558</v>
      </c>
      <c r="D932" s="619">
        <v>2.67</v>
      </c>
      <c r="E932" s="597" t="s">
        <v>1589</v>
      </c>
      <c r="F932" s="604">
        <f>mason</f>
        <v>1330</v>
      </c>
      <c r="G932" s="605">
        <f t="shared" ref="G932:G937" si="33">FLOOR(D932*F932,0.01)</f>
        <v>3551.1</v>
      </c>
      <c r="H932" s="606"/>
    </row>
    <row r="933" spans="1:8" ht="20.100000000000001" customHeight="1">
      <c r="A933" s="600"/>
      <c r="B933" s="1643"/>
      <c r="C933" s="607" t="s">
        <v>1530</v>
      </c>
      <c r="D933" s="620">
        <v>4</v>
      </c>
      <c r="E933" s="611" t="s">
        <v>1589</v>
      </c>
      <c r="F933" s="608">
        <f>'update Rate'!O5</f>
        <v>1000</v>
      </c>
      <c r="G933" s="608">
        <f t="shared" si="33"/>
        <v>4000</v>
      </c>
      <c r="H933" s="609">
        <f>SUM(G932+G933)</f>
        <v>7551.1</v>
      </c>
    </row>
    <row r="934" spans="1:8" ht="20.100000000000001" customHeight="1">
      <c r="A934" s="600"/>
      <c r="B934" s="765" t="s">
        <v>2185</v>
      </c>
      <c r="C934" s="597" t="s">
        <v>1490</v>
      </c>
      <c r="D934" s="610">
        <v>1.65</v>
      </c>
      <c r="E934" s="597" t="s">
        <v>2992</v>
      </c>
      <c r="F934" s="605">
        <f>'update Rate'!O80</f>
        <v>1560.2</v>
      </c>
      <c r="G934" s="605">
        <f t="shared" si="33"/>
        <v>2574.33</v>
      </c>
      <c r="H934" s="606"/>
    </row>
    <row r="935" spans="1:8" ht="20.100000000000001" customHeight="1">
      <c r="A935" s="600"/>
      <c r="B935" s="631"/>
      <c r="C935" s="607" t="s">
        <v>1491</v>
      </c>
      <c r="D935" s="632">
        <v>3.9E-2</v>
      </c>
      <c r="E935" s="607" t="s">
        <v>2378</v>
      </c>
      <c r="F935" s="608">
        <f>'update Rate'!$O$55</f>
        <v>57449.37</v>
      </c>
      <c r="G935" s="608">
        <f t="shared" si="33"/>
        <v>2240.52</v>
      </c>
      <c r="H935" s="609"/>
    </row>
    <row r="936" spans="1:8" ht="20.100000000000001" customHeight="1">
      <c r="A936" s="600"/>
      <c r="B936" s="631"/>
      <c r="C936" s="607" t="s">
        <v>1492</v>
      </c>
      <c r="D936" s="632">
        <v>0.4</v>
      </c>
      <c r="E936" s="607" t="s">
        <v>1526</v>
      </c>
      <c r="F936" s="608">
        <f>'update Rate'!O215</f>
        <v>2304</v>
      </c>
      <c r="G936" s="608">
        <f t="shared" si="33"/>
        <v>921.6</v>
      </c>
      <c r="H936" s="609"/>
    </row>
    <row r="937" spans="1:8" ht="20.100000000000001" customHeight="1">
      <c r="A937" s="600"/>
      <c r="B937" s="633"/>
      <c r="C937" s="611" t="s">
        <v>2133</v>
      </c>
      <c r="D937" s="621">
        <v>2.5</v>
      </c>
      <c r="E937" s="611" t="s">
        <v>2920</v>
      </c>
      <c r="F937" s="613">
        <f>'update Rate'!O59</f>
        <v>132</v>
      </c>
      <c r="G937" s="613">
        <f t="shared" si="33"/>
        <v>330</v>
      </c>
      <c r="H937" s="614">
        <f>SUM(G934:G937)</f>
        <v>6066.4500000000007</v>
      </c>
    </row>
    <row r="938" spans="1:8" ht="20.100000000000001" customHeight="1">
      <c r="A938" s="600"/>
      <c r="B938" s="600"/>
      <c r="C938" s="600"/>
      <c r="D938" s="600"/>
      <c r="E938" s="600"/>
      <c r="F938" s="615" t="s">
        <v>1590</v>
      </c>
      <c r="G938" s="615"/>
      <c r="H938" s="613">
        <f>SUM(H932:H937)</f>
        <v>13617.550000000001</v>
      </c>
    </row>
    <row r="939" spans="1:8" ht="20.100000000000001" customHeight="1">
      <c r="A939" s="600"/>
      <c r="B939" s="622" t="s">
        <v>1592</v>
      </c>
      <c r="C939" s="600"/>
      <c r="D939" s="600"/>
      <c r="E939" s="600"/>
      <c r="F939" s="615" t="s">
        <v>1571</v>
      </c>
      <c r="G939" s="615"/>
      <c r="H939" s="616">
        <f>FLOOR(H938*0.15,0.01)</f>
        <v>2042.63</v>
      </c>
    </row>
    <row r="940" spans="1:8" ht="20.100000000000001" customHeight="1">
      <c r="A940" s="623"/>
      <c r="B940" s="624">
        <f>+H940</f>
        <v>15660.18</v>
      </c>
      <c r="C940" s="617" t="s">
        <v>3197</v>
      </c>
      <c r="D940" s="616">
        <f>INT(B940/B941*100)/100</f>
        <v>1566.01</v>
      </c>
      <c r="E940" s="600" t="s">
        <v>3198</v>
      </c>
      <c r="F940" s="615" t="s">
        <v>1593</v>
      </c>
      <c r="G940" s="615"/>
      <c r="H940" s="616">
        <f>SUM(H938:H939)</f>
        <v>15660.18</v>
      </c>
    </row>
    <row r="941" spans="1:8" ht="20.100000000000001" customHeight="1">
      <c r="A941" s="623"/>
      <c r="B941" s="626">
        <v>10</v>
      </c>
      <c r="C941" s="627"/>
      <c r="D941" s="627"/>
      <c r="E941" s="600"/>
      <c r="F941" s="615"/>
      <c r="G941" s="615"/>
      <c r="H941" s="618"/>
    </row>
    <row r="942" spans="1:8" ht="12" customHeight="1">
      <c r="A942" s="1644" t="s">
        <v>3573</v>
      </c>
      <c r="B942" s="1644"/>
      <c r="C942" s="1644"/>
      <c r="D942" s="1644"/>
      <c r="E942" s="1644"/>
      <c r="F942" s="1644"/>
      <c r="G942" s="1644"/>
      <c r="H942" s="1644"/>
    </row>
    <row r="943" spans="1:8" ht="12" customHeight="1">
      <c r="A943" s="600"/>
      <c r="B943" s="634" t="s">
        <v>732</v>
      </c>
      <c r="C943" s="600"/>
      <c r="D943" s="600"/>
      <c r="E943" s="600"/>
      <c r="F943" s="600"/>
      <c r="G943" s="600"/>
      <c r="H943" s="600"/>
    </row>
    <row r="944" spans="1:8" ht="12" customHeight="1">
      <c r="A944" s="1645" t="s">
        <v>3325</v>
      </c>
      <c r="B944" s="1645"/>
      <c r="C944" s="1645"/>
      <c r="D944" s="1645"/>
      <c r="E944" s="1645"/>
      <c r="F944" s="1645"/>
      <c r="G944" s="1645"/>
      <c r="H944" s="1645"/>
    </row>
    <row r="945" spans="1:8" ht="12" customHeight="1">
      <c r="A945" s="600"/>
      <c r="B945" s="634" t="s">
        <v>504</v>
      </c>
      <c r="C945" s="600"/>
      <c r="D945" s="600"/>
      <c r="E945" s="600"/>
      <c r="F945" s="600"/>
      <c r="G945" s="600"/>
      <c r="H945" s="600"/>
    </row>
    <row r="946" spans="1:8" ht="12" customHeight="1">
      <c r="A946" s="1645" t="s">
        <v>2293</v>
      </c>
      <c r="B946" s="1645"/>
      <c r="C946" s="1645"/>
      <c r="D946" s="1645"/>
      <c r="E946" s="1645"/>
      <c r="F946" s="1645"/>
      <c r="G946" s="1645"/>
      <c r="H946" s="1645"/>
    </row>
    <row r="947" spans="1:8" ht="12" customHeight="1">
      <c r="A947" s="600"/>
      <c r="B947" s="634" t="s">
        <v>733</v>
      </c>
      <c r="C947" s="600"/>
      <c r="D947" s="600"/>
      <c r="E947" s="600"/>
      <c r="F947" s="600"/>
      <c r="G947" s="600"/>
      <c r="H947" s="600"/>
    </row>
    <row r="948" spans="1:8" ht="17.25">
      <c r="A948" s="600"/>
      <c r="B948" s="600"/>
      <c r="C948" s="600"/>
      <c r="D948" s="600"/>
      <c r="E948" s="600"/>
      <c r="F948" s="615"/>
      <c r="G948" s="615"/>
      <c r="H948" s="618"/>
    </row>
    <row r="949" spans="1:8" ht="19.5">
      <c r="A949" s="1639" t="s">
        <v>3334</v>
      </c>
      <c r="B949" s="1639"/>
      <c r="C949" s="1639"/>
      <c r="D949" s="1639"/>
      <c r="E949" s="1639"/>
      <c r="F949" s="1639"/>
      <c r="G949" s="1639"/>
      <c r="H949" s="1639"/>
    </row>
    <row r="950" spans="1:8" ht="19.5">
      <c r="A950" s="601">
        <f>+A929+1</f>
        <v>66</v>
      </c>
      <c r="B950" s="1640" t="s">
        <v>2525</v>
      </c>
      <c r="C950" s="1639"/>
      <c r="D950" s="1639"/>
      <c r="E950" s="1639"/>
      <c r="F950" s="1639"/>
      <c r="G950" s="1639"/>
      <c r="H950" s="1639"/>
    </row>
    <row r="951" spans="1:8" ht="19.5">
      <c r="A951" s="680" t="s">
        <v>3826</v>
      </c>
      <c r="B951" s="600"/>
      <c r="C951" s="635"/>
      <c r="D951" s="600"/>
      <c r="E951" s="635" t="s">
        <v>2538</v>
      </c>
      <c r="F951" s="635"/>
      <c r="G951" s="635"/>
      <c r="H951" s="635"/>
    </row>
    <row r="952" spans="1:8" ht="15.75">
      <c r="A952" s="600"/>
      <c r="B952" s="600"/>
      <c r="C952" s="636"/>
      <c r="D952" s="636"/>
      <c r="E952" s="637" t="s">
        <v>1128</v>
      </c>
      <c r="F952" s="636"/>
      <c r="G952" s="636"/>
      <c r="H952" s="636"/>
    </row>
    <row r="953" spans="1:8" ht="31.5">
      <c r="A953" s="600"/>
      <c r="B953" s="602" t="s">
        <v>3156</v>
      </c>
      <c r="C953" s="602" t="s">
        <v>3157</v>
      </c>
      <c r="D953" s="602" t="s">
        <v>3158</v>
      </c>
      <c r="E953" s="602" t="s">
        <v>3159</v>
      </c>
      <c r="F953" s="602" t="s">
        <v>3160</v>
      </c>
      <c r="G953" s="602" t="s">
        <v>3161</v>
      </c>
      <c r="H953" s="602" t="s">
        <v>1586</v>
      </c>
    </row>
    <row r="954" spans="1:8" ht="17.25">
      <c r="A954" s="600"/>
      <c r="B954" s="603" t="s">
        <v>1587</v>
      </c>
      <c r="C954" s="603" t="s">
        <v>558</v>
      </c>
      <c r="D954" s="629">
        <v>1.5740000000000001</v>
      </c>
      <c r="E954" s="597" t="s">
        <v>1589</v>
      </c>
      <c r="F954" s="604">
        <f>mason</f>
        <v>1330</v>
      </c>
      <c r="G954" s="605">
        <f t="shared" ref="G954:G959" si="34">FLOOR(D954*F954,0.01)</f>
        <v>2093.42</v>
      </c>
      <c r="H954" s="606"/>
    </row>
    <row r="955" spans="1:8" ht="17.25">
      <c r="A955" s="600"/>
      <c r="B955" s="638"/>
      <c r="C955" s="607" t="s">
        <v>1530</v>
      </c>
      <c r="D955" s="630">
        <v>2.3610000000000002</v>
      </c>
      <c r="E955" s="611" t="s">
        <v>1589</v>
      </c>
      <c r="F955" s="608">
        <f>'update Rate'!O5</f>
        <v>1000</v>
      </c>
      <c r="G955" s="608">
        <f t="shared" si="34"/>
        <v>2361</v>
      </c>
      <c r="H955" s="609">
        <f>SUM(G954+G955)</f>
        <v>4454.42</v>
      </c>
    </row>
    <row r="956" spans="1:8" ht="17.25">
      <c r="A956" s="600"/>
      <c r="B956" s="1641" t="s">
        <v>2185</v>
      </c>
      <c r="C956" s="597" t="s">
        <v>1490</v>
      </c>
      <c r="D956" s="610">
        <v>0.69299999999999995</v>
      </c>
      <c r="E956" s="597" t="s">
        <v>2992</v>
      </c>
      <c r="F956" s="605">
        <f>+F934</f>
        <v>1560.2</v>
      </c>
      <c r="G956" s="605">
        <f t="shared" si="34"/>
        <v>1081.21</v>
      </c>
      <c r="H956" s="606"/>
    </row>
    <row r="957" spans="1:8" ht="17.25">
      <c r="A957" s="600"/>
      <c r="B957" s="1642"/>
      <c r="C957" s="607" t="s">
        <v>1491</v>
      </c>
      <c r="D957" s="632">
        <v>1.9E-2</v>
      </c>
      <c r="E957" s="607" t="s">
        <v>2378</v>
      </c>
      <c r="F957" s="608">
        <f>Jwood</f>
        <v>57449.37</v>
      </c>
      <c r="G957" s="608">
        <f t="shared" si="34"/>
        <v>1091.53</v>
      </c>
      <c r="H957" s="639"/>
    </row>
    <row r="958" spans="1:8" ht="20.100000000000001" customHeight="1">
      <c r="A958" s="600"/>
      <c r="B958" s="1642"/>
      <c r="C958" s="607" t="s">
        <v>2295</v>
      </c>
      <c r="D958" s="632">
        <v>0.54</v>
      </c>
      <c r="E958" s="607" t="s">
        <v>2920</v>
      </c>
      <c r="F958" s="608">
        <f>'update Rate'!O130*6</f>
        <v>195</v>
      </c>
      <c r="G958" s="608">
        <f t="shared" si="34"/>
        <v>105.3</v>
      </c>
      <c r="H958" s="639"/>
    </row>
    <row r="959" spans="1:8" ht="20.100000000000001" customHeight="1">
      <c r="A959" s="623"/>
      <c r="B959" s="1643"/>
      <c r="C959" s="611" t="s">
        <v>2133</v>
      </c>
      <c r="D959" s="621">
        <v>2.5</v>
      </c>
      <c r="E959" s="611" t="s">
        <v>2920</v>
      </c>
      <c r="F959" s="613">
        <f>'update Rate'!O59</f>
        <v>132</v>
      </c>
      <c r="G959" s="613">
        <f t="shared" si="34"/>
        <v>330</v>
      </c>
      <c r="H959" s="614">
        <f>SUM(G956:G959)</f>
        <v>2608.04</v>
      </c>
    </row>
    <row r="960" spans="1:8" ht="20.100000000000001" customHeight="1">
      <c r="A960" s="623"/>
      <c r="B960" s="600"/>
      <c r="C960" s="600"/>
      <c r="D960" s="600"/>
      <c r="E960" s="600"/>
      <c r="F960" s="615" t="s">
        <v>1590</v>
      </c>
      <c r="G960" s="615"/>
      <c r="H960" s="613">
        <f>SUM(H954:H959)</f>
        <v>7062.46</v>
      </c>
    </row>
    <row r="961" spans="1:8" ht="20.100000000000001" customHeight="1">
      <c r="A961" s="623"/>
      <c r="B961" s="622" t="s">
        <v>1592</v>
      </c>
      <c r="C961" s="600"/>
      <c r="D961" s="600"/>
      <c r="E961" s="600"/>
      <c r="F961" s="615" t="s">
        <v>1571</v>
      </c>
      <c r="G961" s="615"/>
      <c r="H961" s="616">
        <f>FLOOR(H960*0.15,0.01)</f>
        <v>1059.3600000000001</v>
      </c>
    </row>
    <row r="962" spans="1:8" ht="20.100000000000001" customHeight="1">
      <c r="A962" s="623"/>
      <c r="B962" s="624">
        <f>+H962</f>
        <v>8121.82</v>
      </c>
      <c r="C962" s="617" t="s">
        <v>3197</v>
      </c>
      <c r="D962" s="616">
        <f>INT(B962/B963*100)/100</f>
        <v>1933.76</v>
      </c>
      <c r="E962" s="600" t="s">
        <v>3198</v>
      </c>
      <c r="F962" s="615" t="s">
        <v>1593</v>
      </c>
      <c r="G962" s="615"/>
      <c r="H962" s="616">
        <f>SUM(H960:H961)</f>
        <v>8121.82</v>
      </c>
    </row>
    <row r="963" spans="1:8">
      <c r="A963" s="623"/>
      <c r="B963" s="640">
        <v>4.2</v>
      </c>
      <c r="C963" s="627"/>
      <c r="D963" s="627"/>
      <c r="E963" s="600"/>
      <c r="F963" s="600"/>
      <c r="G963" s="600"/>
      <c r="H963" s="600"/>
    </row>
    <row r="964" spans="1:8" ht="12" customHeight="1">
      <c r="A964" s="1644" t="s">
        <v>3573</v>
      </c>
      <c r="B964" s="1644"/>
      <c r="C964" s="1644"/>
      <c r="D964" s="1644"/>
      <c r="E964" s="1644"/>
      <c r="F964" s="1644"/>
      <c r="G964" s="1644"/>
      <c r="H964" s="1644"/>
    </row>
    <row r="965" spans="1:8" ht="12" customHeight="1">
      <c r="A965" s="600"/>
      <c r="B965" s="634" t="s">
        <v>1972</v>
      </c>
      <c r="C965" s="600"/>
      <c r="D965" s="600"/>
      <c r="E965" s="600"/>
      <c r="F965" s="600"/>
      <c r="G965" s="600"/>
      <c r="H965" s="600"/>
    </row>
    <row r="966" spans="1:8" ht="12" customHeight="1">
      <c r="A966" s="1645" t="s">
        <v>3325</v>
      </c>
      <c r="B966" s="1645"/>
      <c r="C966" s="1645"/>
      <c r="D966" s="1645"/>
      <c r="E966" s="1645"/>
      <c r="F966" s="1645"/>
      <c r="G966" s="1645"/>
      <c r="H966" s="1645"/>
    </row>
    <row r="967" spans="1:8" ht="12" customHeight="1">
      <c r="A967" s="600"/>
      <c r="B967" s="634" t="s">
        <v>2798</v>
      </c>
      <c r="C967" s="600"/>
      <c r="D967" s="600"/>
      <c r="E967" s="600"/>
      <c r="F967" s="600"/>
      <c r="G967" s="600"/>
      <c r="H967" s="600"/>
    </row>
    <row r="968" spans="1:8" ht="12" customHeight="1">
      <c r="A968" s="1645" t="s">
        <v>2797</v>
      </c>
      <c r="B968" s="1645"/>
      <c r="C968" s="1645"/>
      <c r="D968" s="1645"/>
      <c r="E968" s="1645"/>
      <c r="F968" s="1645"/>
      <c r="G968" s="1645"/>
      <c r="H968" s="1645"/>
    </row>
    <row r="969" spans="1:8" ht="12" customHeight="1">
      <c r="A969" s="600"/>
      <c r="B969" s="634" t="s">
        <v>1973</v>
      </c>
      <c r="C969" s="600"/>
      <c r="D969" s="600"/>
      <c r="E969" s="600"/>
      <c r="F969" s="600"/>
      <c r="G969" s="600"/>
      <c r="H969" s="600"/>
    </row>
    <row r="970" spans="1:8">
      <c r="A970"/>
      <c r="B970" s="117"/>
      <c r="C970" s="92"/>
      <c r="D970" s="92"/>
    </row>
    <row r="971" spans="1:8" ht="17.25" customHeight="1">
      <c r="A971" s="262">
        <f>+A950+1</f>
        <v>67</v>
      </c>
      <c r="B971" s="1588" t="s">
        <v>2985</v>
      </c>
      <c r="C971" s="1567"/>
      <c r="D971" s="1567"/>
      <c r="E971" s="1567"/>
      <c r="F971" s="1567"/>
      <c r="G971" s="1567"/>
      <c r="H971" s="1567"/>
    </row>
    <row r="972" spans="1:8" ht="19.5">
      <c r="A972" s="588" t="s">
        <v>4032</v>
      </c>
      <c r="B972" s="1588" t="s">
        <v>2986</v>
      </c>
      <c r="C972" s="1567"/>
      <c r="D972" s="1567"/>
      <c r="E972" s="1567"/>
      <c r="F972" s="1567"/>
      <c r="G972" s="1567"/>
      <c r="H972" s="1567"/>
    </row>
    <row r="973" spans="1:8" ht="18.75" customHeight="1">
      <c r="B973" s="1561" t="s">
        <v>2988</v>
      </c>
      <c r="C973" s="1561"/>
      <c r="D973" s="1561"/>
      <c r="E973" s="1561"/>
      <c r="F973" s="1561"/>
      <c r="G973" s="1561"/>
      <c r="H973" s="1561"/>
    </row>
    <row r="974" spans="1:8" ht="30.75" customHeight="1">
      <c r="B974" s="68" t="s">
        <v>3156</v>
      </c>
      <c r="C974" s="68" t="s">
        <v>3157</v>
      </c>
      <c r="D974" s="68" t="s">
        <v>3158</v>
      </c>
      <c r="E974" s="68" t="s">
        <v>3159</v>
      </c>
      <c r="F974" s="68" t="s">
        <v>3160</v>
      </c>
      <c r="G974" s="68" t="s">
        <v>3161</v>
      </c>
      <c r="H974" s="68" t="s">
        <v>1586</v>
      </c>
    </row>
    <row r="975" spans="1:8" ht="17.25">
      <c r="B975" s="1562" t="s">
        <v>1587</v>
      </c>
      <c r="C975" s="58" t="s">
        <v>558</v>
      </c>
      <c r="D975" s="41">
        <v>0.5</v>
      </c>
      <c r="E975" s="55" t="s">
        <v>1589</v>
      </c>
      <c r="F975" s="107">
        <f>'update Rate'!O6</f>
        <v>1330</v>
      </c>
      <c r="G975" s="110">
        <f>FLOOR(D975*F975,0.01)</f>
        <v>665</v>
      </c>
      <c r="H975" s="108"/>
    </row>
    <row r="976" spans="1:8" ht="18.75" customHeight="1">
      <c r="B976" s="1563"/>
      <c r="C976" s="53" t="s">
        <v>1530</v>
      </c>
      <c r="D976" s="194">
        <v>1</v>
      </c>
      <c r="E976" s="56" t="s">
        <v>1589</v>
      </c>
      <c r="F976" s="109">
        <f>'update Rate'!O5</f>
        <v>1000</v>
      </c>
      <c r="G976" s="109">
        <f>FLOOR(D976*F976,0.01)</f>
        <v>1000</v>
      </c>
      <c r="H976" s="121">
        <f>SUM(G975+G976)</f>
        <v>1665</v>
      </c>
    </row>
    <row r="977" spans="1:8" ht="18.75" customHeight="1">
      <c r="B977" s="1564" t="s">
        <v>2185</v>
      </c>
      <c r="C977" s="55" t="s">
        <v>2054</v>
      </c>
      <c r="D977" s="239">
        <v>4.16</v>
      </c>
      <c r="E977" s="55" t="s">
        <v>2992</v>
      </c>
      <c r="F977" s="179">
        <f>jphalak</f>
        <v>2023.7766666666666</v>
      </c>
      <c r="G977" s="110">
        <f>FLOOR(D977*F977,0.01)</f>
        <v>8418.91</v>
      </c>
      <c r="H977" s="185"/>
    </row>
    <row r="978" spans="1:8" ht="18.75" customHeight="1">
      <c r="B978" s="1565"/>
      <c r="C978" s="53" t="s">
        <v>2182</v>
      </c>
      <c r="D978" s="52">
        <v>0.254</v>
      </c>
      <c r="E978" s="53" t="s">
        <v>2378</v>
      </c>
      <c r="F978" s="178">
        <f>'update Rate'!$O$55</f>
        <v>57449.37</v>
      </c>
      <c r="G978" s="109">
        <f>FLOOR(D978*F978,0.01)</f>
        <v>14592.130000000001</v>
      </c>
      <c r="H978" s="142"/>
    </row>
    <row r="979" spans="1:8" ht="18.75" customHeight="1">
      <c r="B979" s="1566"/>
      <c r="C979" s="135" t="s">
        <v>1425</v>
      </c>
      <c r="D979" s="43"/>
      <c r="E979" s="56"/>
      <c r="F979" s="180"/>
      <c r="G979" s="63"/>
      <c r="H979" s="186">
        <f>SUM(G977+G978)</f>
        <v>23011.040000000001</v>
      </c>
    </row>
    <row r="980" spans="1:8" ht="18.75" customHeight="1">
      <c r="F980" s="40" t="s">
        <v>1590</v>
      </c>
      <c r="G980" s="40"/>
      <c r="H980" s="63">
        <f>SUM(H976:H979)</f>
        <v>24676.04</v>
      </c>
    </row>
    <row r="981" spans="1:8" ht="18.75" customHeight="1">
      <c r="B981" s="3" t="s">
        <v>1592</v>
      </c>
      <c r="F981" s="40" t="s">
        <v>1571</v>
      </c>
      <c r="G981" s="40"/>
      <c r="H981" s="99">
        <f>FLOOR(H980*0.15,0.01)</f>
        <v>3701.4</v>
      </c>
    </row>
    <row r="982" spans="1:8" ht="18.75" customHeight="1">
      <c r="A982"/>
      <c r="B982" s="140">
        <f>+H982</f>
        <v>28377.440000000002</v>
      </c>
      <c r="C982" s="27" t="s">
        <v>3197</v>
      </c>
      <c r="D982" s="99">
        <f>INT(B982/B983*100)/100</f>
        <v>283.77</v>
      </c>
      <c r="E982" s="1" t="s">
        <v>3198</v>
      </c>
      <c r="F982" s="40" t="s">
        <v>1593</v>
      </c>
      <c r="G982" s="40"/>
      <c r="H982" s="99">
        <f>SUM(H980:H981)</f>
        <v>28377.440000000002</v>
      </c>
    </row>
    <row r="983" spans="1:8" ht="18.75" customHeight="1">
      <c r="B983" s="117">
        <v>100</v>
      </c>
    </row>
    <row r="984" spans="1:8" ht="18.75" customHeight="1">
      <c r="B984" s="3"/>
    </row>
    <row r="985" spans="1:8" ht="18.75" customHeight="1">
      <c r="B985" s="3"/>
    </row>
    <row r="986" spans="1:8">
      <c r="B986" s="3"/>
    </row>
    <row r="987" spans="1:8" ht="18.75" customHeight="1">
      <c r="A987" s="106" t="s">
        <v>3275</v>
      </c>
      <c r="B987" s="3"/>
    </row>
    <row r="988" spans="1:8" ht="18.75" customHeight="1">
      <c r="A988" s="262">
        <f>+A971+1</f>
        <v>68</v>
      </c>
      <c r="B988" s="1588" t="s">
        <v>2985</v>
      </c>
      <c r="C988" s="1567"/>
      <c r="D988" s="1567"/>
      <c r="E988" s="1567"/>
      <c r="F988" s="1567"/>
      <c r="G988" s="1567"/>
      <c r="H988" s="1567"/>
    </row>
    <row r="989" spans="1:8" ht="19.5">
      <c r="A989" s="588" t="s">
        <v>4033</v>
      </c>
      <c r="B989" s="1588" t="s">
        <v>2224</v>
      </c>
      <c r="C989" s="1567"/>
      <c r="D989" s="1567"/>
      <c r="E989" s="1567"/>
      <c r="F989" s="1567"/>
      <c r="G989" s="1567"/>
      <c r="H989" s="1567"/>
    </row>
    <row r="990" spans="1:8" ht="18.75" customHeight="1">
      <c r="B990" s="1561" t="s">
        <v>2988</v>
      </c>
      <c r="C990" s="1561"/>
      <c r="D990" s="1561"/>
      <c r="E990" s="1561"/>
      <c r="F990" s="1561"/>
      <c r="G990" s="1561"/>
      <c r="H990" s="1561"/>
    </row>
    <row r="991" spans="1:8" ht="31.5">
      <c r="B991" s="68" t="s">
        <v>3156</v>
      </c>
      <c r="C991" s="68" t="s">
        <v>3157</v>
      </c>
      <c r="D991" s="68" t="s">
        <v>3158</v>
      </c>
      <c r="E991" s="68" t="s">
        <v>3159</v>
      </c>
      <c r="F991" s="68" t="s">
        <v>3160</v>
      </c>
      <c r="G991" s="68" t="s">
        <v>3161</v>
      </c>
      <c r="H991" s="68" t="s">
        <v>1586</v>
      </c>
    </row>
    <row r="992" spans="1:8" ht="18.75" customHeight="1">
      <c r="B992" s="1562" t="s">
        <v>1587</v>
      </c>
      <c r="C992" s="58" t="s">
        <v>558</v>
      </c>
      <c r="D992" s="48">
        <v>1</v>
      </c>
      <c r="E992" s="55" t="s">
        <v>1589</v>
      </c>
      <c r="F992" s="107">
        <f>'update Rate'!O6</f>
        <v>1330</v>
      </c>
      <c r="G992" s="107">
        <f>FLOOR(D992*F992,0.01)</f>
        <v>1330</v>
      </c>
      <c r="H992" s="108"/>
    </row>
    <row r="993" spans="1:8" ht="18.75" customHeight="1">
      <c r="B993" s="1563"/>
      <c r="C993" s="53" t="s">
        <v>1530</v>
      </c>
      <c r="D993" s="240">
        <v>1.75</v>
      </c>
      <c r="E993" s="56" t="s">
        <v>1589</v>
      </c>
      <c r="F993" s="109">
        <f>'update Rate'!O5</f>
        <v>1000</v>
      </c>
      <c r="G993" s="109">
        <f>FLOOR(D993*F993,0.01)</f>
        <v>1750</v>
      </c>
      <c r="H993" s="121">
        <f>SUM(G992+G993)</f>
        <v>3080</v>
      </c>
    </row>
    <row r="994" spans="1:8" ht="18.75" customHeight="1">
      <c r="B994" s="1564" t="s">
        <v>2185</v>
      </c>
      <c r="C994" s="55" t="s">
        <v>3293</v>
      </c>
      <c r="D994" s="239">
        <v>4.16</v>
      </c>
      <c r="E994" s="55" t="s">
        <v>2992</v>
      </c>
      <c r="F994" s="110">
        <f>jphalak</f>
        <v>2023.7766666666666</v>
      </c>
      <c r="G994" s="110">
        <f>FLOOR(D994*F994,0.01)</f>
        <v>8418.91</v>
      </c>
      <c r="H994" s="108"/>
    </row>
    <row r="995" spans="1:8" ht="18.75" customHeight="1">
      <c r="B995" s="1565"/>
      <c r="C995" s="53" t="s">
        <v>2987</v>
      </c>
      <c r="D995" s="732">
        <v>0.2545</v>
      </c>
      <c r="E995" s="53" t="s">
        <v>2378</v>
      </c>
      <c r="F995" s="109">
        <f>'update Rate'!$O$55</f>
        <v>57449.37</v>
      </c>
      <c r="G995" s="109">
        <f>FLOOR(D995*F995,0.01)</f>
        <v>14620.86</v>
      </c>
      <c r="H995" s="9"/>
    </row>
    <row r="996" spans="1:8" ht="18.75" customHeight="1">
      <c r="B996" s="1566"/>
      <c r="C996" s="135" t="s">
        <v>1425</v>
      </c>
      <c r="D996" s="43"/>
      <c r="E996" s="56"/>
      <c r="F996" s="63"/>
      <c r="G996" s="63"/>
      <c r="H996" s="123">
        <f>SUM(G994+G995)</f>
        <v>23039.77</v>
      </c>
    </row>
    <row r="997" spans="1:8" ht="18.75" customHeight="1">
      <c r="F997" s="40" t="s">
        <v>1590</v>
      </c>
      <c r="G997" s="40"/>
      <c r="H997" s="63">
        <f>SUM(H993:H996)</f>
        <v>26119.77</v>
      </c>
    </row>
    <row r="998" spans="1:8" ht="15.75">
      <c r="B998" s="3" t="s">
        <v>1592</v>
      </c>
      <c r="F998" s="40" t="s">
        <v>1571</v>
      </c>
      <c r="G998" s="40"/>
      <c r="H998" s="99">
        <f>FLOOR(H997*0.15,0.01)</f>
        <v>3917.96</v>
      </c>
    </row>
    <row r="999" spans="1:8" ht="15.75">
      <c r="A999"/>
      <c r="B999" s="140">
        <f>+H999</f>
        <v>30037.73</v>
      </c>
      <c r="C999" s="27" t="s">
        <v>3197</v>
      </c>
      <c r="D999" s="99">
        <f>INT(B999/B1000*100)/100</f>
        <v>300.37</v>
      </c>
      <c r="E999" s="1" t="s">
        <v>3198</v>
      </c>
      <c r="F999" s="40" t="s">
        <v>1593</v>
      </c>
      <c r="G999" s="40"/>
      <c r="H999" s="99">
        <f>SUM(H997:H998)</f>
        <v>30037.73</v>
      </c>
    </row>
    <row r="1000" spans="1:8">
      <c r="B1000" s="117">
        <v>100</v>
      </c>
    </row>
    <row r="1001" spans="1:8" ht="12" customHeight="1">
      <c r="B1001" s="117"/>
    </row>
    <row r="1002" spans="1:8" ht="20.100000000000001" customHeight="1">
      <c r="A1002" s="641">
        <f>A988+1</f>
        <v>69</v>
      </c>
      <c r="B1002" s="1636" t="s">
        <v>1493</v>
      </c>
      <c r="C1002" s="1637"/>
      <c r="D1002" s="1637"/>
      <c r="E1002" s="1637"/>
      <c r="F1002" s="1637"/>
      <c r="G1002" s="1637"/>
      <c r="H1002" s="1637"/>
    </row>
    <row r="1003" spans="1:8" ht="20.100000000000001" customHeight="1">
      <c r="A1003" s="655" t="s">
        <v>3827</v>
      </c>
      <c r="B1003" s="1560" t="s">
        <v>2610</v>
      </c>
      <c r="C1003" s="1561"/>
      <c r="D1003" s="1561"/>
      <c r="E1003" s="1561"/>
      <c r="F1003" s="1561"/>
      <c r="G1003" s="1561"/>
      <c r="H1003" s="1561"/>
    </row>
    <row r="1004" spans="1:8" ht="33" customHeight="1">
      <c r="B1004" s="4" t="s">
        <v>3156</v>
      </c>
      <c r="C1004" s="4" t="s">
        <v>3157</v>
      </c>
      <c r="D1004" s="4" t="s">
        <v>3158</v>
      </c>
      <c r="E1004" s="4" t="s">
        <v>3159</v>
      </c>
      <c r="F1004" s="4" t="s">
        <v>3160</v>
      </c>
      <c r="G1004" s="4" t="s">
        <v>3161</v>
      </c>
      <c r="H1004" s="4" t="s">
        <v>1586</v>
      </c>
    </row>
    <row r="1005" spans="1:8" ht="20.100000000000001" customHeight="1">
      <c r="B1005" s="1626" t="s">
        <v>1587</v>
      </c>
      <c r="C1005" s="14" t="s">
        <v>558</v>
      </c>
      <c r="D1005" s="41">
        <v>1.1000000000000001</v>
      </c>
      <c r="E1005" s="11" t="s">
        <v>1589</v>
      </c>
      <c r="F1005" s="157">
        <f>'update Rate'!O6</f>
        <v>1330</v>
      </c>
      <c r="G1005" s="157">
        <f t="shared" ref="G1005:G1010" si="35">FLOOR(D1005*F1005,0.01)</f>
        <v>1463</v>
      </c>
      <c r="H1005" s="108"/>
    </row>
    <row r="1006" spans="1:8" ht="20.100000000000001" customHeight="1">
      <c r="B1006" s="1638"/>
      <c r="C1006" s="15" t="s">
        <v>1530</v>
      </c>
      <c r="D1006" s="246">
        <v>1.25</v>
      </c>
      <c r="E1006" s="15" t="s">
        <v>1589</v>
      </c>
      <c r="F1006" s="160">
        <f>'update Rate'!O5</f>
        <v>1000</v>
      </c>
      <c r="G1006" s="160">
        <f t="shared" si="35"/>
        <v>1250</v>
      </c>
      <c r="H1006" s="164">
        <f>SUM(G1005+G1006)</f>
        <v>2713</v>
      </c>
    </row>
    <row r="1007" spans="1:8" ht="16.5">
      <c r="B1007" s="1627" t="s">
        <v>2185</v>
      </c>
      <c r="C1007" s="165" t="s">
        <v>1185</v>
      </c>
      <c r="D1007" s="42">
        <v>12</v>
      </c>
      <c r="E1007" s="12" t="s">
        <v>2992</v>
      </c>
      <c r="F1007" s="158">
        <f>+_cgi24</f>
        <v>584.80941704035877</v>
      </c>
      <c r="G1007" s="158">
        <f t="shared" si="35"/>
        <v>7017.71</v>
      </c>
      <c r="H1007" s="161"/>
    </row>
    <row r="1008" spans="1:8" ht="16.5">
      <c r="B1008" s="1586"/>
      <c r="C1008" s="12" t="s">
        <v>2989</v>
      </c>
      <c r="D1008" s="42">
        <v>30</v>
      </c>
      <c r="E1008" s="12" t="s">
        <v>749</v>
      </c>
      <c r="F1008" s="158">
        <f>'update Rate'!O129</f>
        <v>34.125000000000007</v>
      </c>
      <c r="G1008" s="158">
        <f t="shared" si="35"/>
        <v>1023.75</v>
      </c>
      <c r="H1008" s="163"/>
    </row>
    <row r="1009" spans="1:8" ht="20.100000000000001" customHeight="1">
      <c r="B1009" s="1586"/>
      <c r="C1009" s="12" t="s">
        <v>2990</v>
      </c>
      <c r="D1009" s="42">
        <v>25</v>
      </c>
      <c r="E1009" s="12" t="s">
        <v>749</v>
      </c>
      <c r="F1009" s="158">
        <f>'update Rate'!$O$131</f>
        <v>13.928571428571429</v>
      </c>
      <c r="G1009" s="158">
        <f t="shared" si="35"/>
        <v>348.21</v>
      </c>
      <c r="H1009" s="163"/>
    </row>
    <row r="1010" spans="1:8" ht="20.100000000000001" customHeight="1">
      <c r="B1010" s="1563"/>
      <c r="C1010" s="15" t="s">
        <v>2991</v>
      </c>
      <c r="D1010" s="43">
        <v>55</v>
      </c>
      <c r="E1010" s="15" t="s">
        <v>749</v>
      </c>
      <c r="F1010" s="160">
        <f>'update Rate'!$O$132</f>
        <v>3</v>
      </c>
      <c r="G1010" s="160">
        <f t="shared" si="35"/>
        <v>165</v>
      </c>
      <c r="H1010" s="164">
        <f>SUM(G1007+G1008+G1009+G1010)</f>
        <v>8554.67</v>
      </c>
    </row>
    <row r="1011" spans="1:8" ht="20.100000000000001" customHeight="1">
      <c r="F1011" s="1" t="s">
        <v>1590</v>
      </c>
      <c r="G1011" s="40"/>
      <c r="H1011" s="160">
        <f>SUM(H1006:H1010)</f>
        <v>11267.67</v>
      </c>
    </row>
    <row r="1012" spans="1:8" ht="20.100000000000001" customHeight="1">
      <c r="B1012" s="3" t="s">
        <v>1592</v>
      </c>
      <c r="F1012" s="1" t="s">
        <v>1571</v>
      </c>
      <c r="G1012" s="40"/>
      <c r="H1012" s="99">
        <f>FLOOR(H1011*0.15,0.01)</f>
        <v>1690.15</v>
      </c>
    </row>
    <row r="1013" spans="1:8" ht="20.100000000000001" customHeight="1">
      <c r="A1013" s="27"/>
      <c r="B1013" s="145">
        <f>+H1013</f>
        <v>12957.82</v>
      </c>
      <c r="C1013" s="27" t="s">
        <v>3197</v>
      </c>
      <c r="D1013" s="7">
        <f>INT(B1013/B1014*100)/100</f>
        <v>1295.78</v>
      </c>
      <c r="E1013" s="1" t="s">
        <v>3198</v>
      </c>
      <c r="F1013" s="1" t="s">
        <v>1593</v>
      </c>
      <c r="G1013" s="40"/>
      <c r="H1013" s="7">
        <f>SUM(H1011:H1012)</f>
        <v>12957.82</v>
      </c>
    </row>
    <row r="1014" spans="1:8" ht="20.100000000000001" customHeight="1">
      <c r="B1014" s="166">
        <v>10</v>
      </c>
    </row>
    <row r="1015" spans="1:8">
      <c r="A1015" s="106" t="s">
        <v>3122</v>
      </c>
    </row>
    <row r="1016" spans="1:8" ht="20.100000000000001" customHeight="1">
      <c r="A1016" s="641">
        <f>A1002+1</f>
        <v>70</v>
      </c>
      <c r="B1016" s="1636" t="s">
        <v>3574</v>
      </c>
      <c r="C1016" s="1637"/>
      <c r="D1016" s="1637"/>
      <c r="E1016" s="1637"/>
      <c r="F1016" s="1637"/>
      <c r="G1016" s="1637"/>
      <c r="H1016" s="1637"/>
    </row>
    <row r="1017" spans="1:8" ht="20.100000000000001" customHeight="1">
      <c r="A1017" s="655" t="s">
        <v>3827</v>
      </c>
      <c r="B1017" s="1560" t="s">
        <v>2610</v>
      </c>
      <c r="C1017" s="1561"/>
      <c r="D1017" s="1561"/>
      <c r="E1017" s="1561"/>
      <c r="F1017" s="1561"/>
      <c r="G1017" s="1561"/>
      <c r="H1017" s="1561"/>
    </row>
    <row r="1018" spans="1:8" ht="33" customHeight="1">
      <c r="B1018" s="4" t="s">
        <v>3156</v>
      </c>
      <c r="C1018" s="4" t="s">
        <v>3157</v>
      </c>
      <c r="D1018" s="4" t="s">
        <v>3158</v>
      </c>
      <c r="E1018" s="4" t="s">
        <v>3159</v>
      </c>
      <c r="F1018" s="4" t="s">
        <v>3160</v>
      </c>
      <c r="G1018" s="4" t="s">
        <v>3161</v>
      </c>
      <c r="H1018" s="4" t="s">
        <v>1586</v>
      </c>
    </row>
    <row r="1019" spans="1:8" ht="20.100000000000001" customHeight="1">
      <c r="B1019" s="1626" t="s">
        <v>1587</v>
      </c>
      <c r="C1019" s="14" t="s">
        <v>558</v>
      </c>
      <c r="D1019" s="41">
        <v>1.1000000000000001</v>
      </c>
      <c r="E1019" s="11" t="s">
        <v>1589</v>
      </c>
      <c r="F1019" s="157">
        <f>'update Rate'!O6</f>
        <v>1330</v>
      </c>
      <c r="G1019" s="157">
        <f t="shared" ref="G1019:G1024" si="36">FLOOR(D1019*F1019,0.01)</f>
        <v>1463</v>
      </c>
      <c r="H1019" s="108"/>
    </row>
    <row r="1020" spans="1:8" ht="20.100000000000001" customHeight="1">
      <c r="B1020" s="1638"/>
      <c r="C1020" s="15" t="s">
        <v>1530</v>
      </c>
      <c r="D1020" s="246">
        <v>1.25</v>
      </c>
      <c r="E1020" s="15" t="s">
        <v>1589</v>
      </c>
      <c r="F1020" s="160">
        <f>'update Rate'!O5</f>
        <v>1000</v>
      </c>
      <c r="G1020" s="160">
        <f t="shared" si="36"/>
        <v>1250</v>
      </c>
      <c r="H1020" s="164">
        <f>SUM(G1019+G1020)</f>
        <v>2713</v>
      </c>
    </row>
    <row r="1021" spans="1:8" ht="16.5">
      <c r="B1021" s="1627" t="s">
        <v>2185</v>
      </c>
      <c r="C1021" s="165" t="s">
        <v>3575</v>
      </c>
      <c r="D1021" s="42">
        <v>12</v>
      </c>
      <c r="E1021" s="12" t="s">
        <v>2992</v>
      </c>
      <c r="F1021" s="158">
        <f>+'update Rate'!O96</f>
        <v>531.67040358744396</v>
      </c>
      <c r="G1021" s="158">
        <f t="shared" si="36"/>
        <v>6380.04</v>
      </c>
      <c r="H1021" s="161"/>
    </row>
    <row r="1022" spans="1:8" ht="16.5">
      <c r="B1022" s="1586"/>
      <c r="C1022" s="12" t="s">
        <v>2989</v>
      </c>
      <c r="D1022" s="42">
        <v>30</v>
      </c>
      <c r="E1022" s="12" t="s">
        <v>749</v>
      </c>
      <c r="F1022" s="158">
        <f>'update Rate'!O129</f>
        <v>34.125000000000007</v>
      </c>
      <c r="G1022" s="158">
        <f t="shared" si="36"/>
        <v>1023.75</v>
      </c>
      <c r="H1022" s="163"/>
    </row>
    <row r="1023" spans="1:8" ht="20.100000000000001" customHeight="1">
      <c r="B1023" s="1586"/>
      <c r="C1023" s="12" t="s">
        <v>2990</v>
      </c>
      <c r="D1023" s="42">
        <v>25</v>
      </c>
      <c r="E1023" s="12" t="s">
        <v>749</v>
      </c>
      <c r="F1023" s="158">
        <f>'update Rate'!$O$131</f>
        <v>13.928571428571429</v>
      </c>
      <c r="G1023" s="158">
        <f t="shared" si="36"/>
        <v>348.21</v>
      </c>
      <c r="H1023" s="163"/>
    </row>
    <row r="1024" spans="1:8" ht="20.100000000000001" customHeight="1">
      <c r="B1024" s="1563"/>
      <c r="C1024" s="15" t="s">
        <v>2991</v>
      </c>
      <c r="D1024" s="43">
        <v>55</v>
      </c>
      <c r="E1024" s="15" t="s">
        <v>749</v>
      </c>
      <c r="F1024" s="160">
        <f>'update Rate'!$O$132</f>
        <v>3</v>
      </c>
      <c r="G1024" s="160">
        <f t="shared" si="36"/>
        <v>165</v>
      </c>
      <c r="H1024" s="164">
        <f>SUM(G1021+G1022+G1023+G1024)</f>
        <v>7917</v>
      </c>
    </row>
    <row r="1025" spans="1:8" ht="20.100000000000001" customHeight="1">
      <c r="F1025" s="1" t="s">
        <v>1590</v>
      </c>
      <c r="G1025" s="40"/>
      <c r="H1025" s="160">
        <f>SUM(H1020:H1024)</f>
        <v>10630</v>
      </c>
    </row>
    <row r="1026" spans="1:8" ht="20.100000000000001" customHeight="1">
      <c r="B1026" s="3" t="s">
        <v>1592</v>
      </c>
      <c r="F1026" s="1" t="s">
        <v>1571</v>
      </c>
      <c r="G1026" s="40"/>
      <c r="H1026" s="99">
        <f>FLOOR(H1025*0.15,0.01)</f>
        <v>1594.5</v>
      </c>
    </row>
    <row r="1027" spans="1:8" ht="20.100000000000001" customHeight="1">
      <c r="A1027" s="27"/>
      <c r="B1027" s="145">
        <f>+H1027</f>
        <v>12224.5</v>
      </c>
      <c r="C1027" s="27" t="s">
        <v>3197</v>
      </c>
      <c r="D1027" s="7">
        <f>INT(B1027/B1028*100)/100</f>
        <v>1222.45</v>
      </c>
      <c r="E1027" s="1" t="s">
        <v>3198</v>
      </c>
      <c r="F1027" s="1" t="s">
        <v>1593</v>
      </c>
      <c r="G1027" s="40"/>
      <c r="H1027" s="7">
        <f>SUM(H1025:H1026)</f>
        <v>12224.5</v>
      </c>
    </row>
    <row r="1028" spans="1:8" ht="20.100000000000001" customHeight="1">
      <c r="B1028" s="166">
        <v>10</v>
      </c>
    </row>
    <row r="1029" spans="1:8">
      <c r="A1029" s="106" t="s">
        <v>3122</v>
      </c>
    </row>
    <row r="1030" spans="1:8" ht="15.75">
      <c r="A1030" s="641">
        <f>A1016+1</f>
        <v>71</v>
      </c>
      <c r="B1030" s="1636" t="s">
        <v>1222</v>
      </c>
      <c r="C1030" s="1637"/>
      <c r="D1030" s="1637"/>
      <c r="E1030" s="1637"/>
      <c r="F1030" s="1637"/>
      <c r="G1030" s="1637"/>
      <c r="H1030" s="1637"/>
    </row>
    <row r="1031" spans="1:8" ht="15.75">
      <c r="A1031" s="588" t="s">
        <v>3827</v>
      </c>
      <c r="B1031" s="1560" t="s">
        <v>2610</v>
      </c>
      <c r="C1031" s="1561"/>
      <c r="D1031" s="1561"/>
      <c r="E1031" s="1561"/>
      <c r="F1031" s="1561"/>
      <c r="G1031" s="1561"/>
      <c r="H1031" s="1561"/>
    </row>
    <row r="1032" spans="1:8" ht="30">
      <c r="B1032" s="4" t="s">
        <v>3156</v>
      </c>
      <c r="C1032" s="4" t="s">
        <v>3157</v>
      </c>
      <c r="D1032" s="4" t="s">
        <v>3158</v>
      </c>
      <c r="E1032" s="4" t="s">
        <v>3159</v>
      </c>
      <c r="F1032" s="4" t="s">
        <v>3160</v>
      </c>
      <c r="G1032" s="4" t="s">
        <v>3161</v>
      </c>
      <c r="H1032" s="4" t="s">
        <v>1586</v>
      </c>
    </row>
    <row r="1033" spans="1:8" ht="16.5">
      <c r="B1033" s="1626" t="s">
        <v>1587</v>
      </c>
      <c r="C1033" s="14" t="s">
        <v>558</v>
      </c>
      <c r="D1033" s="41">
        <v>1.1000000000000001</v>
      </c>
      <c r="E1033" s="11" t="s">
        <v>1589</v>
      </c>
      <c r="F1033" s="157">
        <f>'update Rate'!O6</f>
        <v>1330</v>
      </c>
      <c r="G1033" s="157">
        <f t="shared" ref="G1033:G1038" si="37">FLOOR(D1033*F1033,0.01)</f>
        <v>1463</v>
      </c>
      <c r="H1033" s="108"/>
    </row>
    <row r="1034" spans="1:8" ht="16.5">
      <c r="B1034" s="1638"/>
      <c r="C1034" s="15" t="s">
        <v>1530</v>
      </c>
      <c r="D1034" s="246">
        <v>1.25</v>
      </c>
      <c r="E1034" s="15" t="s">
        <v>1589</v>
      </c>
      <c r="F1034" s="160">
        <f>'update Rate'!O5</f>
        <v>1000</v>
      </c>
      <c r="G1034" s="160">
        <f t="shared" si="37"/>
        <v>1250</v>
      </c>
      <c r="H1034" s="164">
        <f>SUM(G1033+G1034)</f>
        <v>2713</v>
      </c>
    </row>
    <row r="1035" spans="1:8" ht="16.5">
      <c r="B1035" s="1627" t="s">
        <v>2185</v>
      </c>
      <c r="C1035" s="165" t="s">
        <v>2401</v>
      </c>
      <c r="D1035" s="42">
        <v>12</v>
      </c>
      <c r="E1035" s="12" t="s">
        <v>2992</v>
      </c>
      <c r="F1035" s="158">
        <f>_cgi26</f>
        <v>490.07847533632287</v>
      </c>
      <c r="G1035" s="158">
        <f t="shared" si="37"/>
        <v>5880.9400000000005</v>
      </c>
      <c r="H1035" s="161"/>
    </row>
    <row r="1036" spans="1:8" ht="16.5">
      <c r="B1036" s="1586"/>
      <c r="C1036" s="12" t="s">
        <v>3106</v>
      </c>
      <c r="D1036" s="42">
        <v>30</v>
      </c>
      <c r="E1036" s="12" t="s">
        <v>749</v>
      </c>
      <c r="F1036" s="158">
        <f>'update Rate'!O129</f>
        <v>34.125000000000007</v>
      </c>
      <c r="G1036" s="158">
        <f t="shared" si="37"/>
        <v>1023.75</v>
      </c>
      <c r="H1036" s="163"/>
    </row>
    <row r="1037" spans="1:8" ht="15.95" customHeight="1">
      <c r="B1037" s="1586"/>
      <c r="C1037" s="12" t="s">
        <v>2990</v>
      </c>
      <c r="D1037" s="42">
        <v>25</v>
      </c>
      <c r="E1037" s="12" t="s">
        <v>749</v>
      </c>
      <c r="F1037" s="158">
        <f>'update Rate'!$O$131</f>
        <v>13.928571428571429</v>
      </c>
      <c r="G1037" s="158">
        <f t="shared" si="37"/>
        <v>348.21</v>
      </c>
      <c r="H1037" s="163"/>
    </row>
    <row r="1038" spans="1:8" ht="15.95" customHeight="1">
      <c r="B1038" s="1563"/>
      <c r="C1038" s="15" t="s">
        <v>2991</v>
      </c>
      <c r="D1038" s="43">
        <v>55</v>
      </c>
      <c r="E1038" s="15" t="s">
        <v>749</v>
      </c>
      <c r="F1038" s="160">
        <f>'update Rate'!$O$132</f>
        <v>3</v>
      </c>
      <c r="G1038" s="160">
        <f t="shared" si="37"/>
        <v>165</v>
      </c>
      <c r="H1038" s="164">
        <f>SUM(G1035+G1036+G1037+G1038)</f>
        <v>7417.9000000000005</v>
      </c>
    </row>
    <row r="1039" spans="1:8" ht="15.75">
      <c r="F1039" s="1" t="s">
        <v>1590</v>
      </c>
      <c r="G1039" s="40"/>
      <c r="H1039" s="160">
        <f>SUM(H1034:H1038)</f>
        <v>10130.900000000001</v>
      </c>
    </row>
    <row r="1040" spans="1:8" ht="15.75">
      <c r="B1040" s="3" t="s">
        <v>1592</v>
      </c>
      <c r="F1040" s="1" t="s">
        <v>1571</v>
      </c>
      <c r="G1040" s="40"/>
      <c r="H1040" s="99">
        <f>FLOOR(H1039*0.15,0.01)</f>
        <v>1519.63</v>
      </c>
    </row>
    <row r="1041" spans="1:8" ht="15.75">
      <c r="A1041" s="27"/>
      <c r="B1041" s="145">
        <f>+H1041</f>
        <v>11650.530000000002</v>
      </c>
      <c r="C1041" s="27" t="s">
        <v>3197</v>
      </c>
      <c r="D1041" s="7">
        <f>INT(B1041/B1042*100)/100</f>
        <v>1165.05</v>
      </c>
      <c r="E1041" s="1" t="s">
        <v>3198</v>
      </c>
      <c r="F1041" s="1" t="s">
        <v>1593</v>
      </c>
      <c r="G1041" s="40"/>
      <c r="H1041" s="7">
        <f>SUM(H1039:H1040)</f>
        <v>11650.530000000002</v>
      </c>
    </row>
    <row r="1042" spans="1:8" ht="18.75" customHeight="1">
      <c r="B1042" s="166">
        <v>10</v>
      </c>
    </row>
    <row r="1043" spans="1:8" ht="18.75" customHeight="1">
      <c r="A1043" s="641">
        <f>A1030+1</f>
        <v>72</v>
      </c>
      <c r="B1043" s="1724" t="s">
        <v>5800</v>
      </c>
      <c r="C1043" s="1725"/>
      <c r="D1043" s="1725"/>
      <c r="E1043" s="1725"/>
      <c r="F1043" s="1725"/>
      <c r="G1043" s="1725"/>
      <c r="H1043" s="1725"/>
    </row>
    <row r="1044" spans="1:8" ht="18.75" customHeight="1">
      <c r="A1044" s="588" t="s">
        <v>3827</v>
      </c>
      <c r="B1044" s="1560" t="s">
        <v>2610</v>
      </c>
      <c r="C1044" s="1561"/>
      <c r="D1044" s="1561"/>
      <c r="E1044" s="1561"/>
      <c r="F1044" s="1561"/>
      <c r="G1044" s="1561"/>
      <c r="H1044" s="1561"/>
    </row>
    <row r="1045" spans="1:8" ht="18.75" customHeight="1">
      <c r="B1045" s="4" t="s">
        <v>3156</v>
      </c>
      <c r="C1045" s="4" t="s">
        <v>3157</v>
      </c>
      <c r="D1045" s="4" t="s">
        <v>3158</v>
      </c>
      <c r="E1045" s="4" t="s">
        <v>3159</v>
      </c>
      <c r="F1045" s="4" t="s">
        <v>3160</v>
      </c>
      <c r="G1045" s="4" t="s">
        <v>3161</v>
      </c>
      <c r="H1045" s="4" t="s">
        <v>1586</v>
      </c>
    </row>
    <row r="1046" spans="1:8" ht="18.75" customHeight="1">
      <c r="B1046" s="1626" t="s">
        <v>1587</v>
      </c>
      <c r="C1046" s="14" t="s">
        <v>558</v>
      </c>
      <c r="D1046" s="41">
        <v>1.1000000000000001</v>
      </c>
      <c r="E1046" s="11" t="s">
        <v>1589</v>
      </c>
      <c r="F1046" s="157">
        <f>F1033</f>
        <v>1330</v>
      </c>
      <c r="G1046" s="157">
        <f t="shared" ref="G1046:G1051" si="38">FLOOR(D1046*F1046,0.01)</f>
        <v>1463</v>
      </c>
      <c r="H1046" s="108"/>
    </row>
    <row r="1047" spans="1:8" ht="18.75" customHeight="1">
      <c r="B1047" s="1638"/>
      <c r="C1047" s="15" t="s">
        <v>1530</v>
      </c>
      <c r="D1047" s="246">
        <v>1.25</v>
      </c>
      <c r="E1047" s="15" t="s">
        <v>1589</v>
      </c>
      <c r="F1047" s="160">
        <f>F1034</f>
        <v>1000</v>
      </c>
      <c r="G1047" s="160">
        <f t="shared" si="38"/>
        <v>1250</v>
      </c>
      <c r="H1047" s="164">
        <f>SUM(G1046+G1047)</f>
        <v>2713</v>
      </c>
    </row>
    <row r="1048" spans="1:8" ht="18.75" customHeight="1">
      <c r="B1048" s="1627" t="s">
        <v>2185</v>
      </c>
      <c r="C1048" s="165" t="s">
        <v>5799</v>
      </c>
      <c r="D1048" s="42">
        <v>12</v>
      </c>
      <c r="E1048" s="12" t="s">
        <v>2992</v>
      </c>
      <c r="F1048" s="158">
        <f>'update Rate'!O98</f>
        <v>453.88733183856505</v>
      </c>
      <c r="G1048" s="158">
        <f t="shared" si="38"/>
        <v>5446.64</v>
      </c>
      <c r="H1048" s="161"/>
    </row>
    <row r="1049" spans="1:8" ht="18.75" customHeight="1">
      <c r="B1049" s="1586"/>
      <c r="C1049" s="12" t="s">
        <v>3106</v>
      </c>
      <c r="D1049" s="42">
        <v>30</v>
      </c>
      <c r="E1049" s="12" t="s">
        <v>749</v>
      </c>
      <c r="F1049" s="158">
        <f>F1036</f>
        <v>34.125000000000007</v>
      </c>
      <c r="G1049" s="158">
        <f t="shared" si="38"/>
        <v>1023.75</v>
      </c>
      <c r="H1049" s="163"/>
    </row>
    <row r="1050" spans="1:8" ht="18.75" customHeight="1">
      <c r="B1050" s="1586"/>
      <c r="C1050" s="12" t="s">
        <v>2990</v>
      </c>
      <c r="D1050" s="42">
        <v>25</v>
      </c>
      <c r="E1050" s="12" t="s">
        <v>749</v>
      </c>
      <c r="F1050" s="158">
        <f>F1037</f>
        <v>13.928571428571429</v>
      </c>
      <c r="G1050" s="158">
        <f t="shared" si="38"/>
        <v>348.21</v>
      </c>
      <c r="H1050" s="163"/>
    </row>
    <row r="1051" spans="1:8" ht="18.75" customHeight="1">
      <c r="B1051" s="1563"/>
      <c r="C1051" s="15" t="s">
        <v>2991</v>
      </c>
      <c r="D1051" s="43">
        <v>55</v>
      </c>
      <c r="E1051" s="15" t="s">
        <v>749</v>
      </c>
      <c r="F1051" s="160">
        <f>F1038</f>
        <v>3</v>
      </c>
      <c r="G1051" s="160">
        <f t="shared" si="38"/>
        <v>165</v>
      </c>
      <c r="H1051" s="164">
        <f>SUM(G1048+G1049+G1050+G1051)</f>
        <v>6983.6</v>
      </c>
    </row>
    <row r="1052" spans="1:8" ht="18.75" customHeight="1">
      <c r="F1052" s="1" t="s">
        <v>1590</v>
      </c>
      <c r="G1052" s="40"/>
      <c r="H1052" s="160">
        <f>SUM(H1047:H1051)</f>
        <v>9696.6</v>
      </c>
    </row>
    <row r="1053" spans="1:8" ht="18.75" customHeight="1">
      <c r="B1053" s="3" t="s">
        <v>1592</v>
      </c>
      <c r="F1053" s="1" t="s">
        <v>1571</v>
      </c>
      <c r="G1053" s="40"/>
      <c r="H1053" s="99">
        <f>FLOOR(H1052*0.15,0.01)</f>
        <v>1454.49</v>
      </c>
    </row>
    <row r="1054" spans="1:8" ht="18.75" customHeight="1">
      <c r="A1054" s="27"/>
      <c r="B1054" s="145">
        <f>+H1054</f>
        <v>11151.09</v>
      </c>
      <c r="C1054" s="27" t="s">
        <v>3197</v>
      </c>
      <c r="D1054" s="7">
        <f>INT(B1054/B1055*100)/100</f>
        <v>1115.0999999999999</v>
      </c>
      <c r="E1054" s="1" t="s">
        <v>3198</v>
      </c>
      <c r="F1054" s="1" t="s">
        <v>1593</v>
      </c>
      <c r="G1054" s="40"/>
      <c r="H1054" s="7">
        <f>SUM(H1052:H1053)</f>
        <v>11151.09</v>
      </c>
    </row>
    <row r="1055" spans="1:8" ht="18.75" customHeight="1">
      <c r="B1055" s="166">
        <v>10</v>
      </c>
    </row>
    <row r="1056" spans="1:8" ht="18.75" customHeight="1">
      <c r="B1056" s="166"/>
    </row>
    <row r="1057" spans="1:8" ht="18" outlineLevel="1">
      <c r="A1057" s="31"/>
      <c r="B1057" s="1621" t="s">
        <v>3576</v>
      </c>
      <c r="C1057" s="1621"/>
      <c r="D1057" s="1621"/>
      <c r="E1057" s="1621"/>
      <c r="F1057" s="1621"/>
      <c r="G1057" s="1621"/>
      <c r="H1057" s="1621"/>
    </row>
    <row r="1058" spans="1:8" ht="18" outlineLevel="1">
      <c r="A1058" s="641">
        <f>A1043+1</f>
        <v>73</v>
      </c>
      <c r="B1058" s="1621" t="s">
        <v>2471</v>
      </c>
      <c r="C1058" s="1621"/>
      <c r="D1058" s="1621"/>
      <c r="E1058" s="1621"/>
      <c r="F1058" s="1621"/>
      <c r="G1058" s="1621"/>
      <c r="H1058" s="1621"/>
    </row>
    <row r="1059" spans="1:8" ht="15.75" outlineLevel="1">
      <c r="A1059" s="588" t="s">
        <v>4034</v>
      </c>
      <c r="B1059" s="1560" t="s">
        <v>601</v>
      </c>
      <c r="C1059" s="1561"/>
      <c r="D1059" s="1561"/>
      <c r="E1059" s="1561"/>
      <c r="F1059" s="1561"/>
      <c r="G1059" s="1561"/>
      <c r="H1059" s="1561"/>
    </row>
    <row r="1060" spans="1:8" ht="30" outlineLevel="1">
      <c r="B1060" s="4" t="s">
        <v>3156</v>
      </c>
      <c r="C1060" s="4" t="s">
        <v>3157</v>
      </c>
      <c r="D1060" s="4" t="s">
        <v>3158</v>
      </c>
      <c r="E1060" s="4" t="s">
        <v>3159</v>
      </c>
      <c r="F1060" s="4" t="s">
        <v>3160</v>
      </c>
      <c r="G1060" s="4" t="s">
        <v>3161</v>
      </c>
      <c r="H1060" s="4" t="s">
        <v>1586</v>
      </c>
    </row>
    <row r="1061" spans="1:8" ht="16.5" outlineLevel="1">
      <c r="B1061" s="1626" t="s">
        <v>1587</v>
      </c>
      <c r="C1061" s="14" t="s">
        <v>558</v>
      </c>
      <c r="D1061" s="41">
        <v>2</v>
      </c>
      <c r="E1061" s="167" t="s">
        <v>1589</v>
      </c>
      <c r="F1061" s="159">
        <f>'update Rate'!O6</f>
        <v>1330</v>
      </c>
      <c r="G1061" s="157">
        <f>FLOOR(D1061*F1061,0.01)</f>
        <v>2660</v>
      </c>
      <c r="H1061" s="162"/>
    </row>
    <row r="1062" spans="1:8" ht="20.100000000000001" customHeight="1" outlineLevel="1">
      <c r="B1062" s="1635"/>
      <c r="C1062" s="12" t="s">
        <v>1530</v>
      </c>
      <c r="D1062" s="42">
        <v>3</v>
      </c>
      <c r="E1062" s="168" t="s">
        <v>1589</v>
      </c>
      <c r="F1062" s="160">
        <f>'update Rate'!O5</f>
        <v>1000</v>
      </c>
      <c r="G1062" s="160">
        <f>FLOOR(D1062*F1062,0.01)</f>
        <v>3000</v>
      </c>
      <c r="H1062" s="164">
        <f>SUM(G1061+G1062)</f>
        <v>5660</v>
      </c>
    </row>
    <row r="1063" spans="1:8" ht="21.75" customHeight="1" outlineLevel="1">
      <c r="B1063" s="1627" t="s">
        <v>2185</v>
      </c>
      <c r="C1063" s="11" t="s">
        <v>2815</v>
      </c>
      <c r="D1063" s="41">
        <v>12</v>
      </c>
      <c r="E1063" s="167" t="s">
        <v>2994</v>
      </c>
      <c r="F1063" s="159">
        <f>+'update Rate'!O100</f>
        <v>331.89499999999998</v>
      </c>
      <c r="G1063" s="159">
        <f>FLOOR(D1063*F1063,0.01)</f>
        <v>3982.7400000000002</v>
      </c>
      <c r="H1063" s="162"/>
    </row>
    <row r="1064" spans="1:8" ht="20.100000000000001" customHeight="1" outlineLevel="1">
      <c r="B1064" s="1629"/>
      <c r="C1064" s="422" t="s">
        <v>2345</v>
      </c>
      <c r="D1064" s="422" t="s">
        <v>2993</v>
      </c>
      <c r="E1064" s="168" t="s">
        <v>2995</v>
      </c>
      <c r="F1064" s="168" t="s">
        <v>2995</v>
      </c>
      <c r="G1064" s="160">
        <v>70</v>
      </c>
      <c r="H1064" s="164">
        <f>SUM(G1063:G1064)</f>
        <v>4052.7400000000002</v>
      </c>
    </row>
    <row r="1065" spans="1:8" ht="20.100000000000001" customHeight="1" outlineLevel="1">
      <c r="B1065" s="1" t="s">
        <v>1426</v>
      </c>
      <c r="F1065" s="1" t="s">
        <v>1590</v>
      </c>
      <c r="G1065" s="40"/>
      <c r="H1065" s="160">
        <f>SUM(H1062:H1064)</f>
        <v>9712.74</v>
      </c>
    </row>
    <row r="1066" spans="1:8" ht="15.75" outlineLevel="1">
      <c r="B1066" s="145">
        <f>+H1067</f>
        <v>11169.65</v>
      </c>
      <c r="C1066" s="27" t="s">
        <v>3197</v>
      </c>
      <c r="D1066" s="7">
        <f>INT(B1066/B1067*100)/100</f>
        <v>1116.96</v>
      </c>
      <c r="E1066" s="1" t="s">
        <v>3198</v>
      </c>
      <c r="F1066" s="1" t="s">
        <v>1571</v>
      </c>
      <c r="G1066" s="40"/>
      <c r="H1066" s="99">
        <f>FLOOR(H1065*0.15,0.01)</f>
        <v>1456.91</v>
      </c>
    </row>
    <row r="1067" spans="1:8" ht="15.75" outlineLevel="1">
      <c r="A1067"/>
      <c r="B1067" s="169">
        <v>10</v>
      </c>
      <c r="F1067" s="1" t="s">
        <v>1593</v>
      </c>
      <c r="G1067" s="40"/>
      <c r="H1067" s="6">
        <f>SUM(H1065:H1066)</f>
        <v>11169.65</v>
      </c>
    </row>
    <row r="1068" spans="1:8" outlineLevel="1">
      <c r="A1068" s="641">
        <f>A1058+1</f>
        <v>74</v>
      </c>
      <c r="B1068" s="106" t="s">
        <v>1592</v>
      </c>
    </row>
    <row r="1069" spans="1:8" outlineLevel="1">
      <c r="B1069" s="145">
        <f>+H1067</f>
        <v>11169.65</v>
      </c>
      <c r="C1069" s="27" t="s">
        <v>3197</v>
      </c>
      <c r="D1069" s="7">
        <f>INT(B1069/B1070*100)/100</f>
        <v>1861.6</v>
      </c>
      <c r="E1069" s="1" t="s">
        <v>3198</v>
      </c>
    </row>
    <row r="1070" spans="1:8" ht="16.5" outlineLevel="1">
      <c r="B1070" s="642">
        <v>6</v>
      </c>
    </row>
    <row r="1071" spans="1:8" outlineLevel="1">
      <c r="A1071" s="106" t="s">
        <v>2941</v>
      </c>
      <c r="D1071" s="156" t="s">
        <v>1054</v>
      </c>
    </row>
    <row r="1072" spans="1:8" outlineLevel="1">
      <c r="A1072" s="106"/>
      <c r="D1072" s="156"/>
    </row>
    <row r="1073" spans="1:8" outlineLevel="1">
      <c r="A1073" s="106"/>
      <c r="D1073" s="156"/>
    </row>
    <row r="1074" spans="1:8" outlineLevel="1">
      <c r="A1074" s="106"/>
      <c r="D1074" s="156"/>
    </row>
    <row r="1075" spans="1:8" ht="18" outlineLevel="1">
      <c r="A1075" s="31"/>
      <c r="B1075" s="1621" t="s">
        <v>3577</v>
      </c>
      <c r="C1075" s="1621"/>
      <c r="D1075" s="1621"/>
      <c r="E1075" s="1621"/>
      <c r="F1075" s="1621"/>
      <c r="G1075" s="1621"/>
      <c r="H1075" s="1621"/>
    </row>
    <row r="1076" spans="1:8" ht="18" outlineLevel="1">
      <c r="A1076" s="641">
        <f>A1068+1</f>
        <v>75</v>
      </c>
      <c r="B1076" s="1621" t="s">
        <v>2471</v>
      </c>
      <c r="C1076" s="1621"/>
      <c r="D1076" s="1621"/>
      <c r="E1076" s="1621"/>
      <c r="F1076" s="1621"/>
      <c r="G1076" s="1621"/>
      <c r="H1076" s="1621"/>
    </row>
    <row r="1077" spans="1:8" ht="15.75" outlineLevel="1">
      <c r="A1077" s="588" t="s">
        <v>4034</v>
      </c>
      <c r="B1077" s="1560" t="s">
        <v>601</v>
      </c>
      <c r="C1077" s="1561"/>
      <c r="D1077" s="1561"/>
      <c r="E1077" s="1561"/>
      <c r="F1077" s="1561"/>
      <c r="G1077" s="1561"/>
      <c r="H1077" s="1561"/>
    </row>
    <row r="1078" spans="1:8" ht="30" outlineLevel="1">
      <c r="B1078" s="4" t="s">
        <v>3156</v>
      </c>
      <c r="C1078" s="4" t="s">
        <v>3157</v>
      </c>
      <c r="D1078" s="4" t="s">
        <v>3158</v>
      </c>
      <c r="E1078" s="4" t="s">
        <v>3159</v>
      </c>
      <c r="F1078" s="4" t="s">
        <v>3160</v>
      </c>
      <c r="G1078" s="4" t="s">
        <v>3161</v>
      </c>
      <c r="H1078" s="4" t="s">
        <v>1586</v>
      </c>
    </row>
    <row r="1079" spans="1:8" ht="16.5" outlineLevel="1">
      <c r="B1079" s="1626" t="s">
        <v>1587</v>
      </c>
      <c r="C1079" s="14" t="s">
        <v>558</v>
      </c>
      <c r="D1079" s="41">
        <v>2</v>
      </c>
      <c r="E1079" s="167" t="s">
        <v>1589</v>
      </c>
      <c r="F1079" s="159">
        <f>'update Rate'!O6</f>
        <v>1330</v>
      </c>
      <c r="G1079" s="157">
        <f>FLOOR(D1079*F1079,0.01)</f>
        <v>2660</v>
      </c>
      <c r="H1079" s="162"/>
    </row>
    <row r="1080" spans="1:8" ht="20.100000000000001" customHeight="1" outlineLevel="1">
      <c r="B1080" s="1635"/>
      <c r="C1080" s="12" t="s">
        <v>1530</v>
      </c>
      <c r="D1080" s="42">
        <v>3</v>
      </c>
      <c r="E1080" s="168" t="s">
        <v>1589</v>
      </c>
      <c r="F1080" s="160">
        <f>'update Rate'!O5</f>
        <v>1000</v>
      </c>
      <c r="G1080" s="160">
        <f>FLOOR(D1080*F1080,0.01)</f>
        <v>3000</v>
      </c>
      <c r="H1080" s="164">
        <f>SUM(G1079+G1080)</f>
        <v>5660</v>
      </c>
    </row>
    <row r="1081" spans="1:8" ht="21.75" customHeight="1" outlineLevel="1">
      <c r="B1081" s="1627" t="s">
        <v>2185</v>
      </c>
      <c r="C1081" s="11" t="s">
        <v>3972</v>
      </c>
      <c r="D1081" s="41">
        <v>12</v>
      </c>
      <c r="E1081" s="167" t="s">
        <v>2994</v>
      </c>
      <c r="F1081" s="159">
        <f>+'update Rate'!O102</f>
        <v>301.76</v>
      </c>
      <c r="G1081" s="159">
        <f>FLOOR(D1081*F1081,0.01)</f>
        <v>3621.12</v>
      </c>
      <c r="H1081" s="162"/>
    </row>
    <row r="1082" spans="1:8" ht="20.100000000000001" customHeight="1" outlineLevel="1">
      <c r="B1082" s="1629"/>
      <c r="C1082" s="15" t="s">
        <v>2345</v>
      </c>
      <c r="D1082" s="733" t="s">
        <v>2993</v>
      </c>
      <c r="E1082" s="168" t="s">
        <v>2995</v>
      </c>
      <c r="F1082" s="168" t="s">
        <v>2995</v>
      </c>
      <c r="G1082" s="160">
        <v>70</v>
      </c>
      <c r="H1082" s="164">
        <f>SUM(G1081:G1082)</f>
        <v>3691.12</v>
      </c>
    </row>
    <row r="1083" spans="1:8" ht="20.100000000000001" customHeight="1" outlineLevel="1">
      <c r="B1083" s="1" t="s">
        <v>1426</v>
      </c>
      <c r="F1083" s="1" t="s">
        <v>1590</v>
      </c>
      <c r="G1083" s="40"/>
      <c r="H1083" s="160">
        <f>SUM(H1080:H1082)</f>
        <v>9351.119999999999</v>
      </c>
    </row>
    <row r="1084" spans="1:8" ht="15.75" outlineLevel="1">
      <c r="B1084" s="145">
        <f>+H1085</f>
        <v>10753.779999999999</v>
      </c>
      <c r="C1084" s="27" t="s">
        <v>3197</v>
      </c>
      <c r="D1084" s="7">
        <f>INT(B1084/B1085*100)/100</f>
        <v>1075.3699999999999</v>
      </c>
      <c r="E1084" s="1" t="s">
        <v>3198</v>
      </c>
      <c r="F1084" s="1" t="s">
        <v>1571</v>
      </c>
      <c r="G1084" s="40"/>
      <c r="H1084" s="99">
        <f>FLOOR(H1083*0.15,0.01)</f>
        <v>1402.66</v>
      </c>
    </row>
    <row r="1085" spans="1:8" ht="15.75" outlineLevel="1">
      <c r="A1085"/>
      <c r="B1085" s="169">
        <v>10</v>
      </c>
      <c r="F1085" s="1" t="s">
        <v>1593</v>
      </c>
      <c r="G1085" s="40"/>
      <c r="H1085" s="6">
        <f>SUM(H1083:H1084)</f>
        <v>10753.779999999999</v>
      </c>
    </row>
    <row r="1086" spans="1:8" outlineLevel="1">
      <c r="A1086" s="641">
        <f>A1076+1</f>
        <v>76</v>
      </c>
      <c r="B1086" s="106" t="s">
        <v>1592</v>
      </c>
    </row>
    <row r="1087" spans="1:8" outlineLevel="1">
      <c r="B1087" s="145">
        <f>+H1085</f>
        <v>10753.779999999999</v>
      </c>
      <c r="C1087" s="27" t="s">
        <v>3197</v>
      </c>
      <c r="D1087" s="7">
        <f>INT(B1087/B1088*100)/100</f>
        <v>1792.29</v>
      </c>
      <c r="E1087" s="1" t="s">
        <v>3198</v>
      </c>
    </row>
    <row r="1088" spans="1:8" outlineLevel="1">
      <c r="B1088" s="117">
        <v>6</v>
      </c>
    </row>
    <row r="1089" spans="1:8" outlineLevel="1">
      <c r="A1089" s="106" t="s">
        <v>2941</v>
      </c>
      <c r="D1089" s="156" t="s">
        <v>1054</v>
      </c>
    </row>
    <row r="1090" spans="1:8" outlineLevel="1">
      <c r="A1090" s="106"/>
      <c r="D1090" s="156"/>
    </row>
    <row r="1091" spans="1:8" ht="19.5">
      <c r="B1091" s="1567" t="s">
        <v>3191</v>
      </c>
      <c r="C1091" s="1567"/>
      <c r="D1091" s="1567"/>
      <c r="E1091" s="1567"/>
      <c r="F1091" s="1567"/>
      <c r="G1091" s="1567"/>
      <c r="H1091" s="1567"/>
    </row>
    <row r="1092" spans="1:8" ht="16.5" customHeight="1">
      <c r="A1092" s="641">
        <f>A1086+1</f>
        <v>77</v>
      </c>
      <c r="B1092" s="1588" t="s">
        <v>3578</v>
      </c>
      <c r="C1092" s="1567"/>
      <c r="D1092" s="1567"/>
      <c r="E1092" s="1567"/>
      <c r="F1092" s="1567"/>
      <c r="G1092" s="1567"/>
      <c r="H1092" s="1567"/>
    </row>
    <row r="1093" spans="1:8" ht="15.75">
      <c r="A1093" s="588" t="s">
        <v>4035</v>
      </c>
      <c r="B1093" s="1560" t="s">
        <v>2610</v>
      </c>
      <c r="C1093" s="1561"/>
      <c r="D1093" s="1561"/>
      <c r="E1093" s="1561"/>
      <c r="F1093" s="1561"/>
      <c r="G1093" s="1561"/>
      <c r="H1093" s="1561"/>
    </row>
    <row r="1094" spans="1:8" ht="31.5">
      <c r="B1094" s="68" t="s">
        <v>3156</v>
      </c>
      <c r="C1094" s="68" t="s">
        <v>3157</v>
      </c>
      <c r="D1094" s="68" t="s">
        <v>3158</v>
      </c>
      <c r="E1094" s="68" t="s">
        <v>3159</v>
      </c>
      <c r="F1094" s="68" t="s">
        <v>3160</v>
      </c>
      <c r="G1094" s="68" t="s">
        <v>3161</v>
      </c>
      <c r="H1094" s="68" t="s">
        <v>1586</v>
      </c>
    </row>
    <row r="1095" spans="1:8" ht="18" customHeight="1">
      <c r="B1095" s="1562" t="s">
        <v>1587</v>
      </c>
      <c r="C1095" s="58" t="s">
        <v>558</v>
      </c>
      <c r="D1095" s="41">
        <v>1.1000000000000001</v>
      </c>
      <c r="E1095" s="55" t="s">
        <v>1589</v>
      </c>
      <c r="F1095" s="116">
        <f>'update Rate'!$O$6</f>
        <v>1330</v>
      </c>
      <c r="G1095" s="107">
        <f t="shared" ref="G1095:G1100" si="39">FLOOR(D1095*F1095,0.01)</f>
        <v>1463</v>
      </c>
      <c r="H1095" s="108"/>
    </row>
    <row r="1096" spans="1:8" ht="18" customHeight="1">
      <c r="B1096" s="1604"/>
      <c r="C1096" s="53" t="s">
        <v>1530</v>
      </c>
      <c r="D1096" s="244">
        <v>1.25</v>
      </c>
      <c r="E1096" s="56" t="s">
        <v>1589</v>
      </c>
      <c r="F1096" s="122">
        <f>'update Rate'!$O$5</f>
        <v>1000</v>
      </c>
      <c r="G1096" s="109">
        <f t="shared" si="39"/>
        <v>1250</v>
      </c>
      <c r="H1096" s="121">
        <f>SUM(G1095:G1096)</f>
        <v>2713</v>
      </c>
    </row>
    <row r="1097" spans="1:8" ht="18" customHeight="1">
      <c r="B1097" s="1564" t="s">
        <v>2185</v>
      </c>
      <c r="C1097" s="55" t="s">
        <v>3973</v>
      </c>
      <c r="D1097" s="41">
        <v>12</v>
      </c>
      <c r="E1097" s="55" t="s">
        <v>2992</v>
      </c>
      <c r="F1097" s="110">
        <f>'update Rate'!$O$116</f>
        <v>587.55605381165924</v>
      </c>
      <c r="G1097" s="110">
        <f>FLOOR(D1097*F1097,0.01)</f>
        <v>7050.67</v>
      </c>
      <c r="H1097" s="108"/>
    </row>
    <row r="1098" spans="1:8" ht="18" customHeight="1">
      <c r="B1098" s="1565"/>
      <c r="C1098" s="53" t="s">
        <v>3342</v>
      </c>
      <c r="D1098" s="42">
        <v>30</v>
      </c>
      <c r="E1098" s="53" t="s">
        <v>749</v>
      </c>
      <c r="F1098" s="109">
        <f>'update Rate'!$O$129</f>
        <v>34.125000000000007</v>
      </c>
      <c r="G1098" s="109">
        <f t="shared" si="39"/>
        <v>1023.75</v>
      </c>
      <c r="H1098" s="9"/>
    </row>
    <row r="1099" spans="1:8" ht="18" customHeight="1">
      <c r="B1099" s="1565"/>
      <c r="C1099" s="53" t="s">
        <v>3343</v>
      </c>
      <c r="D1099" s="42">
        <v>25</v>
      </c>
      <c r="E1099" s="53" t="s">
        <v>749</v>
      </c>
      <c r="F1099" s="109">
        <f>'update Rate'!$O$131</f>
        <v>13.928571428571429</v>
      </c>
      <c r="G1099" s="109">
        <f t="shared" si="39"/>
        <v>348.21</v>
      </c>
      <c r="H1099" s="9"/>
    </row>
    <row r="1100" spans="1:8" ht="18" customHeight="1">
      <c r="B1100" s="1566"/>
      <c r="C1100" s="56" t="s">
        <v>2991</v>
      </c>
      <c r="D1100" s="43">
        <v>55</v>
      </c>
      <c r="E1100" s="56" t="s">
        <v>749</v>
      </c>
      <c r="F1100" s="160">
        <f>'update Rate'!$O$132</f>
        <v>3</v>
      </c>
      <c r="G1100" s="63">
        <f t="shared" si="39"/>
        <v>165</v>
      </c>
      <c r="H1100" s="123">
        <f>SUM(G1097:G1100)</f>
        <v>8587.6299999999992</v>
      </c>
    </row>
    <row r="1101" spans="1:8" ht="18" customHeight="1">
      <c r="F1101" s="40" t="s">
        <v>1590</v>
      </c>
      <c r="G1101" s="92"/>
      <c r="H1101" s="63">
        <f>SUM(H1100,H1096)</f>
        <v>11300.63</v>
      </c>
    </row>
    <row r="1102" spans="1:8" ht="15.75" customHeight="1">
      <c r="B1102" s="1" t="s">
        <v>1592</v>
      </c>
      <c r="F1102" s="40" t="s">
        <v>1571</v>
      </c>
      <c r="G1102" s="92"/>
      <c r="H1102" s="99">
        <f>FLOOR(H1101*0.15,0.01)</f>
        <v>1695.0900000000001</v>
      </c>
    </row>
    <row r="1103" spans="1:8" ht="18" customHeight="1">
      <c r="A1103"/>
      <c r="B1103" s="140">
        <f>+H1103</f>
        <v>12995.72</v>
      </c>
      <c r="C1103" s="27" t="s">
        <v>4340</v>
      </c>
      <c r="D1103" s="99">
        <f>INT(B1103/B1104*100)/100</f>
        <v>1299.57</v>
      </c>
      <c r="E1103" s="1" t="s">
        <v>3198</v>
      </c>
      <c r="F1103" s="40" t="s">
        <v>1593</v>
      </c>
      <c r="G1103" s="40"/>
      <c r="H1103" s="99">
        <f>SUM(H1101:H1102)</f>
        <v>12995.72</v>
      </c>
    </row>
    <row r="1104" spans="1:8" ht="18.75" customHeight="1" outlineLevel="1">
      <c r="A1104" s="106"/>
      <c r="B1104" s="117">
        <v>10</v>
      </c>
      <c r="D1104" s="156"/>
    </row>
    <row r="1105" spans="1:8" ht="19.5">
      <c r="B1105" s="1567" t="s">
        <v>3191</v>
      </c>
      <c r="C1105" s="1567"/>
      <c r="D1105" s="1567"/>
      <c r="E1105" s="1567"/>
      <c r="F1105" s="1567"/>
      <c r="G1105" s="1567"/>
      <c r="H1105" s="1567"/>
    </row>
    <row r="1106" spans="1:8" ht="16.5" customHeight="1">
      <c r="A1106" s="641">
        <f>A1092+1</f>
        <v>78</v>
      </c>
      <c r="B1106" s="1588" t="s">
        <v>2174</v>
      </c>
      <c r="C1106" s="1567"/>
      <c r="D1106" s="1567"/>
      <c r="E1106" s="1567"/>
      <c r="F1106" s="1567"/>
      <c r="G1106" s="1567"/>
      <c r="H1106" s="1567"/>
    </row>
    <row r="1107" spans="1:8" ht="15.75">
      <c r="A1107" s="588" t="s">
        <v>4035</v>
      </c>
      <c r="B1107" s="1560" t="s">
        <v>2610</v>
      </c>
      <c r="C1107" s="1561"/>
      <c r="D1107" s="1561"/>
      <c r="E1107" s="1561"/>
      <c r="F1107" s="1561"/>
      <c r="G1107" s="1561"/>
      <c r="H1107" s="1561"/>
    </row>
    <row r="1108" spans="1:8" ht="31.5">
      <c r="B1108" s="68" t="s">
        <v>3156</v>
      </c>
      <c r="C1108" s="68" t="s">
        <v>3157</v>
      </c>
      <c r="D1108" s="68" t="s">
        <v>3158</v>
      </c>
      <c r="E1108" s="68" t="s">
        <v>3159</v>
      </c>
      <c r="F1108" s="68" t="s">
        <v>3160</v>
      </c>
      <c r="G1108" s="68" t="s">
        <v>3161</v>
      </c>
      <c r="H1108" s="68" t="s">
        <v>1586</v>
      </c>
    </row>
    <row r="1109" spans="1:8" ht="18" customHeight="1">
      <c r="B1109" s="1562" t="s">
        <v>1587</v>
      </c>
      <c r="C1109" s="58" t="s">
        <v>558</v>
      </c>
      <c r="D1109" s="41">
        <v>1.1000000000000001</v>
      </c>
      <c r="E1109" s="55" t="s">
        <v>1589</v>
      </c>
      <c r="F1109" s="116">
        <f>'update Rate'!$O$6</f>
        <v>1330</v>
      </c>
      <c r="G1109" s="107">
        <f t="shared" ref="G1109:G1114" si="40">FLOOR(D1109*F1109,0.01)</f>
        <v>1463</v>
      </c>
      <c r="H1109" s="108"/>
    </row>
    <row r="1110" spans="1:8" ht="18" customHeight="1">
      <c r="B1110" s="1604"/>
      <c r="C1110" s="53" t="s">
        <v>1530</v>
      </c>
      <c r="D1110" s="244">
        <v>1.25</v>
      </c>
      <c r="E1110" s="56" t="s">
        <v>1589</v>
      </c>
      <c r="F1110" s="122">
        <f>'update Rate'!$O$5</f>
        <v>1000</v>
      </c>
      <c r="G1110" s="109">
        <f t="shared" si="40"/>
        <v>1250</v>
      </c>
      <c r="H1110" s="121">
        <f>SUM(G1109:G1110)</f>
        <v>2713</v>
      </c>
    </row>
    <row r="1111" spans="1:8" ht="18" customHeight="1">
      <c r="B1111" s="1564" t="s">
        <v>2185</v>
      </c>
      <c r="C1111" s="55" t="s">
        <v>3974</v>
      </c>
      <c r="D1111" s="41">
        <v>12</v>
      </c>
      <c r="E1111" s="55" t="s">
        <v>2992</v>
      </c>
      <c r="F1111" s="110">
        <f>'update Rate'!$O$115</f>
        <v>637.10762331838566</v>
      </c>
      <c r="G1111" s="110">
        <f t="shared" si="40"/>
        <v>7645.29</v>
      </c>
      <c r="H1111" s="108"/>
    </row>
    <row r="1112" spans="1:8" ht="18" customHeight="1">
      <c r="B1112" s="1565"/>
      <c r="C1112" s="53" t="s">
        <v>3342</v>
      </c>
      <c r="D1112" s="42">
        <v>30</v>
      </c>
      <c r="E1112" s="53" t="s">
        <v>749</v>
      </c>
      <c r="F1112" s="109">
        <f>'update Rate'!$O$129</f>
        <v>34.125000000000007</v>
      </c>
      <c r="G1112" s="109">
        <f t="shared" si="40"/>
        <v>1023.75</v>
      </c>
      <c r="H1112" s="9"/>
    </row>
    <row r="1113" spans="1:8" ht="18" customHeight="1">
      <c r="B1113" s="1565"/>
      <c r="C1113" s="53" t="s">
        <v>3343</v>
      </c>
      <c r="D1113" s="42">
        <v>25</v>
      </c>
      <c r="E1113" s="53" t="s">
        <v>749</v>
      </c>
      <c r="F1113" s="109">
        <f>'update Rate'!$O$131</f>
        <v>13.928571428571429</v>
      </c>
      <c r="G1113" s="109">
        <f t="shared" si="40"/>
        <v>348.21</v>
      </c>
      <c r="H1113" s="9"/>
    </row>
    <row r="1114" spans="1:8" ht="18" customHeight="1">
      <c r="B1114" s="1566"/>
      <c r="C1114" s="56" t="s">
        <v>2991</v>
      </c>
      <c r="D1114" s="43">
        <v>55</v>
      </c>
      <c r="E1114" s="56" t="s">
        <v>749</v>
      </c>
      <c r="F1114" s="160">
        <f>'update Rate'!$O$132</f>
        <v>3</v>
      </c>
      <c r="G1114" s="63">
        <f t="shared" si="40"/>
        <v>165</v>
      </c>
      <c r="H1114" s="123">
        <f>SUM(G1111:G1114)</f>
        <v>9182.25</v>
      </c>
    </row>
    <row r="1115" spans="1:8" ht="18" customHeight="1">
      <c r="F1115" s="40" t="s">
        <v>1590</v>
      </c>
      <c r="G1115" s="92"/>
      <c r="H1115" s="63">
        <f>SUM(H1114,H1110)</f>
        <v>11895.25</v>
      </c>
    </row>
    <row r="1116" spans="1:8" ht="15.75" customHeight="1">
      <c r="B1116" s="1" t="s">
        <v>1592</v>
      </c>
      <c r="F1116" s="40" t="s">
        <v>1571</v>
      </c>
      <c r="G1116" s="92"/>
      <c r="H1116" s="99">
        <f>FLOOR(H1115*0.15,0.01)</f>
        <v>1784.28</v>
      </c>
    </row>
    <row r="1117" spans="1:8" ht="18" customHeight="1">
      <c r="A1117"/>
      <c r="B1117" s="140">
        <f>+H1117</f>
        <v>13679.53</v>
      </c>
      <c r="C1117" s="27" t="s">
        <v>4340</v>
      </c>
      <c r="D1117" s="99">
        <f>INT(B1117/B1118*100)/100</f>
        <v>1367.95</v>
      </c>
      <c r="E1117" s="1" t="s">
        <v>3198</v>
      </c>
      <c r="F1117" s="40" t="s">
        <v>1593</v>
      </c>
      <c r="G1117" s="40"/>
      <c r="H1117" s="99">
        <f>SUM(H1115:H1116)</f>
        <v>13679.53</v>
      </c>
    </row>
    <row r="1118" spans="1:8" ht="18" customHeight="1">
      <c r="B1118" s="117">
        <v>10</v>
      </c>
      <c r="H1118" s="134"/>
    </row>
    <row r="1119" spans="1:8" ht="18" customHeight="1">
      <c r="B1119" s="117"/>
      <c r="H1119" s="88"/>
    </row>
    <row r="1120" spans="1:8" ht="18" customHeight="1">
      <c r="B1120" s="117"/>
      <c r="H1120" s="88"/>
    </row>
    <row r="1121" spans="1:8" ht="18" customHeight="1">
      <c r="B1121" s="1567" t="s">
        <v>3191</v>
      </c>
      <c r="C1121" s="1567"/>
      <c r="D1121" s="1567"/>
      <c r="E1121" s="1567"/>
      <c r="F1121" s="1567"/>
      <c r="G1121" s="1567"/>
      <c r="H1121" s="1567"/>
    </row>
    <row r="1122" spans="1:8" ht="18" customHeight="1">
      <c r="A1122" s="641">
        <f>A1106+1</f>
        <v>79</v>
      </c>
      <c r="B1122" s="1588" t="s">
        <v>2462</v>
      </c>
      <c r="C1122" s="1567"/>
      <c r="D1122" s="1567"/>
      <c r="E1122" s="1567"/>
      <c r="F1122" s="1567"/>
      <c r="G1122" s="1567"/>
      <c r="H1122" s="1567"/>
    </row>
    <row r="1123" spans="1:8" ht="13.5" customHeight="1">
      <c r="A1123" s="588" t="s">
        <v>4035</v>
      </c>
      <c r="B1123" s="1601" t="s">
        <v>2610</v>
      </c>
      <c r="C1123" s="1568"/>
      <c r="D1123" s="1568"/>
      <c r="E1123" s="1568"/>
      <c r="F1123" s="1568"/>
      <c r="G1123" s="1568"/>
      <c r="H1123" s="1568"/>
    </row>
    <row r="1124" spans="1:8" ht="31.5">
      <c r="B1124" s="68" t="s">
        <v>3156</v>
      </c>
      <c r="C1124" s="68" t="s">
        <v>3157</v>
      </c>
      <c r="D1124" s="68" t="s">
        <v>3158</v>
      </c>
      <c r="E1124" s="68" t="s">
        <v>3159</v>
      </c>
      <c r="F1124" s="68" t="s">
        <v>3160</v>
      </c>
      <c r="G1124" s="68" t="s">
        <v>3161</v>
      </c>
      <c r="H1124" s="68" t="s">
        <v>1586</v>
      </c>
    </row>
    <row r="1125" spans="1:8" ht="17.25">
      <c r="B1125" s="1562" t="s">
        <v>1587</v>
      </c>
      <c r="C1125" s="58" t="s">
        <v>558</v>
      </c>
      <c r="D1125" s="41">
        <v>1.1000000000000001</v>
      </c>
      <c r="E1125" s="55" t="s">
        <v>1589</v>
      </c>
      <c r="F1125" s="107">
        <f>'update Rate'!O6</f>
        <v>1330</v>
      </c>
      <c r="G1125" s="107">
        <f t="shared" ref="G1125:G1130" si="41">FLOOR(D1125*F1125,0.01)</f>
        <v>1463</v>
      </c>
      <c r="H1125" s="108"/>
    </row>
    <row r="1126" spans="1:8" ht="18" customHeight="1">
      <c r="B1126" s="1563"/>
      <c r="C1126" s="53" t="s">
        <v>1530</v>
      </c>
      <c r="D1126" s="244">
        <v>1.25</v>
      </c>
      <c r="E1126" s="56" t="s">
        <v>1589</v>
      </c>
      <c r="F1126" s="109">
        <f>'update Rate'!O5</f>
        <v>1000</v>
      </c>
      <c r="G1126" s="109">
        <f t="shared" si="41"/>
        <v>1250</v>
      </c>
      <c r="H1126" s="121">
        <f>SUM(G1125:G1126)</f>
        <v>2713</v>
      </c>
    </row>
    <row r="1127" spans="1:8" ht="18" customHeight="1">
      <c r="B1127" s="1564" t="s">
        <v>2185</v>
      </c>
      <c r="C1127" s="55" t="s">
        <v>1459</v>
      </c>
      <c r="D1127" s="41">
        <v>12</v>
      </c>
      <c r="E1127" s="55" t="s">
        <v>2992</v>
      </c>
      <c r="F1127" s="110">
        <f>'update Rate'!$O$113</f>
        <v>695.90807174887891</v>
      </c>
      <c r="G1127" s="110">
        <f t="shared" si="41"/>
        <v>8350.89</v>
      </c>
      <c r="H1127" s="108"/>
    </row>
    <row r="1128" spans="1:8" ht="17.25">
      <c r="B1128" s="1565"/>
      <c r="C1128" s="53" t="s">
        <v>3342</v>
      </c>
      <c r="D1128" s="42">
        <v>30</v>
      </c>
      <c r="E1128" s="53" t="s">
        <v>749</v>
      </c>
      <c r="F1128" s="109">
        <f>'update Rate'!$O$129</f>
        <v>34.125000000000007</v>
      </c>
      <c r="G1128" s="109">
        <f t="shared" si="41"/>
        <v>1023.75</v>
      </c>
      <c r="H1128" s="9"/>
    </row>
    <row r="1129" spans="1:8" ht="18" customHeight="1">
      <c r="B1129" s="1565"/>
      <c r="C1129" s="53" t="s">
        <v>3343</v>
      </c>
      <c r="D1129" s="42">
        <v>25</v>
      </c>
      <c r="E1129" s="53" t="s">
        <v>749</v>
      </c>
      <c r="F1129" s="109">
        <f>'update Rate'!$O$131</f>
        <v>13.928571428571429</v>
      </c>
      <c r="G1129" s="109">
        <f t="shared" si="41"/>
        <v>348.21</v>
      </c>
      <c r="H1129" s="9"/>
    </row>
    <row r="1130" spans="1:8" ht="18" customHeight="1">
      <c r="B1130" s="1566"/>
      <c r="C1130" s="56" t="s">
        <v>2991</v>
      </c>
      <c r="D1130" s="43">
        <v>55</v>
      </c>
      <c r="E1130" s="56" t="s">
        <v>749</v>
      </c>
      <c r="F1130" s="160">
        <f>'update Rate'!$O$132</f>
        <v>3</v>
      </c>
      <c r="G1130" s="63">
        <f t="shared" si="41"/>
        <v>165</v>
      </c>
      <c r="H1130" s="123">
        <f>SUM(G1127:G1130)</f>
        <v>9887.8499999999985</v>
      </c>
    </row>
    <row r="1131" spans="1:8" ht="18" customHeight="1">
      <c r="F1131" s="40" t="s">
        <v>1590</v>
      </c>
      <c r="G1131" s="92"/>
      <c r="H1131" s="63">
        <f>SUM(H1130,H1126)</f>
        <v>12600.849999999999</v>
      </c>
    </row>
    <row r="1132" spans="1:8" ht="18" customHeight="1">
      <c r="B1132" s="1" t="s">
        <v>1592</v>
      </c>
      <c r="F1132" s="40" t="s">
        <v>1571</v>
      </c>
      <c r="G1132" s="92"/>
      <c r="H1132" s="99">
        <f>FLOOR(H1131*0.15,0.01)</f>
        <v>1890.1200000000001</v>
      </c>
    </row>
    <row r="1133" spans="1:8" ht="18" customHeight="1">
      <c r="A1133"/>
      <c r="B1133" s="140">
        <f>+H1133</f>
        <v>14490.97</v>
      </c>
      <c r="C1133" s="27" t="s">
        <v>4340</v>
      </c>
      <c r="D1133" s="99">
        <f>INT(B1133/B1134*100)/100</f>
        <v>1449.09</v>
      </c>
      <c r="E1133" s="1" t="s">
        <v>3198</v>
      </c>
      <c r="F1133" s="40" t="s">
        <v>1593</v>
      </c>
      <c r="G1133" s="40"/>
      <c r="H1133" s="99">
        <f>SUM(H1131:H1132)</f>
        <v>14490.97</v>
      </c>
    </row>
    <row r="1134" spans="1:8" ht="18" customHeight="1">
      <c r="B1134" s="117">
        <v>10</v>
      </c>
      <c r="H1134" s="134"/>
    </row>
    <row r="1135" spans="1:8" ht="18" customHeight="1">
      <c r="B1135" s="1567" t="s">
        <v>3191</v>
      </c>
      <c r="C1135" s="1567"/>
      <c r="D1135" s="1567"/>
      <c r="E1135" s="1567"/>
      <c r="F1135" s="1567"/>
      <c r="G1135" s="1567"/>
      <c r="H1135" s="1567"/>
    </row>
    <row r="1136" spans="1:8" ht="18" customHeight="1">
      <c r="A1136" s="641">
        <f>A1122+1</f>
        <v>80</v>
      </c>
      <c r="B1136" s="1588" t="s">
        <v>5802</v>
      </c>
      <c r="C1136" s="1567"/>
      <c r="D1136" s="1567"/>
      <c r="E1136" s="1567"/>
      <c r="F1136" s="1567"/>
      <c r="G1136" s="1567"/>
      <c r="H1136" s="1567"/>
    </row>
    <row r="1137" spans="1:8" ht="18" customHeight="1">
      <c r="A1137" s="588" t="s">
        <v>4035</v>
      </c>
      <c r="B1137" s="1601" t="s">
        <v>2610</v>
      </c>
      <c r="C1137" s="1568"/>
      <c r="D1137" s="1568"/>
      <c r="E1137" s="1568"/>
      <c r="F1137" s="1568"/>
      <c r="G1137" s="1568"/>
      <c r="H1137" s="1568"/>
    </row>
    <row r="1138" spans="1:8" ht="18" customHeight="1">
      <c r="B1138" s="68" t="s">
        <v>3156</v>
      </c>
      <c r="C1138" s="68" t="s">
        <v>3157</v>
      </c>
      <c r="D1138" s="68" t="s">
        <v>3158</v>
      </c>
      <c r="E1138" s="68" t="s">
        <v>3159</v>
      </c>
      <c r="F1138" s="68" t="s">
        <v>3160</v>
      </c>
      <c r="G1138" s="68" t="s">
        <v>3161</v>
      </c>
      <c r="H1138" s="68" t="s">
        <v>1586</v>
      </c>
    </row>
    <row r="1139" spans="1:8" ht="18" customHeight="1">
      <c r="B1139" s="1562" t="s">
        <v>1587</v>
      </c>
      <c r="C1139" s="58" t="s">
        <v>558</v>
      </c>
      <c r="D1139" s="41">
        <v>1.1000000000000001</v>
      </c>
      <c r="E1139" s="55" t="s">
        <v>1589</v>
      </c>
      <c r="F1139" s="107">
        <f>F1125</f>
        <v>1330</v>
      </c>
      <c r="G1139" s="107">
        <f t="shared" ref="G1139:G1144" si="42">FLOOR(D1139*F1139,0.01)</f>
        <v>1463</v>
      </c>
      <c r="H1139" s="108"/>
    </row>
    <row r="1140" spans="1:8" ht="18" customHeight="1">
      <c r="B1140" s="1563"/>
      <c r="C1140" s="53" t="s">
        <v>1530</v>
      </c>
      <c r="D1140" s="244">
        <v>1.25</v>
      </c>
      <c r="E1140" s="56" t="s">
        <v>1589</v>
      </c>
      <c r="F1140" s="109">
        <f>F1126</f>
        <v>1000</v>
      </c>
      <c r="G1140" s="109">
        <f t="shared" si="42"/>
        <v>1250</v>
      </c>
      <c r="H1140" s="121">
        <f>SUM(G1139:G1140)</f>
        <v>2713</v>
      </c>
    </row>
    <row r="1141" spans="1:8" ht="18" customHeight="1">
      <c r="B1141" s="1564" t="s">
        <v>2185</v>
      </c>
      <c r="C1141" s="55" t="s">
        <v>5803</v>
      </c>
      <c r="D1141" s="41">
        <v>12</v>
      </c>
      <c r="E1141" s="55" t="s">
        <v>2992</v>
      </c>
      <c r="F1141" s="110">
        <f>'update Rate'!O117</f>
        <v>556.22197309417038</v>
      </c>
      <c r="G1141" s="110">
        <f t="shared" si="42"/>
        <v>6674.66</v>
      </c>
      <c r="H1141" s="108"/>
    </row>
    <row r="1142" spans="1:8" ht="18" customHeight="1">
      <c r="B1142" s="1565"/>
      <c r="C1142" s="53" t="s">
        <v>3342</v>
      </c>
      <c r="D1142" s="42">
        <v>30</v>
      </c>
      <c r="E1142" s="53" t="s">
        <v>749</v>
      </c>
      <c r="F1142" s="109">
        <f>F1128</f>
        <v>34.125000000000007</v>
      </c>
      <c r="G1142" s="109">
        <f t="shared" si="42"/>
        <v>1023.75</v>
      </c>
      <c r="H1142" s="9"/>
    </row>
    <row r="1143" spans="1:8" ht="18" customHeight="1">
      <c r="B1143" s="1565"/>
      <c r="C1143" s="53" t="s">
        <v>3343</v>
      </c>
      <c r="D1143" s="42">
        <v>25</v>
      </c>
      <c r="E1143" s="53" t="s">
        <v>749</v>
      </c>
      <c r="F1143" s="109">
        <f>F1129</f>
        <v>13.928571428571429</v>
      </c>
      <c r="G1143" s="109">
        <f t="shared" si="42"/>
        <v>348.21</v>
      </c>
      <c r="H1143" s="9"/>
    </row>
    <row r="1144" spans="1:8" ht="18" customHeight="1">
      <c r="B1144" s="1566"/>
      <c r="C1144" s="56" t="s">
        <v>2991</v>
      </c>
      <c r="D1144" s="43">
        <v>55</v>
      </c>
      <c r="E1144" s="56" t="s">
        <v>749</v>
      </c>
      <c r="F1144" s="160">
        <f>F1130</f>
        <v>3</v>
      </c>
      <c r="G1144" s="63">
        <f t="shared" si="42"/>
        <v>165</v>
      </c>
      <c r="H1144" s="123">
        <f>SUM(G1141:G1144)</f>
        <v>8211.619999999999</v>
      </c>
    </row>
    <row r="1145" spans="1:8" ht="18" customHeight="1">
      <c r="F1145" s="40" t="s">
        <v>1590</v>
      </c>
      <c r="G1145" s="92"/>
      <c r="H1145" s="63">
        <f>SUM(H1144,H1140)</f>
        <v>10924.619999999999</v>
      </c>
    </row>
    <row r="1146" spans="1:8" ht="18" customHeight="1">
      <c r="B1146" s="1" t="s">
        <v>1592</v>
      </c>
      <c r="F1146" s="40" t="s">
        <v>1571</v>
      </c>
      <c r="G1146" s="92"/>
      <c r="H1146" s="99">
        <f>FLOOR(H1145*0.15,0.01)</f>
        <v>1638.69</v>
      </c>
    </row>
    <row r="1147" spans="1:8" ht="18" customHeight="1">
      <c r="A1147"/>
      <c r="B1147" s="140">
        <f>+H1147</f>
        <v>12563.31</v>
      </c>
      <c r="C1147" s="27" t="s">
        <v>4340</v>
      </c>
      <c r="D1147" s="99">
        <f>INT(B1147/B1148*100)/100</f>
        <v>1256.33</v>
      </c>
      <c r="E1147" s="1" t="s">
        <v>3198</v>
      </c>
      <c r="F1147" s="40" t="s">
        <v>1593</v>
      </c>
      <c r="G1147" s="40"/>
      <c r="H1147" s="99">
        <f>SUM(H1145:H1146)</f>
        <v>12563.31</v>
      </c>
    </row>
    <row r="1148" spans="1:8" ht="18" customHeight="1">
      <c r="B1148" s="117">
        <v>10</v>
      </c>
      <c r="H1148" s="134"/>
    </row>
    <row r="1149" spans="1:8" ht="18" customHeight="1">
      <c r="B1149" s="117"/>
      <c r="H1149" s="88"/>
    </row>
    <row r="1150" spans="1:8" ht="18" customHeight="1">
      <c r="A1150" s="31"/>
      <c r="B1150" s="1621" t="s">
        <v>3579</v>
      </c>
      <c r="C1150" s="1621"/>
      <c r="D1150" s="1621"/>
      <c r="E1150" s="1621"/>
      <c r="F1150" s="1621"/>
      <c r="G1150" s="1621"/>
      <c r="H1150" s="1621"/>
    </row>
    <row r="1151" spans="1:8" ht="18">
      <c r="A1151" s="262">
        <f>A1136+1</f>
        <v>81</v>
      </c>
      <c r="B1151" s="1621" t="s">
        <v>2471</v>
      </c>
      <c r="C1151" s="1621"/>
      <c r="D1151" s="1621"/>
      <c r="E1151" s="1621"/>
      <c r="F1151" s="1621"/>
      <c r="G1151" s="1621"/>
      <c r="H1151" s="1621"/>
    </row>
    <row r="1152" spans="1:8" ht="13.5" customHeight="1" outlineLevel="1">
      <c r="A1152" s="588" t="s">
        <v>4035</v>
      </c>
      <c r="B1152" s="1560" t="s">
        <v>601</v>
      </c>
      <c r="C1152" s="1561"/>
      <c r="D1152" s="1561"/>
      <c r="E1152" s="1561"/>
      <c r="F1152" s="1561"/>
      <c r="G1152" s="1561"/>
      <c r="H1152" s="1561"/>
    </row>
    <row r="1153" spans="1:8" ht="30" outlineLevel="1">
      <c r="B1153" s="4" t="s">
        <v>3156</v>
      </c>
      <c r="C1153" s="4" t="s">
        <v>3157</v>
      </c>
      <c r="D1153" s="4" t="s">
        <v>3158</v>
      </c>
      <c r="E1153" s="4" t="s">
        <v>3159</v>
      </c>
      <c r="F1153" s="4" t="s">
        <v>3160</v>
      </c>
      <c r="G1153" s="4" t="s">
        <v>3161</v>
      </c>
      <c r="H1153" s="4" t="s">
        <v>1586</v>
      </c>
    </row>
    <row r="1154" spans="1:8" ht="16.5" outlineLevel="1">
      <c r="B1154" s="1626" t="s">
        <v>1587</v>
      </c>
      <c r="C1154" s="14" t="s">
        <v>558</v>
      </c>
      <c r="D1154" s="41">
        <v>2</v>
      </c>
      <c r="E1154" s="167" t="s">
        <v>1589</v>
      </c>
      <c r="F1154" s="157">
        <f>'update Rate'!O6</f>
        <v>1330</v>
      </c>
      <c r="G1154" s="157">
        <f>FLOOR(D1154*F1154,0.01)</f>
        <v>2660</v>
      </c>
      <c r="H1154" s="162"/>
    </row>
    <row r="1155" spans="1:8" ht="16.5" outlineLevel="1">
      <c r="B1155" s="1635"/>
      <c r="C1155" s="12" t="s">
        <v>1530</v>
      </c>
      <c r="D1155" s="42">
        <v>3</v>
      </c>
      <c r="E1155" s="168" t="s">
        <v>1589</v>
      </c>
      <c r="F1155" s="158">
        <f>'update Rate'!O5</f>
        <v>1000</v>
      </c>
      <c r="G1155" s="160">
        <f>FLOOR(D1155*F1155,0.01)</f>
        <v>3000</v>
      </c>
      <c r="H1155" s="164">
        <f>SUM(G1154+G1155)</f>
        <v>5660</v>
      </c>
    </row>
    <row r="1156" spans="1:8" ht="16.5" outlineLevel="1">
      <c r="B1156" s="1627" t="s">
        <v>2185</v>
      </c>
      <c r="C1156" s="11" t="s">
        <v>3582</v>
      </c>
      <c r="D1156" s="41">
        <v>12</v>
      </c>
      <c r="E1156" s="167" t="s">
        <v>2994</v>
      </c>
      <c r="F1156" s="159">
        <f>'update Rate'!O109</f>
        <v>341.94</v>
      </c>
      <c r="G1156" s="159">
        <f>FLOOR(D1156*F1156,0.01)</f>
        <v>4103.28</v>
      </c>
      <c r="H1156" s="162"/>
    </row>
    <row r="1157" spans="1:8" outlineLevel="1">
      <c r="B1157" s="1629"/>
      <c r="C1157" s="15" t="s">
        <v>2345</v>
      </c>
      <c r="D1157" s="15" t="s">
        <v>2993</v>
      </c>
      <c r="E1157" s="168" t="s">
        <v>2995</v>
      </c>
      <c r="F1157" s="168" t="s">
        <v>2995</v>
      </c>
      <c r="G1157" s="160">
        <v>70</v>
      </c>
      <c r="H1157" s="164">
        <f>SUM(G1156:G1157)</f>
        <v>4173.28</v>
      </c>
    </row>
    <row r="1158" spans="1:8" ht="15.75" outlineLevel="1">
      <c r="B1158" s="1" t="s">
        <v>1426</v>
      </c>
      <c r="F1158" s="1" t="s">
        <v>1590</v>
      </c>
      <c r="G1158" s="40"/>
      <c r="H1158" s="160">
        <f>SUM(H1155:H1157)</f>
        <v>9833.2799999999988</v>
      </c>
    </row>
    <row r="1159" spans="1:8" ht="15.75" outlineLevel="1">
      <c r="B1159" s="145">
        <f>+H1160</f>
        <v>11308.269999999999</v>
      </c>
      <c r="C1159" s="27" t="s">
        <v>3197</v>
      </c>
      <c r="D1159" s="7">
        <f>INT(B1159/B1160*100)/100</f>
        <v>1130.82</v>
      </c>
      <c r="E1159" s="1" t="s">
        <v>3198</v>
      </c>
      <c r="F1159" s="1" t="s">
        <v>1571</v>
      </c>
      <c r="G1159" s="40"/>
      <c r="H1159" s="99">
        <f>FLOOR(H1158*0.15,0.01)</f>
        <v>1474.99</v>
      </c>
    </row>
    <row r="1160" spans="1:8" ht="15.75" outlineLevel="1">
      <c r="A1160"/>
      <c r="B1160" s="169">
        <v>10</v>
      </c>
      <c r="F1160" s="1" t="s">
        <v>1593</v>
      </c>
      <c r="G1160" s="40"/>
      <c r="H1160" s="6">
        <f>SUM(H1158:H1159)</f>
        <v>11308.269999999999</v>
      </c>
    </row>
    <row r="1161" spans="1:8" outlineLevel="1">
      <c r="A1161" s="262">
        <f>A1151+1</f>
        <v>82</v>
      </c>
      <c r="B1161" s="106" t="s">
        <v>1592</v>
      </c>
    </row>
    <row r="1162" spans="1:8" outlineLevel="1">
      <c r="B1162" s="145">
        <f>+H1160</f>
        <v>11308.269999999999</v>
      </c>
      <c r="C1162" s="27" t="s">
        <v>3197</v>
      </c>
      <c r="D1162" s="7">
        <f>INT(B1162/B1163*100)/100</f>
        <v>1884.71</v>
      </c>
      <c r="E1162" s="1" t="s">
        <v>3198</v>
      </c>
    </row>
    <row r="1163" spans="1:8" outlineLevel="1">
      <c r="B1163" s="169">
        <v>6</v>
      </c>
    </row>
    <row r="1164" spans="1:8" outlineLevel="1">
      <c r="A1164" s="106" t="s">
        <v>2941</v>
      </c>
      <c r="D1164" s="156" t="s">
        <v>1054</v>
      </c>
    </row>
    <row r="1165" spans="1:8" outlineLevel="1">
      <c r="A1165" s="106"/>
      <c r="D1165" s="156"/>
    </row>
    <row r="1166" spans="1:8" ht="18" outlineLevel="1">
      <c r="A1166" s="31"/>
      <c r="B1166" s="1621" t="s">
        <v>3580</v>
      </c>
      <c r="C1166" s="1621"/>
      <c r="D1166" s="1621"/>
      <c r="E1166" s="1621"/>
      <c r="F1166" s="1621"/>
      <c r="G1166" s="1621"/>
      <c r="H1166" s="1621"/>
    </row>
    <row r="1167" spans="1:8" ht="18" outlineLevel="1">
      <c r="A1167" s="262">
        <f>A1161+1</f>
        <v>83</v>
      </c>
      <c r="B1167" s="1621" t="s">
        <v>2471</v>
      </c>
      <c r="C1167" s="1621"/>
      <c r="D1167" s="1621"/>
      <c r="E1167" s="1621"/>
      <c r="F1167" s="1621"/>
      <c r="G1167" s="1621"/>
      <c r="H1167" s="1621"/>
    </row>
    <row r="1168" spans="1:8" ht="15.75" outlineLevel="1">
      <c r="A1168" s="588" t="s">
        <v>4034</v>
      </c>
      <c r="B1168" s="1560" t="s">
        <v>601</v>
      </c>
      <c r="C1168" s="1561"/>
      <c r="D1168" s="1561"/>
      <c r="E1168" s="1561"/>
      <c r="F1168" s="1561"/>
      <c r="G1168" s="1561"/>
      <c r="H1168" s="1561"/>
    </row>
    <row r="1169" spans="1:8" ht="30" outlineLevel="1">
      <c r="B1169" s="4" t="s">
        <v>3156</v>
      </c>
      <c r="C1169" s="4" t="s">
        <v>3157</v>
      </c>
      <c r="D1169" s="4" t="s">
        <v>3158</v>
      </c>
      <c r="E1169" s="4" t="s">
        <v>3159</v>
      </c>
      <c r="F1169" s="4" t="s">
        <v>3160</v>
      </c>
      <c r="G1169" s="4" t="s">
        <v>3161</v>
      </c>
      <c r="H1169" s="4" t="s">
        <v>1586</v>
      </c>
    </row>
    <row r="1170" spans="1:8" ht="16.5" outlineLevel="1">
      <c r="B1170" s="1626" t="s">
        <v>1587</v>
      </c>
      <c r="C1170" s="14" t="s">
        <v>558</v>
      </c>
      <c r="D1170" s="41">
        <v>2</v>
      </c>
      <c r="E1170" s="167" t="s">
        <v>1589</v>
      </c>
      <c r="F1170" s="157">
        <f>mason</f>
        <v>1330</v>
      </c>
      <c r="G1170" s="157">
        <f>FLOOR(D1170*F1170,0.01)</f>
        <v>2660</v>
      </c>
      <c r="H1170" s="162"/>
    </row>
    <row r="1171" spans="1:8" ht="20.100000000000001" customHeight="1" outlineLevel="1">
      <c r="B1171" s="1635"/>
      <c r="C1171" s="12" t="s">
        <v>1530</v>
      </c>
      <c r="D1171" s="42">
        <v>3</v>
      </c>
      <c r="E1171" s="168" t="s">
        <v>1589</v>
      </c>
      <c r="F1171" s="158">
        <f>'update Rate'!O5</f>
        <v>1000</v>
      </c>
      <c r="G1171" s="160">
        <f>FLOOR(D1171*F1171,0.01)</f>
        <v>3000</v>
      </c>
      <c r="H1171" s="164">
        <f>SUM(G1170+G1171)</f>
        <v>5660</v>
      </c>
    </row>
    <row r="1172" spans="1:8" ht="21.75" customHeight="1" outlineLevel="1">
      <c r="B1172" s="1627" t="s">
        <v>2185</v>
      </c>
      <c r="C1172" s="11" t="s">
        <v>3581</v>
      </c>
      <c r="D1172" s="41">
        <v>12</v>
      </c>
      <c r="E1172" s="167" t="s">
        <v>2994</v>
      </c>
      <c r="F1172" s="159">
        <f>'update Rate'!O107</f>
        <v>377.40499999999997</v>
      </c>
      <c r="G1172" s="159">
        <f>FLOOR(D1172*F1172,0.01)</f>
        <v>4528.8599999999997</v>
      </c>
      <c r="H1172" s="162"/>
    </row>
    <row r="1173" spans="1:8" ht="20.100000000000001" customHeight="1" outlineLevel="1">
      <c r="B1173" s="1629"/>
      <c r="C1173" s="15" t="s">
        <v>2345</v>
      </c>
      <c r="D1173" s="15" t="s">
        <v>2993</v>
      </c>
      <c r="E1173" s="168" t="s">
        <v>2995</v>
      </c>
      <c r="F1173" s="168" t="s">
        <v>2995</v>
      </c>
      <c r="G1173" s="160">
        <v>70</v>
      </c>
      <c r="H1173" s="164">
        <f>SUM(G1172:G1173)</f>
        <v>4598.8599999999997</v>
      </c>
    </row>
    <row r="1174" spans="1:8" ht="20.100000000000001" customHeight="1" outlineLevel="1">
      <c r="B1174" s="1" t="s">
        <v>1426</v>
      </c>
      <c r="F1174" s="1" t="s">
        <v>1590</v>
      </c>
      <c r="G1174" s="40"/>
      <c r="H1174" s="160">
        <f>SUM(H1171:H1173)</f>
        <v>10258.86</v>
      </c>
    </row>
    <row r="1175" spans="1:8" ht="15.75" outlineLevel="1">
      <c r="B1175" s="145">
        <f>+H1176</f>
        <v>11797.68</v>
      </c>
      <c r="C1175" s="27" t="s">
        <v>3197</v>
      </c>
      <c r="D1175" s="7">
        <f>INT(B1175/B1176*100)/100</f>
        <v>1179.76</v>
      </c>
      <c r="E1175" s="1" t="s">
        <v>3198</v>
      </c>
      <c r="F1175" s="1" t="s">
        <v>1571</v>
      </c>
      <c r="G1175" s="40"/>
      <c r="H1175" s="99">
        <f>FLOOR(H1174*0.15,0.01)</f>
        <v>1538.82</v>
      </c>
    </row>
    <row r="1176" spans="1:8" ht="15.75" outlineLevel="1">
      <c r="A1176"/>
      <c r="B1176" s="169">
        <v>10</v>
      </c>
      <c r="F1176" s="1" t="s">
        <v>1593</v>
      </c>
      <c r="G1176" s="40"/>
      <c r="H1176" s="6">
        <f>SUM(H1174:H1175)</f>
        <v>11797.68</v>
      </c>
    </row>
    <row r="1177" spans="1:8" outlineLevel="1">
      <c r="A1177" s="262">
        <f>A1167+1</f>
        <v>84</v>
      </c>
      <c r="B1177" s="106" t="s">
        <v>1592</v>
      </c>
    </row>
    <row r="1178" spans="1:8" outlineLevel="1">
      <c r="B1178" s="145">
        <f>+H1176</f>
        <v>11797.68</v>
      </c>
      <c r="C1178" s="27" t="s">
        <v>3197</v>
      </c>
      <c r="D1178" s="7">
        <f>INT(B1178/B1179*100)/100</f>
        <v>1966.28</v>
      </c>
      <c r="E1178" s="1" t="s">
        <v>3198</v>
      </c>
    </row>
    <row r="1179" spans="1:8" outlineLevel="1">
      <c r="B1179" s="169">
        <v>6</v>
      </c>
    </row>
    <row r="1180" spans="1:8" outlineLevel="1">
      <c r="A1180" s="106" t="s">
        <v>2941</v>
      </c>
      <c r="D1180" s="156" t="s">
        <v>1054</v>
      </c>
    </row>
    <row r="1181" spans="1:8" outlineLevel="1">
      <c r="A1181" s="262">
        <f>A1177+1</f>
        <v>85</v>
      </c>
    </row>
    <row r="1182" spans="1:8" ht="19.5" outlineLevel="1">
      <c r="A1182" s="588" t="s">
        <v>3595</v>
      </c>
      <c r="B1182" s="1588" t="s">
        <v>3587</v>
      </c>
      <c r="C1182" s="1567"/>
      <c r="D1182" s="1567"/>
      <c r="E1182" s="1567"/>
      <c r="F1182" s="1567"/>
      <c r="G1182" s="1567"/>
      <c r="H1182" s="1567"/>
    </row>
    <row r="1183" spans="1:8" ht="19.5" outlineLevel="1">
      <c r="A1183" s="90"/>
      <c r="B1183" s="1567" t="s">
        <v>3588</v>
      </c>
      <c r="C1183" s="1567"/>
      <c r="D1183" s="1567"/>
      <c r="E1183" s="1567"/>
      <c r="F1183" s="1567"/>
      <c r="G1183" s="1567"/>
      <c r="H1183" s="1567"/>
    </row>
    <row r="1184" spans="1:8" outlineLevel="1">
      <c r="A1184" s="3"/>
      <c r="B1184" s="1568" t="s">
        <v>601</v>
      </c>
      <c r="C1184" s="1568"/>
      <c r="D1184" s="1568"/>
      <c r="E1184" s="1568"/>
      <c r="F1184" s="1568"/>
      <c r="G1184" s="1568"/>
      <c r="H1184" s="1568"/>
    </row>
    <row r="1185" spans="1:8" ht="31.5" outlineLevel="1">
      <c r="B1185" s="68" t="s">
        <v>3156</v>
      </c>
      <c r="C1185" s="68" t="s">
        <v>3157</v>
      </c>
      <c r="D1185" s="68" t="s">
        <v>3158</v>
      </c>
      <c r="E1185" s="68" t="s">
        <v>3159</v>
      </c>
      <c r="F1185" s="68" t="s">
        <v>3160</v>
      </c>
      <c r="G1185" s="68" t="s">
        <v>3161</v>
      </c>
      <c r="H1185" s="68" t="s">
        <v>1586</v>
      </c>
    </row>
    <row r="1186" spans="1:8" ht="17.25" outlineLevel="1">
      <c r="B1186" s="1562" t="s">
        <v>1587</v>
      </c>
      <c r="C1186" s="58" t="s">
        <v>558</v>
      </c>
      <c r="D1186" s="41">
        <v>1.75</v>
      </c>
      <c r="E1186" s="55" t="s">
        <v>1589</v>
      </c>
      <c r="F1186" s="157">
        <f>'update Rate'!O6</f>
        <v>1330</v>
      </c>
      <c r="G1186" s="107">
        <f t="shared" ref="G1186:G1191" si="43">FLOOR(D1186*F1186,0.01)</f>
        <v>2327.5</v>
      </c>
      <c r="H1186" s="108"/>
    </row>
    <row r="1187" spans="1:8" ht="18" customHeight="1" outlineLevel="1">
      <c r="B1187" s="1563"/>
      <c r="C1187" s="56" t="s">
        <v>1530</v>
      </c>
      <c r="D1187" s="43">
        <v>2</v>
      </c>
      <c r="E1187" s="56" t="s">
        <v>1589</v>
      </c>
      <c r="F1187" s="160">
        <f>'update Rate'!O5</f>
        <v>1000</v>
      </c>
      <c r="G1187" s="63">
        <f t="shared" si="43"/>
        <v>2000</v>
      </c>
      <c r="H1187" s="123">
        <f>SUM(G1186+G1187)</f>
        <v>4327.5</v>
      </c>
    </row>
    <row r="1188" spans="1:8" ht="18" outlineLevel="1">
      <c r="B1188" s="1565" t="s">
        <v>2185</v>
      </c>
      <c r="C1188" s="189" t="s">
        <v>3589</v>
      </c>
      <c r="D1188" s="194">
        <v>13.5</v>
      </c>
      <c r="E1188" s="53" t="s">
        <v>2994</v>
      </c>
      <c r="F1188" s="109">
        <f>FLOOR('update Rate'!O99*0.5,0.01)</f>
        <v>272.19</v>
      </c>
      <c r="G1188" s="109">
        <f t="shared" si="43"/>
        <v>3674.56</v>
      </c>
      <c r="H1188" s="121"/>
    </row>
    <row r="1189" spans="1:8" ht="17.25" outlineLevel="1">
      <c r="B1189" s="1565"/>
      <c r="C1189" s="189" t="s">
        <v>3590</v>
      </c>
      <c r="D1189" s="194">
        <v>32</v>
      </c>
      <c r="E1189" s="53" t="s">
        <v>1526</v>
      </c>
      <c r="F1189" s="608">
        <v>81.540000000000006</v>
      </c>
      <c r="G1189" s="109">
        <f t="shared" si="43"/>
        <v>2609.2800000000002</v>
      </c>
      <c r="H1189" s="121"/>
    </row>
    <row r="1190" spans="1:8" ht="17.25" outlineLevel="1">
      <c r="B1190" s="1565"/>
      <c r="C1190" s="189" t="s">
        <v>3591</v>
      </c>
      <c r="D1190" s="194">
        <v>48</v>
      </c>
      <c r="E1190" s="53" t="s">
        <v>1526</v>
      </c>
      <c r="F1190" s="109">
        <f>'update Rate'!O132</f>
        <v>3</v>
      </c>
      <c r="G1190" s="109">
        <f t="shared" si="43"/>
        <v>144</v>
      </c>
      <c r="H1190" s="121"/>
    </row>
    <row r="1191" spans="1:8" ht="17.25" outlineLevel="1">
      <c r="B1191" s="1566"/>
      <c r="C1191" s="78" t="s">
        <v>3592</v>
      </c>
      <c r="D1191" s="43">
        <v>48</v>
      </c>
      <c r="E1191" s="56" t="s">
        <v>1526</v>
      </c>
      <c r="F1191" s="63">
        <f>'update Rate'!O131</f>
        <v>13.928571428571429</v>
      </c>
      <c r="G1191" s="63">
        <f t="shared" si="43"/>
        <v>668.57</v>
      </c>
      <c r="H1191" s="164">
        <f>SUM(G1188:G1191)</f>
        <v>7096.41</v>
      </c>
    </row>
    <row r="1192" spans="1:8" ht="15.75" outlineLevel="1">
      <c r="B1192" s="1" t="s">
        <v>1426</v>
      </c>
      <c r="F1192" s="40" t="s">
        <v>1590</v>
      </c>
      <c r="G1192" s="92"/>
      <c r="H1192" s="63">
        <f>SUM(H1187:H1191)</f>
        <v>11423.91</v>
      </c>
    </row>
    <row r="1193" spans="1:8" ht="15.75" outlineLevel="1">
      <c r="B1193" s="140">
        <f>+H1194</f>
        <v>13137.49</v>
      </c>
      <c r="C1193" s="27" t="s">
        <v>3197</v>
      </c>
      <c r="D1193" s="99">
        <f>INT(B1193/B1194*100)/100</f>
        <v>1313.74</v>
      </c>
      <c r="E1193" s="1" t="s">
        <v>3198</v>
      </c>
      <c r="F1193" s="40" t="s">
        <v>1571</v>
      </c>
      <c r="G1193" s="92"/>
      <c r="H1193" s="99">
        <f>FLOOR(H1192*0.15,0.01)</f>
        <v>1713.58</v>
      </c>
    </row>
    <row r="1194" spans="1:8" ht="17.25" outlineLevel="1">
      <c r="A1194"/>
      <c r="B1194" s="143">
        <v>10</v>
      </c>
      <c r="F1194" s="40" t="s">
        <v>1593</v>
      </c>
      <c r="G1194" s="40"/>
      <c r="H1194" s="99">
        <f>SUM(H1192:H1193)</f>
        <v>13137.49</v>
      </c>
    </row>
    <row r="1195" spans="1:8" outlineLevel="1">
      <c r="A1195" s="262">
        <f>A1181+1</f>
        <v>86</v>
      </c>
      <c r="B1195" s="144" t="s">
        <v>1592</v>
      </c>
    </row>
    <row r="1196" spans="1:8" outlineLevel="1">
      <c r="B1196" s="145">
        <f>+H1194</f>
        <v>13137.49</v>
      </c>
      <c r="C1196" s="27" t="s">
        <v>3197</v>
      </c>
      <c r="D1196" s="7">
        <f>INT(B1196/B1197*100)/100</f>
        <v>2189.58</v>
      </c>
      <c r="E1196" s="1" t="s">
        <v>3198</v>
      </c>
    </row>
    <row r="1197" spans="1:8" ht="19.5" customHeight="1" outlineLevel="1">
      <c r="B1197" s="146">
        <v>6</v>
      </c>
    </row>
    <row r="1198" spans="1:8" outlineLevel="1">
      <c r="A1198" s="242" t="s">
        <v>2942</v>
      </c>
    </row>
    <row r="1199" spans="1:8" ht="20.100000000000001" customHeight="1" outlineLevel="1">
      <c r="A1199" s="242"/>
    </row>
    <row r="1200" spans="1:8" outlineLevel="1">
      <c r="A1200" s="262">
        <f>A1195+1</f>
        <v>87</v>
      </c>
    </row>
    <row r="1201" spans="1:8" ht="19.5" outlineLevel="1">
      <c r="A1201" s="588" t="s">
        <v>3828</v>
      </c>
      <c r="B1201" s="1588" t="s">
        <v>3593</v>
      </c>
      <c r="C1201" s="1567"/>
      <c r="D1201" s="1567"/>
      <c r="E1201" s="1567"/>
      <c r="F1201" s="1567"/>
      <c r="G1201" s="1567"/>
      <c r="H1201" s="1567"/>
    </row>
    <row r="1202" spans="1:8" ht="19.5" outlineLevel="1">
      <c r="A1202" s="90"/>
      <c r="B1202" s="1567" t="s">
        <v>3588</v>
      </c>
      <c r="C1202" s="1567"/>
      <c r="D1202" s="1567"/>
      <c r="E1202" s="1567"/>
      <c r="F1202" s="1567"/>
      <c r="G1202" s="1567"/>
      <c r="H1202" s="1567"/>
    </row>
    <row r="1203" spans="1:8" outlineLevel="1">
      <c r="A1203" s="3"/>
      <c r="B1203" s="1568" t="s">
        <v>601</v>
      </c>
      <c r="C1203" s="1568"/>
      <c r="D1203" s="1568"/>
      <c r="E1203" s="1568"/>
      <c r="F1203" s="1568"/>
      <c r="G1203" s="1568"/>
      <c r="H1203" s="1568"/>
    </row>
    <row r="1204" spans="1:8" ht="31.5" outlineLevel="1">
      <c r="B1204" s="68" t="s">
        <v>3156</v>
      </c>
      <c r="C1204" s="68" t="s">
        <v>3157</v>
      </c>
      <c r="D1204" s="68" t="s">
        <v>3158</v>
      </c>
      <c r="E1204" s="68" t="s">
        <v>3159</v>
      </c>
      <c r="F1204" s="68" t="s">
        <v>3160</v>
      </c>
      <c r="G1204" s="68" t="s">
        <v>3161</v>
      </c>
      <c r="H1204" s="68" t="s">
        <v>1586</v>
      </c>
    </row>
    <row r="1205" spans="1:8" ht="17.25" outlineLevel="1">
      <c r="B1205" s="1562" t="s">
        <v>1587</v>
      </c>
      <c r="C1205" s="58" t="s">
        <v>558</v>
      </c>
      <c r="D1205" s="41">
        <v>1.75</v>
      </c>
      <c r="E1205" s="55" t="s">
        <v>1589</v>
      </c>
      <c r="F1205" s="157">
        <f>'update Rate'!O6</f>
        <v>1330</v>
      </c>
      <c r="G1205" s="107">
        <f t="shared" ref="G1205:G1210" si="44">FLOOR(D1205*F1205,0.01)</f>
        <v>2327.5</v>
      </c>
      <c r="H1205" s="108"/>
    </row>
    <row r="1206" spans="1:8" ht="18" customHeight="1" outlineLevel="1">
      <c r="B1206" s="1563"/>
      <c r="C1206" s="56" t="s">
        <v>1530</v>
      </c>
      <c r="D1206" s="43">
        <v>2</v>
      </c>
      <c r="E1206" s="56" t="s">
        <v>1589</v>
      </c>
      <c r="F1206" s="160">
        <f>'update Rate'!O5</f>
        <v>1000</v>
      </c>
      <c r="G1206" s="63">
        <f t="shared" si="44"/>
        <v>2000</v>
      </c>
      <c r="H1206" s="123">
        <f>SUM(G1205+G1206)</f>
        <v>4327.5</v>
      </c>
    </row>
    <row r="1207" spans="1:8" ht="18" outlineLevel="1">
      <c r="B1207" s="1565" t="s">
        <v>2185</v>
      </c>
      <c r="C1207" s="189" t="s">
        <v>3594</v>
      </c>
      <c r="D1207" s="194">
        <v>13.5</v>
      </c>
      <c r="E1207" s="53" t="s">
        <v>2994</v>
      </c>
      <c r="F1207" s="109">
        <f>FLOOR('update Rate'!O106*0.5,0.01)</f>
        <v>309.51</v>
      </c>
      <c r="G1207" s="109">
        <f t="shared" si="44"/>
        <v>4178.38</v>
      </c>
      <c r="H1207" s="121"/>
    </row>
    <row r="1208" spans="1:8" ht="17.25" outlineLevel="1">
      <c r="B1208" s="1565"/>
      <c r="C1208" s="189" t="s">
        <v>3590</v>
      </c>
      <c r="D1208" s="194">
        <v>32</v>
      </c>
      <c r="E1208" s="53" t="s">
        <v>1526</v>
      </c>
      <c r="F1208" s="109">
        <f>+F1189</f>
        <v>81.540000000000006</v>
      </c>
      <c r="G1208" s="109">
        <f t="shared" si="44"/>
        <v>2609.2800000000002</v>
      </c>
      <c r="H1208" s="121"/>
    </row>
    <row r="1209" spans="1:8" ht="17.25" outlineLevel="1">
      <c r="B1209" s="1565"/>
      <c r="C1209" s="189" t="s">
        <v>3591</v>
      </c>
      <c r="D1209" s="194">
        <v>48</v>
      </c>
      <c r="E1209" s="53" t="s">
        <v>1526</v>
      </c>
      <c r="F1209" s="109">
        <f>'update Rate'!O132</f>
        <v>3</v>
      </c>
      <c r="G1209" s="109">
        <f t="shared" si="44"/>
        <v>144</v>
      </c>
      <c r="H1209" s="121"/>
    </row>
    <row r="1210" spans="1:8" ht="17.25" outlineLevel="1">
      <c r="B1210" s="1566"/>
      <c r="C1210" s="78" t="s">
        <v>3592</v>
      </c>
      <c r="D1210" s="43">
        <v>48</v>
      </c>
      <c r="E1210" s="56" t="s">
        <v>1526</v>
      </c>
      <c r="F1210" s="63">
        <f>'update Rate'!O131</f>
        <v>13.928571428571429</v>
      </c>
      <c r="G1210" s="63">
        <f t="shared" si="44"/>
        <v>668.57</v>
      </c>
      <c r="H1210" s="164">
        <f>SUM(G1207:G1210)</f>
        <v>7600.23</v>
      </c>
    </row>
    <row r="1211" spans="1:8" ht="15.75" outlineLevel="1">
      <c r="B1211" s="1" t="s">
        <v>1426</v>
      </c>
      <c r="F1211" s="40" t="s">
        <v>1590</v>
      </c>
      <c r="G1211" s="92"/>
      <c r="H1211" s="63">
        <f>SUM(H1206:H1210)</f>
        <v>11927.73</v>
      </c>
    </row>
    <row r="1212" spans="1:8" ht="15.75" outlineLevel="1">
      <c r="B1212" s="140">
        <f>+H1213</f>
        <v>13716.88</v>
      </c>
      <c r="C1212" s="27" t="s">
        <v>3197</v>
      </c>
      <c r="D1212" s="99">
        <f>INT(B1212/B1213*100)/100</f>
        <v>1371.68</v>
      </c>
      <c r="E1212" s="1" t="s">
        <v>3198</v>
      </c>
      <c r="F1212" s="40" t="s">
        <v>1571</v>
      </c>
      <c r="G1212" s="92"/>
      <c r="H1212" s="99">
        <f>FLOOR(H1211*0.15,0.01)</f>
        <v>1789.15</v>
      </c>
    </row>
    <row r="1213" spans="1:8" ht="17.25" outlineLevel="1">
      <c r="A1213"/>
      <c r="B1213" s="143">
        <v>10</v>
      </c>
      <c r="F1213" s="40" t="s">
        <v>1593</v>
      </c>
      <c r="G1213" s="40"/>
      <c r="H1213" s="99">
        <f>SUM(H1211:H1212)</f>
        <v>13716.88</v>
      </c>
    </row>
    <row r="1214" spans="1:8" outlineLevel="1">
      <c r="A1214" s="262">
        <f>A1200+1</f>
        <v>88</v>
      </c>
      <c r="B1214" s="144" t="s">
        <v>1592</v>
      </c>
    </row>
    <row r="1215" spans="1:8" outlineLevel="1">
      <c r="B1215" s="145">
        <f>+H1213</f>
        <v>13716.88</v>
      </c>
      <c r="C1215" s="27" t="s">
        <v>3197</v>
      </c>
      <c r="D1215" s="7">
        <f>INT(B1215/B1216*100)/100</f>
        <v>2286.14</v>
      </c>
      <c r="E1215" s="1" t="s">
        <v>3198</v>
      </c>
    </row>
    <row r="1216" spans="1:8" ht="19.5" customHeight="1" outlineLevel="1">
      <c r="B1216" s="146">
        <v>6</v>
      </c>
    </row>
    <row r="1217" spans="1:8" outlineLevel="1">
      <c r="A1217" s="242" t="s">
        <v>2942</v>
      </c>
    </row>
    <row r="1218" spans="1:8" ht="19.5" outlineLevel="1">
      <c r="A1218" s="262">
        <f>A1214+1</f>
        <v>89</v>
      </c>
      <c r="B1218" s="1588" t="s">
        <v>3346</v>
      </c>
      <c r="C1218" s="1567"/>
      <c r="D1218" s="1567"/>
      <c r="E1218" s="1567"/>
      <c r="F1218" s="1567"/>
      <c r="G1218" s="1567"/>
      <c r="H1218" s="1567"/>
    </row>
    <row r="1219" spans="1:8" ht="15.75" outlineLevel="1">
      <c r="A1219" s="588" t="s">
        <v>4037</v>
      </c>
      <c r="B1219" s="1560" t="s">
        <v>2610</v>
      </c>
      <c r="C1219" s="1561"/>
      <c r="D1219" s="1561"/>
      <c r="E1219" s="1561"/>
      <c r="F1219" s="1561"/>
      <c r="G1219" s="1561"/>
      <c r="H1219" s="1561"/>
    </row>
    <row r="1220" spans="1:8" ht="31.5" outlineLevel="1">
      <c r="B1220" s="68" t="s">
        <v>3156</v>
      </c>
      <c r="C1220" s="68" t="s">
        <v>3157</v>
      </c>
      <c r="D1220" s="68" t="s">
        <v>3158</v>
      </c>
      <c r="E1220" s="68" t="s">
        <v>3159</v>
      </c>
      <c r="F1220" s="68" t="s">
        <v>3160</v>
      </c>
      <c r="G1220" s="68" t="s">
        <v>3161</v>
      </c>
      <c r="H1220" s="68" t="s">
        <v>1586</v>
      </c>
    </row>
    <row r="1221" spans="1:8" ht="17.25" outlineLevel="1">
      <c r="B1221" s="1562" t="s">
        <v>1587</v>
      </c>
      <c r="C1221" s="58" t="s">
        <v>558</v>
      </c>
      <c r="D1221" s="41">
        <v>0.5</v>
      </c>
      <c r="E1221" s="55" t="s">
        <v>1589</v>
      </c>
      <c r="F1221" s="107">
        <f>'update Rate'!O6</f>
        <v>1330</v>
      </c>
      <c r="G1221" s="107">
        <f>FLOOR(D1221*F1221,0.01)</f>
        <v>665</v>
      </c>
      <c r="H1221" s="108"/>
    </row>
    <row r="1222" spans="1:8" ht="18" customHeight="1" outlineLevel="1">
      <c r="B1222" s="1563"/>
      <c r="C1222" s="53" t="s">
        <v>1530</v>
      </c>
      <c r="D1222" s="43">
        <v>1.5</v>
      </c>
      <c r="E1222" s="56" t="s">
        <v>1589</v>
      </c>
      <c r="F1222" s="109">
        <f>'update Rate'!O5</f>
        <v>1000</v>
      </c>
      <c r="G1222" s="109">
        <f>FLOOR(D1222*F1222,0.01)</f>
        <v>1500</v>
      </c>
      <c r="H1222" s="121">
        <f>SUM(G1221+G1222)</f>
        <v>2165</v>
      </c>
    </row>
    <row r="1223" spans="1:8" ht="3.75" customHeight="1" outlineLevel="1">
      <c r="B1223" s="1564" t="s">
        <v>2185</v>
      </c>
      <c r="C1223" s="55"/>
      <c r="D1223" s="50"/>
      <c r="E1223" s="53"/>
      <c r="F1223" s="41"/>
      <c r="G1223" s="41"/>
      <c r="H1223" s="84"/>
    </row>
    <row r="1224" spans="1:8" ht="18" customHeight="1" outlineLevel="1">
      <c r="B1224" s="1565"/>
      <c r="C1224" s="53" t="s">
        <v>3192</v>
      </c>
      <c r="D1224" s="42">
        <f>FLOOR(10/(0.19*0.3)*1.05,1)</f>
        <v>184</v>
      </c>
      <c r="E1224" s="53" t="s">
        <v>749</v>
      </c>
      <c r="F1224" s="109">
        <f>'update Rate'!$O$134</f>
        <v>20</v>
      </c>
      <c r="G1224" s="109">
        <f>FLOOR(D1224*F1224,0.01)</f>
        <v>3680</v>
      </c>
      <c r="H1224" s="121"/>
    </row>
    <row r="1225" spans="1:8" ht="18" customHeight="1" outlineLevel="1">
      <c r="B1225" s="1566"/>
      <c r="C1225" s="753" t="s">
        <v>4316</v>
      </c>
      <c r="D1225" s="245"/>
      <c r="E1225" s="62"/>
      <c r="F1225" s="63"/>
      <c r="G1225" s="63"/>
      <c r="H1225" s="123">
        <f>SUM(G1224)</f>
        <v>3680</v>
      </c>
    </row>
    <row r="1226" spans="1:8" ht="18" customHeight="1" outlineLevel="1">
      <c r="F1226" s="40" t="s">
        <v>1590</v>
      </c>
      <c r="G1226" s="92"/>
      <c r="H1226" s="63">
        <f>SUM(H1222:H1225)</f>
        <v>5845</v>
      </c>
    </row>
    <row r="1227" spans="1:8" ht="18" customHeight="1" outlineLevel="1">
      <c r="B1227" s="3" t="s">
        <v>1592</v>
      </c>
      <c r="F1227" s="40" t="s">
        <v>1571</v>
      </c>
      <c r="G1227" s="92"/>
      <c r="H1227" s="99">
        <f>FLOOR(H1226*0.15,0.01)</f>
        <v>876.75</v>
      </c>
    </row>
    <row r="1228" spans="1:8" ht="15.75" outlineLevel="1">
      <c r="A1228"/>
      <c r="B1228" s="140">
        <f>+H1228</f>
        <v>6721.75</v>
      </c>
      <c r="C1228" s="27" t="s">
        <v>4340</v>
      </c>
      <c r="D1228" s="99">
        <f>INT(B1228/B1229*100)/100</f>
        <v>672.17</v>
      </c>
      <c r="E1228" s="1" t="s">
        <v>3198</v>
      </c>
      <c r="F1228" s="40" t="s">
        <v>1593</v>
      </c>
      <c r="G1228" s="40"/>
      <c r="H1228" s="99">
        <f>SUM(H1226:H1227)</f>
        <v>6721.75</v>
      </c>
    </row>
    <row r="1229" spans="1:8" ht="20.100000000000001" customHeight="1">
      <c r="A1229" s="27"/>
      <c r="B1229" s="117">
        <v>10</v>
      </c>
      <c r="F1229" s="40"/>
      <c r="G1229" s="40"/>
      <c r="H1229" s="88"/>
    </row>
    <row r="1230" spans="1:8" ht="20.100000000000001" customHeight="1">
      <c r="A1230" s="754"/>
      <c r="B1230" s="761" t="s">
        <v>4317</v>
      </c>
      <c r="C1230" s="755"/>
      <c r="F1230" s="40"/>
      <c r="G1230" s="40"/>
      <c r="H1230" s="88"/>
    </row>
    <row r="1232" spans="1:8" ht="19.5">
      <c r="A1232" s="262">
        <f>+A1218+1</f>
        <v>90</v>
      </c>
      <c r="B1232" s="1588" t="s">
        <v>3347</v>
      </c>
      <c r="C1232" s="1567"/>
      <c r="D1232" s="1567"/>
      <c r="E1232" s="1567"/>
      <c r="F1232" s="1567"/>
      <c r="G1232" s="1567"/>
      <c r="H1232" s="1567"/>
    </row>
    <row r="1233" spans="1:8" ht="15.75">
      <c r="A1233" s="588" t="s">
        <v>4038</v>
      </c>
      <c r="B1233" s="1560" t="s">
        <v>2463</v>
      </c>
      <c r="C1233" s="1561"/>
      <c r="D1233" s="1561"/>
      <c r="E1233" s="1561"/>
      <c r="F1233" s="1561"/>
      <c r="G1233" s="1561"/>
      <c r="H1233" s="1561"/>
    </row>
    <row r="1234" spans="1:8" ht="31.5">
      <c r="B1234" s="68" t="s">
        <v>3156</v>
      </c>
      <c r="C1234" s="68" t="s">
        <v>3157</v>
      </c>
      <c r="D1234" s="68" t="s">
        <v>3158</v>
      </c>
      <c r="E1234" s="68" t="s">
        <v>3159</v>
      </c>
      <c r="F1234" s="68" t="s">
        <v>3160</v>
      </c>
      <c r="G1234" s="68" t="s">
        <v>3161</v>
      </c>
      <c r="H1234" s="68" t="s">
        <v>1586</v>
      </c>
    </row>
    <row r="1235" spans="1:8" ht="17.25">
      <c r="B1235" s="1562" t="s">
        <v>1587</v>
      </c>
      <c r="C1235" s="58" t="s">
        <v>558</v>
      </c>
      <c r="D1235" s="48">
        <v>0.5</v>
      </c>
      <c r="E1235" s="55" t="s">
        <v>1589</v>
      </c>
      <c r="F1235" s="107">
        <f>'update Rate'!O6</f>
        <v>1330</v>
      </c>
      <c r="G1235" s="107">
        <f>FLOOR(D1235*F1235,0.01)</f>
        <v>665</v>
      </c>
      <c r="H1235" s="108"/>
    </row>
    <row r="1236" spans="1:8" ht="18" customHeight="1">
      <c r="B1236" s="1563"/>
      <c r="C1236" s="53" t="s">
        <v>1530</v>
      </c>
      <c r="D1236" s="47">
        <v>0.5</v>
      </c>
      <c r="E1236" s="56" t="s">
        <v>1589</v>
      </c>
      <c r="F1236" s="109">
        <f>'update Rate'!O5</f>
        <v>1000</v>
      </c>
      <c r="G1236" s="109">
        <f>FLOOR(D1236*F1236,0.01)</f>
        <v>500</v>
      </c>
      <c r="H1236" s="121">
        <f>SUM(G1235+G1236)</f>
        <v>1165</v>
      </c>
    </row>
    <row r="1237" spans="1:8" ht="18" customHeight="1">
      <c r="B1237" s="1564" t="s">
        <v>2185</v>
      </c>
      <c r="C1237" s="55"/>
      <c r="D1237" s="50"/>
      <c r="E1237" s="53"/>
      <c r="F1237" s="110"/>
      <c r="G1237" s="41"/>
      <c r="H1237" s="84"/>
    </row>
    <row r="1238" spans="1:8" ht="18" customHeight="1">
      <c r="B1238" s="1565"/>
      <c r="C1238" s="53" t="s">
        <v>3193</v>
      </c>
      <c r="D1238" s="50">
        <v>80</v>
      </c>
      <c r="E1238" s="53" t="s">
        <v>749</v>
      </c>
      <c r="F1238" s="109">
        <f>'update Rate'!$O$137</f>
        <v>36</v>
      </c>
      <c r="G1238" s="109">
        <f>FLOOR(D1238*F1238,0.01)</f>
        <v>2880</v>
      </c>
      <c r="H1238" s="121"/>
    </row>
    <row r="1239" spans="1:8" ht="18" customHeight="1">
      <c r="B1239" s="1566"/>
      <c r="C1239" s="62"/>
      <c r="D1239" s="245"/>
      <c r="E1239" s="62"/>
      <c r="F1239" s="63"/>
      <c r="G1239" s="63"/>
      <c r="H1239" s="123">
        <f>SUM(G1238)</f>
        <v>2880</v>
      </c>
    </row>
    <row r="1240" spans="1:8" ht="18" customHeight="1">
      <c r="F1240" s="40" t="s">
        <v>1590</v>
      </c>
      <c r="G1240" s="92"/>
      <c r="H1240" s="63">
        <f>SUM(H1236:H1239)</f>
        <v>4045</v>
      </c>
    </row>
    <row r="1241" spans="1:8" ht="18" customHeight="1">
      <c r="B1241" s="3" t="s">
        <v>1426</v>
      </c>
      <c r="F1241" s="40" t="s">
        <v>1571</v>
      </c>
      <c r="G1241" s="92"/>
      <c r="H1241" s="99">
        <f>FLOOR(H1240*0.15,0.01)</f>
        <v>606.75</v>
      </c>
    </row>
    <row r="1242" spans="1:8" ht="15.75">
      <c r="A1242"/>
      <c r="B1242" s="140">
        <f>+H1242</f>
        <v>4651.75</v>
      </c>
      <c r="C1242" s="27" t="s">
        <v>4340</v>
      </c>
      <c r="D1242" s="99">
        <f>INT(B1242/B1243*100)/100</f>
        <v>465.17</v>
      </c>
      <c r="E1242" s="1" t="s">
        <v>3198</v>
      </c>
      <c r="F1242" s="40" t="s">
        <v>1593</v>
      </c>
      <c r="G1242" s="40"/>
      <c r="H1242" s="99">
        <f>SUM(H1240:H1241)</f>
        <v>4651.75</v>
      </c>
    </row>
    <row r="1243" spans="1:8">
      <c r="B1243" s="117">
        <v>10</v>
      </c>
    </row>
    <row r="1244" spans="1:8">
      <c r="B1244" s="117"/>
    </row>
    <row r="1245" spans="1:8" ht="19.5">
      <c r="A1245" s="138">
        <f>+A1232+1</f>
        <v>91</v>
      </c>
      <c r="B1245" s="1567" t="s">
        <v>3598</v>
      </c>
      <c r="C1245" s="1567"/>
      <c r="D1245" s="1567"/>
      <c r="E1245" s="1567"/>
      <c r="F1245" s="1567"/>
      <c r="G1245" s="1567"/>
      <c r="H1245" s="1567"/>
    </row>
    <row r="1246" spans="1:8" ht="19.5">
      <c r="A1246" s="588" t="s">
        <v>3596</v>
      </c>
      <c r="B1246" s="1584"/>
      <c r="C1246" s="1567"/>
      <c r="D1246" s="1567"/>
      <c r="E1246" s="1567"/>
      <c r="F1246" s="1567"/>
      <c r="G1246" s="1567"/>
      <c r="H1246" s="1567"/>
    </row>
    <row r="1247" spans="1:8">
      <c r="B1247" s="1568" t="s">
        <v>1479</v>
      </c>
      <c r="C1247" s="1568"/>
      <c r="D1247" s="1568"/>
      <c r="E1247" s="1568"/>
      <c r="F1247" s="1568"/>
      <c r="G1247" s="1568"/>
      <c r="H1247" s="1568"/>
    </row>
    <row r="1248" spans="1:8" ht="31.5">
      <c r="B1248" s="68" t="s">
        <v>3156</v>
      </c>
      <c r="C1248" s="68" t="s">
        <v>3157</v>
      </c>
      <c r="D1248" s="68" t="s">
        <v>3158</v>
      </c>
      <c r="E1248" s="68" t="s">
        <v>3159</v>
      </c>
      <c r="F1248" s="68" t="s">
        <v>3160</v>
      </c>
      <c r="G1248" s="68" t="s">
        <v>3161</v>
      </c>
      <c r="H1248" s="68" t="s">
        <v>1586</v>
      </c>
    </row>
    <row r="1249" spans="1:8" ht="17.25">
      <c r="B1249" s="58" t="s">
        <v>1587</v>
      </c>
      <c r="C1249" s="58" t="s">
        <v>2733</v>
      </c>
      <c r="D1249" s="41">
        <v>1.1000000000000001</v>
      </c>
      <c r="E1249" s="55" t="s">
        <v>1589</v>
      </c>
      <c r="F1249" s="107">
        <f>mason</f>
        <v>1330</v>
      </c>
      <c r="G1249" s="107">
        <f t="shared" ref="G1249:G1254" si="45">FLOOR(D1249*F1249,0.01)</f>
        <v>1463</v>
      </c>
      <c r="H1249" s="107"/>
    </row>
    <row r="1250" spans="1:8" ht="17.25">
      <c r="B1250" s="62"/>
      <c r="C1250" s="53" t="s">
        <v>2048</v>
      </c>
      <c r="D1250" s="42">
        <v>1.25</v>
      </c>
      <c r="E1250" s="53" t="s">
        <v>1589</v>
      </c>
      <c r="F1250" s="63">
        <f>'update Rate'!O5</f>
        <v>1000</v>
      </c>
      <c r="G1250" s="122">
        <f t="shared" si="45"/>
        <v>1250</v>
      </c>
      <c r="H1250" s="122">
        <f>SUM(G1249:G1250)</f>
        <v>2713</v>
      </c>
    </row>
    <row r="1251" spans="1:8" ht="30">
      <c r="B1251" s="1569" t="s">
        <v>2185</v>
      </c>
      <c r="C1251" s="646" t="s">
        <v>3600</v>
      </c>
      <c r="D1251" s="41">
        <v>12</v>
      </c>
      <c r="E1251" s="55" t="s">
        <v>2992</v>
      </c>
      <c r="F1251" s="152">
        <f>'update Rate'!O120</f>
        <v>1667.8</v>
      </c>
      <c r="G1251" s="152">
        <f t="shared" si="45"/>
        <v>20013.600000000002</v>
      </c>
      <c r="H1251" s="197"/>
    </row>
    <row r="1252" spans="1:8" ht="17.25">
      <c r="B1252" s="1570"/>
      <c r="C1252" s="60" t="s">
        <v>1193</v>
      </c>
      <c r="D1252" s="42">
        <v>30</v>
      </c>
      <c r="E1252" s="53" t="s">
        <v>749</v>
      </c>
      <c r="F1252" s="116">
        <f>'update Rate'!O129</f>
        <v>34.125000000000007</v>
      </c>
      <c r="G1252" s="153">
        <f t="shared" si="45"/>
        <v>1023.75</v>
      </c>
      <c r="H1252" s="197"/>
    </row>
    <row r="1253" spans="1:8" ht="17.25">
      <c r="B1253" s="1572"/>
      <c r="C1253" s="60" t="s">
        <v>2990</v>
      </c>
      <c r="D1253" s="42">
        <v>25</v>
      </c>
      <c r="E1253" s="53" t="s">
        <v>749</v>
      </c>
      <c r="F1253" s="109">
        <f>'update Rate'!O131</f>
        <v>13.928571428571429</v>
      </c>
      <c r="G1253" s="153">
        <f t="shared" si="45"/>
        <v>348.21</v>
      </c>
      <c r="H1253" s="197"/>
    </row>
    <row r="1254" spans="1:8" ht="16.5">
      <c r="B1254" s="1571"/>
      <c r="C1254" s="214" t="s">
        <v>2991</v>
      </c>
      <c r="D1254" s="43">
        <v>55</v>
      </c>
      <c r="E1254" s="199" t="s">
        <v>749</v>
      </c>
      <c r="F1254" s="63">
        <f>'update Rate'!O132</f>
        <v>3</v>
      </c>
      <c r="G1254" s="155">
        <f t="shared" si="45"/>
        <v>165</v>
      </c>
      <c r="H1254" s="63">
        <f>SUM(G1251:G1254)</f>
        <v>21550.560000000001</v>
      </c>
    </row>
    <row r="1255" spans="1:8" ht="15.75">
      <c r="F1255" s="40" t="s">
        <v>1590</v>
      </c>
      <c r="G1255" s="40"/>
      <c r="H1255" s="99">
        <f>SUM(H1250:H1254)</f>
        <v>24263.56</v>
      </c>
    </row>
    <row r="1256" spans="1:8" ht="15.75">
      <c r="B1256" s="1" t="s">
        <v>1592</v>
      </c>
      <c r="F1256" s="40" t="s">
        <v>1571</v>
      </c>
      <c r="G1256" s="40"/>
      <c r="H1256" s="99">
        <f>FLOOR(H1255*0.15,0.01)</f>
        <v>3639.53</v>
      </c>
    </row>
    <row r="1257" spans="1:8" ht="15.75">
      <c r="B1257" s="141">
        <f>+H1257</f>
        <v>27903.09</v>
      </c>
      <c r="C1257" s="27" t="s">
        <v>4340</v>
      </c>
      <c r="D1257" s="99">
        <f>B1257/B1258</f>
        <v>2790.3090000000002</v>
      </c>
      <c r="E1257" s="1" t="s">
        <v>3198</v>
      </c>
      <c r="F1257" s="40" t="s">
        <v>1593</v>
      </c>
      <c r="G1257" s="40"/>
      <c r="H1257" s="99">
        <f>SUM(H1255:H1256)</f>
        <v>27903.09</v>
      </c>
    </row>
    <row r="1258" spans="1:8" ht="17.25">
      <c r="B1258" s="217">
        <v>10</v>
      </c>
      <c r="F1258" s="40"/>
      <c r="G1258" s="40"/>
      <c r="H1258" s="19"/>
    </row>
    <row r="1259" spans="1:8">
      <c r="A1259" s="138">
        <f>A1245+1</f>
        <v>92</v>
      </c>
    </row>
    <row r="1260" spans="1:8" ht="19.5">
      <c r="A1260" s="588" t="s">
        <v>3596</v>
      </c>
      <c r="B1260" s="1567" t="s">
        <v>3975</v>
      </c>
      <c r="C1260" s="1567"/>
      <c r="D1260" s="1567"/>
      <c r="E1260" s="1567"/>
      <c r="F1260" s="1567"/>
      <c r="G1260" s="1567"/>
      <c r="H1260" s="1567"/>
    </row>
    <row r="1261" spans="1:8">
      <c r="B1261" s="1568" t="s">
        <v>2463</v>
      </c>
      <c r="C1261" s="1568"/>
      <c r="D1261" s="1568"/>
      <c r="E1261" s="1568"/>
      <c r="F1261" s="1568"/>
      <c r="G1261" s="1568"/>
      <c r="H1261" s="1568"/>
    </row>
    <row r="1262" spans="1:8" ht="31.5">
      <c r="B1262" s="68" t="s">
        <v>3156</v>
      </c>
      <c r="C1262" s="68" t="s">
        <v>3157</v>
      </c>
      <c r="D1262" s="68" t="s">
        <v>3158</v>
      </c>
      <c r="E1262" s="68" t="s">
        <v>3159</v>
      </c>
      <c r="F1262" s="68" t="s">
        <v>3160</v>
      </c>
      <c r="G1262" s="68" t="s">
        <v>3161</v>
      </c>
      <c r="H1262" s="68" t="s">
        <v>1586</v>
      </c>
    </row>
    <row r="1263" spans="1:8" ht="17.25">
      <c r="B1263" s="58" t="s">
        <v>1587</v>
      </c>
      <c r="C1263" s="58" t="s">
        <v>2733</v>
      </c>
      <c r="D1263" s="41">
        <v>2</v>
      </c>
      <c r="E1263" s="55" t="s">
        <v>1589</v>
      </c>
      <c r="F1263" s="107">
        <f>mason</f>
        <v>1330</v>
      </c>
      <c r="G1263" s="107">
        <f>FLOOR(D1263*F1263,0.01)</f>
        <v>2660</v>
      </c>
      <c r="H1263" s="107"/>
    </row>
    <row r="1264" spans="1:8" ht="17.25">
      <c r="B1264" s="62"/>
      <c r="C1264" s="53" t="s">
        <v>2048</v>
      </c>
      <c r="D1264" s="42">
        <v>3</v>
      </c>
      <c r="E1264" s="53" t="s">
        <v>1589</v>
      </c>
      <c r="F1264" s="63">
        <f>'update Rate'!O5</f>
        <v>1000</v>
      </c>
      <c r="G1264" s="122">
        <f>FLOOR(D1264*F1264,0.01)</f>
        <v>3000</v>
      </c>
      <c r="H1264" s="122">
        <f>SUM(G1263:G1264)</f>
        <v>5660</v>
      </c>
    </row>
    <row r="1265" spans="1:8" ht="31.5">
      <c r="B1265" s="1569" t="s">
        <v>2185</v>
      </c>
      <c r="C1265" s="196" t="s">
        <v>3976</v>
      </c>
      <c r="D1265" s="41">
        <v>12</v>
      </c>
      <c r="E1265" s="225" t="s">
        <v>2773</v>
      </c>
      <c r="F1265" s="1200">
        <f>'update Rate'!O119*0.6</f>
        <v>871.56000000000006</v>
      </c>
      <c r="G1265" s="152">
        <f>FLOOR(D1265*F1265,0.01)</f>
        <v>10458.719999999999</v>
      </c>
      <c r="H1265" s="647"/>
    </row>
    <row r="1266" spans="1:8" ht="18">
      <c r="B1266" s="1634"/>
      <c r="C1266" s="198" t="s">
        <v>1194</v>
      </c>
      <c r="D1266" s="648" t="s">
        <v>2993</v>
      </c>
      <c r="E1266" s="56" t="s">
        <v>1526</v>
      </c>
      <c r="F1266" s="122"/>
      <c r="G1266" s="155">
        <v>23</v>
      </c>
      <c r="H1266" s="122">
        <f>SUM(G1265:G1266)</f>
        <v>10481.719999999999</v>
      </c>
    </row>
    <row r="1267" spans="1:8" ht="15.75">
      <c r="F1267" s="40" t="s">
        <v>1590</v>
      </c>
      <c r="G1267" s="40"/>
      <c r="H1267" s="99">
        <f>SUM(H1263:H1266)</f>
        <v>16141.72</v>
      </c>
    </row>
    <row r="1268" spans="1:8" ht="15.75">
      <c r="B1268" s="1" t="s">
        <v>1426</v>
      </c>
      <c r="F1268" s="40" t="s">
        <v>1571</v>
      </c>
      <c r="G1268" s="40"/>
      <c r="H1268" s="99">
        <f>FLOOR(H1267*0.15,0.01)</f>
        <v>2421.25</v>
      </c>
    </row>
    <row r="1269" spans="1:8" ht="15.75">
      <c r="B1269" s="141">
        <f>+H1269</f>
        <v>18562.97</v>
      </c>
      <c r="C1269" s="27" t="s">
        <v>4340</v>
      </c>
      <c r="D1269" s="99">
        <f>B1269/B1270</f>
        <v>1856.297</v>
      </c>
      <c r="E1269" s="1" t="s">
        <v>3198</v>
      </c>
      <c r="F1269" s="40" t="s">
        <v>1593</v>
      </c>
      <c r="G1269" s="40"/>
      <c r="H1269" s="99">
        <f>SUM(H1267:H1268)</f>
        <v>18562.97</v>
      </c>
    </row>
    <row r="1270" spans="1:8" ht="17.25">
      <c r="B1270" s="217">
        <v>10</v>
      </c>
      <c r="F1270" s="40"/>
      <c r="G1270" s="40"/>
      <c r="H1270" s="19"/>
    </row>
    <row r="1271" spans="1:8" ht="19.5">
      <c r="A1271" s="138">
        <f>+A1259+1</f>
        <v>93</v>
      </c>
      <c r="B1271" s="1567" t="s">
        <v>3599</v>
      </c>
      <c r="C1271" s="1567"/>
      <c r="D1271" s="1567"/>
      <c r="E1271" s="1567"/>
      <c r="F1271" s="1567"/>
      <c r="G1271" s="1567"/>
      <c r="H1271" s="1567"/>
    </row>
    <row r="1272" spans="1:8" ht="19.5">
      <c r="A1272" s="588" t="s">
        <v>3611</v>
      </c>
      <c r="B1272" s="1584"/>
      <c r="C1272" s="1567"/>
      <c r="D1272" s="1567"/>
      <c r="E1272" s="1567"/>
      <c r="F1272" s="1567"/>
      <c r="G1272" s="1567"/>
      <c r="H1272" s="1567"/>
    </row>
    <row r="1273" spans="1:8">
      <c r="B1273" s="1568" t="s">
        <v>1479</v>
      </c>
      <c r="C1273" s="1568"/>
      <c r="D1273" s="1568"/>
      <c r="E1273" s="1568"/>
      <c r="F1273" s="1568"/>
      <c r="G1273" s="1568"/>
      <c r="H1273" s="1568"/>
    </row>
    <row r="1274" spans="1:8" ht="31.5">
      <c r="B1274" s="68" t="s">
        <v>3156</v>
      </c>
      <c r="C1274" s="68" t="s">
        <v>3157</v>
      </c>
      <c r="D1274" s="68" t="s">
        <v>3158</v>
      </c>
      <c r="E1274" s="68" t="s">
        <v>3159</v>
      </c>
      <c r="F1274" s="68" t="s">
        <v>3160</v>
      </c>
      <c r="G1274" s="68" t="s">
        <v>3161</v>
      </c>
      <c r="H1274" s="68" t="s">
        <v>1586</v>
      </c>
    </row>
    <row r="1275" spans="1:8" ht="17.25">
      <c r="B1275" s="58" t="s">
        <v>1587</v>
      </c>
      <c r="C1275" s="58" t="s">
        <v>2733</v>
      </c>
      <c r="D1275" s="41">
        <v>1.1000000000000001</v>
      </c>
      <c r="E1275" s="55" t="s">
        <v>1589</v>
      </c>
      <c r="F1275" s="107">
        <f>mason</f>
        <v>1330</v>
      </c>
      <c r="G1275" s="107">
        <f t="shared" ref="G1275:G1280" si="46">FLOOR(D1275*F1275,0.01)</f>
        <v>1463</v>
      </c>
      <c r="H1275" s="107"/>
    </row>
    <row r="1276" spans="1:8" ht="17.25">
      <c r="B1276" s="62"/>
      <c r="C1276" s="53" t="s">
        <v>2048</v>
      </c>
      <c r="D1276" s="42">
        <v>1.25</v>
      </c>
      <c r="E1276" s="53" t="s">
        <v>1589</v>
      </c>
      <c r="F1276" s="63">
        <f>'update Rate'!O5</f>
        <v>1000</v>
      </c>
      <c r="G1276" s="122">
        <f t="shared" si="46"/>
        <v>1250</v>
      </c>
      <c r="H1276" s="122">
        <f>SUM(G1275:G1276)</f>
        <v>2713</v>
      </c>
    </row>
    <row r="1277" spans="1:8" ht="30">
      <c r="B1277" s="1569" t="s">
        <v>2185</v>
      </c>
      <c r="C1277" s="646" t="s">
        <v>3597</v>
      </c>
      <c r="D1277" s="41">
        <v>12</v>
      </c>
      <c r="E1277" s="55" t="s">
        <v>2992</v>
      </c>
      <c r="F1277" s="152">
        <f>'update Rate'!O119</f>
        <v>1452.6000000000001</v>
      </c>
      <c r="G1277" s="152">
        <f t="shared" si="46"/>
        <v>17431.2</v>
      </c>
      <c r="H1277" s="197"/>
    </row>
    <row r="1278" spans="1:8" ht="17.25">
      <c r="B1278" s="1570"/>
      <c r="C1278" s="60" t="s">
        <v>1193</v>
      </c>
      <c r="D1278" s="42">
        <v>30</v>
      </c>
      <c r="E1278" s="53" t="s">
        <v>749</v>
      </c>
      <c r="F1278" s="116">
        <f>'update Rate'!O129</f>
        <v>34.125000000000007</v>
      </c>
      <c r="G1278" s="153">
        <f t="shared" si="46"/>
        <v>1023.75</v>
      </c>
      <c r="H1278" s="197"/>
    </row>
    <row r="1279" spans="1:8" ht="17.25">
      <c r="B1279" s="1572"/>
      <c r="C1279" s="60" t="s">
        <v>2990</v>
      </c>
      <c r="D1279" s="42">
        <v>25</v>
      </c>
      <c r="E1279" s="53" t="s">
        <v>749</v>
      </c>
      <c r="F1279" s="109">
        <f>'update Rate'!O131</f>
        <v>13.928571428571429</v>
      </c>
      <c r="G1279" s="153">
        <f t="shared" si="46"/>
        <v>348.21</v>
      </c>
      <c r="H1279" s="197"/>
    </row>
    <row r="1280" spans="1:8" ht="16.5">
      <c r="B1280" s="1571"/>
      <c r="C1280" s="214" t="s">
        <v>2991</v>
      </c>
      <c r="D1280" s="43">
        <v>55</v>
      </c>
      <c r="E1280" s="199" t="s">
        <v>749</v>
      </c>
      <c r="F1280" s="63">
        <f>'update Rate'!O132</f>
        <v>3</v>
      </c>
      <c r="G1280" s="155">
        <f t="shared" si="46"/>
        <v>165</v>
      </c>
      <c r="H1280" s="63">
        <f>SUM(G1277:G1280)</f>
        <v>18968.16</v>
      </c>
    </row>
    <row r="1281" spans="1:8" ht="15.75">
      <c r="F1281" s="40" t="s">
        <v>1590</v>
      </c>
      <c r="G1281" s="40"/>
      <c r="H1281" s="99">
        <f>SUM(H1276:H1280)</f>
        <v>21681.16</v>
      </c>
    </row>
    <row r="1282" spans="1:8" ht="15.75">
      <c r="B1282" s="1" t="s">
        <v>1592</v>
      </c>
      <c r="F1282" s="40" t="s">
        <v>1571</v>
      </c>
      <c r="G1282" s="40"/>
      <c r="H1282" s="99">
        <f>FLOOR(H1281*0.15,0.01)</f>
        <v>3252.17</v>
      </c>
    </row>
    <row r="1283" spans="1:8" ht="15.75">
      <c r="B1283" s="141">
        <f>+H1283</f>
        <v>24933.33</v>
      </c>
      <c r="C1283" s="27" t="s">
        <v>4340</v>
      </c>
      <c r="D1283" s="99">
        <f>B1283/B1284</f>
        <v>2493.3330000000001</v>
      </c>
      <c r="E1283" s="1" t="s">
        <v>3198</v>
      </c>
      <c r="F1283" s="40" t="s">
        <v>1593</v>
      </c>
      <c r="G1283" s="40"/>
      <c r="H1283" s="99">
        <f>SUM(H1281:H1282)</f>
        <v>24933.33</v>
      </c>
    </row>
    <row r="1284" spans="1:8" ht="17.25">
      <c r="B1284" s="217">
        <v>10</v>
      </c>
      <c r="F1284" s="40"/>
      <c r="G1284" s="40"/>
      <c r="H1284" s="19"/>
    </row>
    <row r="1285" spans="1:8" ht="17.25">
      <c r="B1285" s="218"/>
      <c r="F1285" s="40"/>
      <c r="G1285" s="40"/>
      <c r="H1285" s="19"/>
    </row>
    <row r="1286" spans="1:8" ht="17.25">
      <c r="B1286" s="218"/>
      <c r="F1286" s="40"/>
      <c r="G1286" s="40"/>
      <c r="H1286" s="19"/>
    </row>
    <row r="1287" spans="1:8" ht="19.5">
      <c r="A1287" s="262">
        <f>+A1271+1</f>
        <v>94</v>
      </c>
      <c r="B1287" s="1588" t="s">
        <v>3601</v>
      </c>
      <c r="C1287" s="1567"/>
      <c r="D1287" s="1567"/>
      <c r="E1287" s="1567"/>
      <c r="F1287" s="1567"/>
      <c r="G1287" s="1567"/>
      <c r="H1287" s="1567"/>
    </row>
    <row r="1288" spans="1:8" ht="15.75">
      <c r="A1288" s="588" t="s">
        <v>4039</v>
      </c>
      <c r="B1288" s="1630" t="s">
        <v>2377</v>
      </c>
      <c r="C1288" s="1631"/>
      <c r="D1288" s="1631"/>
      <c r="E1288" s="1631"/>
      <c r="F1288" s="1631"/>
      <c r="G1288" s="1631"/>
      <c r="H1288" s="1631"/>
    </row>
    <row r="1289" spans="1:8" ht="31.5">
      <c r="B1289" s="68" t="s">
        <v>3156</v>
      </c>
      <c r="C1289" s="68" t="s">
        <v>3157</v>
      </c>
      <c r="D1289" s="68" t="s">
        <v>3158</v>
      </c>
      <c r="E1289" s="68" t="s">
        <v>3159</v>
      </c>
      <c r="F1289" s="68" t="s">
        <v>3160</v>
      </c>
      <c r="G1289" s="68" t="s">
        <v>3161</v>
      </c>
      <c r="H1289" s="68" t="s">
        <v>1586</v>
      </c>
    </row>
    <row r="1290" spans="1:8" ht="20.100000000000001" customHeight="1">
      <c r="B1290" s="1562" t="s">
        <v>1587</v>
      </c>
      <c r="C1290" s="58" t="s">
        <v>558</v>
      </c>
      <c r="D1290" s="41">
        <v>17.649999999999999</v>
      </c>
      <c r="E1290" s="11" t="s">
        <v>1589</v>
      </c>
      <c r="F1290" s="107">
        <f>'update Rate'!O6</f>
        <v>1330</v>
      </c>
      <c r="G1290" s="107">
        <f>FLOOR(D1290*F1290,0.01)</f>
        <v>23474.5</v>
      </c>
      <c r="H1290" s="108"/>
    </row>
    <row r="1291" spans="1:8" ht="20.100000000000001" customHeight="1">
      <c r="B1291" s="1632"/>
      <c r="C1291" s="56" t="s">
        <v>1530</v>
      </c>
      <c r="D1291" s="43">
        <v>1.76</v>
      </c>
      <c r="E1291" s="15" t="s">
        <v>1589</v>
      </c>
      <c r="F1291" s="109">
        <f>'update Rate'!O5</f>
        <v>1000</v>
      </c>
      <c r="G1291" s="63">
        <f>FLOOR(D1291*F1291,0.01)</f>
        <v>1760</v>
      </c>
      <c r="H1291" s="121">
        <f>SUM(G1290+G1291)</f>
        <v>25234.5</v>
      </c>
    </row>
    <row r="1292" spans="1:8" ht="20.100000000000001" customHeight="1">
      <c r="B1292" s="1564" t="s">
        <v>2185</v>
      </c>
      <c r="C1292" s="53" t="s">
        <v>2050</v>
      </c>
      <c r="D1292" s="42">
        <v>1.05</v>
      </c>
      <c r="E1292" s="12" t="s">
        <v>2378</v>
      </c>
      <c r="F1292" s="110">
        <f>'update Rate'!$O$53</f>
        <v>215037.9</v>
      </c>
      <c r="G1292" s="109">
        <f>FLOOR(D1292*F1292,0.01)</f>
        <v>225789.79</v>
      </c>
      <c r="H1292" s="84"/>
    </row>
    <row r="1293" spans="1:8" ht="20.100000000000001" customHeight="1">
      <c r="B1293" s="1632"/>
      <c r="C1293" s="56" t="s">
        <v>2133</v>
      </c>
      <c r="D1293" s="650" t="s">
        <v>2993</v>
      </c>
      <c r="E1293" s="56" t="s">
        <v>602</v>
      </c>
      <c r="F1293" s="56" t="s">
        <v>2995</v>
      </c>
      <c r="G1293" s="63">
        <v>60</v>
      </c>
      <c r="H1293" s="123">
        <f>SUM(G1292:G1293)</f>
        <v>225849.79</v>
      </c>
    </row>
    <row r="1294" spans="1:8" ht="20.100000000000001" customHeight="1">
      <c r="F1294" s="1" t="s">
        <v>1590</v>
      </c>
      <c r="H1294" s="63">
        <f>SUM(H1290:H1293)</f>
        <v>251084.29</v>
      </c>
    </row>
    <row r="1295" spans="1:8" ht="20.100000000000001" customHeight="1">
      <c r="B1295" s="1" t="s">
        <v>3440</v>
      </c>
      <c r="F1295" s="1" t="s">
        <v>1571</v>
      </c>
      <c r="H1295" s="99">
        <f>FLOOR(H1294*0.15,0.01)</f>
        <v>37662.639999999999</v>
      </c>
    </row>
    <row r="1296" spans="1:8">
      <c r="A1296" s="27" t="s">
        <v>3197</v>
      </c>
      <c r="B1296" s="7">
        <f>+H1296</f>
        <v>288746.93</v>
      </c>
      <c r="C1296" s="1" t="s">
        <v>3198</v>
      </c>
      <c r="D1296" s="172"/>
      <c r="F1296" s="1" t="s">
        <v>1593</v>
      </c>
      <c r="H1296" s="99">
        <f>SUM(H1294:H1295)</f>
        <v>288746.93</v>
      </c>
    </row>
    <row r="1297" spans="1:8" ht="20.100000000000001" customHeight="1">
      <c r="A1297" s="262">
        <f>+A1287+1</f>
        <v>95</v>
      </c>
      <c r="B1297" s="1609" t="s">
        <v>3135</v>
      </c>
      <c r="C1297" s="1584"/>
      <c r="D1297" s="1584"/>
      <c r="E1297" s="1584"/>
      <c r="F1297" s="1584"/>
      <c r="G1297" s="1584"/>
      <c r="H1297" s="1584"/>
    </row>
    <row r="1298" spans="1:8" ht="16.5">
      <c r="A1298" s="588" t="s">
        <v>4040</v>
      </c>
      <c r="B1298" s="1633" t="s">
        <v>1028</v>
      </c>
      <c r="C1298" s="1633"/>
      <c r="D1298" s="1633"/>
      <c r="E1298" s="1633"/>
      <c r="F1298" s="1633"/>
      <c r="G1298" s="1633"/>
      <c r="H1298" s="1633"/>
    </row>
    <row r="1299" spans="1:8" ht="31.5">
      <c r="B1299" s="68" t="s">
        <v>3156</v>
      </c>
      <c r="C1299" s="68" t="s">
        <v>3157</v>
      </c>
      <c r="D1299" s="68" t="s">
        <v>3158</v>
      </c>
      <c r="E1299" s="68" t="s">
        <v>3159</v>
      </c>
      <c r="F1299" s="68" t="s">
        <v>3160</v>
      </c>
      <c r="G1299" s="68" t="s">
        <v>3161</v>
      </c>
      <c r="H1299" s="68" t="s">
        <v>1586</v>
      </c>
    </row>
    <row r="1300" spans="1:8" ht="16.5">
      <c r="B1300" s="1562" t="s">
        <v>1587</v>
      </c>
      <c r="C1300" s="58" t="s">
        <v>558</v>
      </c>
      <c r="D1300" s="41">
        <v>1.43</v>
      </c>
      <c r="E1300" s="58" t="s">
        <v>1589</v>
      </c>
      <c r="F1300" s="107">
        <f>'update Rate'!O6</f>
        <v>1330</v>
      </c>
      <c r="G1300" s="107">
        <f>FLOOR(D1300*F1300,0.01)</f>
        <v>1901.9</v>
      </c>
      <c r="H1300" s="108"/>
    </row>
    <row r="1301" spans="1:8" ht="20.25" customHeight="1">
      <c r="B1301" s="1563"/>
      <c r="C1301" s="56" t="s">
        <v>1530</v>
      </c>
      <c r="D1301" s="49">
        <v>0.14299999999999999</v>
      </c>
      <c r="E1301" s="56" t="s">
        <v>1589</v>
      </c>
      <c r="F1301" s="109">
        <f>'update Rate'!O5</f>
        <v>1000</v>
      </c>
      <c r="G1301" s="63">
        <f>FLOOR(D1301*F1301,0.01)</f>
        <v>143</v>
      </c>
      <c r="H1301" s="121">
        <f>SUM(G1300+G1301)</f>
        <v>2044.9</v>
      </c>
    </row>
    <row r="1302" spans="1:8" ht="17.25">
      <c r="B1302" s="1564" t="s">
        <v>2185</v>
      </c>
      <c r="C1302" s="53" t="s">
        <v>2050</v>
      </c>
      <c r="D1302" s="52">
        <v>0.27500000000000002</v>
      </c>
      <c r="E1302" s="53" t="s">
        <v>2378</v>
      </c>
      <c r="F1302" s="110">
        <f>awood</f>
        <v>215037.9</v>
      </c>
      <c r="G1302" s="109">
        <f>FLOOR(D1302*F1302,0.01)</f>
        <v>59135.42</v>
      </c>
      <c r="H1302" s="84"/>
    </row>
    <row r="1303" spans="1:8" ht="15.75">
      <c r="B1303" s="1563"/>
      <c r="C1303" s="56" t="s">
        <v>2133</v>
      </c>
      <c r="D1303" s="56" t="s">
        <v>72</v>
      </c>
      <c r="E1303" s="56" t="s">
        <v>2995</v>
      </c>
      <c r="F1303" s="63"/>
      <c r="G1303" s="63">
        <v>60</v>
      </c>
      <c r="H1303" s="123">
        <f>SUM(G1302:G1303)</f>
        <v>59195.42</v>
      </c>
    </row>
    <row r="1304" spans="1:8" ht="15.75">
      <c r="F1304" s="40" t="s">
        <v>1590</v>
      </c>
      <c r="G1304" s="40"/>
      <c r="H1304" s="63">
        <f>SUM(H1303,H1301)</f>
        <v>61240.32</v>
      </c>
    </row>
    <row r="1305" spans="1:8" ht="18" customHeight="1">
      <c r="B1305" s="1" t="s">
        <v>1592</v>
      </c>
      <c r="F1305" s="40" t="s">
        <v>1571</v>
      </c>
      <c r="G1305" s="40"/>
      <c r="H1305" s="99">
        <f>FLOOR(H1304*0.15,0.01)</f>
        <v>9186.0400000000009</v>
      </c>
    </row>
    <row r="1306" spans="1:8" ht="18" customHeight="1">
      <c r="A1306" s="27"/>
      <c r="B1306" s="140">
        <f>+H1306</f>
        <v>70426.36</v>
      </c>
      <c r="C1306" s="27" t="s">
        <v>4340</v>
      </c>
      <c r="D1306" s="99">
        <f>INT(B1306/B1307*100)/100</f>
        <v>7042.63</v>
      </c>
      <c r="E1306" s="1" t="s">
        <v>3198</v>
      </c>
      <c r="F1306" s="40" t="s">
        <v>1593</v>
      </c>
      <c r="G1306" s="40"/>
      <c r="H1306" s="99">
        <f>SUM(H1304:H1305)</f>
        <v>70426.36</v>
      </c>
    </row>
    <row r="1307" spans="1:8" ht="18" customHeight="1">
      <c r="B1307" s="88">
        <v>10</v>
      </c>
    </row>
    <row r="1308" spans="1:8" ht="17.25">
      <c r="B1308" s="218"/>
      <c r="F1308" s="40"/>
      <c r="G1308" s="40"/>
      <c r="H1308" s="19"/>
    </row>
    <row r="1309" spans="1:8">
      <c r="A1309" s="644"/>
      <c r="B1309" s="645"/>
      <c r="C1309" s="600"/>
      <c r="D1309" s="600"/>
      <c r="E1309" s="600"/>
      <c r="F1309" s="645"/>
      <c r="G1309" s="645"/>
      <c r="H1309" s="645"/>
    </row>
    <row r="1310" spans="1:8" ht="32.25" customHeight="1">
      <c r="A1310" s="262">
        <f>A1297+1</f>
        <v>96</v>
      </c>
      <c r="B1310" s="1567" t="s">
        <v>605</v>
      </c>
      <c r="C1310" s="1567"/>
      <c r="D1310" s="1567"/>
      <c r="E1310" s="1567"/>
      <c r="F1310" s="1567"/>
      <c r="G1310" s="1567"/>
      <c r="H1310" s="1567"/>
    </row>
    <row r="1311" spans="1:8" ht="14.25" customHeight="1">
      <c r="A1311" s="588" t="s">
        <v>4041</v>
      </c>
      <c r="B1311" s="1601" t="s">
        <v>2377</v>
      </c>
      <c r="C1311" s="1568"/>
      <c r="D1311" s="1568"/>
      <c r="E1311" s="1568"/>
      <c r="F1311" s="1568"/>
      <c r="G1311" s="1568"/>
      <c r="H1311" s="1568"/>
    </row>
    <row r="1312" spans="1:8" ht="31.5">
      <c r="B1312" s="68" t="s">
        <v>3156</v>
      </c>
      <c r="C1312" s="68" t="s">
        <v>3157</v>
      </c>
      <c r="D1312" s="68" t="s">
        <v>3158</v>
      </c>
      <c r="E1312" s="68" t="s">
        <v>3159</v>
      </c>
      <c r="F1312" s="68" t="s">
        <v>3160</v>
      </c>
      <c r="G1312" s="68" t="s">
        <v>3161</v>
      </c>
      <c r="H1312" s="68" t="s">
        <v>1586</v>
      </c>
    </row>
    <row r="1313" spans="1:8" ht="15" customHeight="1">
      <c r="B1313" s="1562" t="s">
        <v>1587</v>
      </c>
      <c r="C1313" s="58" t="s">
        <v>558</v>
      </c>
      <c r="D1313" s="41">
        <v>34</v>
      </c>
      <c r="E1313" s="55" t="s">
        <v>1589</v>
      </c>
      <c r="F1313" s="107">
        <f>'update Rate'!O6</f>
        <v>1330</v>
      </c>
      <c r="G1313" s="107">
        <f>FLOOR(D1313*F1313,0.01)</f>
        <v>45220</v>
      </c>
      <c r="H1313" s="108"/>
    </row>
    <row r="1314" spans="1:8" ht="15" customHeight="1">
      <c r="B1314" s="1563"/>
      <c r="C1314" s="56" t="s">
        <v>1530</v>
      </c>
      <c r="D1314" s="43">
        <v>3.4</v>
      </c>
      <c r="E1314" s="56" t="s">
        <v>1589</v>
      </c>
      <c r="F1314" s="109">
        <f>'update Rate'!O5</f>
        <v>1000</v>
      </c>
      <c r="G1314" s="63">
        <f>FLOOR(D1314*F1314,0.01)</f>
        <v>3400</v>
      </c>
      <c r="H1314" s="121">
        <f>SUM(G1313+G1314)</f>
        <v>48620</v>
      </c>
    </row>
    <row r="1315" spans="1:8" ht="15" customHeight="1">
      <c r="B1315" s="1564" t="s">
        <v>2185</v>
      </c>
      <c r="C1315" s="55" t="s">
        <v>2050</v>
      </c>
      <c r="D1315" s="41">
        <v>1.1000000000000001</v>
      </c>
      <c r="E1315" s="55" t="s">
        <v>2378</v>
      </c>
      <c r="F1315" s="110">
        <f>awood</f>
        <v>215037.9</v>
      </c>
      <c r="G1315" s="109">
        <f>FLOOR(D1315*F1315,0.01)</f>
        <v>236541.69</v>
      </c>
      <c r="H1315" s="84"/>
    </row>
    <row r="1316" spans="1:8" ht="15" customHeight="1">
      <c r="B1316" s="1565"/>
      <c r="C1316" s="53" t="s">
        <v>3107</v>
      </c>
      <c r="D1316" s="42">
        <v>92</v>
      </c>
      <c r="E1316" s="53" t="s">
        <v>749</v>
      </c>
      <c r="F1316" s="109">
        <f>holpass</f>
        <v>21.142857142857142</v>
      </c>
      <c r="G1316" s="109">
        <f>FLOOR(D1316*F1316,0.01)</f>
        <v>1945.14</v>
      </c>
      <c r="H1316" s="121"/>
    </row>
    <row r="1317" spans="1:8" ht="15" customHeight="1">
      <c r="B1317" s="1566"/>
      <c r="C1317" s="56" t="s">
        <v>2051</v>
      </c>
      <c r="D1317" s="43">
        <v>184</v>
      </c>
      <c r="E1317" s="56" t="s">
        <v>749</v>
      </c>
      <c r="F1317" s="122">
        <f>'update Rate'!O60</f>
        <v>4</v>
      </c>
      <c r="G1317" s="63">
        <f>FLOOR(D1317*F1317,0.01)</f>
        <v>736</v>
      </c>
      <c r="H1317" s="123">
        <f>SUM(G1315:G1317)</f>
        <v>239222.83000000002</v>
      </c>
    </row>
    <row r="1318" spans="1:8" ht="15" customHeight="1">
      <c r="D1318" s="89"/>
      <c r="F1318" s="40" t="s">
        <v>1590</v>
      </c>
      <c r="G1318" s="40"/>
      <c r="H1318" s="63">
        <f>SUM(H1314:H1317)</f>
        <v>287842.83</v>
      </c>
    </row>
    <row r="1319" spans="1:8" ht="15" customHeight="1">
      <c r="B1319" s="1" t="s">
        <v>3440</v>
      </c>
      <c r="F1319" s="40" t="s">
        <v>1571</v>
      </c>
      <c r="G1319" s="40"/>
      <c r="H1319" s="99">
        <f>FLOOR(H1318*0.15,0.01)</f>
        <v>43176.42</v>
      </c>
    </row>
    <row r="1320" spans="1:8" ht="15" customHeight="1">
      <c r="A1320" s="27" t="s">
        <v>3197</v>
      </c>
      <c r="B1320" s="99">
        <f>+H1320</f>
        <v>331019.25</v>
      </c>
      <c r="F1320" s="40" t="s">
        <v>1593</v>
      </c>
      <c r="G1320" s="40"/>
      <c r="H1320" s="99">
        <f>SUM(H1318:H1319)</f>
        <v>331019.25</v>
      </c>
    </row>
    <row r="1321" spans="1:8" ht="15.75" customHeight="1">
      <c r="B1321" s="1567" t="s">
        <v>1482</v>
      </c>
      <c r="C1321" s="1567"/>
      <c r="D1321" s="1567"/>
      <c r="E1321" s="1567"/>
      <c r="F1321" s="1567"/>
      <c r="G1321" s="1567"/>
      <c r="H1321" s="1567"/>
    </row>
    <row r="1322" spans="1:8" ht="15.75" customHeight="1">
      <c r="A1322" s="262">
        <f>+A1310+1</f>
        <v>97</v>
      </c>
      <c r="B1322" s="1609" t="s">
        <v>1483</v>
      </c>
      <c r="C1322" s="1584"/>
      <c r="D1322" s="1584"/>
      <c r="E1322" s="1584"/>
      <c r="F1322" s="1584"/>
      <c r="G1322" s="1584"/>
      <c r="H1322" s="1584"/>
    </row>
    <row r="1323" spans="1:8" ht="14.25" customHeight="1">
      <c r="A1323" s="588" t="s">
        <v>4042</v>
      </c>
      <c r="B1323" s="1560" t="s">
        <v>2202</v>
      </c>
      <c r="C1323" s="1561"/>
      <c r="D1323" s="1561"/>
      <c r="E1323" s="1561"/>
      <c r="F1323" s="1561"/>
      <c r="G1323" s="1561"/>
      <c r="H1323" s="1561"/>
    </row>
    <row r="1324" spans="1:8" ht="31.5">
      <c r="B1324" s="68" t="s">
        <v>3156</v>
      </c>
      <c r="C1324" s="68" t="s">
        <v>3157</v>
      </c>
      <c r="D1324" s="68" t="s">
        <v>3158</v>
      </c>
      <c r="E1324" s="68" t="s">
        <v>3159</v>
      </c>
      <c r="F1324" s="68" t="s">
        <v>3160</v>
      </c>
      <c r="G1324" s="68" t="s">
        <v>3161</v>
      </c>
      <c r="H1324" s="68" t="s">
        <v>1586</v>
      </c>
    </row>
    <row r="1325" spans="1:8" ht="17.25">
      <c r="B1325" s="1562" t="s">
        <v>1587</v>
      </c>
      <c r="C1325" s="58" t="s">
        <v>558</v>
      </c>
      <c r="D1325" s="41">
        <v>10</v>
      </c>
      <c r="E1325" s="55" t="s">
        <v>1589</v>
      </c>
      <c r="F1325" s="107">
        <f>'update Rate'!O6</f>
        <v>1330</v>
      </c>
      <c r="G1325" s="107">
        <f t="shared" ref="G1325:G1331" si="47">FLOOR(D1325*F1325,0.01)</f>
        <v>13300</v>
      </c>
      <c r="H1325" s="108"/>
    </row>
    <row r="1326" spans="1:8" ht="17.25">
      <c r="B1326" s="1563"/>
      <c r="C1326" s="56" t="s">
        <v>1530</v>
      </c>
      <c r="D1326" s="43">
        <v>1</v>
      </c>
      <c r="E1326" s="56" t="s">
        <v>1589</v>
      </c>
      <c r="F1326" s="109">
        <f>'update Rate'!O5</f>
        <v>1000</v>
      </c>
      <c r="G1326" s="63">
        <f t="shared" si="47"/>
        <v>1000</v>
      </c>
      <c r="H1326" s="121">
        <f>SUM(G1325+G1326)</f>
        <v>14300</v>
      </c>
    </row>
    <row r="1327" spans="1:8" ht="17.25">
      <c r="B1327" s="1564" t="s">
        <v>2185</v>
      </c>
      <c r="C1327" s="55" t="s">
        <v>2050</v>
      </c>
      <c r="D1327" s="46">
        <v>8.4000000000000005E-2</v>
      </c>
      <c r="E1327" s="55" t="s">
        <v>2378</v>
      </c>
      <c r="F1327" s="110">
        <f>awood</f>
        <v>215037.9</v>
      </c>
      <c r="G1327" s="109">
        <f t="shared" si="47"/>
        <v>18063.18</v>
      </c>
      <c r="H1327" s="84"/>
    </row>
    <row r="1328" spans="1:8" ht="17.25">
      <c r="B1328" s="1565"/>
      <c r="C1328" s="53" t="s">
        <v>2203</v>
      </c>
      <c r="D1328" s="42">
        <v>6</v>
      </c>
      <c r="E1328" s="53" t="s">
        <v>749</v>
      </c>
      <c r="F1328" s="109">
        <f>Kabja100</f>
        <v>29</v>
      </c>
      <c r="G1328" s="109">
        <f t="shared" si="47"/>
        <v>174</v>
      </c>
      <c r="H1328" s="86"/>
    </row>
    <row r="1329" spans="1:8" ht="17.25">
      <c r="B1329" s="1565"/>
      <c r="C1329" s="53" t="s">
        <v>2029</v>
      </c>
      <c r="D1329" s="42">
        <v>1</v>
      </c>
      <c r="E1329" s="53" t="s">
        <v>749</v>
      </c>
      <c r="F1329" s="109">
        <f>cheskini150</f>
        <v>71</v>
      </c>
      <c r="G1329" s="109">
        <f t="shared" si="47"/>
        <v>71</v>
      </c>
      <c r="H1329" s="86"/>
    </row>
    <row r="1330" spans="1:8" ht="17.25">
      <c r="B1330" s="1565"/>
      <c r="C1330" s="53" t="s">
        <v>2030</v>
      </c>
      <c r="D1330" s="42">
        <v>1</v>
      </c>
      <c r="E1330" s="53" t="s">
        <v>749</v>
      </c>
      <c r="F1330" s="109">
        <f>cheskini300</f>
        <v>114</v>
      </c>
      <c r="G1330" s="109">
        <f t="shared" si="47"/>
        <v>114</v>
      </c>
      <c r="H1330" s="86"/>
    </row>
    <row r="1331" spans="1:8" ht="17.25">
      <c r="B1331" s="1565"/>
      <c r="C1331" s="12" t="s">
        <v>3126</v>
      </c>
      <c r="D1331" s="42">
        <v>1</v>
      </c>
      <c r="E1331" s="53" t="s">
        <v>749</v>
      </c>
      <c r="F1331" s="109">
        <f>lucking300</f>
        <v>1821</v>
      </c>
      <c r="G1331" s="109">
        <f t="shared" si="47"/>
        <v>1821</v>
      </c>
      <c r="H1331" s="86"/>
    </row>
    <row r="1332" spans="1:8" ht="17.25">
      <c r="B1332" s="1565"/>
      <c r="C1332" s="54" t="s">
        <v>3194</v>
      </c>
      <c r="D1332" s="42"/>
      <c r="E1332" s="53"/>
      <c r="F1332" s="109"/>
      <c r="G1332" s="42"/>
      <c r="H1332" s="86"/>
    </row>
    <row r="1333" spans="1:8" ht="20.100000000000001" customHeight="1">
      <c r="B1333" s="1565"/>
      <c r="C1333" s="53" t="s">
        <v>1048</v>
      </c>
      <c r="D1333" s="42">
        <v>2</v>
      </c>
      <c r="E1333" s="53" t="s">
        <v>749</v>
      </c>
      <c r="F1333" s="109">
        <f>shandle</f>
        <v>34</v>
      </c>
      <c r="G1333" s="109">
        <f>FLOOR(D1333*F1333,0.01)</f>
        <v>68</v>
      </c>
      <c r="H1333" s="86"/>
    </row>
    <row r="1334" spans="1:8" ht="20.100000000000001" customHeight="1">
      <c r="B1334" s="1566"/>
      <c r="C1334" s="56" t="s">
        <v>2051</v>
      </c>
      <c r="D1334" s="57" t="s">
        <v>72</v>
      </c>
      <c r="E1334" s="56" t="s">
        <v>2995</v>
      </c>
      <c r="F1334" s="63"/>
      <c r="G1334" s="63">
        <v>45</v>
      </c>
      <c r="H1334" s="123">
        <f>SUM(G1327:G1334)</f>
        <v>20356.18</v>
      </c>
    </row>
    <row r="1335" spans="1:8" ht="20.100000000000001" customHeight="1">
      <c r="F1335" s="40" t="s">
        <v>1590</v>
      </c>
      <c r="G1335" s="40"/>
      <c r="H1335" s="63">
        <f>SUM(H1326:H1334)</f>
        <v>34656.18</v>
      </c>
    </row>
    <row r="1336" spans="1:8" ht="20.100000000000001" customHeight="1">
      <c r="B1336" s="3" t="s">
        <v>1592</v>
      </c>
      <c r="F1336" s="40" t="s">
        <v>1571</v>
      </c>
      <c r="G1336" s="40"/>
      <c r="H1336" s="99">
        <f>FLOOR(H1335*0.15,0.01)</f>
        <v>5198.42</v>
      </c>
    </row>
    <row r="1337" spans="1:8" ht="20.100000000000001" customHeight="1">
      <c r="A1337"/>
      <c r="B1337" s="140">
        <f>+H1337</f>
        <v>39854.6</v>
      </c>
      <c r="C1337" s="27" t="s">
        <v>4340</v>
      </c>
      <c r="D1337" s="99">
        <f>INT(B1337/B1338*100)/100</f>
        <v>18852.689999999999</v>
      </c>
      <c r="E1337" s="1" t="s">
        <v>3198</v>
      </c>
      <c r="F1337" s="40" t="s">
        <v>1593</v>
      </c>
      <c r="G1337" s="40"/>
      <c r="H1337" s="99">
        <f>SUM(H1335:H1336)</f>
        <v>39854.6</v>
      </c>
    </row>
    <row r="1338" spans="1:8" ht="20.100000000000001" customHeight="1">
      <c r="B1338" s="88">
        <v>2.1139999999999999</v>
      </c>
    </row>
    <row r="1339" spans="1:8" ht="19.5">
      <c r="A1339" s="262">
        <f>A1322+1</f>
        <v>98</v>
      </c>
      <c r="B1339" s="1588" t="s">
        <v>1484</v>
      </c>
      <c r="C1339" s="1567"/>
      <c r="D1339" s="1567"/>
      <c r="E1339" s="1567"/>
      <c r="F1339" s="1567"/>
      <c r="G1339" s="1567"/>
      <c r="H1339" s="1567"/>
    </row>
    <row r="1340" spans="1:8" ht="19.5">
      <c r="A1340" s="588" t="s">
        <v>4043</v>
      </c>
      <c r="B1340" s="1588" t="s">
        <v>1077</v>
      </c>
      <c r="C1340" s="1567"/>
      <c r="D1340" s="1567"/>
      <c r="E1340" s="1567"/>
      <c r="F1340" s="1567"/>
      <c r="G1340" s="1567"/>
      <c r="H1340" s="1567"/>
    </row>
    <row r="1341" spans="1:8">
      <c r="B1341" s="1561" t="s">
        <v>1349</v>
      </c>
      <c r="C1341" s="1561"/>
      <c r="D1341" s="1561"/>
      <c r="E1341" s="1561"/>
      <c r="F1341" s="1561"/>
      <c r="G1341" s="1561"/>
      <c r="H1341" s="1561"/>
    </row>
    <row r="1342" spans="1:8" ht="31.5">
      <c r="B1342" s="68" t="s">
        <v>3156</v>
      </c>
      <c r="C1342" s="68" t="s">
        <v>3157</v>
      </c>
      <c r="D1342" s="68" t="s">
        <v>3158</v>
      </c>
      <c r="E1342" s="68" t="s">
        <v>3159</v>
      </c>
      <c r="F1342" s="68" t="s">
        <v>3160</v>
      </c>
      <c r="G1342" s="68" t="s">
        <v>3161</v>
      </c>
      <c r="H1342" s="68" t="s">
        <v>1586</v>
      </c>
    </row>
    <row r="1343" spans="1:8" ht="17.25">
      <c r="B1343" s="1562" t="s">
        <v>1587</v>
      </c>
      <c r="C1343" s="58" t="s">
        <v>558</v>
      </c>
      <c r="D1343" s="48">
        <v>9</v>
      </c>
      <c r="E1343" s="55" t="s">
        <v>1589</v>
      </c>
      <c r="F1343" s="107">
        <f>'update Rate'!O6</f>
        <v>1330</v>
      </c>
      <c r="G1343" s="107">
        <f t="shared" ref="G1343:G1349" si="48">FLOOR(D1343*F1343,0.01)</f>
        <v>11970</v>
      </c>
      <c r="H1343" s="108"/>
    </row>
    <row r="1344" spans="1:8" ht="17.25">
      <c r="B1344" s="1563"/>
      <c r="C1344" s="56" t="s">
        <v>1530</v>
      </c>
      <c r="D1344" s="43">
        <v>0.9</v>
      </c>
      <c r="E1344" s="56" t="s">
        <v>1589</v>
      </c>
      <c r="F1344" s="109">
        <f>'update Rate'!O5</f>
        <v>1000</v>
      </c>
      <c r="G1344" s="63">
        <f t="shared" si="48"/>
        <v>900</v>
      </c>
      <c r="H1344" s="121">
        <f>SUM(G1343+G1344)</f>
        <v>12870</v>
      </c>
    </row>
    <row r="1345" spans="1:8" ht="17.25">
      <c r="B1345" s="1564" t="s">
        <v>2185</v>
      </c>
      <c r="C1345" s="55" t="s">
        <v>1723</v>
      </c>
      <c r="D1345" s="46">
        <v>4.9000000000000002E-2</v>
      </c>
      <c r="E1345" s="55" t="s">
        <v>2378</v>
      </c>
      <c r="F1345" s="110">
        <f>'update Rate'!$O$53</f>
        <v>215037.9</v>
      </c>
      <c r="G1345" s="109">
        <f t="shared" si="48"/>
        <v>10536.85</v>
      </c>
      <c r="H1345" s="84"/>
    </row>
    <row r="1346" spans="1:8" ht="17.25">
      <c r="B1346" s="1565"/>
      <c r="C1346" s="53" t="s">
        <v>1078</v>
      </c>
      <c r="D1346" s="52">
        <v>1.085</v>
      </c>
      <c r="E1346" s="53" t="s">
        <v>2992</v>
      </c>
      <c r="F1346" s="109">
        <f>glass4</f>
        <v>742.44</v>
      </c>
      <c r="G1346" s="109">
        <f t="shared" si="48"/>
        <v>805.54</v>
      </c>
      <c r="H1346" s="86"/>
    </row>
    <row r="1347" spans="1:8" ht="17.25">
      <c r="B1347" s="1565"/>
      <c r="C1347" s="53" t="s">
        <v>1724</v>
      </c>
      <c r="D1347" s="42">
        <v>8</v>
      </c>
      <c r="E1347" s="53" t="s">
        <v>749</v>
      </c>
      <c r="F1347" s="109">
        <f>kabja75</f>
        <v>15</v>
      </c>
      <c r="G1347" s="109">
        <f t="shared" si="48"/>
        <v>120</v>
      </c>
      <c r="H1347" s="86"/>
    </row>
    <row r="1348" spans="1:8" ht="20.100000000000001" customHeight="1">
      <c r="B1348" s="1565"/>
      <c r="C1348" s="53" t="s">
        <v>1725</v>
      </c>
      <c r="D1348" s="42">
        <v>4</v>
      </c>
      <c r="E1348" s="53" t="s">
        <v>749</v>
      </c>
      <c r="F1348" s="109">
        <f>cheskini100</f>
        <v>42</v>
      </c>
      <c r="G1348" s="109">
        <f t="shared" si="48"/>
        <v>168</v>
      </c>
      <c r="H1348" s="86"/>
    </row>
    <row r="1349" spans="1:8" ht="20.100000000000001" customHeight="1">
      <c r="B1349" s="1565"/>
      <c r="C1349" s="53" t="s">
        <v>2031</v>
      </c>
      <c r="D1349" s="42">
        <v>2</v>
      </c>
      <c r="E1349" s="53" t="s">
        <v>749</v>
      </c>
      <c r="F1349" s="109">
        <f>shandle</f>
        <v>34</v>
      </c>
      <c r="G1349" s="109">
        <f t="shared" si="48"/>
        <v>68</v>
      </c>
      <c r="H1349" s="86"/>
    </row>
    <row r="1350" spans="1:8" ht="20.100000000000001" customHeight="1">
      <c r="B1350" s="1566"/>
      <c r="C1350" s="56" t="s">
        <v>2051</v>
      </c>
      <c r="D1350" s="56" t="s">
        <v>72</v>
      </c>
      <c r="E1350" s="56" t="s">
        <v>2995</v>
      </c>
      <c r="F1350" s="63"/>
      <c r="G1350" s="63">
        <v>35</v>
      </c>
      <c r="H1350" s="123">
        <f>SUM(G1345:G1350)</f>
        <v>11733.39</v>
      </c>
    </row>
    <row r="1351" spans="1:8" ht="20.100000000000001" customHeight="1">
      <c r="F1351" s="40" t="s">
        <v>1590</v>
      </c>
      <c r="G1351" s="40"/>
      <c r="H1351" s="63">
        <f>SUM(H1344:H1350)</f>
        <v>24603.39</v>
      </c>
    </row>
    <row r="1352" spans="1:8" ht="20.100000000000001" customHeight="1">
      <c r="B1352" s="3" t="s">
        <v>1592</v>
      </c>
      <c r="F1352" s="40" t="s">
        <v>1571</v>
      </c>
      <c r="G1352" s="40"/>
      <c r="H1352" s="99">
        <f>FLOOR(H1351*0.15,0.01)</f>
        <v>3690.5</v>
      </c>
    </row>
    <row r="1353" spans="1:8" ht="20.100000000000001" customHeight="1">
      <c r="A1353"/>
      <c r="B1353" s="140">
        <f>+H1353</f>
        <v>28293.89</v>
      </c>
      <c r="C1353" s="27" t="s">
        <v>3197</v>
      </c>
      <c r="D1353" s="99">
        <f>INT(B1353/B1354*100)/100</f>
        <v>12687.84</v>
      </c>
      <c r="E1353" s="1" t="s">
        <v>3198</v>
      </c>
      <c r="F1353" s="40" t="s">
        <v>1593</v>
      </c>
      <c r="G1353" s="40"/>
      <c r="H1353" s="99">
        <f>SUM(H1351:H1352)</f>
        <v>28293.89</v>
      </c>
    </row>
    <row r="1354" spans="1:8" ht="20.100000000000001" customHeight="1">
      <c r="B1354" s="88">
        <v>2.23</v>
      </c>
      <c r="H1354" s="19"/>
    </row>
    <row r="1355" spans="1:8" ht="20.100000000000001" customHeight="1">
      <c r="A1355" s="144" t="s">
        <v>3603</v>
      </c>
      <c r="B1355" s="88"/>
      <c r="H1355" s="19"/>
    </row>
    <row r="1356" spans="1:8" ht="18.75" customHeight="1">
      <c r="A1356" s="262">
        <f>+A1339+1</f>
        <v>99</v>
      </c>
      <c r="B1356" s="1567" t="s">
        <v>1722</v>
      </c>
      <c r="C1356" s="1567"/>
      <c r="D1356" s="1567"/>
      <c r="E1356" s="1567"/>
      <c r="F1356" s="1567"/>
      <c r="G1356" s="1567"/>
      <c r="H1356" s="1567"/>
    </row>
    <row r="1357" spans="1:8" ht="19.5">
      <c r="A1357" s="588" t="s">
        <v>4043</v>
      </c>
      <c r="B1357" s="1588" t="s">
        <v>3199</v>
      </c>
      <c r="C1357" s="1567"/>
      <c r="D1357" s="1567"/>
      <c r="E1357" s="1567"/>
      <c r="F1357" s="1567"/>
      <c r="G1357" s="1567"/>
      <c r="H1357" s="1567"/>
    </row>
    <row r="1358" spans="1:8" ht="20.100000000000001" customHeight="1">
      <c r="B1358" s="1561" t="s">
        <v>1349</v>
      </c>
      <c r="C1358" s="1561"/>
      <c r="D1358" s="1561"/>
      <c r="E1358" s="1561"/>
      <c r="F1358" s="1561"/>
      <c r="G1358" s="1561"/>
      <c r="H1358" s="1561"/>
    </row>
    <row r="1359" spans="1:8" ht="31.5">
      <c r="B1359" s="68" t="s">
        <v>3156</v>
      </c>
      <c r="C1359" s="68" t="s">
        <v>3157</v>
      </c>
      <c r="D1359" s="68" t="s">
        <v>3158</v>
      </c>
      <c r="E1359" s="68" t="s">
        <v>3159</v>
      </c>
      <c r="F1359" s="68" t="s">
        <v>3160</v>
      </c>
      <c r="G1359" s="68" t="s">
        <v>3161</v>
      </c>
      <c r="H1359" s="68" t="s">
        <v>1586</v>
      </c>
    </row>
    <row r="1360" spans="1:8" ht="17.25">
      <c r="B1360" s="1562" t="s">
        <v>1587</v>
      </c>
      <c r="C1360" s="58" t="s">
        <v>558</v>
      </c>
      <c r="D1360" s="41">
        <v>9</v>
      </c>
      <c r="E1360" s="55" t="s">
        <v>1589</v>
      </c>
      <c r="F1360" s="107">
        <f>'update Rate'!O6</f>
        <v>1330</v>
      </c>
      <c r="G1360" s="107">
        <f t="shared" ref="G1360:G1366" si="49">FLOOR(D1360*F1360,0.01)</f>
        <v>11970</v>
      </c>
      <c r="H1360" s="108"/>
    </row>
    <row r="1361" spans="1:8" ht="17.25">
      <c r="B1361" s="1563"/>
      <c r="C1361" s="56" t="s">
        <v>1530</v>
      </c>
      <c r="D1361" s="43">
        <v>0.9</v>
      </c>
      <c r="E1361" s="56" t="s">
        <v>1589</v>
      </c>
      <c r="F1361" s="109">
        <f>'update Rate'!O5</f>
        <v>1000</v>
      </c>
      <c r="G1361" s="63">
        <f t="shared" si="49"/>
        <v>900</v>
      </c>
      <c r="H1361" s="121">
        <f>SUM(G1360+G1361)</f>
        <v>12870</v>
      </c>
    </row>
    <row r="1362" spans="1:8" ht="17.25">
      <c r="B1362" s="1564" t="s">
        <v>2185</v>
      </c>
      <c r="C1362" s="55" t="s">
        <v>1723</v>
      </c>
      <c r="D1362" s="46">
        <v>4.9000000000000002E-2</v>
      </c>
      <c r="E1362" s="55" t="s">
        <v>2378</v>
      </c>
      <c r="F1362" s="110">
        <f>'update Rate'!$O$53</f>
        <v>215037.9</v>
      </c>
      <c r="G1362" s="109">
        <f t="shared" si="49"/>
        <v>10536.85</v>
      </c>
      <c r="H1362" s="84"/>
    </row>
    <row r="1363" spans="1:8" ht="17.25">
      <c r="B1363" s="1565"/>
      <c r="C1363" s="53" t="s">
        <v>3108</v>
      </c>
      <c r="D1363" s="52">
        <v>1.085</v>
      </c>
      <c r="E1363" s="53" t="s">
        <v>2992</v>
      </c>
      <c r="F1363" s="109">
        <f>'update Rate'!$O$89</f>
        <v>850.04</v>
      </c>
      <c r="G1363" s="109">
        <f t="shared" si="49"/>
        <v>922.29</v>
      </c>
      <c r="H1363" s="86"/>
    </row>
    <row r="1364" spans="1:8" ht="17.25">
      <c r="B1364" s="1565"/>
      <c r="C1364" s="53" t="s">
        <v>1724</v>
      </c>
      <c r="D1364" s="42">
        <v>8</v>
      </c>
      <c r="E1364" s="53" t="s">
        <v>749</v>
      </c>
      <c r="F1364" s="109">
        <f>kabja75</f>
        <v>15</v>
      </c>
      <c r="G1364" s="109">
        <f t="shared" si="49"/>
        <v>120</v>
      </c>
      <c r="H1364" s="86"/>
    </row>
    <row r="1365" spans="1:8" ht="17.25">
      <c r="B1365" s="1565"/>
      <c r="C1365" s="53" t="s">
        <v>1725</v>
      </c>
      <c r="D1365" s="42">
        <v>4</v>
      </c>
      <c r="E1365" s="53" t="s">
        <v>749</v>
      </c>
      <c r="F1365" s="109">
        <f>cheskini100</f>
        <v>42</v>
      </c>
      <c r="G1365" s="109">
        <f t="shared" si="49"/>
        <v>168</v>
      </c>
      <c r="H1365" s="86"/>
    </row>
    <row r="1366" spans="1:8" ht="20.100000000000001" customHeight="1">
      <c r="B1366" s="1565"/>
      <c r="C1366" s="53" t="s">
        <v>3195</v>
      </c>
      <c r="D1366" s="42">
        <v>2</v>
      </c>
      <c r="E1366" s="53" t="s">
        <v>749</v>
      </c>
      <c r="F1366" s="109">
        <f>shandle</f>
        <v>34</v>
      </c>
      <c r="G1366" s="109">
        <f t="shared" si="49"/>
        <v>68</v>
      </c>
      <c r="H1366" s="86"/>
    </row>
    <row r="1367" spans="1:8" ht="20.100000000000001" customHeight="1">
      <c r="B1367" s="1566"/>
      <c r="C1367" s="56" t="s">
        <v>2051</v>
      </c>
      <c r="D1367" s="56" t="s">
        <v>72</v>
      </c>
      <c r="E1367" s="56" t="s">
        <v>2995</v>
      </c>
      <c r="F1367" s="63"/>
      <c r="G1367" s="63">
        <v>35</v>
      </c>
      <c r="H1367" s="123">
        <f>SUM(G1362:G1367)</f>
        <v>11850.14</v>
      </c>
    </row>
    <row r="1368" spans="1:8" ht="15.75">
      <c r="F1368" s="40" t="s">
        <v>1590</v>
      </c>
      <c r="G1368" s="40"/>
      <c r="H1368" s="63">
        <f>SUM(H1367,H1361)</f>
        <v>24720.14</v>
      </c>
    </row>
    <row r="1369" spans="1:8" ht="15.75">
      <c r="B1369" s="3" t="s">
        <v>1592</v>
      </c>
      <c r="F1369" s="40" t="s">
        <v>1571</v>
      </c>
      <c r="G1369" s="40"/>
      <c r="H1369" s="99">
        <f>FLOOR(H1368*0.15,0.01)</f>
        <v>3708.02</v>
      </c>
    </row>
    <row r="1370" spans="1:8" ht="15.75">
      <c r="A1370"/>
      <c r="B1370" s="140">
        <f>+H1370</f>
        <v>28428.16</v>
      </c>
      <c r="C1370" s="27" t="s">
        <v>3197</v>
      </c>
      <c r="D1370" s="99">
        <f>INT(B1370/B1371*100)/100</f>
        <v>12748.05</v>
      </c>
      <c r="E1370" s="1" t="s">
        <v>3198</v>
      </c>
      <c r="F1370" s="40" t="s">
        <v>1593</v>
      </c>
      <c r="G1370" s="40"/>
      <c r="H1370" s="99">
        <f>SUM(H1368:H1369)</f>
        <v>28428.16</v>
      </c>
    </row>
    <row r="1371" spans="1:8" ht="20.100000000000001" customHeight="1">
      <c r="A1371" s="27"/>
      <c r="B1371" s="88">
        <v>2.23</v>
      </c>
      <c r="H1371" s="19"/>
    </row>
    <row r="1372" spans="1:8" ht="8.25" customHeight="1">
      <c r="A1372" s="27"/>
      <c r="B1372" s="88"/>
      <c r="H1372" s="19"/>
    </row>
    <row r="1373" spans="1:8" ht="20.100000000000001" customHeight="1">
      <c r="B1373" s="88"/>
    </row>
    <row r="1374" spans="1:8" ht="19.5">
      <c r="B1374" s="1567" t="s">
        <v>2225</v>
      </c>
      <c r="C1374" s="1567"/>
      <c r="D1374" s="1567"/>
      <c r="E1374" s="1567"/>
      <c r="F1374" s="1567"/>
      <c r="G1374" s="1567"/>
      <c r="H1374" s="1567"/>
    </row>
    <row r="1375" spans="1:8" ht="20.100000000000001" customHeight="1">
      <c r="A1375" s="262">
        <f>A1356+1</f>
        <v>100</v>
      </c>
      <c r="B1375" s="1588" t="s">
        <v>3604</v>
      </c>
      <c r="C1375" s="1567"/>
      <c r="D1375" s="1567"/>
      <c r="E1375" s="1567"/>
      <c r="F1375" s="1567"/>
      <c r="G1375" s="1567"/>
      <c r="H1375" s="1567"/>
    </row>
    <row r="1376" spans="1:8" ht="15.75">
      <c r="A1376" s="588" t="s">
        <v>4044</v>
      </c>
      <c r="B1376" s="1560" t="s">
        <v>2388</v>
      </c>
      <c r="C1376" s="1561"/>
      <c r="D1376" s="1561"/>
      <c r="E1376" s="1561"/>
      <c r="F1376" s="1561"/>
      <c r="G1376" s="1561"/>
      <c r="H1376" s="1561"/>
    </row>
    <row r="1377" spans="1:8" ht="31.5">
      <c r="B1377" s="68" t="s">
        <v>3156</v>
      </c>
      <c r="C1377" s="68" t="s">
        <v>3157</v>
      </c>
      <c r="D1377" s="68" t="s">
        <v>3158</v>
      </c>
      <c r="E1377" s="68" t="s">
        <v>3159</v>
      </c>
      <c r="F1377" s="68" t="s">
        <v>3160</v>
      </c>
      <c r="G1377" s="68" t="s">
        <v>3161</v>
      </c>
      <c r="H1377" s="68" t="s">
        <v>1586</v>
      </c>
    </row>
    <row r="1378" spans="1:8" ht="20.100000000000001" customHeight="1">
      <c r="B1378" s="1562" t="s">
        <v>1587</v>
      </c>
      <c r="C1378" s="58" t="s">
        <v>558</v>
      </c>
      <c r="D1378" s="41">
        <v>7</v>
      </c>
      <c r="E1378" s="55" t="s">
        <v>1589</v>
      </c>
      <c r="F1378" s="107">
        <f>'update Rate'!O6</f>
        <v>1330</v>
      </c>
      <c r="G1378" s="107">
        <f t="shared" ref="G1378:G1384" si="50">FLOOR(D1378*F1378,0.01)</f>
        <v>9310</v>
      </c>
      <c r="H1378" s="108"/>
    </row>
    <row r="1379" spans="1:8" ht="17.25">
      <c r="B1379" s="1563"/>
      <c r="C1379" s="56" t="s">
        <v>1530</v>
      </c>
      <c r="D1379" s="43">
        <v>0.7</v>
      </c>
      <c r="E1379" s="56" t="s">
        <v>1589</v>
      </c>
      <c r="F1379" s="109">
        <f>'update Rate'!O5</f>
        <v>1000</v>
      </c>
      <c r="G1379" s="63">
        <f t="shared" si="50"/>
        <v>700</v>
      </c>
      <c r="H1379" s="121">
        <f>SUM(G1378+G1379)</f>
        <v>10010</v>
      </c>
    </row>
    <row r="1380" spans="1:8" ht="17.25">
      <c r="B1380" s="1564" t="s">
        <v>2185</v>
      </c>
      <c r="C1380" s="55" t="s">
        <v>2050</v>
      </c>
      <c r="D1380" s="193">
        <v>3.4599999999999999E-2</v>
      </c>
      <c r="E1380" s="55" t="s">
        <v>2378</v>
      </c>
      <c r="F1380" s="110">
        <f>awood</f>
        <v>215037.9</v>
      </c>
      <c r="G1380" s="109">
        <f t="shared" si="50"/>
        <v>7440.31</v>
      </c>
      <c r="H1380" s="84"/>
    </row>
    <row r="1381" spans="1:8" ht="17.25">
      <c r="B1381" s="1565"/>
      <c r="C1381" s="53" t="s">
        <v>3605</v>
      </c>
      <c r="D1381" s="52">
        <v>4.6500000000000004</v>
      </c>
      <c r="E1381" s="53" t="s">
        <v>2992</v>
      </c>
      <c r="F1381" s="109">
        <f>plywood4</f>
        <v>387.36</v>
      </c>
      <c r="G1381" s="109">
        <f t="shared" si="50"/>
        <v>1801.22</v>
      </c>
      <c r="H1381" s="86"/>
    </row>
    <row r="1382" spans="1:8" ht="17.25">
      <c r="B1382" s="1565"/>
      <c r="C1382" s="53" t="s">
        <v>2203</v>
      </c>
      <c r="D1382" s="42">
        <v>3</v>
      </c>
      <c r="E1382" s="53" t="s">
        <v>749</v>
      </c>
      <c r="F1382" s="109">
        <f>Kabja100</f>
        <v>29</v>
      </c>
      <c r="G1382" s="109">
        <f t="shared" si="50"/>
        <v>87</v>
      </c>
      <c r="H1382" s="86"/>
    </row>
    <row r="1383" spans="1:8" ht="17.25">
      <c r="B1383" s="1565"/>
      <c r="C1383" s="53" t="s">
        <v>2227</v>
      </c>
      <c r="D1383" s="42">
        <v>2</v>
      </c>
      <c r="E1383" s="53" t="s">
        <v>749</v>
      </c>
      <c r="F1383" s="109">
        <f>cheskini150</f>
        <v>71</v>
      </c>
      <c r="G1383" s="109">
        <f t="shared" si="50"/>
        <v>142</v>
      </c>
      <c r="H1383" s="86"/>
    </row>
    <row r="1384" spans="1:8" ht="17.25">
      <c r="B1384" s="1565"/>
      <c r="C1384" s="53" t="s">
        <v>3127</v>
      </c>
      <c r="D1384" s="42">
        <v>1</v>
      </c>
      <c r="E1384" s="53" t="s">
        <v>749</v>
      </c>
      <c r="F1384" s="109">
        <f>moluck</f>
        <v>666</v>
      </c>
      <c r="G1384" s="109">
        <f t="shared" si="50"/>
        <v>666</v>
      </c>
      <c r="H1384" s="86"/>
    </row>
    <row r="1385" spans="1:8" ht="15.75">
      <c r="B1385" s="1566"/>
      <c r="C1385" s="39" t="s">
        <v>3128</v>
      </c>
      <c r="D1385" s="56" t="s">
        <v>72</v>
      </c>
      <c r="E1385" s="56" t="s">
        <v>2995</v>
      </c>
      <c r="F1385" s="63"/>
      <c r="G1385" s="63">
        <v>45</v>
      </c>
      <c r="H1385" s="123">
        <f>SUM(G1380:G1385)</f>
        <v>10181.530000000001</v>
      </c>
    </row>
    <row r="1386" spans="1:8" ht="20.100000000000001" customHeight="1">
      <c r="F1386" s="40" t="s">
        <v>1590</v>
      </c>
      <c r="G1386" s="40"/>
      <c r="H1386" s="63">
        <f>SUM(H1385,H1379)</f>
        <v>20191.53</v>
      </c>
    </row>
    <row r="1387" spans="1:8" ht="20.100000000000001" customHeight="1">
      <c r="B1387" s="1" t="s">
        <v>1592</v>
      </c>
      <c r="F1387" s="40" t="s">
        <v>1571</v>
      </c>
      <c r="G1387" s="40"/>
      <c r="H1387" s="99">
        <f>FLOOR(H1386*0.15,0.01)</f>
        <v>3028.7200000000003</v>
      </c>
    </row>
    <row r="1388" spans="1:8" ht="20.100000000000001" customHeight="1">
      <c r="A1388"/>
      <c r="B1388" s="140">
        <f>+H1388</f>
        <v>23220.25</v>
      </c>
      <c r="C1388" s="27" t="s">
        <v>3197</v>
      </c>
      <c r="D1388" s="99">
        <f>INT(B1388/B1389*100)/100</f>
        <v>10343.09</v>
      </c>
      <c r="E1388" s="1" t="s">
        <v>3198</v>
      </c>
      <c r="F1388" s="40" t="s">
        <v>1593</v>
      </c>
      <c r="G1388" s="40"/>
      <c r="H1388" s="99">
        <f>SUM(H1386:H1387)</f>
        <v>23220.25</v>
      </c>
    </row>
    <row r="1389" spans="1:8" ht="16.5">
      <c r="B1389" s="88">
        <v>2.2450000000000001</v>
      </c>
    </row>
    <row r="1390" spans="1:8" ht="20.100000000000001" customHeight="1">
      <c r="B1390" s="1567" t="s">
        <v>2225</v>
      </c>
      <c r="C1390" s="1567"/>
      <c r="D1390" s="1567"/>
      <c r="E1390" s="1567"/>
      <c r="F1390" s="1567"/>
      <c r="G1390" s="1567"/>
      <c r="H1390" s="1567"/>
    </row>
    <row r="1391" spans="1:8" ht="18">
      <c r="A1391" s="262">
        <f>+A1375+1</f>
        <v>101</v>
      </c>
      <c r="B1391" s="1621" t="s">
        <v>3607</v>
      </c>
      <c r="C1391" s="1621"/>
      <c r="D1391" s="1621"/>
      <c r="E1391" s="1621"/>
      <c r="F1391" s="1621"/>
      <c r="G1391" s="1621"/>
      <c r="H1391" s="1621"/>
    </row>
    <row r="1392" spans="1:8" ht="20.100000000000001" customHeight="1">
      <c r="A1392" s="588" t="s">
        <v>4044</v>
      </c>
      <c r="B1392" s="1568" t="s">
        <v>2388</v>
      </c>
      <c r="C1392" s="1568"/>
      <c r="D1392" s="1568"/>
      <c r="E1392" s="1568"/>
      <c r="F1392" s="1568"/>
      <c r="G1392" s="1568"/>
      <c r="H1392" s="1568"/>
    </row>
    <row r="1393" spans="1:8" ht="31.5">
      <c r="B1393" s="68" t="s">
        <v>3156</v>
      </c>
      <c r="C1393" s="68" t="s">
        <v>3157</v>
      </c>
      <c r="D1393" s="68" t="s">
        <v>3158</v>
      </c>
      <c r="E1393" s="68" t="s">
        <v>3159</v>
      </c>
      <c r="F1393" s="68" t="s">
        <v>3160</v>
      </c>
      <c r="G1393" s="68" t="s">
        <v>3161</v>
      </c>
      <c r="H1393" s="68" t="s">
        <v>1586</v>
      </c>
    </row>
    <row r="1394" spans="1:8" ht="17.25">
      <c r="B1394" s="1562" t="s">
        <v>1587</v>
      </c>
      <c r="C1394" s="58" t="s">
        <v>558</v>
      </c>
      <c r="D1394" s="41">
        <v>7</v>
      </c>
      <c r="E1394" s="55" t="s">
        <v>1589</v>
      </c>
      <c r="F1394" s="107">
        <f>F1378</f>
        <v>1330</v>
      </c>
      <c r="G1394" s="107">
        <f t="shared" ref="G1394:G1401" si="51">FLOOR(D1394*F1394,0.01)</f>
        <v>9310</v>
      </c>
      <c r="H1394" s="108"/>
    </row>
    <row r="1395" spans="1:8" ht="17.25">
      <c r="B1395" s="1563"/>
      <c r="C1395" s="56" t="s">
        <v>1530</v>
      </c>
      <c r="D1395" s="43">
        <v>0.7</v>
      </c>
      <c r="E1395" s="56" t="s">
        <v>1589</v>
      </c>
      <c r="F1395" s="109">
        <f>F1379</f>
        <v>1000</v>
      </c>
      <c r="G1395" s="63">
        <f t="shared" si="51"/>
        <v>700</v>
      </c>
      <c r="H1395" s="121">
        <f>SUM(G1394+G1395)</f>
        <v>10010</v>
      </c>
    </row>
    <row r="1396" spans="1:8" ht="17.25">
      <c r="B1396" s="1564" t="s">
        <v>2185</v>
      </c>
      <c r="C1396" s="55" t="s">
        <v>2050</v>
      </c>
      <c r="D1396" s="193">
        <v>3.4599999999999999E-2</v>
      </c>
      <c r="E1396" s="55" t="s">
        <v>2378</v>
      </c>
      <c r="F1396" s="110">
        <f>F1380</f>
        <v>215037.9</v>
      </c>
      <c r="G1396" s="109">
        <f t="shared" si="51"/>
        <v>7440.31</v>
      </c>
      <c r="H1396" s="84"/>
    </row>
    <row r="1397" spans="1:8" ht="17.25">
      <c r="B1397" s="1565"/>
      <c r="C1397" s="60" t="s">
        <v>1700</v>
      </c>
      <c r="D1397" s="52">
        <v>2.3250000000000002</v>
      </c>
      <c r="E1397" s="53" t="s">
        <v>2992</v>
      </c>
      <c r="F1397" s="109">
        <f>'update Rate'!$O$75</f>
        <v>699.4</v>
      </c>
      <c r="G1397" s="109">
        <f t="shared" si="51"/>
        <v>1626.1000000000001</v>
      </c>
      <c r="H1397" s="86"/>
    </row>
    <row r="1398" spans="1:8" ht="31.5">
      <c r="B1398" s="1565"/>
      <c r="C1398" s="60" t="s">
        <v>3608</v>
      </c>
      <c r="D1398" s="52">
        <v>2.3250000000000002</v>
      </c>
      <c r="E1398" s="53" t="s">
        <v>2992</v>
      </c>
      <c r="F1398" s="109">
        <f>'update Rate'!$O$69</f>
        <v>387.36</v>
      </c>
      <c r="G1398" s="109">
        <f t="shared" si="51"/>
        <v>900.61</v>
      </c>
      <c r="H1398" s="86"/>
    </row>
    <row r="1399" spans="1:8" ht="17.25">
      <c r="B1399" s="1565"/>
      <c r="C1399" s="53" t="s">
        <v>2203</v>
      </c>
      <c r="D1399" s="42">
        <v>3</v>
      </c>
      <c r="E1399" s="53" t="s">
        <v>749</v>
      </c>
      <c r="F1399" s="109">
        <f>$F$1382</f>
        <v>29</v>
      </c>
      <c r="G1399" s="109">
        <f t="shared" si="51"/>
        <v>87</v>
      </c>
      <c r="H1399" s="86"/>
    </row>
    <row r="1400" spans="1:8" ht="17.25">
      <c r="B1400" s="1565"/>
      <c r="C1400" s="53" t="s">
        <v>2227</v>
      </c>
      <c r="D1400" s="42">
        <v>2</v>
      </c>
      <c r="E1400" s="53" t="s">
        <v>749</v>
      </c>
      <c r="F1400" s="109">
        <f>F1383</f>
        <v>71</v>
      </c>
      <c r="G1400" s="109">
        <f t="shared" si="51"/>
        <v>142</v>
      </c>
      <c r="H1400" s="86"/>
    </row>
    <row r="1401" spans="1:8" ht="17.25">
      <c r="B1401" s="1565"/>
      <c r="C1401" s="53" t="s">
        <v>3127</v>
      </c>
      <c r="D1401" s="42">
        <v>1</v>
      </c>
      <c r="E1401" s="53" t="s">
        <v>749</v>
      </c>
      <c r="F1401" s="109">
        <f>F1384</f>
        <v>666</v>
      </c>
      <c r="G1401" s="109">
        <f t="shared" si="51"/>
        <v>666</v>
      </c>
      <c r="H1401" s="86"/>
    </row>
    <row r="1402" spans="1:8" ht="15.75">
      <c r="B1402" s="1566"/>
      <c r="C1402" s="39" t="s">
        <v>3128</v>
      </c>
      <c r="D1402" s="39" t="s">
        <v>2993</v>
      </c>
      <c r="E1402" s="56" t="s">
        <v>2995</v>
      </c>
      <c r="F1402" s="63"/>
      <c r="G1402" s="63">
        <v>45</v>
      </c>
      <c r="H1402" s="123">
        <f>SUM(G1396:G1402)</f>
        <v>10907.02</v>
      </c>
    </row>
    <row r="1403" spans="1:8" ht="15.75">
      <c r="F1403" s="40" t="s">
        <v>1590</v>
      </c>
      <c r="G1403" s="40"/>
      <c r="H1403" s="63">
        <f>SUM(H1402,H1395)</f>
        <v>20917.02</v>
      </c>
    </row>
    <row r="1404" spans="1:8" ht="15.75">
      <c r="B1404" s="1" t="s">
        <v>1592</v>
      </c>
      <c r="F1404" s="40" t="s">
        <v>1571</v>
      </c>
      <c r="G1404" s="40"/>
      <c r="H1404" s="99">
        <f>FLOOR(H1403*0.15,0.01)</f>
        <v>3137.55</v>
      </c>
    </row>
    <row r="1405" spans="1:8" ht="15.75">
      <c r="A1405"/>
      <c r="B1405" s="140">
        <f>+H1405</f>
        <v>24054.57</v>
      </c>
      <c r="C1405" s="27" t="s">
        <v>3197</v>
      </c>
      <c r="D1405" s="99">
        <f>INT(B1405/B1406*100)/100</f>
        <v>10714.73</v>
      </c>
      <c r="E1405" s="1" t="s">
        <v>3198</v>
      </c>
      <c r="F1405" s="40" t="s">
        <v>1593</v>
      </c>
      <c r="G1405" s="40"/>
      <c r="H1405" s="99">
        <f>SUM(H1403:H1404)</f>
        <v>24054.57</v>
      </c>
    </row>
    <row r="1406" spans="1:8" ht="16.5">
      <c r="B1406" s="88">
        <v>2.2450000000000001</v>
      </c>
    </row>
    <row r="1407" spans="1:8" ht="16.5">
      <c r="B1407" s="88"/>
    </row>
    <row r="1408" spans="1:8" ht="19.5">
      <c r="B1408" s="1567" t="s">
        <v>2225</v>
      </c>
      <c r="C1408" s="1567"/>
      <c r="D1408" s="1567"/>
      <c r="E1408" s="1567"/>
      <c r="F1408" s="1567"/>
      <c r="G1408" s="1567"/>
      <c r="H1408" s="1567"/>
    </row>
    <row r="1409" spans="1:8" ht="19.5">
      <c r="A1409" s="262">
        <f>+A1391+1</f>
        <v>102</v>
      </c>
      <c r="B1409" s="1588" t="s">
        <v>931</v>
      </c>
      <c r="C1409" s="1567"/>
      <c r="D1409" s="1567"/>
      <c r="E1409" s="1567"/>
      <c r="F1409" s="1567"/>
      <c r="G1409" s="1567"/>
      <c r="H1409" s="1567"/>
    </row>
    <row r="1410" spans="1:8" ht="15.75">
      <c r="A1410" s="588" t="s">
        <v>4044</v>
      </c>
      <c r="B1410" s="1560" t="s">
        <v>2388</v>
      </c>
      <c r="C1410" s="1561"/>
      <c r="D1410" s="1561"/>
      <c r="E1410" s="1561"/>
      <c r="F1410" s="1561"/>
      <c r="G1410" s="1561"/>
      <c r="H1410" s="1561"/>
    </row>
    <row r="1411" spans="1:8" ht="31.5">
      <c r="B1411" s="68" t="s">
        <v>3156</v>
      </c>
      <c r="C1411" s="68" t="s">
        <v>3157</v>
      </c>
      <c r="D1411" s="68" t="s">
        <v>3158</v>
      </c>
      <c r="E1411" s="68" t="s">
        <v>3159</v>
      </c>
      <c r="F1411" s="68" t="s">
        <v>3160</v>
      </c>
      <c r="G1411" s="68" t="s">
        <v>3161</v>
      </c>
      <c r="H1411" s="68" t="s">
        <v>1586</v>
      </c>
    </row>
    <row r="1412" spans="1:8" ht="17.25">
      <c r="B1412" s="1626" t="s">
        <v>1587</v>
      </c>
      <c r="C1412" s="58" t="s">
        <v>558</v>
      </c>
      <c r="D1412" s="41">
        <v>7</v>
      </c>
      <c r="E1412" s="55" t="s">
        <v>1589</v>
      </c>
      <c r="F1412" s="107">
        <f>'update Rate'!O6</f>
        <v>1330</v>
      </c>
      <c r="G1412" s="107">
        <f t="shared" ref="G1412:G1418" si="52">FLOOR(D1412*F1412,0.01)</f>
        <v>9310</v>
      </c>
      <c r="H1412" s="108"/>
    </row>
    <row r="1413" spans="1:8" ht="17.25">
      <c r="B1413" s="1563"/>
      <c r="C1413" s="56" t="s">
        <v>1530</v>
      </c>
      <c r="D1413" s="43">
        <v>0.7</v>
      </c>
      <c r="E1413" s="56" t="s">
        <v>1589</v>
      </c>
      <c r="F1413" s="109">
        <f>'update Rate'!O5</f>
        <v>1000</v>
      </c>
      <c r="G1413" s="63">
        <f t="shared" si="52"/>
        <v>700</v>
      </c>
      <c r="H1413" s="121">
        <f>SUM(G1412+G1413)</f>
        <v>10010</v>
      </c>
    </row>
    <row r="1414" spans="1:8" ht="17.25">
      <c r="B1414" s="1627" t="s">
        <v>2185</v>
      </c>
      <c r="C1414" s="55" t="s">
        <v>2050</v>
      </c>
      <c r="D1414" s="193">
        <v>3.4599999999999999E-2</v>
      </c>
      <c r="E1414" s="55" t="s">
        <v>2378</v>
      </c>
      <c r="F1414" s="110">
        <f>awood</f>
        <v>215037.9</v>
      </c>
      <c r="G1414" s="109">
        <f t="shared" si="52"/>
        <v>7440.31</v>
      </c>
      <c r="H1414" s="84"/>
    </row>
    <row r="1415" spans="1:8" ht="17.25">
      <c r="B1415" s="1628"/>
      <c r="C1415" s="60" t="s">
        <v>932</v>
      </c>
      <c r="D1415" s="42">
        <v>4.6500000000000004</v>
      </c>
      <c r="E1415" s="53" t="s">
        <v>2992</v>
      </c>
      <c r="F1415" s="109">
        <f>Tikply4</f>
        <v>688.64</v>
      </c>
      <c r="G1415" s="109">
        <f t="shared" si="52"/>
        <v>3202.17</v>
      </c>
      <c r="H1415" s="86"/>
    </row>
    <row r="1416" spans="1:8" ht="20.100000000000001" customHeight="1">
      <c r="B1416" s="1628"/>
      <c r="C1416" s="53" t="s">
        <v>2203</v>
      </c>
      <c r="D1416" s="42">
        <v>3</v>
      </c>
      <c r="E1416" s="53" t="s">
        <v>749</v>
      </c>
      <c r="F1416" s="109">
        <f>Kabja100</f>
        <v>29</v>
      </c>
      <c r="G1416" s="109">
        <f t="shared" si="52"/>
        <v>87</v>
      </c>
      <c r="H1416" s="86"/>
    </row>
    <row r="1417" spans="1:8" ht="17.25">
      <c r="B1417" s="1628"/>
      <c r="C1417" s="53" t="s">
        <v>2227</v>
      </c>
      <c r="D1417" s="42">
        <v>2</v>
      </c>
      <c r="E1417" s="53" t="s">
        <v>749</v>
      </c>
      <c r="F1417" s="109">
        <f>cheskini150</f>
        <v>71</v>
      </c>
      <c r="G1417" s="109">
        <f t="shared" si="52"/>
        <v>142</v>
      </c>
      <c r="H1417" s="86"/>
    </row>
    <row r="1418" spans="1:8" ht="20.100000000000001" customHeight="1">
      <c r="B1418" s="1628"/>
      <c r="C1418" s="24" t="s">
        <v>392</v>
      </c>
      <c r="D1418" s="42">
        <v>1</v>
      </c>
      <c r="E1418" s="53" t="s">
        <v>749</v>
      </c>
      <c r="F1418" s="109">
        <f>moluck</f>
        <v>666</v>
      </c>
      <c r="G1418" s="109">
        <f t="shared" si="52"/>
        <v>666</v>
      </c>
      <c r="H1418" s="121"/>
    </row>
    <row r="1419" spans="1:8" ht="20.100000000000001" customHeight="1">
      <c r="B1419" s="1629"/>
      <c r="C1419" s="56" t="s">
        <v>2051</v>
      </c>
      <c r="D1419" s="1213" t="s">
        <v>2993</v>
      </c>
      <c r="E1419" s="56" t="s">
        <v>2995</v>
      </c>
      <c r="F1419" s="63"/>
      <c r="G1419" s="63">
        <v>45</v>
      </c>
      <c r="H1419" s="123">
        <f>SUM(G1414:G1419)</f>
        <v>11582.48</v>
      </c>
    </row>
    <row r="1420" spans="1:8" ht="20.100000000000001" customHeight="1">
      <c r="F1420" s="40" t="s">
        <v>1590</v>
      </c>
      <c r="G1420" s="40"/>
      <c r="H1420" s="63">
        <f>SUM(H1413:H1419)</f>
        <v>21592.48</v>
      </c>
    </row>
    <row r="1421" spans="1:8" ht="20.100000000000001" customHeight="1">
      <c r="B1421" s="1" t="s">
        <v>1592</v>
      </c>
      <c r="F1421" s="40" t="s">
        <v>1571</v>
      </c>
      <c r="G1421" s="40"/>
      <c r="H1421" s="99">
        <f>FLOOR(H1420*0.15,0.01)</f>
        <v>3238.87</v>
      </c>
    </row>
    <row r="1422" spans="1:8" ht="15.75">
      <c r="A1422"/>
      <c r="B1422" s="140">
        <f>+H1422</f>
        <v>24831.35</v>
      </c>
      <c r="C1422" s="27" t="s">
        <v>3197</v>
      </c>
      <c r="D1422" s="99">
        <f>INT(B1422/B1423*100)/100</f>
        <v>11060.73</v>
      </c>
      <c r="E1422" s="1" t="s">
        <v>3198</v>
      </c>
      <c r="F1422" s="40" t="s">
        <v>1593</v>
      </c>
      <c r="G1422" s="40"/>
      <c r="H1422" s="99">
        <f>SUM(H1420:H1421)</f>
        <v>24831.35</v>
      </c>
    </row>
    <row r="1423" spans="1:8" ht="20.100000000000001" customHeight="1">
      <c r="B1423" s="88">
        <v>2.2450000000000001</v>
      </c>
    </row>
    <row r="1424" spans="1:8" ht="20.100000000000001" customHeight="1">
      <c r="B1424" s="88"/>
    </row>
    <row r="1425" spans="1:8" ht="16.5">
      <c r="B1425" s="88"/>
    </row>
    <row r="1426" spans="1:8" ht="19.5">
      <c r="B1426" s="1567" t="s">
        <v>2225</v>
      </c>
      <c r="C1426" s="1567"/>
      <c r="D1426" s="1567"/>
      <c r="E1426" s="1567"/>
      <c r="F1426" s="1567"/>
      <c r="G1426" s="1567"/>
      <c r="H1426" s="1567"/>
    </row>
    <row r="1427" spans="1:8" ht="20.100000000000001" customHeight="1">
      <c r="A1427" s="262">
        <f>+A1409+1</f>
        <v>103</v>
      </c>
      <c r="B1427" s="1588" t="s">
        <v>3613</v>
      </c>
      <c r="C1427" s="1584"/>
      <c r="D1427" s="1584"/>
      <c r="E1427" s="1584"/>
      <c r="F1427" s="1584"/>
      <c r="G1427" s="1584"/>
      <c r="H1427" s="1584"/>
    </row>
    <row r="1428" spans="1:8" ht="20.100000000000001" customHeight="1">
      <c r="A1428" s="588" t="s">
        <v>4044</v>
      </c>
      <c r="B1428" s="1560" t="s">
        <v>2388</v>
      </c>
      <c r="C1428" s="1561"/>
      <c r="D1428" s="1561"/>
      <c r="E1428" s="1561"/>
      <c r="F1428" s="1561"/>
      <c r="G1428" s="1561"/>
      <c r="H1428" s="1561"/>
    </row>
    <row r="1429" spans="1:8" ht="20.100000000000001" customHeight="1">
      <c r="B1429" s="68" t="s">
        <v>3156</v>
      </c>
      <c r="C1429" s="68" t="s">
        <v>3157</v>
      </c>
      <c r="D1429" s="68" t="s">
        <v>3158</v>
      </c>
      <c r="E1429" s="68" t="s">
        <v>3159</v>
      </c>
      <c r="F1429" s="68" t="s">
        <v>3160</v>
      </c>
      <c r="G1429" s="68" t="s">
        <v>3161</v>
      </c>
      <c r="H1429" s="68" t="s">
        <v>1586</v>
      </c>
    </row>
    <row r="1430" spans="1:8" ht="20.100000000000001" customHeight="1">
      <c r="B1430" s="1562" t="s">
        <v>1587</v>
      </c>
      <c r="C1430" s="58" t="s">
        <v>558</v>
      </c>
      <c r="D1430" s="41">
        <v>7</v>
      </c>
      <c r="E1430" s="55" t="s">
        <v>1589</v>
      </c>
      <c r="F1430" s="107">
        <f>'update Rate'!O6</f>
        <v>1330</v>
      </c>
      <c r="G1430" s="107">
        <f t="shared" ref="G1430:G1437" si="53">FLOOR(D1430*F1430,0.01)</f>
        <v>9310</v>
      </c>
      <c r="H1430" s="108"/>
    </row>
    <row r="1431" spans="1:8" ht="17.25">
      <c r="B1431" s="1563"/>
      <c r="C1431" s="56" t="s">
        <v>1530</v>
      </c>
      <c r="D1431" s="43">
        <v>0.7</v>
      </c>
      <c r="E1431" s="56" t="s">
        <v>1589</v>
      </c>
      <c r="F1431" s="109">
        <f>'update Rate'!O5</f>
        <v>1000</v>
      </c>
      <c r="G1431" s="63">
        <f t="shared" si="53"/>
        <v>700</v>
      </c>
      <c r="H1431" s="121">
        <f>SUM(G1430+G1431)</f>
        <v>10010</v>
      </c>
    </row>
    <row r="1432" spans="1:8" ht="17.25">
      <c r="B1432" s="1564" t="s">
        <v>2185</v>
      </c>
      <c r="C1432" s="55" t="s">
        <v>2050</v>
      </c>
      <c r="D1432" s="193">
        <v>3.4599999999999999E-2</v>
      </c>
      <c r="E1432" s="55" t="s">
        <v>2378</v>
      </c>
      <c r="F1432" s="110">
        <f>awood</f>
        <v>215037.9</v>
      </c>
      <c r="G1432" s="109">
        <f t="shared" si="53"/>
        <v>7440.31</v>
      </c>
      <c r="H1432" s="84"/>
    </row>
    <row r="1433" spans="1:8" ht="31.5">
      <c r="B1433" s="1565"/>
      <c r="C1433" s="60" t="s">
        <v>3612</v>
      </c>
      <c r="D1433" s="42">
        <v>4.6500000000000004</v>
      </c>
      <c r="E1433" s="53" t="s">
        <v>2992</v>
      </c>
      <c r="F1433" s="109">
        <f>+'update Rate'!O99</f>
        <v>544.38</v>
      </c>
      <c r="G1433" s="109">
        <f t="shared" si="53"/>
        <v>2531.36</v>
      </c>
      <c r="H1433" s="86"/>
    </row>
    <row r="1434" spans="1:8" ht="17.25">
      <c r="B1434" s="1565"/>
      <c r="C1434" s="53" t="s">
        <v>2203</v>
      </c>
      <c r="D1434" s="42">
        <v>3</v>
      </c>
      <c r="E1434" s="53" t="s">
        <v>749</v>
      </c>
      <c r="F1434" s="109">
        <f>Kabja100</f>
        <v>29</v>
      </c>
      <c r="G1434" s="109">
        <f t="shared" si="53"/>
        <v>87</v>
      </c>
      <c r="H1434" s="86"/>
    </row>
    <row r="1435" spans="1:8" ht="17.25">
      <c r="B1435" s="1565"/>
      <c r="C1435" s="53" t="s">
        <v>2227</v>
      </c>
      <c r="D1435" s="42">
        <v>2</v>
      </c>
      <c r="E1435" s="53" t="s">
        <v>749</v>
      </c>
      <c r="F1435" s="109">
        <f>cheskini150</f>
        <v>71</v>
      </c>
      <c r="G1435" s="109">
        <f t="shared" si="53"/>
        <v>142</v>
      </c>
      <c r="H1435" s="86"/>
    </row>
    <row r="1436" spans="1:8" ht="17.25">
      <c r="B1436" s="1565"/>
      <c r="C1436" s="53" t="s">
        <v>3196</v>
      </c>
      <c r="D1436" s="42">
        <v>1</v>
      </c>
      <c r="E1436" s="53" t="s">
        <v>749</v>
      </c>
      <c r="F1436" s="109">
        <f>shandle</f>
        <v>34</v>
      </c>
      <c r="G1436" s="109">
        <f t="shared" si="53"/>
        <v>34</v>
      </c>
      <c r="H1436" s="86"/>
    </row>
    <row r="1437" spans="1:8" ht="17.25">
      <c r="B1437" s="1565"/>
      <c r="C1437" s="53" t="s">
        <v>3129</v>
      </c>
      <c r="D1437" s="42">
        <v>1</v>
      </c>
      <c r="E1437" s="53" t="s">
        <v>749</v>
      </c>
      <c r="F1437" s="109">
        <f>moluck</f>
        <v>666</v>
      </c>
      <c r="G1437" s="109">
        <f t="shared" si="53"/>
        <v>666</v>
      </c>
      <c r="H1437" s="121"/>
    </row>
    <row r="1438" spans="1:8" ht="15.75">
      <c r="B1438" s="1566"/>
      <c r="C1438" s="56" t="s">
        <v>2051</v>
      </c>
      <c r="D1438" s="56" t="s">
        <v>2993</v>
      </c>
      <c r="E1438" s="56" t="s">
        <v>2995</v>
      </c>
      <c r="F1438" s="63"/>
      <c r="G1438" s="63">
        <v>45</v>
      </c>
      <c r="H1438" s="123">
        <f>SUM(G1432:G1438)</f>
        <v>10945.67</v>
      </c>
    </row>
    <row r="1439" spans="1:8" ht="15.75">
      <c r="F1439" s="40" t="s">
        <v>1590</v>
      </c>
      <c r="G1439" s="40"/>
      <c r="H1439" s="63">
        <f>SUM(H1431:H1438)</f>
        <v>20955.669999999998</v>
      </c>
    </row>
    <row r="1440" spans="1:8" ht="15.75">
      <c r="B1440" s="1" t="s">
        <v>1592</v>
      </c>
      <c r="F1440" s="40" t="s">
        <v>1571</v>
      </c>
      <c r="G1440" s="40"/>
      <c r="H1440" s="99">
        <f>FLOOR(H1439*0.15,0.01)</f>
        <v>3143.35</v>
      </c>
    </row>
    <row r="1441" spans="1:8" ht="15.75">
      <c r="A1441"/>
      <c r="B1441" s="140">
        <f>+H1441</f>
        <v>24099.019999999997</v>
      </c>
      <c r="C1441" s="27" t="s">
        <v>3197</v>
      </c>
      <c r="D1441" s="99">
        <f>INT(B1441/B1442*100)/100</f>
        <v>10734.53</v>
      </c>
      <c r="E1441" s="1" t="s">
        <v>3198</v>
      </c>
      <c r="F1441" s="40" t="s">
        <v>1593</v>
      </c>
      <c r="G1441" s="40"/>
      <c r="H1441" s="99">
        <f>SUM(H1439:H1440)</f>
        <v>24099.019999999997</v>
      </c>
    </row>
    <row r="1442" spans="1:8" ht="16.5">
      <c r="B1442" s="88">
        <v>2.2450000000000001</v>
      </c>
    </row>
    <row r="1443" spans="1:8" ht="16.5">
      <c r="B1443" s="88"/>
    </row>
    <row r="1444" spans="1:8" ht="19.5">
      <c r="B1444" s="1567" t="s">
        <v>2225</v>
      </c>
      <c r="C1444" s="1567"/>
      <c r="D1444" s="1567"/>
      <c r="E1444" s="1567"/>
      <c r="F1444" s="1567"/>
      <c r="G1444" s="1567"/>
      <c r="H1444" s="1567"/>
    </row>
    <row r="1445" spans="1:8" ht="19.5">
      <c r="A1445" s="262">
        <f>+A1427+1</f>
        <v>104</v>
      </c>
      <c r="B1445" s="1588" t="s">
        <v>3616</v>
      </c>
      <c r="C1445" s="1567"/>
      <c r="D1445" s="1567"/>
      <c r="E1445" s="1567"/>
      <c r="F1445" s="1567"/>
      <c r="G1445" s="1567"/>
      <c r="H1445" s="1567"/>
    </row>
    <row r="1446" spans="1:8" ht="15.75">
      <c r="A1446" s="588" t="s">
        <v>4044</v>
      </c>
      <c r="B1446" s="1560" t="s">
        <v>110</v>
      </c>
      <c r="C1446" s="1561"/>
      <c r="D1446" s="1561"/>
      <c r="E1446" s="1561"/>
      <c r="F1446" s="1561"/>
      <c r="G1446" s="1561"/>
      <c r="H1446" s="1561"/>
    </row>
    <row r="1447" spans="1:8" ht="31.5">
      <c r="B1447" s="68" t="s">
        <v>3156</v>
      </c>
      <c r="C1447" s="68" t="s">
        <v>3157</v>
      </c>
      <c r="D1447" s="68" t="s">
        <v>3158</v>
      </c>
      <c r="E1447" s="68" t="s">
        <v>3159</v>
      </c>
      <c r="F1447" s="68" t="s">
        <v>3160</v>
      </c>
      <c r="G1447" s="68" t="s">
        <v>3161</v>
      </c>
      <c r="H1447" s="68" t="s">
        <v>1586</v>
      </c>
    </row>
    <row r="1448" spans="1:8" ht="17.25">
      <c r="B1448" s="1562" t="s">
        <v>1587</v>
      </c>
      <c r="C1448" s="58" t="s">
        <v>558</v>
      </c>
      <c r="D1448" s="41">
        <v>5</v>
      </c>
      <c r="E1448" s="55" t="s">
        <v>1589</v>
      </c>
      <c r="F1448" s="107">
        <f>mason</f>
        <v>1330</v>
      </c>
      <c r="G1448" s="107">
        <f t="shared" ref="G1448:G1455" si="54">FLOOR(D1448*F1448,0.01)</f>
        <v>6650</v>
      </c>
      <c r="H1448" s="108"/>
    </row>
    <row r="1449" spans="1:8" ht="17.25">
      <c r="B1449" s="1604"/>
      <c r="C1449" s="56" t="s">
        <v>1530</v>
      </c>
      <c r="D1449" s="43">
        <v>0.5</v>
      </c>
      <c r="E1449" s="56" t="s">
        <v>1589</v>
      </c>
      <c r="F1449" s="109">
        <f>'update Rate'!O5</f>
        <v>1000</v>
      </c>
      <c r="G1449" s="63">
        <f t="shared" si="54"/>
        <v>500</v>
      </c>
      <c r="H1449" s="121">
        <f>SUM(G1448+G1449)</f>
        <v>7150</v>
      </c>
    </row>
    <row r="1450" spans="1:8" ht="17.25">
      <c r="B1450" s="1564" t="s">
        <v>2185</v>
      </c>
      <c r="C1450" s="55" t="s">
        <v>2050</v>
      </c>
      <c r="D1450" s="46">
        <v>2.5999999999999999E-2</v>
      </c>
      <c r="E1450" s="55" t="s">
        <v>2378</v>
      </c>
      <c r="F1450" s="110">
        <f>awood</f>
        <v>215037.9</v>
      </c>
      <c r="G1450" s="109">
        <f t="shared" si="54"/>
        <v>5590.9800000000005</v>
      </c>
      <c r="H1450" s="84"/>
    </row>
    <row r="1451" spans="1:8" ht="31.5">
      <c r="B1451" s="1565"/>
      <c r="C1451" s="60" t="s">
        <v>3609</v>
      </c>
      <c r="D1451" s="42">
        <v>2.13</v>
      </c>
      <c r="E1451" s="53" t="s">
        <v>2992</v>
      </c>
      <c r="F1451" s="109">
        <f>giwire24</f>
        <v>312</v>
      </c>
      <c r="G1451" s="109">
        <f t="shared" si="54"/>
        <v>664.56000000000006</v>
      </c>
      <c r="H1451" s="86"/>
    </row>
    <row r="1452" spans="1:8" ht="17.25">
      <c r="B1452" s="1565"/>
      <c r="C1452" s="53" t="s">
        <v>2203</v>
      </c>
      <c r="D1452" s="42">
        <v>3</v>
      </c>
      <c r="E1452" s="53" t="s">
        <v>749</v>
      </c>
      <c r="F1452" s="109">
        <f>Kabja100</f>
        <v>29</v>
      </c>
      <c r="G1452" s="109">
        <f t="shared" si="54"/>
        <v>87</v>
      </c>
      <c r="H1452" s="86"/>
    </row>
    <row r="1453" spans="1:8" ht="17.25">
      <c r="B1453" s="1565"/>
      <c r="C1453" s="53" t="s">
        <v>2227</v>
      </c>
      <c r="D1453" s="42">
        <v>2</v>
      </c>
      <c r="E1453" s="53" t="s">
        <v>749</v>
      </c>
      <c r="F1453" s="109">
        <f>cheskini150</f>
        <v>71</v>
      </c>
      <c r="G1453" s="109">
        <f t="shared" si="54"/>
        <v>142</v>
      </c>
      <c r="H1453" s="86"/>
    </row>
    <row r="1454" spans="1:8" ht="17.25">
      <c r="B1454" s="1565"/>
      <c r="C1454" s="53" t="s">
        <v>3196</v>
      </c>
      <c r="D1454" s="42">
        <v>2</v>
      </c>
      <c r="E1454" s="53" t="s">
        <v>749</v>
      </c>
      <c r="F1454" s="109">
        <f>shandle</f>
        <v>34</v>
      </c>
      <c r="G1454" s="109">
        <f t="shared" si="54"/>
        <v>68</v>
      </c>
      <c r="H1454" s="86"/>
    </row>
    <row r="1455" spans="1:8" ht="17.25">
      <c r="B1455" s="1565"/>
      <c r="C1455" s="53" t="s">
        <v>998</v>
      </c>
      <c r="D1455" s="42">
        <v>1</v>
      </c>
      <c r="E1455" s="53" t="s">
        <v>749</v>
      </c>
      <c r="F1455" s="109">
        <f>'update Rate'!$O$142</f>
        <v>189</v>
      </c>
      <c r="G1455" s="109">
        <f t="shared" si="54"/>
        <v>189</v>
      </c>
      <c r="H1455" s="86"/>
    </row>
    <row r="1456" spans="1:8" ht="15.75">
      <c r="B1456" s="1566"/>
      <c r="C1456" s="56" t="s">
        <v>2051</v>
      </c>
      <c r="D1456" s="56" t="s">
        <v>72</v>
      </c>
      <c r="E1456" s="56" t="s">
        <v>2995</v>
      </c>
      <c r="F1456" s="63"/>
      <c r="G1456" s="63">
        <v>45</v>
      </c>
      <c r="H1456" s="123">
        <f>SUM(G1450:G1456)</f>
        <v>6786.5400000000009</v>
      </c>
    </row>
    <row r="1457" spans="1:8" ht="15.75">
      <c r="F1457" s="40" t="s">
        <v>1590</v>
      </c>
      <c r="G1457" s="40"/>
      <c r="H1457" s="63">
        <f>SUM(H1456,H1449)</f>
        <v>13936.54</v>
      </c>
    </row>
    <row r="1458" spans="1:8" ht="15.75">
      <c r="B1458" s="1" t="s">
        <v>1592</v>
      </c>
      <c r="F1458" s="40" t="s">
        <v>1571</v>
      </c>
      <c r="G1458" s="40"/>
      <c r="H1458" s="99">
        <f>FLOOR(H1457*0.15,0.01)</f>
        <v>2090.48</v>
      </c>
    </row>
    <row r="1459" spans="1:8" ht="15.75">
      <c r="A1459"/>
      <c r="B1459" s="140">
        <f>+H1459</f>
        <v>16027.02</v>
      </c>
      <c r="C1459" s="27" t="s">
        <v>3197</v>
      </c>
      <c r="D1459" s="99">
        <f>INT(B1459/B1460*100)/100</f>
        <v>7138.98</v>
      </c>
      <c r="E1459" s="1" t="s">
        <v>3198</v>
      </c>
      <c r="F1459" s="40" t="s">
        <v>1593</v>
      </c>
      <c r="G1459" s="40"/>
      <c r="H1459" s="99">
        <f>SUM(H1457:H1458)</f>
        <v>16027.02</v>
      </c>
    </row>
    <row r="1460" spans="1:8" ht="16.5">
      <c r="B1460" s="88">
        <v>2.2450000000000001</v>
      </c>
    </row>
    <row r="1461" spans="1:8" ht="19.5">
      <c r="B1461" s="1567" t="s">
        <v>2225</v>
      </c>
      <c r="C1461" s="1567"/>
      <c r="D1461" s="1567"/>
      <c r="E1461" s="1567"/>
      <c r="F1461" s="1567"/>
      <c r="G1461" s="1567"/>
      <c r="H1461" s="1567"/>
    </row>
    <row r="1462" spans="1:8" ht="19.5">
      <c r="A1462" s="262">
        <f>+A1445+1</f>
        <v>105</v>
      </c>
      <c r="B1462" s="1588" t="s">
        <v>3614</v>
      </c>
      <c r="C1462" s="1567"/>
      <c r="D1462" s="1567"/>
      <c r="E1462" s="1567"/>
      <c r="F1462" s="1567"/>
      <c r="G1462" s="1567"/>
      <c r="H1462" s="1567"/>
    </row>
    <row r="1463" spans="1:8" ht="15.75">
      <c r="A1463" s="588" t="s">
        <v>4044</v>
      </c>
      <c r="B1463" s="1560" t="s">
        <v>110</v>
      </c>
      <c r="C1463" s="1561"/>
      <c r="D1463" s="1561"/>
      <c r="E1463" s="1561"/>
      <c r="F1463" s="1561"/>
      <c r="G1463" s="1561"/>
      <c r="H1463" s="1561"/>
    </row>
    <row r="1464" spans="1:8" ht="31.5">
      <c r="B1464" s="68" t="s">
        <v>3156</v>
      </c>
      <c r="C1464" s="68" t="s">
        <v>3157</v>
      </c>
      <c r="D1464" s="68" t="s">
        <v>3158</v>
      </c>
      <c r="E1464" s="68" t="s">
        <v>3159</v>
      </c>
      <c r="F1464" s="68" t="s">
        <v>3160</v>
      </c>
      <c r="G1464" s="68" t="s">
        <v>3161</v>
      </c>
      <c r="H1464" s="68" t="s">
        <v>1586</v>
      </c>
    </row>
    <row r="1465" spans="1:8" ht="17.25">
      <c r="B1465" s="1562" t="s">
        <v>1587</v>
      </c>
      <c r="C1465" s="58" t="s">
        <v>558</v>
      </c>
      <c r="D1465" s="41">
        <v>5</v>
      </c>
      <c r="E1465" s="55" t="s">
        <v>1589</v>
      </c>
      <c r="F1465" s="107">
        <f>mason</f>
        <v>1330</v>
      </c>
      <c r="G1465" s="107">
        <f t="shared" ref="G1465:G1473" si="55">FLOOR(D1465*F1465,0.01)</f>
        <v>6650</v>
      </c>
      <c r="H1465" s="108"/>
    </row>
    <row r="1466" spans="1:8" ht="17.25">
      <c r="B1466" s="1604"/>
      <c r="C1466" s="56" t="s">
        <v>1530</v>
      </c>
      <c r="D1466" s="43">
        <v>0.5</v>
      </c>
      <c r="E1466" s="56" t="s">
        <v>1589</v>
      </c>
      <c r="F1466" s="109">
        <f>'update Rate'!O5</f>
        <v>1000</v>
      </c>
      <c r="G1466" s="63">
        <f t="shared" si="55"/>
        <v>500</v>
      </c>
      <c r="H1466" s="121">
        <f>SUM(G1465+G1466)</f>
        <v>7150</v>
      </c>
    </row>
    <row r="1467" spans="1:8" ht="17.25">
      <c r="B1467" s="1564" t="s">
        <v>2185</v>
      </c>
      <c r="C1467" s="55" t="s">
        <v>2050</v>
      </c>
      <c r="D1467" s="46">
        <v>2.5999999999999999E-2</v>
      </c>
      <c r="E1467" s="55" t="s">
        <v>2378</v>
      </c>
      <c r="F1467" s="110">
        <f>awood</f>
        <v>215037.9</v>
      </c>
      <c r="G1467" s="109">
        <f t="shared" si="55"/>
        <v>5590.9800000000005</v>
      </c>
      <c r="H1467" s="84"/>
    </row>
    <row r="1468" spans="1:8" ht="31.5">
      <c r="B1468" s="1565"/>
      <c r="C1468" s="60" t="s">
        <v>3609</v>
      </c>
      <c r="D1468" s="42">
        <v>2.13</v>
      </c>
      <c r="E1468" s="53" t="s">
        <v>2992</v>
      </c>
      <c r="F1468" s="109">
        <f>giwire24</f>
        <v>312</v>
      </c>
      <c r="G1468" s="109">
        <f t="shared" si="55"/>
        <v>664.56000000000006</v>
      </c>
      <c r="H1468" s="86"/>
    </row>
    <row r="1469" spans="1:8" ht="17.25">
      <c r="B1469" s="1565"/>
      <c r="C1469" s="60" t="s">
        <v>3615</v>
      </c>
      <c r="D1469" s="42">
        <v>2.13</v>
      </c>
      <c r="E1469" s="53" t="s">
        <v>2992</v>
      </c>
      <c r="F1469" s="109">
        <f>'update Rate'!$O$51</f>
        <v>224</v>
      </c>
      <c r="G1469" s="109">
        <f t="shared" si="55"/>
        <v>477.12</v>
      </c>
      <c r="H1469" s="86"/>
    </row>
    <row r="1470" spans="1:8" ht="17.25">
      <c r="B1470" s="1565"/>
      <c r="C1470" s="53" t="s">
        <v>2203</v>
      </c>
      <c r="D1470" s="42">
        <v>3</v>
      </c>
      <c r="E1470" s="53" t="s">
        <v>749</v>
      </c>
      <c r="F1470" s="109">
        <f>Kabja100</f>
        <v>29</v>
      </c>
      <c r="G1470" s="109">
        <f t="shared" si="55"/>
        <v>87</v>
      </c>
      <c r="H1470" s="86"/>
    </row>
    <row r="1471" spans="1:8" ht="17.25">
      <c r="B1471" s="1565"/>
      <c r="C1471" s="53" t="s">
        <v>2227</v>
      </c>
      <c r="D1471" s="42">
        <v>2</v>
      </c>
      <c r="E1471" s="53" t="s">
        <v>749</v>
      </c>
      <c r="F1471" s="109">
        <f>cheskini150</f>
        <v>71</v>
      </c>
      <c r="G1471" s="109">
        <f t="shared" si="55"/>
        <v>142</v>
      </c>
      <c r="H1471" s="86"/>
    </row>
    <row r="1472" spans="1:8" ht="17.25">
      <c r="B1472" s="1565"/>
      <c r="C1472" s="53" t="s">
        <v>3196</v>
      </c>
      <c r="D1472" s="42">
        <v>2</v>
      </c>
      <c r="E1472" s="53" t="s">
        <v>749</v>
      </c>
      <c r="F1472" s="109">
        <f>shandle</f>
        <v>34</v>
      </c>
      <c r="G1472" s="109">
        <f t="shared" si="55"/>
        <v>68</v>
      </c>
      <c r="H1472" s="86"/>
    </row>
    <row r="1473" spans="1:8" ht="17.25">
      <c r="B1473" s="1565"/>
      <c r="C1473" s="53" t="s">
        <v>998</v>
      </c>
      <c r="D1473" s="42">
        <v>1</v>
      </c>
      <c r="E1473" s="53" t="s">
        <v>749</v>
      </c>
      <c r="F1473" s="109">
        <f>'update Rate'!$O$142</f>
        <v>189</v>
      </c>
      <c r="G1473" s="109">
        <f t="shared" si="55"/>
        <v>189</v>
      </c>
      <c r="H1473" s="86"/>
    </row>
    <row r="1474" spans="1:8" ht="15.75">
      <c r="B1474" s="1566"/>
      <c r="C1474" s="56" t="s">
        <v>2051</v>
      </c>
      <c r="D1474" s="56" t="s">
        <v>2993</v>
      </c>
      <c r="E1474" s="56" t="s">
        <v>2995</v>
      </c>
      <c r="F1474" s="63"/>
      <c r="G1474" s="63">
        <v>45</v>
      </c>
      <c r="H1474" s="123">
        <f>SUM(G1467:G1474)</f>
        <v>7263.6600000000008</v>
      </c>
    </row>
    <row r="1475" spans="1:8" ht="15.75">
      <c r="F1475" s="40" t="s">
        <v>1590</v>
      </c>
      <c r="G1475" s="40"/>
      <c r="H1475" s="63">
        <f>SUM(H1474,H1466)</f>
        <v>14413.66</v>
      </c>
    </row>
    <row r="1476" spans="1:8" ht="15.75">
      <c r="B1476" s="1" t="s">
        <v>1592</v>
      </c>
      <c r="F1476" s="40" t="s">
        <v>1571</v>
      </c>
      <c r="G1476" s="40"/>
      <c r="H1476" s="99">
        <f>FLOOR(H1475*0.15,0.01)</f>
        <v>2162.04</v>
      </c>
    </row>
    <row r="1477" spans="1:8" ht="15.75">
      <c r="A1477"/>
      <c r="B1477" s="140">
        <f>+H1477</f>
        <v>16575.7</v>
      </c>
      <c r="C1477" s="27" t="s">
        <v>3197</v>
      </c>
      <c r="D1477" s="99">
        <f>INT(B1477/B1478*100)/100</f>
        <v>7383.38</v>
      </c>
      <c r="E1477" s="1" t="s">
        <v>3198</v>
      </c>
      <c r="F1477" s="40" t="s">
        <v>1593</v>
      </c>
      <c r="G1477" s="40"/>
      <c r="H1477" s="99">
        <f>SUM(H1475:H1476)</f>
        <v>16575.7</v>
      </c>
    </row>
    <row r="1478" spans="1:8" ht="16.5">
      <c r="B1478" s="88">
        <v>2.2450000000000001</v>
      </c>
    </row>
    <row r="1479" spans="1:8" ht="19.5">
      <c r="A1479" s="262">
        <f>A1462+1</f>
        <v>106</v>
      </c>
      <c r="B1479" s="1567" t="s">
        <v>1224</v>
      </c>
      <c r="C1479" s="1567"/>
      <c r="D1479" s="1567"/>
      <c r="E1479" s="1567"/>
      <c r="F1479" s="1567"/>
      <c r="G1479" s="1567"/>
      <c r="H1479" s="1567"/>
    </row>
    <row r="1480" spans="1:8" ht="15.75">
      <c r="A1480" s="588" t="s">
        <v>4045</v>
      </c>
      <c r="B1480" s="1560" t="s">
        <v>1225</v>
      </c>
      <c r="C1480" s="1561"/>
      <c r="D1480" s="1561"/>
      <c r="E1480" s="1561"/>
      <c r="F1480" s="1561"/>
      <c r="G1480" s="1561"/>
      <c r="H1480" s="1561"/>
    </row>
    <row r="1481" spans="1:8" ht="31.5">
      <c r="B1481" s="68" t="s">
        <v>3156</v>
      </c>
      <c r="C1481" s="68" t="s">
        <v>3157</v>
      </c>
      <c r="D1481" s="68" t="s">
        <v>3158</v>
      </c>
      <c r="E1481" s="68" t="s">
        <v>3159</v>
      </c>
      <c r="F1481" s="68" t="s">
        <v>3160</v>
      </c>
      <c r="G1481" s="68" t="s">
        <v>3161</v>
      </c>
      <c r="H1481" s="68" t="s">
        <v>1586</v>
      </c>
    </row>
    <row r="1482" spans="1:8" ht="17.25">
      <c r="B1482" s="1562" t="s">
        <v>1587</v>
      </c>
      <c r="C1482" s="58" t="s">
        <v>558</v>
      </c>
      <c r="D1482" s="41">
        <v>0.06</v>
      </c>
      <c r="E1482" s="55" t="s">
        <v>1589</v>
      </c>
      <c r="F1482" s="107">
        <f>mason</f>
        <v>1330</v>
      </c>
      <c r="G1482" s="107">
        <f>FLOOR(D1482*F1482,0.01)</f>
        <v>79.8</v>
      </c>
      <c r="H1482" s="108"/>
    </row>
    <row r="1483" spans="1:8" ht="17.25">
      <c r="B1483" s="1604"/>
      <c r="C1483" s="56" t="s">
        <v>1530</v>
      </c>
      <c r="D1483" s="49">
        <v>6.0000000000000001E-3</v>
      </c>
      <c r="E1483" s="56" t="s">
        <v>1589</v>
      </c>
      <c r="F1483" s="63">
        <f>'update Rate'!O5</f>
        <v>1000</v>
      </c>
      <c r="G1483" s="63">
        <f>FLOOR(D1483*F1483,0.01)</f>
        <v>6</v>
      </c>
      <c r="H1483" s="123">
        <f>SUM(G1482+G1483)</f>
        <v>85.8</v>
      </c>
    </row>
    <row r="1484" spans="1:8" ht="17.25">
      <c r="B1484" s="1565"/>
      <c r="C1484" s="60" t="s">
        <v>1227</v>
      </c>
      <c r="D1484" s="42">
        <v>1</v>
      </c>
      <c r="E1484" s="53" t="s">
        <v>2992</v>
      </c>
      <c r="F1484" s="109">
        <f>giwire24</f>
        <v>312</v>
      </c>
      <c r="G1484" s="109">
        <f>FLOOR(D1484*F1484,0.01)</f>
        <v>312</v>
      </c>
      <c r="H1484" s="86"/>
    </row>
    <row r="1485" spans="1:8" ht="17.25">
      <c r="B1485" s="1565"/>
      <c r="C1485" s="53" t="s">
        <v>1226</v>
      </c>
      <c r="D1485" s="42">
        <v>4.05</v>
      </c>
      <c r="E1485" s="54" t="s">
        <v>2773</v>
      </c>
      <c r="F1485" s="109">
        <f>'update Rate'!$O$139</f>
        <v>55.76</v>
      </c>
      <c r="G1485" s="109">
        <f>FLOOR(D1485*F1485,0.01)</f>
        <v>225.82</v>
      </c>
      <c r="H1485" s="86"/>
    </row>
    <row r="1486" spans="1:8" ht="15.75">
      <c r="B1486" s="1566"/>
      <c r="C1486" s="56" t="s">
        <v>2051</v>
      </c>
      <c r="D1486" s="56" t="s">
        <v>2993</v>
      </c>
      <c r="E1486" s="56" t="s">
        <v>2995</v>
      </c>
      <c r="F1486" s="63"/>
      <c r="G1486" s="63">
        <v>15</v>
      </c>
      <c r="H1486" s="123">
        <f>SUM(G1484:G1486)</f>
        <v>552.81999999999994</v>
      </c>
    </row>
    <row r="1487" spans="1:8" ht="15.75">
      <c r="F1487" s="40" t="s">
        <v>1590</v>
      </c>
      <c r="G1487" s="40"/>
      <c r="H1487" s="63">
        <f>SUM(H1486,H1483)</f>
        <v>638.61999999999989</v>
      </c>
    </row>
    <row r="1488" spans="1:8" ht="15.75">
      <c r="B1488" s="1" t="s">
        <v>1592</v>
      </c>
      <c r="F1488" s="40" t="s">
        <v>1571</v>
      </c>
      <c r="G1488" s="40"/>
      <c r="H1488" s="99">
        <f>FLOOR(H1487*0.15,0.01)</f>
        <v>95.79</v>
      </c>
    </row>
    <row r="1489" spans="1:8" ht="15.75">
      <c r="A1489"/>
      <c r="B1489" s="140">
        <f>+H1489</f>
        <v>734.40999999999985</v>
      </c>
      <c r="C1489" s="27" t="s">
        <v>3197</v>
      </c>
      <c r="D1489" s="99">
        <f>INT(B1489/B1490*100)/100</f>
        <v>734.41</v>
      </c>
      <c r="E1489" s="1" t="s">
        <v>3198</v>
      </c>
      <c r="F1489" s="40" t="s">
        <v>1593</v>
      </c>
      <c r="G1489" s="40"/>
      <c r="H1489" s="99">
        <f>SUM(H1487:H1488)</f>
        <v>734.40999999999985</v>
      </c>
    </row>
    <row r="1490" spans="1:8" ht="16.5">
      <c r="B1490" s="88">
        <v>1</v>
      </c>
    </row>
    <row r="1491" spans="1:8" ht="15.75">
      <c r="A1491" s="27"/>
      <c r="B1491" s="141"/>
      <c r="F1491" s="40"/>
      <c r="G1491" s="40"/>
      <c r="H1491" s="141"/>
    </row>
    <row r="1492" spans="1:8" ht="19.5">
      <c r="A1492" s="262">
        <f>A1479+1</f>
        <v>107</v>
      </c>
      <c r="B1492" s="1588" t="s">
        <v>1465</v>
      </c>
      <c r="C1492" s="1567"/>
      <c r="D1492" s="1567"/>
      <c r="E1492" s="1567"/>
      <c r="F1492" s="1567"/>
      <c r="G1492" s="1567"/>
      <c r="H1492" s="1567"/>
    </row>
    <row r="1493" spans="1:8" ht="15.75">
      <c r="A1493" s="588" t="s">
        <v>4045</v>
      </c>
      <c r="B1493" s="1560" t="s">
        <v>2464</v>
      </c>
      <c r="C1493" s="1561"/>
      <c r="D1493" s="1561"/>
      <c r="E1493" s="1561"/>
      <c r="F1493" s="1561"/>
      <c r="G1493" s="1561"/>
      <c r="H1493" s="1561"/>
    </row>
    <row r="1494" spans="1:8" ht="31.5">
      <c r="B1494" s="68" t="s">
        <v>3156</v>
      </c>
      <c r="C1494" s="68" t="s">
        <v>3157</v>
      </c>
      <c r="D1494" s="68" t="s">
        <v>3158</v>
      </c>
      <c r="E1494" s="68" t="s">
        <v>3159</v>
      </c>
      <c r="F1494" s="68" t="s">
        <v>3160</v>
      </c>
      <c r="G1494" s="68" t="s">
        <v>3161</v>
      </c>
      <c r="H1494" s="68" t="s">
        <v>1586</v>
      </c>
    </row>
    <row r="1495" spans="1:8" ht="17.25">
      <c r="B1495" s="1562" t="s">
        <v>1587</v>
      </c>
      <c r="C1495" s="58" t="s">
        <v>558</v>
      </c>
      <c r="D1495" s="41">
        <v>0.06</v>
      </c>
      <c r="E1495" s="55" t="s">
        <v>1589</v>
      </c>
      <c r="F1495" s="107">
        <f>'update Rate'!O6</f>
        <v>1330</v>
      </c>
      <c r="G1495" s="107">
        <f>FLOOR(D1495*F1495,0.01)</f>
        <v>79.8</v>
      </c>
      <c r="H1495" s="108"/>
    </row>
    <row r="1496" spans="1:8" ht="17.25">
      <c r="B1496" s="1563"/>
      <c r="C1496" s="56" t="s">
        <v>1530</v>
      </c>
      <c r="D1496" s="49">
        <v>6.0000000000000001E-3</v>
      </c>
      <c r="E1496" s="56" t="s">
        <v>1589</v>
      </c>
      <c r="F1496" s="109">
        <f>'update Rate'!O5</f>
        <v>1000</v>
      </c>
      <c r="G1496" s="63">
        <f>FLOOR(D1496*F1496,0.01)</f>
        <v>6</v>
      </c>
      <c r="H1496" s="121">
        <f>SUM(G1495+G1496)</f>
        <v>85.8</v>
      </c>
    </row>
    <row r="1497" spans="1:8" ht="18" customHeight="1">
      <c r="B1497" s="1564" t="s">
        <v>2185</v>
      </c>
      <c r="C1497" s="55" t="s">
        <v>869</v>
      </c>
      <c r="D1497" s="41">
        <v>1</v>
      </c>
      <c r="E1497" s="55" t="s">
        <v>2992</v>
      </c>
      <c r="F1497" s="110">
        <f>glass4</f>
        <v>742.44</v>
      </c>
      <c r="G1497" s="109">
        <f>FLOOR(D1497*F1497,0.01)</f>
        <v>742.44</v>
      </c>
      <c r="H1497" s="84"/>
    </row>
    <row r="1498" spans="1:8" ht="18" customHeight="1">
      <c r="B1498" s="1586"/>
      <c r="C1498" s="61" t="s">
        <v>1464</v>
      </c>
      <c r="D1498" s="42">
        <v>4.05</v>
      </c>
      <c r="E1498" s="54" t="s">
        <v>2773</v>
      </c>
      <c r="F1498" s="109">
        <f>'update Rate'!$O$139</f>
        <v>55.76</v>
      </c>
      <c r="G1498" s="109">
        <f>FLOOR(D1498*F1498,0.01)</f>
        <v>225.82</v>
      </c>
      <c r="H1498" s="9"/>
    </row>
    <row r="1499" spans="1:8" ht="15.75">
      <c r="B1499" s="1563"/>
      <c r="C1499" s="56" t="s">
        <v>2133</v>
      </c>
      <c r="D1499" s="56" t="s">
        <v>72</v>
      </c>
      <c r="E1499" s="56" t="s">
        <v>2995</v>
      </c>
      <c r="F1499" s="63"/>
      <c r="G1499" s="63">
        <v>15</v>
      </c>
      <c r="H1499" s="123">
        <f>SUM(G1497:G1499)</f>
        <v>983.26</v>
      </c>
    </row>
    <row r="1500" spans="1:8" ht="18" customHeight="1">
      <c r="F1500" s="40" t="s">
        <v>1590</v>
      </c>
      <c r="G1500" s="40"/>
      <c r="H1500" s="63">
        <f>SUM(H1496:H1499)</f>
        <v>1069.06</v>
      </c>
    </row>
    <row r="1501" spans="1:8" ht="18" customHeight="1">
      <c r="B1501" s="1" t="s">
        <v>1592</v>
      </c>
      <c r="F1501" s="40" t="s">
        <v>1571</v>
      </c>
      <c r="G1501" s="40"/>
      <c r="H1501" s="99">
        <f>FLOOR(H1500*0.15,0.01)</f>
        <v>160.35</v>
      </c>
    </row>
    <row r="1502" spans="1:8" ht="18" customHeight="1">
      <c r="A1502" s="27" t="s">
        <v>3197</v>
      </c>
      <c r="B1502" s="99">
        <f>+H1502</f>
        <v>1229.4099999999999</v>
      </c>
      <c r="C1502" s="1" t="s">
        <v>3198</v>
      </c>
      <c r="F1502" s="40" t="s">
        <v>1593</v>
      </c>
      <c r="G1502" s="40"/>
      <c r="H1502" s="99">
        <f>SUM(H1500:H1501)</f>
        <v>1229.4099999999999</v>
      </c>
    </row>
    <row r="1503" spans="1:8" ht="19.5">
      <c r="A1503" s="262">
        <f>+A1492+1</f>
        <v>108</v>
      </c>
      <c r="B1503" s="1588" t="s">
        <v>3215</v>
      </c>
      <c r="C1503" s="1567"/>
      <c r="D1503" s="1567"/>
      <c r="E1503" s="1567"/>
      <c r="F1503" s="1567"/>
      <c r="G1503" s="1567"/>
      <c r="H1503" s="1567"/>
    </row>
    <row r="1504" spans="1:8" ht="18" customHeight="1">
      <c r="A1504" s="588" t="s">
        <v>4045</v>
      </c>
      <c r="B1504" s="1560" t="s">
        <v>2464</v>
      </c>
      <c r="C1504" s="1561"/>
      <c r="D1504" s="1561"/>
      <c r="E1504" s="1561"/>
      <c r="F1504" s="1561"/>
      <c r="G1504" s="1561"/>
      <c r="H1504" s="1561"/>
    </row>
    <row r="1505" spans="1:8" ht="31.5">
      <c r="B1505" s="68" t="s">
        <v>3156</v>
      </c>
      <c r="C1505" s="68" t="s">
        <v>3157</v>
      </c>
      <c r="D1505" s="68" t="s">
        <v>3158</v>
      </c>
      <c r="E1505" s="68" t="s">
        <v>3159</v>
      </c>
      <c r="F1505" s="68" t="s">
        <v>3160</v>
      </c>
      <c r="G1505" s="68" t="s">
        <v>3161</v>
      </c>
      <c r="H1505" s="68" t="s">
        <v>1586</v>
      </c>
    </row>
    <row r="1506" spans="1:8" ht="17.25">
      <c r="B1506" s="1562" t="s">
        <v>1587</v>
      </c>
      <c r="C1506" s="58" t="s">
        <v>558</v>
      </c>
      <c r="D1506" s="41">
        <v>0.06</v>
      </c>
      <c r="E1506" s="55" t="s">
        <v>1589</v>
      </c>
      <c r="F1506" s="107">
        <f>'update Rate'!O6</f>
        <v>1330</v>
      </c>
      <c r="G1506" s="107">
        <f>FLOOR(D1506*F1506,0.01)</f>
        <v>79.8</v>
      </c>
      <c r="H1506" s="108"/>
    </row>
    <row r="1507" spans="1:8" ht="17.25">
      <c r="B1507" s="1563"/>
      <c r="C1507" s="56" t="s">
        <v>1530</v>
      </c>
      <c r="D1507" s="49">
        <v>6.0000000000000001E-3</v>
      </c>
      <c r="E1507" s="56" t="s">
        <v>1589</v>
      </c>
      <c r="F1507" s="109">
        <f>'update Rate'!O5</f>
        <v>1000</v>
      </c>
      <c r="G1507" s="63">
        <f>FLOOR(D1507*F1507,0.01)</f>
        <v>6</v>
      </c>
      <c r="H1507" s="121">
        <f>SUM(G1506+G1507)</f>
        <v>85.8</v>
      </c>
    </row>
    <row r="1508" spans="1:8" ht="17.25">
      <c r="B1508" s="1564" t="s">
        <v>2185</v>
      </c>
      <c r="C1508" s="53" t="s">
        <v>3216</v>
      </c>
      <c r="D1508" s="42">
        <v>1</v>
      </c>
      <c r="E1508" s="53" t="s">
        <v>2992</v>
      </c>
      <c r="F1508" s="110">
        <f>glass5</f>
        <v>850.04</v>
      </c>
      <c r="G1508" s="109">
        <f>FLOOR(D1508*F1508,0.01)</f>
        <v>850.04</v>
      </c>
      <c r="H1508" s="84"/>
    </row>
    <row r="1509" spans="1:8" ht="17.25">
      <c r="B1509" s="1586"/>
      <c r="C1509" s="61" t="s">
        <v>1464</v>
      </c>
      <c r="D1509" s="42">
        <v>4.05</v>
      </c>
      <c r="E1509" s="53" t="s">
        <v>2992</v>
      </c>
      <c r="F1509" s="109">
        <f>'update Rate'!$O$139</f>
        <v>55.76</v>
      </c>
      <c r="G1509" s="109">
        <f>FLOOR(D1509*F1509,0.01)</f>
        <v>225.82</v>
      </c>
      <c r="H1509" s="9"/>
    </row>
    <row r="1510" spans="1:8" ht="15.75">
      <c r="B1510" s="1563"/>
      <c r="C1510" s="56" t="s">
        <v>2133</v>
      </c>
      <c r="D1510" s="57" t="s">
        <v>2993</v>
      </c>
      <c r="E1510" s="56" t="s">
        <v>2995</v>
      </c>
      <c r="F1510" s="63"/>
      <c r="G1510" s="63">
        <v>15</v>
      </c>
      <c r="H1510" s="123">
        <f>SUM(G1508:G1510)</f>
        <v>1090.8599999999999</v>
      </c>
    </row>
    <row r="1511" spans="1:8" ht="20.100000000000001" customHeight="1">
      <c r="F1511" s="40" t="s">
        <v>1590</v>
      </c>
      <c r="G1511" s="40"/>
      <c r="H1511" s="63">
        <f>SUM(H1507:H1510)</f>
        <v>1176.6599999999999</v>
      </c>
    </row>
    <row r="1512" spans="1:8" ht="20.100000000000001" customHeight="1">
      <c r="B1512" s="1" t="s">
        <v>1592</v>
      </c>
      <c r="F1512" s="40" t="s">
        <v>1571</v>
      </c>
      <c r="G1512" s="40"/>
      <c r="H1512" s="99">
        <f>FLOOR(H1511*0.15,0.01)</f>
        <v>176.49</v>
      </c>
    </row>
    <row r="1513" spans="1:8" ht="20.100000000000001" customHeight="1">
      <c r="A1513" s="27" t="s">
        <v>3197</v>
      </c>
      <c r="B1513" s="99">
        <f>+H1513</f>
        <v>1353.1499999999999</v>
      </c>
      <c r="C1513" s="1" t="s">
        <v>3198</v>
      </c>
      <c r="F1513" s="40" t="s">
        <v>1593</v>
      </c>
      <c r="G1513" s="40"/>
      <c r="H1513" s="99">
        <f>SUM(H1511:H1512)</f>
        <v>1353.1499999999999</v>
      </c>
    </row>
    <row r="1514" spans="1:8" ht="19.5">
      <c r="A1514" s="262">
        <f>A1503+1</f>
        <v>109</v>
      </c>
      <c r="B1514" s="1588" t="s">
        <v>933</v>
      </c>
      <c r="C1514" s="1567"/>
      <c r="D1514" s="1567"/>
      <c r="E1514" s="1567"/>
      <c r="F1514" s="1567"/>
      <c r="G1514" s="1567"/>
      <c r="H1514" s="1567"/>
    </row>
    <row r="1515" spans="1:8">
      <c r="A1515" s="15" t="s">
        <v>2902</v>
      </c>
      <c r="B1515" s="1560" t="s">
        <v>2464</v>
      </c>
      <c r="C1515" s="1561"/>
      <c r="D1515" s="1561"/>
      <c r="E1515" s="1561"/>
      <c r="F1515" s="1561"/>
      <c r="G1515" s="1561"/>
      <c r="H1515" s="1561"/>
    </row>
    <row r="1516" spans="1:8" ht="31.5">
      <c r="B1516" s="68" t="s">
        <v>3156</v>
      </c>
      <c r="C1516" s="68" t="s">
        <v>3157</v>
      </c>
      <c r="D1516" s="68" t="s">
        <v>3158</v>
      </c>
      <c r="E1516" s="68" t="s">
        <v>3159</v>
      </c>
      <c r="F1516" s="68" t="s">
        <v>3160</v>
      </c>
      <c r="G1516" s="68" t="s">
        <v>3161</v>
      </c>
      <c r="H1516" s="68" t="s">
        <v>1586</v>
      </c>
    </row>
    <row r="1517" spans="1:8" ht="17.25">
      <c r="B1517" s="1562" t="s">
        <v>1587</v>
      </c>
      <c r="C1517" s="58" t="s">
        <v>558</v>
      </c>
      <c r="D1517" s="41">
        <v>0.06</v>
      </c>
      <c r="E1517" s="55" t="s">
        <v>1589</v>
      </c>
      <c r="F1517" s="107">
        <f>'update Rate'!O6</f>
        <v>1330</v>
      </c>
      <c r="G1517" s="107">
        <f>FLOOR(D1517*F1517,0.01)</f>
        <v>79.8</v>
      </c>
      <c r="H1517" s="108"/>
    </row>
    <row r="1518" spans="1:8" ht="18" customHeight="1">
      <c r="B1518" s="1563"/>
      <c r="C1518" s="56" t="s">
        <v>1530</v>
      </c>
      <c r="D1518" s="49">
        <v>6.0000000000000001E-3</v>
      </c>
      <c r="E1518" s="56" t="s">
        <v>1589</v>
      </c>
      <c r="F1518" s="109">
        <f>'update Rate'!O5</f>
        <v>1000</v>
      </c>
      <c r="G1518" s="63">
        <f>FLOOR(D1518*F1518,0.01)</f>
        <v>6</v>
      </c>
      <c r="H1518" s="121">
        <f>SUM(G1517+G1518)</f>
        <v>85.8</v>
      </c>
    </row>
    <row r="1519" spans="1:8" ht="18" customHeight="1">
      <c r="B1519" s="1564" t="s">
        <v>2185</v>
      </c>
      <c r="C1519" s="55" t="s">
        <v>934</v>
      </c>
      <c r="D1519" s="41">
        <v>1.05</v>
      </c>
      <c r="E1519" s="55" t="s">
        <v>2992</v>
      </c>
      <c r="F1519" s="110">
        <f>+'update Rate'!O70</f>
        <v>301.28000000000003</v>
      </c>
      <c r="G1519" s="109">
        <f>FLOOR(D1519*F1519,0.01)</f>
        <v>316.34000000000003</v>
      </c>
      <c r="H1519" s="84"/>
    </row>
    <row r="1520" spans="1:8" ht="18" customHeight="1">
      <c r="B1520" s="1586"/>
      <c r="C1520" s="61" t="s">
        <v>1464</v>
      </c>
      <c r="D1520" s="42">
        <v>4.05</v>
      </c>
      <c r="E1520" s="53" t="s">
        <v>2773</v>
      </c>
      <c r="F1520" s="109">
        <f>'update Rate'!$O$139</f>
        <v>55.76</v>
      </c>
      <c r="G1520" s="109">
        <f>FLOOR(D1520*F1520,0.01)</f>
        <v>225.82</v>
      </c>
      <c r="H1520" s="9"/>
    </row>
    <row r="1521" spans="1:8" ht="18" customHeight="1">
      <c r="B1521" s="1563"/>
      <c r="C1521" s="56" t="s">
        <v>2133</v>
      </c>
      <c r="D1521" s="56" t="s">
        <v>2993</v>
      </c>
      <c r="E1521" s="56" t="s">
        <v>2995</v>
      </c>
      <c r="F1521" s="63"/>
      <c r="G1521" s="63">
        <v>15</v>
      </c>
      <c r="H1521" s="123">
        <f>SUM(G1519:G1521)</f>
        <v>557.16000000000008</v>
      </c>
    </row>
    <row r="1522" spans="1:8" ht="18" customHeight="1">
      <c r="F1522" s="40" t="s">
        <v>1590</v>
      </c>
      <c r="G1522" s="40"/>
      <c r="H1522" s="63">
        <f>SUM(H1518:H1521)</f>
        <v>642.96</v>
      </c>
    </row>
    <row r="1523" spans="1:8" ht="18" customHeight="1">
      <c r="B1523" s="1" t="s">
        <v>1592</v>
      </c>
      <c r="F1523" s="40" t="s">
        <v>1571</v>
      </c>
      <c r="G1523" s="40"/>
      <c r="H1523" s="99">
        <f>FLOOR(H1522*0.15,0.01)</f>
        <v>96.44</v>
      </c>
    </row>
    <row r="1524" spans="1:8" ht="18" customHeight="1">
      <c r="A1524" s="27" t="s">
        <v>3197</v>
      </c>
      <c r="B1524" s="99">
        <f>+H1524</f>
        <v>739.40000000000009</v>
      </c>
      <c r="C1524" s="1" t="s">
        <v>3198</v>
      </c>
      <c r="F1524" s="40" t="s">
        <v>1593</v>
      </c>
      <c r="G1524" s="40"/>
      <c r="H1524" s="99">
        <f>SUM(H1522:H1523)</f>
        <v>739.40000000000009</v>
      </c>
    </row>
    <row r="1526" spans="1:8" ht="19.5">
      <c r="A1526" s="262">
        <f>A1514+1</f>
        <v>110</v>
      </c>
      <c r="B1526" s="1567" t="s">
        <v>3977</v>
      </c>
      <c r="C1526" s="1567"/>
      <c r="D1526" s="1567"/>
      <c r="E1526" s="1567"/>
      <c r="F1526" s="1567"/>
      <c r="G1526" s="1567"/>
      <c r="H1526" s="1567"/>
    </row>
    <row r="1527" spans="1:8" ht="18" customHeight="1">
      <c r="A1527" s="588"/>
      <c r="B1527" s="1568" t="s">
        <v>2732</v>
      </c>
      <c r="C1527" s="1568"/>
      <c r="D1527" s="1568"/>
      <c r="E1527" s="1568"/>
      <c r="F1527" s="1568"/>
      <c r="G1527" s="1568"/>
      <c r="H1527" s="1568"/>
    </row>
    <row r="1528" spans="1:8" ht="31.5">
      <c r="B1528" s="68" t="s">
        <v>3156</v>
      </c>
      <c r="C1528" s="68" t="s">
        <v>3157</v>
      </c>
      <c r="D1528" s="68" t="s">
        <v>3158</v>
      </c>
      <c r="E1528" s="68" t="s">
        <v>3159</v>
      </c>
      <c r="F1528" s="68" t="s">
        <v>3160</v>
      </c>
      <c r="G1528" s="68" t="s">
        <v>3161</v>
      </c>
      <c r="H1528" s="68" t="s">
        <v>1586</v>
      </c>
    </row>
    <row r="1529" spans="1:8" ht="17.25">
      <c r="B1529" s="58" t="s">
        <v>1587</v>
      </c>
      <c r="C1529" s="58" t="s">
        <v>2733</v>
      </c>
      <c r="D1529" s="41">
        <v>0.06</v>
      </c>
      <c r="E1529" s="55" t="s">
        <v>1589</v>
      </c>
      <c r="F1529" s="107">
        <f>mason</f>
        <v>1330</v>
      </c>
      <c r="G1529" s="107">
        <f>FLOOR(D1529*F1529,0.01)</f>
        <v>79.8</v>
      </c>
      <c r="H1529" s="107"/>
    </row>
    <row r="1530" spans="1:8" ht="17.25">
      <c r="B1530" s="62"/>
      <c r="C1530" s="53" t="s">
        <v>2048</v>
      </c>
      <c r="D1530" s="52">
        <v>6.0000000000000001E-3</v>
      </c>
      <c r="E1530" s="53" t="s">
        <v>1589</v>
      </c>
      <c r="F1530" s="63">
        <f>'update Rate'!O5</f>
        <v>1000</v>
      </c>
      <c r="G1530" s="122">
        <f>FLOOR(D1530*F1530,0.01)</f>
        <v>6</v>
      </c>
      <c r="H1530" s="122">
        <f>SUM(G1529:G1530)</f>
        <v>85.8</v>
      </c>
    </row>
    <row r="1531" spans="1:8" ht="47.25">
      <c r="B1531" s="1569" t="s">
        <v>2185</v>
      </c>
      <c r="C1531" s="196" t="s">
        <v>3978</v>
      </c>
      <c r="D1531" s="41">
        <v>1.05</v>
      </c>
      <c r="E1531" s="55" t="s">
        <v>2992</v>
      </c>
      <c r="F1531" s="152">
        <f>'update Rate'!O86</f>
        <v>484.2</v>
      </c>
      <c r="G1531" s="152">
        <f>FLOOR(D1531*F1531,0.01)</f>
        <v>508.41</v>
      </c>
      <c r="H1531" s="197"/>
    </row>
    <row r="1532" spans="1:8" ht="19.5" customHeight="1">
      <c r="B1532" s="1570"/>
      <c r="C1532" s="60" t="s">
        <v>1226</v>
      </c>
      <c r="D1532" s="42">
        <v>4.05</v>
      </c>
      <c r="E1532" s="54" t="s">
        <v>2773</v>
      </c>
      <c r="F1532" s="153">
        <f>'update Rate'!O139</f>
        <v>55.76</v>
      </c>
      <c r="G1532" s="153">
        <f>FLOOR(D1532*F1532,0.01)</f>
        <v>225.82</v>
      </c>
      <c r="H1532" s="197"/>
    </row>
    <row r="1533" spans="1:8" ht="16.5">
      <c r="B1533" s="1571"/>
      <c r="C1533" s="198" t="s">
        <v>1707</v>
      </c>
      <c r="D1533" s="43" t="s">
        <v>399</v>
      </c>
      <c r="E1533" s="199" t="s">
        <v>2993</v>
      </c>
      <c r="F1533" s="43" t="s">
        <v>399</v>
      </c>
      <c r="G1533" s="155">
        <v>30</v>
      </c>
      <c r="H1533" s="63">
        <f>SUM(G1531:G1533)</f>
        <v>764.23</v>
      </c>
    </row>
    <row r="1534" spans="1:8" ht="19.5" customHeight="1">
      <c r="F1534" s="40" t="s">
        <v>1590</v>
      </c>
      <c r="G1534" s="40"/>
      <c r="H1534" s="99">
        <f>SUM(H1530:H1533)</f>
        <v>850.03</v>
      </c>
    </row>
    <row r="1535" spans="1:8" ht="16.5" customHeight="1">
      <c r="B1535" s="1" t="s">
        <v>1592</v>
      </c>
      <c r="F1535" s="40" t="s">
        <v>1571</v>
      </c>
      <c r="G1535" s="40"/>
      <c r="H1535" s="99">
        <f>FLOOR(H1534*0.15,0.01)</f>
        <v>127.5</v>
      </c>
    </row>
    <row r="1536" spans="1:8" ht="21" customHeight="1">
      <c r="A1536" s="27" t="s">
        <v>3197</v>
      </c>
      <c r="B1536" s="99">
        <f>+H1536</f>
        <v>977.53</v>
      </c>
      <c r="C1536" s="1" t="s">
        <v>3198</v>
      </c>
      <c r="D1536" s="143"/>
      <c r="F1536" s="40" t="s">
        <v>1593</v>
      </c>
      <c r="G1536" s="40"/>
      <c r="H1536" s="99">
        <f>SUM(H1534:H1535)</f>
        <v>977.53</v>
      </c>
    </row>
    <row r="1537" spans="1:11" ht="16.5">
      <c r="B1537" s="88"/>
    </row>
    <row r="1538" spans="1:11" ht="16.5">
      <c r="B1538" s="88"/>
    </row>
    <row r="1539" spans="1:11" ht="16.5">
      <c r="B1539" s="88"/>
    </row>
    <row r="1540" spans="1:11" ht="19.5">
      <c r="A1540" s="262">
        <f>A1526+1</f>
        <v>111</v>
      </c>
      <c r="B1540" s="1567" t="s">
        <v>2730</v>
      </c>
      <c r="C1540" s="1567"/>
      <c r="D1540" s="1567"/>
      <c r="E1540" s="1567"/>
      <c r="F1540" s="1567"/>
      <c r="G1540" s="1567"/>
      <c r="H1540" s="1567"/>
    </row>
    <row r="1541" spans="1:11" ht="19.5">
      <c r="A1541" s="15"/>
      <c r="B1541" s="1567" t="s">
        <v>2731</v>
      </c>
      <c r="C1541" s="1567"/>
      <c r="D1541" s="1567"/>
      <c r="E1541" s="1567"/>
      <c r="F1541" s="1567"/>
      <c r="G1541" s="1567"/>
      <c r="H1541" s="1567"/>
    </row>
    <row r="1542" spans="1:11" ht="15" customHeight="1">
      <c r="A1542" s="195"/>
      <c r="B1542" s="1568" t="s">
        <v>2732</v>
      </c>
      <c r="C1542" s="1568"/>
      <c r="D1542" s="1568"/>
      <c r="E1542" s="1568"/>
      <c r="F1542" s="1568"/>
      <c r="G1542" s="1568"/>
      <c r="H1542" s="1568"/>
    </row>
    <row r="1543" spans="1:11" ht="31.5">
      <c r="B1543" s="68" t="s">
        <v>3156</v>
      </c>
      <c r="C1543" s="68" t="s">
        <v>3157</v>
      </c>
      <c r="D1543" s="68" t="s">
        <v>3158</v>
      </c>
      <c r="E1543" s="68" t="s">
        <v>3159</v>
      </c>
      <c r="F1543" s="68" t="s">
        <v>3160</v>
      </c>
      <c r="G1543" s="68" t="s">
        <v>3161</v>
      </c>
      <c r="H1543" s="68" t="s">
        <v>1586</v>
      </c>
    </row>
    <row r="1544" spans="1:11" ht="15" customHeight="1">
      <c r="B1544" s="58" t="s">
        <v>1587</v>
      </c>
      <c r="C1544" s="58" t="s">
        <v>2733</v>
      </c>
      <c r="D1544" s="41">
        <v>0.06</v>
      </c>
      <c r="E1544" s="55" t="s">
        <v>1589</v>
      </c>
      <c r="F1544" s="107">
        <f>mason</f>
        <v>1330</v>
      </c>
      <c r="G1544" s="107">
        <f>FLOOR(D1544*F1544,0.01)</f>
        <v>79.8</v>
      </c>
      <c r="H1544" s="107"/>
    </row>
    <row r="1545" spans="1:11" ht="15" customHeight="1">
      <c r="B1545" s="62"/>
      <c r="C1545" s="53" t="s">
        <v>2048</v>
      </c>
      <c r="D1545" s="52">
        <v>6.0000000000000001E-3</v>
      </c>
      <c r="E1545" s="53" t="s">
        <v>1589</v>
      </c>
      <c r="F1545" s="63">
        <f>'update Rate'!O5</f>
        <v>1000</v>
      </c>
      <c r="G1545" s="122">
        <f>FLOOR(D1545*F1545,0.01)</f>
        <v>6</v>
      </c>
      <c r="H1545" s="122">
        <f>SUM(G1544:G1545)</f>
        <v>85.8</v>
      </c>
    </row>
    <row r="1546" spans="1:11" ht="17.25">
      <c r="B1546" s="1569" t="s">
        <v>2185</v>
      </c>
      <c r="C1546" s="196" t="s">
        <v>400</v>
      </c>
      <c r="D1546" s="41">
        <v>1.05</v>
      </c>
      <c r="E1546" s="55" t="s">
        <v>2992</v>
      </c>
      <c r="F1546" s="152">
        <f>Tikply4</f>
        <v>688.64</v>
      </c>
      <c r="G1546" s="152">
        <f>FLOOR(D1546*F1546,0.01)</f>
        <v>723.07</v>
      </c>
      <c r="H1546" s="197"/>
      <c r="K1546" s="1078"/>
    </row>
    <row r="1547" spans="1:11" ht="16.5">
      <c r="B1547" s="1570"/>
      <c r="C1547" s="60" t="s">
        <v>398</v>
      </c>
      <c r="D1547" s="42" t="s">
        <v>399</v>
      </c>
      <c r="E1547" s="61" t="s">
        <v>2993</v>
      </c>
      <c r="F1547" s="42" t="s">
        <v>399</v>
      </c>
      <c r="G1547" s="153">
        <v>65</v>
      </c>
      <c r="H1547" s="197"/>
      <c r="K1547" s="1078"/>
    </row>
    <row r="1548" spans="1:11" ht="16.5">
      <c r="B1548" s="1571"/>
      <c r="C1548" s="198" t="s">
        <v>2133</v>
      </c>
      <c r="D1548" s="43" t="s">
        <v>399</v>
      </c>
      <c r="E1548" s="199" t="s">
        <v>2993</v>
      </c>
      <c r="F1548" s="43" t="s">
        <v>399</v>
      </c>
      <c r="G1548" s="155">
        <v>15</v>
      </c>
      <c r="H1548" s="63">
        <f>SUM(G1546:G1548)</f>
        <v>803.07</v>
      </c>
    </row>
    <row r="1549" spans="1:11" ht="17.25" customHeight="1">
      <c r="F1549" s="40" t="s">
        <v>1590</v>
      </c>
      <c r="G1549" s="40"/>
      <c r="H1549" s="99">
        <f>SUM(H1548,H1545)</f>
        <v>888.87</v>
      </c>
    </row>
    <row r="1550" spans="1:11" ht="19.5" customHeight="1">
      <c r="B1550" s="1" t="s">
        <v>1592</v>
      </c>
      <c r="F1550" s="40" t="s">
        <v>1571</v>
      </c>
      <c r="G1550" s="40"/>
      <c r="H1550" s="99">
        <f>FLOOR(H1549*0.15,0.01)</f>
        <v>133.33000000000001</v>
      </c>
    </row>
    <row r="1551" spans="1:11" ht="17.25">
      <c r="A1551" s="27" t="s">
        <v>3197</v>
      </c>
      <c r="B1551" s="99">
        <f>+H1551</f>
        <v>1022.2</v>
      </c>
      <c r="C1551" s="1" t="s">
        <v>3198</v>
      </c>
      <c r="D1551" s="143"/>
      <c r="F1551" s="40" t="s">
        <v>1593</v>
      </c>
      <c r="G1551" s="40"/>
      <c r="H1551" s="99">
        <f>SUM(H1549:H1550)</f>
        <v>1022.2</v>
      </c>
    </row>
    <row r="1552" spans="1:11" ht="16.5">
      <c r="B1552" s="88"/>
    </row>
    <row r="1553" spans="1:8" ht="16.5">
      <c r="B1553" s="88"/>
    </row>
    <row r="1554" spans="1:8" ht="16.5">
      <c r="B1554" s="88"/>
    </row>
    <row r="1555" spans="1:8" ht="19.5">
      <c r="B1555" s="1567" t="s">
        <v>2578</v>
      </c>
      <c r="C1555" s="1567"/>
      <c r="D1555" s="1567"/>
      <c r="E1555" s="1567"/>
      <c r="F1555" s="1567"/>
      <c r="G1555" s="1567"/>
      <c r="H1555" s="1567"/>
    </row>
    <row r="1556" spans="1:8" ht="19.5">
      <c r="A1556" s="262">
        <f>A1540+1</f>
        <v>112</v>
      </c>
      <c r="B1556" s="1588" t="s">
        <v>3152</v>
      </c>
      <c r="C1556" s="1567"/>
      <c r="D1556" s="1567"/>
      <c r="E1556" s="1567"/>
      <c r="F1556" s="1567"/>
      <c r="G1556" s="1567"/>
      <c r="H1556" s="1567"/>
    </row>
    <row r="1557" spans="1:8" ht="15.75">
      <c r="A1557" s="588" t="s">
        <v>4046</v>
      </c>
      <c r="B1557" s="1560" t="s">
        <v>109</v>
      </c>
      <c r="C1557" s="1561"/>
      <c r="D1557" s="1561"/>
      <c r="E1557" s="1561"/>
      <c r="F1557" s="1561"/>
      <c r="G1557" s="1561"/>
      <c r="H1557" s="1561"/>
    </row>
    <row r="1558" spans="1:8" ht="31.5">
      <c r="B1558" s="68" t="s">
        <v>3156</v>
      </c>
      <c r="C1558" s="68" t="s">
        <v>3157</v>
      </c>
      <c r="D1558" s="68" t="s">
        <v>3158</v>
      </c>
      <c r="E1558" s="68" t="s">
        <v>3159</v>
      </c>
      <c r="F1558" s="68" t="s">
        <v>3160</v>
      </c>
      <c r="G1558" s="68" t="s">
        <v>3161</v>
      </c>
      <c r="H1558" s="68" t="s">
        <v>1586</v>
      </c>
    </row>
    <row r="1559" spans="1:8" ht="17.25">
      <c r="B1559" s="1562" t="s">
        <v>1587</v>
      </c>
      <c r="C1559" s="58" t="s">
        <v>558</v>
      </c>
      <c r="D1559" s="41">
        <v>23</v>
      </c>
      <c r="E1559" s="55" t="s">
        <v>1589</v>
      </c>
      <c r="F1559" s="107">
        <f>'update Rate'!O6</f>
        <v>1330</v>
      </c>
      <c r="G1559" s="107">
        <f t="shared" ref="G1559:G1564" si="56">FLOOR(D1559*F1559,0.01)</f>
        <v>30590</v>
      </c>
      <c r="H1559" s="108"/>
    </row>
    <row r="1560" spans="1:8" ht="17.25">
      <c r="B1560" s="1563"/>
      <c r="C1560" s="56" t="s">
        <v>1530</v>
      </c>
      <c r="D1560" s="43">
        <v>2.2999999999999998</v>
      </c>
      <c r="E1560" s="56" t="s">
        <v>1589</v>
      </c>
      <c r="F1560" s="109">
        <f>'update Rate'!O5</f>
        <v>1000</v>
      </c>
      <c r="G1560" s="63">
        <f t="shared" si="56"/>
        <v>2300</v>
      </c>
      <c r="H1560" s="121">
        <f>SUM(G1559+G1560)</f>
        <v>32890</v>
      </c>
    </row>
    <row r="1561" spans="1:8" ht="17.25">
      <c r="B1561" s="1564" t="s">
        <v>2185</v>
      </c>
      <c r="C1561" s="53" t="s">
        <v>2050</v>
      </c>
      <c r="D1561" s="42">
        <v>0.45</v>
      </c>
      <c r="E1561" s="53" t="s">
        <v>2378</v>
      </c>
      <c r="F1561" s="110">
        <f>awood</f>
        <v>215037.9</v>
      </c>
      <c r="G1561" s="109">
        <f t="shared" si="56"/>
        <v>96767.05</v>
      </c>
      <c r="H1561" s="84"/>
    </row>
    <row r="1562" spans="1:8" ht="17.25">
      <c r="B1562" s="1586"/>
      <c r="C1562" s="53" t="s">
        <v>934</v>
      </c>
      <c r="D1562" s="42">
        <v>37.5</v>
      </c>
      <c r="E1562" s="53" t="s">
        <v>2992</v>
      </c>
      <c r="F1562" s="109">
        <f>'update Rate'!O70</f>
        <v>301.28000000000003</v>
      </c>
      <c r="G1562" s="109">
        <f t="shared" si="56"/>
        <v>11298</v>
      </c>
      <c r="H1562" s="9"/>
    </row>
    <row r="1563" spans="1:8" ht="17.25">
      <c r="B1563" s="1586"/>
      <c r="C1563" s="53" t="s">
        <v>1147</v>
      </c>
      <c r="D1563" s="240">
        <v>100</v>
      </c>
      <c r="E1563" s="53" t="s">
        <v>603</v>
      </c>
      <c r="F1563" s="109">
        <f>'update Rate'!$O$139</f>
        <v>55.76</v>
      </c>
      <c r="G1563" s="109">
        <f t="shared" si="56"/>
        <v>5576</v>
      </c>
      <c r="H1563" s="86"/>
    </row>
    <row r="1564" spans="1:8" ht="17.25">
      <c r="B1564" s="1563"/>
      <c r="C1564" s="56" t="s">
        <v>2133</v>
      </c>
      <c r="D1564" s="43">
        <v>0.5</v>
      </c>
      <c r="E1564" s="56" t="s">
        <v>602</v>
      </c>
      <c r="F1564" s="63">
        <f>'update Rate'!$O$59</f>
        <v>132</v>
      </c>
      <c r="G1564" s="63">
        <f t="shared" si="56"/>
        <v>66</v>
      </c>
      <c r="H1564" s="123">
        <f>SUM(G1561:G1564)</f>
        <v>113707.05</v>
      </c>
    </row>
    <row r="1565" spans="1:8" ht="15.75">
      <c r="F1565" s="40" t="s">
        <v>1590</v>
      </c>
      <c r="G1565" s="40"/>
      <c r="H1565" s="63">
        <f>SUM(H1560:H1564)</f>
        <v>146597.04999999999</v>
      </c>
    </row>
    <row r="1566" spans="1:8" ht="15.75">
      <c r="B1566" s="1" t="s">
        <v>1592</v>
      </c>
      <c r="F1566" s="40" t="s">
        <v>1571</v>
      </c>
      <c r="G1566" s="40"/>
      <c r="H1566" s="99">
        <f>FLOOR(H1565*0.15,0.01)</f>
        <v>21989.55</v>
      </c>
    </row>
    <row r="1567" spans="1:8" ht="15.75">
      <c r="A1567"/>
      <c r="B1567" s="140">
        <f>+H1567</f>
        <v>168586.59999999998</v>
      </c>
      <c r="C1567" s="27" t="s">
        <v>3197</v>
      </c>
      <c r="D1567" s="99">
        <f>INT(B1567/B1568*100)/100</f>
        <v>4738.24</v>
      </c>
      <c r="E1567" s="1" t="s">
        <v>3198</v>
      </c>
      <c r="F1567" s="40" t="s">
        <v>1593</v>
      </c>
      <c r="G1567" s="40"/>
      <c r="H1567" s="99">
        <f>SUM(H1565:H1566)</f>
        <v>168586.59999999998</v>
      </c>
    </row>
    <row r="1568" spans="1:8" ht="16.5">
      <c r="B1568" s="88">
        <v>35.58</v>
      </c>
    </row>
    <row r="1569" spans="1:8" ht="16.5">
      <c r="B1569" s="88"/>
    </row>
    <row r="1570" spans="1:8" ht="19.5">
      <c r="B1570" s="1567" t="s">
        <v>2578</v>
      </c>
      <c r="C1570" s="1567"/>
      <c r="D1570" s="1567"/>
      <c r="E1570" s="1567"/>
      <c r="F1570" s="1567"/>
      <c r="G1570" s="1567"/>
      <c r="H1570" s="1567"/>
    </row>
    <row r="1571" spans="1:8" ht="19.5">
      <c r="A1571" s="262">
        <f>A1556+1</f>
        <v>113</v>
      </c>
      <c r="B1571" s="1588" t="s">
        <v>5429</v>
      </c>
      <c r="C1571" s="1567"/>
      <c r="D1571" s="1567"/>
      <c r="E1571" s="1567"/>
      <c r="F1571" s="1567"/>
      <c r="G1571" s="1567"/>
      <c r="H1571" s="1567"/>
    </row>
    <row r="1572" spans="1:8" ht="15.75">
      <c r="A1572" s="588" t="s">
        <v>4046</v>
      </c>
      <c r="B1572" s="1560" t="s">
        <v>109</v>
      </c>
      <c r="C1572" s="1561"/>
      <c r="D1572" s="1561"/>
      <c r="E1572" s="1561"/>
      <c r="F1572" s="1561"/>
      <c r="G1572" s="1561"/>
      <c r="H1572" s="1561"/>
    </row>
    <row r="1573" spans="1:8" ht="31.5">
      <c r="B1573" s="68" t="s">
        <v>3156</v>
      </c>
      <c r="C1573" s="68" t="s">
        <v>3157</v>
      </c>
      <c r="D1573" s="68" t="s">
        <v>3158</v>
      </c>
      <c r="E1573" s="68" t="s">
        <v>3159</v>
      </c>
      <c r="F1573" s="68" t="s">
        <v>3160</v>
      </c>
      <c r="G1573" s="68" t="s">
        <v>3161</v>
      </c>
      <c r="H1573" s="68" t="s">
        <v>1586</v>
      </c>
    </row>
    <row r="1574" spans="1:8" ht="17.25">
      <c r="B1574" s="1562" t="s">
        <v>1587</v>
      </c>
      <c r="C1574" s="58" t="s">
        <v>558</v>
      </c>
      <c r="D1574" s="41">
        <v>23</v>
      </c>
      <c r="E1574" s="55" t="s">
        <v>1589</v>
      </c>
      <c r="F1574" s="107">
        <f>F1559</f>
        <v>1330</v>
      </c>
      <c r="G1574" s="107">
        <f t="shared" ref="G1574:G1579" si="57">FLOOR(D1574*F1574,0.01)</f>
        <v>30590</v>
      </c>
      <c r="H1574" s="108"/>
    </row>
    <row r="1575" spans="1:8" ht="17.25">
      <c r="B1575" s="1563"/>
      <c r="C1575" s="56" t="s">
        <v>1530</v>
      </c>
      <c r="D1575" s="43">
        <v>2.2999999999999998</v>
      </c>
      <c r="E1575" s="56" t="s">
        <v>1589</v>
      </c>
      <c r="F1575" s="109">
        <f>F1560</f>
        <v>1000</v>
      </c>
      <c r="G1575" s="63">
        <f t="shared" si="57"/>
        <v>2300</v>
      </c>
      <c r="H1575" s="121">
        <f>SUM(G1574+G1575)</f>
        <v>32890</v>
      </c>
    </row>
    <row r="1576" spans="1:8" ht="17.25">
      <c r="B1576" s="1564" t="s">
        <v>2185</v>
      </c>
      <c r="C1576" s="53" t="s">
        <v>2050</v>
      </c>
      <c r="D1576" s="42">
        <v>0.45</v>
      </c>
      <c r="E1576" s="53" t="s">
        <v>2378</v>
      </c>
      <c r="F1576" s="110">
        <f>F1561</f>
        <v>215037.9</v>
      </c>
      <c r="G1576" s="109">
        <f t="shared" si="57"/>
        <v>96767.05</v>
      </c>
      <c r="H1576" s="84"/>
    </row>
    <row r="1577" spans="1:8" ht="33">
      <c r="B1577" s="1586"/>
      <c r="C1577" s="274" t="s">
        <v>5430</v>
      </c>
      <c r="D1577" s="42">
        <v>37.5</v>
      </c>
      <c r="E1577" s="53" t="s">
        <v>2992</v>
      </c>
      <c r="F1577" s="109">
        <f>'update Rate'!O75</f>
        <v>699.4</v>
      </c>
      <c r="G1577" s="109">
        <f t="shared" si="57"/>
        <v>26227.5</v>
      </c>
      <c r="H1577" s="9"/>
    </row>
    <row r="1578" spans="1:8" ht="17.25">
      <c r="B1578" s="1586"/>
      <c r="C1578" s="53" t="s">
        <v>1147</v>
      </c>
      <c r="D1578" s="240">
        <v>100</v>
      </c>
      <c r="E1578" s="53" t="s">
        <v>603</v>
      </c>
      <c r="F1578" s="109">
        <f>F1563</f>
        <v>55.76</v>
      </c>
      <c r="G1578" s="109">
        <f t="shared" si="57"/>
        <v>5576</v>
      </c>
      <c r="H1578" s="86"/>
    </row>
    <row r="1579" spans="1:8" ht="17.25">
      <c r="B1579" s="1563"/>
      <c r="C1579" s="56" t="s">
        <v>2133</v>
      </c>
      <c r="D1579" s="43">
        <v>0.5</v>
      </c>
      <c r="E1579" s="56" t="s">
        <v>602</v>
      </c>
      <c r="F1579" s="63">
        <f>F1564</f>
        <v>132</v>
      </c>
      <c r="G1579" s="63">
        <f t="shared" si="57"/>
        <v>66</v>
      </c>
      <c r="H1579" s="123">
        <f>SUM(G1576:G1579)</f>
        <v>128636.55</v>
      </c>
    </row>
    <row r="1580" spans="1:8" ht="15.75">
      <c r="F1580" s="40" t="s">
        <v>1590</v>
      </c>
      <c r="G1580" s="40"/>
      <c r="H1580" s="63">
        <f>SUM(H1575:H1579)</f>
        <v>161526.54999999999</v>
      </c>
    </row>
    <row r="1581" spans="1:8" ht="15.75">
      <c r="B1581" s="1" t="s">
        <v>1592</v>
      </c>
      <c r="F1581" s="40" t="s">
        <v>1571</v>
      </c>
      <c r="G1581" s="40"/>
      <c r="H1581" s="99">
        <f>FLOOR(H1580*0.15,0.01)</f>
        <v>24228.98</v>
      </c>
    </row>
    <row r="1582" spans="1:8" ht="15.75">
      <c r="A1582"/>
      <c r="B1582" s="140">
        <f>+H1582</f>
        <v>185755.53</v>
      </c>
      <c r="C1582" s="27" t="s">
        <v>3197</v>
      </c>
      <c r="D1582" s="99">
        <f>INT(B1582/B1583*100)/100</f>
        <v>5220.78</v>
      </c>
      <c r="E1582" s="1" t="s">
        <v>3198</v>
      </c>
      <c r="F1582" s="40" t="s">
        <v>1593</v>
      </c>
      <c r="G1582" s="40"/>
      <c r="H1582" s="99">
        <f>SUM(H1580:H1581)</f>
        <v>185755.53</v>
      </c>
    </row>
    <row r="1583" spans="1:8" ht="16.5">
      <c r="B1583" s="88">
        <v>35.58</v>
      </c>
    </row>
    <row r="1584" spans="1:8" ht="16.5">
      <c r="B1584" s="88"/>
    </row>
    <row r="1585" spans="1:8" ht="19.5">
      <c r="A1585" s="1567" t="s">
        <v>2578</v>
      </c>
      <c r="B1585" s="1567"/>
      <c r="C1585" s="1567"/>
      <c r="D1585" s="1567"/>
      <c r="E1585" s="1567"/>
      <c r="F1585" s="1567"/>
      <c r="G1585" s="1567"/>
      <c r="H1585" s="1567"/>
    </row>
    <row r="1586" spans="1:8" ht="18" customHeight="1">
      <c r="A1586" s="262">
        <f>A1571+1</f>
        <v>114</v>
      </c>
      <c r="B1586" s="1588" t="s">
        <v>2572</v>
      </c>
      <c r="C1586" s="1567"/>
      <c r="D1586" s="1567"/>
      <c r="E1586" s="1567"/>
      <c r="F1586" s="1567"/>
      <c r="G1586" s="1567"/>
      <c r="H1586" s="1567"/>
    </row>
    <row r="1587" spans="1:8" ht="18" customHeight="1">
      <c r="A1587" s="588" t="s">
        <v>4046</v>
      </c>
      <c r="B1587" s="1588" t="s">
        <v>3131</v>
      </c>
      <c r="C1587" s="1567"/>
      <c r="D1587" s="1567"/>
      <c r="E1587" s="1567"/>
      <c r="F1587" s="1567"/>
      <c r="G1587" s="1567"/>
      <c r="H1587" s="1567"/>
    </row>
    <row r="1588" spans="1:8" ht="18" customHeight="1">
      <c r="B1588" s="1587" t="s">
        <v>3286</v>
      </c>
      <c r="C1588" s="1587"/>
      <c r="D1588" s="1587"/>
      <c r="E1588" s="1587"/>
      <c r="F1588" s="1587"/>
      <c r="G1588" s="1587"/>
      <c r="H1588" s="1587"/>
    </row>
    <row r="1589" spans="1:8" ht="31.5">
      <c r="B1589" s="68" t="s">
        <v>3156</v>
      </c>
      <c r="C1589" s="68" t="s">
        <v>3157</v>
      </c>
      <c r="D1589" s="68" t="s">
        <v>3158</v>
      </c>
      <c r="E1589" s="68" t="s">
        <v>3159</v>
      </c>
      <c r="F1589" s="68" t="s">
        <v>3160</v>
      </c>
      <c r="G1589" s="68" t="s">
        <v>3161</v>
      </c>
      <c r="H1589" s="68" t="s">
        <v>1586</v>
      </c>
    </row>
    <row r="1590" spans="1:8" ht="18" customHeight="1">
      <c r="B1590" s="1562" t="s">
        <v>1587</v>
      </c>
      <c r="C1590" s="58" t="s">
        <v>558</v>
      </c>
      <c r="D1590" s="41">
        <v>23</v>
      </c>
      <c r="E1590" s="55" t="s">
        <v>1589</v>
      </c>
      <c r="F1590" s="107">
        <f>'update Rate'!O6</f>
        <v>1330</v>
      </c>
      <c r="G1590" s="107">
        <f t="shared" ref="G1590:G1595" si="58">FLOOR(D1590*F1590,0.01)</f>
        <v>30590</v>
      </c>
      <c r="H1590" s="108"/>
    </row>
    <row r="1591" spans="1:8" ht="17.25">
      <c r="B1591" s="1563"/>
      <c r="C1591" s="56" t="s">
        <v>1530</v>
      </c>
      <c r="D1591" s="43">
        <v>2.2999999999999998</v>
      </c>
      <c r="E1591" s="56" t="s">
        <v>1589</v>
      </c>
      <c r="F1591" s="109">
        <f>'update Rate'!O5</f>
        <v>1000</v>
      </c>
      <c r="G1591" s="63">
        <f t="shared" si="58"/>
        <v>2300</v>
      </c>
      <c r="H1591" s="121">
        <f>SUM(G1590+G1591)</f>
        <v>32890</v>
      </c>
    </row>
    <row r="1592" spans="1:8" ht="18" customHeight="1">
      <c r="B1592" s="1564" t="s">
        <v>2185</v>
      </c>
      <c r="C1592" s="53" t="s">
        <v>2050</v>
      </c>
      <c r="D1592" s="42">
        <v>0.45</v>
      </c>
      <c r="E1592" s="53" t="s">
        <v>2378</v>
      </c>
      <c r="F1592" s="110">
        <f>awood</f>
        <v>215037.9</v>
      </c>
      <c r="G1592" s="109">
        <f t="shared" si="58"/>
        <v>96767.05</v>
      </c>
      <c r="H1592" s="84"/>
    </row>
    <row r="1593" spans="1:8" ht="18" customHeight="1">
      <c r="B1593" s="1586"/>
      <c r="C1593" s="53" t="s">
        <v>2053</v>
      </c>
      <c r="D1593" s="42">
        <v>37.5</v>
      </c>
      <c r="E1593" s="53" t="s">
        <v>2992</v>
      </c>
      <c r="F1593" s="109">
        <f>plywood6</f>
        <v>570.28</v>
      </c>
      <c r="G1593" s="109">
        <f t="shared" si="58"/>
        <v>21385.5</v>
      </c>
      <c r="H1593" s="9"/>
    </row>
    <row r="1594" spans="1:8" ht="17.25">
      <c r="B1594" s="1586"/>
      <c r="C1594" s="53" t="s">
        <v>1147</v>
      </c>
      <c r="D1594" s="240">
        <v>100</v>
      </c>
      <c r="E1594" s="53" t="s">
        <v>603</v>
      </c>
      <c r="F1594" s="109">
        <f>'update Rate'!$O$139</f>
        <v>55.76</v>
      </c>
      <c r="G1594" s="109">
        <f t="shared" si="58"/>
        <v>5576</v>
      </c>
      <c r="H1594" s="86"/>
    </row>
    <row r="1595" spans="1:8" ht="17.25">
      <c r="B1595" s="1563"/>
      <c r="C1595" s="56" t="s">
        <v>2133</v>
      </c>
      <c r="D1595" s="43">
        <v>0.5</v>
      </c>
      <c r="E1595" s="56" t="s">
        <v>602</v>
      </c>
      <c r="F1595" s="63">
        <f>'update Rate'!$O$59</f>
        <v>132</v>
      </c>
      <c r="G1595" s="63">
        <f t="shared" si="58"/>
        <v>66</v>
      </c>
      <c r="H1595" s="123">
        <f>SUM(G1592:G1595)</f>
        <v>123794.55</v>
      </c>
    </row>
    <row r="1596" spans="1:8" ht="15.75">
      <c r="F1596" s="40" t="s">
        <v>1590</v>
      </c>
      <c r="G1596" s="40"/>
      <c r="H1596" s="63">
        <f>SUM(H1591:H1595)</f>
        <v>156684.54999999999</v>
      </c>
    </row>
    <row r="1597" spans="1:8" ht="15.75">
      <c r="B1597" s="1" t="s">
        <v>1592</v>
      </c>
      <c r="F1597" s="40" t="s">
        <v>1571</v>
      </c>
      <c r="G1597" s="40"/>
      <c r="H1597" s="99">
        <f>FLOOR(H1596*0.15,0.01)</f>
        <v>23502.68</v>
      </c>
    </row>
    <row r="1598" spans="1:8" ht="15.75">
      <c r="A1598"/>
      <c r="B1598" s="140">
        <f>+H1598</f>
        <v>180187.22999999998</v>
      </c>
      <c r="C1598" s="27" t="s">
        <v>3197</v>
      </c>
      <c r="D1598" s="99">
        <f>INT(B1598/B1599*100)/100</f>
        <v>5064.28</v>
      </c>
      <c r="E1598" s="1" t="s">
        <v>3198</v>
      </c>
      <c r="F1598" s="40" t="s">
        <v>1593</v>
      </c>
      <c r="G1598" s="40"/>
      <c r="H1598" s="99">
        <f>SUM(H1596:H1597)</f>
        <v>180187.22999999998</v>
      </c>
    </row>
    <row r="1599" spans="1:8" ht="15.95" customHeight="1">
      <c r="B1599" s="88">
        <v>35.58</v>
      </c>
      <c r="F1599" s="36"/>
      <c r="G1599" s="36"/>
      <c r="H1599" s="36"/>
    </row>
    <row r="1600" spans="1:8" ht="19.5">
      <c r="A1600" s="1567" t="s">
        <v>1228</v>
      </c>
      <c r="B1600" s="1567"/>
      <c r="C1600" s="1567"/>
      <c r="D1600" s="1567"/>
      <c r="E1600" s="1567"/>
      <c r="F1600" s="1567"/>
      <c r="G1600" s="1567"/>
      <c r="H1600" s="1567"/>
    </row>
    <row r="1601" spans="1:8" ht="19.5">
      <c r="A1601" s="1567" t="s">
        <v>2572</v>
      </c>
      <c r="B1601" s="1567"/>
      <c r="C1601" s="1567"/>
      <c r="D1601" s="1567"/>
      <c r="E1601" s="1567"/>
      <c r="F1601" s="1567"/>
      <c r="G1601" s="1567"/>
      <c r="H1601" s="1567"/>
    </row>
    <row r="1602" spans="1:8" ht="15.95" customHeight="1">
      <c r="A1602" s="262">
        <f>+A1586+1</f>
        <v>115</v>
      </c>
      <c r="B1602" s="1588" t="s">
        <v>3130</v>
      </c>
      <c r="C1602" s="1567"/>
      <c r="D1602" s="1567"/>
      <c r="E1602" s="1567"/>
      <c r="F1602" s="1567"/>
      <c r="G1602" s="1567"/>
      <c r="H1602" s="1567"/>
    </row>
    <row r="1603" spans="1:8">
      <c r="A1603" s="15" t="s">
        <v>2573</v>
      </c>
      <c r="B1603" s="1560" t="s">
        <v>109</v>
      </c>
      <c r="C1603" s="1561"/>
      <c r="D1603" s="1561"/>
      <c r="E1603" s="1561"/>
      <c r="F1603" s="1561"/>
      <c r="G1603" s="1561"/>
      <c r="H1603" s="1561"/>
    </row>
    <row r="1604" spans="1:8" ht="31.5">
      <c r="B1604" s="68" t="s">
        <v>3156</v>
      </c>
      <c r="C1604" s="68" t="s">
        <v>3157</v>
      </c>
      <c r="D1604" s="68" t="s">
        <v>3158</v>
      </c>
      <c r="E1604" s="68" t="s">
        <v>3159</v>
      </c>
      <c r="F1604" s="68" t="s">
        <v>3160</v>
      </c>
      <c r="G1604" s="68" t="s">
        <v>3161</v>
      </c>
      <c r="H1604" s="68" t="s">
        <v>1586</v>
      </c>
    </row>
    <row r="1605" spans="1:8" ht="15.95" customHeight="1">
      <c r="B1605" s="1562" t="s">
        <v>1587</v>
      </c>
      <c r="C1605" s="58" t="s">
        <v>558</v>
      </c>
      <c r="D1605" s="41">
        <v>23</v>
      </c>
      <c r="E1605" s="55" t="s">
        <v>1589</v>
      </c>
      <c r="F1605" s="107">
        <f>mason</f>
        <v>1330</v>
      </c>
      <c r="G1605" s="107">
        <f t="shared" ref="G1605:G1610" si="59">FLOOR(D1605*F1605,0.01)</f>
        <v>30590</v>
      </c>
      <c r="H1605" s="108"/>
    </row>
    <row r="1606" spans="1:8" ht="15.95" customHeight="1">
      <c r="B1606" s="1563"/>
      <c r="C1606" s="56" t="s">
        <v>1530</v>
      </c>
      <c r="D1606" s="43">
        <v>2.2999999999999998</v>
      </c>
      <c r="E1606" s="56" t="s">
        <v>1589</v>
      </c>
      <c r="F1606" s="109">
        <f>'update Rate'!O5</f>
        <v>1000</v>
      </c>
      <c r="G1606" s="63">
        <f t="shared" si="59"/>
        <v>2300</v>
      </c>
      <c r="H1606" s="121">
        <f>SUM(G1605+G1606)</f>
        <v>32890</v>
      </c>
    </row>
    <row r="1607" spans="1:8" ht="15.95" customHeight="1">
      <c r="B1607" s="1564" t="s">
        <v>2185</v>
      </c>
      <c r="C1607" s="53" t="s">
        <v>1229</v>
      </c>
      <c r="D1607" s="42">
        <v>0.45</v>
      </c>
      <c r="E1607" s="53" t="s">
        <v>2378</v>
      </c>
      <c r="F1607" s="110">
        <f>'update Rate'!$O$54</f>
        <v>57449.37</v>
      </c>
      <c r="G1607" s="109">
        <f t="shared" si="59"/>
        <v>25852.21</v>
      </c>
      <c r="H1607" s="84"/>
    </row>
    <row r="1608" spans="1:8" ht="15.95" customHeight="1">
      <c r="B1608" s="1586"/>
      <c r="C1608" s="53" t="s">
        <v>934</v>
      </c>
      <c r="D1608" s="42">
        <v>37.5</v>
      </c>
      <c r="E1608" s="53" t="s">
        <v>2992</v>
      </c>
      <c r="F1608" s="109">
        <f>'update Rate'!O70</f>
        <v>301.28000000000003</v>
      </c>
      <c r="G1608" s="109">
        <f t="shared" si="59"/>
        <v>11298</v>
      </c>
      <c r="H1608" s="9"/>
    </row>
    <row r="1609" spans="1:8" ht="15.95" customHeight="1">
      <c r="B1609" s="1586"/>
      <c r="C1609" s="53" t="s">
        <v>1147</v>
      </c>
      <c r="D1609" s="240">
        <v>100</v>
      </c>
      <c r="E1609" s="53" t="s">
        <v>603</v>
      </c>
      <c r="F1609" s="109">
        <f>'update Rate'!$O$139</f>
        <v>55.76</v>
      </c>
      <c r="G1609" s="109">
        <f t="shared" si="59"/>
        <v>5576</v>
      </c>
      <c r="H1609" s="86"/>
    </row>
    <row r="1610" spans="1:8" ht="15.95" customHeight="1">
      <c r="B1610" s="1563"/>
      <c r="C1610" s="56" t="s">
        <v>2133</v>
      </c>
      <c r="D1610" s="43">
        <v>0.5</v>
      </c>
      <c r="E1610" s="56" t="s">
        <v>602</v>
      </c>
      <c r="F1610" s="63">
        <f>'update Rate'!$O$59</f>
        <v>132</v>
      </c>
      <c r="G1610" s="63">
        <f t="shared" si="59"/>
        <v>66</v>
      </c>
      <c r="H1610" s="123">
        <f>SUM(G1607:G1610)</f>
        <v>42792.21</v>
      </c>
    </row>
    <row r="1611" spans="1:8" ht="15.75">
      <c r="F1611" s="40" t="s">
        <v>1590</v>
      </c>
      <c r="G1611" s="40"/>
      <c r="H1611" s="63">
        <f>SUM(H1606:H1610)</f>
        <v>75682.209999999992</v>
      </c>
    </row>
    <row r="1612" spans="1:8" ht="15.75">
      <c r="B1612" s="1" t="s">
        <v>1592</v>
      </c>
      <c r="F1612" s="40" t="s">
        <v>1571</v>
      </c>
      <c r="G1612" s="40"/>
      <c r="H1612" s="99">
        <f>FLOOR(H1611*0.15,0.01)</f>
        <v>11352.33</v>
      </c>
    </row>
    <row r="1613" spans="1:8" ht="15.75">
      <c r="A1613"/>
      <c r="B1613" s="140">
        <f>+H1613</f>
        <v>87034.54</v>
      </c>
      <c r="C1613" s="27" t="s">
        <v>3197</v>
      </c>
      <c r="D1613" s="99">
        <f>INT(B1613/B1614*100)/100</f>
        <v>2446.16</v>
      </c>
      <c r="E1613" s="1" t="s">
        <v>3198</v>
      </c>
      <c r="F1613" s="40" t="s">
        <v>1593</v>
      </c>
      <c r="G1613" s="40"/>
      <c r="H1613" s="99">
        <f>SUM(H1611:H1612)</f>
        <v>87034.54</v>
      </c>
    </row>
    <row r="1614" spans="1:8" ht="16.5">
      <c r="B1614" s="88">
        <v>35.58</v>
      </c>
    </row>
    <row r="1615" spans="1:8" ht="19.5">
      <c r="A1615" s="1567" t="s">
        <v>1228</v>
      </c>
      <c r="B1615" s="1567"/>
      <c r="C1615" s="1567"/>
      <c r="D1615" s="1567"/>
      <c r="E1615" s="1567"/>
      <c r="F1615" s="1567"/>
      <c r="G1615" s="1567"/>
      <c r="H1615" s="1567"/>
    </row>
    <row r="1616" spans="1:8" ht="19.5">
      <c r="A1616" s="1567" t="s">
        <v>2572</v>
      </c>
      <c r="B1616" s="1567"/>
      <c r="C1616" s="1567"/>
      <c r="D1616" s="1567"/>
      <c r="E1616" s="1567"/>
      <c r="F1616" s="1567"/>
      <c r="G1616" s="1567"/>
      <c r="H1616" s="1567"/>
    </row>
    <row r="1617" spans="1:8" ht="15.95" customHeight="1">
      <c r="A1617" s="262">
        <f>A1602+1</f>
        <v>116</v>
      </c>
      <c r="B1617" s="1588" t="s">
        <v>5432</v>
      </c>
      <c r="C1617" s="1567"/>
      <c r="D1617" s="1567"/>
      <c r="E1617" s="1567"/>
      <c r="F1617" s="1567"/>
      <c r="G1617" s="1567"/>
      <c r="H1617" s="1567"/>
    </row>
    <row r="1618" spans="1:8">
      <c r="A1618" s="15" t="s">
        <v>2573</v>
      </c>
      <c r="B1618" s="1560" t="s">
        <v>109</v>
      </c>
      <c r="C1618" s="1561"/>
      <c r="D1618" s="1561"/>
      <c r="E1618" s="1561"/>
      <c r="F1618" s="1561"/>
      <c r="G1618" s="1561"/>
      <c r="H1618" s="1561"/>
    </row>
    <row r="1619" spans="1:8" ht="31.5">
      <c r="B1619" s="68" t="s">
        <v>3156</v>
      </c>
      <c r="C1619" s="68" t="s">
        <v>3157</v>
      </c>
      <c r="D1619" s="68" t="s">
        <v>3158</v>
      </c>
      <c r="E1619" s="68" t="s">
        <v>3159</v>
      </c>
      <c r="F1619" s="68" t="s">
        <v>3160</v>
      </c>
      <c r="G1619" s="68" t="s">
        <v>3161</v>
      </c>
      <c r="H1619" s="68" t="s">
        <v>1586</v>
      </c>
    </row>
    <row r="1620" spans="1:8" ht="15.95" customHeight="1">
      <c r="B1620" s="1562" t="s">
        <v>1587</v>
      </c>
      <c r="C1620" s="58" t="s">
        <v>558</v>
      </c>
      <c r="D1620" s="41">
        <v>23</v>
      </c>
      <c r="E1620" s="55" t="s">
        <v>1589</v>
      </c>
      <c r="F1620" s="107">
        <f>F1605</f>
        <v>1330</v>
      </c>
      <c r="G1620" s="107">
        <f t="shared" ref="G1620:G1625" si="60">FLOOR(D1620*F1620,0.01)</f>
        <v>30590</v>
      </c>
      <c r="H1620" s="108"/>
    </row>
    <row r="1621" spans="1:8" ht="15.95" customHeight="1">
      <c r="B1621" s="1563"/>
      <c r="C1621" s="56" t="s">
        <v>1530</v>
      </c>
      <c r="D1621" s="43">
        <v>2.2999999999999998</v>
      </c>
      <c r="E1621" s="56" t="s">
        <v>1589</v>
      </c>
      <c r="F1621" s="109">
        <f t="shared" ref="F1621:F1625" si="61">F1606</f>
        <v>1000</v>
      </c>
      <c r="G1621" s="63">
        <f t="shared" si="60"/>
        <v>2300</v>
      </c>
      <c r="H1621" s="121">
        <f>SUM(G1620+G1621)</f>
        <v>32890</v>
      </c>
    </row>
    <row r="1622" spans="1:8" ht="15.95" customHeight="1">
      <c r="B1622" s="1564" t="s">
        <v>2185</v>
      </c>
      <c r="C1622" s="53" t="s">
        <v>1229</v>
      </c>
      <c r="D1622" s="42">
        <v>0.45</v>
      </c>
      <c r="E1622" s="53" t="s">
        <v>2378</v>
      </c>
      <c r="F1622" s="110">
        <f t="shared" si="61"/>
        <v>57449.37</v>
      </c>
      <c r="G1622" s="109">
        <f t="shared" si="60"/>
        <v>25852.21</v>
      </c>
      <c r="H1622" s="84"/>
    </row>
    <row r="1623" spans="1:8" ht="30" customHeight="1">
      <c r="B1623" s="1586"/>
      <c r="C1623" s="274" t="s">
        <v>5433</v>
      </c>
      <c r="D1623" s="42">
        <v>37.5</v>
      </c>
      <c r="E1623" s="53" t="s">
        <v>2992</v>
      </c>
      <c r="F1623" s="109">
        <f>plywood6</f>
        <v>570.28</v>
      </c>
      <c r="G1623" s="109">
        <f t="shared" si="60"/>
        <v>21385.5</v>
      </c>
      <c r="H1623" s="9"/>
    </row>
    <row r="1624" spans="1:8" ht="15.95" customHeight="1">
      <c r="B1624" s="1586"/>
      <c r="C1624" s="53" t="s">
        <v>1147</v>
      </c>
      <c r="D1624" s="240">
        <v>100</v>
      </c>
      <c r="E1624" s="53" t="s">
        <v>603</v>
      </c>
      <c r="F1624" s="109">
        <f t="shared" si="61"/>
        <v>55.76</v>
      </c>
      <c r="G1624" s="109">
        <f t="shared" si="60"/>
        <v>5576</v>
      </c>
      <c r="H1624" s="86"/>
    </row>
    <row r="1625" spans="1:8" ht="15.95" customHeight="1">
      <c r="B1625" s="1563"/>
      <c r="C1625" s="56" t="s">
        <v>2133</v>
      </c>
      <c r="D1625" s="43">
        <v>0.5</v>
      </c>
      <c r="E1625" s="56" t="s">
        <v>602</v>
      </c>
      <c r="F1625" s="63">
        <f t="shared" si="61"/>
        <v>132</v>
      </c>
      <c r="G1625" s="63">
        <f t="shared" si="60"/>
        <v>66</v>
      </c>
      <c r="H1625" s="123">
        <f>SUM(G1622:G1625)</f>
        <v>52879.71</v>
      </c>
    </row>
    <row r="1626" spans="1:8" ht="15.75">
      <c r="F1626" s="40" t="s">
        <v>1590</v>
      </c>
      <c r="G1626" s="40"/>
      <c r="H1626" s="63">
        <f>SUM(H1621:H1625)</f>
        <v>85769.709999999992</v>
      </c>
    </row>
    <row r="1627" spans="1:8" ht="15.75">
      <c r="B1627" s="1" t="s">
        <v>1592</v>
      </c>
      <c r="F1627" s="40" t="s">
        <v>1571</v>
      </c>
      <c r="G1627" s="40"/>
      <c r="H1627" s="99">
        <f>FLOOR(H1626*0.15,0.01)</f>
        <v>12865.45</v>
      </c>
    </row>
    <row r="1628" spans="1:8" ht="15.75">
      <c r="A1628"/>
      <c r="B1628" s="140">
        <f>+H1628</f>
        <v>98635.159999999989</v>
      </c>
      <c r="C1628" s="27" t="s">
        <v>3197</v>
      </c>
      <c r="D1628" s="99">
        <f>INT(B1628/B1629*100)/100</f>
        <v>2772.2</v>
      </c>
      <c r="E1628" s="1" t="s">
        <v>3198</v>
      </c>
      <c r="F1628" s="40" t="s">
        <v>1593</v>
      </c>
      <c r="G1628" s="40"/>
      <c r="H1628" s="99">
        <f>SUM(H1626:H1627)</f>
        <v>98635.159999999989</v>
      </c>
    </row>
    <row r="1629" spans="1:8" ht="16.5">
      <c r="B1629" s="88">
        <v>35.58</v>
      </c>
    </row>
    <row r="1630" spans="1:8" ht="18" customHeight="1">
      <c r="A1630" s="1567" t="s">
        <v>1393</v>
      </c>
      <c r="B1630" s="1567"/>
      <c r="C1630" s="1567"/>
      <c r="D1630" s="1567"/>
      <c r="E1630" s="1567"/>
      <c r="F1630" s="1567"/>
      <c r="G1630" s="1567"/>
      <c r="H1630" s="1567"/>
    </row>
    <row r="1631" spans="1:8" ht="18" customHeight="1">
      <c r="A1631" s="262">
        <f>A1617+1</f>
        <v>117</v>
      </c>
      <c r="B1631" s="1588" t="s">
        <v>1394</v>
      </c>
      <c r="C1631" s="1567"/>
      <c r="D1631" s="1567"/>
      <c r="E1631" s="1567"/>
      <c r="F1631" s="1567"/>
      <c r="G1631" s="1567"/>
      <c r="H1631" s="1567"/>
    </row>
    <row r="1632" spans="1:8" ht="18" customHeight="1">
      <c r="A1632" s="588" t="s">
        <v>4047</v>
      </c>
      <c r="B1632" s="1560" t="s">
        <v>2643</v>
      </c>
      <c r="C1632" s="1561"/>
      <c r="D1632" s="1561"/>
      <c r="E1632" s="1561"/>
      <c r="F1632" s="1561"/>
      <c r="G1632" s="1561"/>
      <c r="H1632" s="1561"/>
    </row>
    <row r="1633" spans="1:8" ht="31.5">
      <c r="A1633" s="37"/>
      <c r="B1633" s="68" t="s">
        <v>3156</v>
      </c>
      <c r="C1633" s="68" t="s">
        <v>3157</v>
      </c>
      <c r="D1633" s="68" t="s">
        <v>3158</v>
      </c>
      <c r="E1633" s="68" t="s">
        <v>3159</v>
      </c>
      <c r="F1633" s="68" t="s">
        <v>3160</v>
      </c>
      <c r="G1633" s="68" t="s">
        <v>3161</v>
      </c>
      <c r="H1633" s="68" t="s">
        <v>1586</v>
      </c>
    </row>
    <row r="1634" spans="1:8" ht="20.100000000000001" customHeight="1">
      <c r="B1634" s="1562" t="s">
        <v>1587</v>
      </c>
      <c r="C1634" s="58" t="s">
        <v>558</v>
      </c>
      <c r="D1634" s="41">
        <v>20</v>
      </c>
      <c r="E1634" s="55" t="s">
        <v>1589</v>
      </c>
      <c r="F1634" s="107">
        <f>'update Rate'!O6</f>
        <v>1330</v>
      </c>
      <c r="G1634" s="107">
        <f>FLOOR(D1634*F1634,0.01)</f>
        <v>26600</v>
      </c>
      <c r="H1634" s="108"/>
    </row>
    <row r="1635" spans="1:8" ht="20.100000000000001" customHeight="1">
      <c r="B1635" s="1563"/>
      <c r="C1635" s="56" t="s">
        <v>1530</v>
      </c>
      <c r="D1635" s="43">
        <v>20</v>
      </c>
      <c r="E1635" s="56" t="s">
        <v>1589</v>
      </c>
      <c r="F1635" s="109">
        <f>'update Rate'!O5</f>
        <v>1000</v>
      </c>
      <c r="G1635" s="63">
        <f>FLOOR(D1635*F1635,0.01)</f>
        <v>20000</v>
      </c>
      <c r="H1635" s="121">
        <f>SUM(G1634+G1635)</f>
        <v>46600</v>
      </c>
    </row>
    <row r="1636" spans="1:8" ht="24" customHeight="1">
      <c r="B1636" s="66" t="s">
        <v>2185</v>
      </c>
      <c r="C1636" s="64" t="s">
        <v>1395</v>
      </c>
      <c r="D1636" s="44">
        <v>1.05</v>
      </c>
      <c r="E1636" s="64" t="s">
        <v>750</v>
      </c>
      <c r="F1636" s="99">
        <f>'update Rate'!O45</f>
        <v>91000</v>
      </c>
      <c r="G1636" s="63">
        <f>FLOOR(D1636*F1636,0.01)</f>
        <v>95550</v>
      </c>
      <c r="H1636" s="126">
        <f>SUM(G1636)</f>
        <v>95550</v>
      </c>
    </row>
    <row r="1637" spans="1:8" ht="20.100000000000001" customHeight="1">
      <c r="D1637" s="89"/>
      <c r="F1637" s="40" t="s">
        <v>1590</v>
      </c>
      <c r="G1637" s="40"/>
      <c r="H1637" s="63">
        <f>SUM(H1635:H1636)</f>
        <v>142150</v>
      </c>
    </row>
    <row r="1638" spans="1:8" ht="20.100000000000001" customHeight="1">
      <c r="B1638" s="1" t="s">
        <v>2644</v>
      </c>
      <c r="F1638" s="40" t="s">
        <v>1571</v>
      </c>
      <c r="G1638" s="40"/>
      <c r="H1638" s="99">
        <f>FLOOR(H1637*0.15,0.01)</f>
        <v>21322.5</v>
      </c>
    </row>
    <row r="1639" spans="1:8" ht="15.75">
      <c r="A1639" s="27" t="s">
        <v>3197</v>
      </c>
      <c r="B1639" s="99">
        <f>+H1639</f>
        <v>163472.5</v>
      </c>
      <c r="C1639" s="1" t="s">
        <v>3198</v>
      </c>
      <c r="F1639" s="40" t="s">
        <v>1593</v>
      </c>
      <c r="G1639" s="40"/>
      <c r="H1639" s="99">
        <f>SUM(H1637:H1638)</f>
        <v>163472.5</v>
      </c>
    </row>
    <row r="1640" spans="1:8" ht="15.75">
      <c r="A1640" s="27"/>
      <c r="B1640" s="178"/>
      <c r="F1640" s="40"/>
      <c r="G1640" s="40"/>
      <c r="H1640" s="141"/>
    </row>
    <row r="1641" spans="1:8" ht="20.100000000000001" customHeight="1">
      <c r="A1641" s="262">
        <f>A1631+1</f>
        <v>118</v>
      </c>
      <c r="B1641" s="1588" t="s">
        <v>3118</v>
      </c>
      <c r="C1641" s="1567"/>
      <c r="D1641" s="1567"/>
      <c r="E1641" s="1567"/>
      <c r="F1641" s="1567"/>
      <c r="G1641" s="1567"/>
      <c r="H1641" s="1567"/>
    </row>
    <row r="1642" spans="1:8" ht="19.5">
      <c r="A1642" s="588" t="s">
        <v>4046</v>
      </c>
      <c r="B1642" s="1588" t="s">
        <v>2818</v>
      </c>
      <c r="C1642" s="1567"/>
      <c r="D1642" s="1567"/>
      <c r="E1642" s="1567"/>
      <c r="F1642" s="1567"/>
      <c r="G1642" s="1567"/>
      <c r="H1642" s="1567"/>
    </row>
    <row r="1643" spans="1:8" ht="20.100000000000001" customHeight="1">
      <c r="B1643" s="1560" t="s">
        <v>2388</v>
      </c>
      <c r="C1643" s="1561"/>
      <c r="D1643" s="1561"/>
      <c r="E1643" s="1561"/>
      <c r="F1643" s="1561"/>
      <c r="G1643" s="1561"/>
      <c r="H1643" s="1561"/>
    </row>
    <row r="1644" spans="1:8" ht="31.5">
      <c r="B1644" s="68" t="s">
        <v>3156</v>
      </c>
      <c r="C1644" s="68" t="s">
        <v>3157</v>
      </c>
      <c r="D1644" s="68" t="s">
        <v>3158</v>
      </c>
      <c r="E1644" s="68" t="s">
        <v>3159</v>
      </c>
      <c r="F1644" s="68" t="s">
        <v>3160</v>
      </c>
      <c r="G1644" s="68" t="s">
        <v>3161</v>
      </c>
      <c r="H1644" s="68" t="s">
        <v>1586</v>
      </c>
    </row>
    <row r="1645" spans="1:8" ht="17.25">
      <c r="B1645" s="1562" t="s">
        <v>1587</v>
      </c>
      <c r="C1645" s="58" t="s">
        <v>558</v>
      </c>
      <c r="D1645" s="41">
        <v>9</v>
      </c>
      <c r="E1645" s="55" t="s">
        <v>1589</v>
      </c>
      <c r="F1645" s="107">
        <f>mason</f>
        <v>1330</v>
      </c>
      <c r="G1645" s="107">
        <f t="shared" ref="G1645:G1650" si="62">FLOOR(D1645*F1645,0.01)</f>
        <v>11970</v>
      </c>
      <c r="H1645" s="108"/>
    </row>
    <row r="1646" spans="1:8" ht="17.25">
      <c r="A1646" s="37"/>
      <c r="B1646" s="1563"/>
      <c r="C1646" s="56" t="s">
        <v>1530</v>
      </c>
      <c r="D1646" s="43">
        <v>0.9</v>
      </c>
      <c r="E1646" s="56" t="s">
        <v>1589</v>
      </c>
      <c r="F1646" s="109">
        <f>'update Rate'!O5</f>
        <v>1000</v>
      </c>
      <c r="G1646" s="63">
        <f t="shared" si="62"/>
        <v>900</v>
      </c>
      <c r="H1646" s="121">
        <f>SUM(G1645+G1646)</f>
        <v>12870</v>
      </c>
    </row>
    <row r="1647" spans="1:8" ht="17.25">
      <c r="B1647" s="1564" t="s">
        <v>2185</v>
      </c>
      <c r="C1647" s="55" t="s">
        <v>1723</v>
      </c>
      <c r="D1647" s="193">
        <v>3.4599999999999999E-2</v>
      </c>
      <c r="E1647" s="55" t="s">
        <v>2378</v>
      </c>
      <c r="F1647" s="110">
        <f>awood</f>
        <v>215037.9</v>
      </c>
      <c r="G1647" s="109">
        <f t="shared" si="62"/>
        <v>7440.31</v>
      </c>
      <c r="H1647" s="84"/>
    </row>
    <row r="1648" spans="1:8" ht="20.100000000000001" customHeight="1">
      <c r="B1648" s="1565"/>
      <c r="C1648" s="55" t="s">
        <v>5399</v>
      </c>
      <c r="D1648" s="52">
        <v>1.899</v>
      </c>
      <c r="E1648" s="53" t="s">
        <v>2992</v>
      </c>
      <c r="F1648" s="109">
        <f>'update Rate'!O72</f>
        <v>613.32000000000005</v>
      </c>
      <c r="G1648" s="109">
        <f t="shared" si="62"/>
        <v>1164.69</v>
      </c>
      <c r="H1648" s="86"/>
    </row>
    <row r="1649" spans="1:8" ht="20.100000000000001" customHeight="1">
      <c r="B1649" s="1565"/>
      <c r="C1649" s="53" t="s">
        <v>5398</v>
      </c>
      <c r="D1649" s="52">
        <v>1.899</v>
      </c>
      <c r="E1649" s="53" t="s">
        <v>2992</v>
      </c>
      <c r="F1649" s="109">
        <f>'update Rate'!O84</f>
        <v>688.64</v>
      </c>
      <c r="G1649" s="109">
        <f t="shared" si="62"/>
        <v>1307.72</v>
      </c>
      <c r="H1649" s="86"/>
    </row>
    <row r="1650" spans="1:8" ht="20.100000000000001" customHeight="1">
      <c r="B1650" s="1565"/>
      <c r="C1650" s="53" t="s">
        <v>1226</v>
      </c>
      <c r="D1650" s="52">
        <v>7.4340000000000002</v>
      </c>
      <c r="E1650" s="53" t="s">
        <v>2773</v>
      </c>
      <c r="F1650" s="109">
        <f>'update Rate'!O139</f>
        <v>55.76</v>
      </c>
      <c r="G1650" s="109">
        <f t="shared" si="62"/>
        <v>414.51</v>
      </c>
      <c r="H1650" s="86"/>
    </row>
    <row r="1651" spans="1:8" ht="15.75">
      <c r="A1651" s="37"/>
      <c r="B1651" s="1565"/>
      <c r="C1651" s="53" t="s">
        <v>3274</v>
      </c>
      <c r="D1651" s="53" t="s">
        <v>2993</v>
      </c>
      <c r="E1651" s="53" t="s">
        <v>2995</v>
      </c>
      <c r="F1651" s="109"/>
      <c r="G1651" s="109">
        <v>60</v>
      </c>
      <c r="H1651" s="86"/>
    </row>
    <row r="1652" spans="1:8" ht="17.25">
      <c r="B1652" s="1565"/>
      <c r="C1652" s="53" t="s">
        <v>2203</v>
      </c>
      <c r="D1652" s="42">
        <v>3</v>
      </c>
      <c r="E1652" s="53" t="s">
        <v>749</v>
      </c>
      <c r="F1652" s="109">
        <f>Kabja100</f>
        <v>29</v>
      </c>
      <c r="G1652" s="109">
        <f>FLOOR(D1652*F1652,0.01)</f>
        <v>87</v>
      </c>
      <c r="H1652" s="86"/>
    </row>
    <row r="1653" spans="1:8" ht="17.25">
      <c r="B1653" s="1565"/>
      <c r="C1653" s="53" t="s">
        <v>2227</v>
      </c>
      <c r="D1653" s="42">
        <v>2</v>
      </c>
      <c r="E1653" s="53" t="s">
        <v>749</v>
      </c>
      <c r="F1653" s="109">
        <f>cheskini150</f>
        <v>71</v>
      </c>
      <c r="G1653" s="109">
        <f>FLOOR(D1653*F1653,0.01)</f>
        <v>142</v>
      </c>
      <c r="H1653" s="86"/>
    </row>
    <row r="1654" spans="1:8" ht="57">
      <c r="B1654" s="1565"/>
      <c r="C1654" s="24" t="s">
        <v>392</v>
      </c>
      <c r="D1654" s="42">
        <v>1</v>
      </c>
      <c r="E1654" s="53" t="s">
        <v>749</v>
      </c>
      <c r="F1654" s="109">
        <f>moluck</f>
        <v>666</v>
      </c>
      <c r="G1654" s="109">
        <f>FLOOR(D1654*F1654,0.01)</f>
        <v>666</v>
      </c>
      <c r="H1654" s="86"/>
    </row>
    <row r="1655" spans="1:8" ht="34.5" customHeight="1">
      <c r="B1655" s="1565"/>
      <c r="C1655" s="53" t="s">
        <v>2051</v>
      </c>
      <c r="D1655" s="53" t="s">
        <v>2993</v>
      </c>
      <c r="E1655" s="53" t="s">
        <v>2995</v>
      </c>
      <c r="F1655" s="109"/>
      <c r="G1655" s="109">
        <v>45</v>
      </c>
      <c r="H1655" s="86"/>
    </row>
    <row r="1656" spans="1:8" ht="15.75">
      <c r="B1656" s="1566"/>
      <c r="C1656" s="56"/>
      <c r="D1656" s="59"/>
      <c r="E1656" s="56"/>
      <c r="F1656" s="63"/>
      <c r="G1656" s="63"/>
      <c r="H1656" s="123">
        <f>SUM(G1647:G1656)</f>
        <v>11327.23</v>
      </c>
    </row>
    <row r="1657" spans="1:8" ht="15.75">
      <c r="F1657" s="40" t="s">
        <v>1590</v>
      </c>
      <c r="G1657" s="40"/>
      <c r="H1657" s="63">
        <f>SUM(H1646:H1656)</f>
        <v>24197.23</v>
      </c>
    </row>
    <row r="1658" spans="1:8" ht="15.75">
      <c r="B1658" s="3" t="s">
        <v>1592</v>
      </c>
      <c r="F1658" s="40" t="s">
        <v>1571</v>
      </c>
      <c r="G1658" s="40"/>
      <c r="H1658" s="99">
        <f>FLOOR(H1657*0.15,0.01)</f>
        <v>3629.58</v>
      </c>
    </row>
    <row r="1659" spans="1:8" ht="15.75">
      <c r="A1659"/>
      <c r="B1659" s="140">
        <f>+H1659</f>
        <v>27826.809999999998</v>
      </c>
      <c r="C1659" s="27" t="s">
        <v>3197</v>
      </c>
      <c r="D1659" s="99">
        <f>INT(B1659/B1660*100)/100</f>
        <v>12395.01</v>
      </c>
      <c r="E1659" s="1" t="s">
        <v>3198</v>
      </c>
      <c r="F1659" s="40" t="s">
        <v>1593</v>
      </c>
      <c r="G1659" s="40"/>
      <c r="H1659" s="99">
        <f>SUM(H1657:H1658)</f>
        <v>27826.809999999998</v>
      </c>
    </row>
    <row r="1660" spans="1:8" ht="16.5">
      <c r="B1660" s="88">
        <v>2.2450000000000001</v>
      </c>
      <c r="H1660" s="19"/>
    </row>
    <row r="1661" spans="1:8" ht="16.5">
      <c r="B1661" s="88"/>
      <c r="H1661" s="19"/>
    </row>
    <row r="1662" spans="1:8" ht="20.100000000000001" customHeight="1">
      <c r="A1662" s="262">
        <f>A1641+1</f>
        <v>119</v>
      </c>
      <c r="B1662" s="1588" t="s">
        <v>3118</v>
      </c>
      <c r="C1662" s="1567"/>
      <c r="D1662" s="1567"/>
      <c r="E1662" s="1567"/>
      <c r="F1662" s="1567"/>
      <c r="G1662" s="1567"/>
      <c r="H1662" s="1567"/>
    </row>
    <row r="1663" spans="1:8" ht="19.5">
      <c r="A1663" s="588" t="s">
        <v>4048</v>
      </c>
      <c r="B1663" s="1588" t="s">
        <v>1350</v>
      </c>
      <c r="C1663" s="1567"/>
      <c r="D1663" s="1567"/>
      <c r="E1663" s="1567"/>
      <c r="F1663" s="1567"/>
      <c r="G1663" s="1567"/>
      <c r="H1663" s="1567"/>
    </row>
    <row r="1664" spans="1:8" ht="20.100000000000001" customHeight="1">
      <c r="A1664" s="681" t="s">
        <v>2226</v>
      </c>
      <c r="B1664" s="1560" t="s">
        <v>2388</v>
      </c>
      <c r="C1664" s="1561"/>
      <c r="D1664" s="1561"/>
      <c r="E1664" s="1561"/>
      <c r="F1664" s="1561"/>
      <c r="G1664" s="1561"/>
      <c r="H1664" s="1561"/>
    </row>
    <row r="1665" spans="1:8" ht="31.5">
      <c r="B1665" s="68" t="s">
        <v>3156</v>
      </c>
      <c r="C1665" s="68" t="s">
        <v>3157</v>
      </c>
      <c r="D1665" s="68" t="s">
        <v>3158</v>
      </c>
      <c r="E1665" s="68" t="s">
        <v>3159</v>
      </c>
      <c r="F1665" s="68" t="s">
        <v>3160</v>
      </c>
      <c r="G1665" s="68" t="s">
        <v>3161</v>
      </c>
      <c r="H1665" s="68" t="s">
        <v>1586</v>
      </c>
    </row>
    <row r="1666" spans="1:8" ht="17.25">
      <c r="B1666" s="1562" t="s">
        <v>1587</v>
      </c>
      <c r="C1666" s="58" t="s">
        <v>558</v>
      </c>
      <c r="D1666" s="41">
        <v>9</v>
      </c>
      <c r="E1666" s="55" t="s">
        <v>1589</v>
      </c>
      <c r="F1666" s="107">
        <f>mason</f>
        <v>1330</v>
      </c>
      <c r="G1666" s="107">
        <f t="shared" ref="G1666:G1671" si="63">FLOOR(D1666*F1666,0.01)</f>
        <v>11970</v>
      </c>
      <c r="H1666" s="108"/>
    </row>
    <row r="1667" spans="1:8" ht="20.100000000000001" customHeight="1">
      <c r="A1667" s="37"/>
      <c r="B1667" s="1563"/>
      <c r="C1667" s="56" t="s">
        <v>1530</v>
      </c>
      <c r="D1667" s="43">
        <v>0.9</v>
      </c>
      <c r="E1667" s="56" t="s">
        <v>1589</v>
      </c>
      <c r="F1667" s="109">
        <f>'update Rate'!O5</f>
        <v>1000</v>
      </c>
      <c r="G1667" s="63">
        <f t="shared" si="63"/>
        <v>900</v>
      </c>
      <c r="H1667" s="121">
        <f>SUM(G1666+G1667)</f>
        <v>12870</v>
      </c>
    </row>
    <row r="1668" spans="1:8" ht="20.100000000000001" customHeight="1">
      <c r="B1668" s="1564" t="s">
        <v>2185</v>
      </c>
      <c r="C1668" s="55" t="s">
        <v>1723</v>
      </c>
      <c r="D1668" s="193">
        <v>3.4599999999999999E-2</v>
      </c>
      <c r="E1668" s="55" t="s">
        <v>2378</v>
      </c>
      <c r="F1668" s="110">
        <f>awood</f>
        <v>215037.9</v>
      </c>
      <c r="G1668" s="110">
        <f t="shared" si="63"/>
        <v>7440.31</v>
      </c>
      <c r="H1668" s="84"/>
    </row>
    <row r="1669" spans="1:8" ht="20.100000000000001" customHeight="1">
      <c r="B1669" s="1565"/>
      <c r="C1669" s="53" t="s">
        <v>5399</v>
      </c>
      <c r="D1669" s="52">
        <v>1.899</v>
      </c>
      <c r="E1669" s="53" t="s">
        <v>2992</v>
      </c>
      <c r="F1669" s="109">
        <f>'update Rate'!O72</f>
        <v>613.32000000000005</v>
      </c>
      <c r="G1669" s="109">
        <f t="shared" si="63"/>
        <v>1164.69</v>
      </c>
      <c r="H1669" s="86"/>
    </row>
    <row r="1670" spans="1:8" ht="17.25">
      <c r="B1670" s="1565"/>
      <c r="C1670" s="53" t="s">
        <v>3203</v>
      </c>
      <c r="D1670" s="52">
        <v>3.798</v>
      </c>
      <c r="E1670" s="53" t="s">
        <v>2992</v>
      </c>
      <c r="F1670" s="109">
        <f>'update Rate'!O84</f>
        <v>688.64</v>
      </c>
      <c r="G1670" s="109">
        <f t="shared" si="63"/>
        <v>2615.4500000000003</v>
      </c>
      <c r="H1670" s="86"/>
    </row>
    <row r="1671" spans="1:8" ht="17.25">
      <c r="B1671" s="1565"/>
      <c r="C1671" s="53" t="s">
        <v>1226</v>
      </c>
      <c r="D1671" s="52">
        <v>14.868</v>
      </c>
      <c r="E1671" s="53" t="s">
        <v>2773</v>
      </c>
      <c r="F1671" s="109">
        <f>'update Rate'!O139</f>
        <v>55.76</v>
      </c>
      <c r="G1671" s="109">
        <f t="shared" si="63"/>
        <v>829.03</v>
      </c>
      <c r="H1671" s="86"/>
    </row>
    <row r="1672" spans="1:8" ht="15.75">
      <c r="A1672" s="37"/>
      <c r="B1672" s="1565"/>
      <c r="C1672" s="53" t="s">
        <v>3274</v>
      </c>
      <c r="D1672" s="53" t="s">
        <v>2993</v>
      </c>
      <c r="E1672" s="53" t="s">
        <v>2995</v>
      </c>
      <c r="F1672" s="109"/>
      <c r="G1672" s="109">
        <v>60</v>
      </c>
      <c r="H1672" s="86"/>
    </row>
    <row r="1673" spans="1:8" ht="17.25">
      <c r="B1673" s="1565"/>
      <c r="C1673" s="53" t="s">
        <v>2203</v>
      </c>
      <c r="D1673" s="42">
        <v>3</v>
      </c>
      <c r="E1673" s="53" t="s">
        <v>749</v>
      </c>
      <c r="F1673" s="109">
        <f>Kabja100</f>
        <v>29</v>
      </c>
      <c r="G1673" s="109">
        <f>FLOOR(D1673*F1673,0.01)</f>
        <v>87</v>
      </c>
      <c r="H1673" s="86"/>
    </row>
    <row r="1674" spans="1:8" ht="17.25">
      <c r="B1674" s="1565"/>
      <c r="C1674" s="53" t="s">
        <v>2227</v>
      </c>
      <c r="D1674" s="42">
        <v>2</v>
      </c>
      <c r="E1674" s="53" t="s">
        <v>749</v>
      </c>
      <c r="F1674" s="109">
        <f>cheskini150</f>
        <v>71</v>
      </c>
      <c r="G1674" s="109">
        <f>FLOOR(D1674*F1674,0.01)</f>
        <v>142</v>
      </c>
      <c r="H1674" s="86"/>
    </row>
    <row r="1675" spans="1:8" ht="57">
      <c r="B1675" s="1565"/>
      <c r="C1675" s="24" t="s">
        <v>392</v>
      </c>
      <c r="D1675" s="42">
        <v>1</v>
      </c>
      <c r="E1675" s="53" t="s">
        <v>749</v>
      </c>
      <c r="F1675" s="109">
        <f>moluck</f>
        <v>666</v>
      </c>
      <c r="G1675" s="109">
        <f>FLOOR(D1675*F1675,0.01)</f>
        <v>666</v>
      </c>
      <c r="H1675" s="86"/>
    </row>
    <row r="1676" spans="1:8" ht="15.75">
      <c r="B1676" s="1566"/>
      <c r="C1676" s="56" t="s">
        <v>2051</v>
      </c>
      <c r="D1676" s="56" t="s">
        <v>2993</v>
      </c>
      <c r="E1676" s="56" t="s">
        <v>2995</v>
      </c>
      <c r="F1676" s="63"/>
      <c r="G1676" s="63">
        <v>45</v>
      </c>
      <c r="H1676" s="123">
        <f>SUM(G1668:G1676)</f>
        <v>13049.480000000001</v>
      </c>
    </row>
    <row r="1677" spans="1:8" ht="15.75">
      <c r="F1677" s="40" t="s">
        <v>1590</v>
      </c>
      <c r="G1677" s="40"/>
      <c r="H1677" s="63">
        <f>SUM(H1667:H1676)</f>
        <v>25919.480000000003</v>
      </c>
    </row>
    <row r="1678" spans="1:8" ht="15.75">
      <c r="B1678" s="3" t="s">
        <v>1592</v>
      </c>
      <c r="F1678" s="40" t="s">
        <v>1571</v>
      </c>
      <c r="G1678" s="40"/>
      <c r="H1678" s="99">
        <f>FLOOR(H1677*0.15,0.01)</f>
        <v>3887.92</v>
      </c>
    </row>
    <row r="1679" spans="1:8" ht="20.100000000000001" customHeight="1">
      <c r="A1679"/>
      <c r="B1679" s="140">
        <f>+H1679</f>
        <v>29807.4</v>
      </c>
      <c r="C1679" s="27" t="s">
        <v>3197</v>
      </c>
      <c r="D1679" s="99">
        <f>INT(B1679/B1680*100)/100</f>
        <v>13277.23</v>
      </c>
      <c r="E1679" s="1" t="s">
        <v>3198</v>
      </c>
      <c r="F1679" s="40" t="s">
        <v>1593</v>
      </c>
      <c r="G1679" s="40"/>
      <c r="H1679" s="99">
        <f>SUM(H1677:H1678)</f>
        <v>29807.4</v>
      </c>
    </row>
    <row r="1680" spans="1:8" ht="20.100000000000001" customHeight="1">
      <c r="B1680" s="88">
        <v>2.2450000000000001</v>
      </c>
      <c r="H1680" s="19"/>
    </row>
    <row r="1681" spans="1:8" ht="20.100000000000001" customHeight="1">
      <c r="A1681" s="262">
        <f>A1662+1</f>
        <v>120</v>
      </c>
      <c r="B1681" s="1588" t="s">
        <v>3119</v>
      </c>
      <c r="C1681" s="1567"/>
      <c r="D1681" s="1567"/>
      <c r="E1681" s="1567"/>
      <c r="F1681" s="1567"/>
      <c r="G1681" s="1567"/>
      <c r="H1681" s="1567"/>
    </row>
    <row r="1682" spans="1:8" ht="19.5">
      <c r="A1682" s="588" t="s">
        <v>4049</v>
      </c>
      <c r="B1682" s="1588" t="s">
        <v>2386</v>
      </c>
      <c r="C1682" s="1567"/>
      <c r="D1682" s="1567"/>
      <c r="E1682" s="1567"/>
      <c r="F1682" s="1567"/>
      <c r="G1682" s="1567"/>
      <c r="H1682" s="1567"/>
    </row>
    <row r="1683" spans="1:8" ht="20.100000000000001" customHeight="1">
      <c r="A1683" s="681" t="s">
        <v>2226</v>
      </c>
      <c r="B1683" s="1560" t="s">
        <v>2388</v>
      </c>
      <c r="C1683" s="1561"/>
      <c r="D1683" s="1561"/>
      <c r="E1683" s="1561"/>
      <c r="F1683" s="1561"/>
      <c r="G1683" s="1561"/>
      <c r="H1683" s="1561"/>
    </row>
    <row r="1684" spans="1:8" ht="31.5">
      <c r="B1684" s="68" t="s">
        <v>3156</v>
      </c>
      <c r="C1684" s="68" t="s">
        <v>3157</v>
      </c>
      <c r="D1684" s="68" t="s">
        <v>3158</v>
      </c>
      <c r="E1684" s="68" t="s">
        <v>3159</v>
      </c>
      <c r="F1684" s="68" t="s">
        <v>3160</v>
      </c>
      <c r="G1684" s="68" t="s">
        <v>3161</v>
      </c>
      <c r="H1684" s="68" t="s">
        <v>1586</v>
      </c>
    </row>
    <row r="1685" spans="1:8" ht="17.25">
      <c r="B1685" s="1562" t="s">
        <v>1587</v>
      </c>
      <c r="C1685" s="58" t="s">
        <v>558</v>
      </c>
      <c r="D1685" s="41">
        <v>9</v>
      </c>
      <c r="E1685" s="55" t="s">
        <v>1589</v>
      </c>
      <c r="F1685" s="107">
        <f>mason</f>
        <v>1330</v>
      </c>
      <c r="G1685" s="107">
        <f t="shared" ref="G1685:G1690" si="64">FLOOR(D1685*F1685,0.01)</f>
        <v>11970</v>
      </c>
      <c r="H1685" s="108"/>
    </row>
    <row r="1686" spans="1:8" ht="17.25">
      <c r="A1686" s="37"/>
      <c r="B1686" s="1563"/>
      <c r="C1686" s="56" t="s">
        <v>1530</v>
      </c>
      <c r="D1686" s="43">
        <v>0.9</v>
      </c>
      <c r="E1686" s="56" t="s">
        <v>1589</v>
      </c>
      <c r="F1686" s="109">
        <f>'update Rate'!O5</f>
        <v>1000</v>
      </c>
      <c r="G1686" s="63">
        <f t="shared" si="64"/>
        <v>900</v>
      </c>
      <c r="H1686" s="121">
        <f>SUM(G1685+G1686)</f>
        <v>12870</v>
      </c>
    </row>
    <row r="1687" spans="1:8" ht="20.100000000000001" customHeight="1">
      <c r="B1687" s="1564" t="s">
        <v>2185</v>
      </c>
      <c r="C1687" s="55" t="s">
        <v>1723</v>
      </c>
      <c r="D1687" s="193">
        <v>3.4599999999999999E-2</v>
      </c>
      <c r="E1687" s="55" t="s">
        <v>2378</v>
      </c>
      <c r="F1687" s="110">
        <f>awood</f>
        <v>215037.9</v>
      </c>
      <c r="G1687" s="110">
        <f t="shared" si="64"/>
        <v>7440.31</v>
      </c>
      <c r="H1687" s="84"/>
    </row>
    <row r="1688" spans="1:8" ht="19.5">
      <c r="B1688" s="1565"/>
      <c r="C1688" s="53" t="s">
        <v>5400</v>
      </c>
      <c r="D1688" s="52">
        <v>1.899</v>
      </c>
      <c r="E1688" s="53" t="s">
        <v>2992</v>
      </c>
      <c r="F1688" s="109">
        <f>'update Rate'!O76</f>
        <v>720.92</v>
      </c>
      <c r="G1688" s="109">
        <f t="shared" si="64"/>
        <v>1369.02</v>
      </c>
      <c r="H1688" s="86"/>
    </row>
    <row r="1689" spans="1:8" ht="17.25">
      <c r="B1689" s="1565"/>
      <c r="C1689" s="53" t="s">
        <v>3203</v>
      </c>
      <c r="D1689" s="52">
        <v>1.899</v>
      </c>
      <c r="E1689" s="53" t="s">
        <v>2992</v>
      </c>
      <c r="F1689" s="109">
        <f>'update Rate'!O84</f>
        <v>688.64</v>
      </c>
      <c r="G1689" s="109">
        <f t="shared" si="64"/>
        <v>1307.72</v>
      </c>
      <c r="H1689" s="86"/>
    </row>
    <row r="1690" spans="1:8" ht="17.25">
      <c r="B1690" s="1565"/>
      <c r="C1690" s="53" t="s">
        <v>1226</v>
      </c>
      <c r="D1690" s="52">
        <v>7.4340000000000002</v>
      </c>
      <c r="E1690" s="53" t="s">
        <v>2773</v>
      </c>
      <c r="F1690" s="109">
        <f>'update Rate'!O139</f>
        <v>55.76</v>
      </c>
      <c r="G1690" s="109">
        <f t="shared" si="64"/>
        <v>414.51</v>
      </c>
      <c r="H1690" s="86"/>
    </row>
    <row r="1691" spans="1:8" ht="15.75">
      <c r="A1691" s="37"/>
      <c r="B1691" s="1565"/>
      <c r="C1691" s="53" t="s">
        <v>3274</v>
      </c>
      <c r="D1691" s="53" t="s">
        <v>72</v>
      </c>
      <c r="E1691" s="53" t="s">
        <v>2995</v>
      </c>
      <c r="F1691" s="109"/>
      <c r="G1691" s="109">
        <v>60</v>
      </c>
      <c r="H1691" s="86"/>
    </row>
    <row r="1692" spans="1:8" ht="17.25">
      <c r="B1692" s="1565"/>
      <c r="C1692" s="53" t="s">
        <v>2203</v>
      </c>
      <c r="D1692" s="42">
        <v>3</v>
      </c>
      <c r="E1692" s="53" t="s">
        <v>749</v>
      </c>
      <c r="F1692" s="109">
        <f>Kabja100</f>
        <v>29</v>
      </c>
      <c r="G1692" s="109">
        <f>FLOOR(D1692*F1692,0.01)</f>
        <v>87</v>
      </c>
      <c r="H1692" s="86"/>
    </row>
    <row r="1693" spans="1:8" ht="17.25">
      <c r="B1693" s="1565"/>
      <c r="C1693" s="53" t="s">
        <v>2227</v>
      </c>
      <c r="D1693" s="42">
        <v>2</v>
      </c>
      <c r="E1693" s="53" t="s">
        <v>749</v>
      </c>
      <c r="F1693" s="109">
        <f>cheskini150</f>
        <v>71</v>
      </c>
      <c r="G1693" s="109">
        <f>FLOOR(D1693*F1693,0.01)</f>
        <v>142</v>
      </c>
      <c r="H1693" s="86"/>
    </row>
    <row r="1694" spans="1:8" ht="57">
      <c r="B1694" s="1565"/>
      <c r="C1694" s="24" t="s">
        <v>392</v>
      </c>
      <c r="D1694" s="42">
        <v>1</v>
      </c>
      <c r="E1694" s="53" t="s">
        <v>749</v>
      </c>
      <c r="F1694" s="109">
        <f>moluck</f>
        <v>666</v>
      </c>
      <c r="G1694" s="109">
        <f>FLOOR(D1694*F1694,0.01)</f>
        <v>666</v>
      </c>
      <c r="H1694" s="86"/>
    </row>
    <row r="1695" spans="1:8" ht="15.75">
      <c r="B1695" s="1566"/>
      <c r="C1695" s="56" t="s">
        <v>2051</v>
      </c>
      <c r="D1695" s="56" t="s">
        <v>72</v>
      </c>
      <c r="E1695" s="56" t="s">
        <v>2995</v>
      </c>
      <c r="F1695" s="63"/>
      <c r="G1695" s="63">
        <v>45</v>
      </c>
      <c r="H1695" s="123">
        <f>SUM(G1687:G1695)</f>
        <v>11531.56</v>
      </c>
    </row>
    <row r="1696" spans="1:8" ht="20.100000000000001" customHeight="1">
      <c r="F1696" s="40" t="s">
        <v>1590</v>
      </c>
      <c r="G1696" s="40"/>
      <c r="H1696" s="63">
        <f>SUM(H1686:H1695)</f>
        <v>24401.559999999998</v>
      </c>
    </row>
    <row r="1697" spans="1:8" ht="20.100000000000001" customHeight="1">
      <c r="B1697" s="3" t="s">
        <v>1592</v>
      </c>
      <c r="F1697" s="40" t="s">
        <v>1571</v>
      </c>
      <c r="G1697" s="40"/>
      <c r="H1697" s="99">
        <f>FLOOR(H1696*0.15,0.01)</f>
        <v>3660.23</v>
      </c>
    </row>
    <row r="1698" spans="1:8" ht="15.75">
      <c r="A1698"/>
      <c r="B1698" s="140">
        <f>+H1698</f>
        <v>28061.789999999997</v>
      </c>
      <c r="C1698" s="27" t="s">
        <v>3197</v>
      </c>
      <c r="D1698" s="99">
        <f>INT(B1698/B1699*100)/100</f>
        <v>12499.68</v>
      </c>
      <c r="E1698" s="1" t="s">
        <v>3198</v>
      </c>
      <c r="F1698" s="40" t="s">
        <v>1593</v>
      </c>
      <c r="G1698" s="40"/>
      <c r="H1698" s="99">
        <f>SUM(H1696:H1697)</f>
        <v>28061.789999999997</v>
      </c>
    </row>
    <row r="1699" spans="1:8" ht="16.5">
      <c r="B1699" s="88">
        <v>2.2450000000000001</v>
      </c>
      <c r="H1699" s="19"/>
    </row>
    <row r="1700" spans="1:8" ht="16.5">
      <c r="B1700" s="88"/>
      <c r="H1700" s="19"/>
    </row>
    <row r="1701" spans="1:8" ht="30" customHeight="1">
      <c r="A1701" s="262">
        <f>A1681+1</f>
        <v>121</v>
      </c>
      <c r="B1701" s="1558" t="s">
        <v>977</v>
      </c>
      <c r="C1701" s="1559"/>
      <c r="D1701" s="1559"/>
      <c r="E1701" s="1559"/>
      <c r="F1701" s="1559"/>
      <c r="G1701" s="1559"/>
      <c r="H1701" s="1559"/>
    </row>
    <row r="1702" spans="1:8">
      <c r="A1702" s="682" t="s">
        <v>3833</v>
      </c>
      <c r="B1702" s="1560" t="s">
        <v>1225</v>
      </c>
      <c r="C1702" s="1561"/>
      <c r="D1702" s="1561"/>
      <c r="E1702" s="1561"/>
      <c r="F1702" s="1561"/>
      <c r="G1702" s="1561"/>
      <c r="H1702" s="1561"/>
    </row>
    <row r="1703" spans="1:8" ht="31.5">
      <c r="B1703" s="68" t="s">
        <v>3156</v>
      </c>
      <c r="C1703" s="68" t="s">
        <v>3157</v>
      </c>
      <c r="D1703" s="68" t="s">
        <v>3158</v>
      </c>
      <c r="E1703" s="68" t="s">
        <v>3159</v>
      </c>
      <c r="F1703" s="68" t="s">
        <v>3160</v>
      </c>
      <c r="G1703" s="68" t="s">
        <v>3161</v>
      </c>
      <c r="H1703" s="68" t="s">
        <v>1586</v>
      </c>
    </row>
    <row r="1704" spans="1:8" ht="17.25">
      <c r="B1704" s="1562" t="s">
        <v>1587</v>
      </c>
      <c r="C1704" s="58" t="s">
        <v>558</v>
      </c>
      <c r="D1704" s="239">
        <v>1.76</v>
      </c>
      <c r="E1704" s="55" t="s">
        <v>1589</v>
      </c>
      <c r="F1704" s="107">
        <f>mason</f>
        <v>1330</v>
      </c>
      <c r="G1704" s="107">
        <f>FLOOR(D1704*F1704,0.01)</f>
        <v>2340.8000000000002</v>
      </c>
      <c r="H1704" s="108"/>
    </row>
    <row r="1705" spans="1:8" ht="17.25">
      <c r="A1705" s="37"/>
      <c r="B1705" s="1563"/>
      <c r="C1705" s="56" t="s">
        <v>1530</v>
      </c>
      <c r="D1705" s="49">
        <v>0.17599999999999999</v>
      </c>
      <c r="E1705" s="56" t="s">
        <v>1589</v>
      </c>
      <c r="F1705" s="109">
        <f>'update Rate'!O5</f>
        <v>1000</v>
      </c>
      <c r="G1705" s="63">
        <f>FLOOR(D1705*F1705,0.01)</f>
        <v>176</v>
      </c>
      <c r="H1705" s="121">
        <f>SUM(G1704+G1705)</f>
        <v>2516.8000000000002</v>
      </c>
    </row>
    <row r="1706" spans="1:8" ht="17.25">
      <c r="B1706" s="1564" t="s">
        <v>2185</v>
      </c>
      <c r="C1706" s="154" t="s">
        <v>179</v>
      </c>
      <c r="D1706" s="193">
        <v>1</v>
      </c>
      <c r="E1706" s="55" t="s">
        <v>2992</v>
      </c>
      <c r="F1706" s="110">
        <f>'update Rate'!O342</f>
        <v>2012.1200000000001</v>
      </c>
      <c r="G1706" s="110">
        <f>FLOOR(D1706*F1706,0.01)</f>
        <v>2012.1200000000001</v>
      </c>
      <c r="H1706" s="84"/>
    </row>
    <row r="1707" spans="1:8" ht="17.25">
      <c r="B1707" s="1565"/>
      <c r="C1707" s="53" t="s">
        <v>1226</v>
      </c>
      <c r="D1707" s="52">
        <v>4</v>
      </c>
      <c r="E1707" s="53" t="s">
        <v>2773</v>
      </c>
      <c r="F1707" s="109">
        <f>'update Rate'!O139</f>
        <v>55.76</v>
      </c>
      <c r="G1707" s="109">
        <f>FLOOR(D1707*F1707,0.01)</f>
        <v>223.04</v>
      </c>
      <c r="H1707" s="86"/>
    </row>
    <row r="1708" spans="1:8" ht="15.75">
      <c r="A1708" s="37"/>
      <c r="B1708" s="1565"/>
      <c r="C1708" s="53" t="s">
        <v>3274</v>
      </c>
      <c r="D1708" s="53" t="s">
        <v>2993</v>
      </c>
      <c r="E1708" s="53" t="s">
        <v>2995</v>
      </c>
      <c r="F1708" s="109"/>
      <c r="G1708" s="109">
        <v>20</v>
      </c>
      <c r="H1708" s="86"/>
    </row>
    <row r="1709" spans="1:8" ht="17.25">
      <c r="B1709" s="1565"/>
      <c r="C1709" s="53" t="s">
        <v>2203</v>
      </c>
      <c r="D1709" s="42">
        <v>3</v>
      </c>
      <c r="E1709" s="53" t="s">
        <v>749</v>
      </c>
      <c r="F1709" s="109">
        <f>Kabja100</f>
        <v>29</v>
      </c>
      <c r="G1709" s="109">
        <f>FLOOR(D1709*F1709,0.01)</f>
        <v>87</v>
      </c>
      <c r="H1709" s="86"/>
    </row>
    <row r="1710" spans="1:8" ht="17.25">
      <c r="B1710" s="1565"/>
      <c r="C1710" s="53" t="s">
        <v>2227</v>
      </c>
      <c r="D1710" s="42">
        <v>2</v>
      </c>
      <c r="E1710" s="53" t="s">
        <v>749</v>
      </c>
      <c r="F1710" s="109">
        <f>cheskini150</f>
        <v>71</v>
      </c>
      <c r="G1710" s="109">
        <f>FLOOR(D1710*F1710,0.01)</f>
        <v>142</v>
      </c>
      <c r="H1710" s="86"/>
    </row>
    <row r="1711" spans="1:8" ht="57">
      <c r="B1711" s="1565"/>
      <c r="C1711" s="24" t="s">
        <v>392</v>
      </c>
      <c r="D1711" s="42">
        <v>1</v>
      </c>
      <c r="E1711" s="53" t="s">
        <v>749</v>
      </c>
      <c r="F1711" s="109">
        <f>moluck</f>
        <v>666</v>
      </c>
      <c r="G1711" s="109">
        <f>FLOOR(D1711*F1711,0.01)</f>
        <v>666</v>
      </c>
      <c r="H1711" s="86"/>
    </row>
    <row r="1712" spans="1:8" ht="15.75">
      <c r="B1712" s="1566"/>
      <c r="C1712" s="56" t="s">
        <v>2051</v>
      </c>
      <c r="D1712" s="56" t="s">
        <v>2993</v>
      </c>
      <c r="E1712" s="56" t="s">
        <v>2995</v>
      </c>
      <c r="F1712" s="63"/>
      <c r="G1712" s="63">
        <v>45</v>
      </c>
      <c r="H1712" s="123">
        <f>SUM(G1706:G1712)</f>
        <v>3195.1600000000003</v>
      </c>
    </row>
    <row r="1713" spans="1:8" ht="15.75">
      <c r="F1713" s="40" t="s">
        <v>1590</v>
      </c>
      <c r="G1713" s="40"/>
      <c r="H1713" s="63">
        <f>SUM(H1705:H1712)</f>
        <v>5711.9600000000009</v>
      </c>
    </row>
    <row r="1714" spans="1:8" ht="15.75">
      <c r="B1714" s="3" t="s">
        <v>1592</v>
      </c>
      <c r="F1714" s="40" t="s">
        <v>1571</v>
      </c>
      <c r="G1714" s="40"/>
      <c r="H1714" s="99">
        <f>FLOOR(H1713*0.15,0.01)</f>
        <v>856.79</v>
      </c>
    </row>
    <row r="1715" spans="1:8" ht="15.75">
      <c r="A1715"/>
      <c r="B1715" s="140">
        <f>+H1715</f>
        <v>6568.7500000000009</v>
      </c>
      <c r="C1715" s="27" t="s">
        <v>3197</v>
      </c>
      <c r="D1715" s="99">
        <f>INT(B1715/B1716*100)/100</f>
        <v>6568.75</v>
      </c>
      <c r="E1715" s="1" t="s">
        <v>3198</v>
      </c>
      <c r="F1715" s="40" t="s">
        <v>1593</v>
      </c>
      <c r="G1715" s="40"/>
      <c r="H1715" s="99">
        <f>SUM(H1713:H1714)</f>
        <v>6568.7500000000009</v>
      </c>
    </row>
    <row r="1716" spans="1:8" ht="16.5">
      <c r="B1716" s="88">
        <v>1</v>
      </c>
      <c r="H1716" s="19"/>
    </row>
    <row r="1717" spans="1:8" ht="16.5">
      <c r="B1717" s="88"/>
      <c r="H1717" s="19"/>
    </row>
    <row r="1718" spans="1:8" ht="30.75" customHeight="1">
      <c r="A1718" s="262">
        <f>A1701+1</f>
        <v>122</v>
      </c>
      <c r="B1718" s="1558" t="s">
        <v>4018</v>
      </c>
      <c r="C1718" s="1559"/>
      <c r="D1718" s="1559"/>
      <c r="E1718" s="1559"/>
      <c r="F1718" s="1559"/>
      <c r="G1718" s="1559"/>
      <c r="H1718" s="1559"/>
    </row>
    <row r="1719" spans="1:8">
      <c r="A1719" s="682" t="s">
        <v>3832</v>
      </c>
      <c r="B1719" s="1560" t="s">
        <v>197</v>
      </c>
      <c r="C1719" s="1561"/>
      <c r="D1719" s="1561"/>
      <c r="E1719" s="1561"/>
      <c r="F1719" s="1561"/>
      <c r="G1719" s="1561"/>
      <c r="H1719" s="1561"/>
    </row>
    <row r="1720" spans="1:8" ht="31.5">
      <c r="B1720" s="68" t="s">
        <v>3156</v>
      </c>
      <c r="C1720" s="68" t="s">
        <v>3157</v>
      </c>
      <c r="D1720" s="68" t="s">
        <v>3158</v>
      </c>
      <c r="E1720" s="68" t="s">
        <v>3159</v>
      </c>
      <c r="F1720" s="68" t="s">
        <v>3160</v>
      </c>
      <c r="G1720" s="68" t="s">
        <v>3161</v>
      </c>
      <c r="H1720" s="68" t="s">
        <v>1586</v>
      </c>
    </row>
    <row r="1721" spans="1:8" ht="17.25">
      <c r="B1721" s="1562" t="s">
        <v>1587</v>
      </c>
      <c r="C1721" s="58" t="s">
        <v>558</v>
      </c>
      <c r="D1721" s="239">
        <v>1.61</v>
      </c>
      <c r="E1721" s="55" t="s">
        <v>1589</v>
      </c>
      <c r="F1721" s="107">
        <f>mason</f>
        <v>1330</v>
      </c>
      <c r="G1721" s="107">
        <f>FLOOR(D1721*F1721,0.01)</f>
        <v>2141.3000000000002</v>
      </c>
      <c r="H1721" s="108"/>
    </row>
    <row r="1722" spans="1:8" ht="17.25">
      <c r="A1722" s="37"/>
      <c r="B1722" s="1563"/>
      <c r="C1722" s="56" t="s">
        <v>1530</v>
      </c>
      <c r="D1722" s="49">
        <v>0.161</v>
      </c>
      <c r="E1722" s="56" t="s">
        <v>1589</v>
      </c>
      <c r="F1722" s="109">
        <f>'update Rate'!O5</f>
        <v>1000</v>
      </c>
      <c r="G1722" s="63">
        <f>FLOOR(D1722*F1722,0.01)</f>
        <v>161</v>
      </c>
      <c r="H1722" s="121">
        <f>SUM(G1721+G1722)</f>
        <v>2302.3000000000002</v>
      </c>
    </row>
    <row r="1723" spans="1:8" ht="34.5">
      <c r="B1723" s="1564" t="s">
        <v>2185</v>
      </c>
      <c r="C1723" s="154" t="s">
        <v>5401</v>
      </c>
      <c r="D1723" s="193">
        <v>1.1000000000000001</v>
      </c>
      <c r="E1723" s="55" t="s">
        <v>2992</v>
      </c>
      <c r="F1723" s="110">
        <f>'update Rate'!O343</f>
        <v>2743.8</v>
      </c>
      <c r="G1723" s="110">
        <f>FLOOR(D1723*F1723,0.01)</f>
        <v>3018.18</v>
      </c>
      <c r="H1723" s="84"/>
    </row>
    <row r="1724" spans="1:8" ht="17.25">
      <c r="B1724" s="1565"/>
      <c r="C1724" s="53" t="s">
        <v>1226</v>
      </c>
      <c r="D1724" s="52">
        <v>7.4340000000000002</v>
      </c>
      <c r="E1724" s="53" t="s">
        <v>2773</v>
      </c>
      <c r="F1724" s="109">
        <f>'update Rate'!O139</f>
        <v>55.76</v>
      </c>
      <c r="G1724" s="109">
        <f>FLOOR(D1724*F1724,0.01)</f>
        <v>414.51</v>
      </c>
      <c r="H1724" s="86"/>
    </row>
    <row r="1725" spans="1:8" ht="15.75" customHeight="1">
      <c r="A1725" s="37"/>
      <c r="B1725" s="1565"/>
      <c r="C1725" s="53" t="s">
        <v>3274</v>
      </c>
      <c r="D1725" s="53" t="s">
        <v>2993</v>
      </c>
      <c r="E1725" s="53" t="s">
        <v>2995</v>
      </c>
      <c r="F1725" s="109"/>
      <c r="G1725" s="109">
        <v>20</v>
      </c>
      <c r="H1725" s="86"/>
    </row>
    <row r="1726" spans="1:8" ht="15.75" customHeight="1">
      <c r="B1726" s="1565"/>
      <c r="C1726" s="53" t="s">
        <v>2203</v>
      </c>
      <c r="D1726" s="42">
        <v>3</v>
      </c>
      <c r="E1726" s="53" t="s">
        <v>749</v>
      </c>
      <c r="F1726" s="109">
        <f>Kabja100</f>
        <v>29</v>
      </c>
      <c r="G1726" s="109">
        <f>FLOOR(D1726*F1726,0.01)</f>
        <v>87</v>
      </c>
      <c r="H1726" s="86"/>
    </row>
    <row r="1727" spans="1:8" ht="15.75" customHeight="1">
      <c r="B1727" s="1565"/>
      <c r="C1727" s="53" t="s">
        <v>2227</v>
      </c>
      <c r="D1727" s="42">
        <v>2</v>
      </c>
      <c r="E1727" s="53" t="s">
        <v>749</v>
      </c>
      <c r="F1727" s="109">
        <f>cheskini150</f>
        <v>71</v>
      </c>
      <c r="G1727" s="109">
        <f>FLOOR(D1727*F1727,0.01)</f>
        <v>142</v>
      </c>
      <c r="H1727" s="86"/>
    </row>
    <row r="1728" spans="1:8" ht="15.75" customHeight="1">
      <c r="B1728" s="1565"/>
      <c r="C1728" s="24" t="s">
        <v>392</v>
      </c>
      <c r="D1728" s="42">
        <v>1</v>
      </c>
      <c r="E1728" s="53" t="s">
        <v>749</v>
      </c>
      <c r="F1728" s="109">
        <f>moluck</f>
        <v>666</v>
      </c>
      <c r="G1728" s="109">
        <f>FLOOR(D1728*F1728,0.01)</f>
        <v>666</v>
      </c>
      <c r="H1728" s="86"/>
    </row>
    <row r="1729" spans="1:8" ht="15.75" customHeight="1">
      <c r="B1729" s="1566"/>
      <c r="C1729" s="56" t="s">
        <v>2051</v>
      </c>
      <c r="D1729" s="56" t="s">
        <v>2993</v>
      </c>
      <c r="E1729" s="56" t="s">
        <v>2995</v>
      </c>
      <c r="F1729" s="63"/>
      <c r="G1729" s="63">
        <v>45</v>
      </c>
      <c r="H1729" s="123">
        <f>SUM(G1723:G1729)</f>
        <v>4392.6899999999996</v>
      </c>
    </row>
    <row r="1730" spans="1:8" ht="15.75" customHeight="1">
      <c r="F1730" s="40" t="s">
        <v>1590</v>
      </c>
      <c r="G1730" s="40"/>
      <c r="H1730" s="63">
        <f>SUM(H1722:H1729)</f>
        <v>6694.99</v>
      </c>
    </row>
    <row r="1731" spans="1:8" ht="15.75">
      <c r="B1731" s="3" t="s">
        <v>1592</v>
      </c>
      <c r="F1731" s="40" t="s">
        <v>1571</v>
      </c>
      <c r="G1731" s="40"/>
      <c r="H1731" s="99">
        <f>FLOOR(H1730*0.15,0.01)</f>
        <v>1004.24</v>
      </c>
    </row>
    <row r="1732" spans="1:8" ht="15.75">
      <c r="A1732"/>
      <c r="B1732" s="140">
        <f>+H1732</f>
        <v>7699.23</v>
      </c>
      <c r="C1732" s="27" t="s">
        <v>3197</v>
      </c>
      <c r="D1732" s="99">
        <f>INT(B1732/B1733*100)/100</f>
        <v>7699.23</v>
      </c>
      <c r="E1732" s="1" t="s">
        <v>3198</v>
      </c>
      <c r="F1732" s="40" t="s">
        <v>1593</v>
      </c>
      <c r="G1732" s="40"/>
      <c r="H1732" s="99">
        <f>SUM(H1730:H1731)</f>
        <v>7699.23</v>
      </c>
    </row>
    <row r="1733" spans="1:8" ht="16.5">
      <c r="B1733" s="88">
        <v>1</v>
      </c>
      <c r="H1733" s="19"/>
    </row>
    <row r="1734" spans="1:8" ht="16.5">
      <c r="B1734" s="88"/>
      <c r="H1734" s="19"/>
    </row>
    <row r="1735" spans="1:8" ht="29.25" customHeight="1">
      <c r="A1735" s="262">
        <f>A1718+1</f>
        <v>123</v>
      </c>
      <c r="B1735" s="1558" t="s">
        <v>177</v>
      </c>
      <c r="C1735" s="1559"/>
      <c r="D1735" s="1559"/>
      <c r="E1735" s="1559"/>
      <c r="F1735" s="1559"/>
      <c r="G1735" s="1559"/>
      <c r="H1735" s="1559"/>
    </row>
    <row r="1736" spans="1:8">
      <c r="A1736" s="683" t="s">
        <v>3834</v>
      </c>
      <c r="B1736" s="1560" t="s">
        <v>197</v>
      </c>
      <c r="C1736" s="1561"/>
      <c r="D1736" s="1561"/>
      <c r="E1736" s="1561"/>
      <c r="F1736" s="1561"/>
      <c r="G1736" s="1561"/>
      <c r="H1736" s="1561"/>
    </row>
    <row r="1737" spans="1:8" ht="31.5">
      <c r="B1737" s="68" t="s">
        <v>3156</v>
      </c>
      <c r="C1737" s="68" t="s">
        <v>3157</v>
      </c>
      <c r="D1737" s="68" t="s">
        <v>3158</v>
      </c>
      <c r="E1737" s="68" t="s">
        <v>3159</v>
      </c>
      <c r="F1737" s="68" t="s">
        <v>3160</v>
      </c>
      <c r="G1737" s="68" t="s">
        <v>3161</v>
      </c>
      <c r="H1737" s="68" t="s">
        <v>1586</v>
      </c>
    </row>
    <row r="1738" spans="1:8" ht="17.25">
      <c r="B1738" s="1562" t="s">
        <v>1587</v>
      </c>
      <c r="C1738" s="58" t="s">
        <v>558</v>
      </c>
      <c r="D1738" s="239">
        <v>1.61</v>
      </c>
      <c r="E1738" s="55" t="s">
        <v>1589</v>
      </c>
      <c r="F1738" s="107">
        <f>mason</f>
        <v>1330</v>
      </c>
      <c r="G1738" s="107">
        <f>FLOOR(D1738*F1738,0.01)</f>
        <v>2141.3000000000002</v>
      </c>
      <c r="H1738" s="108"/>
    </row>
    <row r="1739" spans="1:8" ht="17.25">
      <c r="A1739" s="37"/>
      <c r="B1739" s="1563"/>
      <c r="C1739" s="56" t="s">
        <v>1530</v>
      </c>
      <c r="D1739" s="49">
        <v>0.161</v>
      </c>
      <c r="E1739" s="56" t="s">
        <v>1589</v>
      </c>
      <c r="F1739" s="109">
        <f>'update Rate'!O5</f>
        <v>1000</v>
      </c>
      <c r="G1739" s="63">
        <f>FLOOR(D1739*F1739,0.01)</f>
        <v>161</v>
      </c>
      <c r="H1739" s="121">
        <f>SUM(G1738+G1739)</f>
        <v>2302.3000000000002</v>
      </c>
    </row>
    <row r="1740" spans="1:8" ht="48.75">
      <c r="B1740" s="1564" t="s">
        <v>2185</v>
      </c>
      <c r="C1740" s="154" t="s">
        <v>178</v>
      </c>
      <c r="D1740" s="193">
        <v>1</v>
      </c>
      <c r="E1740" s="55" t="s">
        <v>2992</v>
      </c>
      <c r="F1740" s="110">
        <f>'update Rate'!O345</f>
        <v>2302.64</v>
      </c>
      <c r="G1740" s="110">
        <f>FLOOR(D1740*F1740,0.01)</f>
        <v>2302.64</v>
      </c>
      <c r="H1740" s="84"/>
    </row>
    <row r="1741" spans="1:8" ht="17.25">
      <c r="B1741" s="1565"/>
      <c r="C1741" s="53" t="s">
        <v>1226</v>
      </c>
      <c r="D1741" s="52">
        <v>7.4340000000000002</v>
      </c>
      <c r="E1741" s="53" t="s">
        <v>2773</v>
      </c>
      <c r="F1741" s="109">
        <f>'update Rate'!O139</f>
        <v>55.76</v>
      </c>
      <c r="G1741" s="109">
        <f>FLOOR(D1741*F1741,0.01)</f>
        <v>414.51</v>
      </c>
      <c r="H1741" s="86"/>
    </row>
    <row r="1742" spans="1:8" ht="15.75">
      <c r="A1742" s="37"/>
      <c r="B1742" s="1565"/>
      <c r="C1742" s="53" t="s">
        <v>3274</v>
      </c>
      <c r="D1742" s="53" t="s">
        <v>2993</v>
      </c>
      <c r="E1742" s="53" t="s">
        <v>2995</v>
      </c>
      <c r="F1742" s="109"/>
      <c r="G1742" s="109">
        <v>20</v>
      </c>
      <c r="H1742" s="86"/>
    </row>
    <row r="1743" spans="1:8" ht="20.100000000000001" customHeight="1">
      <c r="B1743" s="1565"/>
      <c r="C1743" s="53" t="s">
        <v>2203</v>
      </c>
      <c r="D1743" s="42">
        <v>3</v>
      </c>
      <c r="E1743" s="53" t="s">
        <v>749</v>
      </c>
      <c r="F1743" s="109">
        <f>Kabja100</f>
        <v>29</v>
      </c>
      <c r="G1743" s="109">
        <f>FLOOR(D1743*F1743,0.01)</f>
        <v>87</v>
      </c>
      <c r="H1743" s="86"/>
    </row>
    <row r="1744" spans="1:8" ht="20.100000000000001" customHeight="1">
      <c r="B1744" s="1565"/>
      <c r="C1744" s="53" t="s">
        <v>2227</v>
      </c>
      <c r="D1744" s="42">
        <v>2</v>
      </c>
      <c r="E1744" s="53" t="s">
        <v>749</v>
      </c>
      <c r="F1744" s="109">
        <f>cheskini150</f>
        <v>71</v>
      </c>
      <c r="G1744" s="109">
        <f>FLOOR(D1744*F1744,0.01)</f>
        <v>142</v>
      </c>
      <c r="H1744" s="86"/>
    </row>
    <row r="1745" spans="1:8" ht="20.100000000000001" customHeight="1">
      <c r="B1745" s="1565"/>
      <c r="C1745" s="24" t="s">
        <v>392</v>
      </c>
      <c r="D1745" s="42">
        <v>1</v>
      </c>
      <c r="E1745" s="53" t="s">
        <v>749</v>
      </c>
      <c r="F1745" s="109">
        <f>moluck</f>
        <v>666</v>
      </c>
      <c r="G1745" s="109">
        <f>FLOOR(D1745*F1745,0.01)</f>
        <v>666</v>
      </c>
      <c r="H1745" s="86"/>
    </row>
    <row r="1746" spans="1:8" ht="20.100000000000001" customHeight="1">
      <c r="B1746" s="1566"/>
      <c r="C1746" s="56" t="s">
        <v>2051</v>
      </c>
      <c r="D1746" s="56" t="s">
        <v>2993</v>
      </c>
      <c r="E1746" s="56" t="s">
        <v>2995</v>
      </c>
      <c r="F1746" s="63"/>
      <c r="G1746" s="63">
        <v>45</v>
      </c>
      <c r="H1746" s="123">
        <f>SUM(G1740:G1746)</f>
        <v>3677.1499999999996</v>
      </c>
    </row>
    <row r="1747" spans="1:8" ht="15.75">
      <c r="F1747" s="40" t="s">
        <v>1590</v>
      </c>
      <c r="G1747" s="40"/>
      <c r="H1747" s="63">
        <f>SUM(H1739:H1746)</f>
        <v>5979.45</v>
      </c>
    </row>
    <row r="1748" spans="1:8" ht="20.100000000000001" customHeight="1">
      <c r="B1748" s="3" t="s">
        <v>1592</v>
      </c>
      <c r="F1748" s="40" t="s">
        <v>1571</v>
      </c>
      <c r="G1748" s="40"/>
      <c r="H1748" s="99">
        <f>FLOOR(H1747*0.15,0.01)</f>
        <v>896.91</v>
      </c>
    </row>
    <row r="1749" spans="1:8" ht="20.100000000000001" customHeight="1">
      <c r="A1749"/>
      <c r="B1749" s="140">
        <f>+H1749</f>
        <v>6876.36</v>
      </c>
      <c r="C1749" s="27" t="s">
        <v>3197</v>
      </c>
      <c r="D1749" s="99">
        <f>INT(B1749/B1750*100)/100</f>
        <v>6876.36</v>
      </c>
      <c r="E1749" s="1" t="s">
        <v>3198</v>
      </c>
      <c r="F1749" s="40" t="s">
        <v>1593</v>
      </c>
      <c r="G1749" s="40"/>
      <c r="H1749" s="99">
        <f>SUM(H1747:H1748)</f>
        <v>6876.36</v>
      </c>
    </row>
    <row r="1750" spans="1:8" ht="16.5">
      <c r="B1750" s="88">
        <v>1</v>
      </c>
      <c r="H1750" s="19"/>
    </row>
    <row r="1751" spans="1:8" ht="16.5">
      <c r="B1751" s="88"/>
      <c r="H1751" s="19"/>
    </row>
    <row r="1752" spans="1:8" ht="32.25" customHeight="1">
      <c r="A1752" s="262">
        <f>A1735+1</f>
        <v>124</v>
      </c>
      <c r="B1752" s="1558" t="s">
        <v>164</v>
      </c>
      <c r="C1752" s="1559"/>
      <c r="D1752" s="1559"/>
      <c r="E1752" s="1559"/>
      <c r="F1752" s="1559"/>
      <c r="G1752" s="1559"/>
      <c r="H1752" s="1559"/>
    </row>
    <row r="1753" spans="1:8">
      <c r="A1753" s="683" t="s">
        <v>3835</v>
      </c>
      <c r="B1753" s="1560" t="s">
        <v>197</v>
      </c>
      <c r="C1753" s="1561"/>
      <c r="D1753" s="1561"/>
      <c r="E1753" s="1561"/>
      <c r="F1753" s="1561"/>
      <c r="G1753" s="1561"/>
      <c r="H1753" s="1561"/>
    </row>
    <row r="1754" spans="1:8" ht="31.5">
      <c r="B1754" s="68" t="s">
        <v>3156</v>
      </c>
      <c r="C1754" s="68" t="s">
        <v>3157</v>
      </c>
      <c r="D1754" s="68" t="s">
        <v>3158</v>
      </c>
      <c r="E1754" s="68" t="s">
        <v>3159</v>
      </c>
      <c r="F1754" s="68" t="s">
        <v>3160</v>
      </c>
      <c r="G1754" s="68" t="s">
        <v>3161</v>
      </c>
      <c r="H1754" s="68" t="s">
        <v>1586</v>
      </c>
    </row>
    <row r="1755" spans="1:8" ht="17.25">
      <c r="B1755" s="1562" t="s">
        <v>1587</v>
      </c>
      <c r="C1755" s="58" t="s">
        <v>558</v>
      </c>
      <c r="D1755" s="239">
        <v>1.61</v>
      </c>
      <c r="E1755" s="55" t="s">
        <v>1589</v>
      </c>
      <c r="F1755" s="107">
        <f>mason</f>
        <v>1330</v>
      </c>
      <c r="G1755" s="107">
        <f>FLOOR(D1755*F1755,0.01)</f>
        <v>2141.3000000000002</v>
      </c>
      <c r="H1755" s="108"/>
    </row>
    <row r="1756" spans="1:8" ht="15.75" customHeight="1">
      <c r="A1756" s="37"/>
      <c r="B1756" s="1563"/>
      <c r="C1756" s="56" t="s">
        <v>1530</v>
      </c>
      <c r="D1756" s="49">
        <v>0.161</v>
      </c>
      <c r="E1756" s="56" t="s">
        <v>1589</v>
      </c>
      <c r="F1756" s="109">
        <f>'update Rate'!O5</f>
        <v>1000</v>
      </c>
      <c r="G1756" s="63">
        <f>FLOOR(D1756*F1756,0.01)</f>
        <v>161</v>
      </c>
      <c r="H1756" s="121">
        <f>SUM(G1755+G1756)</f>
        <v>2302.3000000000002</v>
      </c>
    </row>
    <row r="1757" spans="1:8" ht="50.25">
      <c r="B1757" s="1564" t="s">
        <v>2185</v>
      </c>
      <c r="C1757" s="154" t="s">
        <v>5402</v>
      </c>
      <c r="D1757" s="193">
        <v>1</v>
      </c>
      <c r="E1757" s="55" t="s">
        <v>2992</v>
      </c>
      <c r="F1757" s="110">
        <f>'update Rate'!O346</f>
        <v>3098.88</v>
      </c>
      <c r="G1757" s="110">
        <f>FLOOR(D1757*F1757,0.01)</f>
        <v>3098.88</v>
      </c>
      <c r="H1757" s="84"/>
    </row>
    <row r="1758" spans="1:8" ht="17.25">
      <c r="B1758" s="1565"/>
      <c r="C1758" s="53" t="s">
        <v>1226</v>
      </c>
      <c r="D1758" s="52">
        <v>7.4340000000000002</v>
      </c>
      <c r="E1758" s="53" t="s">
        <v>2773</v>
      </c>
      <c r="F1758" s="109">
        <f>'update Rate'!O139</f>
        <v>55.76</v>
      </c>
      <c r="G1758" s="109">
        <f>FLOOR(D1758*F1758,0.01)</f>
        <v>414.51</v>
      </c>
      <c r="H1758" s="86"/>
    </row>
    <row r="1759" spans="1:8" ht="15.75">
      <c r="A1759" s="37"/>
      <c r="B1759" s="1565"/>
      <c r="C1759" s="53" t="s">
        <v>3274</v>
      </c>
      <c r="D1759" s="53" t="s">
        <v>72</v>
      </c>
      <c r="E1759" s="53" t="s">
        <v>2995</v>
      </c>
      <c r="F1759" s="109"/>
      <c r="G1759" s="109">
        <v>20</v>
      </c>
      <c r="H1759" s="86"/>
    </row>
    <row r="1760" spans="1:8" ht="17.25">
      <c r="B1760" s="1565"/>
      <c r="C1760" s="53" t="s">
        <v>2203</v>
      </c>
      <c r="D1760" s="42">
        <v>3</v>
      </c>
      <c r="E1760" s="53" t="s">
        <v>749</v>
      </c>
      <c r="F1760" s="109">
        <f>Kabja100</f>
        <v>29</v>
      </c>
      <c r="G1760" s="109">
        <f>FLOOR(D1760*F1760,0.01)</f>
        <v>87</v>
      </c>
      <c r="H1760" s="86"/>
    </row>
    <row r="1761" spans="1:8" ht="17.25">
      <c r="B1761" s="1565"/>
      <c r="C1761" s="53" t="s">
        <v>2227</v>
      </c>
      <c r="D1761" s="42">
        <v>2</v>
      </c>
      <c r="E1761" s="53" t="s">
        <v>749</v>
      </c>
      <c r="F1761" s="109">
        <f>cheskini150</f>
        <v>71</v>
      </c>
      <c r="G1761" s="109">
        <f>FLOOR(D1761*F1761,0.01)</f>
        <v>142</v>
      </c>
      <c r="H1761" s="86"/>
    </row>
    <row r="1762" spans="1:8" ht="57">
      <c r="B1762" s="1565"/>
      <c r="C1762" s="24" t="s">
        <v>392</v>
      </c>
      <c r="D1762" s="42">
        <v>1</v>
      </c>
      <c r="E1762" s="53" t="s">
        <v>749</v>
      </c>
      <c r="F1762" s="109">
        <f>moluck</f>
        <v>666</v>
      </c>
      <c r="G1762" s="109">
        <f>FLOOR(D1762*F1762,0.01)</f>
        <v>666</v>
      </c>
      <c r="H1762" s="86"/>
    </row>
    <row r="1763" spans="1:8" ht="15.95" customHeight="1">
      <c r="B1763" s="1566"/>
      <c r="C1763" s="56" t="s">
        <v>2051</v>
      </c>
      <c r="D1763" s="56" t="s">
        <v>72</v>
      </c>
      <c r="E1763" s="56" t="s">
        <v>2995</v>
      </c>
      <c r="F1763" s="63"/>
      <c r="G1763" s="63">
        <v>45</v>
      </c>
      <c r="H1763" s="123">
        <f>SUM(G1757:G1763)</f>
        <v>4473.3900000000003</v>
      </c>
    </row>
    <row r="1764" spans="1:8" ht="15.95" customHeight="1">
      <c r="F1764" s="40" t="s">
        <v>1590</v>
      </c>
      <c r="G1764" s="40"/>
      <c r="H1764" s="63">
        <f>SUM(H1756:H1763)</f>
        <v>6775.6900000000005</v>
      </c>
    </row>
    <row r="1765" spans="1:8" ht="15.75">
      <c r="B1765" s="3" t="s">
        <v>1592</v>
      </c>
      <c r="F1765" s="40" t="s">
        <v>1571</v>
      </c>
      <c r="G1765" s="40"/>
      <c r="H1765" s="99">
        <f>FLOOR(H1764*0.15,0.01)</f>
        <v>1016.35</v>
      </c>
    </row>
    <row r="1766" spans="1:8" ht="15.95" customHeight="1">
      <c r="A1766"/>
      <c r="B1766" s="140">
        <f>+H1766</f>
        <v>7792.0400000000009</v>
      </c>
      <c r="C1766" s="27" t="s">
        <v>3197</v>
      </c>
      <c r="D1766" s="99">
        <f>INT(B1766/B1767*100)/100</f>
        <v>7792.04</v>
      </c>
      <c r="E1766" s="1" t="s">
        <v>3198</v>
      </c>
      <c r="F1766" s="40" t="s">
        <v>1593</v>
      </c>
      <c r="G1766" s="40"/>
      <c r="H1766" s="99">
        <f>SUM(H1764:H1765)</f>
        <v>7792.0400000000009</v>
      </c>
    </row>
    <row r="1767" spans="1:8" ht="15.95" customHeight="1">
      <c r="B1767" s="88">
        <v>1</v>
      </c>
      <c r="H1767" s="19"/>
    </row>
    <row r="1768" spans="1:8" ht="15.95" customHeight="1">
      <c r="B1768" s="88"/>
      <c r="H1768" s="19"/>
    </row>
    <row r="1769" spans="1:8" ht="15.95" customHeight="1">
      <c r="B1769" s="88"/>
      <c r="H1769" s="19"/>
    </row>
    <row r="1770" spans="1:8" ht="15.95" customHeight="1">
      <c r="A1770" s="262">
        <f>A1752+1</f>
        <v>125</v>
      </c>
      <c r="B1770" s="1588" t="s">
        <v>112</v>
      </c>
      <c r="C1770" s="1567"/>
      <c r="D1770" s="1567"/>
      <c r="E1770" s="1567"/>
      <c r="F1770" s="1567"/>
      <c r="G1770" s="1567"/>
      <c r="H1770" s="1567"/>
    </row>
    <row r="1771" spans="1:8" ht="15.95" customHeight="1">
      <c r="A1771" s="11" t="s">
        <v>564</v>
      </c>
      <c r="B1771" s="1588" t="s">
        <v>2731</v>
      </c>
      <c r="C1771" s="1567"/>
      <c r="D1771" s="1567"/>
      <c r="E1771" s="1567"/>
      <c r="F1771" s="1567"/>
      <c r="G1771" s="1567"/>
      <c r="H1771" s="1567"/>
    </row>
    <row r="1772" spans="1:8" ht="15.95" customHeight="1">
      <c r="A1772" s="683" t="s">
        <v>3836</v>
      </c>
      <c r="B1772" s="1568" t="s">
        <v>2732</v>
      </c>
      <c r="C1772" s="1568"/>
      <c r="D1772" s="1568"/>
      <c r="E1772" s="1568"/>
      <c r="F1772" s="1568"/>
      <c r="G1772" s="1568"/>
      <c r="H1772" s="1568"/>
    </row>
    <row r="1773" spans="1:8" ht="31.5">
      <c r="B1773" s="68" t="s">
        <v>3156</v>
      </c>
      <c r="C1773" s="68" t="s">
        <v>3157</v>
      </c>
      <c r="D1773" s="68" t="s">
        <v>3158</v>
      </c>
      <c r="E1773" s="68" t="s">
        <v>3159</v>
      </c>
      <c r="F1773" s="68" t="s">
        <v>3160</v>
      </c>
      <c r="G1773" s="68" t="s">
        <v>3161</v>
      </c>
      <c r="H1773" s="68" t="s">
        <v>1586</v>
      </c>
    </row>
    <row r="1774" spans="1:8" ht="17.25">
      <c r="B1774" s="58" t="s">
        <v>1587</v>
      </c>
      <c r="C1774" s="58" t="s">
        <v>2733</v>
      </c>
      <c r="D1774" s="41">
        <v>0.06</v>
      </c>
      <c r="E1774" s="55" t="s">
        <v>1589</v>
      </c>
      <c r="F1774" s="107">
        <f>mason</f>
        <v>1330</v>
      </c>
      <c r="G1774" s="107">
        <f>FLOOR(D1774*F1774,0.01)</f>
        <v>79.8</v>
      </c>
      <c r="H1774" s="107"/>
    </row>
    <row r="1775" spans="1:8" ht="17.25">
      <c r="B1775" s="62"/>
      <c r="C1775" s="53" t="s">
        <v>2048</v>
      </c>
      <c r="D1775" s="52">
        <v>6.0000000000000001E-3</v>
      </c>
      <c r="E1775" s="53" t="s">
        <v>1589</v>
      </c>
      <c r="F1775" s="63">
        <f>'update Rate'!O5</f>
        <v>1000</v>
      </c>
      <c r="G1775" s="122">
        <f>FLOOR(D1775*F1775,0.01)</f>
        <v>6</v>
      </c>
      <c r="H1775" s="122">
        <f>SUM(G1774:G1775)</f>
        <v>85.8</v>
      </c>
    </row>
    <row r="1776" spans="1:8" ht="17.25">
      <c r="B1776" s="1569" t="s">
        <v>2185</v>
      </c>
      <c r="C1776" s="196" t="s">
        <v>2802</v>
      </c>
      <c r="D1776" s="41">
        <v>1.05</v>
      </c>
      <c r="E1776" s="55" t="s">
        <v>2992</v>
      </c>
      <c r="F1776" s="152">
        <f>'update Rate'!O81</f>
        <v>182.92</v>
      </c>
      <c r="G1776" s="152">
        <f>FLOOR(D1776*F1776,0.01)</f>
        <v>192.06</v>
      </c>
      <c r="H1776" s="197"/>
    </row>
    <row r="1777" spans="1:8" ht="16.5">
      <c r="B1777" s="1570"/>
      <c r="C1777" s="60" t="s">
        <v>398</v>
      </c>
      <c r="D1777" s="42" t="s">
        <v>399</v>
      </c>
      <c r="E1777" s="61" t="s">
        <v>2993</v>
      </c>
      <c r="F1777" s="42" t="s">
        <v>399</v>
      </c>
      <c r="G1777" s="153">
        <v>65</v>
      </c>
      <c r="H1777" s="197"/>
    </row>
    <row r="1778" spans="1:8" ht="15.95" customHeight="1">
      <c r="B1778" s="1571"/>
      <c r="C1778" s="198" t="s">
        <v>2133</v>
      </c>
      <c r="D1778" s="43" t="s">
        <v>399</v>
      </c>
      <c r="E1778" s="199" t="s">
        <v>2993</v>
      </c>
      <c r="F1778" s="43" t="s">
        <v>399</v>
      </c>
      <c r="G1778" s="155">
        <v>15</v>
      </c>
      <c r="H1778" s="63">
        <f>SUM(G1776:G1778)</f>
        <v>272.06</v>
      </c>
    </row>
    <row r="1779" spans="1:8" ht="15.75">
      <c r="F1779" s="40" t="s">
        <v>1590</v>
      </c>
      <c r="G1779" s="40"/>
      <c r="H1779" s="99">
        <f>SUM(H1778,H1775)</f>
        <v>357.86</v>
      </c>
    </row>
    <row r="1780" spans="1:8" ht="15.75">
      <c r="B1780" s="1" t="s">
        <v>1592</v>
      </c>
      <c r="F1780" s="40" t="s">
        <v>1571</v>
      </c>
      <c r="G1780" s="40"/>
      <c r="H1780" s="99">
        <f>FLOOR(H1779*0.15,0.01)</f>
        <v>53.67</v>
      </c>
    </row>
    <row r="1781" spans="1:8" ht="15.95" customHeight="1">
      <c r="A1781" s="27" t="s">
        <v>3197</v>
      </c>
      <c r="B1781" s="99">
        <f>+H1781</f>
        <v>411.53000000000003</v>
      </c>
      <c r="C1781" s="1" t="s">
        <v>3198</v>
      </c>
      <c r="D1781" s="143"/>
      <c r="F1781" s="40" t="s">
        <v>1593</v>
      </c>
      <c r="G1781" s="40"/>
      <c r="H1781" s="99">
        <f>SUM(H1779:H1780)</f>
        <v>411.53000000000003</v>
      </c>
    </row>
    <row r="1782" spans="1:8" ht="15.95" customHeight="1">
      <c r="A1782" s="27"/>
      <c r="D1782" s="141"/>
      <c r="F1782" s="40"/>
      <c r="G1782" s="102"/>
      <c r="H1782" s="141"/>
    </row>
    <row r="1783" spans="1:8" ht="20.100000000000001" customHeight="1">
      <c r="A1783" s="27"/>
      <c r="B1783" s="141"/>
      <c r="F1783" s="40"/>
      <c r="G1783" s="102"/>
      <c r="H1783" s="141"/>
    </row>
    <row r="1784" spans="1:8" ht="16.5">
      <c r="A1784" s="27"/>
      <c r="B1784" s="141"/>
      <c r="F1784" s="40"/>
      <c r="G1784" s="102"/>
      <c r="H1784" s="141"/>
    </row>
    <row r="1785" spans="1:8" ht="19.5">
      <c r="A1785" s="262">
        <f>A1770+1</f>
        <v>126</v>
      </c>
      <c r="B1785" s="1567" t="s">
        <v>111</v>
      </c>
      <c r="C1785" s="1567"/>
      <c r="D1785" s="1567"/>
      <c r="E1785" s="1567"/>
      <c r="F1785" s="1567"/>
      <c r="G1785" s="1567"/>
      <c r="H1785" s="1567"/>
    </row>
    <row r="1786" spans="1:8" ht="15.95" customHeight="1">
      <c r="A1786" s="11" t="s">
        <v>564</v>
      </c>
      <c r="B1786" s="1567" t="s">
        <v>2731</v>
      </c>
      <c r="C1786" s="1567"/>
      <c r="D1786" s="1567"/>
      <c r="E1786" s="1567"/>
      <c r="F1786" s="1567"/>
      <c r="G1786" s="1567"/>
      <c r="H1786" s="1567"/>
    </row>
    <row r="1787" spans="1:8" ht="16.5" customHeight="1">
      <c r="A1787" s="683" t="s">
        <v>3837</v>
      </c>
      <c r="B1787" s="1568" t="s">
        <v>2732</v>
      </c>
      <c r="C1787" s="1568"/>
      <c r="D1787" s="1568"/>
      <c r="E1787" s="1568"/>
      <c r="F1787" s="1568"/>
      <c r="G1787" s="1568"/>
      <c r="H1787" s="1568"/>
    </row>
    <row r="1788" spans="1:8" ht="31.5">
      <c r="B1788" s="68" t="s">
        <v>3156</v>
      </c>
      <c r="C1788" s="68" t="s">
        <v>3157</v>
      </c>
      <c r="D1788" s="68" t="s">
        <v>3158</v>
      </c>
      <c r="E1788" s="68" t="s">
        <v>3159</v>
      </c>
      <c r="F1788" s="68" t="s">
        <v>3160</v>
      </c>
      <c r="G1788" s="68" t="s">
        <v>3161</v>
      </c>
      <c r="H1788" s="68" t="s">
        <v>1586</v>
      </c>
    </row>
    <row r="1789" spans="1:8" ht="15.95" customHeight="1">
      <c r="B1789" s="58" t="s">
        <v>1587</v>
      </c>
      <c r="C1789" s="58" t="s">
        <v>2733</v>
      </c>
      <c r="D1789" s="41">
        <v>0.06</v>
      </c>
      <c r="E1789" s="55" t="s">
        <v>1589</v>
      </c>
      <c r="F1789" s="107">
        <f>mason</f>
        <v>1330</v>
      </c>
      <c r="G1789" s="107">
        <f>FLOOR(D1789*F1789,0.01)</f>
        <v>79.8</v>
      </c>
      <c r="H1789" s="107"/>
    </row>
    <row r="1790" spans="1:8" ht="15.95" customHeight="1">
      <c r="B1790" s="62"/>
      <c r="C1790" s="53" t="s">
        <v>2048</v>
      </c>
      <c r="D1790" s="52">
        <v>6.0000000000000001E-3</v>
      </c>
      <c r="E1790" s="53" t="s">
        <v>1589</v>
      </c>
      <c r="F1790" s="63">
        <f>'update Rate'!O5</f>
        <v>1000</v>
      </c>
      <c r="G1790" s="122">
        <f>FLOOR(D1790*F1790,0.01)</f>
        <v>6</v>
      </c>
      <c r="H1790" s="122">
        <f>SUM(G1789:G1790)</f>
        <v>85.8</v>
      </c>
    </row>
    <row r="1791" spans="1:8" ht="15.95" customHeight="1">
      <c r="B1791" s="1569" t="s">
        <v>2185</v>
      </c>
      <c r="C1791" s="196" t="s">
        <v>2801</v>
      </c>
      <c r="D1791" s="41">
        <v>1.05</v>
      </c>
      <c r="E1791" s="55" t="s">
        <v>2992</v>
      </c>
      <c r="F1791" s="152">
        <f>'update Rate'!O82</f>
        <v>807</v>
      </c>
      <c r="G1791" s="152">
        <f>FLOOR(D1791*F1791,0.01)</f>
        <v>847.35</v>
      </c>
      <c r="H1791" s="197"/>
    </row>
    <row r="1792" spans="1:8" ht="16.5">
      <c r="B1792" s="1570"/>
      <c r="C1792" s="60" t="s">
        <v>398</v>
      </c>
      <c r="D1792" s="42" t="s">
        <v>399</v>
      </c>
      <c r="E1792" s="61" t="s">
        <v>2993</v>
      </c>
      <c r="F1792" s="42" t="s">
        <v>399</v>
      </c>
      <c r="G1792" s="153">
        <v>65</v>
      </c>
      <c r="H1792" s="197"/>
    </row>
    <row r="1793" spans="1:8" ht="16.5">
      <c r="B1793" s="1571"/>
      <c r="C1793" s="198" t="s">
        <v>2133</v>
      </c>
      <c r="D1793" s="43" t="s">
        <v>399</v>
      </c>
      <c r="E1793" s="199" t="s">
        <v>2993</v>
      </c>
      <c r="F1793" s="43" t="s">
        <v>399</v>
      </c>
      <c r="G1793" s="155">
        <v>15</v>
      </c>
      <c r="H1793" s="63">
        <f>SUM(G1791:G1793)</f>
        <v>927.35</v>
      </c>
    </row>
    <row r="1794" spans="1:8" ht="15.75">
      <c r="F1794" s="40" t="s">
        <v>1590</v>
      </c>
      <c r="G1794" s="40"/>
      <c r="H1794" s="99">
        <f>SUM(H1793,H1790)</f>
        <v>1013.15</v>
      </c>
    </row>
    <row r="1795" spans="1:8" ht="15.95" customHeight="1">
      <c r="B1795" s="1" t="s">
        <v>1592</v>
      </c>
      <c r="F1795" s="40" t="s">
        <v>1571</v>
      </c>
      <c r="G1795" s="40"/>
      <c r="H1795" s="99">
        <f>FLOOR(H1794*0.15,0.01)</f>
        <v>151.97</v>
      </c>
    </row>
    <row r="1796" spans="1:8" ht="15.95" customHeight="1">
      <c r="A1796" s="27" t="s">
        <v>3197</v>
      </c>
      <c r="B1796" s="99">
        <f>+H1796</f>
        <v>1165.1199999999999</v>
      </c>
      <c r="C1796" s="1" t="s">
        <v>3198</v>
      </c>
      <c r="D1796" s="143"/>
      <c r="F1796" s="40" t="s">
        <v>1593</v>
      </c>
      <c r="G1796" s="40"/>
      <c r="H1796" s="99">
        <f>SUM(H1794:H1795)</f>
        <v>1165.1199999999999</v>
      </c>
    </row>
    <row r="1797" spans="1:8" ht="15.95" customHeight="1">
      <c r="B1797" s="88"/>
      <c r="H1797" s="19"/>
    </row>
    <row r="1798" spans="1:8" ht="18" customHeight="1">
      <c r="A1798" s="262">
        <f>A1785+1</f>
        <v>127</v>
      </c>
      <c r="B1798" s="1588" t="s">
        <v>2905</v>
      </c>
      <c r="C1798" s="1567"/>
      <c r="D1798" s="1567"/>
      <c r="E1798" s="1567"/>
      <c r="F1798" s="1567"/>
      <c r="G1798" s="1567"/>
      <c r="H1798" s="1567"/>
    </row>
    <row r="1799" spans="1:8" ht="18" customHeight="1">
      <c r="A1799" s="15" t="s">
        <v>3132</v>
      </c>
      <c r="B1799" s="1588" t="s">
        <v>2903</v>
      </c>
      <c r="C1799" s="1567"/>
      <c r="D1799" s="1567"/>
      <c r="E1799" s="1567"/>
      <c r="F1799" s="1567"/>
      <c r="G1799" s="1567"/>
      <c r="H1799" s="1567"/>
    </row>
    <row r="1800" spans="1:8" ht="18" customHeight="1">
      <c r="A1800" s="683" t="s">
        <v>3838</v>
      </c>
      <c r="B1800" s="1561" t="s">
        <v>1479</v>
      </c>
      <c r="C1800" s="1561"/>
      <c r="D1800" s="1561"/>
      <c r="E1800" s="1561"/>
      <c r="F1800" s="1561"/>
      <c r="G1800" s="1561"/>
      <c r="H1800" s="1561"/>
    </row>
    <row r="1801" spans="1:8" ht="31.5">
      <c r="B1801" s="68" t="s">
        <v>3156</v>
      </c>
      <c r="C1801" s="68" t="s">
        <v>3157</v>
      </c>
      <c r="D1801" s="68" t="s">
        <v>3158</v>
      </c>
      <c r="E1801" s="68" t="s">
        <v>3159</v>
      </c>
      <c r="F1801" s="68" t="s">
        <v>3160</v>
      </c>
      <c r="G1801" s="68" t="s">
        <v>3161</v>
      </c>
      <c r="H1801" s="68" t="s">
        <v>1586</v>
      </c>
    </row>
    <row r="1802" spans="1:8" ht="18" customHeight="1">
      <c r="B1802" s="1562" t="s">
        <v>1587</v>
      </c>
      <c r="C1802" s="58" t="s">
        <v>558</v>
      </c>
      <c r="D1802" s="41">
        <v>1.25</v>
      </c>
      <c r="E1802" s="55" t="s">
        <v>1589</v>
      </c>
      <c r="F1802" s="107">
        <f>'update Rate'!O6</f>
        <v>1330</v>
      </c>
      <c r="G1802" s="107">
        <f>FLOOR(D1802*F1802,0.01)</f>
        <v>1662.5</v>
      </c>
      <c r="H1802" s="108"/>
    </row>
    <row r="1803" spans="1:8" ht="18" customHeight="1">
      <c r="B1803" s="1563"/>
      <c r="C1803" s="56" t="s">
        <v>1530</v>
      </c>
      <c r="D1803" s="43">
        <v>2</v>
      </c>
      <c r="E1803" s="56" t="s">
        <v>1589</v>
      </c>
      <c r="F1803" s="63">
        <f>'update Rate'!O5</f>
        <v>1000</v>
      </c>
      <c r="G1803" s="63">
        <f>FLOOR(D1803*F1803,0.01)</f>
        <v>2000</v>
      </c>
      <c r="H1803" s="121">
        <f>SUM(G1802+G1803)</f>
        <v>3662.5</v>
      </c>
    </row>
    <row r="1804" spans="1:8" ht="17.25">
      <c r="B1804" s="1564" t="s">
        <v>2185</v>
      </c>
      <c r="C1804" s="53" t="s">
        <v>1396</v>
      </c>
      <c r="D1804" s="42">
        <v>0.13</v>
      </c>
      <c r="E1804" s="53" t="s">
        <v>750</v>
      </c>
      <c r="F1804" s="109">
        <f>'update Rate'!O16</f>
        <v>13030.999999999998</v>
      </c>
      <c r="G1804" s="109">
        <f>FLOOR(D1804*F1804,0.01)</f>
        <v>1694.03</v>
      </c>
      <c r="H1804" s="84"/>
    </row>
    <row r="1805" spans="1:8" ht="17.25">
      <c r="B1805" s="1586"/>
      <c r="C1805" s="53" t="s">
        <v>1397</v>
      </c>
      <c r="D1805" s="42">
        <v>0.18</v>
      </c>
      <c r="E1805" s="53" t="s">
        <v>2378</v>
      </c>
      <c r="F1805" s="109">
        <f>'update Rate'!O9</f>
        <v>3389.76</v>
      </c>
      <c r="G1805" s="109">
        <f>FLOOR(D1805*F1805,0.01)</f>
        <v>610.15</v>
      </c>
      <c r="H1805" s="86"/>
    </row>
    <row r="1806" spans="1:8" ht="17.25">
      <c r="B1806" s="1563"/>
      <c r="C1806" s="56" t="s">
        <v>1398</v>
      </c>
      <c r="D1806" s="43">
        <v>0.36</v>
      </c>
      <c r="E1806" s="56" t="s">
        <v>2378</v>
      </c>
      <c r="F1806" s="63">
        <f>'update Rate'!O36</f>
        <v>3531</v>
      </c>
      <c r="G1806" s="63">
        <f>FLOOR(D1806*F1806,0.01)</f>
        <v>1271.1600000000001</v>
      </c>
      <c r="H1806" s="123">
        <f>SUM(G1804:G1806)</f>
        <v>3575.34</v>
      </c>
    </row>
    <row r="1807" spans="1:8" ht="18" customHeight="1">
      <c r="F1807" s="40" t="s">
        <v>1590</v>
      </c>
      <c r="G1807" s="40"/>
      <c r="H1807" s="63">
        <f>SUM(H1803:H1806)</f>
        <v>7237.84</v>
      </c>
    </row>
    <row r="1808" spans="1:8" ht="15.75">
      <c r="B1808" s="1" t="s">
        <v>1592</v>
      </c>
      <c r="F1808" s="40" t="s">
        <v>1571</v>
      </c>
      <c r="G1808" s="40"/>
      <c r="H1808" s="99">
        <f>FLOOR(H1807*0.15,0.01)</f>
        <v>1085.67</v>
      </c>
    </row>
    <row r="1809" spans="1:8" ht="18" customHeight="1">
      <c r="A1809"/>
      <c r="B1809" s="140">
        <f>+H1809</f>
        <v>8323.51</v>
      </c>
      <c r="C1809" s="27" t="s">
        <v>3197</v>
      </c>
      <c r="D1809" s="99">
        <f>INT(B1809/B1810*100)/100</f>
        <v>832.35</v>
      </c>
      <c r="E1809" s="1" t="s">
        <v>3198</v>
      </c>
      <c r="F1809" s="40" t="s">
        <v>1593</v>
      </c>
      <c r="G1809" s="40"/>
      <c r="H1809" s="93">
        <f>SUM(H1807:H1808)</f>
        <v>8323.51</v>
      </c>
    </row>
    <row r="1810" spans="1:8" ht="18" customHeight="1">
      <c r="B1810" s="117">
        <v>10</v>
      </c>
    </row>
    <row r="1811" spans="1:8" ht="18" customHeight="1"/>
    <row r="1812" spans="1:8" ht="18" customHeight="1"/>
    <row r="1813" spans="1:8" ht="18" customHeight="1"/>
    <row r="1814" spans="1:8" ht="18" customHeight="1"/>
    <row r="1815" spans="1:8" ht="18" customHeight="1">
      <c r="A1815" s="262">
        <f>+A1798+1</f>
        <v>128</v>
      </c>
      <c r="B1815" s="1588" t="s">
        <v>2904</v>
      </c>
      <c r="C1815" s="1567"/>
      <c r="D1815" s="1567"/>
      <c r="E1815" s="1567"/>
      <c r="F1815" s="1567"/>
      <c r="G1815" s="1567"/>
      <c r="H1815" s="1567"/>
    </row>
    <row r="1816" spans="1:8" ht="18" customHeight="1">
      <c r="A1816" s="15" t="s">
        <v>3133</v>
      </c>
      <c r="B1816" s="1588" t="s">
        <v>2903</v>
      </c>
      <c r="C1816" s="1567"/>
      <c r="D1816" s="1567"/>
      <c r="E1816" s="1567"/>
      <c r="F1816" s="1567"/>
      <c r="G1816" s="1567"/>
      <c r="H1816" s="1567"/>
    </row>
    <row r="1817" spans="1:8" ht="18" customHeight="1">
      <c r="A1817" s="683" t="s">
        <v>3838</v>
      </c>
      <c r="B1817" s="1561" t="s">
        <v>1479</v>
      </c>
      <c r="C1817" s="1561"/>
      <c r="D1817" s="1561"/>
      <c r="E1817" s="1561"/>
      <c r="F1817" s="1561"/>
      <c r="G1817" s="1561"/>
      <c r="H1817" s="1561"/>
    </row>
    <row r="1818" spans="1:8" ht="31.5">
      <c r="B1818" s="68" t="s">
        <v>3156</v>
      </c>
      <c r="C1818" s="68" t="s">
        <v>3157</v>
      </c>
      <c r="D1818" s="68" t="s">
        <v>3158</v>
      </c>
      <c r="E1818" s="68" t="s">
        <v>3159</v>
      </c>
      <c r="F1818" s="68" t="s">
        <v>3160</v>
      </c>
      <c r="G1818" s="68" t="s">
        <v>3161</v>
      </c>
      <c r="H1818" s="68" t="s">
        <v>1586</v>
      </c>
    </row>
    <row r="1819" spans="1:8" ht="15.75" customHeight="1">
      <c r="B1819" s="1562" t="s">
        <v>1587</v>
      </c>
      <c r="C1819" s="58" t="s">
        <v>558</v>
      </c>
      <c r="D1819" s="41">
        <v>1.25</v>
      </c>
      <c r="E1819" s="55" t="s">
        <v>1589</v>
      </c>
      <c r="F1819" s="107">
        <f>'update Rate'!O6</f>
        <v>1330</v>
      </c>
      <c r="G1819" s="107">
        <f>FLOOR(D1819*F1819,0.01)</f>
        <v>1662.5</v>
      </c>
      <c r="H1819" s="108"/>
    </row>
    <row r="1820" spans="1:8" ht="17.25">
      <c r="B1820" s="1563"/>
      <c r="C1820" s="56" t="s">
        <v>1530</v>
      </c>
      <c r="D1820" s="43">
        <v>2.5</v>
      </c>
      <c r="E1820" s="56" t="s">
        <v>1589</v>
      </c>
      <c r="F1820" s="63">
        <f>'update Rate'!O5</f>
        <v>1000</v>
      </c>
      <c r="G1820" s="63">
        <f>FLOOR(D1820*F1820,0.01)</f>
        <v>2500</v>
      </c>
      <c r="H1820" s="121">
        <f>SUM(G1819+G1820)</f>
        <v>4162.5</v>
      </c>
    </row>
    <row r="1821" spans="1:8" ht="18" customHeight="1">
      <c r="B1821" s="1564" t="s">
        <v>2185</v>
      </c>
      <c r="C1821" s="53" t="s">
        <v>1396</v>
      </c>
      <c r="D1821" s="42">
        <v>0.17</v>
      </c>
      <c r="E1821" s="53" t="s">
        <v>750</v>
      </c>
      <c r="F1821" s="109">
        <f>'update Rate'!O16</f>
        <v>13030.999999999998</v>
      </c>
      <c r="G1821" s="109">
        <f>FLOOR(D1821*F1821,0.01)</f>
        <v>2215.27</v>
      </c>
      <c r="H1821" s="84"/>
    </row>
    <row r="1822" spans="1:8" ht="17.25">
      <c r="B1822" s="1586"/>
      <c r="C1822" s="53" t="s">
        <v>1397</v>
      </c>
      <c r="D1822" s="42">
        <v>0.23</v>
      </c>
      <c r="E1822" s="53" t="s">
        <v>2378</v>
      </c>
      <c r="F1822" s="109">
        <f>'update Rate'!O9</f>
        <v>3389.76</v>
      </c>
      <c r="G1822" s="109">
        <f>FLOOR(D1822*F1822,0.01)</f>
        <v>779.64</v>
      </c>
      <c r="H1822" s="86"/>
    </row>
    <row r="1823" spans="1:8" ht="18" customHeight="1">
      <c r="B1823" s="1563"/>
      <c r="C1823" s="135" t="s">
        <v>3979</v>
      </c>
      <c r="D1823" s="43">
        <v>0.46</v>
      </c>
      <c r="E1823" s="56" t="s">
        <v>2378</v>
      </c>
      <c r="F1823" s="63">
        <f>'update Rate'!O35</f>
        <v>3531</v>
      </c>
      <c r="G1823" s="63">
        <f>FLOOR(D1823*F1823,0.01)</f>
        <v>1624.26</v>
      </c>
      <c r="H1823" s="123">
        <f>SUM(G1821:G1823)</f>
        <v>4619.17</v>
      </c>
    </row>
    <row r="1824" spans="1:8" ht="18" customHeight="1">
      <c r="F1824" s="40" t="s">
        <v>1590</v>
      </c>
      <c r="G1824" s="40"/>
      <c r="H1824" s="63">
        <f>SUM(H1820:H1823)</f>
        <v>8781.67</v>
      </c>
    </row>
    <row r="1825" spans="1:8" ht="18" customHeight="1">
      <c r="B1825" s="1" t="s">
        <v>1592</v>
      </c>
      <c r="F1825" s="40" t="s">
        <v>1571</v>
      </c>
      <c r="G1825" s="40"/>
      <c r="H1825" s="99">
        <f>FLOOR(H1824*0.15,0.01)</f>
        <v>1317.25</v>
      </c>
    </row>
    <row r="1826" spans="1:8" ht="18" customHeight="1">
      <c r="A1826"/>
      <c r="B1826" s="140">
        <f>+H1826</f>
        <v>10098.92</v>
      </c>
      <c r="C1826" s="27" t="s">
        <v>3197</v>
      </c>
      <c r="D1826" s="99">
        <f>INT(B1826/B1827*100)/100</f>
        <v>1009.89</v>
      </c>
      <c r="E1826" s="1" t="s">
        <v>3198</v>
      </c>
      <c r="F1826" s="40" t="s">
        <v>1593</v>
      </c>
      <c r="G1826" s="40"/>
      <c r="H1826" s="99">
        <f>SUM(H1824:H1825)</f>
        <v>10098.92</v>
      </c>
    </row>
    <row r="1827" spans="1:8" ht="18" customHeight="1">
      <c r="A1827" s="27"/>
      <c r="B1827" s="117">
        <v>10</v>
      </c>
      <c r="F1827" s="40"/>
      <c r="G1827" s="40"/>
      <c r="H1827" s="88"/>
    </row>
    <row r="1828" spans="1:8" ht="18" customHeight="1">
      <c r="A1828" s="27"/>
      <c r="B1828" s="117"/>
      <c r="F1828" s="40"/>
      <c r="G1828" s="40"/>
      <c r="H1828" s="88"/>
    </row>
    <row r="1829" spans="1:8" ht="18" customHeight="1">
      <c r="A1829" s="27"/>
      <c r="B1829" s="117"/>
      <c r="F1829" s="40"/>
      <c r="G1829" s="40"/>
      <c r="H1829" s="88"/>
    </row>
    <row r="1830" spans="1:8" ht="18" customHeight="1">
      <c r="A1830" s="27"/>
      <c r="B1830" s="117"/>
      <c r="F1830" s="40"/>
      <c r="G1830" s="40"/>
      <c r="H1830" s="88"/>
    </row>
    <row r="1831" spans="1:8" ht="18" customHeight="1">
      <c r="A1831" s="27"/>
      <c r="B1831" s="117"/>
      <c r="F1831" s="40"/>
      <c r="G1831" s="40"/>
      <c r="H1831" s="88"/>
    </row>
    <row r="1832" spans="1:8" ht="18" customHeight="1">
      <c r="A1832" s="262">
        <f>+A1815+1</f>
        <v>129</v>
      </c>
      <c r="B1832" s="1588" t="s">
        <v>2907</v>
      </c>
      <c r="C1832" s="1567"/>
      <c r="D1832" s="1567"/>
      <c r="E1832" s="1567"/>
      <c r="F1832" s="1567"/>
      <c r="G1832" s="1567"/>
      <c r="H1832" s="1567"/>
    </row>
    <row r="1833" spans="1:8" ht="18" customHeight="1">
      <c r="A1833" s="15" t="s">
        <v>2906</v>
      </c>
      <c r="B1833" s="1588" t="s">
        <v>2903</v>
      </c>
      <c r="C1833" s="1567"/>
      <c r="D1833" s="1567"/>
      <c r="E1833" s="1567"/>
      <c r="F1833" s="1567"/>
      <c r="G1833" s="1567"/>
      <c r="H1833" s="1567"/>
    </row>
    <row r="1834" spans="1:8">
      <c r="A1834" s="683" t="s">
        <v>3838</v>
      </c>
      <c r="B1834" s="1561" t="s">
        <v>1479</v>
      </c>
      <c r="C1834" s="1561"/>
      <c r="D1834" s="1561"/>
      <c r="E1834" s="1561"/>
      <c r="F1834" s="1561"/>
      <c r="G1834" s="1561"/>
      <c r="H1834" s="1561"/>
    </row>
    <row r="1835" spans="1:8" ht="31.5">
      <c r="B1835" s="68" t="s">
        <v>3156</v>
      </c>
      <c r="C1835" s="68" t="s">
        <v>3157</v>
      </c>
      <c r="D1835" s="68" t="s">
        <v>3158</v>
      </c>
      <c r="E1835" s="68" t="s">
        <v>3159</v>
      </c>
      <c r="F1835" s="68" t="s">
        <v>3160</v>
      </c>
      <c r="G1835" s="68" t="s">
        <v>3161</v>
      </c>
      <c r="H1835" s="68" t="s">
        <v>1586</v>
      </c>
    </row>
    <row r="1836" spans="1:8" ht="17.25">
      <c r="B1836" s="1562" t="s">
        <v>1587</v>
      </c>
      <c r="C1836" s="58" t="s">
        <v>558</v>
      </c>
      <c r="D1836" s="41">
        <v>1.25</v>
      </c>
      <c r="E1836" s="55" t="s">
        <v>1589</v>
      </c>
      <c r="F1836" s="107">
        <f>'update Rate'!O6</f>
        <v>1330</v>
      </c>
      <c r="G1836" s="107">
        <f>FLOOR(D1836*F1836,0.01)</f>
        <v>1662.5</v>
      </c>
      <c r="H1836" s="108"/>
    </row>
    <row r="1837" spans="1:8" ht="17.25">
      <c r="B1837" s="1563"/>
      <c r="C1837" s="56" t="s">
        <v>1530</v>
      </c>
      <c r="D1837" s="43">
        <v>3</v>
      </c>
      <c r="E1837" s="56" t="s">
        <v>1589</v>
      </c>
      <c r="F1837" s="63">
        <f>'update Rate'!O5</f>
        <v>1000</v>
      </c>
      <c r="G1837" s="63">
        <f>FLOOR(D1837*F1837,0.01)</f>
        <v>3000</v>
      </c>
      <c r="H1837" s="121">
        <f>SUM(G1836+G1837)</f>
        <v>4662.5</v>
      </c>
    </row>
    <row r="1838" spans="1:8" ht="17.25">
      <c r="B1838" s="1564" t="s">
        <v>2185</v>
      </c>
      <c r="C1838" s="53" t="s">
        <v>1396</v>
      </c>
      <c r="D1838" s="42">
        <v>0.26</v>
      </c>
      <c r="E1838" s="53" t="s">
        <v>750</v>
      </c>
      <c r="F1838" s="109">
        <f>'update Rate'!O16</f>
        <v>13030.999999999998</v>
      </c>
      <c r="G1838" s="109">
        <f>FLOOR(D1838*F1838,0.01)</f>
        <v>3388.06</v>
      </c>
      <c r="H1838" s="84"/>
    </row>
    <row r="1839" spans="1:8" ht="17.25">
      <c r="B1839" s="1586"/>
      <c r="C1839" s="53" t="s">
        <v>1397</v>
      </c>
      <c r="D1839" s="42">
        <v>0.34</v>
      </c>
      <c r="E1839" s="53" t="s">
        <v>2378</v>
      </c>
      <c r="F1839" s="109">
        <f>'update Rate'!O9</f>
        <v>3389.76</v>
      </c>
      <c r="G1839" s="109">
        <f>FLOOR(D1839*F1839,0.01)</f>
        <v>1152.51</v>
      </c>
      <c r="H1839" s="86"/>
    </row>
    <row r="1840" spans="1:8" ht="18" customHeight="1">
      <c r="B1840" s="1563"/>
      <c r="C1840" s="135" t="s">
        <v>3979</v>
      </c>
      <c r="D1840" s="43">
        <v>0.68</v>
      </c>
      <c r="E1840" s="56" t="s">
        <v>2378</v>
      </c>
      <c r="F1840" s="63">
        <f>'update Rate'!O35</f>
        <v>3531</v>
      </c>
      <c r="G1840" s="63">
        <f>FLOOR(D1840*F1840,0.01)</f>
        <v>2401.08</v>
      </c>
      <c r="H1840" s="123">
        <f>SUM(G1838:G1840)</f>
        <v>6941.65</v>
      </c>
    </row>
    <row r="1841" spans="1:8" ht="18" customHeight="1">
      <c r="F1841" s="40" t="s">
        <v>1590</v>
      </c>
      <c r="G1841" s="40"/>
      <c r="H1841" s="43">
        <f>SUM(H1837:H1840)</f>
        <v>11604.15</v>
      </c>
    </row>
    <row r="1842" spans="1:8" ht="15.75">
      <c r="B1842" s="1" t="s">
        <v>1592</v>
      </c>
      <c r="F1842" s="40" t="s">
        <v>1571</v>
      </c>
      <c r="G1842" s="40"/>
      <c r="H1842" s="99">
        <f>FLOOR(H1841*0.15,0.01)</f>
        <v>1740.6200000000001</v>
      </c>
    </row>
    <row r="1843" spans="1:8" ht="17.25">
      <c r="A1843"/>
      <c r="B1843" s="140">
        <f>+H1843</f>
        <v>13344.77</v>
      </c>
      <c r="C1843" s="27" t="s">
        <v>3197</v>
      </c>
      <c r="D1843" s="99">
        <f>INT(B1843/B1844*100)/100</f>
        <v>1334.47</v>
      </c>
      <c r="E1843" s="1" t="s">
        <v>3198</v>
      </c>
      <c r="F1843" s="40" t="s">
        <v>1593</v>
      </c>
      <c r="G1843" s="40"/>
      <c r="H1843" s="69">
        <f>SUM(H1841:H1842)</f>
        <v>13344.77</v>
      </c>
    </row>
    <row r="1844" spans="1:8" ht="18" customHeight="1">
      <c r="A1844" s="27"/>
      <c r="B1844" s="117">
        <v>10</v>
      </c>
      <c r="F1844" s="40"/>
      <c r="G1844" s="40"/>
      <c r="H1844" s="88"/>
    </row>
    <row r="1845" spans="1:8" ht="18" customHeight="1">
      <c r="A1845" s="31"/>
      <c r="B1845" s="1584" t="s">
        <v>1739</v>
      </c>
      <c r="C1845" s="1584"/>
      <c r="D1845" s="1584"/>
      <c r="E1845" s="1584"/>
      <c r="F1845" s="1584"/>
      <c r="G1845" s="1584"/>
      <c r="H1845" s="1584"/>
    </row>
    <row r="1846" spans="1:8" ht="19.5">
      <c r="A1846" s="262">
        <f>+A1832+1</f>
        <v>130</v>
      </c>
      <c r="B1846" s="1588" t="s">
        <v>1740</v>
      </c>
      <c r="C1846" s="1567"/>
      <c r="D1846" s="1567"/>
      <c r="E1846" s="1567"/>
      <c r="F1846" s="1567"/>
      <c r="G1846" s="1567"/>
      <c r="H1846" s="1567"/>
    </row>
    <row r="1847" spans="1:8" ht="19.5">
      <c r="A1847" s="15" t="s">
        <v>2908</v>
      </c>
      <c r="B1847" s="1588" t="s">
        <v>1741</v>
      </c>
      <c r="C1847" s="1567"/>
      <c r="D1847" s="1567"/>
      <c r="E1847" s="1567"/>
      <c r="F1847" s="1567"/>
      <c r="G1847" s="1567"/>
      <c r="H1847" s="1567"/>
    </row>
    <row r="1848" spans="1:8">
      <c r="A1848" s="683" t="s">
        <v>3839</v>
      </c>
      <c r="B1848" s="1568" t="s">
        <v>1479</v>
      </c>
      <c r="C1848" s="1568"/>
      <c r="D1848" s="1568"/>
      <c r="E1848" s="1568"/>
      <c r="F1848" s="1568"/>
      <c r="G1848" s="1568"/>
      <c r="H1848" s="1568"/>
    </row>
    <row r="1849" spans="1:8" ht="18" customHeight="1">
      <c r="B1849" s="1561" t="s">
        <v>16</v>
      </c>
      <c r="C1849" s="1561"/>
      <c r="D1849" s="1561"/>
      <c r="E1849" s="1561"/>
      <c r="F1849" s="1561"/>
      <c r="G1849" s="1561"/>
      <c r="H1849" s="1561"/>
    </row>
    <row r="1850" spans="1:8" ht="31.5">
      <c r="B1850" s="68" t="s">
        <v>3156</v>
      </c>
      <c r="C1850" s="68" t="s">
        <v>3157</v>
      </c>
      <c r="D1850" s="68" t="s">
        <v>3158</v>
      </c>
      <c r="E1850" s="68" t="s">
        <v>3159</v>
      </c>
      <c r="F1850" s="68" t="s">
        <v>3160</v>
      </c>
      <c r="G1850" s="68" t="s">
        <v>3161</v>
      </c>
      <c r="H1850" s="68" t="s">
        <v>1586</v>
      </c>
    </row>
    <row r="1851" spans="1:8" ht="18" customHeight="1">
      <c r="B1851" s="1564" t="s">
        <v>1587</v>
      </c>
      <c r="C1851" s="58" t="s">
        <v>558</v>
      </c>
      <c r="D1851" s="41">
        <v>2.5</v>
      </c>
      <c r="E1851" s="55" t="s">
        <v>1589</v>
      </c>
      <c r="F1851" s="107">
        <f>'update Rate'!O6</f>
        <v>1330</v>
      </c>
      <c r="G1851" s="107">
        <f t="shared" ref="G1851:G1857" si="65">FLOOR(D1851*F1851,0.01)</f>
        <v>3325</v>
      </c>
      <c r="H1851" s="108"/>
    </row>
    <row r="1852" spans="1:8" ht="18" customHeight="1">
      <c r="B1852" s="1563"/>
      <c r="C1852" s="56" t="s">
        <v>1530</v>
      </c>
      <c r="D1852" s="43">
        <v>16</v>
      </c>
      <c r="E1852" s="56" t="s">
        <v>1589</v>
      </c>
      <c r="F1852" s="63">
        <f>'update Rate'!O5</f>
        <v>1000</v>
      </c>
      <c r="G1852" s="63">
        <f t="shared" si="65"/>
        <v>16000</v>
      </c>
      <c r="H1852" s="121">
        <f>SUM(G1851+G1852)</f>
        <v>19325</v>
      </c>
    </row>
    <row r="1853" spans="1:8" ht="18" customHeight="1">
      <c r="B1853" s="1564" t="s">
        <v>2185</v>
      </c>
      <c r="C1853" s="53" t="s">
        <v>1396</v>
      </c>
      <c r="D1853" s="52">
        <v>6.5000000000000002E-2</v>
      </c>
      <c r="E1853" s="53" t="s">
        <v>750</v>
      </c>
      <c r="F1853" s="109">
        <f>'update Rate'!O16</f>
        <v>13030.999999999998</v>
      </c>
      <c r="G1853" s="109">
        <f t="shared" si="65"/>
        <v>847.01</v>
      </c>
      <c r="H1853" s="84"/>
    </row>
    <row r="1854" spans="1:8" ht="18" customHeight="1">
      <c r="B1854" s="1586"/>
      <c r="C1854" s="53" t="s">
        <v>747</v>
      </c>
      <c r="D1854" s="52">
        <v>8.7999999999999995E-2</v>
      </c>
      <c r="E1854" s="53" t="s">
        <v>2378</v>
      </c>
      <c r="F1854" s="109">
        <f>'update Rate'!O9</f>
        <v>3389.76</v>
      </c>
      <c r="G1854" s="109">
        <f t="shared" si="65"/>
        <v>298.29000000000002</v>
      </c>
      <c r="H1854" s="86"/>
    </row>
    <row r="1855" spans="1:8" ht="18" customHeight="1">
      <c r="B1855" s="1586"/>
      <c r="C1855" s="53" t="s">
        <v>1742</v>
      </c>
      <c r="D1855" s="52">
        <v>0.17599999999999999</v>
      </c>
      <c r="E1855" s="53" t="s">
        <v>2378</v>
      </c>
      <c r="F1855" s="109">
        <f>'update Rate'!O37</f>
        <v>3531</v>
      </c>
      <c r="G1855" s="109">
        <f t="shared" si="65"/>
        <v>621.45000000000005</v>
      </c>
      <c r="H1855" s="121"/>
    </row>
    <row r="1856" spans="1:8" ht="17.25">
      <c r="B1856" s="1586"/>
      <c r="C1856" s="53" t="s">
        <v>2134</v>
      </c>
      <c r="D1856" s="52">
        <v>6.0999999999999999E-2</v>
      </c>
      <c r="E1856" s="53" t="s">
        <v>750</v>
      </c>
      <c r="F1856" s="109">
        <f>'update Rate'!O17</f>
        <v>31000</v>
      </c>
      <c r="G1856" s="109">
        <f t="shared" si="65"/>
        <v>1891</v>
      </c>
      <c r="H1856" s="86"/>
    </row>
    <row r="1857" spans="1:8" ht="18" customHeight="1">
      <c r="B1857" s="1586"/>
      <c r="C1857" s="53" t="s">
        <v>2472</v>
      </c>
      <c r="D1857" s="52">
        <v>6.0999999999999999E-2</v>
      </c>
      <c r="E1857" s="53" t="s">
        <v>2378</v>
      </c>
      <c r="F1857" s="109">
        <f>Marble</f>
        <v>0</v>
      </c>
      <c r="G1857" s="109">
        <f t="shared" si="65"/>
        <v>0</v>
      </c>
      <c r="H1857" s="86"/>
    </row>
    <row r="1858" spans="1:8" ht="18" customHeight="1">
      <c r="B1858" s="1586"/>
      <c r="C1858" s="53" t="s">
        <v>4020</v>
      </c>
      <c r="D1858" s="42"/>
      <c r="E1858" s="54"/>
      <c r="F1858" s="42"/>
      <c r="G1858" s="109"/>
      <c r="H1858" s="86"/>
    </row>
    <row r="1859" spans="1:8" ht="18" customHeight="1">
      <c r="B1859" s="1586"/>
      <c r="C1859" s="53" t="s">
        <v>4019</v>
      </c>
      <c r="D1859" s="52">
        <v>0.36499999999999999</v>
      </c>
      <c r="E1859" s="53" t="s">
        <v>2920</v>
      </c>
      <c r="F1859" s="42">
        <f>'update Rate'!$O$143</f>
        <v>125</v>
      </c>
      <c r="G1859" s="109">
        <f>FLOOR(D1859*F1859,0.01)</f>
        <v>45.62</v>
      </c>
      <c r="H1859" s="86"/>
    </row>
    <row r="1860" spans="1:8" ht="18" customHeight="1">
      <c r="B1860" s="1586"/>
      <c r="C1860" s="53" t="s">
        <v>2136</v>
      </c>
      <c r="D1860" s="52">
        <v>0.11799999999999999</v>
      </c>
      <c r="E1860" s="53" t="s">
        <v>2920</v>
      </c>
      <c r="F1860" s="42">
        <f>'update Rate'!$O$144</f>
        <v>367</v>
      </c>
      <c r="G1860" s="109">
        <f>FLOOR(D1860*F1860,0.01)</f>
        <v>43.300000000000004</v>
      </c>
      <c r="H1860" s="86"/>
    </row>
    <row r="1861" spans="1:8" ht="18" customHeight="1">
      <c r="B1861" s="1586"/>
      <c r="C1861" s="53" t="s">
        <v>2137</v>
      </c>
      <c r="D1861" s="52">
        <v>0.53800000000000003</v>
      </c>
      <c r="E1861" s="53" t="s">
        <v>2681</v>
      </c>
      <c r="F1861" s="42">
        <f>'update Rate'!$O$145</f>
        <v>221</v>
      </c>
      <c r="G1861" s="109">
        <f>FLOOR(D1861*F1861,0.01)</f>
        <v>118.89</v>
      </c>
      <c r="H1861" s="86"/>
    </row>
    <row r="1862" spans="1:8" ht="17.25">
      <c r="B1862" s="1563"/>
      <c r="C1862" s="56" t="s">
        <v>2680</v>
      </c>
      <c r="D1862" s="56" t="s">
        <v>2993</v>
      </c>
      <c r="E1862" s="56" t="s">
        <v>2995</v>
      </c>
      <c r="F1862" s="43"/>
      <c r="G1862" s="43">
        <v>120</v>
      </c>
      <c r="H1862" s="87">
        <f>SUM(G1853:G1862)</f>
        <v>3985.56</v>
      </c>
    </row>
    <row r="1863" spans="1:8" ht="17.25">
      <c r="F1863" s="40" t="s">
        <v>1590</v>
      </c>
      <c r="G1863" s="40"/>
      <c r="H1863" s="43">
        <f>SUM(H1852:H1862)</f>
        <v>23310.560000000001</v>
      </c>
    </row>
    <row r="1864" spans="1:8" ht="15.75">
      <c r="B1864" s="1" t="s">
        <v>1592</v>
      </c>
      <c r="F1864" s="40" t="s">
        <v>1571</v>
      </c>
      <c r="G1864" s="40"/>
      <c r="H1864" s="99">
        <f>FLOOR(H1863*0.15,0.01)</f>
        <v>3496.58</v>
      </c>
    </row>
    <row r="1865" spans="1:8" ht="15" customHeight="1">
      <c r="A1865"/>
      <c r="B1865" s="140">
        <f>+H1865</f>
        <v>26807.14</v>
      </c>
      <c r="C1865" s="27" t="s">
        <v>3197</v>
      </c>
      <c r="D1865" s="99">
        <f>INT(B1865/B1866*100)/100</f>
        <v>2680.71</v>
      </c>
      <c r="E1865" s="1" t="s">
        <v>3198</v>
      </c>
      <c r="F1865" s="40" t="s">
        <v>1593</v>
      </c>
      <c r="G1865" s="40"/>
      <c r="H1865" s="69">
        <f>SUM(H1863:H1864)</f>
        <v>26807.14</v>
      </c>
    </row>
    <row r="1866" spans="1:8">
      <c r="A1866" s="27"/>
      <c r="B1866" s="117">
        <v>10</v>
      </c>
      <c r="H1866" s="19"/>
    </row>
    <row r="1867" spans="1:8">
      <c r="A1867" s="27"/>
      <c r="B1867" s="117"/>
      <c r="H1867" s="19"/>
    </row>
    <row r="1868" spans="1:8">
      <c r="A1868" s="27"/>
      <c r="B1868" s="117"/>
      <c r="H1868" s="19"/>
    </row>
    <row r="1869" spans="1:8">
      <c r="A1869" s="27"/>
      <c r="B1869" s="117"/>
      <c r="H1869" s="19"/>
    </row>
    <row r="1870" spans="1:8">
      <c r="A1870" s="27"/>
      <c r="B1870" s="117"/>
      <c r="H1870" s="19"/>
    </row>
    <row r="1871" spans="1:8">
      <c r="A1871" s="27"/>
      <c r="B1871" s="117"/>
      <c r="H1871" s="19"/>
    </row>
    <row r="1872" spans="1:8" ht="18" customHeight="1">
      <c r="A1872" s="27"/>
      <c r="B1872" s="117"/>
      <c r="H1872" s="19"/>
    </row>
    <row r="1873" spans="1:8" ht="18" customHeight="1">
      <c r="A1873" s="31"/>
      <c r="B1873" s="1584" t="s">
        <v>2734</v>
      </c>
      <c r="C1873" s="1584"/>
      <c r="D1873" s="1584"/>
      <c r="E1873" s="1584"/>
      <c r="F1873" s="1584"/>
      <c r="G1873" s="1584"/>
      <c r="H1873" s="1584"/>
    </row>
    <row r="1874" spans="1:8" ht="18" customHeight="1">
      <c r="A1874" s="262">
        <f>+A1846+1</f>
        <v>131</v>
      </c>
      <c r="B1874" s="1588" t="s">
        <v>2735</v>
      </c>
      <c r="C1874" s="1567"/>
      <c r="D1874" s="1567"/>
      <c r="E1874" s="1567"/>
      <c r="F1874" s="1567"/>
      <c r="G1874" s="1567"/>
      <c r="H1874" s="1567"/>
    </row>
    <row r="1875" spans="1:8" ht="18" customHeight="1">
      <c r="A1875" s="15" t="s">
        <v>1049</v>
      </c>
      <c r="B1875" s="1588" t="s">
        <v>2736</v>
      </c>
      <c r="C1875" s="1567"/>
      <c r="D1875" s="1567"/>
      <c r="E1875" s="1567"/>
      <c r="F1875" s="1567"/>
      <c r="G1875" s="1567"/>
      <c r="H1875" s="1567"/>
    </row>
    <row r="1876" spans="1:8" ht="18" customHeight="1">
      <c r="A1876" s="683" t="s">
        <v>3840</v>
      </c>
      <c r="B1876" s="1568" t="s">
        <v>1479</v>
      </c>
      <c r="C1876" s="1568"/>
      <c r="D1876" s="1568"/>
      <c r="E1876" s="1568"/>
      <c r="F1876" s="1568"/>
      <c r="G1876" s="1568"/>
      <c r="H1876" s="1568"/>
    </row>
    <row r="1877" spans="1:8" ht="31.5">
      <c r="B1877" s="68" t="s">
        <v>3156</v>
      </c>
      <c r="C1877" s="68" t="s">
        <v>3157</v>
      </c>
      <c r="D1877" s="68" t="s">
        <v>3158</v>
      </c>
      <c r="E1877" s="68" t="s">
        <v>3159</v>
      </c>
      <c r="F1877" s="68" t="s">
        <v>3160</v>
      </c>
      <c r="G1877" s="68" t="s">
        <v>3161</v>
      </c>
      <c r="H1877" s="68" t="s">
        <v>1586</v>
      </c>
    </row>
    <row r="1878" spans="1:8" ht="18" customHeight="1">
      <c r="B1878" s="1562" t="s">
        <v>1587</v>
      </c>
      <c r="C1878" s="58" t="s">
        <v>558</v>
      </c>
      <c r="D1878" s="41">
        <v>3.5</v>
      </c>
      <c r="E1878" s="58" t="s">
        <v>1589</v>
      </c>
      <c r="F1878" s="107">
        <f>'update Rate'!O6</f>
        <v>1330</v>
      </c>
      <c r="G1878" s="107">
        <f t="shared" ref="G1878:G1886" si="66">FLOOR(D1878*F1878,0.01)</f>
        <v>4655</v>
      </c>
      <c r="H1878" s="108"/>
    </row>
    <row r="1879" spans="1:8" ht="18" customHeight="1">
      <c r="B1879" s="1563"/>
      <c r="C1879" s="56" t="s">
        <v>1530</v>
      </c>
      <c r="D1879" s="43">
        <v>36</v>
      </c>
      <c r="E1879" s="56" t="s">
        <v>1589</v>
      </c>
      <c r="F1879" s="63">
        <f>'update Rate'!O5</f>
        <v>1000</v>
      </c>
      <c r="G1879" s="63">
        <f t="shared" si="66"/>
        <v>36000</v>
      </c>
      <c r="H1879" s="121">
        <f>SUM(G1878+G1879)</f>
        <v>40655</v>
      </c>
    </row>
    <row r="1880" spans="1:8" ht="18" customHeight="1">
      <c r="B1880" s="1564" t="s">
        <v>2185</v>
      </c>
      <c r="C1880" s="53" t="s">
        <v>1396</v>
      </c>
      <c r="D1880" s="52">
        <v>0.121</v>
      </c>
      <c r="E1880" s="53" t="s">
        <v>750</v>
      </c>
      <c r="F1880" s="109">
        <f>'update Rate'!O16</f>
        <v>13030.999999999998</v>
      </c>
      <c r="G1880" s="109">
        <f t="shared" si="66"/>
        <v>1576.75</v>
      </c>
      <c r="H1880" s="84"/>
    </row>
    <row r="1881" spans="1:8" ht="17.25">
      <c r="B1881" s="1586"/>
      <c r="C1881" s="53" t="s">
        <v>747</v>
      </c>
      <c r="D1881" s="52">
        <v>0.16500000000000001</v>
      </c>
      <c r="E1881" s="53" t="s">
        <v>2378</v>
      </c>
      <c r="F1881" s="109">
        <f>'update Rate'!O9</f>
        <v>3389.76</v>
      </c>
      <c r="G1881" s="109">
        <f t="shared" si="66"/>
        <v>559.31000000000006</v>
      </c>
      <c r="H1881" s="86"/>
    </row>
    <row r="1882" spans="1:8" ht="17.25">
      <c r="B1882" s="1586"/>
      <c r="C1882" s="53" t="s">
        <v>2134</v>
      </c>
      <c r="D1882" s="52">
        <v>6.9000000000000006E-2</v>
      </c>
      <c r="E1882" s="53" t="s">
        <v>750</v>
      </c>
      <c r="F1882" s="109">
        <f>'update Rate'!O17</f>
        <v>31000</v>
      </c>
      <c r="G1882" s="109">
        <f t="shared" si="66"/>
        <v>2139</v>
      </c>
      <c r="H1882" s="86"/>
    </row>
    <row r="1883" spans="1:8" ht="18" customHeight="1">
      <c r="B1883" s="1586"/>
      <c r="C1883" s="53" t="s">
        <v>2472</v>
      </c>
      <c r="D1883" s="52">
        <v>4.7E-2</v>
      </c>
      <c r="E1883" s="53" t="s">
        <v>2378</v>
      </c>
      <c r="F1883" s="109">
        <f>Marble</f>
        <v>0</v>
      </c>
      <c r="G1883" s="109">
        <f t="shared" si="66"/>
        <v>0</v>
      </c>
      <c r="H1883" s="86"/>
    </row>
    <row r="1884" spans="1:8" ht="17.25">
      <c r="B1884" s="1586"/>
      <c r="C1884" s="54" t="s">
        <v>2135</v>
      </c>
      <c r="D1884" s="42">
        <v>0.34</v>
      </c>
      <c r="E1884" s="54" t="s">
        <v>2920</v>
      </c>
      <c r="F1884" s="42">
        <f>'update Rate'!$O$143</f>
        <v>125</v>
      </c>
      <c r="G1884" s="109">
        <f t="shared" si="66"/>
        <v>42.5</v>
      </c>
      <c r="H1884" s="86"/>
    </row>
    <row r="1885" spans="1:8" ht="18" customHeight="1">
      <c r="B1885" s="1586"/>
      <c r="C1885" s="53" t="s">
        <v>2136</v>
      </c>
      <c r="D1885" s="42">
        <v>0.11</v>
      </c>
      <c r="E1885" s="53" t="s">
        <v>2920</v>
      </c>
      <c r="F1885" s="42">
        <f>'update Rate'!$O$144</f>
        <v>367</v>
      </c>
      <c r="G1885" s="109">
        <f t="shared" si="66"/>
        <v>40.369999999999997</v>
      </c>
      <c r="H1885" s="86"/>
    </row>
    <row r="1886" spans="1:8" ht="17.25">
      <c r="B1886" s="1586"/>
      <c r="C1886" s="53" t="s">
        <v>2137</v>
      </c>
      <c r="D1886" s="42">
        <v>0.5</v>
      </c>
      <c r="E1886" s="53" t="s">
        <v>2681</v>
      </c>
      <c r="F1886" s="42">
        <f>'update Rate'!$O$145</f>
        <v>221</v>
      </c>
      <c r="G1886" s="109">
        <f t="shared" si="66"/>
        <v>110.5</v>
      </c>
      <c r="H1886" s="86"/>
    </row>
    <row r="1887" spans="1:8" ht="18" customHeight="1">
      <c r="B1887" s="1563"/>
      <c r="C1887" s="56" t="s">
        <v>2680</v>
      </c>
      <c r="D1887" s="56" t="s">
        <v>2993</v>
      </c>
      <c r="E1887" s="56" t="s">
        <v>2995</v>
      </c>
      <c r="F1887" s="63"/>
      <c r="G1887" s="63">
        <v>120</v>
      </c>
      <c r="H1887" s="123">
        <f>SUM(G1880:G1887)</f>
        <v>4588.4299999999994</v>
      </c>
    </row>
    <row r="1888" spans="1:8" ht="18" customHeight="1">
      <c r="F1888" s="40" t="s">
        <v>1590</v>
      </c>
      <c r="G1888" s="113"/>
      <c r="H1888" s="63">
        <f>SUM(H1879:H1887)</f>
        <v>45243.43</v>
      </c>
    </row>
    <row r="1889" spans="1:8" ht="15.75">
      <c r="B1889" s="1" t="s">
        <v>1592</v>
      </c>
      <c r="F1889" s="40" t="s">
        <v>1571</v>
      </c>
      <c r="G1889" s="113"/>
      <c r="H1889" s="99">
        <f>FLOOR(H1888*0.15,0.01)</f>
        <v>6786.51</v>
      </c>
    </row>
    <row r="1890" spans="1:8" ht="18" customHeight="1">
      <c r="A1890"/>
      <c r="B1890" s="140">
        <f>+H1890</f>
        <v>52029.94</v>
      </c>
      <c r="C1890" s="27" t="s">
        <v>3197</v>
      </c>
      <c r="D1890" s="99">
        <f>INT(B1890/B1891*100)/100</f>
        <v>5202.99</v>
      </c>
      <c r="E1890" s="1" t="s">
        <v>3198</v>
      </c>
      <c r="F1890" s="40" t="s">
        <v>1593</v>
      </c>
      <c r="G1890" s="113"/>
      <c r="H1890" s="99">
        <f>SUM(H1888:H1889)</f>
        <v>52029.94</v>
      </c>
    </row>
    <row r="1891" spans="1:8" ht="18" customHeight="1">
      <c r="B1891" s="117">
        <v>10</v>
      </c>
    </row>
    <row r="1892" spans="1:8">
      <c r="B1892" s="117"/>
    </row>
    <row r="1893" spans="1:8" ht="19.5">
      <c r="A1893" s="31"/>
      <c r="B1893" s="1584" t="s">
        <v>2474</v>
      </c>
      <c r="C1893" s="1584"/>
      <c r="D1893" s="1584"/>
      <c r="E1893" s="1584"/>
      <c r="F1893" s="1584"/>
      <c r="G1893" s="1584"/>
      <c r="H1893" s="1584"/>
    </row>
    <row r="1894" spans="1:8" ht="19.5">
      <c r="A1894" s="262">
        <f>+A1874+1</f>
        <v>132</v>
      </c>
      <c r="B1894" s="1588" t="s">
        <v>2183</v>
      </c>
      <c r="C1894" s="1567"/>
      <c r="D1894" s="1567"/>
      <c r="E1894" s="1567"/>
      <c r="F1894" s="1567"/>
      <c r="G1894" s="1567"/>
      <c r="H1894" s="1567"/>
    </row>
    <row r="1895" spans="1:8" ht="18" customHeight="1">
      <c r="A1895" s="15" t="s">
        <v>2473</v>
      </c>
      <c r="B1895" s="1588" t="s">
        <v>2736</v>
      </c>
      <c r="C1895" s="1567"/>
      <c r="D1895" s="1567"/>
      <c r="E1895" s="1567"/>
      <c r="F1895" s="1567"/>
      <c r="G1895" s="1567"/>
      <c r="H1895" s="1567"/>
    </row>
    <row r="1896" spans="1:8">
      <c r="A1896" s="683" t="s">
        <v>3841</v>
      </c>
      <c r="B1896" s="1561" t="s">
        <v>1479</v>
      </c>
      <c r="C1896" s="1561"/>
      <c r="D1896" s="1561"/>
      <c r="E1896" s="1561"/>
      <c r="F1896" s="1561"/>
      <c r="G1896" s="1561"/>
      <c r="H1896" s="1561"/>
    </row>
    <row r="1897" spans="1:8" ht="31.5">
      <c r="B1897" s="68" t="s">
        <v>3156</v>
      </c>
      <c r="C1897" s="68" t="s">
        <v>3157</v>
      </c>
      <c r="D1897" s="68" t="s">
        <v>3158</v>
      </c>
      <c r="E1897" s="68" t="s">
        <v>3159</v>
      </c>
      <c r="F1897" s="68" t="s">
        <v>3160</v>
      </c>
      <c r="G1897" s="68" t="s">
        <v>3161</v>
      </c>
      <c r="H1897" s="68" t="s">
        <v>1586</v>
      </c>
    </row>
    <row r="1898" spans="1:8" ht="18" customHeight="1">
      <c r="B1898" s="1562" t="s">
        <v>1587</v>
      </c>
      <c r="C1898" s="58" t="s">
        <v>558</v>
      </c>
      <c r="D1898" s="41">
        <v>3.5</v>
      </c>
      <c r="E1898" s="55" t="s">
        <v>1589</v>
      </c>
      <c r="F1898" s="107">
        <f>'update Rate'!O6</f>
        <v>1330</v>
      </c>
      <c r="G1898" s="107">
        <f t="shared" ref="G1898:G1906" si="67">FLOOR(D1898*F1898,0.01)</f>
        <v>4655</v>
      </c>
      <c r="H1898" s="108"/>
    </row>
    <row r="1899" spans="1:8" ht="17.25">
      <c r="B1899" s="1563"/>
      <c r="C1899" s="56" t="s">
        <v>1530</v>
      </c>
      <c r="D1899" s="43">
        <v>36</v>
      </c>
      <c r="E1899" s="56" t="s">
        <v>1589</v>
      </c>
      <c r="F1899" s="63">
        <f>'update Rate'!O5</f>
        <v>1000</v>
      </c>
      <c r="G1899" s="63">
        <f t="shared" si="67"/>
        <v>36000</v>
      </c>
      <c r="H1899" s="121">
        <f>SUM(G1898+G1899)</f>
        <v>40655</v>
      </c>
    </row>
    <row r="1900" spans="1:8" ht="18" customHeight="1">
      <c r="B1900" s="76" t="s">
        <v>2185</v>
      </c>
      <c r="C1900" s="53" t="s">
        <v>1396</v>
      </c>
      <c r="D1900" s="52">
        <v>8.8999999999999996E-2</v>
      </c>
      <c r="E1900" s="53" t="s">
        <v>750</v>
      </c>
      <c r="F1900" s="109">
        <f>'update Rate'!O16</f>
        <v>13030.999999999998</v>
      </c>
      <c r="G1900" s="109">
        <f t="shared" si="67"/>
        <v>1159.75</v>
      </c>
      <c r="H1900" s="84"/>
    </row>
    <row r="1901" spans="1:8" ht="18" customHeight="1">
      <c r="B1901" s="582"/>
      <c r="C1901" s="53" t="s">
        <v>747</v>
      </c>
      <c r="D1901" s="52">
        <v>0.122</v>
      </c>
      <c r="E1901" s="53" t="s">
        <v>2378</v>
      </c>
      <c r="F1901" s="109">
        <f>'update Rate'!O9</f>
        <v>3389.76</v>
      </c>
      <c r="G1901" s="109">
        <f t="shared" si="67"/>
        <v>413.55</v>
      </c>
      <c r="H1901" s="86"/>
    </row>
    <row r="1902" spans="1:8" ht="17.25">
      <c r="B1902" s="582"/>
      <c r="C1902" s="53" t="s">
        <v>2134</v>
      </c>
      <c r="D1902" s="52">
        <v>8.8999999999999996E-2</v>
      </c>
      <c r="E1902" s="53" t="s">
        <v>750</v>
      </c>
      <c r="F1902" s="109">
        <f>'update Rate'!O17</f>
        <v>31000</v>
      </c>
      <c r="G1902" s="109">
        <f t="shared" si="67"/>
        <v>2759</v>
      </c>
      <c r="H1902" s="86"/>
    </row>
    <row r="1903" spans="1:8" ht="18" customHeight="1">
      <c r="B1903" s="582"/>
      <c r="C1903" s="53" t="s">
        <v>2472</v>
      </c>
      <c r="D1903" s="52">
        <v>6.0999999999999999E-2</v>
      </c>
      <c r="E1903" s="53" t="s">
        <v>2378</v>
      </c>
      <c r="F1903" s="109">
        <f>Marble</f>
        <v>0</v>
      </c>
      <c r="G1903" s="109">
        <f t="shared" si="67"/>
        <v>0</v>
      </c>
      <c r="H1903" s="86"/>
    </row>
    <row r="1904" spans="1:8" ht="18" customHeight="1">
      <c r="B1904" s="582"/>
      <c r="C1904" s="54" t="s">
        <v>2135</v>
      </c>
      <c r="D1904" s="42">
        <v>0.37</v>
      </c>
      <c r="E1904" s="53" t="s">
        <v>2920</v>
      </c>
      <c r="F1904" s="42">
        <f>'update Rate'!$O$143</f>
        <v>125</v>
      </c>
      <c r="G1904" s="109">
        <f t="shared" si="67"/>
        <v>46.25</v>
      </c>
      <c r="H1904" s="86"/>
    </row>
    <row r="1905" spans="1:9" ht="17.25">
      <c r="B1905" s="582"/>
      <c r="C1905" s="53" t="s">
        <v>2136</v>
      </c>
      <c r="D1905" s="52">
        <v>0.11799999999999999</v>
      </c>
      <c r="E1905" s="53" t="s">
        <v>2920</v>
      </c>
      <c r="F1905" s="42">
        <f>'update Rate'!$O$144</f>
        <v>367</v>
      </c>
      <c r="G1905" s="109">
        <f t="shared" si="67"/>
        <v>43.300000000000004</v>
      </c>
      <c r="H1905" s="86"/>
    </row>
    <row r="1906" spans="1:9" ht="18" customHeight="1">
      <c r="B1906" s="582"/>
      <c r="C1906" s="53" t="s">
        <v>2137</v>
      </c>
      <c r="D1906" s="52">
        <v>0.53800000000000003</v>
      </c>
      <c r="E1906" s="53" t="s">
        <v>2681</v>
      </c>
      <c r="F1906" s="42">
        <f>'update Rate'!$O$145</f>
        <v>221</v>
      </c>
      <c r="G1906" s="109">
        <f t="shared" si="67"/>
        <v>118.89</v>
      </c>
      <c r="H1906" s="86"/>
    </row>
    <row r="1907" spans="1:9" ht="18" customHeight="1">
      <c r="B1907" s="187"/>
      <c r="C1907" s="56" t="s">
        <v>2680</v>
      </c>
      <c r="D1907" s="56" t="s">
        <v>2993</v>
      </c>
      <c r="E1907" s="56" t="s">
        <v>2995</v>
      </c>
      <c r="F1907" s="63"/>
      <c r="G1907" s="63">
        <v>120</v>
      </c>
      <c r="H1907" s="123">
        <f>SUM(G1900:G1907)</f>
        <v>4660.7400000000007</v>
      </c>
    </row>
    <row r="1908" spans="1:9" ht="15.75">
      <c r="F1908" s="40" t="s">
        <v>1590</v>
      </c>
      <c r="G1908" s="113"/>
      <c r="H1908" s="63">
        <f>SUM(H1899:H1907)</f>
        <v>45315.74</v>
      </c>
    </row>
    <row r="1909" spans="1:9" ht="15.75">
      <c r="B1909" s="1" t="s">
        <v>1592</v>
      </c>
      <c r="F1909" s="40" t="s">
        <v>1571</v>
      </c>
      <c r="G1909" s="113"/>
      <c r="H1909" s="99">
        <f>FLOOR(H1908*0.15,0.01)</f>
        <v>6797.3600000000006</v>
      </c>
    </row>
    <row r="1910" spans="1:9" ht="15.75">
      <c r="A1910"/>
      <c r="B1910" s="140">
        <f>+H1910</f>
        <v>52113.1</v>
      </c>
      <c r="C1910" s="27" t="s">
        <v>3197</v>
      </c>
      <c r="D1910" s="99">
        <f>INT(B1910/B1911*100)/100</f>
        <v>5211.3100000000004</v>
      </c>
      <c r="E1910" s="1" t="s">
        <v>3198</v>
      </c>
      <c r="F1910" s="40" t="s">
        <v>1593</v>
      </c>
      <c r="G1910" s="113"/>
      <c r="H1910" s="99">
        <f>SUM(H1908:H1909)</f>
        <v>52113.1</v>
      </c>
    </row>
    <row r="1911" spans="1:9">
      <c r="B1911" s="117">
        <v>10</v>
      </c>
    </row>
    <row r="1912" spans="1:9" ht="18" customHeight="1">
      <c r="A1912" s="262">
        <f>+A1894+1</f>
        <v>133</v>
      </c>
      <c r="B1912" s="1609" t="s">
        <v>1660</v>
      </c>
      <c r="C1912" s="1584"/>
      <c r="D1912" s="1584"/>
      <c r="E1912" s="1584"/>
      <c r="F1912" s="1584"/>
      <c r="G1912" s="1584"/>
      <c r="H1912" s="1584"/>
    </row>
    <row r="1913" spans="1:9" ht="18" customHeight="1">
      <c r="A1913" s="15" t="s">
        <v>2184</v>
      </c>
      <c r="B1913" s="1588" t="s">
        <v>401</v>
      </c>
      <c r="C1913" s="1567"/>
      <c r="D1913" s="1567"/>
      <c r="E1913" s="1567"/>
      <c r="F1913" s="1567"/>
      <c r="G1913" s="1567"/>
      <c r="H1913" s="1567"/>
    </row>
    <row r="1914" spans="1:9" ht="18" customHeight="1">
      <c r="A1914" s="683" t="s">
        <v>3842</v>
      </c>
      <c r="B1914" s="1561" t="s">
        <v>1479</v>
      </c>
      <c r="C1914" s="1561"/>
      <c r="D1914" s="1561"/>
      <c r="E1914" s="1561"/>
      <c r="F1914" s="1561"/>
      <c r="G1914" s="1561"/>
      <c r="H1914" s="1561"/>
    </row>
    <row r="1915" spans="1:9" ht="31.5">
      <c r="B1915" s="68" t="s">
        <v>3156</v>
      </c>
      <c r="C1915" s="68" t="s">
        <v>3157</v>
      </c>
      <c r="D1915" s="68" t="s">
        <v>3158</v>
      </c>
      <c r="E1915" s="68" t="s">
        <v>3159</v>
      </c>
      <c r="F1915" s="68" t="s">
        <v>3160</v>
      </c>
      <c r="G1915" s="68" t="s">
        <v>3161</v>
      </c>
      <c r="H1915" s="68" t="s">
        <v>1586</v>
      </c>
      <c r="I1915" s="252"/>
    </row>
    <row r="1916" spans="1:9" ht="17.25">
      <c r="B1916" s="1562" t="s">
        <v>1587</v>
      </c>
      <c r="C1916" s="58" t="s">
        <v>558</v>
      </c>
      <c r="D1916" s="41">
        <v>2</v>
      </c>
      <c r="E1916" s="55" t="s">
        <v>1589</v>
      </c>
      <c r="F1916" s="107">
        <f>'update Rate'!O6</f>
        <v>1330</v>
      </c>
      <c r="G1916" s="107">
        <f t="shared" ref="G1916:G1923" si="68">FLOOR(D1916*F1916,0.01)</f>
        <v>2660</v>
      </c>
      <c r="H1916" s="108"/>
    </row>
    <row r="1917" spans="1:9" ht="17.25">
      <c r="B1917" s="1563"/>
      <c r="C1917" s="56" t="s">
        <v>1530</v>
      </c>
      <c r="D1917" s="43">
        <v>12.6</v>
      </c>
      <c r="E1917" s="56" t="s">
        <v>1589</v>
      </c>
      <c r="F1917" s="63">
        <f>'update Rate'!O5</f>
        <v>1000</v>
      </c>
      <c r="G1917" s="63">
        <f t="shared" si="68"/>
        <v>12600</v>
      </c>
      <c r="H1917" s="121">
        <f>SUM(G1916+G1917)</f>
        <v>15260</v>
      </c>
    </row>
    <row r="1918" spans="1:9" ht="18" customHeight="1">
      <c r="B1918" s="1564" t="s">
        <v>2185</v>
      </c>
      <c r="C1918" s="136" t="s">
        <v>1485</v>
      </c>
      <c r="D1918" s="42">
        <v>11</v>
      </c>
      <c r="E1918" s="53" t="s">
        <v>2992</v>
      </c>
      <c r="F1918" s="109">
        <f>Ttile</f>
        <v>613.31999999999994</v>
      </c>
      <c r="G1918" s="109">
        <f t="shared" si="68"/>
        <v>6746.52</v>
      </c>
      <c r="H1918" s="84"/>
    </row>
    <row r="1919" spans="1:9" ht="18" customHeight="1">
      <c r="B1919" s="1586"/>
      <c r="C1919" s="53" t="s">
        <v>1533</v>
      </c>
      <c r="D1919" s="52">
        <v>8.1000000000000003E-2</v>
      </c>
      <c r="E1919" s="53" t="s">
        <v>750</v>
      </c>
      <c r="F1919" s="109">
        <f>'update Rate'!O16</f>
        <v>13030.999999999998</v>
      </c>
      <c r="G1919" s="109">
        <f t="shared" si="68"/>
        <v>1055.51</v>
      </c>
      <c r="H1919" s="86"/>
    </row>
    <row r="1920" spans="1:9" ht="18" customHeight="1">
      <c r="B1920" s="1586"/>
      <c r="C1920" s="53" t="s">
        <v>747</v>
      </c>
      <c r="D1920" s="42">
        <v>0.22</v>
      </c>
      <c r="E1920" s="53" t="s">
        <v>2378</v>
      </c>
      <c r="F1920" s="109">
        <f>'update Rate'!O9</f>
        <v>3389.76</v>
      </c>
      <c r="G1920" s="109">
        <f t="shared" si="68"/>
        <v>745.74</v>
      </c>
      <c r="H1920" s="86"/>
    </row>
    <row r="1921" spans="1:8" ht="17.25">
      <c r="B1921" s="1586"/>
      <c r="C1921" s="53" t="s">
        <v>1486</v>
      </c>
      <c r="D1921" s="42">
        <v>0.37</v>
      </c>
      <c r="E1921" s="53" t="s">
        <v>2920</v>
      </c>
      <c r="F1921" s="42">
        <f>'update Rate'!$O$143</f>
        <v>125</v>
      </c>
      <c r="G1921" s="109">
        <f t="shared" si="68"/>
        <v>46.25</v>
      </c>
      <c r="H1921" s="86"/>
    </row>
    <row r="1922" spans="1:8" ht="17.25">
      <c r="B1922" s="1586"/>
      <c r="C1922" s="53" t="s">
        <v>2136</v>
      </c>
      <c r="D1922" s="52">
        <v>0.11799999999999999</v>
      </c>
      <c r="E1922" s="53" t="s">
        <v>2920</v>
      </c>
      <c r="F1922" s="42">
        <f>'update Rate'!$O$144</f>
        <v>367</v>
      </c>
      <c r="G1922" s="109">
        <f t="shared" si="68"/>
        <v>43.300000000000004</v>
      </c>
      <c r="H1922" s="86"/>
    </row>
    <row r="1923" spans="1:8" ht="17.25">
      <c r="B1923" s="1586"/>
      <c r="C1923" s="53" t="s">
        <v>2137</v>
      </c>
      <c r="D1923" s="52">
        <v>0.53800000000000003</v>
      </c>
      <c r="E1923" s="53" t="s">
        <v>2681</v>
      </c>
      <c r="F1923" s="42">
        <f>'update Rate'!$O$145</f>
        <v>221</v>
      </c>
      <c r="G1923" s="109">
        <f t="shared" si="68"/>
        <v>118.89</v>
      </c>
      <c r="H1923" s="86"/>
    </row>
    <row r="1924" spans="1:8" ht="18" customHeight="1">
      <c r="B1924" s="1563"/>
      <c r="C1924" s="56" t="s">
        <v>2680</v>
      </c>
      <c r="D1924" s="77" t="s">
        <v>2993</v>
      </c>
      <c r="E1924" s="56" t="s">
        <v>2995</v>
      </c>
      <c r="F1924" s="63"/>
      <c r="G1924" s="63">
        <v>120</v>
      </c>
      <c r="H1924" s="123">
        <f>SUM(G1918:G1924)</f>
        <v>8876.2099999999991</v>
      </c>
    </row>
    <row r="1925" spans="1:8" ht="17.25">
      <c r="B1925" s="66" t="s">
        <v>1994</v>
      </c>
      <c r="C1925" s="64" t="s">
        <v>1661</v>
      </c>
      <c r="D1925" s="44">
        <v>13.5</v>
      </c>
      <c r="E1925" s="64" t="s">
        <v>1589</v>
      </c>
      <c r="F1925" s="63">
        <f>'update Rate'!F5</f>
        <v>415</v>
      </c>
      <c r="G1925" s="99">
        <f>FLOOR(D1925*F1925,0.01)</f>
        <v>5602.5</v>
      </c>
      <c r="H1925" s="99">
        <f>SUM(G1925)</f>
        <v>5602.5</v>
      </c>
    </row>
    <row r="1926" spans="1:8" ht="18" customHeight="1">
      <c r="F1926" s="40" t="s">
        <v>1590</v>
      </c>
      <c r="G1926" s="113"/>
      <c r="H1926" s="63">
        <f>SUM(H1917:H1925)</f>
        <v>29738.71</v>
      </c>
    </row>
    <row r="1927" spans="1:8" ht="15.75">
      <c r="B1927" s="1" t="s">
        <v>1592</v>
      </c>
      <c r="F1927" s="40" t="s">
        <v>1571</v>
      </c>
      <c r="G1927" s="113"/>
      <c r="H1927" s="99">
        <f>FLOOR(H1926*0.15,0.01)</f>
        <v>4460.8</v>
      </c>
    </row>
    <row r="1928" spans="1:8" ht="18" customHeight="1">
      <c r="A1928"/>
      <c r="B1928" s="140">
        <f>+H1928</f>
        <v>34199.51</v>
      </c>
      <c r="C1928" s="27" t="s">
        <v>3197</v>
      </c>
      <c r="D1928" s="99">
        <f>INT(B1928/B1929*100)/100</f>
        <v>3419.95</v>
      </c>
      <c r="E1928" s="1" t="s">
        <v>3198</v>
      </c>
      <c r="F1928" s="40" t="s">
        <v>1593</v>
      </c>
      <c r="G1928" s="113"/>
      <c r="H1928" s="99">
        <f>SUM(H1926:H1927)</f>
        <v>34199.51</v>
      </c>
    </row>
    <row r="1929" spans="1:8" ht="18" customHeight="1">
      <c r="B1929" s="117">
        <v>10</v>
      </c>
    </row>
    <row r="1930" spans="1:8" ht="18" customHeight="1">
      <c r="A1930" s="144" t="s">
        <v>1506</v>
      </c>
    </row>
    <row r="1931" spans="1:8" ht="18" customHeight="1">
      <c r="A1931" s="144"/>
    </row>
    <row r="1932" spans="1:8" ht="18" customHeight="1">
      <c r="A1932" s="144"/>
    </row>
    <row r="1933" spans="1:8" ht="39" customHeight="1">
      <c r="A1933" s="262">
        <f>+A1912+1</f>
        <v>134</v>
      </c>
      <c r="B1933" s="1590" t="s">
        <v>5453</v>
      </c>
      <c r="C1933" s="1591"/>
      <c r="D1933" s="1591"/>
      <c r="E1933" s="1591"/>
      <c r="F1933" s="1591"/>
      <c r="G1933" s="1591"/>
      <c r="H1933" s="1591"/>
    </row>
    <row r="1934" spans="1:8" ht="18" customHeight="1">
      <c r="A1934" s="15" t="s">
        <v>1665</v>
      </c>
      <c r="B1934" s="1601" t="s">
        <v>1479</v>
      </c>
      <c r="C1934" s="1568"/>
      <c r="D1934" s="1568"/>
      <c r="E1934" s="1568"/>
      <c r="F1934" s="1568"/>
      <c r="G1934" s="1568"/>
      <c r="H1934" s="1568"/>
    </row>
    <row r="1935" spans="1:8" ht="31.5">
      <c r="A1935" s="683" t="s">
        <v>3843</v>
      </c>
      <c r="B1935" s="68" t="s">
        <v>3156</v>
      </c>
      <c r="C1935" s="68" t="s">
        <v>3157</v>
      </c>
      <c r="D1935" s="68" t="s">
        <v>3158</v>
      </c>
      <c r="E1935" s="68" t="s">
        <v>3159</v>
      </c>
      <c r="F1935" s="68" t="s">
        <v>3160</v>
      </c>
      <c r="G1935" s="68" t="s">
        <v>3161</v>
      </c>
      <c r="H1935" s="68" t="s">
        <v>1586</v>
      </c>
    </row>
    <row r="1936" spans="1:8" ht="18" customHeight="1">
      <c r="B1936" s="1562" t="s">
        <v>1587</v>
      </c>
      <c r="C1936" s="58" t="s">
        <v>558</v>
      </c>
      <c r="D1936" s="41">
        <v>13</v>
      </c>
      <c r="E1936" s="55" t="s">
        <v>1589</v>
      </c>
      <c r="F1936" s="107">
        <f>'update Rate'!O6</f>
        <v>1330</v>
      </c>
      <c r="G1936" s="107">
        <f t="shared" ref="G1936:G1941" si="69">FLOOR(D1936*F1936,0.01)</f>
        <v>17290</v>
      </c>
      <c r="H1936" s="108"/>
    </row>
    <row r="1937" spans="1:8" ht="17.25">
      <c r="B1937" s="1563"/>
      <c r="C1937" s="56" t="s">
        <v>1530</v>
      </c>
      <c r="D1937" s="43">
        <v>4.5</v>
      </c>
      <c r="E1937" s="56" t="s">
        <v>1589</v>
      </c>
      <c r="F1937" s="63">
        <f>'update Rate'!O5</f>
        <v>1000</v>
      </c>
      <c r="G1937" s="63">
        <f t="shared" si="69"/>
        <v>4500</v>
      </c>
      <c r="H1937" s="121">
        <f>SUM(G1936+G1937)</f>
        <v>21790</v>
      </c>
    </row>
    <row r="1938" spans="1:8" ht="17.25">
      <c r="B1938" s="1564" t="s">
        <v>2185</v>
      </c>
      <c r="C1938" s="55" t="s">
        <v>3111</v>
      </c>
      <c r="D1938" s="46">
        <v>5.6000000000000001E-2</v>
      </c>
      <c r="E1938" s="55" t="s">
        <v>750</v>
      </c>
      <c r="F1938" s="109">
        <f>'update Rate'!O16</f>
        <v>13030.999999999998</v>
      </c>
      <c r="G1938" s="109">
        <f t="shared" si="69"/>
        <v>729.73</v>
      </c>
      <c r="H1938" s="108"/>
    </row>
    <row r="1939" spans="1:8" ht="18" customHeight="1">
      <c r="B1939" s="1586"/>
      <c r="C1939" s="53" t="s">
        <v>747</v>
      </c>
      <c r="D1939" s="52">
        <v>0.152</v>
      </c>
      <c r="E1939" s="53" t="s">
        <v>2378</v>
      </c>
      <c r="F1939" s="109">
        <f>'update Rate'!O9</f>
        <v>3389.76</v>
      </c>
      <c r="G1939" s="109">
        <f t="shared" si="69"/>
        <v>515.24</v>
      </c>
      <c r="H1939" s="121"/>
    </row>
    <row r="1940" spans="1:8" ht="18" customHeight="1">
      <c r="B1940" s="1586"/>
      <c r="C1940" s="53" t="s">
        <v>2134</v>
      </c>
      <c r="D1940" s="52">
        <v>3.2280000000000002</v>
      </c>
      <c r="E1940" s="53" t="s">
        <v>2920</v>
      </c>
      <c r="F1940" s="109">
        <f>FLOOR('update Rate'!O17/1000,0.01)</f>
        <v>31</v>
      </c>
      <c r="G1940" s="109">
        <f t="shared" si="69"/>
        <v>100.06</v>
      </c>
      <c r="H1940" s="121"/>
    </row>
    <row r="1941" spans="1:8" ht="18" customHeight="1">
      <c r="B1941" s="1563"/>
      <c r="C1941" s="56" t="s">
        <v>3811</v>
      </c>
      <c r="D1941" s="43">
        <v>11</v>
      </c>
      <c r="E1941" s="56" t="s">
        <v>2992</v>
      </c>
      <c r="F1941" s="63">
        <f>'update Rate'!$O$135</f>
        <v>613.32000000000005</v>
      </c>
      <c r="G1941" s="63">
        <f t="shared" si="69"/>
        <v>6746.52</v>
      </c>
      <c r="H1941" s="123">
        <f>SUM(G1938:G1941)</f>
        <v>8091.55</v>
      </c>
    </row>
    <row r="1942" spans="1:8" ht="15.75">
      <c r="F1942" s="40" t="s">
        <v>1590</v>
      </c>
      <c r="G1942" s="113"/>
      <c r="H1942" s="63">
        <f>SUM(H1937:H1941)</f>
        <v>29881.55</v>
      </c>
    </row>
    <row r="1943" spans="1:8" ht="18" customHeight="1">
      <c r="B1943" s="1" t="s">
        <v>1592</v>
      </c>
      <c r="F1943" s="40" t="s">
        <v>1571</v>
      </c>
      <c r="G1943" s="113"/>
      <c r="H1943" s="99">
        <f>FLOOR(H1942*0.15,0.01)</f>
        <v>4482.2300000000005</v>
      </c>
    </row>
    <row r="1944" spans="1:8" ht="18" customHeight="1">
      <c r="A1944"/>
      <c r="B1944" s="140">
        <f>+H1944</f>
        <v>34363.78</v>
      </c>
      <c r="C1944" s="27" t="s">
        <v>3197</v>
      </c>
      <c r="D1944" s="99">
        <f>INT(B1944/B1945*100)/100</f>
        <v>3436.37</v>
      </c>
      <c r="E1944" s="1" t="s">
        <v>3198</v>
      </c>
      <c r="F1944" s="40" t="s">
        <v>1593</v>
      </c>
      <c r="G1944" s="113"/>
      <c r="H1944" s="99">
        <f>SUM(H1942:H1943)</f>
        <v>34363.78</v>
      </c>
    </row>
    <row r="1945" spans="1:8" ht="18" customHeight="1">
      <c r="B1945" s="117">
        <v>10</v>
      </c>
    </row>
    <row r="1946" spans="1:8" ht="35.25" customHeight="1">
      <c r="A1946" s="262">
        <f>A1933+1</f>
        <v>135</v>
      </c>
      <c r="B1946" s="1590" t="s">
        <v>5454</v>
      </c>
      <c r="C1946" s="1591"/>
      <c r="D1946" s="1591"/>
      <c r="E1946" s="1591"/>
      <c r="F1946" s="1591"/>
      <c r="G1946" s="1591"/>
      <c r="H1946" s="1591"/>
    </row>
    <row r="1947" spans="1:8" ht="18" customHeight="1">
      <c r="A1947" s="15" t="s">
        <v>1665</v>
      </c>
      <c r="B1947" s="1601" t="s">
        <v>1479</v>
      </c>
      <c r="C1947" s="1568"/>
      <c r="D1947" s="1568"/>
      <c r="E1947" s="1568"/>
      <c r="F1947" s="1568"/>
      <c r="G1947" s="1568"/>
      <c r="H1947" s="1568"/>
    </row>
    <row r="1948" spans="1:8" ht="18" customHeight="1">
      <c r="A1948" s="683" t="s">
        <v>3843</v>
      </c>
      <c r="B1948" s="68" t="s">
        <v>3156</v>
      </c>
      <c r="C1948" s="68" t="s">
        <v>3157</v>
      </c>
      <c r="D1948" s="68" t="s">
        <v>3158</v>
      </c>
      <c r="E1948" s="68" t="s">
        <v>3159</v>
      </c>
      <c r="F1948" s="68" t="s">
        <v>3160</v>
      </c>
      <c r="G1948" s="68" t="s">
        <v>3161</v>
      </c>
      <c r="H1948" s="68" t="s">
        <v>1586</v>
      </c>
    </row>
    <row r="1949" spans="1:8" ht="18" customHeight="1">
      <c r="B1949" s="1562" t="s">
        <v>1587</v>
      </c>
      <c r="C1949" s="58" t="s">
        <v>558</v>
      </c>
      <c r="D1949" s="41">
        <v>13</v>
      </c>
      <c r="E1949" s="55" t="s">
        <v>1589</v>
      </c>
      <c r="F1949" s="107">
        <f>mason</f>
        <v>1330</v>
      </c>
      <c r="G1949" s="107">
        <f t="shared" ref="G1949:G1954" si="70">FLOOR(D1949*F1949,0.01)</f>
        <v>17290</v>
      </c>
      <c r="H1949" s="108"/>
    </row>
    <row r="1950" spans="1:8" ht="18" customHeight="1">
      <c r="B1950" s="1563"/>
      <c r="C1950" s="56" t="s">
        <v>1530</v>
      </c>
      <c r="D1950" s="43">
        <v>4.5</v>
      </c>
      <c r="E1950" s="56" t="s">
        <v>1589</v>
      </c>
      <c r="F1950" s="63">
        <f>'update Rate'!O5</f>
        <v>1000</v>
      </c>
      <c r="G1950" s="63">
        <f t="shared" si="70"/>
        <v>4500</v>
      </c>
      <c r="H1950" s="121">
        <f>SUM(G1949+G1950)</f>
        <v>21790</v>
      </c>
    </row>
    <row r="1951" spans="1:8" ht="18" customHeight="1">
      <c r="B1951" s="1564" t="s">
        <v>2185</v>
      </c>
      <c r="C1951" s="55" t="s">
        <v>3111</v>
      </c>
      <c r="D1951" s="46">
        <v>5.6000000000000001E-2</v>
      </c>
      <c r="E1951" s="55" t="s">
        <v>750</v>
      </c>
      <c r="F1951" s="109">
        <f>'update Rate'!O16</f>
        <v>13030.999999999998</v>
      </c>
      <c r="G1951" s="109">
        <f t="shared" si="70"/>
        <v>729.73</v>
      </c>
      <c r="H1951" s="108"/>
    </row>
    <row r="1952" spans="1:8" ht="18" customHeight="1">
      <c r="B1952" s="1586"/>
      <c r="C1952" s="53" t="s">
        <v>747</v>
      </c>
      <c r="D1952" s="52">
        <v>0.152</v>
      </c>
      <c r="E1952" s="53" t="s">
        <v>2378</v>
      </c>
      <c r="F1952" s="109">
        <f>'update Rate'!O9</f>
        <v>3389.76</v>
      </c>
      <c r="G1952" s="109">
        <f t="shared" si="70"/>
        <v>515.24</v>
      </c>
      <c r="H1952" s="121"/>
    </row>
    <row r="1953" spans="1:8" ht="18" customHeight="1">
      <c r="B1953" s="1586"/>
      <c r="C1953" s="53" t="s">
        <v>2134</v>
      </c>
      <c r="D1953" s="52">
        <v>3.2280000000000002</v>
      </c>
      <c r="E1953" s="53" t="s">
        <v>2920</v>
      </c>
      <c r="F1953" s="109">
        <f>FLOOR('update Rate'!O17/1000,0.01)</f>
        <v>31</v>
      </c>
      <c r="G1953" s="109">
        <f t="shared" si="70"/>
        <v>100.06</v>
      </c>
      <c r="H1953" s="121"/>
    </row>
    <row r="1954" spans="1:8" ht="34.5" customHeight="1">
      <c r="B1954" s="1563"/>
      <c r="C1954" s="752" t="s">
        <v>5455</v>
      </c>
      <c r="D1954" s="43">
        <v>11</v>
      </c>
      <c r="E1954" s="56" t="s">
        <v>2992</v>
      </c>
      <c r="F1954" s="63">
        <f>'update Rate'!O459</f>
        <v>613.32000000000005</v>
      </c>
      <c r="G1954" s="63">
        <f t="shared" si="70"/>
        <v>6746.52</v>
      </c>
      <c r="H1954" s="123">
        <f>SUM(G1951:G1954)</f>
        <v>8091.55</v>
      </c>
    </row>
    <row r="1955" spans="1:8" ht="18" customHeight="1">
      <c r="F1955" s="40" t="s">
        <v>1590</v>
      </c>
      <c r="G1955" s="113"/>
      <c r="H1955" s="63">
        <f>SUM(H1950:H1954)</f>
        <v>29881.55</v>
      </c>
    </row>
    <row r="1956" spans="1:8" ht="18" customHeight="1">
      <c r="B1956" s="1" t="s">
        <v>1592</v>
      </c>
      <c r="F1956" s="40" t="s">
        <v>1571</v>
      </c>
      <c r="G1956" s="113"/>
      <c r="H1956" s="99">
        <f>FLOOR(H1955*0.15,0.01)</f>
        <v>4482.2300000000005</v>
      </c>
    </row>
    <row r="1957" spans="1:8" ht="18" customHeight="1">
      <c r="A1957"/>
      <c r="B1957" s="140">
        <f>+H1957</f>
        <v>34363.78</v>
      </c>
      <c r="C1957" s="27" t="s">
        <v>3197</v>
      </c>
      <c r="D1957" s="99">
        <f>INT(B1957/B1958*100)/100</f>
        <v>3436.37</v>
      </c>
      <c r="E1957" s="1" t="s">
        <v>3198</v>
      </c>
      <c r="F1957" s="40" t="s">
        <v>1593</v>
      </c>
      <c r="G1957" s="113"/>
      <c r="H1957" s="99">
        <f>SUM(H1955:H1956)</f>
        <v>34363.78</v>
      </c>
    </row>
    <row r="1958" spans="1:8" ht="18" customHeight="1">
      <c r="B1958" s="117">
        <v>10</v>
      </c>
    </row>
    <row r="1959" spans="1:8" ht="18" customHeight="1">
      <c r="B1959" s="117"/>
    </row>
    <row r="1960" spans="1:8" ht="18" customHeight="1">
      <c r="A1960" s="262">
        <f>A1946+1</f>
        <v>136</v>
      </c>
      <c r="B1960" s="1588" t="s">
        <v>5452</v>
      </c>
      <c r="C1960" s="1567"/>
      <c r="D1960" s="1567"/>
      <c r="E1960" s="1567"/>
      <c r="F1960" s="1567"/>
      <c r="G1960" s="1567"/>
      <c r="H1960" s="1567"/>
    </row>
    <row r="1961" spans="1:8" ht="18" customHeight="1">
      <c r="A1961" s="15" t="s">
        <v>1665</v>
      </c>
      <c r="B1961" s="1601" t="s">
        <v>1479</v>
      </c>
      <c r="C1961" s="1568"/>
      <c r="D1961" s="1568"/>
      <c r="E1961" s="1568"/>
      <c r="F1961" s="1568"/>
      <c r="G1961" s="1568"/>
      <c r="H1961" s="1568"/>
    </row>
    <row r="1962" spans="1:8" ht="31.5">
      <c r="A1962" s="683" t="s">
        <v>3843</v>
      </c>
      <c r="B1962" s="68" t="s">
        <v>3156</v>
      </c>
      <c r="C1962" s="68" t="s">
        <v>3157</v>
      </c>
      <c r="D1962" s="68" t="s">
        <v>3158</v>
      </c>
      <c r="E1962" s="68" t="s">
        <v>3159</v>
      </c>
      <c r="F1962" s="68" t="s">
        <v>3160</v>
      </c>
      <c r="G1962" s="68" t="s">
        <v>3161</v>
      </c>
      <c r="H1962" s="68" t="s">
        <v>1586</v>
      </c>
    </row>
    <row r="1963" spans="1:8" ht="18" customHeight="1">
      <c r="B1963" s="1562" t="s">
        <v>1587</v>
      </c>
      <c r="C1963" s="58" t="s">
        <v>558</v>
      </c>
      <c r="D1963" s="41">
        <v>13</v>
      </c>
      <c r="E1963" s="55" t="s">
        <v>1589</v>
      </c>
      <c r="F1963" s="107">
        <f>mason</f>
        <v>1330</v>
      </c>
      <c r="G1963" s="107">
        <f t="shared" ref="G1963:G1968" si="71">FLOOR(D1963*F1963,0.01)</f>
        <v>17290</v>
      </c>
      <c r="H1963" s="108"/>
    </row>
    <row r="1964" spans="1:8" ht="18" customHeight="1">
      <c r="B1964" s="1563"/>
      <c r="C1964" s="56" t="s">
        <v>1530</v>
      </c>
      <c r="D1964" s="43">
        <v>4.5</v>
      </c>
      <c r="E1964" s="56" t="s">
        <v>1589</v>
      </c>
      <c r="F1964" s="63">
        <f>'update Rate'!O5</f>
        <v>1000</v>
      </c>
      <c r="G1964" s="63">
        <f t="shared" si="71"/>
        <v>4500</v>
      </c>
      <c r="H1964" s="121">
        <f>SUM(G1963+G1964)</f>
        <v>21790</v>
      </c>
    </row>
    <row r="1965" spans="1:8" ht="18" customHeight="1">
      <c r="B1965" s="1564" t="s">
        <v>2185</v>
      </c>
      <c r="C1965" s="55" t="s">
        <v>3111</v>
      </c>
      <c r="D1965" s="46">
        <v>5.6000000000000001E-2</v>
      </c>
      <c r="E1965" s="55" t="s">
        <v>750</v>
      </c>
      <c r="F1965" s="109">
        <f>'update Rate'!O16</f>
        <v>13030.999999999998</v>
      </c>
      <c r="G1965" s="109">
        <f t="shared" si="71"/>
        <v>729.73</v>
      </c>
      <c r="H1965" s="108"/>
    </row>
    <row r="1966" spans="1:8" ht="18" customHeight="1">
      <c r="B1966" s="1586"/>
      <c r="C1966" s="53" t="s">
        <v>747</v>
      </c>
      <c r="D1966" s="52">
        <v>0.152</v>
      </c>
      <c r="E1966" s="53" t="s">
        <v>2378</v>
      </c>
      <c r="F1966" s="109">
        <f>'update Rate'!O9</f>
        <v>3389.76</v>
      </c>
      <c r="G1966" s="109">
        <f t="shared" si="71"/>
        <v>515.24</v>
      </c>
      <c r="H1966" s="121"/>
    </row>
    <row r="1967" spans="1:8" ht="18" customHeight="1">
      <c r="B1967" s="1586"/>
      <c r="C1967" s="53" t="s">
        <v>2134</v>
      </c>
      <c r="D1967" s="52">
        <v>3.2280000000000002</v>
      </c>
      <c r="E1967" s="53" t="s">
        <v>2920</v>
      </c>
      <c r="F1967" s="109">
        <f>FLOOR('update Rate'!O17/1000,0.01)</f>
        <v>31</v>
      </c>
      <c r="G1967" s="109">
        <f t="shared" si="71"/>
        <v>100.06</v>
      </c>
      <c r="H1967" s="121"/>
    </row>
    <row r="1968" spans="1:8" ht="57.75" customHeight="1">
      <c r="B1968" s="1563"/>
      <c r="C1968" s="653" t="s">
        <v>5451</v>
      </c>
      <c r="D1968" s="43">
        <v>11</v>
      </c>
      <c r="E1968" s="56" t="s">
        <v>2992</v>
      </c>
      <c r="F1968" s="63">
        <f>'update Rate'!O460</f>
        <v>968.4</v>
      </c>
      <c r="G1968" s="63">
        <f t="shared" si="71"/>
        <v>10652.4</v>
      </c>
      <c r="H1968" s="123">
        <f>SUM(G1965:G1968)</f>
        <v>11997.43</v>
      </c>
    </row>
    <row r="1969" spans="1:8" ht="18" customHeight="1">
      <c r="F1969" s="40" t="s">
        <v>1590</v>
      </c>
      <c r="G1969" s="113"/>
      <c r="H1969" s="63">
        <f>SUM(H1964:H1968)</f>
        <v>33787.43</v>
      </c>
    </row>
    <row r="1970" spans="1:8" ht="18" customHeight="1">
      <c r="B1970" s="1" t="s">
        <v>1592</v>
      </c>
      <c r="F1970" s="40" t="s">
        <v>1571</v>
      </c>
      <c r="G1970" s="113"/>
      <c r="H1970" s="99">
        <f>FLOOR(H1969*0.15,0.01)</f>
        <v>5068.1099999999997</v>
      </c>
    </row>
    <row r="1971" spans="1:8" ht="18" customHeight="1">
      <c r="A1971"/>
      <c r="B1971" s="140">
        <f>+H1971</f>
        <v>38855.54</v>
      </c>
      <c r="C1971" s="27" t="s">
        <v>3197</v>
      </c>
      <c r="D1971" s="99">
        <f>INT(B1971/B1972*100)/100</f>
        <v>3885.55</v>
      </c>
      <c r="E1971" s="1" t="s">
        <v>3198</v>
      </c>
      <c r="F1971" s="40" t="s">
        <v>1593</v>
      </c>
      <c r="G1971" s="113"/>
      <c r="H1971" s="99">
        <f>SUM(H1969:H1970)</f>
        <v>38855.54</v>
      </c>
    </row>
    <row r="1972" spans="1:8" ht="18" customHeight="1">
      <c r="B1972" s="117">
        <v>10</v>
      </c>
    </row>
    <row r="1973" spans="1:8" ht="18" customHeight="1"/>
    <row r="1974" spans="1:8" ht="36" customHeight="1">
      <c r="A1974" s="262">
        <f>A1960+1</f>
        <v>137</v>
      </c>
      <c r="B1974" s="1590" t="s">
        <v>5457</v>
      </c>
      <c r="C1974" s="1591"/>
      <c r="D1974" s="1591"/>
      <c r="E1974" s="1591"/>
      <c r="F1974" s="1591"/>
      <c r="G1974" s="1591"/>
      <c r="H1974" s="1591"/>
    </row>
    <row r="1975" spans="1:8" ht="18" customHeight="1">
      <c r="A1975" s="15" t="s">
        <v>609</v>
      </c>
      <c r="B1975" s="1601" t="s">
        <v>1479</v>
      </c>
      <c r="C1975" s="1568"/>
      <c r="D1975" s="1568"/>
      <c r="E1975" s="1568"/>
      <c r="F1975" s="1568"/>
      <c r="G1975" s="1568"/>
      <c r="H1975" s="1568"/>
    </row>
    <row r="1976" spans="1:8" ht="31.5">
      <c r="A1976" s="683" t="s">
        <v>3843</v>
      </c>
      <c r="B1976" s="68" t="s">
        <v>3156</v>
      </c>
      <c r="C1976" s="68" t="s">
        <v>3157</v>
      </c>
      <c r="D1976" s="68" t="s">
        <v>3158</v>
      </c>
      <c r="E1976" s="68" t="s">
        <v>3159</v>
      </c>
      <c r="F1976" s="68" t="s">
        <v>3160</v>
      </c>
      <c r="G1976" s="68" t="s">
        <v>3161</v>
      </c>
      <c r="H1976" s="68" t="s">
        <v>1586</v>
      </c>
    </row>
    <row r="1977" spans="1:8" ht="17.25">
      <c r="B1977" s="1562" t="s">
        <v>1587</v>
      </c>
      <c r="C1977" s="58" t="s">
        <v>558</v>
      </c>
      <c r="D1977" s="41">
        <v>13</v>
      </c>
      <c r="E1977" s="55" t="s">
        <v>1589</v>
      </c>
      <c r="F1977" s="107">
        <f>mason</f>
        <v>1330</v>
      </c>
      <c r="G1977" s="107">
        <f t="shared" ref="G1977:G1982" si="72">FLOOR(D1977*F1977,0.01)</f>
        <v>17290</v>
      </c>
      <c r="H1977" s="108"/>
    </row>
    <row r="1978" spans="1:8" ht="17.25">
      <c r="B1978" s="1563"/>
      <c r="C1978" s="56" t="s">
        <v>1530</v>
      </c>
      <c r="D1978" s="43">
        <v>4.5</v>
      </c>
      <c r="E1978" s="56" t="s">
        <v>1589</v>
      </c>
      <c r="F1978" s="63">
        <f>'update Rate'!O5</f>
        <v>1000</v>
      </c>
      <c r="G1978" s="63">
        <f t="shared" si="72"/>
        <v>4500</v>
      </c>
      <c r="H1978" s="121">
        <f>SUM(G1977+G1978)</f>
        <v>21790</v>
      </c>
    </row>
    <row r="1979" spans="1:8" ht="17.25">
      <c r="B1979" s="1564" t="s">
        <v>2185</v>
      </c>
      <c r="C1979" s="55" t="s">
        <v>3111</v>
      </c>
      <c r="D1979" s="46">
        <v>5.6000000000000001E-2</v>
      </c>
      <c r="E1979" s="55" t="s">
        <v>750</v>
      </c>
      <c r="F1979" s="110">
        <f>'update Rate'!O16</f>
        <v>13030.999999999998</v>
      </c>
      <c r="G1979" s="110">
        <f t="shared" si="72"/>
        <v>729.73</v>
      </c>
      <c r="H1979" s="108"/>
    </row>
    <row r="1980" spans="1:8" ht="17.25">
      <c r="B1980" s="1586"/>
      <c r="C1980" s="53" t="s">
        <v>747</v>
      </c>
      <c r="D1980" s="52">
        <v>0.152</v>
      </c>
      <c r="E1980" s="53" t="s">
        <v>2378</v>
      </c>
      <c r="F1980" s="109">
        <f>'update Rate'!O9</f>
        <v>3389.76</v>
      </c>
      <c r="G1980" s="109">
        <f t="shared" si="72"/>
        <v>515.24</v>
      </c>
      <c r="H1980" s="121"/>
    </row>
    <row r="1981" spans="1:8" ht="18" customHeight="1">
      <c r="B1981" s="1586"/>
      <c r="C1981" s="53" t="s">
        <v>2134</v>
      </c>
      <c r="D1981" s="52">
        <v>3.2280000000000002</v>
      </c>
      <c r="E1981" s="53" t="s">
        <v>2920</v>
      </c>
      <c r="F1981" s="109">
        <f>FLOOR('update Rate'!O17/1000,0.01)</f>
        <v>31</v>
      </c>
      <c r="G1981" s="109">
        <f t="shared" si="72"/>
        <v>100.06</v>
      </c>
      <c r="H1981" s="121"/>
    </row>
    <row r="1982" spans="1:8" ht="27.75">
      <c r="B1982" s="1563"/>
      <c r="C1982" s="653" t="s">
        <v>5451</v>
      </c>
      <c r="D1982" s="43">
        <v>11</v>
      </c>
      <c r="E1982" s="56" t="s">
        <v>2992</v>
      </c>
      <c r="F1982" s="63">
        <f>'update Rate'!O136</f>
        <v>484.2</v>
      </c>
      <c r="G1982" s="63">
        <f t="shared" si="72"/>
        <v>5326.2</v>
      </c>
      <c r="H1982" s="123">
        <f>SUM(G1979:G1982)</f>
        <v>6671.23</v>
      </c>
    </row>
    <row r="1983" spans="1:8" ht="18" customHeight="1">
      <c r="F1983" s="40" t="s">
        <v>1590</v>
      </c>
      <c r="G1983" s="113"/>
      <c r="H1983" s="63">
        <f>SUM(H1978:H1982)</f>
        <v>28461.23</v>
      </c>
    </row>
    <row r="1984" spans="1:8" ht="18" customHeight="1">
      <c r="B1984" s="1" t="s">
        <v>1592</v>
      </c>
      <c r="F1984" s="40" t="s">
        <v>1571</v>
      </c>
      <c r="G1984" s="113"/>
      <c r="H1984" s="99">
        <f>FLOOR(H1983*0.15,0.01)</f>
        <v>4269.18</v>
      </c>
    </row>
    <row r="1985" spans="1:8" ht="18" customHeight="1">
      <c r="A1985"/>
      <c r="B1985" s="140">
        <f>+H1985</f>
        <v>32730.41</v>
      </c>
      <c r="C1985" s="27" t="s">
        <v>3197</v>
      </c>
      <c r="D1985" s="99">
        <f>INT(B1985/B1986*100)/100</f>
        <v>3273.04</v>
      </c>
      <c r="E1985" s="1" t="s">
        <v>3198</v>
      </c>
      <c r="F1985" s="40" t="s">
        <v>1593</v>
      </c>
      <c r="G1985" s="113"/>
      <c r="H1985" s="99">
        <f>SUM(H1983:H1984)</f>
        <v>32730.41</v>
      </c>
    </row>
    <row r="1986" spans="1:8">
      <c r="B1986" s="117">
        <v>10</v>
      </c>
    </row>
    <row r="1987" spans="1:8" ht="46.5" customHeight="1">
      <c r="A1987" s="262">
        <f>A1974+1</f>
        <v>138</v>
      </c>
      <c r="B1987" s="1590" t="s">
        <v>5459</v>
      </c>
      <c r="C1987" s="1591"/>
      <c r="D1987" s="1591"/>
      <c r="E1987" s="1591"/>
      <c r="F1987" s="1591"/>
      <c r="G1987" s="1591"/>
      <c r="H1987" s="1591"/>
    </row>
    <row r="1988" spans="1:8" ht="18" customHeight="1">
      <c r="A1988" s="15" t="s">
        <v>5475</v>
      </c>
      <c r="B1988" s="1601" t="s">
        <v>1479</v>
      </c>
      <c r="C1988" s="1568"/>
      <c r="D1988" s="1568"/>
      <c r="E1988" s="1568"/>
      <c r="F1988" s="1568"/>
      <c r="G1988" s="1568"/>
      <c r="H1988" s="1568"/>
    </row>
    <row r="1989" spans="1:8" ht="31.5">
      <c r="A1989" s="683" t="s">
        <v>3843</v>
      </c>
      <c r="B1989" s="68" t="s">
        <v>3156</v>
      </c>
      <c r="C1989" s="68" t="s">
        <v>3157</v>
      </c>
      <c r="D1989" s="68" t="s">
        <v>3158</v>
      </c>
      <c r="E1989" s="68" t="s">
        <v>3159</v>
      </c>
      <c r="F1989" s="68" t="s">
        <v>3160</v>
      </c>
      <c r="G1989" s="68" t="s">
        <v>3161</v>
      </c>
      <c r="H1989" s="68" t="s">
        <v>1586</v>
      </c>
    </row>
    <row r="1990" spans="1:8" ht="17.25">
      <c r="B1990" s="1562" t="s">
        <v>1587</v>
      </c>
      <c r="C1990" s="58" t="s">
        <v>558</v>
      </c>
      <c r="D1990" s="41">
        <v>13</v>
      </c>
      <c r="E1990" s="55" t="s">
        <v>1589</v>
      </c>
      <c r="F1990" s="107">
        <f>mason</f>
        <v>1330</v>
      </c>
      <c r="G1990" s="107">
        <f t="shared" ref="G1990:G1995" si="73">FLOOR(D1990*F1990,0.01)</f>
        <v>17290</v>
      </c>
      <c r="H1990" s="108"/>
    </row>
    <row r="1991" spans="1:8" ht="17.25">
      <c r="B1991" s="1563"/>
      <c r="C1991" s="56" t="s">
        <v>1530</v>
      </c>
      <c r="D1991" s="43">
        <v>4.5</v>
      </c>
      <c r="E1991" s="56" t="s">
        <v>1589</v>
      </c>
      <c r="F1991" s="63">
        <f>F1978</f>
        <v>1000</v>
      </c>
      <c r="G1991" s="63">
        <f t="shared" si="73"/>
        <v>4500</v>
      </c>
      <c r="H1991" s="121">
        <f>SUM(G1990+G1991)</f>
        <v>21790</v>
      </c>
    </row>
    <row r="1992" spans="1:8" ht="17.25">
      <c r="B1992" s="1564" t="s">
        <v>2185</v>
      </c>
      <c r="C1992" s="55" t="s">
        <v>3111</v>
      </c>
      <c r="D1992" s="46">
        <v>5.6000000000000001E-2</v>
      </c>
      <c r="E1992" s="55" t="s">
        <v>750</v>
      </c>
      <c r="F1992" s="110">
        <f>F1979</f>
        <v>13030.999999999998</v>
      </c>
      <c r="G1992" s="110">
        <f t="shared" si="73"/>
        <v>729.73</v>
      </c>
      <c r="H1992" s="108"/>
    </row>
    <row r="1993" spans="1:8" ht="17.25">
      <c r="B1993" s="1586"/>
      <c r="C1993" s="53" t="s">
        <v>747</v>
      </c>
      <c r="D1993" s="52">
        <v>0.152</v>
      </c>
      <c r="E1993" s="53" t="s">
        <v>2378</v>
      </c>
      <c r="F1993" s="109">
        <f>F1980</f>
        <v>3389.76</v>
      </c>
      <c r="G1993" s="109">
        <f t="shared" si="73"/>
        <v>515.24</v>
      </c>
      <c r="H1993" s="121"/>
    </row>
    <row r="1994" spans="1:8" ht="18" customHeight="1">
      <c r="B1994" s="1586"/>
      <c r="C1994" s="53" t="s">
        <v>2134</v>
      </c>
      <c r="D1994" s="52">
        <v>3.2280000000000002</v>
      </c>
      <c r="E1994" s="53" t="s">
        <v>2920</v>
      </c>
      <c r="F1994" s="109">
        <f>F1981</f>
        <v>31</v>
      </c>
      <c r="G1994" s="109">
        <f t="shared" si="73"/>
        <v>100.06</v>
      </c>
      <c r="H1994" s="121"/>
    </row>
    <row r="1995" spans="1:8" ht="39">
      <c r="B1995" s="1563"/>
      <c r="C1995" s="653" t="s">
        <v>5458</v>
      </c>
      <c r="D1995" s="43">
        <v>11</v>
      </c>
      <c r="E1995" s="56" t="s">
        <v>2992</v>
      </c>
      <c r="F1995" s="63">
        <f>'Material rate'!S747*10.76</f>
        <v>2055.16</v>
      </c>
      <c r="G1995" s="63">
        <f t="shared" si="73"/>
        <v>22606.760000000002</v>
      </c>
      <c r="H1995" s="123">
        <f>SUM(G1992:G1995)</f>
        <v>23951.79</v>
      </c>
    </row>
    <row r="1996" spans="1:8" ht="18" customHeight="1">
      <c r="F1996" s="40" t="s">
        <v>1590</v>
      </c>
      <c r="G1996" s="113"/>
      <c r="H1996" s="63">
        <f>SUM(H1991:H1995)</f>
        <v>45741.79</v>
      </c>
    </row>
    <row r="1997" spans="1:8" ht="18" customHeight="1">
      <c r="B1997" s="1" t="s">
        <v>1592</v>
      </c>
      <c r="F1997" s="40" t="s">
        <v>1571</v>
      </c>
      <c r="G1997" s="113"/>
      <c r="H1997" s="99">
        <f>FLOOR(H1996*0.15,0.01)</f>
        <v>6861.26</v>
      </c>
    </row>
    <row r="1998" spans="1:8" ht="18" customHeight="1">
      <c r="A1998"/>
      <c r="B1998" s="140">
        <f>+H1998</f>
        <v>52603.05</v>
      </c>
      <c r="C1998" s="27" t="s">
        <v>3197</v>
      </c>
      <c r="D1998" s="99">
        <f>INT(B1998/B1999*100)/100</f>
        <v>5260.3</v>
      </c>
      <c r="E1998" s="1" t="s">
        <v>3198</v>
      </c>
      <c r="F1998" s="40" t="s">
        <v>1593</v>
      </c>
      <c r="G1998" s="113"/>
      <c r="H1998" s="99">
        <f>SUM(H1996:H1997)</f>
        <v>52603.05</v>
      </c>
    </row>
    <row r="1999" spans="1:8">
      <c r="B1999" s="117">
        <v>10</v>
      </c>
    </row>
    <row r="2000" spans="1:8" ht="46.5" customHeight="1">
      <c r="A2000" s="262">
        <f>A1987+1</f>
        <v>139</v>
      </c>
      <c r="B2000" s="1590" t="s">
        <v>5462</v>
      </c>
      <c r="C2000" s="1591"/>
      <c r="D2000" s="1591"/>
      <c r="E2000" s="1591"/>
      <c r="F2000" s="1591"/>
      <c r="G2000" s="1591"/>
      <c r="H2000" s="1591"/>
    </row>
    <row r="2001" spans="1:8" ht="18" customHeight="1">
      <c r="A2001" s="15" t="s">
        <v>5476</v>
      </c>
      <c r="B2001" s="1601" t="s">
        <v>1479</v>
      </c>
      <c r="C2001" s="1568"/>
      <c r="D2001" s="1568"/>
      <c r="E2001" s="1568"/>
      <c r="F2001" s="1568"/>
      <c r="G2001" s="1568"/>
      <c r="H2001" s="1568"/>
    </row>
    <row r="2002" spans="1:8" ht="31.5">
      <c r="A2002" s="683" t="s">
        <v>3843</v>
      </c>
      <c r="B2002" s="68" t="s">
        <v>3156</v>
      </c>
      <c r="C2002" s="68" t="s">
        <v>3157</v>
      </c>
      <c r="D2002" s="68" t="s">
        <v>3158</v>
      </c>
      <c r="E2002" s="68" t="s">
        <v>3159</v>
      </c>
      <c r="F2002" s="68" t="s">
        <v>3160</v>
      </c>
      <c r="G2002" s="68" t="s">
        <v>3161</v>
      </c>
      <c r="H2002" s="68" t="s">
        <v>1586</v>
      </c>
    </row>
    <row r="2003" spans="1:8" ht="17.25">
      <c r="B2003" s="1562" t="s">
        <v>1587</v>
      </c>
      <c r="C2003" s="58" t="s">
        <v>558</v>
      </c>
      <c r="D2003" s="41">
        <v>13</v>
      </c>
      <c r="E2003" s="55" t="s">
        <v>1589</v>
      </c>
      <c r="F2003" s="107">
        <f>mason</f>
        <v>1330</v>
      </c>
      <c r="G2003" s="107">
        <f t="shared" ref="G2003:G2008" si="74">FLOOR(D2003*F2003,0.01)</f>
        <v>17290</v>
      </c>
      <c r="H2003" s="108"/>
    </row>
    <row r="2004" spans="1:8" ht="17.25">
      <c r="B2004" s="1563"/>
      <c r="C2004" s="56" t="s">
        <v>1530</v>
      </c>
      <c r="D2004" s="43">
        <v>4.5</v>
      </c>
      <c r="E2004" s="56" t="s">
        <v>1589</v>
      </c>
      <c r="F2004" s="63">
        <f>F1991</f>
        <v>1000</v>
      </c>
      <c r="G2004" s="63">
        <f t="shared" si="74"/>
        <v>4500</v>
      </c>
      <c r="H2004" s="121">
        <f>SUM(G2003+G2004)</f>
        <v>21790</v>
      </c>
    </row>
    <row r="2005" spans="1:8" ht="17.25">
      <c r="B2005" s="1564" t="s">
        <v>2185</v>
      </c>
      <c r="C2005" s="55" t="s">
        <v>3111</v>
      </c>
      <c r="D2005" s="46">
        <v>5.6000000000000001E-2</v>
      </c>
      <c r="E2005" s="55" t="s">
        <v>750</v>
      </c>
      <c r="F2005" s="110">
        <f>F1992</f>
        <v>13030.999999999998</v>
      </c>
      <c r="G2005" s="110">
        <f t="shared" si="74"/>
        <v>729.73</v>
      </c>
      <c r="H2005" s="108"/>
    </row>
    <row r="2006" spans="1:8" ht="17.25">
      <c r="B2006" s="1586"/>
      <c r="C2006" s="53" t="s">
        <v>747</v>
      </c>
      <c r="D2006" s="52">
        <v>0.152</v>
      </c>
      <c r="E2006" s="53" t="s">
        <v>2378</v>
      </c>
      <c r="F2006" s="109">
        <f>F1993</f>
        <v>3389.76</v>
      </c>
      <c r="G2006" s="109">
        <f t="shared" si="74"/>
        <v>515.24</v>
      </c>
      <c r="H2006" s="121"/>
    </row>
    <row r="2007" spans="1:8" ht="18" customHeight="1">
      <c r="B2007" s="1586"/>
      <c r="C2007" s="53" t="s">
        <v>2134</v>
      </c>
      <c r="D2007" s="52">
        <v>3.2280000000000002</v>
      </c>
      <c r="E2007" s="53" t="s">
        <v>2920</v>
      </c>
      <c r="F2007" s="109">
        <f>F1994</f>
        <v>31</v>
      </c>
      <c r="G2007" s="109">
        <f t="shared" si="74"/>
        <v>100.06</v>
      </c>
      <c r="H2007" s="121"/>
    </row>
    <row r="2008" spans="1:8" ht="39">
      <c r="B2008" s="1563"/>
      <c r="C2008" s="653" t="s">
        <v>5461</v>
      </c>
      <c r="D2008" s="43">
        <v>11</v>
      </c>
      <c r="E2008" s="56" t="s">
        <v>2992</v>
      </c>
      <c r="F2008" s="63">
        <f>'Material rate'!S749*10.76</f>
        <v>1667.8</v>
      </c>
      <c r="G2008" s="63">
        <f t="shared" si="74"/>
        <v>18345.8</v>
      </c>
      <c r="H2008" s="123">
        <f>SUM(G2005:G2008)</f>
        <v>19690.829999999998</v>
      </c>
    </row>
    <row r="2009" spans="1:8" ht="18" customHeight="1">
      <c r="F2009" s="40" t="s">
        <v>1590</v>
      </c>
      <c r="G2009" s="113"/>
      <c r="H2009" s="63">
        <f>SUM(H2004:H2008)</f>
        <v>41480.83</v>
      </c>
    </row>
    <row r="2010" spans="1:8" ht="18" customHeight="1">
      <c r="B2010" s="1" t="s">
        <v>1592</v>
      </c>
      <c r="F2010" s="40" t="s">
        <v>1571</v>
      </c>
      <c r="G2010" s="113"/>
      <c r="H2010" s="99">
        <f>FLOOR(H2009*0.15,0.01)</f>
        <v>6222.12</v>
      </c>
    </row>
    <row r="2011" spans="1:8" ht="18" customHeight="1">
      <c r="A2011"/>
      <c r="B2011" s="140">
        <f>+H2011</f>
        <v>47702.950000000004</v>
      </c>
      <c r="C2011" s="27" t="s">
        <v>3197</v>
      </c>
      <c r="D2011" s="99">
        <f>INT(B2011/B2012*100)/100</f>
        <v>4770.29</v>
      </c>
      <c r="E2011" s="1" t="s">
        <v>3198</v>
      </c>
      <c r="F2011" s="40" t="s">
        <v>1593</v>
      </c>
      <c r="G2011" s="113"/>
      <c r="H2011" s="99">
        <f>SUM(H2009:H2010)</f>
        <v>47702.950000000004</v>
      </c>
    </row>
    <row r="2012" spans="1:8">
      <c r="B2012" s="117">
        <v>10</v>
      </c>
    </row>
    <row r="2013" spans="1:8" ht="46.5" customHeight="1">
      <c r="A2013" s="262">
        <f>A2000+1</f>
        <v>140</v>
      </c>
      <c r="B2013" s="1590" t="s">
        <v>5468</v>
      </c>
      <c r="C2013" s="1591"/>
      <c r="D2013" s="1591"/>
      <c r="E2013" s="1591"/>
      <c r="F2013" s="1591"/>
      <c r="G2013" s="1591"/>
      <c r="H2013" s="1591"/>
    </row>
    <row r="2014" spans="1:8" ht="18" customHeight="1">
      <c r="A2014" s="15" t="s">
        <v>5477</v>
      </c>
      <c r="B2014" s="1601" t="s">
        <v>1479</v>
      </c>
      <c r="C2014" s="1568"/>
      <c r="D2014" s="1568"/>
      <c r="E2014" s="1568"/>
      <c r="F2014" s="1568"/>
      <c r="G2014" s="1568"/>
      <c r="H2014" s="1568"/>
    </row>
    <row r="2015" spans="1:8" ht="31.5">
      <c r="A2015" s="683" t="s">
        <v>3843</v>
      </c>
      <c r="B2015" s="68" t="s">
        <v>3156</v>
      </c>
      <c r="C2015" s="68" t="s">
        <v>3157</v>
      </c>
      <c r="D2015" s="68" t="s">
        <v>3158</v>
      </c>
      <c r="E2015" s="68" t="s">
        <v>3159</v>
      </c>
      <c r="F2015" s="68" t="s">
        <v>3160</v>
      </c>
      <c r="G2015" s="68" t="s">
        <v>3161</v>
      </c>
      <c r="H2015" s="68" t="s">
        <v>1586</v>
      </c>
    </row>
    <row r="2016" spans="1:8" ht="17.25">
      <c r="B2016" s="1562" t="s">
        <v>1587</v>
      </c>
      <c r="C2016" s="58" t="s">
        <v>558</v>
      </c>
      <c r="D2016" s="41">
        <v>13</v>
      </c>
      <c r="E2016" s="55" t="s">
        <v>1589</v>
      </c>
      <c r="F2016" s="107">
        <f>mason</f>
        <v>1330</v>
      </c>
      <c r="G2016" s="107">
        <f t="shared" ref="G2016:G2021" si="75">FLOOR(D2016*F2016,0.01)</f>
        <v>17290</v>
      </c>
      <c r="H2016" s="108"/>
    </row>
    <row r="2017" spans="1:8" ht="17.25">
      <c r="B2017" s="1563"/>
      <c r="C2017" s="56" t="s">
        <v>1530</v>
      </c>
      <c r="D2017" s="43">
        <v>4.5</v>
      </c>
      <c r="E2017" s="56" t="s">
        <v>1589</v>
      </c>
      <c r="F2017" s="63">
        <f>F2004</f>
        <v>1000</v>
      </c>
      <c r="G2017" s="63">
        <f t="shared" si="75"/>
        <v>4500</v>
      </c>
      <c r="H2017" s="121">
        <f>SUM(G2016+G2017)</f>
        <v>21790</v>
      </c>
    </row>
    <row r="2018" spans="1:8" ht="17.25">
      <c r="B2018" s="1564" t="s">
        <v>2185</v>
      </c>
      <c r="C2018" s="55" t="s">
        <v>3111</v>
      </c>
      <c r="D2018" s="46">
        <v>5.6000000000000001E-2</v>
      </c>
      <c r="E2018" s="55" t="s">
        <v>750</v>
      </c>
      <c r="F2018" s="110">
        <f>F2005</f>
        <v>13030.999999999998</v>
      </c>
      <c r="G2018" s="110">
        <f t="shared" si="75"/>
        <v>729.73</v>
      </c>
      <c r="H2018" s="108"/>
    </row>
    <row r="2019" spans="1:8" ht="17.25">
      <c r="B2019" s="1586"/>
      <c r="C2019" s="53" t="s">
        <v>747</v>
      </c>
      <c r="D2019" s="52">
        <v>0.152</v>
      </c>
      <c r="E2019" s="53" t="s">
        <v>2378</v>
      </c>
      <c r="F2019" s="109">
        <f>F2006</f>
        <v>3389.76</v>
      </c>
      <c r="G2019" s="109">
        <f t="shared" si="75"/>
        <v>515.24</v>
      </c>
      <c r="H2019" s="121"/>
    </row>
    <row r="2020" spans="1:8" ht="18" customHeight="1">
      <c r="B2020" s="1586"/>
      <c r="C2020" s="53" t="s">
        <v>2134</v>
      </c>
      <c r="D2020" s="52">
        <v>3.2280000000000002</v>
      </c>
      <c r="E2020" s="53" t="s">
        <v>2920</v>
      </c>
      <c r="F2020" s="109">
        <f>F2007</f>
        <v>31</v>
      </c>
      <c r="G2020" s="109">
        <f t="shared" si="75"/>
        <v>100.06</v>
      </c>
      <c r="H2020" s="121"/>
    </row>
    <row r="2021" spans="1:8" ht="17.25">
      <c r="B2021" s="1563"/>
      <c r="C2021" s="1201" t="s">
        <v>5467</v>
      </c>
      <c r="D2021" s="43">
        <v>11</v>
      </c>
      <c r="E2021" s="56" t="s">
        <v>2992</v>
      </c>
      <c r="F2021" s="63">
        <f>165*10.76</f>
        <v>1775.3999999999999</v>
      </c>
      <c r="G2021" s="63">
        <f t="shared" si="75"/>
        <v>19529.400000000001</v>
      </c>
      <c r="H2021" s="123">
        <f>SUM(G2018:G2021)</f>
        <v>20874.43</v>
      </c>
    </row>
    <row r="2022" spans="1:8" ht="18" customHeight="1">
      <c r="F2022" s="40" t="s">
        <v>1590</v>
      </c>
      <c r="G2022" s="113"/>
      <c r="H2022" s="63">
        <f>SUM(H2017:H2021)</f>
        <v>42664.43</v>
      </c>
    </row>
    <row r="2023" spans="1:8" ht="18" customHeight="1">
      <c r="B2023" s="1" t="s">
        <v>1592</v>
      </c>
      <c r="F2023" s="40" t="s">
        <v>1571</v>
      </c>
      <c r="G2023" s="113"/>
      <c r="H2023" s="99">
        <f>FLOOR(H2022*0.15,0.01)</f>
        <v>6399.66</v>
      </c>
    </row>
    <row r="2024" spans="1:8" ht="18" customHeight="1">
      <c r="A2024"/>
      <c r="B2024" s="140">
        <f>+H2024</f>
        <v>49064.09</v>
      </c>
      <c r="C2024" s="27" t="s">
        <v>3197</v>
      </c>
      <c r="D2024" s="99">
        <f>INT(B2024/B2025*100)/100</f>
        <v>4906.3999999999996</v>
      </c>
      <c r="E2024" s="1" t="s">
        <v>3198</v>
      </c>
      <c r="F2024" s="40" t="s">
        <v>1593</v>
      </c>
      <c r="G2024" s="113"/>
      <c r="H2024" s="99">
        <f>SUM(H2022:H2023)</f>
        <v>49064.09</v>
      </c>
    </row>
    <row r="2025" spans="1:8">
      <c r="B2025" s="117">
        <v>10</v>
      </c>
    </row>
    <row r="2026" spans="1:8" ht="46.5" customHeight="1">
      <c r="A2026" s="262">
        <f>A2013+1</f>
        <v>141</v>
      </c>
      <c r="B2026" s="1590" t="s">
        <v>5470</v>
      </c>
      <c r="C2026" s="1591"/>
      <c r="D2026" s="1591"/>
      <c r="E2026" s="1591"/>
      <c r="F2026" s="1591"/>
      <c r="G2026" s="1591"/>
      <c r="H2026" s="1591"/>
    </row>
    <row r="2027" spans="1:8" ht="18" customHeight="1">
      <c r="A2027" s="15" t="s">
        <v>5478</v>
      </c>
      <c r="B2027" s="1601" t="s">
        <v>1479</v>
      </c>
      <c r="C2027" s="1568"/>
      <c r="D2027" s="1568"/>
      <c r="E2027" s="1568"/>
      <c r="F2027" s="1568"/>
      <c r="G2027" s="1568"/>
      <c r="H2027" s="1568"/>
    </row>
    <row r="2028" spans="1:8" ht="31.5">
      <c r="A2028" s="683" t="s">
        <v>3843</v>
      </c>
      <c r="B2028" s="68" t="s">
        <v>3156</v>
      </c>
      <c r="C2028" s="68" t="s">
        <v>3157</v>
      </c>
      <c r="D2028" s="68" t="s">
        <v>3158</v>
      </c>
      <c r="E2028" s="68" t="s">
        <v>3159</v>
      </c>
      <c r="F2028" s="68" t="s">
        <v>3160</v>
      </c>
      <c r="G2028" s="68" t="s">
        <v>3161</v>
      </c>
      <c r="H2028" s="68" t="s">
        <v>1586</v>
      </c>
    </row>
    <row r="2029" spans="1:8" ht="17.25">
      <c r="B2029" s="1562" t="s">
        <v>1587</v>
      </c>
      <c r="C2029" s="58" t="s">
        <v>558</v>
      </c>
      <c r="D2029" s="41">
        <v>13</v>
      </c>
      <c r="E2029" s="55" t="s">
        <v>1589</v>
      </c>
      <c r="F2029" s="107">
        <f>mason</f>
        <v>1330</v>
      </c>
      <c r="G2029" s="107">
        <f t="shared" ref="G2029:G2034" si="76">FLOOR(D2029*F2029,0.01)</f>
        <v>17290</v>
      </c>
      <c r="H2029" s="108"/>
    </row>
    <row r="2030" spans="1:8" ht="17.25">
      <c r="B2030" s="1563"/>
      <c r="C2030" s="56" t="s">
        <v>1530</v>
      </c>
      <c r="D2030" s="43">
        <v>4.5</v>
      </c>
      <c r="E2030" s="56" t="s">
        <v>1589</v>
      </c>
      <c r="F2030" s="63">
        <f>F2017</f>
        <v>1000</v>
      </c>
      <c r="G2030" s="63">
        <f t="shared" si="76"/>
        <v>4500</v>
      </c>
      <c r="H2030" s="121">
        <f>SUM(G2029+G2030)</f>
        <v>21790</v>
      </c>
    </row>
    <row r="2031" spans="1:8" ht="17.25">
      <c r="B2031" s="1564" t="s">
        <v>2185</v>
      </c>
      <c r="C2031" s="55" t="s">
        <v>3111</v>
      </c>
      <c r="D2031" s="46">
        <v>5.6000000000000001E-2</v>
      </c>
      <c r="E2031" s="55" t="s">
        <v>750</v>
      </c>
      <c r="F2031" s="110">
        <f>F2018</f>
        <v>13030.999999999998</v>
      </c>
      <c r="G2031" s="110">
        <f t="shared" si="76"/>
        <v>729.73</v>
      </c>
      <c r="H2031" s="108"/>
    </row>
    <row r="2032" spans="1:8" ht="17.25">
      <c r="B2032" s="1586"/>
      <c r="C2032" s="53" t="s">
        <v>747</v>
      </c>
      <c r="D2032" s="52">
        <v>0.152</v>
      </c>
      <c r="E2032" s="53" t="s">
        <v>2378</v>
      </c>
      <c r="F2032" s="109">
        <f>F2019</f>
        <v>3389.76</v>
      </c>
      <c r="G2032" s="109">
        <f t="shared" si="76"/>
        <v>515.24</v>
      </c>
      <c r="H2032" s="121"/>
    </row>
    <row r="2033" spans="1:8" ht="18" customHeight="1">
      <c r="B2033" s="1586"/>
      <c r="C2033" s="53" t="s">
        <v>2134</v>
      </c>
      <c r="D2033" s="52">
        <v>3.2280000000000002</v>
      </c>
      <c r="E2033" s="53" t="s">
        <v>2920</v>
      </c>
      <c r="F2033" s="109">
        <f>F2020</f>
        <v>31</v>
      </c>
      <c r="G2033" s="109">
        <f t="shared" si="76"/>
        <v>100.06</v>
      </c>
      <c r="H2033" s="121"/>
    </row>
    <row r="2034" spans="1:8" ht="17.25">
      <c r="B2034" s="1563"/>
      <c r="C2034" s="1201" t="s">
        <v>5471</v>
      </c>
      <c r="D2034" s="43">
        <v>11</v>
      </c>
      <c r="E2034" s="56" t="s">
        <v>2992</v>
      </c>
      <c r="F2034" s="63">
        <f>144*10.76</f>
        <v>1549.44</v>
      </c>
      <c r="G2034" s="63">
        <f t="shared" si="76"/>
        <v>17043.84</v>
      </c>
      <c r="H2034" s="123">
        <f>SUM(G2031:G2034)</f>
        <v>18388.87</v>
      </c>
    </row>
    <row r="2035" spans="1:8" ht="18" customHeight="1">
      <c r="F2035" s="40" t="s">
        <v>1590</v>
      </c>
      <c r="G2035" s="113"/>
      <c r="H2035" s="63">
        <f>SUM(H2030:H2034)</f>
        <v>40178.869999999995</v>
      </c>
    </row>
    <row r="2036" spans="1:8" ht="18" customHeight="1">
      <c r="B2036" s="1" t="s">
        <v>1592</v>
      </c>
      <c r="F2036" s="40" t="s">
        <v>1571</v>
      </c>
      <c r="G2036" s="113"/>
      <c r="H2036" s="99">
        <f>FLOOR(H2035*0.15,0.01)</f>
        <v>6026.83</v>
      </c>
    </row>
    <row r="2037" spans="1:8" ht="18" customHeight="1">
      <c r="A2037"/>
      <c r="B2037" s="140">
        <f>+H2037</f>
        <v>46205.7</v>
      </c>
      <c r="C2037" s="27" t="s">
        <v>3197</v>
      </c>
      <c r="D2037" s="99">
        <f>INT(B2037/B2038*100)/100</f>
        <v>4620.57</v>
      </c>
      <c r="E2037" s="1" t="s">
        <v>3198</v>
      </c>
      <c r="F2037" s="40" t="s">
        <v>1593</v>
      </c>
      <c r="G2037" s="113"/>
      <c r="H2037" s="99">
        <f>SUM(H2035:H2036)</f>
        <v>46205.7</v>
      </c>
    </row>
    <row r="2038" spans="1:8">
      <c r="B2038" s="117">
        <v>10</v>
      </c>
    </row>
    <row r="2039" spans="1:8" ht="46.5" customHeight="1">
      <c r="A2039" s="262">
        <f>A2026+1</f>
        <v>142</v>
      </c>
      <c r="B2039" s="1590" t="s">
        <v>5473</v>
      </c>
      <c r="C2039" s="1591"/>
      <c r="D2039" s="1591"/>
      <c r="E2039" s="1591"/>
      <c r="F2039" s="1591"/>
      <c r="G2039" s="1591"/>
      <c r="H2039" s="1591"/>
    </row>
    <row r="2040" spans="1:8" ht="18" customHeight="1">
      <c r="A2040" s="15" t="s">
        <v>5480</v>
      </c>
      <c r="B2040" s="1601" t="s">
        <v>1479</v>
      </c>
      <c r="C2040" s="1568"/>
      <c r="D2040" s="1568"/>
      <c r="E2040" s="1568"/>
      <c r="F2040" s="1568"/>
      <c r="G2040" s="1568"/>
      <c r="H2040" s="1568"/>
    </row>
    <row r="2041" spans="1:8" ht="31.5">
      <c r="A2041" s="683" t="s">
        <v>3843</v>
      </c>
      <c r="B2041" s="68" t="s">
        <v>3156</v>
      </c>
      <c r="C2041" s="68" t="s">
        <v>3157</v>
      </c>
      <c r="D2041" s="68" t="s">
        <v>3158</v>
      </c>
      <c r="E2041" s="68" t="s">
        <v>3159</v>
      </c>
      <c r="F2041" s="68" t="s">
        <v>3160</v>
      </c>
      <c r="G2041" s="68" t="s">
        <v>3161</v>
      </c>
      <c r="H2041" s="68" t="s">
        <v>1586</v>
      </c>
    </row>
    <row r="2042" spans="1:8" ht="17.25">
      <c r="B2042" s="1562" t="s">
        <v>1587</v>
      </c>
      <c r="C2042" s="58" t="s">
        <v>558</v>
      </c>
      <c r="D2042" s="41">
        <v>13</v>
      </c>
      <c r="E2042" s="55" t="s">
        <v>1589</v>
      </c>
      <c r="F2042" s="107">
        <f>mason</f>
        <v>1330</v>
      </c>
      <c r="G2042" s="107">
        <f t="shared" ref="G2042:G2047" si="77">FLOOR(D2042*F2042,0.01)</f>
        <v>17290</v>
      </c>
      <c r="H2042" s="108"/>
    </row>
    <row r="2043" spans="1:8" ht="17.25">
      <c r="B2043" s="1563"/>
      <c r="C2043" s="56" t="s">
        <v>1530</v>
      </c>
      <c r="D2043" s="43">
        <v>4.5</v>
      </c>
      <c r="E2043" s="56" t="s">
        <v>1589</v>
      </c>
      <c r="F2043" s="63">
        <f>F2030</f>
        <v>1000</v>
      </c>
      <c r="G2043" s="63">
        <f t="shared" si="77"/>
        <v>4500</v>
      </c>
      <c r="H2043" s="121">
        <f>SUM(G2042+G2043)</f>
        <v>21790</v>
      </c>
    </row>
    <row r="2044" spans="1:8" ht="17.25">
      <c r="B2044" s="1564" t="s">
        <v>2185</v>
      </c>
      <c r="C2044" s="55" t="s">
        <v>3111</v>
      </c>
      <c r="D2044" s="46">
        <v>5.6000000000000001E-2</v>
      </c>
      <c r="E2044" s="55" t="s">
        <v>750</v>
      </c>
      <c r="F2044" s="110">
        <f>F2031</f>
        <v>13030.999999999998</v>
      </c>
      <c r="G2044" s="110">
        <f t="shared" si="77"/>
        <v>729.73</v>
      </c>
      <c r="H2044" s="108"/>
    </row>
    <row r="2045" spans="1:8" ht="17.25">
      <c r="B2045" s="1586"/>
      <c r="C2045" s="53" t="s">
        <v>747</v>
      </c>
      <c r="D2045" s="52">
        <v>0.152</v>
      </c>
      <c r="E2045" s="53" t="s">
        <v>2378</v>
      </c>
      <c r="F2045" s="109">
        <f>F2032</f>
        <v>3389.76</v>
      </c>
      <c r="G2045" s="109">
        <f t="shared" si="77"/>
        <v>515.24</v>
      </c>
      <c r="H2045" s="121"/>
    </row>
    <row r="2046" spans="1:8" ht="18" customHeight="1">
      <c r="B2046" s="1586"/>
      <c r="C2046" s="53" t="s">
        <v>2134</v>
      </c>
      <c r="D2046" s="52">
        <v>3.2280000000000002</v>
      </c>
      <c r="E2046" s="53" t="s">
        <v>2920</v>
      </c>
      <c r="F2046" s="109">
        <f>F2033</f>
        <v>31</v>
      </c>
      <c r="G2046" s="109">
        <f t="shared" si="77"/>
        <v>100.06</v>
      </c>
      <c r="H2046" s="121"/>
    </row>
    <row r="2047" spans="1:8" ht="24">
      <c r="B2047" s="1563"/>
      <c r="C2047" s="1201" t="s">
        <v>5474</v>
      </c>
      <c r="D2047" s="43">
        <v>11</v>
      </c>
      <c r="E2047" s="56" t="s">
        <v>2992</v>
      </c>
      <c r="F2047" s="63">
        <f>'Material rate'!S753*10.76</f>
        <v>1140.56</v>
      </c>
      <c r="G2047" s="63">
        <f t="shared" si="77"/>
        <v>12546.16</v>
      </c>
      <c r="H2047" s="123">
        <f>SUM(G2044:G2047)</f>
        <v>13891.19</v>
      </c>
    </row>
    <row r="2048" spans="1:8" ht="18" customHeight="1">
      <c r="F2048" s="40" t="s">
        <v>1590</v>
      </c>
      <c r="G2048" s="113"/>
      <c r="H2048" s="63">
        <f>SUM(H2043:H2047)</f>
        <v>35681.19</v>
      </c>
    </row>
    <row r="2049" spans="1:8" ht="18" customHeight="1">
      <c r="B2049" s="1" t="s">
        <v>1592</v>
      </c>
      <c r="F2049" s="40" t="s">
        <v>1571</v>
      </c>
      <c r="G2049" s="113"/>
      <c r="H2049" s="99">
        <f>FLOOR(H2048*0.15,0.01)</f>
        <v>5352.17</v>
      </c>
    </row>
    <row r="2050" spans="1:8" ht="18" customHeight="1">
      <c r="A2050"/>
      <c r="B2050" s="140">
        <f>+H2050</f>
        <v>41033.360000000001</v>
      </c>
      <c r="C2050" s="27" t="s">
        <v>3197</v>
      </c>
      <c r="D2050" s="99">
        <f>INT(B2050/B2051*100)/100</f>
        <v>4103.33</v>
      </c>
      <c r="E2050" s="1" t="s">
        <v>3198</v>
      </c>
      <c r="F2050" s="40" t="s">
        <v>1593</v>
      </c>
      <c r="G2050" s="113"/>
      <c r="H2050" s="99">
        <f>SUM(H2048:H2049)</f>
        <v>41033.360000000001</v>
      </c>
    </row>
    <row r="2051" spans="1:8">
      <c r="B2051" s="117">
        <v>10</v>
      </c>
    </row>
    <row r="2052" spans="1:8" ht="46.5" customHeight="1">
      <c r="A2052" s="262">
        <f>A2039+1</f>
        <v>143</v>
      </c>
      <c r="B2052" s="1590" t="s">
        <v>5479</v>
      </c>
      <c r="C2052" s="1591"/>
      <c r="D2052" s="1591"/>
      <c r="E2052" s="1591"/>
      <c r="F2052" s="1591"/>
      <c r="G2052" s="1591"/>
      <c r="H2052" s="1591"/>
    </row>
    <row r="2053" spans="1:8" ht="18" customHeight="1">
      <c r="A2053" s="15" t="s">
        <v>5483</v>
      </c>
      <c r="B2053" s="1601" t="s">
        <v>1479</v>
      </c>
      <c r="C2053" s="1568"/>
      <c r="D2053" s="1568"/>
      <c r="E2053" s="1568"/>
      <c r="F2053" s="1568"/>
      <c r="G2053" s="1568"/>
      <c r="H2053" s="1568"/>
    </row>
    <row r="2054" spans="1:8" ht="31.5">
      <c r="A2054" s="683" t="s">
        <v>3843</v>
      </c>
      <c r="B2054" s="68" t="s">
        <v>3156</v>
      </c>
      <c r="C2054" s="68" t="s">
        <v>3157</v>
      </c>
      <c r="D2054" s="68" t="s">
        <v>3158</v>
      </c>
      <c r="E2054" s="68" t="s">
        <v>3159</v>
      </c>
      <c r="F2054" s="68" t="s">
        <v>3160</v>
      </c>
      <c r="G2054" s="68" t="s">
        <v>3161</v>
      </c>
      <c r="H2054" s="68" t="s">
        <v>1586</v>
      </c>
    </row>
    <row r="2055" spans="1:8" ht="17.25">
      <c r="B2055" s="1562" t="s">
        <v>1587</v>
      </c>
      <c r="C2055" s="58" t="s">
        <v>558</v>
      </c>
      <c r="D2055" s="41">
        <v>13</v>
      </c>
      <c r="E2055" s="55" t="s">
        <v>1589</v>
      </c>
      <c r="F2055" s="107">
        <f>mason</f>
        <v>1330</v>
      </c>
      <c r="G2055" s="107">
        <f t="shared" ref="G2055:G2060" si="78">FLOOR(D2055*F2055,0.01)</f>
        <v>17290</v>
      </c>
      <c r="H2055" s="108"/>
    </row>
    <row r="2056" spans="1:8" ht="17.25">
      <c r="B2056" s="1563"/>
      <c r="C2056" s="56" t="s">
        <v>1530</v>
      </c>
      <c r="D2056" s="43">
        <v>4.5</v>
      </c>
      <c r="E2056" s="56" t="s">
        <v>1589</v>
      </c>
      <c r="F2056" s="63">
        <f>F2043</f>
        <v>1000</v>
      </c>
      <c r="G2056" s="63">
        <f t="shared" si="78"/>
        <v>4500</v>
      </c>
      <c r="H2056" s="121">
        <f>SUM(G2055+G2056)</f>
        <v>21790</v>
      </c>
    </row>
    <row r="2057" spans="1:8" ht="17.25">
      <c r="B2057" s="1564" t="s">
        <v>2185</v>
      </c>
      <c r="C2057" s="55" t="s">
        <v>3111</v>
      </c>
      <c r="D2057" s="46">
        <v>5.6000000000000001E-2</v>
      </c>
      <c r="E2057" s="55" t="s">
        <v>750</v>
      </c>
      <c r="F2057" s="110">
        <f>F2044</f>
        <v>13030.999999999998</v>
      </c>
      <c r="G2057" s="110">
        <f t="shared" si="78"/>
        <v>729.73</v>
      </c>
      <c r="H2057" s="108"/>
    </row>
    <row r="2058" spans="1:8" ht="17.25">
      <c r="B2058" s="1586"/>
      <c r="C2058" s="53" t="s">
        <v>747</v>
      </c>
      <c r="D2058" s="52">
        <v>0.152</v>
      </c>
      <c r="E2058" s="53" t="s">
        <v>2378</v>
      </c>
      <c r="F2058" s="109">
        <f>F2045</f>
        <v>3389.76</v>
      </c>
      <c r="G2058" s="109">
        <f t="shared" si="78"/>
        <v>515.24</v>
      </c>
      <c r="H2058" s="121"/>
    </row>
    <row r="2059" spans="1:8" ht="18" customHeight="1">
      <c r="B2059" s="1586"/>
      <c r="C2059" s="53" t="s">
        <v>2134</v>
      </c>
      <c r="D2059" s="52">
        <v>3.2280000000000002</v>
      </c>
      <c r="E2059" s="53" t="s">
        <v>2920</v>
      </c>
      <c r="F2059" s="109">
        <f>F2046</f>
        <v>31</v>
      </c>
      <c r="G2059" s="109">
        <f t="shared" si="78"/>
        <v>100.06</v>
      </c>
      <c r="H2059" s="121"/>
    </row>
    <row r="2060" spans="1:8" ht="24">
      <c r="B2060" s="1563"/>
      <c r="C2060" s="1201" t="s">
        <v>5474</v>
      </c>
      <c r="D2060" s="43">
        <v>11</v>
      </c>
      <c r="E2060" s="56" t="s">
        <v>2992</v>
      </c>
      <c r="F2060" s="63">
        <f>'Material rate'!S754*10.76</f>
        <v>1269.68</v>
      </c>
      <c r="G2060" s="63">
        <f t="shared" si="78"/>
        <v>13966.48</v>
      </c>
      <c r="H2060" s="123">
        <f>SUM(G2057:G2060)</f>
        <v>15311.51</v>
      </c>
    </row>
    <row r="2061" spans="1:8" ht="18" customHeight="1">
      <c r="F2061" s="40" t="s">
        <v>1590</v>
      </c>
      <c r="G2061" s="113"/>
      <c r="H2061" s="63">
        <f>SUM(H2056:H2060)</f>
        <v>37101.51</v>
      </c>
    </row>
    <row r="2062" spans="1:8" ht="18" customHeight="1">
      <c r="B2062" s="1" t="s">
        <v>1592</v>
      </c>
      <c r="F2062" s="40" t="s">
        <v>1571</v>
      </c>
      <c r="G2062" s="113"/>
      <c r="H2062" s="99">
        <f>FLOOR(H2061*0.15,0.01)</f>
        <v>5565.22</v>
      </c>
    </row>
    <row r="2063" spans="1:8" ht="18" customHeight="1">
      <c r="A2063"/>
      <c r="B2063" s="140">
        <f>+H2063</f>
        <v>42666.73</v>
      </c>
      <c r="C2063" s="27" t="s">
        <v>3197</v>
      </c>
      <c r="D2063" s="99">
        <f>INT(B2063/B2064*100)/100</f>
        <v>4266.67</v>
      </c>
      <c r="E2063" s="1" t="s">
        <v>3198</v>
      </c>
      <c r="F2063" s="40" t="s">
        <v>1593</v>
      </c>
      <c r="G2063" s="113"/>
      <c r="H2063" s="99">
        <f>SUM(H2061:H2062)</f>
        <v>42666.73</v>
      </c>
    </row>
    <row r="2064" spans="1:8">
      <c r="B2064" s="117">
        <v>10</v>
      </c>
    </row>
    <row r="2065" spans="1:8" ht="46.5" customHeight="1">
      <c r="A2065" s="262">
        <f>A2052+1</f>
        <v>144</v>
      </c>
      <c r="B2065" s="1590" t="s">
        <v>5485</v>
      </c>
      <c r="C2065" s="1591"/>
      <c r="D2065" s="1591"/>
      <c r="E2065" s="1591"/>
      <c r="F2065" s="1591"/>
      <c r="G2065" s="1591"/>
      <c r="H2065" s="1591"/>
    </row>
    <row r="2066" spans="1:8" ht="18" customHeight="1">
      <c r="A2066" s="15" t="s">
        <v>5484</v>
      </c>
      <c r="B2066" s="1601" t="s">
        <v>1479</v>
      </c>
      <c r="C2066" s="1568"/>
      <c r="D2066" s="1568"/>
      <c r="E2066" s="1568"/>
      <c r="F2066" s="1568"/>
      <c r="G2066" s="1568"/>
      <c r="H2066" s="1568"/>
    </row>
    <row r="2067" spans="1:8" ht="31.5">
      <c r="A2067" s="683" t="s">
        <v>3843</v>
      </c>
      <c r="B2067" s="68" t="s">
        <v>3156</v>
      </c>
      <c r="C2067" s="68" t="s">
        <v>3157</v>
      </c>
      <c r="D2067" s="68" t="s">
        <v>3158</v>
      </c>
      <c r="E2067" s="68" t="s">
        <v>3159</v>
      </c>
      <c r="F2067" s="68" t="s">
        <v>3160</v>
      </c>
      <c r="G2067" s="68" t="s">
        <v>3161</v>
      </c>
      <c r="H2067" s="68" t="s">
        <v>1586</v>
      </c>
    </row>
    <row r="2068" spans="1:8" ht="17.25">
      <c r="B2068" s="1562" t="s">
        <v>1587</v>
      </c>
      <c r="C2068" s="58" t="s">
        <v>558</v>
      </c>
      <c r="D2068" s="41">
        <v>13</v>
      </c>
      <c r="E2068" s="55" t="s">
        <v>1589</v>
      </c>
      <c r="F2068" s="107">
        <f>mason</f>
        <v>1330</v>
      </c>
      <c r="G2068" s="107">
        <f t="shared" ref="G2068:G2073" si="79">FLOOR(D2068*F2068,0.01)</f>
        <v>17290</v>
      </c>
      <c r="H2068" s="108"/>
    </row>
    <row r="2069" spans="1:8" ht="17.25">
      <c r="B2069" s="1563"/>
      <c r="C2069" s="56" t="s">
        <v>1530</v>
      </c>
      <c r="D2069" s="43">
        <v>4.5</v>
      </c>
      <c r="E2069" s="56" t="s">
        <v>1589</v>
      </c>
      <c r="F2069" s="63">
        <f>F2056</f>
        <v>1000</v>
      </c>
      <c r="G2069" s="63">
        <f t="shared" si="79"/>
        <v>4500</v>
      </c>
      <c r="H2069" s="121">
        <f>SUM(G2068+G2069)</f>
        <v>21790</v>
      </c>
    </row>
    <row r="2070" spans="1:8" ht="17.25">
      <c r="B2070" s="1564" t="s">
        <v>2185</v>
      </c>
      <c r="C2070" s="55" t="s">
        <v>3111</v>
      </c>
      <c r="D2070" s="46">
        <v>5.6000000000000001E-2</v>
      </c>
      <c r="E2070" s="55" t="s">
        <v>750</v>
      </c>
      <c r="F2070" s="110">
        <f>F2057</f>
        <v>13030.999999999998</v>
      </c>
      <c r="G2070" s="110">
        <f t="shared" si="79"/>
        <v>729.73</v>
      </c>
      <c r="H2070" s="108"/>
    </row>
    <row r="2071" spans="1:8" ht="17.25">
      <c r="B2071" s="1586"/>
      <c r="C2071" s="53" t="s">
        <v>747</v>
      </c>
      <c r="D2071" s="52">
        <v>0.152</v>
      </c>
      <c r="E2071" s="53" t="s">
        <v>2378</v>
      </c>
      <c r="F2071" s="109">
        <f>F2058</f>
        <v>3389.76</v>
      </c>
      <c r="G2071" s="109">
        <f t="shared" si="79"/>
        <v>515.24</v>
      </c>
      <c r="H2071" s="121"/>
    </row>
    <row r="2072" spans="1:8" ht="18" customHeight="1">
      <c r="B2072" s="1586"/>
      <c r="C2072" s="53" t="s">
        <v>2134</v>
      </c>
      <c r="D2072" s="52">
        <v>3.2280000000000002</v>
      </c>
      <c r="E2072" s="53" t="s">
        <v>2920</v>
      </c>
      <c r="F2072" s="109">
        <f>F2059</f>
        <v>31</v>
      </c>
      <c r="G2072" s="109">
        <f t="shared" si="79"/>
        <v>100.06</v>
      </c>
      <c r="H2072" s="121"/>
    </row>
    <row r="2073" spans="1:8" ht="17.25">
      <c r="B2073" s="1563"/>
      <c r="C2073" s="1201" t="s">
        <v>5487</v>
      </c>
      <c r="D2073" s="43">
        <v>11</v>
      </c>
      <c r="E2073" s="56" t="s">
        <v>2992</v>
      </c>
      <c r="F2073" s="63">
        <f>'Material rate'!S759*10.76</f>
        <v>1366.52</v>
      </c>
      <c r="G2073" s="63">
        <f t="shared" si="79"/>
        <v>15031.720000000001</v>
      </c>
      <c r="H2073" s="123">
        <f>SUM(G2070:G2073)</f>
        <v>16376.750000000002</v>
      </c>
    </row>
    <row r="2074" spans="1:8" ht="18" customHeight="1">
      <c r="F2074" s="40" t="s">
        <v>1590</v>
      </c>
      <c r="G2074" s="113"/>
      <c r="H2074" s="63">
        <f>SUM(H2069:H2073)</f>
        <v>38166.75</v>
      </c>
    </row>
    <row r="2075" spans="1:8" ht="18" customHeight="1">
      <c r="B2075" s="1" t="s">
        <v>1592</v>
      </c>
      <c r="F2075" s="40" t="s">
        <v>1571</v>
      </c>
      <c r="G2075" s="113"/>
      <c r="H2075" s="99">
        <f>FLOOR(H2074*0.15,0.01)</f>
        <v>5725.01</v>
      </c>
    </row>
    <row r="2076" spans="1:8" ht="18" customHeight="1">
      <c r="A2076"/>
      <c r="B2076" s="140">
        <f>+H2076</f>
        <v>43891.76</v>
      </c>
      <c r="C2076" s="27" t="s">
        <v>3197</v>
      </c>
      <c r="D2076" s="99">
        <f>INT(B2076/B2077*100)/100</f>
        <v>4389.17</v>
      </c>
      <c r="E2076" s="1" t="s">
        <v>3198</v>
      </c>
      <c r="F2076" s="40" t="s">
        <v>1593</v>
      </c>
      <c r="G2076" s="113"/>
      <c r="H2076" s="99">
        <f>SUM(H2074:H2075)</f>
        <v>43891.76</v>
      </c>
    </row>
    <row r="2077" spans="1:8">
      <c r="B2077" s="117">
        <v>10</v>
      </c>
    </row>
    <row r="2078" spans="1:8" ht="19.5">
      <c r="A2078" s="31"/>
      <c r="B2078" s="1567" t="s">
        <v>3629</v>
      </c>
      <c r="C2078" s="1567"/>
      <c r="D2078" s="1567"/>
      <c r="E2078" s="1567"/>
      <c r="F2078" s="1567"/>
      <c r="G2078" s="1567"/>
      <c r="H2078" s="1567"/>
    </row>
    <row r="2079" spans="1:8" ht="19.5">
      <c r="A2079" s="262">
        <f>A2065+1</f>
        <v>145</v>
      </c>
      <c r="B2079" s="1588" t="s">
        <v>1668</v>
      </c>
      <c r="C2079" s="1567"/>
      <c r="D2079" s="1567"/>
      <c r="E2079" s="1567"/>
      <c r="F2079" s="1567"/>
      <c r="G2079" s="1567"/>
      <c r="H2079" s="1567"/>
    </row>
    <row r="2080" spans="1:8">
      <c r="A2080" s="15" t="s">
        <v>1667</v>
      </c>
      <c r="B2080" s="1601" t="s">
        <v>1479</v>
      </c>
      <c r="C2080" s="1568"/>
      <c r="D2080" s="1568"/>
      <c r="E2080" s="1568"/>
      <c r="F2080" s="1568"/>
      <c r="G2080" s="1568"/>
      <c r="H2080" s="1568"/>
    </row>
    <row r="2081" spans="1:8" ht="31.5">
      <c r="A2081" s="683" t="s">
        <v>3844</v>
      </c>
      <c r="B2081" s="68" t="s">
        <v>3156</v>
      </c>
      <c r="C2081" s="68" t="s">
        <v>3157</v>
      </c>
      <c r="D2081" s="68" t="s">
        <v>3158</v>
      </c>
      <c r="E2081" s="68" t="s">
        <v>3159</v>
      </c>
      <c r="F2081" s="68" t="s">
        <v>3160</v>
      </c>
      <c r="G2081" s="68" t="s">
        <v>3161</v>
      </c>
      <c r="H2081" s="68" t="s">
        <v>1586</v>
      </c>
    </row>
    <row r="2082" spans="1:8" ht="17.25">
      <c r="B2082" s="1562" t="s">
        <v>1587</v>
      </c>
      <c r="C2082" s="58" t="s">
        <v>558</v>
      </c>
      <c r="D2082" s="41">
        <v>2</v>
      </c>
      <c r="E2082" s="55" t="s">
        <v>1589</v>
      </c>
      <c r="F2082" s="107">
        <f>'update Rate'!O6</f>
        <v>1330</v>
      </c>
      <c r="G2082" s="107">
        <f>FLOOR(D2082*F2082,0.01)</f>
        <v>2660</v>
      </c>
      <c r="H2082" s="108"/>
    </row>
    <row r="2083" spans="1:8" ht="17.25">
      <c r="B2083" s="1563"/>
      <c r="C2083" s="56" t="s">
        <v>1530</v>
      </c>
      <c r="D2083" s="43">
        <v>4.5</v>
      </c>
      <c r="E2083" s="56" t="s">
        <v>1589</v>
      </c>
      <c r="F2083" s="63">
        <f>'update Rate'!O5</f>
        <v>1000</v>
      </c>
      <c r="G2083" s="63">
        <f>FLOOR(D2083*F2083,0.01)</f>
        <v>4500</v>
      </c>
      <c r="H2083" s="121">
        <f>SUM(G2082+G2083)</f>
        <v>7160</v>
      </c>
    </row>
    <row r="2084" spans="1:8" ht="18" customHeight="1">
      <c r="B2084" s="1564" t="s">
        <v>2185</v>
      </c>
      <c r="C2084" s="55" t="s">
        <v>1396</v>
      </c>
      <c r="D2084" s="46">
        <v>6.3E-2</v>
      </c>
      <c r="E2084" s="55" t="s">
        <v>750</v>
      </c>
      <c r="F2084" s="109">
        <f>'update Rate'!O16</f>
        <v>13030.999999999998</v>
      </c>
      <c r="G2084" s="109">
        <f>FLOOR(D2084*F2084,0.01)</f>
        <v>820.95</v>
      </c>
      <c r="H2084" s="84"/>
    </row>
    <row r="2085" spans="1:8" ht="18" customHeight="1">
      <c r="B2085" s="1586"/>
      <c r="C2085" s="53" t="s">
        <v>747</v>
      </c>
      <c r="D2085" s="52">
        <v>0.17100000000000001</v>
      </c>
      <c r="E2085" s="53" t="s">
        <v>2378</v>
      </c>
      <c r="F2085" s="109">
        <f>'update Rate'!O9</f>
        <v>3389.76</v>
      </c>
      <c r="G2085" s="109">
        <f>FLOOR(D2085*F2085,0.01)</f>
        <v>579.64</v>
      </c>
      <c r="H2085" s="86"/>
    </row>
    <row r="2086" spans="1:8" ht="18" customHeight="1">
      <c r="B2086" s="1563"/>
      <c r="C2086" s="56" t="s">
        <v>1669</v>
      </c>
      <c r="D2086" s="43">
        <v>11</v>
      </c>
      <c r="E2086" s="56" t="s">
        <v>2992</v>
      </c>
      <c r="F2086" s="63">
        <f>'update Rate'!O25</f>
        <v>1269.68</v>
      </c>
      <c r="G2086" s="63">
        <f>FLOOR(D2086*F2086,0.01)</f>
        <v>13966.48</v>
      </c>
      <c r="H2086" s="123">
        <f>SUM(G2084:G2086)</f>
        <v>15367.07</v>
      </c>
    </row>
    <row r="2087" spans="1:8" ht="15.75">
      <c r="F2087" s="40" t="s">
        <v>1590</v>
      </c>
      <c r="G2087" s="40"/>
      <c r="H2087" s="63">
        <f>SUM(H2083:H2086)</f>
        <v>22527.07</v>
      </c>
    </row>
    <row r="2088" spans="1:8" ht="18" customHeight="1">
      <c r="B2088" s="1" t="s">
        <v>1592</v>
      </c>
      <c r="F2088" s="40" t="s">
        <v>1571</v>
      </c>
      <c r="G2088" s="40"/>
      <c r="H2088" s="99">
        <f>FLOOR(H2087*0.15,0.01)</f>
        <v>3379.06</v>
      </c>
    </row>
    <row r="2089" spans="1:8" ht="18" customHeight="1">
      <c r="A2089"/>
      <c r="B2089" s="140">
        <f>+H2089</f>
        <v>25906.13</v>
      </c>
      <c r="C2089" s="27" t="s">
        <v>3197</v>
      </c>
      <c r="D2089" s="99">
        <f>INT(B2089/B2090*100)/100</f>
        <v>2590.61</v>
      </c>
      <c r="E2089" s="1" t="s">
        <v>3198</v>
      </c>
      <c r="F2089" s="40" t="s">
        <v>1593</v>
      </c>
      <c r="G2089" s="40"/>
      <c r="H2089" s="99">
        <f>SUM(H2087:H2088)</f>
        <v>25906.13</v>
      </c>
    </row>
    <row r="2090" spans="1:8" ht="13.5" customHeight="1">
      <c r="B2090" s="117">
        <v>10</v>
      </c>
      <c r="F2090" s="137"/>
      <c r="G2090" s="137"/>
      <c r="H2090" s="137"/>
    </row>
    <row r="2091" spans="1:8" ht="13.5" customHeight="1">
      <c r="B2091" s="117"/>
      <c r="F2091" s="137"/>
      <c r="G2091" s="137"/>
      <c r="H2091" s="137"/>
    </row>
    <row r="2092" spans="1:8" ht="19.5">
      <c r="A2092" s="262">
        <f>+A2079+1</f>
        <v>146</v>
      </c>
      <c r="B2092" s="1588" t="s">
        <v>3630</v>
      </c>
      <c r="C2092" s="1567"/>
      <c r="D2092" s="1567"/>
      <c r="E2092" s="1567"/>
      <c r="F2092" s="1567"/>
      <c r="G2092" s="1567"/>
      <c r="H2092" s="1567"/>
    </row>
    <row r="2093" spans="1:8" ht="18" customHeight="1">
      <c r="A2093" s="15" t="s">
        <v>1670</v>
      </c>
      <c r="B2093" s="1560" t="s">
        <v>1479</v>
      </c>
      <c r="C2093" s="1561"/>
      <c r="D2093" s="1561"/>
      <c r="E2093" s="1561"/>
      <c r="F2093" s="1561"/>
      <c r="G2093" s="1561"/>
      <c r="H2093" s="1561"/>
    </row>
    <row r="2094" spans="1:8" ht="31.5">
      <c r="A2094" s="683" t="s">
        <v>3845</v>
      </c>
      <c r="B2094" s="68" t="s">
        <v>3156</v>
      </c>
      <c r="C2094" s="68" t="s">
        <v>3157</v>
      </c>
      <c r="D2094" s="68" t="s">
        <v>3158</v>
      </c>
      <c r="E2094" s="68" t="s">
        <v>3159</v>
      </c>
      <c r="F2094" s="68" t="s">
        <v>3160</v>
      </c>
      <c r="G2094" s="68" t="s">
        <v>3161</v>
      </c>
      <c r="H2094" s="68" t="s">
        <v>1586</v>
      </c>
    </row>
    <row r="2095" spans="1:8" ht="17.25">
      <c r="B2095" s="1562" t="s">
        <v>1587</v>
      </c>
      <c r="C2095" s="58" t="s">
        <v>558</v>
      </c>
      <c r="D2095" s="41">
        <v>1</v>
      </c>
      <c r="E2095" s="55" t="s">
        <v>1589</v>
      </c>
      <c r="F2095" s="107">
        <f>'update Rate'!O6</f>
        <v>1330</v>
      </c>
      <c r="G2095" s="107">
        <f>FLOOR(D2095*F2095,0.01)</f>
        <v>1330</v>
      </c>
      <c r="H2095" s="108"/>
    </row>
    <row r="2096" spans="1:8" ht="18" customHeight="1">
      <c r="B2096" s="1563"/>
      <c r="C2096" s="56" t="s">
        <v>1530</v>
      </c>
      <c r="D2096" s="43">
        <v>3</v>
      </c>
      <c r="E2096" s="56" t="s">
        <v>1589</v>
      </c>
      <c r="F2096" s="63">
        <f>'update Rate'!O5</f>
        <v>1000</v>
      </c>
      <c r="G2096" s="63">
        <f>FLOOR(D2096*F2096,0.01)</f>
        <v>3000</v>
      </c>
      <c r="H2096" s="123">
        <f>SUM(G2095+G2096)</f>
        <v>4330</v>
      </c>
    </row>
    <row r="2097" spans="1:8" ht="18" customHeight="1">
      <c r="B2097" s="1564" t="s">
        <v>2185</v>
      </c>
      <c r="C2097" s="55" t="s">
        <v>3439</v>
      </c>
      <c r="D2097" s="41">
        <v>11</v>
      </c>
      <c r="E2097" s="55" t="s">
        <v>2992</v>
      </c>
      <c r="F2097" s="109">
        <f>'update Rate'!$O$25</f>
        <v>1269.68</v>
      </c>
      <c r="G2097" s="109">
        <f>FLOOR(D2097*F2097,0.01)</f>
        <v>13966.48</v>
      </c>
      <c r="H2097" s="86"/>
    </row>
    <row r="2098" spans="1:8" ht="18" customHeight="1">
      <c r="B2098" s="1563"/>
      <c r="C2098" s="56" t="s">
        <v>747</v>
      </c>
      <c r="D2098" s="43">
        <v>0.71</v>
      </c>
      <c r="E2098" s="56" t="s">
        <v>2378</v>
      </c>
      <c r="F2098" s="63">
        <f>'update Rate'!O9</f>
        <v>3389.76</v>
      </c>
      <c r="G2098" s="63">
        <f>FLOOR(D2098*F2098,0.01)</f>
        <v>2406.7200000000003</v>
      </c>
      <c r="H2098" s="87">
        <f>SUM(G2097:G2098)</f>
        <v>16373.2</v>
      </c>
    </row>
    <row r="2099" spans="1:8" ht="18" customHeight="1">
      <c r="F2099" s="40" t="s">
        <v>1590</v>
      </c>
      <c r="G2099" s="40"/>
      <c r="H2099" s="43">
        <f>SUM(H2096:H2098)</f>
        <v>20703.2</v>
      </c>
    </row>
    <row r="2100" spans="1:8" ht="18" customHeight="1">
      <c r="B2100" s="1" t="s">
        <v>1592</v>
      </c>
      <c r="C2100" s="762"/>
      <c r="F2100" s="40" t="s">
        <v>1571</v>
      </c>
      <c r="G2100" s="40"/>
      <c r="H2100" s="99">
        <f>FLOOR(H2099*0.15,0.01)</f>
        <v>3105.48</v>
      </c>
    </row>
    <row r="2101" spans="1:8" ht="17.25">
      <c r="A2101"/>
      <c r="B2101" s="140">
        <f>+H2101</f>
        <v>23808.68</v>
      </c>
      <c r="C2101" s="27" t="s">
        <v>4340</v>
      </c>
      <c r="D2101" s="99">
        <f>INT(B2101/B2102*100)/100</f>
        <v>2380.86</v>
      </c>
      <c r="E2101" s="1" t="s">
        <v>3198</v>
      </c>
      <c r="F2101" s="40" t="s">
        <v>1593</v>
      </c>
      <c r="G2101" s="40"/>
      <c r="H2101" s="44">
        <f>SUM(H2099:H2100)</f>
        <v>23808.68</v>
      </c>
    </row>
    <row r="2102" spans="1:8" ht="18" customHeight="1">
      <c r="B2102" s="117">
        <v>10</v>
      </c>
    </row>
    <row r="2103" spans="1:8" ht="18" customHeight="1">
      <c r="B2103" s="117"/>
    </row>
    <row r="2104" spans="1:8" ht="18" customHeight="1">
      <c r="B2104" s="117"/>
    </row>
    <row r="2105" spans="1:8" ht="18" customHeight="1">
      <c r="A2105" s="262">
        <f>A2092+1</f>
        <v>147</v>
      </c>
      <c r="B2105" s="1609" t="s">
        <v>2346</v>
      </c>
      <c r="C2105" s="1584"/>
      <c r="D2105" s="1584"/>
      <c r="E2105" s="1584"/>
      <c r="F2105" s="1584"/>
      <c r="G2105" s="1584"/>
      <c r="H2105" s="1584"/>
    </row>
    <row r="2106" spans="1:8" ht="18" customHeight="1">
      <c r="A2106" s="15" t="s">
        <v>1671</v>
      </c>
      <c r="B2106" s="1601" t="s">
        <v>1479</v>
      </c>
      <c r="C2106" s="1568"/>
      <c r="D2106" s="1568"/>
      <c r="E2106" s="1568"/>
      <c r="F2106" s="1568"/>
      <c r="G2106" s="1568"/>
      <c r="H2106" s="1568"/>
    </row>
    <row r="2107" spans="1:8">
      <c r="A2107" s="683" t="s">
        <v>3846</v>
      </c>
      <c r="B2107" s="3"/>
      <c r="F2107" s="3"/>
      <c r="G2107" s="3"/>
      <c r="H2107" s="3"/>
    </row>
    <row r="2108" spans="1:8" ht="31.5">
      <c r="B2108" s="68" t="s">
        <v>3156</v>
      </c>
      <c r="C2108" s="68" t="s">
        <v>3157</v>
      </c>
      <c r="D2108" s="68" t="s">
        <v>3158</v>
      </c>
      <c r="E2108" s="68" t="s">
        <v>3159</v>
      </c>
      <c r="F2108" s="68" t="s">
        <v>3160</v>
      </c>
      <c r="G2108" s="68" t="s">
        <v>3161</v>
      </c>
      <c r="H2108" s="68" t="s">
        <v>1586</v>
      </c>
    </row>
    <row r="2109" spans="1:8" ht="17.25">
      <c r="B2109" s="1562" t="s">
        <v>1587</v>
      </c>
      <c r="C2109" s="58" t="s">
        <v>558</v>
      </c>
      <c r="D2109" s="41">
        <v>2</v>
      </c>
      <c r="E2109" s="55" t="s">
        <v>1589</v>
      </c>
      <c r="F2109" s="107">
        <f>'update Rate'!O6</f>
        <v>1330</v>
      </c>
      <c r="G2109" s="107">
        <f>FLOOR(D2109*F2109,0.01)</f>
        <v>2660</v>
      </c>
      <c r="H2109" s="108"/>
    </row>
    <row r="2110" spans="1:8" ht="17.25">
      <c r="B2110" s="1563"/>
      <c r="C2110" s="56" t="s">
        <v>1530</v>
      </c>
      <c r="D2110" s="43">
        <v>4.5</v>
      </c>
      <c r="E2110" s="56" t="s">
        <v>1589</v>
      </c>
      <c r="F2110" s="63">
        <f>'update Rate'!O5</f>
        <v>1000</v>
      </c>
      <c r="G2110" s="63">
        <f>FLOOR(D2110*F2110,0.01)</f>
        <v>4500</v>
      </c>
      <c r="H2110" s="121">
        <f>SUM(G2109+G2110)</f>
        <v>7160</v>
      </c>
    </row>
    <row r="2111" spans="1:8" ht="18" customHeight="1">
      <c r="B2111" s="1564" t="s">
        <v>2185</v>
      </c>
      <c r="C2111" s="55" t="s">
        <v>1672</v>
      </c>
      <c r="D2111" s="41">
        <v>11</v>
      </c>
      <c r="E2111" s="55" t="s">
        <v>2992</v>
      </c>
      <c r="F2111" s="109">
        <f>'update Rate'!O31</f>
        <v>1076</v>
      </c>
      <c r="G2111" s="109">
        <f>FLOOR(D2111*F2111,0.01)</f>
        <v>11836</v>
      </c>
      <c r="H2111" s="84"/>
    </row>
    <row r="2112" spans="1:8" ht="18" customHeight="1">
      <c r="B2112" s="1586"/>
      <c r="C2112" s="53" t="s">
        <v>1533</v>
      </c>
      <c r="D2112" s="52">
        <v>0.06</v>
      </c>
      <c r="E2112" s="53" t="s">
        <v>750</v>
      </c>
      <c r="F2112" s="109">
        <f>'update Rate'!O16</f>
        <v>13030.999999999998</v>
      </c>
      <c r="G2112" s="109">
        <f>FLOOR(D2112*F2112,0.01)</f>
        <v>781.86</v>
      </c>
      <c r="H2112" s="86"/>
    </row>
    <row r="2113" spans="1:8" ht="18" customHeight="1">
      <c r="B2113" s="1563"/>
      <c r="C2113" s="56" t="s">
        <v>747</v>
      </c>
      <c r="D2113" s="49">
        <v>0.16500000000000001</v>
      </c>
      <c r="E2113" s="56" t="s">
        <v>2378</v>
      </c>
      <c r="F2113" s="63">
        <f>'update Rate'!O9</f>
        <v>3389.76</v>
      </c>
      <c r="G2113" s="63">
        <f>FLOOR(D2113*F2113,0.01)</f>
        <v>559.31000000000006</v>
      </c>
      <c r="H2113" s="123">
        <f>SUM(G2111:G2113)</f>
        <v>13177.17</v>
      </c>
    </row>
    <row r="2114" spans="1:8" ht="18" customHeight="1">
      <c r="F2114" s="40" t="s">
        <v>1590</v>
      </c>
      <c r="G2114" s="40"/>
      <c r="H2114" s="63">
        <f>SUM(H2110:H2113)</f>
        <v>20337.169999999998</v>
      </c>
    </row>
    <row r="2115" spans="1:8" ht="25.5" customHeight="1">
      <c r="B2115" s="1" t="s">
        <v>1592</v>
      </c>
      <c r="C2115" s="762"/>
      <c r="F2115" s="40" t="s">
        <v>1571</v>
      </c>
      <c r="G2115" s="40"/>
      <c r="H2115" s="99">
        <f>FLOOR(H2114*0.15,0.01)</f>
        <v>3050.57</v>
      </c>
    </row>
    <row r="2116" spans="1:8" ht="15.75">
      <c r="A2116"/>
      <c r="B2116" s="140">
        <f>+H2116</f>
        <v>23387.739999999998</v>
      </c>
      <c r="C2116" s="27" t="s">
        <v>4340</v>
      </c>
      <c r="D2116" s="99">
        <f>INT(B2116/B2117*100)/100</f>
        <v>2338.77</v>
      </c>
      <c r="E2116" s="1" t="s">
        <v>3198</v>
      </c>
      <c r="F2116" s="40" t="s">
        <v>1593</v>
      </c>
      <c r="G2116" s="40"/>
      <c r="H2116" s="99">
        <f>SUM(H2114:H2115)</f>
        <v>23387.739999999998</v>
      </c>
    </row>
    <row r="2117" spans="1:8">
      <c r="B2117" s="117">
        <v>10</v>
      </c>
    </row>
    <row r="2118" spans="1:8">
      <c r="B2118" s="117"/>
    </row>
    <row r="2119" spans="1:8">
      <c r="B2119" s="117"/>
    </row>
    <row r="2120" spans="1:8" ht="18" customHeight="1">
      <c r="A2120" s="262">
        <f>+A2105+1</f>
        <v>148</v>
      </c>
      <c r="B2120" s="1609" t="s">
        <v>2767</v>
      </c>
      <c r="C2120" s="1584"/>
      <c r="D2120" s="1584"/>
      <c r="E2120" s="1584"/>
      <c r="F2120" s="1584"/>
      <c r="G2120" s="1584"/>
      <c r="H2120" s="1584"/>
    </row>
    <row r="2121" spans="1:8" ht="18" customHeight="1">
      <c r="A2121" s="15" t="s">
        <v>1673</v>
      </c>
      <c r="B2121" s="1588" t="s">
        <v>1050</v>
      </c>
      <c r="C2121" s="1567"/>
      <c r="D2121" s="1567"/>
      <c r="E2121" s="1567"/>
      <c r="F2121" s="1567"/>
      <c r="G2121" s="1567"/>
      <c r="H2121" s="1567"/>
    </row>
    <row r="2122" spans="1:8" ht="18" customHeight="1">
      <c r="A2122" s="683" t="s">
        <v>3847</v>
      </c>
      <c r="B2122" s="1568" t="s">
        <v>1479</v>
      </c>
      <c r="C2122" s="1568"/>
      <c r="D2122" s="1568"/>
      <c r="E2122" s="1568"/>
      <c r="F2122" s="1568"/>
      <c r="G2122" s="1568"/>
      <c r="H2122" s="1568"/>
    </row>
    <row r="2123" spans="1:8" ht="19.5">
      <c r="B2123" s="3"/>
      <c r="C2123" s="36"/>
      <c r="D2123" s="36"/>
      <c r="E2123" s="36"/>
      <c r="F2123" s="3"/>
      <c r="G2123" s="3"/>
      <c r="H2123" s="3"/>
    </row>
    <row r="2124" spans="1:8" ht="31.5">
      <c r="B2124" s="68" t="s">
        <v>3156</v>
      </c>
      <c r="C2124" s="68" t="s">
        <v>3157</v>
      </c>
      <c r="D2124" s="68" t="s">
        <v>3158</v>
      </c>
      <c r="E2124" s="68" t="s">
        <v>3159</v>
      </c>
      <c r="F2124" s="68" t="s">
        <v>3160</v>
      </c>
      <c r="G2124" s="68" t="s">
        <v>3161</v>
      </c>
      <c r="H2124" s="68" t="s">
        <v>1586</v>
      </c>
    </row>
    <row r="2125" spans="1:8" ht="16.5">
      <c r="B2125" s="1562" t="s">
        <v>1587</v>
      </c>
      <c r="C2125" s="58" t="s">
        <v>558</v>
      </c>
      <c r="D2125" s="46">
        <v>4.5</v>
      </c>
      <c r="E2125" s="11" t="s">
        <v>1589</v>
      </c>
      <c r="F2125" s="107">
        <f>'update Rate'!O6</f>
        <v>1330</v>
      </c>
      <c r="G2125" s="107">
        <f t="shared" ref="G2125:G2131" si="80">FLOOR(D2125*F2125,0.01)</f>
        <v>5985</v>
      </c>
      <c r="H2125" s="108"/>
    </row>
    <row r="2126" spans="1:8" ht="18" customHeight="1">
      <c r="B2126" s="1563"/>
      <c r="C2126" s="56" t="s">
        <v>1530</v>
      </c>
      <c r="D2126" s="49">
        <v>4.5</v>
      </c>
      <c r="E2126" s="56" t="s">
        <v>1589</v>
      </c>
      <c r="F2126" s="63">
        <f>'update Rate'!O5</f>
        <v>1000</v>
      </c>
      <c r="G2126" s="63">
        <f t="shared" si="80"/>
        <v>4500</v>
      </c>
      <c r="H2126" s="121">
        <f>SUM(G2125+G2126)</f>
        <v>10485</v>
      </c>
    </row>
    <row r="2127" spans="1:8" ht="18" customHeight="1">
      <c r="B2127" s="1564" t="s">
        <v>2185</v>
      </c>
      <c r="C2127" s="55" t="s">
        <v>1051</v>
      </c>
      <c r="D2127" s="41">
        <v>440</v>
      </c>
      <c r="E2127" s="55" t="s">
        <v>749</v>
      </c>
      <c r="F2127" s="110">
        <f>'update Rate'!O14</f>
        <v>24</v>
      </c>
      <c r="G2127" s="109">
        <f t="shared" si="80"/>
        <v>10560</v>
      </c>
      <c r="H2127" s="84"/>
    </row>
    <row r="2128" spans="1:8" ht="17.25">
      <c r="B2128" s="1586"/>
      <c r="C2128" s="53" t="s">
        <v>1962</v>
      </c>
      <c r="D2128" s="52">
        <v>0.122</v>
      </c>
      <c r="E2128" s="53" t="s">
        <v>2378</v>
      </c>
      <c r="F2128" s="109">
        <f>'update Rate'!$O$146*640</f>
        <v>22400</v>
      </c>
      <c r="G2128" s="109">
        <f t="shared" si="80"/>
        <v>2732.8</v>
      </c>
      <c r="H2128" s="86"/>
    </row>
    <row r="2129" spans="1:8" ht="18" customHeight="1">
      <c r="B2129" s="1586"/>
      <c r="C2129" s="53" t="s">
        <v>1052</v>
      </c>
      <c r="D2129" s="52">
        <v>0.24399999999999999</v>
      </c>
      <c r="E2129" s="53" t="s">
        <v>2378</v>
      </c>
      <c r="F2129" s="42">
        <f>'update Rate'!$O$149</f>
        <v>1746</v>
      </c>
      <c r="G2129" s="109">
        <f t="shared" si="80"/>
        <v>426.02</v>
      </c>
      <c r="H2129" s="86"/>
    </row>
    <row r="2130" spans="1:8" ht="18" customHeight="1">
      <c r="B2130" s="1586"/>
      <c r="C2130" s="53" t="s">
        <v>1533</v>
      </c>
      <c r="D2130" s="52">
        <v>1.6E-2</v>
      </c>
      <c r="E2130" s="53" t="s">
        <v>750</v>
      </c>
      <c r="F2130" s="109">
        <f>'update Rate'!O16</f>
        <v>13030.999999999998</v>
      </c>
      <c r="G2130" s="109">
        <f t="shared" si="80"/>
        <v>208.49</v>
      </c>
      <c r="H2130" s="86"/>
    </row>
    <row r="2131" spans="1:8" ht="17.25">
      <c r="B2131" s="1563"/>
      <c r="C2131" s="56" t="s">
        <v>747</v>
      </c>
      <c r="D2131" s="43">
        <v>0.11</v>
      </c>
      <c r="E2131" s="56" t="s">
        <v>2378</v>
      </c>
      <c r="F2131" s="63">
        <f>'update Rate'!O9</f>
        <v>3389.76</v>
      </c>
      <c r="G2131" s="63">
        <f t="shared" si="80"/>
        <v>372.87</v>
      </c>
      <c r="H2131" s="123">
        <f>SUM(G2127:G2131)</f>
        <v>14300.18</v>
      </c>
    </row>
    <row r="2132" spans="1:8" ht="18" customHeight="1">
      <c r="F2132" s="40" t="s">
        <v>1590</v>
      </c>
      <c r="G2132" s="40"/>
      <c r="H2132" s="63">
        <f>SUM(H2126:H2131)</f>
        <v>24785.18</v>
      </c>
    </row>
    <row r="2133" spans="1:8" ht="18" customHeight="1">
      <c r="B2133" s="1" t="s">
        <v>1592</v>
      </c>
      <c r="C2133" s="762"/>
      <c r="F2133" s="40" t="s">
        <v>1571</v>
      </c>
      <c r="G2133" s="40"/>
      <c r="H2133" s="99">
        <f>FLOOR(H2132*0.15,0.01)</f>
        <v>3717.77</v>
      </c>
    </row>
    <row r="2134" spans="1:8" ht="15.75">
      <c r="A2134"/>
      <c r="B2134" s="140">
        <f>+H2134</f>
        <v>28502.95</v>
      </c>
      <c r="C2134" s="27" t="s">
        <v>4340</v>
      </c>
      <c r="D2134" s="99">
        <f>INT(B2134/B2135*100)/100</f>
        <v>2850.29</v>
      </c>
      <c r="E2134" s="1" t="s">
        <v>3198</v>
      </c>
      <c r="F2134" s="40" t="s">
        <v>1593</v>
      </c>
      <c r="G2134" s="40"/>
      <c r="H2134" s="99">
        <f>SUM(H2132:H2133)</f>
        <v>28502.95</v>
      </c>
    </row>
    <row r="2135" spans="1:8">
      <c r="B2135" s="117">
        <v>10</v>
      </c>
    </row>
    <row r="2136" spans="1:8">
      <c r="A2136" s="106" t="s">
        <v>2768</v>
      </c>
    </row>
    <row r="2137" spans="1:8" ht="15" customHeight="1"/>
    <row r="2138" spans="1:8" ht="19.5">
      <c r="A2138" s="31"/>
      <c r="B2138" s="1567" t="s">
        <v>2822</v>
      </c>
      <c r="C2138" s="1567"/>
      <c r="D2138" s="1567"/>
      <c r="E2138" s="1567"/>
      <c r="F2138" s="1567"/>
      <c r="G2138" s="1567"/>
      <c r="H2138" s="1567"/>
    </row>
    <row r="2139" spans="1:8" ht="18" customHeight="1">
      <c r="A2139" s="262">
        <f>+A2120+1</f>
        <v>149</v>
      </c>
      <c r="B2139" s="1588" t="s">
        <v>2823</v>
      </c>
      <c r="C2139" s="1567"/>
      <c r="D2139" s="1567"/>
      <c r="E2139" s="1567"/>
      <c r="F2139" s="1567"/>
      <c r="G2139" s="1567"/>
      <c r="H2139" s="1567"/>
    </row>
    <row r="2140" spans="1:8">
      <c r="A2140" s="15" t="s">
        <v>1053</v>
      </c>
      <c r="B2140" s="1560" t="s">
        <v>1479</v>
      </c>
      <c r="C2140" s="1561"/>
      <c r="D2140" s="1561"/>
      <c r="E2140" s="1561"/>
      <c r="F2140" s="1561"/>
      <c r="G2140" s="1561"/>
      <c r="H2140" s="1561"/>
    </row>
    <row r="2141" spans="1:8" ht="31.5">
      <c r="A2141" s="683" t="s">
        <v>3848</v>
      </c>
      <c r="B2141" s="68" t="s">
        <v>3156</v>
      </c>
      <c r="C2141" s="68" t="s">
        <v>3157</v>
      </c>
      <c r="D2141" s="68" t="s">
        <v>3158</v>
      </c>
      <c r="E2141" s="68" t="s">
        <v>3159</v>
      </c>
      <c r="F2141" s="68" t="s">
        <v>3160</v>
      </c>
      <c r="G2141" s="68" t="s">
        <v>3161</v>
      </c>
      <c r="H2141" s="68" t="s">
        <v>1586</v>
      </c>
    </row>
    <row r="2142" spans="1:8" ht="18" customHeight="1">
      <c r="B2142" s="1562" t="s">
        <v>1587</v>
      </c>
      <c r="C2142" s="58" t="s">
        <v>558</v>
      </c>
      <c r="D2142" s="41">
        <v>2.25</v>
      </c>
      <c r="E2142" s="11" t="s">
        <v>1589</v>
      </c>
      <c r="F2142" s="107">
        <f>'update Rate'!O6</f>
        <v>1330</v>
      </c>
      <c r="G2142" s="107">
        <f>FLOOR(D2142*F2142,0.01)</f>
        <v>2992.5</v>
      </c>
      <c r="H2142" s="108"/>
    </row>
    <row r="2143" spans="1:8" ht="18" customHeight="1">
      <c r="B2143" s="1563"/>
      <c r="C2143" s="56" t="s">
        <v>1530</v>
      </c>
      <c r="D2143" s="43">
        <v>3.25</v>
      </c>
      <c r="E2143" s="56" t="s">
        <v>1589</v>
      </c>
      <c r="F2143" s="63">
        <f>'update Rate'!O5</f>
        <v>1000</v>
      </c>
      <c r="G2143" s="63">
        <f>FLOOR(D2143*F2143,0.01)</f>
        <v>3250</v>
      </c>
      <c r="H2143" s="121">
        <f>SUM(G2142+G2143)</f>
        <v>6242.5</v>
      </c>
    </row>
    <row r="2144" spans="1:8" ht="17.25">
      <c r="B2144" s="1564" t="s">
        <v>2185</v>
      </c>
      <c r="C2144" s="55" t="s">
        <v>2824</v>
      </c>
      <c r="D2144" s="41">
        <v>430</v>
      </c>
      <c r="E2144" s="55" t="s">
        <v>749</v>
      </c>
      <c r="F2144" s="110">
        <f>'update Rate'!O11</f>
        <v>15.145</v>
      </c>
      <c r="G2144" s="109">
        <f>FLOOR(D2144*F2144,0.01)</f>
        <v>6512.35</v>
      </c>
      <c r="H2144" s="84"/>
    </row>
    <row r="2145" spans="1:8" ht="18" customHeight="1">
      <c r="B2145" s="1586"/>
      <c r="C2145" s="53" t="s">
        <v>1533</v>
      </c>
      <c r="D2145" s="52">
        <v>7.8E-2</v>
      </c>
      <c r="E2145" s="53" t="s">
        <v>750</v>
      </c>
      <c r="F2145" s="109">
        <f>'update Rate'!O16</f>
        <v>13030.999999999998</v>
      </c>
      <c r="G2145" s="109">
        <f>FLOOR(D2145*F2145,0.01)</f>
        <v>1016.41</v>
      </c>
      <c r="H2145" s="86"/>
    </row>
    <row r="2146" spans="1:8" ht="18" customHeight="1">
      <c r="B2146" s="1563"/>
      <c r="C2146" s="56" t="s">
        <v>747</v>
      </c>
      <c r="D2146" s="49">
        <v>0.22900000000000001</v>
      </c>
      <c r="E2146" s="56" t="s">
        <v>2378</v>
      </c>
      <c r="F2146" s="63">
        <f>'update Rate'!O9</f>
        <v>3389.76</v>
      </c>
      <c r="G2146" s="63">
        <f>FLOOR(D2146*F2146,0.01)</f>
        <v>776.25</v>
      </c>
      <c r="H2146" s="123">
        <f>SUM(G2144:G2146)</f>
        <v>8305.01</v>
      </c>
    </row>
    <row r="2147" spans="1:8" ht="15.75">
      <c r="F2147" s="40" t="s">
        <v>1590</v>
      </c>
      <c r="G2147" s="40"/>
      <c r="H2147" s="63">
        <f>SUM(H2143:H2146)</f>
        <v>14547.51</v>
      </c>
    </row>
    <row r="2148" spans="1:8" ht="18" customHeight="1">
      <c r="B2148" s="1" t="s">
        <v>1592</v>
      </c>
      <c r="F2148" s="40" t="s">
        <v>1571</v>
      </c>
      <c r="G2148" s="40"/>
      <c r="H2148" s="99">
        <f>FLOOR(H2147*0.15,0.01)</f>
        <v>2182.12</v>
      </c>
    </row>
    <row r="2149" spans="1:8" ht="18" customHeight="1">
      <c r="A2149"/>
      <c r="B2149" s="140">
        <f>+H2149</f>
        <v>16729.63</v>
      </c>
      <c r="C2149" s="27" t="s">
        <v>4340</v>
      </c>
      <c r="D2149" s="99">
        <f>INT(B2149/B2150*100)/100</f>
        <v>1672.96</v>
      </c>
      <c r="E2149" s="1" t="s">
        <v>3198</v>
      </c>
      <c r="F2149" s="40" t="s">
        <v>1593</v>
      </c>
      <c r="G2149" s="40"/>
      <c r="H2149" s="99">
        <f>SUM(H2147:H2148)</f>
        <v>16729.63</v>
      </c>
    </row>
    <row r="2150" spans="1:8" ht="18" customHeight="1">
      <c r="B2150" s="117">
        <v>10</v>
      </c>
      <c r="H2150" s="89"/>
    </row>
    <row r="2151" spans="1:8">
      <c r="B2151" s="1" t="s">
        <v>2825</v>
      </c>
    </row>
    <row r="2154" spans="1:8" ht="19.5">
      <c r="A2154" s="31"/>
      <c r="B2154" s="1567" t="s">
        <v>2827</v>
      </c>
      <c r="C2154" s="1567"/>
      <c r="D2154" s="1567"/>
      <c r="E2154" s="1567"/>
      <c r="F2154" s="1567"/>
      <c r="G2154" s="1567"/>
      <c r="H2154" s="1567"/>
    </row>
    <row r="2155" spans="1:8" ht="18" customHeight="1">
      <c r="A2155" s="262">
        <f>+A2139+1</f>
        <v>150</v>
      </c>
      <c r="B2155" s="1588" t="s">
        <v>2823</v>
      </c>
      <c r="C2155" s="1567"/>
      <c r="D2155" s="1567"/>
      <c r="E2155" s="1567"/>
      <c r="F2155" s="1567"/>
      <c r="G2155" s="1567"/>
      <c r="H2155" s="1567"/>
    </row>
    <row r="2156" spans="1:8" ht="18" customHeight="1">
      <c r="A2156" s="15" t="s">
        <v>2826</v>
      </c>
      <c r="B2156" s="1601" t="s">
        <v>1479</v>
      </c>
      <c r="C2156" s="1568"/>
      <c r="D2156" s="1568"/>
      <c r="E2156" s="1568"/>
      <c r="F2156" s="1568"/>
      <c r="G2156" s="1568"/>
      <c r="H2156" s="1568"/>
    </row>
    <row r="2157" spans="1:8" ht="31.5">
      <c r="A2157" s="683" t="s">
        <v>3849</v>
      </c>
      <c r="B2157" s="68" t="s">
        <v>3156</v>
      </c>
      <c r="C2157" s="68" t="s">
        <v>3157</v>
      </c>
      <c r="D2157" s="68" t="s">
        <v>3158</v>
      </c>
      <c r="E2157" s="68" t="s">
        <v>3159</v>
      </c>
      <c r="F2157" s="68" t="s">
        <v>3160</v>
      </c>
      <c r="G2157" s="68" t="s">
        <v>3161</v>
      </c>
      <c r="H2157" s="68" t="s">
        <v>1586</v>
      </c>
    </row>
    <row r="2158" spans="1:8" ht="17.25">
      <c r="B2158" s="1562" t="s">
        <v>1587</v>
      </c>
      <c r="C2158" s="58" t="s">
        <v>558</v>
      </c>
      <c r="D2158" s="41">
        <v>1.1000000000000001</v>
      </c>
      <c r="E2158" s="55" t="s">
        <v>1589</v>
      </c>
      <c r="F2158" s="107">
        <f>'update Rate'!O6</f>
        <v>1330</v>
      </c>
      <c r="G2158" s="107">
        <f>FLOOR(D2158*F2158,0.01)</f>
        <v>1463</v>
      </c>
      <c r="H2158" s="108"/>
    </row>
    <row r="2159" spans="1:8" ht="18" customHeight="1">
      <c r="B2159" s="1563"/>
      <c r="C2159" s="56" t="s">
        <v>1530</v>
      </c>
      <c r="D2159" s="43">
        <v>1.8</v>
      </c>
      <c r="E2159" s="56" t="s">
        <v>1589</v>
      </c>
      <c r="F2159" s="63">
        <f>'update Rate'!O5</f>
        <v>1000</v>
      </c>
      <c r="G2159" s="63">
        <f>FLOOR(D2159*F2159,0.01)</f>
        <v>1800</v>
      </c>
      <c r="H2159" s="121">
        <f>SUM(G2158+G2159)</f>
        <v>3263</v>
      </c>
    </row>
    <row r="2160" spans="1:8" ht="18" customHeight="1">
      <c r="B2160" s="1564" t="s">
        <v>2185</v>
      </c>
      <c r="C2160" s="55" t="s">
        <v>2824</v>
      </c>
      <c r="D2160" s="41">
        <v>750</v>
      </c>
      <c r="E2160" s="55" t="s">
        <v>749</v>
      </c>
      <c r="F2160" s="110">
        <f>'update Rate'!O11</f>
        <v>15.145</v>
      </c>
      <c r="G2160" s="110">
        <f>FLOOR(D2160*F2160,0.01)</f>
        <v>11358.75</v>
      </c>
      <c r="H2160" s="84"/>
    </row>
    <row r="2161" spans="1:8" ht="18" customHeight="1">
      <c r="B2161" s="1586"/>
      <c r="C2161" s="53" t="s">
        <v>1533</v>
      </c>
      <c r="D2161" s="52">
        <v>0.121</v>
      </c>
      <c r="E2161" s="53" t="s">
        <v>750</v>
      </c>
      <c r="F2161" s="109">
        <f>'update Rate'!O16</f>
        <v>13030.999999999998</v>
      </c>
      <c r="G2161" s="109">
        <f>FLOOR(D2161*F2161,0.01)</f>
        <v>1576.75</v>
      </c>
      <c r="H2161" s="86"/>
    </row>
    <row r="2162" spans="1:8" ht="17.25">
      <c r="B2162" s="1563"/>
      <c r="C2162" s="56" t="s">
        <v>747</v>
      </c>
      <c r="D2162" s="49">
        <v>0.43099999999999999</v>
      </c>
      <c r="E2162" s="56" t="s">
        <v>2378</v>
      </c>
      <c r="F2162" s="63">
        <f>'update Rate'!O9</f>
        <v>3389.76</v>
      </c>
      <c r="G2162" s="63">
        <f>FLOOR(D2162*F2162,0.01)</f>
        <v>1460.98</v>
      </c>
      <c r="H2162" s="111">
        <f>SUM(G2160:G2162)</f>
        <v>14396.48</v>
      </c>
    </row>
    <row r="2163" spans="1:8" ht="18" customHeight="1">
      <c r="F2163" s="40" t="s">
        <v>1590</v>
      </c>
      <c r="G2163" s="40"/>
      <c r="H2163" s="93">
        <f>SUM(H2158:H2162)</f>
        <v>17659.48</v>
      </c>
    </row>
    <row r="2164" spans="1:8" ht="18" customHeight="1">
      <c r="B2164" s="1" t="s">
        <v>1592</v>
      </c>
      <c r="F2164" s="40" t="s">
        <v>1571</v>
      </c>
      <c r="G2164" s="40"/>
      <c r="H2164" s="99">
        <f>FLOOR(H2163*0.15,0.01)</f>
        <v>2648.92</v>
      </c>
    </row>
    <row r="2165" spans="1:8" ht="15.75">
      <c r="A2165"/>
      <c r="B2165" s="140">
        <f>+H2165</f>
        <v>20308.400000000001</v>
      </c>
      <c r="C2165" s="27" t="s">
        <v>4340</v>
      </c>
      <c r="D2165" s="99">
        <f>INT(B2165/B2166*100)/100</f>
        <v>2030.84</v>
      </c>
      <c r="E2165" s="1" t="s">
        <v>3198</v>
      </c>
      <c r="F2165" s="40" t="s">
        <v>1593</v>
      </c>
      <c r="G2165" s="40"/>
      <c r="H2165" s="63">
        <f>SUM(H2163:H2164)</f>
        <v>20308.400000000001</v>
      </c>
    </row>
    <row r="2166" spans="1:8">
      <c r="B2166" s="117">
        <v>10</v>
      </c>
    </row>
    <row r="2167" spans="1:8" ht="18" customHeight="1">
      <c r="A2167" s="262">
        <f>A2155+1</f>
        <v>151</v>
      </c>
      <c r="B2167" s="1567" t="s">
        <v>3631</v>
      </c>
      <c r="C2167" s="1567"/>
      <c r="D2167" s="1567"/>
      <c r="E2167" s="1567"/>
      <c r="F2167" s="1567"/>
      <c r="G2167" s="1567"/>
      <c r="H2167" s="1567"/>
    </row>
    <row r="2168" spans="1:8" ht="18" customHeight="1">
      <c r="A2168" s="683" t="s">
        <v>4050</v>
      </c>
      <c r="B2168" s="1601" t="s">
        <v>1479</v>
      </c>
      <c r="C2168" s="1568"/>
      <c r="D2168" s="1568"/>
      <c r="E2168" s="1568"/>
      <c r="F2168" s="1568"/>
      <c r="G2168" s="1568"/>
      <c r="H2168" s="1568"/>
    </row>
    <row r="2169" spans="1:8" ht="31.5">
      <c r="B2169" s="68" t="s">
        <v>3156</v>
      </c>
      <c r="C2169" s="68" t="s">
        <v>3157</v>
      </c>
      <c r="D2169" s="68" t="s">
        <v>3158</v>
      </c>
      <c r="E2169" s="68" t="s">
        <v>3159</v>
      </c>
      <c r="F2169" s="68" t="s">
        <v>3160</v>
      </c>
      <c r="G2169" s="68" t="s">
        <v>3161</v>
      </c>
      <c r="H2169" s="68" t="s">
        <v>1586</v>
      </c>
    </row>
    <row r="2170" spans="1:8" ht="18" customHeight="1">
      <c r="B2170" s="1562" t="s">
        <v>1587</v>
      </c>
      <c r="C2170" s="58" t="s">
        <v>558</v>
      </c>
      <c r="D2170" s="41">
        <v>1.75</v>
      </c>
      <c r="E2170" s="55" t="s">
        <v>1589</v>
      </c>
      <c r="F2170" s="107">
        <f>'update Rate'!O6</f>
        <v>1330</v>
      </c>
      <c r="G2170" s="107">
        <f>FLOOR(D2170*F2170,0.01)</f>
        <v>2327.5</v>
      </c>
      <c r="H2170" s="108"/>
    </row>
    <row r="2171" spans="1:8" ht="17.25">
      <c r="B2171" s="1563"/>
      <c r="C2171" s="56" t="s">
        <v>1530</v>
      </c>
      <c r="D2171" s="43">
        <v>0.75</v>
      </c>
      <c r="E2171" s="56" t="s">
        <v>1589</v>
      </c>
      <c r="F2171" s="63">
        <f>'update Rate'!O5</f>
        <v>1000</v>
      </c>
      <c r="G2171" s="63">
        <f>FLOOR(D2171*F2171,0.01)</f>
        <v>750</v>
      </c>
      <c r="H2171" s="121">
        <f>SUM(G2170+G2171)</f>
        <v>3077.5</v>
      </c>
    </row>
    <row r="2172" spans="1:8" ht="18" customHeight="1">
      <c r="B2172" s="1564" t="s">
        <v>2185</v>
      </c>
      <c r="C2172" s="55" t="s">
        <v>3632</v>
      </c>
      <c r="D2172" s="41">
        <v>10.5</v>
      </c>
      <c r="E2172" s="55" t="s">
        <v>2992</v>
      </c>
      <c r="F2172" s="110">
        <f>'update Rate'!O249</f>
        <v>2367.2000000000003</v>
      </c>
      <c r="G2172" s="110">
        <f>FLOOR(D2172*F2172,0.01)</f>
        <v>24855.600000000002</v>
      </c>
      <c r="H2172" s="84"/>
    </row>
    <row r="2173" spans="1:8" ht="18" customHeight="1">
      <c r="B2173" s="1586"/>
      <c r="C2173" s="53" t="s">
        <v>2828</v>
      </c>
      <c r="D2173" s="52"/>
      <c r="E2173" s="53" t="s">
        <v>2993</v>
      </c>
      <c r="F2173" s="109">
        <v>50</v>
      </c>
      <c r="G2173" s="109">
        <v>50</v>
      </c>
      <c r="H2173" s="86"/>
    </row>
    <row r="2174" spans="1:8" ht="17.25">
      <c r="B2174" s="1563"/>
      <c r="C2174" s="56" t="s">
        <v>2180</v>
      </c>
      <c r="D2174" s="49"/>
      <c r="E2174" s="56" t="s">
        <v>2993</v>
      </c>
      <c r="F2174" s="63">
        <v>300</v>
      </c>
      <c r="G2174" s="63">
        <v>300</v>
      </c>
      <c r="H2174" s="111">
        <f>SUM(G2172:G2174)</f>
        <v>25205.600000000002</v>
      </c>
    </row>
    <row r="2175" spans="1:8" ht="18" customHeight="1">
      <c r="F2175" s="40" t="s">
        <v>1590</v>
      </c>
      <c r="G2175" s="40"/>
      <c r="H2175" s="93">
        <f>SUM(H2170:H2174)</f>
        <v>28283.100000000002</v>
      </c>
    </row>
    <row r="2176" spans="1:8" ht="18" customHeight="1">
      <c r="B2176" s="1" t="s">
        <v>1592</v>
      </c>
      <c r="F2176" s="40" t="s">
        <v>1571</v>
      </c>
      <c r="G2176" s="40"/>
      <c r="H2176" s="99">
        <f>FLOOR(H2175*0.15,0.01)</f>
        <v>4242.46</v>
      </c>
    </row>
    <row r="2177" spans="1:8" ht="18" customHeight="1">
      <c r="A2177"/>
      <c r="B2177" s="140">
        <f>+H2177</f>
        <v>32525.56</v>
      </c>
      <c r="C2177" s="27" t="s">
        <v>4340</v>
      </c>
      <c r="D2177" s="99">
        <f>INT(B2177/B2178*100)/100</f>
        <v>3252.55</v>
      </c>
      <c r="E2177" s="1" t="s">
        <v>3198</v>
      </c>
      <c r="F2177" s="40" t="s">
        <v>1593</v>
      </c>
      <c r="G2177" s="40"/>
      <c r="H2177" s="63">
        <f>SUM(H2175:H2176)</f>
        <v>32525.56</v>
      </c>
    </row>
    <row r="2178" spans="1:8" ht="18" customHeight="1">
      <c r="B2178" s="117">
        <v>10</v>
      </c>
    </row>
    <row r="2179" spans="1:8">
      <c r="B2179" s="117"/>
    </row>
    <row r="2180" spans="1:8" ht="19.5">
      <c r="A2180" s="262">
        <f>A2167+1</f>
        <v>152</v>
      </c>
      <c r="B2180" s="1588" t="s">
        <v>2466</v>
      </c>
      <c r="C2180" s="1567"/>
      <c r="D2180" s="1567"/>
      <c r="E2180" s="1567"/>
      <c r="F2180" s="1567"/>
      <c r="G2180" s="1567"/>
      <c r="H2180" s="1567"/>
    </row>
    <row r="2181" spans="1:8" ht="18" customHeight="1">
      <c r="A2181" s="683" t="s">
        <v>4051</v>
      </c>
      <c r="B2181" s="1601" t="s">
        <v>1479</v>
      </c>
      <c r="C2181" s="1568"/>
      <c r="D2181" s="1568"/>
      <c r="E2181" s="1568"/>
      <c r="F2181" s="1568"/>
      <c r="G2181" s="1568"/>
      <c r="H2181" s="1568"/>
    </row>
    <row r="2182" spans="1:8" ht="31.5">
      <c r="B2182" s="68" t="s">
        <v>3156</v>
      </c>
      <c r="C2182" s="68" t="s">
        <v>3157</v>
      </c>
      <c r="D2182" s="68" t="s">
        <v>3158</v>
      </c>
      <c r="E2182" s="68" t="s">
        <v>3159</v>
      </c>
      <c r="F2182" s="68" t="s">
        <v>3160</v>
      </c>
      <c r="G2182" s="68" t="s">
        <v>3161</v>
      </c>
      <c r="H2182" s="68" t="s">
        <v>1586</v>
      </c>
    </row>
    <row r="2183" spans="1:8" ht="18" customHeight="1">
      <c r="B2183" s="1562" t="s">
        <v>1587</v>
      </c>
      <c r="C2183" s="58" t="s">
        <v>558</v>
      </c>
      <c r="D2183" s="41">
        <v>0.5</v>
      </c>
      <c r="E2183" s="55" t="s">
        <v>1589</v>
      </c>
      <c r="F2183" s="107">
        <f>'update Rate'!O6</f>
        <v>1330</v>
      </c>
      <c r="G2183" s="107">
        <f>FLOOR(D2183*F2183,0.01)</f>
        <v>665</v>
      </c>
      <c r="H2183" s="108"/>
    </row>
    <row r="2184" spans="1:8" ht="17.25">
      <c r="B2184" s="1563"/>
      <c r="C2184" s="56" t="s">
        <v>1530</v>
      </c>
      <c r="D2184" s="43">
        <v>1</v>
      </c>
      <c r="E2184" s="56" t="s">
        <v>1589</v>
      </c>
      <c r="F2184" s="63">
        <f>'update Rate'!O5</f>
        <v>1000</v>
      </c>
      <c r="G2184" s="63">
        <f>FLOOR(D2184*F2184,0.01)</f>
        <v>1000</v>
      </c>
      <c r="H2184" s="121">
        <f>SUM(G2183+G2184)</f>
        <v>1665</v>
      </c>
    </row>
    <row r="2185" spans="1:8" ht="18" customHeight="1">
      <c r="B2185" s="1564" t="s">
        <v>2185</v>
      </c>
      <c r="C2185" s="55" t="s">
        <v>2467</v>
      </c>
      <c r="D2185" s="41">
        <v>420</v>
      </c>
      <c r="E2185" s="55" t="s">
        <v>749</v>
      </c>
      <c r="F2185" s="110">
        <f>'update Rate'!O11</f>
        <v>15.145</v>
      </c>
      <c r="G2185" s="109">
        <f>FLOOR(D2185*F2185,0.01)</f>
        <v>6360.9000000000005</v>
      </c>
      <c r="H2185" s="108"/>
    </row>
    <row r="2186" spans="1:8" ht="18" customHeight="1">
      <c r="B2186" s="1563"/>
      <c r="C2186" s="56" t="s">
        <v>2468</v>
      </c>
      <c r="D2186" s="43">
        <v>0.71</v>
      </c>
      <c r="E2186" s="56" t="s">
        <v>2378</v>
      </c>
      <c r="F2186" s="63">
        <f>'update Rate'!O9</f>
        <v>3389.76</v>
      </c>
      <c r="G2186" s="63">
        <f>FLOOR(D2186*F2186,0.01)</f>
        <v>2406.7200000000003</v>
      </c>
      <c r="H2186" s="123">
        <f>SUM(G2185:G2186)</f>
        <v>8767.6200000000008</v>
      </c>
    </row>
    <row r="2187" spans="1:8" ht="16.5">
      <c r="F2187" s="40" t="s">
        <v>1590</v>
      </c>
      <c r="G2187" s="102"/>
      <c r="H2187" s="63">
        <f>SUM(H2186,H2184)</f>
        <v>10432.620000000001</v>
      </c>
    </row>
    <row r="2188" spans="1:8" ht="18" customHeight="1">
      <c r="B2188" s="1" t="s">
        <v>1592</v>
      </c>
      <c r="F2188" s="40" t="s">
        <v>1571</v>
      </c>
      <c r="G2188" s="102"/>
      <c r="H2188" s="99">
        <f>FLOOR(H2187*0.15,0.01)</f>
        <v>1564.89</v>
      </c>
    </row>
    <row r="2189" spans="1:8" ht="18" customHeight="1">
      <c r="A2189"/>
      <c r="B2189" s="140">
        <f>+H2189</f>
        <v>11997.51</v>
      </c>
      <c r="C2189" s="27" t="s">
        <v>4340</v>
      </c>
      <c r="D2189" s="99">
        <f>INT(B2189/B2190*100)/100</f>
        <v>1199.75</v>
      </c>
      <c r="E2189" s="1" t="s">
        <v>3198</v>
      </c>
      <c r="F2189" s="40" t="s">
        <v>1593</v>
      </c>
      <c r="G2189" s="102"/>
      <c r="H2189" s="99">
        <f>SUM(H2187:H2188)</f>
        <v>11997.51</v>
      </c>
    </row>
    <row r="2190" spans="1:8" ht="18" customHeight="1">
      <c r="B2190" s="117">
        <v>10</v>
      </c>
    </row>
    <row r="2191" spans="1:8">
      <c r="B2191" s="117"/>
    </row>
    <row r="2192" spans="1:8" ht="19.5">
      <c r="A2192" s="262">
        <f>+A2180+1</f>
        <v>153</v>
      </c>
      <c r="B2192" s="1588" t="s">
        <v>2469</v>
      </c>
      <c r="C2192" s="1567"/>
      <c r="D2192" s="1567"/>
      <c r="E2192" s="1567"/>
      <c r="F2192" s="1567"/>
      <c r="G2192" s="1567"/>
      <c r="H2192" s="1567"/>
    </row>
    <row r="2193" spans="1:8" ht="18" customHeight="1">
      <c r="A2193" s="683" t="s">
        <v>4052</v>
      </c>
      <c r="B2193" s="1601" t="s">
        <v>1479</v>
      </c>
      <c r="C2193" s="1568"/>
      <c r="D2193" s="1568"/>
      <c r="E2193" s="1568"/>
      <c r="F2193" s="1568"/>
      <c r="G2193" s="1568"/>
      <c r="H2193" s="1568"/>
    </row>
    <row r="2194" spans="1:8" ht="31.5">
      <c r="B2194" s="68" t="s">
        <v>3156</v>
      </c>
      <c r="C2194" s="68" t="s">
        <v>3157</v>
      </c>
      <c r="D2194" s="68" t="s">
        <v>3158</v>
      </c>
      <c r="E2194" s="68" t="s">
        <v>3159</v>
      </c>
      <c r="F2194" s="68" t="s">
        <v>3160</v>
      </c>
      <c r="G2194" s="68" t="s">
        <v>3161</v>
      </c>
      <c r="H2194" s="68" t="s">
        <v>1586</v>
      </c>
    </row>
    <row r="2195" spans="1:8" ht="18" customHeight="1">
      <c r="B2195" s="1562" t="s">
        <v>1587</v>
      </c>
      <c r="C2195" s="58" t="s">
        <v>558</v>
      </c>
      <c r="D2195" s="41">
        <v>1</v>
      </c>
      <c r="E2195" s="55" t="s">
        <v>1589</v>
      </c>
      <c r="F2195" s="107">
        <f>'update Rate'!O6</f>
        <v>1330</v>
      </c>
      <c r="G2195" s="107">
        <f>FLOOR(D2195*F2195,0.01)</f>
        <v>1330</v>
      </c>
      <c r="H2195" s="108"/>
    </row>
    <row r="2196" spans="1:8" ht="18" customHeight="1">
      <c r="B2196" s="1563"/>
      <c r="C2196" s="56" t="s">
        <v>1530</v>
      </c>
      <c r="D2196" s="43">
        <v>3.25</v>
      </c>
      <c r="E2196" s="56" t="s">
        <v>1589</v>
      </c>
      <c r="F2196" s="63">
        <f>'update Rate'!O5</f>
        <v>1000</v>
      </c>
      <c r="G2196" s="63">
        <f>FLOOR(D2196*F2196,0.01)</f>
        <v>3250</v>
      </c>
      <c r="H2196" s="121">
        <f>SUM(G2195+G2196)</f>
        <v>4580</v>
      </c>
    </row>
    <row r="2197" spans="1:8" ht="17.25">
      <c r="B2197" s="1564" t="s">
        <v>2185</v>
      </c>
      <c r="C2197" s="55" t="s">
        <v>2467</v>
      </c>
      <c r="D2197" s="45">
        <v>750</v>
      </c>
      <c r="E2197" s="55" t="s">
        <v>749</v>
      </c>
      <c r="F2197" s="110">
        <f>'update Rate'!O11</f>
        <v>15.145</v>
      </c>
      <c r="G2197" s="109">
        <f>FLOOR(D2197*F2197,0.01)</f>
        <v>11358.75</v>
      </c>
      <c r="H2197" s="108"/>
    </row>
    <row r="2198" spans="1:8" ht="18" customHeight="1">
      <c r="B2198" s="1563"/>
      <c r="C2198" s="56" t="s">
        <v>2468</v>
      </c>
      <c r="D2198" s="43">
        <v>0.71</v>
      </c>
      <c r="E2198" s="56" t="s">
        <v>2378</v>
      </c>
      <c r="F2198" s="63">
        <f>'update Rate'!O9</f>
        <v>3389.76</v>
      </c>
      <c r="G2198" s="63">
        <f>FLOOR(D2198*F2198,0.01)</f>
        <v>2406.7200000000003</v>
      </c>
      <c r="H2198" s="123">
        <f>SUM(G2197:G2198)</f>
        <v>13765.470000000001</v>
      </c>
    </row>
    <row r="2199" spans="1:8" ht="18" customHeight="1">
      <c r="F2199" s="40" t="s">
        <v>1590</v>
      </c>
      <c r="G2199" s="102"/>
      <c r="H2199" s="63">
        <f>SUM(H2198,H2196)</f>
        <v>18345.47</v>
      </c>
    </row>
    <row r="2200" spans="1:8" ht="18" customHeight="1">
      <c r="B2200" s="1" t="s">
        <v>1592</v>
      </c>
      <c r="F2200" s="40" t="s">
        <v>1571</v>
      </c>
      <c r="G2200" s="102"/>
      <c r="H2200" s="99">
        <f>FLOOR(H2199*0.15,0.01)</f>
        <v>2751.82</v>
      </c>
    </row>
    <row r="2201" spans="1:8" ht="16.5">
      <c r="A2201"/>
      <c r="B2201" s="140">
        <f>+H2201</f>
        <v>21097.29</v>
      </c>
      <c r="C2201" s="27" t="s">
        <v>4340</v>
      </c>
      <c r="D2201" s="99">
        <f>INT(B2201/B2202*100)/100</f>
        <v>2109.7199999999998</v>
      </c>
      <c r="E2201" s="1" t="s">
        <v>3198</v>
      </c>
      <c r="F2201" s="40" t="s">
        <v>1593</v>
      </c>
      <c r="G2201" s="102"/>
      <c r="H2201" s="99">
        <f>SUM(H2199:H2200)</f>
        <v>21097.29</v>
      </c>
    </row>
    <row r="2202" spans="1:8" ht="18" customHeight="1">
      <c r="B2202" s="117">
        <v>10</v>
      </c>
    </row>
    <row r="2203" spans="1:8" ht="19.5">
      <c r="A2203" s="262">
        <f>+A2192+1</f>
        <v>154</v>
      </c>
      <c r="B2203" s="1588" t="s">
        <v>1016</v>
      </c>
      <c r="C2203" s="1567"/>
      <c r="D2203" s="1567"/>
      <c r="E2203" s="1567"/>
      <c r="F2203" s="1567"/>
      <c r="G2203" s="1567"/>
      <c r="H2203" s="1567"/>
    </row>
    <row r="2204" spans="1:8" ht="18" customHeight="1">
      <c r="A2204" s="683" t="s">
        <v>4052</v>
      </c>
      <c r="B2204" s="1601" t="s">
        <v>1565</v>
      </c>
      <c r="C2204" s="1568"/>
      <c r="D2204" s="1568"/>
      <c r="E2204" s="1568"/>
      <c r="F2204" s="1568"/>
      <c r="G2204" s="1568"/>
      <c r="H2204" s="1568"/>
    </row>
    <row r="2205" spans="1:8" ht="31.5">
      <c r="B2205" s="68" t="s">
        <v>3156</v>
      </c>
      <c r="C2205" s="68" t="s">
        <v>3157</v>
      </c>
      <c r="D2205" s="68" t="s">
        <v>3158</v>
      </c>
      <c r="E2205" s="68" t="s">
        <v>3159</v>
      </c>
      <c r="F2205" s="68" t="s">
        <v>3160</v>
      </c>
      <c r="G2205" s="68" t="s">
        <v>3161</v>
      </c>
      <c r="H2205" s="68" t="s">
        <v>1586</v>
      </c>
    </row>
    <row r="2206" spans="1:8" ht="18" customHeight="1">
      <c r="B2206" s="1562" t="s">
        <v>1587</v>
      </c>
      <c r="C2206" s="58" t="s">
        <v>558</v>
      </c>
      <c r="D2206" s="41">
        <v>1</v>
      </c>
      <c r="E2206" s="55" t="s">
        <v>1589</v>
      </c>
      <c r="F2206" s="107">
        <f>'update Rate'!O6</f>
        <v>1330</v>
      </c>
      <c r="G2206" s="107">
        <f>FLOOR(D2206*F2206,0.01)</f>
        <v>1330</v>
      </c>
      <c r="H2206" s="108"/>
    </row>
    <row r="2207" spans="1:8" ht="18" customHeight="1">
      <c r="B2207" s="1563"/>
      <c r="C2207" s="56" t="s">
        <v>1530</v>
      </c>
      <c r="D2207" s="43">
        <v>3.5</v>
      </c>
      <c r="E2207" s="56" t="s">
        <v>1589</v>
      </c>
      <c r="F2207" s="63">
        <f>'update Rate'!O5</f>
        <v>1000</v>
      </c>
      <c r="G2207" s="63">
        <f>FLOOR(D2207*F2207,0.01)</f>
        <v>3500</v>
      </c>
      <c r="H2207" s="121">
        <f>SUM(G2206+G2207)</f>
        <v>4830</v>
      </c>
    </row>
    <row r="2208" spans="1:8" ht="17.25">
      <c r="B2208" s="1564" t="s">
        <v>2185</v>
      </c>
      <c r="C2208" s="55" t="s">
        <v>1017</v>
      </c>
      <c r="D2208" s="41">
        <v>1.1000000000000001</v>
      </c>
      <c r="E2208" s="55" t="s">
        <v>2378</v>
      </c>
      <c r="F2208" s="110">
        <f>'update Rate'!O33</f>
        <v>2754.18</v>
      </c>
      <c r="G2208" s="110">
        <f>FLOOR(D2208*F2208,0.01)</f>
        <v>3029.59</v>
      </c>
      <c r="H2208" s="108"/>
    </row>
    <row r="2209" spans="1:8" ht="18" customHeight="1">
      <c r="B2209" s="1563"/>
      <c r="C2209" s="56" t="s">
        <v>2468</v>
      </c>
      <c r="D2209" s="43">
        <v>0.71</v>
      </c>
      <c r="E2209" s="56" t="s">
        <v>2378</v>
      </c>
      <c r="F2209" s="63">
        <f>'update Rate'!O9</f>
        <v>3389.76</v>
      </c>
      <c r="G2209" s="63">
        <f>FLOOR(D2209*F2209,0.01)</f>
        <v>2406.7200000000003</v>
      </c>
      <c r="H2209" s="123">
        <f>SUM(G2208:G2209)</f>
        <v>5436.31</v>
      </c>
    </row>
    <row r="2210" spans="1:8" ht="18" customHeight="1">
      <c r="F2210" s="40" t="s">
        <v>1590</v>
      </c>
      <c r="G2210" s="102"/>
      <c r="H2210" s="63">
        <f>SUM(H2209,H2207)</f>
        <v>10266.310000000001</v>
      </c>
    </row>
    <row r="2211" spans="1:8" ht="18" customHeight="1">
      <c r="B2211" s="1" t="s">
        <v>3440</v>
      </c>
      <c r="F2211" s="40" t="s">
        <v>1571</v>
      </c>
      <c r="G2211" s="102"/>
      <c r="H2211" s="99">
        <f>FLOOR(H2210*0.15,0.01)</f>
        <v>1539.94</v>
      </c>
    </row>
    <row r="2212" spans="1:8" ht="18" customHeight="1">
      <c r="A2212"/>
      <c r="B2212" s="140">
        <f>+H2212</f>
        <v>11806.250000000002</v>
      </c>
      <c r="C2212" s="27" t="s">
        <v>4340</v>
      </c>
      <c r="D2212" s="99">
        <f>INT(B2212/B2213*100)/100</f>
        <v>11806.25</v>
      </c>
      <c r="E2212" s="1" t="s">
        <v>3198</v>
      </c>
      <c r="F2212" s="40" t="s">
        <v>1593</v>
      </c>
      <c r="G2212" s="102"/>
      <c r="H2212" s="99">
        <f>SUM(H2210:H2211)</f>
        <v>11806.250000000002</v>
      </c>
    </row>
    <row r="2213" spans="1:8">
      <c r="B2213" s="117">
        <v>1</v>
      </c>
    </row>
    <row r="2214" spans="1:8" ht="18" customHeight="1">
      <c r="B2214" s="117"/>
    </row>
    <row r="2215" spans="1:8" ht="19.5">
      <c r="A2215" s="31"/>
      <c r="B2215" s="1567" t="s">
        <v>1044</v>
      </c>
      <c r="C2215" s="1567"/>
      <c r="D2215" s="1567"/>
      <c r="E2215" s="1567"/>
      <c r="F2215" s="1567"/>
      <c r="G2215" s="1567"/>
      <c r="H2215" s="1567"/>
    </row>
    <row r="2216" spans="1:8" ht="19.5">
      <c r="A2216" s="262">
        <f>+A2203+1</f>
        <v>155</v>
      </c>
      <c r="B2216" s="1588" t="s">
        <v>2470</v>
      </c>
      <c r="C2216" s="1567"/>
      <c r="D2216" s="1567"/>
      <c r="E2216" s="1567"/>
      <c r="F2216" s="1567"/>
      <c r="G2216" s="1567"/>
      <c r="H2216" s="1567"/>
    </row>
    <row r="2217" spans="1:8">
      <c r="A2217" s="683" t="s">
        <v>4053</v>
      </c>
      <c r="B2217" s="1601" t="s">
        <v>1479</v>
      </c>
      <c r="C2217" s="1568"/>
      <c r="D2217" s="1568"/>
      <c r="E2217" s="1568"/>
      <c r="F2217" s="1568"/>
      <c r="G2217" s="1568"/>
      <c r="H2217" s="1568"/>
    </row>
    <row r="2218" spans="1:8" ht="18" customHeight="1">
      <c r="B2218" s="3"/>
      <c r="C2218" s="36"/>
      <c r="D2218" s="36"/>
      <c r="E2218" s="36"/>
      <c r="F2218" s="3"/>
      <c r="G2218" s="3"/>
      <c r="H2218" s="3"/>
    </row>
    <row r="2219" spans="1:8" ht="31.5">
      <c r="B2219" s="68" t="s">
        <v>3156</v>
      </c>
      <c r="C2219" s="68" t="s">
        <v>3157</v>
      </c>
      <c r="D2219" s="68" t="s">
        <v>3158</v>
      </c>
      <c r="E2219" s="68" t="s">
        <v>3159</v>
      </c>
      <c r="F2219" s="68" t="s">
        <v>3160</v>
      </c>
      <c r="G2219" s="68" t="s">
        <v>3161</v>
      </c>
      <c r="H2219" s="68" t="s">
        <v>1586</v>
      </c>
    </row>
    <row r="2220" spans="1:8" ht="17.25">
      <c r="B2220" s="1562" t="s">
        <v>1587</v>
      </c>
      <c r="C2220" s="58" t="s">
        <v>558</v>
      </c>
      <c r="D2220" s="41">
        <v>2</v>
      </c>
      <c r="E2220" s="55" t="s">
        <v>1589</v>
      </c>
      <c r="F2220" s="107">
        <f>'update Rate'!O6</f>
        <v>1330</v>
      </c>
      <c r="G2220" s="107">
        <f>FLOOR(D2220*F2220,0.01)</f>
        <v>2660</v>
      </c>
      <c r="H2220" s="108"/>
    </row>
    <row r="2221" spans="1:8" ht="17.25">
      <c r="B2221" s="1563"/>
      <c r="C2221" s="56" t="s">
        <v>1530</v>
      </c>
      <c r="D2221" s="43">
        <v>4</v>
      </c>
      <c r="E2221" s="56" t="s">
        <v>1589</v>
      </c>
      <c r="F2221" s="63">
        <f>'update Rate'!O5</f>
        <v>1000</v>
      </c>
      <c r="G2221" s="63">
        <f>FLOOR(D2221*F2221,0.01)</f>
        <v>4000</v>
      </c>
      <c r="H2221" s="121">
        <f>SUM(G2220+G2221)</f>
        <v>6660</v>
      </c>
    </row>
    <row r="2222" spans="1:8" ht="18" customHeight="1">
      <c r="B2222" s="1564" t="s">
        <v>2185</v>
      </c>
      <c r="C2222" s="55" t="s">
        <v>1533</v>
      </c>
      <c r="D2222" s="41">
        <v>0.02</v>
      </c>
      <c r="E2222" s="55" t="s">
        <v>750</v>
      </c>
      <c r="F2222" s="110">
        <f>'update Rate'!O16</f>
        <v>13030.999999999998</v>
      </c>
      <c r="G2222" s="109">
        <f>FLOOR(D2222*F2222,0.01)</f>
        <v>260.62</v>
      </c>
      <c r="H2222" s="84"/>
    </row>
    <row r="2223" spans="1:8" ht="18" customHeight="1">
      <c r="B2223" s="1586"/>
      <c r="C2223" s="53" t="s">
        <v>2467</v>
      </c>
      <c r="D2223" s="42">
        <v>750</v>
      </c>
      <c r="E2223" s="53" t="s">
        <v>749</v>
      </c>
      <c r="F2223" s="109">
        <f>'update Rate'!O11</f>
        <v>15.145</v>
      </c>
      <c r="G2223" s="109">
        <f>FLOOR(D2223*F2223,0.01)</f>
        <v>11358.75</v>
      </c>
      <c r="H2223" s="86"/>
    </row>
    <row r="2224" spans="1:8" ht="18" customHeight="1">
      <c r="B2224" s="1563"/>
      <c r="C2224" s="56" t="s">
        <v>2468</v>
      </c>
      <c r="D2224" s="43">
        <v>0.1</v>
      </c>
      <c r="E2224" s="56" t="s">
        <v>2378</v>
      </c>
      <c r="F2224" s="63">
        <f>'update Rate'!O9</f>
        <v>3389.76</v>
      </c>
      <c r="G2224" s="63">
        <f>FLOOR(D2224*F2224,0.01)</f>
        <v>338.97</v>
      </c>
      <c r="H2224" s="123">
        <f>SUM(G2222:G2224)</f>
        <v>11958.34</v>
      </c>
    </row>
    <row r="2225" spans="1:8" ht="18" customHeight="1">
      <c r="F2225" s="40" t="s">
        <v>1590</v>
      </c>
      <c r="G2225" s="40"/>
      <c r="H2225" s="63">
        <f>SUM(H2221:H2224)</f>
        <v>18618.34</v>
      </c>
    </row>
    <row r="2226" spans="1:8" ht="15.75">
      <c r="B2226" s="1" t="s">
        <v>1592</v>
      </c>
      <c r="F2226" s="40" t="s">
        <v>1571</v>
      </c>
      <c r="G2226" s="40"/>
      <c r="H2226" s="99">
        <f>FLOOR(H2225*0.15,0.01)</f>
        <v>2792.75</v>
      </c>
    </row>
    <row r="2227" spans="1:8" ht="18" customHeight="1">
      <c r="A2227"/>
      <c r="B2227" s="140">
        <f>+H2227</f>
        <v>21411.09</v>
      </c>
      <c r="C2227" s="27" t="s">
        <v>4340</v>
      </c>
      <c r="D2227" s="99">
        <f>INT(B2227/B2228*100)/100</f>
        <v>2141.1</v>
      </c>
      <c r="E2227" s="1" t="s">
        <v>3198</v>
      </c>
      <c r="F2227" s="40" t="s">
        <v>1593</v>
      </c>
      <c r="G2227" s="40"/>
      <c r="H2227" s="99">
        <f>SUM(H2225:H2226)</f>
        <v>21411.09</v>
      </c>
    </row>
    <row r="2228" spans="1:8">
      <c r="B2228" s="117">
        <v>10</v>
      </c>
    </row>
    <row r="2229" spans="1:8" ht="18" customHeight="1">
      <c r="A2229" s="31"/>
      <c r="B2229" s="1567" t="s">
        <v>1473</v>
      </c>
      <c r="C2229" s="1567"/>
      <c r="D2229" s="1567"/>
      <c r="E2229" s="1567"/>
      <c r="F2229" s="1567"/>
      <c r="G2229" s="1567"/>
      <c r="H2229" s="1567"/>
    </row>
    <row r="2230" spans="1:8" ht="18" customHeight="1">
      <c r="A2230" s="262">
        <f>+A2216+1</f>
        <v>156</v>
      </c>
      <c r="B2230" s="1588" t="s">
        <v>1472</v>
      </c>
      <c r="C2230" s="1567"/>
      <c r="D2230" s="1567"/>
      <c r="E2230" s="1567"/>
      <c r="F2230" s="1567"/>
      <c r="G2230" s="1567"/>
      <c r="H2230" s="1567"/>
    </row>
    <row r="2231" spans="1:8" ht="18" customHeight="1">
      <c r="A2231" s="683" t="s">
        <v>4054</v>
      </c>
      <c r="B2231" s="1601" t="s">
        <v>1479</v>
      </c>
      <c r="C2231" s="1568"/>
      <c r="D2231" s="1568"/>
      <c r="E2231" s="1568"/>
      <c r="F2231" s="1568"/>
      <c r="G2231" s="1568"/>
      <c r="H2231" s="1568"/>
    </row>
    <row r="2232" spans="1:8" ht="31.5">
      <c r="B2232" s="68" t="s">
        <v>3156</v>
      </c>
      <c r="C2232" s="68" t="s">
        <v>3157</v>
      </c>
      <c r="D2232" s="68" t="s">
        <v>3158</v>
      </c>
      <c r="E2232" s="68" t="s">
        <v>3159</v>
      </c>
      <c r="F2232" s="68" t="s">
        <v>3160</v>
      </c>
      <c r="G2232" s="68" t="s">
        <v>3161</v>
      </c>
      <c r="H2232" s="68" t="s">
        <v>1586</v>
      </c>
    </row>
    <row r="2233" spans="1:8" ht="17.25">
      <c r="B2233" s="1562" t="s">
        <v>1587</v>
      </c>
      <c r="C2233" s="58" t="s">
        <v>558</v>
      </c>
      <c r="D2233" s="41">
        <v>0.5</v>
      </c>
      <c r="E2233" s="55" t="s">
        <v>1589</v>
      </c>
      <c r="F2233" s="107">
        <f>'update Rate'!O6</f>
        <v>1330</v>
      </c>
      <c r="G2233" s="107">
        <f>FLOOR(D2233*F2233,0.01)</f>
        <v>665</v>
      </c>
      <c r="H2233" s="108"/>
    </row>
    <row r="2234" spans="1:8" ht="18" customHeight="1">
      <c r="B2234" s="1563"/>
      <c r="C2234" s="56" t="s">
        <v>1530</v>
      </c>
      <c r="D2234" s="43">
        <v>0.5</v>
      </c>
      <c r="E2234" s="56" t="s">
        <v>1589</v>
      </c>
      <c r="F2234" s="63">
        <f>'update Rate'!O5</f>
        <v>1000</v>
      </c>
      <c r="G2234" s="63">
        <f>FLOOR(D2234*F2234,0.01)</f>
        <v>500</v>
      </c>
      <c r="H2234" s="121">
        <f>SUM(G2233+G2234)</f>
        <v>1165</v>
      </c>
    </row>
    <row r="2235" spans="1:8" ht="18" customHeight="1">
      <c r="B2235" s="1564" t="s">
        <v>2185</v>
      </c>
      <c r="C2235" s="55" t="s">
        <v>1533</v>
      </c>
      <c r="D2235" s="41">
        <v>4.2</v>
      </c>
      <c r="E2235" s="55" t="s">
        <v>2920</v>
      </c>
      <c r="F2235" s="109">
        <f>'update Rate'!O16/1000</f>
        <v>13.030999999999999</v>
      </c>
      <c r="G2235" s="109">
        <f>FLOOR(D2235*F2235,0.01)</f>
        <v>54.730000000000004</v>
      </c>
      <c r="H2235" s="108"/>
    </row>
    <row r="2236" spans="1:8" ht="18.75" customHeight="1">
      <c r="B2236" s="1563"/>
      <c r="C2236" s="56" t="s">
        <v>2468</v>
      </c>
      <c r="D2236" s="49">
        <v>3.0000000000000001E-3</v>
      </c>
      <c r="E2236" s="56" t="s">
        <v>2378</v>
      </c>
      <c r="F2236" s="63">
        <f>'update Rate'!O9</f>
        <v>3389.76</v>
      </c>
      <c r="G2236" s="63">
        <f>FLOOR(D2236*F2236,0.01)</f>
        <v>10.16</v>
      </c>
      <c r="H2236" s="123">
        <f>SUM(G2235:G2236)</f>
        <v>64.89</v>
      </c>
    </row>
    <row r="2237" spans="1:8" ht="18" customHeight="1">
      <c r="F2237" s="40" t="s">
        <v>1590</v>
      </c>
      <c r="G2237" s="102"/>
      <c r="H2237" s="63">
        <f>SUM(H2236,H2234)</f>
        <v>1229.8900000000001</v>
      </c>
    </row>
    <row r="2238" spans="1:8" ht="16.5">
      <c r="B2238" s="1" t="s">
        <v>1592</v>
      </c>
      <c r="F2238" s="40" t="s">
        <v>1571</v>
      </c>
      <c r="G2238" s="102"/>
      <c r="H2238" s="99">
        <f>FLOOR(H2237*0.15,0.01)</f>
        <v>184.48</v>
      </c>
    </row>
    <row r="2239" spans="1:8" ht="18" customHeight="1">
      <c r="A2239"/>
      <c r="B2239" s="140">
        <f>+H2239</f>
        <v>1414.3700000000001</v>
      </c>
      <c r="C2239" s="27" t="s">
        <v>4340</v>
      </c>
      <c r="D2239" s="99">
        <f>INT(B2239/B2240*100)/100</f>
        <v>141.43</v>
      </c>
      <c r="E2239" s="1" t="s">
        <v>3198</v>
      </c>
      <c r="F2239" s="40" t="s">
        <v>1593</v>
      </c>
      <c r="G2239" s="102"/>
      <c r="H2239" s="99">
        <f>SUM(H2237:H2238)</f>
        <v>1414.3700000000001</v>
      </c>
    </row>
    <row r="2240" spans="1:8">
      <c r="B2240" s="117">
        <v>10</v>
      </c>
    </row>
    <row r="2241" spans="1:8" ht="18" customHeight="1">
      <c r="A2241" s="262">
        <f>+A2230+1</f>
        <v>157</v>
      </c>
      <c r="B2241" s="1588" t="s">
        <v>402</v>
      </c>
      <c r="C2241" s="1567"/>
      <c r="D2241" s="1567"/>
      <c r="E2241" s="1567"/>
      <c r="F2241" s="1567"/>
      <c r="G2241" s="1567"/>
      <c r="H2241" s="1567"/>
    </row>
    <row r="2242" spans="1:8" ht="18" customHeight="1">
      <c r="A2242" s="683" t="s">
        <v>4055</v>
      </c>
      <c r="B2242" s="1601" t="s">
        <v>17</v>
      </c>
      <c r="C2242" s="1568"/>
      <c r="D2242" s="1568"/>
      <c r="E2242" s="1568"/>
      <c r="F2242" s="1568"/>
      <c r="G2242" s="1568"/>
      <c r="H2242" s="1568"/>
    </row>
    <row r="2243" spans="1:8" ht="31.5">
      <c r="B2243" s="68" t="s">
        <v>3156</v>
      </c>
      <c r="C2243" s="68" t="s">
        <v>3157</v>
      </c>
      <c r="D2243" s="68" t="s">
        <v>3158</v>
      </c>
      <c r="E2243" s="68" t="s">
        <v>3159</v>
      </c>
      <c r="F2243" s="68" t="s">
        <v>3160</v>
      </c>
      <c r="G2243" s="68" t="s">
        <v>3161</v>
      </c>
      <c r="H2243" s="68" t="s">
        <v>1586</v>
      </c>
    </row>
    <row r="2244" spans="1:8" ht="18" customHeight="1">
      <c r="B2244" s="1562" t="s">
        <v>1587</v>
      </c>
      <c r="C2244" s="58" t="s">
        <v>558</v>
      </c>
      <c r="D2244" s="41">
        <v>6.5</v>
      </c>
      <c r="E2244" s="55" t="s">
        <v>1589</v>
      </c>
      <c r="F2244" s="107">
        <f>'update Rate'!O6</f>
        <v>1330</v>
      </c>
      <c r="G2244" s="107">
        <f>FLOOR(D2244*F2244,0.01)</f>
        <v>8645</v>
      </c>
      <c r="H2244" s="108"/>
    </row>
    <row r="2245" spans="1:8" ht="18" customHeight="1">
      <c r="B2245" s="1563"/>
      <c r="C2245" s="56"/>
      <c r="D2245" s="63"/>
      <c r="E2245" s="56"/>
      <c r="F2245" s="109"/>
      <c r="G2245" s="63"/>
      <c r="H2245" s="121">
        <f>SUM(G2244+G2245)</f>
        <v>8645</v>
      </c>
    </row>
    <row r="2246" spans="1:8" ht="16.5">
      <c r="B2246" s="1564" t="s">
        <v>2185</v>
      </c>
      <c r="C2246" s="1564" t="s">
        <v>161</v>
      </c>
      <c r="D2246" s="108"/>
      <c r="E2246" s="1564" t="s">
        <v>2378</v>
      </c>
      <c r="F2246" s="8"/>
      <c r="G2246" s="41"/>
      <c r="H2246" s="84"/>
    </row>
    <row r="2247" spans="1:8" ht="18" customHeight="1">
      <c r="B2247" s="1566"/>
      <c r="C2247" s="1566"/>
      <c r="D2247" s="123">
        <v>11</v>
      </c>
      <c r="E2247" s="1566"/>
      <c r="F2247" s="123">
        <f>'update Rate'!$O$8</f>
        <v>1765.5</v>
      </c>
      <c r="G2247" s="63">
        <f>FLOOR(D2247*F2247,0.01)</f>
        <v>19420.5</v>
      </c>
      <c r="H2247" s="123">
        <f>SUM(G2247)</f>
        <v>19420.5</v>
      </c>
    </row>
    <row r="2248" spans="1:8" ht="18" customHeight="1">
      <c r="F2248" s="40"/>
      <c r="G2248" s="40"/>
      <c r="H2248" s="63">
        <f>SUM(H2247,H2245)</f>
        <v>28065.5</v>
      </c>
    </row>
    <row r="2249" spans="1:8" ht="15.75">
      <c r="B2249" s="1" t="s">
        <v>3440</v>
      </c>
      <c r="F2249" s="40" t="s">
        <v>1571</v>
      </c>
      <c r="G2249" s="40"/>
      <c r="H2249" s="99">
        <f>FLOOR(H2248*0.15,0.01)</f>
        <v>4209.82</v>
      </c>
    </row>
    <row r="2250" spans="1:8" ht="15.75">
      <c r="A2250"/>
      <c r="B2250" s="140">
        <f>+H2250</f>
        <v>32275.32</v>
      </c>
      <c r="C2250" s="27" t="s">
        <v>4340</v>
      </c>
      <c r="D2250" s="99">
        <f>INT(B2250/B2251*100)/100</f>
        <v>3227.53</v>
      </c>
      <c r="E2250" s="1" t="s">
        <v>3198</v>
      </c>
      <c r="F2250" s="40" t="s">
        <v>1593</v>
      </c>
      <c r="G2250" s="40"/>
      <c r="H2250" s="99">
        <f>SUM(H2248:H2249)</f>
        <v>32275.32</v>
      </c>
    </row>
    <row r="2251" spans="1:8" ht="18" customHeight="1">
      <c r="A2251" s="27"/>
      <c r="B2251" s="117">
        <v>10</v>
      </c>
      <c r="H2251" s="19"/>
    </row>
    <row r="2252" spans="1:8" ht="18" customHeight="1">
      <c r="A2252" s="262">
        <f>+A2241+1</f>
        <v>158</v>
      </c>
      <c r="B2252" s="1588" t="s">
        <v>2095</v>
      </c>
      <c r="C2252" s="1567"/>
      <c r="D2252" s="1567"/>
      <c r="E2252" s="1567"/>
      <c r="F2252" s="1567"/>
      <c r="G2252" s="1567"/>
      <c r="H2252" s="1567"/>
    </row>
    <row r="2253" spans="1:8">
      <c r="A2253" s="683" t="s">
        <v>4055</v>
      </c>
      <c r="B2253" s="1601" t="s">
        <v>17</v>
      </c>
      <c r="C2253" s="1568"/>
      <c r="D2253" s="1568"/>
      <c r="E2253" s="1568"/>
      <c r="F2253" s="1568"/>
      <c r="G2253" s="1568"/>
      <c r="H2253" s="1568"/>
    </row>
    <row r="2254" spans="1:8" ht="31.5">
      <c r="B2254" s="68" t="s">
        <v>3156</v>
      </c>
      <c r="C2254" s="68" t="s">
        <v>3157</v>
      </c>
      <c r="D2254" s="68" t="s">
        <v>3158</v>
      </c>
      <c r="E2254" s="68" t="s">
        <v>3159</v>
      </c>
      <c r="F2254" s="68" t="s">
        <v>3160</v>
      </c>
      <c r="G2254" s="68" t="s">
        <v>3161</v>
      </c>
      <c r="H2254" s="68" t="s">
        <v>1586</v>
      </c>
    </row>
    <row r="2255" spans="1:8" ht="15.75">
      <c r="B2255" s="1562" t="s">
        <v>1587</v>
      </c>
      <c r="C2255" s="58" t="s">
        <v>558</v>
      </c>
      <c r="D2255" s="8"/>
      <c r="E2255" s="76" t="s">
        <v>1589</v>
      </c>
      <c r="F2255" s="8"/>
      <c r="G2255" s="85"/>
      <c r="H2255" s="84"/>
    </row>
    <row r="2256" spans="1:8">
      <c r="B2256" s="1563"/>
      <c r="C2256" s="187"/>
      <c r="D2256" s="123">
        <v>10</v>
      </c>
      <c r="E2256" s="187"/>
      <c r="F2256" s="122">
        <f>'update Rate'!O6</f>
        <v>1330</v>
      </c>
      <c r="G2256" s="150">
        <f>FLOOR(D2256*F2256,0.01)</f>
        <v>13300</v>
      </c>
      <c r="H2256" s="121">
        <f>SUM(G2255+G2256)</f>
        <v>13300</v>
      </c>
    </row>
    <row r="2257" spans="1:8" ht="26.25" customHeight="1">
      <c r="B2257" s="1564" t="s">
        <v>2185</v>
      </c>
      <c r="C2257" s="1564" t="s">
        <v>1474</v>
      </c>
      <c r="D2257" s="725"/>
      <c r="E2257" s="1564" t="s">
        <v>2378</v>
      </c>
      <c r="F2257" s="109"/>
      <c r="G2257" s="151"/>
      <c r="H2257" s="84"/>
    </row>
    <row r="2258" spans="1:8" ht="18" customHeight="1">
      <c r="B2258" s="1566"/>
      <c r="C2258" s="1566"/>
      <c r="D2258" s="123">
        <v>11</v>
      </c>
      <c r="E2258" s="1566"/>
      <c r="F2258" s="150">
        <f>'update Rate'!O15</f>
        <v>2625</v>
      </c>
      <c r="G2258" s="150">
        <f>FLOOR(D2258*F2258,0.01)</f>
        <v>28875</v>
      </c>
      <c r="H2258" s="123">
        <f>SUM(G2257:G2258)</f>
        <v>28875</v>
      </c>
    </row>
    <row r="2259" spans="1:8" ht="16.5">
      <c r="F2259" s="40" t="s">
        <v>1590</v>
      </c>
      <c r="G2259" s="102"/>
      <c r="H2259" s="63">
        <f>SUM(H2256:H2258)</f>
        <v>42175</v>
      </c>
    </row>
    <row r="2260" spans="1:8" ht="16.5">
      <c r="B2260" s="1" t="s">
        <v>3440</v>
      </c>
      <c r="F2260" s="40" t="s">
        <v>1571</v>
      </c>
      <c r="G2260" s="102"/>
      <c r="H2260" s="99">
        <f>FLOOR(H2259*0.15,0.01)</f>
        <v>6326.25</v>
      </c>
    </row>
    <row r="2261" spans="1:8" ht="18" customHeight="1">
      <c r="A2261"/>
      <c r="B2261" s="140">
        <f>+H2261</f>
        <v>48501.25</v>
      </c>
      <c r="C2261" s="27" t="s">
        <v>4340</v>
      </c>
      <c r="D2261" s="99">
        <f>INT(B2261/B2262*100)/100</f>
        <v>4850.12</v>
      </c>
      <c r="E2261" s="1" t="s">
        <v>3198</v>
      </c>
      <c r="F2261" s="40" t="s">
        <v>1593</v>
      </c>
      <c r="G2261" s="102"/>
      <c r="H2261" s="99">
        <f>SUM(H2259:H2260)</f>
        <v>48501.25</v>
      </c>
    </row>
    <row r="2262" spans="1:8" ht="18" customHeight="1">
      <c r="B2262" s="117">
        <v>10</v>
      </c>
    </row>
    <row r="2263" spans="1:8" ht="18" customHeight="1">
      <c r="A2263" s="262">
        <f>+A2252+1</f>
        <v>159</v>
      </c>
      <c r="B2263" s="1588" t="s">
        <v>2350</v>
      </c>
      <c r="C2263" s="1567"/>
      <c r="D2263" s="1567"/>
      <c r="E2263" s="1567"/>
      <c r="F2263" s="1567"/>
      <c r="G2263" s="1567"/>
      <c r="H2263" s="1567"/>
    </row>
    <row r="2264" spans="1:8">
      <c r="A2264" s="683" t="s">
        <v>4056</v>
      </c>
      <c r="B2264" s="1601" t="s">
        <v>1479</v>
      </c>
      <c r="C2264" s="1568"/>
      <c r="D2264" s="1568"/>
      <c r="E2264" s="1568"/>
      <c r="F2264" s="1568"/>
      <c r="G2264" s="1568"/>
      <c r="H2264" s="1568"/>
    </row>
    <row r="2265" spans="1:8" ht="31.5">
      <c r="B2265" s="68" t="s">
        <v>3156</v>
      </c>
      <c r="C2265" s="68" t="s">
        <v>3157</v>
      </c>
      <c r="D2265" s="68" t="s">
        <v>3158</v>
      </c>
      <c r="E2265" s="68" t="s">
        <v>3159</v>
      </c>
      <c r="F2265" s="68" t="s">
        <v>3160</v>
      </c>
      <c r="G2265" s="68" t="s">
        <v>3161</v>
      </c>
      <c r="H2265" s="68" t="s">
        <v>1586</v>
      </c>
    </row>
    <row r="2266" spans="1:8" ht="15.75">
      <c r="B2266" s="1562" t="s">
        <v>1587</v>
      </c>
      <c r="C2266" s="58" t="s">
        <v>558</v>
      </c>
      <c r="D2266" s="84">
        <v>1</v>
      </c>
      <c r="E2266" s="55" t="s">
        <v>1589</v>
      </c>
      <c r="F2266" s="107">
        <f>'update Rate'!O6</f>
        <v>1330</v>
      </c>
      <c r="G2266" s="107">
        <f>FLOOR(D2266*F2266,0.01)</f>
        <v>1330</v>
      </c>
      <c r="H2266" s="108"/>
    </row>
    <row r="2267" spans="1:8" ht="15.75">
      <c r="B2267" s="1563"/>
      <c r="C2267" s="78" t="s">
        <v>1530</v>
      </c>
      <c r="D2267" s="87">
        <v>1</v>
      </c>
      <c r="E2267" s="56" t="s">
        <v>1589</v>
      </c>
      <c r="F2267" s="63">
        <f>'update Rate'!O5</f>
        <v>1000</v>
      </c>
      <c r="G2267" s="63">
        <f>FLOOR(D2267*F2267,0.01)</f>
        <v>1000</v>
      </c>
      <c r="H2267" s="121">
        <f>SUM(G2266+G2267)</f>
        <v>2330</v>
      </c>
    </row>
    <row r="2268" spans="1:8">
      <c r="B2268" s="1564" t="s">
        <v>2185</v>
      </c>
      <c r="C2268" s="1564" t="s">
        <v>1533</v>
      </c>
      <c r="D2268" s="8"/>
      <c r="E2268" s="1564" t="s">
        <v>750</v>
      </c>
      <c r="F2268" s="109"/>
      <c r="G2268" s="18"/>
      <c r="H2268" s="26"/>
    </row>
    <row r="2269" spans="1:8" ht="18" customHeight="1">
      <c r="B2269" s="1566"/>
      <c r="C2269" s="1566"/>
      <c r="D2269" s="243">
        <v>5.3199999999999997E-2</v>
      </c>
      <c r="E2269" s="1566"/>
      <c r="F2269" s="63">
        <f>'update Rate'!O16</f>
        <v>13030.999999999998</v>
      </c>
      <c r="G2269" s="63">
        <f>FLOOR(D2269*F2269,0.01)</f>
        <v>693.24</v>
      </c>
      <c r="H2269" s="123">
        <f>SUM(G2268:G2269)</f>
        <v>693.24</v>
      </c>
    </row>
    <row r="2270" spans="1:8" ht="18" customHeight="1">
      <c r="F2270" s="40" t="s">
        <v>1590</v>
      </c>
      <c r="G2270" s="102"/>
      <c r="H2270" s="63">
        <f>SUM(H2269,H2267)</f>
        <v>3023.24</v>
      </c>
    </row>
    <row r="2271" spans="1:8" ht="18" customHeight="1">
      <c r="B2271" s="1" t="s">
        <v>1592</v>
      </c>
      <c r="F2271" s="40" t="s">
        <v>1571</v>
      </c>
      <c r="G2271" s="102"/>
      <c r="H2271" s="99">
        <f>FLOOR(H2270*0.15,0.01)</f>
        <v>453.48</v>
      </c>
    </row>
    <row r="2272" spans="1:8" ht="16.5">
      <c r="A2272"/>
      <c r="B2272" s="140">
        <f>+H2272</f>
        <v>3476.72</v>
      </c>
      <c r="C2272" s="27" t="s">
        <v>4340</v>
      </c>
      <c r="D2272" s="99">
        <f>INT(B2272/B2273*100)/100</f>
        <v>347.67</v>
      </c>
      <c r="E2272" s="1" t="s">
        <v>3198</v>
      </c>
      <c r="F2272" s="40" t="s">
        <v>1593</v>
      </c>
      <c r="G2272" s="102"/>
      <c r="H2272" s="99">
        <f>SUM(H2270:H2271)</f>
        <v>3476.72</v>
      </c>
    </row>
    <row r="2273" spans="1:8" ht="18" customHeight="1">
      <c r="B2273" s="117">
        <v>10</v>
      </c>
    </row>
    <row r="2274" spans="1:8" ht="18" customHeight="1">
      <c r="B2274" s="117"/>
    </row>
    <row r="2275" spans="1:8" ht="18" customHeight="1">
      <c r="A2275" s="31"/>
      <c r="B2275" s="1567" t="s">
        <v>1487</v>
      </c>
      <c r="C2275" s="1567"/>
      <c r="D2275" s="1567"/>
      <c r="E2275" s="1567"/>
      <c r="F2275" s="1567"/>
      <c r="G2275" s="1567"/>
      <c r="H2275" s="1567"/>
    </row>
    <row r="2276" spans="1:8" ht="18" customHeight="1">
      <c r="A2276" s="262">
        <f>+A2263+1</f>
        <v>160</v>
      </c>
      <c r="B2276" s="1609" t="s">
        <v>2352</v>
      </c>
      <c r="C2276" s="1584"/>
      <c r="D2276" s="1584"/>
      <c r="E2276" s="1584"/>
      <c r="F2276" s="1584"/>
      <c r="G2276" s="1584"/>
      <c r="H2276" s="1584"/>
    </row>
    <row r="2277" spans="1:8" ht="18" customHeight="1">
      <c r="A2277" s="683" t="s">
        <v>4057</v>
      </c>
      <c r="B2277" s="1601" t="s">
        <v>1479</v>
      </c>
      <c r="C2277" s="1568"/>
      <c r="D2277" s="1568"/>
      <c r="E2277" s="1568"/>
      <c r="F2277" s="1568"/>
      <c r="G2277" s="1568"/>
      <c r="H2277" s="1568"/>
    </row>
    <row r="2278" spans="1:8" ht="31.5">
      <c r="B2278" s="68" t="s">
        <v>3156</v>
      </c>
      <c r="C2278" s="68" t="s">
        <v>3157</v>
      </c>
      <c r="D2278" s="68" t="s">
        <v>3158</v>
      </c>
      <c r="E2278" s="68" t="s">
        <v>3159</v>
      </c>
      <c r="F2278" s="68" t="s">
        <v>3160</v>
      </c>
      <c r="G2278" s="68" t="s">
        <v>3161</v>
      </c>
      <c r="H2278" s="68" t="s">
        <v>1586</v>
      </c>
    </row>
    <row r="2279" spans="1:8" ht="17.25">
      <c r="B2279" s="1562" t="s">
        <v>1587</v>
      </c>
      <c r="C2279" s="58" t="s">
        <v>558</v>
      </c>
      <c r="D2279" s="41">
        <v>6.5</v>
      </c>
      <c r="E2279" s="55" t="s">
        <v>1589</v>
      </c>
      <c r="F2279" s="107">
        <f>'update Rate'!O6</f>
        <v>1330</v>
      </c>
      <c r="G2279" s="107">
        <f>FLOOR(D2279*F2279,0.01)</f>
        <v>8645</v>
      </c>
      <c r="H2279" s="108"/>
    </row>
    <row r="2280" spans="1:8" ht="17.25">
      <c r="B2280" s="1563"/>
      <c r="C2280" s="78" t="s">
        <v>1530</v>
      </c>
      <c r="D2280" s="43">
        <v>0.65</v>
      </c>
      <c r="E2280" s="56" t="s">
        <v>1589</v>
      </c>
      <c r="F2280" s="63">
        <f>'update Rate'!O5</f>
        <v>1000</v>
      </c>
      <c r="G2280" s="63">
        <f>FLOOR(D2280*F2280,0.01)</f>
        <v>650</v>
      </c>
      <c r="H2280" s="121">
        <f>SUM(G2279+G2280)</f>
        <v>9295</v>
      </c>
    </row>
    <row r="2281" spans="1:8" ht="17.25">
      <c r="B2281" s="1564" t="s">
        <v>2185</v>
      </c>
      <c r="C2281" s="55" t="s">
        <v>2050</v>
      </c>
      <c r="D2281" s="46">
        <v>0.42099999999999999</v>
      </c>
      <c r="E2281" s="55" t="s">
        <v>2378</v>
      </c>
      <c r="F2281" s="110">
        <f>awood</f>
        <v>215037.9</v>
      </c>
      <c r="G2281" s="109">
        <f>FLOOR(D2281*F2281,0.01)</f>
        <v>90530.95</v>
      </c>
      <c r="H2281" s="108"/>
    </row>
    <row r="2282" spans="1:8" ht="17.25">
      <c r="B2282" s="1563"/>
      <c r="C2282" s="56" t="s">
        <v>2353</v>
      </c>
      <c r="D2282" s="43">
        <v>2</v>
      </c>
      <c r="E2282" s="56" t="s">
        <v>2920</v>
      </c>
      <c r="F2282" s="63">
        <f>'update Rate'!$O$59</f>
        <v>132</v>
      </c>
      <c r="G2282" s="63">
        <f>FLOOR(D2282*F2282,0.01)</f>
        <v>264</v>
      </c>
      <c r="H2282" s="123">
        <f>SUM(G2281:G2282)</f>
        <v>90794.95</v>
      </c>
    </row>
    <row r="2283" spans="1:8" ht="18" customHeight="1">
      <c r="F2283" s="40" t="s">
        <v>1590</v>
      </c>
      <c r="G2283" s="102"/>
      <c r="H2283" s="63">
        <f>SUM(H2282,H2280)</f>
        <v>100089.95</v>
      </c>
    </row>
    <row r="2284" spans="1:8" ht="18" customHeight="1">
      <c r="B2284" s="1" t="s">
        <v>1592</v>
      </c>
      <c r="F2284" s="40" t="s">
        <v>1571</v>
      </c>
      <c r="G2284" s="102"/>
      <c r="H2284" s="99">
        <f>FLOOR(H2283*0.15,0.01)</f>
        <v>15013.49</v>
      </c>
    </row>
    <row r="2285" spans="1:8" ht="18" customHeight="1">
      <c r="A2285"/>
      <c r="B2285" s="140">
        <f>+H2285</f>
        <v>115103.44</v>
      </c>
      <c r="C2285" s="27" t="s">
        <v>4340</v>
      </c>
      <c r="D2285" s="99">
        <f>INT(B2285/B2286*100)/100</f>
        <v>11510.34</v>
      </c>
      <c r="E2285" s="1" t="s">
        <v>3198</v>
      </c>
      <c r="F2285" s="40" t="s">
        <v>1593</v>
      </c>
      <c r="G2285" s="102"/>
      <c r="H2285" s="99">
        <f>SUM(H2283:H2284)</f>
        <v>115103.44</v>
      </c>
    </row>
    <row r="2286" spans="1:8">
      <c r="B2286" s="117">
        <v>10</v>
      </c>
    </row>
    <row r="2287" spans="1:8" ht="14.25" customHeight="1">
      <c r="B2287" s="117"/>
    </row>
    <row r="2288" spans="1:8" ht="34.5" customHeight="1">
      <c r="A2288" s="262">
        <f>A2276+1</f>
        <v>161</v>
      </c>
      <c r="B2288" s="1624" t="s">
        <v>160</v>
      </c>
      <c r="C2288" s="1625"/>
      <c r="D2288" s="1625"/>
      <c r="E2288" s="1625"/>
      <c r="F2288" s="1625"/>
      <c r="G2288" s="1625"/>
      <c r="H2288" s="1625"/>
    </row>
    <row r="2289" spans="1:8" ht="18" customHeight="1">
      <c r="A2289" s="683" t="s">
        <v>4058</v>
      </c>
      <c r="B2289" s="1560" t="s">
        <v>1479</v>
      </c>
      <c r="C2289" s="1561"/>
      <c r="D2289" s="1561"/>
      <c r="E2289" s="1561"/>
      <c r="F2289" s="1561"/>
      <c r="G2289" s="1561"/>
      <c r="H2289" s="1561"/>
    </row>
    <row r="2290" spans="1:8" ht="31.5">
      <c r="B2290" s="68" t="s">
        <v>3156</v>
      </c>
      <c r="C2290" s="68" t="s">
        <v>3157</v>
      </c>
      <c r="D2290" s="68" t="s">
        <v>3158</v>
      </c>
      <c r="E2290" s="68" t="s">
        <v>3159</v>
      </c>
      <c r="F2290" s="68" t="s">
        <v>3160</v>
      </c>
      <c r="G2290" s="68" t="s">
        <v>3161</v>
      </c>
      <c r="H2290" s="68" t="s">
        <v>1586</v>
      </c>
    </row>
    <row r="2291" spans="1:8" ht="18" customHeight="1">
      <c r="B2291" s="1562" t="s">
        <v>1587</v>
      </c>
      <c r="C2291" s="58" t="s">
        <v>558</v>
      </c>
      <c r="D2291" s="41">
        <v>1</v>
      </c>
      <c r="E2291" s="55" t="s">
        <v>1589</v>
      </c>
      <c r="F2291" s="107">
        <f>mason</f>
        <v>1330</v>
      </c>
      <c r="G2291" s="107">
        <f>FLOOR(D2291*F2291,0.01)</f>
        <v>1330</v>
      </c>
      <c r="H2291" s="1618">
        <f>G2291+G2292+G2293</f>
        <v>11330</v>
      </c>
    </row>
    <row r="2292" spans="1:8" ht="17.25">
      <c r="B2292" s="1603"/>
      <c r="C2292" s="53" t="s">
        <v>1530</v>
      </c>
      <c r="D2292" s="42">
        <v>3</v>
      </c>
      <c r="E2292" s="53" t="s">
        <v>1589</v>
      </c>
      <c r="F2292" s="109">
        <f>'update Rate'!O5</f>
        <v>1000</v>
      </c>
      <c r="G2292" s="109">
        <f>FLOOR(D2292*F2292,0.01)</f>
        <v>3000</v>
      </c>
      <c r="H2292" s="1623"/>
    </row>
    <row r="2293" spans="1:8" ht="19.5">
      <c r="B2293" s="1563"/>
      <c r="C2293" s="56" t="s">
        <v>3813</v>
      </c>
      <c r="D2293" s="43">
        <v>7</v>
      </c>
      <c r="E2293" s="56" t="s">
        <v>1589</v>
      </c>
      <c r="F2293" s="63">
        <f>'update Rate'!O5</f>
        <v>1000</v>
      </c>
      <c r="G2293" s="63">
        <f>FLOOR(D2293*F2293,0.01)</f>
        <v>7000</v>
      </c>
      <c r="H2293" s="1619"/>
    </row>
    <row r="2294" spans="1:8" ht="17.25">
      <c r="B2294" s="1564" t="s">
        <v>2185</v>
      </c>
      <c r="C2294" s="55" t="s">
        <v>3633</v>
      </c>
      <c r="D2294" s="41">
        <v>11</v>
      </c>
      <c r="E2294" s="55" t="s">
        <v>2992</v>
      </c>
      <c r="F2294" s="110">
        <f>'update Rate'!O413</f>
        <v>548.76</v>
      </c>
      <c r="G2294" s="109">
        <f>FLOOR(D2294*F2294,0.01)</f>
        <v>6036.36</v>
      </c>
      <c r="H2294" s="86"/>
    </row>
    <row r="2295" spans="1:8" ht="17.25">
      <c r="B2295" s="1565"/>
      <c r="C2295" s="53" t="s">
        <v>3812</v>
      </c>
      <c r="D2295" s="654">
        <v>0.55000000000000004</v>
      </c>
      <c r="E2295" s="53" t="s">
        <v>2992</v>
      </c>
      <c r="F2295" s="109">
        <f>E2301</f>
        <v>65.32350000000001</v>
      </c>
      <c r="G2295" s="109">
        <f>F2295*D2295</f>
        <v>35.927925000000009</v>
      </c>
      <c r="H2295" s="86"/>
    </row>
    <row r="2296" spans="1:8" ht="17.25">
      <c r="B2296" s="1563"/>
      <c r="C2296" s="56" t="s">
        <v>1579</v>
      </c>
      <c r="D2296" s="43">
        <v>0.71</v>
      </c>
      <c r="E2296" s="56" t="s">
        <v>2378</v>
      </c>
      <c r="F2296" s="63">
        <f>'update Rate'!O21</f>
        <v>1306.47</v>
      </c>
      <c r="G2296" s="63">
        <f>FLOOR(D2296*F2296,0.01)</f>
        <v>927.59</v>
      </c>
      <c r="H2296" s="87">
        <f>SUM(G2294:G2296)</f>
        <v>6999.8779249999998</v>
      </c>
    </row>
    <row r="2297" spans="1:8" ht="17.25">
      <c r="F2297" s="40" t="s">
        <v>1590</v>
      </c>
      <c r="G2297" s="40"/>
      <c r="H2297" s="43">
        <f>SUM(H2291:H2296)</f>
        <v>18329.877925000001</v>
      </c>
    </row>
    <row r="2298" spans="1:8" ht="18" customHeight="1">
      <c r="B2298" s="1" t="s">
        <v>1592</v>
      </c>
      <c r="F2298" s="40" t="s">
        <v>1571</v>
      </c>
      <c r="G2298" s="40"/>
      <c r="H2298" s="99">
        <f>FLOOR(H2297*0.15,0.01)</f>
        <v>2749.48</v>
      </c>
    </row>
    <row r="2299" spans="1:8" ht="18" customHeight="1">
      <c r="A2299"/>
      <c r="B2299" s="140">
        <f>+H2299</f>
        <v>21079.357925</v>
      </c>
      <c r="C2299" s="27" t="s">
        <v>4340</v>
      </c>
      <c r="D2299" s="99">
        <f>INT(B2299/B2300*100)/100</f>
        <v>2107.9299999999998</v>
      </c>
      <c r="E2299" s="1" t="s">
        <v>3198</v>
      </c>
      <c r="F2299" s="40" t="s">
        <v>1593</v>
      </c>
      <c r="G2299" s="40"/>
      <c r="H2299" s="44">
        <f>SUM(H2297:H2298)</f>
        <v>21079.357925</v>
      </c>
    </row>
    <row r="2300" spans="1:8">
      <c r="B2300" s="117">
        <v>10</v>
      </c>
    </row>
    <row r="2301" spans="1:8">
      <c r="A2301" s="1" t="s">
        <v>3980</v>
      </c>
      <c r="B2301" s="117"/>
      <c r="D2301" s="735">
        <f>F2296</f>
        <v>1306.47</v>
      </c>
      <c r="E2301" s="735">
        <f>D2301*0.05</f>
        <v>65.32350000000001</v>
      </c>
    </row>
    <row r="2302" spans="1:8">
      <c r="B2302" s="117"/>
      <c r="D2302" s="740"/>
      <c r="E2302" s="740"/>
    </row>
    <row r="2303" spans="1:8">
      <c r="B2303" s="117"/>
    </row>
    <row r="2304" spans="1:8" ht="34.5" customHeight="1">
      <c r="A2304" s="262">
        <f>A2288+1</f>
        <v>162</v>
      </c>
      <c r="B2304" s="1624" t="s">
        <v>1577</v>
      </c>
      <c r="C2304" s="1625"/>
      <c r="D2304" s="1625"/>
      <c r="E2304" s="1625"/>
      <c r="F2304" s="1625"/>
      <c r="G2304" s="1625"/>
      <c r="H2304" s="1625"/>
    </row>
    <row r="2305" spans="1:8" ht="18" customHeight="1">
      <c r="A2305" s="683" t="s">
        <v>4059</v>
      </c>
      <c r="B2305" s="1560" t="s">
        <v>1479</v>
      </c>
      <c r="C2305" s="1561"/>
      <c r="D2305" s="1561"/>
      <c r="E2305" s="1561"/>
      <c r="F2305" s="1561"/>
      <c r="G2305" s="1561"/>
      <c r="H2305" s="1561"/>
    </row>
    <row r="2306" spans="1:8" ht="31.5">
      <c r="B2306" s="68" t="s">
        <v>3156</v>
      </c>
      <c r="C2306" s="68" t="s">
        <v>3157</v>
      </c>
      <c r="D2306" s="68" t="s">
        <v>3158</v>
      </c>
      <c r="E2306" s="68" t="s">
        <v>3159</v>
      </c>
      <c r="F2306" s="68" t="s">
        <v>3160</v>
      </c>
      <c r="G2306" s="68" t="s">
        <v>3161</v>
      </c>
      <c r="H2306" s="68" t="s">
        <v>1586</v>
      </c>
    </row>
    <row r="2307" spans="1:8" ht="18" customHeight="1">
      <c r="B2307" s="1562" t="s">
        <v>1587</v>
      </c>
      <c r="C2307" s="58" t="s">
        <v>558</v>
      </c>
      <c r="D2307" s="41">
        <v>1</v>
      </c>
      <c r="E2307" s="55" t="s">
        <v>1589</v>
      </c>
      <c r="F2307" s="107">
        <f>mason</f>
        <v>1330</v>
      </c>
      <c r="G2307" s="107">
        <f>FLOOR(D2307*F2307,0.01)</f>
        <v>1330</v>
      </c>
      <c r="H2307" s="1618">
        <f>G2307+G2308+G2309</f>
        <v>11330</v>
      </c>
    </row>
    <row r="2308" spans="1:8" ht="18" customHeight="1">
      <c r="B2308" s="1603"/>
      <c r="C2308" s="53" t="s">
        <v>1530</v>
      </c>
      <c r="D2308" s="42">
        <v>3</v>
      </c>
      <c r="E2308" s="53" t="s">
        <v>1589</v>
      </c>
      <c r="F2308" s="109">
        <f>'update Rate'!O5</f>
        <v>1000</v>
      </c>
      <c r="G2308" s="109">
        <f>FLOOR(D2308*F2308,0.01)</f>
        <v>3000</v>
      </c>
      <c r="H2308" s="1623"/>
    </row>
    <row r="2309" spans="1:8" ht="17.25">
      <c r="B2309" s="1563"/>
      <c r="C2309" s="56" t="s">
        <v>1578</v>
      </c>
      <c r="D2309" s="43">
        <v>7</v>
      </c>
      <c r="E2309" s="56" t="s">
        <v>1589</v>
      </c>
      <c r="F2309" s="63">
        <f>'update Rate'!O5</f>
        <v>1000</v>
      </c>
      <c r="G2309" s="63">
        <f>FLOOR(D2309*F2309,0.01)</f>
        <v>7000</v>
      </c>
      <c r="H2309" s="1619"/>
    </row>
    <row r="2310" spans="1:8" ht="17.25">
      <c r="B2310" s="1564" t="s">
        <v>2185</v>
      </c>
      <c r="C2310" s="55" t="s">
        <v>3633</v>
      </c>
      <c r="D2310" s="41">
        <v>11</v>
      </c>
      <c r="E2310" s="55" t="s">
        <v>2992</v>
      </c>
      <c r="F2310" s="110">
        <f>'update Rate'!O431</f>
        <v>570.28</v>
      </c>
      <c r="G2310" s="109">
        <f>FLOOR(D2310*F2310,0.01)</f>
        <v>6273.08</v>
      </c>
      <c r="H2310" s="86"/>
    </row>
    <row r="2311" spans="1:8" ht="17.25">
      <c r="B2311" s="1565"/>
      <c r="C2311" s="53" t="s">
        <v>3814</v>
      </c>
      <c r="D2311" s="654">
        <v>0.55000000000000004</v>
      </c>
      <c r="E2311" s="53" t="s">
        <v>2992</v>
      </c>
      <c r="F2311" s="109">
        <f>E2317</f>
        <v>78.388199999999998</v>
      </c>
      <c r="G2311" s="109">
        <f>F2311*D2311</f>
        <v>43.113510000000005</v>
      </c>
      <c r="H2311" s="86"/>
    </row>
    <row r="2312" spans="1:8" ht="17.25">
      <c r="B2312" s="1563"/>
      <c r="C2312" s="56" t="s">
        <v>1579</v>
      </c>
      <c r="D2312" s="43">
        <v>0.71</v>
      </c>
      <c r="E2312" s="56" t="s">
        <v>2378</v>
      </c>
      <c r="F2312" s="63">
        <f>'update Rate'!O21</f>
        <v>1306.47</v>
      </c>
      <c r="G2312" s="63">
        <f>FLOOR(D2312*F2312,0.01)</f>
        <v>927.59</v>
      </c>
      <c r="H2312" s="87">
        <f>SUM(G2310:G2312)</f>
        <v>7243.7835100000002</v>
      </c>
    </row>
    <row r="2313" spans="1:8" ht="30" customHeight="1">
      <c r="F2313" s="40" t="s">
        <v>1590</v>
      </c>
      <c r="G2313" s="40"/>
      <c r="H2313" s="43">
        <f>SUM(H2307:H2312)</f>
        <v>18573.783510000001</v>
      </c>
    </row>
    <row r="2314" spans="1:8" ht="20.25" customHeight="1">
      <c r="B2314" s="1" t="s">
        <v>1592</v>
      </c>
      <c r="F2314" s="40" t="s">
        <v>1571</v>
      </c>
      <c r="G2314" s="40"/>
      <c r="H2314" s="99">
        <f>FLOOR(H2313*0.15,0.01)</f>
        <v>2786.06</v>
      </c>
    </row>
    <row r="2315" spans="1:8" ht="18" customHeight="1">
      <c r="A2315"/>
      <c r="B2315" s="140">
        <f>+H2315</f>
        <v>21359.843510000002</v>
      </c>
      <c r="C2315" s="27" t="s">
        <v>4340</v>
      </c>
      <c r="D2315" s="99">
        <f>INT(B2315/B2316*100)/100</f>
        <v>2135.98</v>
      </c>
      <c r="E2315" s="1" t="s">
        <v>3198</v>
      </c>
      <c r="F2315" s="40" t="s">
        <v>1593</v>
      </c>
      <c r="G2315" s="40"/>
      <c r="H2315" s="44">
        <f>SUM(H2313:H2314)</f>
        <v>21359.843510000002</v>
      </c>
    </row>
    <row r="2316" spans="1:8">
      <c r="B2316" s="117">
        <v>10</v>
      </c>
    </row>
    <row r="2317" spans="1:8">
      <c r="A2317" s="1" t="s">
        <v>3981</v>
      </c>
      <c r="B2317" s="117"/>
      <c r="D2317" s="745">
        <f>F2312</f>
        <v>1306.47</v>
      </c>
      <c r="E2317" s="745">
        <f>D2317*0.06</f>
        <v>78.388199999999998</v>
      </c>
    </row>
    <row r="2318" spans="1:8">
      <c r="B2318" s="117"/>
      <c r="D2318" s="741"/>
      <c r="E2318" s="741"/>
    </row>
    <row r="2319" spans="1:8">
      <c r="B2319" s="117"/>
      <c r="D2319" s="741"/>
      <c r="E2319" s="741"/>
    </row>
    <row r="2320" spans="1:8">
      <c r="B2320" s="117"/>
    </row>
    <row r="2321" spans="1:8" ht="18" customHeight="1">
      <c r="A2321" s="262">
        <f>+A2304+1</f>
        <v>163</v>
      </c>
      <c r="B2321" s="1588" t="s">
        <v>3141</v>
      </c>
      <c r="C2321" s="1567"/>
      <c r="D2321" s="1567"/>
      <c r="E2321" s="1567"/>
      <c r="F2321" s="1567"/>
      <c r="G2321" s="1567"/>
      <c r="H2321" s="1567"/>
    </row>
    <row r="2322" spans="1:8" ht="18" customHeight="1">
      <c r="A2322" s="683" t="s">
        <v>4060</v>
      </c>
      <c r="B2322" s="1601" t="s">
        <v>1479</v>
      </c>
      <c r="C2322" s="1568"/>
      <c r="D2322" s="1568"/>
      <c r="E2322" s="1568"/>
      <c r="F2322" s="1568"/>
      <c r="G2322" s="1568"/>
      <c r="H2322" s="1568"/>
    </row>
    <row r="2323" spans="1:8" ht="31.5">
      <c r="B2323" s="68" t="s">
        <v>3156</v>
      </c>
      <c r="C2323" s="68" t="s">
        <v>3157</v>
      </c>
      <c r="D2323" s="68" t="s">
        <v>3158</v>
      </c>
      <c r="E2323" s="68" t="s">
        <v>3159</v>
      </c>
      <c r="F2323" s="68" t="s">
        <v>3160</v>
      </c>
      <c r="G2323" s="68" t="s">
        <v>3161</v>
      </c>
      <c r="H2323" s="68" t="s">
        <v>1586</v>
      </c>
    </row>
    <row r="2324" spans="1:8" ht="18" customHeight="1">
      <c r="B2324" s="1562" t="s">
        <v>1587</v>
      </c>
      <c r="C2324" s="58" t="s">
        <v>558</v>
      </c>
      <c r="D2324" s="41">
        <v>1</v>
      </c>
      <c r="E2324" s="55" t="s">
        <v>1589</v>
      </c>
      <c r="F2324" s="107">
        <f>'update Rate'!O6</f>
        <v>1330</v>
      </c>
      <c r="G2324" s="107">
        <f>FLOOR(D2324*F2324,0.01)</f>
        <v>1330</v>
      </c>
      <c r="H2324" s="108"/>
    </row>
    <row r="2325" spans="1:8" ht="18" customHeight="1">
      <c r="B2325" s="1563"/>
      <c r="C2325" s="78" t="s">
        <v>1530</v>
      </c>
      <c r="D2325" s="43">
        <v>1</v>
      </c>
      <c r="E2325" s="56" t="s">
        <v>1589</v>
      </c>
      <c r="F2325" s="63">
        <f>'update Rate'!O5</f>
        <v>1000</v>
      </c>
      <c r="G2325" s="63">
        <f>FLOOR(D2325*F2325,0.01)</f>
        <v>1000</v>
      </c>
      <c r="H2325" s="121">
        <f>SUM(G2324+G2325)</f>
        <v>2330</v>
      </c>
    </row>
    <row r="2326" spans="1:8">
      <c r="B2326" s="1564" t="s">
        <v>2185</v>
      </c>
      <c r="C2326" s="1564" t="s">
        <v>3142</v>
      </c>
      <c r="D2326" s="84"/>
      <c r="E2326" s="1564" t="s">
        <v>2920</v>
      </c>
      <c r="F2326" s="109"/>
      <c r="G2326" s="18"/>
      <c r="H2326" s="26"/>
    </row>
    <row r="2327" spans="1:8" ht="18" customHeight="1">
      <c r="B2327" s="1566"/>
      <c r="C2327" s="1566"/>
      <c r="D2327" s="87">
        <v>21.28</v>
      </c>
      <c r="E2327" s="1566"/>
      <c r="F2327" s="63">
        <f>'update Rate'!$O$227</f>
        <v>23</v>
      </c>
      <c r="G2327" s="63">
        <f>FLOOR(D2327*F2327,0.01)</f>
        <v>489.44</v>
      </c>
      <c r="H2327" s="123">
        <f>SUM(G2326:G2327)</f>
        <v>489.44</v>
      </c>
    </row>
    <row r="2328" spans="1:8" ht="18" customHeight="1">
      <c r="F2328" s="40" t="s">
        <v>1590</v>
      </c>
      <c r="G2328" s="102"/>
      <c r="H2328" s="63">
        <f>SUM(H2327,H2325)</f>
        <v>2819.44</v>
      </c>
    </row>
    <row r="2329" spans="1:8" ht="16.5">
      <c r="B2329" s="1" t="s">
        <v>1592</v>
      </c>
      <c r="F2329" s="40" t="s">
        <v>1571</v>
      </c>
      <c r="G2329" s="102"/>
      <c r="H2329" s="99">
        <f>FLOOR(H2328*0.15,0.01)</f>
        <v>422.91</v>
      </c>
    </row>
    <row r="2330" spans="1:8" ht="16.5">
      <c r="A2330"/>
      <c r="B2330" s="140">
        <f>+H2330</f>
        <v>3242.35</v>
      </c>
      <c r="C2330" s="27" t="s">
        <v>4340</v>
      </c>
      <c r="D2330" s="99">
        <f>INT(B2330/B2331*100)/100</f>
        <v>324.23</v>
      </c>
      <c r="E2330" s="1" t="s">
        <v>3198</v>
      </c>
      <c r="F2330" s="40" t="s">
        <v>1593</v>
      </c>
      <c r="G2330" s="102"/>
      <c r="H2330" s="99">
        <f>SUM(H2328:H2329)</f>
        <v>3242.35</v>
      </c>
    </row>
    <row r="2331" spans="1:8">
      <c r="B2331" s="117">
        <v>10</v>
      </c>
    </row>
    <row r="2332" spans="1:8">
      <c r="B2332" s="192"/>
      <c r="F2332" s="192"/>
      <c r="G2332" s="192"/>
      <c r="H2332" s="170"/>
    </row>
    <row r="2333" spans="1:8" ht="28.5" customHeight="1">
      <c r="A2333" s="138">
        <f>+A2321+1</f>
        <v>164</v>
      </c>
      <c r="B2333" s="1588" t="s">
        <v>1974</v>
      </c>
      <c r="C2333" s="1567"/>
      <c r="D2333" s="1567"/>
      <c r="E2333" s="1567"/>
      <c r="F2333" s="1567"/>
      <c r="G2333" s="1567"/>
      <c r="H2333" s="1567"/>
    </row>
    <row r="2334" spans="1:8" ht="18" customHeight="1">
      <c r="A2334" s="655" t="s">
        <v>3639</v>
      </c>
      <c r="B2334" s="1568" t="s">
        <v>2189</v>
      </c>
      <c r="C2334" s="1568"/>
      <c r="D2334" s="1568"/>
      <c r="E2334" s="1568"/>
      <c r="F2334" s="1568"/>
      <c r="G2334" s="1568"/>
      <c r="H2334" s="1568"/>
    </row>
    <row r="2335" spans="1:8" ht="31.5">
      <c r="B2335" s="68" t="s">
        <v>3156</v>
      </c>
      <c r="C2335" s="68" t="s">
        <v>3157</v>
      </c>
      <c r="D2335" s="68" t="s">
        <v>3158</v>
      </c>
      <c r="E2335" s="68" t="s">
        <v>3159</v>
      </c>
      <c r="F2335" s="68" t="s">
        <v>3160</v>
      </c>
      <c r="G2335" s="68" t="s">
        <v>3161</v>
      </c>
      <c r="H2335" s="68" t="s">
        <v>1586</v>
      </c>
    </row>
    <row r="2336" spans="1:8" ht="18" customHeight="1">
      <c r="A2336" s="27"/>
      <c r="B2336" s="1562" t="s">
        <v>562</v>
      </c>
      <c r="C2336" s="80" t="s">
        <v>736</v>
      </c>
      <c r="D2336" s="42">
        <v>13</v>
      </c>
      <c r="E2336" s="53" t="s">
        <v>1589</v>
      </c>
      <c r="F2336" s="116">
        <f>'update Rate'!$O$6</f>
        <v>1330</v>
      </c>
      <c r="G2336" s="107">
        <f>FLOOR(D2336*F2336,0.01)</f>
        <v>17290</v>
      </c>
      <c r="H2336" s="108"/>
    </row>
    <row r="2337" spans="1:8" ht="18" customHeight="1">
      <c r="B2337" s="1589"/>
      <c r="C2337" s="78" t="s">
        <v>563</v>
      </c>
      <c r="D2337" s="43">
        <v>4.5</v>
      </c>
      <c r="E2337" s="56" t="s">
        <v>1589</v>
      </c>
      <c r="F2337" s="122">
        <f>'update Rate'!$O$5</f>
        <v>1000</v>
      </c>
      <c r="G2337" s="63">
        <f>FLOOR(D2337*F2337,0.01)</f>
        <v>4500</v>
      </c>
      <c r="H2337" s="123">
        <f>SUM(G2336+G2337)</f>
        <v>21790</v>
      </c>
    </row>
    <row r="2338" spans="1:8" ht="18" customHeight="1">
      <c r="B2338" s="1562" t="s">
        <v>2185</v>
      </c>
      <c r="C2338" s="80" t="s">
        <v>1533</v>
      </c>
      <c r="D2338" s="52">
        <v>5.6000000000000001E-2</v>
      </c>
      <c r="E2338" s="53" t="s">
        <v>2191</v>
      </c>
      <c r="F2338" s="116">
        <f>'update Rate'!$O$16</f>
        <v>13030.999999999998</v>
      </c>
      <c r="G2338" s="116">
        <f>FLOOR(D2338*F2338,0.01)</f>
        <v>729.73</v>
      </c>
      <c r="H2338" s="121"/>
    </row>
    <row r="2339" spans="1:8" ht="17.25">
      <c r="B2339" s="1592"/>
      <c r="C2339" s="80" t="s">
        <v>2190</v>
      </c>
      <c r="D2339" s="52">
        <v>0.152</v>
      </c>
      <c r="E2339" s="53" t="s">
        <v>2192</v>
      </c>
      <c r="F2339" s="116">
        <f>'update Rate'!$O$9</f>
        <v>3389.76</v>
      </c>
      <c r="G2339" s="116">
        <f>FLOOR(D2339*F2339,0.01)</f>
        <v>515.24</v>
      </c>
      <c r="H2339" s="121"/>
    </row>
    <row r="2340" spans="1:8" ht="18.75" customHeight="1">
      <c r="B2340" s="1589"/>
      <c r="C2340" s="651" t="s">
        <v>3634</v>
      </c>
      <c r="D2340" s="43">
        <v>11</v>
      </c>
      <c r="E2340" s="56" t="s">
        <v>2193</v>
      </c>
      <c r="F2340" s="122">
        <f>63*10</f>
        <v>630</v>
      </c>
      <c r="G2340" s="122">
        <f>FLOOR(D2340*F2340,0.01)</f>
        <v>6930</v>
      </c>
      <c r="H2340" s="123">
        <f>SUM(G2338+G2339+G2340)</f>
        <v>8174.97</v>
      </c>
    </row>
    <row r="2341" spans="1:8" ht="18" customHeight="1">
      <c r="F2341" s="1" t="s">
        <v>1590</v>
      </c>
      <c r="G2341" s="102"/>
      <c r="H2341" s="63">
        <f>SUM(H2337:H2340)</f>
        <v>29964.97</v>
      </c>
    </row>
    <row r="2342" spans="1:8" ht="18" customHeight="1">
      <c r="B2342" s="1" t="s">
        <v>1592</v>
      </c>
      <c r="F2342" s="1" t="s">
        <v>1570</v>
      </c>
      <c r="G2342" s="102"/>
      <c r="H2342" s="99">
        <f>FLOOR(H2341*0.15,0.01)</f>
        <v>4494.74</v>
      </c>
    </row>
    <row r="2343" spans="1:8" ht="16.5">
      <c r="A2343" s="27"/>
      <c r="B2343" s="140">
        <f>+H2343</f>
        <v>34459.71</v>
      </c>
      <c r="C2343" s="27" t="s">
        <v>4340</v>
      </c>
      <c r="D2343" s="99">
        <f>FLOOR(B2343/B2344,0.01)</f>
        <v>3445.9700000000003</v>
      </c>
      <c r="E2343" s="1" t="s">
        <v>3198</v>
      </c>
      <c r="F2343" s="1" t="s">
        <v>1593</v>
      </c>
      <c r="G2343" s="102"/>
      <c r="H2343" s="99">
        <f>SUM(H2341:H2342)</f>
        <v>34459.71</v>
      </c>
    </row>
    <row r="2344" spans="1:8" ht="16.5">
      <c r="B2344" s="88">
        <v>10</v>
      </c>
    </row>
    <row r="2345" spans="1:8" ht="18" customHeight="1">
      <c r="B2345" s="88"/>
    </row>
    <row r="2346" spans="1:8" ht="16.5">
      <c r="A2346" s="106" t="s">
        <v>1713</v>
      </c>
      <c r="B2346" s="88"/>
    </row>
    <row r="2347" spans="1:8" ht="16.5">
      <c r="A2347" s="106"/>
      <c r="B2347" s="88"/>
    </row>
    <row r="2348" spans="1:8" ht="18" customHeight="1">
      <c r="B2348" s="117"/>
    </row>
    <row r="2349" spans="1:8" ht="18" hidden="1" customHeight="1">
      <c r="A2349" s="138">
        <f>A2333+1</f>
        <v>165</v>
      </c>
      <c r="B2349" s="1588" t="s">
        <v>1448</v>
      </c>
      <c r="C2349" s="1567"/>
      <c r="D2349" s="1567"/>
      <c r="E2349" s="1567"/>
      <c r="F2349" s="1567"/>
      <c r="G2349" s="1567"/>
      <c r="H2349" s="1567"/>
    </row>
    <row r="2350" spans="1:8" ht="18" hidden="1" customHeight="1">
      <c r="A2350" s="655" t="s">
        <v>3639</v>
      </c>
      <c r="B2350" s="1568" t="s">
        <v>2189</v>
      </c>
      <c r="C2350" s="1568"/>
      <c r="D2350" s="1568"/>
      <c r="E2350" s="1568"/>
      <c r="F2350" s="1568"/>
      <c r="G2350" s="1568"/>
      <c r="H2350" s="1568"/>
    </row>
    <row r="2351" spans="1:8" ht="31.5" hidden="1">
      <c r="B2351" s="68" t="s">
        <v>3156</v>
      </c>
      <c r="C2351" s="68" t="s">
        <v>3157</v>
      </c>
      <c r="D2351" s="68" t="s">
        <v>3158</v>
      </c>
      <c r="E2351" s="68" t="s">
        <v>3159</v>
      </c>
      <c r="F2351" s="68" t="s">
        <v>3160</v>
      </c>
      <c r="G2351" s="68" t="s">
        <v>3161</v>
      </c>
      <c r="H2351" s="68" t="s">
        <v>1586</v>
      </c>
    </row>
    <row r="2352" spans="1:8" ht="18" hidden="1" customHeight="1">
      <c r="A2352" s="27"/>
      <c r="B2352" s="1562" t="s">
        <v>562</v>
      </c>
      <c r="C2352" s="80" t="s">
        <v>736</v>
      </c>
      <c r="D2352" s="42"/>
      <c r="E2352" s="53" t="s">
        <v>1589</v>
      </c>
      <c r="F2352" s="116">
        <f>'update Rate'!$O$6</f>
        <v>1330</v>
      </c>
      <c r="G2352" s="107">
        <f>FLOOR(D2352*F2352,0.01)</f>
        <v>0</v>
      </c>
      <c r="H2352" s="108"/>
    </row>
    <row r="2353" spans="1:8" ht="18" hidden="1" customHeight="1">
      <c r="B2353" s="1589"/>
      <c r="C2353" s="78" t="s">
        <v>563</v>
      </c>
      <c r="D2353" s="43"/>
      <c r="E2353" s="56" t="s">
        <v>1589</v>
      </c>
      <c r="F2353" s="122">
        <f>'update Rate'!$O$5</f>
        <v>1000</v>
      </c>
      <c r="G2353" s="63">
        <f>FLOOR(D2353*F2353,0.01)</f>
        <v>0</v>
      </c>
      <c r="H2353" s="123">
        <f>SUM(G2352+G2353)</f>
        <v>0</v>
      </c>
    </row>
    <row r="2354" spans="1:8" ht="17.25" hidden="1">
      <c r="B2354" s="1562" t="s">
        <v>2185</v>
      </c>
      <c r="C2354" s="80" t="s">
        <v>1533</v>
      </c>
      <c r="D2354" s="42"/>
      <c r="E2354" s="53" t="s">
        <v>2191</v>
      </c>
      <c r="F2354" s="116">
        <f>'update Rate'!$O$16</f>
        <v>13030.999999999998</v>
      </c>
      <c r="G2354" s="116">
        <f>FLOOR(D2354*F2354,0.01)</f>
        <v>0</v>
      </c>
      <c r="H2354" s="121"/>
    </row>
    <row r="2355" spans="1:8" ht="18" hidden="1" customHeight="1">
      <c r="B2355" s="1592"/>
      <c r="C2355" s="80" t="s">
        <v>2190</v>
      </c>
      <c r="D2355" s="52"/>
      <c r="E2355" s="53" t="s">
        <v>2192</v>
      </c>
      <c r="F2355" s="116">
        <f>'update Rate'!$O$9</f>
        <v>3389.76</v>
      </c>
      <c r="G2355" s="116">
        <f>FLOOR(D2355*F2355,0.01)</f>
        <v>0</v>
      </c>
      <c r="H2355" s="121"/>
    </row>
    <row r="2356" spans="1:8" ht="18" hidden="1" customHeight="1">
      <c r="B2356" s="1589"/>
      <c r="C2356" s="651" t="s">
        <v>3634</v>
      </c>
      <c r="D2356" s="43"/>
      <c r="E2356" s="56" t="s">
        <v>2193</v>
      </c>
      <c r="F2356" s="122">
        <f>18*63</f>
        <v>1134</v>
      </c>
      <c r="G2356" s="122">
        <f>FLOOR(D2356*F2356,0.01)</f>
        <v>0</v>
      </c>
      <c r="H2356" s="123">
        <f>SUM(G2354+G2355+G2356)</f>
        <v>0</v>
      </c>
    </row>
    <row r="2357" spans="1:8" ht="18" hidden="1" customHeight="1">
      <c r="B2357" s="430"/>
      <c r="C2357" s="147" t="s">
        <v>748</v>
      </c>
      <c r="D2357" s="433" t="s">
        <v>1449</v>
      </c>
      <c r="E2357" s="211"/>
      <c r="F2357" s="431"/>
      <c r="G2357" s="432"/>
      <c r="H2357" s="123">
        <f>FLOOR(G2353*0.03,0.01)</f>
        <v>0</v>
      </c>
    </row>
    <row r="2358" spans="1:8" ht="18" hidden="1" customHeight="1">
      <c r="F2358" s="1" t="s">
        <v>1590</v>
      </c>
      <c r="G2358" s="102"/>
      <c r="H2358" s="63">
        <f>SUM(H2353:H2357)</f>
        <v>0</v>
      </c>
    </row>
    <row r="2359" spans="1:8" ht="16.5" hidden="1">
      <c r="B2359" s="1" t="s">
        <v>1592</v>
      </c>
      <c r="F2359" s="1" t="s">
        <v>1570</v>
      </c>
      <c r="G2359" s="102"/>
      <c r="H2359" s="99">
        <f>FLOOR(H2358*0.15,0.01)</f>
        <v>0</v>
      </c>
    </row>
    <row r="2360" spans="1:8" ht="16.5" hidden="1">
      <c r="A2360" s="27"/>
      <c r="B2360" s="140">
        <f>+H2360</f>
        <v>0</v>
      </c>
      <c r="C2360" s="27" t="s">
        <v>4340</v>
      </c>
      <c r="D2360" s="99">
        <f>FLOOR(B2360/B2361,0.01)</f>
        <v>0</v>
      </c>
      <c r="E2360" s="1" t="s">
        <v>3198</v>
      </c>
      <c r="F2360" s="1" t="s">
        <v>1593</v>
      </c>
      <c r="G2360" s="102"/>
      <c r="H2360" s="99">
        <f>SUM(H2358:H2359)</f>
        <v>0</v>
      </c>
    </row>
    <row r="2361" spans="1:8" ht="18" hidden="1" customHeight="1">
      <c r="B2361" s="88">
        <v>10</v>
      </c>
    </row>
    <row r="2362" spans="1:8" ht="18" hidden="1" customHeight="1">
      <c r="B2362" s="88"/>
    </row>
    <row r="2363" spans="1:8" ht="16.5" hidden="1">
      <c r="A2363" s="106" t="s">
        <v>1713</v>
      </c>
      <c r="B2363" s="88"/>
    </row>
    <row r="2364" spans="1:8" hidden="1">
      <c r="B2364" s="117"/>
    </row>
    <row r="2365" spans="1:8" hidden="1">
      <c r="B2365" s="117"/>
    </row>
    <row r="2366" spans="1:8" ht="18" hidden="1" customHeight="1">
      <c r="B2366" s="117"/>
    </row>
    <row r="2367" spans="1:8" ht="18" hidden="1" customHeight="1">
      <c r="A2367" s="138">
        <f>A2349+1</f>
        <v>166</v>
      </c>
      <c r="B2367" s="1622" t="s">
        <v>3636</v>
      </c>
      <c r="C2367" s="1621"/>
      <c r="D2367" s="1621"/>
      <c r="E2367" s="1621"/>
      <c r="F2367" s="1621"/>
      <c r="G2367" s="1621"/>
      <c r="H2367" s="1621"/>
    </row>
    <row r="2368" spans="1:8" hidden="1">
      <c r="A2368" s="655" t="s">
        <v>3639</v>
      </c>
      <c r="B2368" s="1568" t="s">
        <v>2189</v>
      </c>
      <c r="C2368" s="1568"/>
      <c r="D2368" s="1568"/>
      <c r="E2368" s="1568"/>
      <c r="F2368" s="1568"/>
      <c r="G2368" s="1568"/>
      <c r="H2368" s="1568"/>
    </row>
    <row r="2369" spans="1:8" ht="31.5" hidden="1">
      <c r="B2369" s="68" t="s">
        <v>3156</v>
      </c>
      <c r="C2369" s="68" t="s">
        <v>3157</v>
      </c>
      <c r="D2369" s="68" t="s">
        <v>3158</v>
      </c>
      <c r="E2369" s="68" t="s">
        <v>3159</v>
      </c>
      <c r="F2369" s="68" t="s">
        <v>3160</v>
      </c>
      <c r="G2369" s="68" t="s">
        <v>3161</v>
      </c>
      <c r="H2369" s="68" t="s">
        <v>1586</v>
      </c>
    </row>
    <row r="2370" spans="1:8" ht="18" hidden="1" customHeight="1">
      <c r="A2370" s="27"/>
      <c r="B2370" s="1562" t="s">
        <v>562</v>
      </c>
      <c r="C2370" s="80" t="s">
        <v>736</v>
      </c>
      <c r="D2370" s="42"/>
      <c r="E2370" s="53" t="s">
        <v>1589</v>
      </c>
      <c r="F2370" s="116">
        <f>'update Rate'!$O$6</f>
        <v>1330</v>
      </c>
      <c r="G2370" s="107">
        <f>FLOOR(D2370*F2370,0.01)</f>
        <v>0</v>
      </c>
      <c r="H2370" s="108"/>
    </row>
    <row r="2371" spans="1:8" ht="18" hidden="1" customHeight="1">
      <c r="B2371" s="1589"/>
      <c r="C2371" s="78" t="s">
        <v>563</v>
      </c>
      <c r="D2371" s="43"/>
      <c r="E2371" s="56" t="s">
        <v>1589</v>
      </c>
      <c r="F2371" s="122">
        <f>'update Rate'!$O$5</f>
        <v>1000</v>
      </c>
      <c r="G2371" s="63">
        <f>FLOOR(D2371*F2371,0.01)</f>
        <v>0</v>
      </c>
      <c r="H2371" s="123">
        <f>SUM(G2370+G2371)</f>
        <v>0</v>
      </c>
    </row>
    <row r="2372" spans="1:8" ht="17.25" hidden="1">
      <c r="B2372" s="1562" t="s">
        <v>2185</v>
      </c>
      <c r="C2372" s="80" t="s">
        <v>1533</v>
      </c>
      <c r="D2372" s="42"/>
      <c r="E2372" s="53" t="s">
        <v>2191</v>
      </c>
      <c r="F2372" s="116">
        <f>'update Rate'!$O$16</f>
        <v>13030.999999999998</v>
      </c>
      <c r="G2372" s="116">
        <f>FLOOR(D2372*F2372,0.01)</f>
        <v>0</v>
      </c>
      <c r="H2372" s="121"/>
    </row>
    <row r="2373" spans="1:8" ht="15.75" hidden="1" customHeight="1">
      <c r="B2373" s="1592"/>
      <c r="C2373" s="80" t="s">
        <v>2190</v>
      </c>
      <c r="D2373" s="52"/>
      <c r="E2373" s="53" t="s">
        <v>2192</v>
      </c>
      <c r="F2373" s="116">
        <f>'update Rate'!$O$9</f>
        <v>3389.76</v>
      </c>
      <c r="G2373" s="116">
        <f>FLOOR(D2373*F2373,0.01)</f>
        <v>0</v>
      </c>
      <c r="H2373" s="121"/>
    </row>
    <row r="2374" spans="1:8" ht="17.25" hidden="1">
      <c r="B2374" s="1589"/>
      <c r="C2374" s="727" t="s">
        <v>3635</v>
      </c>
      <c r="D2374" s="43"/>
      <c r="E2374" s="56" t="s">
        <v>2193</v>
      </c>
      <c r="F2374" s="122">
        <f>'update Rate'!O409</f>
        <v>473.44</v>
      </c>
      <c r="G2374" s="122">
        <f>FLOOR(D2374*F2374,0.01)</f>
        <v>0</v>
      </c>
      <c r="H2374" s="123">
        <f>SUM(G2372+G2373+G2374)</f>
        <v>0</v>
      </c>
    </row>
    <row r="2375" spans="1:8" ht="18" hidden="1" customHeight="1">
      <c r="F2375" s="1" t="s">
        <v>1590</v>
      </c>
      <c r="G2375" s="102"/>
      <c r="H2375" s="63">
        <f>SUM(H2371:H2374)</f>
        <v>0</v>
      </c>
    </row>
    <row r="2376" spans="1:8" ht="16.5" hidden="1">
      <c r="B2376" s="1" t="s">
        <v>1592</v>
      </c>
      <c r="F2376" s="1" t="s">
        <v>1570</v>
      </c>
      <c r="G2376" s="102"/>
      <c r="H2376" s="99">
        <f>FLOOR(H2375*0.15,0.01)</f>
        <v>0</v>
      </c>
    </row>
    <row r="2377" spans="1:8" ht="16.5" hidden="1">
      <c r="A2377" s="27"/>
      <c r="B2377" s="140">
        <f>+H2377</f>
        <v>0</v>
      </c>
      <c r="C2377" s="27" t="s">
        <v>4340</v>
      </c>
      <c r="D2377" s="99">
        <f>FLOOR(B2377/B2378,0.01)</f>
        <v>0</v>
      </c>
      <c r="E2377" s="1" t="s">
        <v>3198</v>
      </c>
      <c r="F2377" s="1" t="s">
        <v>1593</v>
      </c>
      <c r="G2377" s="102"/>
      <c r="H2377" s="99">
        <f>SUM(H2375:H2376)</f>
        <v>0</v>
      </c>
    </row>
    <row r="2378" spans="1:8" ht="16.5" hidden="1">
      <c r="B2378" s="88">
        <v>10</v>
      </c>
    </row>
    <row r="2379" spans="1:8" ht="17.25" hidden="1" customHeight="1">
      <c r="B2379" s="117"/>
    </row>
    <row r="2380" spans="1:8" ht="18">
      <c r="A2380" s="138">
        <f>A2333+1</f>
        <v>165</v>
      </c>
      <c r="B2380" s="1622" t="s">
        <v>3637</v>
      </c>
      <c r="C2380" s="1621"/>
      <c r="D2380" s="1621"/>
      <c r="E2380" s="1621"/>
      <c r="F2380" s="1621"/>
      <c r="G2380" s="1621"/>
      <c r="H2380" s="1621"/>
    </row>
    <row r="2381" spans="1:8" ht="18" customHeight="1">
      <c r="A2381" s="655" t="s">
        <v>3639</v>
      </c>
      <c r="B2381" s="1568" t="s">
        <v>2189</v>
      </c>
      <c r="C2381" s="1568"/>
      <c r="D2381" s="1568"/>
      <c r="E2381" s="1568"/>
      <c r="F2381" s="1568"/>
      <c r="G2381" s="1568"/>
      <c r="H2381" s="1568"/>
    </row>
    <row r="2382" spans="1:8" ht="31.5">
      <c r="B2382" s="68" t="s">
        <v>3156</v>
      </c>
      <c r="C2382" s="68" t="s">
        <v>3157</v>
      </c>
      <c r="D2382" s="68" t="s">
        <v>3158</v>
      </c>
      <c r="E2382" s="68" t="s">
        <v>3159</v>
      </c>
      <c r="F2382" s="68" t="s">
        <v>3160</v>
      </c>
      <c r="G2382" s="68" t="s">
        <v>3161</v>
      </c>
      <c r="H2382" s="68" t="s">
        <v>1586</v>
      </c>
    </row>
    <row r="2383" spans="1:8" ht="17.25">
      <c r="A2383" s="27"/>
      <c r="B2383" s="1562" t="s">
        <v>562</v>
      </c>
      <c r="C2383" s="80" t="s">
        <v>736</v>
      </c>
      <c r="D2383" s="42">
        <v>13</v>
      </c>
      <c r="E2383" s="53" t="s">
        <v>1589</v>
      </c>
      <c r="F2383" s="116">
        <f>'update Rate'!$O$6</f>
        <v>1330</v>
      </c>
      <c r="G2383" s="107">
        <f>FLOOR(D2383*F2383,0.01)</f>
        <v>17290</v>
      </c>
      <c r="H2383" s="108"/>
    </row>
    <row r="2384" spans="1:8" ht="18" customHeight="1">
      <c r="B2384" s="1589"/>
      <c r="C2384" s="78" t="s">
        <v>563</v>
      </c>
      <c r="D2384" s="43">
        <v>4.5</v>
      </c>
      <c r="E2384" s="56" t="s">
        <v>1589</v>
      </c>
      <c r="F2384" s="122">
        <f>'update Rate'!$O$5</f>
        <v>1000</v>
      </c>
      <c r="G2384" s="63">
        <f>FLOOR(D2384*F2384,0.01)</f>
        <v>4500</v>
      </c>
      <c r="H2384" s="123">
        <f>SUM(G2383+G2384)</f>
        <v>21790</v>
      </c>
    </row>
    <row r="2385" spans="1:8" ht="18" customHeight="1">
      <c r="B2385" s="1562" t="s">
        <v>2185</v>
      </c>
      <c r="C2385" s="80" t="s">
        <v>1533</v>
      </c>
      <c r="D2385" s="42">
        <v>5.6000000000000001E-2</v>
      </c>
      <c r="E2385" s="53" t="s">
        <v>2191</v>
      </c>
      <c r="F2385" s="116">
        <f>'update Rate'!$O$16</f>
        <v>13030.999999999998</v>
      </c>
      <c r="G2385" s="116">
        <f>FLOOR(D2385*F2385,0.01)</f>
        <v>729.73</v>
      </c>
      <c r="H2385" s="121"/>
    </row>
    <row r="2386" spans="1:8" ht="18" customHeight="1">
      <c r="B2386" s="1592"/>
      <c r="C2386" s="80" t="s">
        <v>2190</v>
      </c>
      <c r="D2386" s="52">
        <v>0.152</v>
      </c>
      <c r="E2386" s="53" t="s">
        <v>2192</v>
      </c>
      <c r="F2386" s="116">
        <f>'update Rate'!$O$9</f>
        <v>3389.76</v>
      </c>
      <c r="G2386" s="116">
        <f>FLOOR(D2386*F2386,0.01)</f>
        <v>515.24</v>
      </c>
      <c r="H2386" s="121"/>
    </row>
    <row r="2387" spans="1:8" ht="18" customHeight="1">
      <c r="B2387" s="1589"/>
      <c r="C2387" s="727" t="s">
        <v>3638</v>
      </c>
      <c r="D2387" s="43">
        <v>11</v>
      </c>
      <c r="E2387" s="56" t="s">
        <v>2193</v>
      </c>
      <c r="F2387" s="122">
        <f>'update Rate'!O405</f>
        <v>451.92</v>
      </c>
      <c r="G2387" s="122">
        <f>FLOOR(D2387*F2387,0.01)</f>
        <v>4971.12</v>
      </c>
      <c r="H2387" s="123">
        <f>SUM(G2385+G2386+G2387)</f>
        <v>6216.09</v>
      </c>
    </row>
    <row r="2388" spans="1:8" ht="16.5">
      <c r="F2388" s="1" t="s">
        <v>1590</v>
      </c>
      <c r="G2388" s="102"/>
      <c r="H2388" s="63">
        <f>SUM(H2384:H2387)</f>
        <v>28006.09</v>
      </c>
    </row>
    <row r="2389" spans="1:8" ht="18" customHeight="1">
      <c r="B2389" s="1" t="s">
        <v>1592</v>
      </c>
      <c r="F2389" s="1" t="s">
        <v>1570</v>
      </c>
      <c r="G2389" s="102"/>
      <c r="H2389" s="99">
        <f>FLOOR(H2388*0.15,0.01)</f>
        <v>4200.91</v>
      </c>
    </row>
    <row r="2390" spans="1:8" ht="18" customHeight="1">
      <c r="A2390" s="27"/>
      <c r="B2390" s="140">
        <f>+H2390</f>
        <v>32207</v>
      </c>
      <c r="C2390" s="27" t="s">
        <v>4340</v>
      </c>
      <c r="D2390" s="99">
        <f>FLOOR(B2390/B2391,0.01)</f>
        <v>3220.7000000000003</v>
      </c>
      <c r="E2390" s="1" t="s">
        <v>3198</v>
      </c>
      <c r="F2390" s="1" t="s">
        <v>1593</v>
      </c>
      <c r="G2390" s="102"/>
      <c r="H2390" s="99">
        <f>SUM(H2388:H2389)</f>
        <v>32207</v>
      </c>
    </row>
    <row r="2391" spans="1:8" ht="16.5">
      <c r="B2391" s="88">
        <v>10</v>
      </c>
    </row>
    <row r="2392" spans="1:8" ht="18" customHeight="1">
      <c r="A2392" s="262">
        <f>A2380+1</f>
        <v>166</v>
      </c>
      <c r="B2392" s="1588" t="s">
        <v>1717</v>
      </c>
      <c r="C2392" s="1584"/>
      <c r="D2392" s="1584"/>
      <c r="E2392" s="1584"/>
      <c r="F2392" s="1584"/>
      <c r="G2392" s="1584"/>
      <c r="H2392" s="1584"/>
    </row>
    <row r="2393" spans="1:8" ht="18" customHeight="1">
      <c r="A2393" s="683" t="s">
        <v>4061</v>
      </c>
      <c r="B2393" s="1588" t="s">
        <v>1663</v>
      </c>
      <c r="C2393" s="1567"/>
      <c r="D2393" s="1567"/>
      <c r="E2393" s="1567"/>
      <c r="F2393" s="1567"/>
      <c r="G2393" s="1567"/>
      <c r="H2393" s="1567"/>
    </row>
    <row r="2394" spans="1:8" ht="18" customHeight="1">
      <c r="B2394" s="1561" t="s">
        <v>1479</v>
      </c>
      <c r="C2394" s="1561"/>
      <c r="D2394" s="1561"/>
      <c r="E2394" s="1561"/>
      <c r="F2394" s="1561"/>
      <c r="G2394" s="1561"/>
      <c r="H2394" s="1561"/>
    </row>
    <row r="2395" spans="1:8" ht="30" customHeight="1">
      <c r="B2395" s="68" t="s">
        <v>3156</v>
      </c>
      <c r="C2395" s="68" t="s">
        <v>3157</v>
      </c>
      <c r="D2395" s="68" t="s">
        <v>3158</v>
      </c>
      <c r="E2395" s="68" t="s">
        <v>3159</v>
      </c>
      <c r="F2395" s="68" t="s">
        <v>3160</v>
      </c>
      <c r="G2395" s="68" t="s">
        <v>3161</v>
      </c>
      <c r="H2395" s="68" t="s">
        <v>1586</v>
      </c>
    </row>
    <row r="2396" spans="1:8" ht="18" customHeight="1">
      <c r="B2396" s="1562" t="s">
        <v>1587</v>
      </c>
      <c r="C2396" s="58" t="s">
        <v>558</v>
      </c>
      <c r="D2396" s="41">
        <v>2</v>
      </c>
      <c r="E2396" s="55" t="s">
        <v>1589</v>
      </c>
      <c r="F2396" s="110">
        <f>'update Rate'!O6</f>
        <v>1330</v>
      </c>
      <c r="G2396" s="107">
        <f t="shared" ref="G2396:G2404" si="81">FLOOR(D2396*F2396,0.01)</f>
        <v>2660</v>
      </c>
      <c r="H2396" s="108"/>
    </row>
    <row r="2397" spans="1:8" ht="18" customHeight="1">
      <c r="B2397" s="1603"/>
      <c r="C2397" s="53" t="s">
        <v>1530</v>
      </c>
      <c r="D2397" s="42">
        <v>8</v>
      </c>
      <c r="E2397" s="53" t="s">
        <v>1589</v>
      </c>
      <c r="F2397" s="109">
        <f>'update Rate'!O5</f>
        <v>1000</v>
      </c>
      <c r="G2397" s="109">
        <f t="shared" si="81"/>
        <v>8000</v>
      </c>
      <c r="H2397" s="121"/>
    </row>
    <row r="2398" spans="1:8" ht="18" customHeight="1">
      <c r="B2398" s="1563"/>
      <c r="C2398" s="56" t="s">
        <v>3640</v>
      </c>
      <c r="D2398" s="43">
        <v>13.5</v>
      </c>
      <c r="E2398" s="56" t="s">
        <v>1589</v>
      </c>
      <c r="F2398" s="63">
        <f>'update Rate'!O5</f>
        <v>1000</v>
      </c>
      <c r="G2398" s="63">
        <f t="shared" si="81"/>
        <v>13500</v>
      </c>
      <c r="H2398" s="123">
        <f>SUM(G2396:G2398)</f>
        <v>24160</v>
      </c>
    </row>
    <row r="2399" spans="1:8" ht="18" customHeight="1">
      <c r="B2399" s="1564" t="s">
        <v>2185</v>
      </c>
      <c r="C2399" s="53" t="s">
        <v>1396</v>
      </c>
      <c r="D2399" s="52">
        <v>0.13</v>
      </c>
      <c r="E2399" s="53" t="s">
        <v>750</v>
      </c>
      <c r="F2399" s="109">
        <f>'update Rate'!O16</f>
        <v>13030.999999999998</v>
      </c>
      <c r="G2399" s="109">
        <f t="shared" si="81"/>
        <v>1694.03</v>
      </c>
      <c r="H2399" s="84"/>
    </row>
    <row r="2400" spans="1:8" ht="17.25">
      <c r="B2400" s="1565"/>
      <c r="C2400" s="53" t="s">
        <v>747</v>
      </c>
      <c r="D2400" s="52">
        <v>0.183</v>
      </c>
      <c r="E2400" s="53" t="s">
        <v>2378</v>
      </c>
      <c r="F2400" s="109">
        <f>'update Rate'!O9</f>
        <v>3389.76</v>
      </c>
      <c r="G2400" s="109">
        <f t="shared" si="81"/>
        <v>620.32000000000005</v>
      </c>
      <c r="H2400" s="86"/>
    </row>
    <row r="2401" spans="1:8" ht="17.25">
      <c r="B2401" s="1565"/>
      <c r="C2401" s="53" t="s">
        <v>1716</v>
      </c>
      <c r="D2401" s="42">
        <v>11</v>
      </c>
      <c r="E2401" s="53" t="s">
        <v>2992</v>
      </c>
      <c r="F2401" s="42">
        <f>'update Rate'!O238</f>
        <v>3938.1600000000003</v>
      </c>
      <c r="G2401" s="109">
        <f t="shared" si="81"/>
        <v>43319.76</v>
      </c>
      <c r="H2401" s="86"/>
    </row>
    <row r="2402" spans="1:8" ht="18" customHeight="1">
      <c r="B2402" s="1565"/>
      <c r="C2402" s="53" t="s">
        <v>1664</v>
      </c>
      <c r="D2402" s="42">
        <v>0.37</v>
      </c>
      <c r="E2402" s="53" t="s">
        <v>2920</v>
      </c>
      <c r="F2402" s="42">
        <f>'update Rate'!$O$143</f>
        <v>125</v>
      </c>
      <c r="G2402" s="109">
        <f t="shared" si="81"/>
        <v>46.25</v>
      </c>
      <c r="H2402" s="86"/>
    </row>
    <row r="2403" spans="1:8" ht="17.25">
      <c r="B2403" s="1565"/>
      <c r="C2403" s="53" t="s">
        <v>2136</v>
      </c>
      <c r="D2403" s="52">
        <v>0.11799999999999999</v>
      </c>
      <c r="E2403" s="53" t="s">
        <v>2920</v>
      </c>
      <c r="F2403" s="42">
        <f>'update Rate'!$O$144</f>
        <v>367</v>
      </c>
      <c r="G2403" s="109">
        <f t="shared" si="81"/>
        <v>43.300000000000004</v>
      </c>
      <c r="H2403" s="86"/>
    </row>
    <row r="2404" spans="1:8" ht="17.25">
      <c r="B2404" s="1565"/>
      <c r="C2404" s="53" t="s">
        <v>2137</v>
      </c>
      <c r="D2404" s="52">
        <v>0.53800000000000003</v>
      </c>
      <c r="E2404" s="53" t="s">
        <v>2681</v>
      </c>
      <c r="F2404" s="42">
        <f>'update Rate'!$O$145</f>
        <v>221</v>
      </c>
      <c r="G2404" s="109">
        <f t="shared" si="81"/>
        <v>118.89</v>
      </c>
      <c r="H2404" s="86"/>
    </row>
    <row r="2405" spans="1:8" ht="15.75">
      <c r="B2405" s="1566"/>
      <c r="C2405" s="56" t="s">
        <v>2680</v>
      </c>
      <c r="D2405" s="56" t="s">
        <v>2993</v>
      </c>
      <c r="E2405" s="56" t="s">
        <v>2995</v>
      </c>
      <c r="F2405" s="63"/>
      <c r="G2405" s="63">
        <v>120</v>
      </c>
      <c r="H2405" s="123">
        <f>SUM(G2399:G2405)</f>
        <v>45962.55</v>
      </c>
    </row>
    <row r="2406" spans="1:8" ht="18" customHeight="1">
      <c r="F2406" s="40" t="s">
        <v>1590</v>
      </c>
      <c r="G2406" s="113"/>
      <c r="H2406" s="63">
        <f>SUM(H2398:H2405)</f>
        <v>70122.55</v>
      </c>
    </row>
    <row r="2407" spans="1:8" ht="18" customHeight="1">
      <c r="B2407" s="1" t="s">
        <v>1592</v>
      </c>
      <c r="F2407" s="40" t="s">
        <v>1571</v>
      </c>
      <c r="G2407" s="113"/>
      <c r="H2407" s="99">
        <f>FLOOR(H2406*0.15,0.01)</f>
        <v>10518.380000000001</v>
      </c>
    </row>
    <row r="2408" spans="1:8" ht="15.75">
      <c r="A2408"/>
      <c r="B2408" s="140">
        <f>+H2408</f>
        <v>80640.930000000008</v>
      </c>
      <c r="C2408" s="27" t="s">
        <v>4340</v>
      </c>
      <c r="D2408" s="99">
        <f>INT(B2408/B2409*100)/100</f>
        <v>8064.09</v>
      </c>
      <c r="E2408" s="1" t="s">
        <v>3198</v>
      </c>
      <c r="F2408" s="40" t="s">
        <v>1593</v>
      </c>
      <c r="G2408" s="113"/>
      <c r="H2408" s="99">
        <f>SUM(H2406:H2407)</f>
        <v>80640.930000000008</v>
      </c>
    </row>
    <row r="2409" spans="1:8">
      <c r="B2409" s="117">
        <v>10</v>
      </c>
    </row>
    <row r="2410" spans="1:8">
      <c r="A2410" s="106" t="s">
        <v>3210</v>
      </c>
      <c r="B2410" s="117"/>
    </row>
    <row r="2411" spans="1:8">
      <c r="A2411" s="106"/>
      <c r="B2411" s="117"/>
    </row>
    <row r="2412" spans="1:8" ht="18" customHeight="1">
      <c r="B2412" s="88"/>
    </row>
    <row r="2413" spans="1:8" ht="18" customHeight="1">
      <c r="A2413" s="138">
        <f>A2392+1</f>
        <v>167</v>
      </c>
      <c r="B2413" s="1620" t="s">
        <v>5427</v>
      </c>
      <c r="C2413" s="1621"/>
      <c r="D2413" s="1621"/>
      <c r="E2413" s="1621"/>
      <c r="F2413" s="1621"/>
      <c r="G2413" s="1621"/>
      <c r="H2413" s="1621"/>
    </row>
    <row r="2414" spans="1:8" ht="18" customHeight="1">
      <c r="A2414" s="655" t="s">
        <v>4062</v>
      </c>
      <c r="B2414" s="1568" t="s">
        <v>2189</v>
      </c>
      <c r="C2414" s="1568"/>
      <c r="D2414" s="1568"/>
      <c r="E2414" s="1568"/>
      <c r="F2414" s="1568"/>
      <c r="G2414" s="1568"/>
      <c r="H2414" s="1568"/>
    </row>
    <row r="2415" spans="1:8" ht="31.5">
      <c r="B2415" s="68" t="s">
        <v>3156</v>
      </c>
      <c r="C2415" s="68" t="s">
        <v>3157</v>
      </c>
      <c r="D2415" s="68" t="s">
        <v>3158</v>
      </c>
      <c r="E2415" s="68" t="s">
        <v>3159</v>
      </c>
      <c r="F2415" s="68" t="s">
        <v>3160</v>
      </c>
      <c r="G2415" s="68" t="s">
        <v>3161</v>
      </c>
      <c r="H2415" s="68" t="s">
        <v>1586</v>
      </c>
    </row>
    <row r="2416" spans="1:8" ht="17.25">
      <c r="A2416" s="27"/>
      <c r="B2416" s="1562" t="s">
        <v>562</v>
      </c>
      <c r="C2416" s="80" t="s">
        <v>736</v>
      </c>
      <c r="D2416" s="42">
        <v>1.5</v>
      </c>
      <c r="E2416" s="53" t="s">
        <v>1589</v>
      </c>
      <c r="F2416" s="116">
        <f>'update Rate'!$O$6</f>
        <v>1330</v>
      </c>
      <c r="G2416" s="107">
        <f>FLOOR(D2416*F2416,0.01)</f>
        <v>1995</v>
      </c>
      <c r="H2416" s="108"/>
    </row>
    <row r="2417" spans="1:8" ht="18" customHeight="1">
      <c r="B2417" s="1589"/>
      <c r="C2417" s="78" t="s">
        <v>563</v>
      </c>
      <c r="D2417" s="43">
        <v>1.5</v>
      </c>
      <c r="E2417" s="56" t="s">
        <v>1589</v>
      </c>
      <c r="F2417" s="122">
        <f>'update Rate'!$O$5</f>
        <v>1000</v>
      </c>
      <c r="G2417" s="63">
        <f>FLOOR(D2417*F2417,0.01)</f>
        <v>1500</v>
      </c>
      <c r="H2417" s="123">
        <f>SUM(G2416+G2417)</f>
        <v>3495</v>
      </c>
    </row>
    <row r="2418" spans="1:8" ht="17.25">
      <c r="B2418" s="1562" t="s">
        <v>2185</v>
      </c>
      <c r="C2418" s="58" t="s">
        <v>3641</v>
      </c>
      <c r="D2418" s="46">
        <v>11</v>
      </c>
      <c r="E2418" s="55" t="s">
        <v>2992</v>
      </c>
      <c r="F2418" s="107">
        <f>'update Rate'!O409</f>
        <v>473.44</v>
      </c>
      <c r="G2418" s="107">
        <f>FLOOR(D2418*F2418,0.01)</f>
        <v>5207.84</v>
      </c>
      <c r="H2418" s="108"/>
    </row>
    <row r="2419" spans="1:8" ht="17.25">
      <c r="B2419" s="1603"/>
      <c r="C2419" s="80" t="s">
        <v>1533</v>
      </c>
      <c r="D2419" s="52">
        <v>8.1000000000000003E-2</v>
      </c>
      <c r="E2419" s="53" t="s">
        <v>750</v>
      </c>
      <c r="F2419" s="116">
        <f>'update Rate'!O16</f>
        <v>13030.999999999998</v>
      </c>
      <c r="G2419" s="116">
        <f>FLOOR(D2419*F2419,0.01)</f>
        <v>1055.51</v>
      </c>
      <c r="H2419" s="121"/>
    </row>
    <row r="2420" spans="1:8" ht="18" customHeight="1">
      <c r="B2420" s="1589"/>
      <c r="C2420" s="78" t="s">
        <v>2190</v>
      </c>
      <c r="D2420" s="49">
        <v>0.22</v>
      </c>
      <c r="E2420" s="56" t="s">
        <v>2192</v>
      </c>
      <c r="F2420" s="122">
        <f>'update Rate'!$O$9</f>
        <v>3389.76</v>
      </c>
      <c r="G2420" s="122">
        <f>FLOOR(D2420*F2420,0.01)</f>
        <v>745.74</v>
      </c>
      <c r="H2420" s="123">
        <f>SUM(G2418:G2420)</f>
        <v>7009.09</v>
      </c>
    </row>
    <row r="2421" spans="1:8" ht="20.25" customHeight="1">
      <c r="F2421" s="1" t="s">
        <v>1590</v>
      </c>
      <c r="G2421" s="102"/>
      <c r="H2421" s="63">
        <f>SUM(H2417:H2420)</f>
        <v>10504.09</v>
      </c>
    </row>
    <row r="2422" spans="1:8" ht="16.5">
      <c r="B2422" s="1" t="s">
        <v>1592</v>
      </c>
      <c r="F2422" s="1" t="s">
        <v>1570</v>
      </c>
      <c r="G2422" s="102"/>
      <c r="H2422" s="99">
        <f>FLOOR(H2421*0.15,0.01)</f>
        <v>1575.6100000000001</v>
      </c>
    </row>
    <row r="2423" spans="1:8" ht="18" customHeight="1">
      <c r="A2423" s="27"/>
      <c r="B2423" s="140">
        <f>+H2423</f>
        <v>12079.7</v>
      </c>
      <c r="C2423" s="27" t="s">
        <v>4340</v>
      </c>
      <c r="D2423" s="99">
        <f>FLOOR(B2423/B2424,0.01)</f>
        <v>1207.97</v>
      </c>
      <c r="E2423" s="1" t="s">
        <v>3198</v>
      </c>
      <c r="F2423" s="1" t="s">
        <v>1593</v>
      </c>
      <c r="G2423" s="102"/>
      <c r="H2423" s="99">
        <f>SUM(H2421:H2422)</f>
        <v>12079.7</v>
      </c>
    </row>
    <row r="2424" spans="1:8" ht="16.5">
      <c r="B2424" s="88">
        <v>10</v>
      </c>
    </row>
    <row r="2425" spans="1:8" ht="18" customHeight="1">
      <c r="B2425" s="88"/>
    </row>
    <row r="2426" spans="1:8" ht="18" customHeight="1">
      <c r="B2426" s="88"/>
    </row>
    <row r="2427" spans="1:8" ht="18">
      <c r="A2427" s="138">
        <f>A2413+1</f>
        <v>168</v>
      </c>
      <c r="B2427" s="1620" t="s">
        <v>3643</v>
      </c>
      <c r="C2427" s="1621"/>
      <c r="D2427" s="1621"/>
      <c r="E2427" s="1621"/>
      <c r="F2427" s="1621"/>
      <c r="G2427" s="1621"/>
      <c r="H2427" s="1621"/>
    </row>
    <row r="2428" spans="1:8">
      <c r="A2428" s="655" t="s">
        <v>4064</v>
      </c>
      <c r="B2428" s="1568" t="s">
        <v>2189</v>
      </c>
      <c r="C2428" s="1568"/>
      <c r="D2428" s="1568"/>
      <c r="E2428" s="1568"/>
      <c r="F2428" s="1568"/>
      <c r="G2428" s="1568"/>
      <c r="H2428" s="1568"/>
    </row>
    <row r="2429" spans="1:8" ht="31.5">
      <c r="B2429" s="68" t="s">
        <v>3156</v>
      </c>
      <c r="C2429" s="68" t="s">
        <v>3157</v>
      </c>
      <c r="D2429" s="68" t="s">
        <v>3158</v>
      </c>
      <c r="E2429" s="68" t="s">
        <v>3159</v>
      </c>
      <c r="F2429" s="68" t="s">
        <v>3160</v>
      </c>
      <c r="G2429" s="68" t="s">
        <v>3161</v>
      </c>
      <c r="H2429" s="68" t="s">
        <v>1586</v>
      </c>
    </row>
    <row r="2430" spans="1:8" ht="17.25">
      <c r="A2430" s="27"/>
      <c r="B2430" s="1562" t="s">
        <v>562</v>
      </c>
      <c r="C2430" s="80" t="s">
        <v>736</v>
      </c>
      <c r="D2430" s="42">
        <v>0.65</v>
      </c>
      <c r="E2430" s="53" t="s">
        <v>1589</v>
      </c>
      <c r="F2430" s="116">
        <f>'update Rate'!$O$6</f>
        <v>1330</v>
      </c>
      <c r="G2430" s="107">
        <f>FLOOR(D2430*F2430,0.01)</f>
        <v>864.5</v>
      </c>
      <c r="H2430" s="108"/>
    </row>
    <row r="2431" spans="1:8" ht="18" customHeight="1">
      <c r="B2431" s="1589"/>
      <c r="C2431" s="78" t="s">
        <v>563</v>
      </c>
      <c r="D2431" s="43">
        <v>0.65</v>
      </c>
      <c r="E2431" s="56" t="s">
        <v>1589</v>
      </c>
      <c r="F2431" s="122">
        <f>'update Rate'!$O$5</f>
        <v>1000</v>
      </c>
      <c r="G2431" s="63">
        <f>FLOOR(D2431*F2431,0.01)</f>
        <v>650</v>
      </c>
      <c r="H2431" s="123">
        <f>SUM(G2430+G2431)</f>
        <v>1514.5</v>
      </c>
    </row>
    <row r="2432" spans="1:8" ht="18" customHeight="1">
      <c r="B2432" s="1562" t="s">
        <v>2185</v>
      </c>
      <c r="C2432" s="58" t="s">
        <v>4063</v>
      </c>
      <c r="D2432" s="46">
        <v>12</v>
      </c>
      <c r="E2432" s="55" t="s">
        <v>1526</v>
      </c>
      <c r="F2432" s="107">
        <f>'update Rate'!O494</f>
        <v>1102</v>
      </c>
      <c r="G2432" s="107">
        <f>FLOOR(D2432*F2432,0.01)</f>
        <v>13224</v>
      </c>
      <c r="H2432" s="108"/>
    </row>
    <row r="2433" spans="1:8" ht="17.25">
      <c r="B2433" s="1603"/>
      <c r="C2433" s="80" t="s">
        <v>1533</v>
      </c>
      <c r="D2433" s="52">
        <v>1.7999999999999999E-2</v>
      </c>
      <c r="E2433" s="53" t="s">
        <v>750</v>
      </c>
      <c r="F2433" s="116">
        <f>'update Rate'!O16</f>
        <v>13030.999999999998</v>
      </c>
      <c r="G2433" s="116">
        <f>FLOOR(D2433*F2433,0.01)</f>
        <v>234.55</v>
      </c>
      <c r="H2433" s="121"/>
    </row>
    <row r="2434" spans="1:8" ht="17.25">
      <c r="B2434" s="1603"/>
      <c r="C2434" s="80" t="s">
        <v>3644</v>
      </c>
      <c r="D2434" s="52">
        <v>6.6000000000000003E-2</v>
      </c>
      <c r="E2434" s="53" t="s">
        <v>2869</v>
      </c>
      <c r="F2434" s="116" t="s">
        <v>3726</v>
      </c>
      <c r="G2434" s="116">
        <v>250</v>
      </c>
      <c r="H2434" s="121"/>
    </row>
    <row r="2435" spans="1:8" ht="18" customHeight="1">
      <c r="B2435" s="1589"/>
      <c r="C2435" s="78" t="s">
        <v>2190</v>
      </c>
      <c r="D2435" s="49">
        <v>5.1999999999999998E-2</v>
      </c>
      <c r="E2435" s="56" t="s">
        <v>2192</v>
      </c>
      <c r="F2435" s="122">
        <f>'update Rate'!$O$9</f>
        <v>3389.76</v>
      </c>
      <c r="G2435" s="122">
        <f>FLOOR(D2435*F2435,0.01)</f>
        <v>176.26</v>
      </c>
      <c r="H2435" s="123">
        <f>SUM(G2432:G2435)</f>
        <v>13884.81</v>
      </c>
    </row>
    <row r="2436" spans="1:8" ht="27.75" customHeight="1">
      <c r="F2436" s="1" t="s">
        <v>1590</v>
      </c>
      <c r="G2436" s="102"/>
      <c r="H2436" s="63">
        <f>SUM(H2431:H2435)</f>
        <v>15399.31</v>
      </c>
    </row>
    <row r="2437" spans="1:8" ht="18" customHeight="1">
      <c r="B2437" s="1" t="s">
        <v>1592</v>
      </c>
      <c r="F2437" s="1" t="s">
        <v>1570</v>
      </c>
      <c r="G2437" s="102"/>
      <c r="H2437" s="99">
        <f>FLOOR(H2436*0.15,0.01)</f>
        <v>2309.89</v>
      </c>
    </row>
    <row r="2438" spans="1:8" ht="18" customHeight="1">
      <c r="A2438" s="27"/>
      <c r="B2438" s="140">
        <f>+H2438</f>
        <v>17709.2</v>
      </c>
      <c r="C2438" s="27" t="s">
        <v>4340</v>
      </c>
      <c r="D2438" s="99">
        <f>FLOOR(B2438/B2439,0.01)</f>
        <v>1770.92</v>
      </c>
      <c r="E2438" s="1" t="s">
        <v>3198</v>
      </c>
      <c r="F2438" s="1" t="s">
        <v>1593</v>
      </c>
      <c r="G2438" s="102"/>
      <c r="H2438" s="99">
        <f>SUM(H2436:H2437)</f>
        <v>17709.2</v>
      </c>
    </row>
    <row r="2439" spans="1:8" ht="18" customHeight="1">
      <c r="B2439" s="88">
        <v>10</v>
      </c>
    </row>
    <row r="2440" spans="1:8" ht="18" customHeight="1">
      <c r="B2440" s="88"/>
    </row>
    <row r="2441" spans="1:8" ht="18" customHeight="1">
      <c r="A2441" s="1028">
        <f>A2427+1</f>
        <v>169</v>
      </c>
      <c r="B2441" s="1748" t="s">
        <v>5339</v>
      </c>
      <c r="C2441" s="1749"/>
      <c r="D2441" s="1749"/>
      <c r="E2441" s="1749"/>
      <c r="F2441" s="1749"/>
      <c r="G2441" s="1749"/>
      <c r="H2441" s="1750"/>
    </row>
    <row r="2442" spans="1:8" ht="18" customHeight="1">
      <c r="A2442" s="833" t="s">
        <v>4065</v>
      </c>
      <c r="B2442" s="1568" t="s">
        <v>4401</v>
      </c>
      <c r="C2442" s="1568"/>
      <c r="D2442" s="1568"/>
      <c r="E2442" s="1568"/>
      <c r="F2442" s="1568"/>
      <c r="G2442" s="1568"/>
      <c r="H2442" s="1568"/>
    </row>
    <row r="2443" spans="1:8" ht="18" customHeight="1">
      <c r="B2443" s="68" t="s">
        <v>3156</v>
      </c>
      <c r="C2443" s="68" t="s">
        <v>3157</v>
      </c>
      <c r="D2443" s="68" t="s">
        <v>3158</v>
      </c>
      <c r="E2443" s="68" t="s">
        <v>3159</v>
      </c>
      <c r="F2443" s="68" t="s">
        <v>3160</v>
      </c>
      <c r="G2443" s="68" t="s">
        <v>3161</v>
      </c>
      <c r="H2443" s="68" t="s">
        <v>1586</v>
      </c>
    </row>
    <row r="2444" spans="1:8" ht="18" customHeight="1">
      <c r="B2444" s="1562" t="s">
        <v>562</v>
      </c>
      <c r="C2444" s="80" t="s">
        <v>736</v>
      </c>
      <c r="D2444" s="42">
        <v>1.3</v>
      </c>
      <c r="E2444" s="53" t="s">
        <v>1589</v>
      </c>
      <c r="F2444" s="116">
        <f>'update Rate'!$O$6</f>
        <v>1330</v>
      </c>
      <c r="G2444" s="107">
        <f>FLOOR(D2444*F2444,0.01)</f>
        <v>1729</v>
      </c>
      <c r="H2444" s="108"/>
    </row>
    <row r="2445" spans="1:8" ht="18" customHeight="1">
      <c r="B2445" s="1589"/>
      <c r="C2445" s="78" t="s">
        <v>563</v>
      </c>
      <c r="D2445" s="43">
        <v>0.45</v>
      </c>
      <c r="E2445" s="56" t="s">
        <v>1589</v>
      </c>
      <c r="F2445" s="122">
        <f>'update Rate'!$O$5</f>
        <v>1000</v>
      </c>
      <c r="G2445" s="63">
        <f>FLOOR(D2445*F2445,0.01)</f>
        <v>450</v>
      </c>
      <c r="H2445" s="123">
        <f>SUM(G2444+G2445)</f>
        <v>2179</v>
      </c>
    </row>
    <row r="2446" spans="1:8" ht="18" customHeight="1">
      <c r="B2446" s="1562" t="s">
        <v>2185</v>
      </c>
      <c r="C2446" s="832" t="s">
        <v>4398</v>
      </c>
      <c r="D2446" s="46">
        <v>1.1000000000000001</v>
      </c>
      <c r="E2446" s="55" t="s">
        <v>1526</v>
      </c>
      <c r="F2446" s="107">
        <f>'update Rate'!O492</f>
        <v>1269.68</v>
      </c>
      <c r="G2446" s="107">
        <f>FLOOR(D2446*F2446,0.01)</f>
        <v>1396.64</v>
      </c>
      <c r="H2446" s="108"/>
    </row>
    <row r="2447" spans="1:8" ht="18" customHeight="1">
      <c r="B2447" s="1603"/>
      <c r="C2447" s="832" t="s">
        <v>4402</v>
      </c>
      <c r="D2447" s="52">
        <f>0.015/2*1000</f>
        <v>7.5</v>
      </c>
      <c r="E2447" s="53" t="s">
        <v>3171</v>
      </c>
      <c r="F2447" s="116">
        <f>'update Rate'!O493</f>
        <v>90</v>
      </c>
      <c r="G2447" s="116">
        <f>FLOOR(D2447*F2447,0.01)</f>
        <v>675</v>
      </c>
      <c r="H2447" s="121"/>
    </row>
    <row r="2448" spans="1:8" ht="18" customHeight="1">
      <c r="B2448" s="1604"/>
      <c r="C2448" s="651" t="s">
        <v>4399</v>
      </c>
      <c r="D2448" s="49"/>
      <c r="E2448" s="56"/>
      <c r="F2448" s="122"/>
      <c r="G2448" s="122"/>
      <c r="H2448" s="123">
        <f>G2447+G2446</f>
        <v>2071.6400000000003</v>
      </c>
    </row>
    <row r="2449" spans="1:8" ht="18" customHeight="1">
      <c r="F2449" s="1" t="s">
        <v>1590</v>
      </c>
      <c r="G2449" s="102"/>
      <c r="H2449" s="63">
        <f>H2448+H2445</f>
        <v>4250.6400000000003</v>
      </c>
    </row>
    <row r="2450" spans="1:8" ht="18" customHeight="1">
      <c r="B2450" s="1" t="s">
        <v>1592</v>
      </c>
      <c r="F2450" s="1" t="s">
        <v>1570</v>
      </c>
      <c r="G2450" s="102"/>
      <c r="H2450" s="99">
        <f>FLOOR(H2449*0.15,0.01)</f>
        <v>637.59</v>
      </c>
    </row>
    <row r="2451" spans="1:8" ht="18" customHeight="1">
      <c r="B2451" s="141">
        <f>+H2451</f>
        <v>4888.2300000000005</v>
      </c>
      <c r="C2451" s="27" t="s">
        <v>4340</v>
      </c>
      <c r="D2451" s="110">
        <f>B2451</f>
        <v>4888.2300000000005</v>
      </c>
      <c r="E2451" s="1" t="s">
        <v>3198</v>
      </c>
      <c r="F2451" s="1" t="s">
        <v>1593</v>
      </c>
      <c r="G2451" s="102"/>
      <c r="H2451" s="110">
        <f>SUM(H2449:H2450)</f>
        <v>4888.2300000000005</v>
      </c>
    </row>
    <row r="2452" spans="1:8" ht="18" customHeight="1">
      <c r="A2452" s="31"/>
      <c r="B2452" s="830"/>
      <c r="C2452" s="31"/>
      <c r="D2452" s="13"/>
      <c r="E2452" s="13"/>
      <c r="F2452" s="13"/>
      <c r="G2452" s="13"/>
      <c r="H2452" s="13"/>
    </row>
    <row r="2453" spans="1:8" ht="18" customHeight="1">
      <c r="B2453" s="88"/>
    </row>
    <row r="2454" spans="1:8" ht="18" customHeight="1">
      <c r="A2454" s="262">
        <f>A2441+1</f>
        <v>170</v>
      </c>
      <c r="B2454" s="1622" t="s">
        <v>3645</v>
      </c>
      <c r="C2454" s="1621"/>
      <c r="D2454" s="1621"/>
      <c r="E2454" s="1621"/>
      <c r="F2454" s="1621"/>
      <c r="G2454" s="1621"/>
      <c r="H2454" s="1621"/>
    </row>
    <row r="2455" spans="1:8" ht="18" customHeight="1">
      <c r="A2455" s="834" t="s">
        <v>4400</v>
      </c>
      <c r="B2455" s="1568" t="s">
        <v>2189</v>
      </c>
      <c r="C2455" s="1568"/>
      <c r="D2455" s="1568"/>
      <c r="E2455" s="1568"/>
      <c r="F2455" s="1568"/>
      <c r="G2455" s="1568"/>
      <c r="H2455" s="1568"/>
    </row>
    <row r="2456" spans="1:8" ht="31.5">
      <c r="B2456" s="68" t="s">
        <v>3156</v>
      </c>
      <c r="C2456" s="68" t="s">
        <v>3157</v>
      </c>
      <c r="D2456" s="68" t="s">
        <v>3158</v>
      </c>
      <c r="E2456" s="68" t="s">
        <v>3159</v>
      </c>
      <c r="F2456" s="68" t="s">
        <v>3160</v>
      </c>
      <c r="G2456" s="68" t="s">
        <v>3161</v>
      </c>
      <c r="H2456" s="68" t="s">
        <v>1586</v>
      </c>
    </row>
    <row r="2457" spans="1:8" ht="23.25" customHeight="1">
      <c r="A2457" s="27"/>
      <c r="B2457" s="58" t="s">
        <v>562</v>
      </c>
      <c r="C2457" s="80" t="s">
        <v>736</v>
      </c>
      <c r="D2457" s="42">
        <v>1.5</v>
      </c>
      <c r="E2457" s="53" t="s">
        <v>1589</v>
      </c>
      <c r="F2457" s="116">
        <f>'update Rate'!$O$6</f>
        <v>1330</v>
      </c>
      <c r="G2457" s="107">
        <f>FLOOR(D2457*F2457,0.01)</f>
        <v>1995</v>
      </c>
      <c r="H2457" s="108">
        <f>+G2457</f>
        <v>1995</v>
      </c>
    </row>
    <row r="2458" spans="1:8" ht="20.25" customHeight="1">
      <c r="B2458" s="68" t="s">
        <v>2185</v>
      </c>
      <c r="C2458" s="68" t="s">
        <v>3646</v>
      </c>
      <c r="D2458" s="656">
        <v>11</v>
      </c>
      <c r="E2458" s="64" t="s">
        <v>2992</v>
      </c>
      <c r="F2458" s="101">
        <f>'update Rate'!O490</f>
        <v>1614</v>
      </c>
      <c r="G2458" s="101">
        <f>FLOOR(D2458*F2458,0.01)</f>
        <v>17754</v>
      </c>
      <c r="H2458" s="108">
        <f>+G2458</f>
        <v>17754</v>
      </c>
    </row>
    <row r="2459" spans="1:8" ht="18" customHeight="1">
      <c r="F2459" s="1" t="s">
        <v>1590</v>
      </c>
      <c r="G2459" s="102"/>
      <c r="H2459" s="99">
        <f>SUM(H2457:H2458)</f>
        <v>19749</v>
      </c>
    </row>
    <row r="2460" spans="1:8" ht="16.5">
      <c r="B2460" s="1" t="s">
        <v>1592</v>
      </c>
      <c r="F2460" s="1" t="s">
        <v>1570</v>
      </c>
      <c r="G2460" s="102"/>
      <c r="H2460" s="99">
        <f>FLOOR(H2459*0.15,0.01)</f>
        <v>2962.35</v>
      </c>
    </row>
    <row r="2461" spans="1:8" ht="18" customHeight="1">
      <c r="A2461" s="27"/>
      <c r="B2461" s="140">
        <f>+H2461</f>
        <v>22711.35</v>
      </c>
      <c r="C2461" s="27" t="s">
        <v>4340</v>
      </c>
      <c r="D2461" s="99">
        <f>FLOOR(B2461/B2462,0.01)</f>
        <v>2271.13</v>
      </c>
      <c r="E2461" s="1" t="s">
        <v>3198</v>
      </c>
      <c r="F2461" s="1" t="s">
        <v>1593</v>
      </c>
      <c r="G2461" s="102"/>
      <c r="H2461" s="99">
        <f>SUM(H2459:H2460)</f>
        <v>22711.35</v>
      </c>
    </row>
    <row r="2462" spans="1:8" ht="18" customHeight="1">
      <c r="B2462" s="88">
        <v>10</v>
      </c>
    </row>
    <row r="2463" spans="1:8" ht="18" customHeight="1">
      <c r="A2463" s="262">
        <f>A2454+1</f>
        <v>171</v>
      </c>
      <c r="B2463" s="1609" t="s">
        <v>3647</v>
      </c>
      <c r="C2463" s="1584"/>
      <c r="D2463" s="1584"/>
      <c r="E2463" s="1584"/>
      <c r="F2463" s="1584"/>
      <c r="G2463" s="1584"/>
      <c r="H2463" s="1584"/>
    </row>
    <row r="2464" spans="1:8" ht="19.5">
      <c r="A2464" s="655" t="s">
        <v>4066</v>
      </c>
      <c r="B2464" s="1588" t="s">
        <v>1663</v>
      </c>
      <c r="C2464" s="1567"/>
      <c r="D2464" s="1567"/>
      <c r="E2464" s="1567"/>
      <c r="F2464" s="1567"/>
      <c r="G2464" s="1567"/>
      <c r="H2464" s="1567"/>
    </row>
    <row r="2465" spans="1:8">
      <c r="B2465" s="1561" t="s">
        <v>1479</v>
      </c>
      <c r="C2465" s="1561"/>
      <c r="D2465" s="1561"/>
      <c r="E2465" s="1561"/>
      <c r="F2465" s="1561"/>
      <c r="G2465" s="1561"/>
      <c r="H2465" s="1561"/>
    </row>
    <row r="2466" spans="1:8" ht="31.5">
      <c r="B2466" s="68" t="s">
        <v>3156</v>
      </c>
      <c r="C2466" s="68" t="s">
        <v>3157</v>
      </c>
      <c r="D2466" s="68" t="s">
        <v>3158</v>
      </c>
      <c r="E2466" s="68" t="s">
        <v>3159</v>
      </c>
      <c r="F2466" s="68" t="s">
        <v>3160</v>
      </c>
      <c r="G2466" s="68" t="s">
        <v>3161</v>
      </c>
      <c r="H2466" s="68" t="s">
        <v>1586</v>
      </c>
    </row>
    <row r="2467" spans="1:8" ht="18" customHeight="1">
      <c r="B2467" s="1562" t="s">
        <v>1587</v>
      </c>
      <c r="C2467" s="58" t="s">
        <v>558</v>
      </c>
      <c r="D2467" s="41">
        <v>2</v>
      </c>
      <c r="E2467" s="55" t="s">
        <v>1589</v>
      </c>
      <c r="F2467" s="107">
        <f>'update Rate'!O6</f>
        <v>1330</v>
      </c>
      <c r="G2467" s="107">
        <f t="shared" ref="G2467:G2474" si="82">FLOOR(D2467*F2467,0.01)</f>
        <v>2660</v>
      </c>
      <c r="H2467" s="108"/>
    </row>
    <row r="2468" spans="1:8" ht="18" customHeight="1">
      <c r="B2468" s="1563"/>
      <c r="C2468" s="56" t="s">
        <v>1530</v>
      </c>
      <c r="D2468" s="43">
        <v>8</v>
      </c>
      <c r="E2468" s="56" t="s">
        <v>1589</v>
      </c>
      <c r="F2468" s="63">
        <f>'update Rate'!O5</f>
        <v>1000</v>
      </c>
      <c r="G2468" s="63">
        <f t="shared" si="82"/>
        <v>8000</v>
      </c>
      <c r="H2468" s="121">
        <f>SUM(G2467+G2468)</f>
        <v>10660</v>
      </c>
    </row>
    <row r="2469" spans="1:8" ht="18" customHeight="1">
      <c r="B2469" s="1564" t="s">
        <v>2185</v>
      </c>
      <c r="C2469" s="53" t="s">
        <v>1396</v>
      </c>
      <c r="D2469" s="52">
        <v>0.13</v>
      </c>
      <c r="E2469" s="53" t="s">
        <v>750</v>
      </c>
      <c r="F2469" s="109">
        <f>'update Rate'!O16</f>
        <v>13030.999999999998</v>
      </c>
      <c r="G2469" s="109">
        <f t="shared" si="82"/>
        <v>1694.03</v>
      </c>
      <c r="H2469" s="84"/>
    </row>
    <row r="2470" spans="1:8" ht="18" customHeight="1">
      <c r="B2470" s="1565"/>
      <c r="C2470" s="53" t="s">
        <v>747</v>
      </c>
      <c r="D2470" s="52">
        <v>0.183</v>
      </c>
      <c r="E2470" s="53" t="s">
        <v>2378</v>
      </c>
      <c r="F2470" s="109">
        <f>'update Rate'!O9</f>
        <v>3389.76</v>
      </c>
      <c r="G2470" s="109">
        <f t="shared" si="82"/>
        <v>620.32000000000005</v>
      </c>
      <c r="H2470" s="86"/>
    </row>
    <row r="2471" spans="1:8" ht="17.25">
      <c r="B2471" s="1565"/>
      <c r="C2471" s="54" t="s">
        <v>507</v>
      </c>
      <c r="D2471" s="42">
        <v>11</v>
      </c>
      <c r="E2471" s="53" t="s">
        <v>2992</v>
      </c>
      <c r="F2471" s="42">
        <f>'update Rate'!O42</f>
        <v>2108.96</v>
      </c>
      <c r="G2471" s="109">
        <f t="shared" si="82"/>
        <v>23198.560000000001</v>
      </c>
      <c r="H2471" s="86"/>
    </row>
    <row r="2472" spans="1:8" ht="18" customHeight="1">
      <c r="B2472" s="1565"/>
      <c r="C2472" s="53" t="s">
        <v>1664</v>
      </c>
      <c r="D2472" s="42">
        <v>0.37</v>
      </c>
      <c r="E2472" s="53" t="s">
        <v>2920</v>
      </c>
      <c r="F2472" s="42">
        <f>'update Rate'!$O$143</f>
        <v>125</v>
      </c>
      <c r="G2472" s="109">
        <f t="shared" si="82"/>
        <v>46.25</v>
      </c>
      <c r="H2472" s="86"/>
    </row>
    <row r="2473" spans="1:8" ht="18" customHeight="1">
      <c r="B2473" s="1565"/>
      <c r="C2473" s="53" t="s">
        <v>2136</v>
      </c>
      <c r="D2473" s="52">
        <v>0.11799999999999999</v>
      </c>
      <c r="E2473" s="53" t="s">
        <v>2920</v>
      </c>
      <c r="F2473" s="42">
        <f>'update Rate'!$O$144</f>
        <v>367</v>
      </c>
      <c r="G2473" s="109">
        <f t="shared" si="82"/>
        <v>43.300000000000004</v>
      </c>
      <c r="H2473" s="86"/>
    </row>
    <row r="2474" spans="1:8" ht="18" customHeight="1" outlineLevel="1">
      <c r="B2474" s="1565"/>
      <c r="C2474" s="53" t="s">
        <v>2137</v>
      </c>
      <c r="D2474" s="52">
        <v>0.53800000000000003</v>
      </c>
      <c r="E2474" s="53" t="s">
        <v>2681</v>
      </c>
      <c r="F2474" s="42">
        <f>'update Rate'!$O$145</f>
        <v>221</v>
      </c>
      <c r="G2474" s="109">
        <f t="shared" si="82"/>
        <v>118.89</v>
      </c>
      <c r="H2474" s="86"/>
    </row>
    <row r="2475" spans="1:8" ht="18" customHeight="1" outlineLevel="1">
      <c r="B2475" s="1566"/>
      <c r="C2475" s="56" t="s">
        <v>2680</v>
      </c>
      <c r="D2475" s="53" t="s">
        <v>2993</v>
      </c>
      <c r="E2475" s="56" t="s">
        <v>2995</v>
      </c>
      <c r="F2475" s="63"/>
      <c r="G2475" s="63">
        <v>120</v>
      </c>
      <c r="H2475" s="123">
        <f>SUM(G2469:G2475)</f>
        <v>25841.35</v>
      </c>
    </row>
    <row r="2476" spans="1:8" ht="17.25" outlineLevel="1">
      <c r="B2476" s="66" t="s">
        <v>1994</v>
      </c>
      <c r="C2476" s="64" t="s">
        <v>1661</v>
      </c>
      <c r="D2476" s="44">
        <v>13.5</v>
      </c>
      <c r="E2476" s="64" t="s">
        <v>1589</v>
      </c>
      <c r="F2476" s="63">
        <f>'update Rate'!O5</f>
        <v>1000</v>
      </c>
      <c r="G2476" s="99">
        <f>FLOOR(D2476*F2476,0.01)</f>
        <v>13500</v>
      </c>
      <c r="H2476" s="123">
        <f>SUM(G2476)</f>
        <v>13500</v>
      </c>
    </row>
    <row r="2477" spans="1:8" ht="27.75" customHeight="1" outlineLevel="1">
      <c r="F2477" s="40" t="s">
        <v>1590</v>
      </c>
      <c r="G2477" s="113"/>
      <c r="H2477" s="63">
        <f>SUM(H2468:H2476)</f>
        <v>50001.35</v>
      </c>
    </row>
    <row r="2478" spans="1:8" ht="18.75" customHeight="1" outlineLevel="1">
      <c r="B2478" s="1" t="s">
        <v>1592</v>
      </c>
      <c r="F2478" s="40" t="s">
        <v>1571</v>
      </c>
      <c r="G2478" s="113"/>
      <c r="H2478" s="99">
        <f>FLOOR(H2477*0.15,0.01)</f>
        <v>7500.2</v>
      </c>
    </row>
    <row r="2479" spans="1:8" ht="18" customHeight="1" outlineLevel="1">
      <c r="A2479"/>
      <c r="B2479" s="140">
        <f>+H2479</f>
        <v>57501.549999999996</v>
      </c>
      <c r="C2479" s="27" t="s">
        <v>4340</v>
      </c>
      <c r="D2479" s="99">
        <f>INT(B2479/B2480*100)/100</f>
        <v>5750.15</v>
      </c>
      <c r="E2479" s="1" t="s">
        <v>3198</v>
      </c>
      <c r="F2479" s="40" t="s">
        <v>1593</v>
      </c>
      <c r="G2479" s="113"/>
      <c r="H2479" s="99">
        <f>SUM(H2477:H2478)</f>
        <v>57501.549999999996</v>
      </c>
    </row>
    <row r="2480" spans="1:8" ht="18" customHeight="1" outlineLevel="1">
      <c r="B2480" s="117">
        <v>10</v>
      </c>
    </row>
    <row r="2481" spans="1:8" ht="18" customHeight="1" outlineLevel="1">
      <c r="B2481" s="117"/>
    </row>
    <row r="2482" spans="1:8" ht="18" customHeight="1" outlineLevel="1">
      <c r="A2482" s="262">
        <f>A2463+1</f>
        <v>172</v>
      </c>
      <c r="B2482" s="1609" t="s">
        <v>4306</v>
      </c>
      <c r="C2482" s="1584"/>
      <c r="D2482" s="1584"/>
      <c r="E2482" s="1584"/>
      <c r="F2482" s="1584"/>
      <c r="G2482" s="1584"/>
      <c r="H2482" s="1584"/>
    </row>
    <row r="2483" spans="1:8" ht="18" customHeight="1" outlineLevel="1">
      <c r="A2483" s="655" t="s">
        <v>4066</v>
      </c>
      <c r="B2483" s="1588" t="s">
        <v>1663</v>
      </c>
      <c r="C2483" s="1567"/>
      <c r="D2483" s="1567"/>
      <c r="E2483" s="1567"/>
      <c r="F2483" s="1567"/>
      <c r="G2483" s="1567"/>
      <c r="H2483" s="1567"/>
    </row>
    <row r="2484" spans="1:8" ht="18" customHeight="1" outlineLevel="1">
      <c r="B2484" s="1561" t="s">
        <v>1479</v>
      </c>
      <c r="C2484" s="1561"/>
      <c r="D2484" s="1561"/>
      <c r="E2484" s="1561"/>
      <c r="F2484" s="1561"/>
      <c r="G2484" s="1561"/>
      <c r="H2484" s="1561"/>
    </row>
    <row r="2485" spans="1:8" ht="31.5" outlineLevel="1">
      <c r="B2485" s="68" t="s">
        <v>3156</v>
      </c>
      <c r="C2485" s="68" t="s">
        <v>3157</v>
      </c>
      <c r="D2485" s="68" t="s">
        <v>3158</v>
      </c>
      <c r="E2485" s="68" t="s">
        <v>3159</v>
      </c>
      <c r="F2485" s="68" t="s">
        <v>3160</v>
      </c>
      <c r="G2485" s="68" t="s">
        <v>3161</v>
      </c>
      <c r="H2485" s="68" t="s">
        <v>1586</v>
      </c>
    </row>
    <row r="2486" spans="1:8" ht="18" customHeight="1" outlineLevel="1">
      <c r="B2486" s="1562" t="s">
        <v>1587</v>
      </c>
      <c r="C2486" s="58" t="s">
        <v>558</v>
      </c>
      <c r="D2486" s="41">
        <v>2</v>
      </c>
      <c r="E2486" s="55" t="s">
        <v>1589</v>
      </c>
      <c r="F2486" s="107">
        <f>mason</f>
        <v>1330</v>
      </c>
      <c r="G2486" s="107">
        <f t="shared" ref="G2486:G2493" si="83">FLOOR(D2486*F2486,0.01)</f>
        <v>2660</v>
      </c>
      <c r="H2486" s="108"/>
    </row>
    <row r="2487" spans="1:8" ht="18" customHeight="1" outlineLevel="1">
      <c r="B2487" s="1563"/>
      <c r="C2487" s="56" t="s">
        <v>1530</v>
      </c>
      <c r="D2487" s="43">
        <v>8</v>
      </c>
      <c r="E2487" s="56" t="s">
        <v>1589</v>
      </c>
      <c r="F2487" s="63">
        <f>'update Rate'!O5</f>
        <v>1000</v>
      </c>
      <c r="G2487" s="63">
        <f t="shared" si="83"/>
        <v>8000</v>
      </c>
      <c r="H2487" s="121">
        <f>SUM(G2486+G2487)</f>
        <v>10660</v>
      </c>
    </row>
    <row r="2488" spans="1:8" ht="18" customHeight="1" outlineLevel="1">
      <c r="B2488" s="1564" t="s">
        <v>2185</v>
      </c>
      <c r="C2488" s="53" t="s">
        <v>1396</v>
      </c>
      <c r="D2488" s="52">
        <v>0.13</v>
      </c>
      <c r="E2488" s="53" t="s">
        <v>750</v>
      </c>
      <c r="F2488" s="109">
        <f>'update Rate'!O16</f>
        <v>13030.999999999998</v>
      </c>
      <c r="G2488" s="109">
        <f t="shared" si="83"/>
        <v>1694.03</v>
      </c>
      <c r="H2488" s="84"/>
    </row>
    <row r="2489" spans="1:8" ht="18" customHeight="1" outlineLevel="1">
      <c r="B2489" s="1565"/>
      <c r="C2489" s="53" t="s">
        <v>747</v>
      </c>
      <c r="D2489" s="52">
        <v>0.183</v>
      </c>
      <c r="E2489" s="53" t="s">
        <v>2378</v>
      </c>
      <c r="F2489" s="109">
        <f>'update Rate'!O9</f>
        <v>3389.76</v>
      </c>
      <c r="G2489" s="109">
        <f t="shared" si="83"/>
        <v>620.32000000000005</v>
      </c>
      <c r="H2489" s="86"/>
    </row>
    <row r="2490" spans="1:8" ht="18" customHeight="1" outlineLevel="1">
      <c r="B2490" s="1565"/>
      <c r="C2490" s="54" t="s">
        <v>4305</v>
      </c>
      <c r="D2490" s="42">
        <v>11</v>
      </c>
      <c r="E2490" s="53" t="s">
        <v>2992</v>
      </c>
      <c r="F2490" s="42">
        <f>'update Rate'!O39</f>
        <v>1926.04</v>
      </c>
      <c r="G2490" s="109">
        <f t="shared" si="83"/>
        <v>21186.44</v>
      </c>
      <c r="H2490" s="86"/>
    </row>
    <row r="2491" spans="1:8" ht="18" customHeight="1" outlineLevel="1">
      <c r="B2491" s="1565"/>
      <c r="C2491" s="53" t="s">
        <v>1664</v>
      </c>
      <c r="D2491" s="42">
        <v>0.37</v>
      </c>
      <c r="E2491" s="53" t="s">
        <v>2920</v>
      </c>
      <c r="F2491" s="42">
        <f>'update Rate'!O143</f>
        <v>125</v>
      </c>
      <c r="G2491" s="109">
        <f t="shared" si="83"/>
        <v>46.25</v>
      </c>
      <c r="H2491" s="86"/>
    </row>
    <row r="2492" spans="1:8" ht="18" customHeight="1" outlineLevel="1">
      <c r="B2492" s="1565"/>
      <c r="C2492" s="53" t="s">
        <v>2136</v>
      </c>
      <c r="D2492" s="52">
        <v>0.11799999999999999</v>
      </c>
      <c r="E2492" s="53" t="s">
        <v>2920</v>
      </c>
      <c r="F2492" s="42">
        <f>'update Rate'!O144</f>
        <v>367</v>
      </c>
      <c r="G2492" s="109">
        <f t="shared" si="83"/>
        <v>43.300000000000004</v>
      </c>
      <c r="H2492" s="86"/>
    </row>
    <row r="2493" spans="1:8" ht="18" customHeight="1" outlineLevel="1">
      <c r="B2493" s="1565"/>
      <c r="C2493" s="53" t="s">
        <v>2137</v>
      </c>
      <c r="D2493" s="52">
        <v>0.53800000000000003</v>
      </c>
      <c r="E2493" s="53" t="s">
        <v>2681</v>
      </c>
      <c r="F2493" s="42">
        <f>'update Rate'!O145</f>
        <v>221</v>
      </c>
      <c r="G2493" s="109">
        <f t="shared" si="83"/>
        <v>118.89</v>
      </c>
      <c r="H2493" s="86"/>
    </row>
    <row r="2494" spans="1:8" ht="18" customHeight="1" outlineLevel="1">
      <c r="B2494" s="1566"/>
      <c r="C2494" s="56" t="s">
        <v>2680</v>
      </c>
      <c r="D2494" s="53" t="s">
        <v>2993</v>
      </c>
      <c r="E2494" s="56" t="s">
        <v>2995</v>
      </c>
      <c r="F2494" s="63"/>
      <c r="G2494" s="63">
        <v>120</v>
      </c>
      <c r="H2494" s="123">
        <f>SUM(G2488:G2494)</f>
        <v>23829.229999999996</v>
      </c>
    </row>
    <row r="2495" spans="1:8" ht="18" customHeight="1" outlineLevel="1">
      <c r="B2495" s="66" t="s">
        <v>1994</v>
      </c>
      <c r="C2495" s="64" t="s">
        <v>1661</v>
      </c>
      <c r="D2495" s="44">
        <v>13.5</v>
      </c>
      <c r="E2495" s="64" t="s">
        <v>1589</v>
      </c>
      <c r="F2495" s="63">
        <f>'update Rate'!O5</f>
        <v>1000</v>
      </c>
      <c r="G2495" s="99">
        <f>FLOOR(D2495*F2495,0.01)</f>
        <v>13500</v>
      </c>
      <c r="H2495" s="123">
        <f>SUM(G2495)</f>
        <v>13500</v>
      </c>
    </row>
    <row r="2496" spans="1:8" ht="18" customHeight="1" outlineLevel="1">
      <c r="F2496" s="40" t="s">
        <v>1590</v>
      </c>
      <c r="G2496" s="113"/>
      <c r="H2496" s="63">
        <f>SUM(H2487:H2495)</f>
        <v>47989.229999999996</v>
      </c>
    </row>
    <row r="2497" spans="1:8" ht="18" customHeight="1" outlineLevel="1">
      <c r="B2497" s="1" t="s">
        <v>1592</v>
      </c>
      <c r="F2497" s="40" t="s">
        <v>1571</v>
      </c>
      <c r="G2497" s="113"/>
      <c r="H2497" s="99">
        <f>FLOOR(H2496*0.15,0.01)</f>
        <v>7198.38</v>
      </c>
    </row>
    <row r="2498" spans="1:8" ht="18" customHeight="1" outlineLevel="1">
      <c r="B2498" s="140">
        <f>+H2498</f>
        <v>55187.609999999993</v>
      </c>
      <c r="C2498" s="27" t="s">
        <v>4340</v>
      </c>
      <c r="D2498" s="99">
        <f>INT(B2498/B2499*100)/100</f>
        <v>5518.76</v>
      </c>
      <c r="E2498" s="1" t="s">
        <v>3198</v>
      </c>
      <c r="F2498" s="40" t="s">
        <v>1593</v>
      </c>
      <c r="G2498" s="113"/>
      <c r="H2498" s="99">
        <f>SUM(H2496:H2497)</f>
        <v>55187.609999999993</v>
      </c>
    </row>
    <row r="2499" spans="1:8" ht="18" customHeight="1" outlineLevel="1">
      <c r="B2499" s="117">
        <v>10</v>
      </c>
    </row>
    <row r="2500" spans="1:8" ht="18" hidden="1" customHeight="1" outlineLevel="1">
      <c r="B2500" s="117"/>
    </row>
    <row r="2501" spans="1:8" ht="18" customHeight="1" outlineLevel="1">
      <c r="A2501" s="106" t="s">
        <v>3210</v>
      </c>
      <c r="B2501" s="117"/>
    </row>
    <row r="2502" spans="1:8" ht="18" customHeight="1" outlineLevel="1">
      <c r="A2502" s="106"/>
      <c r="B2502" s="117"/>
    </row>
    <row r="2503" spans="1:8" ht="18" customHeight="1" outlineLevel="1">
      <c r="A2503" s="262">
        <f>A2482+1</f>
        <v>173</v>
      </c>
      <c r="B2503" s="1609" t="s">
        <v>3648</v>
      </c>
      <c r="C2503" s="1584"/>
      <c r="D2503" s="1584"/>
      <c r="E2503" s="1584"/>
      <c r="F2503" s="1584"/>
      <c r="G2503" s="1584"/>
      <c r="H2503" s="1584"/>
    </row>
    <row r="2504" spans="1:8" ht="18" customHeight="1" outlineLevel="1">
      <c r="A2504" s="750"/>
      <c r="B2504" s="1588" t="s">
        <v>3649</v>
      </c>
      <c r="C2504" s="1567"/>
      <c r="D2504" s="1567"/>
      <c r="E2504" s="1567"/>
      <c r="F2504" s="1567"/>
      <c r="G2504" s="1567"/>
      <c r="H2504" s="1567"/>
    </row>
    <row r="2505" spans="1:8" outlineLevel="1">
      <c r="B2505" s="1561" t="s">
        <v>1479</v>
      </c>
      <c r="C2505" s="1561"/>
      <c r="D2505" s="1561"/>
      <c r="E2505" s="1561"/>
      <c r="F2505" s="1561"/>
      <c r="G2505" s="1561"/>
      <c r="H2505" s="1561"/>
    </row>
    <row r="2506" spans="1:8" ht="31.5" outlineLevel="1">
      <c r="B2506" s="68" t="s">
        <v>3156</v>
      </c>
      <c r="C2506" s="68" t="s">
        <v>3157</v>
      </c>
      <c r="D2506" s="68" t="s">
        <v>3158</v>
      </c>
      <c r="E2506" s="68" t="s">
        <v>3159</v>
      </c>
      <c r="F2506" s="68" t="s">
        <v>3160</v>
      </c>
      <c r="G2506" s="68" t="s">
        <v>3161</v>
      </c>
      <c r="H2506" s="68" t="s">
        <v>1586</v>
      </c>
    </row>
    <row r="2507" spans="1:8" ht="17.25" outlineLevel="1">
      <c r="B2507" s="1562" t="s">
        <v>1587</v>
      </c>
      <c r="C2507" s="58" t="s">
        <v>558</v>
      </c>
      <c r="D2507" s="41">
        <v>14</v>
      </c>
      <c r="E2507" s="55" t="s">
        <v>1589</v>
      </c>
      <c r="F2507" s="107">
        <f>'update Rate'!O6</f>
        <v>1330</v>
      </c>
      <c r="G2507" s="107">
        <f t="shared" ref="G2507:G2514" si="84">FLOOR(D2507*F2507,0.01)</f>
        <v>18620</v>
      </c>
      <c r="H2507" s="108"/>
    </row>
    <row r="2508" spans="1:8" ht="18" customHeight="1" outlineLevel="1">
      <c r="B2508" s="1563"/>
      <c r="C2508" s="56" t="s">
        <v>1530</v>
      </c>
      <c r="D2508" s="43">
        <v>12</v>
      </c>
      <c r="E2508" s="56" t="s">
        <v>1589</v>
      </c>
      <c r="F2508" s="63">
        <f>'update Rate'!O5</f>
        <v>1000</v>
      </c>
      <c r="G2508" s="63">
        <f t="shared" si="84"/>
        <v>12000</v>
      </c>
      <c r="H2508" s="121">
        <f>SUM(G2507+G2508)</f>
        <v>30620</v>
      </c>
    </row>
    <row r="2509" spans="1:8" ht="18" customHeight="1" outlineLevel="1">
      <c r="B2509" s="1564" t="s">
        <v>2185</v>
      </c>
      <c r="C2509" s="53" t="s">
        <v>1396</v>
      </c>
      <c r="D2509" s="52">
        <v>6.3E-2</v>
      </c>
      <c r="E2509" s="53" t="s">
        <v>750</v>
      </c>
      <c r="F2509" s="109">
        <f>'update Rate'!O16</f>
        <v>13030.999999999998</v>
      </c>
      <c r="G2509" s="109">
        <f t="shared" si="84"/>
        <v>820.95</v>
      </c>
      <c r="H2509" s="84"/>
    </row>
    <row r="2510" spans="1:8" ht="17.25" outlineLevel="1">
      <c r="B2510" s="1565"/>
      <c r="C2510" s="53" t="s">
        <v>747</v>
      </c>
      <c r="D2510" s="52">
        <v>0.128</v>
      </c>
      <c r="E2510" s="53" t="s">
        <v>2378</v>
      </c>
      <c r="F2510" s="109">
        <f>'update Rate'!O9</f>
        <v>3389.76</v>
      </c>
      <c r="G2510" s="109">
        <f t="shared" si="84"/>
        <v>433.88</v>
      </c>
      <c r="H2510" s="86"/>
    </row>
    <row r="2511" spans="1:8" ht="18" customHeight="1" outlineLevel="1">
      <c r="B2511" s="1565"/>
      <c r="C2511" s="54" t="s">
        <v>507</v>
      </c>
      <c r="D2511" s="42">
        <v>11</v>
      </c>
      <c r="E2511" s="53" t="s">
        <v>2992</v>
      </c>
      <c r="F2511" s="42">
        <f>'update Rate'!O42</f>
        <v>2108.96</v>
      </c>
      <c r="G2511" s="109">
        <f t="shared" si="84"/>
        <v>23198.560000000001</v>
      </c>
      <c r="H2511" s="86"/>
    </row>
    <row r="2512" spans="1:8" ht="18" customHeight="1" outlineLevel="1">
      <c r="B2512" s="1565"/>
      <c r="C2512" s="53" t="s">
        <v>1664</v>
      </c>
      <c r="D2512" s="42">
        <v>0.37</v>
      </c>
      <c r="E2512" s="53" t="s">
        <v>2920</v>
      </c>
      <c r="F2512" s="42">
        <f>'update Rate'!$O$143</f>
        <v>125</v>
      </c>
      <c r="G2512" s="109">
        <f t="shared" si="84"/>
        <v>46.25</v>
      </c>
      <c r="H2512" s="86"/>
    </row>
    <row r="2513" spans="1:8" ht="18" customHeight="1" outlineLevel="1">
      <c r="B2513" s="1565"/>
      <c r="C2513" s="53" t="s">
        <v>2136</v>
      </c>
      <c r="D2513" s="52">
        <v>0.11799999999999999</v>
      </c>
      <c r="E2513" s="53" t="s">
        <v>2920</v>
      </c>
      <c r="F2513" s="42">
        <f>'update Rate'!$O$144</f>
        <v>367</v>
      </c>
      <c r="G2513" s="109">
        <f t="shared" si="84"/>
        <v>43.300000000000004</v>
      </c>
      <c r="H2513" s="86"/>
    </row>
    <row r="2514" spans="1:8" ht="18" customHeight="1" outlineLevel="1">
      <c r="B2514" s="1565"/>
      <c r="C2514" s="53" t="s">
        <v>2137</v>
      </c>
      <c r="D2514" s="52">
        <v>0.53800000000000003</v>
      </c>
      <c r="E2514" s="53" t="s">
        <v>2681</v>
      </c>
      <c r="F2514" s="42">
        <f>'update Rate'!$O$145</f>
        <v>221</v>
      </c>
      <c r="G2514" s="109">
        <f t="shared" si="84"/>
        <v>118.89</v>
      </c>
      <c r="H2514" s="86"/>
    </row>
    <row r="2515" spans="1:8" ht="18" customHeight="1" outlineLevel="1">
      <c r="B2515" s="1566"/>
      <c r="C2515" s="56" t="s">
        <v>2680</v>
      </c>
      <c r="D2515" s="56" t="s">
        <v>2993</v>
      </c>
      <c r="E2515" s="56" t="s">
        <v>2995</v>
      </c>
      <c r="F2515" s="63"/>
      <c r="G2515" s="63">
        <v>120</v>
      </c>
      <c r="H2515" s="123">
        <f>SUM(G2509:G2515)</f>
        <v>24781.829999999998</v>
      </c>
    </row>
    <row r="2516" spans="1:8" ht="18" customHeight="1" outlineLevel="1">
      <c r="F2516" s="40" t="s">
        <v>1590</v>
      </c>
      <c r="G2516" s="113"/>
      <c r="H2516" s="63">
        <f>SUM(H2508:H2515)</f>
        <v>55401.83</v>
      </c>
    </row>
    <row r="2517" spans="1:8" ht="18" customHeight="1" outlineLevel="1">
      <c r="B2517" s="1" t="s">
        <v>1592</v>
      </c>
      <c r="F2517" s="40" t="s">
        <v>1571</v>
      </c>
      <c r="G2517" s="113"/>
      <c r="H2517" s="99">
        <f>FLOOR(H2516*0.15,0.01)</f>
        <v>8310.27</v>
      </c>
    </row>
    <row r="2518" spans="1:8" ht="15.75" outlineLevel="1">
      <c r="A2518"/>
      <c r="B2518" s="140">
        <f>+H2518</f>
        <v>63712.100000000006</v>
      </c>
      <c r="C2518" s="27" t="s">
        <v>4340</v>
      </c>
      <c r="D2518" s="99">
        <f>INT(B2518/B2519*100)/100</f>
        <v>6371.21</v>
      </c>
      <c r="E2518" s="1" t="s">
        <v>3198</v>
      </c>
      <c r="F2518" s="40" t="s">
        <v>1593</v>
      </c>
      <c r="G2518" s="113"/>
      <c r="H2518" s="99">
        <f>SUM(H2516:H2517)</f>
        <v>63712.100000000006</v>
      </c>
    </row>
    <row r="2519" spans="1:8" ht="13.5" customHeight="1" outlineLevel="1">
      <c r="B2519" s="117">
        <v>10</v>
      </c>
    </row>
    <row r="2520" spans="1:8" ht="18" customHeight="1" outlineLevel="1">
      <c r="A2520" s="262">
        <f>A2503+1</f>
        <v>174</v>
      </c>
      <c r="B2520" s="1609" t="s">
        <v>4304</v>
      </c>
      <c r="C2520" s="1584"/>
      <c r="D2520" s="1584"/>
      <c r="E2520" s="1584"/>
      <c r="F2520" s="1584"/>
      <c r="G2520" s="1584"/>
      <c r="H2520" s="1584"/>
    </row>
    <row r="2521" spans="1:8" ht="18" customHeight="1" outlineLevel="1">
      <c r="A2521" s="750"/>
      <c r="B2521" s="1588" t="s">
        <v>3649</v>
      </c>
      <c r="C2521" s="1567"/>
      <c r="D2521" s="1567"/>
      <c r="E2521" s="1567"/>
      <c r="F2521" s="1567"/>
      <c r="G2521" s="1567"/>
      <c r="H2521" s="1567"/>
    </row>
    <row r="2522" spans="1:8" ht="12" customHeight="1" outlineLevel="1">
      <c r="B2522" s="1561" t="s">
        <v>1479</v>
      </c>
      <c r="C2522" s="1561"/>
      <c r="D2522" s="1561"/>
      <c r="E2522" s="1561"/>
      <c r="F2522" s="1561"/>
      <c r="G2522" s="1561"/>
      <c r="H2522" s="1561"/>
    </row>
    <row r="2523" spans="1:8" ht="31.5" outlineLevel="1">
      <c r="B2523" s="68" t="s">
        <v>3156</v>
      </c>
      <c r="C2523" s="68" t="s">
        <v>3157</v>
      </c>
      <c r="D2523" s="68" t="s">
        <v>3158</v>
      </c>
      <c r="E2523" s="68" t="s">
        <v>3159</v>
      </c>
      <c r="F2523" s="68" t="s">
        <v>3160</v>
      </c>
      <c r="G2523" s="68" t="s">
        <v>3161</v>
      </c>
      <c r="H2523" s="68" t="s">
        <v>1586</v>
      </c>
    </row>
    <row r="2524" spans="1:8" ht="18" customHeight="1" outlineLevel="1">
      <c r="B2524" s="1562" t="s">
        <v>1587</v>
      </c>
      <c r="C2524" s="58" t="s">
        <v>558</v>
      </c>
      <c r="D2524" s="41">
        <v>14</v>
      </c>
      <c r="E2524" s="55" t="s">
        <v>1589</v>
      </c>
      <c r="F2524" s="107">
        <f>mason</f>
        <v>1330</v>
      </c>
      <c r="G2524" s="107">
        <f t="shared" ref="G2524:G2531" si="85">FLOOR(D2524*F2524,0.01)</f>
        <v>18620</v>
      </c>
      <c r="H2524" s="108"/>
    </row>
    <row r="2525" spans="1:8" ht="18" customHeight="1" outlineLevel="1">
      <c r="B2525" s="1563"/>
      <c r="C2525" s="56" t="s">
        <v>1530</v>
      </c>
      <c r="D2525" s="43">
        <v>12</v>
      </c>
      <c r="E2525" s="56" t="s">
        <v>1589</v>
      </c>
      <c r="F2525" s="63">
        <f>'update Rate'!O5</f>
        <v>1000</v>
      </c>
      <c r="G2525" s="63">
        <f t="shared" si="85"/>
        <v>12000</v>
      </c>
      <c r="H2525" s="121">
        <f>SUM(G2524+G2525)</f>
        <v>30620</v>
      </c>
    </row>
    <row r="2526" spans="1:8" ht="18" customHeight="1" outlineLevel="1">
      <c r="B2526" s="1564" t="s">
        <v>2185</v>
      </c>
      <c r="C2526" s="53" t="s">
        <v>1396</v>
      </c>
      <c r="D2526" s="52">
        <v>6.3E-2</v>
      </c>
      <c r="E2526" s="53" t="s">
        <v>750</v>
      </c>
      <c r="F2526" s="109">
        <f>'update Rate'!O16</f>
        <v>13030.999999999998</v>
      </c>
      <c r="G2526" s="109">
        <f t="shared" si="85"/>
        <v>820.95</v>
      </c>
      <c r="H2526" s="84"/>
    </row>
    <row r="2527" spans="1:8" ht="18" customHeight="1" outlineLevel="1">
      <c r="B2527" s="1565"/>
      <c r="C2527" s="53" t="s">
        <v>747</v>
      </c>
      <c r="D2527" s="52">
        <v>0.128</v>
      </c>
      <c r="E2527" s="53" t="s">
        <v>2378</v>
      </c>
      <c r="F2527" s="109">
        <f>'update Rate'!O9</f>
        <v>3389.76</v>
      </c>
      <c r="G2527" s="109">
        <f t="shared" si="85"/>
        <v>433.88</v>
      </c>
      <c r="H2527" s="86"/>
    </row>
    <row r="2528" spans="1:8" ht="18" customHeight="1" outlineLevel="1">
      <c r="B2528" s="1565"/>
      <c r="C2528" s="54" t="s">
        <v>4305</v>
      </c>
      <c r="D2528" s="42">
        <v>11</v>
      </c>
      <c r="E2528" s="53" t="s">
        <v>2992</v>
      </c>
      <c r="F2528" s="42">
        <f>'update Rate'!O39</f>
        <v>1926.04</v>
      </c>
      <c r="G2528" s="109">
        <f t="shared" si="85"/>
        <v>21186.44</v>
      </c>
      <c r="H2528" s="86"/>
    </row>
    <row r="2529" spans="1:8" ht="18" customHeight="1" outlineLevel="1">
      <c r="B2529" s="1565"/>
      <c r="C2529" s="53" t="s">
        <v>1664</v>
      </c>
      <c r="D2529" s="42">
        <v>0.37</v>
      </c>
      <c r="E2529" s="53" t="s">
        <v>2920</v>
      </c>
      <c r="F2529" s="42">
        <f>F2512</f>
        <v>125</v>
      </c>
      <c r="G2529" s="109">
        <f t="shared" si="85"/>
        <v>46.25</v>
      </c>
      <c r="H2529" s="86"/>
    </row>
    <row r="2530" spans="1:8" ht="18" customHeight="1" outlineLevel="1">
      <c r="B2530" s="1565"/>
      <c r="C2530" s="53" t="s">
        <v>2136</v>
      </c>
      <c r="D2530" s="52">
        <v>0.11799999999999999</v>
      </c>
      <c r="E2530" s="53" t="s">
        <v>2920</v>
      </c>
      <c r="F2530" s="42">
        <f>F2513</f>
        <v>367</v>
      </c>
      <c r="G2530" s="109">
        <f t="shared" si="85"/>
        <v>43.300000000000004</v>
      </c>
      <c r="H2530" s="86"/>
    </row>
    <row r="2531" spans="1:8" ht="18" customHeight="1" outlineLevel="1">
      <c r="B2531" s="1565"/>
      <c r="C2531" s="53" t="s">
        <v>2137</v>
      </c>
      <c r="D2531" s="52">
        <v>0.53800000000000003</v>
      </c>
      <c r="E2531" s="53" t="s">
        <v>2681</v>
      </c>
      <c r="F2531" s="42">
        <f>F2514</f>
        <v>221</v>
      </c>
      <c r="G2531" s="109">
        <f t="shared" si="85"/>
        <v>118.89</v>
      </c>
      <c r="H2531" s="86"/>
    </row>
    <row r="2532" spans="1:8" ht="18" customHeight="1" outlineLevel="1">
      <c r="B2532" s="1566"/>
      <c r="C2532" s="56" t="s">
        <v>2680</v>
      </c>
      <c r="D2532" s="56" t="s">
        <v>2993</v>
      </c>
      <c r="E2532" s="56" t="s">
        <v>2995</v>
      </c>
      <c r="F2532" s="63"/>
      <c r="G2532" s="63">
        <v>120</v>
      </c>
      <c r="H2532" s="123">
        <f>SUM(G2526:G2532)</f>
        <v>22769.709999999995</v>
      </c>
    </row>
    <row r="2533" spans="1:8" ht="18" customHeight="1" outlineLevel="1">
      <c r="F2533" s="40" t="s">
        <v>1590</v>
      </c>
      <c r="G2533" s="113"/>
      <c r="H2533" s="63">
        <f>SUM(H2525:H2532)</f>
        <v>53389.709999999992</v>
      </c>
    </row>
    <row r="2534" spans="1:8" ht="18" customHeight="1" outlineLevel="1">
      <c r="B2534" s="1" t="s">
        <v>1592</v>
      </c>
      <c r="F2534" s="40" t="s">
        <v>1571</v>
      </c>
      <c r="G2534" s="113"/>
      <c r="H2534" s="99">
        <f>FLOOR(H2533*0.15,0.01)</f>
        <v>8008.45</v>
      </c>
    </row>
    <row r="2535" spans="1:8" ht="19.5" customHeight="1" outlineLevel="1">
      <c r="A2535"/>
      <c r="B2535" s="140">
        <f>+H2535</f>
        <v>61398.159999999989</v>
      </c>
      <c r="C2535" s="27" t="s">
        <v>4340</v>
      </c>
      <c r="D2535" s="99">
        <f>INT(B2535/B2536*100)/100</f>
        <v>6139.81</v>
      </c>
      <c r="E2535" s="1" t="s">
        <v>3198</v>
      </c>
      <c r="F2535" s="40" t="s">
        <v>1593</v>
      </c>
      <c r="G2535" s="113"/>
      <c r="H2535" s="99">
        <f>SUM(H2533:H2534)</f>
        <v>61398.159999999989</v>
      </c>
    </row>
    <row r="2536" spans="1:8" ht="19.5" customHeight="1" outlineLevel="1">
      <c r="B2536" s="117">
        <v>10</v>
      </c>
    </row>
    <row r="2537" spans="1:8" ht="19.5" customHeight="1" outlineLevel="1">
      <c r="B2537" s="117"/>
    </row>
    <row r="2538" spans="1:8" ht="17.25" hidden="1" customHeight="1" outlineLevel="1">
      <c r="B2538" s="117"/>
    </row>
    <row r="2539" spans="1:8" ht="18" outlineLevel="1">
      <c r="A2539" s="138">
        <f>A2520+1</f>
        <v>175</v>
      </c>
      <c r="B2539" s="1620" t="s">
        <v>3651</v>
      </c>
      <c r="C2539" s="1621"/>
      <c r="D2539" s="1621"/>
      <c r="E2539" s="1621"/>
      <c r="F2539" s="1621"/>
      <c r="G2539" s="1621"/>
      <c r="H2539" s="1621"/>
    </row>
    <row r="2540" spans="1:8" ht="18" customHeight="1" outlineLevel="1">
      <c r="A2540" s="655" t="s">
        <v>3650</v>
      </c>
      <c r="B2540" s="1568" t="s">
        <v>2189</v>
      </c>
      <c r="C2540" s="1568"/>
      <c r="D2540" s="1568"/>
      <c r="E2540" s="1568"/>
      <c r="F2540" s="1568"/>
      <c r="G2540" s="1568"/>
      <c r="H2540" s="1568"/>
    </row>
    <row r="2541" spans="1:8" ht="31.5" outlineLevel="1">
      <c r="B2541" s="68" t="s">
        <v>3156</v>
      </c>
      <c r="C2541" s="68" t="s">
        <v>3157</v>
      </c>
      <c r="D2541" s="68" t="s">
        <v>3158</v>
      </c>
      <c r="E2541" s="68" t="s">
        <v>3159</v>
      </c>
      <c r="F2541" s="68" t="s">
        <v>3160</v>
      </c>
      <c r="G2541" s="68" t="s">
        <v>3161</v>
      </c>
      <c r="H2541" s="68" t="s">
        <v>1586</v>
      </c>
    </row>
    <row r="2542" spans="1:8" ht="17.25" outlineLevel="1">
      <c r="A2542" s="27"/>
      <c r="B2542" s="58" t="s">
        <v>562</v>
      </c>
      <c r="C2542" s="80" t="s">
        <v>736</v>
      </c>
      <c r="D2542" s="42">
        <v>2.5</v>
      </c>
      <c r="E2542" s="53" t="s">
        <v>1589</v>
      </c>
      <c r="F2542" s="116">
        <f>'update Rate'!$O$6</f>
        <v>1330</v>
      </c>
      <c r="G2542" s="107">
        <f>FLOOR(D2542*F2542,0.01)</f>
        <v>3325</v>
      </c>
      <c r="H2542" s="108"/>
    </row>
    <row r="2543" spans="1:8" ht="18" customHeight="1" outlineLevel="1">
      <c r="B2543" s="68"/>
      <c r="C2543" s="68" t="s">
        <v>563</v>
      </c>
      <c r="D2543" s="656">
        <v>3.5</v>
      </c>
      <c r="E2543" s="64" t="s">
        <v>1589</v>
      </c>
      <c r="F2543" s="101">
        <f>'update Rate'!$O$5</f>
        <v>1000</v>
      </c>
      <c r="G2543" s="101">
        <f>FLOOR(D2543*F2543,0.01)</f>
        <v>3500</v>
      </c>
      <c r="H2543" s="108">
        <f>SUM(G2542:G2543)</f>
        <v>6825</v>
      </c>
    </row>
    <row r="2544" spans="1:8" ht="18" customHeight="1" outlineLevel="1">
      <c r="F2544" s="1" t="s">
        <v>1590</v>
      </c>
      <c r="G2544" s="102"/>
      <c r="H2544" s="99">
        <f>SUM(H2542:H2543)</f>
        <v>6825</v>
      </c>
    </row>
    <row r="2545" spans="1:8" ht="18" customHeight="1" outlineLevel="1">
      <c r="B2545" s="1" t="s">
        <v>1592</v>
      </c>
      <c r="F2545" s="1" t="s">
        <v>1570</v>
      </c>
      <c r="G2545" s="102"/>
      <c r="H2545" s="99">
        <f>FLOOR(H2544*0.15,0.01)</f>
        <v>1023.75</v>
      </c>
    </row>
    <row r="2546" spans="1:8" ht="16.5" outlineLevel="1">
      <c r="A2546" s="27"/>
      <c r="B2546" s="140">
        <f>+H2546</f>
        <v>7848.75</v>
      </c>
      <c r="C2546" s="27" t="s">
        <v>4340</v>
      </c>
      <c r="D2546" s="99">
        <f>FLOOR(B2546/B2547,0.01)</f>
        <v>784.87</v>
      </c>
      <c r="E2546" s="1" t="s">
        <v>3198</v>
      </c>
      <c r="F2546" s="1" t="s">
        <v>1593</v>
      </c>
      <c r="G2546" s="102"/>
      <c r="H2546" s="99">
        <f>SUM(H2544:H2545)</f>
        <v>7848.75</v>
      </c>
    </row>
    <row r="2547" spans="1:8" ht="18" customHeight="1" outlineLevel="1">
      <c r="B2547" s="88">
        <v>10</v>
      </c>
    </row>
    <row r="2548" spans="1:8" ht="18" customHeight="1" outlineLevel="1">
      <c r="A2548" s="138">
        <f>A2539+1</f>
        <v>176</v>
      </c>
      <c r="B2548" s="1620" t="s">
        <v>3652</v>
      </c>
      <c r="C2548" s="1621"/>
      <c r="D2548" s="1621"/>
      <c r="E2548" s="1621"/>
      <c r="F2548" s="1621"/>
      <c r="G2548" s="1621"/>
      <c r="H2548" s="1621"/>
    </row>
    <row r="2549" spans="1:8" ht="18" customHeight="1" outlineLevel="1">
      <c r="A2549" s="655" t="s">
        <v>4067</v>
      </c>
      <c r="B2549" s="1568" t="s">
        <v>2189</v>
      </c>
      <c r="C2549" s="1568"/>
      <c r="D2549" s="1568"/>
      <c r="E2549" s="1568"/>
      <c r="F2549" s="1568"/>
      <c r="G2549" s="1568"/>
      <c r="H2549" s="1568"/>
    </row>
    <row r="2550" spans="1:8" ht="31.5" outlineLevel="1">
      <c r="B2550" s="68" t="s">
        <v>3156</v>
      </c>
      <c r="C2550" s="68" t="s">
        <v>3157</v>
      </c>
      <c r="D2550" s="68" t="s">
        <v>3158</v>
      </c>
      <c r="E2550" s="68" t="s">
        <v>3159</v>
      </c>
      <c r="F2550" s="68" t="s">
        <v>3160</v>
      </c>
      <c r="G2550" s="68" t="s">
        <v>3161</v>
      </c>
      <c r="H2550" s="68" t="s">
        <v>1586</v>
      </c>
    </row>
    <row r="2551" spans="1:8" ht="17.25" outlineLevel="1">
      <c r="A2551" s="27"/>
      <c r="B2551" s="68" t="s">
        <v>562</v>
      </c>
      <c r="C2551" s="68" t="s">
        <v>563</v>
      </c>
      <c r="D2551" s="44">
        <v>13.5</v>
      </c>
      <c r="E2551" s="64" t="s">
        <v>1589</v>
      </c>
      <c r="F2551" s="101">
        <f>'update Rate'!$O$5</f>
        <v>1000</v>
      </c>
      <c r="G2551" s="101">
        <f>FLOOR(D2551*F2551,0.01)</f>
        <v>13500</v>
      </c>
      <c r="H2551" s="108">
        <f>SUM(F2551:G2551)</f>
        <v>14500</v>
      </c>
    </row>
    <row r="2552" spans="1:8" ht="18" customHeight="1" outlineLevel="1">
      <c r="F2552" s="1" t="s">
        <v>1590</v>
      </c>
      <c r="G2552" s="102"/>
      <c r="H2552" s="99">
        <f>SUM(H2551:H2551)</f>
        <v>14500</v>
      </c>
    </row>
    <row r="2553" spans="1:8" ht="18" customHeight="1" outlineLevel="1">
      <c r="B2553" s="1" t="s">
        <v>1592</v>
      </c>
      <c r="F2553" s="1" t="s">
        <v>1570</v>
      </c>
      <c r="G2553" s="102"/>
      <c r="H2553" s="99">
        <f>FLOOR(H2552*0.15,0.01)</f>
        <v>2175</v>
      </c>
    </row>
    <row r="2554" spans="1:8" ht="18" customHeight="1" outlineLevel="1">
      <c r="A2554" s="27"/>
      <c r="B2554" s="140">
        <f>+H2554</f>
        <v>16675</v>
      </c>
      <c r="C2554" s="27" t="s">
        <v>4340</v>
      </c>
      <c r="D2554" s="99">
        <f>FLOOR(B2554/B2555,0.01)</f>
        <v>1667.5</v>
      </c>
      <c r="E2554" s="1" t="s">
        <v>3198</v>
      </c>
      <c r="F2554" s="1" t="s">
        <v>1593</v>
      </c>
      <c r="G2554" s="102"/>
      <c r="H2554" s="99">
        <f>SUM(H2552:H2553)</f>
        <v>16675</v>
      </c>
    </row>
    <row r="2555" spans="1:8" ht="18" customHeight="1" outlineLevel="1">
      <c r="B2555" s="88">
        <v>10</v>
      </c>
    </row>
    <row r="2556" spans="1:8" ht="18" customHeight="1" outlineLevel="1">
      <c r="A2556" s="262">
        <f>A2548+1</f>
        <v>177</v>
      </c>
      <c r="B2556" s="1609" t="s">
        <v>3653</v>
      </c>
      <c r="C2556" s="1584"/>
      <c r="D2556" s="1584"/>
      <c r="E2556" s="1584"/>
      <c r="F2556" s="1584"/>
      <c r="G2556" s="1584"/>
      <c r="H2556" s="1584"/>
    </row>
    <row r="2557" spans="1:8" ht="19.5" outlineLevel="1">
      <c r="A2557" s="728" t="s">
        <v>3815</v>
      </c>
      <c r="B2557" s="1588" t="s">
        <v>3654</v>
      </c>
      <c r="C2557" s="1567"/>
      <c r="D2557" s="1567"/>
      <c r="E2557" s="1567"/>
      <c r="F2557" s="1567"/>
      <c r="G2557" s="1567"/>
      <c r="H2557" s="1567"/>
    </row>
    <row r="2558" spans="1:8" ht="18" customHeight="1" outlineLevel="1">
      <c r="B2558" s="1561" t="s">
        <v>1479</v>
      </c>
      <c r="C2558" s="1561"/>
      <c r="D2558" s="1561"/>
      <c r="E2558" s="1561"/>
      <c r="F2558" s="1561"/>
      <c r="G2558" s="1561"/>
      <c r="H2558" s="1561"/>
    </row>
    <row r="2559" spans="1:8" ht="31.5" outlineLevel="1">
      <c r="B2559" s="68" t="s">
        <v>3156</v>
      </c>
      <c r="C2559" s="68" t="s">
        <v>3157</v>
      </c>
      <c r="D2559" s="68" t="s">
        <v>3158</v>
      </c>
      <c r="E2559" s="68" t="s">
        <v>3159</v>
      </c>
      <c r="F2559" s="68" t="s">
        <v>3160</v>
      </c>
      <c r="G2559" s="68" t="s">
        <v>3161</v>
      </c>
      <c r="H2559" s="68" t="s">
        <v>1586</v>
      </c>
    </row>
    <row r="2560" spans="1:8" ht="18" customHeight="1" outlineLevel="1">
      <c r="B2560" s="1562" t="s">
        <v>1587</v>
      </c>
      <c r="C2560" s="58" t="s">
        <v>558</v>
      </c>
      <c r="D2560" s="41">
        <v>6.5</v>
      </c>
      <c r="E2560" s="55" t="s">
        <v>1589</v>
      </c>
      <c r="F2560" s="107">
        <f>'update Rate'!O6</f>
        <v>1330</v>
      </c>
      <c r="G2560" s="107">
        <f>FLOOR(D2560*F2560,0.01)</f>
        <v>8645</v>
      </c>
      <c r="H2560" s="108"/>
    </row>
    <row r="2561" spans="1:8" ht="17.25" outlineLevel="1">
      <c r="B2561" s="1563"/>
      <c r="C2561" s="56" t="s">
        <v>1530</v>
      </c>
      <c r="D2561" s="43">
        <v>0.65</v>
      </c>
      <c r="E2561" s="56" t="s">
        <v>1589</v>
      </c>
      <c r="F2561" s="63">
        <f>'update Rate'!O5</f>
        <v>1000</v>
      </c>
      <c r="G2561" s="63">
        <f>FLOOR(D2561*F2561,0.01)</f>
        <v>650</v>
      </c>
      <c r="H2561" s="121">
        <f>SUM(G2560:G2561)</f>
        <v>9295</v>
      </c>
    </row>
    <row r="2562" spans="1:8" ht="18" customHeight="1" outlineLevel="1">
      <c r="B2562" s="1564" t="s">
        <v>2185</v>
      </c>
      <c r="C2562" s="53" t="s">
        <v>1719</v>
      </c>
      <c r="D2562" s="52">
        <v>10</v>
      </c>
      <c r="E2562" s="53" t="s">
        <v>2992</v>
      </c>
      <c r="F2562" s="109">
        <f>'update Rate'!O249</f>
        <v>2367.2000000000003</v>
      </c>
      <c r="G2562" s="109">
        <f>FLOOR(D2562*F2562,0.01)</f>
        <v>23672</v>
      </c>
      <c r="H2562" s="84"/>
    </row>
    <row r="2563" spans="1:8" ht="18" customHeight="1" outlineLevel="1">
      <c r="B2563" s="1566"/>
      <c r="C2563" s="56" t="s">
        <v>3274</v>
      </c>
      <c r="D2563" s="49">
        <v>1</v>
      </c>
      <c r="E2563" s="56" t="s">
        <v>2920</v>
      </c>
      <c r="F2563" s="63">
        <f>'update Rate'!O152</f>
        <v>271</v>
      </c>
      <c r="G2563" s="63">
        <f>FLOOR(D2563*F2563,0.01)</f>
        <v>271</v>
      </c>
      <c r="H2563" s="123">
        <f>SUM(G2562:G2563)</f>
        <v>23943</v>
      </c>
    </row>
    <row r="2564" spans="1:8" ht="18" customHeight="1" outlineLevel="1">
      <c r="F2564" s="40" t="s">
        <v>1590</v>
      </c>
      <c r="G2564" s="113"/>
      <c r="H2564" s="63">
        <f>SUM(H2561:H2563)</f>
        <v>33238</v>
      </c>
    </row>
    <row r="2565" spans="1:8" ht="15.75" outlineLevel="1">
      <c r="B2565" s="1" t="s">
        <v>1592</v>
      </c>
      <c r="F2565" s="40" t="s">
        <v>1571</v>
      </c>
      <c r="G2565" s="113"/>
      <c r="H2565" s="99">
        <f>FLOOR(H2564*0.15,0.01)</f>
        <v>4985.7</v>
      </c>
    </row>
    <row r="2566" spans="1:8" ht="18" customHeight="1" outlineLevel="1">
      <c r="A2566"/>
      <c r="B2566" s="140">
        <f>+H2566</f>
        <v>38223.699999999997</v>
      </c>
      <c r="C2566" s="27" t="s">
        <v>4340</v>
      </c>
      <c r="D2566" s="99">
        <f>INT(B2566/B2567*100)/100</f>
        <v>3822.37</v>
      </c>
      <c r="E2566" s="1" t="s">
        <v>3198</v>
      </c>
      <c r="F2566" s="40" t="s">
        <v>1593</v>
      </c>
      <c r="G2566" s="113"/>
      <c r="H2566" s="99">
        <f>SUM(H2564:H2565)</f>
        <v>38223.699999999997</v>
      </c>
    </row>
    <row r="2567" spans="1:8" ht="18" customHeight="1" outlineLevel="1">
      <c r="B2567" s="117">
        <v>10</v>
      </c>
    </row>
    <row r="2568" spans="1:8" ht="21.75" customHeight="1" outlineLevel="1">
      <c r="B2568" s="117"/>
    </row>
    <row r="2569" spans="1:8" ht="19.5" outlineLevel="1">
      <c r="A2569" s="138">
        <f>A2556+1</f>
        <v>178</v>
      </c>
      <c r="B2569" s="1609" t="s">
        <v>3655</v>
      </c>
      <c r="C2569" s="1584"/>
      <c r="D2569" s="1584"/>
      <c r="E2569" s="1584"/>
      <c r="F2569" s="1584"/>
      <c r="G2569" s="1584"/>
      <c r="H2569" s="1584"/>
    </row>
    <row r="2570" spans="1:8" ht="18" customHeight="1" outlineLevel="1">
      <c r="A2570" s="673" t="s">
        <v>3816</v>
      </c>
      <c r="B2570" s="1588" t="s">
        <v>3656</v>
      </c>
      <c r="C2570" s="1567"/>
      <c r="D2570" s="1567"/>
      <c r="E2570" s="1567"/>
      <c r="F2570" s="1567"/>
      <c r="G2570" s="1567"/>
      <c r="H2570" s="1567"/>
    </row>
    <row r="2571" spans="1:8" outlineLevel="1">
      <c r="B2571" s="1561" t="s">
        <v>3657</v>
      </c>
      <c r="C2571" s="1561"/>
      <c r="D2571" s="1561"/>
      <c r="E2571" s="1561"/>
      <c r="F2571" s="1561"/>
      <c r="G2571" s="1561"/>
      <c r="H2571" s="1561"/>
    </row>
    <row r="2572" spans="1:8" ht="31.5" outlineLevel="1">
      <c r="B2572" s="68" t="s">
        <v>3156</v>
      </c>
      <c r="C2572" s="68" t="s">
        <v>3157</v>
      </c>
      <c r="D2572" s="68" t="s">
        <v>3158</v>
      </c>
      <c r="E2572" s="68" t="s">
        <v>3159</v>
      </c>
      <c r="F2572" s="68" t="s">
        <v>3160</v>
      </c>
      <c r="G2572" s="68" t="s">
        <v>3161</v>
      </c>
      <c r="H2572" s="68" t="s">
        <v>1586</v>
      </c>
    </row>
    <row r="2573" spans="1:8" ht="17.25" outlineLevel="1">
      <c r="B2573" s="1562" t="s">
        <v>1587</v>
      </c>
      <c r="C2573" s="58" t="s">
        <v>558</v>
      </c>
      <c r="D2573" s="41">
        <v>0.15</v>
      </c>
      <c r="E2573" s="55" t="s">
        <v>1589</v>
      </c>
      <c r="F2573" s="107">
        <f>'update Rate'!O6</f>
        <v>1330</v>
      </c>
      <c r="G2573" s="107">
        <f>FLOOR(D2573*F2573,0.01)</f>
        <v>199.5</v>
      </c>
      <c r="H2573" s="108"/>
    </row>
    <row r="2574" spans="1:8" ht="20.25" customHeight="1" outlineLevel="1">
      <c r="B2574" s="1563"/>
      <c r="C2574" s="56" t="s">
        <v>1530</v>
      </c>
      <c r="D2574" s="43">
        <v>0.1</v>
      </c>
      <c r="E2574" s="56" t="s">
        <v>1589</v>
      </c>
      <c r="F2574" s="63">
        <f>'update Rate'!O5</f>
        <v>1000</v>
      </c>
      <c r="G2574" s="63">
        <f>FLOOR(D2574*F2574,0.01)</f>
        <v>100</v>
      </c>
      <c r="H2574" s="121">
        <f>SUM(G2573:G2574)</f>
        <v>299.5</v>
      </c>
    </row>
    <row r="2575" spans="1:8" ht="18" customHeight="1" outlineLevel="1">
      <c r="B2575" s="1564" t="s">
        <v>2185</v>
      </c>
      <c r="C2575" s="53" t="s">
        <v>1533</v>
      </c>
      <c r="D2575" s="52">
        <v>1E-3</v>
      </c>
      <c r="E2575" s="53" t="s">
        <v>750</v>
      </c>
      <c r="F2575" s="109">
        <f>'update Rate'!O16</f>
        <v>13030.999999999998</v>
      </c>
      <c r="G2575" s="109">
        <f>FLOOR(D2575*F2575,0.01)</f>
        <v>13.030000000000001</v>
      </c>
      <c r="H2575" s="84"/>
    </row>
    <row r="2576" spans="1:8" ht="18" customHeight="1" outlineLevel="1">
      <c r="B2576" s="1565"/>
      <c r="C2576" s="53" t="s">
        <v>1397</v>
      </c>
      <c r="D2576" s="52">
        <v>3.0000000000000001E-3</v>
      </c>
      <c r="E2576" s="53" t="s">
        <v>2378</v>
      </c>
      <c r="F2576" s="109">
        <f>'update Rate'!O9</f>
        <v>3389.76</v>
      </c>
      <c r="G2576" s="109">
        <f>FLOOR(D2576*F2576,0.01)</f>
        <v>10.16</v>
      </c>
      <c r="H2576" s="86"/>
    </row>
    <row r="2577" spans="1:8" ht="18" customHeight="1" outlineLevel="1">
      <c r="B2577" s="1565"/>
      <c r="C2577" s="53" t="s">
        <v>3817</v>
      </c>
      <c r="D2577" s="52">
        <v>0.11</v>
      </c>
      <c r="E2577" s="53" t="s">
        <v>2992</v>
      </c>
      <c r="F2577" s="109">
        <f>'update Rate'!O135</f>
        <v>613.32000000000005</v>
      </c>
      <c r="G2577" s="109">
        <f>FLOOR(D2577*F2577,0.01)</f>
        <v>67.460000000000008</v>
      </c>
      <c r="H2577" s="86"/>
    </row>
    <row r="2578" spans="1:8" ht="18" customHeight="1" outlineLevel="1">
      <c r="B2578" s="1566"/>
      <c r="C2578" s="56" t="s">
        <v>3658</v>
      </c>
      <c r="D2578" s="63"/>
      <c r="E2578" s="56" t="s">
        <v>2993</v>
      </c>
      <c r="F2578" s="63">
        <v>20</v>
      </c>
      <c r="G2578" s="63">
        <f>F2578</f>
        <v>20</v>
      </c>
      <c r="H2578" s="123">
        <f>SUM(G2575:G2578)</f>
        <v>110.65</v>
      </c>
    </row>
    <row r="2579" spans="1:8" ht="15.75" outlineLevel="1">
      <c r="F2579" s="40" t="s">
        <v>1590</v>
      </c>
      <c r="G2579" s="113"/>
      <c r="H2579" s="63">
        <f>SUM(H2574:H2578)</f>
        <v>410.15</v>
      </c>
    </row>
    <row r="2580" spans="1:8" ht="18" customHeight="1" outlineLevel="1">
      <c r="B2580" s="1" t="s">
        <v>1426</v>
      </c>
      <c r="F2580" s="40" t="s">
        <v>1571</v>
      </c>
      <c r="G2580" s="113"/>
      <c r="H2580" s="99">
        <f>FLOOR(H2579*0.15,0.01)</f>
        <v>61.52</v>
      </c>
    </row>
    <row r="2581" spans="1:8" ht="15.75" outlineLevel="1">
      <c r="A2581" s="27" t="s">
        <v>3197</v>
      </c>
      <c r="B2581" s="99">
        <f>+H2581</f>
        <v>471.66999999999996</v>
      </c>
      <c r="C2581" s="1" t="s">
        <v>3198</v>
      </c>
      <c r="D2581" s="141"/>
      <c r="F2581" s="40" t="s">
        <v>1593</v>
      </c>
      <c r="G2581" s="113"/>
      <c r="H2581" s="99">
        <f>SUM(H2579:H2580)</f>
        <v>471.66999999999996</v>
      </c>
    </row>
    <row r="2582" spans="1:8" ht="18" customHeight="1" outlineLevel="1">
      <c r="A2582" s="262">
        <f>A2569+1</f>
        <v>179</v>
      </c>
      <c r="B2582" s="1588" t="s">
        <v>3217</v>
      </c>
      <c r="C2582" s="1567"/>
      <c r="D2582" s="1567"/>
      <c r="E2582" s="1567"/>
      <c r="F2582" s="1567"/>
      <c r="G2582" s="1567"/>
      <c r="H2582" s="1567"/>
    </row>
    <row r="2583" spans="1:8" ht="18" customHeight="1" outlineLevel="1">
      <c r="A2583" s="728" t="s">
        <v>4068</v>
      </c>
      <c r="B2583" s="1601" t="s">
        <v>1477</v>
      </c>
      <c r="C2583" s="1568"/>
      <c r="D2583" s="1568"/>
      <c r="E2583" s="1568"/>
      <c r="F2583" s="1568"/>
      <c r="G2583" s="1568"/>
      <c r="H2583" s="1568"/>
    </row>
    <row r="2584" spans="1:8" ht="31.5" outlineLevel="1">
      <c r="B2584" s="68" t="s">
        <v>3156</v>
      </c>
      <c r="C2584" s="68" t="s">
        <v>3157</v>
      </c>
      <c r="D2584" s="68" t="s">
        <v>3158</v>
      </c>
      <c r="E2584" s="68" t="s">
        <v>3159</v>
      </c>
      <c r="F2584" s="68" t="s">
        <v>3160</v>
      </c>
      <c r="G2584" s="68" t="s">
        <v>3161</v>
      </c>
      <c r="H2584" s="68" t="s">
        <v>1586</v>
      </c>
    </row>
    <row r="2585" spans="1:8" ht="18" customHeight="1" outlineLevel="1">
      <c r="B2585" s="1562" t="s">
        <v>1587</v>
      </c>
      <c r="C2585" s="58" t="s">
        <v>558</v>
      </c>
      <c r="D2585" s="41">
        <v>15</v>
      </c>
      <c r="E2585" s="55" t="s">
        <v>1589</v>
      </c>
      <c r="F2585" s="107">
        <f>'update Rate'!O6</f>
        <v>1330</v>
      </c>
      <c r="G2585" s="107">
        <f>FLOOR(D2585*F2585,0.01)</f>
        <v>19950</v>
      </c>
      <c r="H2585" s="108"/>
    </row>
    <row r="2586" spans="1:8" ht="18" customHeight="1" outlineLevel="1">
      <c r="B2586" s="1563"/>
      <c r="C2586" s="78" t="s">
        <v>1530</v>
      </c>
      <c r="D2586" s="43">
        <v>20</v>
      </c>
      <c r="E2586" s="56" t="s">
        <v>1589</v>
      </c>
      <c r="F2586" s="63">
        <f>'update Rate'!O5</f>
        <v>1000</v>
      </c>
      <c r="G2586" s="63">
        <f>FLOOR(D2586*F2586,0.01)</f>
        <v>20000</v>
      </c>
      <c r="H2586" s="121">
        <f>SUM(G2585+G2586)</f>
        <v>39950</v>
      </c>
    </row>
    <row r="2587" spans="1:8" ht="18" customHeight="1" outlineLevel="1">
      <c r="B2587" s="1564" t="s">
        <v>2185</v>
      </c>
      <c r="C2587" s="55" t="s">
        <v>1533</v>
      </c>
      <c r="D2587" s="46">
        <v>0.625</v>
      </c>
      <c r="E2587" s="55" t="s">
        <v>750</v>
      </c>
      <c r="F2587" s="110">
        <f>'update Rate'!O16</f>
        <v>13030.999999999998</v>
      </c>
      <c r="G2587" s="109">
        <f>FLOOR(D2587*F2587,0.01)</f>
        <v>8144.37</v>
      </c>
      <c r="H2587" s="108"/>
    </row>
    <row r="2588" spans="1:8" ht="18" customHeight="1" outlineLevel="1">
      <c r="B2588" s="1563"/>
      <c r="C2588" s="56" t="s">
        <v>747</v>
      </c>
      <c r="D2588" s="43">
        <v>1.28</v>
      </c>
      <c r="E2588" s="56" t="s">
        <v>2378</v>
      </c>
      <c r="F2588" s="63">
        <f>'update Rate'!O9</f>
        <v>3389.76</v>
      </c>
      <c r="G2588" s="63">
        <f>FLOOR(D2588*F2588,0.01)</f>
        <v>4338.8900000000003</v>
      </c>
      <c r="H2588" s="123">
        <f>SUM(G2587:G2588)</f>
        <v>12483.26</v>
      </c>
    </row>
    <row r="2589" spans="1:8" ht="18" customHeight="1">
      <c r="F2589" s="40" t="s">
        <v>1590</v>
      </c>
      <c r="G2589" s="102"/>
      <c r="H2589" s="63">
        <f>SUM(H2588,H2586)</f>
        <v>52433.26</v>
      </c>
    </row>
    <row r="2590" spans="1:8" ht="16.5">
      <c r="B2590" s="1" t="s">
        <v>1592</v>
      </c>
      <c r="F2590" s="40" t="s">
        <v>1571</v>
      </c>
      <c r="G2590" s="102"/>
      <c r="H2590" s="99">
        <f>FLOOR(H2589*0.15,0.01)</f>
        <v>7864.9800000000005</v>
      </c>
    </row>
    <row r="2591" spans="1:8" ht="16.5">
      <c r="A2591"/>
      <c r="B2591" s="140">
        <f>+H2591</f>
        <v>60298.240000000005</v>
      </c>
      <c r="C2591" s="27" t="s">
        <v>4340</v>
      </c>
      <c r="D2591" s="99">
        <f>INT(B2591/B2592*100)/100</f>
        <v>602.98</v>
      </c>
      <c r="E2591" s="1" t="s">
        <v>3198</v>
      </c>
      <c r="F2591" s="40" t="s">
        <v>1593</v>
      </c>
      <c r="G2591" s="102"/>
      <c r="H2591" s="99">
        <f>SUM(H2589:H2590)</f>
        <v>60298.240000000005</v>
      </c>
    </row>
    <row r="2592" spans="1:8" ht="18" customHeight="1">
      <c r="B2592" s="117">
        <v>100</v>
      </c>
    </row>
    <row r="2593" spans="1:8" ht="18" customHeight="1"/>
    <row r="2594" spans="1:8" ht="18" customHeight="1">
      <c r="A2594" s="262">
        <f>+A2582+1</f>
        <v>180</v>
      </c>
      <c r="B2594" s="1588" t="s">
        <v>1114</v>
      </c>
      <c r="C2594" s="1567"/>
      <c r="D2594" s="1567"/>
      <c r="E2594" s="1567"/>
      <c r="F2594" s="1567"/>
      <c r="G2594" s="1567"/>
      <c r="H2594" s="1567"/>
    </row>
    <row r="2595" spans="1:8" ht="28.5" customHeight="1">
      <c r="A2595" s="728" t="s">
        <v>4068</v>
      </c>
      <c r="B2595" s="1601" t="s">
        <v>1477</v>
      </c>
      <c r="C2595" s="1568"/>
      <c r="D2595" s="1568"/>
      <c r="E2595" s="1568"/>
      <c r="F2595" s="1568"/>
      <c r="G2595" s="1568"/>
      <c r="H2595" s="1568"/>
    </row>
    <row r="2596" spans="1:8" ht="31.5">
      <c r="B2596" s="68" t="s">
        <v>3156</v>
      </c>
      <c r="C2596" s="68" t="s">
        <v>3157</v>
      </c>
      <c r="D2596" s="68" t="s">
        <v>3158</v>
      </c>
      <c r="E2596" s="68" t="s">
        <v>3159</v>
      </c>
      <c r="F2596" s="68" t="s">
        <v>3160</v>
      </c>
      <c r="G2596" s="68" t="s">
        <v>3161</v>
      </c>
      <c r="H2596" s="68" t="s">
        <v>1586</v>
      </c>
    </row>
    <row r="2597" spans="1:8" ht="18" customHeight="1">
      <c r="B2597" s="1562" t="s">
        <v>1587</v>
      </c>
      <c r="C2597" s="58" t="s">
        <v>558</v>
      </c>
      <c r="D2597" s="41">
        <v>15</v>
      </c>
      <c r="E2597" s="55" t="s">
        <v>1589</v>
      </c>
      <c r="F2597" s="107">
        <f>'update Rate'!O6</f>
        <v>1330</v>
      </c>
      <c r="G2597" s="107">
        <f>FLOOR(D2597*F2597,0.01)</f>
        <v>19950</v>
      </c>
      <c r="H2597" s="108"/>
    </row>
    <row r="2598" spans="1:8" ht="18" customHeight="1">
      <c r="B2598" s="1563"/>
      <c r="C2598" s="78" t="s">
        <v>1530</v>
      </c>
      <c r="D2598" s="43">
        <v>20</v>
      </c>
      <c r="E2598" s="56" t="s">
        <v>1589</v>
      </c>
      <c r="F2598" s="63">
        <f>'update Rate'!O5</f>
        <v>1000</v>
      </c>
      <c r="G2598" s="63">
        <f>FLOOR(D2598*F2598,0.01)</f>
        <v>20000</v>
      </c>
      <c r="H2598" s="121">
        <f>SUM(G2597+G2598)</f>
        <v>39950</v>
      </c>
    </row>
    <row r="2599" spans="1:8" ht="18" customHeight="1">
      <c r="B2599" s="1564" t="s">
        <v>2185</v>
      </c>
      <c r="C2599" s="55" t="s">
        <v>1533</v>
      </c>
      <c r="D2599" s="46">
        <v>0.53800000000000003</v>
      </c>
      <c r="E2599" s="55" t="s">
        <v>750</v>
      </c>
      <c r="F2599" s="110">
        <f>'update Rate'!O16</f>
        <v>13030.999999999998</v>
      </c>
      <c r="G2599" s="109">
        <f>FLOOR(D2599*F2599,0.01)</f>
        <v>7010.67</v>
      </c>
      <c r="H2599" s="108"/>
    </row>
    <row r="2600" spans="1:8" ht="18" customHeight="1">
      <c r="B2600" s="1563"/>
      <c r="C2600" s="56" t="s">
        <v>747</v>
      </c>
      <c r="D2600" s="43">
        <v>1.46</v>
      </c>
      <c r="E2600" s="56" t="s">
        <v>2378</v>
      </c>
      <c r="F2600" s="63">
        <f>'update Rate'!O9</f>
        <v>3389.76</v>
      </c>
      <c r="G2600" s="63">
        <f>FLOOR(D2600*F2600,0.01)</f>
        <v>4949.04</v>
      </c>
      <c r="H2600" s="123">
        <f>SUM(G2599:G2600)</f>
        <v>11959.71</v>
      </c>
    </row>
    <row r="2601" spans="1:8" ht="16.5">
      <c r="F2601" s="40" t="s">
        <v>1590</v>
      </c>
      <c r="G2601" s="102"/>
      <c r="H2601" s="63">
        <f>SUM(H2600,H2598)</f>
        <v>51909.71</v>
      </c>
    </row>
    <row r="2602" spans="1:8" ht="14.25" customHeight="1">
      <c r="B2602" s="1" t="s">
        <v>1592</v>
      </c>
      <c r="F2602" s="40" t="s">
        <v>1571</v>
      </c>
      <c r="G2602" s="102"/>
      <c r="H2602" s="99">
        <f>FLOOR(H2601*0.15,0.01)</f>
        <v>7786.45</v>
      </c>
    </row>
    <row r="2603" spans="1:8" ht="15" customHeight="1">
      <c r="A2603"/>
      <c r="B2603" s="140">
        <f>+H2603</f>
        <v>59696.159999999996</v>
      </c>
      <c r="C2603" s="27" t="s">
        <v>4340</v>
      </c>
      <c r="D2603" s="99">
        <f>INT(B2603/B2604*100)/100</f>
        <v>596.96</v>
      </c>
      <c r="E2603" s="1" t="s">
        <v>3198</v>
      </c>
      <c r="F2603" s="40" t="s">
        <v>1593</v>
      </c>
      <c r="G2603" s="102"/>
      <c r="H2603" s="99">
        <f>SUM(H2601:H2602)</f>
        <v>59696.159999999996</v>
      </c>
    </row>
    <row r="2604" spans="1:8" ht="18" customHeight="1">
      <c r="A2604" s="27"/>
      <c r="B2604" s="117">
        <v>100</v>
      </c>
      <c r="H2604" s="19"/>
    </row>
    <row r="2605" spans="1:8" ht="30" customHeight="1">
      <c r="A2605" s="31"/>
      <c r="B2605" s="1567" t="s">
        <v>1115</v>
      </c>
      <c r="C2605" s="1567"/>
      <c r="D2605" s="1567"/>
      <c r="E2605" s="1567"/>
      <c r="F2605" s="1567"/>
      <c r="G2605" s="1567"/>
      <c r="H2605" s="1567"/>
    </row>
    <row r="2606" spans="1:8" ht="19.5">
      <c r="A2606" s="262">
        <f>+A2594+1</f>
        <v>181</v>
      </c>
      <c r="B2606" s="1588" t="s">
        <v>1116</v>
      </c>
      <c r="C2606" s="1567"/>
      <c r="D2606" s="1567"/>
      <c r="E2606" s="1567"/>
      <c r="F2606" s="1567"/>
      <c r="G2606" s="1567"/>
      <c r="H2606" s="1567"/>
    </row>
    <row r="2607" spans="1:8">
      <c r="A2607" s="728" t="s">
        <v>4068</v>
      </c>
      <c r="B2607" s="1601" t="s">
        <v>1477</v>
      </c>
      <c r="C2607" s="1568"/>
      <c r="D2607" s="1568"/>
      <c r="E2607" s="1568"/>
      <c r="F2607" s="1568"/>
      <c r="G2607" s="1568"/>
      <c r="H2607" s="1568"/>
    </row>
    <row r="2608" spans="1:8" ht="31.5">
      <c r="B2608" s="68" t="s">
        <v>3156</v>
      </c>
      <c r="C2608" s="68" t="s">
        <v>3157</v>
      </c>
      <c r="D2608" s="68" t="s">
        <v>3158</v>
      </c>
      <c r="E2608" s="68" t="s">
        <v>3159</v>
      </c>
      <c r="F2608" s="68" t="s">
        <v>3160</v>
      </c>
      <c r="G2608" s="68" t="s">
        <v>3161</v>
      </c>
      <c r="H2608" s="68" t="s">
        <v>1586</v>
      </c>
    </row>
    <row r="2609" spans="1:8" ht="18" customHeight="1">
      <c r="B2609" s="1562" t="s">
        <v>1587</v>
      </c>
      <c r="C2609" s="58" t="s">
        <v>558</v>
      </c>
      <c r="D2609" s="41">
        <v>12</v>
      </c>
      <c r="E2609" s="55" t="s">
        <v>1589</v>
      </c>
      <c r="F2609" s="107">
        <f>'update Rate'!O6</f>
        <v>1330</v>
      </c>
      <c r="G2609" s="107">
        <f>FLOOR(D2609*F2609,0.01)</f>
        <v>15960</v>
      </c>
      <c r="H2609" s="108"/>
    </row>
    <row r="2610" spans="1:8" ht="18" customHeight="1">
      <c r="B2610" s="1563"/>
      <c r="C2610" s="78" t="s">
        <v>1530</v>
      </c>
      <c r="D2610" s="43">
        <v>16</v>
      </c>
      <c r="E2610" s="56" t="s">
        <v>1589</v>
      </c>
      <c r="F2610" s="63">
        <f>'update Rate'!O5</f>
        <v>1000</v>
      </c>
      <c r="G2610" s="63">
        <f>FLOOR(D2610*F2610,0.01)</f>
        <v>16000</v>
      </c>
      <c r="H2610" s="121">
        <f>SUM(G2609+G2610)</f>
        <v>31960</v>
      </c>
    </row>
    <row r="2611" spans="1:8" ht="18" customHeight="1">
      <c r="B2611" s="1564" t="s">
        <v>2185</v>
      </c>
      <c r="C2611" s="55" t="s">
        <v>1533</v>
      </c>
      <c r="D2611" s="46">
        <v>0.53800000000000003</v>
      </c>
      <c r="E2611" s="55" t="s">
        <v>750</v>
      </c>
      <c r="F2611" s="110">
        <f>'update Rate'!O16</f>
        <v>13030.999999999998</v>
      </c>
      <c r="G2611" s="109">
        <f>FLOOR(D2611*F2611,0.01)</f>
        <v>7010.67</v>
      </c>
      <c r="H2611" s="108"/>
    </row>
    <row r="2612" spans="1:8" ht="17.25">
      <c r="B2612" s="1563"/>
      <c r="C2612" s="56" t="s">
        <v>747</v>
      </c>
      <c r="D2612" s="43">
        <v>1.46</v>
      </c>
      <c r="E2612" s="56" t="s">
        <v>2378</v>
      </c>
      <c r="F2612" s="63">
        <f>'update Rate'!O9</f>
        <v>3389.76</v>
      </c>
      <c r="G2612" s="63">
        <f>FLOOR(D2612*F2612,0.01)</f>
        <v>4949.04</v>
      </c>
      <c r="H2612" s="123">
        <f>SUM(G2611:G2612)</f>
        <v>11959.71</v>
      </c>
    </row>
    <row r="2613" spans="1:8" ht="16.5">
      <c r="F2613" s="40" t="s">
        <v>1590</v>
      </c>
      <c r="G2613" s="102"/>
      <c r="H2613" s="63">
        <f>SUM(H2612,H2610)</f>
        <v>43919.71</v>
      </c>
    </row>
    <row r="2614" spans="1:8" ht="18.75" customHeight="1">
      <c r="B2614" s="1" t="s">
        <v>1592</v>
      </c>
      <c r="F2614" s="40" t="s">
        <v>1571</v>
      </c>
      <c r="G2614" s="102"/>
      <c r="H2614" s="99">
        <f>FLOOR(H2613*0.15,0.01)</f>
        <v>6587.95</v>
      </c>
    </row>
    <row r="2615" spans="1:8" ht="18" customHeight="1">
      <c r="A2615"/>
      <c r="B2615" s="140">
        <f>+H2615</f>
        <v>50507.659999999996</v>
      </c>
      <c r="C2615" s="27" t="s">
        <v>4340</v>
      </c>
      <c r="D2615" s="99">
        <f>INT(B2615/B2616*100)/100</f>
        <v>505.07</v>
      </c>
      <c r="E2615" s="1" t="s">
        <v>3198</v>
      </c>
      <c r="F2615" s="40" t="s">
        <v>1593</v>
      </c>
      <c r="G2615" s="102"/>
      <c r="H2615" s="99">
        <f>SUM(H2613:H2614)</f>
        <v>50507.659999999996</v>
      </c>
    </row>
    <row r="2616" spans="1:8" ht="27.75" customHeight="1">
      <c r="B2616" s="117">
        <v>100</v>
      </c>
    </row>
    <row r="2617" spans="1:8" ht="18" customHeight="1">
      <c r="A2617" s="262">
        <f>+A2606+1</f>
        <v>182</v>
      </c>
      <c r="B2617" s="1588" t="s">
        <v>115</v>
      </c>
      <c r="C2617" s="1567"/>
      <c r="D2617" s="1567"/>
      <c r="E2617" s="1567"/>
      <c r="F2617" s="1567"/>
      <c r="G2617" s="1567"/>
      <c r="H2617" s="1567"/>
    </row>
    <row r="2618" spans="1:8" ht="18" customHeight="1">
      <c r="A2618" s="728" t="s">
        <v>4068</v>
      </c>
      <c r="B2618" s="1601" t="s">
        <v>1477</v>
      </c>
      <c r="C2618" s="1568"/>
      <c r="D2618" s="1568"/>
      <c r="E2618" s="1568"/>
      <c r="F2618" s="1568"/>
      <c r="G2618" s="1568"/>
      <c r="H2618" s="1568"/>
    </row>
    <row r="2619" spans="1:8" ht="31.5">
      <c r="B2619" s="68" t="s">
        <v>3156</v>
      </c>
      <c r="C2619" s="68" t="s">
        <v>3157</v>
      </c>
      <c r="D2619" s="68" t="s">
        <v>3158</v>
      </c>
      <c r="E2619" s="68" t="s">
        <v>3159</v>
      </c>
      <c r="F2619" s="68" t="s">
        <v>3160</v>
      </c>
      <c r="G2619" s="68" t="s">
        <v>3161</v>
      </c>
      <c r="H2619" s="68" t="s">
        <v>1586</v>
      </c>
    </row>
    <row r="2620" spans="1:8" ht="17.25">
      <c r="B2620" s="1562" t="s">
        <v>1587</v>
      </c>
      <c r="C2620" s="58" t="s">
        <v>558</v>
      </c>
      <c r="D2620" s="41">
        <v>12</v>
      </c>
      <c r="E2620" s="55" t="s">
        <v>1589</v>
      </c>
      <c r="F2620" s="107">
        <f>'update Rate'!O6</f>
        <v>1330</v>
      </c>
      <c r="G2620" s="107">
        <f>FLOOR(D2620*F2620,0.01)</f>
        <v>15960</v>
      </c>
      <c r="H2620" s="108"/>
    </row>
    <row r="2621" spans="1:8" ht="17.25">
      <c r="B2621" s="1563"/>
      <c r="C2621" s="78" t="s">
        <v>1530</v>
      </c>
      <c r="D2621" s="43">
        <v>16</v>
      </c>
      <c r="E2621" s="56" t="s">
        <v>1589</v>
      </c>
      <c r="F2621" s="63">
        <f>'update Rate'!O5</f>
        <v>1000</v>
      </c>
      <c r="G2621" s="63">
        <f>FLOOR(D2621*F2621,0.01)</f>
        <v>16000</v>
      </c>
      <c r="H2621" s="121">
        <f>SUM(G2620+G2621)</f>
        <v>31960</v>
      </c>
    </row>
    <row r="2622" spans="1:8" ht="17.25">
      <c r="B2622" s="1564" t="s">
        <v>2185</v>
      </c>
      <c r="C2622" s="55" t="s">
        <v>1533</v>
      </c>
      <c r="D2622" s="46">
        <v>0.38200000000000001</v>
      </c>
      <c r="E2622" s="55" t="s">
        <v>750</v>
      </c>
      <c r="F2622" s="110">
        <f>'update Rate'!O16</f>
        <v>13030.999999999998</v>
      </c>
      <c r="G2622" s="109">
        <f>FLOOR(D2622*F2622,0.01)</f>
        <v>4977.84</v>
      </c>
      <c r="H2622" s="108"/>
    </row>
    <row r="2623" spans="1:8" ht="18" customHeight="1">
      <c r="B2623" s="1563"/>
      <c r="C2623" s="56" t="s">
        <v>747</v>
      </c>
      <c r="D2623" s="43">
        <v>1.57</v>
      </c>
      <c r="E2623" s="56" t="s">
        <v>2378</v>
      </c>
      <c r="F2623" s="63">
        <f>'update Rate'!O9</f>
        <v>3389.76</v>
      </c>
      <c r="G2623" s="63">
        <f>FLOOR(D2623*F2623,0.01)</f>
        <v>5321.92</v>
      </c>
      <c r="H2623" s="123">
        <f>SUM(G2622:G2623)</f>
        <v>10299.76</v>
      </c>
    </row>
    <row r="2624" spans="1:8" ht="16.5">
      <c r="F2624" s="40" t="s">
        <v>1590</v>
      </c>
      <c r="G2624" s="102"/>
      <c r="H2624" s="63">
        <f>SUM(H2623,H2621)</f>
        <v>42259.76</v>
      </c>
    </row>
    <row r="2625" spans="1:8" ht="21.75" customHeight="1">
      <c r="B2625" s="1" t="s">
        <v>1592</v>
      </c>
      <c r="F2625" s="40" t="s">
        <v>1571</v>
      </c>
      <c r="G2625" s="102"/>
      <c r="H2625" s="99">
        <f>FLOOR(H2624*0.15,0.01)</f>
        <v>6338.96</v>
      </c>
    </row>
    <row r="2626" spans="1:8" ht="18" customHeight="1">
      <c r="A2626"/>
      <c r="B2626" s="140">
        <f>+H2626</f>
        <v>48598.720000000001</v>
      </c>
      <c r="C2626" s="27" t="s">
        <v>4340</v>
      </c>
      <c r="D2626" s="99">
        <f>INT(B2626/B2627*100)/100</f>
        <v>485.98</v>
      </c>
      <c r="E2626" s="1" t="s">
        <v>3198</v>
      </c>
      <c r="F2626" s="40" t="s">
        <v>1593</v>
      </c>
      <c r="G2626" s="102"/>
      <c r="H2626" s="99">
        <f>SUM(H2624:H2625)</f>
        <v>48598.720000000001</v>
      </c>
    </row>
    <row r="2627" spans="1:8" ht="18" customHeight="1">
      <c r="B2627" s="117">
        <v>100</v>
      </c>
    </row>
    <row r="2628" spans="1:8" ht="18" customHeight="1">
      <c r="B2628" s="117"/>
    </row>
    <row r="2629" spans="1:8" ht="19.5">
      <c r="A2629" s="262">
        <f>+A2617+1</f>
        <v>183</v>
      </c>
      <c r="B2629" s="1588" t="s">
        <v>829</v>
      </c>
      <c r="C2629" s="1567"/>
      <c r="D2629" s="1567"/>
      <c r="E2629" s="1567"/>
      <c r="F2629" s="1567"/>
      <c r="G2629" s="1567"/>
      <c r="H2629" s="1567"/>
    </row>
    <row r="2630" spans="1:8" ht="18" customHeight="1">
      <c r="A2630" s="728" t="s">
        <v>4069</v>
      </c>
      <c r="B2630" s="1601" t="s">
        <v>1477</v>
      </c>
      <c r="C2630" s="1568"/>
      <c r="D2630" s="1568"/>
      <c r="E2630" s="1568"/>
      <c r="F2630" s="1568"/>
      <c r="G2630" s="1568"/>
      <c r="H2630" s="1568"/>
    </row>
    <row r="2631" spans="1:8" ht="31.5">
      <c r="B2631" s="68" t="s">
        <v>3156</v>
      </c>
      <c r="C2631" s="68" t="s">
        <v>3157</v>
      </c>
      <c r="D2631" s="68" t="s">
        <v>3158</v>
      </c>
      <c r="E2631" s="68" t="s">
        <v>3159</v>
      </c>
      <c r="F2631" s="68" t="s">
        <v>3160</v>
      </c>
      <c r="G2631" s="68" t="s">
        <v>3161</v>
      </c>
      <c r="H2631" s="68" t="s">
        <v>1586</v>
      </c>
    </row>
    <row r="2632" spans="1:8" ht="18" customHeight="1">
      <c r="B2632" s="1562" t="s">
        <v>1587</v>
      </c>
      <c r="C2632" s="58" t="s">
        <v>558</v>
      </c>
      <c r="D2632" s="41">
        <v>12</v>
      </c>
      <c r="E2632" s="55" t="s">
        <v>1589</v>
      </c>
      <c r="F2632" s="107">
        <f>'update Rate'!O6</f>
        <v>1330</v>
      </c>
      <c r="G2632" s="107">
        <f>FLOOR(D2632*F2632,0.01)</f>
        <v>15960</v>
      </c>
      <c r="H2632" s="108"/>
    </row>
    <row r="2633" spans="1:8" ht="18.75" customHeight="1">
      <c r="B2633" s="1563"/>
      <c r="C2633" s="78" t="s">
        <v>1530</v>
      </c>
      <c r="D2633" s="43">
        <v>16</v>
      </c>
      <c r="E2633" s="56" t="s">
        <v>1589</v>
      </c>
      <c r="F2633" s="63">
        <f>'update Rate'!O5</f>
        <v>1000</v>
      </c>
      <c r="G2633" s="63">
        <f>FLOOR(D2633*F2633,0.01)</f>
        <v>16000</v>
      </c>
      <c r="H2633" s="121">
        <f>SUM(G2632+G2633)</f>
        <v>31960</v>
      </c>
    </row>
    <row r="2634" spans="1:8" ht="17.25">
      <c r="B2634" s="1564" t="s">
        <v>2185</v>
      </c>
      <c r="C2634" s="55" t="s">
        <v>1962</v>
      </c>
      <c r="D2634" s="41">
        <v>0.61</v>
      </c>
      <c r="E2634" s="55" t="s">
        <v>2378</v>
      </c>
      <c r="F2634" s="110">
        <f>'update Rate'!O148*640</f>
        <v>12160</v>
      </c>
      <c r="G2634" s="109">
        <f>FLOOR(D2634*F2634,0.01)</f>
        <v>7417.6</v>
      </c>
      <c r="H2634" s="108"/>
    </row>
    <row r="2635" spans="1:8" ht="17.25">
      <c r="B2635" s="1563"/>
      <c r="C2635" s="56" t="s">
        <v>1052</v>
      </c>
      <c r="D2635" s="43">
        <v>1.22</v>
      </c>
      <c r="E2635" s="56" t="s">
        <v>2378</v>
      </c>
      <c r="F2635" s="63">
        <f>'update Rate'!$O$149</f>
        <v>1746</v>
      </c>
      <c r="G2635" s="63">
        <f>FLOOR(D2635*F2635,0.01)</f>
        <v>2130.12</v>
      </c>
      <c r="H2635" s="123">
        <f>SUM(G2634:G2635)</f>
        <v>9547.7200000000012</v>
      </c>
    </row>
    <row r="2636" spans="1:8" ht="18" customHeight="1">
      <c r="F2636" s="40" t="s">
        <v>1590</v>
      </c>
      <c r="G2636" s="102"/>
      <c r="H2636" s="63">
        <f>SUM(H2635,H2633)</f>
        <v>41507.72</v>
      </c>
    </row>
    <row r="2637" spans="1:8" ht="18" customHeight="1">
      <c r="B2637" s="1" t="s">
        <v>1592</v>
      </c>
      <c r="F2637" s="40" t="s">
        <v>1571</v>
      </c>
      <c r="G2637" s="102"/>
      <c r="H2637" s="99">
        <f>FLOOR(H2636*0.15,0.01)</f>
        <v>6226.1500000000005</v>
      </c>
    </row>
    <row r="2638" spans="1:8" ht="21" customHeight="1">
      <c r="A2638"/>
      <c r="B2638" s="140">
        <f>+H2638</f>
        <v>47733.87</v>
      </c>
      <c r="C2638" s="27" t="s">
        <v>4340</v>
      </c>
      <c r="D2638" s="99">
        <f>INT(B2638/B2639*100)/100</f>
        <v>477.33</v>
      </c>
      <c r="E2638" s="1" t="s">
        <v>3198</v>
      </c>
      <c r="F2638" s="40" t="s">
        <v>1593</v>
      </c>
      <c r="G2638" s="102"/>
      <c r="H2638" s="99">
        <f>SUM(H2636:H2637)</f>
        <v>47733.87</v>
      </c>
    </row>
    <row r="2639" spans="1:8" ht="18" customHeight="1">
      <c r="B2639" s="117">
        <v>100</v>
      </c>
    </row>
    <row r="2640" spans="1:8" ht="18" customHeight="1">
      <c r="B2640" s="117"/>
    </row>
    <row r="2641" spans="1:8" ht="19.5">
      <c r="A2641" s="262">
        <f>A2629+1</f>
        <v>184</v>
      </c>
      <c r="B2641" s="1609" t="s">
        <v>3143</v>
      </c>
      <c r="C2641" s="1567"/>
      <c r="D2641" s="1567"/>
      <c r="E2641" s="1567"/>
      <c r="F2641" s="1567"/>
      <c r="G2641" s="1567"/>
      <c r="H2641" s="1567"/>
    </row>
    <row r="2642" spans="1:8" ht="16.5" customHeight="1">
      <c r="A2642" s="728" t="s">
        <v>4070</v>
      </c>
      <c r="B2642" s="1601" t="s">
        <v>1477</v>
      </c>
      <c r="C2642" s="1568"/>
      <c r="D2642" s="1568"/>
      <c r="E2642" s="1568"/>
      <c r="F2642" s="1568"/>
      <c r="G2642" s="1568"/>
      <c r="H2642" s="1568"/>
    </row>
    <row r="2643" spans="1:8">
      <c r="B2643" s="3"/>
      <c r="C2643" s="3"/>
      <c r="D2643" s="3"/>
      <c r="E2643" s="3"/>
      <c r="F2643" s="3"/>
      <c r="G2643" s="3"/>
      <c r="H2643" s="3"/>
    </row>
    <row r="2644" spans="1:8" ht="31.5">
      <c r="B2644" s="68" t="s">
        <v>3156</v>
      </c>
      <c r="C2644" s="68" t="s">
        <v>3157</v>
      </c>
      <c r="D2644" s="68" t="s">
        <v>3158</v>
      </c>
      <c r="E2644" s="68" t="s">
        <v>3159</v>
      </c>
      <c r="F2644" s="68" t="s">
        <v>3160</v>
      </c>
      <c r="G2644" s="68" t="s">
        <v>3161</v>
      </c>
      <c r="H2644" s="68" t="s">
        <v>1586</v>
      </c>
    </row>
    <row r="2645" spans="1:8" ht="18" customHeight="1">
      <c r="B2645" s="1562" t="s">
        <v>1587</v>
      </c>
      <c r="C2645" s="58" t="s">
        <v>558</v>
      </c>
      <c r="D2645" s="41">
        <v>14</v>
      </c>
      <c r="E2645" s="55" t="s">
        <v>1589</v>
      </c>
      <c r="F2645" s="107">
        <f>$F$2632</f>
        <v>1330</v>
      </c>
      <c r="G2645" s="107">
        <f>FLOOR(D2645*F2645,0.01)</f>
        <v>18620</v>
      </c>
      <c r="H2645" s="108"/>
    </row>
    <row r="2646" spans="1:8" ht="18" customHeight="1">
      <c r="B2646" s="1563"/>
      <c r="C2646" s="78" t="s">
        <v>1530</v>
      </c>
      <c r="D2646" s="43">
        <v>19</v>
      </c>
      <c r="E2646" s="56" t="s">
        <v>1589</v>
      </c>
      <c r="F2646" s="63">
        <f>$F$2633</f>
        <v>1000</v>
      </c>
      <c r="G2646" s="63">
        <f>FLOOR(D2646*F2646,0.01)</f>
        <v>19000</v>
      </c>
      <c r="H2646" s="121">
        <f>SUM(G2645+G2646)</f>
        <v>37620</v>
      </c>
    </row>
    <row r="2647" spans="1:8" ht="17.25">
      <c r="B2647" s="1564" t="s">
        <v>2185</v>
      </c>
      <c r="C2647" s="55" t="s">
        <v>1962</v>
      </c>
      <c r="D2647" s="41">
        <v>0.92</v>
      </c>
      <c r="E2647" s="55" t="s">
        <v>2378</v>
      </c>
      <c r="F2647" s="110">
        <f>$F$2634</f>
        <v>12160</v>
      </c>
      <c r="G2647" s="109">
        <f>FLOOR(D2647*F2647,0.01)</f>
        <v>11187.2</v>
      </c>
      <c r="H2647" s="108"/>
    </row>
    <row r="2648" spans="1:8" ht="17.25">
      <c r="B2648" s="1563"/>
      <c r="C2648" s="56" t="s">
        <v>1052</v>
      </c>
      <c r="D2648" s="43">
        <v>1.83</v>
      </c>
      <c r="E2648" s="56" t="s">
        <v>2378</v>
      </c>
      <c r="F2648" s="63">
        <f>$F$2635</f>
        <v>1746</v>
      </c>
      <c r="G2648" s="63">
        <f>FLOOR(D2648*F2648,0.01)</f>
        <v>3195.1800000000003</v>
      </c>
      <c r="H2648" s="123">
        <f>SUM(G2647:G2648)</f>
        <v>14382.380000000001</v>
      </c>
    </row>
    <row r="2649" spans="1:8" ht="18" customHeight="1">
      <c r="F2649" s="40" t="s">
        <v>1590</v>
      </c>
      <c r="G2649" s="102"/>
      <c r="H2649" s="63">
        <f>SUM(H2648,H2646)</f>
        <v>52002.380000000005</v>
      </c>
    </row>
    <row r="2650" spans="1:8" ht="18" customHeight="1">
      <c r="B2650" s="1" t="s">
        <v>1592</v>
      </c>
      <c r="F2650" s="40" t="s">
        <v>1571</v>
      </c>
      <c r="G2650" s="102"/>
      <c r="H2650" s="99">
        <f>FLOOR(H2649*0.15,0.01)</f>
        <v>7800.35</v>
      </c>
    </row>
    <row r="2651" spans="1:8" ht="15.75" customHeight="1">
      <c r="A2651"/>
      <c r="B2651" s="140">
        <f>+H2651</f>
        <v>59802.73</v>
      </c>
      <c r="C2651" s="27" t="s">
        <v>4340</v>
      </c>
      <c r="D2651" s="99">
        <f>INT(B2651/B2652*100)/100</f>
        <v>598.02</v>
      </c>
      <c r="E2651" s="1" t="s">
        <v>3198</v>
      </c>
      <c r="F2651" s="40" t="s">
        <v>1593</v>
      </c>
      <c r="G2651" s="102"/>
      <c r="H2651" s="99">
        <f>SUM(H2649:H2650)</f>
        <v>59802.73</v>
      </c>
    </row>
    <row r="2652" spans="1:8" ht="18.75" customHeight="1">
      <c r="B2652" s="117">
        <v>100</v>
      </c>
    </row>
    <row r="2653" spans="1:8" ht="19.5">
      <c r="A2653" s="262">
        <f>A2641+1</f>
        <v>185</v>
      </c>
      <c r="B2653" s="1609" t="s">
        <v>1047</v>
      </c>
      <c r="C2653" s="1584"/>
      <c r="D2653" s="1584"/>
      <c r="E2653" s="1584"/>
      <c r="F2653" s="1584"/>
      <c r="G2653" s="1584"/>
      <c r="H2653" s="1584"/>
    </row>
    <row r="2654" spans="1:8">
      <c r="A2654" s="728" t="s">
        <v>4070</v>
      </c>
      <c r="B2654" s="1601" t="s">
        <v>1477</v>
      </c>
      <c r="C2654" s="1568"/>
      <c r="D2654" s="1568"/>
      <c r="E2654" s="1568"/>
      <c r="F2654" s="1568"/>
      <c r="G2654" s="1568"/>
      <c r="H2654" s="1568"/>
    </row>
    <row r="2655" spans="1:8" ht="31.5">
      <c r="B2655" s="68" t="s">
        <v>3156</v>
      </c>
      <c r="C2655" s="68" t="s">
        <v>3157</v>
      </c>
      <c r="D2655" s="68" t="s">
        <v>3158</v>
      </c>
      <c r="E2655" s="68" t="s">
        <v>3159</v>
      </c>
      <c r="F2655" s="68" t="s">
        <v>3160</v>
      </c>
      <c r="G2655" s="68" t="s">
        <v>3161</v>
      </c>
      <c r="H2655" s="68" t="s">
        <v>1586</v>
      </c>
    </row>
    <row r="2656" spans="1:8" ht="18" customHeight="1">
      <c r="B2656" s="1562" t="s">
        <v>1587</v>
      </c>
      <c r="C2656" s="58" t="s">
        <v>558</v>
      </c>
      <c r="D2656" s="41">
        <v>14</v>
      </c>
      <c r="E2656" s="55" t="s">
        <v>1589</v>
      </c>
      <c r="F2656" s="107">
        <f>'update Rate'!O6</f>
        <v>1330</v>
      </c>
      <c r="G2656" s="107">
        <f>FLOOR(D2656*F2656,0.01)</f>
        <v>18620</v>
      </c>
      <c r="H2656" s="108"/>
    </row>
    <row r="2657" spans="1:8" ht="17.25">
      <c r="B2657" s="1563"/>
      <c r="C2657" s="78" t="s">
        <v>1530</v>
      </c>
      <c r="D2657" s="43">
        <v>19</v>
      </c>
      <c r="E2657" s="56" t="s">
        <v>1589</v>
      </c>
      <c r="F2657" s="63">
        <f>'update Rate'!O5</f>
        <v>1000</v>
      </c>
      <c r="G2657" s="63">
        <f>FLOOR(D2657*F2657,0.01)</f>
        <v>19000</v>
      </c>
      <c r="H2657" s="121">
        <f>SUM(G2656+G2657)</f>
        <v>37620</v>
      </c>
    </row>
    <row r="2658" spans="1:8" ht="16.5" customHeight="1">
      <c r="B2658" s="1564" t="s">
        <v>2185</v>
      </c>
      <c r="C2658" s="55" t="s">
        <v>1533</v>
      </c>
      <c r="D2658" s="41">
        <v>0.96</v>
      </c>
      <c r="E2658" s="55" t="s">
        <v>750</v>
      </c>
      <c r="F2658" s="110">
        <f>'update Rate'!O16</f>
        <v>13030.999999999998</v>
      </c>
      <c r="G2658" s="109">
        <f>FLOOR(D2658*F2658,0.01)</f>
        <v>12509.76</v>
      </c>
      <c r="H2658" s="108"/>
    </row>
    <row r="2659" spans="1:8" ht="18" customHeight="1">
      <c r="B2659" s="1563"/>
      <c r="C2659" s="56" t="s">
        <v>3438</v>
      </c>
      <c r="D2659" s="43">
        <v>1.95</v>
      </c>
      <c r="E2659" s="56" t="s">
        <v>2378</v>
      </c>
      <c r="F2659" s="63">
        <f>'update Rate'!O9</f>
        <v>3389.76</v>
      </c>
      <c r="G2659" s="63">
        <f>FLOOR(D2659*F2659,0.01)</f>
        <v>6610.03</v>
      </c>
      <c r="H2659" s="123">
        <f>SUM(G2658:G2659)</f>
        <v>19119.79</v>
      </c>
    </row>
    <row r="2660" spans="1:8" ht="18" customHeight="1">
      <c r="F2660" s="40" t="s">
        <v>1590</v>
      </c>
      <c r="G2660" s="102"/>
      <c r="H2660" s="63">
        <f>SUM(H2659,H2657)</f>
        <v>56739.79</v>
      </c>
    </row>
    <row r="2661" spans="1:8" ht="18" customHeight="1">
      <c r="B2661" s="1" t="s">
        <v>1592</v>
      </c>
      <c r="F2661" s="40" t="s">
        <v>1571</v>
      </c>
      <c r="G2661" s="102"/>
      <c r="H2661" s="99">
        <f>FLOOR(H2660*0.15,0.01)</f>
        <v>8510.9600000000009</v>
      </c>
    </row>
    <row r="2662" spans="1:8" ht="18" customHeight="1">
      <c r="A2662"/>
      <c r="B2662" s="140">
        <f>+H2662</f>
        <v>65250.75</v>
      </c>
      <c r="C2662" s="27" t="s">
        <v>4340</v>
      </c>
      <c r="D2662" s="99">
        <f>INT(B2662/B2663*100)/100</f>
        <v>652.5</v>
      </c>
      <c r="E2662" s="1" t="s">
        <v>3198</v>
      </c>
      <c r="F2662" s="40" t="s">
        <v>1593</v>
      </c>
      <c r="G2662" s="102"/>
      <c r="H2662" s="99">
        <f>SUM(H2660:H2661)</f>
        <v>65250.75</v>
      </c>
    </row>
    <row r="2663" spans="1:8" ht="21" customHeight="1">
      <c r="B2663" s="117">
        <v>100</v>
      </c>
    </row>
    <row r="2664" spans="1:8" ht="19.5">
      <c r="A2664" s="262">
        <f>+A2653+1</f>
        <v>186</v>
      </c>
      <c r="B2664" s="1609" t="s">
        <v>3189</v>
      </c>
      <c r="C2664" s="1584"/>
      <c r="D2664" s="1584"/>
      <c r="E2664" s="1584"/>
      <c r="F2664" s="1584"/>
      <c r="G2664" s="1584"/>
      <c r="H2664" s="1584"/>
    </row>
    <row r="2665" spans="1:8" ht="18" customHeight="1">
      <c r="A2665" s="728" t="s">
        <v>4070</v>
      </c>
      <c r="B2665" s="1601" t="s">
        <v>1477</v>
      </c>
      <c r="C2665" s="1568"/>
      <c r="D2665" s="1568"/>
      <c r="E2665" s="1568"/>
      <c r="F2665" s="1568"/>
      <c r="G2665" s="1568"/>
      <c r="H2665" s="1568"/>
    </row>
    <row r="2666" spans="1:8" ht="31.5">
      <c r="B2666" s="68" t="s">
        <v>3156</v>
      </c>
      <c r="C2666" s="68" t="s">
        <v>3157</v>
      </c>
      <c r="D2666" s="68" t="s">
        <v>3158</v>
      </c>
      <c r="E2666" s="68" t="s">
        <v>3159</v>
      </c>
      <c r="F2666" s="68" t="s">
        <v>3160</v>
      </c>
      <c r="G2666" s="68" t="s">
        <v>3161</v>
      </c>
      <c r="H2666" s="68" t="s">
        <v>1586</v>
      </c>
    </row>
    <row r="2667" spans="1:8" ht="17.25">
      <c r="B2667" s="1562" t="s">
        <v>1587</v>
      </c>
      <c r="C2667" s="58" t="s">
        <v>558</v>
      </c>
      <c r="D2667" s="41">
        <v>14</v>
      </c>
      <c r="E2667" s="55" t="s">
        <v>1589</v>
      </c>
      <c r="F2667" s="107">
        <f>'update Rate'!O6</f>
        <v>1330</v>
      </c>
      <c r="G2667" s="107">
        <f>FLOOR(D2667*F2667,0.01)</f>
        <v>18620</v>
      </c>
      <c r="H2667" s="108"/>
    </row>
    <row r="2668" spans="1:8" ht="18" customHeight="1">
      <c r="B2668" s="1563"/>
      <c r="C2668" s="78" t="s">
        <v>1530</v>
      </c>
      <c r="D2668" s="43">
        <v>19</v>
      </c>
      <c r="E2668" s="56" t="s">
        <v>1589</v>
      </c>
      <c r="F2668" s="63">
        <f>'update Rate'!O5</f>
        <v>1000</v>
      </c>
      <c r="G2668" s="63">
        <f>FLOOR(D2668*F2668,0.01)</f>
        <v>19000</v>
      </c>
      <c r="H2668" s="121">
        <f>SUM(G2667+G2668)</f>
        <v>37620</v>
      </c>
    </row>
    <row r="2669" spans="1:8" ht="18" customHeight="1">
      <c r="B2669" s="1564" t="s">
        <v>2185</v>
      </c>
      <c r="C2669" s="55" t="s">
        <v>1533</v>
      </c>
      <c r="D2669" s="41">
        <v>0.81</v>
      </c>
      <c r="E2669" s="55" t="s">
        <v>750</v>
      </c>
      <c r="F2669" s="110">
        <f>'update Rate'!O16</f>
        <v>13030.999999999998</v>
      </c>
      <c r="G2669" s="109">
        <f>FLOOR(D2669*F2669,0.01)</f>
        <v>10555.11</v>
      </c>
      <c r="H2669" s="108"/>
    </row>
    <row r="2670" spans="1:8" ht="17.25">
      <c r="B2670" s="1563"/>
      <c r="C2670" s="56" t="s">
        <v>3438</v>
      </c>
      <c r="D2670" s="43">
        <v>2.2000000000000002</v>
      </c>
      <c r="E2670" s="56" t="s">
        <v>2378</v>
      </c>
      <c r="F2670" s="63">
        <f>'update Rate'!O9</f>
        <v>3389.76</v>
      </c>
      <c r="G2670" s="63">
        <f>FLOOR(D2670*F2670,0.01)</f>
        <v>7457.47</v>
      </c>
      <c r="H2670" s="123">
        <f>SUM(G2669:G2670)</f>
        <v>18012.580000000002</v>
      </c>
    </row>
    <row r="2671" spans="1:8" ht="24.75" customHeight="1">
      <c r="F2671" s="40" t="s">
        <v>1590</v>
      </c>
      <c r="G2671" s="102"/>
      <c r="H2671" s="63">
        <f>SUM(H2670,H2668)</f>
        <v>55632.58</v>
      </c>
    </row>
    <row r="2672" spans="1:8" ht="18" customHeight="1">
      <c r="B2672" s="1" t="s">
        <v>1592</v>
      </c>
      <c r="F2672" s="40" t="s">
        <v>1571</v>
      </c>
      <c r="G2672" s="102"/>
      <c r="H2672" s="99">
        <f>FLOOR(H2671*0.15,0.01)</f>
        <v>8344.880000000001</v>
      </c>
    </row>
    <row r="2673" spans="1:8" ht="18" customHeight="1">
      <c r="A2673"/>
      <c r="B2673" s="140">
        <f>+H2673</f>
        <v>63977.460000000006</v>
      </c>
      <c r="C2673" s="27" t="s">
        <v>4340</v>
      </c>
      <c r="D2673" s="99">
        <f>INT(B2673/B2674*100)/100</f>
        <v>639.77</v>
      </c>
      <c r="E2673" s="1" t="s">
        <v>3198</v>
      </c>
      <c r="F2673" s="40" t="s">
        <v>1593</v>
      </c>
      <c r="G2673" s="102"/>
      <c r="H2673" s="99">
        <f>SUM(H2671:H2672)</f>
        <v>63977.460000000006</v>
      </c>
    </row>
    <row r="2674" spans="1:8" ht="18" customHeight="1">
      <c r="B2674" s="117">
        <v>100</v>
      </c>
    </row>
    <row r="2675" spans="1:8" ht="19.5">
      <c r="A2675" s="262">
        <f>+A2664+1</f>
        <v>187</v>
      </c>
      <c r="B2675" s="1609" t="s">
        <v>3190</v>
      </c>
      <c r="C2675" s="1584"/>
      <c r="D2675" s="1584"/>
      <c r="E2675" s="1584"/>
      <c r="F2675" s="1584"/>
      <c r="G2675" s="1584"/>
      <c r="H2675" s="1584"/>
    </row>
    <row r="2676" spans="1:8" ht="18" customHeight="1">
      <c r="A2676" s="728" t="s">
        <v>4070</v>
      </c>
      <c r="B2676" s="1601" t="s">
        <v>1477</v>
      </c>
      <c r="C2676" s="1568"/>
      <c r="D2676" s="1568"/>
      <c r="E2676" s="1568"/>
      <c r="F2676" s="1568"/>
      <c r="G2676" s="1568"/>
      <c r="H2676" s="1568"/>
    </row>
    <row r="2677" spans="1:8" ht="31.5">
      <c r="B2677" s="68" t="s">
        <v>3156</v>
      </c>
      <c r="C2677" s="68" t="s">
        <v>3157</v>
      </c>
      <c r="D2677" s="68" t="s">
        <v>3158</v>
      </c>
      <c r="E2677" s="68" t="s">
        <v>3159</v>
      </c>
      <c r="F2677" s="68" t="s">
        <v>3160</v>
      </c>
      <c r="G2677" s="68" t="s">
        <v>3161</v>
      </c>
      <c r="H2677" s="68" t="s">
        <v>1586</v>
      </c>
    </row>
    <row r="2678" spans="1:8" ht="15.75" customHeight="1">
      <c r="B2678" s="1562" t="s">
        <v>1587</v>
      </c>
      <c r="C2678" s="58" t="s">
        <v>558</v>
      </c>
      <c r="D2678" s="41">
        <v>14</v>
      </c>
      <c r="E2678" s="55" t="s">
        <v>1589</v>
      </c>
      <c r="F2678" s="107">
        <f>'update Rate'!O6</f>
        <v>1330</v>
      </c>
      <c r="G2678" s="107">
        <f>FLOOR(D2678*F2678,0.01)</f>
        <v>18620</v>
      </c>
      <c r="H2678" s="108"/>
    </row>
    <row r="2679" spans="1:8" ht="15.75" customHeight="1">
      <c r="B2679" s="1563"/>
      <c r="C2679" s="78" t="s">
        <v>1530</v>
      </c>
      <c r="D2679" s="43">
        <v>19</v>
      </c>
      <c r="E2679" s="56" t="s">
        <v>1589</v>
      </c>
      <c r="F2679" s="63">
        <f>'update Rate'!O5</f>
        <v>1000</v>
      </c>
      <c r="G2679" s="63">
        <f>FLOOR(D2679*F2679,0.01)</f>
        <v>19000</v>
      </c>
      <c r="H2679" s="121">
        <f>SUM(G2678+G2679)</f>
        <v>37620</v>
      </c>
    </row>
    <row r="2680" spans="1:8" ht="17.25">
      <c r="B2680" s="1564" t="s">
        <v>2185</v>
      </c>
      <c r="C2680" s="55" t="s">
        <v>1533</v>
      </c>
      <c r="D2680" s="41">
        <v>0.56999999999999995</v>
      </c>
      <c r="E2680" s="79" t="s">
        <v>750</v>
      </c>
      <c r="F2680" s="110">
        <f>'update Rate'!O16</f>
        <v>13030.999999999998</v>
      </c>
      <c r="G2680" s="109">
        <f>FLOOR(D2680*F2680,0.01)</f>
        <v>7427.67</v>
      </c>
      <c r="H2680" s="108"/>
    </row>
    <row r="2681" spans="1:8" ht="18" customHeight="1">
      <c r="B2681" s="1563"/>
      <c r="C2681" s="56" t="s">
        <v>3438</v>
      </c>
      <c r="D2681" s="43">
        <v>2.35</v>
      </c>
      <c r="E2681" s="77" t="s">
        <v>2378</v>
      </c>
      <c r="F2681" s="63">
        <f>'update Rate'!O9</f>
        <v>3389.76</v>
      </c>
      <c r="G2681" s="63">
        <f>FLOOR(D2681*F2681,0.01)</f>
        <v>7965.93</v>
      </c>
      <c r="H2681" s="123">
        <f>SUM(G2680:G2681)</f>
        <v>15393.6</v>
      </c>
    </row>
    <row r="2682" spans="1:8" ht="18" customHeight="1">
      <c r="F2682" s="40" t="s">
        <v>1590</v>
      </c>
      <c r="G2682" s="102"/>
      <c r="H2682" s="63">
        <f>SUM(H2681,H2679)</f>
        <v>53013.599999999999</v>
      </c>
    </row>
    <row r="2683" spans="1:8" ht="18" customHeight="1">
      <c r="B2683" s="1" t="s">
        <v>1592</v>
      </c>
      <c r="F2683" s="40" t="s">
        <v>1571</v>
      </c>
      <c r="G2683" s="102"/>
      <c r="H2683" s="99">
        <f>FLOOR(H2682*0.15,0.01)</f>
        <v>7952.04</v>
      </c>
    </row>
    <row r="2684" spans="1:8" ht="18" customHeight="1">
      <c r="A2684"/>
      <c r="B2684" s="140">
        <f>+H2684</f>
        <v>60965.64</v>
      </c>
      <c r="C2684" s="27" t="s">
        <v>4340</v>
      </c>
      <c r="D2684" s="99">
        <f>INT(B2684/B2685*100)/100</f>
        <v>609.65</v>
      </c>
      <c r="E2684" s="1" t="s">
        <v>3198</v>
      </c>
      <c r="F2684" s="40" t="s">
        <v>1593</v>
      </c>
      <c r="G2684" s="102"/>
      <c r="H2684" s="99">
        <f>SUM(H2682:H2683)</f>
        <v>60965.64</v>
      </c>
    </row>
    <row r="2685" spans="1:8" ht="18" customHeight="1">
      <c r="B2685" s="117">
        <v>100</v>
      </c>
    </row>
    <row r="2686" spans="1:8" ht="19.5">
      <c r="A2686" s="31"/>
      <c r="B2686" s="1584" t="s">
        <v>4072</v>
      </c>
      <c r="C2686" s="1584"/>
      <c r="D2686" s="1584"/>
      <c r="E2686" s="1584"/>
      <c r="F2686" s="1584"/>
      <c r="G2686" s="1584"/>
      <c r="H2686" s="1584"/>
    </row>
    <row r="2687" spans="1:8" ht="19.5">
      <c r="A2687" s="262">
        <f>+A2675+1</f>
        <v>188</v>
      </c>
      <c r="B2687" s="1588" t="s">
        <v>1154</v>
      </c>
      <c r="C2687" s="1567"/>
      <c r="D2687" s="1567"/>
      <c r="E2687" s="1567"/>
      <c r="F2687" s="1567"/>
      <c r="G2687" s="1567"/>
      <c r="H2687" s="1567"/>
    </row>
    <row r="2688" spans="1:8" ht="18" customHeight="1">
      <c r="A2688" s="728" t="s">
        <v>4071</v>
      </c>
      <c r="B2688" s="1601" t="s">
        <v>1477</v>
      </c>
      <c r="C2688" s="1568"/>
      <c r="D2688" s="1568"/>
      <c r="E2688" s="1568"/>
      <c r="F2688" s="1568"/>
      <c r="G2688" s="1568"/>
      <c r="H2688" s="1568"/>
    </row>
    <row r="2689" spans="1:8" ht="31.5">
      <c r="B2689" s="68" t="s">
        <v>3156</v>
      </c>
      <c r="C2689" s="68" t="s">
        <v>3157</v>
      </c>
      <c r="D2689" s="68" t="s">
        <v>3158</v>
      </c>
      <c r="E2689" s="68" t="s">
        <v>3159</v>
      </c>
      <c r="F2689" s="68" t="s">
        <v>3160</v>
      </c>
      <c r="G2689" s="68" t="s">
        <v>3161</v>
      </c>
      <c r="H2689" s="68" t="s">
        <v>1586</v>
      </c>
    </row>
    <row r="2690" spans="1:8" ht="17.25">
      <c r="B2690" s="1562" t="s">
        <v>1587</v>
      </c>
      <c r="C2690" s="58" t="s">
        <v>558</v>
      </c>
      <c r="D2690" s="41">
        <v>20</v>
      </c>
      <c r="E2690" s="55" t="s">
        <v>1589</v>
      </c>
      <c r="F2690" s="107">
        <f>'update Rate'!O6</f>
        <v>1330</v>
      </c>
      <c r="G2690" s="107">
        <f>FLOOR(D2690*F2690,0.01)</f>
        <v>26600</v>
      </c>
      <c r="H2690" s="108"/>
    </row>
    <row r="2691" spans="1:8" ht="17.25" customHeight="1">
      <c r="B2691" s="1563"/>
      <c r="C2691" s="78" t="s">
        <v>1530</v>
      </c>
      <c r="D2691" s="43">
        <v>25</v>
      </c>
      <c r="E2691" s="56" t="s">
        <v>1589</v>
      </c>
      <c r="F2691" s="63">
        <f>'update Rate'!O5</f>
        <v>1000</v>
      </c>
      <c r="G2691" s="63">
        <f>FLOOR(D2691*F2691,0.01)</f>
        <v>25000</v>
      </c>
      <c r="H2691" s="123">
        <f>SUM(G2690+G2691)</f>
        <v>51600</v>
      </c>
    </row>
    <row r="2692" spans="1:8" ht="17.25">
      <c r="B2692" s="1564" t="s">
        <v>2185</v>
      </c>
      <c r="C2692" s="55" t="s">
        <v>1966</v>
      </c>
      <c r="D2692" s="41">
        <v>3</v>
      </c>
      <c r="E2692" s="55" t="s">
        <v>2378</v>
      </c>
      <c r="F2692" s="110">
        <f>'update Rate'!O18</f>
        <v>318</v>
      </c>
      <c r="G2692" s="110">
        <f>FLOOR(D2692*F2692,0.01)</f>
        <v>954</v>
      </c>
      <c r="H2692" s="108"/>
    </row>
    <row r="2693" spans="1:8" ht="18" customHeight="1">
      <c r="B2693" s="1586"/>
      <c r="C2693" s="53" t="s">
        <v>1155</v>
      </c>
      <c r="D2693" s="42">
        <v>100</v>
      </c>
      <c r="E2693" s="53" t="s">
        <v>2920</v>
      </c>
      <c r="F2693" s="109">
        <f>'update Rate'!O150</f>
        <v>5</v>
      </c>
      <c r="G2693" s="109">
        <f>FLOOR(D2693*F2693,0.01)</f>
        <v>500</v>
      </c>
      <c r="H2693" s="121"/>
    </row>
    <row r="2694" spans="1:8" ht="18" customHeight="1">
      <c r="B2694" s="1563"/>
      <c r="C2694" s="56" t="s">
        <v>1156</v>
      </c>
      <c r="D2694" s="43">
        <v>120</v>
      </c>
      <c r="E2694" s="56" t="s">
        <v>2920</v>
      </c>
      <c r="F2694" s="63">
        <f>'update Rate'!O151</f>
        <v>5</v>
      </c>
      <c r="G2694" s="63">
        <f>FLOOR(D2694*F2694,0.01)</f>
        <v>600</v>
      </c>
      <c r="H2694" s="123">
        <f>SUM(G2692:G2694)</f>
        <v>2054</v>
      </c>
    </row>
    <row r="2695" spans="1:8" ht="18" customHeight="1">
      <c r="F2695" s="40" t="s">
        <v>1590</v>
      </c>
      <c r="G2695" s="133"/>
      <c r="H2695" s="63">
        <f>SUM(H2691:H2694)</f>
        <v>53654</v>
      </c>
    </row>
    <row r="2696" spans="1:8" ht="18" customHeight="1">
      <c r="B2696" s="1" t="s">
        <v>1592</v>
      </c>
      <c r="F2696" s="40" t="s">
        <v>1571</v>
      </c>
      <c r="G2696" s="133"/>
      <c r="H2696" s="99">
        <f>FLOOR(H2695*0.15,0.01)</f>
        <v>8048.1</v>
      </c>
    </row>
    <row r="2697" spans="1:8" ht="16.5">
      <c r="A2697"/>
      <c r="B2697" s="140">
        <f>+H2697</f>
        <v>61702.1</v>
      </c>
      <c r="C2697" s="27" t="s">
        <v>4340</v>
      </c>
      <c r="D2697" s="99">
        <f>INT(B2697/B2698*100)/100</f>
        <v>617.02</v>
      </c>
      <c r="E2697" s="1" t="s">
        <v>3198</v>
      </c>
      <c r="F2697" s="40" t="s">
        <v>1593</v>
      </c>
      <c r="G2697" s="133"/>
      <c r="H2697" s="99">
        <f>SUM(H2695:H2696)</f>
        <v>61702.1</v>
      </c>
    </row>
    <row r="2698" spans="1:8">
      <c r="B2698" s="117">
        <v>100</v>
      </c>
    </row>
    <row r="2699" spans="1:8" ht="18" customHeight="1">
      <c r="B2699" s="117"/>
    </row>
    <row r="2700" spans="1:8" ht="18" customHeight="1">
      <c r="A2700" s="31"/>
      <c r="B2700" s="1567" t="s">
        <v>1157</v>
      </c>
      <c r="C2700" s="1567"/>
      <c r="D2700" s="1567"/>
      <c r="E2700" s="1567"/>
      <c r="F2700" s="1567"/>
      <c r="G2700" s="1567"/>
      <c r="H2700" s="1567"/>
    </row>
    <row r="2701" spans="1:8" ht="16.5" customHeight="1">
      <c r="A2701" s="262">
        <f>+A2687+1</f>
        <v>189</v>
      </c>
      <c r="B2701" s="1588" t="s">
        <v>1158</v>
      </c>
      <c r="C2701" s="1567"/>
      <c r="D2701" s="1567"/>
      <c r="E2701" s="1567"/>
      <c r="F2701" s="1567"/>
      <c r="G2701" s="1567"/>
      <c r="H2701" s="1567"/>
    </row>
    <row r="2702" spans="1:8">
      <c r="A2702" s="728" t="s">
        <v>4073</v>
      </c>
      <c r="B2702" s="1601" t="s">
        <v>1477</v>
      </c>
      <c r="C2702" s="1568"/>
      <c r="D2702" s="1568"/>
      <c r="E2702" s="1568"/>
      <c r="F2702" s="1568"/>
      <c r="G2702" s="1568"/>
      <c r="H2702" s="1568"/>
    </row>
    <row r="2703" spans="1:8" ht="31.5">
      <c r="B2703" s="68" t="s">
        <v>3156</v>
      </c>
      <c r="C2703" s="68" t="s">
        <v>3157</v>
      </c>
      <c r="D2703" s="68" t="s">
        <v>3158</v>
      </c>
      <c r="E2703" s="68" t="s">
        <v>3159</v>
      </c>
      <c r="F2703" s="68" t="s">
        <v>3160</v>
      </c>
      <c r="G2703" s="68" t="s">
        <v>3161</v>
      </c>
      <c r="H2703" s="68" t="s">
        <v>1586</v>
      </c>
    </row>
    <row r="2704" spans="1:8" ht="17.25">
      <c r="B2704" s="1562" t="s">
        <v>1587</v>
      </c>
      <c r="C2704" s="58" t="s">
        <v>558</v>
      </c>
      <c r="D2704" s="41">
        <v>15</v>
      </c>
      <c r="E2704" s="55" t="s">
        <v>1589</v>
      </c>
      <c r="F2704" s="107">
        <f>'update Rate'!O6</f>
        <v>1330</v>
      </c>
      <c r="G2704" s="107">
        <f>FLOOR(D2704*F2704,0.01)</f>
        <v>19950</v>
      </c>
      <c r="H2704" s="108"/>
    </row>
    <row r="2705" spans="1:8" ht="15.75" customHeight="1">
      <c r="B2705" s="1563"/>
      <c r="C2705" s="78" t="s">
        <v>1530</v>
      </c>
      <c r="D2705" s="43">
        <v>20</v>
      </c>
      <c r="E2705" s="56" t="s">
        <v>1589</v>
      </c>
      <c r="F2705" s="63">
        <f>'update Rate'!O5</f>
        <v>1000</v>
      </c>
      <c r="G2705" s="63">
        <f>FLOOR(D2705*F2705,0.01)</f>
        <v>20000</v>
      </c>
      <c r="H2705" s="123">
        <f>SUM(G2704+G2705)</f>
        <v>39950</v>
      </c>
    </row>
    <row r="2706" spans="1:8" ht="17.25">
      <c r="B2706" s="1564" t="s">
        <v>2185</v>
      </c>
      <c r="C2706" s="55" t="s">
        <v>1966</v>
      </c>
      <c r="D2706" s="41">
        <v>1.5</v>
      </c>
      <c r="E2706" s="55" t="s">
        <v>2378</v>
      </c>
      <c r="F2706" s="110">
        <f>'update Rate'!O18</f>
        <v>318</v>
      </c>
      <c r="G2706" s="110">
        <f>FLOOR(D2706*F2706,0.01)</f>
        <v>477</v>
      </c>
      <c r="H2706" s="108"/>
    </row>
    <row r="2707" spans="1:8" ht="18" customHeight="1">
      <c r="B2707" s="1586"/>
      <c r="C2707" s="53" t="s">
        <v>1155</v>
      </c>
      <c r="D2707" s="42">
        <v>50</v>
      </c>
      <c r="E2707" s="53" t="s">
        <v>2920</v>
      </c>
      <c r="F2707" s="109">
        <f>'update Rate'!O150</f>
        <v>5</v>
      </c>
      <c r="G2707" s="109">
        <f>FLOOR(D2707*F2707,0.01)</f>
        <v>250</v>
      </c>
      <c r="H2707" s="121"/>
    </row>
    <row r="2708" spans="1:8" ht="17.25">
      <c r="B2708" s="1563"/>
      <c r="C2708" s="56" t="s">
        <v>1156</v>
      </c>
      <c r="D2708" s="43">
        <v>60</v>
      </c>
      <c r="E2708" s="56" t="s">
        <v>2920</v>
      </c>
      <c r="F2708" s="63">
        <f>'update Rate'!O151</f>
        <v>5</v>
      </c>
      <c r="G2708" s="63">
        <f>FLOOR(D2708*F2708,0.01)</f>
        <v>300</v>
      </c>
      <c r="H2708" s="123">
        <f>SUM(G2706:G2708)</f>
        <v>1027</v>
      </c>
    </row>
    <row r="2709" spans="1:8" ht="18" customHeight="1">
      <c r="F2709" s="40" t="s">
        <v>1590</v>
      </c>
      <c r="G2709" s="133"/>
      <c r="H2709" s="63">
        <f>SUM(H2705:H2708)</f>
        <v>40977</v>
      </c>
    </row>
    <row r="2710" spans="1:8" ht="18" customHeight="1">
      <c r="B2710" s="1" t="s">
        <v>1592</v>
      </c>
      <c r="F2710" s="40" t="s">
        <v>1571</v>
      </c>
      <c r="G2710" s="133"/>
      <c r="H2710" s="99">
        <f>FLOOR(H2709*0.15,0.01)</f>
        <v>6146.55</v>
      </c>
    </row>
    <row r="2711" spans="1:8" ht="16.5">
      <c r="A2711"/>
      <c r="B2711" s="140">
        <f>+H2711</f>
        <v>47123.55</v>
      </c>
      <c r="C2711" s="27" t="s">
        <v>4340</v>
      </c>
      <c r="D2711" s="99">
        <f>INT(B2711/B2712*100)/100</f>
        <v>471.23</v>
      </c>
      <c r="E2711" s="1" t="s">
        <v>3198</v>
      </c>
      <c r="F2711" s="40" t="s">
        <v>1593</v>
      </c>
      <c r="G2711" s="133"/>
      <c r="H2711" s="99">
        <f>SUM(H2709:H2710)</f>
        <v>47123.55</v>
      </c>
    </row>
    <row r="2712" spans="1:8" ht="15.75">
      <c r="B2712" s="117">
        <v>100</v>
      </c>
      <c r="F2712" s="40"/>
      <c r="G2712" s="40"/>
    </row>
    <row r="2713" spans="1:8" ht="19.5">
      <c r="A2713" s="262">
        <f>A2701+1</f>
        <v>190</v>
      </c>
      <c r="B2713" s="1567" t="s">
        <v>1576</v>
      </c>
      <c r="C2713" s="1567"/>
      <c r="D2713" s="1567"/>
      <c r="E2713" s="1567"/>
      <c r="F2713" s="1567"/>
      <c r="G2713" s="1567"/>
      <c r="H2713" s="1567"/>
    </row>
    <row r="2714" spans="1:8">
      <c r="A2714" s="728" t="s">
        <v>4074</v>
      </c>
      <c r="B2714" s="1601" t="s">
        <v>1477</v>
      </c>
      <c r="C2714" s="1568"/>
      <c r="D2714" s="1568"/>
      <c r="E2714" s="1568"/>
      <c r="F2714" s="1568"/>
      <c r="G2714" s="1568"/>
      <c r="H2714" s="1568"/>
    </row>
    <row r="2715" spans="1:8" ht="31.5">
      <c r="B2715" s="68" t="s">
        <v>3156</v>
      </c>
      <c r="C2715" s="68" t="s">
        <v>3157</v>
      </c>
      <c r="D2715" s="68" t="s">
        <v>3158</v>
      </c>
      <c r="E2715" s="68" t="s">
        <v>3159</v>
      </c>
      <c r="F2715" s="68" t="s">
        <v>3160</v>
      </c>
      <c r="G2715" s="68" t="s">
        <v>3161</v>
      </c>
      <c r="H2715" s="68" t="s">
        <v>1586</v>
      </c>
    </row>
    <row r="2716" spans="1:8" ht="18" customHeight="1">
      <c r="B2716" s="1562" t="s">
        <v>1587</v>
      </c>
      <c r="C2716" s="58" t="s">
        <v>558</v>
      </c>
      <c r="D2716" s="41">
        <v>10.5</v>
      </c>
      <c r="E2716" s="55" t="s">
        <v>1589</v>
      </c>
      <c r="F2716" s="107">
        <f>$F$3136</f>
        <v>1330</v>
      </c>
      <c r="G2716" s="107">
        <f>FLOOR(D2716*F2716,0.01)</f>
        <v>13965</v>
      </c>
      <c r="H2716" s="108"/>
    </row>
    <row r="2717" spans="1:8" ht="17.25">
      <c r="B2717" s="1563"/>
      <c r="C2717" s="78" t="s">
        <v>1530</v>
      </c>
      <c r="D2717" s="43">
        <v>12</v>
      </c>
      <c r="E2717" s="56" t="s">
        <v>1589</v>
      </c>
      <c r="F2717" s="63">
        <f>$F$3137</f>
        <v>1000</v>
      </c>
      <c r="G2717" s="63">
        <f>FLOOR(D2717*F2717,0.01)</f>
        <v>12000</v>
      </c>
      <c r="H2717" s="123">
        <f>SUM(G2716+G2717)</f>
        <v>25965</v>
      </c>
    </row>
    <row r="2718" spans="1:8" ht="17.25">
      <c r="B2718" s="1564" t="s">
        <v>2185</v>
      </c>
      <c r="C2718" s="55" t="s">
        <v>1533</v>
      </c>
      <c r="D2718" s="46">
        <v>0.316</v>
      </c>
      <c r="E2718" s="55" t="s">
        <v>750</v>
      </c>
      <c r="F2718" s="110">
        <f>'update Rate'!$O$16</f>
        <v>13030.999999999998</v>
      </c>
      <c r="G2718" s="110">
        <f>FLOOR(D2718*F2718,0.01)</f>
        <v>4117.79</v>
      </c>
      <c r="H2718" s="108"/>
    </row>
    <row r="2719" spans="1:8" ht="18" customHeight="1">
      <c r="B2719" s="1563"/>
      <c r="C2719" s="56" t="s">
        <v>747</v>
      </c>
      <c r="D2719" s="43">
        <v>0.22</v>
      </c>
      <c r="E2719" s="56" t="s">
        <v>2378</v>
      </c>
      <c r="F2719" s="63">
        <f>'update Rate'!$O$9</f>
        <v>3389.76</v>
      </c>
      <c r="G2719" s="63">
        <f>FLOOR(D2719*F2719,0.01)</f>
        <v>745.74</v>
      </c>
      <c r="H2719" s="123">
        <f>SUM(G2718:G2719)</f>
        <v>4863.53</v>
      </c>
    </row>
    <row r="2720" spans="1:8" ht="16.5">
      <c r="F2720" s="40" t="s">
        <v>1590</v>
      </c>
      <c r="G2720" s="133"/>
      <c r="H2720" s="63">
        <f>SUM(H2717:H2719)</f>
        <v>30828.53</v>
      </c>
    </row>
    <row r="2721" spans="1:8" ht="18" customHeight="1">
      <c r="B2721" s="1" t="s">
        <v>1592</v>
      </c>
      <c r="F2721" s="40" t="s">
        <v>1570</v>
      </c>
      <c r="G2721" s="133"/>
      <c r="H2721" s="99">
        <f>FLOOR(H2720*0.15,0.01)</f>
        <v>4624.2700000000004</v>
      </c>
    </row>
    <row r="2722" spans="1:8" ht="24" customHeight="1">
      <c r="A2722"/>
      <c r="B2722" s="140">
        <f>+H2722</f>
        <v>35452.800000000003</v>
      </c>
      <c r="C2722" s="27" t="s">
        <v>4340</v>
      </c>
      <c r="D2722" s="99">
        <f>INT(B2722/B2723*100)/100</f>
        <v>354.52</v>
      </c>
      <c r="E2722" s="1" t="s">
        <v>3198</v>
      </c>
      <c r="F2722" s="40" t="s">
        <v>1593</v>
      </c>
      <c r="G2722" s="40"/>
      <c r="H2722" s="99">
        <f>SUM(H2720:H2721)</f>
        <v>35452.800000000003</v>
      </c>
    </row>
    <row r="2723" spans="1:8">
      <c r="B2723" s="117">
        <v>100</v>
      </c>
    </row>
    <row r="2724" spans="1:8">
      <c r="B2724" s="117"/>
    </row>
    <row r="2725" spans="1:8" ht="19.5">
      <c r="A2725" s="262">
        <f>A2713+1</f>
        <v>191</v>
      </c>
      <c r="B2725" s="1588" t="s">
        <v>1598</v>
      </c>
      <c r="C2725" s="1567"/>
      <c r="D2725" s="1567"/>
      <c r="E2725" s="1567"/>
      <c r="F2725" s="1567"/>
      <c r="G2725" s="1567"/>
      <c r="H2725" s="1567"/>
    </row>
    <row r="2726" spans="1:8" ht="18" customHeight="1">
      <c r="A2726" s="728" t="s">
        <v>4074</v>
      </c>
      <c r="B2726" s="1601" t="s">
        <v>1477</v>
      </c>
      <c r="C2726" s="1568"/>
      <c r="D2726" s="1568"/>
      <c r="E2726" s="1568"/>
      <c r="F2726" s="1568"/>
      <c r="G2726" s="1568"/>
      <c r="H2726" s="1568"/>
    </row>
    <row r="2727" spans="1:8" ht="31.5">
      <c r="B2727" s="68" t="s">
        <v>3156</v>
      </c>
      <c r="C2727" s="68" t="s">
        <v>3157</v>
      </c>
      <c r="D2727" s="68" t="s">
        <v>3158</v>
      </c>
      <c r="E2727" s="68" t="s">
        <v>3159</v>
      </c>
      <c r="F2727" s="68" t="s">
        <v>3160</v>
      </c>
      <c r="G2727" s="68" t="s">
        <v>3161</v>
      </c>
      <c r="H2727" s="68" t="s">
        <v>1586</v>
      </c>
    </row>
    <row r="2728" spans="1:8" ht="18" customHeight="1">
      <c r="B2728" s="1562" t="s">
        <v>1587</v>
      </c>
      <c r="C2728" s="58" t="s">
        <v>558</v>
      </c>
      <c r="D2728" s="41">
        <v>10.5</v>
      </c>
      <c r="E2728" s="55" t="s">
        <v>1589</v>
      </c>
      <c r="F2728" s="107">
        <f>'update Rate'!O6</f>
        <v>1330</v>
      </c>
      <c r="G2728" s="107">
        <f>FLOOR(D2728*F2728,0.01)</f>
        <v>13965</v>
      </c>
      <c r="H2728" s="108"/>
    </row>
    <row r="2729" spans="1:8" ht="17.25">
      <c r="B2729" s="1563"/>
      <c r="C2729" s="78" t="s">
        <v>1530</v>
      </c>
      <c r="D2729" s="43">
        <v>12</v>
      </c>
      <c r="E2729" s="56" t="s">
        <v>1589</v>
      </c>
      <c r="F2729" s="63">
        <f>'update Rate'!O5</f>
        <v>1000</v>
      </c>
      <c r="G2729" s="63">
        <f>FLOOR(D2729*F2729,0.01)</f>
        <v>12000</v>
      </c>
      <c r="H2729" s="123">
        <f>SUM(G2728+G2729)</f>
        <v>25965</v>
      </c>
    </row>
    <row r="2730" spans="1:8" ht="18" customHeight="1">
      <c r="B2730" s="1564" t="s">
        <v>2185</v>
      </c>
      <c r="C2730" s="55" t="s">
        <v>1533</v>
      </c>
      <c r="D2730" s="46">
        <v>0.21</v>
      </c>
      <c r="E2730" s="55" t="s">
        <v>750</v>
      </c>
      <c r="F2730" s="110">
        <f>'update Rate'!O16</f>
        <v>13030.999999999998</v>
      </c>
      <c r="G2730" s="110">
        <f>FLOOR(D2730*F2730,0.01)</f>
        <v>2736.51</v>
      </c>
      <c r="H2730" s="108"/>
    </row>
    <row r="2731" spans="1:8" ht="18" customHeight="1">
      <c r="B2731" s="1563"/>
      <c r="C2731" s="56" t="s">
        <v>747</v>
      </c>
      <c r="D2731" s="43">
        <v>0.28999999999999998</v>
      </c>
      <c r="E2731" s="56" t="s">
        <v>2378</v>
      </c>
      <c r="F2731" s="63">
        <f>'update Rate'!O9</f>
        <v>3389.76</v>
      </c>
      <c r="G2731" s="63">
        <f>FLOOR(D2731*F2731,0.01)</f>
        <v>983.03</v>
      </c>
      <c r="H2731" s="123">
        <f>SUM(G2730:G2731)</f>
        <v>3719.54</v>
      </c>
    </row>
    <row r="2732" spans="1:8" ht="18" customHeight="1">
      <c r="F2732" s="1" t="s">
        <v>1590</v>
      </c>
      <c r="G2732" s="133"/>
      <c r="H2732" s="63">
        <f>SUM(H2729:H2731)</f>
        <v>29684.54</v>
      </c>
    </row>
    <row r="2733" spans="1:8" ht="15.75">
      <c r="B2733" s="1" t="s">
        <v>1592</v>
      </c>
      <c r="F2733" s="1" t="s">
        <v>1570</v>
      </c>
      <c r="G2733" s="40"/>
      <c r="H2733" s="99">
        <f>FLOOR(H2732*0.15,0.01)</f>
        <v>4452.68</v>
      </c>
    </row>
    <row r="2734" spans="1:8" ht="15.75">
      <c r="A2734"/>
      <c r="B2734" s="140">
        <f>+H2734</f>
        <v>34137.22</v>
      </c>
      <c r="C2734" s="27" t="s">
        <v>4340</v>
      </c>
      <c r="D2734" s="99">
        <f>INT(B2734/B2735*100)/100</f>
        <v>341.37</v>
      </c>
      <c r="E2734" s="1" t="s">
        <v>3198</v>
      </c>
      <c r="F2734" s="1" t="s">
        <v>1593</v>
      </c>
      <c r="G2734" s="40"/>
      <c r="H2734" s="99">
        <f>SUM(H2732:H2733)</f>
        <v>34137.22</v>
      </c>
    </row>
    <row r="2735" spans="1:8" ht="17.25" customHeight="1">
      <c r="B2735" s="117">
        <v>100</v>
      </c>
    </row>
    <row r="2736" spans="1:8" ht="17.25" customHeight="1">
      <c r="B2736" s="117"/>
    </row>
    <row r="2737" spans="1:8" ht="18.75" customHeight="1">
      <c r="A2737" s="31"/>
      <c r="B2737" s="1567" t="s">
        <v>182</v>
      </c>
      <c r="C2737" s="1567"/>
      <c r="D2737" s="1567"/>
      <c r="E2737" s="1567"/>
      <c r="F2737" s="1567"/>
      <c r="G2737" s="1567"/>
      <c r="H2737" s="1567"/>
    </row>
    <row r="2738" spans="1:8" ht="19.5">
      <c r="A2738" s="262">
        <f>A2725+1</f>
        <v>192</v>
      </c>
      <c r="B2738" s="1609" t="s">
        <v>1458</v>
      </c>
      <c r="C2738" s="1584"/>
      <c r="D2738" s="1584"/>
      <c r="E2738" s="1584"/>
      <c r="F2738" s="1584"/>
      <c r="G2738" s="1584"/>
      <c r="H2738" s="1584"/>
    </row>
    <row r="2739" spans="1:8" ht="20.100000000000001" customHeight="1">
      <c r="A2739" s="728" t="s">
        <v>4075</v>
      </c>
      <c r="B2739" s="1601" t="s">
        <v>1477</v>
      </c>
      <c r="C2739" s="1568"/>
      <c r="D2739" s="1568"/>
      <c r="E2739" s="1568"/>
      <c r="F2739" s="1568"/>
      <c r="G2739" s="1568"/>
      <c r="H2739" s="1568"/>
    </row>
    <row r="2740" spans="1:8" ht="31.5">
      <c r="B2740" s="68" t="s">
        <v>3156</v>
      </c>
      <c r="C2740" s="68" t="s">
        <v>3157</v>
      </c>
      <c r="D2740" s="68" t="s">
        <v>3158</v>
      </c>
      <c r="E2740" s="68" t="s">
        <v>3159</v>
      </c>
      <c r="F2740" s="68" t="s">
        <v>3160</v>
      </c>
      <c r="G2740" s="68" t="s">
        <v>3161</v>
      </c>
      <c r="H2740" s="68" t="s">
        <v>1586</v>
      </c>
    </row>
    <row r="2741" spans="1:8" ht="17.25">
      <c r="B2741" s="1562" t="s">
        <v>1587</v>
      </c>
      <c r="C2741" s="58" t="s">
        <v>558</v>
      </c>
      <c r="D2741" s="41">
        <v>10</v>
      </c>
      <c r="E2741" s="55" t="s">
        <v>1589</v>
      </c>
      <c r="F2741" s="107">
        <f>'update Rate'!O6</f>
        <v>1330</v>
      </c>
      <c r="G2741" s="107">
        <f>FLOOR(D2741*F2741,0.01)</f>
        <v>13300</v>
      </c>
      <c r="H2741" s="108"/>
    </row>
    <row r="2742" spans="1:8" ht="20.100000000000001" customHeight="1">
      <c r="B2742" s="1563"/>
      <c r="C2742" s="78" t="s">
        <v>1530</v>
      </c>
      <c r="D2742" s="43">
        <v>14</v>
      </c>
      <c r="E2742" s="56" t="s">
        <v>1589</v>
      </c>
      <c r="F2742" s="63">
        <f>'update Rate'!O5</f>
        <v>1000</v>
      </c>
      <c r="G2742" s="63">
        <f>FLOOR(D2742*F2742,0.01)</f>
        <v>14000</v>
      </c>
      <c r="H2742" s="123">
        <f>SUM(G2741+G2742)</f>
        <v>27300</v>
      </c>
    </row>
    <row r="2743" spans="1:8" ht="20.100000000000001" customHeight="1">
      <c r="B2743" s="1564" t="s">
        <v>2185</v>
      </c>
      <c r="C2743" s="55" t="s">
        <v>1533</v>
      </c>
      <c r="D2743" s="46">
        <v>0.61199999999999999</v>
      </c>
      <c r="E2743" s="55" t="s">
        <v>750</v>
      </c>
      <c r="F2743" s="110">
        <f>'update Rate'!O16</f>
        <v>13030.999999999998</v>
      </c>
      <c r="G2743" s="110">
        <f>FLOOR(D2743*F2743,0.01)</f>
        <v>7974.97</v>
      </c>
      <c r="H2743" s="108"/>
    </row>
    <row r="2744" spans="1:8" ht="16.5" customHeight="1">
      <c r="B2744" s="1563"/>
      <c r="C2744" s="56" t="s">
        <v>2221</v>
      </c>
      <c r="D2744" s="43">
        <v>0.43</v>
      </c>
      <c r="E2744" s="56" t="s">
        <v>2378</v>
      </c>
      <c r="F2744" s="63">
        <f>'update Rate'!O9</f>
        <v>3389.76</v>
      </c>
      <c r="G2744" s="63">
        <f>FLOOR(D2744*F2744,0.01)</f>
        <v>1457.59</v>
      </c>
      <c r="H2744" s="123">
        <f>SUM(G2743:G2744)</f>
        <v>9432.56</v>
      </c>
    </row>
    <row r="2745" spans="1:8" ht="16.5">
      <c r="F2745" s="40" t="s">
        <v>1590</v>
      </c>
      <c r="G2745" s="133"/>
      <c r="H2745" s="63">
        <f>SUM(H2742:H2744)</f>
        <v>36732.559999999998</v>
      </c>
    </row>
    <row r="2746" spans="1:8" ht="15.75">
      <c r="B2746" s="1" t="s">
        <v>1592</v>
      </c>
      <c r="F2746" s="40" t="s">
        <v>1570</v>
      </c>
      <c r="G2746" s="40"/>
      <c r="H2746" s="99">
        <f>FLOOR(H2745*0.15,0.01)</f>
        <v>5509.88</v>
      </c>
    </row>
    <row r="2747" spans="1:8" ht="15.75">
      <c r="A2747"/>
      <c r="B2747" s="140">
        <f>+H2747</f>
        <v>42242.439999999995</v>
      </c>
      <c r="C2747" s="27" t="s">
        <v>4340</v>
      </c>
      <c r="D2747" s="99">
        <f>INT(B2747/B2748*100)/100</f>
        <v>422.42</v>
      </c>
      <c r="E2747" s="1" t="s">
        <v>3198</v>
      </c>
      <c r="F2747" s="40" t="s">
        <v>1593</v>
      </c>
      <c r="G2747" s="40"/>
      <c r="H2747" s="99">
        <f>SUM(H2745:H2746)</f>
        <v>42242.439999999995</v>
      </c>
    </row>
    <row r="2748" spans="1:8">
      <c r="B2748" s="117">
        <v>100</v>
      </c>
    </row>
    <row r="2749" spans="1:8" ht="16.5" customHeight="1">
      <c r="A2749" s="31"/>
    </row>
    <row r="2750" spans="1:8" ht="20.100000000000001" customHeight="1">
      <c r="A2750" s="262">
        <f>+A2738+1</f>
        <v>193</v>
      </c>
      <c r="B2750" s="1588" t="s">
        <v>183</v>
      </c>
      <c r="C2750" s="1567"/>
      <c r="D2750" s="1567"/>
      <c r="E2750" s="1567"/>
      <c r="F2750" s="1567"/>
      <c r="G2750" s="1567"/>
      <c r="H2750" s="1567"/>
    </row>
    <row r="2751" spans="1:8">
      <c r="A2751" s="728" t="s">
        <v>4075</v>
      </c>
      <c r="B2751" s="1601" t="s">
        <v>1477</v>
      </c>
      <c r="C2751" s="1568"/>
      <c r="D2751" s="1568"/>
      <c r="E2751" s="1568"/>
      <c r="F2751" s="1568"/>
      <c r="G2751" s="1568"/>
      <c r="H2751" s="1568"/>
    </row>
    <row r="2752" spans="1:8" ht="31.5">
      <c r="B2752" s="68" t="s">
        <v>3156</v>
      </c>
      <c r="C2752" s="68" t="s">
        <v>3157</v>
      </c>
      <c r="D2752" s="68" t="s">
        <v>3158</v>
      </c>
      <c r="E2752" s="68" t="s">
        <v>3159</v>
      </c>
      <c r="F2752" s="68" t="s">
        <v>3160</v>
      </c>
      <c r="G2752" s="68" t="s">
        <v>3161</v>
      </c>
      <c r="H2752" s="68" t="s">
        <v>1586</v>
      </c>
    </row>
    <row r="2753" spans="1:8" ht="17.25">
      <c r="B2753" s="1562" t="s">
        <v>1587</v>
      </c>
      <c r="C2753" s="58" t="s">
        <v>558</v>
      </c>
      <c r="D2753" s="41">
        <v>10</v>
      </c>
      <c r="E2753" s="55" t="s">
        <v>1589</v>
      </c>
      <c r="F2753" s="107">
        <f>'update Rate'!O6</f>
        <v>1330</v>
      </c>
      <c r="G2753" s="107">
        <f>FLOOR(D2753*F2753,0.01)</f>
        <v>13300</v>
      </c>
      <c r="H2753" s="108"/>
    </row>
    <row r="2754" spans="1:8" ht="17.25">
      <c r="B2754" s="1563"/>
      <c r="C2754" s="78" t="s">
        <v>1530</v>
      </c>
      <c r="D2754" s="43">
        <v>14</v>
      </c>
      <c r="E2754" s="56" t="s">
        <v>1589</v>
      </c>
      <c r="F2754" s="63">
        <f>'update Rate'!O5</f>
        <v>1000</v>
      </c>
      <c r="G2754" s="63">
        <f>FLOOR(D2754*F2754,0.01)</f>
        <v>14000</v>
      </c>
      <c r="H2754" s="123">
        <f>SUM(G2753+G2754)</f>
        <v>27300</v>
      </c>
    </row>
    <row r="2755" spans="1:8" ht="17.25">
      <c r="B2755" s="1564" t="s">
        <v>2185</v>
      </c>
      <c r="C2755" s="55" t="s">
        <v>1533</v>
      </c>
      <c r="D2755" s="46">
        <v>0.40799999999999997</v>
      </c>
      <c r="E2755" s="55" t="s">
        <v>750</v>
      </c>
      <c r="F2755" s="110">
        <f>'update Rate'!O16</f>
        <v>13030.999999999998</v>
      </c>
      <c r="G2755" s="110">
        <f>FLOOR(D2755*F2755,0.01)</f>
        <v>5316.64</v>
      </c>
      <c r="H2755" s="108"/>
    </row>
    <row r="2756" spans="1:8" ht="23.25" customHeight="1">
      <c r="B2756" s="1563"/>
      <c r="C2756" s="56" t="s">
        <v>2221</v>
      </c>
      <c r="D2756" s="43">
        <v>0.56999999999999995</v>
      </c>
      <c r="E2756" s="56" t="s">
        <v>2378</v>
      </c>
      <c r="F2756" s="63">
        <f>'update Rate'!O9</f>
        <v>3389.76</v>
      </c>
      <c r="G2756" s="63">
        <f>FLOOR(D2756*F2756,0.01)</f>
        <v>1932.16</v>
      </c>
      <c r="H2756" s="123">
        <f>SUM(G2755:G2756)</f>
        <v>7248.8</v>
      </c>
    </row>
    <row r="2757" spans="1:8" ht="16.5">
      <c r="F2757" s="40" t="s">
        <v>1590</v>
      </c>
      <c r="G2757" s="133"/>
      <c r="H2757" s="63">
        <f>SUM(H2754:H2756)</f>
        <v>34548.800000000003</v>
      </c>
    </row>
    <row r="2758" spans="1:8" ht="20.100000000000001" customHeight="1">
      <c r="B2758" s="1" t="s">
        <v>1592</v>
      </c>
      <c r="F2758" s="40" t="s">
        <v>1570</v>
      </c>
      <c r="G2758" s="40"/>
      <c r="H2758" s="99">
        <f>FLOOR(H2757*0.15,0.01)</f>
        <v>5182.32</v>
      </c>
    </row>
    <row r="2759" spans="1:8" ht="15.75">
      <c r="A2759"/>
      <c r="B2759" s="140">
        <f>+H2759</f>
        <v>39731.120000000003</v>
      </c>
      <c r="C2759" s="27" t="s">
        <v>4340</v>
      </c>
      <c r="D2759" s="99">
        <f>INT(B2759/B2760*100)/100</f>
        <v>397.31</v>
      </c>
      <c r="E2759" s="1" t="s">
        <v>3198</v>
      </c>
      <c r="F2759" s="40" t="s">
        <v>1593</v>
      </c>
      <c r="G2759" s="40"/>
      <c r="H2759" s="99">
        <f>SUM(H2757:H2758)</f>
        <v>39731.120000000003</v>
      </c>
    </row>
    <row r="2760" spans="1:8" ht="18.75" customHeight="1">
      <c r="B2760" s="117">
        <v>100</v>
      </c>
    </row>
    <row r="2761" spans="1:8" ht="19.5">
      <c r="A2761" s="262">
        <f>A2750+1</f>
        <v>194</v>
      </c>
      <c r="B2761" s="1588" t="s">
        <v>184</v>
      </c>
      <c r="C2761" s="1567"/>
      <c r="D2761" s="1567"/>
      <c r="E2761" s="1567"/>
      <c r="F2761" s="1567"/>
      <c r="G2761" s="1567"/>
      <c r="H2761" s="1567"/>
    </row>
    <row r="2762" spans="1:8" ht="17.25" customHeight="1">
      <c r="A2762" s="728" t="s">
        <v>4076</v>
      </c>
      <c r="B2762" s="1601" t="s">
        <v>1478</v>
      </c>
      <c r="C2762" s="1568"/>
      <c r="D2762" s="1568"/>
      <c r="E2762" s="1568"/>
      <c r="F2762" s="1568"/>
      <c r="G2762" s="1568"/>
      <c r="H2762" s="1568"/>
    </row>
    <row r="2763" spans="1:8" ht="31.5">
      <c r="B2763" s="68" t="s">
        <v>3156</v>
      </c>
      <c r="C2763" s="68" t="s">
        <v>3157</v>
      </c>
      <c r="D2763" s="68" t="s">
        <v>3158</v>
      </c>
      <c r="E2763" s="68" t="s">
        <v>3159</v>
      </c>
      <c r="F2763" s="68" t="s">
        <v>3160</v>
      </c>
      <c r="G2763" s="68" t="s">
        <v>3161</v>
      </c>
      <c r="H2763" s="68" t="s">
        <v>1586</v>
      </c>
    </row>
    <row r="2764" spans="1:8" ht="17.25">
      <c r="B2764" s="1562" t="s">
        <v>1587</v>
      </c>
      <c r="C2764" s="58" t="s">
        <v>558</v>
      </c>
      <c r="D2764" s="41">
        <v>8</v>
      </c>
      <c r="E2764" s="55" t="s">
        <v>1589</v>
      </c>
      <c r="F2764" s="107">
        <f>'update Rate'!O6</f>
        <v>1330</v>
      </c>
      <c r="G2764" s="107">
        <f>FLOOR(D2764*F2764,0.01)</f>
        <v>10640</v>
      </c>
      <c r="H2764" s="108"/>
    </row>
    <row r="2765" spans="1:8" ht="16.5" customHeight="1">
      <c r="B2765" s="1563"/>
      <c r="C2765" s="78" t="s">
        <v>1530</v>
      </c>
      <c r="D2765" s="43">
        <v>10</v>
      </c>
      <c r="E2765" s="56" t="s">
        <v>1589</v>
      </c>
      <c r="F2765" s="63">
        <f>'update Rate'!O5</f>
        <v>1000</v>
      </c>
      <c r="G2765" s="63">
        <f>FLOOR(D2765*F2765,0.01)</f>
        <v>10000</v>
      </c>
      <c r="H2765" s="123">
        <f>SUM(G2764+G2765)</f>
        <v>20640</v>
      </c>
    </row>
    <row r="2766" spans="1:8" ht="17.25">
      <c r="B2766" s="1564" t="s">
        <v>2185</v>
      </c>
      <c r="C2766" s="55" t="s">
        <v>1533</v>
      </c>
      <c r="D2766" s="41">
        <v>0.11</v>
      </c>
      <c r="E2766" s="55" t="s">
        <v>750</v>
      </c>
      <c r="F2766" s="110">
        <f>'update Rate'!O16</f>
        <v>13030.999999999998</v>
      </c>
      <c r="G2766" s="110">
        <f>FLOOR(D2766*F2766,0.01)</f>
        <v>1433.41</v>
      </c>
      <c r="H2766" s="108"/>
    </row>
    <row r="2767" spans="1:8" ht="20.100000000000001" customHeight="1">
      <c r="B2767" s="1586"/>
      <c r="C2767" s="53" t="s">
        <v>2221</v>
      </c>
      <c r="D2767" s="42">
        <v>0.2</v>
      </c>
      <c r="E2767" s="53" t="s">
        <v>2378</v>
      </c>
      <c r="F2767" s="109">
        <f>'update Rate'!O9</f>
        <v>3389.76</v>
      </c>
      <c r="G2767" s="109">
        <f>FLOOR(D2767*F2767,0.01)</f>
        <v>677.95</v>
      </c>
      <c r="H2767" s="121">
        <f>SUM(G2766+G2767)</f>
        <v>2111.36</v>
      </c>
    </row>
    <row r="2768" spans="1:8" ht="17.25">
      <c r="B2768" s="1563"/>
      <c r="C2768" s="56"/>
      <c r="D2768" s="43"/>
      <c r="E2768" s="56"/>
      <c r="F2768" s="63"/>
      <c r="G2768" s="63"/>
      <c r="H2768" s="123"/>
    </row>
    <row r="2769" spans="1:8" ht="20.100000000000001" customHeight="1">
      <c r="F2769" s="40" t="s">
        <v>1590</v>
      </c>
      <c r="G2769" s="40"/>
      <c r="H2769" s="63">
        <f>SUM(H2765:H2768)</f>
        <v>22751.360000000001</v>
      </c>
    </row>
    <row r="2770" spans="1:8" ht="20.100000000000001" customHeight="1">
      <c r="B2770" s="1" t="s">
        <v>1592</v>
      </c>
      <c r="F2770" s="40" t="s">
        <v>1570</v>
      </c>
      <c r="G2770" s="40"/>
      <c r="H2770" s="99">
        <f>FLOOR(H2769*0.15,0.01)</f>
        <v>3412.7000000000003</v>
      </c>
    </row>
    <row r="2771" spans="1:8" ht="15.75">
      <c r="A2771"/>
      <c r="B2771" s="140">
        <f>+H2771</f>
        <v>26164.06</v>
      </c>
      <c r="C2771" s="27" t="s">
        <v>4340</v>
      </c>
      <c r="D2771" s="99">
        <f>INT(B2771/B2772*100)/100</f>
        <v>261.64</v>
      </c>
      <c r="E2771" s="1" t="s">
        <v>3198</v>
      </c>
      <c r="F2771" s="40" t="s">
        <v>1593</v>
      </c>
      <c r="G2771" s="40"/>
      <c r="H2771" s="99">
        <f>SUM(H2769:H2770)</f>
        <v>26164.06</v>
      </c>
    </row>
    <row r="2772" spans="1:8">
      <c r="B2772" s="117">
        <v>100</v>
      </c>
    </row>
    <row r="2773" spans="1:8" ht="21" customHeight="1">
      <c r="B2773" s="117"/>
    </row>
    <row r="2774" spans="1:8" ht="19.5">
      <c r="A2774" s="262">
        <f>+A2761+1</f>
        <v>195</v>
      </c>
      <c r="B2774" s="1588" t="s">
        <v>185</v>
      </c>
      <c r="C2774" s="1567"/>
      <c r="D2774" s="1567"/>
      <c r="E2774" s="1567"/>
      <c r="F2774" s="1567"/>
      <c r="G2774" s="1567"/>
      <c r="H2774" s="1567"/>
    </row>
    <row r="2775" spans="1:8">
      <c r="A2775" s="728" t="s">
        <v>4077</v>
      </c>
      <c r="B2775" s="1601" t="s">
        <v>1477</v>
      </c>
      <c r="C2775" s="1568"/>
      <c r="D2775" s="1568"/>
      <c r="E2775" s="1568"/>
      <c r="F2775" s="1568"/>
      <c r="G2775" s="1568"/>
      <c r="H2775" s="1568"/>
    </row>
    <row r="2776" spans="1:8" ht="31.5">
      <c r="B2776" s="68" t="s">
        <v>3156</v>
      </c>
      <c r="C2776" s="68" t="s">
        <v>3157</v>
      </c>
      <c r="D2776" s="68" t="s">
        <v>3158</v>
      </c>
      <c r="E2776" s="68" t="s">
        <v>3159</v>
      </c>
      <c r="F2776" s="68" t="s">
        <v>3160</v>
      </c>
      <c r="G2776" s="68" t="s">
        <v>3161</v>
      </c>
      <c r="H2776" s="68" t="s">
        <v>1586</v>
      </c>
    </row>
    <row r="2777" spans="1:8" ht="17.25">
      <c r="B2777" s="1562" t="s">
        <v>1587</v>
      </c>
      <c r="C2777" s="58" t="s">
        <v>558</v>
      </c>
      <c r="D2777" s="41">
        <v>5</v>
      </c>
      <c r="E2777" s="55" t="s">
        <v>1589</v>
      </c>
      <c r="F2777" s="107">
        <f>'update Rate'!O6</f>
        <v>1330</v>
      </c>
      <c r="G2777" s="107">
        <f>FLOOR(D2777*F2777,0.01)</f>
        <v>6650</v>
      </c>
      <c r="H2777" s="108"/>
    </row>
    <row r="2778" spans="1:8" ht="17.25">
      <c r="B2778" s="1563"/>
      <c r="C2778" s="78" t="s">
        <v>1530</v>
      </c>
      <c r="D2778" s="43">
        <v>5</v>
      </c>
      <c r="E2778" s="56" t="s">
        <v>1589</v>
      </c>
      <c r="F2778" s="63">
        <f>'update Rate'!O5</f>
        <v>1000</v>
      </c>
      <c r="G2778" s="63">
        <f>FLOOR(D2778*F2778,0.01)</f>
        <v>5000</v>
      </c>
      <c r="H2778" s="123">
        <f>SUM(G2777+G2778)</f>
        <v>11650</v>
      </c>
    </row>
    <row r="2779" spans="1:8" ht="17.25">
      <c r="B2779" s="1564" t="s">
        <v>2185</v>
      </c>
      <c r="C2779" s="55" t="s">
        <v>1533</v>
      </c>
      <c r="D2779" s="46">
        <v>4.2000000000000003E-2</v>
      </c>
      <c r="E2779" s="55" t="s">
        <v>750</v>
      </c>
      <c r="F2779" s="110">
        <f>'update Rate'!O16</f>
        <v>13030.999999999998</v>
      </c>
      <c r="G2779" s="110">
        <f>FLOOR(D2779*F2779,0.01)</f>
        <v>547.29999999999995</v>
      </c>
      <c r="H2779" s="108"/>
    </row>
    <row r="2780" spans="1:8" ht="17.25">
      <c r="B2780" s="1563"/>
      <c r="C2780" s="56" t="s">
        <v>2221</v>
      </c>
      <c r="D2780" s="43">
        <v>0.03</v>
      </c>
      <c r="E2780" s="56" t="s">
        <v>2378</v>
      </c>
      <c r="F2780" s="63">
        <f>'update Rate'!O9</f>
        <v>3389.76</v>
      </c>
      <c r="G2780" s="63">
        <f>FLOOR(D2780*F2780,0.01)</f>
        <v>101.69</v>
      </c>
      <c r="H2780" s="123">
        <f>SUM(G2779+G2780)</f>
        <v>648.99</v>
      </c>
    </row>
    <row r="2781" spans="1:8" ht="15.75">
      <c r="F2781" s="40" t="s">
        <v>1590</v>
      </c>
      <c r="G2781" s="40"/>
      <c r="H2781" s="63">
        <f>SUM(H2778:H2780)</f>
        <v>12298.99</v>
      </c>
    </row>
    <row r="2782" spans="1:8" ht="15.75">
      <c r="B2782" s="1" t="s">
        <v>1592</v>
      </c>
      <c r="F2782" s="40" t="s">
        <v>1570</v>
      </c>
      <c r="G2782" s="40"/>
      <c r="H2782" s="99">
        <f>FLOOR(H2781*0.15,0.01)</f>
        <v>1844.8400000000001</v>
      </c>
    </row>
    <row r="2783" spans="1:8" ht="15.75">
      <c r="A2783"/>
      <c r="B2783" s="140">
        <f>+H2783</f>
        <v>14143.83</v>
      </c>
      <c r="C2783" s="27" t="s">
        <v>4340</v>
      </c>
      <c r="D2783" s="99">
        <f>INT(B2783/B2784*100)/100</f>
        <v>141.43</v>
      </c>
      <c r="E2783" s="1" t="s">
        <v>3198</v>
      </c>
      <c r="F2783" s="40" t="s">
        <v>1593</v>
      </c>
      <c r="G2783" s="40"/>
      <c r="H2783" s="99">
        <f>SUM(H2781:H2782)</f>
        <v>14143.83</v>
      </c>
    </row>
    <row r="2784" spans="1:8">
      <c r="B2784" s="117">
        <v>100</v>
      </c>
    </row>
    <row r="2785" spans="1:8">
      <c r="B2785" s="117"/>
    </row>
    <row r="2786" spans="1:8" ht="19.5">
      <c r="A2786" s="262">
        <f>+A2774+1</f>
        <v>196</v>
      </c>
      <c r="B2786" s="1588" t="s">
        <v>417</v>
      </c>
      <c r="C2786" s="1567"/>
      <c r="D2786" s="1567"/>
      <c r="E2786" s="1567"/>
      <c r="F2786" s="1567"/>
      <c r="G2786" s="1567"/>
      <c r="H2786" s="1567"/>
    </row>
    <row r="2787" spans="1:8" ht="18.75" customHeight="1">
      <c r="A2787" s="728" t="s">
        <v>4078</v>
      </c>
      <c r="B2787" s="1601" t="s">
        <v>1477</v>
      </c>
      <c r="C2787" s="1568"/>
      <c r="D2787" s="1568"/>
      <c r="E2787" s="1568"/>
      <c r="F2787" s="1568"/>
      <c r="G2787" s="1568"/>
      <c r="H2787" s="1568"/>
    </row>
    <row r="2788" spans="1:8" ht="31.5">
      <c r="B2788" s="68" t="s">
        <v>3156</v>
      </c>
      <c r="C2788" s="68" t="s">
        <v>3157</v>
      </c>
      <c r="D2788" s="68" t="s">
        <v>3158</v>
      </c>
      <c r="E2788" s="68" t="s">
        <v>3159</v>
      </c>
      <c r="F2788" s="68" t="s">
        <v>3160</v>
      </c>
      <c r="G2788" s="68" t="s">
        <v>3161</v>
      </c>
      <c r="H2788" s="68" t="s">
        <v>1586</v>
      </c>
    </row>
    <row r="2789" spans="1:8" ht="17.25">
      <c r="B2789" s="1562" t="s">
        <v>1587</v>
      </c>
      <c r="C2789" s="58" t="s">
        <v>558</v>
      </c>
      <c r="D2789" s="41">
        <v>10</v>
      </c>
      <c r="E2789" s="55" t="s">
        <v>1589</v>
      </c>
      <c r="F2789" s="107">
        <f>'update Rate'!O6</f>
        <v>1330</v>
      </c>
      <c r="G2789" s="107">
        <f>FLOOR(D2789*F2789,0.01)</f>
        <v>13300</v>
      </c>
      <c r="H2789" s="108"/>
    </row>
    <row r="2790" spans="1:8" ht="17.25">
      <c r="B2790" s="1563"/>
      <c r="C2790" s="78" t="s">
        <v>1530</v>
      </c>
      <c r="D2790" s="43">
        <v>10</v>
      </c>
      <c r="E2790" s="56" t="s">
        <v>1589</v>
      </c>
      <c r="F2790" s="63">
        <f>'update Rate'!O5</f>
        <v>1000</v>
      </c>
      <c r="G2790" s="63">
        <f>FLOOR(D2790*F2790,0.01)</f>
        <v>10000</v>
      </c>
      <c r="H2790" s="123">
        <f>SUM(G2789+G2790)</f>
        <v>23300</v>
      </c>
    </row>
    <row r="2791" spans="1:8" ht="17.25">
      <c r="B2791" s="1564" t="s">
        <v>2185</v>
      </c>
      <c r="C2791" s="55" t="s">
        <v>1533</v>
      </c>
      <c r="D2791" s="41">
        <v>0.15</v>
      </c>
      <c r="E2791" s="55" t="s">
        <v>750</v>
      </c>
      <c r="F2791" s="110">
        <f>'update Rate'!O16</f>
        <v>13030.999999999998</v>
      </c>
      <c r="G2791" s="110">
        <f>FLOOR(D2791*F2791,0.01)</f>
        <v>1954.65</v>
      </c>
      <c r="H2791" s="108"/>
    </row>
    <row r="2792" spans="1:8" ht="17.25">
      <c r="B2792" s="1586"/>
      <c r="C2792" s="53" t="s">
        <v>747</v>
      </c>
      <c r="D2792" s="42">
        <v>0.1</v>
      </c>
      <c r="E2792" s="53" t="s">
        <v>2378</v>
      </c>
      <c r="F2792" s="109">
        <f>'update Rate'!O9</f>
        <v>3389.76</v>
      </c>
      <c r="G2792" s="109">
        <f>FLOOR(D2792*F2792,0.01)</f>
        <v>338.97</v>
      </c>
      <c r="H2792" s="121">
        <f>SUM(G2791+G2792)</f>
        <v>2293.62</v>
      </c>
    </row>
    <row r="2793" spans="1:8" ht="17.25">
      <c r="B2793" s="65"/>
      <c r="C2793" s="56"/>
      <c r="D2793" s="43"/>
      <c r="E2793" s="56"/>
      <c r="F2793" s="63"/>
      <c r="G2793" s="63"/>
      <c r="H2793" s="123"/>
    </row>
    <row r="2794" spans="1:8" ht="21.75" customHeight="1">
      <c r="F2794" s="40" t="s">
        <v>1590</v>
      </c>
      <c r="G2794" s="102"/>
      <c r="H2794" s="63">
        <f>SUM(H2790:H2793)</f>
        <v>25593.62</v>
      </c>
    </row>
    <row r="2795" spans="1:8" ht="16.5">
      <c r="B2795" s="1" t="s">
        <v>1592</v>
      </c>
      <c r="F2795" s="40" t="s">
        <v>1570</v>
      </c>
      <c r="G2795" s="102"/>
      <c r="H2795" s="99">
        <f>FLOOR(H2794*0.15,0.01)</f>
        <v>3839.04</v>
      </c>
    </row>
    <row r="2796" spans="1:8" ht="20.100000000000001" customHeight="1">
      <c r="A2796"/>
      <c r="B2796" s="140">
        <f>+H2796</f>
        <v>29432.66</v>
      </c>
      <c r="C2796" s="27" t="s">
        <v>4340</v>
      </c>
      <c r="D2796" s="99">
        <f>INT(B2796/B2797*100)/100</f>
        <v>294.32</v>
      </c>
      <c r="E2796" s="1" t="s">
        <v>3198</v>
      </c>
      <c r="F2796" s="40" t="s">
        <v>1593</v>
      </c>
      <c r="G2796" s="102"/>
      <c r="H2796" s="99">
        <f>SUM(H2794:H2795)</f>
        <v>29432.66</v>
      </c>
    </row>
    <row r="2797" spans="1:8" ht="20.100000000000001" customHeight="1">
      <c r="B2797" s="117">
        <v>100</v>
      </c>
    </row>
    <row r="2799" spans="1:8" ht="19.5">
      <c r="A2799" s="262">
        <f>A2786+1</f>
        <v>197</v>
      </c>
      <c r="B2799" s="1588" t="s">
        <v>1111</v>
      </c>
      <c r="C2799" s="1567"/>
      <c r="D2799" s="1567"/>
      <c r="E2799" s="1567"/>
      <c r="F2799" s="1567"/>
      <c r="G2799" s="1567"/>
      <c r="H2799" s="1567"/>
    </row>
    <row r="2800" spans="1:8">
      <c r="A2800" s="728" t="s">
        <v>4079</v>
      </c>
      <c r="B2800" s="1601" t="s">
        <v>1477</v>
      </c>
      <c r="C2800" s="1568"/>
      <c r="D2800" s="1568"/>
      <c r="E2800" s="1568"/>
      <c r="F2800" s="1568"/>
      <c r="G2800" s="1568"/>
      <c r="H2800" s="1568"/>
    </row>
    <row r="2801" spans="1:8" ht="31.5">
      <c r="B2801" s="68" t="s">
        <v>3156</v>
      </c>
      <c r="C2801" s="68" t="s">
        <v>3157</v>
      </c>
      <c r="D2801" s="68" t="s">
        <v>3158</v>
      </c>
      <c r="E2801" s="68" t="s">
        <v>3159</v>
      </c>
      <c r="F2801" s="68" t="s">
        <v>3160</v>
      </c>
      <c r="G2801" s="68" t="s">
        <v>3161</v>
      </c>
      <c r="H2801" s="68" t="s">
        <v>1586</v>
      </c>
    </row>
    <row r="2802" spans="1:8" ht="17.25">
      <c r="B2802" s="1562" t="s">
        <v>1587</v>
      </c>
      <c r="C2802" s="58" t="s">
        <v>558</v>
      </c>
      <c r="D2802" s="41">
        <v>10</v>
      </c>
      <c r="E2802" s="55" t="s">
        <v>1589</v>
      </c>
      <c r="F2802" s="107">
        <f>'update Rate'!O6</f>
        <v>1330</v>
      </c>
      <c r="G2802" s="107">
        <f>FLOOR(D2802*F2802,0.01)</f>
        <v>13300</v>
      </c>
      <c r="H2802" s="108"/>
    </row>
    <row r="2803" spans="1:8" ht="17.25">
      <c r="B2803" s="1563"/>
      <c r="C2803" s="78" t="s">
        <v>1530</v>
      </c>
      <c r="D2803" s="43">
        <v>10</v>
      </c>
      <c r="E2803" s="56" t="s">
        <v>1589</v>
      </c>
      <c r="F2803" s="63">
        <f>'update Rate'!O5</f>
        <v>1000</v>
      </c>
      <c r="G2803" s="63">
        <f>FLOOR(D2803*F2803,0.01)</f>
        <v>10000</v>
      </c>
      <c r="H2803" s="123">
        <f>SUM(G2802+G2803)</f>
        <v>23300</v>
      </c>
    </row>
    <row r="2804" spans="1:8" ht="17.25">
      <c r="B2804" s="76" t="s">
        <v>2185</v>
      </c>
      <c r="C2804" s="98" t="s">
        <v>1533</v>
      </c>
      <c r="D2804" s="46">
        <v>0.51800000000000002</v>
      </c>
      <c r="E2804" s="129" t="s">
        <v>750</v>
      </c>
      <c r="F2804" s="110">
        <f>'update Rate'!O16</f>
        <v>13030.999999999998</v>
      </c>
      <c r="G2804" s="109">
        <f>FLOOR(D2804*F2804,0.01)</f>
        <v>6750.05</v>
      </c>
      <c r="H2804" s="121">
        <f>SUM(G2804)</f>
        <v>6750.05</v>
      </c>
    </row>
    <row r="2805" spans="1:8" ht="15.75">
      <c r="B2805" s="65"/>
      <c r="C2805" s="127"/>
      <c r="D2805" s="10"/>
      <c r="E2805" s="128"/>
      <c r="F2805" s="63"/>
      <c r="G2805" s="63"/>
      <c r="H2805" s="123"/>
    </row>
    <row r="2806" spans="1:8" ht="16.5">
      <c r="F2806" s="40" t="s">
        <v>1590</v>
      </c>
      <c r="G2806" s="102"/>
      <c r="H2806" s="63">
        <f>SUM(H2802:H2805)</f>
        <v>30050.05</v>
      </c>
    </row>
    <row r="2807" spans="1:8" ht="15" customHeight="1">
      <c r="B2807" s="1" t="s">
        <v>1592</v>
      </c>
      <c r="F2807" s="40" t="s">
        <v>1570</v>
      </c>
      <c r="G2807" s="102"/>
      <c r="H2807" s="99">
        <f>FLOOR(H2806*0.15,0.01)</f>
        <v>4507.5</v>
      </c>
    </row>
    <row r="2808" spans="1:8" ht="20.100000000000001" customHeight="1">
      <c r="A2808"/>
      <c r="B2808" s="140">
        <f>+H2808</f>
        <v>34557.550000000003</v>
      </c>
      <c r="C2808" s="27" t="s">
        <v>4340</v>
      </c>
      <c r="D2808" s="99">
        <f>INT(B2808/B2809*100)/100</f>
        <v>345.57</v>
      </c>
      <c r="E2808" s="1" t="s">
        <v>3198</v>
      </c>
      <c r="F2808" s="40" t="s">
        <v>1593</v>
      </c>
      <c r="G2808" s="102"/>
      <c r="H2808" s="99">
        <f>SUM(H2806:H2807)</f>
        <v>34557.550000000003</v>
      </c>
    </row>
    <row r="2809" spans="1:8" ht="20.100000000000001" customHeight="1">
      <c r="B2809" s="117">
        <v>100</v>
      </c>
    </row>
    <row r="2810" spans="1:8" ht="20.100000000000001" customHeight="1">
      <c r="B2810" s="117"/>
    </row>
    <row r="2811" spans="1:8" ht="15.75">
      <c r="B2811" s="117"/>
      <c r="F2811" s="40"/>
      <c r="G2811" s="40"/>
    </row>
    <row r="2812" spans="1:8" ht="19.5">
      <c r="A2812" s="262">
        <f>A2799+1</f>
        <v>198</v>
      </c>
      <c r="B2812" s="1588" t="s">
        <v>3659</v>
      </c>
      <c r="C2812" s="1567"/>
      <c r="D2812" s="1567"/>
      <c r="E2812" s="1567"/>
      <c r="F2812" s="1567"/>
      <c r="G2812" s="1567"/>
      <c r="H2812" s="1567"/>
    </row>
    <row r="2813" spans="1:8">
      <c r="A2813" s="728" t="s">
        <v>4080</v>
      </c>
      <c r="B2813" s="1601" t="s">
        <v>3660</v>
      </c>
      <c r="C2813" s="1568"/>
      <c r="D2813" s="1568"/>
      <c r="E2813" s="1568"/>
      <c r="F2813" s="1568"/>
      <c r="G2813" s="1568"/>
      <c r="H2813" s="1568"/>
    </row>
    <row r="2814" spans="1:8" ht="31.5">
      <c r="B2814" s="68" t="s">
        <v>3156</v>
      </c>
      <c r="C2814" s="68" t="s">
        <v>3157</v>
      </c>
      <c r="D2814" s="68" t="s">
        <v>3158</v>
      </c>
      <c r="E2814" s="68" t="s">
        <v>3159</v>
      </c>
      <c r="F2814" s="68" t="s">
        <v>3160</v>
      </c>
      <c r="G2814" s="68" t="s">
        <v>3161</v>
      </c>
      <c r="H2814" s="68" t="s">
        <v>1586</v>
      </c>
    </row>
    <row r="2815" spans="1:8" ht="17.25">
      <c r="B2815" s="1562" t="s">
        <v>1587</v>
      </c>
      <c r="C2815" s="58" t="s">
        <v>558</v>
      </c>
      <c r="D2815" s="46">
        <v>2.5000000000000001E-2</v>
      </c>
      <c r="E2815" s="55" t="s">
        <v>1589</v>
      </c>
      <c r="F2815" s="107">
        <f>'update Rate'!O6</f>
        <v>1330</v>
      </c>
      <c r="G2815" s="107">
        <f>FLOOR(D2815*F2815,0.01)</f>
        <v>33.25</v>
      </c>
      <c r="H2815" s="108"/>
    </row>
    <row r="2816" spans="1:8" ht="17.25">
      <c r="B2816" s="1563"/>
      <c r="C2816" s="78" t="s">
        <v>1530</v>
      </c>
      <c r="D2816" s="49">
        <v>0.01</v>
      </c>
      <c r="E2816" s="56" t="s">
        <v>1589</v>
      </c>
      <c r="F2816" s="63">
        <f>'update Rate'!O5</f>
        <v>1000</v>
      </c>
      <c r="G2816" s="63">
        <f>FLOOR(D2816*F2816,0.01)</f>
        <v>10</v>
      </c>
      <c r="H2816" s="123">
        <f>SUM(G2815+G2816)</f>
        <v>43.25</v>
      </c>
    </row>
    <row r="2817" spans="1:8" ht="17.25">
      <c r="B2817" s="1564" t="s">
        <v>2185</v>
      </c>
      <c r="C2817" s="55" t="s">
        <v>1533</v>
      </c>
      <c r="D2817" s="46">
        <v>7.0000000000000001E-3</v>
      </c>
      <c r="E2817" s="55" t="s">
        <v>750</v>
      </c>
      <c r="F2817" s="110">
        <f>'update Rate'!O16</f>
        <v>13030.999999999998</v>
      </c>
      <c r="G2817" s="110">
        <f>FLOOR(D2817*F2817,0.01)</f>
        <v>91.210000000000008</v>
      </c>
      <c r="H2817" s="108"/>
    </row>
    <row r="2818" spans="1:8" ht="20.25" customHeight="1">
      <c r="B2818" s="1586"/>
      <c r="C2818" s="53" t="s">
        <v>2221</v>
      </c>
      <c r="D2818" s="52">
        <v>4.0000000000000001E-3</v>
      </c>
      <c r="E2818" s="53" t="s">
        <v>2378</v>
      </c>
      <c r="F2818" s="109">
        <f>'update Rate'!O9</f>
        <v>3389.76</v>
      </c>
      <c r="G2818" s="109">
        <f>FLOOR(D2818*F2818,0.01)</f>
        <v>13.55</v>
      </c>
      <c r="H2818" s="121"/>
    </row>
    <row r="2819" spans="1:8" ht="17.25">
      <c r="B2819" s="1563"/>
      <c r="C2819" s="56" t="s">
        <v>3661</v>
      </c>
      <c r="D2819" s="277">
        <v>1E-4</v>
      </c>
      <c r="E2819" s="56" t="s">
        <v>2959</v>
      </c>
      <c r="F2819" s="63">
        <v>275</v>
      </c>
      <c r="G2819" s="63">
        <f>FLOOR(D2819*F2819,0.01)</f>
        <v>0.02</v>
      </c>
      <c r="H2819" s="123">
        <f>SUM(G2817:G2819)</f>
        <v>104.78</v>
      </c>
    </row>
    <row r="2820" spans="1:8" ht="15.75">
      <c r="F2820" s="40" t="s">
        <v>1590</v>
      </c>
      <c r="G2820" s="40"/>
      <c r="H2820" s="63">
        <f>SUM(H2816:H2819)</f>
        <v>148.03</v>
      </c>
    </row>
    <row r="2821" spans="1:8" ht="15.75">
      <c r="B2821" s="1" t="s">
        <v>1426</v>
      </c>
      <c r="F2821" s="40" t="s">
        <v>1570</v>
      </c>
      <c r="G2821" s="40"/>
      <c r="H2821" s="99">
        <f>FLOOR(H2820*0.15,0.01)</f>
        <v>22.2</v>
      </c>
    </row>
    <row r="2822" spans="1:8" ht="15.75">
      <c r="A2822" s="27" t="s">
        <v>3197</v>
      </c>
      <c r="B2822" s="99">
        <f>+H2822</f>
        <v>170.23</v>
      </c>
      <c r="C2822" s="1" t="s">
        <v>3198</v>
      </c>
      <c r="D2822" s="141"/>
      <c r="F2822" s="40" t="s">
        <v>1593</v>
      </c>
      <c r="G2822" s="40"/>
      <c r="H2822" s="99">
        <f>SUM(H2820:H2821)</f>
        <v>170.23</v>
      </c>
    </row>
    <row r="2823" spans="1:8" ht="13.5" customHeight="1">
      <c r="A2823" s="27"/>
      <c r="B2823" s="141"/>
      <c r="D2823" s="141"/>
      <c r="F2823" s="40"/>
      <c r="G2823" s="40"/>
      <c r="H2823" s="141"/>
    </row>
    <row r="2824" spans="1:8" ht="19.5">
      <c r="A2824" s="203"/>
      <c r="B2824" s="1567" t="s">
        <v>1819</v>
      </c>
      <c r="C2824" s="1567"/>
      <c r="D2824" s="1567"/>
      <c r="E2824" s="1567"/>
      <c r="F2824" s="1567"/>
      <c r="G2824" s="1567"/>
      <c r="H2824" s="1567"/>
    </row>
    <row r="2825" spans="1:8" ht="19.5">
      <c r="A2825" s="138">
        <f>A2812+1</f>
        <v>199</v>
      </c>
      <c r="B2825" s="1567" t="s">
        <v>1820</v>
      </c>
      <c r="C2825" s="1567"/>
      <c r="D2825" s="1567"/>
      <c r="E2825" s="1567"/>
      <c r="F2825" s="1567"/>
      <c r="G2825" s="1567"/>
      <c r="H2825" s="1567"/>
    </row>
    <row r="2826" spans="1:8" ht="20.100000000000001" customHeight="1">
      <c r="A2826" s="728" t="s">
        <v>4081</v>
      </c>
      <c r="B2826" s="1568" t="s">
        <v>2464</v>
      </c>
      <c r="C2826" s="1568"/>
      <c r="D2826" s="1568"/>
      <c r="E2826" s="1568"/>
      <c r="F2826" s="1568"/>
      <c r="G2826" s="1568"/>
      <c r="H2826" s="1568"/>
    </row>
    <row r="2827" spans="1:8" ht="31.5">
      <c r="B2827" s="68" t="s">
        <v>3156</v>
      </c>
      <c r="C2827" s="68" t="s">
        <v>3157</v>
      </c>
      <c r="D2827" s="68" t="s">
        <v>3158</v>
      </c>
      <c r="E2827" s="68" t="s">
        <v>3159</v>
      </c>
      <c r="F2827" s="68" t="s">
        <v>3160</v>
      </c>
      <c r="G2827" s="68" t="s">
        <v>3161</v>
      </c>
      <c r="H2827" s="68" t="s">
        <v>1586</v>
      </c>
    </row>
    <row r="2828" spans="1:8" ht="20.100000000000001" customHeight="1">
      <c r="B2828" s="53" t="s">
        <v>2185</v>
      </c>
      <c r="C2828" s="60" t="s">
        <v>1821</v>
      </c>
      <c r="D2828" s="42">
        <v>1</v>
      </c>
      <c r="E2828" s="53" t="s">
        <v>1822</v>
      </c>
      <c r="F2828" s="226">
        <f>'update Rate'!O222</f>
        <v>664</v>
      </c>
      <c r="G2828" s="226">
        <f>FLOOR(D2828*F2828,0.01)</f>
        <v>664</v>
      </c>
      <c r="H2828" s="226"/>
    </row>
    <row r="2829" spans="1:8" ht="20.100000000000001" customHeight="1">
      <c r="B2829" s="135" t="s">
        <v>387</v>
      </c>
      <c r="C2829" s="56"/>
      <c r="D2829" s="43"/>
      <c r="E2829" s="56"/>
      <c r="F2829" s="227"/>
      <c r="G2829" s="228"/>
      <c r="H2829" s="227">
        <f>SUM(G2828:G2829)</f>
        <v>664</v>
      </c>
    </row>
    <row r="2830" spans="1:8" ht="20.100000000000001" customHeight="1">
      <c r="F2830" s="40" t="s">
        <v>1590</v>
      </c>
      <c r="G2830" s="40"/>
      <c r="H2830" s="229">
        <f>SUM(H2828:H2829)</f>
        <v>664</v>
      </c>
    </row>
    <row r="2831" spans="1:8" ht="15.75">
      <c r="B2831" s="1" t="s">
        <v>1592</v>
      </c>
      <c r="F2831" s="40" t="s">
        <v>1571</v>
      </c>
      <c r="G2831" s="40"/>
      <c r="H2831" s="229">
        <f>FLOOR(H2830*0.15,0.01)</f>
        <v>99.600000000000009</v>
      </c>
    </row>
    <row r="2832" spans="1:8" ht="15.75">
      <c r="A2832" s="215" t="s">
        <v>3197</v>
      </c>
      <c r="B2832" s="99">
        <f>H2832</f>
        <v>763.6</v>
      </c>
      <c r="C2832" s="1" t="s">
        <v>3198</v>
      </c>
      <c r="F2832" s="40" t="s">
        <v>1593</v>
      </c>
      <c r="G2832" s="40"/>
      <c r="H2832" s="229">
        <f>SUM(H2830:H2831)</f>
        <v>763.6</v>
      </c>
    </row>
    <row r="2833" spans="1:8" ht="15.75">
      <c r="B2833" s="117"/>
      <c r="F2833" s="40"/>
      <c r="G2833" s="40"/>
    </row>
    <row r="2834" spans="1:8" s="1193" customFormat="1" ht="19.5">
      <c r="A2834" s="641">
        <f>A2825+1</f>
        <v>200</v>
      </c>
      <c r="B2834" s="1726" t="s">
        <v>3662</v>
      </c>
      <c r="C2834" s="1727"/>
      <c r="D2834" s="1727"/>
      <c r="E2834" s="1727"/>
      <c r="F2834" s="1727"/>
      <c r="G2834" s="1727"/>
      <c r="H2834" s="1727"/>
    </row>
    <row r="2835" spans="1:8">
      <c r="A2835" s="728" t="s">
        <v>4082</v>
      </c>
      <c r="B2835" s="1601" t="s">
        <v>1479</v>
      </c>
      <c r="C2835" s="1568"/>
      <c r="D2835" s="1568"/>
      <c r="E2835" s="1568"/>
      <c r="F2835" s="1568"/>
      <c r="G2835" s="1568"/>
      <c r="H2835" s="1568"/>
    </row>
    <row r="2836" spans="1:8" ht="31.5">
      <c r="B2836" s="68" t="s">
        <v>3156</v>
      </c>
      <c r="C2836" s="68" t="s">
        <v>3157</v>
      </c>
      <c r="D2836" s="68" t="s">
        <v>3158</v>
      </c>
      <c r="E2836" s="68" t="s">
        <v>3159</v>
      </c>
      <c r="F2836" s="68" t="s">
        <v>3160</v>
      </c>
      <c r="G2836" s="68" t="s">
        <v>3161</v>
      </c>
      <c r="H2836" s="68" t="s">
        <v>1586</v>
      </c>
    </row>
    <row r="2837" spans="1:8" ht="17.25">
      <c r="B2837" s="1562" t="s">
        <v>1587</v>
      </c>
      <c r="C2837" s="58" t="s">
        <v>558</v>
      </c>
      <c r="D2837" s="41">
        <v>1</v>
      </c>
      <c r="E2837" s="55" t="s">
        <v>1589</v>
      </c>
      <c r="F2837" s="107">
        <f>'update Rate'!O6</f>
        <v>1330</v>
      </c>
      <c r="G2837" s="107">
        <f>FLOOR(D2837*F2837,0.01)</f>
        <v>1330</v>
      </c>
      <c r="H2837" s="108"/>
    </row>
    <row r="2838" spans="1:8" ht="17.25">
      <c r="B2838" s="1563"/>
      <c r="C2838" s="78" t="s">
        <v>1530</v>
      </c>
      <c r="D2838" s="43">
        <v>1</v>
      </c>
      <c r="E2838" s="56" t="s">
        <v>1589</v>
      </c>
      <c r="F2838" s="63">
        <f>'update Rate'!O5</f>
        <v>1000</v>
      </c>
      <c r="G2838" s="63">
        <f>FLOOR(D2838*F2838,0.01)</f>
        <v>1000</v>
      </c>
      <c r="H2838" s="123">
        <f>SUM(G2837+G2838)</f>
        <v>2330</v>
      </c>
    </row>
    <row r="2839" spans="1:8" ht="17.25">
      <c r="B2839" s="66" t="s">
        <v>2185</v>
      </c>
      <c r="C2839" s="147" t="s">
        <v>3663</v>
      </c>
      <c r="D2839" s="656">
        <v>10.64</v>
      </c>
      <c r="E2839" s="589" t="s">
        <v>2920</v>
      </c>
      <c r="F2839" s="99">
        <f>'update Rate'!O398</f>
        <v>63</v>
      </c>
      <c r="G2839" s="99">
        <f>FLOOR(D2839*F2839,0.01)</f>
        <v>670.32</v>
      </c>
      <c r="H2839" s="126">
        <f>SUM(G2839)</f>
        <v>670.32</v>
      </c>
    </row>
    <row r="2840" spans="1:8" ht="20.100000000000001" customHeight="1">
      <c r="F2840" s="40" t="s">
        <v>1590</v>
      </c>
      <c r="G2840" s="102"/>
      <c r="H2840" s="63">
        <f>SUM(H2837:H2839)</f>
        <v>3000.32</v>
      </c>
    </row>
    <row r="2841" spans="1:8" ht="20.100000000000001" customHeight="1">
      <c r="B2841" s="1" t="s">
        <v>1592</v>
      </c>
      <c r="F2841" s="40" t="s">
        <v>1570</v>
      </c>
      <c r="G2841" s="102"/>
      <c r="H2841" s="99">
        <f>FLOOR(H2840*0.15,0.01)</f>
        <v>450.04</v>
      </c>
    </row>
    <row r="2842" spans="1:8" ht="20.100000000000001" customHeight="1">
      <c r="A2842"/>
      <c r="B2842" s="140">
        <f>+H2842</f>
        <v>3450.36</v>
      </c>
      <c r="C2842" s="27" t="s">
        <v>4340</v>
      </c>
      <c r="D2842" s="99">
        <f>INT(B2842/B2843*100)/100</f>
        <v>345.03</v>
      </c>
      <c r="E2842" s="1" t="s">
        <v>3198</v>
      </c>
      <c r="F2842" s="40" t="s">
        <v>1593</v>
      </c>
      <c r="G2842" s="102"/>
      <c r="H2842" s="99">
        <f>SUM(H2840:H2841)</f>
        <v>3450.36</v>
      </c>
    </row>
    <row r="2843" spans="1:8" ht="20.100000000000001" customHeight="1">
      <c r="B2843" s="117">
        <v>10</v>
      </c>
    </row>
    <row r="2844" spans="1:8" ht="20.100000000000001" customHeight="1">
      <c r="B2844" s="117"/>
    </row>
    <row r="2845" spans="1:8" ht="20.100000000000001" customHeight="1">
      <c r="A2845" s="262">
        <f>A2834+1</f>
        <v>201</v>
      </c>
      <c r="B2845" s="1588" t="s">
        <v>1159</v>
      </c>
      <c r="C2845" s="1567"/>
      <c r="D2845" s="1567"/>
      <c r="E2845" s="1567"/>
      <c r="F2845" s="1567"/>
      <c r="G2845" s="1567"/>
      <c r="H2845" s="1567"/>
    </row>
    <row r="2846" spans="1:8" ht="20.100000000000001" customHeight="1">
      <c r="A2846" s="728" t="s">
        <v>4083</v>
      </c>
      <c r="B2846" s="1601" t="s">
        <v>1477</v>
      </c>
      <c r="C2846" s="1568"/>
      <c r="D2846" s="1568"/>
      <c r="E2846" s="1568"/>
      <c r="F2846" s="1568"/>
      <c r="G2846" s="1568"/>
      <c r="H2846" s="1568"/>
    </row>
    <row r="2847" spans="1:8" ht="31.5">
      <c r="B2847" s="68" t="s">
        <v>3156</v>
      </c>
      <c r="C2847" s="68" t="s">
        <v>3157</v>
      </c>
      <c r="D2847" s="68" t="s">
        <v>3158</v>
      </c>
      <c r="E2847" s="68" t="s">
        <v>3159</v>
      </c>
      <c r="F2847" s="68" t="s">
        <v>3160</v>
      </c>
      <c r="G2847" s="68" t="s">
        <v>3161</v>
      </c>
      <c r="H2847" s="68" t="s">
        <v>1586</v>
      </c>
    </row>
    <row r="2848" spans="1:8" ht="17.25">
      <c r="B2848" s="1562" t="s">
        <v>1587</v>
      </c>
      <c r="C2848" s="58" t="s">
        <v>558</v>
      </c>
      <c r="D2848" s="46">
        <v>1.875</v>
      </c>
      <c r="E2848" s="55" t="s">
        <v>1589</v>
      </c>
      <c r="F2848" s="107">
        <f>'update Rate'!O6</f>
        <v>1330</v>
      </c>
      <c r="G2848" s="107">
        <f>FLOOR(D2848*F2848,0.01)</f>
        <v>2493.75</v>
      </c>
      <c r="H2848" s="108"/>
    </row>
    <row r="2849" spans="1:8" ht="17.25">
      <c r="B2849" s="1563"/>
      <c r="C2849" s="78" t="s">
        <v>1530</v>
      </c>
      <c r="D2849" s="49">
        <v>1.375</v>
      </c>
      <c r="E2849" s="56" t="s">
        <v>1589</v>
      </c>
      <c r="F2849" s="63">
        <f>'update Rate'!O5</f>
        <v>1000</v>
      </c>
      <c r="G2849" s="63">
        <f>FLOOR(D2849*F2849,0.01)</f>
        <v>1375</v>
      </c>
      <c r="H2849" s="123">
        <f>SUM(G2848+G2849)</f>
        <v>3868.75</v>
      </c>
    </row>
    <row r="2850" spans="1:8" ht="20.100000000000001" customHeight="1">
      <c r="B2850" s="1564" t="s">
        <v>2185</v>
      </c>
      <c r="C2850" s="55" t="s">
        <v>1160</v>
      </c>
      <c r="D2850" s="41">
        <v>22</v>
      </c>
      <c r="E2850" s="55" t="s">
        <v>2920</v>
      </c>
      <c r="F2850" s="109">
        <f>'update Rate'!$O$146</f>
        <v>35</v>
      </c>
      <c r="G2850" s="110">
        <f>FLOOR(D2850*F2850,0.01)</f>
        <v>770</v>
      </c>
      <c r="H2850" s="108"/>
    </row>
    <row r="2851" spans="1:8" ht="20.100000000000001" customHeight="1">
      <c r="B2851" s="1563"/>
      <c r="C2851" s="56" t="s">
        <v>2138</v>
      </c>
      <c r="D2851" s="43">
        <v>0.88</v>
      </c>
      <c r="E2851" s="56" t="s">
        <v>2920</v>
      </c>
      <c r="F2851" s="63">
        <f>'update Rate'!O152</f>
        <v>271</v>
      </c>
      <c r="G2851" s="63">
        <f>FLOOR(D2851*F2851,0.01)</f>
        <v>238.48000000000002</v>
      </c>
      <c r="H2851" s="123">
        <f>SUM(G2850:G2851)</f>
        <v>1008.48</v>
      </c>
    </row>
    <row r="2852" spans="1:8" ht="16.5">
      <c r="F2852" s="40" t="s">
        <v>1590</v>
      </c>
      <c r="G2852" s="133"/>
      <c r="H2852" s="63">
        <f>SUM(H2851,H2849)</f>
        <v>4877.2299999999996</v>
      </c>
    </row>
    <row r="2853" spans="1:8" ht="20.100000000000001" customHeight="1">
      <c r="B2853" s="1" t="s">
        <v>1592</v>
      </c>
      <c r="F2853" s="40" t="s">
        <v>1571</v>
      </c>
      <c r="G2853" s="133"/>
      <c r="H2853" s="99">
        <f>FLOOR(H2852*0.15,0.01)</f>
        <v>731.58</v>
      </c>
    </row>
    <row r="2854" spans="1:8" ht="16.5">
      <c r="A2854"/>
      <c r="B2854" s="140">
        <f>+H2854</f>
        <v>5608.8099999999995</v>
      </c>
      <c r="C2854" s="27" t="s">
        <v>4340</v>
      </c>
      <c r="D2854" s="99">
        <f>INT(B2854/B2855*100)/100</f>
        <v>56.08</v>
      </c>
      <c r="E2854" s="1" t="s">
        <v>3198</v>
      </c>
      <c r="F2854" s="40" t="s">
        <v>1593</v>
      </c>
      <c r="G2854" s="133"/>
      <c r="H2854" s="99">
        <f>SUM(H2852:H2853)</f>
        <v>5608.8099999999995</v>
      </c>
    </row>
    <row r="2855" spans="1:8" ht="20.100000000000001" customHeight="1">
      <c r="B2855" s="117">
        <v>100</v>
      </c>
    </row>
    <row r="2856" spans="1:8">
      <c r="B2856" s="117"/>
    </row>
    <row r="2857" spans="1:8" ht="19.5">
      <c r="A2857" s="262">
        <f>+A2845+1</f>
        <v>202</v>
      </c>
      <c r="B2857" s="1588" t="s">
        <v>2139</v>
      </c>
      <c r="C2857" s="1567"/>
      <c r="D2857" s="1567"/>
      <c r="E2857" s="1567"/>
      <c r="F2857" s="1567"/>
      <c r="G2857" s="1567"/>
      <c r="H2857" s="1567"/>
    </row>
    <row r="2858" spans="1:8" ht="20.100000000000001" customHeight="1">
      <c r="A2858" s="728" t="s">
        <v>4083</v>
      </c>
      <c r="B2858" s="1560" t="s">
        <v>1477</v>
      </c>
      <c r="C2858" s="1561"/>
      <c r="D2858" s="1561"/>
      <c r="E2858" s="1561"/>
      <c r="F2858" s="1561"/>
      <c r="G2858" s="1561"/>
      <c r="H2858" s="1561"/>
    </row>
    <row r="2859" spans="1:8" ht="31.5">
      <c r="B2859" s="68" t="s">
        <v>3156</v>
      </c>
      <c r="C2859" s="68" t="s">
        <v>3157</v>
      </c>
      <c r="D2859" s="68" t="s">
        <v>3158</v>
      </c>
      <c r="E2859" s="68" t="s">
        <v>3159</v>
      </c>
      <c r="F2859" s="68" t="s">
        <v>3160</v>
      </c>
      <c r="G2859" s="68" t="s">
        <v>3161</v>
      </c>
      <c r="H2859" s="68" t="s">
        <v>1586</v>
      </c>
    </row>
    <row r="2860" spans="1:8" ht="20.100000000000001" customHeight="1">
      <c r="B2860" s="1562" t="s">
        <v>1587</v>
      </c>
      <c r="C2860" s="58" t="s">
        <v>558</v>
      </c>
      <c r="D2860" s="41">
        <v>1.5</v>
      </c>
      <c r="E2860" s="55" t="s">
        <v>1589</v>
      </c>
      <c r="F2860" s="107">
        <f>'update Rate'!O6</f>
        <v>1330</v>
      </c>
      <c r="G2860" s="107">
        <f>FLOOR(D2860*F2860,0.01)</f>
        <v>1995</v>
      </c>
      <c r="H2860" s="108"/>
    </row>
    <row r="2861" spans="1:8" ht="20.100000000000001" customHeight="1">
      <c r="B2861" s="1563"/>
      <c r="C2861" s="78" t="s">
        <v>1530</v>
      </c>
      <c r="D2861" s="43">
        <v>1.1000000000000001</v>
      </c>
      <c r="E2861" s="56" t="s">
        <v>1589</v>
      </c>
      <c r="F2861" s="63">
        <f>'update Rate'!O5</f>
        <v>1000</v>
      </c>
      <c r="G2861" s="63">
        <f>FLOOR(D2861*F2861,0.01)</f>
        <v>1100</v>
      </c>
      <c r="H2861" s="123">
        <f>SUM(G2860+G2861)</f>
        <v>3095</v>
      </c>
    </row>
    <row r="2862" spans="1:8" ht="17.25">
      <c r="B2862" s="1564" t="s">
        <v>2185</v>
      </c>
      <c r="C2862" s="55" t="s">
        <v>1160</v>
      </c>
      <c r="D2862" s="41">
        <v>22</v>
      </c>
      <c r="E2862" s="55" t="s">
        <v>2920</v>
      </c>
      <c r="F2862" s="109">
        <f>'update Rate'!$O$146</f>
        <v>35</v>
      </c>
      <c r="G2862" s="110">
        <f>FLOOR(D2862*F2862,0.01)</f>
        <v>770</v>
      </c>
      <c r="H2862" s="108"/>
    </row>
    <row r="2863" spans="1:8" ht="20.100000000000001" customHeight="1">
      <c r="B2863" s="1563"/>
      <c r="C2863" s="56" t="s">
        <v>2138</v>
      </c>
      <c r="D2863" s="43">
        <v>0.88</v>
      </c>
      <c r="E2863" s="56" t="s">
        <v>2920</v>
      </c>
      <c r="F2863" s="63">
        <f>'update Rate'!O152</f>
        <v>271</v>
      </c>
      <c r="G2863" s="63">
        <f>FLOOR(D2863*F2863,0.01)</f>
        <v>238.48000000000002</v>
      </c>
      <c r="H2863" s="123">
        <f>SUM(G2862:G2863)</f>
        <v>1008.48</v>
      </c>
    </row>
    <row r="2864" spans="1:8" ht="16.5">
      <c r="F2864" s="40" t="s">
        <v>1590</v>
      </c>
      <c r="G2864" s="133"/>
      <c r="H2864" s="63">
        <f>SUM(H2863,H2861)</f>
        <v>4103.4799999999996</v>
      </c>
    </row>
    <row r="2865" spans="1:8" ht="16.5">
      <c r="B2865" s="1" t="s">
        <v>1592</v>
      </c>
      <c r="F2865" s="40" t="s">
        <v>1571</v>
      </c>
      <c r="G2865" s="133"/>
      <c r="H2865" s="99">
        <f>FLOOR(H2864*0.15,0.01)</f>
        <v>615.52</v>
      </c>
    </row>
    <row r="2866" spans="1:8" ht="16.5">
      <c r="A2866"/>
      <c r="B2866" s="140">
        <f>+H2866</f>
        <v>4719</v>
      </c>
      <c r="C2866" s="27" t="s">
        <v>4340</v>
      </c>
      <c r="D2866" s="99">
        <f>INT(B2866/B2867*100)/100</f>
        <v>47.19</v>
      </c>
      <c r="E2866" s="1" t="s">
        <v>3198</v>
      </c>
      <c r="F2866" s="40" t="s">
        <v>1593</v>
      </c>
      <c r="G2866" s="133"/>
      <c r="H2866" s="99">
        <f>SUM(H2864:H2865)</f>
        <v>4719</v>
      </c>
    </row>
    <row r="2867" spans="1:8" ht="20.100000000000001" customHeight="1">
      <c r="B2867" s="117">
        <v>100</v>
      </c>
    </row>
    <row r="2868" spans="1:8" ht="20.100000000000001" customHeight="1">
      <c r="A2868" s="262">
        <f>+A2857+1</f>
        <v>203</v>
      </c>
      <c r="B2868" s="1588" t="s">
        <v>2140</v>
      </c>
      <c r="C2868" s="1567"/>
      <c r="D2868" s="1567"/>
      <c r="E2868" s="1567"/>
      <c r="F2868" s="1567"/>
      <c r="G2868" s="1567"/>
      <c r="H2868" s="1567"/>
    </row>
    <row r="2869" spans="1:8">
      <c r="A2869" s="728" t="s">
        <v>4083</v>
      </c>
      <c r="B2869" s="1601" t="s">
        <v>1477</v>
      </c>
      <c r="C2869" s="1568"/>
      <c r="D2869" s="1568"/>
      <c r="E2869" s="1568"/>
      <c r="F2869" s="1568"/>
      <c r="G2869" s="1568"/>
      <c r="H2869" s="1568"/>
    </row>
    <row r="2870" spans="1:8" ht="31.5">
      <c r="B2870" s="68" t="s">
        <v>3156</v>
      </c>
      <c r="C2870" s="68" t="s">
        <v>3157</v>
      </c>
      <c r="D2870" s="68" t="s">
        <v>3158</v>
      </c>
      <c r="E2870" s="68" t="s">
        <v>3159</v>
      </c>
      <c r="F2870" s="68" t="s">
        <v>3160</v>
      </c>
      <c r="G2870" s="68" t="s">
        <v>3161</v>
      </c>
      <c r="H2870" s="68" t="s">
        <v>1586</v>
      </c>
    </row>
    <row r="2871" spans="1:8" ht="17.25">
      <c r="B2871" s="1562" t="s">
        <v>1587</v>
      </c>
      <c r="C2871" s="58" t="s">
        <v>558</v>
      </c>
      <c r="D2871" s="41">
        <v>3.75</v>
      </c>
      <c r="E2871" s="55" t="s">
        <v>1589</v>
      </c>
      <c r="F2871" s="107">
        <f>'update Rate'!O6</f>
        <v>1330</v>
      </c>
      <c r="G2871" s="107">
        <f>FLOOR(D2871*F2871,0.01)</f>
        <v>4987.5</v>
      </c>
      <c r="H2871" s="108"/>
    </row>
    <row r="2872" spans="1:8" ht="17.25">
      <c r="B2872" s="1563"/>
      <c r="C2872" s="78" t="s">
        <v>1530</v>
      </c>
      <c r="D2872" s="43">
        <v>3.37</v>
      </c>
      <c r="E2872" s="56" t="s">
        <v>1589</v>
      </c>
      <c r="F2872" s="63">
        <f>'update Rate'!O5</f>
        <v>1000</v>
      </c>
      <c r="G2872" s="63">
        <f>FLOOR(D2872*F2872,0.01)</f>
        <v>3370</v>
      </c>
      <c r="H2872" s="123">
        <f>SUM(G2871+G2872)</f>
        <v>8357.5</v>
      </c>
    </row>
    <row r="2873" spans="1:8" ht="17.25">
      <c r="B2873" s="1564" t="s">
        <v>2185</v>
      </c>
      <c r="C2873" s="55" t="s">
        <v>1160</v>
      </c>
      <c r="D2873" s="41">
        <v>32</v>
      </c>
      <c r="E2873" s="55" t="s">
        <v>2920</v>
      </c>
      <c r="F2873" s="109">
        <f>'update Rate'!$O$146</f>
        <v>35</v>
      </c>
      <c r="G2873" s="110">
        <f>FLOOR(D2873*F2873,0.01)</f>
        <v>1120</v>
      </c>
      <c r="H2873" s="108"/>
    </row>
    <row r="2874" spans="1:8" ht="20.100000000000001" customHeight="1">
      <c r="B2874" s="1563"/>
      <c r="C2874" s="56" t="s">
        <v>2138</v>
      </c>
      <c r="D2874" s="43">
        <v>1.28</v>
      </c>
      <c r="E2874" s="56" t="s">
        <v>2920</v>
      </c>
      <c r="F2874" s="63">
        <f>'update Rate'!O152</f>
        <v>271</v>
      </c>
      <c r="G2874" s="63">
        <f>FLOOR(D2874*F2874,0.01)</f>
        <v>346.88</v>
      </c>
      <c r="H2874" s="123">
        <f>SUM(G2873:G2874)</f>
        <v>1466.88</v>
      </c>
    </row>
    <row r="2875" spans="1:8" ht="20.100000000000001" customHeight="1">
      <c r="F2875" s="40" t="s">
        <v>1590</v>
      </c>
      <c r="G2875" s="133"/>
      <c r="H2875" s="63">
        <f>SUM(H2874,H2872)</f>
        <v>9824.380000000001</v>
      </c>
    </row>
    <row r="2876" spans="1:8" ht="16.5">
      <c r="B2876" s="1" t="s">
        <v>1592</v>
      </c>
      <c r="F2876" s="40" t="s">
        <v>1571</v>
      </c>
      <c r="G2876" s="133"/>
      <c r="H2876" s="99">
        <f>FLOOR(H2875*0.15,0.01)</f>
        <v>1473.65</v>
      </c>
    </row>
    <row r="2877" spans="1:8" ht="16.5">
      <c r="A2877"/>
      <c r="B2877" s="140">
        <f>+H2877</f>
        <v>11298.03</v>
      </c>
      <c r="C2877" s="27" t="s">
        <v>4340</v>
      </c>
      <c r="D2877" s="99">
        <f>INT(B2877/B2878*100)/100</f>
        <v>112.98</v>
      </c>
      <c r="E2877" s="1" t="s">
        <v>3198</v>
      </c>
      <c r="F2877" s="40" t="s">
        <v>1593</v>
      </c>
      <c r="G2877" s="133"/>
      <c r="H2877" s="99">
        <f>SUM(H2875:H2876)</f>
        <v>11298.03</v>
      </c>
    </row>
    <row r="2878" spans="1:8" ht="16.5" customHeight="1">
      <c r="B2878" s="117">
        <v>100</v>
      </c>
    </row>
    <row r="2879" spans="1:8" ht="15.75" customHeight="1">
      <c r="A2879" s="262">
        <f>+A2868+1</f>
        <v>204</v>
      </c>
      <c r="B2879" s="1588" t="s">
        <v>3664</v>
      </c>
      <c r="C2879" s="1567"/>
      <c r="D2879" s="1567"/>
      <c r="E2879" s="1567"/>
      <c r="F2879" s="1567"/>
      <c r="G2879" s="1567"/>
      <c r="H2879" s="1567"/>
    </row>
    <row r="2880" spans="1:8">
      <c r="A2880" s="728" t="s">
        <v>4083</v>
      </c>
      <c r="B2880" s="1601" t="s">
        <v>1477</v>
      </c>
      <c r="C2880" s="1568"/>
      <c r="D2880" s="1568"/>
      <c r="E2880" s="1568"/>
      <c r="F2880" s="1568"/>
      <c r="G2880" s="1568"/>
      <c r="H2880" s="1568"/>
    </row>
    <row r="2881" spans="1:8" ht="31.5">
      <c r="B2881" s="68" t="s">
        <v>3156</v>
      </c>
      <c r="C2881" s="68" t="s">
        <v>3157</v>
      </c>
      <c r="D2881" s="68" t="s">
        <v>3158</v>
      </c>
      <c r="E2881" s="68" t="s">
        <v>3159</v>
      </c>
      <c r="F2881" s="68" t="s">
        <v>3160</v>
      </c>
      <c r="G2881" s="68" t="s">
        <v>3161</v>
      </c>
      <c r="H2881" s="68" t="s">
        <v>1586</v>
      </c>
    </row>
    <row r="2882" spans="1:8" ht="17.25">
      <c r="B2882" s="1562" t="s">
        <v>1587</v>
      </c>
      <c r="C2882" s="58" t="s">
        <v>558</v>
      </c>
      <c r="D2882" s="41">
        <v>3</v>
      </c>
      <c r="E2882" s="55" t="s">
        <v>1589</v>
      </c>
      <c r="F2882" s="107">
        <f>'update Rate'!O6</f>
        <v>1330</v>
      </c>
      <c r="G2882" s="107">
        <f>FLOOR(D2882*F2882,0.01)</f>
        <v>3990</v>
      </c>
      <c r="H2882" s="108"/>
    </row>
    <row r="2883" spans="1:8" ht="17.25">
      <c r="B2883" s="1563"/>
      <c r="C2883" s="78" t="s">
        <v>1530</v>
      </c>
      <c r="D2883" s="43">
        <v>2.7</v>
      </c>
      <c r="E2883" s="56" t="s">
        <v>1589</v>
      </c>
      <c r="F2883" s="63">
        <f>'update Rate'!O5</f>
        <v>1000</v>
      </c>
      <c r="G2883" s="63">
        <f>FLOOR(D2883*F2883,0.01)</f>
        <v>2700</v>
      </c>
      <c r="H2883" s="123">
        <f>SUM(G2882+G2883)</f>
        <v>6690</v>
      </c>
    </row>
    <row r="2884" spans="1:8" ht="20.100000000000001" customHeight="1">
      <c r="B2884" s="1564" t="s">
        <v>2185</v>
      </c>
      <c r="C2884" s="55" t="s">
        <v>1160</v>
      </c>
      <c r="D2884" s="41">
        <v>32</v>
      </c>
      <c r="E2884" s="55" t="s">
        <v>2920</v>
      </c>
      <c r="F2884" s="109">
        <f>'update Rate'!$O$146</f>
        <v>35</v>
      </c>
      <c r="G2884" s="110">
        <f>FLOOR(D2884*F2884,0.01)</f>
        <v>1120</v>
      </c>
      <c r="H2884" s="108"/>
    </row>
    <row r="2885" spans="1:8" ht="15.75" customHeight="1">
      <c r="B2885" s="1563"/>
      <c r="C2885" s="56" t="s">
        <v>2138</v>
      </c>
      <c r="D2885" s="43">
        <v>1.28</v>
      </c>
      <c r="E2885" s="56" t="s">
        <v>2920</v>
      </c>
      <c r="F2885" s="63">
        <f>'update Rate'!O152</f>
        <v>271</v>
      </c>
      <c r="G2885" s="63">
        <f>FLOOR(D2885*F2885,0.01)</f>
        <v>346.88</v>
      </c>
      <c r="H2885" s="123">
        <f>SUM(G2884:G2885)</f>
        <v>1466.88</v>
      </c>
    </row>
    <row r="2886" spans="1:8" ht="20.100000000000001" customHeight="1">
      <c r="F2886" s="40" t="s">
        <v>1590</v>
      </c>
      <c r="G2886" s="133"/>
      <c r="H2886" s="63">
        <f>SUM(H2885,H2883)</f>
        <v>8156.88</v>
      </c>
    </row>
    <row r="2887" spans="1:8" ht="19.5" customHeight="1">
      <c r="B2887" s="1" t="s">
        <v>1592</v>
      </c>
      <c r="F2887" s="40" t="s">
        <v>1571</v>
      </c>
      <c r="G2887" s="133"/>
      <c r="H2887" s="99">
        <f>FLOOR(H2886*0.15,0.01)</f>
        <v>1223.53</v>
      </c>
    </row>
    <row r="2888" spans="1:8" ht="16.5">
      <c r="A2888"/>
      <c r="B2888" s="140">
        <f>+H2888</f>
        <v>9380.41</v>
      </c>
      <c r="C2888" s="27" t="s">
        <v>4340</v>
      </c>
      <c r="D2888" s="99">
        <f>INT(B2888/B2889*100)/100</f>
        <v>93.8</v>
      </c>
      <c r="E2888" s="1" t="s">
        <v>3198</v>
      </c>
      <c r="F2888" s="40" t="s">
        <v>1593</v>
      </c>
      <c r="G2888" s="133"/>
      <c r="H2888" s="99">
        <f>SUM(H2886:H2887)</f>
        <v>9380.41</v>
      </c>
    </row>
    <row r="2889" spans="1:8" ht="20.25" customHeight="1">
      <c r="B2889" s="117">
        <v>100</v>
      </c>
    </row>
    <row r="2890" spans="1:8" ht="17.25" customHeight="1">
      <c r="A2890" s="262">
        <f>+A2879+1</f>
        <v>205</v>
      </c>
      <c r="B2890" s="1588" t="s">
        <v>1514</v>
      </c>
      <c r="C2890" s="1567"/>
      <c r="D2890" s="1567"/>
      <c r="E2890" s="1567"/>
      <c r="F2890" s="1567"/>
      <c r="G2890" s="1567"/>
      <c r="H2890" s="1567"/>
    </row>
    <row r="2891" spans="1:8">
      <c r="A2891" s="728" t="s">
        <v>4084</v>
      </c>
      <c r="B2891" s="1601" t="s">
        <v>1477</v>
      </c>
      <c r="C2891" s="1568"/>
      <c r="D2891" s="1568"/>
      <c r="E2891" s="1568"/>
      <c r="F2891" s="1568"/>
      <c r="G2891" s="1568"/>
      <c r="H2891" s="1568"/>
    </row>
    <row r="2892" spans="1:8" ht="31.5">
      <c r="B2892" s="68" t="s">
        <v>3156</v>
      </c>
      <c r="C2892" s="68" t="s">
        <v>3157</v>
      </c>
      <c r="D2892" s="68" t="s">
        <v>3158</v>
      </c>
      <c r="E2892" s="68" t="s">
        <v>3159</v>
      </c>
      <c r="F2892" s="68" t="s">
        <v>3160</v>
      </c>
      <c r="G2892" s="68" t="s">
        <v>3161</v>
      </c>
      <c r="H2892" s="68" t="s">
        <v>1586</v>
      </c>
    </row>
    <row r="2893" spans="1:8" ht="17.25" customHeight="1">
      <c r="B2893" s="1562" t="s">
        <v>1587</v>
      </c>
      <c r="C2893" s="58" t="s">
        <v>558</v>
      </c>
      <c r="D2893" s="41">
        <v>0.8</v>
      </c>
      <c r="E2893" s="55" t="s">
        <v>1589</v>
      </c>
      <c r="F2893" s="107">
        <f>'update Rate'!O6</f>
        <v>1330</v>
      </c>
      <c r="G2893" s="107">
        <f>FLOOR(D2893*F2893,0.01)</f>
        <v>1064</v>
      </c>
      <c r="H2893" s="108"/>
    </row>
    <row r="2894" spans="1:8" ht="17.25">
      <c r="B2894" s="1563"/>
      <c r="C2894" s="78" t="s">
        <v>1530</v>
      </c>
      <c r="D2894" s="43">
        <v>0.7</v>
      </c>
      <c r="E2894" s="56" t="s">
        <v>1589</v>
      </c>
      <c r="F2894" s="63">
        <f>'update Rate'!O5</f>
        <v>1000</v>
      </c>
      <c r="G2894" s="63">
        <f>FLOOR(D2894*F2894,0.01)</f>
        <v>700</v>
      </c>
      <c r="H2894" s="123">
        <f>SUM(G2893+G2894)</f>
        <v>1764</v>
      </c>
    </row>
    <row r="2895" spans="1:8" ht="20.100000000000001" customHeight="1">
      <c r="B2895" s="1564" t="s">
        <v>2185</v>
      </c>
      <c r="C2895" s="55" t="s">
        <v>1160</v>
      </c>
      <c r="D2895" s="41">
        <v>10</v>
      </c>
      <c r="E2895" s="55" t="s">
        <v>2920</v>
      </c>
      <c r="F2895" s="109">
        <f>'update Rate'!$O$146</f>
        <v>35</v>
      </c>
      <c r="G2895" s="110">
        <f>FLOOR(D2895*F2895,0.01)</f>
        <v>350</v>
      </c>
      <c r="H2895" s="108"/>
    </row>
    <row r="2896" spans="1:8" ht="20.100000000000001" customHeight="1">
      <c r="B2896" s="1563"/>
      <c r="C2896" s="56" t="s">
        <v>2138</v>
      </c>
      <c r="D2896" s="43">
        <v>0.4</v>
      </c>
      <c r="E2896" s="56" t="s">
        <v>2920</v>
      </c>
      <c r="F2896" s="63">
        <f>'update Rate'!O152</f>
        <v>271</v>
      </c>
      <c r="G2896" s="63">
        <f>FLOOR(D2896*F2896,0.01)</f>
        <v>108.4</v>
      </c>
      <c r="H2896" s="123">
        <f>SUM(G2895:G2896)</f>
        <v>458.4</v>
      </c>
    </row>
    <row r="2897" spans="1:8" ht="16.5">
      <c r="F2897" s="40" t="s">
        <v>1590</v>
      </c>
      <c r="G2897" s="133"/>
      <c r="H2897" s="63">
        <f>SUM(H2896,H2894)</f>
        <v>2222.4</v>
      </c>
    </row>
    <row r="2898" spans="1:8" ht="16.5">
      <c r="B2898" s="1" t="s">
        <v>1592</v>
      </c>
      <c r="F2898" s="40" t="s">
        <v>1571</v>
      </c>
      <c r="G2898" s="133"/>
      <c r="H2898" s="99">
        <f>FLOOR(H2897*0.15,0.01)</f>
        <v>333.36</v>
      </c>
    </row>
    <row r="2899" spans="1:8" ht="18" customHeight="1">
      <c r="A2899"/>
      <c r="B2899" s="140">
        <f>+H2899</f>
        <v>2555.7600000000002</v>
      </c>
      <c r="C2899" s="27" t="s">
        <v>4340</v>
      </c>
      <c r="D2899" s="99">
        <f>INT(B2899/B2900*100)/100</f>
        <v>25.55</v>
      </c>
      <c r="E2899" s="1" t="s">
        <v>3198</v>
      </c>
      <c r="F2899" s="40" t="s">
        <v>1593</v>
      </c>
      <c r="G2899" s="133"/>
      <c r="H2899" s="99">
        <f>SUM(H2897:H2898)</f>
        <v>2555.7600000000002</v>
      </c>
    </row>
    <row r="2900" spans="1:8" ht="18" customHeight="1">
      <c r="B2900" s="117">
        <v>100</v>
      </c>
    </row>
    <row r="2901" spans="1:8" ht="18" customHeight="1">
      <c r="A2901" s="262">
        <f>A2890+1</f>
        <v>206</v>
      </c>
      <c r="B2901" s="1588" t="s">
        <v>1519</v>
      </c>
      <c r="C2901" s="1567"/>
      <c r="D2901" s="1567"/>
      <c r="E2901" s="1567"/>
      <c r="F2901" s="1567"/>
      <c r="G2901" s="1567"/>
      <c r="H2901" s="1567"/>
    </row>
    <row r="2902" spans="1:8">
      <c r="A2902" s="728" t="s">
        <v>4086</v>
      </c>
      <c r="B2902" s="1601" t="s">
        <v>1477</v>
      </c>
      <c r="C2902" s="1568"/>
      <c r="D2902" s="1568"/>
      <c r="E2902" s="1568"/>
      <c r="F2902" s="1568"/>
      <c r="G2902" s="1568"/>
      <c r="H2902" s="1568"/>
    </row>
    <row r="2903" spans="1:8" ht="31.5">
      <c r="B2903" s="68" t="s">
        <v>3156</v>
      </c>
      <c r="C2903" s="68" t="s">
        <v>3157</v>
      </c>
      <c r="D2903" s="68" t="s">
        <v>3158</v>
      </c>
      <c r="E2903" s="68" t="s">
        <v>3159</v>
      </c>
      <c r="F2903" s="68" t="s">
        <v>3160</v>
      </c>
      <c r="G2903" s="68" t="s">
        <v>3161</v>
      </c>
      <c r="H2903" s="68" t="s">
        <v>1586</v>
      </c>
    </row>
    <row r="2904" spans="1:8" ht="17.25">
      <c r="B2904" s="1562" t="s">
        <v>1587</v>
      </c>
      <c r="C2904" s="58" t="s">
        <v>558</v>
      </c>
      <c r="D2904" s="41">
        <v>1.7</v>
      </c>
      <c r="E2904" s="55" t="s">
        <v>1589</v>
      </c>
      <c r="F2904" s="107">
        <f>'update Rate'!O6</f>
        <v>1330</v>
      </c>
      <c r="G2904" s="107">
        <f>FLOOR(D2904*F2904,0.01)</f>
        <v>2261</v>
      </c>
      <c r="H2904" s="108"/>
    </row>
    <row r="2905" spans="1:8" ht="20.100000000000001" customHeight="1">
      <c r="B2905" s="1604"/>
      <c r="C2905" s="78" t="s">
        <v>1530</v>
      </c>
      <c r="D2905" s="43">
        <v>1.7</v>
      </c>
      <c r="E2905" s="56" t="s">
        <v>1589</v>
      </c>
      <c r="F2905" s="63">
        <f>'update Rate'!O5</f>
        <v>1000</v>
      </c>
      <c r="G2905" s="63">
        <f>FLOOR(D2905*F2905,0.01)</f>
        <v>1700</v>
      </c>
      <c r="H2905" s="123">
        <f>SUM(G2904+G2905)</f>
        <v>3961</v>
      </c>
    </row>
    <row r="2906" spans="1:8">
      <c r="B2906" s="1564" t="s">
        <v>2185</v>
      </c>
      <c r="C2906" s="1564" t="s">
        <v>1520</v>
      </c>
      <c r="D2906" s="1616">
        <v>30</v>
      </c>
      <c r="E2906" s="1564" t="s">
        <v>2920</v>
      </c>
      <c r="F2906" s="1616">
        <f>'update Rate'!$O$156</f>
        <v>69</v>
      </c>
      <c r="G2906" s="1618">
        <f>FLOOR(D2906*F2906,0.01)</f>
        <v>2070</v>
      </c>
      <c r="H2906" s="1618">
        <f>SUM(G2906:G2906)</f>
        <v>2070</v>
      </c>
    </row>
    <row r="2907" spans="1:8">
      <c r="B2907" s="1566"/>
      <c r="C2907" s="1566"/>
      <c r="D2907" s="1617"/>
      <c r="E2907" s="1566"/>
      <c r="F2907" s="1617"/>
      <c r="G2907" s="1619">
        <f>FLOOR(D2907*F2907,0.01)</f>
        <v>0</v>
      </c>
      <c r="H2907" s="1619"/>
    </row>
    <row r="2908" spans="1:8" ht="16.5">
      <c r="F2908" s="40" t="s">
        <v>1590</v>
      </c>
      <c r="G2908" s="133"/>
      <c r="H2908" s="63">
        <f>SUM(H2906,H2905)</f>
        <v>6031</v>
      </c>
    </row>
    <row r="2909" spans="1:8" ht="20.100000000000001" customHeight="1">
      <c r="B2909" s="1" t="s">
        <v>1592</v>
      </c>
      <c r="F2909" s="40" t="s">
        <v>1571</v>
      </c>
      <c r="G2909" s="133"/>
      <c r="H2909" s="99">
        <f>FLOOR(H2908*0.15,0.01)</f>
        <v>904.65</v>
      </c>
    </row>
    <row r="2910" spans="1:8" ht="20.100000000000001" customHeight="1">
      <c r="A2910"/>
      <c r="B2910" s="140">
        <f>+H2910</f>
        <v>6935.65</v>
      </c>
      <c r="C2910" s="27" t="s">
        <v>4340</v>
      </c>
      <c r="D2910" s="99">
        <f>INT(B2910/B2911*100)/100</f>
        <v>69.349999999999994</v>
      </c>
      <c r="E2910" s="1" t="s">
        <v>3198</v>
      </c>
      <c r="F2910" s="40" t="s">
        <v>1593</v>
      </c>
      <c r="G2910" s="133"/>
      <c r="H2910" s="99">
        <f>SUM(H2908:H2909)</f>
        <v>6935.65</v>
      </c>
    </row>
    <row r="2911" spans="1:8" ht="20.100000000000001" customHeight="1">
      <c r="B2911" s="117">
        <v>100</v>
      </c>
    </row>
    <row r="2912" spans="1:8" ht="20.100000000000001" customHeight="1">
      <c r="A2912" s="262">
        <f>+A2901+1</f>
        <v>207</v>
      </c>
      <c r="B2912" s="1588" t="s">
        <v>1521</v>
      </c>
      <c r="C2912" s="1567"/>
      <c r="D2912" s="1567"/>
      <c r="E2912" s="1567"/>
      <c r="F2912" s="1567"/>
      <c r="G2912" s="1567"/>
      <c r="H2912" s="1567"/>
    </row>
    <row r="2913" spans="1:8" ht="20.100000000000001" customHeight="1">
      <c r="A2913" s="728" t="s">
        <v>4086</v>
      </c>
      <c r="B2913" s="1601" t="s">
        <v>1477</v>
      </c>
      <c r="C2913" s="1568"/>
      <c r="D2913" s="1568"/>
      <c r="E2913" s="1568"/>
      <c r="F2913" s="1568"/>
      <c r="G2913" s="1568"/>
      <c r="H2913" s="1568"/>
    </row>
    <row r="2914" spans="1:8" ht="31.5">
      <c r="B2914" s="68" t="s">
        <v>3156</v>
      </c>
      <c r="C2914" s="68" t="s">
        <v>3157</v>
      </c>
      <c r="D2914" s="68" t="s">
        <v>3158</v>
      </c>
      <c r="E2914" s="68" t="s">
        <v>3159</v>
      </c>
      <c r="F2914" s="68" t="s">
        <v>3160</v>
      </c>
      <c r="G2914" s="68" t="s">
        <v>3161</v>
      </c>
      <c r="H2914" s="68" t="s">
        <v>1586</v>
      </c>
    </row>
    <row r="2915" spans="1:8" ht="20.100000000000001" customHeight="1">
      <c r="B2915" s="1564" t="s">
        <v>1587</v>
      </c>
      <c r="C2915" s="58" t="s">
        <v>558</v>
      </c>
      <c r="D2915" s="41">
        <v>5</v>
      </c>
      <c r="E2915" s="55" t="s">
        <v>1589</v>
      </c>
      <c r="F2915" s="107">
        <f>'update Rate'!O6</f>
        <v>1330</v>
      </c>
      <c r="G2915" s="107">
        <f>FLOOR(D2915*F2915,0.01)</f>
        <v>6650</v>
      </c>
      <c r="H2915" s="108"/>
    </row>
    <row r="2916" spans="1:8" ht="17.25">
      <c r="B2916" s="1566"/>
      <c r="C2916" s="78" t="s">
        <v>1530</v>
      </c>
      <c r="D2916" s="43">
        <v>5</v>
      </c>
      <c r="E2916" s="56" t="s">
        <v>1589</v>
      </c>
      <c r="F2916" s="63">
        <f>'update Rate'!O5</f>
        <v>1000</v>
      </c>
      <c r="G2916" s="63">
        <f>FLOOR(D2916*F2916,0.01)</f>
        <v>5000</v>
      </c>
      <c r="H2916" s="123">
        <f>SUM(G2915+G2916)</f>
        <v>11650</v>
      </c>
    </row>
    <row r="2917" spans="1:8" ht="20.100000000000001" customHeight="1">
      <c r="B2917" s="1564" t="s">
        <v>2185</v>
      </c>
      <c r="C2917" s="1564" t="s">
        <v>1520</v>
      </c>
      <c r="D2917" s="1616">
        <v>48.5</v>
      </c>
      <c r="E2917" s="1564" t="s">
        <v>2920</v>
      </c>
      <c r="F2917" s="1616">
        <f>'update Rate'!$O$156</f>
        <v>69</v>
      </c>
      <c r="G2917" s="1618">
        <f>FLOOR(D2917*F2917,0.01)</f>
        <v>3346.5</v>
      </c>
      <c r="H2917" s="1618">
        <f>SUM(G2917:G2917)</f>
        <v>3346.5</v>
      </c>
    </row>
    <row r="2918" spans="1:8" ht="20.100000000000001" customHeight="1">
      <c r="B2918" s="1566"/>
      <c r="C2918" s="1566"/>
      <c r="D2918" s="1617"/>
      <c r="E2918" s="1566"/>
      <c r="F2918" s="1617"/>
      <c r="G2918" s="1619">
        <f>FLOOR(D2918*F2918,0.01)</f>
        <v>0</v>
      </c>
      <c r="H2918" s="1619"/>
    </row>
    <row r="2919" spans="1:8" ht="16.5">
      <c r="F2919" s="40" t="s">
        <v>1590</v>
      </c>
      <c r="G2919" s="133"/>
      <c r="H2919" s="63">
        <f>SUM(H2917,H2916)</f>
        <v>14996.5</v>
      </c>
    </row>
    <row r="2920" spans="1:8" ht="16.5">
      <c r="B2920" s="1" t="s">
        <v>1592</v>
      </c>
      <c r="F2920" s="40" t="s">
        <v>1571</v>
      </c>
      <c r="G2920" s="133"/>
      <c r="H2920" s="99">
        <f>FLOOR(H2919*0.15,0.01)</f>
        <v>2249.4700000000003</v>
      </c>
    </row>
    <row r="2921" spans="1:8" ht="16.5">
      <c r="A2921"/>
      <c r="B2921" s="140">
        <f>+H2921</f>
        <v>17245.97</v>
      </c>
      <c r="C2921" s="27" t="s">
        <v>4340</v>
      </c>
      <c r="D2921" s="99">
        <f>INT(B2921/B2922*100)/100</f>
        <v>172.45</v>
      </c>
      <c r="E2921" s="1" t="s">
        <v>3198</v>
      </c>
      <c r="F2921" s="40" t="s">
        <v>1593</v>
      </c>
      <c r="G2921" s="133"/>
      <c r="H2921" s="99">
        <f>SUM(H2919:H2920)</f>
        <v>17245.97</v>
      </c>
    </row>
    <row r="2922" spans="1:8" ht="20.100000000000001" customHeight="1">
      <c r="B2922" s="117">
        <v>100</v>
      </c>
    </row>
    <row r="2923" spans="1:8" ht="19.5">
      <c r="B2923" s="1567" t="s">
        <v>1522</v>
      </c>
      <c r="C2923" s="1567"/>
      <c r="D2923" s="1567"/>
      <c r="E2923" s="1567"/>
      <c r="F2923" s="1567"/>
      <c r="G2923" s="1567"/>
      <c r="H2923" s="1567"/>
    </row>
    <row r="2924" spans="1:8" ht="20.100000000000001" customHeight="1">
      <c r="A2924" s="262">
        <f>+A2912+1</f>
        <v>208</v>
      </c>
      <c r="B2924" s="1609" t="s">
        <v>2229</v>
      </c>
      <c r="C2924" s="1584"/>
      <c r="D2924" s="1584"/>
      <c r="E2924" s="1584"/>
      <c r="F2924" s="1584"/>
      <c r="G2924" s="1584"/>
      <c r="H2924" s="1584"/>
    </row>
    <row r="2925" spans="1:8">
      <c r="A2925" s="728" t="s">
        <v>4087</v>
      </c>
      <c r="B2925" s="1601" t="s">
        <v>1477</v>
      </c>
      <c r="C2925" s="1568"/>
      <c r="D2925" s="1568"/>
      <c r="E2925" s="1568"/>
      <c r="F2925" s="1568"/>
      <c r="G2925" s="1568"/>
      <c r="H2925" s="1568"/>
    </row>
    <row r="2926" spans="1:8" ht="31.5">
      <c r="B2926" s="68" t="s">
        <v>3156</v>
      </c>
      <c r="C2926" s="68" t="s">
        <v>3157</v>
      </c>
      <c r="D2926" s="68" t="s">
        <v>3158</v>
      </c>
      <c r="E2926" s="68" t="s">
        <v>3159</v>
      </c>
      <c r="F2926" s="68" t="s">
        <v>3160</v>
      </c>
      <c r="G2926" s="68" t="s">
        <v>3161</v>
      </c>
      <c r="H2926" s="68" t="s">
        <v>1586</v>
      </c>
    </row>
    <row r="2927" spans="1:8" ht="20.100000000000001" customHeight="1">
      <c r="B2927" s="1562" t="s">
        <v>1587</v>
      </c>
      <c r="C2927" s="58" t="s">
        <v>558</v>
      </c>
      <c r="D2927" s="41">
        <v>8</v>
      </c>
      <c r="E2927" s="55" t="s">
        <v>1589</v>
      </c>
      <c r="F2927" s="107">
        <f>'update Rate'!O6</f>
        <v>1330</v>
      </c>
      <c r="G2927" s="107">
        <f>FLOOR(D2927*F2927,0.01)</f>
        <v>10640</v>
      </c>
      <c r="H2927" s="108"/>
    </row>
    <row r="2928" spans="1:8" ht="20.100000000000001" customHeight="1">
      <c r="B2928" s="1563"/>
      <c r="C2928" s="78" t="s">
        <v>1530</v>
      </c>
      <c r="D2928" s="43">
        <v>5</v>
      </c>
      <c r="E2928" s="56" t="s">
        <v>1589</v>
      </c>
      <c r="F2928" s="63">
        <f>'update Rate'!O5</f>
        <v>1000</v>
      </c>
      <c r="G2928" s="63">
        <f>FLOOR(D2928*F2928,0.01)</f>
        <v>5000</v>
      </c>
      <c r="H2928" s="123">
        <f>SUM(G2927+G2928)</f>
        <v>15640</v>
      </c>
    </row>
    <row r="2929" spans="1:8" ht="20.100000000000001" customHeight="1">
      <c r="B2929" s="1564" t="s">
        <v>2185</v>
      </c>
      <c r="C2929" s="55" t="s">
        <v>1516</v>
      </c>
      <c r="D2929" s="41">
        <v>8.1</v>
      </c>
      <c r="E2929" s="55" t="s">
        <v>2681</v>
      </c>
      <c r="F2929" s="107">
        <f>'update Rate'!$O$158</f>
        <v>389</v>
      </c>
      <c r="G2929" s="110">
        <f>FLOOR(D2929*F2929,0.01)</f>
        <v>3150.9</v>
      </c>
      <c r="H2929" s="108"/>
    </row>
    <row r="2930" spans="1:8" ht="20.100000000000001" customHeight="1">
      <c r="B2930" s="1563"/>
      <c r="C2930" s="56" t="s">
        <v>753</v>
      </c>
      <c r="D2930" s="43">
        <v>9</v>
      </c>
      <c r="E2930" s="56" t="s">
        <v>2681</v>
      </c>
      <c r="F2930" s="63">
        <f>'update Rate'!O157</f>
        <v>542</v>
      </c>
      <c r="G2930" s="63">
        <f>FLOOR(D2930*F2930,0.01)</f>
        <v>4878</v>
      </c>
      <c r="H2930" s="123">
        <f>SUM(G2929:G2930)</f>
        <v>8028.9</v>
      </c>
    </row>
    <row r="2931" spans="1:8" ht="20.100000000000001" customHeight="1">
      <c r="F2931" s="40" t="s">
        <v>1590</v>
      </c>
      <c r="G2931" s="133"/>
      <c r="H2931" s="63">
        <f>SUM(H2930,H2928)</f>
        <v>23668.9</v>
      </c>
    </row>
    <row r="2932" spans="1:8" ht="16.5">
      <c r="B2932" s="1" t="s">
        <v>1592</v>
      </c>
      <c r="F2932" s="40" t="s">
        <v>1571</v>
      </c>
      <c r="G2932" s="133"/>
      <c r="H2932" s="99">
        <f>FLOOR(H2931*0.15,0.01)</f>
        <v>3550.33</v>
      </c>
    </row>
    <row r="2933" spans="1:8" ht="16.5">
      <c r="A2933"/>
      <c r="B2933" s="140">
        <f>+H2933</f>
        <v>27219.230000000003</v>
      </c>
      <c r="C2933" s="27" t="s">
        <v>4340</v>
      </c>
      <c r="D2933" s="99">
        <f>INT(B2933/B2934*100)/100</f>
        <v>272.19</v>
      </c>
      <c r="E2933" s="1" t="s">
        <v>3198</v>
      </c>
      <c r="F2933" s="40" t="s">
        <v>1593</v>
      </c>
      <c r="G2933" s="133"/>
      <c r="H2933" s="99">
        <f>SUM(H2931:H2932)</f>
        <v>27219.230000000003</v>
      </c>
    </row>
    <row r="2934" spans="1:8">
      <c r="B2934" s="117">
        <v>100</v>
      </c>
    </row>
    <row r="2935" spans="1:8" ht="20.100000000000001" customHeight="1">
      <c r="B2935" s="117"/>
    </row>
    <row r="2936" spans="1:8" ht="19.5">
      <c r="A2936" s="262">
        <f>+A2924+1</f>
        <v>209</v>
      </c>
      <c r="B2936" s="1588" t="s">
        <v>1711</v>
      </c>
      <c r="C2936" s="1567"/>
      <c r="D2936" s="1567"/>
      <c r="E2936" s="1567"/>
      <c r="F2936" s="1567"/>
      <c r="G2936" s="1567"/>
      <c r="H2936" s="1567"/>
    </row>
    <row r="2937" spans="1:8" ht="20.100000000000001" customHeight="1">
      <c r="A2937" s="728" t="s">
        <v>4087</v>
      </c>
      <c r="B2937" s="1609" t="s">
        <v>1187</v>
      </c>
      <c r="C2937" s="1584"/>
      <c r="D2937" s="1584"/>
      <c r="E2937" s="1584"/>
      <c r="F2937" s="1584"/>
      <c r="G2937" s="1584"/>
      <c r="H2937" s="1584"/>
    </row>
    <row r="2938" spans="1:8">
      <c r="A2938" s="38"/>
      <c r="B2938" s="1568" t="s">
        <v>1477</v>
      </c>
      <c r="C2938" s="1568"/>
      <c r="D2938" s="1568"/>
      <c r="E2938" s="1568"/>
      <c r="F2938" s="1568"/>
      <c r="G2938" s="1568"/>
      <c r="H2938" s="1568"/>
    </row>
    <row r="2939" spans="1:8" ht="31.5">
      <c r="B2939" s="68" t="s">
        <v>3156</v>
      </c>
      <c r="C2939" s="68" t="s">
        <v>3157</v>
      </c>
      <c r="D2939" s="68" t="s">
        <v>3158</v>
      </c>
      <c r="E2939" s="68" t="s">
        <v>3159</v>
      </c>
      <c r="F2939" s="68" t="s">
        <v>3160</v>
      </c>
      <c r="G2939" s="68" t="s">
        <v>3161</v>
      </c>
      <c r="H2939" s="68" t="s">
        <v>1586</v>
      </c>
    </row>
    <row r="2940" spans="1:8" ht="20.100000000000001" customHeight="1">
      <c r="B2940" s="1562" t="s">
        <v>1587</v>
      </c>
      <c r="C2940" s="58" t="s">
        <v>558</v>
      </c>
      <c r="D2940" s="41">
        <v>12</v>
      </c>
      <c r="E2940" s="55" t="s">
        <v>1589</v>
      </c>
      <c r="F2940" s="107">
        <f>'update Rate'!O6</f>
        <v>1330</v>
      </c>
      <c r="G2940" s="107">
        <f>FLOOR(D2940*F2940,0.01)</f>
        <v>15960</v>
      </c>
      <c r="H2940" s="108"/>
    </row>
    <row r="2941" spans="1:8" ht="20.100000000000001" customHeight="1">
      <c r="B2941" s="1563"/>
      <c r="C2941" s="78" t="s">
        <v>1530</v>
      </c>
      <c r="D2941" s="43">
        <v>8</v>
      </c>
      <c r="E2941" s="56" t="s">
        <v>1589</v>
      </c>
      <c r="F2941" s="63">
        <f>'update Rate'!O5</f>
        <v>1000</v>
      </c>
      <c r="G2941" s="63">
        <f>FLOOR(D2941*F2941,0.01)</f>
        <v>8000</v>
      </c>
      <c r="H2941" s="123">
        <f>SUM(G2940+G2941)</f>
        <v>23960</v>
      </c>
    </row>
    <row r="2942" spans="1:8" ht="20.100000000000001" customHeight="1">
      <c r="B2942" s="1564" t="s">
        <v>2185</v>
      </c>
      <c r="C2942" s="55" t="s">
        <v>1516</v>
      </c>
      <c r="D2942" s="41">
        <v>8.1</v>
      </c>
      <c r="E2942" s="55" t="s">
        <v>2681</v>
      </c>
      <c r="F2942" s="107">
        <f>'update Rate'!O158</f>
        <v>389</v>
      </c>
      <c r="G2942" s="110">
        <f>FLOOR(D2942*F2942,0.01)</f>
        <v>3150.9</v>
      </c>
      <c r="H2942" s="108"/>
    </row>
    <row r="2943" spans="1:8" ht="17.25">
      <c r="B2943" s="1563"/>
      <c r="C2943" s="56" t="s">
        <v>753</v>
      </c>
      <c r="D2943" s="43">
        <v>16</v>
      </c>
      <c r="E2943" s="56" t="s">
        <v>2681</v>
      </c>
      <c r="F2943" s="63">
        <f>'update Rate'!O157</f>
        <v>542</v>
      </c>
      <c r="G2943" s="63">
        <f>FLOOR(D2943*F2943,0.01)</f>
        <v>8672</v>
      </c>
      <c r="H2943" s="123">
        <f>SUM(G2942:G2943)</f>
        <v>11822.9</v>
      </c>
    </row>
    <row r="2944" spans="1:8" ht="20.100000000000001" customHeight="1">
      <c r="F2944" s="40" t="s">
        <v>1590</v>
      </c>
      <c r="G2944" s="133"/>
      <c r="H2944" s="63">
        <f>SUM(H2943,H2941)</f>
        <v>35782.9</v>
      </c>
    </row>
    <row r="2945" spans="1:8" ht="20.100000000000001" customHeight="1">
      <c r="B2945" s="1" t="s">
        <v>1592</v>
      </c>
      <c r="F2945" s="40" t="s">
        <v>1571</v>
      </c>
      <c r="G2945" s="133"/>
      <c r="H2945" s="99">
        <f>FLOOR(H2944*0.15,0.01)</f>
        <v>5367.43</v>
      </c>
    </row>
    <row r="2946" spans="1:8" ht="20.100000000000001" customHeight="1">
      <c r="A2946"/>
      <c r="B2946" s="140">
        <f>+H2946</f>
        <v>41150.33</v>
      </c>
      <c r="C2946" s="27" t="s">
        <v>4340</v>
      </c>
      <c r="D2946" s="99">
        <f>INT(B2946/B2947*100)/100</f>
        <v>411.5</v>
      </c>
      <c r="E2946" s="1" t="s">
        <v>3198</v>
      </c>
      <c r="F2946" s="40" t="s">
        <v>1593</v>
      </c>
      <c r="G2946" s="133"/>
      <c r="H2946" s="99">
        <f>SUM(H2944:H2945)</f>
        <v>41150.33</v>
      </c>
    </row>
    <row r="2947" spans="1:8" ht="20.100000000000001" customHeight="1">
      <c r="B2947" s="117">
        <v>100</v>
      </c>
    </row>
    <row r="2948" spans="1:8" ht="20.100000000000001" customHeight="1">
      <c r="B2948" s="117"/>
    </row>
    <row r="2949" spans="1:8">
      <c r="B2949" s="117"/>
    </row>
    <row r="2950" spans="1:8" ht="19.5">
      <c r="A2950" s="262">
        <f>+A2936+1</f>
        <v>210</v>
      </c>
      <c r="B2950" s="1588" t="s">
        <v>5340</v>
      </c>
      <c r="C2950" s="1567"/>
      <c r="D2950" s="1567"/>
      <c r="E2950" s="1567"/>
      <c r="F2950" s="1567"/>
      <c r="G2950" s="1567"/>
      <c r="H2950" s="1567"/>
    </row>
    <row r="2951" spans="1:8" ht="20.100000000000001" customHeight="1">
      <c r="A2951" s="728" t="s">
        <v>4087</v>
      </c>
      <c r="B2951" s="1609"/>
      <c r="C2951" s="1584"/>
      <c r="D2951" s="1584"/>
      <c r="E2951" s="1584"/>
      <c r="F2951" s="1584"/>
      <c r="G2951" s="1584"/>
      <c r="H2951" s="1584"/>
    </row>
    <row r="2952" spans="1:8">
      <c r="A2952" s="38"/>
      <c r="B2952" s="1568" t="s">
        <v>1477</v>
      </c>
      <c r="C2952" s="1568"/>
      <c r="D2952" s="1568"/>
      <c r="E2952" s="1568"/>
      <c r="F2952" s="1568"/>
      <c r="G2952" s="1568"/>
      <c r="H2952" s="1568"/>
    </row>
    <row r="2953" spans="1:8" ht="31.5">
      <c r="B2953" s="68" t="s">
        <v>3156</v>
      </c>
      <c r="C2953" s="68" t="s">
        <v>3157</v>
      </c>
      <c r="D2953" s="68" t="s">
        <v>3158</v>
      </c>
      <c r="E2953" s="68" t="s">
        <v>3159</v>
      </c>
      <c r="F2953" s="68" t="s">
        <v>3160</v>
      </c>
      <c r="G2953" s="68" t="s">
        <v>3161</v>
      </c>
      <c r="H2953" s="68" t="s">
        <v>1586</v>
      </c>
    </row>
    <row r="2954" spans="1:8" ht="20.100000000000001" customHeight="1">
      <c r="B2954" s="58" t="s">
        <v>1587</v>
      </c>
      <c r="C2954" s="58" t="s">
        <v>558</v>
      </c>
      <c r="D2954" s="41">
        <v>8</v>
      </c>
      <c r="E2954" s="55" t="s">
        <v>1589</v>
      </c>
      <c r="F2954" s="107">
        <f>'update Rate'!O6</f>
        <v>1330</v>
      </c>
      <c r="G2954" s="107">
        <f>FLOOR(D2954*F2954,0.01)</f>
        <v>10640</v>
      </c>
      <c r="H2954" s="108"/>
    </row>
    <row r="2955" spans="1:8" ht="20.100000000000001" customHeight="1">
      <c r="B2955" s="187"/>
      <c r="C2955" s="78" t="s">
        <v>1530</v>
      </c>
      <c r="D2955" s="43">
        <v>5</v>
      </c>
      <c r="E2955" s="56" t="s">
        <v>1589</v>
      </c>
      <c r="F2955" s="63">
        <f>'update Rate'!O5</f>
        <v>1000</v>
      </c>
      <c r="G2955" s="63">
        <f>FLOOR(D2955*F2955,0.01)</f>
        <v>5000</v>
      </c>
      <c r="H2955" s="123">
        <f>SUM(G2954+G2955)</f>
        <v>15640</v>
      </c>
    </row>
    <row r="2956" spans="1:8" ht="20.100000000000001" customHeight="1">
      <c r="B2956" s="76" t="s">
        <v>2185</v>
      </c>
      <c r="C2956" s="55" t="s">
        <v>1516</v>
      </c>
      <c r="D2956" s="48">
        <v>8.1</v>
      </c>
      <c r="E2956" s="55" t="s">
        <v>2681</v>
      </c>
      <c r="F2956" s="107">
        <f>'update Rate'!O153</f>
        <v>288</v>
      </c>
      <c r="G2956" s="110">
        <f>FLOOR(D2956*F2956,0.01)</f>
        <v>2332.8000000000002</v>
      </c>
      <c r="H2956" s="108"/>
    </row>
    <row r="2957" spans="1:8" ht="20.100000000000001" customHeight="1">
      <c r="B2957" s="187"/>
      <c r="C2957" s="56" t="s">
        <v>753</v>
      </c>
      <c r="D2957" s="51">
        <v>9</v>
      </c>
      <c r="E2957" s="56" t="s">
        <v>2681</v>
      </c>
      <c r="F2957" s="63">
        <f>'update Rate'!O160</f>
        <v>544</v>
      </c>
      <c r="G2957" s="63">
        <f>FLOOR(D2957*F2957,0.01)</f>
        <v>4896</v>
      </c>
      <c r="H2957" s="123">
        <f>SUM(G2956:G2957)</f>
        <v>7228.8</v>
      </c>
    </row>
    <row r="2958" spans="1:8" ht="20.100000000000001" customHeight="1">
      <c r="F2958" s="40" t="s">
        <v>1590</v>
      </c>
      <c r="G2958" s="133"/>
      <c r="H2958" s="63">
        <f>SUM(H2957,H2955)</f>
        <v>22868.799999999999</v>
      </c>
    </row>
    <row r="2959" spans="1:8" ht="16.5">
      <c r="B2959" s="1" t="s">
        <v>1592</v>
      </c>
      <c r="F2959" s="40" t="s">
        <v>1571</v>
      </c>
      <c r="G2959" s="133"/>
      <c r="H2959" s="99">
        <f>FLOOR(H2958*0.15,0.01)</f>
        <v>3430.32</v>
      </c>
    </row>
    <row r="2960" spans="1:8" ht="16.5">
      <c r="A2960"/>
      <c r="B2960" s="140">
        <f>+H2960</f>
        <v>26299.119999999999</v>
      </c>
      <c r="C2960" s="27" t="s">
        <v>4340</v>
      </c>
      <c r="D2960" s="99">
        <f>INT(B2960/B2961*100)/100</f>
        <v>262.99</v>
      </c>
      <c r="E2960" s="1" t="s">
        <v>3198</v>
      </c>
      <c r="F2960" s="40" t="s">
        <v>1593</v>
      </c>
      <c r="G2960" s="133"/>
      <c r="H2960" s="99">
        <f>SUM(H2958:H2959)</f>
        <v>26299.119999999999</v>
      </c>
    </row>
    <row r="2961" spans="1:8">
      <c r="B2961" s="117">
        <v>100</v>
      </c>
    </row>
    <row r="2962" spans="1:8" ht="20.100000000000001" customHeight="1">
      <c r="B2962" s="1567" t="s">
        <v>5342</v>
      </c>
      <c r="C2962" s="1567"/>
      <c r="D2962" s="1567"/>
      <c r="E2962" s="1567"/>
      <c r="F2962" s="1567"/>
      <c r="G2962" s="1567"/>
      <c r="H2962" s="1567"/>
    </row>
    <row r="2963" spans="1:8" ht="19.5">
      <c r="A2963" s="262">
        <f>+A2950+1</f>
        <v>211</v>
      </c>
      <c r="B2963" s="1609" t="s">
        <v>5341</v>
      </c>
      <c r="C2963" s="1584"/>
      <c r="D2963" s="1584"/>
      <c r="E2963" s="1584"/>
      <c r="F2963" s="1584"/>
      <c r="G2963" s="1584"/>
      <c r="H2963" s="1584"/>
    </row>
    <row r="2964" spans="1:8">
      <c r="A2964" s="728" t="s">
        <v>4087</v>
      </c>
      <c r="B2964" s="1601" t="s">
        <v>1477</v>
      </c>
      <c r="C2964" s="1568"/>
      <c r="D2964" s="1568"/>
      <c r="E2964" s="1568"/>
      <c r="F2964" s="1568"/>
      <c r="G2964" s="1568"/>
      <c r="H2964" s="1568"/>
    </row>
    <row r="2965" spans="1:8" ht="31.5">
      <c r="B2965" s="68" t="s">
        <v>3156</v>
      </c>
      <c r="C2965" s="68" t="s">
        <v>3157</v>
      </c>
      <c r="D2965" s="68" t="s">
        <v>3158</v>
      </c>
      <c r="E2965" s="68" t="s">
        <v>3159</v>
      </c>
      <c r="F2965" s="68" t="s">
        <v>3160</v>
      </c>
      <c r="G2965" s="68" t="s">
        <v>3161</v>
      </c>
      <c r="H2965" s="68" t="s">
        <v>1586</v>
      </c>
    </row>
    <row r="2966" spans="1:8" ht="20.100000000000001" customHeight="1">
      <c r="B2966" s="1562" t="s">
        <v>1587</v>
      </c>
      <c r="C2966" s="58" t="s">
        <v>558</v>
      </c>
      <c r="D2966" s="41">
        <v>12</v>
      </c>
      <c r="E2966" s="55" t="s">
        <v>1589</v>
      </c>
      <c r="F2966" s="107">
        <f>'update Rate'!O6</f>
        <v>1330</v>
      </c>
      <c r="G2966" s="107">
        <f>FLOOR(D2966*F2966,0.01)</f>
        <v>15960</v>
      </c>
      <c r="H2966" s="108"/>
    </row>
    <row r="2967" spans="1:8" ht="20.100000000000001" customHeight="1">
      <c r="B2967" s="1563"/>
      <c r="C2967" s="78" t="s">
        <v>1530</v>
      </c>
      <c r="D2967" s="43">
        <v>8</v>
      </c>
      <c r="E2967" s="56" t="s">
        <v>1589</v>
      </c>
      <c r="F2967" s="63">
        <f>'update Rate'!O5</f>
        <v>1000</v>
      </c>
      <c r="G2967" s="63">
        <f>FLOOR(D2967*F2967,0.01)</f>
        <v>8000</v>
      </c>
      <c r="H2967" s="123">
        <f>SUM(G2966+G2967)</f>
        <v>23960</v>
      </c>
    </row>
    <row r="2968" spans="1:8" ht="20.100000000000001" customHeight="1">
      <c r="B2968" s="1564" t="s">
        <v>2185</v>
      </c>
      <c r="C2968" s="55" t="s">
        <v>1516</v>
      </c>
      <c r="D2968" s="41">
        <v>8.1</v>
      </c>
      <c r="E2968" s="55" t="s">
        <v>2681</v>
      </c>
      <c r="F2968" s="107">
        <f>'update Rate'!O153</f>
        <v>288</v>
      </c>
      <c r="G2968" s="110">
        <f>FLOOR(D2968*F2968,0.01)</f>
        <v>2332.8000000000002</v>
      </c>
      <c r="H2968" s="108"/>
    </row>
    <row r="2969" spans="1:8" ht="17.25">
      <c r="B2969" s="1563"/>
      <c r="C2969" s="56" t="s">
        <v>753</v>
      </c>
      <c r="D2969" s="43">
        <v>16</v>
      </c>
      <c r="E2969" s="56" t="s">
        <v>2681</v>
      </c>
      <c r="F2969" s="63">
        <f>'update Rate'!O160</f>
        <v>544</v>
      </c>
      <c r="G2969" s="63">
        <f>FLOOR(D2969*F2969,0.01)</f>
        <v>8704</v>
      </c>
      <c r="H2969" s="123">
        <f>SUM(G2968:G2969)</f>
        <v>11036.8</v>
      </c>
    </row>
    <row r="2970" spans="1:8" ht="16.5">
      <c r="F2970" s="40" t="s">
        <v>1590</v>
      </c>
      <c r="G2970" s="133"/>
      <c r="H2970" s="63">
        <f>SUM(H2969,H2967)</f>
        <v>34996.800000000003</v>
      </c>
    </row>
    <row r="2971" spans="1:8" ht="16.5">
      <c r="B2971" s="1" t="s">
        <v>1592</v>
      </c>
      <c r="F2971" s="40" t="s">
        <v>1571</v>
      </c>
      <c r="G2971" s="133"/>
      <c r="H2971" s="99">
        <f>FLOOR(H2970*0.15,0.01)</f>
        <v>5249.52</v>
      </c>
    </row>
    <row r="2972" spans="1:8" ht="16.5">
      <c r="A2972"/>
      <c r="B2972" s="140">
        <f>+H2972</f>
        <v>40246.320000000007</v>
      </c>
      <c r="C2972" s="27" t="s">
        <v>4340</v>
      </c>
      <c r="D2972" s="99">
        <f>INT(B2972/B2973*100)/100</f>
        <v>402.46</v>
      </c>
      <c r="E2972" s="1" t="s">
        <v>3198</v>
      </c>
      <c r="F2972" s="40" t="s">
        <v>1593</v>
      </c>
      <c r="G2972" s="133"/>
      <c r="H2972" s="99">
        <f>SUM(H2970:H2971)</f>
        <v>40246.320000000007</v>
      </c>
    </row>
    <row r="2973" spans="1:8">
      <c r="B2973" s="117">
        <v>100</v>
      </c>
    </row>
    <row r="2974" spans="1:8">
      <c r="A2974" s="31"/>
    </row>
    <row r="2975" spans="1:8" ht="20.25">
      <c r="A2975" s="262">
        <f>+A2963+1</f>
        <v>212</v>
      </c>
      <c r="B2975" s="1588" t="s">
        <v>5349</v>
      </c>
      <c r="C2975" s="1567"/>
      <c r="D2975" s="1567"/>
      <c r="E2975" s="1567"/>
      <c r="F2975" s="1567"/>
      <c r="G2975" s="1567"/>
      <c r="H2975" s="1567"/>
    </row>
    <row r="2976" spans="1:8">
      <c r="A2976" s="728"/>
      <c r="B2976" s="1560" t="s">
        <v>1475</v>
      </c>
      <c r="C2976" s="1561"/>
      <c r="D2976" s="1561"/>
      <c r="E2976" s="1561"/>
      <c r="F2976" s="1561"/>
      <c r="G2976" s="1561"/>
      <c r="H2976" s="1561"/>
    </row>
    <row r="2977" spans="1:8" ht="31.5">
      <c r="B2977" s="68" t="s">
        <v>3156</v>
      </c>
      <c r="C2977" s="68" t="s">
        <v>3157</v>
      </c>
      <c r="D2977" s="68" t="s">
        <v>3158</v>
      </c>
      <c r="E2977" s="68" t="s">
        <v>3159</v>
      </c>
      <c r="F2977" s="68" t="s">
        <v>3160</v>
      </c>
      <c r="G2977" s="68" t="s">
        <v>3161</v>
      </c>
      <c r="H2977" s="68" t="s">
        <v>1586</v>
      </c>
    </row>
    <row r="2978" spans="1:8" ht="15" customHeight="1">
      <c r="B2978" s="1553" t="s">
        <v>2531</v>
      </c>
      <c r="C2978" s="1562" t="s">
        <v>2530</v>
      </c>
      <c r="D2978" s="173"/>
      <c r="E2978" s="1562" t="s">
        <v>2193</v>
      </c>
      <c r="F2978" s="107"/>
      <c r="G2978" s="188"/>
      <c r="H2978" s="8"/>
    </row>
    <row r="2979" spans="1:8">
      <c r="B2979" s="1555"/>
      <c r="C2979" s="1604"/>
      <c r="D2979" s="251">
        <v>1</v>
      </c>
      <c r="E2979" s="1604"/>
      <c r="F2979" s="123">
        <f>'update Rate'!$O$159</f>
        <v>659</v>
      </c>
      <c r="G2979" s="122">
        <f>FLOOR(D2979*F2979,0.01)</f>
        <v>659</v>
      </c>
      <c r="H2979" s="123">
        <f>SUM(G2979+G2980+G2981)</f>
        <v>659</v>
      </c>
    </row>
    <row r="2980" spans="1:8" ht="16.5">
      <c r="F2980" s="40" t="s">
        <v>1590</v>
      </c>
      <c r="G2980" s="102"/>
      <c r="H2980" s="63">
        <f>SUM(H2978:H2979)</f>
        <v>659</v>
      </c>
    </row>
    <row r="2981" spans="1:8" ht="16.5">
      <c r="B2981" s="1" t="s">
        <v>1592</v>
      </c>
      <c r="F2981" s="40" t="s">
        <v>1570</v>
      </c>
      <c r="G2981" s="102"/>
      <c r="H2981" s="99">
        <f>FLOOR(H2980*0.15,0.01)</f>
        <v>98.850000000000009</v>
      </c>
    </row>
    <row r="2982" spans="1:8" ht="16.5">
      <c r="A2982" s="27"/>
      <c r="B2982" s="140">
        <f>+H2982</f>
        <v>757.85</v>
      </c>
      <c r="C2982" s="27" t="s">
        <v>4340</v>
      </c>
      <c r="D2982" s="99">
        <f>FLOOR(B2982/B2983,0.01)</f>
        <v>757.85</v>
      </c>
      <c r="E2982" s="1" t="s">
        <v>3198</v>
      </c>
      <c r="F2982" s="40" t="s">
        <v>1593</v>
      </c>
      <c r="G2982" s="102"/>
      <c r="H2982" s="99">
        <f>SUM(H2980:H2981)</f>
        <v>757.85</v>
      </c>
    </row>
    <row r="2983" spans="1:8" ht="16.5">
      <c r="B2983" s="88">
        <v>1</v>
      </c>
    </row>
    <row r="2984" spans="1:8" ht="20.100000000000001" customHeight="1">
      <c r="A2984" s="262">
        <f>+A2975+1</f>
        <v>213</v>
      </c>
      <c r="B2984" s="1588" t="s">
        <v>5334</v>
      </c>
      <c r="C2984" s="1567"/>
      <c r="D2984" s="1567"/>
      <c r="E2984" s="1567"/>
      <c r="F2984" s="1567"/>
      <c r="G2984" s="1567"/>
      <c r="H2984" s="1567"/>
    </row>
    <row r="2985" spans="1:8">
      <c r="A2985" s="728"/>
      <c r="B2985" s="1568" t="s">
        <v>1476</v>
      </c>
      <c r="C2985" s="1568"/>
      <c r="D2985" s="1568"/>
      <c r="E2985" s="1568"/>
      <c r="F2985" s="1568"/>
      <c r="G2985" s="1568"/>
      <c r="H2985" s="1568"/>
    </row>
    <row r="2986" spans="1:8" ht="31.5">
      <c r="B2986" s="68" t="s">
        <v>3156</v>
      </c>
      <c r="C2986" s="68" t="s">
        <v>3157</v>
      </c>
      <c r="D2986" s="68" t="s">
        <v>3158</v>
      </c>
      <c r="E2986" s="68" t="s">
        <v>3159</v>
      </c>
      <c r="F2986" s="68" t="s">
        <v>3160</v>
      </c>
      <c r="G2986" s="68" t="s">
        <v>3161</v>
      </c>
      <c r="H2986" s="68" t="s">
        <v>1586</v>
      </c>
    </row>
    <row r="2987" spans="1:8" ht="17.25">
      <c r="A2987" s="27"/>
      <c r="B2987" s="1562" t="s">
        <v>562</v>
      </c>
      <c r="C2987" s="80" t="s">
        <v>736</v>
      </c>
      <c r="D2987" s="42">
        <v>2</v>
      </c>
      <c r="E2987" s="53" t="s">
        <v>1589</v>
      </c>
      <c r="F2987" s="116">
        <f>'update Rate'!$O$6</f>
        <v>1330</v>
      </c>
      <c r="G2987" s="107">
        <f>FLOOR(D2987*F2987,0.01)</f>
        <v>2660</v>
      </c>
      <c r="H2987" s="108"/>
    </row>
    <row r="2988" spans="1:8" ht="17.25">
      <c r="B2988" s="1589"/>
      <c r="C2988" s="78" t="s">
        <v>563</v>
      </c>
      <c r="D2988" s="43">
        <v>2</v>
      </c>
      <c r="E2988" s="56" t="s">
        <v>1589</v>
      </c>
      <c r="F2988" s="122">
        <f>F2967</f>
        <v>1000</v>
      </c>
      <c r="G2988" s="122">
        <f>FLOOR(D2988*F2988,0.01)</f>
        <v>2000</v>
      </c>
      <c r="H2988" s="123">
        <f>SUM(G2987+G2988)</f>
        <v>4660</v>
      </c>
    </row>
    <row r="2989" spans="1:8">
      <c r="B2989" s="1562" t="s">
        <v>2185</v>
      </c>
      <c r="C2989" s="1562" t="s">
        <v>3819</v>
      </c>
      <c r="D2989" s="173"/>
      <c r="E2989" s="1562" t="s">
        <v>2681</v>
      </c>
      <c r="F2989" s="107"/>
      <c r="G2989" s="188"/>
      <c r="H2989" s="8"/>
    </row>
    <row r="2990" spans="1:8">
      <c r="B2990" s="1589"/>
      <c r="C2990" s="1589"/>
      <c r="D2990" s="251">
        <v>9</v>
      </c>
      <c r="E2990" s="1589"/>
      <c r="F2990" s="123">
        <f>'update Rate'!$O$161</f>
        <v>652</v>
      </c>
      <c r="G2990" s="122">
        <f>FLOOR(D2990*F2990,0.01)</f>
        <v>5868</v>
      </c>
      <c r="H2990" s="123">
        <f>SUM(G2990+G2991+G2992)</f>
        <v>5868</v>
      </c>
    </row>
    <row r="2991" spans="1:8" ht="20.100000000000001" customHeight="1">
      <c r="F2991" s="40" t="s">
        <v>1590</v>
      </c>
      <c r="G2991" s="102"/>
      <c r="H2991" s="63">
        <f>SUM(H2987:H2990)</f>
        <v>10528</v>
      </c>
    </row>
    <row r="2992" spans="1:8" ht="16.5">
      <c r="B2992" s="1" t="s">
        <v>1592</v>
      </c>
      <c r="F2992" s="40" t="s">
        <v>1570</v>
      </c>
      <c r="G2992" s="102"/>
      <c r="H2992" s="99">
        <f>FLOOR(H2991*0.15,0.01)</f>
        <v>1579.2</v>
      </c>
    </row>
    <row r="2993" spans="1:8" ht="20.100000000000001" customHeight="1">
      <c r="A2993" s="27"/>
      <c r="B2993" s="140">
        <f>+H2993</f>
        <v>12107.2</v>
      </c>
      <c r="C2993" s="27" t="s">
        <v>4340</v>
      </c>
      <c r="D2993" s="99">
        <f>FLOOR(B2993/B2994,0.01)</f>
        <v>121.07000000000001</v>
      </c>
      <c r="E2993" s="1" t="s">
        <v>3198</v>
      </c>
      <c r="F2993" s="40" t="s">
        <v>1593</v>
      </c>
      <c r="G2993" s="102"/>
      <c r="H2993" s="99">
        <f>SUM(H2991:H2992)</f>
        <v>12107.2</v>
      </c>
    </row>
    <row r="2994" spans="1:8" ht="20.100000000000001" customHeight="1">
      <c r="B2994" s="88">
        <v>100</v>
      </c>
    </row>
    <row r="2995" spans="1:8" ht="20.100000000000001" customHeight="1">
      <c r="A2995" s="262">
        <f>+A2984+1</f>
        <v>214</v>
      </c>
      <c r="B2995" s="1588" t="s">
        <v>5335</v>
      </c>
      <c r="C2995" s="1567"/>
      <c r="D2995" s="1567"/>
      <c r="E2995" s="1567"/>
      <c r="F2995" s="1567"/>
      <c r="G2995" s="1567"/>
      <c r="H2995" s="1567"/>
    </row>
    <row r="2996" spans="1:8" ht="20.100000000000001" customHeight="1">
      <c r="A2996" s="15" t="s">
        <v>114</v>
      </c>
      <c r="B2996" s="1568" t="s">
        <v>1476</v>
      </c>
      <c r="C2996" s="1568"/>
      <c r="D2996" s="1568"/>
      <c r="E2996" s="1568"/>
      <c r="F2996" s="1568"/>
      <c r="G2996" s="1568"/>
      <c r="H2996" s="1568"/>
    </row>
    <row r="2997" spans="1:8" ht="31.5">
      <c r="B2997" s="68" t="s">
        <v>3156</v>
      </c>
      <c r="C2997" s="68" t="s">
        <v>3157</v>
      </c>
      <c r="D2997" s="68" t="s">
        <v>3158</v>
      </c>
      <c r="E2997" s="68" t="s">
        <v>3159</v>
      </c>
      <c r="F2997" s="68" t="s">
        <v>3160</v>
      </c>
      <c r="G2997" s="68" t="s">
        <v>3161</v>
      </c>
      <c r="H2997" s="68" t="s">
        <v>1586</v>
      </c>
    </row>
    <row r="2998" spans="1:8" ht="20.100000000000001" customHeight="1">
      <c r="A2998" s="27"/>
      <c r="B2998" s="1562" t="s">
        <v>562</v>
      </c>
      <c r="C2998" s="80" t="s">
        <v>736</v>
      </c>
      <c r="D2998" s="42">
        <f>1.8+2</f>
        <v>3.8</v>
      </c>
      <c r="E2998" s="53" t="s">
        <v>1589</v>
      </c>
      <c r="F2998" s="116">
        <f>'update Rate'!$O$6</f>
        <v>1330</v>
      </c>
      <c r="G2998" s="107">
        <f>FLOOR(D2998*F2998,0.01)</f>
        <v>5054</v>
      </c>
      <c r="H2998" s="108"/>
    </row>
    <row r="2999" spans="1:8" ht="20.100000000000001" customHeight="1">
      <c r="B2999" s="1589"/>
      <c r="C2999" s="78" t="s">
        <v>563</v>
      </c>
      <c r="D2999" s="43">
        <f>1.8+2</f>
        <v>3.8</v>
      </c>
      <c r="E2999" s="56" t="s">
        <v>1589</v>
      </c>
      <c r="F2999" s="122">
        <f>F2988</f>
        <v>1000</v>
      </c>
      <c r="G2999" s="63">
        <f>FLOOR(D2999*F2999,0.01)</f>
        <v>3800</v>
      </c>
      <c r="H2999" s="123">
        <f>SUM(G2998+G2999)</f>
        <v>8854</v>
      </c>
    </row>
    <row r="3000" spans="1:8" ht="3.75" customHeight="1">
      <c r="B3000" s="1562" t="s">
        <v>2185</v>
      </c>
      <c r="C3000" s="80"/>
      <c r="D3000" s="42"/>
      <c r="E3000" s="53"/>
      <c r="F3000" s="116"/>
      <c r="G3000" s="116"/>
      <c r="H3000" s="108"/>
    </row>
    <row r="3001" spans="1:8" ht="27" customHeight="1">
      <c r="B3001" s="1603"/>
      <c r="C3001" s="80" t="s">
        <v>3819</v>
      </c>
      <c r="D3001" s="42">
        <v>16</v>
      </c>
      <c r="E3001" s="53" t="s">
        <v>2681</v>
      </c>
      <c r="F3001" s="109">
        <f>'update Rate'!O161</f>
        <v>652</v>
      </c>
      <c r="G3001" s="109">
        <f>FLOOR(D3001*F3001,0.01)</f>
        <v>10432</v>
      </c>
      <c r="H3001" s="9"/>
    </row>
    <row r="3002" spans="1:8" ht="12.75" customHeight="1">
      <c r="B3002" s="1604"/>
      <c r="C3002" s="78"/>
      <c r="D3002" s="43"/>
      <c r="E3002" s="56"/>
      <c r="F3002" s="122"/>
      <c r="G3002" s="130"/>
      <c r="H3002" s="123">
        <f>SUM(G3001+G3002+G3003)</f>
        <v>10432</v>
      </c>
    </row>
    <row r="3003" spans="1:8" ht="20.100000000000001" customHeight="1">
      <c r="A3003" s="3"/>
      <c r="F3003" s="40" t="s">
        <v>1590</v>
      </c>
      <c r="G3003" s="102"/>
      <c r="H3003" s="63">
        <f>SUM(H2999:H3002)</f>
        <v>19286</v>
      </c>
    </row>
    <row r="3004" spans="1:8" ht="16.5">
      <c r="B3004" s="1" t="s">
        <v>1592</v>
      </c>
      <c r="F3004" s="40" t="s">
        <v>1570</v>
      </c>
      <c r="G3004" s="102"/>
      <c r="H3004" s="99">
        <f>FLOOR(H3003*0.15,0.01)</f>
        <v>2892.9</v>
      </c>
    </row>
    <row r="3005" spans="1:8" ht="20.100000000000001" customHeight="1">
      <c r="A3005" s="27"/>
      <c r="B3005" s="140">
        <f>+H3005</f>
        <v>22178.9</v>
      </c>
      <c r="C3005" s="27" t="s">
        <v>4340</v>
      </c>
      <c r="D3005" s="99">
        <f>FLOOR(B3005/B3006,0.01)</f>
        <v>221.78</v>
      </c>
      <c r="E3005" s="1" t="s">
        <v>3198</v>
      </c>
      <c r="F3005" s="40" t="s">
        <v>1593</v>
      </c>
      <c r="G3005" s="102"/>
      <c r="H3005" s="99">
        <f>SUM(H3003:H3004)</f>
        <v>22178.9</v>
      </c>
    </row>
    <row r="3006" spans="1:8" ht="17.25">
      <c r="A3006" s="27"/>
      <c r="B3006" s="88">
        <v>100</v>
      </c>
      <c r="C3006" s="27"/>
      <c r="D3006" s="141"/>
      <c r="F3006" s="40"/>
      <c r="G3006" s="102"/>
      <c r="H3006" s="141"/>
    </row>
    <row r="3007" spans="1:8" ht="19.5">
      <c r="A3007" s="262">
        <f>A2995+1</f>
        <v>215</v>
      </c>
      <c r="B3007" s="1588" t="s">
        <v>5336</v>
      </c>
      <c r="C3007" s="1567"/>
      <c r="D3007" s="1567"/>
      <c r="E3007" s="1567"/>
      <c r="F3007" s="1567"/>
      <c r="G3007" s="1567"/>
      <c r="H3007" s="1567"/>
    </row>
    <row r="3008" spans="1:8">
      <c r="A3008" s="673" t="s">
        <v>5328</v>
      </c>
      <c r="B3008" s="1568" t="s">
        <v>1476</v>
      </c>
      <c r="C3008" s="1568"/>
      <c r="D3008" s="1568"/>
      <c r="E3008" s="1568"/>
      <c r="F3008" s="1568"/>
      <c r="G3008" s="1568"/>
      <c r="H3008" s="1568"/>
    </row>
    <row r="3009" spans="1:8" ht="31.5">
      <c r="B3009" s="68" t="s">
        <v>3156</v>
      </c>
      <c r="C3009" s="68" t="s">
        <v>3157</v>
      </c>
      <c r="D3009" s="68" t="s">
        <v>3158</v>
      </c>
      <c r="E3009" s="68" t="s">
        <v>3159</v>
      </c>
      <c r="F3009" s="68" t="s">
        <v>3160</v>
      </c>
      <c r="G3009" s="68" t="s">
        <v>3161</v>
      </c>
      <c r="H3009" s="68" t="s">
        <v>1586</v>
      </c>
    </row>
    <row r="3010" spans="1:8" ht="17.25">
      <c r="A3010" s="27"/>
      <c r="B3010" s="1562" t="s">
        <v>562</v>
      </c>
      <c r="C3010" s="80" t="s">
        <v>736</v>
      </c>
      <c r="D3010" s="42">
        <f>2+2</f>
        <v>4</v>
      </c>
      <c r="E3010" s="53" t="s">
        <v>1589</v>
      </c>
      <c r="F3010" s="116">
        <f>mason</f>
        <v>1330</v>
      </c>
      <c r="G3010" s="107">
        <f>FLOOR(D3010*F3010,0.01)</f>
        <v>5320</v>
      </c>
      <c r="H3010" s="108"/>
    </row>
    <row r="3011" spans="1:8" ht="17.25">
      <c r="B3011" s="1589"/>
      <c r="C3011" s="78" t="s">
        <v>563</v>
      </c>
      <c r="D3011" s="43">
        <f>2+2</f>
        <v>4</v>
      </c>
      <c r="E3011" s="56" t="s">
        <v>1589</v>
      </c>
      <c r="F3011" s="122">
        <f>'update Rate'!O5</f>
        <v>1000</v>
      </c>
      <c r="G3011" s="63">
        <f>FLOOR(D3011*F3011,0.01)</f>
        <v>4000</v>
      </c>
      <c r="H3011" s="123">
        <f>SUM(G3010+G3011)</f>
        <v>9320</v>
      </c>
    </row>
    <row r="3012" spans="1:8" ht="17.25">
      <c r="B3012" s="1562" t="s">
        <v>2185</v>
      </c>
      <c r="C3012" s="80" t="s">
        <v>1516</v>
      </c>
      <c r="D3012" s="42">
        <v>8</v>
      </c>
      <c r="E3012" s="53" t="s">
        <v>2681</v>
      </c>
      <c r="F3012" s="116">
        <f>'update Rate'!O153</f>
        <v>288</v>
      </c>
      <c r="G3012" s="109">
        <f>FLOOR(D3012*F3012,0.01)</f>
        <v>2304</v>
      </c>
      <c r="H3012" s="108"/>
    </row>
    <row r="3013" spans="1:8" ht="31.5">
      <c r="B3013" s="1603"/>
      <c r="C3013" s="80" t="s">
        <v>3819</v>
      </c>
      <c r="D3013" s="42">
        <v>9</v>
      </c>
      <c r="E3013" s="53" t="s">
        <v>2681</v>
      </c>
      <c r="F3013" s="109">
        <f>'update Rate'!O161</f>
        <v>652</v>
      </c>
      <c r="G3013" s="109">
        <f>FLOOR(D3013*F3013,0.01)</f>
        <v>5868</v>
      </c>
      <c r="H3013" s="9"/>
    </row>
    <row r="3014" spans="1:8" ht="17.25">
      <c r="B3014" s="1604"/>
      <c r="C3014" s="78"/>
      <c r="D3014" s="43"/>
      <c r="E3014" s="56"/>
      <c r="F3014" s="122"/>
      <c r="G3014" s="130"/>
      <c r="H3014" s="123">
        <f>G3013+G3012</f>
        <v>8172</v>
      </c>
    </row>
    <row r="3015" spans="1:8" ht="16.5">
      <c r="A3015" s="3"/>
      <c r="F3015" s="40" t="s">
        <v>1590</v>
      </c>
      <c r="G3015" s="102"/>
      <c r="H3015" s="63">
        <f>SUM(H3011:H3014)</f>
        <v>17492</v>
      </c>
    </row>
    <row r="3016" spans="1:8" ht="16.5">
      <c r="B3016" s="1" t="s">
        <v>1592</v>
      </c>
      <c r="F3016" s="40" t="s">
        <v>1570</v>
      </c>
      <c r="G3016" s="102"/>
      <c r="H3016" s="99">
        <f>FLOOR(H3015*0.15,0.01)</f>
        <v>2623.8</v>
      </c>
    </row>
    <row r="3017" spans="1:8" ht="16.5">
      <c r="A3017" s="27"/>
      <c r="B3017" s="140">
        <f>+H3017</f>
        <v>20115.8</v>
      </c>
      <c r="C3017" s="27" t="s">
        <v>4340</v>
      </c>
      <c r="D3017" s="99">
        <f>FLOOR(B3017/B3018,0.01)</f>
        <v>201.15</v>
      </c>
      <c r="E3017" s="1" t="s">
        <v>3198</v>
      </c>
      <c r="F3017" s="40" t="s">
        <v>1593</v>
      </c>
      <c r="G3017" s="102"/>
      <c r="H3017" s="99">
        <f>SUM(H3015:H3016)</f>
        <v>20115.8</v>
      </c>
    </row>
    <row r="3018" spans="1:8" ht="17.25">
      <c r="A3018" s="27"/>
      <c r="B3018" s="88">
        <v>100</v>
      </c>
      <c r="C3018" s="27"/>
      <c r="D3018" s="141"/>
      <c r="F3018" s="40"/>
      <c r="G3018" s="102"/>
      <c r="H3018" s="141"/>
    </row>
    <row r="3019" spans="1:8" ht="16.5" hidden="1">
      <c r="A3019" s="1723" t="s">
        <v>5329</v>
      </c>
      <c r="B3019" s="1723"/>
      <c r="C3019" s="1723"/>
      <c r="D3019" s="141"/>
      <c r="F3019" s="40"/>
      <c r="G3019" s="102"/>
      <c r="H3019" s="141"/>
    </row>
    <row r="3020" spans="1:8" ht="16.5">
      <c r="A3020" s="1026"/>
      <c r="B3020" s="72"/>
      <c r="C3020" s="72"/>
      <c r="D3020" s="141"/>
      <c r="F3020" s="40"/>
      <c r="G3020" s="102"/>
      <c r="H3020" s="141"/>
    </row>
    <row r="3021" spans="1:8" ht="19.5">
      <c r="A3021" s="262">
        <f>A3007+1</f>
        <v>216</v>
      </c>
      <c r="B3021" s="1588" t="s">
        <v>5345</v>
      </c>
      <c r="C3021" s="1567"/>
      <c r="D3021" s="1567"/>
      <c r="E3021" s="1567"/>
      <c r="F3021" s="1567"/>
      <c r="G3021" s="1567"/>
      <c r="H3021" s="1567"/>
    </row>
    <row r="3022" spans="1:8">
      <c r="A3022" s="728" t="s">
        <v>4105</v>
      </c>
      <c r="B3022" s="1601" t="s">
        <v>1477</v>
      </c>
      <c r="C3022" s="1568"/>
      <c r="D3022" s="1568"/>
      <c r="E3022" s="1568"/>
      <c r="F3022" s="1568"/>
      <c r="G3022" s="1568"/>
      <c r="H3022" s="1568"/>
    </row>
    <row r="3023" spans="1:8">
      <c r="B3023" s="3"/>
      <c r="F3023" s="3"/>
      <c r="G3023" s="3"/>
      <c r="H3023" s="3"/>
    </row>
    <row r="3024" spans="1:8" ht="31.5">
      <c r="B3024" s="68" t="s">
        <v>3156</v>
      </c>
      <c r="C3024" s="68" t="s">
        <v>3157</v>
      </c>
      <c r="D3024" s="68" t="s">
        <v>3158</v>
      </c>
      <c r="E3024" s="68" t="s">
        <v>3159</v>
      </c>
      <c r="F3024" s="68" t="s">
        <v>3160</v>
      </c>
      <c r="G3024" s="68" t="s">
        <v>3161</v>
      </c>
      <c r="H3024" s="68" t="s">
        <v>1586</v>
      </c>
    </row>
    <row r="3025" spans="1:8" ht="17.25">
      <c r="B3025" s="1562" t="s">
        <v>1587</v>
      </c>
      <c r="C3025" s="58" t="s">
        <v>558</v>
      </c>
      <c r="D3025" s="41">
        <v>5.8</v>
      </c>
      <c r="E3025" s="55" t="s">
        <v>1589</v>
      </c>
      <c r="F3025" s="107">
        <f>mason</f>
        <v>1330</v>
      </c>
      <c r="G3025" s="107">
        <f>FLOOR(D3025*F3025,0.01)</f>
        <v>7714</v>
      </c>
      <c r="H3025" s="108"/>
    </row>
    <row r="3026" spans="1:8" ht="17.25">
      <c r="B3026" s="1563"/>
      <c r="C3026" s="78" t="s">
        <v>1530</v>
      </c>
      <c r="D3026" s="43">
        <v>5.8</v>
      </c>
      <c r="E3026" s="56" t="s">
        <v>1589</v>
      </c>
      <c r="F3026" s="63">
        <f>'update Rate'!O5</f>
        <v>1000</v>
      </c>
      <c r="G3026" s="63">
        <f>FLOOR(D3026*F3026,0.01)</f>
        <v>5800</v>
      </c>
      <c r="H3026" s="123">
        <f>SUM(G3025+G3026)</f>
        <v>13514</v>
      </c>
    </row>
    <row r="3027" spans="1:8" ht="17.25">
      <c r="B3027" s="1564" t="s">
        <v>2185</v>
      </c>
      <c r="C3027" s="55" t="s">
        <v>1516</v>
      </c>
      <c r="D3027" s="48">
        <v>8</v>
      </c>
      <c r="E3027" s="55" t="s">
        <v>2681</v>
      </c>
      <c r="F3027" s="109">
        <f>'update Rate'!O153</f>
        <v>288</v>
      </c>
      <c r="G3027" s="110">
        <f>FLOOR(D3027*F3027,0.01)</f>
        <v>2304</v>
      </c>
      <c r="H3027" s="108"/>
    </row>
    <row r="3028" spans="1:8" ht="17.25">
      <c r="B3028" s="1563"/>
      <c r="C3028" s="56" t="s">
        <v>4286</v>
      </c>
      <c r="D3028" s="43">
        <v>16</v>
      </c>
      <c r="E3028" s="56" t="s">
        <v>2681</v>
      </c>
      <c r="F3028" s="63">
        <f>'update Rate'!O161</f>
        <v>652</v>
      </c>
      <c r="G3028" s="63">
        <f>FLOOR(D3028*F3028,0.01)</f>
        <v>10432</v>
      </c>
      <c r="H3028" s="123">
        <f>SUM(G3027:G3028)</f>
        <v>12736</v>
      </c>
    </row>
    <row r="3029" spans="1:8" ht="16.5">
      <c r="F3029" s="40" t="s">
        <v>1590</v>
      </c>
      <c r="G3029" s="133"/>
      <c r="H3029" s="63">
        <f>SUM(H3028,H3026)</f>
        <v>26250</v>
      </c>
    </row>
    <row r="3030" spans="1:8" ht="16.5">
      <c r="B3030" s="1" t="s">
        <v>1592</v>
      </c>
      <c r="F3030" s="40" t="s">
        <v>1571</v>
      </c>
      <c r="G3030" s="133"/>
      <c r="H3030" s="99">
        <f>FLOOR(H3029*0.15,0.01)</f>
        <v>3937.5</v>
      </c>
    </row>
    <row r="3031" spans="1:8" ht="16.5">
      <c r="A3031"/>
      <c r="B3031" s="140">
        <f>+H3031</f>
        <v>30187.5</v>
      </c>
      <c r="C3031" s="27" t="s">
        <v>4340</v>
      </c>
      <c r="D3031" s="99">
        <f>INT(B3031/B3032*100)/100</f>
        <v>301.87</v>
      </c>
      <c r="E3031" s="1" t="s">
        <v>3198</v>
      </c>
      <c r="F3031" s="40" t="s">
        <v>1593</v>
      </c>
      <c r="G3031" s="133"/>
      <c r="H3031" s="99">
        <f>SUM(H3029:H3030)</f>
        <v>30187.5</v>
      </c>
    </row>
    <row r="3032" spans="1:8">
      <c r="B3032" s="117">
        <v>100</v>
      </c>
    </row>
    <row r="3033" spans="1:8" ht="20.100000000000001" customHeight="1">
      <c r="A3033" s="262">
        <f>A3021+1</f>
        <v>217</v>
      </c>
      <c r="B3033" s="1588" t="s">
        <v>2829</v>
      </c>
      <c r="C3033" s="1567"/>
      <c r="D3033" s="1567"/>
      <c r="E3033" s="1567"/>
      <c r="F3033" s="1567"/>
      <c r="G3033" s="1567"/>
      <c r="H3033" s="1567"/>
    </row>
    <row r="3034" spans="1:8" ht="20.100000000000001" customHeight="1">
      <c r="A3034" s="728" t="s">
        <v>4088</v>
      </c>
      <c r="B3034" s="1601" t="s">
        <v>1477</v>
      </c>
      <c r="C3034" s="1568"/>
      <c r="D3034" s="1568"/>
      <c r="E3034" s="1568"/>
      <c r="F3034" s="1568"/>
      <c r="G3034" s="1568"/>
      <c r="H3034" s="1568"/>
    </row>
    <row r="3035" spans="1:8">
      <c r="B3035" s="3"/>
      <c r="F3035" s="3"/>
      <c r="G3035" s="3"/>
      <c r="H3035" s="3"/>
    </row>
    <row r="3036" spans="1:8" ht="31.5">
      <c r="B3036" s="68" t="s">
        <v>3156</v>
      </c>
      <c r="C3036" s="68" t="s">
        <v>3157</v>
      </c>
      <c r="D3036" s="68" t="s">
        <v>3158</v>
      </c>
      <c r="E3036" s="68" t="s">
        <v>3159</v>
      </c>
      <c r="F3036" s="68" t="s">
        <v>3160</v>
      </c>
      <c r="G3036" s="68" t="s">
        <v>3161</v>
      </c>
      <c r="H3036" s="68" t="s">
        <v>1586</v>
      </c>
    </row>
    <row r="3037" spans="1:8" ht="20.100000000000001" customHeight="1">
      <c r="B3037" s="1562" t="s">
        <v>1587</v>
      </c>
      <c r="C3037" s="58" t="s">
        <v>558</v>
      </c>
      <c r="D3037" s="41">
        <v>10.75</v>
      </c>
      <c r="E3037" s="55" t="s">
        <v>1589</v>
      </c>
      <c r="F3037" s="107">
        <f>'update Rate'!O6</f>
        <v>1330</v>
      </c>
      <c r="G3037" s="107">
        <f>FLOOR(D3037*F3037,0.01)</f>
        <v>14297.5</v>
      </c>
      <c r="H3037" s="108"/>
    </row>
    <row r="3038" spans="1:8" ht="20.100000000000001" customHeight="1">
      <c r="B3038" s="1563"/>
      <c r="C3038" s="78" t="s">
        <v>1530</v>
      </c>
      <c r="D3038" s="43">
        <v>10.75</v>
      </c>
      <c r="E3038" s="56" t="s">
        <v>1589</v>
      </c>
      <c r="F3038" s="63">
        <f>'update Rate'!O5</f>
        <v>1000</v>
      </c>
      <c r="G3038" s="63">
        <f>FLOOR(D3038*F3038,0.01)</f>
        <v>10750</v>
      </c>
      <c r="H3038" s="123">
        <f>SUM(G3037+G3038)</f>
        <v>25047.5</v>
      </c>
    </row>
    <row r="3039" spans="1:8" ht="20.100000000000001" customHeight="1">
      <c r="B3039" s="1564" t="s">
        <v>2185</v>
      </c>
      <c r="C3039" s="55" t="s">
        <v>1516</v>
      </c>
      <c r="D3039" s="41">
        <v>8.1</v>
      </c>
      <c r="E3039" s="55" t="s">
        <v>2681</v>
      </c>
      <c r="F3039" s="107">
        <f>'update Rate'!O158</f>
        <v>389</v>
      </c>
      <c r="G3039" s="110">
        <f>FLOOR(D3039*F3039,0.01)</f>
        <v>3150.9</v>
      </c>
      <c r="H3039" s="108"/>
    </row>
    <row r="3040" spans="1:8" ht="20.100000000000001" customHeight="1">
      <c r="B3040" s="1586"/>
      <c r="C3040" s="53" t="s">
        <v>2457</v>
      </c>
      <c r="D3040" s="42">
        <v>10.76</v>
      </c>
      <c r="E3040" s="53" t="s">
        <v>2681</v>
      </c>
      <c r="F3040" s="116">
        <f>'update Rate'!O162</f>
        <v>565</v>
      </c>
      <c r="G3040" s="109">
        <f>FLOOR(D3040*F3040,0.01)</f>
        <v>6079.4000000000005</v>
      </c>
      <c r="H3040" s="121"/>
    </row>
    <row r="3041" spans="1:8" ht="17.25">
      <c r="B3041" s="1563"/>
      <c r="C3041" s="56" t="s">
        <v>2828</v>
      </c>
      <c r="D3041" s="43">
        <v>4</v>
      </c>
      <c r="E3041" s="56" t="s">
        <v>749</v>
      </c>
      <c r="F3041" s="122">
        <f>'update Rate'!O166</f>
        <v>6</v>
      </c>
      <c r="G3041" s="63">
        <f>FLOOR(D3041*F3041,0.01)</f>
        <v>24</v>
      </c>
      <c r="H3041" s="123">
        <f>SUM(G3039:G3041)</f>
        <v>9254.3000000000011</v>
      </c>
    </row>
    <row r="3042" spans="1:8" ht="16.5">
      <c r="F3042" s="40" t="s">
        <v>1590</v>
      </c>
      <c r="G3042" s="133"/>
      <c r="H3042" s="63">
        <f>SUM(H3038:H3041)</f>
        <v>34301.800000000003</v>
      </c>
    </row>
    <row r="3043" spans="1:8" ht="16.5">
      <c r="B3043" s="1" t="s">
        <v>1592</v>
      </c>
      <c r="F3043" s="40" t="s">
        <v>1571</v>
      </c>
      <c r="G3043" s="133"/>
      <c r="H3043" s="99">
        <f>FLOOR(H3042*0.15,0.01)</f>
        <v>5145.2700000000004</v>
      </c>
    </row>
    <row r="3044" spans="1:8" ht="16.5">
      <c r="A3044"/>
      <c r="B3044" s="140">
        <f>+H3044</f>
        <v>39447.070000000007</v>
      </c>
      <c r="C3044" s="27" t="s">
        <v>4340</v>
      </c>
      <c r="D3044" s="99">
        <f>INT(B3044/B3045*100)/100</f>
        <v>394.47</v>
      </c>
      <c r="E3044" s="1" t="s">
        <v>3198</v>
      </c>
      <c r="F3044" s="40" t="s">
        <v>1593</v>
      </c>
      <c r="G3044" s="133"/>
      <c r="H3044" s="99">
        <f>SUM(H3042:H3043)</f>
        <v>39447.070000000007</v>
      </c>
    </row>
    <row r="3045" spans="1:8" ht="20.100000000000001" customHeight="1">
      <c r="B3045" s="117">
        <v>100</v>
      </c>
    </row>
    <row r="3046" spans="1:8" ht="20.100000000000001" customHeight="1">
      <c r="A3046" s="262">
        <f>A3033+1</f>
        <v>218</v>
      </c>
      <c r="B3046" s="1588" t="s">
        <v>2458</v>
      </c>
      <c r="C3046" s="1567"/>
      <c r="D3046" s="1567"/>
      <c r="E3046" s="1567"/>
      <c r="F3046" s="1567"/>
      <c r="G3046" s="1567"/>
      <c r="H3046" s="1567"/>
    </row>
    <row r="3047" spans="1:8" ht="20.100000000000001" customHeight="1">
      <c r="A3047" s="728" t="s">
        <v>4089</v>
      </c>
      <c r="B3047" s="1601" t="s">
        <v>1477</v>
      </c>
      <c r="C3047" s="1568"/>
      <c r="D3047" s="1568"/>
      <c r="E3047" s="1568"/>
      <c r="F3047" s="1568"/>
      <c r="G3047" s="1568"/>
      <c r="H3047" s="1568"/>
    </row>
    <row r="3048" spans="1:8" ht="31.5">
      <c r="B3048" s="68" t="s">
        <v>3156</v>
      </c>
      <c r="C3048" s="68" t="s">
        <v>3157</v>
      </c>
      <c r="D3048" s="68" t="s">
        <v>3158</v>
      </c>
      <c r="E3048" s="68" t="s">
        <v>3159</v>
      </c>
      <c r="F3048" s="68" t="s">
        <v>3160</v>
      </c>
      <c r="G3048" s="68" t="s">
        <v>3161</v>
      </c>
      <c r="H3048" s="68" t="s">
        <v>1586</v>
      </c>
    </row>
    <row r="3049" spans="1:8" ht="20.100000000000001" customHeight="1">
      <c r="B3049" s="1562" t="s">
        <v>1587</v>
      </c>
      <c r="C3049" s="58" t="s">
        <v>558</v>
      </c>
      <c r="D3049" s="41">
        <v>2</v>
      </c>
      <c r="E3049" s="55" t="s">
        <v>1589</v>
      </c>
      <c r="F3049" s="107">
        <f>'update Rate'!O6</f>
        <v>1330</v>
      </c>
      <c r="G3049" s="107">
        <f>FLOOR(D3049*F3049,0.01)</f>
        <v>2660</v>
      </c>
      <c r="H3049" s="108"/>
    </row>
    <row r="3050" spans="1:8" ht="17.25">
      <c r="B3050" s="1563"/>
      <c r="C3050" s="78" t="s">
        <v>1530</v>
      </c>
      <c r="D3050" s="43">
        <v>2</v>
      </c>
      <c r="E3050" s="56" t="s">
        <v>1589</v>
      </c>
      <c r="F3050" s="63">
        <f>'update Rate'!O5</f>
        <v>1000</v>
      </c>
      <c r="G3050" s="63">
        <f>FLOOR(D3050*F3050,0.01)</f>
        <v>2000</v>
      </c>
      <c r="H3050" s="123">
        <f>SUM(G3049+G3050)</f>
        <v>4660</v>
      </c>
    </row>
    <row r="3051" spans="1:8" ht="20.100000000000001" customHeight="1">
      <c r="B3051" s="66" t="s">
        <v>2185</v>
      </c>
      <c r="C3051" s="68" t="s">
        <v>2459</v>
      </c>
      <c r="D3051" s="44">
        <v>6</v>
      </c>
      <c r="E3051" s="64" t="s">
        <v>2681</v>
      </c>
      <c r="F3051" s="101">
        <f>'update Rate'!O167</f>
        <v>203</v>
      </c>
      <c r="G3051" s="99">
        <f>FLOOR(D3051*F3051,0.01)</f>
        <v>1218</v>
      </c>
      <c r="H3051" s="99">
        <f>(G3051)</f>
        <v>1218</v>
      </c>
    </row>
    <row r="3052" spans="1:8" ht="20.100000000000001" customHeight="1">
      <c r="B3052" s="189"/>
      <c r="F3052" s="40" t="s">
        <v>1590</v>
      </c>
      <c r="G3052" s="133"/>
      <c r="H3052" s="123">
        <f>SUM(H3050,H3051)</f>
        <v>5878</v>
      </c>
    </row>
    <row r="3053" spans="1:8" ht="20.100000000000001" customHeight="1">
      <c r="B3053" s="1" t="s">
        <v>1592</v>
      </c>
      <c r="F3053" s="40" t="s">
        <v>1570</v>
      </c>
      <c r="G3053" s="133"/>
      <c r="H3053" s="99">
        <f>FLOOR(H3052*0.15,0.01)</f>
        <v>881.7</v>
      </c>
    </row>
    <row r="3054" spans="1:8" ht="20.100000000000001" customHeight="1">
      <c r="A3054"/>
      <c r="B3054" s="140">
        <f>+H3054</f>
        <v>6759.7</v>
      </c>
      <c r="C3054" s="27" t="s">
        <v>3197</v>
      </c>
      <c r="D3054" s="99">
        <f>INT(B3054/B3055*100)/100</f>
        <v>67.59</v>
      </c>
      <c r="E3054" s="1" t="s">
        <v>3198</v>
      </c>
      <c r="F3054" s="40" t="s">
        <v>1593</v>
      </c>
      <c r="G3054" s="133"/>
      <c r="H3054" s="99">
        <f>SUM(H3052:H3053)</f>
        <v>6759.7</v>
      </c>
    </row>
    <row r="3055" spans="1:8" ht="20.100000000000001" customHeight="1">
      <c r="B3055" s="117">
        <v>100</v>
      </c>
      <c r="C3055" s="189"/>
      <c r="D3055" s="190"/>
      <c r="E3055" s="189"/>
    </row>
    <row r="3056" spans="1:8" ht="20.100000000000001" customHeight="1">
      <c r="B3056" s="117"/>
      <c r="C3056" s="189"/>
      <c r="D3056" s="190"/>
      <c r="E3056" s="189"/>
    </row>
    <row r="3057" spans="1:8" ht="20.100000000000001" hidden="1" customHeight="1">
      <c r="B3057" s="117"/>
      <c r="C3057" s="189"/>
      <c r="D3057" s="190"/>
      <c r="E3057" s="189"/>
    </row>
    <row r="3058" spans="1:8" ht="20.100000000000001" hidden="1" customHeight="1">
      <c r="B3058" s="117"/>
      <c r="C3058" s="189"/>
      <c r="D3058" s="190"/>
      <c r="E3058" s="189"/>
    </row>
    <row r="3059" spans="1:8" ht="15.75" hidden="1">
      <c r="B3059" s="189"/>
      <c r="F3059" s="257"/>
    </row>
    <row r="3060" spans="1:8" ht="20.100000000000001" customHeight="1">
      <c r="A3060" s="262">
        <f>+A3046+1</f>
        <v>219</v>
      </c>
      <c r="B3060" s="1588" t="s">
        <v>2460</v>
      </c>
      <c r="C3060" s="1567"/>
      <c r="D3060" s="1567"/>
      <c r="E3060" s="1567"/>
      <c r="F3060" s="1567"/>
      <c r="G3060" s="1567"/>
      <c r="H3060" s="1567"/>
    </row>
    <row r="3061" spans="1:8" ht="20.100000000000001" customHeight="1">
      <c r="A3061" s="728" t="s">
        <v>4089</v>
      </c>
      <c r="B3061" s="1601" t="s">
        <v>1477</v>
      </c>
      <c r="C3061" s="1568"/>
      <c r="D3061" s="1568"/>
      <c r="E3061" s="1568"/>
      <c r="F3061" s="1568"/>
      <c r="G3061" s="1568"/>
      <c r="H3061" s="1568"/>
    </row>
    <row r="3062" spans="1:8" ht="6.75" customHeight="1">
      <c r="B3062" s="3"/>
      <c r="C3062" s="189"/>
      <c r="D3062" s="190"/>
      <c r="E3062" s="189"/>
      <c r="F3062" s="3"/>
      <c r="G3062" s="3"/>
      <c r="H3062" s="3"/>
    </row>
    <row r="3063" spans="1:8" ht="31.5">
      <c r="B3063" s="68" t="s">
        <v>3156</v>
      </c>
      <c r="C3063" s="68" t="s">
        <v>3157</v>
      </c>
      <c r="D3063" s="68" t="s">
        <v>3158</v>
      </c>
      <c r="E3063" s="68" t="s">
        <v>3159</v>
      </c>
      <c r="F3063" s="68" t="s">
        <v>3160</v>
      </c>
      <c r="G3063" s="68" t="s">
        <v>3161</v>
      </c>
      <c r="H3063" s="68" t="s">
        <v>1586</v>
      </c>
    </row>
    <row r="3064" spans="1:8" ht="20.100000000000001" customHeight="1">
      <c r="B3064" s="1562" t="s">
        <v>1587</v>
      </c>
      <c r="C3064" s="58" t="s">
        <v>558</v>
      </c>
      <c r="D3064" s="41">
        <v>4</v>
      </c>
      <c r="E3064" s="55" t="s">
        <v>1589</v>
      </c>
      <c r="F3064" s="107">
        <f>'update Rate'!O6</f>
        <v>1330</v>
      </c>
      <c r="G3064" s="107">
        <f>FLOOR(D3064*F3064,0.01)</f>
        <v>5320</v>
      </c>
      <c r="H3064" s="108"/>
    </row>
    <row r="3065" spans="1:8" ht="20.100000000000001" customHeight="1">
      <c r="B3065" s="1563"/>
      <c r="C3065" s="78" t="s">
        <v>1530</v>
      </c>
      <c r="D3065" s="43">
        <v>4</v>
      </c>
      <c r="E3065" s="56" t="s">
        <v>1589</v>
      </c>
      <c r="F3065" s="63">
        <f>'update Rate'!O5</f>
        <v>1000</v>
      </c>
      <c r="G3065" s="63">
        <f>FLOOR(D3065*F3065,0.01)</f>
        <v>4000</v>
      </c>
      <c r="H3065" s="123">
        <f>SUM(G3064+G3065)</f>
        <v>9320</v>
      </c>
    </row>
    <row r="3066" spans="1:8" ht="20.100000000000001" customHeight="1">
      <c r="B3066" s="66" t="s">
        <v>2185</v>
      </c>
      <c r="C3066" s="66" t="s">
        <v>2459</v>
      </c>
      <c r="D3066" s="672">
        <v>11</v>
      </c>
      <c r="E3066" s="66" t="s">
        <v>2681</v>
      </c>
      <c r="F3066" s="63">
        <f>'update Rate'!O167</f>
        <v>203</v>
      </c>
      <c r="G3066" s="99">
        <f>FLOOR(D3066*F3066,0.01)</f>
        <v>2233</v>
      </c>
      <c r="H3066" s="126">
        <f>SUM(G3066:G3066)</f>
        <v>2233</v>
      </c>
    </row>
    <row r="3067" spans="1:8" ht="20.100000000000001" customHeight="1">
      <c r="F3067" s="40" t="s">
        <v>1590</v>
      </c>
      <c r="G3067" s="133"/>
      <c r="H3067" s="63">
        <f>SUM(H3065:H3066)</f>
        <v>11553</v>
      </c>
    </row>
    <row r="3068" spans="1:8" ht="16.5">
      <c r="B3068" s="1" t="s">
        <v>1592</v>
      </c>
      <c r="F3068" s="40" t="s">
        <v>1570</v>
      </c>
      <c r="G3068" s="133"/>
      <c r="H3068" s="99">
        <f>FLOOR(H3067*0.15,0.01)</f>
        <v>1732.95</v>
      </c>
    </row>
    <row r="3069" spans="1:8" ht="20.100000000000001" customHeight="1">
      <c r="A3069"/>
      <c r="B3069" s="140">
        <f>+H3069</f>
        <v>13285.95</v>
      </c>
      <c r="C3069" s="27" t="s">
        <v>3197</v>
      </c>
      <c r="D3069" s="99">
        <f>INT(B3069/B3070*100)/100</f>
        <v>132.85</v>
      </c>
      <c r="E3069" s="1" t="s">
        <v>3198</v>
      </c>
      <c r="F3069" s="40" t="s">
        <v>1593</v>
      </c>
      <c r="G3069" s="133"/>
      <c r="H3069" s="99">
        <f>SUM(H3067:H3068)</f>
        <v>13285.95</v>
      </c>
    </row>
    <row r="3070" spans="1:8" ht="20.100000000000001" customHeight="1">
      <c r="B3070" s="117">
        <v>100</v>
      </c>
    </row>
    <row r="3071" spans="1:8">
      <c r="B3071" s="117"/>
    </row>
    <row r="3072" spans="1:8" ht="20.100000000000001" customHeight="1">
      <c r="A3072" s="262">
        <f>+A3060+1</f>
        <v>220</v>
      </c>
      <c r="B3072" s="1588" t="s">
        <v>3211</v>
      </c>
      <c r="C3072" s="1567"/>
      <c r="D3072" s="1567"/>
      <c r="E3072" s="1567"/>
      <c r="F3072" s="1567"/>
      <c r="G3072" s="1567"/>
      <c r="H3072" s="1567"/>
    </row>
    <row r="3073" spans="1:8" ht="20.100000000000001" customHeight="1">
      <c r="A3073" s="728" t="s">
        <v>4090</v>
      </c>
      <c r="B3073" s="1601" t="s">
        <v>1477</v>
      </c>
      <c r="C3073" s="1568"/>
      <c r="D3073" s="1568"/>
      <c r="E3073" s="1568"/>
      <c r="F3073" s="1568"/>
      <c r="G3073" s="1568"/>
      <c r="H3073" s="1568"/>
    </row>
    <row r="3074" spans="1:8" ht="31.5">
      <c r="B3074" s="68" t="s">
        <v>3156</v>
      </c>
      <c r="C3074" s="68" t="s">
        <v>3157</v>
      </c>
      <c r="D3074" s="68" t="s">
        <v>3158</v>
      </c>
      <c r="E3074" s="68" t="s">
        <v>3159</v>
      </c>
      <c r="F3074" s="68" t="s">
        <v>3160</v>
      </c>
      <c r="G3074" s="68" t="s">
        <v>3161</v>
      </c>
      <c r="H3074" s="68" t="s">
        <v>1586</v>
      </c>
    </row>
    <row r="3075" spans="1:8" ht="20.100000000000001" customHeight="1">
      <c r="B3075" s="1562" t="s">
        <v>1587</v>
      </c>
      <c r="C3075" s="58" t="s">
        <v>558</v>
      </c>
      <c r="D3075" s="41">
        <v>3</v>
      </c>
      <c r="E3075" s="55" t="s">
        <v>1589</v>
      </c>
      <c r="F3075" s="107">
        <f>'update Rate'!O6</f>
        <v>1330</v>
      </c>
      <c r="G3075" s="107">
        <f>FLOOR(D3075*F3075,0.01)</f>
        <v>3990</v>
      </c>
      <c r="H3075" s="108"/>
    </row>
    <row r="3076" spans="1:8" ht="20.100000000000001" customHeight="1">
      <c r="B3076" s="1563"/>
      <c r="C3076" s="78" t="s">
        <v>1530</v>
      </c>
      <c r="D3076" s="43">
        <v>2</v>
      </c>
      <c r="E3076" s="56" t="s">
        <v>1589</v>
      </c>
      <c r="F3076" s="63">
        <f>'update Rate'!O5</f>
        <v>1000</v>
      </c>
      <c r="G3076" s="63">
        <f>FLOOR(D3076*F3076,0.01)</f>
        <v>2000</v>
      </c>
      <c r="H3076" s="123">
        <f>SUM(G3075+G3076)</f>
        <v>5990</v>
      </c>
    </row>
    <row r="3077" spans="1:8" ht="15.75">
      <c r="B3077" s="66" t="s">
        <v>2185</v>
      </c>
      <c r="C3077" s="66" t="s">
        <v>2461</v>
      </c>
      <c r="D3077" s="672">
        <v>6</v>
      </c>
      <c r="E3077" s="66" t="s">
        <v>2681</v>
      </c>
      <c r="F3077" s="63">
        <f>'update Rate'!O168</f>
        <v>351</v>
      </c>
      <c r="G3077" s="99">
        <f>FLOOR(D3077*F3077,0.01)</f>
        <v>2106</v>
      </c>
      <c r="H3077" s="126">
        <f>SUM(G3077:G3077)</f>
        <v>2106</v>
      </c>
    </row>
    <row r="3078" spans="1:8" ht="16.5">
      <c r="F3078" s="40" t="s">
        <v>1590</v>
      </c>
      <c r="G3078" s="133"/>
      <c r="H3078" s="63">
        <f>SUM(H3076:H3077)</f>
        <v>8096</v>
      </c>
    </row>
    <row r="3079" spans="1:8" ht="20.100000000000001" customHeight="1">
      <c r="B3079" s="1" t="s">
        <v>1592</v>
      </c>
      <c r="F3079" s="40" t="s">
        <v>1570</v>
      </c>
      <c r="G3079" s="133"/>
      <c r="H3079" s="99">
        <f>FLOOR(H3078*0.15,0.01)</f>
        <v>1214.4000000000001</v>
      </c>
    </row>
    <row r="3080" spans="1:8" ht="16.5">
      <c r="A3080"/>
      <c r="B3080" s="140">
        <f>+H3080</f>
        <v>9310.4</v>
      </c>
      <c r="C3080" s="27" t="s">
        <v>4340</v>
      </c>
      <c r="D3080" s="99">
        <f>INT(B3080/B3081*100)/100</f>
        <v>93.1</v>
      </c>
      <c r="E3080" s="1" t="s">
        <v>3198</v>
      </c>
      <c r="F3080" s="40" t="s">
        <v>1593</v>
      </c>
      <c r="G3080" s="133"/>
      <c r="H3080" s="99">
        <f>SUM(H3078:H3079)</f>
        <v>9310.4</v>
      </c>
    </row>
    <row r="3081" spans="1:8" ht="20.100000000000001" customHeight="1">
      <c r="B3081" s="117">
        <v>100</v>
      </c>
    </row>
    <row r="3082" spans="1:8" ht="20.100000000000001" customHeight="1">
      <c r="B3082" s="117"/>
    </row>
    <row r="3083" spans="1:8" ht="20.100000000000001" customHeight="1"/>
    <row r="3084" spans="1:8" ht="20.100000000000001" customHeight="1">
      <c r="A3084" s="262">
        <f>+A3072+1</f>
        <v>221</v>
      </c>
      <c r="B3084" s="1588" t="s">
        <v>3212</v>
      </c>
      <c r="C3084" s="1567"/>
      <c r="D3084" s="1567"/>
      <c r="E3084" s="1567"/>
      <c r="F3084" s="1567"/>
      <c r="G3084" s="1567"/>
      <c r="H3084" s="1567"/>
    </row>
    <row r="3085" spans="1:8">
      <c r="A3085" s="728" t="s">
        <v>4090</v>
      </c>
      <c r="B3085" s="1601" t="s">
        <v>1477</v>
      </c>
      <c r="C3085" s="1568"/>
      <c r="D3085" s="1568"/>
      <c r="E3085" s="1568"/>
      <c r="F3085" s="1568"/>
      <c r="G3085" s="1568"/>
      <c r="H3085" s="1568"/>
    </row>
    <row r="3086" spans="1:8">
      <c r="B3086" s="3"/>
      <c r="F3086" s="3"/>
      <c r="G3086" s="3"/>
      <c r="H3086" s="3"/>
    </row>
    <row r="3087" spans="1:8" ht="31.5">
      <c r="B3087" s="68" t="s">
        <v>3156</v>
      </c>
      <c r="C3087" s="68" t="s">
        <v>3157</v>
      </c>
      <c r="D3087" s="68" t="s">
        <v>3158</v>
      </c>
      <c r="E3087" s="68" t="s">
        <v>3159</v>
      </c>
      <c r="F3087" s="68" t="s">
        <v>3160</v>
      </c>
      <c r="G3087" s="68" t="s">
        <v>3161</v>
      </c>
      <c r="H3087" s="68" t="s">
        <v>1586</v>
      </c>
    </row>
    <row r="3088" spans="1:8" ht="20.100000000000001" customHeight="1">
      <c r="B3088" s="1562" t="s">
        <v>1587</v>
      </c>
      <c r="C3088" s="58" t="s">
        <v>558</v>
      </c>
      <c r="D3088" s="41">
        <v>6</v>
      </c>
      <c r="E3088" s="55" t="s">
        <v>1589</v>
      </c>
      <c r="F3088" s="107">
        <f>'update Rate'!O6</f>
        <v>1330</v>
      </c>
      <c r="G3088" s="107">
        <f>FLOOR(D3088*F3088,0.01)</f>
        <v>7980</v>
      </c>
      <c r="H3088" s="108"/>
    </row>
    <row r="3089" spans="1:8" ht="20.100000000000001" customHeight="1">
      <c r="B3089" s="1563"/>
      <c r="C3089" s="78" t="s">
        <v>1530</v>
      </c>
      <c r="D3089" s="43">
        <v>4</v>
      </c>
      <c r="E3089" s="56" t="s">
        <v>1589</v>
      </c>
      <c r="F3089" s="63">
        <f>'update Rate'!O5</f>
        <v>1000</v>
      </c>
      <c r="G3089" s="63">
        <f>FLOOR(D3089*F3089,0.01)</f>
        <v>4000</v>
      </c>
      <c r="H3089" s="123">
        <f>SUM(G3088+G3089)</f>
        <v>11980</v>
      </c>
    </row>
    <row r="3090" spans="1:8" ht="20.100000000000001" customHeight="1">
      <c r="B3090" s="66" t="s">
        <v>2185</v>
      </c>
      <c r="C3090" s="66" t="s">
        <v>2461</v>
      </c>
      <c r="D3090" s="672">
        <v>11</v>
      </c>
      <c r="E3090" s="66" t="s">
        <v>2681</v>
      </c>
      <c r="F3090" s="63">
        <f>'update Rate'!O168</f>
        <v>351</v>
      </c>
      <c r="G3090" s="63">
        <f>FLOOR(D3090*F3090,0.01)</f>
        <v>3861</v>
      </c>
      <c r="H3090" s="63">
        <f>G3090</f>
        <v>3861</v>
      </c>
    </row>
    <row r="3091" spans="1:8" ht="16.5">
      <c r="F3091" s="40" t="s">
        <v>1590</v>
      </c>
      <c r="G3091" s="133"/>
      <c r="H3091" s="63">
        <f>SUM(H3089:H3090)</f>
        <v>15841</v>
      </c>
    </row>
    <row r="3092" spans="1:8" ht="20.100000000000001" customHeight="1">
      <c r="B3092" s="1" t="s">
        <v>1592</v>
      </c>
      <c r="F3092" s="40" t="s">
        <v>1570</v>
      </c>
      <c r="G3092" s="133"/>
      <c r="H3092" s="99">
        <f>FLOOR(H3091*0.15,0.01)</f>
        <v>2376.15</v>
      </c>
    </row>
    <row r="3093" spans="1:8" ht="20.100000000000001" customHeight="1">
      <c r="A3093"/>
      <c r="B3093" s="140">
        <f>+H3093</f>
        <v>18217.150000000001</v>
      </c>
      <c r="C3093" s="27" t="s">
        <v>4340</v>
      </c>
      <c r="D3093" s="99">
        <f>INT(B3093/B3094*100)/100</f>
        <v>182.17</v>
      </c>
      <c r="E3093" s="1" t="s">
        <v>3198</v>
      </c>
      <c r="F3093" s="40" t="s">
        <v>1593</v>
      </c>
      <c r="G3093" s="133"/>
      <c r="H3093" s="99">
        <f>SUM(H3091:H3092)</f>
        <v>18217.150000000001</v>
      </c>
    </row>
    <row r="3094" spans="1:8" ht="20.100000000000001" customHeight="1">
      <c r="B3094" s="117">
        <v>100</v>
      </c>
    </row>
    <row r="3095" spans="1:8" ht="19.5">
      <c r="A3095" s="262">
        <f>+A3084+1</f>
        <v>222</v>
      </c>
      <c r="B3095" s="1588" t="s">
        <v>2512</v>
      </c>
      <c r="C3095" s="1567"/>
      <c r="D3095" s="1567"/>
      <c r="E3095" s="1567"/>
      <c r="F3095" s="1567"/>
      <c r="G3095" s="1567"/>
      <c r="H3095" s="1567"/>
    </row>
    <row r="3096" spans="1:8" ht="18" customHeight="1">
      <c r="A3096" s="728" t="s">
        <v>4091</v>
      </c>
      <c r="B3096" s="1601" t="s">
        <v>1477</v>
      </c>
      <c r="C3096" s="1568"/>
      <c r="D3096" s="1568"/>
      <c r="E3096" s="1568"/>
      <c r="F3096" s="1568"/>
      <c r="G3096" s="1568"/>
      <c r="H3096" s="1568"/>
    </row>
    <row r="3097" spans="1:8" ht="31.5">
      <c r="B3097" s="68" t="s">
        <v>3156</v>
      </c>
      <c r="C3097" s="68" t="s">
        <v>3157</v>
      </c>
      <c r="D3097" s="68" t="s">
        <v>3158</v>
      </c>
      <c r="E3097" s="68" t="s">
        <v>3159</v>
      </c>
      <c r="F3097" s="68" t="s">
        <v>3160</v>
      </c>
      <c r="G3097" s="68" t="s">
        <v>3161</v>
      </c>
      <c r="H3097" s="68" t="s">
        <v>1586</v>
      </c>
    </row>
    <row r="3098" spans="1:8" ht="18" customHeight="1">
      <c r="B3098" s="1562" t="s">
        <v>1587</v>
      </c>
      <c r="C3098" s="58" t="s">
        <v>558</v>
      </c>
      <c r="D3098" s="41">
        <v>1.5</v>
      </c>
      <c r="E3098" s="55" t="s">
        <v>1589</v>
      </c>
      <c r="F3098" s="107">
        <f>'update Rate'!O6</f>
        <v>1330</v>
      </c>
      <c r="G3098" s="107">
        <f>FLOOR(D3098*F3098,0.01)</f>
        <v>1995</v>
      </c>
      <c r="H3098" s="108"/>
    </row>
    <row r="3099" spans="1:8" ht="17.25">
      <c r="B3099" s="1563"/>
      <c r="C3099" s="78" t="s">
        <v>1530</v>
      </c>
      <c r="D3099" s="43">
        <v>1</v>
      </c>
      <c r="E3099" s="56" t="s">
        <v>1589</v>
      </c>
      <c r="F3099" s="63">
        <f>'update Rate'!O5</f>
        <v>1000</v>
      </c>
      <c r="G3099" s="63">
        <f>FLOOR(D3099*F3099,0.01)</f>
        <v>1000</v>
      </c>
      <c r="H3099" s="123">
        <f>SUM(G3098+G3099)</f>
        <v>2995</v>
      </c>
    </row>
    <row r="3100" spans="1:8" ht="18" customHeight="1">
      <c r="B3100" s="1564" t="s">
        <v>2185</v>
      </c>
      <c r="C3100" s="55"/>
      <c r="D3100" s="41"/>
      <c r="E3100" s="55"/>
      <c r="F3100" s="107"/>
      <c r="G3100" s="110"/>
      <c r="H3100" s="108"/>
    </row>
    <row r="3101" spans="1:8" ht="17.25">
      <c r="B3101" s="1563"/>
      <c r="C3101" s="56" t="s">
        <v>2513</v>
      </c>
      <c r="D3101" s="43">
        <v>7</v>
      </c>
      <c r="E3101" s="56" t="s">
        <v>2681</v>
      </c>
      <c r="F3101" s="122">
        <f>'update Rate'!O169</f>
        <v>496</v>
      </c>
      <c r="G3101" s="63">
        <f>FLOOR(D3101*F3101,0.01)</f>
        <v>3472</v>
      </c>
      <c r="H3101" s="123">
        <f>SUM(G3100:G3101)</f>
        <v>3472</v>
      </c>
    </row>
    <row r="3102" spans="1:8" ht="18" customHeight="1">
      <c r="F3102" s="40" t="s">
        <v>1590</v>
      </c>
      <c r="G3102" s="133"/>
      <c r="H3102" s="63">
        <f>SUM(H3101,H3099)</f>
        <v>6467</v>
      </c>
    </row>
    <row r="3103" spans="1:8" ht="19.5" customHeight="1">
      <c r="B3103" s="1" t="s">
        <v>1592</v>
      </c>
      <c r="F3103" s="40" t="s">
        <v>1570</v>
      </c>
      <c r="G3103" s="133"/>
      <c r="H3103" s="99">
        <f>FLOOR(H3102*0.15,0.01)</f>
        <v>970.05000000000007</v>
      </c>
    </row>
    <row r="3104" spans="1:8" ht="20.100000000000001" customHeight="1">
      <c r="A3104"/>
      <c r="B3104" s="140">
        <f>+H3104</f>
        <v>7437.05</v>
      </c>
      <c r="C3104" s="27" t="s">
        <v>4340</v>
      </c>
      <c r="D3104" s="99">
        <f>INT(B3104/B3105*100)/100</f>
        <v>74.37</v>
      </c>
      <c r="E3104" s="1" t="s">
        <v>3198</v>
      </c>
      <c r="F3104" s="40" t="s">
        <v>1593</v>
      </c>
      <c r="G3104" s="133"/>
      <c r="H3104" s="99">
        <f>SUM(H3102:H3103)</f>
        <v>7437.05</v>
      </c>
    </row>
    <row r="3105" spans="1:8" ht="20.100000000000001" customHeight="1">
      <c r="B3105" s="117">
        <v>100</v>
      </c>
    </row>
    <row r="3106" spans="1:8" ht="20.100000000000001" customHeight="1">
      <c r="B3106" s="117"/>
    </row>
    <row r="3107" spans="1:8" ht="19.5">
      <c r="A3107" s="262">
        <f>+A3095+1</f>
        <v>223</v>
      </c>
      <c r="B3107" s="1588" t="s">
        <v>1572</v>
      </c>
      <c r="C3107" s="1567"/>
      <c r="D3107" s="1567"/>
      <c r="E3107" s="1567"/>
      <c r="F3107" s="1567"/>
      <c r="G3107" s="1567"/>
      <c r="H3107" s="1567"/>
    </row>
    <row r="3108" spans="1:8">
      <c r="A3108" s="728" t="s">
        <v>4091</v>
      </c>
      <c r="B3108" s="1601" t="s">
        <v>1477</v>
      </c>
      <c r="C3108" s="1568"/>
      <c r="D3108" s="1568"/>
      <c r="E3108" s="1568"/>
      <c r="F3108" s="1568"/>
      <c r="G3108" s="1568"/>
      <c r="H3108" s="1568"/>
    </row>
    <row r="3109" spans="1:8" ht="31.5">
      <c r="B3109" s="68" t="s">
        <v>3156</v>
      </c>
      <c r="C3109" s="68" t="s">
        <v>3157</v>
      </c>
      <c r="D3109" s="68" t="s">
        <v>3158</v>
      </c>
      <c r="E3109" s="68" t="s">
        <v>3159</v>
      </c>
      <c r="F3109" s="68" t="s">
        <v>3160</v>
      </c>
      <c r="G3109" s="68" t="s">
        <v>3161</v>
      </c>
      <c r="H3109" s="68" t="s">
        <v>1586</v>
      </c>
    </row>
    <row r="3110" spans="1:8" ht="19.5" customHeight="1">
      <c r="B3110" s="1562" t="s">
        <v>1587</v>
      </c>
      <c r="C3110" s="58" t="s">
        <v>558</v>
      </c>
      <c r="D3110" s="41">
        <v>2.5</v>
      </c>
      <c r="E3110" s="55" t="s">
        <v>1589</v>
      </c>
      <c r="F3110" s="107">
        <f>'update Rate'!O6</f>
        <v>1330</v>
      </c>
      <c r="G3110" s="107">
        <f>FLOOR(D3110*F3110,0.01)</f>
        <v>3325</v>
      </c>
      <c r="H3110" s="108"/>
    </row>
    <row r="3111" spans="1:8" ht="23.25" customHeight="1">
      <c r="B3111" s="1563"/>
      <c r="C3111" s="78" t="s">
        <v>1530</v>
      </c>
      <c r="D3111" s="43">
        <v>2</v>
      </c>
      <c r="E3111" s="56" t="s">
        <v>1589</v>
      </c>
      <c r="F3111" s="63">
        <f>'update Rate'!O5</f>
        <v>1000</v>
      </c>
      <c r="G3111" s="63">
        <f>FLOOR(D3111*F3111,0.01)</f>
        <v>2000</v>
      </c>
      <c r="H3111" s="123">
        <f>SUM(G3110+G3111)</f>
        <v>5325</v>
      </c>
    </row>
    <row r="3112" spans="1:8" ht="18" customHeight="1">
      <c r="B3112" s="1564" t="s">
        <v>2185</v>
      </c>
      <c r="C3112" s="55"/>
      <c r="D3112" s="41"/>
      <c r="E3112" s="55"/>
      <c r="F3112" s="107"/>
      <c r="G3112" s="110"/>
      <c r="H3112" s="108"/>
    </row>
    <row r="3113" spans="1:8" ht="17.25">
      <c r="B3113" s="1563"/>
      <c r="C3113" s="56" t="s">
        <v>2513</v>
      </c>
      <c r="D3113" s="43">
        <v>12</v>
      </c>
      <c r="E3113" s="56" t="s">
        <v>2681</v>
      </c>
      <c r="F3113" s="122">
        <f>'update Rate'!O169</f>
        <v>496</v>
      </c>
      <c r="G3113" s="63">
        <f>FLOOR(D3113*F3113,0.01)</f>
        <v>5952</v>
      </c>
      <c r="H3113" s="123">
        <f>SUM(G3112:G3113)</f>
        <v>5952</v>
      </c>
    </row>
    <row r="3114" spans="1:8" ht="16.5">
      <c r="F3114" s="40" t="s">
        <v>1590</v>
      </c>
      <c r="G3114" s="133"/>
      <c r="H3114" s="63">
        <f>SUM(H3113,H3111)</f>
        <v>11277</v>
      </c>
    </row>
    <row r="3115" spans="1:8" ht="16.5">
      <c r="B3115" s="1" t="s">
        <v>1592</v>
      </c>
      <c r="F3115" s="40" t="s">
        <v>1570</v>
      </c>
      <c r="G3115" s="133"/>
      <c r="H3115" s="99">
        <f>FLOOR(H3114*0.15,0.01)</f>
        <v>1691.55</v>
      </c>
    </row>
    <row r="3116" spans="1:8" ht="18" customHeight="1">
      <c r="A3116"/>
      <c r="B3116" s="140">
        <f>+H3116</f>
        <v>12968.55</v>
      </c>
      <c r="C3116" s="27" t="s">
        <v>4340</v>
      </c>
      <c r="D3116" s="99">
        <f>INT(B3116/B3117*100)/100</f>
        <v>129.68</v>
      </c>
      <c r="E3116" s="1" t="s">
        <v>3198</v>
      </c>
      <c r="F3116" s="40" t="s">
        <v>1593</v>
      </c>
      <c r="G3116" s="133"/>
      <c r="H3116" s="99">
        <f>SUM(H3114:H3115)</f>
        <v>12968.55</v>
      </c>
    </row>
    <row r="3117" spans="1:8" ht="18" customHeight="1">
      <c r="B3117" s="117">
        <v>100</v>
      </c>
    </row>
    <row r="3118" spans="1:8" ht="18" customHeight="1">
      <c r="B3118" s="117"/>
    </row>
    <row r="3119" spans="1:8" ht="18" customHeight="1"/>
    <row r="3120" spans="1:8" ht="21" customHeight="1">
      <c r="A3120" s="262">
        <f>+A3107+1</f>
        <v>224</v>
      </c>
      <c r="B3120" s="1588" t="s">
        <v>1573</v>
      </c>
      <c r="C3120" s="1567"/>
      <c r="D3120" s="1567"/>
      <c r="E3120" s="1567"/>
      <c r="F3120" s="1567"/>
      <c r="G3120" s="1567"/>
      <c r="H3120" s="1567"/>
    </row>
    <row r="3121" spans="1:8" ht="20.100000000000001" customHeight="1">
      <c r="A3121" s="728" t="s">
        <v>4092</v>
      </c>
      <c r="B3121" s="1601" t="s">
        <v>1477</v>
      </c>
      <c r="C3121" s="1568"/>
      <c r="D3121" s="1568"/>
      <c r="E3121" s="1568"/>
      <c r="F3121" s="1568"/>
      <c r="G3121" s="1568"/>
      <c r="H3121" s="1568"/>
    </row>
    <row r="3122" spans="1:8" ht="31.5">
      <c r="B3122" s="68" t="s">
        <v>3156</v>
      </c>
      <c r="C3122" s="68" t="s">
        <v>3157</v>
      </c>
      <c r="D3122" s="68" t="s">
        <v>3158</v>
      </c>
      <c r="E3122" s="68" t="s">
        <v>3159</v>
      </c>
      <c r="F3122" s="68" t="s">
        <v>3160</v>
      </c>
      <c r="G3122" s="68" t="s">
        <v>3161</v>
      </c>
      <c r="H3122" s="68" t="s">
        <v>1586</v>
      </c>
    </row>
    <row r="3123" spans="1:8" ht="20.100000000000001" customHeight="1">
      <c r="B3123" s="1562" t="s">
        <v>1587</v>
      </c>
      <c r="C3123" s="58" t="s">
        <v>558</v>
      </c>
      <c r="D3123" s="41">
        <v>10</v>
      </c>
      <c r="E3123" s="55" t="s">
        <v>1589</v>
      </c>
      <c r="F3123" s="107">
        <f>'update Rate'!O6</f>
        <v>1330</v>
      </c>
      <c r="G3123" s="107">
        <f>FLOOR(D3123*F3123,0.01)</f>
        <v>13300</v>
      </c>
      <c r="H3123" s="108"/>
    </row>
    <row r="3124" spans="1:8" ht="17.25">
      <c r="B3124" s="1563"/>
      <c r="C3124" s="78" t="s">
        <v>1530</v>
      </c>
      <c r="D3124" s="43">
        <v>5</v>
      </c>
      <c r="E3124" s="56" t="s">
        <v>1589</v>
      </c>
      <c r="F3124" s="63">
        <f>'update Rate'!O5</f>
        <v>1000</v>
      </c>
      <c r="G3124" s="63">
        <f>FLOOR(D3124*F3124,0.01)</f>
        <v>5000</v>
      </c>
      <c r="H3124" s="123">
        <f>SUM(G3123+G3124)</f>
        <v>18300</v>
      </c>
    </row>
    <row r="3125" spans="1:8" ht="18" customHeight="1">
      <c r="B3125" s="1564" t="s">
        <v>2185</v>
      </c>
      <c r="C3125" s="55" t="s">
        <v>1574</v>
      </c>
      <c r="D3125" s="41">
        <v>2</v>
      </c>
      <c r="E3125" s="55" t="s">
        <v>2920</v>
      </c>
      <c r="F3125" s="107">
        <f>'update Rate'!O171</f>
        <v>1344</v>
      </c>
      <c r="G3125" s="110">
        <f>FLOOR(D3125*F3125,0.01)</f>
        <v>2688</v>
      </c>
      <c r="H3125" s="108"/>
    </row>
    <row r="3126" spans="1:8" ht="18" customHeight="1">
      <c r="B3126" s="1563"/>
      <c r="C3126" s="56" t="s">
        <v>1575</v>
      </c>
      <c r="D3126" s="43">
        <v>10</v>
      </c>
      <c r="E3126" s="56" t="s">
        <v>2681</v>
      </c>
      <c r="F3126" s="122">
        <f>'update Rate'!O173</f>
        <v>121</v>
      </c>
      <c r="G3126" s="63">
        <f>FLOOR(D3126*F3126,0.01)</f>
        <v>1210</v>
      </c>
      <c r="H3126" s="123">
        <f>SUM(G3125:G3126)</f>
        <v>3898</v>
      </c>
    </row>
    <row r="3127" spans="1:8" ht="16.5">
      <c r="F3127" s="40" t="s">
        <v>1590</v>
      </c>
      <c r="G3127" s="133"/>
      <c r="H3127" s="63">
        <f>SUM(H3126,H3124)</f>
        <v>22198</v>
      </c>
    </row>
    <row r="3128" spans="1:8" ht="18" customHeight="1">
      <c r="B3128" s="1" t="s">
        <v>1592</v>
      </c>
      <c r="F3128" s="40" t="s">
        <v>1570</v>
      </c>
      <c r="G3128" s="133"/>
      <c r="H3128" s="99">
        <f>FLOOR(H3127*0.15,0.01)</f>
        <v>3329.7000000000003</v>
      </c>
    </row>
    <row r="3129" spans="1:8" ht="18" customHeight="1">
      <c r="A3129"/>
      <c r="B3129" s="140">
        <f>+H3129</f>
        <v>25527.7</v>
      </c>
      <c r="C3129" s="27" t="s">
        <v>4340</v>
      </c>
      <c r="D3129" s="99">
        <f>INT(B3129/B3130*100)/100</f>
        <v>255.27</v>
      </c>
      <c r="E3129" s="1" t="s">
        <v>3198</v>
      </c>
      <c r="F3129" s="40" t="s">
        <v>1593</v>
      </c>
      <c r="G3129" s="133"/>
      <c r="H3129" s="99">
        <f>SUM(H3127:H3128)</f>
        <v>25527.7</v>
      </c>
    </row>
    <row r="3130" spans="1:8" ht="18" customHeight="1">
      <c r="B3130" s="117">
        <v>100</v>
      </c>
    </row>
    <row r="3131" spans="1:8" ht="18" hidden="1" customHeight="1">
      <c r="B3131" s="117"/>
    </row>
    <row r="3132" spans="1:8" ht="18" hidden="1" customHeight="1">
      <c r="B3132" s="117"/>
    </row>
    <row r="3133" spans="1:8" ht="18" customHeight="1">
      <c r="A3133" s="262">
        <f>+A3120+1</f>
        <v>225</v>
      </c>
      <c r="B3133" s="1567" t="s">
        <v>3144</v>
      </c>
      <c r="C3133" s="1567"/>
      <c r="D3133" s="1567"/>
      <c r="E3133" s="1567"/>
      <c r="F3133" s="1567"/>
      <c r="G3133" s="1567"/>
      <c r="H3133" s="1567"/>
    </row>
    <row r="3134" spans="1:8" ht="18" customHeight="1">
      <c r="A3134" s="728" t="s">
        <v>4093</v>
      </c>
      <c r="B3134" s="1601" t="s">
        <v>1477</v>
      </c>
      <c r="C3134" s="1568"/>
      <c r="D3134" s="1568"/>
      <c r="E3134" s="1568"/>
      <c r="F3134" s="1568"/>
      <c r="G3134" s="1568"/>
      <c r="H3134" s="1568"/>
    </row>
    <row r="3135" spans="1:8" ht="31.5">
      <c r="B3135" s="68" t="s">
        <v>3156</v>
      </c>
      <c r="C3135" s="68" t="s">
        <v>3157</v>
      </c>
      <c r="D3135" s="68" t="s">
        <v>3158</v>
      </c>
      <c r="E3135" s="68" t="s">
        <v>3159</v>
      </c>
      <c r="F3135" s="68" t="s">
        <v>3160</v>
      </c>
      <c r="G3135" s="68" t="s">
        <v>3161</v>
      </c>
      <c r="H3135" s="68" t="s">
        <v>1586</v>
      </c>
    </row>
    <row r="3136" spans="1:8" ht="16.5">
      <c r="B3136" s="1562" t="s">
        <v>1587</v>
      </c>
      <c r="C3136" s="58" t="s">
        <v>558</v>
      </c>
      <c r="D3136" s="41">
        <v>1.7</v>
      </c>
      <c r="E3136" s="11" t="s">
        <v>1589</v>
      </c>
      <c r="F3136" s="107">
        <f>$F$3123</f>
        <v>1330</v>
      </c>
      <c r="G3136" s="107">
        <f>FLOOR(D3136*F3136,0.01)</f>
        <v>2261</v>
      </c>
      <c r="H3136" s="108"/>
    </row>
    <row r="3137" spans="1:8" ht="18" customHeight="1">
      <c r="B3137" s="1563"/>
      <c r="C3137" s="78" t="s">
        <v>1530</v>
      </c>
      <c r="D3137" s="43">
        <v>1.7</v>
      </c>
      <c r="E3137" s="56" t="s">
        <v>1589</v>
      </c>
      <c r="F3137" s="63">
        <f>$F$3124</f>
        <v>1000</v>
      </c>
      <c r="G3137" s="63">
        <f>FLOOR(D3137*F3137,0.01)</f>
        <v>1700</v>
      </c>
      <c r="H3137" s="123">
        <f>SUM(G3136+G3137)</f>
        <v>3961</v>
      </c>
    </row>
    <row r="3138" spans="1:8" ht="18" customHeight="1">
      <c r="B3138" s="1564" t="s">
        <v>2185</v>
      </c>
      <c r="C3138" s="1564" t="s">
        <v>3145</v>
      </c>
      <c r="D3138" s="84">
        <v>30</v>
      </c>
      <c r="E3138" s="1564" t="s">
        <v>2920</v>
      </c>
      <c r="F3138" s="108">
        <f>'update Rate'!$O$165</f>
        <v>270</v>
      </c>
      <c r="H3138" s="108"/>
    </row>
    <row r="3139" spans="1:8">
      <c r="B3139" s="1566"/>
      <c r="C3139" s="1566"/>
      <c r="D3139" s="187"/>
      <c r="E3139" s="1566"/>
      <c r="F3139" s="187"/>
      <c r="G3139" s="63">
        <f>FLOOR(D3138*F3138,0.01)</f>
        <v>8100</v>
      </c>
      <c r="H3139" s="123">
        <f>SUM(G3139:G3139)</f>
        <v>8100</v>
      </c>
    </row>
    <row r="3140" spans="1:8" ht="18" customHeight="1">
      <c r="F3140" s="40" t="s">
        <v>1590</v>
      </c>
      <c r="G3140" s="102"/>
      <c r="H3140" s="63">
        <f>SUM(H3137:H3139)</f>
        <v>12061</v>
      </c>
    </row>
    <row r="3141" spans="1:8" ht="18" customHeight="1">
      <c r="B3141" s="1" t="s">
        <v>1592</v>
      </c>
      <c r="F3141" s="40" t="s">
        <v>1570</v>
      </c>
      <c r="G3141" s="102"/>
      <c r="H3141" s="63">
        <f>FLOOR(H3140*0.15,0.01)</f>
        <v>1809.15</v>
      </c>
    </row>
    <row r="3142" spans="1:8" ht="18" customHeight="1">
      <c r="A3142" s="27"/>
      <c r="B3142" s="140">
        <f>+H3142</f>
        <v>13870.15</v>
      </c>
      <c r="C3142" s="27" t="s">
        <v>4340</v>
      </c>
      <c r="D3142" s="99">
        <f>INT(B3142/B3143*100)/100</f>
        <v>138.69999999999999</v>
      </c>
      <c r="E3142" s="1" t="s">
        <v>3198</v>
      </c>
      <c r="F3142" s="40" t="s">
        <v>1593</v>
      </c>
      <c r="G3142" s="102"/>
      <c r="H3142" s="99">
        <f>SUM(H3140:H3141)</f>
        <v>13870.15</v>
      </c>
    </row>
    <row r="3143" spans="1:8" ht="18" customHeight="1">
      <c r="B3143" s="117">
        <v>100</v>
      </c>
    </row>
    <row r="3144" spans="1:8" ht="18" customHeight="1">
      <c r="B3144" s="117"/>
    </row>
    <row r="3145" spans="1:8" ht="18" customHeight="1">
      <c r="A3145" s="262">
        <f>+A3133+1</f>
        <v>226</v>
      </c>
      <c r="B3145" s="1567" t="s">
        <v>3146</v>
      </c>
      <c r="C3145" s="1567"/>
      <c r="D3145" s="1567"/>
      <c r="E3145" s="1567"/>
      <c r="F3145" s="1567"/>
      <c r="G3145" s="1567"/>
      <c r="H3145" s="1567"/>
    </row>
    <row r="3146" spans="1:8" ht="18" customHeight="1">
      <c r="A3146" s="728" t="s">
        <v>4093</v>
      </c>
      <c r="B3146" s="1601" t="s">
        <v>1477</v>
      </c>
      <c r="C3146" s="1568"/>
      <c r="D3146" s="1568"/>
      <c r="E3146" s="1568"/>
      <c r="F3146" s="1568"/>
      <c r="G3146" s="1568"/>
      <c r="H3146" s="1568"/>
    </row>
    <row r="3147" spans="1:8" ht="31.5">
      <c r="B3147" s="68" t="s">
        <v>3156</v>
      </c>
      <c r="C3147" s="68" t="s">
        <v>3157</v>
      </c>
      <c r="D3147" s="68" t="s">
        <v>3158</v>
      </c>
      <c r="E3147" s="68" t="s">
        <v>3159</v>
      </c>
      <c r="F3147" s="68" t="s">
        <v>3160</v>
      </c>
      <c r="G3147" s="68" t="s">
        <v>3161</v>
      </c>
      <c r="H3147" s="68" t="s">
        <v>1586</v>
      </c>
    </row>
    <row r="3148" spans="1:8" ht="17.25">
      <c r="B3148" s="1562" t="s">
        <v>1587</v>
      </c>
      <c r="C3148" s="58" t="s">
        <v>558</v>
      </c>
      <c r="D3148" s="41">
        <v>3.5</v>
      </c>
      <c r="E3148" s="55" t="s">
        <v>1589</v>
      </c>
      <c r="F3148" s="107">
        <f>$F$3136</f>
        <v>1330</v>
      </c>
      <c r="G3148" s="107">
        <f>FLOOR(D3148*F3148,0.01)</f>
        <v>4655</v>
      </c>
      <c r="H3148" s="108"/>
    </row>
    <row r="3149" spans="1:8" ht="17.25">
      <c r="B3149" s="1563"/>
      <c r="C3149" s="78" t="s">
        <v>1530</v>
      </c>
      <c r="D3149" s="43">
        <v>3.5</v>
      </c>
      <c r="E3149" s="56" t="s">
        <v>1589</v>
      </c>
      <c r="F3149" s="63">
        <f>$F$3137</f>
        <v>1000</v>
      </c>
      <c r="G3149" s="63">
        <f>FLOOR(D3149*F3149,0.01)</f>
        <v>3500</v>
      </c>
      <c r="H3149" s="123">
        <f>SUM(G3148+G3149)</f>
        <v>8155</v>
      </c>
    </row>
    <row r="3150" spans="1:8" ht="22.5" customHeight="1">
      <c r="B3150" s="66" t="s">
        <v>2185</v>
      </c>
      <c r="C3150" s="64" t="s">
        <v>3145</v>
      </c>
      <c r="D3150" s="592">
        <v>48.5</v>
      </c>
      <c r="E3150" s="64" t="s">
        <v>2920</v>
      </c>
      <c r="F3150" s="99">
        <f>$F$3138</f>
        <v>270</v>
      </c>
      <c r="G3150" s="99">
        <f>FLOOR(D3150*F3150,0.01)</f>
        <v>13095</v>
      </c>
      <c r="H3150" s="123">
        <f>SUM(G3150:G3150)</f>
        <v>13095</v>
      </c>
    </row>
    <row r="3151" spans="1:8" ht="20.100000000000001" customHeight="1">
      <c r="F3151" s="40" t="s">
        <v>1590</v>
      </c>
      <c r="G3151" s="102"/>
      <c r="H3151" s="123">
        <f>SUM(H3149:H3150)</f>
        <v>21250</v>
      </c>
    </row>
    <row r="3152" spans="1:8" ht="20.100000000000001" customHeight="1">
      <c r="B3152" s="1" t="s">
        <v>1592</v>
      </c>
      <c r="F3152" s="40" t="s">
        <v>1570</v>
      </c>
      <c r="G3152" s="102"/>
      <c r="H3152" s="63">
        <f>FLOOR(H3151*0.15,0.01)</f>
        <v>3187.5</v>
      </c>
    </row>
    <row r="3153" spans="1:8" ht="20.100000000000001" customHeight="1">
      <c r="A3153"/>
      <c r="B3153" s="140">
        <f>+H3153</f>
        <v>24437.5</v>
      </c>
      <c r="C3153" s="27" t="s">
        <v>4340</v>
      </c>
      <c r="D3153" s="99">
        <f>INT(B3153/B3154*100)/100</f>
        <v>244.37</v>
      </c>
      <c r="E3153" s="1" t="s">
        <v>3198</v>
      </c>
      <c r="F3153" s="40" t="s">
        <v>1593</v>
      </c>
      <c r="G3153" s="102"/>
      <c r="H3153" s="63">
        <f>SUM(H3151:H3152)</f>
        <v>24437.5</v>
      </c>
    </row>
    <row r="3154" spans="1:8" ht="27" customHeight="1">
      <c r="B3154" s="117">
        <v>100</v>
      </c>
    </row>
    <row r="3155" spans="1:8" ht="20.100000000000001" customHeight="1">
      <c r="A3155" s="262">
        <f>A3145+1</f>
        <v>227</v>
      </c>
      <c r="B3155" s="1567" t="s">
        <v>3665</v>
      </c>
      <c r="C3155" s="1567"/>
      <c r="D3155" s="1567"/>
      <c r="E3155" s="1567"/>
      <c r="F3155" s="1567"/>
      <c r="G3155" s="1567"/>
      <c r="H3155" s="1567"/>
    </row>
    <row r="3156" spans="1:8" ht="20.100000000000001" customHeight="1">
      <c r="A3156" s="728" t="s">
        <v>4094</v>
      </c>
      <c r="B3156" s="1601" t="s">
        <v>1477</v>
      </c>
      <c r="C3156" s="1568"/>
      <c r="D3156" s="1568"/>
      <c r="E3156" s="1568"/>
      <c r="F3156" s="1568"/>
      <c r="G3156" s="1568"/>
      <c r="H3156" s="1568"/>
    </row>
    <row r="3157" spans="1:8" ht="31.5">
      <c r="B3157" s="68" t="s">
        <v>3156</v>
      </c>
      <c r="C3157" s="68" t="s">
        <v>3157</v>
      </c>
      <c r="D3157" s="68" t="s">
        <v>3158</v>
      </c>
      <c r="E3157" s="68" t="s">
        <v>3159</v>
      </c>
      <c r="F3157" s="68" t="s">
        <v>3160</v>
      </c>
      <c r="G3157" s="68" t="s">
        <v>3161</v>
      </c>
      <c r="H3157" s="68" t="s">
        <v>1586</v>
      </c>
    </row>
    <row r="3158" spans="1:8" ht="20.100000000000001" customHeight="1">
      <c r="B3158" s="1562" t="s">
        <v>1587</v>
      </c>
      <c r="C3158" s="58" t="s">
        <v>558</v>
      </c>
      <c r="D3158" s="41">
        <v>3.5</v>
      </c>
      <c r="E3158" s="11" t="s">
        <v>1589</v>
      </c>
      <c r="F3158" s="107">
        <f>$F$3123</f>
        <v>1330</v>
      </c>
      <c r="G3158" s="107">
        <f>FLOOR(D3158*F3158,0.01)</f>
        <v>4655</v>
      </c>
      <c r="H3158" s="108"/>
    </row>
    <row r="3159" spans="1:8" ht="20.100000000000001" customHeight="1">
      <c r="B3159" s="1615"/>
      <c r="C3159" s="78" t="s">
        <v>1530</v>
      </c>
      <c r="D3159" s="43">
        <v>3.5</v>
      </c>
      <c r="E3159" s="56" t="s">
        <v>1589</v>
      </c>
      <c r="F3159" s="63">
        <f>$F$3124</f>
        <v>1000</v>
      </c>
      <c r="G3159" s="63">
        <f>FLOOR(D3159*F3159,0.01)</f>
        <v>3500</v>
      </c>
      <c r="H3159" s="123">
        <f>SUM(G3158+G3159)</f>
        <v>8155</v>
      </c>
    </row>
    <row r="3160" spans="1:8" ht="20.100000000000001" customHeight="1">
      <c r="B3160" s="591" t="s">
        <v>2185</v>
      </c>
      <c r="C3160" s="66" t="s">
        <v>3666</v>
      </c>
      <c r="D3160" s="672">
        <v>30</v>
      </c>
      <c r="E3160" s="66" t="s">
        <v>2920</v>
      </c>
      <c r="F3160" s="126">
        <f>'update Rate'!O17/1000</f>
        <v>31</v>
      </c>
      <c r="G3160" s="63">
        <f>FLOOR(D3160*F3160,0.01)</f>
        <v>930</v>
      </c>
      <c r="H3160" s="123">
        <f>SUM(G3160:G3160)</f>
        <v>930</v>
      </c>
    </row>
    <row r="3161" spans="1:8" ht="16.5">
      <c r="F3161" s="40" t="s">
        <v>1590</v>
      </c>
      <c r="G3161" s="102"/>
      <c r="H3161" s="63">
        <f>SUM(H3159:H3160)</f>
        <v>9085</v>
      </c>
    </row>
    <row r="3162" spans="1:8" ht="20.100000000000001" customHeight="1">
      <c r="B3162" s="1" t="s">
        <v>1592</v>
      </c>
      <c r="F3162" s="40" t="s">
        <v>1570</v>
      </c>
      <c r="G3162" s="102"/>
      <c r="H3162" s="63">
        <f>FLOOR(H3161*0.15,0.01)</f>
        <v>1362.75</v>
      </c>
    </row>
    <row r="3163" spans="1:8" ht="16.5">
      <c r="A3163" s="27"/>
      <c r="B3163" s="140">
        <f>+H3163</f>
        <v>10447.75</v>
      </c>
      <c r="C3163" s="27" t="s">
        <v>4340</v>
      </c>
      <c r="D3163" s="99">
        <f>INT(B3163/B3164*100)/100</f>
        <v>104.47</v>
      </c>
      <c r="E3163" s="1" t="s">
        <v>3198</v>
      </c>
      <c r="F3163" s="40" t="s">
        <v>1593</v>
      </c>
      <c r="G3163" s="102"/>
      <c r="H3163" s="99">
        <f>SUM(H3161:H3162)</f>
        <v>10447.75</v>
      </c>
    </row>
    <row r="3164" spans="1:8" ht="20.100000000000001" customHeight="1">
      <c r="B3164" s="117">
        <v>100</v>
      </c>
    </row>
    <row r="3165" spans="1:8" ht="20.100000000000001" customHeight="1">
      <c r="B3165" s="117"/>
    </row>
    <row r="3166" spans="1:8">
      <c r="B3166" s="117"/>
    </row>
    <row r="3167" spans="1:8" ht="19.5">
      <c r="A3167" s="262">
        <f>+A3155+1</f>
        <v>228</v>
      </c>
      <c r="B3167" s="1567" t="s">
        <v>3667</v>
      </c>
      <c r="C3167" s="1567"/>
      <c r="D3167" s="1567"/>
      <c r="E3167" s="1567"/>
      <c r="F3167" s="1567"/>
      <c r="G3167" s="1567"/>
      <c r="H3167" s="1567"/>
    </row>
    <row r="3168" spans="1:8" ht="20.100000000000001" customHeight="1">
      <c r="A3168" s="728" t="s">
        <v>4094</v>
      </c>
      <c r="B3168" s="1601" t="s">
        <v>1477</v>
      </c>
      <c r="C3168" s="1568"/>
      <c r="D3168" s="1568"/>
      <c r="E3168" s="1568"/>
      <c r="F3168" s="1568"/>
      <c r="G3168" s="1568"/>
      <c r="H3168" s="1568"/>
    </row>
    <row r="3169" spans="1:8" ht="31.5">
      <c r="B3169" s="68" t="s">
        <v>3156</v>
      </c>
      <c r="C3169" s="68" t="s">
        <v>3157</v>
      </c>
      <c r="D3169" s="68" t="s">
        <v>3158</v>
      </c>
      <c r="E3169" s="68" t="s">
        <v>3159</v>
      </c>
      <c r="F3169" s="68" t="s">
        <v>3160</v>
      </c>
      <c r="G3169" s="68" t="s">
        <v>3161</v>
      </c>
      <c r="H3169" s="68" t="s">
        <v>1586</v>
      </c>
    </row>
    <row r="3170" spans="1:8" ht="20.100000000000001" customHeight="1">
      <c r="B3170" s="1562" t="s">
        <v>1587</v>
      </c>
      <c r="C3170" s="58" t="s">
        <v>558</v>
      </c>
      <c r="D3170" s="41">
        <v>6.5</v>
      </c>
      <c r="E3170" s="55" t="s">
        <v>1589</v>
      </c>
      <c r="F3170" s="107">
        <f>$F$3136</f>
        <v>1330</v>
      </c>
      <c r="G3170" s="107">
        <f>FLOOR(D3170*F3170,0.01)</f>
        <v>8645</v>
      </c>
      <c r="H3170" s="108"/>
    </row>
    <row r="3171" spans="1:8" ht="17.25">
      <c r="B3171" s="1563"/>
      <c r="C3171" s="78" t="s">
        <v>1530</v>
      </c>
      <c r="D3171" s="43">
        <v>6.5</v>
      </c>
      <c r="E3171" s="56" t="s">
        <v>1589</v>
      </c>
      <c r="F3171" s="63">
        <f>$F$3137</f>
        <v>1000</v>
      </c>
      <c r="G3171" s="63">
        <f>FLOOR(D3171*F3171,0.01)</f>
        <v>6500</v>
      </c>
      <c r="H3171" s="123">
        <f>SUM(G3170+G3171)</f>
        <v>15145</v>
      </c>
    </row>
    <row r="3172" spans="1:8" ht="20.100000000000001" customHeight="1">
      <c r="B3172" s="66" t="s">
        <v>2185</v>
      </c>
      <c r="C3172" s="66" t="s">
        <v>3666</v>
      </c>
      <c r="D3172" s="592">
        <v>50</v>
      </c>
      <c r="E3172" s="64" t="s">
        <v>2920</v>
      </c>
      <c r="F3172" s="126">
        <f>'update Rate'!O17/1000</f>
        <v>31</v>
      </c>
      <c r="G3172" s="63">
        <f>FLOOR(D3172*F3172,0.01)</f>
        <v>1550</v>
      </c>
      <c r="H3172" s="123">
        <f>SUM(G3172:G3172)</f>
        <v>1550</v>
      </c>
    </row>
    <row r="3173" spans="1:8" ht="20.100000000000001" customHeight="1">
      <c r="F3173" s="40" t="s">
        <v>1590</v>
      </c>
      <c r="G3173" s="102"/>
      <c r="H3173" s="123">
        <f>SUM(H3171:H3172)</f>
        <v>16695</v>
      </c>
    </row>
    <row r="3174" spans="1:8" ht="14.25" customHeight="1">
      <c r="B3174" s="1" t="s">
        <v>1592</v>
      </c>
      <c r="F3174" s="40" t="s">
        <v>1570</v>
      </c>
      <c r="G3174" s="102"/>
      <c r="H3174" s="63">
        <f>FLOOR(H3173*0.15,0.01)</f>
        <v>2504.25</v>
      </c>
    </row>
    <row r="3175" spans="1:8" ht="16.5">
      <c r="A3175"/>
      <c r="B3175" s="140">
        <f>+H3175</f>
        <v>19199.25</v>
      </c>
      <c r="C3175" s="27" t="s">
        <v>4340</v>
      </c>
      <c r="D3175" s="99">
        <f>INT(B3175/B3176*100)/100</f>
        <v>191.99</v>
      </c>
      <c r="E3175" s="1" t="s">
        <v>3198</v>
      </c>
      <c r="F3175" s="40" t="s">
        <v>1593</v>
      </c>
      <c r="G3175" s="102"/>
      <c r="H3175" s="63">
        <f>SUM(H3173:H3174)</f>
        <v>19199.25</v>
      </c>
    </row>
    <row r="3176" spans="1:8" ht="20.25" customHeight="1">
      <c r="B3176" s="117">
        <v>100</v>
      </c>
    </row>
    <row r="3177" spans="1:8" ht="20.25" customHeight="1">
      <c r="B3177" s="117"/>
    </row>
    <row r="3178" spans="1:8" ht="20.100000000000001" customHeight="1">
      <c r="A3178" s="138">
        <f>A3167+1</f>
        <v>229</v>
      </c>
      <c r="B3178" s="137"/>
      <c r="F3178" s="137"/>
      <c r="G3178" s="137"/>
      <c r="H3178" s="137"/>
    </row>
    <row r="3179" spans="1:8" ht="19.5">
      <c r="A3179" s="728" t="s">
        <v>4095</v>
      </c>
      <c r="B3179" s="1567" t="s">
        <v>2528</v>
      </c>
      <c r="C3179" s="1567"/>
      <c r="D3179" s="1567"/>
      <c r="E3179" s="1567"/>
      <c r="F3179" s="1567"/>
      <c r="G3179" s="1567"/>
      <c r="H3179" s="1567"/>
    </row>
    <row r="3180" spans="1:8">
      <c r="A3180" s="38"/>
      <c r="B3180" s="1561" t="s">
        <v>1476</v>
      </c>
      <c r="C3180" s="1561"/>
      <c r="D3180" s="1561"/>
      <c r="E3180" s="1561"/>
      <c r="F3180" s="1561"/>
      <c r="G3180" s="1561"/>
      <c r="H3180" s="1561"/>
    </row>
    <row r="3181" spans="1:8" ht="31.5">
      <c r="B3181" s="68" t="s">
        <v>3156</v>
      </c>
      <c r="C3181" s="68" t="s">
        <v>3157</v>
      </c>
      <c r="D3181" s="68" t="s">
        <v>3158</v>
      </c>
      <c r="E3181" s="68" t="s">
        <v>3159</v>
      </c>
      <c r="F3181" s="68" t="s">
        <v>3160</v>
      </c>
      <c r="G3181" s="68" t="s">
        <v>3161</v>
      </c>
      <c r="H3181" s="68" t="s">
        <v>1586</v>
      </c>
    </row>
    <row r="3182" spans="1:8" ht="17.25">
      <c r="B3182" s="1562" t="s">
        <v>562</v>
      </c>
      <c r="C3182" s="80" t="s">
        <v>736</v>
      </c>
      <c r="D3182" s="42">
        <v>2</v>
      </c>
      <c r="E3182" s="53" t="s">
        <v>1589</v>
      </c>
      <c r="F3182" s="116">
        <f>'update Rate'!O6</f>
        <v>1330</v>
      </c>
      <c r="G3182" s="107">
        <f>FLOOR(D3182*F3182,0.01)</f>
        <v>2660</v>
      </c>
      <c r="H3182" s="108"/>
    </row>
    <row r="3183" spans="1:8" ht="17.25">
      <c r="A3183" s="27"/>
      <c r="B3183" s="1589"/>
      <c r="C3183" s="78" t="s">
        <v>563</v>
      </c>
      <c r="D3183" s="43">
        <v>4</v>
      </c>
      <c r="E3183" s="56" t="s">
        <v>1589</v>
      </c>
      <c r="F3183" s="122">
        <f>'update Rate'!O5</f>
        <v>1000</v>
      </c>
      <c r="G3183" s="63">
        <f>FLOOR(D3183*F3183,0.01)</f>
        <v>4000</v>
      </c>
      <c r="H3183" s="123">
        <f>SUM(G3182+G3183)</f>
        <v>6660</v>
      </c>
    </row>
    <row r="3184" spans="1:8" ht="17.25">
      <c r="B3184" s="1562" t="s">
        <v>2185</v>
      </c>
      <c r="C3184" s="80" t="s">
        <v>1160</v>
      </c>
      <c r="D3184" s="42">
        <v>10</v>
      </c>
      <c r="E3184" s="53" t="s">
        <v>2920</v>
      </c>
      <c r="F3184" s="109">
        <v>23</v>
      </c>
      <c r="G3184" s="109">
        <f>FLOOR(D3184*F3184,0.01)</f>
        <v>230</v>
      </c>
      <c r="H3184" s="131"/>
    </row>
    <row r="3185" spans="1:8" ht="17.25">
      <c r="B3185" s="1592"/>
      <c r="C3185" s="80" t="s">
        <v>3274</v>
      </c>
      <c r="D3185" s="42">
        <v>0.4</v>
      </c>
      <c r="E3185" s="53" t="s">
        <v>2920</v>
      </c>
      <c r="F3185" s="109">
        <v>197</v>
      </c>
      <c r="G3185" s="109">
        <f>FLOOR(D3185*F3185,0.01)</f>
        <v>78.8</v>
      </c>
      <c r="H3185" s="132"/>
    </row>
    <row r="3186" spans="1:8" ht="17.25">
      <c r="B3186" s="1592"/>
      <c r="C3186" s="80" t="s">
        <v>2943</v>
      </c>
      <c r="D3186" s="42"/>
      <c r="E3186" s="53"/>
      <c r="F3186" s="116"/>
      <c r="G3186" s="109"/>
      <c r="H3186" s="9"/>
    </row>
    <row r="3187" spans="1:8" ht="15.75">
      <c r="B3187" s="1589"/>
      <c r="C3187" s="82" t="s">
        <v>623</v>
      </c>
      <c r="D3187" s="82" t="s">
        <v>2993</v>
      </c>
      <c r="E3187" s="56" t="s">
        <v>2995</v>
      </c>
      <c r="F3187" s="56" t="s">
        <v>2995</v>
      </c>
      <c r="G3187" s="63">
        <v>250</v>
      </c>
      <c r="H3187" s="123">
        <f>SUM(G3184+G3185+G3187)</f>
        <v>558.79999999999995</v>
      </c>
    </row>
    <row r="3188" spans="1:8" ht="16.5">
      <c r="A3188" s="3"/>
      <c r="F3188" s="40" t="s">
        <v>1590</v>
      </c>
      <c r="G3188" s="102"/>
      <c r="H3188" s="63">
        <f>SUM(H3183:H3187)</f>
        <v>7218.8</v>
      </c>
    </row>
    <row r="3189" spans="1:8" ht="16.5">
      <c r="B3189" s="1" t="s">
        <v>1592</v>
      </c>
      <c r="F3189" s="40" t="s">
        <v>1570</v>
      </c>
      <c r="G3189" s="102"/>
      <c r="H3189" s="99">
        <f>FLOOR(H3188*0.15,0.01)</f>
        <v>1082.82</v>
      </c>
    </row>
    <row r="3190" spans="1:8" ht="16.5">
      <c r="A3190" s="27"/>
      <c r="B3190" s="140">
        <f>+H3190</f>
        <v>8301.6200000000008</v>
      </c>
      <c r="C3190" s="27" t="s">
        <v>4340</v>
      </c>
      <c r="D3190" s="99">
        <f>INT(B3190/B3191*100)/100</f>
        <v>83.01</v>
      </c>
      <c r="E3190" s="1" t="s">
        <v>3198</v>
      </c>
      <c r="F3190" s="40" t="s">
        <v>1593</v>
      </c>
      <c r="G3190" s="102"/>
      <c r="H3190" s="99">
        <f>SUM(H3188:H3189)</f>
        <v>8301.6200000000008</v>
      </c>
    </row>
    <row r="3191" spans="1:8" ht="20.100000000000001" customHeight="1">
      <c r="A3191" s="27"/>
      <c r="B3191" s="88">
        <v>100</v>
      </c>
      <c r="F3191" s="40"/>
      <c r="G3191" s="102"/>
      <c r="H3191" s="141"/>
    </row>
    <row r="3192" spans="1:8" ht="20.100000000000001" customHeight="1">
      <c r="A3192" s="138">
        <f>+A3178+1</f>
        <v>230</v>
      </c>
      <c r="B3192" s="1588" t="s">
        <v>624</v>
      </c>
      <c r="C3192" s="1567"/>
      <c r="D3192" s="1567"/>
      <c r="E3192" s="1567"/>
      <c r="F3192" s="1567"/>
      <c r="G3192" s="1567"/>
      <c r="H3192" s="1567"/>
    </row>
    <row r="3193" spans="1:8">
      <c r="A3193" s="728" t="s">
        <v>4096</v>
      </c>
      <c r="B3193" s="1561" t="s">
        <v>1476</v>
      </c>
      <c r="C3193" s="1561"/>
      <c r="D3193" s="1561"/>
      <c r="E3193" s="1561"/>
      <c r="F3193" s="1561"/>
      <c r="G3193" s="1561"/>
      <c r="H3193" s="1561"/>
    </row>
    <row r="3194" spans="1:8" ht="31.5">
      <c r="B3194" s="68" t="s">
        <v>3156</v>
      </c>
      <c r="C3194" s="68" t="s">
        <v>3157</v>
      </c>
      <c r="D3194" s="68" t="s">
        <v>3158</v>
      </c>
      <c r="E3194" s="68" t="s">
        <v>3159</v>
      </c>
      <c r="F3194" s="68" t="s">
        <v>3160</v>
      </c>
      <c r="G3194" s="68" t="s">
        <v>3161</v>
      </c>
      <c r="H3194" s="68" t="s">
        <v>1586</v>
      </c>
    </row>
    <row r="3195" spans="1:8" ht="20.100000000000001" customHeight="1">
      <c r="B3195" s="1562" t="s">
        <v>562</v>
      </c>
      <c r="C3195" s="80" t="s">
        <v>736</v>
      </c>
      <c r="D3195" s="42">
        <v>2</v>
      </c>
      <c r="E3195" s="53" t="s">
        <v>1589</v>
      </c>
      <c r="F3195" s="116">
        <f>'update Rate'!O6</f>
        <v>1330</v>
      </c>
      <c r="G3195" s="107">
        <f>FLOOR(D3195*F3195,0.01)</f>
        <v>2660</v>
      </c>
      <c r="H3195" s="108"/>
    </row>
    <row r="3196" spans="1:8" ht="17.25">
      <c r="A3196" s="27"/>
      <c r="B3196" s="1589"/>
      <c r="C3196" s="78" t="s">
        <v>563</v>
      </c>
      <c r="D3196" s="43">
        <v>4</v>
      </c>
      <c r="E3196" s="56" t="s">
        <v>1589</v>
      </c>
      <c r="F3196" s="122">
        <f>'update Rate'!O5</f>
        <v>1000</v>
      </c>
      <c r="G3196" s="63">
        <f>FLOOR(D3196*F3196,0.01)</f>
        <v>4000</v>
      </c>
      <c r="H3196" s="123">
        <f>SUM(G3195+G3196)</f>
        <v>6660</v>
      </c>
    </row>
    <row r="3197" spans="1:8" ht="18.75" customHeight="1">
      <c r="B3197" s="1562" t="s">
        <v>2185</v>
      </c>
      <c r="C3197" s="81" t="s">
        <v>3273</v>
      </c>
      <c r="D3197" s="42">
        <v>10</v>
      </c>
      <c r="E3197" s="53" t="s">
        <v>2920</v>
      </c>
      <c r="F3197" s="109">
        <f>'update Rate'!O172</f>
        <v>57</v>
      </c>
      <c r="G3197" s="109">
        <f>FLOOR(D3197*F3197,0.01)</f>
        <v>570</v>
      </c>
      <c r="H3197" s="131"/>
    </row>
    <row r="3198" spans="1:8" ht="17.25">
      <c r="B3198" s="1592"/>
      <c r="C3198" s="80" t="s">
        <v>3274</v>
      </c>
      <c r="D3198" s="42">
        <v>0.4</v>
      </c>
      <c r="E3198" s="53" t="s">
        <v>2920</v>
      </c>
      <c r="F3198" s="109">
        <v>197</v>
      </c>
      <c r="G3198" s="109">
        <f>FLOOR(D3198*F3198,0.01)</f>
        <v>78.8</v>
      </c>
      <c r="H3198" s="132"/>
    </row>
    <row r="3199" spans="1:8" ht="20.100000000000001" customHeight="1">
      <c r="B3199" s="1592"/>
      <c r="C3199" s="80" t="s">
        <v>2943</v>
      </c>
      <c r="D3199" s="42"/>
      <c r="E3199" s="53"/>
      <c r="F3199" s="116"/>
      <c r="G3199" s="109"/>
      <c r="H3199" s="9"/>
    </row>
    <row r="3200" spans="1:8" ht="20.100000000000001" customHeight="1">
      <c r="B3200" s="1589"/>
      <c r="C3200" s="82" t="s">
        <v>623</v>
      </c>
      <c r="D3200" s="77" t="s">
        <v>2993</v>
      </c>
      <c r="E3200" s="56" t="s">
        <v>2995</v>
      </c>
      <c r="F3200" s="122"/>
      <c r="G3200" s="63">
        <v>250</v>
      </c>
      <c r="H3200" s="123">
        <f>SUM(G3197+G3198+G3200)</f>
        <v>898.8</v>
      </c>
    </row>
    <row r="3201" spans="1:8" ht="20.100000000000001" customHeight="1">
      <c r="A3201" s="3"/>
      <c r="F3201" s="40" t="s">
        <v>1590</v>
      </c>
      <c r="G3201" s="102"/>
      <c r="H3201" s="63">
        <f>SUM(H3196:H3200)</f>
        <v>7558.8</v>
      </c>
    </row>
    <row r="3202" spans="1:8" ht="20.100000000000001" customHeight="1">
      <c r="B3202" s="1" t="s">
        <v>1592</v>
      </c>
      <c r="F3202" s="40" t="s">
        <v>1570</v>
      </c>
      <c r="G3202" s="102"/>
      <c r="H3202" s="99">
        <f>FLOOR(H3201*0.15,0.01)</f>
        <v>1133.82</v>
      </c>
    </row>
    <row r="3203" spans="1:8" ht="16.5">
      <c r="A3203" s="27"/>
      <c r="B3203" s="140">
        <f>+H3203</f>
        <v>8692.6200000000008</v>
      </c>
      <c r="C3203" s="27" t="s">
        <v>4340</v>
      </c>
      <c r="D3203" s="99">
        <f>INT(B3203/B3204*100)/100</f>
        <v>86.92</v>
      </c>
      <c r="E3203" s="1" t="s">
        <v>3198</v>
      </c>
      <c r="F3203" s="40" t="s">
        <v>1593</v>
      </c>
      <c r="G3203" s="102"/>
      <c r="H3203" s="99">
        <f>SUM(H3201:H3202)</f>
        <v>8692.6200000000008</v>
      </c>
    </row>
    <row r="3204" spans="1:8" ht="20.100000000000001" customHeight="1">
      <c r="B3204" s="88">
        <v>100</v>
      </c>
    </row>
    <row r="3205" spans="1:8" ht="19.5" customHeight="1">
      <c r="A3205" s="262">
        <f>A3192+1</f>
        <v>231</v>
      </c>
      <c r="B3205" s="1588" t="s">
        <v>606</v>
      </c>
      <c r="C3205" s="1567"/>
      <c r="D3205" s="1567"/>
      <c r="E3205" s="1567"/>
      <c r="F3205" s="1567"/>
      <c r="G3205" s="1567"/>
      <c r="H3205" s="1567"/>
    </row>
    <row r="3206" spans="1:8" ht="20.100000000000001" customHeight="1">
      <c r="A3206" s="728" t="s">
        <v>4097</v>
      </c>
      <c r="B3206" s="1601" t="s">
        <v>390</v>
      </c>
      <c r="C3206" s="1568"/>
      <c r="D3206" s="1568"/>
      <c r="E3206" s="1568"/>
      <c r="F3206" s="1568"/>
      <c r="G3206" s="1568"/>
      <c r="H3206" s="1568"/>
    </row>
    <row r="3207" spans="1:8" ht="31.5">
      <c r="B3207" s="68" t="s">
        <v>3156</v>
      </c>
      <c r="C3207" s="68" t="s">
        <v>3157</v>
      </c>
      <c r="D3207" s="68" t="s">
        <v>3158</v>
      </c>
      <c r="E3207" s="68" t="s">
        <v>3159</v>
      </c>
      <c r="F3207" s="68" t="s">
        <v>3160</v>
      </c>
      <c r="G3207" s="68" t="s">
        <v>3161</v>
      </c>
      <c r="H3207" s="68" t="s">
        <v>1586</v>
      </c>
    </row>
    <row r="3208" spans="1:8" ht="20.100000000000001" customHeight="1">
      <c r="B3208" s="1562" t="s">
        <v>562</v>
      </c>
      <c r="C3208" s="58" t="s">
        <v>736</v>
      </c>
      <c r="D3208" s="46">
        <v>0.53800000000000003</v>
      </c>
      <c r="E3208" s="55" t="s">
        <v>1589</v>
      </c>
      <c r="F3208" s="107">
        <f>'update Rate'!O6</f>
        <v>1330</v>
      </c>
      <c r="G3208" s="107">
        <f>FLOOR(D3208*F3208,0.01)</f>
        <v>715.54</v>
      </c>
      <c r="H3208" s="108"/>
    </row>
    <row r="3209" spans="1:8" ht="20.100000000000001" customHeight="1">
      <c r="B3209" s="1598"/>
      <c r="C3209" s="78" t="s">
        <v>563</v>
      </c>
      <c r="D3209" s="49">
        <v>0.53800000000000003</v>
      </c>
      <c r="E3209" s="56" t="s">
        <v>1589</v>
      </c>
      <c r="F3209" s="122">
        <f>'update Rate'!O5</f>
        <v>1000</v>
      </c>
      <c r="G3209" s="63">
        <f>FLOOR(D3209*F3209,0.01)</f>
        <v>538</v>
      </c>
      <c r="H3209" s="123">
        <f>SUM(G3208+G3209)</f>
        <v>1253.54</v>
      </c>
    </row>
    <row r="3210" spans="1:8" ht="20.100000000000001" customHeight="1">
      <c r="B3210" s="1562" t="s">
        <v>2185</v>
      </c>
      <c r="C3210" s="80" t="s">
        <v>2459</v>
      </c>
      <c r="D3210" s="52">
        <v>0.53800000000000003</v>
      </c>
      <c r="E3210" s="53" t="s">
        <v>2681</v>
      </c>
      <c r="F3210" s="109">
        <f>'update Rate'!O167</f>
        <v>203</v>
      </c>
      <c r="G3210" s="110">
        <f>FLOOR(D3210*F3210,0.01)</f>
        <v>109.21000000000001</v>
      </c>
      <c r="H3210" s="108"/>
    </row>
    <row r="3211" spans="1:8" ht="17.25">
      <c r="B3211" s="1603"/>
      <c r="C3211" s="80" t="s">
        <v>2772</v>
      </c>
      <c r="D3211" s="52">
        <v>1.6140000000000001</v>
      </c>
      <c r="E3211" s="53" t="s">
        <v>2681</v>
      </c>
      <c r="F3211" s="109">
        <f>'update Rate'!O157</f>
        <v>542</v>
      </c>
      <c r="G3211" s="109">
        <f>FLOOR(D3211*F3211,0.01)</f>
        <v>874.78</v>
      </c>
      <c r="H3211" s="121">
        <f>SUM(G3210+G3211+G3212)</f>
        <v>983.99</v>
      </c>
    </row>
    <row r="3212" spans="1:8" ht="6" customHeight="1">
      <c r="B3212" s="78"/>
      <c r="C3212" s="78"/>
      <c r="D3212" s="47"/>
      <c r="E3212" s="56"/>
      <c r="F3212" s="122"/>
      <c r="G3212" s="63"/>
      <c r="H3212" s="10"/>
    </row>
    <row r="3213" spans="1:8" ht="20.100000000000001" customHeight="1">
      <c r="F3213" s="40" t="s">
        <v>1590</v>
      </c>
      <c r="G3213" s="102"/>
      <c r="H3213" s="63">
        <f>SUM(H3209:H3211)</f>
        <v>2237.5299999999997</v>
      </c>
    </row>
    <row r="3214" spans="1:8" ht="20.100000000000001" customHeight="1">
      <c r="B3214" s="1" t="s">
        <v>1592</v>
      </c>
      <c r="F3214" s="40" t="s">
        <v>1570</v>
      </c>
      <c r="G3214" s="102"/>
      <c r="H3214" s="99">
        <f>FLOOR(H3213*0.15,0.01)</f>
        <v>335.62</v>
      </c>
    </row>
    <row r="3215" spans="1:8" ht="20.100000000000001" customHeight="1">
      <c r="A3215" s="97"/>
      <c r="B3215" s="140">
        <f>+H3215</f>
        <v>2573.1499999999996</v>
      </c>
      <c r="C3215" s="27" t="s">
        <v>4340</v>
      </c>
      <c r="D3215" s="99">
        <f>INT(B3215/B3216*100)/100</f>
        <v>257.31</v>
      </c>
      <c r="E3215" s="1" t="s">
        <v>3198</v>
      </c>
      <c r="F3215" s="40" t="s">
        <v>1593</v>
      </c>
      <c r="G3215" s="102"/>
      <c r="H3215" s="99">
        <f>SUM(H3213:H3214)</f>
        <v>2573.1499999999996</v>
      </c>
    </row>
    <row r="3216" spans="1:8" ht="20.100000000000001" customHeight="1">
      <c r="B3216" s="117">
        <v>10</v>
      </c>
    </row>
    <row r="3217" spans="1:8" ht="20.100000000000001" customHeight="1">
      <c r="B3217" s="88"/>
    </row>
    <row r="3218" spans="1:8" ht="19.5">
      <c r="A3218" s="262">
        <f>+A3205+1</f>
        <v>232</v>
      </c>
      <c r="B3218" s="1588" t="s">
        <v>14</v>
      </c>
      <c r="C3218" s="1567"/>
      <c r="D3218" s="1567"/>
      <c r="E3218" s="1567"/>
      <c r="F3218" s="1567"/>
      <c r="G3218" s="1567"/>
      <c r="H3218" s="1567"/>
    </row>
    <row r="3219" spans="1:8" ht="20.100000000000001" customHeight="1">
      <c r="A3219" s="728" t="s">
        <v>4098</v>
      </c>
      <c r="B3219" s="1560" t="s">
        <v>1476</v>
      </c>
      <c r="C3219" s="1561"/>
      <c r="D3219" s="1561"/>
      <c r="E3219" s="1561"/>
      <c r="F3219" s="1561"/>
      <c r="G3219" s="1561"/>
      <c r="H3219" s="1561"/>
    </row>
    <row r="3220" spans="1:8" ht="31.5">
      <c r="B3220" s="68" t="s">
        <v>3156</v>
      </c>
      <c r="C3220" s="68" t="s">
        <v>3157</v>
      </c>
      <c r="D3220" s="68" t="s">
        <v>3158</v>
      </c>
      <c r="E3220" s="68" t="s">
        <v>3159</v>
      </c>
      <c r="F3220" s="68" t="s">
        <v>3160</v>
      </c>
      <c r="G3220" s="68" t="s">
        <v>3161</v>
      </c>
      <c r="H3220" s="68" t="s">
        <v>1586</v>
      </c>
    </row>
    <row r="3221" spans="1:8" ht="20.100000000000001" customHeight="1">
      <c r="A3221" s="27"/>
      <c r="B3221" s="1562" t="s">
        <v>562</v>
      </c>
      <c r="C3221" s="80" t="s">
        <v>736</v>
      </c>
      <c r="D3221" s="42">
        <v>5</v>
      </c>
      <c r="E3221" s="53" t="s">
        <v>1589</v>
      </c>
      <c r="F3221" s="116">
        <f>'update Rate'!O6</f>
        <v>1330</v>
      </c>
      <c r="G3221" s="107">
        <f>FLOOR(D3221*F3221,0.01)</f>
        <v>6650</v>
      </c>
      <c r="H3221" s="108"/>
    </row>
    <row r="3222" spans="1:8" ht="17.25">
      <c r="B3222" s="1589"/>
      <c r="C3222" s="78" t="s">
        <v>563</v>
      </c>
      <c r="D3222" s="43">
        <v>2</v>
      </c>
      <c r="E3222" s="56" t="s">
        <v>1589</v>
      </c>
      <c r="F3222" s="122">
        <f>'update Rate'!O5</f>
        <v>1000</v>
      </c>
      <c r="G3222" s="116">
        <f>FLOOR(D3222*F3222,0.01)</f>
        <v>2000</v>
      </c>
      <c r="H3222" s="123">
        <f>SUM(G3221+G3222)</f>
        <v>8650</v>
      </c>
    </row>
    <row r="3223" spans="1:8" ht="20.100000000000001" customHeight="1">
      <c r="B3223" s="1562" t="s">
        <v>2185</v>
      </c>
      <c r="C3223" s="58" t="s">
        <v>2944</v>
      </c>
      <c r="D3223" s="41"/>
      <c r="E3223" s="55"/>
      <c r="F3223" s="107"/>
      <c r="G3223" s="131"/>
      <c r="H3223" s="131"/>
    </row>
    <row r="3224" spans="1:8" ht="20.100000000000001" customHeight="1">
      <c r="B3224" s="1589"/>
      <c r="C3224" s="78" t="s">
        <v>1524</v>
      </c>
      <c r="D3224" s="43">
        <v>9</v>
      </c>
      <c r="E3224" s="56" t="s">
        <v>2681</v>
      </c>
      <c r="F3224" s="63">
        <f>'update Rate'!O157</f>
        <v>542</v>
      </c>
      <c r="G3224" s="109">
        <f>FLOOR(D3224*F3224,0.01)</f>
        <v>4878</v>
      </c>
      <c r="H3224" s="63">
        <f>SUM(G3224)</f>
        <v>4878</v>
      </c>
    </row>
    <row r="3225" spans="1:8" ht="20.100000000000001" customHeight="1">
      <c r="F3225" s="40" t="s">
        <v>1590</v>
      </c>
      <c r="G3225" s="125"/>
      <c r="H3225" s="63">
        <f>SUM(H3222:H3224)</f>
        <v>13528</v>
      </c>
    </row>
    <row r="3226" spans="1:8" ht="20.100000000000001" customHeight="1">
      <c r="B3226" s="1" t="s">
        <v>1592</v>
      </c>
      <c r="F3226" s="40" t="s">
        <v>1570</v>
      </c>
      <c r="G3226" s="102"/>
      <c r="H3226" s="99">
        <f>FLOOR(H3225*0.15,0.01)</f>
        <v>2029.2</v>
      </c>
    </row>
    <row r="3227" spans="1:8" ht="16.5">
      <c r="A3227" s="27"/>
      <c r="B3227" s="140">
        <f>+H3227</f>
        <v>15557.2</v>
      </c>
      <c r="C3227" s="27" t="s">
        <v>4340</v>
      </c>
      <c r="D3227" s="99">
        <f>INT(B3227/B3228*100)/100</f>
        <v>155.57</v>
      </c>
      <c r="E3227" s="1" t="s">
        <v>3198</v>
      </c>
      <c r="F3227" s="40" t="s">
        <v>1593</v>
      </c>
      <c r="G3227" s="102"/>
      <c r="H3227" s="99">
        <f>SUM(H3225:H3226)</f>
        <v>15557.2</v>
      </c>
    </row>
    <row r="3228" spans="1:8" ht="17.25">
      <c r="B3228" s="88">
        <v>100</v>
      </c>
      <c r="G3228" s="40"/>
    </row>
    <row r="3229" spans="1:8" ht="19.5">
      <c r="A3229" s="262">
        <f>+A3218+1</f>
        <v>233</v>
      </c>
      <c r="B3229" s="1588" t="s">
        <v>627</v>
      </c>
      <c r="C3229" s="1567"/>
      <c r="D3229" s="1567"/>
      <c r="E3229" s="1567"/>
      <c r="F3229" s="1567"/>
      <c r="G3229" s="1567"/>
      <c r="H3229" s="1567"/>
    </row>
    <row r="3230" spans="1:8">
      <c r="A3230" s="728" t="s">
        <v>4099</v>
      </c>
      <c r="B3230" s="1568" t="s">
        <v>1476</v>
      </c>
      <c r="C3230" s="1568"/>
      <c r="D3230" s="1568"/>
      <c r="E3230" s="1568"/>
      <c r="F3230" s="1568"/>
      <c r="G3230" s="1568"/>
      <c r="H3230" s="1568"/>
    </row>
    <row r="3231" spans="1:8" ht="31.5">
      <c r="B3231" s="68" t="s">
        <v>3156</v>
      </c>
      <c r="C3231" s="68" t="s">
        <v>3157</v>
      </c>
      <c r="D3231" s="68" t="s">
        <v>3158</v>
      </c>
      <c r="E3231" s="68" t="s">
        <v>3159</v>
      </c>
      <c r="F3231" s="68" t="s">
        <v>3160</v>
      </c>
      <c r="G3231" s="68" t="s">
        <v>3161</v>
      </c>
      <c r="H3231" s="68" t="s">
        <v>1586</v>
      </c>
    </row>
    <row r="3232" spans="1:8" ht="17.25">
      <c r="A3232" s="27"/>
      <c r="B3232" s="1562" t="s">
        <v>562</v>
      </c>
      <c r="C3232" s="80" t="s">
        <v>736</v>
      </c>
      <c r="D3232" s="50">
        <v>9</v>
      </c>
      <c r="E3232" s="53" t="s">
        <v>1589</v>
      </c>
      <c r="F3232" s="116">
        <f>'update Rate'!O6</f>
        <v>1330</v>
      </c>
      <c r="G3232" s="107">
        <f>FLOOR(D3232*F3232,0.01)</f>
        <v>11970</v>
      </c>
      <c r="H3232" s="108"/>
    </row>
    <row r="3233" spans="1:8" ht="17.25">
      <c r="B3233" s="1589"/>
      <c r="C3233" s="78" t="s">
        <v>563</v>
      </c>
      <c r="D3233" s="51">
        <v>5</v>
      </c>
      <c r="E3233" s="56" t="s">
        <v>1589</v>
      </c>
      <c r="F3233" s="122">
        <f>'update Rate'!O5</f>
        <v>1000</v>
      </c>
      <c r="G3233" s="109">
        <f>FLOOR(D3233*F3233,0.01)</f>
        <v>5000</v>
      </c>
      <c r="H3233" s="123">
        <f>SUM(G3232+G3233)</f>
        <v>16970</v>
      </c>
    </row>
    <row r="3234" spans="1:8" ht="15.75">
      <c r="B3234" s="1562" t="s">
        <v>2185</v>
      </c>
      <c r="C3234" s="58" t="s">
        <v>2944</v>
      </c>
      <c r="D3234" s="110"/>
      <c r="E3234" s="55"/>
      <c r="F3234" s="107"/>
      <c r="G3234" s="131"/>
      <c r="H3234" s="131"/>
    </row>
    <row r="3235" spans="1:8" ht="17.25">
      <c r="B3235" s="1589"/>
      <c r="C3235" s="78" t="s">
        <v>1524</v>
      </c>
      <c r="D3235" s="43">
        <v>16</v>
      </c>
      <c r="E3235" s="56" t="s">
        <v>2681</v>
      </c>
      <c r="F3235" s="63">
        <f>'update Rate'!O157</f>
        <v>542</v>
      </c>
      <c r="G3235" s="63">
        <f>FLOOR(D3235*F3235,0.01)</f>
        <v>8672</v>
      </c>
      <c r="H3235" s="123">
        <f>G3235</f>
        <v>8672</v>
      </c>
    </row>
    <row r="3236" spans="1:8" ht="15.75">
      <c r="F3236" s="40" t="s">
        <v>1590</v>
      </c>
      <c r="G3236" s="207"/>
      <c r="H3236" s="63">
        <f>SUM(H3233:H3235)</f>
        <v>25642</v>
      </c>
    </row>
    <row r="3237" spans="1:8" ht="16.5">
      <c r="B3237" s="1" t="s">
        <v>1592</v>
      </c>
      <c r="F3237" s="40" t="s">
        <v>1570</v>
      </c>
      <c r="G3237" s="102"/>
      <c r="H3237" s="99">
        <f>FLOOR(H3236*0.15,0.01)</f>
        <v>3846.3</v>
      </c>
    </row>
    <row r="3238" spans="1:8" ht="16.5">
      <c r="A3238" s="27"/>
      <c r="B3238" s="140">
        <f>+H3238</f>
        <v>29488.3</v>
      </c>
      <c r="C3238" s="27" t="s">
        <v>4340</v>
      </c>
      <c r="D3238" s="99">
        <f>INT(B3238/B3239*100)/100</f>
        <v>294.88</v>
      </c>
      <c r="E3238" s="1" t="s">
        <v>3198</v>
      </c>
      <c r="F3238" s="40" t="s">
        <v>1593</v>
      </c>
      <c r="G3238" s="102"/>
      <c r="H3238" s="99">
        <f>SUM(H3236:H3237)</f>
        <v>29488.3</v>
      </c>
    </row>
    <row r="3239" spans="1:8" ht="16.5">
      <c r="B3239" s="88">
        <v>100</v>
      </c>
    </row>
    <row r="3240" spans="1:8" ht="19.5">
      <c r="A3240" s="262">
        <f>+A3229+1</f>
        <v>234</v>
      </c>
      <c r="B3240" s="1588" t="s">
        <v>3214</v>
      </c>
      <c r="C3240" s="1567"/>
      <c r="D3240" s="1567"/>
      <c r="E3240" s="1567"/>
      <c r="F3240" s="1567"/>
      <c r="G3240" s="1567"/>
      <c r="H3240" s="1567"/>
    </row>
    <row r="3241" spans="1:8">
      <c r="A3241" s="728" t="s">
        <v>4100</v>
      </c>
      <c r="B3241" s="1568" t="s">
        <v>1476</v>
      </c>
      <c r="C3241" s="1568"/>
      <c r="D3241" s="1568"/>
      <c r="E3241" s="1568"/>
      <c r="F3241" s="1568"/>
      <c r="G3241" s="1568"/>
      <c r="H3241" s="1568"/>
    </row>
    <row r="3242" spans="1:8" ht="31.5">
      <c r="B3242" s="68" t="s">
        <v>3156</v>
      </c>
      <c r="C3242" s="68" t="s">
        <v>3157</v>
      </c>
      <c r="D3242" s="68" t="s">
        <v>3158</v>
      </c>
      <c r="E3242" s="68" t="s">
        <v>3159</v>
      </c>
      <c r="F3242" s="68" t="s">
        <v>3160</v>
      </c>
      <c r="G3242" s="68" t="s">
        <v>3161</v>
      </c>
      <c r="H3242" s="68" t="s">
        <v>1586</v>
      </c>
    </row>
    <row r="3243" spans="1:8" ht="17.25">
      <c r="A3243" s="27"/>
      <c r="B3243" s="1562" t="s">
        <v>562</v>
      </c>
      <c r="C3243" s="80" t="s">
        <v>736</v>
      </c>
      <c r="D3243" s="42">
        <v>5</v>
      </c>
      <c r="E3243" s="53" t="s">
        <v>1589</v>
      </c>
      <c r="F3243" s="116">
        <f>'update Rate'!O6</f>
        <v>1330</v>
      </c>
      <c r="G3243" s="107">
        <f>FLOOR(D3243*F3243,0.01)</f>
        <v>6650</v>
      </c>
      <c r="H3243" s="108"/>
    </row>
    <row r="3244" spans="1:8" ht="17.25">
      <c r="B3244" s="1589"/>
      <c r="C3244" s="78" t="s">
        <v>563</v>
      </c>
      <c r="D3244" s="43">
        <v>2</v>
      </c>
      <c r="E3244" s="56" t="s">
        <v>1589</v>
      </c>
      <c r="F3244" s="122">
        <f>'update Rate'!O5</f>
        <v>1000</v>
      </c>
      <c r="G3244" s="122">
        <f>FLOOR(D3244*F3244,0.01)</f>
        <v>2000</v>
      </c>
      <c r="H3244" s="123">
        <f>SUM(G3243+G3244)</f>
        <v>8650</v>
      </c>
    </row>
    <row r="3245" spans="1:8">
      <c r="B3245" s="1562" t="s">
        <v>2185</v>
      </c>
      <c r="C3245" s="1562" t="s">
        <v>625</v>
      </c>
      <c r="D3245" s="173"/>
      <c r="E3245" s="1562" t="s">
        <v>2681</v>
      </c>
      <c r="F3245" s="107"/>
      <c r="G3245" s="188"/>
      <c r="H3245" s="8"/>
    </row>
    <row r="3246" spans="1:8">
      <c r="B3246" s="1589"/>
      <c r="C3246" s="1589"/>
      <c r="D3246" s="251">
        <v>9</v>
      </c>
      <c r="E3246" s="1589"/>
      <c r="F3246" s="123">
        <f>'update Rate'!O160</f>
        <v>544</v>
      </c>
      <c r="G3246" s="122">
        <f>FLOOR(D3246*F3246,0.01)</f>
        <v>4896</v>
      </c>
      <c r="H3246" s="123">
        <f>SUM(G3246+G3247+G3248)</f>
        <v>4896</v>
      </c>
    </row>
    <row r="3247" spans="1:8" ht="16.5">
      <c r="F3247" s="40" t="s">
        <v>1590</v>
      </c>
      <c r="G3247" s="102"/>
      <c r="H3247" s="63">
        <f>SUM(H3243:H3246)</f>
        <v>13546</v>
      </c>
    </row>
    <row r="3248" spans="1:8" ht="16.5">
      <c r="B3248" s="1" t="s">
        <v>1592</v>
      </c>
      <c r="F3248" s="40" t="s">
        <v>1570</v>
      </c>
      <c r="G3248" s="102"/>
      <c r="H3248" s="99">
        <f>FLOOR(H3247*0.15,0.01)</f>
        <v>2031.9</v>
      </c>
    </row>
    <row r="3249" spans="1:8" ht="16.5">
      <c r="A3249" s="27"/>
      <c r="B3249" s="140">
        <f>+H3249</f>
        <v>15577.9</v>
      </c>
      <c r="C3249" s="27" t="s">
        <v>4340</v>
      </c>
      <c r="D3249" s="99">
        <f>INT(B3249/B3250*100)/100</f>
        <v>155.77000000000001</v>
      </c>
      <c r="E3249" s="1" t="s">
        <v>3198</v>
      </c>
      <c r="F3249" s="40" t="s">
        <v>1593</v>
      </c>
      <c r="G3249" s="102"/>
      <c r="H3249" s="99">
        <f>SUM(H3247:H3248)</f>
        <v>15577.9</v>
      </c>
    </row>
    <row r="3250" spans="1:8" ht="16.5">
      <c r="B3250" s="88">
        <v>100</v>
      </c>
    </row>
    <row r="3251" spans="1:8" ht="16.5">
      <c r="B3251" s="88"/>
    </row>
    <row r="3253" spans="1:8" ht="19.5">
      <c r="A3253" s="262">
        <f>+A3240+1</f>
        <v>235</v>
      </c>
      <c r="B3253" s="1588" t="s">
        <v>626</v>
      </c>
      <c r="C3253" s="1567"/>
      <c r="D3253" s="1567"/>
      <c r="E3253" s="1567"/>
      <c r="F3253" s="1567"/>
      <c r="G3253" s="1567"/>
      <c r="H3253" s="1567"/>
    </row>
    <row r="3254" spans="1:8">
      <c r="A3254" s="728" t="s">
        <v>4099</v>
      </c>
      <c r="B3254" s="1568" t="s">
        <v>1476</v>
      </c>
      <c r="C3254" s="1568"/>
      <c r="D3254" s="1568"/>
      <c r="E3254" s="1568"/>
      <c r="F3254" s="1568"/>
      <c r="G3254" s="1568"/>
      <c r="H3254" s="1568"/>
    </row>
    <row r="3255" spans="1:8" ht="31.5">
      <c r="B3255" s="68" t="s">
        <v>3156</v>
      </c>
      <c r="C3255" s="68" t="s">
        <v>3157</v>
      </c>
      <c r="D3255" s="68" t="s">
        <v>3158</v>
      </c>
      <c r="E3255" s="68" t="s">
        <v>3159</v>
      </c>
      <c r="F3255" s="68" t="s">
        <v>3160</v>
      </c>
      <c r="G3255" s="68" t="s">
        <v>3161</v>
      </c>
      <c r="H3255" s="68" t="s">
        <v>1586</v>
      </c>
    </row>
    <row r="3256" spans="1:8" ht="17.25">
      <c r="A3256" s="27"/>
      <c r="B3256" s="1562" t="s">
        <v>562</v>
      </c>
      <c r="C3256" s="80" t="s">
        <v>736</v>
      </c>
      <c r="D3256" s="42">
        <v>9</v>
      </c>
      <c r="E3256" s="53" t="s">
        <v>1589</v>
      </c>
      <c r="F3256" s="116">
        <f>'update Rate'!O6</f>
        <v>1330</v>
      </c>
      <c r="G3256" s="107">
        <f>FLOOR(D3256*F3256,0.01)</f>
        <v>11970</v>
      </c>
      <c r="H3256" s="108"/>
    </row>
    <row r="3257" spans="1:8" ht="17.25">
      <c r="B3257" s="1589"/>
      <c r="C3257" s="78" t="s">
        <v>563</v>
      </c>
      <c r="D3257" s="43">
        <v>5</v>
      </c>
      <c r="E3257" s="56" t="s">
        <v>1589</v>
      </c>
      <c r="F3257" s="122">
        <f>'update Rate'!O5</f>
        <v>1000</v>
      </c>
      <c r="G3257" s="63">
        <f>FLOOR(D3257*F3257,0.01)</f>
        <v>5000</v>
      </c>
      <c r="H3257" s="123">
        <f>SUM(G3256+G3257)</f>
        <v>16970</v>
      </c>
    </row>
    <row r="3258" spans="1:8" ht="17.25">
      <c r="B3258" s="1562" t="s">
        <v>2185</v>
      </c>
      <c r="C3258" s="80" t="s">
        <v>2944</v>
      </c>
      <c r="D3258" s="42"/>
      <c r="E3258" s="53"/>
      <c r="F3258" s="116"/>
      <c r="G3258" s="116"/>
      <c r="H3258" s="108"/>
    </row>
    <row r="3259" spans="1:8" ht="17.25">
      <c r="B3259" s="1592"/>
      <c r="C3259" s="80" t="s">
        <v>2574</v>
      </c>
      <c r="D3259" s="42">
        <v>16</v>
      </c>
      <c r="E3259" s="53" t="s">
        <v>2681</v>
      </c>
      <c r="F3259" s="109">
        <f>'update Rate'!O160</f>
        <v>544</v>
      </c>
      <c r="G3259" s="109">
        <f>FLOOR(D3259*F3259,0.01)</f>
        <v>8704</v>
      </c>
      <c r="H3259" s="9"/>
    </row>
    <row r="3260" spans="1:8" ht="17.25">
      <c r="B3260" s="1589"/>
      <c r="C3260" s="78"/>
      <c r="D3260" s="43"/>
      <c r="E3260" s="56"/>
      <c r="F3260" s="122"/>
      <c r="G3260" s="130"/>
      <c r="H3260" s="123">
        <f>SUM(G3259+G3260+G3261)</f>
        <v>8704</v>
      </c>
    </row>
    <row r="3261" spans="1:8" ht="16.5">
      <c r="A3261" s="3"/>
      <c r="F3261" s="40" t="s">
        <v>1590</v>
      </c>
      <c r="G3261" s="102"/>
      <c r="H3261" s="63">
        <f>SUM(H3257:H3260)</f>
        <v>25674</v>
      </c>
    </row>
    <row r="3262" spans="1:8" ht="16.5">
      <c r="B3262" s="1" t="s">
        <v>1592</v>
      </c>
      <c r="F3262" s="40" t="s">
        <v>1570</v>
      </c>
      <c r="G3262" s="102"/>
      <c r="H3262" s="99">
        <f>FLOOR(H3261*0.15,0.01)</f>
        <v>3851.1</v>
      </c>
    </row>
    <row r="3263" spans="1:8" ht="16.5">
      <c r="A3263" s="27"/>
      <c r="B3263" s="140">
        <f>+H3263</f>
        <v>29525.1</v>
      </c>
      <c r="C3263" s="27" t="s">
        <v>4340</v>
      </c>
      <c r="D3263" s="99">
        <f>INT(B3263/B3264*100)/100</f>
        <v>295.25</v>
      </c>
      <c r="E3263" s="1" t="s">
        <v>3198</v>
      </c>
      <c r="F3263" s="40" t="s">
        <v>1593</v>
      </c>
      <c r="G3263" s="102"/>
      <c r="H3263" s="99">
        <f>SUM(H3261:H3262)</f>
        <v>29525.1</v>
      </c>
    </row>
    <row r="3264" spans="1:8" ht="16.5">
      <c r="B3264" s="88">
        <v>100</v>
      </c>
    </row>
    <row r="3265" spans="1:8">
      <c r="A3265" s="262">
        <f>+A3253+1</f>
        <v>236</v>
      </c>
    </row>
    <row r="3266" spans="1:8" ht="19.5">
      <c r="A3266" s="728" t="s">
        <v>4101</v>
      </c>
      <c r="B3266" s="1588" t="s">
        <v>15</v>
      </c>
      <c r="C3266" s="1567"/>
      <c r="D3266" s="1567"/>
      <c r="E3266" s="1567"/>
      <c r="F3266" s="1567"/>
      <c r="G3266" s="1567"/>
      <c r="H3266" s="1567"/>
    </row>
    <row r="3267" spans="1:8">
      <c r="B3267" s="1568" t="s">
        <v>1476</v>
      </c>
      <c r="C3267" s="1568"/>
      <c r="D3267" s="1568"/>
      <c r="E3267" s="1568"/>
      <c r="F3267" s="1568"/>
      <c r="G3267" s="1568"/>
      <c r="H3267" s="1568"/>
    </row>
    <row r="3268" spans="1:8" ht="31.5">
      <c r="B3268" s="68" t="s">
        <v>3156</v>
      </c>
      <c r="C3268" s="68" t="s">
        <v>3157</v>
      </c>
      <c r="D3268" s="68" t="s">
        <v>3158</v>
      </c>
      <c r="E3268" s="68" t="s">
        <v>3159</v>
      </c>
      <c r="F3268" s="68" t="s">
        <v>3160</v>
      </c>
      <c r="G3268" s="68" t="s">
        <v>3161</v>
      </c>
      <c r="H3268" s="68" t="s">
        <v>1586</v>
      </c>
    </row>
    <row r="3269" spans="1:8" ht="17.25">
      <c r="A3269" s="27"/>
      <c r="B3269" s="1562" t="s">
        <v>562</v>
      </c>
      <c r="C3269" s="80" t="s">
        <v>736</v>
      </c>
      <c r="D3269" s="42">
        <v>3.75</v>
      </c>
      <c r="E3269" s="53" t="s">
        <v>1589</v>
      </c>
      <c r="F3269" s="116">
        <f>mason</f>
        <v>1330</v>
      </c>
      <c r="G3269" s="107">
        <f>FLOOR(D3269*F3269,0.01)</f>
        <v>4987.5</v>
      </c>
      <c r="H3269" s="108"/>
    </row>
    <row r="3270" spans="1:8" ht="17.25">
      <c r="B3270" s="1589"/>
      <c r="C3270" s="78" t="s">
        <v>563</v>
      </c>
      <c r="D3270" s="43">
        <v>3.75</v>
      </c>
      <c r="E3270" s="56" t="s">
        <v>1589</v>
      </c>
      <c r="F3270" s="122">
        <f>'update Rate'!O5</f>
        <v>1000</v>
      </c>
      <c r="G3270" s="63">
        <f>FLOOR(D3270*F3270,0.01)</f>
        <v>3750</v>
      </c>
      <c r="H3270" s="123">
        <f>SUM(G3269+G3270)</f>
        <v>8737.5</v>
      </c>
    </row>
    <row r="3271" spans="1:8" ht="17.25">
      <c r="B3271" s="1562" t="s">
        <v>2185</v>
      </c>
      <c r="C3271" s="80" t="s">
        <v>2944</v>
      </c>
      <c r="D3271" s="42"/>
      <c r="E3271" s="53"/>
      <c r="F3271" s="116"/>
      <c r="G3271" s="116"/>
      <c r="H3271" s="121"/>
    </row>
    <row r="3272" spans="1:8" ht="17.25">
      <c r="B3272" s="1592"/>
      <c r="C3272" s="80" t="s">
        <v>2834</v>
      </c>
      <c r="D3272" s="42">
        <v>5.38</v>
      </c>
      <c r="E3272" s="53" t="s">
        <v>2681</v>
      </c>
      <c r="F3272" s="109">
        <f>'update Rate'!O162</f>
        <v>565</v>
      </c>
      <c r="G3272" s="109">
        <f>FLOOR(D3272*F3272,0.01)</f>
        <v>3039.7000000000003</v>
      </c>
      <c r="H3272" s="121"/>
    </row>
    <row r="3273" spans="1:8" ht="17.25">
      <c r="B3273" s="1589"/>
      <c r="C3273" s="78" t="s">
        <v>2828</v>
      </c>
      <c r="D3273" s="43">
        <v>3</v>
      </c>
      <c r="E3273" s="56" t="s">
        <v>1569</v>
      </c>
      <c r="F3273" s="63">
        <f>'update Rate'!O166</f>
        <v>6</v>
      </c>
      <c r="G3273" s="63">
        <f>FLOOR(D3273*F3273,0.01)</f>
        <v>18</v>
      </c>
      <c r="H3273" s="123">
        <f>SUM(G3272+G3273)</f>
        <v>3057.7000000000003</v>
      </c>
    </row>
    <row r="3274" spans="1:8" ht="16.5">
      <c r="F3274" s="40" t="s">
        <v>1590</v>
      </c>
      <c r="G3274" s="102"/>
      <c r="H3274" s="63">
        <f>SUM(H3270:H3273)</f>
        <v>11795.2</v>
      </c>
    </row>
    <row r="3275" spans="1:8" ht="16.5">
      <c r="B3275" s="1" t="s">
        <v>1592</v>
      </c>
      <c r="F3275" s="40" t="s">
        <v>1570</v>
      </c>
      <c r="G3275" s="102"/>
      <c r="H3275" s="99">
        <f>FLOOR(H3274*0.15,0.01)</f>
        <v>1769.28</v>
      </c>
    </row>
    <row r="3276" spans="1:8" ht="16.5">
      <c r="A3276" s="27"/>
      <c r="B3276" s="140">
        <f>+H3276</f>
        <v>13564.480000000001</v>
      </c>
      <c r="C3276" s="27" t="s">
        <v>4340</v>
      </c>
      <c r="D3276" s="99">
        <f>INT(B3276/B3277*100)/100</f>
        <v>135.63999999999999</v>
      </c>
      <c r="E3276" s="1" t="s">
        <v>3198</v>
      </c>
      <c r="F3276" s="40" t="s">
        <v>1593</v>
      </c>
      <c r="G3276" s="102"/>
      <c r="H3276" s="99">
        <f>SUM(H3274:H3275)</f>
        <v>13564.480000000001</v>
      </c>
    </row>
    <row r="3277" spans="1:8" ht="17.25">
      <c r="B3277" s="88">
        <v>100</v>
      </c>
      <c r="F3277" s="40"/>
      <c r="G3277" s="40"/>
    </row>
    <row r="3278" spans="1:8" ht="17.25">
      <c r="B3278" s="88"/>
      <c r="F3278" s="40"/>
      <c r="G3278" s="40"/>
    </row>
    <row r="3279" spans="1:8" ht="19.5">
      <c r="A3279" s="262">
        <f>+A3265+1</f>
        <v>237</v>
      </c>
      <c r="B3279" s="1588" t="s">
        <v>2003</v>
      </c>
      <c r="C3279" s="1567"/>
      <c r="D3279" s="1567"/>
      <c r="E3279" s="1567"/>
      <c r="F3279" s="1567"/>
      <c r="G3279" s="1567"/>
      <c r="H3279" s="1567"/>
    </row>
    <row r="3280" spans="1:8">
      <c r="A3280" s="728" t="s">
        <v>4102</v>
      </c>
      <c r="B3280" s="1601" t="s">
        <v>1476</v>
      </c>
      <c r="C3280" s="1568"/>
      <c r="D3280" s="1568"/>
      <c r="E3280" s="1568"/>
      <c r="F3280" s="1568"/>
      <c r="G3280" s="1568"/>
      <c r="H3280" s="1568"/>
    </row>
    <row r="3281" spans="1:8" ht="31.5">
      <c r="B3281" s="68" t="s">
        <v>3156</v>
      </c>
      <c r="C3281" s="68" t="s">
        <v>3157</v>
      </c>
      <c r="D3281" s="68" t="s">
        <v>3158</v>
      </c>
      <c r="E3281" s="68" t="s">
        <v>3159</v>
      </c>
      <c r="F3281" s="68" t="s">
        <v>3160</v>
      </c>
      <c r="G3281" s="68" t="s">
        <v>3161</v>
      </c>
      <c r="H3281" s="68" t="s">
        <v>1586</v>
      </c>
    </row>
    <row r="3282" spans="1:8" ht="17.25">
      <c r="A3282" s="27"/>
      <c r="B3282" s="1562" t="s">
        <v>562</v>
      </c>
      <c r="C3282" s="80" t="s">
        <v>736</v>
      </c>
      <c r="D3282" s="42">
        <v>7.75</v>
      </c>
      <c r="E3282" s="53" t="s">
        <v>1589</v>
      </c>
      <c r="F3282" s="116">
        <f>'update Rate'!O6</f>
        <v>1330</v>
      </c>
      <c r="G3282" s="107">
        <f>FLOOR(D3282*F3282,0.01)</f>
        <v>10307.5</v>
      </c>
      <c r="H3282" s="108"/>
    </row>
    <row r="3283" spans="1:8" ht="17.25">
      <c r="B3283" s="1589"/>
      <c r="C3283" s="78" t="s">
        <v>563</v>
      </c>
      <c r="D3283" s="43">
        <v>7.75</v>
      </c>
      <c r="E3283" s="56" t="s">
        <v>1589</v>
      </c>
      <c r="F3283" s="122">
        <f>'update Rate'!O5</f>
        <v>1000</v>
      </c>
      <c r="G3283" s="63">
        <f>FLOOR(D3283*F3283,0.01)</f>
        <v>7750</v>
      </c>
      <c r="H3283" s="123">
        <f>SUM(G3282+G3283)</f>
        <v>18057.5</v>
      </c>
    </row>
    <row r="3284" spans="1:8" ht="17.25">
      <c r="B3284" s="1562" t="s">
        <v>2185</v>
      </c>
      <c r="C3284" s="80" t="s">
        <v>2944</v>
      </c>
      <c r="D3284" s="42"/>
      <c r="E3284" s="53"/>
      <c r="F3284" s="107"/>
      <c r="G3284" s="116"/>
      <c r="H3284" s="121"/>
    </row>
    <row r="3285" spans="1:8" ht="17.25">
      <c r="B3285" s="1592"/>
      <c r="C3285" s="80" t="s">
        <v>2834</v>
      </c>
      <c r="D3285" s="42">
        <v>10.76</v>
      </c>
      <c r="E3285" s="53" t="s">
        <v>2681</v>
      </c>
      <c r="F3285" s="109">
        <f>'update Rate'!O162</f>
        <v>565</v>
      </c>
      <c r="G3285" s="109">
        <f>FLOOR(D3285*F3285,0.01)</f>
        <v>6079.4000000000005</v>
      </c>
      <c r="H3285" s="121"/>
    </row>
    <row r="3286" spans="1:8" ht="17.25">
      <c r="B3286" s="1589"/>
      <c r="C3286" s="78" t="s">
        <v>2828</v>
      </c>
      <c r="D3286" s="43">
        <v>4</v>
      </c>
      <c r="E3286" s="56" t="s">
        <v>1569</v>
      </c>
      <c r="F3286" s="63">
        <f>'update Rate'!O166</f>
        <v>6</v>
      </c>
      <c r="G3286" s="63">
        <f>FLOOR(D3286*F3286,0.01)</f>
        <v>24</v>
      </c>
      <c r="H3286" s="123">
        <f>SUM(G3285+G3286)</f>
        <v>6103.4000000000005</v>
      </c>
    </row>
    <row r="3287" spans="1:8" ht="16.5">
      <c r="F3287" s="40" t="s">
        <v>1590</v>
      </c>
      <c r="G3287" s="102"/>
      <c r="H3287" s="63">
        <f>SUM(H3283:H3286)</f>
        <v>24160.9</v>
      </c>
    </row>
    <row r="3288" spans="1:8" ht="16.5">
      <c r="B3288" s="1" t="s">
        <v>1592</v>
      </c>
      <c r="F3288" s="40" t="s">
        <v>1570</v>
      </c>
      <c r="G3288" s="102"/>
      <c r="H3288" s="99">
        <f>FLOOR(H3287*0.15,0.01)</f>
        <v>3624.13</v>
      </c>
    </row>
    <row r="3289" spans="1:8" ht="16.5">
      <c r="A3289" s="27"/>
      <c r="B3289" s="140">
        <f>+H3289</f>
        <v>27785.030000000002</v>
      </c>
      <c r="C3289" s="27" t="s">
        <v>4340</v>
      </c>
      <c r="D3289" s="99">
        <f>INT(B3289/B3290*100)/100</f>
        <v>277.85000000000002</v>
      </c>
      <c r="E3289" s="1" t="s">
        <v>3198</v>
      </c>
      <c r="F3289" s="40" t="s">
        <v>1593</v>
      </c>
      <c r="G3289" s="102"/>
      <c r="H3289" s="99">
        <f>SUM(H3287:H3288)</f>
        <v>27785.030000000002</v>
      </c>
    </row>
    <row r="3290" spans="1:8" ht="16.5">
      <c r="B3290" s="88">
        <v>100</v>
      </c>
    </row>
    <row r="3291" spans="1:8" ht="16.5">
      <c r="B3291" s="88"/>
    </row>
    <row r="3292" spans="1:8" ht="16.5">
      <c r="B3292" s="88"/>
    </row>
    <row r="3293" spans="1:8" ht="19.5">
      <c r="A3293" s="262">
        <f>+A3279+1</f>
        <v>238</v>
      </c>
      <c r="B3293" s="1588" t="s">
        <v>1632</v>
      </c>
      <c r="C3293" s="1567"/>
      <c r="D3293" s="1567"/>
      <c r="E3293" s="1567"/>
      <c r="F3293" s="1567"/>
      <c r="G3293" s="1567"/>
      <c r="H3293" s="1567"/>
    </row>
    <row r="3294" spans="1:8">
      <c r="A3294" s="728" t="s">
        <v>4103</v>
      </c>
      <c r="B3294" s="1568" t="s">
        <v>1476</v>
      </c>
      <c r="C3294" s="1568"/>
      <c r="D3294" s="1568"/>
      <c r="E3294" s="1568"/>
      <c r="F3294" s="1568"/>
      <c r="G3294" s="1568"/>
      <c r="H3294" s="1568"/>
    </row>
    <row r="3295" spans="1:8" ht="31.5">
      <c r="B3295" s="68" t="s">
        <v>3156</v>
      </c>
      <c r="C3295" s="68" t="s">
        <v>3157</v>
      </c>
      <c r="D3295" s="68" t="s">
        <v>3158</v>
      </c>
      <c r="E3295" s="68" t="s">
        <v>3159</v>
      </c>
      <c r="F3295" s="68" t="s">
        <v>3160</v>
      </c>
      <c r="G3295" s="68" t="s">
        <v>3161</v>
      </c>
      <c r="H3295" s="68" t="s">
        <v>1586</v>
      </c>
    </row>
    <row r="3296" spans="1:8" ht="17.25">
      <c r="A3296" s="27"/>
      <c r="B3296" s="1562" t="s">
        <v>562</v>
      </c>
      <c r="C3296" s="80" t="s">
        <v>736</v>
      </c>
      <c r="D3296" s="42">
        <v>4.3</v>
      </c>
      <c r="E3296" s="53" t="s">
        <v>1589</v>
      </c>
      <c r="F3296" s="116">
        <f>'update Rate'!O6</f>
        <v>1330</v>
      </c>
      <c r="G3296" s="107">
        <f>SUM(4.3*F3296)</f>
        <v>5719</v>
      </c>
      <c r="H3296" s="108"/>
    </row>
    <row r="3297" spans="1:8" ht="17.25">
      <c r="B3297" s="1589"/>
      <c r="C3297" s="78" t="s">
        <v>563</v>
      </c>
      <c r="D3297" s="43">
        <v>4</v>
      </c>
      <c r="E3297" s="56" t="s">
        <v>1589</v>
      </c>
      <c r="F3297" s="122">
        <f>'update Rate'!O5</f>
        <v>1000</v>
      </c>
      <c r="G3297" s="122">
        <f>SUM(4.33*F3297)</f>
        <v>4330</v>
      </c>
      <c r="H3297" s="123">
        <f>SUM(G3296+G3297)</f>
        <v>10049</v>
      </c>
    </row>
    <row r="3298" spans="1:8" ht="15.75">
      <c r="B3298" s="1562" t="s">
        <v>2185</v>
      </c>
      <c r="C3298" s="191" t="s">
        <v>2004</v>
      </c>
      <c r="D3298" s="110"/>
      <c r="E3298" s="55"/>
      <c r="F3298" s="107"/>
      <c r="G3298" s="107"/>
      <c r="H3298" s="121"/>
    </row>
    <row r="3299" spans="1:8" ht="17.25">
      <c r="B3299" s="1589"/>
      <c r="C3299" s="78" t="s">
        <v>2005</v>
      </c>
      <c r="D3299" s="43">
        <v>7.5</v>
      </c>
      <c r="E3299" s="56" t="s">
        <v>2681</v>
      </c>
      <c r="F3299" s="63">
        <f>'update Rate'!O164</f>
        <v>270</v>
      </c>
      <c r="G3299" s="63">
        <f>SUM(7.5*F3299)</f>
        <v>2025</v>
      </c>
      <c r="H3299" s="123">
        <f>SUM(G3299)</f>
        <v>2025</v>
      </c>
    </row>
    <row r="3300" spans="1:8" ht="16.5">
      <c r="F3300" s="1" t="s">
        <v>1590</v>
      </c>
      <c r="G3300" s="102"/>
      <c r="H3300" s="63">
        <f>SUM(H3297:H3299)</f>
        <v>12074</v>
      </c>
    </row>
    <row r="3301" spans="1:8" ht="16.5">
      <c r="B3301" s="1" t="s">
        <v>1592</v>
      </c>
      <c r="F3301" s="1" t="s">
        <v>1570</v>
      </c>
      <c r="G3301" s="102"/>
      <c r="H3301" s="99">
        <f>FLOOR(H3300*0.15,0.01)</f>
        <v>1811.1000000000001</v>
      </c>
    </row>
    <row r="3302" spans="1:8" ht="16.5">
      <c r="A3302" s="27"/>
      <c r="B3302" s="140">
        <f>+H3302</f>
        <v>13885.1</v>
      </c>
      <c r="C3302" s="27" t="s">
        <v>4340</v>
      </c>
      <c r="D3302" s="99">
        <f>INT(B3302/B3303*100)/100</f>
        <v>138.85</v>
      </c>
      <c r="E3302" s="1" t="s">
        <v>3198</v>
      </c>
      <c r="F3302" s="1" t="s">
        <v>1593</v>
      </c>
      <c r="G3302" s="102"/>
      <c r="H3302" s="99">
        <f>SUM(H3300:H3301)</f>
        <v>13885.1</v>
      </c>
    </row>
    <row r="3303" spans="1:8" ht="16.5">
      <c r="B3303" s="88">
        <v>100</v>
      </c>
    </row>
    <row r="3304" spans="1:8" ht="16.5">
      <c r="B3304" s="88"/>
    </row>
    <row r="3306" spans="1:8" ht="19.5">
      <c r="A3306" s="262">
        <f>+A3293+1</f>
        <v>239</v>
      </c>
      <c r="B3306" s="1588" t="s">
        <v>1129</v>
      </c>
      <c r="C3306" s="1567"/>
      <c r="D3306" s="1567"/>
      <c r="E3306" s="1567"/>
      <c r="F3306" s="1567"/>
      <c r="G3306" s="1567"/>
      <c r="H3306" s="1567"/>
    </row>
    <row r="3307" spans="1:8">
      <c r="A3307" s="728" t="s">
        <v>4104</v>
      </c>
      <c r="B3307" s="1601" t="s">
        <v>1476</v>
      </c>
      <c r="C3307" s="1568"/>
      <c r="D3307" s="1568"/>
      <c r="E3307" s="1568"/>
      <c r="F3307" s="1568"/>
      <c r="G3307" s="1568"/>
      <c r="H3307" s="1568"/>
    </row>
    <row r="3308" spans="1:8">
      <c r="A3308" s="90"/>
      <c r="B3308" s="3"/>
      <c r="F3308" s="3"/>
      <c r="G3308" s="3"/>
      <c r="H3308" s="3"/>
    </row>
    <row r="3309" spans="1:8" ht="31.5">
      <c r="B3309" s="68" t="s">
        <v>3156</v>
      </c>
      <c r="C3309" s="68" t="s">
        <v>3157</v>
      </c>
      <c r="D3309" s="68" t="s">
        <v>3158</v>
      </c>
      <c r="E3309" s="68" t="s">
        <v>3159</v>
      </c>
      <c r="F3309" s="68" t="s">
        <v>3160</v>
      </c>
      <c r="G3309" s="68" t="s">
        <v>3161</v>
      </c>
      <c r="H3309" s="68" t="s">
        <v>1586</v>
      </c>
    </row>
    <row r="3310" spans="1:8" ht="17.25">
      <c r="A3310" s="27"/>
      <c r="B3310" s="1562" t="s">
        <v>562</v>
      </c>
      <c r="C3310" s="80" t="s">
        <v>736</v>
      </c>
      <c r="D3310" s="42">
        <v>8.67</v>
      </c>
      <c r="E3310" s="53" t="s">
        <v>1589</v>
      </c>
      <c r="F3310" s="116">
        <f>mason</f>
        <v>1330</v>
      </c>
      <c r="G3310" s="107">
        <f>SUM(8.67*F3310)</f>
        <v>11531.1</v>
      </c>
      <c r="H3310" s="108"/>
    </row>
    <row r="3311" spans="1:8" ht="17.25">
      <c r="B3311" s="1589"/>
      <c r="C3311" s="78" t="s">
        <v>563</v>
      </c>
      <c r="D3311" s="43">
        <v>8</v>
      </c>
      <c r="E3311" s="56" t="s">
        <v>1589</v>
      </c>
      <c r="F3311" s="122">
        <f>'update Rate'!O5</f>
        <v>1000</v>
      </c>
      <c r="G3311" s="63">
        <f>SUM(8*F3311)</f>
        <v>8000</v>
      </c>
      <c r="H3311" s="123">
        <f>SUM(G3310+G3311)</f>
        <v>19531.099999999999</v>
      </c>
    </row>
    <row r="3312" spans="1:8" ht="17.25">
      <c r="B3312" s="1562" t="s">
        <v>2185</v>
      </c>
      <c r="C3312" s="191" t="s">
        <v>2004</v>
      </c>
      <c r="D3312" s="41"/>
      <c r="E3312" s="55"/>
      <c r="F3312" s="107"/>
      <c r="G3312" s="116"/>
      <c r="H3312" s="121"/>
    </row>
    <row r="3313" spans="1:8" ht="17.25">
      <c r="B3313" s="1589"/>
      <c r="C3313" s="78" t="s">
        <v>2005</v>
      </c>
      <c r="D3313" s="43">
        <v>15</v>
      </c>
      <c r="E3313" s="56" t="s">
        <v>2681</v>
      </c>
      <c r="F3313" s="63">
        <f>'update Rate'!O164</f>
        <v>270</v>
      </c>
      <c r="G3313" s="63">
        <f>FLOOR(D3313*F3313,0.01)</f>
        <v>4050</v>
      </c>
      <c r="H3313" s="123">
        <f>SUM(G3313)</f>
        <v>4050</v>
      </c>
    </row>
    <row r="3314" spans="1:8" ht="16.5">
      <c r="F3314" s="40" t="s">
        <v>1590</v>
      </c>
      <c r="G3314" s="102"/>
      <c r="H3314" s="63">
        <f>SUM(H3311:H3313)</f>
        <v>23581.1</v>
      </c>
    </row>
    <row r="3315" spans="1:8" ht="16.5">
      <c r="B3315" s="1" t="s">
        <v>1592</v>
      </c>
      <c r="F3315" s="40" t="s">
        <v>1570</v>
      </c>
      <c r="G3315" s="102"/>
      <c r="H3315" s="99">
        <f>FLOOR(H3314*0.15,0.01)</f>
        <v>3537.16</v>
      </c>
    </row>
    <row r="3316" spans="1:8" ht="16.5">
      <c r="A3316" s="27"/>
      <c r="B3316" s="140">
        <f>+H3316</f>
        <v>27118.26</v>
      </c>
      <c r="C3316" s="27" t="s">
        <v>4340</v>
      </c>
      <c r="D3316" s="99">
        <f>INT(B3316/B3317*100)/100</f>
        <v>271.18</v>
      </c>
      <c r="E3316" s="1" t="s">
        <v>3198</v>
      </c>
      <c r="F3316" s="40" t="s">
        <v>1593</v>
      </c>
      <c r="G3316" s="102"/>
      <c r="H3316" s="99">
        <f>SUM(H3314:H3315)</f>
        <v>27118.26</v>
      </c>
    </row>
    <row r="3317" spans="1:8" ht="17.25">
      <c r="A3317" s="27"/>
      <c r="B3317" s="88">
        <v>100</v>
      </c>
      <c r="F3317" s="40"/>
      <c r="G3317" s="102"/>
      <c r="H3317" s="141"/>
    </row>
    <row r="3318" spans="1:8" ht="17.25">
      <c r="A3318" s="27"/>
      <c r="B3318" s="88"/>
      <c r="F3318" s="40"/>
      <c r="G3318" s="102"/>
      <c r="H3318" s="141"/>
    </row>
    <row r="3319" spans="1:8" ht="17.25">
      <c r="A3319" s="27"/>
      <c r="B3319" s="88"/>
      <c r="F3319" s="40"/>
      <c r="G3319" s="102"/>
      <c r="H3319" s="141"/>
    </row>
    <row r="3320" spans="1:8" ht="17.25" hidden="1">
      <c r="A3320" s="27"/>
      <c r="B3320" s="88"/>
      <c r="F3320" s="40"/>
      <c r="G3320" s="102"/>
      <c r="H3320" s="141"/>
    </row>
    <row r="3322" spans="1:8" ht="19.5">
      <c r="A3322" s="262">
        <f>A3306+1</f>
        <v>240</v>
      </c>
      <c r="B3322" s="1588" t="s">
        <v>2831</v>
      </c>
      <c r="C3322" s="1567"/>
      <c r="D3322" s="1567"/>
      <c r="E3322" s="1567"/>
      <c r="F3322" s="1567"/>
      <c r="G3322" s="1567"/>
      <c r="H3322" s="1567"/>
    </row>
    <row r="3323" spans="1:8">
      <c r="A3323" s="728" t="s">
        <v>4105</v>
      </c>
      <c r="B3323" s="1601" t="s">
        <v>1477</v>
      </c>
      <c r="C3323" s="1568"/>
      <c r="D3323" s="1568"/>
      <c r="E3323" s="1568"/>
      <c r="F3323" s="1568"/>
      <c r="G3323" s="1568"/>
      <c r="H3323" s="1568"/>
    </row>
    <row r="3324" spans="1:8" ht="7.5" customHeight="1">
      <c r="B3324" s="3"/>
      <c r="F3324" s="3"/>
      <c r="G3324" s="3"/>
      <c r="H3324" s="3"/>
    </row>
    <row r="3325" spans="1:8" ht="31.5">
      <c r="B3325" s="68" t="s">
        <v>3156</v>
      </c>
      <c r="C3325" s="68" t="s">
        <v>3157</v>
      </c>
      <c r="D3325" s="68" t="s">
        <v>3158</v>
      </c>
      <c r="E3325" s="68" t="s">
        <v>3159</v>
      </c>
      <c r="F3325" s="68" t="s">
        <v>3160</v>
      </c>
      <c r="G3325" s="68" t="s">
        <v>3161</v>
      </c>
      <c r="H3325" s="68" t="s">
        <v>1586</v>
      </c>
    </row>
    <row r="3326" spans="1:8" ht="17.25">
      <c r="B3326" s="1562" t="s">
        <v>1587</v>
      </c>
      <c r="C3326" s="58" t="s">
        <v>558</v>
      </c>
      <c r="D3326" s="41">
        <v>5.8</v>
      </c>
      <c r="E3326" s="55" t="s">
        <v>1589</v>
      </c>
      <c r="F3326" s="107">
        <f>mason</f>
        <v>1330</v>
      </c>
      <c r="G3326" s="107">
        <f>FLOOR(D3326*F3326,0.01)</f>
        <v>7714</v>
      </c>
      <c r="H3326" s="108"/>
    </row>
    <row r="3327" spans="1:8" ht="17.25">
      <c r="B3327" s="1563"/>
      <c r="C3327" s="78" t="s">
        <v>1530</v>
      </c>
      <c r="D3327" s="43">
        <v>5.8</v>
      </c>
      <c r="E3327" s="56" t="s">
        <v>1589</v>
      </c>
      <c r="F3327" s="63">
        <f>'update Rate'!O5</f>
        <v>1000</v>
      </c>
      <c r="G3327" s="63">
        <f>FLOOR(D3327*F3327,0.01)</f>
        <v>5800</v>
      </c>
      <c r="H3327" s="123">
        <f>SUM(G3326+G3327)</f>
        <v>13514</v>
      </c>
    </row>
    <row r="3328" spans="1:8" ht="17.25">
      <c r="B3328" s="1564" t="s">
        <v>2185</v>
      </c>
      <c r="C3328" s="55" t="s">
        <v>1516</v>
      </c>
      <c r="D3328" s="48">
        <v>8</v>
      </c>
      <c r="E3328" s="55" t="s">
        <v>2681</v>
      </c>
      <c r="F3328" s="109">
        <f>'update Rate'!O153</f>
        <v>288</v>
      </c>
      <c r="G3328" s="110">
        <f>FLOOR(D3328*F3328,0.01)</f>
        <v>2304</v>
      </c>
      <c r="H3328" s="108"/>
    </row>
    <row r="3329" spans="1:8" ht="17.25">
      <c r="B3329" s="1563"/>
      <c r="C3329" s="56" t="s">
        <v>2830</v>
      </c>
      <c r="D3329" s="43">
        <v>16</v>
      </c>
      <c r="E3329" s="56" t="s">
        <v>2681</v>
      </c>
      <c r="F3329" s="63">
        <f>'update Rate'!O155</f>
        <v>231</v>
      </c>
      <c r="G3329" s="63">
        <f>FLOOR(D3329*F3329,0.01)</f>
        <v>3696</v>
      </c>
      <c r="H3329" s="123">
        <f>SUM(G3328:G3329)</f>
        <v>6000</v>
      </c>
    </row>
    <row r="3330" spans="1:8" ht="16.5">
      <c r="F3330" s="40" t="s">
        <v>1590</v>
      </c>
      <c r="G3330" s="133"/>
      <c r="H3330" s="63">
        <f>SUM(H3329,H3327)</f>
        <v>19514</v>
      </c>
    </row>
    <row r="3331" spans="1:8" ht="16.5">
      <c r="B3331" s="1" t="s">
        <v>1592</v>
      </c>
      <c r="F3331" s="40" t="s">
        <v>1571</v>
      </c>
      <c r="G3331" s="133"/>
      <c r="H3331" s="99">
        <f>FLOOR(H3330*0.15,0.01)</f>
        <v>2927.1</v>
      </c>
    </row>
    <row r="3332" spans="1:8" ht="16.5">
      <c r="A3332"/>
      <c r="B3332" s="140">
        <f>+H3332</f>
        <v>22441.1</v>
      </c>
      <c r="C3332" s="27" t="s">
        <v>4340</v>
      </c>
      <c r="D3332" s="99">
        <f>B3332/B3333</f>
        <v>224.41099999999997</v>
      </c>
      <c r="E3332" s="1" t="s">
        <v>3198</v>
      </c>
      <c r="F3332" s="40" t="s">
        <v>1593</v>
      </c>
      <c r="G3332" s="133"/>
      <c r="H3332" s="99">
        <f>SUM(H3330:H3331)</f>
        <v>22441.1</v>
      </c>
    </row>
    <row r="3333" spans="1:8" ht="16.5">
      <c r="A3333"/>
      <c r="B3333" s="141">
        <v>100</v>
      </c>
      <c r="C3333" s="27"/>
      <c r="D3333" s="141"/>
      <c r="F3333" s="40"/>
      <c r="G3333" s="133"/>
      <c r="H3333" s="141"/>
    </row>
    <row r="3334" spans="1:8" ht="19.5">
      <c r="A3334" s="262">
        <f>A3322+1</f>
        <v>241</v>
      </c>
      <c r="B3334" s="1588" t="s">
        <v>5331</v>
      </c>
      <c r="C3334" s="1567"/>
      <c r="D3334" s="1567"/>
      <c r="E3334" s="1567"/>
      <c r="F3334" s="1567"/>
      <c r="G3334" s="1567"/>
      <c r="H3334" s="1567"/>
    </row>
    <row r="3335" spans="1:8">
      <c r="A3335" s="728" t="s">
        <v>4105</v>
      </c>
      <c r="B3335" s="1601" t="s">
        <v>1477</v>
      </c>
      <c r="C3335" s="1568"/>
      <c r="D3335" s="1568"/>
      <c r="E3335" s="1568"/>
      <c r="F3335" s="1568"/>
      <c r="G3335" s="1568"/>
      <c r="H3335" s="1568"/>
    </row>
    <row r="3336" spans="1:8">
      <c r="B3336" s="3"/>
      <c r="F3336" s="3"/>
      <c r="G3336" s="3"/>
      <c r="H3336" s="3"/>
    </row>
    <row r="3337" spans="1:8" ht="31.5">
      <c r="B3337" s="68" t="s">
        <v>3156</v>
      </c>
      <c r="C3337" s="68" t="s">
        <v>3157</v>
      </c>
      <c r="D3337" s="68" t="s">
        <v>3158</v>
      </c>
      <c r="E3337" s="68" t="s">
        <v>3159</v>
      </c>
      <c r="F3337" s="68" t="s">
        <v>3160</v>
      </c>
      <c r="G3337" s="68" t="s">
        <v>3161</v>
      </c>
      <c r="H3337" s="68" t="s">
        <v>1586</v>
      </c>
    </row>
    <row r="3338" spans="1:8" ht="17.25">
      <c r="B3338" s="1562" t="s">
        <v>1587</v>
      </c>
      <c r="C3338" s="58" t="s">
        <v>558</v>
      </c>
      <c r="D3338" s="41">
        <v>4</v>
      </c>
      <c r="E3338" s="55" t="s">
        <v>1589</v>
      </c>
      <c r="F3338" s="107">
        <f>mason</f>
        <v>1330</v>
      </c>
      <c r="G3338" s="107">
        <f>FLOOR(D3338*F3338,0.01)</f>
        <v>5320</v>
      </c>
      <c r="H3338" s="108"/>
    </row>
    <row r="3339" spans="1:8" ht="17.25">
      <c r="B3339" s="1563"/>
      <c r="C3339" s="78" t="s">
        <v>1530</v>
      </c>
      <c r="D3339" s="43">
        <v>4</v>
      </c>
      <c r="E3339" s="56" t="s">
        <v>1589</v>
      </c>
      <c r="F3339" s="63">
        <f>F3327</f>
        <v>1000</v>
      </c>
      <c r="G3339" s="63">
        <f>FLOOR(D3339*F3339,0.01)</f>
        <v>4000</v>
      </c>
      <c r="H3339" s="123">
        <f>SUM(G3338+G3339)</f>
        <v>9320</v>
      </c>
    </row>
    <row r="3340" spans="1:8" ht="17.25">
      <c r="B3340" s="1564" t="s">
        <v>2185</v>
      </c>
      <c r="C3340" s="55" t="s">
        <v>1516</v>
      </c>
      <c r="D3340" s="48">
        <v>8</v>
      </c>
      <c r="E3340" s="55" t="s">
        <v>2681</v>
      </c>
      <c r="F3340" s="109">
        <f>+'update Rate'!O153</f>
        <v>288</v>
      </c>
      <c r="G3340" s="110">
        <f>FLOOR(D3340*F3340,0.01)</f>
        <v>2304</v>
      </c>
      <c r="H3340" s="108"/>
    </row>
    <row r="3341" spans="1:8" ht="17.25">
      <c r="B3341" s="1563"/>
      <c r="C3341" s="56" t="s">
        <v>2830</v>
      </c>
      <c r="D3341" s="43">
        <v>9</v>
      </c>
      <c r="E3341" s="56" t="s">
        <v>2681</v>
      </c>
      <c r="F3341" s="63">
        <f>F3329</f>
        <v>231</v>
      </c>
      <c r="G3341" s="63">
        <f>FLOOR(D3341*F3341,0.01)</f>
        <v>2079</v>
      </c>
      <c r="H3341" s="123">
        <f>SUM(G3340:G3341)</f>
        <v>4383</v>
      </c>
    </row>
    <row r="3342" spans="1:8" ht="16.5">
      <c r="F3342" s="40" t="s">
        <v>1590</v>
      </c>
      <c r="G3342" s="133"/>
      <c r="H3342" s="63">
        <f>SUM(H3341,H3339)</f>
        <v>13703</v>
      </c>
    </row>
    <row r="3343" spans="1:8" ht="16.5">
      <c r="B3343" s="1" t="s">
        <v>1592</v>
      </c>
      <c r="F3343" s="40" t="s">
        <v>1571</v>
      </c>
      <c r="G3343" s="133"/>
      <c r="H3343" s="99">
        <f>FLOOR(H3342*0.15,0.01)</f>
        <v>2055.4499999999998</v>
      </c>
    </row>
    <row r="3344" spans="1:8" ht="16.5">
      <c r="A3344"/>
      <c r="B3344" s="140">
        <f>+H3344</f>
        <v>15758.45</v>
      </c>
      <c r="C3344" s="27" t="s">
        <v>4340</v>
      </c>
      <c r="D3344" s="99">
        <f>B3344/B3345</f>
        <v>157.58450000000002</v>
      </c>
      <c r="E3344" s="1" t="s">
        <v>3198</v>
      </c>
      <c r="F3344" s="40" t="s">
        <v>1593</v>
      </c>
      <c r="G3344" s="133"/>
      <c r="H3344" s="99">
        <f>SUM(H3342:H3343)</f>
        <v>15758.45</v>
      </c>
    </row>
    <row r="3345" spans="1:8" ht="16.5">
      <c r="A3345"/>
      <c r="B3345" s="141">
        <v>100</v>
      </c>
      <c r="C3345" s="27"/>
      <c r="D3345" s="141"/>
      <c r="F3345" s="40"/>
      <c r="G3345" s="133"/>
      <c r="H3345" s="141"/>
    </row>
    <row r="3346" spans="1:8" ht="19.5">
      <c r="A3346" s="262">
        <f>A3334+1</f>
        <v>242</v>
      </c>
      <c r="B3346" s="1588" t="s">
        <v>5332</v>
      </c>
      <c r="C3346" s="1567"/>
      <c r="D3346" s="1567"/>
      <c r="E3346" s="1567"/>
      <c r="F3346" s="1567"/>
      <c r="G3346" s="1567"/>
      <c r="H3346" s="1567"/>
    </row>
    <row r="3347" spans="1:8">
      <c r="A3347" s="1030" t="s">
        <v>4105</v>
      </c>
      <c r="B3347" s="1601" t="s">
        <v>1477</v>
      </c>
      <c r="C3347" s="1568"/>
      <c r="D3347" s="1568"/>
      <c r="E3347" s="1568"/>
      <c r="F3347" s="1568"/>
      <c r="G3347" s="1568"/>
      <c r="H3347" s="1568"/>
    </row>
    <row r="3348" spans="1:8">
      <c r="B3348" s="3"/>
      <c r="F3348" s="3"/>
      <c r="G3348" s="3"/>
      <c r="H3348" s="3"/>
    </row>
    <row r="3349" spans="1:8" ht="31.5">
      <c r="B3349" s="68" t="s">
        <v>3156</v>
      </c>
      <c r="C3349" s="68" t="s">
        <v>3157</v>
      </c>
      <c r="D3349" s="68" t="s">
        <v>3158</v>
      </c>
      <c r="E3349" s="68" t="s">
        <v>3159</v>
      </c>
      <c r="F3349" s="68" t="s">
        <v>3160</v>
      </c>
      <c r="G3349" s="68" t="s">
        <v>3161</v>
      </c>
      <c r="H3349" s="68" t="s">
        <v>1586</v>
      </c>
    </row>
    <row r="3350" spans="1:8" ht="17.25">
      <c r="B3350" s="1562" t="s">
        <v>1587</v>
      </c>
      <c r="C3350" s="58" t="s">
        <v>558</v>
      </c>
      <c r="D3350" s="41">
        <f>2+1.8</f>
        <v>3.8</v>
      </c>
      <c r="E3350" s="55" t="s">
        <v>1589</v>
      </c>
      <c r="F3350" s="107">
        <f>mason</f>
        <v>1330</v>
      </c>
      <c r="G3350" s="107">
        <f>FLOOR(D3350*F3350,0.01)</f>
        <v>5054</v>
      </c>
      <c r="H3350" s="108"/>
    </row>
    <row r="3351" spans="1:8" ht="17.25">
      <c r="B3351" s="1563"/>
      <c r="C3351" s="78" t="s">
        <v>1530</v>
      </c>
      <c r="D3351" s="43">
        <f>2+1.8</f>
        <v>3.8</v>
      </c>
      <c r="E3351" s="56" t="s">
        <v>1589</v>
      </c>
      <c r="F3351" s="63">
        <f>F3339</f>
        <v>1000</v>
      </c>
      <c r="G3351" s="63">
        <f>FLOOR(D3351*F3351,0.01)</f>
        <v>3800</v>
      </c>
      <c r="H3351" s="123">
        <f>SUM(G3350+G3351)</f>
        <v>8854</v>
      </c>
    </row>
    <row r="3352" spans="1:8" ht="17.25">
      <c r="B3352" s="187"/>
      <c r="C3352" s="56" t="s">
        <v>2830</v>
      </c>
      <c r="D3352" s="43">
        <v>16</v>
      </c>
      <c r="E3352" s="56" t="s">
        <v>2681</v>
      </c>
      <c r="F3352" s="63">
        <f>F3341</f>
        <v>231</v>
      </c>
      <c r="G3352" s="63">
        <f>FLOOR(D3352*F3352,0.01)</f>
        <v>3696</v>
      </c>
      <c r="H3352" s="123">
        <f>SUM(G3352:G3352)</f>
        <v>3696</v>
      </c>
    </row>
    <row r="3353" spans="1:8" ht="16.5">
      <c r="F3353" s="40" t="s">
        <v>1590</v>
      </c>
      <c r="G3353" s="133"/>
      <c r="H3353" s="63">
        <f>SUM(H3352,H3351)</f>
        <v>12550</v>
      </c>
    </row>
    <row r="3354" spans="1:8" ht="16.5">
      <c r="B3354" s="1" t="s">
        <v>1592</v>
      </c>
      <c r="F3354" s="40" t="s">
        <v>1571</v>
      </c>
      <c r="G3354" s="133"/>
      <c r="H3354" s="99">
        <f>FLOOR(H3353*0.15,0.01)</f>
        <v>1882.5</v>
      </c>
    </row>
    <row r="3355" spans="1:8" ht="16.5">
      <c r="A3355"/>
      <c r="B3355" s="140">
        <f>+H3355</f>
        <v>14432.5</v>
      </c>
      <c r="C3355" s="27" t="s">
        <v>4340</v>
      </c>
      <c r="D3355" s="99">
        <f>B3355/B3356</f>
        <v>144.32499999999999</v>
      </c>
      <c r="E3355" s="1" t="s">
        <v>3198</v>
      </c>
      <c r="F3355" s="40" t="s">
        <v>1593</v>
      </c>
      <c r="G3355" s="133"/>
      <c r="H3355" s="99">
        <f>SUM(H3353:H3354)</f>
        <v>14432.5</v>
      </c>
    </row>
    <row r="3356" spans="1:8" ht="16.5">
      <c r="A3356"/>
      <c r="B3356" s="141">
        <v>100</v>
      </c>
      <c r="C3356" s="27"/>
      <c r="D3356" s="141"/>
      <c r="F3356" s="40"/>
      <c r="G3356" s="133"/>
      <c r="H3356" s="141"/>
    </row>
    <row r="3357" spans="1:8" ht="19.5">
      <c r="A3357" s="262">
        <f>A3346+1</f>
        <v>243</v>
      </c>
      <c r="B3357" s="1588" t="s">
        <v>5333</v>
      </c>
      <c r="C3357" s="1567"/>
      <c r="D3357" s="1567"/>
      <c r="E3357" s="1567"/>
      <c r="F3357" s="1567"/>
      <c r="G3357" s="1567"/>
      <c r="H3357" s="1567"/>
    </row>
    <row r="3358" spans="1:8">
      <c r="A3358" s="728" t="s">
        <v>4105</v>
      </c>
      <c r="B3358" s="1601" t="s">
        <v>1477</v>
      </c>
      <c r="C3358" s="1568"/>
      <c r="D3358" s="1568"/>
      <c r="E3358" s="1568"/>
      <c r="F3358" s="1568"/>
      <c r="G3358" s="1568"/>
      <c r="H3358" s="1568"/>
    </row>
    <row r="3359" spans="1:8">
      <c r="B3359" s="3"/>
      <c r="F3359" s="3"/>
      <c r="G3359" s="3"/>
      <c r="H3359" s="3"/>
    </row>
    <row r="3360" spans="1:8" ht="31.5">
      <c r="B3360" s="68" t="s">
        <v>3156</v>
      </c>
      <c r="C3360" s="68" t="s">
        <v>3157</v>
      </c>
      <c r="D3360" s="68" t="s">
        <v>3158</v>
      </c>
      <c r="E3360" s="68" t="s">
        <v>3159</v>
      </c>
      <c r="F3360" s="68" t="s">
        <v>3160</v>
      </c>
      <c r="G3360" s="68" t="s">
        <v>3161</v>
      </c>
      <c r="H3360" s="68" t="s">
        <v>1586</v>
      </c>
    </row>
    <row r="3361" spans="1:8" ht="17.25">
      <c r="B3361" s="1562" t="s">
        <v>1587</v>
      </c>
      <c r="C3361" s="58" t="s">
        <v>558</v>
      </c>
      <c r="D3361" s="41">
        <v>2</v>
      </c>
      <c r="E3361" s="55" t="s">
        <v>1589</v>
      </c>
      <c r="F3361" s="107">
        <f>mason</f>
        <v>1330</v>
      </c>
      <c r="G3361" s="107">
        <f>FLOOR(D3361*F3361,0.01)</f>
        <v>2660</v>
      </c>
      <c r="H3361" s="108"/>
    </row>
    <row r="3362" spans="1:8" ht="17.25">
      <c r="B3362" s="1563"/>
      <c r="C3362" s="78" t="s">
        <v>1530</v>
      </c>
      <c r="D3362" s="43">
        <v>2</v>
      </c>
      <c r="E3362" s="56" t="s">
        <v>1589</v>
      </c>
      <c r="F3362" s="63">
        <f>F3351</f>
        <v>1000</v>
      </c>
      <c r="G3362" s="63">
        <f>FLOOR(D3362*F3362,0.01)</f>
        <v>2000</v>
      </c>
      <c r="H3362" s="123">
        <f>SUM(G3361+G3362)</f>
        <v>4660</v>
      </c>
    </row>
    <row r="3363" spans="1:8" ht="17.25">
      <c r="B3363" s="1564" t="s">
        <v>2185</v>
      </c>
      <c r="C3363" s="55"/>
      <c r="D3363" s="48"/>
      <c r="E3363" s="55"/>
      <c r="F3363" s="109"/>
      <c r="G3363" s="110"/>
      <c r="H3363" s="108"/>
    </row>
    <row r="3364" spans="1:8" ht="17.25">
      <c r="B3364" s="1563"/>
      <c r="C3364" s="56" t="s">
        <v>2830</v>
      </c>
      <c r="D3364" s="43">
        <v>9</v>
      </c>
      <c r="E3364" s="56" t="s">
        <v>2681</v>
      </c>
      <c r="F3364" s="63">
        <f>F3352</f>
        <v>231</v>
      </c>
      <c r="G3364" s="63">
        <f>FLOOR(D3364*F3364,0.01)</f>
        <v>2079</v>
      </c>
      <c r="H3364" s="123">
        <f>SUM(G3363:G3364)</f>
        <v>2079</v>
      </c>
    </row>
    <row r="3365" spans="1:8" ht="16.5">
      <c r="F3365" s="40" t="s">
        <v>1590</v>
      </c>
      <c r="G3365" s="133"/>
      <c r="H3365" s="63">
        <f>SUM(H3364,H3362)</f>
        <v>6739</v>
      </c>
    </row>
    <row r="3366" spans="1:8" ht="16.5">
      <c r="B3366" s="1" t="s">
        <v>1592</v>
      </c>
      <c r="F3366" s="40" t="s">
        <v>1571</v>
      </c>
      <c r="G3366" s="133"/>
      <c r="H3366" s="99">
        <f>FLOOR(H3365*0.15,0.01)</f>
        <v>1010.85</v>
      </c>
    </row>
    <row r="3367" spans="1:8" ht="16.5">
      <c r="A3367"/>
      <c r="B3367" s="140">
        <f>+H3367</f>
        <v>7749.85</v>
      </c>
      <c r="C3367" s="27" t="s">
        <v>4340</v>
      </c>
      <c r="D3367" s="99">
        <f>B3367/B3368</f>
        <v>77.498500000000007</v>
      </c>
      <c r="E3367" s="1" t="s">
        <v>3198</v>
      </c>
      <c r="F3367" s="40" t="s">
        <v>1593</v>
      </c>
      <c r="G3367" s="133"/>
      <c r="H3367" s="99">
        <f>SUM(H3365:H3366)</f>
        <v>7749.85</v>
      </c>
    </row>
    <row r="3368" spans="1:8" ht="16.5">
      <c r="A3368"/>
      <c r="B3368" s="141">
        <v>100</v>
      </c>
      <c r="C3368" s="27"/>
      <c r="D3368" s="141"/>
      <c r="F3368" s="40"/>
      <c r="G3368" s="133"/>
      <c r="H3368" s="141"/>
    </row>
    <row r="3369" spans="1:8" ht="15.75">
      <c r="A3369" s="262">
        <f>A3357+1</f>
        <v>244</v>
      </c>
      <c r="B3369" s="1611" t="s">
        <v>2560</v>
      </c>
      <c r="C3369" s="1612"/>
      <c r="D3369" s="1612"/>
      <c r="E3369" s="1612"/>
      <c r="F3369" s="1612"/>
      <c r="G3369" s="1612"/>
      <c r="H3369" s="1612"/>
    </row>
    <row r="3370" spans="1:8" ht="16.5" customHeight="1">
      <c r="A3370" s="728" t="s">
        <v>4106</v>
      </c>
      <c r="B3370" s="1601" t="s">
        <v>1479</v>
      </c>
      <c r="C3370" s="1568"/>
      <c r="D3370" s="1568"/>
      <c r="E3370" s="1568"/>
      <c r="F3370" s="1568"/>
      <c r="G3370" s="1568"/>
      <c r="H3370" s="1568"/>
    </row>
    <row r="3371" spans="1:8" ht="31.5">
      <c r="B3371" s="68" t="s">
        <v>3156</v>
      </c>
      <c r="C3371" s="68" t="s">
        <v>3157</v>
      </c>
      <c r="D3371" s="68" t="s">
        <v>3158</v>
      </c>
      <c r="E3371" s="68" t="s">
        <v>3159</v>
      </c>
      <c r="F3371" s="68" t="s">
        <v>3160</v>
      </c>
      <c r="G3371" s="68" t="s">
        <v>3161</v>
      </c>
      <c r="H3371" s="68" t="s">
        <v>1586</v>
      </c>
    </row>
    <row r="3372" spans="1:8">
      <c r="B3372" s="1564" t="s">
        <v>2185</v>
      </c>
      <c r="C3372" s="1564" t="s">
        <v>3904</v>
      </c>
      <c r="D3372" s="201"/>
      <c r="E3372" s="1564" t="s">
        <v>2992</v>
      </c>
      <c r="F3372" s="109"/>
      <c r="G3372" s="18"/>
      <c r="H3372" s="26"/>
    </row>
    <row r="3373" spans="1:8">
      <c r="B3373" s="1566"/>
      <c r="C3373" s="1566"/>
      <c r="D3373" s="87">
        <v>10</v>
      </c>
      <c r="E3373" s="1566"/>
      <c r="F3373" s="63">
        <f>'update Rate'!O252</f>
        <v>989.92000000000007</v>
      </c>
      <c r="G3373" s="63">
        <f>FLOOR(D3373*F3373,0.01)</f>
        <v>9899.2000000000007</v>
      </c>
      <c r="H3373" s="123">
        <f>SUM(G3372:G3373)</f>
        <v>9899.2000000000007</v>
      </c>
    </row>
    <row r="3374" spans="1:8" ht="16.5">
      <c r="F3374" s="40" t="s">
        <v>1590</v>
      </c>
      <c r="G3374" s="102"/>
      <c r="H3374" s="63">
        <f>SUM(H3373)</f>
        <v>9899.2000000000007</v>
      </c>
    </row>
    <row r="3375" spans="1:8" ht="16.5">
      <c r="B3375" s="1" t="s">
        <v>1592</v>
      </c>
      <c r="F3375" s="40" t="s">
        <v>1571</v>
      </c>
      <c r="G3375" s="102"/>
      <c r="H3375" s="99">
        <f>FLOOR(H3374*0.15,0.01)</f>
        <v>1484.88</v>
      </c>
    </row>
    <row r="3376" spans="1:8" ht="16.5">
      <c r="A3376"/>
      <c r="B3376" s="140">
        <f>+H3376</f>
        <v>11384.080000000002</v>
      </c>
      <c r="C3376" s="27" t="s">
        <v>4340</v>
      </c>
      <c r="D3376" s="99">
        <f>INT(B3376/B3377*100)/100</f>
        <v>1138.4000000000001</v>
      </c>
      <c r="E3376" s="1" t="s">
        <v>3198</v>
      </c>
      <c r="F3376" s="40" t="s">
        <v>1593</v>
      </c>
      <c r="G3376" s="102"/>
      <c r="H3376" s="99">
        <f>SUM(H3374:H3375)</f>
        <v>11384.080000000002</v>
      </c>
    </row>
    <row r="3377" spans="1:8">
      <c r="B3377" s="117">
        <v>10</v>
      </c>
    </row>
    <row r="3378" spans="1:8" ht="15.75">
      <c r="A3378" s="262">
        <f>A3369+1</f>
        <v>245</v>
      </c>
      <c r="B3378" s="1611" t="s">
        <v>2561</v>
      </c>
      <c r="C3378" s="1612"/>
      <c r="D3378" s="1612"/>
      <c r="E3378" s="1612"/>
      <c r="F3378" s="1612"/>
      <c r="G3378" s="1612"/>
      <c r="H3378" s="1612"/>
    </row>
    <row r="3379" spans="1:8" ht="16.5" customHeight="1">
      <c r="A3379" s="728" t="s">
        <v>4106</v>
      </c>
      <c r="B3379" s="1601" t="s">
        <v>1479</v>
      </c>
      <c r="C3379" s="1568"/>
      <c r="D3379" s="1568"/>
      <c r="E3379" s="1568"/>
      <c r="F3379" s="1568"/>
      <c r="G3379" s="1568"/>
      <c r="H3379" s="1568"/>
    </row>
    <row r="3380" spans="1:8" ht="31.5">
      <c r="B3380" s="68" t="s">
        <v>3156</v>
      </c>
      <c r="C3380" s="68" t="s">
        <v>3157</v>
      </c>
      <c r="D3380" s="68" t="s">
        <v>3158</v>
      </c>
      <c r="E3380" s="68" t="s">
        <v>3159</v>
      </c>
      <c r="F3380" s="68" t="s">
        <v>3160</v>
      </c>
      <c r="G3380" s="68" t="s">
        <v>3161</v>
      </c>
      <c r="H3380" s="68" t="s">
        <v>1586</v>
      </c>
    </row>
    <row r="3381" spans="1:8">
      <c r="B3381" s="1564" t="s">
        <v>2185</v>
      </c>
      <c r="C3381" s="1564" t="s">
        <v>1827</v>
      </c>
      <c r="D3381" s="201"/>
      <c r="E3381" s="1564" t="s">
        <v>2992</v>
      </c>
      <c r="F3381" s="109"/>
      <c r="G3381" s="18"/>
      <c r="H3381" s="26"/>
    </row>
    <row r="3382" spans="1:8">
      <c r="B3382" s="1566"/>
      <c r="C3382" s="1566"/>
      <c r="D3382" s="87">
        <v>10</v>
      </c>
      <c r="E3382" s="1566"/>
      <c r="F3382" s="63">
        <f>'update Rate'!O253</f>
        <v>1226.6400000000001</v>
      </c>
      <c r="G3382" s="63">
        <f>FLOOR(D3382*F3382,0.01)</f>
        <v>12266.4</v>
      </c>
      <c r="H3382" s="123">
        <f>SUM(G3381:G3382)</f>
        <v>12266.4</v>
      </c>
    </row>
    <row r="3383" spans="1:8" ht="16.5">
      <c r="F3383" s="40" t="s">
        <v>1590</v>
      </c>
      <c r="G3383" s="102"/>
      <c r="H3383" s="63">
        <f>SUM(H3382)</f>
        <v>12266.4</v>
      </c>
    </row>
    <row r="3384" spans="1:8" ht="16.5">
      <c r="B3384" s="1" t="s">
        <v>1592</v>
      </c>
      <c r="F3384" s="40" t="s">
        <v>1571</v>
      </c>
      <c r="G3384" s="102"/>
      <c r="H3384" s="99">
        <f>FLOOR(H3383*0.15,0.01)</f>
        <v>1839.96</v>
      </c>
    </row>
    <row r="3385" spans="1:8" ht="16.5">
      <c r="A3385"/>
      <c r="B3385" s="140">
        <f>+H3385</f>
        <v>14106.36</v>
      </c>
      <c r="C3385" s="27" t="s">
        <v>4340</v>
      </c>
      <c r="D3385" s="99">
        <f>INT(B3385/B3386*100)/100</f>
        <v>1410.63</v>
      </c>
      <c r="E3385" s="1" t="s">
        <v>3198</v>
      </c>
      <c r="F3385" s="40" t="s">
        <v>1593</v>
      </c>
      <c r="G3385" s="102"/>
      <c r="H3385" s="99">
        <f>SUM(H3383:H3384)</f>
        <v>14106.36</v>
      </c>
    </row>
    <row r="3386" spans="1:8">
      <c r="B3386" s="117">
        <v>10</v>
      </c>
    </row>
    <row r="3388" spans="1:8" ht="15.75">
      <c r="A3388" s="262">
        <f>A3378+1</f>
        <v>246</v>
      </c>
      <c r="B3388" s="1611" t="s">
        <v>3311</v>
      </c>
      <c r="C3388" s="1612"/>
      <c r="D3388" s="1612"/>
      <c r="E3388" s="1612"/>
      <c r="F3388" s="1612"/>
      <c r="G3388" s="1612"/>
      <c r="H3388" s="1612"/>
    </row>
    <row r="3389" spans="1:8" ht="16.5" customHeight="1">
      <c r="A3389" s="728" t="s">
        <v>4106</v>
      </c>
      <c r="B3389" s="1601" t="s">
        <v>1479</v>
      </c>
      <c r="C3389" s="1568"/>
      <c r="D3389" s="1568"/>
      <c r="E3389" s="1568"/>
      <c r="F3389" s="1568"/>
      <c r="G3389" s="1568"/>
      <c r="H3389" s="1568"/>
    </row>
    <row r="3390" spans="1:8" ht="31.5">
      <c r="B3390" s="68" t="s">
        <v>3156</v>
      </c>
      <c r="C3390" s="68" t="s">
        <v>3157</v>
      </c>
      <c r="D3390" s="68" t="s">
        <v>3158</v>
      </c>
      <c r="E3390" s="68" t="s">
        <v>3159</v>
      </c>
      <c r="F3390" s="68" t="s">
        <v>3160</v>
      </c>
      <c r="G3390" s="68" t="s">
        <v>3161</v>
      </c>
      <c r="H3390" s="68" t="s">
        <v>1586</v>
      </c>
    </row>
    <row r="3391" spans="1:8">
      <c r="B3391" s="1564" t="s">
        <v>2185</v>
      </c>
      <c r="C3391" s="1564" t="s">
        <v>1827</v>
      </c>
      <c r="D3391" s="201"/>
      <c r="E3391" s="1564" t="s">
        <v>2992</v>
      </c>
      <c r="F3391" s="109"/>
      <c r="G3391" s="18"/>
      <c r="H3391" s="26"/>
    </row>
    <row r="3392" spans="1:8">
      <c r="B3392" s="1566"/>
      <c r="C3392" s="1566"/>
      <c r="D3392" s="87">
        <v>10</v>
      </c>
      <c r="E3392" s="1566"/>
      <c r="F3392" s="63">
        <f>'update Rate'!O254</f>
        <v>989.92000000000007</v>
      </c>
      <c r="G3392" s="63">
        <f>FLOOR(D3392*F3392,0.01)</f>
        <v>9899.2000000000007</v>
      </c>
      <c r="H3392" s="123">
        <f>SUM(G3391:G3392)</f>
        <v>9899.2000000000007</v>
      </c>
    </row>
    <row r="3393" spans="1:8" ht="16.5">
      <c r="F3393" s="40" t="s">
        <v>1590</v>
      </c>
      <c r="G3393" s="102"/>
      <c r="H3393" s="63">
        <f>SUM(H3392)</f>
        <v>9899.2000000000007</v>
      </c>
    </row>
    <row r="3394" spans="1:8" ht="16.5">
      <c r="B3394" s="1" t="s">
        <v>1592</v>
      </c>
      <c r="F3394" s="40" t="s">
        <v>1571</v>
      </c>
      <c r="G3394" s="102"/>
      <c r="H3394" s="99">
        <f>FLOOR(H3393*0.15,0.01)</f>
        <v>1484.88</v>
      </c>
    </row>
    <row r="3395" spans="1:8" ht="16.5">
      <c r="A3395"/>
      <c r="B3395" s="140">
        <f>+H3395</f>
        <v>11384.080000000002</v>
      </c>
      <c r="C3395" s="27" t="s">
        <v>4340</v>
      </c>
      <c r="D3395" s="99">
        <f>INT(B3395/B3396*100)/100</f>
        <v>1138.4000000000001</v>
      </c>
      <c r="E3395" s="1" t="s">
        <v>3198</v>
      </c>
      <c r="F3395" s="40" t="s">
        <v>1593</v>
      </c>
      <c r="G3395" s="102"/>
      <c r="H3395" s="99">
        <f>SUM(H3393:H3394)</f>
        <v>11384.080000000002</v>
      </c>
    </row>
    <row r="3396" spans="1:8">
      <c r="B3396" s="117">
        <v>10</v>
      </c>
    </row>
    <row r="3398" spans="1:8" ht="15.75">
      <c r="A3398" s="262">
        <f>A3388+1</f>
        <v>247</v>
      </c>
      <c r="B3398" s="1611" t="s">
        <v>2557</v>
      </c>
      <c r="C3398" s="1612"/>
      <c r="D3398" s="1612"/>
      <c r="E3398" s="1612"/>
      <c r="F3398" s="1612"/>
      <c r="G3398" s="1612"/>
      <c r="H3398" s="1612"/>
    </row>
    <row r="3399" spans="1:8" ht="16.5" customHeight="1">
      <c r="A3399" s="728" t="s">
        <v>4106</v>
      </c>
      <c r="B3399" s="1601" t="s">
        <v>1479</v>
      </c>
      <c r="C3399" s="1568"/>
      <c r="D3399" s="1568"/>
      <c r="E3399" s="1568"/>
      <c r="F3399" s="1568"/>
      <c r="G3399" s="1568"/>
      <c r="H3399" s="1568"/>
    </row>
    <row r="3400" spans="1:8" ht="31.5">
      <c r="B3400" s="68" t="s">
        <v>3156</v>
      </c>
      <c r="C3400" s="68" t="s">
        <v>3157</v>
      </c>
      <c r="D3400" s="68" t="s">
        <v>3158</v>
      </c>
      <c r="E3400" s="68" t="s">
        <v>3159</v>
      </c>
      <c r="F3400" s="68" t="s">
        <v>3160</v>
      </c>
      <c r="G3400" s="68" t="s">
        <v>3161</v>
      </c>
      <c r="H3400" s="68" t="s">
        <v>1586</v>
      </c>
    </row>
    <row r="3401" spans="1:8">
      <c r="B3401" s="1564" t="s">
        <v>2185</v>
      </c>
      <c r="C3401" s="1564" t="s">
        <v>1827</v>
      </c>
      <c r="D3401" s="201"/>
      <c r="E3401" s="1564" t="s">
        <v>2992</v>
      </c>
      <c r="F3401" s="109"/>
      <c r="G3401" s="18"/>
      <c r="H3401" s="26"/>
    </row>
    <row r="3402" spans="1:8">
      <c r="B3402" s="1566"/>
      <c r="C3402" s="1566"/>
      <c r="D3402" s="87">
        <v>10</v>
      </c>
      <c r="E3402" s="1566"/>
      <c r="F3402" s="63">
        <f>'update Rate'!O256</f>
        <v>247.48000000000002</v>
      </c>
      <c r="G3402" s="63">
        <f>FLOOR(D3402*F3402,0.01)</f>
        <v>2474.8000000000002</v>
      </c>
      <c r="H3402" s="123">
        <f>SUM(G3401:G3402)</f>
        <v>2474.8000000000002</v>
      </c>
    </row>
    <row r="3403" spans="1:8" ht="16.5">
      <c r="F3403" s="40" t="s">
        <v>1590</v>
      </c>
      <c r="G3403" s="102"/>
      <c r="H3403" s="63">
        <f>SUM(H3402)</f>
        <v>2474.8000000000002</v>
      </c>
    </row>
    <row r="3404" spans="1:8" ht="16.5">
      <c r="B3404" s="1" t="s">
        <v>1592</v>
      </c>
      <c r="F3404" s="40" t="s">
        <v>1571</v>
      </c>
      <c r="G3404" s="102"/>
      <c r="H3404" s="99">
        <f>FLOOR(H3403*0.15,0.01)</f>
        <v>371.22</v>
      </c>
    </row>
    <row r="3405" spans="1:8" ht="16.5">
      <c r="A3405"/>
      <c r="B3405" s="140">
        <f>+H3405</f>
        <v>2846.0200000000004</v>
      </c>
      <c r="C3405" s="27" t="s">
        <v>4340</v>
      </c>
      <c r="D3405" s="99">
        <f>INT(B3405/B3406*100)/100</f>
        <v>284.60000000000002</v>
      </c>
      <c r="E3405" s="1" t="s">
        <v>3198</v>
      </c>
      <c r="F3405" s="40" t="s">
        <v>1593</v>
      </c>
      <c r="G3405" s="102"/>
      <c r="H3405" s="99">
        <f>SUM(H3403:H3404)</f>
        <v>2846.0200000000004</v>
      </c>
    </row>
    <row r="3406" spans="1:8">
      <c r="B3406" s="117">
        <v>10</v>
      </c>
    </row>
    <row r="3407" spans="1:8">
      <c r="B3407" s="117"/>
    </row>
    <row r="3408" spans="1:8">
      <c r="B3408" s="117"/>
    </row>
    <row r="3409" spans="1:8" ht="15.75">
      <c r="A3409" s="262">
        <f>A3398+1</f>
        <v>248</v>
      </c>
      <c r="B3409" s="1742" t="str">
        <f>'Table of Content 2'!B287</f>
        <v>Anti Termite (Imidacloprrid 30.5%) for Pre and Post Anti TermiteTreatment Work</v>
      </c>
      <c r="C3409" s="1743"/>
      <c r="D3409" s="1743"/>
      <c r="E3409" s="1743"/>
      <c r="F3409" s="1743"/>
      <c r="G3409" s="1743"/>
      <c r="H3409" s="1743"/>
    </row>
    <row r="3410" spans="1:8">
      <c r="A3410" s="728" t="s">
        <v>4108</v>
      </c>
      <c r="B3410" s="1568" t="s">
        <v>5497</v>
      </c>
      <c r="C3410" s="1568"/>
      <c r="D3410" s="1568"/>
      <c r="E3410" s="1568"/>
      <c r="F3410" s="1568"/>
      <c r="G3410" s="1568"/>
      <c r="H3410" s="1568"/>
    </row>
    <row r="3411" spans="1:8" ht="31.5">
      <c r="B3411" s="68" t="s">
        <v>3156</v>
      </c>
      <c r="C3411" s="68" t="s">
        <v>3157</v>
      </c>
      <c r="D3411" s="68" t="s">
        <v>3158</v>
      </c>
      <c r="E3411" s="68" t="s">
        <v>3159</v>
      </c>
      <c r="F3411" s="68" t="s">
        <v>3160</v>
      </c>
      <c r="G3411" s="68" t="s">
        <v>3161</v>
      </c>
      <c r="H3411" s="68" t="s">
        <v>1586</v>
      </c>
    </row>
    <row r="3412" spans="1:8" ht="17.25">
      <c r="B3412" s="76" t="s">
        <v>2185</v>
      </c>
      <c r="C3412" s="1744" t="s">
        <v>5499</v>
      </c>
      <c r="D3412" s="48"/>
      <c r="E3412" s="55"/>
      <c r="F3412" s="107"/>
      <c r="G3412" s="110"/>
      <c r="H3412" s="108"/>
    </row>
    <row r="3413" spans="1:8" ht="17.25">
      <c r="B3413" s="200"/>
      <c r="C3413" s="1745"/>
      <c r="D3413" s="194">
        <v>1</v>
      </c>
      <c r="E3413" s="53" t="s">
        <v>2920</v>
      </c>
      <c r="F3413" s="116">
        <v>12000</v>
      </c>
      <c r="G3413" s="109">
        <f t="shared" ref="G3413" si="86">FLOOR(D3413*F3413,0.01)</f>
        <v>12000</v>
      </c>
      <c r="H3413" s="121"/>
    </row>
    <row r="3414" spans="1:8" ht="17.25">
      <c r="B3414" s="200"/>
      <c r="C3414" s="1745"/>
      <c r="D3414" s="194"/>
      <c r="E3414" s="53"/>
      <c r="F3414" s="116"/>
      <c r="G3414" s="109"/>
      <c r="H3414" s="121"/>
    </row>
    <row r="3415" spans="1:8" ht="17.25">
      <c r="B3415" s="187"/>
      <c r="C3415" s="1746"/>
      <c r="D3415" s="43"/>
      <c r="E3415" s="56"/>
      <c r="F3415" s="63"/>
      <c r="G3415" s="63"/>
      <c r="H3415" s="123">
        <f>SUM(G3412:G3415)</f>
        <v>12000</v>
      </c>
    </row>
    <row r="3416" spans="1:8" ht="16.5">
      <c r="F3416" s="40" t="s">
        <v>1590</v>
      </c>
      <c r="G3416" s="133"/>
      <c r="H3416" s="63">
        <f>SUM(H3415)</f>
        <v>12000</v>
      </c>
    </row>
    <row r="3417" spans="1:8" ht="16.5">
      <c r="B3417" s="1" t="s">
        <v>2151</v>
      </c>
      <c r="F3417" s="40" t="s">
        <v>1571</v>
      </c>
      <c r="G3417" s="133"/>
      <c r="H3417" s="99">
        <f>FLOOR(H3416*0.15,0.01)</f>
        <v>1800</v>
      </c>
    </row>
    <row r="3418" spans="1:8" ht="16.5">
      <c r="A3418"/>
      <c r="B3418" s="140">
        <f>+H3418</f>
        <v>13800</v>
      </c>
      <c r="C3418" s="27" t="s">
        <v>4340</v>
      </c>
      <c r="D3418" s="99">
        <f>FLOOR(B3418/B3419,0.01)</f>
        <v>13800</v>
      </c>
      <c r="E3418" s="1" t="s">
        <v>3198</v>
      </c>
      <c r="F3418" s="40" t="s">
        <v>1593</v>
      </c>
      <c r="G3418" s="133"/>
      <c r="H3418" s="99">
        <f>SUM(H3416:H3417)</f>
        <v>13800</v>
      </c>
    </row>
    <row r="3419" spans="1:8">
      <c r="B3419" s="117">
        <v>1</v>
      </c>
    </row>
    <row r="3420" spans="1:8">
      <c r="B3420" s="1747" t="s">
        <v>5500</v>
      </c>
      <c r="C3420" s="1747"/>
      <c r="D3420" s="1747"/>
      <c r="E3420" s="1747"/>
      <c r="F3420" s="1747"/>
      <c r="G3420" s="1747"/>
      <c r="H3420" s="1747"/>
    </row>
    <row r="3421" spans="1:8">
      <c r="A3421"/>
      <c r="B3421" s="1747"/>
      <c r="C3421" s="1747"/>
      <c r="D3421" s="1747"/>
      <c r="E3421" s="1747"/>
      <c r="F3421" s="1747"/>
      <c r="G3421" s="1747"/>
      <c r="H3421" s="1747"/>
    </row>
    <row r="3422" spans="1:8" ht="19.5">
      <c r="A3422" s="262">
        <f>A3409+1</f>
        <v>249</v>
      </c>
      <c r="B3422" s="1588" t="s">
        <v>592</v>
      </c>
      <c r="C3422" s="1567"/>
      <c r="D3422" s="1567"/>
      <c r="E3422" s="1567"/>
      <c r="F3422" s="1567"/>
      <c r="G3422" s="1567"/>
      <c r="H3422" s="1567"/>
    </row>
    <row r="3423" spans="1:8">
      <c r="A3423" s="728" t="s">
        <v>4108</v>
      </c>
      <c r="B3423" s="1568" t="s">
        <v>1479</v>
      </c>
      <c r="C3423" s="1568"/>
      <c r="D3423" s="1568"/>
      <c r="E3423" s="1568"/>
      <c r="F3423" s="1568"/>
      <c r="G3423" s="1568"/>
      <c r="H3423" s="1568"/>
    </row>
    <row r="3424" spans="1:8" ht="31.5">
      <c r="B3424" s="68" t="s">
        <v>3156</v>
      </c>
      <c r="C3424" s="68" t="s">
        <v>3157</v>
      </c>
      <c r="D3424" s="68" t="s">
        <v>3158</v>
      </c>
      <c r="E3424" s="68" t="s">
        <v>3159</v>
      </c>
      <c r="F3424" s="68" t="s">
        <v>3160</v>
      </c>
      <c r="G3424" s="68" t="s">
        <v>3161</v>
      </c>
      <c r="H3424" s="68" t="s">
        <v>1586</v>
      </c>
    </row>
    <row r="3425" spans="1:8" ht="17.25">
      <c r="B3425" s="58" t="s">
        <v>1587</v>
      </c>
      <c r="C3425" s="58" t="s">
        <v>558</v>
      </c>
      <c r="D3425" s="41">
        <v>1.1000000000000001</v>
      </c>
      <c r="E3425" s="55" t="s">
        <v>1589</v>
      </c>
      <c r="F3425" s="107">
        <f>mason</f>
        <v>1330</v>
      </c>
      <c r="G3425" s="107">
        <f t="shared" ref="G3425:G3430" si="87">FLOOR(D3425*F3425,0.01)</f>
        <v>1463</v>
      </c>
      <c r="H3425" s="108"/>
    </row>
    <row r="3426" spans="1:8" ht="17.25">
      <c r="B3426" s="187"/>
      <c r="C3426" s="78" t="s">
        <v>1530</v>
      </c>
      <c r="D3426" s="43">
        <v>3.5</v>
      </c>
      <c r="E3426" s="56" t="s">
        <v>1589</v>
      </c>
      <c r="F3426" s="63">
        <f>'update Rate'!O5</f>
        <v>1000</v>
      </c>
      <c r="G3426" s="63">
        <f t="shared" si="87"/>
        <v>3500</v>
      </c>
      <c r="H3426" s="123">
        <f>SUM(G3425+G3426)</f>
        <v>4963</v>
      </c>
    </row>
    <row r="3427" spans="1:8" ht="17.25">
      <c r="B3427" s="76" t="s">
        <v>2185</v>
      </c>
      <c r="C3427" s="55" t="s">
        <v>593</v>
      </c>
      <c r="D3427" s="48">
        <v>11</v>
      </c>
      <c r="E3427" s="55" t="s">
        <v>2992</v>
      </c>
      <c r="F3427" s="107">
        <f>'update Rate'!$O$219</f>
        <v>127.05</v>
      </c>
      <c r="G3427" s="110">
        <f t="shared" si="87"/>
        <v>1397.55</v>
      </c>
      <c r="H3427" s="108"/>
    </row>
    <row r="3428" spans="1:8" ht="17.25">
      <c r="B3428" s="200"/>
      <c r="C3428" s="53" t="s">
        <v>594</v>
      </c>
      <c r="D3428" s="194">
        <v>15</v>
      </c>
      <c r="E3428" s="53" t="s">
        <v>2920</v>
      </c>
      <c r="F3428" s="116">
        <f>'update Rate'!$O$170</f>
        <v>68.400000000000006</v>
      </c>
      <c r="G3428" s="109">
        <f t="shared" si="87"/>
        <v>1026</v>
      </c>
      <c r="H3428" s="121"/>
    </row>
    <row r="3429" spans="1:8" ht="17.25">
      <c r="B3429" s="200"/>
      <c r="C3429" s="53" t="s">
        <v>2938</v>
      </c>
      <c r="D3429" s="194">
        <v>60</v>
      </c>
      <c r="E3429" s="53" t="s">
        <v>2920</v>
      </c>
      <c r="F3429" s="116">
        <f>'update Rate'!$O$177</f>
        <v>19</v>
      </c>
      <c r="G3429" s="109">
        <f t="shared" si="87"/>
        <v>1140</v>
      </c>
      <c r="H3429" s="121"/>
    </row>
    <row r="3430" spans="1:8" ht="17.25">
      <c r="B3430" s="187"/>
      <c r="C3430" s="56" t="s">
        <v>595</v>
      </c>
      <c r="D3430" s="43">
        <v>0.31</v>
      </c>
      <c r="E3430" s="56" t="s">
        <v>2192</v>
      </c>
      <c r="F3430" s="63">
        <f>'update Rate'!O10</f>
        <v>3389.76</v>
      </c>
      <c r="G3430" s="63">
        <f t="shared" si="87"/>
        <v>1050.82</v>
      </c>
      <c r="H3430" s="123">
        <f>SUM(G3427:G3430)</f>
        <v>4614.37</v>
      </c>
    </row>
    <row r="3431" spans="1:8" ht="16.5">
      <c r="F3431" s="40" t="s">
        <v>1590</v>
      </c>
      <c r="G3431" s="133"/>
      <c r="H3431" s="63">
        <f>SUM(H3430,H3426)</f>
        <v>9577.369999999999</v>
      </c>
    </row>
    <row r="3432" spans="1:8" ht="16.5">
      <c r="B3432" s="1" t="s">
        <v>1592</v>
      </c>
      <c r="F3432" s="40" t="s">
        <v>1571</v>
      </c>
      <c r="G3432" s="133"/>
      <c r="H3432" s="99">
        <f>FLOOR(H3431*0.15,0.01)</f>
        <v>1436.6000000000001</v>
      </c>
    </row>
    <row r="3433" spans="1:8" ht="16.5">
      <c r="A3433"/>
      <c r="B3433" s="140">
        <f>+H3433</f>
        <v>11013.97</v>
      </c>
      <c r="C3433" s="27" t="s">
        <v>4340</v>
      </c>
      <c r="D3433" s="99">
        <f>FLOOR(B3433/B3434,0.01)</f>
        <v>1101.3900000000001</v>
      </c>
      <c r="E3433" s="1" t="s">
        <v>3198</v>
      </c>
      <c r="F3433" s="40" t="s">
        <v>1593</v>
      </c>
      <c r="G3433" s="133"/>
      <c r="H3433" s="99">
        <f>SUM(H3431:H3432)</f>
        <v>11013.97</v>
      </c>
    </row>
    <row r="3434" spans="1:8">
      <c r="B3434" s="117">
        <v>10</v>
      </c>
    </row>
    <row r="3435" spans="1:8">
      <c r="B3435" s="117"/>
    </row>
    <row r="3437" spans="1:8" ht="19.5">
      <c r="A3437" s="262">
        <f>+A3422+1</f>
        <v>250</v>
      </c>
      <c r="B3437" s="1588" t="s">
        <v>596</v>
      </c>
      <c r="C3437" s="1567"/>
      <c r="D3437" s="1567"/>
      <c r="E3437" s="1567"/>
      <c r="F3437" s="1567"/>
      <c r="G3437" s="1567"/>
      <c r="H3437" s="1567"/>
    </row>
    <row r="3438" spans="1:8">
      <c r="A3438" s="728" t="s">
        <v>4109</v>
      </c>
      <c r="B3438" s="1568" t="s">
        <v>1479</v>
      </c>
      <c r="C3438" s="1568"/>
      <c r="D3438" s="1568"/>
      <c r="E3438" s="1568"/>
      <c r="F3438" s="1568"/>
      <c r="G3438" s="1568"/>
      <c r="H3438" s="1568"/>
    </row>
    <row r="3439" spans="1:8">
      <c r="A3439" s="38"/>
    </row>
    <row r="3440" spans="1:8" ht="31.5">
      <c r="B3440" s="68" t="s">
        <v>3156</v>
      </c>
      <c r="C3440" s="68" t="s">
        <v>3157</v>
      </c>
      <c r="D3440" s="68" t="s">
        <v>3158</v>
      </c>
      <c r="E3440" s="68" t="s">
        <v>3159</v>
      </c>
      <c r="F3440" s="68" t="s">
        <v>3160</v>
      </c>
      <c r="G3440" s="68" t="s">
        <v>3161</v>
      </c>
      <c r="H3440" s="68" t="s">
        <v>1586</v>
      </c>
    </row>
    <row r="3441" spans="1:8" ht="17.25">
      <c r="B3441" s="58" t="s">
        <v>1587</v>
      </c>
      <c r="C3441" s="58" t="s">
        <v>558</v>
      </c>
      <c r="D3441" s="41">
        <v>2.2999999999999998</v>
      </c>
      <c r="E3441" s="55" t="s">
        <v>1589</v>
      </c>
      <c r="F3441" s="107">
        <f>mason</f>
        <v>1330</v>
      </c>
      <c r="G3441" s="107">
        <f t="shared" ref="G3441:G3446" si="88">FLOOR(D3441*F3441,0.01)</f>
        <v>3059</v>
      </c>
      <c r="H3441" s="108"/>
    </row>
    <row r="3442" spans="1:8" ht="17.25">
      <c r="B3442" s="187"/>
      <c r="C3442" s="78" t="s">
        <v>1530</v>
      </c>
      <c r="D3442" s="43">
        <v>4.5999999999999996</v>
      </c>
      <c r="E3442" s="56" t="s">
        <v>1589</v>
      </c>
      <c r="F3442" s="63">
        <f>'update Rate'!O5</f>
        <v>1000</v>
      </c>
      <c r="G3442" s="63">
        <f t="shared" si="88"/>
        <v>4600</v>
      </c>
      <c r="H3442" s="123">
        <f>SUM(G3441+G3442)</f>
        <v>7659</v>
      </c>
    </row>
    <row r="3443" spans="1:8" ht="17.25">
      <c r="B3443" s="76" t="s">
        <v>2185</v>
      </c>
      <c r="C3443" s="55" t="s">
        <v>593</v>
      </c>
      <c r="D3443" s="41">
        <v>22</v>
      </c>
      <c r="E3443" s="55" t="s">
        <v>2992</v>
      </c>
      <c r="F3443" s="107">
        <f>'update Rate'!$O$219</f>
        <v>127.05</v>
      </c>
      <c r="G3443" s="110">
        <f t="shared" si="88"/>
        <v>2795.1</v>
      </c>
      <c r="H3443" s="108"/>
    </row>
    <row r="3444" spans="1:8" ht="17.25">
      <c r="B3444" s="200"/>
      <c r="C3444" s="53" t="s">
        <v>594</v>
      </c>
      <c r="D3444" s="42">
        <v>25</v>
      </c>
      <c r="E3444" s="53" t="s">
        <v>2920</v>
      </c>
      <c r="F3444" s="116">
        <f>'update Rate'!$O$170</f>
        <v>68.400000000000006</v>
      </c>
      <c r="G3444" s="109">
        <f t="shared" si="88"/>
        <v>1710</v>
      </c>
      <c r="H3444" s="121"/>
    </row>
    <row r="3445" spans="1:8" ht="17.25">
      <c r="B3445" s="200"/>
      <c r="C3445" s="53" t="s">
        <v>2938</v>
      </c>
      <c r="D3445" s="42">
        <v>80</v>
      </c>
      <c r="E3445" s="53" t="s">
        <v>2920</v>
      </c>
      <c r="F3445" s="116">
        <f>'update Rate'!$O$177</f>
        <v>19</v>
      </c>
      <c r="G3445" s="109">
        <f t="shared" si="88"/>
        <v>1520</v>
      </c>
      <c r="H3445" s="121"/>
    </row>
    <row r="3446" spans="1:8" ht="17.25">
      <c r="B3446" s="187"/>
      <c r="C3446" s="56" t="s">
        <v>595</v>
      </c>
      <c r="D3446" s="43">
        <v>0.31</v>
      </c>
      <c r="E3446" s="56" t="s">
        <v>2192</v>
      </c>
      <c r="F3446" s="63">
        <f>'update Rate'!O10</f>
        <v>3389.76</v>
      </c>
      <c r="G3446" s="63">
        <f t="shared" si="88"/>
        <v>1050.82</v>
      </c>
      <c r="H3446" s="123">
        <f>SUM(G3443:G3446)</f>
        <v>7075.92</v>
      </c>
    </row>
    <row r="3447" spans="1:8" ht="16.5">
      <c r="F3447" s="40" t="s">
        <v>1590</v>
      </c>
      <c r="G3447" s="133"/>
      <c r="H3447" s="63">
        <f>SUM(H3446,H3442)</f>
        <v>14734.92</v>
      </c>
    </row>
    <row r="3448" spans="1:8" ht="16.5">
      <c r="B3448" s="1" t="s">
        <v>1592</v>
      </c>
      <c r="F3448" s="40" t="s">
        <v>1571</v>
      </c>
      <c r="G3448" s="133"/>
      <c r="H3448" s="99">
        <f>FLOOR(H3447*0.15,0.01)</f>
        <v>2210.23</v>
      </c>
    </row>
    <row r="3449" spans="1:8" ht="16.5">
      <c r="A3449"/>
      <c r="B3449" s="140">
        <f>+H3449</f>
        <v>16945.150000000001</v>
      </c>
      <c r="C3449" s="27" t="s">
        <v>4340</v>
      </c>
      <c r="D3449" s="99">
        <f>FLOOR(B3449/B3450,0.01)</f>
        <v>1694.51</v>
      </c>
      <c r="E3449" s="1" t="s">
        <v>3198</v>
      </c>
      <c r="F3449" s="40" t="s">
        <v>1593</v>
      </c>
      <c r="G3449" s="133"/>
      <c r="H3449" s="99">
        <f>SUM(H3447:H3448)</f>
        <v>16945.150000000001</v>
      </c>
    </row>
    <row r="3450" spans="1:8">
      <c r="B3450" s="117">
        <v>10</v>
      </c>
    </row>
    <row r="3451" spans="1:8">
      <c r="B3451" s="117"/>
    </row>
    <row r="3452" spans="1:8">
      <c r="B3452" s="117"/>
    </row>
    <row r="3453" spans="1:8">
      <c r="B3453" s="117"/>
    </row>
    <row r="3454" spans="1:8" ht="19.5">
      <c r="A3454" s="31"/>
      <c r="B3454" s="1584" t="s">
        <v>1408</v>
      </c>
      <c r="C3454" s="1584"/>
      <c r="D3454" s="1584"/>
      <c r="E3454" s="1584"/>
      <c r="F3454" s="1584"/>
      <c r="G3454" s="1584"/>
      <c r="H3454" s="1584"/>
    </row>
    <row r="3455" spans="1:8" ht="19.5">
      <c r="A3455" s="262">
        <f>A3437+1</f>
        <v>251</v>
      </c>
      <c r="B3455" s="1588" t="s">
        <v>1908</v>
      </c>
      <c r="C3455" s="1567"/>
      <c r="D3455" s="1567"/>
      <c r="E3455" s="1567"/>
      <c r="F3455" s="1567"/>
      <c r="G3455" s="1567"/>
      <c r="H3455" s="1567"/>
    </row>
    <row r="3456" spans="1:8">
      <c r="A3456" s="728" t="s">
        <v>4110</v>
      </c>
      <c r="B3456" s="1601" t="s">
        <v>1479</v>
      </c>
      <c r="C3456" s="1568"/>
      <c r="D3456" s="1568"/>
      <c r="E3456" s="1568"/>
      <c r="F3456" s="1568"/>
      <c r="G3456" s="1568"/>
      <c r="H3456" s="1568"/>
    </row>
    <row r="3457" spans="1:8" ht="31.5">
      <c r="B3457" s="68" t="s">
        <v>3156</v>
      </c>
      <c r="C3457" s="68" t="s">
        <v>3157</v>
      </c>
      <c r="D3457" s="68" t="s">
        <v>3158</v>
      </c>
      <c r="E3457" s="68" t="s">
        <v>3159</v>
      </c>
      <c r="F3457" s="68" t="s">
        <v>3160</v>
      </c>
      <c r="G3457" s="68" t="s">
        <v>3161</v>
      </c>
      <c r="H3457" s="68" t="s">
        <v>1586</v>
      </c>
    </row>
    <row r="3458" spans="1:8" ht="13.5" customHeight="1">
      <c r="B3458" s="1562" t="s">
        <v>1587</v>
      </c>
      <c r="C3458" s="58" t="s">
        <v>558</v>
      </c>
      <c r="D3458" s="41">
        <v>0.75</v>
      </c>
      <c r="E3458" s="55" t="s">
        <v>1589</v>
      </c>
      <c r="F3458" s="107">
        <f>'update Rate'!O6</f>
        <v>1330</v>
      </c>
      <c r="G3458" s="107">
        <f>FLOOR(D3458*F3458,0.01)</f>
        <v>997.5</v>
      </c>
      <c r="H3458" s="108"/>
    </row>
    <row r="3459" spans="1:8" ht="17.25">
      <c r="B3459" s="1563"/>
      <c r="C3459" s="78" t="s">
        <v>1530</v>
      </c>
      <c r="D3459" s="43">
        <v>0.8</v>
      </c>
      <c r="E3459" s="56" t="s">
        <v>1589</v>
      </c>
      <c r="F3459" s="63">
        <f>'update Rate'!O5</f>
        <v>1000</v>
      </c>
      <c r="G3459" s="63">
        <f>FLOOR(D3459*F3459,0.01)</f>
        <v>800</v>
      </c>
      <c r="H3459" s="123">
        <f>SUM(G3458+G3459)</f>
        <v>1797.5</v>
      </c>
    </row>
    <row r="3460" spans="1:8" ht="17.25">
      <c r="B3460" s="1564" t="s">
        <v>2185</v>
      </c>
      <c r="C3460" s="55" t="s">
        <v>1533</v>
      </c>
      <c r="D3460" s="46">
        <v>0.13500000000000001</v>
      </c>
      <c r="E3460" s="55" t="s">
        <v>750</v>
      </c>
      <c r="F3460" s="110">
        <f>'update Rate'!O16</f>
        <v>13030.999999999998</v>
      </c>
      <c r="G3460" s="110">
        <f>FLOOR(D3460*F3460,0.01)</f>
        <v>1759.18</v>
      </c>
      <c r="H3460" s="108"/>
    </row>
    <row r="3461" spans="1:8" ht="17.25">
      <c r="B3461" s="1586"/>
      <c r="C3461" s="53" t="s">
        <v>747</v>
      </c>
      <c r="D3461" s="42">
        <v>0.18</v>
      </c>
      <c r="E3461" s="53" t="s">
        <v>2378</v>
      </c>
      <c r="F3461" s="109">
        <f>'update Rate'!O9</f>
        <v>3389.76</v>
      </c>
      <c r="G3461" s="109">
        <f>FLOOR(D3461*F3461,0.01)</f>
        <v>610.15</v>
      </c>
      <c r="H3461" s="9"/>
    </row>
    <row r="3462" spans="1:8" ht="17.25">
      <c r="B3462" s="1563"/>
      <c r="C3462" s="56" t="s">
        <v>2598</v>
      </c>
      <c r="D3462" s="43">
        <v>2.7</v>
      </c>
      <c r="E3462" s="56" t="s">
        <v>2920</v>
      </c>
      <c r="F3462" s="63">
        <f>'update Rate'!O176</f>
        <v>191</v>
      </c>
      <c r="G3462" s="63">
        <f>FLOOR(D3462*F3462,0.01)</f>
        <v>515.70000000000005</v>
      </c>
      <c r="H3462" s="123">
        <f>SUM(G3460+G3461+G3462)</f>
        <v>2885.0299999999997</v>
      </c>
    </row>
    <row r="3463" spans="1:8" ht="16.5">
      <c r="F3463" s="40" t="s">
        <v>1590</v>
      </c>
      <c r="G3463" s="102"/>
      <c r="H3463" s="63">
        <f>SUM(H3459:H3462)</f>
        <v>4682.53</v>
      </c>
    </row>
    <row r="3464" spans="1:8" ht="16.5">
      <c r="B3464" s="1" t="s">
        <v>1592</v>
      </c>
      <c r="F3464" s="40" t="s">
        <v>1570</v>
      </c>
      <c r="G3464" s="102"/>
      <c r="H3464" s="99">
        <f>FLOOR(H3463*0.15,0.01)</f>
        <v>702.37</v>
      </c>
    </row>
    <row r="3465" spans="1:8" ht="16.5">
      <c r="A3465"/>
      <c r="B3465" s="140">
        <f>+H3465</f>
        <v>5384.9</v>
      </c>
      <c r="C3465" s="27" t="s">
        <v>4340</v>
      </c>
      <c r="D3465" s="99">
        <f>INT(B3465/B3466*100)/100</f>
        <v>538.49</v>
      </c>
      <c r="E3465" s="1" t="s">
        <v>3198</v>
      </c>
      <c r="F3465" s="40" t="s">
        <v>1593</v>
      </c>
      <c r="G3465" s="102"/>
      <c r="H3465" s="99">
        <f>SUM(H3463:H3464)</f>
        <v>5384.9</v>
      </c>
    </row>
    <row r="3466" spans="1:8" ht="17.25" thickBot="1">
      <c r="A3466"/>
      <c r="B3466" s="117">
        <v>10</v>
      </c>
      <c r="F3466" s="40"/>
      <c r="G3466" s="102"/>
      <c r="H3466" s="141"/>
    </row>
    <row r="3467" spans="1:8" ht="21" thickTop="1">
      <c r="A3467" s="1029">
        <f>+A3455+1</f>
        <v>252</v>
      </c>
      <c r="B3467" s="1721" t="s">
        <v>2932</v>
      </c>
      <c r="C3467" s="1722"/>
      <c r="D3467" s="1722"/>
      <c r="E3467" s="1722"/>
      <c r="F3467" s="1722"/>
      <c r="G3467" s="1722"/>
      <c r="H3467" s="1722"/>
    </row>
    <row r="3468" spans="1:8">
      <c r="A3468" s="728" t="s">
        <v>4111</v>
      </c>
      <c r="B3468" s="1601" t="s">
        <v>1409</v>
      </c>
      <c r="C3468" s="1568"/>
      <c r="D3468" s="1568"/>
      <c r="E3468" s="1568"/>
      <c r="F3468" s="1568"/>
      <c r="G3468" s="1568"/>
      <c r="H3468" s="1568"/>
    </row>
    <row r="3469" spans="1:8" ht="31.5">
      <c r="B3469" s="68" t="s">
        <v>3156</v>
      </c>
      <c r="C3469" s="68" t="s">
        <v>3157</v>
      </c>
      <c r="D3469" s="68" t="s">
        <v>3158</v>
      </c>
      <c r="E3469" s="68" t="s">
        <v>3159</v>
      </c>
      <c r="F3469" s="68" t="s">
        <v>3160</v>
      </c>
      <c r="G3469" s="68" t="s">
        <v>3161</v>
      </c>
      <c r="H3469" s="68" t="s">
        <v>1586</v>
      </c>
    </row>
    <row r="3470" spans="1:8" ht="17.25">
      <c r="B3470" s="1562" t="s">
        <v>1587</v>
      </c>
      <c r="C3470" s="58" t="s">
        <v>558</v>
      </c>
      <c r="D3470" s="41">
        <v>1</v>
      </c>
      <c r="E3470" s="55" t="s">
        <v>1589</v>
      </c>
      <c r="F3470" s="107">
        <f>'update Rate'!O6</f>
        <v>1330</v>
      </c>
      <c r="G3470" s="107">
        <f t="shared" ref="G3470:G3475" si="89">FLOOR(D3470*F3470,0.01)</f>
        <v>1330</v>
      </c>
      <c r="H3470" s="108"/>
    </row>
    <row r="3471" spans="1:8" ht="17.25">
      <c r="B3471" s="1563"/>
      <c r="C3471" s="78" t="s">
        <v>1530</v>
      </c>
      <c r="D3471" s="43">
        <v>1.25</v>
      </c>
      <c r="E3471" s="56" t="s">
        <v>1589</v>
      </c>
      <c r="F3471" s="63">
        <f>'update Rate'!O5</f>
        <v>1000</v>
      </c>
      <c r="G3471" s="63">
        <f t="shared" si="89"/>
        <v>1250</v>
      </c>
      <c r="H3471" s="123">
        <f>SUM(G3470+G3471)</f>
        <v>2580</v>
      </c>
    </row>
    <row r="3472" spans="1:8" ht="17.25">
      <c r="B3472" s="1564" t="s">
        <v>2185</v>
      </c>
      <c r="C3472" s="55" t="s">
        <v>1533</v>
      </c>
      <c r="D3472" s="46">
        <v>0.112</v>
      </c>
      <c r="E3472" s="55" t="s">
        <v>750</v>
      </c>
      <c r="F3472" s="110">
        <f>'update Rate'!O16</f>
        <v>13030.999999999998</v>
      </c>
      <c r="G3472" s="110">
        <f t="shared" si="89"/>
        <v>1459.47</v>
      </c>
      <c r="H3472" s="108"/>
    </row>
    <row r="3473" spans="1:8" ht="17.25">
      <c r="B3473" s="1586"/>
      <c r="C3473" s="53" t="s">
        <v>747</v>
      </c>
      <c r="D3473" s="52">
        <v>0.113</v>
      </c>
      <c r="E3473" s="53" t="s">
        <v>2378</v>
      </c>
      <c r="F3473" s="109">
        <f>'update Rate'!O9</f>
        <v>3389.76</v>
      </c>
      <c r="G3473" s="109">
        <f t="shared" si="89"/>
        <v>383.04</v>
      </c>
      <c r="H3473" s="132"/>
    </row>
    <row r="3474" spans="1:8" ht="17.25">
      <c r="B3474" s="1586"/>
      <c r="C3474" s="53" t="s">
        <v>2598</v>
      </c>
      <c r="D3474" s="42">
        <v>2.25</v>
      </c>
      <c r="E3474" s="53" t="s">
        <v>2920</v>
      </c>
      <c r="F3474" s="109">
        <f>'update Rate'!O176</f>
        <v>191</v>
      </c>
      <c r="G3474" s="109">
        <f t="shared" si="89"/>
        <v>429.75</v>
      </c>
      <c r="H3474" s="9"/>
    </row>
    <row r="3475" spans="1:8" ht="17.25">
      <c r="B3475" s="1563"/>
      <c r="C3475" s="56" t="s">
        <v>2933</v>
      </c>
      <c r="D3475" s="43">
        <v>0.25</v>
      </c>
      <c r="E3475" s="56" t="s">
        <v>2378</v>
      </c>
      <c r="F3475" s="63">
        <f>'update Rate'!O36</f>
        <v>3531</v>
      </c>
      <c r="G3475" s="63">
        <f t="shared" si="89"/>
        <v>882.75</v>
      </c>
      <c r="H3475" s="123">
        <f>SUM(G3472+G3473+G3474+G3475)</f>
        <v>3155.01</v>
      </c>
    </row>
    <row r="3476" spans="1:8">
      <c r="F3476" s="1" t="s">
        <v>1590</v>
      </c>
      <c r="G3476" s="2"/>
      <c r="H3476" s="63">
        <f>SUM(H3471:H3475)</f>
        <v>5735.01</v>
      </c>
    </row>
    <row r="3477" spans="1:8">
      <c r="B3477" s="1" t="s">
        <v>1592</v>
      </c>
      <c r="F3477" s="1" t="s">
        <v>1570</v>
      </c>
      <c r="G3477" s="2"/>
      <c r="H3477" s="99">
        <f>FLOOR(H3476*0.15,0.01)</f>
        <v>860.25</v>
      </c>
    </row>
    <row r="3478" spans="1:8">
      <c r="A3478"/>
      <c r="B3478" s="140">
        <f>+H3478</f>
        <v>6595.26</v>
      </c>
      <c r="C3478" s="27" t="s">
        <v>4340</v>
      </c>
      <c r="D3478" s="99">
        <f>INT(B3478/B3479*100)/100</f>
        <v>659.52</v>
      </c>
      <c r="E3478" s="1" t="s">
        <v>3198</v>
      </c>
      <c r="F3478" s="1" t="s">
        <v>1593</v>
      </c>
      <c r="G3478" s="2"/>
      <c r="H3478" s="99">
        <f>SUM(H3476:H3477)</f>
        <v>6595.26</v>
      </c>
    </row>
    <row r="3479" spans="1:8">
      <c r="A3479" s="27"/>
      <c r="B3479" s="117">
        <v>10</v>
      </c>
      <c r="H3479" s="19"/>
    </row>
    <row r="3480" spans="1:8">
      <c r="A3480" s="27"/>
      <c r="B3480" s="117"/>
      <c r="H3480" s="19"/>
    </row>
    <row r="3481" spans="1:8" ht="19.5">
      <c r="A3481" s="262">
        <f>+A3467+1</f>
        <v>253</v>
      </c>
      <c r="B3481" s="1588" t="s">
        <v>2934</v>
      </c>
      <c r="C3481" s="1567"/>
      <c r="D3481" s="1567"/>
      <c r="E3481" s="1567"/>
      <c r="F3481" s="1567"/>
      <c r="G3481" s="1567"/>
      <c r="H3481" s="1567"/>
    </row>
    <row r="3482" spans="1:8">
      <c r="A3482" s="728" t="s">
        <v>4111</v>
      </c>
      <c r="B3482" s="1601" t="s">
        <v>1479</v>
      </c>
      <c r="C3482" s="1568"/>
      <c r="D3482" s="1568"/>
      <c r="E3482" s="1568"/>
      <c r="F3482" s="1568"/>
      <c r="G3482" s="1568"/>
      <c r="H3482" s="1568"/>
    </row>
    <row r="3483" spans="1:8" ht="31.5">
      <c r="B3483" s="68" t="s">
        <v>3156</v>
      </c>
      <c r="C3483" s="68" t="s">
        <v>3157</v>
      </c>
      <c r="D3483" s="68" t="s">
        <v>3158</v>
      </c>
      <c r="E3483" s="68" t="s">
        <v>3159</v>
      </c>
      <c r="F3483" s="68" t="s">
        <v>3160</v>
      </c>
      <c r="G3483" s="68" t="s">
        <v>3161</v>
      </c>
      <c r="H3483" s="68" t="s">
        <v>1586</v>
      </c>
    </row>
    <row r="3484" spans="1:8" ht="17.25">
      <c r="B3484" s="1562" t="s">
        <v>1587</v>
      </c>
      <c r="C3484" s="58" t="s">
        <v>558</v>
      </c>
      <c r="D3484" s="41">
        <v>1</v>
      </c>
      <c r="E3484" s="55" t="s">
        <v>1589</v>
      </c>
      <c r="F3484" s="107">
        <f>'update Rate'!O6</f>
        <v>1330</v>
      </c>
      <c r="G3484" s="107">
        <f t="shared" ref="G3484:G3489" si="90">FLOOR(D3484*F3484,0.01)</f>
        <v>1330</v>
      </c>
      <c r="H3484" s="108"/>
    </row>
    <row r="3485" spans="1:8" ht="17.25">
      <c r="B3485" s="1563"/>
      <c r="C3485" s="78" t="s">
        <v>1530</v>
      </c>
      <c r="D3485" s="43">
        <v>2</v>
      </c>
      <c r="E3485" s="56" t="s">
        <v>1589</v>
      </c>
      <c r="F3485" s="63">
        <f>'update Rate'!O5</f>
        <v>1000</v>
      </c>
      <c r="G3485" s="63">
        <f t="shared" si="90"/>
        <v>2000</v>
      </c>
      <c r="H3485" s="123">
        <f>SUM(G3484+G3485)</f>
        <v>3330</v>
      </c>
    </row>
    <row r="3486" spans="1:8" ht="17.25">
      <c r="B3486" s="1564" t="s">
        <v>2185</v>
      </c>
      <c r="C3486" s="55" t="s">
        <v>1533</v>
      </c>
      <c r="D3486" s="41">
        <v>0.12</v>
      </c>
      <c r="E3486" s="55" t="s">
        <v>750</v>
      </c>
      <c r="F3486" s="110">
        <f>'update Rate'!O16</f>
        <v>13030.999999999998</v>
      </c>
      <c r="G3486" s="110">
        <f t="shared" si="90"/>
        <v>1563.72</v>
      </c>
      <c r="H3486" s="108"/>
    </row>
    <row r="3487" spans="1:8" ht="17.25">
      <c r="B3487" s="1586"/>
      <c r="C3487" s="53" t="s">
        <v>747</v>
      </c>
      <c r="D3487" s="42">
        <v>0.17</v>
      </c>
      <c r="E3487" s="53" t="s">
        <v>2378</v>
      </c>
      <c r="F3487" s="109">
        <f>'update Rate'!O9</f>
        <v>3389.76</v>
      </c>
      <c r="G3487" s="109">
        <f t="shared" si="90"/>
        <v>576.25</v>
      </c>
      <c r="H3487" s="132"/>
    </row>
    <row r="3488" spans="1:8" ht="17.25">
      <c r="B3488" s="1586"/>
      <c r="C3488" s="53" t="s">
        <v>2598</v>
      </c>
      <c r="D3488" s="42">
        <v>2.88</v>
      </c>
      <c r="E3488" s="53" t="s">
        <v>2920</v>
      </c>
      <c r="F3488" s="109">
        <f>'update Rate'!O176</f>
        <v>191</v>
      </c>
      <c r="G3488" s="109">
        <f t="shared" si="90"/>
        <v>550.08000000000004</v>
      </c>
      <c r="H3488" s="9"/>
    </row>
    <row r="3489" spans="1:8" ht="17.25">
      <c r="B3489" s="1563"/>
      <c r="C3489" s="56" t="s">
        <v>2933</v>
      </c>
      <c r="D3489" s="43">
        <v>0.34</v>
      </c>
      <c r="E3489" s="56" t="s">
        <v>2378</v>
      </c>
      <c r="F3489" s="63">
        <f>'update Rate'!O36</f>
        <v>3531</v>
      </c>
      <c r="G3489" s="63">
        <f t="shared" si="90"/>
        <v>1200.54</v>
      </c>
      <c r="H3489" s="123">
        <f>SUM(G3486+G3487+G3488+G3489)</f>
        <v>3890.59</v>
      </c>
    </row>
    <row r="3490" spans="1:8" ht="15.75">
      <c r="F3490" s="40" t="s">
        <v>1590</v>
      </c>
      <c r="G3490" s="2"/>
      <c r="H3490" s="63">
        <f>SUM(H3485:H3489)</f>
        <v>7220.59</v>
      </c>
    </row>
    <row r="3491" spans="1:8" ht="15.75">
      <c r="B3491" s="1" t="s">
        <v>1592</v>
      </c>
      <c r="F3491" s="40" t="s">
        <v>1570</v>
      </c>
      <c r="G3491" s="2"/>
      <c r="H3491" s="99">
        <f>FLOOR(H3490*0.15,0.01)</f>
        <v>1083.08</v>
      </c>
    </row>
    <row r="3492" spans="1:8" ht="15.75">
      <c r="A3492"/>
      <c r="B3492" s="140">
        <f>+H3492</f>
        <v>8303.67</v>
      </c>
      <c r="C3492" s="27" t="s">
        <v>4340</v>
      </c>
      <c r="D3492" s="99">
        <f>INT(B3492/B3493*100)/100</f>
        <v>830.36</v>
      </c>
      <c r="E3492" s="1" t="s">
        <v>3198</v>
      </c>
      <c r="F3492" s="40" t="s">
        <v>1593</v>
      </c>
      <c r="G3492" s="2"/>
      <c r="H3492" s="99">
        <f>SUM(H3490:H3491)</f>
        <v>8303.67</v>
      </c>
    </row>
    <row r="3493" spans="1:8">
      <c r="B3493" s="117">
        <v>10</v>
      </c>
    </row>
    <row r="3494" spans="1:8">
      <c r="B3494" s="117"/>
    </row>
    <row r="3495" spans="1:8">
      <c r="B3495" s="117"/>
    </row>
    <row r="3496" spans="1:8" ht="19.5">
      <c r="A3496" s="262">
        <f>+A3481+1</f>
        <v>254</v>
      </c>
      <c r="B3496" s="1588" t="s">
        <v>2935</v>
      </c>
      <c r="C3496" s="1567"/>
      <c r="D3496" s="1567"/>
      <c r="E3496" s="1567"/>
      <c r="F3496" s="1567"/>
      <c r="G3496" s="1567"/>
      <c r="H3496" s="1567"/>
    </row>
    <row r="3497" spans="1:8">
      <c r="A3497" s="728" t="s">
        <v>4112</v>
      </c>
      <c r="B3497" s="1601" t="s">
        <v>1479</v>
      </c>
      <c r="C3497" s="1568"/>
      <c r="D3497" s="1568"/>
      <c r="E3497" s="1568"/>
      <c r="F3497" s="1568"/>
      <c r="G3497" s="1568"/>
      <c r="H3497" s="1568"/>
    </row>
    <row r="3498" spans="1:8" ht="31.5">
      <c r="B3498" s="68" t="s">
        <v>3156</v>
      </c>
      <c r="C3498" s="68" t="s">
        <v>3157</v>
      </c>
      <c r="D3498" s="68" t="s">
        <v>3158</v>
      </c>
      <c r="E3498" s="68" t="s">
        <v>3159</v>
      </c>
      <c r="F3498" s="68" t="s">
        <v>3160</v>
      </c>
      <c r="G3498" s="68" t="s">
        <v>3161</v>
      </c>
      <c r="H3498" s="68" t="s">
        <v>1586</v>
      </c>
    </row>
    <row r="3499" spans="1:8" ht="17.25">
      <c r="B3499" s="58" t="s">
        <v>1587</v>
      </c>
      <c r="C3499" s="78" t="s">
        <v>1112</v>
      </c>
      <c r="D3499" s="43">
        <v>0.6</v>
      </c>
      <c r="E3499" s="56" t="s">
        <v>1589</v>
      </c>
      <c r="F3499" s="63">
        <f>'update Rate'!O5</f>
        <v>1000</v>
      </c>
      <c r="G3499" s="63">
        <f>FLOOR(D3499*F3499,0.01)</f>
        <v>600</v>
      </c>
      <c r="H3499" s="63">
        <f>SUM(G3499)</f>
        <v>600</v>
      </c>
    </row>
    <row r="3500" spans="1:8" ht="17.25">
      <c r="B3500" s="1564" t="s">
        <v>2185</v>
      </c>
      <c r="C3500" s="55" t="s">
        <v>2936</v>
      </c>
      <c r="D3500" s="41">
        <v>10</v>
      </c>
      <c r="E3500" s="55" t="s">
        <v>2920</v>
      </c>
      <c r="F3500" s="109">
        <f>'update Rate'!O169</f>
        <v>496</v>
      </c>
      <c r="G3500" s="110">
        <f>FLOOR(D3500*F3500,0.01)</f>
        <v>4960</v>
      </c>
      <c r="H3500" s="108"/>
    </row>
    <row r="3501" spans="1:8" ht="17.25">
      <c r="B3501" s="1586"/>
      <c r="C3501" s="53" t="s">
        <v>2937</v>
      </c>
      <c r="D3501" s="42">
        <v>0.02</v>
      </c>
      <c r="E3501" s="53" t="s">
        <v>2378</v>
      </c>
      <c r="F3501" s="109">
        <f>'update Rate'!O10</f>
        <v>3389.76</v>
      </c>
      <c r="G3501" s="109">
        <f>FLOOR(D3501*F3501,0.01)</f>
        <v>67.790000000000006</v>
      </c>
      <c r="H3501" s="9"/>
    </row>
    <row r="3502" spans="1:8" ht="17.25">
      <c r="B3502" s="1563"/>
      <c r="C3502" s="56" t="s">
        <v>2938</v>
      </c>
      <c r="D3502" s="43">
        <v>30</v>
      </c>
      <c r="E3502" s="56" t="s">
        <v>2920</v>
      </c>
      <c r="F3502" s="63">
        <f>'update Rate'!O177</f>
        <v>19</v>
      </c>
      <c r="G3502" s="63">
        <f>FLOOR(D3502*F3502,0.01)</f>
        <v>570</v>
      </c>
      <c r="H3502" s="123">
        <f>SUM(G3500+G3501+G3502+G3503)</f>
        <v>5597.79</v>
      </c>
    </row>
    <row r="3503" spans="1:8" ht="16.5">
      <c r="F3503" s="40" t="s">
        <v>1590</v>
      </c>
      <c r="G3503" s="102"/>
      <c r="H3503" s="63">
        <f>SUM(H3499:H3502)</f>
        <v>6197.79</v>
      </c>
    </row>
    <row r="3504" spans="1:8" ht="16.5">
      <c r="B3504" s="1" t="s">
        <v>1592</v>
      </c>
      <c r="F3504" s="40" t="s">
        <v>1570</v>
      </c>
      <c r="G3504" s="102"/>
      <c r="H3504" s="99">
        <f>FLOOR(H3503*0.15,0.01)</f>
        <v>929.66</v>
      </c>
    </row>
    <row r="3505" spans="1:8" ht="16.5">
      <c r="A3505"/>
      <c r="B3505" s="140">
        <f>+H3505</f>
        <v>7127.45</v>
      </c>
      <c r="C3505" s="27" t="s">
        <v>4340</v>
      </c>
      <c r="D3505" s="99">
        <f>INT(B3505/B3506*100)/100</f>
        <v>712.74</v>
      </c>
      <c r="E3505" s="1" t="s">
        <v>3198</v>
      </c>
      <c r="F3505" s="40" t="s">
        <v>1593</v>
      </c>
      <c r="G3505" s="102"/>
      <c r="H3505" s="99">
        <f>SUM(H3503:H3504)</f>
        <v>7127.45</v>
      </c>
    </row>
    <row r="3506" spans="1:8">
      <c r="B3506" s="117">
        <v>10</v>
      </c>
    </row>
    <row r="3507" spans="1:8">
      <c r="B3507" s="117"/>
    </row>
    <row r="3508" spans="1:8">
      <c r="B3508" s="117"/>
    </row>
    <row r="3509" spans="1:8">
      <c r="B3509" s="117"/>
    </row>
    <row r="3510" spans="1:8" ht="19.5">
      <c r="A3510" s="262">
        <f>+A3496+1</f>
        <v>255</v>
      </c>
      <c r="B3510" s="1588" t="s">
        <v>1032</v>
      </c>
      <c r="C3510" s="1567"/>
      <c r="D3510" s="1567"/>
      <c r="E3510" s="1567"/>
      <c r="F3510" s="1567"/>
      <c r="G3510" s="1567"/>
      <c r="H3510" s="1567"/>
    </row>
    <row r="3511" spans="1:8">
      <c r="A3511" s="728" t="s">
        <v>4113</v>
      </c>
      <c r="B3511" s="1601" t="s">
        <v>1479</v>
      </c>
      <c r="C3511" s="1568"/>
      <c r="D3511" s="1568"/>
      <c r="E3511" s="1568"/>
      <c r="F3511" s="1568"/>
      <c r="G3511" s="1568"/>
      <c r="H3511" s="1568"/>
    </row>
    <row r="3512" spans="1:8" ht="31.5">
      <c r="B3512" s="68" t="s">
        <v>3156</v>
      </c>
      <c r="C3512" s="68" t="s">
        <v>3157</v>
      </c>
      <c r="D3512" s="68" t="s">
        <v>3158</v>
      </c>
      <c r="E3512" s="68" t="s">
        <v>3159</v>
      </c>
      <c r="F3512" s="68" t="s">
        <v>3160</v>
      </c>
      <c r="G3512" s="68" t="s">
        <v>3161</v>
      </c>
      <c r="H3512" s="68" t="s">
        <v>1586</v>
      </c>
    </row>
    <row r="3513" spans="1:8" ht="17.25">
      <c r="B3513" s="1562" t="s">
        <v>1587</v>
      </c>
      <c r="C3513" s="58" t="s">
        <v>558</v>
      </c>
      <c r="D3513" s="41">
        <v>0.6</v>
      </c>
      <c r="E3513" s="55" t="s">
        <v>1589</v>
      </c>
      <c r="F3513" s="107">
        <f>'update Rate'!O6</f>
        <v>1330</v>
      </c>
      <c r="G3513" s="107">
        <f>FLOOR(D3513*F3513,0.01)</f>
        <v>798</v>
      </c>
      <c r="H3513" s="108"/>
    </row>
    <row r="3514" spans="1:8" ht="17.25">
      <c r="B3514" s="1563"/>
      <c r="C3514" s="78" t="s">
        <v>1530</v>
      </c>
      <c r="D3514" s="43">
        <v>0.6</v>
      </c>
      <c r="E3514" s="56" t="s">
        <v>1589</v>
      </c>
      <c r="F3514" s="63">
        <f>'update Rate'!O5</f>
        <v>1000</v>
      </c>
      <c r="G3514" s="63">
        <f>FLOOR(D3514*F3514,0.01)</f>
        <v>600</v>
      </c>
      <c r="H3514" s="123">
        <f>SUM(G3513+G3514)</f>
        <v>1398</v>
      </c>
    </row>
    <row r="3515" spans="1:8" ht="15.75">
      <c r="B3515" s="66" t="s">
        <v>2185</v>
      </c>
      <c r="C3515" s="68" t="s">
        <v>1113</v>
      </c>
      <c r="D3515" s="672">
        <v>11</v>
      </c>
      <c r="E3515" s="66" t="s">
        <v>2992</v>
      </c>
      <c r="F3515" s="126">
        <f>'update Rate'!O178</f>
        <v>33</v>
      </c>
      <c r="G3515" s="123">
        <f>FLOOR(D3515*F3515,0.01)</f>
        <v>363</v>
      </c>
      <c r="H3515" s="123">
        <f>SUM(G3515)</f>
        <v>363</v>
      </c>
    </row>
    <row r="3516" spans="1:8" ht="16.5">
      <c r="F3516" s="40" t="s">
        <v>1590</v>
      </c>
      <c r="G3516" s="102"/>
      <c r="H3516" s="63">
        <f>SUM(H3513:H3515)</f>
        <v>1761</v>
      </c>
    </row>
    <row r="3517" spans="1:8" ht="16.5">
      <c r="B3517" s="1" t="s">
        <v>1592</v>
      </c>
      <c r="F3517" s="40" t="s">
        <v>1570</v>
      </c>
      <c r="G3517" s="102"/>
      <c r="H3517" s="99">
        <f>FLOOR(H3516*0.15,0.01)</f>
        <v>264.14999999999998</v>
      </c>
    </row>
    <row r="3518" spans="1:8" ht="16.5">
      <c r="A3518"/>
      <c r="B3518" s="140">
        <f>+H3518</f>
        <v>2025.15</v>
      </c>
      <c r="C3518" s="27" t="s">
        <v>4340</v>
      </c>
      <c r="D3518" s="99">
        <f>INT(B3518/B3519*100)/100</f>
        <v>202.51</v>
      </c>
      <c r="E3518" s="1" t="s">
        <v>3198</v>
      </c>
      <c r="F3518" s="40" t="s">
        <v>1593</v>
      </c>
      <c r="G3518" s="102"/>
      <c r="H3518" s="99">
        <f>SUM(H3516:H3517)</f>
        <v>2025.15</v>
      </c>
    </row>
    <row r="3519" spans="1:8">
      <c r="A3519" s="27"/>
      <c r="B3519" s="117">
        <v>10</v>
      </c>
      <c r="H3519" s="19"/>
    </row>
    <row r="3520" spans="1:8">
      <c r="B3520" s="117"/>
    </row>
    <row r="3521" spans="1:8">
      <c r="B3521" s="117"/>
    </row>
    <row r="3522" spans="1:8" ht="19.5">
      <c r="A3522" s="262">
        <f>A3510+1</f>
        <v>256</v>
      </c>
      <c r="B3522" s="1588" t="s">
        <v>2939</v>
      </c>
      <c r="C3522" s="1567"/>
      <c r="D3522" s="1567"/>
      <c r="E3522" s="1567"/>
      <c r="F3522" s="1567"/>
      <c r="G3522" s="1567"/>
      <c r="H3522" s="1567"/>
    </row>
    <row r="3523" spans="1:8">
      <c r="A3523" s="728" t="s">
        <v>4114</v>
      </c>
      <c r="B3523" s="1601" t="s">
        <v>1479</v>
      </c>
      <c r="C3523" s="1568"/>
      <c r="D3523" s="1568"/>
      <c r="E3523" s="1568"/>
      <c r="F3523" s="1568"/>
      <c r="G3523" s="1568"/>
      <c r="H3523" s="1568"/>
    </row>
    <row r="3524" spans="1:8" ht="31.5">
      <c r="B3524" s="68" t="s">
        <v>3156</v>
      </c>
      <c r="C3524" s="68" t="s">
        <v>3157</v>
      </c>
      <c r="D3524" s="68" t="s">
        <v>3158</v>
      </c>
      <c r="E3524" s="68" t="s">
        <v>3159</v>
      </c>
      <c r="F3524" s="68" t="s">
        <v>3160</v>
      </c>
      <c r="G3524" s="68" t="s">
        <v>3161</v>
      </c>
      <c r="H3524" s="68" t="s">
        <v>1586</v>
      </c>
    </row>
    <row r="3525" spans="1:8" ht="17.25">
      <c r="B3525" s="1562" t="s">
        <v>1587</v>
      </c>
      <c r="C3525" s="58" t="s">
        <v>558</v>
      </c>
      <c r="D3525" s="41">
        <v>1.1000000000000001</v>
      </c>
      <c r="E3525" s="55" t="s">
        <v>1589</v>
      </c>
      <c r="F3525" s="107">
        <f>'update Rate'!O6</f>
        <v>1330</v>
      </c>
      <c r="G3525" s="107">
        <f t="shared" ref="G3525:G3530" si="91">FLOOR(D3525*F3525,0.01)</f>
        <v>1463</v>
      </c>
      <c r="H3525" s="108"/>
    </row>
    <row r="3526" spans="1:8" ht="17.25">
      <c r="B3526" s="1563"/>
      <c r="C3526" s="78" t="s">
        <v>1530</v>
      </c>
      <c r="D3526" s="43">
        <v>3.5</v>
      </c>
      <c r="E3526" s="56" t="s">
        <v>1589</v>
      </c>
      <c r="F3526" s="63">
        <f>'update Rate'!O5</f>
        <v>1000</v>
      </c>
      <c r="G3526" s="63">
        <f t="shared" si="91"/>
        <v>3500</v>
      </c>
      <c r="H3526" s="123">
        <f>SUM(G3525+G3526)</f>
        <v>4963</v>
      </c>
    </row>
    <row r="3527" spans="1:8" ht="17.25">
      <c r="B3527" s="1564" t="s">
        <v>2185</v>
      </c>
      <c r="C3527" s="55" t="s">
        <v>559</v>
      </c>
      <c r="D3527" s="41">
        <v>11</v>
      </c>
      <c r="E3527" s="55" t="s">
        <v>2992</v>
      </c>
      <c r="F3527" s="109">
        <f>'update Rate'!O179</f>
        <v>0</v>
      </c>
      <c r="G3527" s="110">
        <f t="shared" si="91"/>
        <v>0</v>
      </c>
      <c r="H3527" s="108"/>
    </row>
    <row r="3528" spans="1:8" ht="17.25">
      <c r="B3528" s="1586"/>
      <c r="C3528" s="53" t="s">
        <v>2936</v>
      </c>
      <c r="D3528" s="42">
        <v>15</v>
      </c>
      <c r="E3528" s="53" t="s">
        <v>2920</v>
      </c>
      <c r="F3528" s="109">
        <f>'update Rate'!O170</f>
        <v>68.400000000000006</v>
      </c>
      <c r="G3528" s="109">
        <f t="shared" si="91"/>
        <v>1026</v>
      </c>
      <c r="H3528" s="132"/>
    </row>
    <row r="3529" spans="1:8" ht="17.25">
      <c r="B3529" s="1586"/>
      <c r="C3529" s="53" t="s">
        <v>2938</v>
      </c>
      <c r="D3529" s="42">
        <v>60</v>
      </c>
      <c r="E3529" s="53" t="s">
        <v>2920</v>
      </c>
      <c r="F3529" s="109">
        <f>'update Rate'!O177</f>
        <v>19</v>
      </c>
      <c r="G3529" s="109">
        <f t="shared" si="91"/>
        <v>1140</v>
      </c>
      <c r="H3529" s="9"/>
    </row>
    <row r="3530" spans="1:8" ht="17.25">
      <c r="B3530" s="1563"/>
      <c r="C3530" s="56" t="s">
        <v>2937</v>
      </c>
      <c r="D3530" s="43">
        <v>0.31</v>
      </c>
      <c r="E3530" s="56" t="s">
        <v>2378</v>
      </c>
      <c r="F3530" s="63">
        <f>'update Rate'!O10</f>
        <v>3389.76</v>
      </c>
      <c r="G3530" s="63">
        <f t="shared" si="91"/>
        <v>1050.82</v>
      </c>
      <c r="H3530" s="123">
        <f>SUM(G3527+G3528+G3529+G3530)</f>
        <v>3216.8199999999997</v>
      </c>
    </row>
    <row r="3531" spans="1:8" ht="15.75">
      <c r="F3531" s="40" t="s">
        <v>1590</v>
      </c>
      <c r="G3531" s="2"/>
      <c r="H3531" s="63">
        <f>SUM(H3530,H3526)</f>
        <v>8179.82</v>
      </c>
    </row>
    <row r="3532" spans="1:8" ht="15.75">
      <c r="B3532" s="1" t="s">
        <v>1592</v>
      </c>
      <c r="F3532" s="40" t="s">
        <v>1570</v>
      </c>
      <c r="G3532" s="2"/>
      <c r="H3532" s="99">
        <f>FLOOR(H3531*0.15,0.01)</f>
        <v>1226.97</v>
      </c>
    </row>
    <row r="3533" spans="1:8" ht="15.75">
      <c r="A3533"/>
      <c r="B3533" s="140">
        <f>+H3533</f>
        <v>9406.7899999999991</v>
      </c>
      <c r="C3533" s="27" t="s">
        <v>4340</v>
      </c>
      <c r="D3533" s="99">
        <f>INT(B3533/B3534*100)/100</f>
        <v>940.67</v>
      </c>
      <c r="E3533" s="1" t="s">
        <v>3198</v>
      </c>
      <c r="F3533" s="40" t="s">
        <v>1593</v>
      </c>
      <c r="G3533" s="2"/>
      <c r="H3533" s="99">
        <f>SUM(H3531:H3532)</f>
        <v>9406.7899999999991</v>
      </c>
    </row>
    <row r="3534" spans="1:8" ht="16.5">
      <c r="A3534" s="27"/>
      <c r="B3534" s="117">
        <v>10</v>
      </c>
      <c r="F3534" s="40"/>
      <c r="G3534" s="102"/>
      <c r="H3534" s="19"/>
    </row>
    <row r="3535" spans="1:8" ht="19.5">
      <c r="A3535" s="262">
        <f>+A3522+1</f>
        <v>257</v>
      </c>
      <c r="B3535" s="1588" t="s">
        <v>560</v>
      </c>
      <c r="C3535" s="1567"/>
      <c r="D3535" s="1567"/>
      <c r="E3535" s="1567"/>
      <c r="F3535" s="1567"/>
      <c r="G3535" s="1567"/>
      <c r="H3535" s="1567"/>
    </row>
    <row r="3536" spans="1:8">
      <c r="A3536" s="728" t="s">
        <v>4114</v>
      </c>
      <c r="B3536" s="1601" t="s">
        <v>1479</v>
      </c>
      <c r="C3536" s="1568"/>
      <c r="D3536" s="1568"/>
      <c r="E3536" s="1568"/>
      <c r="F3536" s="1568"/>
      <c r="G3536" s="1568"/>
      <c r="H3536" s="1568"/>
    </row>
    <row r="3537" spans="1:8" ht="31.5">
      <c r="B3537" s="68" t="s">
        <v>3156</v>
      </c>
      <c r="C3537" s="68" t="s">
        <v>3157</v>
      </c>
      <c r="D3537" s="68" t="s">
        <v>3158</v>
      </c>
      <c r="E3537" s="68" t="s">
        <v>3159</v>
      </c>
      <c r="F3537" s="68" t="s">
        <v>3160</v>
      </c>
      <c r="G3537" s="68" t="s">
        <v>3161</v>
      </c>
      <c r="H3537" s="68" t="s">
        <v>1586</v>
      </c>
    </row>
    <row r="3538" spans="1:8" ht="17.25">
      <c r="B3538" s="1562" t="s">
        <v>1587</v>
      </c>
      <c r="C3538" s="58" t="s">
        <v>558</v>
      </c>
      <c r="D3538" s="41">
        <v>2.2999999999999998</v>
      </c>
      <c r="E3538" s="55" t="s">
        <v>1589</v>
      </c>
      <c r="F3538" s="107">
        <f>'update Rate'!O6</f>
        <v>1330</v>
      </c>
      <c r="G3538" s="107">
        <f t="shared" ref="G3538:G3543" si="92">FLOOR(D3538*F3538,0.01)</f>
        <v>3059</v>
      </c>
      <c r="H3538" s="108"/>
    </row>
    <row r="3539" spans="1:8" ht="17.25">
      <c r="B3539" s="1563"/>
      <c r="C3539" s="78" t="s">
        <v>1530</v>
      </c>
      <c r="D3539" s="43">
        <v>4.5999999999999996</v>
      </c>
      <c r="E3539" s="56" t="s">
        <v>1589</v>
      </c>
      <c r="F3539" s="63">
        <f>'update Rate'!O5</f>
        <v>1000</v>
      </c>
      <c r="G3539" s="63">
        <f t="shared" si="92"/>
        <v>4600</v>
      </c>
      <c r="H3539" s="123">
        <f>SUM(G3538+G3539)</f>
        <v>7659</v>
      </c>
    </row>
    <row r="3540" spans="1:8" ht="17.25">
      <c r="B3540" s="1564" t="s">
        <v>2185</v>
      </c>
      <c r="C3540" s="55" t="s">
        <v>559</v>
      </c>
      <c r="D3540" s="41">
        <v>22</v>
      </c>
      <c r="E3540" s="55" t="s">
        <v>2992</v>
      </c>
      <c r="F3540" s="109">
        <f>'update Rate'!O179</f>
        <v>0</v>
      </c>
      <c r="G3540" s="110">
        <f t="shared" si="92"/>
        <v>0</v>
      </c>
      <c r="H3540" s="108"/>
    </row>
    <row r="3541" spans="1:8" ht="17.25">
      <c r="B3541" s="1586"/>
      <c r="C3541" s="53" t="s">
        <v>2936</v>
      </c>
      <c r="D3541" s="42">
        <v>25</v>
      </c>
      <c r="E3541" s="53" t="s">
        <v>2920</v>
      </c>
      <c r="F3541" s="109">
        <f>'update Rate'!O170</f>
        <v>68.400000000000006</v>
      </c>
      <c r="G3541" s="109">
        <f t="shared" si="92"/>
        <v>1710</v>
      </c>
      <c r="H3541" s="132"/>
    </row>
    <row r="3542" spans="1:8" ht="17.25">
      <c r="B3542" s="1586"/>
      <c r="C3542" s="53" t="s">
        <v>2938</v>
      </c>
      <c r="D3542" s="42">
        <v>80</v>
      </c>
      <c r="E3542" s="53" t="s">
        <v>2920</v>
      </c>
      <c r="F3542" s="109">
        <f>'update Rate'!O177</f>
        <v>19</v>
      </c>
      <c r="G3542" s="109">
        <f t="shared" si="92"/>
        <v>1520</v>
      </c>
      <c r="H3542" s="9"/>
    </row>
    <row r="3543" spans="1:8" ht="17.25">
      <c r="B3543" s="1563"/>
      <c r="C3543" s="56" t="s">
        <v>2937</v>
      </c>
      <c r="D3543" s="43">
        <v>0.31</v>
      </c>
      <c r="E3543" s="56" t="s">
        <v>2378</v>
      </c>
      <c r="F3543" s="63">
        <f>'update Rate'!O10</f>
        <v>3389.76</v>
      </c>
      <c r="G3543" s="63">
        <f t="shared" si="92"/>
        <v>1050.82</v>
      </c>
      <c r="H3543" s="123">
        <f>SUM(G3540+G3541+G3542+G3543)</f>
        <v>4280.82</v>
      </c>
    </row>
    <row r="3544" spans="1:8" ht="15.75">
      <c r="F3544" s="40" t="s">
        <v>1590</v>
      </c>
      <c r="G3544" s="2"/>
      <c r="H3544" s="63">
        <f>SUM(H3543,H3539)</f>
        <v>11939.82</v>
      </c>
    </row>
    <row r="3545" spans="1:8" ht="15.75">
      <c r="B3545" s="1" t="s">
        <v>1592</v>
      </c>
      <c r="F3545" s="40" t="s">
        <v>1570</v>
      </c>
      <c r="G3545" s="2"/>
      <c r="H3545" s="63">
        <f>FLOOR((H3544*0.15*100)/100,0.01)</f>
        <v>1790.97</v>
      </c>
    </row>
    <row r="3546" spans="1:8" ht="15.75">
      <c r="A3546"/>
      <c r="B3546" s="140">
        <f>+H3546</f>
        <v>13730.789999999999</v>
      </c>
      <c r="C3546" s="27" t="s">
        <v>4340</v>
      </c>
      <c r="D3546" s="99">
        <f>INT(B3546/B3547*100)/100</f>
        <v>1373.07</v>
      </c>
      <c r="E3546" s="1" t="s">
        <v>3198</v>
      </c>
      <c r="F3546" s="40" t="s">
        <v>1593</v>
      </c>
      <c r="G3546" s="2"/>
      <c r="H3546" s="99">
        <f>SUM(H3544:H3545)</f>
        <v>13730.789999999999</v>
      </c>
    </row>
    <row r="3547" spans="1:8">
      <c r="B3547" s="117">
        <v>10</v>
      </c>
    </row>
    <row r="3548" spans="1:8" ht="19.5">
      <c r="A3548" s="262">
        <f>+A3535+1</f>
        <v>258</v>
      </c>
      <c r="B3548" s="1588" t="s">
        <v>561</v>
      </c>
      <c r="C3548" s="1567"/>
      <c r="D3548" s="1567"/>
      <c r="E3548" s="1567"/>
      <c r="F3548" s="1567"/>
      <c r="G3548" s="1567"/>
      <c r="H3548" s="1567"/>
    </row>
    <row r="3549" spans="1:8">
      <c r="A3549" s="728" t="s">
        <v>4115</v>
      </c>
      <c r="B3549" s="1601" t="s">
        <v>1479</v>
      </c>
      <c r="C3549" s="1568"/>
      <c r="D3549" s="1568"/>
      <c r="E3549" s="1568"/>
      <c r="F3549" s="1568"/>
      <c r="G3549" s="1568"/>
      <c r="H3549" s="1568"/>
    </row>
    <row r="3550" spans="1:8" ht="31.5">
      <c r="B3550" s="68" t="s">
        <v>3156</v>
      </c>
      <c r="C3550" s="68" t="s">
        <v>3157</v>
      </c>
      <c r="D3550" s="68" t="s">
        <v>3158</v>
      </c>
      <c r="E3550" s="68" t="s">
        <v>3159</v>
      </c>
      <c r="F3550" s="68" t="s">
        <v>3160</v>
      </c>
      <c r="G3550" s="68" t="s">
        <v>3161</v>
      </c>
      <c r="H3550" s="68" t="s">
        <v>1586</v>
      </c>
    </row>
    <row r="3551" spans="1:8" ht="17.25">
      <c r="B3551" s="1562" t="s">
        <v>1587</v>
      </c>
      <c r="C3551" s="58" t="s">
        <v>558</v>
      </c>
      <c r="D3551" s="41">
        <v>2.35</v>
      </c>
      <c r="E3551" s="55" t="s">
        <v>1589</v>
      </c>
      <c r="F3551" s="107">
        <f>'update Rate'!O6</f>
        <v>1330</v>
      </c>
      <c r="G3551" s="107">
        <f t="shared" ref="G3551:G3556" si="93">FLOOR(D3551*F3551,0.01)</f>
        <v>3125.5</v>
      </c>
      <c r="H3551" s="108"/>
    </row>
    <row r="3552" spans="1:8" ht="17.25">
      <c r="B3552" s="1563"/>
      <c r="C3552" s="78" t="s">
        <v>1530</v>
      </c>
      <c r="D3552" s="43">
        <v>4.5999999999999996</v>
      </c>
      <c r="E3552" s="56" t="s">
        <v>1589</v>
      </c>
      <c r="F3552" s="63">
        <f>'update Rate'!O5</f>
        <v>1000</v>
      </c>
      <c r="G3552" s="63">
        <f t="shared" si="93"/>
        <v>4600</v>
      </c>
      <c r="H3552" s="123">
        <f>SUM(G3551+G3552)</f>
        <v>7725.5</v>
      </c>
    </row>
    <row r="3553" spans="1:8" ht="17.25">
      <c r="B3553" s="1564" t="s">
        <v>2185</v>
      </c>
      <c r="C3553" s="55" t="s">
        <v>559</v>
      </c>
      <c r="D3553" s="41">
        <v>11</v>
      </c>
      <c r="E3553" s="55" t="s">
        <v>2992</v>
      </c>
      <c r="F3553" s="109">
        <f>'update Rate'!O179</f>
        <v>0</v>
      </c>
      <c r="G3553" s="110">
        <f t="shared" si="93"/>
        <v>0</v>
      </c>
      <c r="H3553" s="108"/>
    </row>
    <row r="3554" spans="1:8" ht="17.25">
      <c r="B3554" s="1586"/>
      <c r="C3554" s="53" t="s">
        <v>2936</v>
      </c>
      <c r="D3554" s="42">
        <v>17</v>
      </c>
      <c r="E3554" s="53" t="s">
        <v>2920</v>
      </c>
      <c r="F3554" s="109">
        <f>'update Rate'!O170</f>
        <v>68.400000000000006</v>
      </c>
      <c r="G3554" s="109">
        <f t="shared" si="93"/>
        <v>1162.8</v>
      </c>
      <c r="H3554" s="132"/>
    </row>
    <row r="3555" spans="1:8" ht="17.25">
      <c r="B3555" s="1586"/>
      <c r="C3555" s="53" t="s">
        <v>2938</v>
      </c>
      <c r="D3555" s="42">
        <v>60</v>
      </c>
      <c r="E3555" s="53" t="s">
        <v>2920</v>
      </c>
      <c r="F3555" s="109">
        <f>'update Rate'!O177</f>
        <v>19</v>
      </c>
      <c r="G3555" s="109">
        <f t="shared" si="93"/>
        <v>1140</v>
      </c>
      <c r="H3555" s="9"/>
    </row>
    <row r="3556" spans="1:8" ht="17.25">
      <c r="B3556" s="1563"/>
      <c r="C3556" s="56" t="s">
        <v>2937</v>
      </c>
      <c r="D3556" s="43">
        <v>0.31</v>
      </c>
      <c r="E3556" s="56" t="s">
        <v>2378</v>
      </c>
      <c r="F3556" s="63">
        <f>'update Rate'!O10</f>
        <v>3389.76</v>
      </c>
      <c r="G3556" s="63">
        <f t="shared" si="93"/>
        <v>1050.82</v>
      </c>
      <c r="H3556" s="123">
        <f>SUM(G3553+G3554+G3555+G3556)</f>
        <v>3353.62</v>
      </c>
    </row>
    <row r="3557" spans="1:8" ht="15.75">
      <c r="F3557" s="40" t="s">
        <v>1590</v>
      </c>
      <c r="G3557" s="2"/>
      <c r="H3557" s="63">
        <f>SUM(H3556,H3552)</f>
        <v>11079.119999999999</v>
      </c>
    </row>
    <row r="3558" spans="1:8" ht="15.75">
      <c r="B3558" s="1" t="s">
        <v>1592</v>
      </c>
      <c r="F3558" s="40" t="s">
        <v>1570</v>
      </c>
      <c r="G3558" s="2"/>
      <c r="H3558" s="99">
        <f>FLOOR(H3557*0.15,0.01)</f>
        <v>1661.8600000000001</v>
      </c>
    </row>
    <row r="3559" spans="1:8" ht="15.75">
      <c r="A3559"/>
      <c r="B3559" s="140">
        <f>+H3559</f>
        <v>12740.98</v>
      </c>
      <c r="C3559" s="27" t="s">
        <v>4340</v>
      </c>
      <c r="D3559" s="99">
        <f>INT(B3559/B3560*100)/100</f>
        <v>1274.0899999999999</v>
      </c>
      <c r="E3559" s="1" t="s">
        <v>3198</v>
      </c>
      <c r="F3559" s="40" t="s">
        <v>1593</v>
      </c>
      <c r="G3559" s="2"/>
      <c r="H3559" s="99">
        <f>SUM(H3557:H3558)</f>
        <v>12740.98</v>
      </c>
    </row>
    <row r="3560" spans="1:8">
      <c r="B3560" s="117">
        <v>10</v>
      </c>
    </row>
    <row r="3561" spans="1:8">
      <c r="A3561"/>
      <c r="B3561" s="106"/>
      <c r="C3561"/>
      <c r="D3561"/>
      <c r="E3561"/>
      <c r="F3561"/>
      <c r="G3561"/>
      <c r="H3561"/>
    </row>
    <row r="3562" spans="1:8">
      <c r="A3562" s="138">
        <f>A3548+1</f>
        <v>259</v>
      </c>
      <c r="B3562" s="1576" t="s">
        <v>3209</v>
      </c>
      <c r="C3562" s="1576"/>
      <c r="D3562" s="1576"/>
      <c r="E3562" s="1576"/>
      <c r="F3562" s="1576"/>
      <c r="G3562" s="1576"/>
      <c r="H3562" s="1576"/>
    </row>
    <row r="3563" spans="1:8">
      <c r="A3563" s="728" t="s">
        <v>4116</v>
      </c>
      <c r="B3563" s="1576" t="s">
        <v>4349</v>
      </c>
      <c r="C3563" s="1585"/>
      <c r="D3563" s="1585"/>
      <c r="E3563" s="1585"/>
      <c r="F3563" s="1585"/>
      <c r="G3563" s="1585"/>
      <c r="H3563" s="1585"/>
    </row>
    <row r="3564" spans="1:8">
      <c r="A3564" s="195"/>
      <c r="B3564" s="1576" t="s">
        <v>457</v>
      </c>
      <c r="C3564" s="1585"/>
      <c r="D3564" s="1585"/>
      <c r="E3564" s="1585"/>
      <c r="F3564" s="1585"/>
      <c r="G3564" s="1585"/>
      <c r="H3564" s="1585"/>
    </row>
    <row r="3565" spans="1:8">
      <c r="B3565" s="1561" t="s">
        <v>1489</v>
      </c>
      <c r="C3565" s="1561"/>
      <c r="D3565" s="1561"/>
      <c r="E3565" s="1561"/>
      <c r="F3565" s="1561"/>
      <c r="G3565" s="1561"/>
      <c r="H3565" s="1561"/>
    </row>
    <row r="3566" spans="1:8" ht="31.5">
      <c r="B3566" s="68" t="s">
        <v>3156</v>
      </c>
      <c r="C3566" s="68" t="s">
        <v>3157</v>
      </c>
      <c r="D3566" s="68" t="s">
        <v>3158</v>
      </c>
      <c r="E3566" s="68" t="s">
        <v>3159</v>
      </c>
      <c r="F3566" s="68" t="s">
        <v>3160</v>
      </c>
      <c r="G3566" s="68" t="s">
        <v>3161</v>
      </c>
      <c r="H3566" s="68" t="s">
        <v>1586</v>
      </c>
    </row>
    <row r="3567" spans="1:8" ht="47.25">
      <c r="B3567" s="58" t="s">
        <v>2185</v>
      </c>
      <c r="C3567" s="58" t="s">
        <v>458</v>
      </c>
      <c r="D3567" s="8"/>
      <c r="E3567" s="8"/>
      <c r="F3567" s="107"/>
      <c r="G3567" s="107"/>
      <c r="H3567" s="108"/>
    </row>
    <row r="3568" spans="1:8" ht="17.25">
      <c r="B3568" s="81" t="s">
        <v>387</v>
      </c>
      <c r="C3568" s="80" t="s">
        <v>1469</v>
      </c>
      <c r="D3568" s="42">
        <v>1</v>
      </c>
      <c r="E3568" s="53" t="s">
        <v>2992</v>
      </c>
      <c r="F3568" s="116">
        <f>'update Rate'!$O$235</f>
        <v>559.52</v>
      </c>
      <c r="G3568" s="109">
        <f>FLOOR(D3568*F3568,0.01)</f>
        <v>559.52</v>
      </c>
      <c r="H3568" s="9"/>
    </row>
    <row r="3569" spans="1:8" ht="12" customHeight="1">
      <c r="B3569" s="78"/>
      <c r="C3569" s="78"/>
      <c r="D3569" s="51"/>
      <c r="E3569" s="56"/>
      <c r="F3569" s="122"/>
      <c r="G3569" s="122"/>
      <c r="H3569" s="123">
        <f>SUM(G3568)</f>
        <v>559.52</v>
      </c>
    </row>
    <row r="3570" spans="1:8" ht="16.5">
      <c r="F3570" s="40" t="s">
        <v>1590</v>
      </c>
      <c r="G3570" s="102"/>
      <c r="H3570" s="63">
        <f>SUM(H3566:H3569)</f>
        <v>559.52</v>
      </c>
    </row>
    <row r="3571" spans="1:8" ht="16.5">
      <c r="B3571" s="1" t="s">
        <v>389</v>
      </c>
      <c r="F3571" s="40" t="s">
        <v>1570</v>
      </c>
      <c r="G3571" s="102"/>
      <c r="H3571" s="63">
        <f>FLOOR(H3570*0.15,0.01)</f>
        <v>83.92</v>
      </c>
    </row>
    <row r="3572" spans="1:8" ht="16.5">
      <c r="A3572" s="27" t="s">
        <v>3197</v>
      </c>
      <c r="B3572" s="99">
        <f>+H3572</f>
        <v>643.43999999999994</v>
      </c>
      <c r="C3572" s="1" t="s">
        <v>3198</v>
      </c>
      <c r="F3572" s="40" t="s">
        <v>1593</v>
      </c>
      <c r="G3572" s="102"/>
      <c r="H3572" s="99">
        <f>SUM(H3570:H3571)</f>
        <v>643.43999999999994</v>
      </c>
    </row>
    <row r="3573" spans="1:8" ht="16.5">
      <c r="A3573" s="27"/>
      <c r="B3573" s="141"/>
      <c r="F3573" s="40"/>
      <c r="G3573" s="102"/>
      <c r="H3573" s="141"/>
    </row>
    <row r="3575" spans="1:8" ht="15.75" customHeight="1">
      <c r="A3575" s="138">
        <f>A3562+1</f>
        <v>260</v>
      </c>
      <c r="B3575" s="1576" t="s">
        <v>5489</v>
      </c>
      <c r="C3575" s="1576"/>
      <c r="D3575" s="1576"/>
      <c r="E3575" s="1576"/>
      <c r="F3575" s="1576"/>
      <c r="G3575" s="1576"/>
      <c r="H3575" s="1576"/>
    </row>
    <row r="3576" spans="1:8">
      <c r="A3576" s="728"/>
      <c r="B3576" s="1561" t="s">
        <v>5490</v>
      </c>
      <c r="C3576" s="1561"/>
      <c r="D3576" s="1561"/>
      <c r="E3576" s="1561"/>
      <c r="F3576" s="1561"/>
      <c r="G3576" s="1561"/>
      <c r="H3576" s="1561"/>
    </row>
    <row r="3577" spans="1:8" ht="31.5">
      <c r="B3577" s="68" t="s">
        <v>3156</v>
      </c>
      <c r="C3577" s="68" t="s">
        <v>3157</v>
      </c>
      <c r="D3577" s="68" t="s">
        <v>3158</v>
      </c>
      <c r="E3577" s="68" t="s">
        <v>3159</v>
      </c>
      <c r="F3577" s="68" t="s">
        <v>3160</v>
      </c>
      <c r="G3577" s="68" t="s">
        <v>3161</v>
      </c>
      <c r="H3577" s="68" t="s">
        <v>1586</v>
      </c>
    </row>
    <row r="3578" spans="1:8" ht="16.5">
      <c r="B3578" s="58" t="s">
        <v>2185</v>
      </c>
      <c r="C3578" s="1202" t="s">
        <v>5491</v>
      </c>
      <c r="D3578" s="8"/>
      <c r="E3578" s="8"/>
      <c r="F3578" s="107"/>
      <c r="G3578" s="107"/>
      <c r="H3578" s="108"/>
    </row>
    <row r="3579" spans="1:8" ht="17.25">
      <c r="B3579" s="81" t="s">
        <v>387</v>
      </c>
      <c r="C3579" s="80" t="s">
        <v>1469</v>
      </c>
      <c r="D3579" s="42">
        <v>1</v>
      </c>
      <c r="E3579" s="53" t="s">
        <v>2773</v>
      </c>
      <c r="F3579" s="116">
        <v>10490</v>
      </c>
      <c r="G3579" s="109">
        <f>FLOOR(D3579*F3579,0.01)</f>
        <v>10490</v>
      </c>
      <c r="H3579" s="9"/>
    </row>
    <row r="3580" spans="1:8" ht="12" customHeight="1">
      <c r="B3580" s="78"/>
      <c r="C3580" s="78"/>
      <c r="D3580" s="51"/>
      <c r="E3580" s="56"/>
      <c r="F3580" s="122"/>
      <c r="G3580" s="122"/>
      <c r="H3580" s="123">
        <f>SUM(G3579)</f>
        <v>10490</v>
      </c>
    </row>
    <row r="3581" spans="1:8" ht="16.5">
      <c r="F3581" s="40" t="s">
        <v>1590</v>
      </c>
      <c r="G3581" s="102"/>
      <c r="H3581" s="63">
        <f>SUM(H3577:H3580)</f>
        <v>10490</v>
      </c>
    </row>
    <row r="3582" spans="1:8" ht="16.5">
      <c r="B3582" s="1" t="s">
        <v>5494</v>
      </c>
      <c r="F3582" s="40" t="s">
        <v>1570</v>
      </c>
      <c r="G3582" s="102"/>
      <c r="H3582" s="63">
        <f>FLOOR(H3581*0.15,0.01)</f>
        <v>1573.5</v>
      </c>
    </row>
    <row r="3583" spans="1:8" ht="16.5">
      <c r="A3583" s="27" t="s">
        <v>3197</v>
      </c>
      <c r="B3583" s="99">
        <f>+H3583</f>
        <v>12063.5</v>
      </c>
      <c r="C3583" s="1" t="s">
        <v>3198</v>
      </c>
      <c r="F3583" s="40" t="s">
        <v>1593</v>
      </c>
      <c r="G3583" s="102"/>
      <c r="H3583" s="99">
        <f>SUM(H3581:H3582)</f>
        <v>12063.5</v>
      </c>
    </row>
    <row r="3584" spans="1:8">
      <c r="A3584" s="138">
        <f>A3575+1</f>
        <v>261</v>
      </c>
      <c r="B3584" s="1576" t="s">
        <v>5492</v>
      </c>
      <c r="C3584" s="1576"/>
      <c r="D3584" s="1576"/>
      <c r="E3584" s="1576"/>
      <c r="F3584" s="1576"/>
      <c r="G3584" s="1576"/>
      <c r="H3584" s="1576"/>
    </row>
    <row r="3585" spans="1:8">
      <c r="A3585" s="15"/>
      <c r="B3585" s="1561" t="s">
        <v>5490</v>
      </c>
      <c r="C3585" s="1561"/>
      <c r="D3585" s="1561"/>
      <c r="E3585" s="1561"/>
      <c r="F3585" s="1561"/>
      <c r="G3585" s="1561"/>
      <c r="H3585" s="1561"/>
    </row>
    <row r="3586" spans="1:8" ht="31.5">
      <c r="B3586" s="68" t="s">
        <v>3156</v>
      </c>
      <c r="C3586" s="68" t="s">
        <v>3157</v>
      </c>
      <c r="D3586" s="68" t="s">
        <v>3158</v>
      </c>
      <c r="E3586" s="68" t="s">
        <v>3159</v>
      </c>
      <c r="F3586" s="68" t="s">
        <v>3160</v>
      </c>
      <c r="G3586" s="68" t="s">
        <v>3161</v>
      </c>
      <c r="H3586" s="68" t="s">
        <v>1586</v>
      </c>
    </row>
    <row r="3587" spans="1:8" ht="16.5">
      <c r="B3587" s="58" t="s">
        <v>2185</v>
      </c>
      <c r="C3587" s="1202" t="s">
        <v>5491</v>
      </c>
      <c r="D3587" s="8"/>
      <c r="E3587" s="8"/>
      <c r="F3587" s="107"/>
      <c r="G3587" s="107"/>
      <c r="H3587" s="108"/>
    </row>
    <row r="3588" spans="1:8" ht="13.5" customHeight="1">
      <c r="B3588" s="81" t="s">
        <v>387</v>
      </c>
      <c r="C3588" s="80" t="s">
        <v>1469</v>
      </c>
      <c r="D3588" s="42">
        <v>1</v>
      </c>
      <c r="E3588" s="53" t="s">
        <v>2773</v>
      </c>
      <c r="F3588" s="116">
        <v>18040</v>
      </c>
      <c r="G3588" s="109">
        <f>FLOOR(D3588*F3588,0.01)</f>
        <v>18040</v>
      </c>
      <c r="H3588" s="9"/>
    </row>
    <row r="3589" spans="1:8" ht="12.75" customHeight="1">
      <c r="B3589" s="78"/>
      <c r="C3589" s="78"/>
      <c r="D3589" s="51"/>
      <c r="E3589" s="56"/>
      <c r="F3589" s="122"/>
      <c r="G3589" s="122"/>
      <c r="H3589" s="123">
        <f>SUM(G3588)</f>
        <v>18040</v>
      </c>
    </row>
    <row r="3590" spans="1:8" ht="16.5">
      <c r="F3590" s="40" t="s">
        <v>1590</v>
      </c>
      <c r="G3590" s="102"/>
      <c r="H3590" s="63">
        <f>SUM(H3586:H3589)</f>
        <v>18040</v>
      </c>
    </row>
    <row r="3591" spans="1:8" ht="16.5">
      <c r="B3591" s="1" t="s">
        <v>5494</v>
      </c>
      <c r="F3591" s="40" t="s">
        <v>1570</v>
      </c>
      <c r="G3591" s="102"/>
      <c r="H3591" s="63">
        <f>FLOOR(H3590*0.15,0.01)</f>
        <v>2706</v>
      </c>
    </row>
    <row r="3592" spans="1:8" ht="16.5">
      <c r="A3592" s="27" t="s">
        <v>3197</v>
      </c>
      <c r="B3592" s="99">
        <f>+H3592</f>
        <v>20746</v>
      </c>
      <c r="C3592" s="1" t="s">
        <v>3198</v>
      </c>
      <c r="F3592" s="40" t="s">
        <v>1593</v>
      </c>
      <c r="G3592" s="102"/>
      <c r="H3592" s="99">
        <f>SUM(H3590:H3591)</f>
        <v>20746</v>
      </c>
    </row>
    <row r="3594" spans="1:8">
      <c r="A3594" s="138">
        <f>A3584+1</f>
        <v>262</v>
      </c>
      <c r="B3594" s="1576" t="s">
        <v>5493</v>
      </c>
      <c r="C3594" s="1576"/>
      <c r="D3594" s="1576"/>
      <c r="E3594" s="1576"/>
      <c r="F3594" s="1576"/>
      <c r="G3594" s="1576"/>
      <c r="H3594" s="1576"/>
    </row>
    <row r="3595" spans="1:8">
      <c r="A3595" s="15"/>
      <c r="B3595" s="1561" t="s">
        <v>5490</v>
      </c>
      <c r="C3595" s="1561"/>
      <c r="D3595" s="1561"/>
      <c r="E3595" s="1561"/>
      <c r="F3595" s="1561"/>
      <c r="G3595" s="1561"/>
      <c r="H3595" s="1561"/>
    </row>
    <row r="3596" spans="1:8" ht="31.5">
      <c r="B3596" s="68" t="s">
        <v>3156</v>
      </c>
      <c r="C3596" s="68" t="s">
        <v>3157</v>
      </c>
      <c r="D3596" s="68" t="s">
        <v>3158</v>
      </c>
      <c r="E3596" s="68" t="s">
        <v>3159</v>
      </c>
      <c r="F3596" s="68" t="s">
        <v>3160</v>
      </c>
      <c r="G3596" s="68" t="s">
        <v>3161</v>
      </c>
      <c r="H3596" s="68" t="s">
        <v>1586</v>
      </c>
    </row>
    <row r="3597" spans="1:8" ht="16.5">
      <c r="B3597" s="58" t="s">
        <v>2185</v>
      </c>
      <c r="C3597" s="1202" t="s">
        <v>5491</v>
      </c>
      <c r="D3597" s="8"/>
      <c r="E3597" s="8"/>
      <c r="F3597" s="107"/>
      <c r="G3597" s="107"/>
      <c r="H3597" s="108"/>
    </row>
    <row r="3598" spans="1:8" ht="17.25">
      <c r="B3598" s="81" t="s">
        <v>387</v>
      </c>
      <c r="C3598" s="80" t="s">
        <v>1469</v>
      </c>
      <c r="D3598" s="42">
        <v>1</v>
      </c>
      <c r="E3598" s="53" t="s">
        <v>2773</v>
      </c>
      <c r="F3598" s="116">
        <v>12580</v>
      </c>
      <c r="G3598" s="109">
        <f>FLOOR(D3598*F3598,0.01)</f>
        <v>12580</v>
      </c>
      <c r="H3598" s="9"/>
    </row>
    <row r="3599" spans="1:8" ht="16.5" customHeight="1">
      <c r="B3599" s="78"/>
      <c r="C3599" s="78"/>
      <c r="D3599" s="51"/>
      <c r="E3599" s="56"/>
      <c r="F3599" s="122"/>
      <c r="G3599" s="122"/>
      <c r="H3599" s="123">
        <f>SUM(G3598)</f>
        <v>12580</v>
      </c>
    </row>
    <row r="3600" spans="1:8" ht="16.5">
      <c r="F3600" s="40" t="s">
        <v>1590</v>
      </c>
      <c r="G3600" s="102"/>
      <c r="H3600" s="63">
        <f>SUM(H3596:H3599)</f>
        <v>12580</v>
      </c>
    </row>
    <row r="3601" spans="1:8" ht="16.5">
      <c r="B3601" s="1" t="s">
        <v>5494</v>
      </c>
      <c r="F3601" s="40" t="s">
        <v>1570</v>
      </c>
      <c r="G3601" s="102"/>
      <c r="H3601" s="63">
        <f>FLOOR(H3600*0.15,0.01)</f>
        <v>1887</v>
      </c>
    </row>
    <row r="3602" spans="1:8" ht="16.5">
      <c r="A3602" s="27" t="s">
        <v>3197</v>
      </c>
      <c r="B3602" s="99">
        <f>+H3602</f>
        <v>14467</v>
      </c>
      <c r="C3602" s="1" t="s">
        <v>3198</v>
      </c>
      <c r="F3602" s="40" t="s">
        <v>1593</v>
      </c>
      <c r="G3602" s="102"/>
      <c r="H3602" s="99">
        <f>SUM(H3600:H3601)</f>
        <v>14467</v>
      </c>
    </row>
    <row r="3603" spans="1:8" ht="16.5">
      <c r="A3603" s="27"/>
      <c r="B3603" s="141"/>
      <c r="F3603" s="40"/>
      <c r="G3603" s="102"/>
      <c r="H3603" s="141"/>
    </row>
    <row r="3605" spans="1:8" ht="34.5" customHeight="1">
      <c r="A3605" s="138">
        <f>A3594+1</f>
        <v>263</v>
      </c>
      <c r="B3605" s="1577" t="s">
        <v>5495</v>
      </c>
      <c r="C3605" s="1578"/>
      <c r="D3605" s="1578"/>
      <c r="E3605" s="1578"/>
      <c r="F3605" s="1578"/>
      <c r="G3605" s="1578"/>
      <c r="H3605" s="1578"/>
    </row>
    <row r="3606" spans="1:8">
      <c r="A3606" s="15"/>
      <c r="B3606" s="1561" t="s">
        <v>163</v>
      </c>
      <c r="C3606" s="1561"/>
      <c r="D3606" s="1561"/>
      <c r="E3606" s="1561"/>
      <c r="F3606" s="1561"/>
      <c r="G3606" s="1561"/>
      <c r="H3606" s="1561"/>
    </row>
    <row r="3607" spans="1:8" ht="31.5">
      <c r="B3607" s="68" t="s">
        <v>3156</v>
      </c>
      <c r="C3607" s="68" t="s">
        <v>3157</v>
      </c>
      <c r="D3607" s="68" t="s">
        <v>3158</v>
      </c>
      <c r="E3607" s="68" t="s">
        <v>3159</v>
      </c>
      <c r="F3607" s="68" t="s">
        <v>3160</v>
      </c>
      <c r="G3607" s="68" t="s">
        <v>3161</v>
      </c>
      <c r="H3607" s="68" t="s">
        <v>1586</v>
      </c>
    </row>
    <row r="3608" spans="1:8" ht="15.75">
      <c r="B3608" s="58" t="s">
        <v>2185</v>
      </c>
      <c r="C3608" s="58" t="s">
        <v>3669</v>
      </c>
      <c r="D3608" s="8"/>
      <c r="E3608" s="53" t="s">
        <v>2773</v>
      </c>
      <c r="F3608" s="107"/>
      <c r="G3608" s="107"/>
      <c r="H3608" s="108"/>
    </row>
    <row r="3609" spans="1:8" ht="12" customHeight="1">
      <c r="B3609" s="81" t="s">
        <v>387</v>
      </c>
      <c r="C3609" s="80" t="s">
        <v>1469</v>
      </c>
      <c r="D3609" s="42">
        <v>1</v>
      </c>
      <c r="E3609" s="53" t="s">
        <v>3674</v>
      </c>
      <c r="F3609" s="116">
        <v>6560</v>
      </c>
      <c r="G3609" s="109">
        <f>FLOOR(D3609*F3609,0.01)</f>
        <v>6560</v>
      </c>
      <c r="H3609" s="9"/>
    </row>
    <row r="3610" spans="1:8" ht="17.25">
      <c r="B3610" s="78"/>
      <c r="C3610" s="78"/>
      <c r="D3610" s="51"/>
      <c r="E3610" s="56"/>
      <c r="F3610" s="122"/>
      <c r="G3610" s="122"/>
      <c r="H3610" s="123">
        <f>SUM(G3609)</f>
        <v>6560</v>
      </c>
    </row>
    <row r="3611" spans="1:8" ht="16.5">
      <c r="F3611" s="40" t="s">
        <v>1590</v>
      </c>
      <c r="G3611" s="102"/>
      <c r="H3611" s="63">
        <f>SUM(H3607:H3610)</f>
        <v>6560</v>
      </c>
    </row>
    <row r="3612" spans="1:8" ht="16.5">
      <c r="B3612" s="1" t="s">
        <v>5494</v>
      </c>
      <c r="F3612" s="40" t="s">
        <v>1570</v>
      </c>
      <c r="G3612" s="102"/>
      <c r="H3612" s="63">
        <f>FLOOR(H3611*0.15,0.01)</f>
        <v>984</v>
      </c>
    </row>
    <row r="3613" spans="1:8" ht="16.5">
      <c r="A3613" s="27" t="s">
        <v>3197</v>
      </c>
      <c r="B3613" s="99">
        <f>+H3613</f>
        <v>7544</v>
      </c>
      <c r="C3613" s="1" t="s">
        <v>3198</v>
      </c>
      <c r="F3613" s="40" t="s">
        <v>1593</v>
      </c>
      <c r="G3613" s="102"/>
      <c r="H3613" s="99">
        <f>SUM(H3611:H3612)</f>
        <v>7544</v>
      </c>
    </row>
    <row r="3614" spans="1:8" ht="16.5">
      <c r="A3614" s="27"/>
      <c r="F3614" s="40"/>
      <c r="G3614" s="102"/>
      <c r="H3614" s="141"/>
    </row>
    <row r="3615" spans="1:8" ht="34.5" customHeight="1">
      <c r="A3615" s="138">
        <f>A3605+1</f>
        <v>264</v>
      </c>
      <c r="B3615" s="1577" t="s">
        <v>5496</v>
      </c>
      <c r="C3615" s="1578"/>
      <c r="D3615" s="1578"/>
      <c r="E3615" s="1578"/>
      <c r="F3615" s="1578"/>
      <c r="G3615" s="1578"/>
      <c r="H3615" s="1578"/>
    </row>
    <row r="3616" spans="1:8">
      <c r="A3616" s="15"/>
      <c r="B3616" s="1561" t="s">
        <v>163</v>
      </c>
      <c r="C3616" s="1561"/>
      <c r="D3616" s="1561"/>
      <c r="E3616" s="1561"/>
      <c r="F3616" s="1561"/>
      <c r="G3616" s="1561"/>
      <c r="H3616" s="1561"/>
    </row>
    <row r="3617" spans="1:8" ht="31.5">
      <c r="B3617" s="68" t="s">
        <v>3156</v>
      </c>
      <c r="C3617" s="68" t="s">
        <v>3157</v>
      </c>
      <c r="D3617" s="68" t="s">
        <v>3158</v>
      </c>
      <c r="E3617" s="68" t="s">
        <v>3159</v>
      </c>
      <c r="F3617" s="68" t="s">
        <v>3160</v>
      </c>
      <c r="G3617" s="68" t="s">
        <v>3161</v>
      </c>
      <c r="H3617" s="68" t="s">
        <v>1586</v>
      </c>
    </row>
    <row r="3618" spans="1:8" ht="15.75">
      <c r="B3618" s="58" t="s">
        <v>2185</v>
      </c>
      <c r="C3618" s="58" t="s">
        <v>3669</v>
      </c>
      <c r="D3618" s="8"/>
      <c r="E3618" s="53" t="s">
        <v>2773</v>
      </c>
      <c r="F3618" s="107"/>
      <c r="G3618" s="107"/>
      <c r="H3618" s="108"/>
    </row>
    <row r="3619" spans="1:8" ht="12" customHeight="1">
      <c r="B3619" s="81" t="s">
        <v>387</v>
      </c>
      <c r="C3619" s="80" t="s">
        <v>1469</v>
      </c>
      <c r="D3619" s="42">
        <v>1</v>
      </c>
      <c r="E3619" s="53" t="s">
        <v>3674</v>
      </c>
      <c r="F3619" s="116">
        <v>7540</v>
      </c>
      <c r="G3619" s="109">
        <f>FLOOR(D3619*F3619,0.01)</f>
        <v>7540</v>
      </c>
      <c r="H3619" s="9"/>
    </row>
    <row r="3620" spans="1:8" ht="17.25">
      <c r="B3620" s="78"/>
      <c r="C3620" s="78"/>
      <c r="D3620" s="51"/>
      <c r="E3620" s="56"/>
      <c r="F3620" s="122"/>
      <c r="G3620" s="122"/>
      <c r="H3620" s="123">
        <f>SUM(G3619)</f>
        <v>7540</v>
      </c>
    </row>
    <row r="3621" spans="1:8" ht="16.5">
      <c r="F3621" s="40" t="s">
        <v>1590</v>
      </c>
      <c r="G3621" s="102"/>
      <c r="H3621" s="63">
        <f>SUM(H3617:H3620)</f>
        <v>7540</v>
      </c>
    </row>
    <row r="3622" spans="1:8" ht="16.5">
      <c r="B3622" s="1" t="s">
        <v>5494</v>
      </c>
      <c r="F3622" s="40" t="s">
        <v>1570</v>
      </c>
      <c r="G3622" s="102"/>
      <c r="H3622" s="63">
        <f>FLOOR(H3621*0.15,0.01)</f>
        <v>1131</v>
      </c>
    </row>
    <row r="3623" spans="1:8" ht="16.5">
      <c r="A3623" s="27" t="s">
        <v>3197</v>
      </c>
      <c r="B3623" s="99">
        <f>+H3623</f>
        <v>8671</v>
      </c>
      <c r="C3623" s="1" t="s">
        <v>3198</v>
      </c>
      <c r="F3623" s="40" t="s">
        <v>1593</v>
      </c>
      <c r="G3623" s="102"/>
      <c r="H3623" s="99">
        <f>SUM(H3621:H3622)</f>
        <v>8671</v>
      </c>
    </row>
    <row r="3626" spans="1:8" ht="19.5">
      <c r="A3626" s="31"/>
      <c r="B3626" s="1567" t="s">
        <v>2186</v>
      </c>
      <c r="C3626" s="1567"/>
      <c r="D3626" s="1567"/>
      <c r="E3626" s="1567"/>
      <c r="F3626" s="1567"/>
      <c r="G3626" s="1567"/>
      <c r="H3626" s="1567"/>
    </row>
    <row r="3627" spans="1:8" ht="19.5">
      <c r="A3627" s="262">
        <f>A3615+1</f>
        <v>265</v>
      </c>
      <c r="B3627" s="1588" t="s">
        <v>567</v>
      </c>
      <c r="C3627" s="1567"/>
      <c r="D3627" s="1567"/>
      <c r="E3627" s="1567"/>
      <c r="F3627" s="1567"/>
      <c r="G3627" s="1567"/>
      <c r="H3627" s="1567"/>
    </row>
    <row r="3628" spans="1:8">
      <c r="A3628" s="728" t="s">
        <v>4117</v>
      </c>
      <c r="B3628" s="1601" t="s">
        <v>1565</v>
      </c>
      <c r="C3628" s="1568"/>
      <c r="D3628" s="1568"/>
      <c r="E3628" s="1568"/>
      <c r="F3628" s="1568"/>
      <c r="G3628" s="1568"/>
      <c r="H3628" s="1568"/>
    </row>
    <row r="3629" spans="1:8" ht="31.5">
      <c r="B3629" s="68" t="s">
        <v>3156</v>
      </c>
      <c r="C3629" s="68" t="s">
        <v>3157</v>
      </c>
      <c r="D3629" s="68" t="s">
        <v>3158</v>
      </c>
      <c r="E3629" s="68" t="s">
        <v>3159</v>
      </c>
      <c r="F3629" s="68" t="s">
        <v>3160</v>
      </c>
      <c r="G3629" s="68" t="s">
        <v>3161</v>
      </c>
      <c r="H3629" s="68" t="s">
        <v>1586</v>
      </c>
    </row>
    <row r="3630" spans="1:8" ht="17.25">
      <c r="B3630" s="58" t="s">
        <v>562</v>
      </c>
      <c r="C3630" s="58" t="s">
        <v>563</v>
      </c>
      <c r="D3630" s="41">
        <v>1.06</v>
      </c>
      <c r="E3630" s="55" t="s">
        <v>1526</v>
      </c>
      <c r="F3630" s="152">
        <f>'update Rate'!O5</f>
        <v>1000</v>
      </c>
      <c r="G3630" s="109">
        <f>FLOOR(D3630*F3630,0.01)</f>
        <v>1060</v>
      </c>
      <c r="H3630" s="153">
        <f>SUM(G3630)</f>
        <v>1060</v>
      </c>
    </row>
    <row r="3631" spans="1:8" ht="17.25">
      <c r="B3631" s="78"/>
      <c r="C3631" s="78"/>
      <c r="D3631" s="43"/>
      <c r="E3631" s="56"/>
      <c r="F3631" s="122"/>
      <c r="G3631" s="122"/>
      <c r="H3631" s="123"/>
    </row>
    <row r="3632" spans="1:8" ht="16.5">
      <c r="F3632" s="40" t="s">
        <v>1590</v>
      </c>
      <c r="G3632" s="102"/>
      <c r="H3632" s="63">
        <f>SUM(H3629:H3631)</f>
        <v>1060</v>
      </c>
    </row>
    <row r="3633" spans="1:8" ht="16.5">
      <c r="B3633" s="1" t="s">
        <v>3440</v>
      </c>
      <c r="F3633" s="40" t="s">
        <v>1570</v>
      </c>
      <c r="G3633" s="102"/>
      <c r="H3633" s="99">
        <f>FLOOR(H3632*0.15,0.01)</f>
        <v>159</v>
      </c>
    </row>
    <row r="3634" spans="1:8" ht="16.5">
      <c r="A3634" s="27" t="s">
        <v>3197</v>
      </c>
      <c r="B3634" s="99">
        <f>+H3634</f>
        <v>1219</v>
      </c>
      <c r="C3634" s="1" t="s">
        <v>3198</v>
      </c>
      <c r="F3634" s="40" t="s">
        <v>1593</v>
      </c>
      <c r="G3634" s="102"/>
      <c r="H3634" s="99">
        <f>SUM(H3632:H3633)</f>
        <v>1219</v>
      </c>
    </row>
    <row r="3637" spans="1:8" ht="19.5">
      <c r="A3637" s="262">
        <f>+A3627+1</f>
        <v>266</v>
      </c>
      <c r="B3637" s="1567" t="s">
        <v>607</v>
      </c>
      <c r="C3637" s="1567"/>
      <c r="D3637" s="1567"/>
      <c r="E3637" s="1567"/>
      <c r="F3637" s="1567"/>
      <c r="G3637" s="1567"/>
      <c r="H3637" s="1567"/>
    </row>
    <row r="3638" spans="1:8">
      <c r="A3638" s="728" t="s">
        <v>4118</v>
      </c>
      <c r="B3638" s="1601" t="s">
        <v>1565</v>
      </c>
      <c r="C3638" s="1568"/>
      <c r="D3638" s="1568"/>
      <c r="E3638" s="1568"/>
      <c r="F3638" s="1568"/>
      <c r="G3638" s="1568"/>
      <c r="H3638" s="1568"/>
    </row>
    <row r="3639" spans="1:8" ht="31.5">
      <c r="B3639" s="68" t="s">
        <v>3156</v>
      </c>
      <c r="C3639" s="68" t="s">
        <v>3157</v>
      </c>
      <c r="D3639" s="68" t="s">
        <v>3158</v>
      </c>
      <c r="E3639" s="68" t="s">
        <v>3159</v>
      </c>
      <c r="F3639" s="68" t="s">
        <v>3160</v>
      </c>
      <c r="G3639" s="68" t="s">
        <v>3161</v>
      </c>
      <c r="H3639" s="68" t="s">
        <v>1586</v>
      </c>
    </row>
    <row r="3640" spans="1:8" ht="17.25">
      <c r="B3640" s="58" t="s">
        <v>562</v>
      </c>
      <c r="C3640" s="58" t="s">
        <v>563</v>
      </c>
      <c r="D3640" s="41">
        <v>2.12</v>
      </c>
      <c r="E3640" s="55" t="s">
        <v>1526</v>
      </c>
      <c r="F3640" s="152">
        <f>'update Rate'!O5</f>
        <v>1000</v>
      </c>
      <c r="G3640" s="109">
        <f>FLOOR(D3640*F3640,0.01)</f>
        <v>2120</v>
      </c>
      <c r="H3640" s="153">
        <f>SUM(G3640)</f>
        <v>2120</v>
      </c>
    </row>
    <row r="3641" spans="1:8" ht="17.25">
      <c r="B3641" s="78"/>
      <c r="C3641" s="78"/>
      <c r="D3641" s="43"/>
      <c r="E3641" s="56"/>
      <c r="F3641" s="122"/>
      <c r="G3641" s="122"/>
      <c r="H3641" s="123"/>
    </row>
    <row r="3642" spans="1:8" ht="16.5">
      <c r="F3642" s="40" t="s">
        <v>1590</v>
      </c>
      <c r="G3642" s="102"/>
      <c r="H3642" s="63">
        <f>SUM(H3639:H3641)</f>
        <v>2120</v>
      </c>
    </row>
    <row r="3643" spans="1:8" ht="16.5">
      <c r="B3643" s="1" t="s">
        <v>3440</v>
      </c>
      <c r="F3643" s="40" t="s">
        <v>1570</v>
      </c>
      <c r="G3643" s="102"/>
      <c r="H3643" s="99">
        <f>FLOOR(H3642*0.15,0.01)</f>
        <v>318</v>
      </c>
    </row>
    <row r="3644" spans="1:8" ht="16.5">
      <c r="A3644" s="27" t="s">
        <v>3197</v>
      </c>
      <c r="B3644" s="99">
        <f>+H3644</f>
        <v>2438</v>
      </c>
      <c r="C3644" s="1" t="s">
        <v>3198</v>
      </c>
      <c r="F3644" s="40" t="s">
        <v>1593</v>
      </c>
      <c r="G3644" s="102"/>
      <c r="H3644" s="99">
        <f>SUM(H3642:H3643)</f>
        <v>2438</v>
      </c>
    </row>
    <row r="3645" spans="1:8" ht="19.5">
      <c r="A3645" s="31"/>
      <c r="B3645" s="1567" t="s">
        <v>2187</v>
      </c>
      <c r="C3645" s="1567"/>
      <c r="D3645" s="1567"/>
      <c r="E3645" s="1567"/>
      <c r="F3645" s="1567"/>
      <c r="G3645" s="1567"/>
      <c r="H3645" s="1567"/>
    </row>
    <row r="3646" spans="1:8" ht="19.5">
      <c r="A3646" s="262">
        <f>+A3637+1</f>
        <v>267</v>
      </c>
      <c r="B3646" s="1588" t="s">
        <v>911</v>
      </c>
      <c r="C3646" s="1567"/>
      <c r="D3646" s="1567"/>
      <c r="E3646" s="1567"/>
      <c r="F3646" s="1567"/>
      <c r="G3646" s="1567"/>
      <c r="H3646" s="1567"/>
    </row>
    <row r="3647" spans="1:8">
      <c r="A3647" s="728" t="s">
        <v>4119</v>
      </c>
      <c r="B3647" s="1601" t="s">
        <v>1565</v>
      </c>
      <c r="C3647" s="1568"/>
      <c r="D3647" s="1568"/>
      <c r="E3647" s="1568"/>
      <c r="F3647" s="1568"/>
      <c r="G3647" s="1568"/>
      <c r="H3647" s="1568"/>
    </row>
    <row r="3648" spans="1:8" ht="31.5">
      <c r="B3648" s="68" t="s">
        <v>3156</v>
      </c>
      <c r="C3648" s="68" t="s">
        <v>3157</v>
      </c>
      <c r="D3648" s="68" t="s">
        <v>3158</v>
      </c>
      <c r="E3648" s="68" t="s">
        <v>3159</v>
      </c>
      <c r="F3648" s="68" t="s">
        <v>3160</v>
      </c>
      <c r="G3648" s="68" t="s">
        <v>3161</v>
      </c>
      <c r="H3648" s="68" t="s">
        <v>1586</v>
      </c>
    </row>
    <row r="3649" spans="1:8" ht="17.25">
      <c r="B3649" s="58" t="s">
        <v>562</v>
      </c>
      <c r="C3649" s="58" t="s">
        <v>563</v>
      </c>
      <c r="D3649" s="41">
        <v>11</v>
      </c>
      <c r="E3649" s="55" t="s">
        <v>1526</v>
      </c>
      <c r="F3649" s="152">
        <f>'update Rate'!O5</f>
        <v>1000</v>
      </c>
      <c r="G3649" s="109">
        <f>FLOOR(D3649*F3649,0.01)</f>
        <v>11000</v>
      </c>
      <c r="H3649" s="153">
        <f>SUM(G3649)</f>
        <v>11000</v>
      </c>
    </row>
    <row r="3650" spans="1:8" ht="17.25">
      <c r="B3650" s="78"/>
      <c r="C3650" s="78"/>
      <c r="D3650" s="43"/>
      <c r="E3650" s="56"/>
      <c r="F3650" s="122"/>
      <c r="G3650" s="122"/>
      <c r="H3650" s="123"/>
    </row>
    <row r="3651" spans="1:8" ht="16.5">
      <c r="F3651" s="40" t="s">
        <v>1590</v>
      </c>
      <c r="G3651" s="102"/>
      <c r="H3651" s="63">
        <f>SUM(H3648:H3650)</f>
        <v>11000</v>
      </c>
    </row>
    <row r="3652" spans="1:8" ht="16.5">
      <c r="B3652" s="1" t="s">
        <v>3440</v>
      </c>
      <c r="F3652" s="40" t="s">
        <v>1570</v>
      </c>
      <c r="G3652" s="102"/>
      <c r="H3652" s="99">
        <f>FLOOR(H3651*0.15,0.01)</f>
        <v>1650</v>
      </c>
    </row>
    <row r="3653" spans="1:8" ht="16.5">
      <c r="A3653" s="27" t="s">
        <v>3197</v>
      </c>
      <c r="B3653" s="99">
        <f>+H3653</f>
        <v>12650</v>
      </c>
      <c r="C3653" s="1" t="s">
        <v>3198</v>
      </c>
      <c r="F3653" s="40" t="s">
        <v>1593</v>
      </c>
      <c r="G3653" s="102"/>
      <c r="H3653" s="99">
        <f>SUM(H3651:H3652)</f>
        <v>12650</v>
      </c>
    </row>
    <row r="3657" spans="1:8" ht="19.5">
      <c r="A3657" s="31"/>
      <c r="B3657" s="1567" t="s">
        <v>2188</v>
      </c>
      <c r="C3657" s="1567"/>
      <c r="D3657" s="1567"/>
      <c r="E3657" s="1567"/>
      <c r="F3657" s="1567"/>
      <c r="G3657" s="1567"/>
      <c r="H3657" s="1567"/>
    </row>
    <row r="3658" spans="1:8" ht="19.5">
      <c r="A3658" s="262">
        <f>+A3646+1</f>
        <v>268</v>
      </c>
      <c r="B3658" s="1588" t="s">
        <v>1146</v>
      </c>
      <c r="C3658" s="1567"/>
      <c r="D3658" s="1567"/>
      <c r="E3658" s="1567"/>
      <c r="F3658" s="1567"/>
      <c r="G3658" s="1567"/>
      <c r="H3658" s="1567"/>
    </row>
    <row r="3659" spans="1:8">
      <c r="A3659" s="728" t="s">
        <v>4120</v>
      </c>
      <c r="B3659" s="1601" t="s">
        <v>1565</v>
      </c>
      <c r="C3659" s="1568"/>
      <c r="D3659" s="1568"/>
      <c r="E3659" s="1568"/>
      <c r="F3659" s="1568"/>
      <c r="G3659" s="1568"/>
      <c r="H3659" s="1568"/>
    </row>
    <row r="3660" spans="1:8" ht="31.5">
      <c r="B3660" s="68" t="s">
        <v>3156</v>
      </c>
      <c r="C3660" s="68" t="s">
        <v>3157</v>
      </c>
      <c r="D3660" s="68" t="s">
        <v>3158</v>
      </c>
      <c r="E3660" s="68" t="s">
        <v>3159</v>
      </c>
      <c r="F3660" s="68" t="s">
        <v>3160</v>
      </c>
      <c r="G3660" s="68" t="s">
        <v>3161</v>
      </c>
      <c r="H3660" s="68" t="s">
        <v>1586</v>
      </c>
    </row>
    <row r="3661" spans="1:8" ht="17.25">
      <c r="B3661" s="58" t="s">
        <v>562</v>
      </c>
      <c r="C3661" s="58" t="s">
        <v>563</v>
      </c>
      <c r="D3661" s="726">
        <v>4</v>
      </c>
      <c r="E3661" s="55" t="s">
        <v>1526</v>
      </c>
      <c r="F3661" s="152">
        <f>'update Rate'!O5</f>
        <v>1000</v>
      </c>
      <c r="G3661" s="109">
        <f>FLOOR(D3661*F3661,0.01)</f>
        <v>4000</v>
      </c>
      <c r="H3661" s="153">
        <f>SUM(G3661)</f>
        <v>4000</v>
      </c>
    </row>
    <row r="3662" spans="1:8" ht="17.25">
      <c r="B3662" s="78"/>
      <c r="C3662" s="78"/>
      <c r="D3662" s="43"/>
      <c r="E3662" s="56"/>
      <c r="F3662" s="122"/>
      <c r="G3662" s="122"/>
      <c r="H3662" s="123"/>
    </row>
    <row r="3663" spans="1:8" ht="16.5">
      <c r="F3663" s="40" t="s">
        <v>1590</v>
      </c>
      <c r="G3663" s="102"/>
      <c r="H3663" s="63">
        <f>SUM(H3660:H3662)</f>
        <v>4000</v>
      </c>
    </row>
    <row r="3664" spans="1:8" ht="16.5">
      <c r="B3664" s="1" t="s">
        <v>3440</v>
      </c>
      <c r="F3664" s="40" t="s">
        <v>1570</v>
      </c>
      <c r="G3664" s="102"/>
      <c r="H3664" s="99">
        <f>FLOOR(H3663*0.15,0.01)</f>
        <v>600</v>
      </c>
    </row>
    <row r="3665" spans="1:8" ht="16.5">
      <c r="A3665" s="27" t="s">
        <v>3197</v>
      </c>
      <c r="B3665" s="99">
        <f>+H3665</f>
        <v>4600</v>
      </c>
      <c r="C3665" s="1" t="s">
        <v>3198</v>
      </c>
      <c r="F3665" s="40" t="s">
        <v>1593</v>
      </c>
      <c r="G3665" s="102"/>
      <c r="H3665" s="99">
        <f>SUM(H3663:H3664)</f>
        <v>4600</v>
      </c>
    </row>
    <row r="3666" spans="1:8">
      <c r="A3666" s="27"/>
      <c r="B3666" s="117"/>
      <c r="H3666" s="19"/>
    </row>
    <row r="3667" spans="1:8">
      <c r="A3667" s="27"/>
      <c r="B3667" s="117"/>
      <c r="H3667" s="19"/>
    </row>
    <row r="3668" spans="1:8">
      <c r="A3668" s="27"/>
      <c r="B3668" s="117"/>
      <c r="H3668" s="19"/>
    </row>
    <row r="3669" spans="1:8" ht="19.5">
      <c r="A3669" s="262">
        <f>A3658+1</f>
        <v>269</v>
      </c>
      <c r="B3669" s="1588" t="s">
        <v>1525</v>
      </c>
      <c r="C3669" s="1567"/>
      <c r="D3669" s="1567"/>
      <c r="E3669" s="1567"/>
      <c r="F3669" s="1567"/>
      <c r="G3669" s="1567"/>
      <c r="H3669" s="1567"/>
    </row>
    <row r="3670" spans="1:8">
      <c r="A3670" s="728" t="s">
        <v>4121</v>
      </c>
      <c r="B3670" s="1601" t="s">
        <v>391</v>
      </c>
      <c r="C3670" s="1568"/>
      <c r="D3670" s="1568"/>
      <c r="E3670" s="1568"/>
      <c r="F3670" s="1568"/>
      <c r="G3670" s="1568"/>
      <c r="H3670" s="1568"/>
    </row>
    <row r="3671" spans="1:8" ht="31.5">
      <c r="B3671" s="68" t="s">
        <v>3156</v>
      </c>
      <c r="C3671" s="68" t="s">
        <v>3157</v>
      </c>
      <c r="D3671" s="68" t="s">
        <v>3158</v>
      </c>
      <c r="E3671" s="68" t="s">
        <v>3159</v>
      </c>
      <c r="F3671" s="68" t="s">
        <v>3160</v>
      </c>
      <c r="G3671" s="68" t="s">
        <v>3161</v>
      </c>
      <c r="H3671" s="68" t="s">
        <v>1586</v>
      </c>
    </row>
    <row r="3672" spans="1:8" ht="17.25">
      <c r="B3672" s="58" t="s">
        <v>562</v>
      </c>
      <c r="C3672" s="58" t="s">
        <v>563</v>
      </c>
      <c r="D3672" s="46">
        <v>0.108</v>
      </c>
      <c r="E3672" s="55" t="s">
        <v>1526</v>
      </c>
      <c r="F3672" s="107">
        <f>'update Rate'!O5</f>
        <v>1000</v>
      </c>
      <c r="G3672" s="109">
        <f>FLOOR(D3672*F3672,0.01)</f>
        <v>108</v>
      </c>
      <c r="H3672" s="121">
        <f>SUM(G3672)</f>
        <v>108</v>
      </c>
    </row>
    <row r="3673" spans="1:8" ht="17.25">
      <c r="B3673" s="78"/>
      <c r="C3673" s="78"/>
      <c r="D3673" s="49"/>
      <c r="E3673" s="56"/>
      <c r="F3673" s="122"/>
      <c r="G3673" s="122"/>
      <c r="H3673" s="123"/>
    </row>
    <row r="3674" spans="1:8" ht="16.5">
      <c r="F3674" s="40" t="s">
        <v>1590</v>
      </c>
      <c r="G3674" s="102"/>
      <c r="H3674" s="63">
        <f>SUM(H3671:H3673)</f>
        <v>108</v>
      </c>
    </row>
    <row r="3675" spans="1:8" ht="16.5">
      <c r="B3675" s="1" t="s">
        <v>1592</v>
      </c>
      <c r="F3675" s="40" t="s">
        <v>1570</v>
      </c>
      <c r="G3675" s="102"/>
      <c r="H3675" s="99">
        <f>FLOOR(H3674*0.15,0.01)</f>
        <v>16.2</v>
      </c>
    </row>
    <row r="3676" spans="1:8" ht="16.5">
      <c r="A3676" s="27" t="s">
        <v>3197</v>
      </c>
      <c r="B3676" s="99">
        <f>+H3676</f>
        <v>124.2</v>
      </c>
      <c r="C3676" s="1" t="s">
        <v>3198</v>
      </c>
      <c r="F3676" s="40" t="s">
        <v>1593</v>
      </c>
      <c r="G3676" s="102"/>
      <c r="H3676" s="99">
        <f>SUM(H3674:H3675)</f>
        <v>124.2</v>
      </c>
    </row>
    <row r="3677" spans="1:8">
      <c r="A3677" s="27"/>
      <c r="H3677" s="117"/>
    </row>
    <row r="3678" spans="1:8" ht="15.75" customHeight="1">
      <c r="A3678" s="27"/>
      <c r="H3678" s="117"/>
    </row>
    <row r="3679" spans="1:8" ht="19.5" outlineLevel="1">
      <c r="A3679" s="31"/>
      <c r="B3679" s="1567" t="s">
        <v>565</v>
      </c>
      <c r="C3679" s="1567"/>
      <c r="D3679" s="1567"/>
      <c r="E3679" s="1567"/>
      <c r="F3679" s="1567"/>
      <c r="G3679" s="1567"/>
      <c r="H3679" s="1567"/>
    </row>
    <row r="3680" spans="1:8" ht="19.5" outlineLevel="1">
      <c r="A3680" s="262">
        <f>+A3669+1</f>
        <v>270</v>
      </c>
      <c r="B3680" s="1609" t="s">
        <v>566</v>
      </c>
      <c r="C3680" s="1584"/>
      <c r="D3680" s="1584"/>
      <c r="E3680" s="1584"/>
      <c r="F3680" s="1584"/>
      <c r="G3680" s="1584"/>
      <c r="H3680" s="1584"/>
    </row>
    <row r="3681" spans="1:8" outlineLevel="1">
      <c r="A3681" s="728" t="s">
        <v>4122</v>
      </c>
      <c r="B3681" s="1601" t="s">
        <v>391</v>
      </c>
      <c r="C3681" s="1568"/>
      <c r="D3681" s="1568"/>
      <c r="E3681" s="1568"/>
      <c r="F3681" s="1568"/>
      <c r="G3681" s="1568"/>
      <c r="H3681" s="1568"/>
    </row>
    <row r="3682" spans="1:8" ht="31.5" outlineLevel="1">
      <c r="B3682" s="68" t="s">
        <v>3156</v>
      </c>
      <c r="C3682" s="68" t="s">
        <v>3157</v>
      </c>
      <c r="D3682" s="68" t="s">
        <v>3158</v>
      </c>
      <c r="E3682" s="68" t="s">
        <v>3159</v>
      </c>
      <c r="F3682" s="68" t="s">
        <v>3160</v>
      </c>
      <c r="G3682" s="68" t="s">
        <v>3161</v>
      </c>
      <c r="H3682" s="68" t="s">
        <v>1586</v>
      </c>
    </row>
    <row r="3683" spans="1:8" ht="17.25" outlineLevel="1">
      <c r="B3683" s="1562" t="s">
        <v>562</v>
      </c>
      <c r="C3683" s="58" t="s">
        <v>736</v>
      </c>
      <c r="D3683" s="46">
        <v>5.3999999999999999E-2</v>
      </c>
      <c r="E3683" s="55" t="s">
        <v>1526</v>
      </c>
      <c r="F3683" s="107">
        <f>'update Rate'!O6</f>
        <v>1330</v>
      </c>
      <c r="G3683" s="109">
        <f>FLOOR(D3683*F3683,0.01)</f>
        <v>71.820000000000007</v>
      </c>
      <c r="H3683" s="121"/>
    </row>
    <row r="3684" spans="1:8" ht="17.25" outlineLevel="1">
      <c r="B3684" s="1589"/>
      <c r="C3684" s="78" t="s">
        <v>563</v>
      </c>
      <c r="D3684" s="49">
        <v>8.1000000000000003E-2</v>
      </c>
      <c r="E3684" s="56" t="s">
        <v>1526</v>
      </c>
      <c r="F3684" s="122">
        <f>'update Rate'!O5</f>
        <v>1000</v>
      </c>
      <c r="G3684" s="63">
        <f>FLOOR(D3684*F3684,0.01)</f>
        <v>81</v>
      </c>
      <c r="H3684" s="123">
        <f>SUM(G3683+G3684)</f>
        <v>152.82</v>
      </c>
    </row>
    <row r="3685" spans="1:8" ht="16.5" outlineLevel="1">
      <c r="F3685" s="40" t="s">
        <v>1590</v>
      </c>
      <c r="G3685" s="102"/>
      <c r="H3685" s="63">
        <f>SUM(H3682:H3684)</f>
        <v>152.82</v>
      </c>
    </row>
    <row r="3686" spans="1:8" ht="16.5" outlineLevel="1">
      <c r="B3686" s="1" t="s">
        <v>1592</v>
      </c>
      <c r="F3686" s="40" t="s">
        <v>1570</v>
      </c>
      <c r="G3686" s="102"/>
      <c r="H3686" s="99">
        <f>FLOOR(H3685*0.15,0.01)</f>
        <v>22.92</v>
      </c>
    </row>
    <row r="3687" spans="1:8" ht="16.5" outlineLevel="1">
      <c r="A3687" s="27" t="s">
        <v>3197</v>
      </c>
      <c r="B3687" s="99">
        <f>+H3687</f>
        <v>175.74</v>
      </c>
      <c r="C3687" s="1" t="s">
        <v>3198</v>
      </c>
      <c r="F3687" s="40" t="s">
        <v>1593</v>
      </c>
      <c r="G3687" s="102"/>
      <c r="H3687" s="99">
        <f>SUM(H3685:H3686)</f>
        <v>175.74</v>
      </c>
    </row>
    <row r="3688" spans="1:8" ht="19.5" outlineLevel="1">
      <c r="A3688" s="262">
        <f>A3680+1</f>
        <v>271</v>
      </c>
      <c r="B3688" s="1588" t="s">
        <v>734</v>
      </c>
      <c r="C3688" s="1567"/>
      <c r="D3688" s="1567"/>
      <c r="E3688" s="1567"/>
      <c r="F3688" s="1567"/>
      <c r="G3688" s="1567"/>
      <c r="H3688" s="1567"/>
    </row>
    <row r="3689" spans="1:8" ht="19.5" outlineLevel="1">
      <c r="A3689" s="728" t="s">
        <v>4124</v>
      </c>
      <c r="B3689" s="1588" t="s">
        <v>735</v>
      </c>
      <c r="C3689" s="1567"/>
      <c r="D3689" s="1567"/>
      <c r="E3689" s="1567"/>
      <c r="F3689" s="1567"/>
      <c r="G3689" s="1567"/>
      <c r="H3689" s="1567"/>
    </row>
    <row r="3690" spans="1:8" outlineLevel="1">
      <c r="A3690" s="90"/>
      <c r="B3690" s="1568" t="s">
        <v>1565</v>
      </c>
      <c r="C3690" s="1568"/>
      <c r="D3690" s="1568"/>
      <c r="E3690" s="1568"/>
      <c r="F3690" s="1568"/>
      <c r="G3690" s="1568"/>
      <c r="H3690" s="1568"/>
    </row>
    <row r="3691" spans="1:8" ht="31.5" outlineLevel="1">
      <c r="B3691" s="68" t="s">
        <v>3156</v>
      </c>
      <c r="C3691" s="68" t="s">
        <v>3157</v>
      </c>
      <c r="D3691" s="68" t="s">
        <v>3158</v>
      </c>
      <c r="E3691" s="68" t="s">
        <v>3159</v>
      </c>
      <c r="F3691" s="68" t="s">
        <v>3160</v>
      </c>
      <c r="G3691" s="68" t="s">
        <v>3161</v>
      </c>
      <c r="H3691" s="68" t="s">
        <v>1586</v>
      </c>
    </row>
    <row r="3692" spans="1:8" ht="17.25" outlineLevel="1">
      <c r="B3692" s="1562" t="s">
        <v>562</v>
      </c>
      <c r="C3692" s="58" t="s">
        <v>736</v>
      </c>
      <c r="D3692" s="41">
        <v>3.53</v>
      </c>
      <c r="E3692" s="55" t="s">
        <v>1589</v>
      </c>
      <c r="F3692" s="107">
        <f>'update Rate'!O6</f>
        <v>1330</v>
      </c>
      <c r="G3692" s="107">
        <f>FLOOR(D3692*F3692,0.01)</f>
        <v>4694.9000000000005</v>
      </c>
      <c r="H3692" s="108"/>
    </row>
    <row r="3693" spans="1:8" ht="17.25" outlineLevel="1">
      <c r="B3693" s="1589"/>
      <c r="C3693" s="78" t="s">
        <v>563</v>
      </c>
      <c r="D3693" s="43">
        <v>7.06</v>
      </c>
      <c r="E3693" s="56"/>
      <c r="F3693" s="63">
        <f>'update Rate'!O5</f>
        <v>1000</v>
      </c>
      <c r="G3693" s="63">
        <f>FLOOR(D3693*F3693,0.01)</f>
        <v>7060</v>
      </c>
      <c r="H3693" s="123">
        <f>SUM(G3692+G3693)</f>
        <v>11754.900000000001</v>
      </c>
    </row>
    <row r="3694" spans="1:8" ht="17.25" outlineLevel="1">
      <c r="B3694" s="1562" t="s">
        <v>2185</v>
      </c>
      <c r="C3694" s="80" t="s">
        <v>737</v>
      </c>
      <c r="D3694" s="42">
        <v>560</v>
      </c>
      <c r="E3694" s="53" t="s">
        <v>749</v>
      </c>
      <c r="F3694" s="116">
        <f>'update Rate'!O11</f>
        <v>15.145</v>
      </c>
      <c r="G3694" s="110">
        <f>FLOOR(D3694*F3694,0.01)</f>
        <v>8481.2000000000007</v>
      </c>
      <c r="H3694" s="108"/>
    </row>
    <row r="3695" spans="1:8" ht="17.25" outlineLevel="1">
      <c r="B3695" s="1592"/>
      <c r="C3695" s="80" t="s">
        <v>1533</v>
      </c>
      <c r="D3695" s="52">
        <v>8.4000000000000005E-2</v>
      </c>
      <c r="E3695" s="53" t="s">
        <v>750</v>
      </c>
      <c r="F3695" s="116">
        <f>'update Rate'!O16</f>
        <v>13030.999999999998</v>
      </c>
      <c r="G3695" s="109">
        <f>FLOOR(D3695*F3695,0.01)</f>
        <v>1094.5999999999999</v>
      </c>
      <c r="H3695" s="132"/>
    </row>
    <row r="3696" spans="1:8" ht="17.25" outlineLevel="1">
      <c r="B3696" s="1589"/>
      <c r="C3696" s="78" t="s">
        <v>1523</v>
      </c>
      <c r="D3696" s="43">
        <v>0.36</v>
      </c>
      <c r="E3696" s="56" t="s">
        <v>2378</v>
      </c>
      <c r="F3696" s="122">
        <f>'update Rate'!O9</f>
        <v>3389.76</v>
      </c>
      <c r="G3696" s="63">
        <f>FLOOR(D3696*F3696,0.01)</f>
        <v>1220.31</v>
      </c>
      <c r="H3696" s="123">
        <f>SUM(G3694+G3695+G3696)</f>
        <v>10796.11</v>
      </c>
    </row>
    <row r="3697" spans="1:8" ht="16.5">
      <c r="F3697" s="40" t="s">
        <v>1590</v>
      </c>
      <c r="G3697" s="102"/>
      <c r="H3697" s="63">
        <f>SUM(H3693:H3696)</f>
        <v>22551.010000000002</v>
      </c>
    </row>
    <row r="3698" spans="1:8" ht="16.5">
      <c r="B3698" s="1" t="s">
        <v>3440</v>
      </c>
      <c r="F3698" s="40" t="s">
        <v>1570</v>
      </c>
      <c r="G3698" s="102"/>
      <c r="H3698" s="99">
        <f>FLOOR(H3697*0.15,0.01)</f>
        <v>3382.65</v>
      </c>
    </row>
    <row r="3699" spans="1:8" ht="16.5">
      <c r="A3699" s="27" t="s">
        <v>3197</v>
      </c>
      <c r="B3699" s="99">
        <f>+H3699</f>
        <v>25933.660000000003</v>
      </c>
      <c r="C3699" s="1" t="s">
        <v>3198</v>
      </c>
      <c r="F3699" s="40" t="s">
        <v>1593</v>
      </c>
      <c r="G3699" s="102"/>
      <c r="H3699" s="99">
        <f>SUM(H3697:H3698)</f>
        <v>25933.660000000003</v>
      </c>
    </row>
    <row r="3700" spans="1:8" ht="16.5">
      <c r="A3700" s="27"/>
      <c r="B3700" s="141"/>
      <c r="F3700" s="40"/>
      <c r="G3700" s="102"/>
      <c r="H3700" s="141"/>
    </row>
    <row r="3701" spans="1:8" ht="16.5">
      <c r="A3701" s="27"/>
      <c r="B3701" s="141"/>
      <c r="F3701" s="40"/>
      <c r="G3701" s="102"/>
      <c r="H3701" s="141"/>
    </row>
    <row r="3702" spans="1:8" ht="19.5">
      <c r="A3702" s="203"/>
      <c r="B3702" s="1567" t="s">
        <v>2175</v>
      </c>
      <c r="C3702" s="1567"/>
      <c r="D3702" s="1567"/>
      <c r="E3702" s="1567"/>
      <c r="F3702" s="1567"/>
      <c r="G3702" s="1567"/>
      <c r="H3702" s="1567"/>
    </row>
    <row r="3703" spans="1:8" ht="19.5">
      <c r="A3703" s="138">
        <f>A3688+1</f>
        <v>272</v>
      </c>
      <c r="B3703" s="1567" t="s">
        <v>2176</v>
      </c>
      <c r="C3703" s="1567"/>
      <c r="D3703" s="1567"/>
      <c r="E3703" s="1567"/>
      <c r="F3703" s="1567"/>
      <c r="G3703" s="1567"/>
      <c r="H3703" s="1567"/>
    </row>
    <row r="3704" spans="1:8">
      <c r="A3704" s="728" t="s">
        <v>4123</v>
      </c>
      <c r="B3704" s="1606" t="s">
        <v>2952</v>
      </c>
      <c r="C3704" s="1552"/>
      <c r="D3704" s="1552"/>
      <c r="E3704" s="1552"/>
      <c r="F3704" s="1552"/>
      <c r="G3704" s="1552"/>
      <c r="H3704" s="1552"/>
    </row>
    <row r="3705" spans="1:8">
      <c r="B3705" s="1568" t="s">
        <v>2610</v>
      </c>
      <c r="C3705" s="1568"/>
      <c r="D3705" s="1568"/>
      <c r="E3705" s="1568"/>
      <c r="F3705" s="1568"/>
      <c r="G3705" s="1568"/>
      <c r="H3705" s="1568"/>
    </row>
    <row r="3706" spans="1:8" ht="46.5" customHeight="1">
      <c r="B3706" s="68" t="s">
        <v>3156</v>
      </c>
      <c r="C3706" s="68" t="s">
        <v>3157</v>
      </c>
      <c r="D3706" s="68" t="s">
        <v>3158</v>
      </c>
      <c r="E3706" s="68" t="s">
        <v>3159</v>
      </c>
      <c r="F3706" s="68" t="s">
        <v>3160</v>
      </c>
      <c r="G3706" s="68" t="s">
        <v>3161</v>
      </c>
      <c r="H3706" s="68" t="s">
        <v>1586</v>
      </c>
    </row>
    <row r="3707" spans="1:8" ht="15.75">
      <c r="B3707" s="58" t="s">
        <v>1587</v>
      </c>
      <c r="C3707" s="1564" t="s">
        <v>563</v>
      </c>
      <c r="D3707" s="1607">
        <f>13.5/4</f>
        <v>3.375</v>
      </c>
      <c r="E3707" s="1564" t="s">
        <v>1589</v>
      </c>
      <c r="F3707" s="219"/>
      <c r="G3707" s="219"/>
      <c r="H3707" s="219"/>
    </row>
    <row r="3708" spans="1:8" ht="15.75">
      <c r="B3708" s="62"/>
      <c r="C3708" s="1566"/>
      <c r="D3708" s="1608"/>
      <c r="E3708" s="1563"/>
      <c r="F3708" s="63">
        <f>'update Rate'!O5</f>
        <v>1000</v>
      </c>
      <c r="G3708" s="220">
        <f>INT(13.5*1/4*F3708*100)/100</f>
        <v>3375</v>
      </c>
      <c r="H3708" s="220">
        <f>+G3708</f>
        <v>3375</v>
      </c>
    </row>
    <row r="3709" spans="1:8" ht="15.75">
      <c r="B3709" s="1564" t="s">
        <v>2185</v>
      </c>
      <c r="C3709" s="58" t="s">
        <v>2953</v>
      </c>
      <c r="D3709" s="221">
        <v>0.185</v>
      </c>
      <c r="E3709" s="76" t="s">
        <v>2920</v>
      </c>
      <c r="F3709" s="222">
        <f>'update Rate'!O143</f>
        <v>125</v>
      </c>
      <c r="G3709" s="222">
        <f>INT(0.37/2*F3709*100)/100</f>
        <v>23.12</v>
      </c>
      <c r="H3709" s="9"/>
    </row>
    <row r="3710" spans="1:8" ht="15.75">
      <c r="B3710" s="1566"/>
      <c r="C3710" s="78" t="s">
        <v>2954</v>
      </c>
      <c r="D3710" s="65" t="s">
        <v>2993</v>
      </c>
      <c r="E3710" s="187" t="s">
        <v>2995</v>
      </c>
      <c r="F3710" s="220"/>
      <c r="G3710" s="220">
        <v>58.26</v>
      </c>
      <c r="H3710" s="220">
        <f>SUM(G3709:G3710)</f>
        <v>81.38</v>
      </c>
    </row>
    <row r="3711" spans="1:8" ht="15.75">
      <c r="F3711" s="40" t="s">
        <v>1590</v>
      </c>
      <c r="G3711" s="40"/>
      <c r="H3711" s="220">
        <f>SUM(H3708:H3710)</f>
        <v>3456.38</v>
      </c>
    </row>
    <row r="3712" spans="1:8" ht="15.75">
      <c r="B3712" s="1" t="s">
        <v>2955</v>
      </c>
      <c r="F3712" s="40" t="s">
        <v>1571</v>
      </c>
      <c r="G3712" s="40"/>
      <c r="H3712" s="220">
        <f>FLOOR(H3711*0.15,0.01)</f>
        <v>518.45000000000005</v>
      </c>
    </row>
    <row r="3713" spans="1:8" ht="15.75">
      <c r="B3713" s="140">
        <f>+H3713</f>
        <v>3974.83</v>
      </c>
      <c r="C3713" s="27" t="s">
        <v>4341</v>
      </c>
      <c r="D3713" s="99">
        <f>FLOOR(B3713/B3714,0.01)</f>
        <v>397.48</v>
      </c>
      <c r="E3713" s="1" t="s">
        <v>3198</v>
      </c>
      <c r="F3713" s="40" t="s">
        <v>1593</v>
      </c>
      <c r="G3713" s="40"/>
      <c r="H3713" s="220">
        <f>SUM(H3711:H3712)</f>
        <v>3974.83</v>
      </c>
    </row>
    <row r="3714" spans="1:8" ht="16.5">
      <c r="B3714" s="217">
        <v>10</v>
      </c>
    </row>
    <row r="3715" spans="1:8">
      <c r="A3715" s="138">
        <f>+A3703+1</f>
        <v>273</v>
      </c>
    </row>
    <row r="3716" spans="1:8" ht="19.5">
      <c r="A3716" s="728" t="s">
        <v>4125</v>
      </c>
      <c r="B3716" s="1567" t="s">
        <v>2956</v>
      </c>
      <c r="C3716" s="1567"/>
      <c r="D3716" s="1567"/>
      <c r="E3716" s="1567"/>
      <c r="F3716" s="1567"/>
      <c r="G3716" s="1567"/>
      <c r="H3716" s="1567"/>
    </row>
    <row r="3717" spans="1:8">
      <c r="B3717" s="1568" t="s">
        <v>2610</v>
      </c>
      <c r="C3717" s="1568"/>
      <c r="D3717" s="1568"/>
      <c r="E3717" s="1568"/>
      <c r="F3717" s="1568"/>
      <c r="G3717" s="1568"/>
      <c r="H3717" s="1568"/>
    </row>
    <row r="3718" spans="1:8" ht="31.5">
      <c r="B3718" s="68" t="s">
        <v>3156</v>
      </c>
      <c r="C3718" s="68" t="s">
        <v>3157</v>
      </c>
      <c r="D3718" s="68" t="s">
        <v>3158</v>
      </c>
      <c r="E3718" s="68" t="s">
        <v>3159</v>
      </c>
      <c r="F3718" s="68" t="s">
        <v>3160</v>
      </c>
      <c r="G3718" s="68" t="s">
        <v>3161</v>
      </c>
      <c r="H3718" s="68" t="s">
        <v>1586</v>
      </c>
    </row>
    <row r="3719" spans="1:8" ht="15.75">
      <c r="B3719" s="58" t="s">
        <v>1587</v>
      </c>
      <c r="C3719" s="1564" t="s">
        <v>563</v>
      </c>
      <c r="D3719" s="84"/>
      <c r="E3719" s="1564" t="s">
        <v>1589</v>
      </c>
      <c r="F3719" s="219"/>
      <c r="G3719" s="219"/>
      <c r="H3719" s="219"/>
    </row>
    <row r="3720" spans="1:8" ht="15.75">
      <c r="B3720" s="62"/>
      <c r="C3720" s="1563"/>
      <c r="D3720" s="737">
        <f>0.75/2</f>
        <v>0.375</v>
      </c>
      <c r="E3720" s="1563"/>
      <c r="F3720" s="220">
        <f>$F$3708</f>
        <v>1000</v>
      </c>
      <c r="G3720" s="220">
        <f>INT(0.75*1/2*F3720*100)/100</f>
        <v>375</v>
      </c>
      <c r="H3720" s="220">
        <f>+G3720</f>
        <v>375</v>
      </c>
    </row>
    <row r="3721" spans="1:8" ht="15.75">
      <c r="B3721" s="74" t="s">
        <v>2185</v>
      </c>
      <c r="C3721" s="55" t="s">
        <v>2828</v>
      </c>
      <c r="D3721" s="55" t="s">
        <v>2993</v>
      </c>
      <c r="E3721" s="55" t="s">
        <v>2995</v>
      </c>
      <c r="F3721" s="55" t="s">
        <v>2995</v>
      </c>
      <c r="G3721" s="657">
        <v>110</v>
      </c>
      <c r="H3721" s="647"/>
    </row>
    <row r="3722" spans="1:8" ht="15.75">
      <c r="B3722" s="62"/>
      <c r="C3722" s="56" t="s">
        <v>2180</v>
      </c>
      <c r="D3722" s="56" t="s">
        <v>2993</v>
      </c>
      <c r="E3722" s="56" t="s">
        <v>2995</v>
      </c>
      <c r="F3722" s="56" t="s">
        <v>2995</v>
      </c>
      <c r="G3722" s="220">
        <v>110</v>
      </c>
      <c r="H3722" s="220">
        <f>SUM(G3721:G3722)</f>
        <v>220</v>
      </c>
    </row>
    <row r="3723" spans="1:8" ht="15.75">
      <c r="F3723" s="40" t="s">
        <v>1590</v>
      </c>
      <c r="G3723" s="40"/>
      <c r="H3723" s="220">
        <f>SUM(H3720:H3722)</f>
        <v>595</v>
      </c>
    </row>
    <row r="3724" spans="1:8" ht="15.75">
      <c r="B3724" s="1" t="s">
        <v>1592</v>
      </c>
      <c r="F3724" s="40" t="s">
        <v>1571</v>
      </c>
      <c r="G3724" s="40"/>
      <c r="H3724" s="220">
        <f>FLOOR(H3723*0.15,0.01)</f>
        <v>89.25</v>
      </c>
    </row>
    <row r="3725" spans="1:8" ht="15.75">
      <c r="B3725" s="140">
        <f>+H3725</f>
        <v>684.25</v>
      </c>
      <c r="C3725" s="27" t="s">
        <v>4340</v>
      </c>
      <c r="D3725" s="99">
        <f>FLOOR(B3725/B3726,0.01)</f>
        <v>68.42</v>
      </c>
      <c r="E3725" s="1" t="s">
        <v>3198</v>
      </c>
      <c r="F3725" s="40" t="s">
        <v>1593</v>
      </c>
      <c r="G3725" s="40"/>
      <c r="H3725" s="220">
        <f>SUM(H3723:H3724)</f>
        <v>684.25</v>
      </c>
    </row>
    <row r="3726" spans="1:8">
      <c r="B3726" s="223">
        <v>10</v>
      </c>
    </row>
    <row r="3727" spans="1:8">
      <c r="B3727" s="224"/>
    </row>
    <row r="3728" spans="1:8">
      <c r="B3728" s="224"/>
    </row>
    <row r="3729" spans="1:8" ht="19.5">
      <c r="A3729" s="138">
        <f>+A3715+1</f>
        <v>274</v>
      </c>
      <c r="B3729" s="1567" t="s">
        <v>2957</v>
      </c>
      <c r="C3729" s="1567"/>
      <c r="D3729" s="1567"/>
      <c r="E3729" s="1567"/>
      <c r="F3729" s="1567"/>
      <c r="G3729" s="1567"/>
      <c r="H3729" s="1567"/>
    </row>
    <row r="3730" spans="1:8" ht="19.5">
      <c r="A3730" s="728" t="s">
        <v>4126</v>
      </c>
      <c r="B3730" s="1588" t="s">
        <v>2958</v>
      </c>
      <c r="C3730" s="1567"/>
      <c r="D3730" s="1567"/>
      <c r="E3730" s="1567"/>
      <c r="F3730" s="1567"/>
      <c r="G3730" s="1567"/>
      <c r="H3730" s="1567"/>
    </row>
    <row r="3731" spans="1:8">
      <c r="B3731" s="1568" t="s">
        <v>2610</v>
      </c>
      <c r="C3731" s="1568"/>
      <c r="D3731" s="1568"/>
      <c r="E3731" s="1568"/>
      <c r="F3731" s="1568"/>
      <c r="G3731" s="1568"/>
      <c r="H3731" s="1568"/>
    </row>
    <row r="3732" spans="1:8" ht="31.5">
      <c r="B3732" s="68" t="s">
        <v>3156</v>
      </c>
      <c r="C3732" s="68" t="s">
        <v>3157</v>
      </c>
      <c r="D3732" s="68" t="s">
        <v>3158</v>
      </c>
      <c r="E3732" s="68" t="s">
        <v>3159</v>
      </c>
      <c r="F3732" s="68" t="s">
        <v>3160</v>
      </c>
      <c r="G3732" s="68" t="s">
        <v>3161</v>
      </c>
      <c r="H3732" s="68" t="s">
        <v>1586</v>
      </c>
    </row>
    <row r="3733" spans="1:8" ht="15.75">
      <c r="B3733" s="58" t="s">
        <v>1587</v>
      </c>
      <c r="C3733" s="1564" t="s">
        <v>563</v>
      </c>
      <c r="D3733" s="221">
        <f>13.5/4</f>
        <v>3.375</v>
      </c>
      <c r="E3733" s="1564" t="s">
        <v>1589</v>
      </c>
      <c r="F3733" s="219"/>
      <c r="G3733" s="219"/>
      <c r="H3733" s="219"/>
    </row>
    <row r="3734" spans="1:8" ht="15.75">
      <c r="B3734" s="62"/>
      <c r="C3734" s="1563"/>
      <c r="D3734" s="187"/>
      <c r="E3734" s="1563"/>
      <c r="F3734" s="220">
        <f>$F$3720</f>
        <v>1000</v>
      </c>
      <c r="G3734" s="220">
        <f>INT(13.5*1/4*F3734*100)/100</f>
        <v>3375</v>
      </c>
      <c r="H3734" s="220">
        <f>+G3734</f>
        <v>3375</v>
      </c>
    </row>
    <row r="3735" spans="1:8" ht="17.25">
      <c r="B3735" s="73" t="s">
        <v>2185</v>
      </c>
      <c r="C3735" s="55" t="s">
        <v>1664</v>
      </c>
      <c r="D3735" s="46">
        <v>0.37</v>
      </c>
      <c r="E3735" s="55" t="s">
        <v>2920</v>
      </c>
      <c r="F3735" s="222">
        <f>$F$3709</f>
        <v>125</v>
      </c>
      <c r="G3735" s="222">
        <f>FLOOR(D3735*F3735,0.01)</f>
        <v>46.25</v>
      </c>
      <c r="H3735" s="222"/>
    </row>
    <row r="3736" spans="1:8" ht="17.25">
      <c r="B3736" s="73"/>
      <c r="C3736" s="53" t="s">
        <v>2180</v>
      </c>
      <c r="D3736" s="52">
        <v>0.11799999999999999</v>
      </c>
      <c r="E3736" s="53" t="s">
        <v>2920</v>
      </c>
      <c r="F3736" s="222">
        <f>'update Rate'!O144</f>
        <v>367</v>
      </c>
      <c r="G3736" s="222">
        <f>FLOOR(D3736*F3736,0.01)</f>
        <v>43.300000000000004</v>
      </c>
      <c r="H3736" s="222"/>
    </row>
    <row r="3737" spans="1:8" ht="17.25">
      <c r="B3737" s="73"/>
      <c r="C3737" s="53" t="s">
        <v>2137</v>
      </c>
      <c r="D3737" s="52">
        <v>0.53800000000000003</v>
      </c>
      <c r="E3737" s="53" t="s">
        <v>2959</v>
      </c>
      <c r="F3737" s="222">
        <f>'update Rate'!O145</f>
        <v>221</v>
      </c>
      <c r="G3737" s="222">
        <f>FLOOR(D3737*F3737,0.01)</f>
        <v>118.89</v>
      </c>
      <c r="H3737" s="222"/>
    </row>
    <row r="3738" spans="1:8" ht="15.75">
      <c r="B3738" s="62"/>
      <c r="C3738" s="198" t="s">
        <v>2960</v>
      </c>
      <c r="D3738" s="56" t="s">
        <v>2993</v>
      </c>
      <c r="E3738" s="56" t="s">
        <v>2995</v>
      </c>
      <c r="F3738" s="23" t="s">
        <v>2995</v>
      </c>
      <c r="G3738" s="220">
        <v>60</v>
      </c>
      <c r="H3738" s="220">
        <f>SUM(G3735:G3738)</f>
        <v>268.44</v>
      </c>
    </row>
    <row r="3739" spans="1:8" ht="15.75">
      <c r="F3739" s="40" t="s">
        <v>1590</v>
      </c>
      <c r="G3739" s="40"/>
      <c r="H3739" s="220">
        <f>SUM(H3734:H3738)</f>
        <v>3643.44</v>
      </c>
    </row>
    <row r="3740" spans="1:8" ht="15.75">
      <c r="B3740" s="1" t="s">
        <v>2955</v>
      </c>
      <c r="F3740" s="40" t="s">
        <v>1571</v>
      </c>
      <c r="G3740" s="40"/>
      <c r="H3740" s="220">
        <f>FLOOR(H3739*0.15,0.01)</f>
        <v>546.51</v>
      </c>
    </row>
    <row r="3741" spans="1:8" ht="15.75">
      <c r="B3741" s="140">
        <f>+H3741</f>
        <v>4189.95</v>
      </c>
      <c r="C3741" s="27" t="s">
        <v>4340</v>
      </c>
      <c r="D3741" s="99">
        <f>FLOOR(B3741/B3742,0.01)</f>
        <v>418.99</v>
      </c>
      <c r="E3741" s="1" t="s">
        <v>3198</v>
      </c>
      <c r="F3741" s="40" t="s">
        <v>1593</v>
      </c>
      <c r="G3741" s="40"/>
      <c r="H3741" s="220">
        <f>SUM(H3739:H3740)</f>
        <v>4189.95</v>
      </c>
    </row>
    <row r="3742" spans="1:8">
      <c r="B3742" s="223">
        <v>10</v>
      </c>
    </row>
    <row r="3743" spans="1:8">
      <c r="B3743" s="224"/>
    </row>
    <row r="3744" spans="1:8" ht="19.5">
      <c r="A3744" s="262">
        <f>A3729+1</f>
        <v>275</v>
      </c>
      <c r="B3744" s="1588" t="s">
        <v>3685</v>
      </c>
      <c r="C3744" s="1567"/>
      <c r="D3744" s="1567"/>
      <c r="E3744" s="1567"/>
      <c r="F3744" s="1567"/>
      <c r="G3744" s="1567"/>
      <c r="H3744" s="1567"/>
    </row>
    <row r="3745" spans="1:8" ht="19.5">
      <c r="A3745" s="728" t="s">
        <v>4127</v>
      </c>
      <c r="B3745" s="1588" t="s">
        <v>3684</v>
      </c>
      <c r="C3745" s="1567"/>
      <c r="D3745" s="1567"/>
      <c r="E3745" s="1567"/>
      <c r="F3745" s="1567"/>
      <c r="G3745" s="1567"/>
      <c r="H3745" s="1567"/>
    </row>
    <row r="3746" spans="1:8" s="272" customFormat="1">
      <c r="A3746" s="90"/>
      <c r="B3746" s="1568" t="s">
        <v>3686</v>
      </c>
      <c r="C3746" s="1568"/>
      <c r="D3746" s="1568"/>
      <c r="E3746" s="1568"/>
      <c r="F3746" s="1568"/>
      <c r="G3746" s="1568"/>
      <c r="H3746" s="1568"/>
    </row>
    <row r="3747" spans="1:8" ht="31.5">
      <c r="B3747" s="68" t="s">
        <v>3156</v>
      </c>
      <c r="C3747" s="68" t="s">
        <v>3157</v>
      </c>
      <c r="D3747" s="68" t="s">
        <v>3158</v>
      </c>
      <c r="E3747" s="68" t="s">
        <v>3159</v>
      </c>
      <c r="F3747" s="68" t="s">
        <v>3160</v>
      </c>
      <c r="G3747" s="68" t="s">
        <v>3161</v>
      </c>
      <c r="H3747" s="68" t="s">
        <v>1586</v>
      </c>
    </row>
    <row r="3748" spans="1:8" ht="17.25">
      <c r="B3748" s="1562" t="s">
        <v>562</v>
      </c>
      <c r="C3748" s="58" t="s">
        <v>736</v>
      </c>
      <c r="D3748" s="41">
        <v>0.04</v>
      </c>
      <c r="E3748" s="55" t="s">
        <v>1589</v>
      </c>
      <c r="F3748" s="107">
        <f>+'update Rate'!P6</f>
        <v>960</v>
      </c>
      <c r="G3748" s="107">
        <f>FLOOR(D3748*F3748,0.01)</f>
        <v>38.4</v>
      </c>
      <c r="H3748" s="108"/>
    </row>
    <row r="3749" spans="1:8" ht="17.25">
      <c r="B3749" s="1589"/>
      <c r="C3749" s="78" t="s">
        <v>563</v>
      </c>
      <c r="D3749" s="43">
        <v>3.9</v>
      </c>
      <c r="E3749" s="56" t="s">
        <v>1589</v>
      </c>
      <c r="F3749" s="63">
        <f>+'update Rate'!P5</f>
        <v>700</v>
      </c>
      <c r="G3749" s="63">
        <f>FLOOR(D3749*F3749,0.01)</f>
        <v>2730</v>
      </c>
      <c r="H3749" s="123">
        <f>SUM(G3748+G3749)</f>
        <v>2768.4</v>
      </c>
    </row>
    <row r="3750" spans="1:8" ht="31.5">
      <c r="B3750" s="68" t="s">
        <v>1994</v>
      </c>
      <c r="C3750" s="68" t="s">
        <v>3687</v>
      </c>
      <c r="D3750" s="656"/>
      <c r="E3750" s="64"/>
      <c r="F3750" s="101"/>
      <c r="G3750" s="99"/>
      <c r="H3750" s="126">
        <f>+H3749*0.1</f>
        <v>276.84000000000003</v>
      </c>
    </row>
    <row r="3751" spans="1:8" ht="16.5">
      <c r="F3751" s="40" t="s">
        <v>1590</v>
      </c>
      <c r="G3751" s="102"/>
      <c r="H3751" s="63">
        <f>SUM(H3749:H3750)</f>
        <v>3045.2400000000002</v>
      </c>
    </row>
    <row r="3752" spans="1:8" ht="16.5">
      <c r="B3752" s="1" t="s">
        <v>3688</v>
      </c>
      <c r="F3752" s="40" t="s">
        <v>1570</v>
      </c>
      <c r="G3752" s="102"/>
      <c r="H3752" s="99">
        <f>FLOOR(H3751*0.15,0.01)</f>
        <v>456.78000000000003</v>
      </c>
    </row>
    <row r="3753" spans="1:8" ht="16.5">
      <c r="A3753" s="27" t="s">
        <v>3197</v>
      </c>
      <c r="B3753" s="99">
        <f>+H3753</f>
        <v>3502.0200000000004</v>
      </c>
      <c r="C3753" s="27" t="s">
        <v>4340</v>
      </c>
      <c r="D3753" s="99">
        <f>FLOOR(B3753/B3754,0.01)</f>
        <v>3.5</v>
      </c>
      <c r="E3753" s="1" t="s">
        <v>3198</v>
      </c>
      <c r="F3753" s="40" t="s">
        <v>1593</v>
      </c>
      <c r="G3753" s="102"/>
      <c r="H3753" s="99">
        <f>SUM(H3751:H3752)</f>
        <v>3502.0200000000004</v>
      </c>
    </row>
    <row r="3754" spans="1:8">
      <c r="B3754" s="223">
        <v>1000</v>
      </c>
    </row>
    <row r="3755" spans="1:8" ht="19.5">
      <c r="A3755" s="262">
        <f>A3744+1</f>
        <v>276</v>
      </c>
      <c r="B3755" s="1588" t="s">
        <v>3689</v>
      </c>
      <c r="C3755" s="1567"/>
      <c r="D3755" s="1567"/>
      <c r="E3755" s="1567"/>
      <c r="F3755" s="1567"/>
      <c r="G3755" s="1567"/>
      <c r="H3755" s="1567"/>
    </row>
    <row r="3756" spans="1:8" ht="19.5">
      <c r="A3756" s="728" t="s">
        <v>4127</v>
      </c>
      <c r="B3756" s="1588" t="s">
        <v>3684</v>
      </c>
      <c r="C3756" s="1567"/>
      <c r="D3756" s="1567"/>
      <c r="E3756" s="1567"/>
      <c r="F3756" s="1567"/>
      <c r="G3756" s="1567"/>
      <c r="H3756" s="1567"/>
    </row>
    <row r="3757" spans="1:8">
      <c r="A3757" s="90"/>
      <c r="B3757" s="1568" t="s">
        <v>3686</v>
      </c>
      <c r="C3757" s="1568"/>
      <c r="D3757" s="1568"/>
      <c r="E3757" s="1568"/>
      <c r="F3757" s="1568"/>
      <c r="G3757" s="1568"/>
      <c r="H3757" s="1568"/>
    </row>
    <row r="3758" spans="1:8" ht="31.5">
      <c r="B3758" s="68" t="s">
        <v>3156</v>
      </c>
      <c r="C3758" s="68" t="s">
        <v>3157</v>
      </c>
      <c r="D3758" s="68" t="s">
        <v>3158</v>
      </c>
      <c r="E3758" s="68" t="s">
        <v>3159</v>
      </c>
      <c r="F3758" s="68" t="s">
        <v>3160</v>
      </c>
      <c r="G3758" s="68" t="s">
        <v>3161</v>
      </c>
      <c r="H3758" s="68" t="s">
        <v>1586</v>
      </c>
    </row>
    <row r="3759" spans="1:8" ht="17.25">
      <c r="B3759" s="1562" t="s">
        <v>562</v>
      </c>
      <c r="C3759" s="58" t="s">
        <v>736</v>
      </c>
      <c r="D3759" s="41">
        <v>0.75</v>
      </c>
      <c r="E3759" s="55" t="s">
        <v>1589</v>
      </c>
      <c r="F3759" s="107">
        <f>'update Rate'!O6</f>
        <v>1330</v>
      </c>
      <c r="G3759" s="107">
        <f>FLOOR(D3759*F3759,0.01)</f>
        <v>997.5</v>
      </c>
      <c r="H3759" s="108"/>
    </row>
    <row r="3760" spans="1:8" ht="17.25">
      <c r="B3760" s="1589"/>
      <c r="C3760" s="78" t="s">
        <v>563</v>
      </c>
      <c r="D3760" s="43">
        <v>4.0999999999999996</v>
      </c>
      <c r="E3760" s="56" t="s">
        <v>1589</v>
      </c>
      <c r="F3760" s="63">
        <f>'update Rate'!O5</f>
        <v>1000</v>
      </c>
      <c r="G3760" s="63">
        <f>FLOOR(D3760*F3760,0.01)</f>
        <v>4100</v>
      </c>
      <c r="H3760" s="123">
        <f>SUM(G3759+G3760)</f>
        <v>5097.5</v>
      </c>
    </row>
    <row r="3761" spans="1:8" ht="31.5">
      <c r="B3761" s="68" t="s">
        <v>1994</v>
      </c>
      <c r="C3761" s="68" t="s">
        <v>3687</v>
      </c>
      <c r="D3761" s="656"/>
      <c r="E3761" s="64"/>
      <c r="F3761" s="101"/>
      <c r="G3761" s="99"/>
      <c r="H3761" s="126">
        <f>+H3760*0.1</f>
        <v>509.75</v>
      </c>
    </row>
    <row r="3762" spans="1:8" ht="16.5">
      <c r="F3762" s="40" t="s">
        <v>1590</v>
      </c>
      <c r="G3762" s="102"/>
      <c r="H3762" s="63">
        <f>SUM(H3760:H3761)</f>
        <v>5607.25</v>
      </c>
    </row>
    <row r="3763" spans="1:8" ht="16.5">
      <c r="B3763" s="1" t="s">
        <v>3688</v>
      </c>
      <c r="F3763" s="40" t="s">
        <v>1570</v>
      </c>
      <c r="G3763" s="102"/>
      <c r="H3763" s="99">
        <f>FLOOR(H3762*0.15,0.01)</f>
        <v>841.08</v>
      </c>
    </row>
    <row r="3764" spans="1:8" ht="16.5">
      <c r="A3764" s="27" t="s">
        <v>3197</v>
      </c>
      <c r="B3764" s="99">
        <f>+H3764</f>
        <v>6448.33</v>
      </c>
      <c r="C3764" s="27" t="s">
        <v>4340</v>
      </c>
      <c r="D3764" s="99">
        <f>FLOOR(B3764/B3765,0.01)</f>
        <v>6.44</v>
      </c>
      <c r="E3764" s="1" t="s">
        <v>3198</v>
      </c>
      <c r="F3764" s="40" t="s">
        <v>1593</v>
      </c>
      <c r="G3764" s="102"/>
      <c r="H3764" s="99">
        <f>SUM(H3762:H3763)</f>
        <v>6448.33</v>
      </c>
    </row>
    <row r="3765" spans="1:8">
      <c r="B3765" s="223">
        <v>1000</v>
      </c>
    </row>
    <row r="3768" spans="1:8" ht="19.5">
      <c r="A3768" s="262">
        <f>A3755+1</f>
        <v>277</v>
      </c>
      <c r="B3768" s="1588" t="s">
        <v>3690</v>
      </c>
      <c r="C3768" s="1567"/>
      <c r="D3768" s="1567"/>
      <c r="E3768" s="1567"/>
      <c r="F3768" s="1567"/>
      <c r="G3768" s="1567"/>
      <c r="H3768" s="1567"/>
    </row>
    <row r="3769" spans="1:8" ht="19.5">
      <c r="A3769" s="728" t="s">
        <v>4127</v>
      </c>
      <c r="B3769" s="1588" t="s">
        <v>3684</v>
      </c>
      <c r="C3769" s="1567"/>
      <c r="D3769" s="1567"/>
      <c r="E3769" s="1567"/>
      <c r="F3769" s="1567"/>
      <c r="G3769" s="1567"/>
      <c r="H3769" s="1567"/>
    </row>
    <row r="3770" spans="1:8">
      <c r="A3770" s="90"/>
      <c r="B3770" s="1568" t="s">
        <v>3686</v>
      </c>
      <c r="C3770" s="1568"/>
      <c r="D3770" s="1568"/>
      <c r="E3770" s="1568"/>
      <c r="F3770" s="1568"/>
      <c r="G3770" s="1568"/>
      <c r="H3770" s="1568"/>
    </row>
    <row r="3771" spans="1:8" ht="48.75" customHeight="1">
      <c r="B3771" s="68" t="s">
        <v>3156</v>
      </c>
      <c r="C3771" s="68" t="s">
        <v>3157</v>
      </c>
      <c r="D3771" s="68" t="s">
        <v>3158</v>
      </c>
      <c r="E3771" s="68" t="s">
        <v>3159</v>
      </c>
      <c r="F3771" s="68" t="s">
        <v>3160</v>
      </c>
      <c r="G3771" s="68" t="s">
        <v>3161</v>
      </c>
      <c r="H3771" s="68" t="s">
        <v>1586</v>
      </c>
    </row>
    <row r="3772" spans="1:8" ht="17.25">
      <c r="B3772" s="1562" t="s">
        <v>562</v>
      </c>
      <c r="C3772" s="58" t="s">
        <v>736</v>
      </c>
      <c r="D3772" s="41">
        <v>1.2</v>
      </c>
      <c r="E3772" s="55" t="s">
        <v>1589</v>
      </c>
      <c r="F3772" s="107">
        <f>'update Rate'!O6</f>
        <v>1330</v>
      </c>
      <c r="G3772" s="107">
        <f>FLOOR(D3772*F3772,0.01)</f>
        <v>1596</v>
      </c>
      <c r="H3772" s="108"/>
    </row>
    <row r="3773" spans="1:8" ht="17.25">
      <c r="B3773" s="1589"/>
      <c r="C3773" s="78" t="s">
        <v>563</v>
      </c>
      <c r="D3773" s="43">
        <v>4.8499999999999996</v>
      </c>
      <c r="E3773" s="56" t="s">
        <v>1589</v>
      </c>
      <c r="F3773" s="63">
        <f>'update Rate'!O5</f>
        <v>1000</v>
      </c>
      <c r="G3773" s="63">
        <f>FLOOR(D3773*F3773,0.01)</f>
        <v>4850</v>
      </c>
      <c r="H3773" s="123">
        <f>SUM(G3772+G3773)</f>
        <v>6446</v>
      </c>
    </row>
    <row r="3774" spans="1:8" ht="31.5">
      <c r="B3774" s="68" t="s">
        <v>1994</v>
      </c>
      <c r="C3774" s="68" t="s">
        <v>3687</v>
      </c>
      <c r="D3774" s="656"/>
      <c r="E3774" s="64"/>
      <c r="F3774" s="101"/>
      <c r="G3774" s="99"/>
      <c r="H3774" s="126">
        <f>+H3773*0.1</f>
        <v>644.6</v>
      </c>
    </row>
    <row r="3775" spans="1:8" ht="16.5">
      <c r="F3775" s="40" t="s">
        <v>1590</v>
      </c>
      <c r="G3775" s="102"/>
      <c r="H3775" s="63">
        <f>SUM(H3773:H3774)</f>
        <v>7090.6</v>
      </c>
    </row>
    <row r="3776" spans="1:8" ht="16.5">
      <c r="B3776" s="1" t="s">
        <v>3688</v>
      </c>
      <c r="F3776" s="40" t="s">
        <v>1570</v>
      </c>
      <c r="G3776" s="102"/>
      <c r="H3776" s="99">
        <f>FLOOR(H3775*0.15,0.01)</f>
        <v>1063.5899999999999</v>
      </c>
    </row>
    <row r="3777" spans="1:8" ht="16.5">
      <c r="A3777" s="27" t="s">
        <v>3197</v>
      </c>
      <c r="B3777" s="99">
        <f>+H3777</f>
        <v>8154.1900000000005</v>
      </c>
      <c r="C3777" s="27" t="s">
        <v>4340</v>
      </c>
      <c r="D3777" s="99">
        <f>FLOOR(B3777/B3778,0.01)</f>
        <v>8.15</v>
      </c>
      <c r="E3777" s="1" t="s">
        <v>3198</v>
      </c>
      <c r="F3777" s="40" t="s">
        <v>1593</v>
      </c>
      <c r="G3777" s="102"/>
      <c r="H3777" s="99">
        <f>SUM(H3775:H3776)</f>
        <v>8154.1900000000005</v>
      </c>
    </row>
    <row r="3778" spans="1:8">
      <c r="B3778" s="223">
        <v>1000</v>
      </c>
    </row>
    <row r="3781" spans="1:8">
      <c r="A3781" s="262">
        <f>A3768+1</f>
        <v>278</v>
      </c>
    </row>
    <row r="3782" spans="1:8" ht="19.5">
      <c r="A3782" s="728" t="s">
        <v>4128</v>
      </c>
      <c r="B3782" s="1588" t="s">
        <v>3691</v>
      </c>
      <c r="C3782" s="1567"/>
      <c r="D3782" s="1567"/>
      <c r="E3782" s="1567"/>
      <c r="F3782" s="1567"/>
      <c r="G3782" s="1567"/>
      <c r="H3782" s="1567"/>
    </row>
    <row r="3783" spans="1:8">
      <c r="A3783" s="90"/>
      <c r="B3783" s="1568" t="s">
        <v>1565</v>
      </c>
      <c r="C3783" s="1568"/>
      <c r="D3783" s="1568"/>
      <c r="E3783" s="1568"/>
      <c r="F3783" s="1568"/>
      <c r="G3783" s="1568"/>
      <c r="H3783" s="1568"/>
    </row>
    <row r="3784" spans="1:8" ht="31.5">
      <c r="B3784" s="68" t="s">
        <v>3156</v>
      </c>
      <c r="C3784" s="68" t="s">
        <v>3157</v>
      </c>
      <c r="D3784" s="68" t="s">
        <v>3158</v>
      </c>
      <c r="E3784" s="68" t="s">
        <v>3159</v>
      </c>
      <c r="F3784" s="68" t="s">
        <v>3160</v>
      </c>
      <c r="G3784" s="68" t="s">
        <v>3161</v>
      </c>
      <c r="H3784" s="68" t="s">
        <v>1586</v>
      </c>
    </row>
    <row r="3785" spans="1:8" ht="28.5" customHeight="1">
      <c r="B3785" s="1562" t="s">
        <v>562</v>
      </c>
      <c r="C3785" s="58" t="s">
        <v>736</v>
      </c>
      <c r="D3785" s="41">
        <v>0.1</v>
      </c>
      <c r="E3785" s="55" t="s">
        <v>1589</v>
      </c>
      <c r="F3785" s="107">
        <f>'update Rate'!O6</f>
        <v>1330</v>
      </c>
      <c r="G3785" s="107">
        <f>FLOOR(D3785*F3785,0.01)</f>
        <v>133</v>
      </c>
      <c r="H3785" s="108"/>
    </row>
    <row r="3786" spans="1:8" ht="17.25">
      <c r="B3786" s="1589"/>
      <c r="C3786" s="78" t="s">
        <v>563</v>
      </c>
      <c r="D3786" s="43">
        <v>1.4</v>
      </c>
      <c r="E3786" s="56" t="s">
        <v>1589</v>
      </c>
      <c r="F3786" s="63">
        <f>'update Rate'!O5</f>
        <v>1000</v>
      </c>
      <c r="G3786" s="63">
        <f>FLOOR(D3786*F3786,0.01)</f>
        <v>1400</v>
      </c>
      <c r="H3786" s="123">
        <f>SUM(G3785+G3786)</f>
        <v>1533</v>
      </c>
    </row>
    <row r="3787" spans="1:8" ht="31.5">
      <c r="B3787" s="68" t="s">
        <v>1994</v>
      </c>
      <c r="C3787" s="68" t="s">
        <v>3687</v>
      </c>
      <c r="D3787" s="656"/>
      <c r="E3787" s="64"/>
      <c r="F3787" s="101"/>
      <c r="G3787" s="99"/>
      <c r="H3787" s="126">
        <f>+H3786*0.05</f>
        <v>76.650000000000006</v>
      </c>
    </row>
    <row r="3788" spans="1:8" ht="16.5">
      <c r="F3788" s="40" t="s">
        <v>1590</v>
      </c>
      <c r="G3788" s="102"/>
      <c r="H3788" s="63">
        <f>SUM(H3786:H3787)</f>
        <v>1609.65</v>
      </c>
    </row>
    <row r="3789" spans="1:8" ht="16.5">
      <c r="B3789" s="1" t="s">
        <v>3440</v>
      </c>
      <c r="F3789" s="40" t="s">
        <v>1570</v>
      </c>
      <c r="G3789" s="102"/>
      <c r="H3789" s="99">
        <f>FLOOR(H3788*0.15,0.01)</f>
        <v>241.44</v>
      </c>
    </row>
    <row r="3790" spans="1:8" ht="16.5">
      <c r="A3790" s="27" t="s">
        <v>3197</v>
      </c>
      <c r="B3790" s="99">
        <f>FLOOR(H3790/1,0.01)</f>
        <v>1851.0900000000001</v>
      </c>
      <c r="C3790" s="1" t="s">
        <v>3198</v>
      </c>
      <c r="D3790" s="141"/>
      <c r="F3790" s="40" t="s">
        <v>1593</v>
      </c>
      <c r="G3790" s="102"/>
      <c r="H3790" s="99">
        <f>SUM(H3788:H3789)</f>
        <v>1851.0900000000001</v>
      </c>
    </row>
    <row r="3791" spans="1:8">
      <c r="B3791" s="223"/>
    </row>
    <row r="3792" spans="1:8">
      <c r="A3792" s="31"/>
    </row>
    <row r="3793" spans="1:8">
      <c r="A3793" s="262">
        <f>A3781+1</f>
        <v>279</v>
      </c>
    </row>
    <row r="3794" spans="1:8" ht="19.5">
      <c r="A3794" s="728" t="s">
        <v>4128</v>
      </c>
      <c r="B3794" s="1588" t="s">
        <v>3692</v>
      </c>
      <c r="C3794" s="1567"/>
      <c r="D3794" s="1567"/>
      <c r="E3794" s="1567"/>
      <c r="F3794" s="1567"/>
      <c r="G3794" s="1567"/>
      <c r="H3794" s="1567"/>
    </row>
    <row r="3795" spans="1:8">
      <c r="A3795" s="90"/>
      <c r="B3795" s="1568" t="s">
        <v>3693</v>
      </c>
      <c r="C3795" s="1568"/>
      <c r="D3795" s="1568"/>
      <c r="E3795" s="1568"/>
      <c r="F3795" s="1568"/>
      <c r="G3795" s="1568"/>
      <c r="H3795" s="1568"/>
    </row>
    <row r="3796" spans="1:8" ht="31.5">
      <c r="B3796" s="68" t="s">
        <v>3156</v>
      </c>
      <c r="C3796" s="68" t="s">
        <v>3157</v>
      </c>
      <c r="D3796" s="68" t="s">
        <v>3158</v>
      </c>
      <c r="E3796" s="68" t="s">
        <v>3159</v>
      </c>
      <c r="F3796" s="68" t="s">
        <v>3160</v>
      </c>
      <c r="G3796" s="68" t="s">
        <v>3161</v>
      </c>
      <c r="H3796" s="68" t="s">
        <v>1586</v>
      </c>
    </row>
    <row r="3797" spans="1:8" ht="17.25">
      <c r="B3797" s="1562" t="s">
        <v>562</v>
      </c>
      <c r="C3797" s="58" t="s">
        <v>736</v>
      </c>
      <c r="D3797" s="41">
        <v>0.1</v>
      </c>
      <c r="E3797" s="55" t="s">
        <v>1589</v>
      </c>
      <c r="F3797" s="107">
        <f>'update Rate'!O6</f>
        <v>1330</v>
      </c>
      <c r="G3797" s="107">
        <f>FLOOR(D3797*F3797,0.01)</f>
        <v>133</v>
      </c>
      <c r="H3797" s="108"/>
    </row>
    <row r="3798" spans="1:8" ht="17.25">
      <c r="B3798" s="1589"/>
      <c r="C3798" s="78" t="s">
        <v>563</v>
      </c>
      <c r="D3798" s="43">
        <v>2.7</v>
      </c>
      <c r="E3798" s="56" t="s">
        <v>1589</v>
      </c>
      <c r="F3798" s="63">
        <f>'update Rate'!O5</f>
        <v>1000</v>
      </c>
      <c r="G3798" s="63">
        <f>FLOOR(D3798*F3798,0.01)</f>
        <v>2700</v>
      </c>
      <c r="H3798" s="123">
        <f>SUM(G3797+G3798)</f>
        <v>2833</v>
      </c>
    </row>
    <row r="3799" spans="1:8" ht="31.5">
      <c r="B3799" s="68" t="s">
        <v>1994</v>
      </c>
      <c r="C3799" s="68" t="s">
        <v>3687</v>
      </c>
      <c r="D3799" s="656"/>
      <c r="E3799" s="64"/>
      <c r="F3799" s="101"/>
      <c r="G3799" s="99"/>
      <c r="H3799" s="126">
        <f>+H3798*0.05</f>
        <v>141.65</v>
      </c>
    </row>
    <row r="3800" spans="1:8" ht="16.5">
      <c r="F3800" s="40" t="s">
        <v>1590</v>
      </c>
      <c r="G3800" s="102"/>
      <c r="H3800" s="63">
        <f>SUM(H3798:H3799)</f>
        <v>2974.65</v>
      </c>
    </row>
    <row r="3801" spans="1:8" ht="16.5">
      <c r="B3801" s="1" t="s">
        <v>3440</v>
      </c>
      <c r="F3801" s="40" t="s">
        <v>1570</v>
      </c>
      <c r="G3801" s="102"/>
      <c r="H3801" s="99">
        <f>FLOOR(H3800*0.15,0.01)</f>
        <v>446.19</v>
      </c>
    </row>
    <row r="3802" spans="1:8" ht="16.5">
      <c r="A3802" s="27" t="s">
        <v>3197</v>
      </c>
      <c r="B3802" s="99">
        <f>FLOOR(H3802/1,0.01)</f>
        <v>3420.84</v>
      </c>
      <c r="C3802" s="1" t="s">
        <v>3198</v>
      </c>
      <c r="D3802" s="141"/>
      <c r="F3802" s="40" t="s">
        <v>1593</v>
      </c>
      <c r="G3802" s="102"/>
      <c r="H3802" s="99">
        <f>SUM(H3800:H3801)</f>
        <v>3420.84</v>
      </c>
    </row>
    <row r="3803" spans="1:8">
      <c r="B3803" s="223"/>
    </row>
    <row r="3804" spans="1:8">
      <c r="B3804" s="224"/>
    </row>
    <row r="3805" spans="1:8">
      <c r="A3805" s="262">
        <f>A3793+1</f>
        <v>280</v>
      </c>
    </row>
    <row r="3806" spans="1:8" ht="19.5">
      <c r="A3806" s="728" t="s">
        <v>4129</v>
      </c>
      <c r="B3806" s="1588" t="s">
        <v>3696</v>
      </c>
      <c r="C3806" s="1567"/>
      <c r="D3806" s="1567"/>
      <c r="E3806" s="1567"/>
      <c r="F3806" s="1567"/>
      <c r="G3806" s="1567"/>
      <c r="H3806" s="1567"/>
    </row>
    <row r="3807" spans="1:8">
      <c r="A3807" s="90"/>
      <c r="B3807" s="1568" t="s">
        <v>3694</v>
      </c>
      <c r="C3807" s="1568"/>
      <c r="D3807" s="1568"/>
      <c r="E3807" s="1568"/>
      <c r="F3807" s="1568"/>
      <c r="G3807" s="1568"/>
      <c r="H3807" s="1568"/>
    </row>
    <row r="3808" spans="1:8" ht="31.5">
      <c r="B3808" s="68" t="s">
        <v>3156</v>
      </c>
      <c r="C3808" s="68" t="s">
        <v>3157</v>
      </c>
      <c r="D3808" s="68" t="s">
        <v>3158</v>
      </c>
      <c r="E3808" s="68" t="s">
        <v>3159</v>
      </c>
      <c r="F3808" s="68" t="s">
        <v>3160</v>
      </c>
      <c r="G3808" s="68" t="s">
        <v>3161</v>
      </c>
      <c r="H3808" s="68" t="s">
        <v>1586</v>
      </c>
    </row>
    <row r="3809" spans="1:8" ht="17.25">
      <c r="B3809" s="1562" t="s">
        <v>562</v>
      </c>
      <c r="C3809" s="58" t="s">
        <v>736</v>
      </c>
      <c r="D3809" s="41">
        <v>0.5</v>
      </c>
      <c r="E3809" s="55" t="s">
        <v>1589</v>
      </c>
      <c r="F3809" s="107">
        <f>'update Rate'!O6</f>
        <v>1330</v>
      </c>
      <c r="G3809" s="107">
        <f>FLOOR(D3809*F3809,0.01)</f>
        <v>665</v>
      </c>
      <c r="H3809" s="108"/>
    </row>
    <row r="3810" spans="1:8" ht="17.25">
      <c r="B3810" s="1589"/>
      <c r="C3810" s="78" t="s">
        <v>563</v>
      </c>
      <c r="D3810" s="43">
        <v>3</v>
      </c>
      <c r="E3810" s="56" t="s">
        <v>1589</v>
      </c>
      <c r="F3810" s="63">
        <f>'update Rate'!O5</f>
        <v>1000</v>
      </c>
      <c r="G3810" s="63">
        <f>FLOOR(D3810*F3810,0.01)</f>
        <v>3000</v>
      </c>
      <c r="H3810" s="123">
        <f>SUM(G3809+G3810)</f>
        <v>3665</v>
      </c>
    </row>
    <row r="3811" spans="1:8" ht="31.5">
      <c r="B3811" s="68" t="s">
        <v>1994</v>
      </c>
      <c r="C3811" s="68" t="s">
        <v>3695</v>
      </c>
      <c r="D3811" s="656"/>
      <c r="E3811" s="64"/>
      <c r="F3811" s="101"/>
      <c r="G3811" s="99"/>
      <c r="H3811" s="126">
        <f>+H3810*0.05</f>
        <v>183.25</v>
      </c>
    </row>
    <row r="3812" spans="1:8" ht="16.5">
      <c r="F3812" s="40" t="s">
        <v>1590</v>
      </c>
      <c r="G3812" s="102"/>
      <c r="H3812" s="63">
        <f>SUM(H3810:H3811)</f>
        <v>3848.25</v>
      </c>
    </row>
    <row r="3813" spans="1:8" ht="16.5">
      <c r="B3813" s="1" t="s">
        <v>996</v>
      </c>
      <c r="F3813" s="40" t="s">
        <v>1570</v>
      </c>
      <c r="G3813" s="102"/>
      <c r="H3813" s="99">
        <f>FLOOR(H3812*0.15,0.01)</f>
        <v>577.23</v>
      </c>
    </row>
    <row r="3814" spans="1:8" ht="20.100000000000001" customHeight="1">
      <c r="A3814" s="27" t="s">
        <v>3197</v>
      </c>
      <c r="B3814" s="99">
        <f>FLOOR(H3814/1,0.01)</f>
        <v>4425.4800000000005</v>
      </c>
      <c r="C3814" s="1" t="s">
        <v>3198</v>
      </c>
      <c r="D3814" s="141"/>
      <c r="F3814" s="40" t="s">
        <v>1593</v>
      </c>
      <c r="G3814" s="102"/>
      <c r="H3814" s="99">
        <f>SUM(H3812:H3813)</f>
        <v>4425.4799999999996</v>
      </c>
    </row>
    <row r="3815" spans="1:8" ht="20.100000000000001" customHeight="1">
      <c r="A3815" s="27"/>
      <c r="B3815" s="141"/>
      <c r="D3815" s="141"/>
      <c r="F3815" s="40"/>
      <c r="G3815" s="102"/>
      <c r="H3815" s="141"/>
    </row>
    <row r="3816" spans="1:8" ht="20.100000000000001" customHeight="1">
      <c r="A3816" s="31"/>
    </row>
    <row r="3817" spans="1:8" ht="20.100000000000001" customHeight="1">
      <c r="A3817" s="262">
        <f>A3805+1</f>
        <v>281</v>
      </c>
    </row>
    <row r="3818" spans="1:8" ht="19.5">
      <c r="A3818" s="728" t="s">
        <v>4130</v>
      </c>
      <c r="B3818" s="1588" t="s">
        <v>3697</v>
      </c>
      <c r="C3818" s="1567"/>
      <c r="D3818" s="1567"/>
      <c r="E3818" s="1567"/>
      <c r="F3818" s="1567"/>
      <c r="G3818" s="1567"/>
      <c r="H3818" s="1567"/>
    </row>
    <row r="3819" spans="1:8">
      <c r="A3819" s="90"/>
      <c r="B3819" s="1568" t="s">
        <v>3698</v>
      </c>
      <c r="C3819" s="1568"/>
      <c r="D3819" s="1568"/>
      <c r="E3819" s="1568"/>
      <c r="F3819" s="1568"/>
      <c r="G3819" s="1568"/>
      <c r="H3819" s="1568"/>
    </row>
    <row r="3820" spans="1:8" ht="31.5">
      <c r="B3820" s="68" t="s">
        <v>3156</v>
      </c>
      <c r="C3820" s="68" t="s">
        <v>3157</v>
      </c>
      <c r="D3820" s="68" t="s">
        <v>3158</v>
      </c>
      <c r="E3820" s="68" t="s">
        <v>3159</v>
      </c>
      <c r="F3820" s="68" t="s">
        <v>3160</v>
      </c>
      <c r="G3820" s="68" t="s">
        <v>3161</v>
      </c>
      <c r="H3820" s="68" t="s">
        <v>1586</v>
      </c>
    </row>
    <row r="3821" spans="1:8" ht="17.25">
      <c r="B3821" s="599" t="s">
        <v>562</v>
      </c>
      <c r="C3821" s="68" t="s">
        <v>563</v>
      </c>
      <c r="D3821" s="44">
        <v>0.45</v>
      </c>
      <c r="E3821" s="64" t="s">
        <v>1589</v>
      </c>
      <c r="F3821" s="101">
        <f>'update Rate'!O5</f>
        <v>1000</v>
      </c>
      <c r="G3821" s="101">
        <f>FLOOR(D3821*F3821,0.01)</f>
        <v>450</v>
      </c>
      <c r="H3821" s="123">
        <f>SUM(G3821)</f>
        <v>450</v>
      </c>
    </row>
    <row r="3822" spans="1:8" ht="16.5">
      <c r="F3822" s="40" t="s">
        <v>1590</v>
      </c>
      <c r="G3822" s="102"/>
      <c r="H3822" s="63">
        <f>SUM(H3821:H3821)</f>
        <v>450</v>
      </c>
    </row>
    <row r="3823" spans="1:8" ht="16.5">
      <c r="B3823" s="1" t="s">
        <v>1592</v>
      </c>
      <c r="F3823" s="40" t="s">
        <v>1570</v>
      </c>
      <c r="G3823" s="102"/>
      <c r="H3823" s="99">
        <f>FLOOR(H3822*0.15,0.01)</f>
        <v>67.5</v>
      </c>
    </row>
    <row r="3824" spans="1:8" ht="16.5">
      <c r="A3824" s="27" t="s">
        <v>3197</v>
      </c>
      <c r="B3824" s="99">
        <f>FLOOR(H3824/1,0.01)</f>
        <v>517.5</v>
      </c>
      <c r="C3824" s="1" t="s">
        <v>3198</v>
      </c>
      <c r="D3824" s="141"/>
      <c r="F3824" s="40" t="s">
        <v>1593</v>
      </c>
      <c r="G3824" s="102"/>
      <c r="H3824" s="99">
        <f>SUM(H3822:H3823)</f>
        <v>517.5</v>
      </c>
    </row>
    <row r="3825" spans="1:8">
      <c r="A3825" s="31"/>
    </row>
    <row r="3826" spans="1:8">
      <c r="A3826" s="262">
        <f>A3817+1</f>
        <v>282</v>
      </c>
    </row>
    <row r="3827" spans="1:8" ht="19.5">
      <c r="A3827" s="728" t="s">
        <v>4130</v>
      </c>
      <c r="B3827" s="1588" t="s">
        <v>3699</v>
      </c>
      <c r="C3827" s="1567"/>
      <c r="D3827" s="1567"/>
      <c r="E3827" s="1567"/>
      <c r="F3827" s="1567"/>
      <c r="G3827" s="1567"/>
      <c r="H3827" s="1567"/>
    </row>
    <row r="3828" spans="1:8" ht="20.100000000000001" customHeight="1">
      <c r="A3828" s="90"/>
      <c r="B3828" s="1568" t="s">
        <v>3698</v>
      </c>
      <c r="C3828" s="1568"/>
      <c r="D3828" s="1568"/>
      <c r="E3828" s="1568"/>
      <c r="F3828" s="1568"/>
      <c r="G3828" s="1568"/>
      <c r="H3828" s="1568"/>
    </row>
    <row r="3829" spans="1:8" ht="31.5">
      <c r="B3829" s="68" t="s">
        <v>3156</v>
      </c>
      <c r="C3829" s="68" t="s">
        <v>3157</v>
      </c>
      <c r="D3829" s="68" t="s">
        <v>3158</v>
      </c>
      <c r="E3829" s="68" t="s">
        <v>3159</v>
      </c>
      <c r="F3829" s="68" t="s">
        <v>3160</v>
      </c>
      <c r="G3829" s="68" t="s">
        <v>3161</v>
      </c>
      <c r="H3829" s="68" t="s">
        <v>1586</v>
      </c>
    </row>
    <row r="3830" spans="1:8" ht="17.25">
      <c r="B3830" s="599" t="s">
        <v>562</v>
      </c>
      <c r="C3830" s="68" t="s">
        <v>563</v>
      </c>
      <c r="D3830" s="44">
        <v>0.42</v>
      </c>
      <c r="E3830" s="64" t="s">
        <v>1589</v>
      </c>
      <c r="F3830" s="101">
        <f>'update Rate'!O5</f>
        <v>1000</v>
      </c>
      <c r="G3830" s="101">
        <f>FLOOR(D3830*F3830,0.01)</f>
        <v>420</v>
      </c>
      <c r="H3830" s="123">
        <f>SUM(G3830)</f>
        <v>420</v>
      </c>
    </row>
    <row r="3831" spans="1:8" ht="36" customHeight="1">
      <c r="F3831" s="40" t="s">
        <v>1590</v>
      </c>
      <c r="G3831" s="102"/>
      <c r="H3831" s="63">
        <f>SUM(H3830:H3830)</f>
        <v>420</v>
      </c>
    </row>
    <row r="3832" spans="1:8" ht="16.5">
      <c r="B3832" s="1" t="s">
        <v>1592</v>
      </c>
      <c r="F3832" s="40" t="s">
        <v>1570</v>
      </c>
      <c r="G3832" s="102"/>
      <c r="H3832" s="99">
        <f>FLOOR(H3831*0.15,0.01)</f>
        <v>63</v>
      </c>
    </row>
    <row r="3833" spans="1:8" ht="16.5">
      <c r="A3833" s="27" t="s">
        <v>3197</v>
      </c>
      <c r="B3833" s="99">
        <f>+H3833</f>
        <v>483</v>
      </c>
      <c r="C3833" s="1" t="s">
        <v>3198</v>
      </c>
      <c r="D3833" s="141"/>
      <c r="F3833" s="40" t="s">
        <v>1593</v>
      </c>
      <c r="G3833" s="102"/>
      <c r="H3833" s="99">
        <f>SUM(H3831:H3832)</f>
        <v>483</v>
      </c>
    </row>
    <row r="3834" spans="1:8" ht="11.25" customHeight="1"/>
    <row r="3835" spans="1:8" ht="20.100000000000001" customHeight="1">
      <c r="A3835" s="262">
        <f>A3826+1</f>
        <v>283</v>
      </c>
    </row>
    <row r="3836" spans="1:8" ht="19.5">
      <c r="A3836" s="728" t="s">
        <v>4130</v>
      </c>
      <c r="B3836" s="1588" t="s">
        <v>3700</v>
      </c>
      <c r="C3836" s="1567"/>
      <c r="D3836" s="1567"/>
      <c r="E3836" s="1567"/>
      <c r="F3836" s="1567"/>
      <c r="G3836" s="1567"/>
      <c r="H3836" s="1567"/>
    </row>
    <row r="3837" spans="1:8">
      <c r="A3837" s="90"/>
      <c r="B3837" s="1568" t="s">
        <v>3698</v>
      </c>
      <c r="C3837" s="1568"/>
      <c r="D3837" s="1568"/>
      <c r="E3837" s="1568"/>
      <c r="F3837" s="1568"/>
      <c r="G3837" s="1568"/>
      <c r="H3837" s="1568"/>
    </row>
    <row r="3838" spans="1:8" ht="31.5">
      <c r="B3838" s="68" t="s">
        <v>3156</v>
      </c>
      <c r="C3838" s="68" t="s">
        <v>3157</v>
      </c>
      <c r="D3838" s="68" t="s">
        <v>3158</v>
      </c>
      <c r="E3838" s="68" t="s">
        <v>3159</v>
      </c>
      <c r="F3838" s="68" t="s">
        <v>3160</v>
      </c>
      <c r="G3838" s="68" t="s">
        <v>3161</v>
      </c>
      <c r="H3838" s="68" t="s">
        <v>1586</v>
      </c>
    </row>
    <row r="3839" spans="1:8" ht="17.25">
      <c r="B3839" s="599" t="s">
        <v>562</v>
      </c>
      <c r="C3839" s="68" t="s">
        <v>563</v>
      </c>
      <c r="D3839" s="44">
        <v>0.4</v>
      </c>
      <c r="E3839" s="64" t="s">
        <v>1589</v>
      </c>
      <c r="F3839" s="101">
        <f>'update Rate'!O5</f>
        <v>1000</v>
      </c>
      <c r="G3839" s="101">
        <f>FLOOR(D3839*F3839,0.01)</f>
        <v>400</v>
      </c>
      <c r="H3839" s="123">
        <f>SUM(G3839)</f>
        <v>400</v>
      </c>
    </row>
    <row r="3840" spans="1:8" ht="16.5">
      <c r="F3840" s="40" t="s">
        <v>1590</v>
      </c>
      <c r="G3840" s="102"/>
      <c r="H3840" s="63">
        <f>SUM(H3839:H3839)</f>
        <v>400</v>
      </c>
    </row>
    <row r="3841" spans="1:8" ht="16.5">
      <c r="B3841" s="1" t="s">
        <v>1592</v>
      </c>
      <c r="F3841" s="40" t="s">
        <v>1570</v>
      </c>
      <c r="G3841" s="102"/>
      <c r="H3841" s="99">
        <f>FLOOR(H3840*0.15,0.01)</f>
        <v>60</v>
      </c>
    </row>
    <row r="3842" spans="1:8" ht="16.5">
      <c r="A3842" s="27" t="s">
        <v>3197</v>
      </c>
      <c r="B3842" s="99">
        <f>+H3842</f>
        <v>460</v>
      </c>
      <c r="C3842" s="1" t="s">
        <v>3198</v>
      </c>
      <c r="D3842" s="141"/>
      <c r="F3842" s="40" t="s">
        <v>1593</v>
      </c>
      <c r="G3842" s="102"/>
      <c r="H3842" s="99">
        <f>SUM(H3840:H3841)</f>
        <v>460</v>
      </c>
    </row>
    <row r="3845" spans="1:8" ht="19.5">
      <c r="A3845" s="138">
        <f>A3835+1</f>
        <v>284</v>
      </c>
      <c r="B3845" s="1567" t="s">
        <v>1470</v>
      </c>
      <c r="C3845" s="1567"/>
      <c r="D3845" s="1567"/>
      <c r="E3845" s="1567"/>
      <c r="F3845" s="1567"/>
      <c r="G3845" s="1567"/>
      <c r="H3845" s="1567"/>
    </row>
    <row r="3846" spans="1:8" ht="19.5">
      <c r="A3846" s="728" t="s">
        <v>4131</v>
      </c>
      <c r="B3846" s="1588" t="s">
        <v>1817</v>
      </c>
      <c r="C3846" s="1567"/>
      <c r="D3846" s="1567"/>
      <c r="E3846" s="1567"/>
      <c r="F3846" s="1567"/>
      <c r="G3846" s="1567"/>
      <c r="H3846" s="1567"/>
    </row>
    <row r="3847" spans="1:8">
      <c r="B3847" s="1568" t="s">
        <v>2464</v>
      </c>
      <c r="C3847" s="1568"/>
      <c r="D3847" s="1568"/>
      <c r="E3847" s="1568"/>
      <c r="F3847" s="1568"/>
      <c r="G3847" s="1568"/>
      <c r="H3847" s="1568"/>
    </row>
    <row r="3848" spans="1:8" ht="31.5">
      <c r="B3848" s="68" t="s">
        <v>3156</v>
      </c>
      <c r="C3848" s="68" t="s">
        <v>3157</v>
      </c>
      <c r="D3848" s="68" t="s">
        <v>3158</v>
      </c>
      <c r="E3848" s="68" t="s">
        <v>3159</v>
      </c>
      <c r="F3848" s="68" t="s">
        <v>3160</v>
      </c>
      <c r="G3848" s="68" t="s">
        <v>3161</v>
      </c>
      <c r="H3848" s="68" t="s">
        <v>1586</v>
      </c>
    </row>
    <row r="3849" spans="1:8" ht="20.100000000000001" customHeight="1">
      <c r="B3849" s="58" t="s">
        <v>1587</v>
      </c>
      <c r="C3849" s="58" t="s">
        <v>558</v>
      </c>
      <c r="D3849" s="46">
        <v>2.7E-2</v>
      </c>
      <c r="E3849" s="55" t="s">
        <v>1589</v>
      </c>
      <c r="F3849" s="107">
        <f>'update Rate'!O6</f>
        <v>1330</v>
      </c>
      <c r="G3849" s="230">
        <f>FLOOR(D3849*F3849,0.01)</f>
        <v>35.910000000000004</v>
      </c>
      <c r="H3849" s="231"/>
    </row>
    <row r="3850" spans="1:8" ht="20.100000000000001" customHeight="1">
      <c r="B3850" s="62"/>
      <c r="C3850" s="56" t="s">
        <v>1530</v>
      </c>
      <c r="D3850" s="43">
        <v>0.04</v>
      </c>
      <c r="E3850" s="56" t="s">
        <v>1589</v>
      </c>
      <c r="F3850" s="63">
        <f>'update Rate'!O5</f>
        <v>1000</v>
      </c>
      <c r="G3850" s="228">
        <f>FLOOR(D3850*F3850,0.01)</f>
        <v>40</v>
      </c>
      <c r="H3850" s="116">
        <f>G3849+G3850</f>
        <v>75.91</v>
      </c>
    </row>
    <row r="3851" spans="1:8" ht="20.100000000000001" customHeight="1">
      <c r="F3851" s="40" t="s">
        <v>1590</v>
      </c>
      <c r="G3851" s="106"/>
      <c r="H3851" s="99">
        <f>SUM(H3850:H3850)</f>
        <v>75.91</v>
      </c>
    </row>
    <row r="3852" spans="1:8" ht="15.75">
      <c r="B3852" s="1" t="s">
        <v>1592</v>
      </c>
      <c r="F3852" s="40" t="s">
        <v>1571</v>
      </c>
      <c r="G3852" s="106"/>
      <c r="H3852" s="99">
        <f>FLOOR(H3851*0.15,0.01)</f>
        <v>11.38</v>
      </c>
    </row>
    <row r="3853" spans="1:8" ht="17.25">
      <c r="B3853" s="99">
        <f>H3853</f>
        <v>87.289999999999992</v>
      </c>
      <c r="C3853" s="215"/>
      <c r="D3853" s="143"/>
      <c r="F3853" s="40" t="s">
        <v>1593</v>
      </c>
      <c r="G3853" s="106"/>
      <c r="H3853" s="99">
        <f>SUM(H3851:H3852)</f>
        <v>87.289999999999992</v>
      </c>
    </row>
    <row r="3854" spans="1:8" ht="17.25">
      <c r="A3854" s="144" t="s">
        <v>1818</v>
      </c>
      <c r="B3854" s="141"/>
      <c r="C3854" s="215"/>
      <c r="D3854" s="143"/>
      <c r="F3854" s="40"/>
      <c r="G3854" s="106"/>
      <c r="H3854" s="141"/>
    </row>
    <row r="3855" spans="1:8" ht="19.5">
      <c r="A3855" s="262">
        <f>A3845+1</f>
        <v>285</v>
      </c>
      <c r="B3855" s="1567" t="s">
        <v>2147</v>
      </c>
      <c r="C3855" s="1567"/>
      <c r="D3855" s="1567"/>
      <c r="E3855" s="1567"/>
      <c r="F3855" s="1567"/>
      <c r="G3855" s="1567"/>
      <c r="H3855" s="1567"/>
    </row>
    <row r="3856" spans="1:8">
      <c r="A3856" s="728"/>
      <c r="B3856" s="1601" t="s">
        <v>2149</v>
      </c>
      <c r="C3856" s="1568"/>
      <c r="D3856" s="1568"/>
      <c r="E3856" s="1568"/>
      <c r="F3856" s="1568"/>
      <c r="G3856" s="1568"/>
      <c r="H3856" s="1568"/>
    </row>
    <row r="3857" spans="1:8" ht="31.5">
      <c r="B3857" s="68" t="s">
        <v>3156</v>
      </c>
      <c r="C3857" s="68" t="s">
        <v>3157</v>
      </c>
      <c r="D3857" s="68" t="s">
        <v>3158</v>
      </c>
      <c r="E3857" s="68" t="s">
        <v>3159</v>
      </c>
      <c r="F3857" s="68" t="s">
        <v>3160</v>
      </c>
      <c r="G3857" s="68" t="s">
        <v>3161</v>
      </c>
      <c r="H3857" s="68" t="s">
        <v>1586</v>
      </c>
    </row>
    <row r="3858" spans="1:8" ht="17.25">
      <c r="B3858" s="1562" t="s">
        <v>2185</v>
      </c>
      <c r="C3858" s="58" t="s">
        <v>2148</v>
      </c>
      <c r="D3858" s="41">
        <v>10</v>
      </c>
      <c r="E3858" s="55" t="s">
        <v>2920</v>
      </c>
      <c r="F3858" s="109">
        <f>'update Rate'!O182</f>
        <v>154</v>
      </c>
      <c r="G3858" s="109">
        <f>FLOOR(D3858*F3858,0.01)</f>
        <v>1540</v>
      </c>
      <c r="H3858" s="8"/>
    </row>
    <row r="3859" spans="1:8" ht="21" customHeight="1">
      <c r="B3859" s="1598"/>
      <c r="C3859" s="78" t="s">
        <v>912</v>
      </c>
      <c r="D3859" s="43"/>
      <c r="E3859" s="15"/>
      <c r="F3859" s="122"/>
      <c r="G3859" s="122"/>
      <c r="H3859" s="155">
        <f>SUM(G3858)</f>
        <v>1540</v>
      </c>
    </row>
    <row r="3860" spans="1:8" ht="16.5">
      <c r="F3860" s="40" t="s">
        <v>1590</v>
      </c>
      <c r="G3860" s="102"/>
      <c r="H3860" s="63">
        <f>SUM(H3857:H3859)</f>
        <v>1540</v>
      </c>
    </row>
    <row r="3861" spans="1:8" ht="16.5">
      <c r="B3861" s="1" t="s">
        <v>2151</v>
      </c>
      <c r="F3861" s="40" t="s">
        <v>1570</v>
      </c>
      <c r="G3861" s="102"/>
      <c r="H3861" s="99">
        <f>FLOOR(H3860*0.15,0.01)</f>
        <v>231</v>
      </c>
    </row>
    <row r="3862" spans="1:8" ht="16.5">
      <c r="A3862" s="97"/>
      <c r="B3862" s="140">
        <f>+H3862</f>
        <v>1771</v>
      </c>
      <c r="C3862" s="27" t="s">
        <v>4340</v>
      </c>
      <c r="D3862" s="99">
        <f>INT(B3862/B3863*100)/100</f>
        <v>177.1</v>
      </c>
      <c r="E3862" s="1" t="s">
        <v>3198</v>
      </c>
      <c r="F3862" s="40" t="s">
        <v>1593</v>
      </c>
      <c r="G3862" s="102"/>
      <c r="H3862" s="99">
        <f>SUM(H3860:H3861)</f>
        <v>1771</v>
      </c>
    </row>
    <row r="3863" spans="1:8" ht="20.100000000000001" customHeight="1">
      <c r="B3863" s="117">
        <v>10</v>
      </c>
    </row>
    <row r="3864" spans="1:8" ht="19.5">
      <c r="A3864" s="262">
        <f>+A3855+1</f>
        <v>286</v>
      </c>
      <c r="B3864" s="1588" t="s">
        <v>3701</v>
      </c>
      <c r="C3864" s="1567"/>
      <c r="D3864" s="1567"/>
      <c r="E3864" s="1567"/>
      <c r="F3864" s="1567"/>
      <c r="G3864" s="1567"/>
      <c r="H3864" s="1567"/>
    </row>
    <row r="3865" spans="1:8">
      <c r="A3865" s="728" t="s">
        <v>4133</v>
      </c>
      <c r="B3865" s="1568" t="s">
        <v>1479</v>
      </c>
      <c r="C3865" s="1568"/>
      <c r="D3865" s="1568"/>
      <c r="E3865" s="1568"/>
      <c r="F3865" s="1568"/>
      <c r="G3865" s="1568"/>
      <c r="H3865" s="1568"/>
    </row>
    <row r="3866" spans="1:8" ht="31.5">
      <c r="B3866" s="68" t="s">
        <v>3156</v>
      </c>
      <c r="C3866" s="68" t="s">
        <v>3157</v>
      </c>
      <c r="D3866" s="68" t="s">
        <v>3158</v>
      </c>
      <c r="E3866" s="68" t="s">
        <v>3159</v>
      </c>
      <c r="F3866" s="68" t="s">
        <v>3160</v>
      </c>
      <c r="G3866" s="68" t="s">
        <v>3161</v>
      </c>
      <c r="H3866" s="68" t="s">
        <v>1586</v>
      </c>
    </row>
    <row r="3867" spans="1:8" ht="31.5">
      <c r="B3867" s="1562" t="s">
        <v>2185</v>
      </c>
      <c r="C3867" s="58" t="s">
        <v>3704</v>
      </c>
      <c r="D3867" s="41">
        <v>10</v>
      </c>
      <c r="E3867" s="55" t="s">
        <v>2992</v>
      </c>
      <c r="F3867" s="109">
        <f>'update Rate'!O181</f>
        <v>3311</v>
      </c>
      <c r="G3867" s="109">
        <f>FLOOR(D3867*F3867,0.01)</f>
        <v>33110</v>
      </c>
      <c r="H3867" s="8"/>
    </row>
    <row r="3868" spans="1:8" ht="14.25" customHeight="1">
      <c r="B3868" s="1598"/>
      <c r="C3868" s="78"/>
      <c r="D3868" s="43"/>
      <c r="E3868" s="56"/>
      <c r="F3868" s="122"/>
      <c r="G3868" s="122"/>
      <c r="H3868" s="155">
        <f>SUM(G3867)</f>
        <v>33110</v>
      </c>
    </row>
    <row r="3869" spans="1:8" ht="20.100000000000001" customHeight="1">
      <c r="F3869" s="40" t="s">
        <v>1590</v>
      </c>
      <c r="G3869" s="102"/>
      <c r="H3869" s="63">
        <f>SUM(H3866:H3868)</f>
        <v>33110</v>
      </c>
    </row>
    <row r="3870" spans="1:8" ht="20.100000000000001" customHeight="1">
      <c r="B3870" s="1" t="s">
        <v>1592</v>
      </c>
      <c r="F3870" s="40" t="s">
        <v>1570</v>
      </c>
      <c r="G3870" s="102"/>
      <c r="H3870" s="99">
        <f>FLOOR(H3869*0.15,0.01)</f>
        <v>4966.5</v>
      </c>
    </row>
    <row r="3871" spans="1:8" ht="16.5">
      <c r="A3871" s="97"/>
      <c r="B3871" s="140">
        <f>+H3871</f>
        <v>38076.5</v>
      </c>
      <c r="C3871" s="27" t="s">
        <v>4340</v>
      </c>
      <c r="D3871" s="99">
        <f>INT(B3871/B3872*100)/100</f>
        <v>3807.65</v>
      </c>
      <c r="E3871" s="1" t="s">
        <v>3198</v>
      </c>
      <c r="F3871" s="40" t="s">
        <v>1593</v>
      </c>
      <c r="G3871" s="102"/>
      <c r="H3871" s="99">
        <f>SUM(H3869:H3870)</f>
        <v>38076.5</v>
      </c>
    </row>
    <row r="3872" spans="1:8" ht="20.100000000000001" customHeight="1">
      <c r="B3872" s="117">
        <v>10</v>
      </c>
      <c r="G3872" s="2"/>
      <c r="H3872" s="2"/>
    </row>
    <row r="3873" spans="1:8" ht="19.5" customHeight="1">
      <c r="A3873" s="1" t="s">
        <v>2800</v>
      </c>
      <c r="G3873" s="2"/>
      <c r="H3873" s="2"/>
    </row>
    <row r="3875" spans="1:8" ht="18" customHeight="1">
      <c r="A3875" s="262">
        <f>A3864+1</f>
        <v>287</v>
      </c>
      <c r="B3875" s="1567" t="s">
        <v>3702</v>
      </c>
      <c r="C3875" s="1567"/>
      <c r="D3875" s="1567"/>
      <c r="E3875" s="1567"/>
      <c r="F3875" s="1567"/>
      <c r="G3875" s="1567"/>
      <c r="H3875" s="1567"/>
    </row>
    <row r="3876" spans="1:8">
      <c r="A3876" s="728" t="s">
        <v>4132</v>
      </c>
      <c r="B3876" s="1601" t="s">
        <v>1479</v>
      </c>
      <c r="C3876" s="1568"/>
      <c r="D3876" s="1568"/>
      <c r="E3876" s="1568"/>
      <c r="F3876" s="1568"/>
      <c r="G3876" s="1568"/>
      <c r="H3876" s="1568"/>
    </row>
    <row r="3877" spans="1:8" ht="31.5">
      <c r="B3877" s="68" t="s">
        <v>3156</v>
      </c>
      <c r="C3877" s="68" t="s">
        <v>3157</v>
      </c>
      <c r="D3877" s="68" t="s">
        <v>3158</v>
      </c>
      <c r="E3877" s="68" t="s">
        <v>3159</v>
      </c>
      <c r="F3877" s="68" t="s">
        <v>3160</v>
      </c>
      <c r="G3877" s="68" t="s">
        <v>3161</v>
      </c>
      <c r="H3877" s="68" t="s">
        <v>1586</v>
      </c>
    </row>
    <row r="3878" spans="1:8" ht="18" customHeight="1">
      <c r="B3878" s="1562" t="s">
        <v>2185</v>
      </c>
      <c r="C3878" s="58" t="s">
        <v>3703</v>
      </c>
      <c r="D3878" s="41">
        <v>10</v>
      </c>
      <c r="E3878" s="55" t="s">
        <v>2992</v>
      </c>
      <c r="F3878" s="109">
        <f>'update Rate'!O180</f>
        <v>2485.56</v>
      </c>
      <c r="G3878" s="109">
        <f>FLOOR(D3878*F3878,0.01)</f>
        <v>24855.600000000002</v>
      </c>
      <c r="H3878" s="8"/>
    </row>
    <row r="3879" spans="1:8" ht="16.5">
      <c r="B3879" s="1598"/>
      <c r="C3879" s="78" t="s">
        <v>912</v>
      </c>
      <c r="D3879" s="43"/>
      <c r="E3879" s="15"/>
      <c r="F3879" s="122"/>
      <c r="G3879" s="122"/>
      <c r="H3879" s="155">
        <f>SUM(G3878)</f>
        <v>24855.600000000002</v>
      </c>
    </row>
    <row r="3880" spans="1:8" ht="16.5">
      <c r="F3880" s="40" t="s">
        <v>1590</v>
      </c>
      <c r="G3880" s="102"/>
      <c r="H3880" s="63">
        <f>SUM(H3877:H3879)</f>
        <v>24855.600000000002</v>
      </c>
    </row>
    <row r="3881" spans="1:8" ht="16.5">
      <c r="B3881" s="1" t="s">
        <v>1592</v>
      </c>
      <c r="F3881" s="40" t="s">
        <v>1570</v>
      </c>
      <c r="G3881" s="102"/>
      <c r="H3881" s="99">
        <f>FLOOR(H3880*0.15,0.01)</f>
        <v>3728.34</v>
      </c>
    </row>
    <row r="3882" spans="1:8" ht="21" customHeight="1">
      <c r="A3882" s="97"/>
      <c r="B3882" s="140">
        <f>+H3882</f>
        <v>28583.940000000002</v>
      </c>
      <c r="C3882" s="27" t="s">
        <v>4340</v>
      </c>
      <c r="D3882" s="99">
        <f>INT(B3882/B3883*100)/100</f>
        <v>2858.39</v>
      </c>
      <c r="E3882" s="1" t="s">
        <v>3198</v>
      </c>
      <c r="F3882" s="40" t="s">
        <v>1593</v>
      </c>
      <c r="G3882" s="102"/>
      <c r="H3882" s="99">
        <f>SUM(H3880:H3881)</f>
        <v>28583.940000000002</v>
      </c>
    </row>
    <row r="3883" spans="1:8" ht="19.5" customHeight="1">
      <c r="B3883" s="117">
        <v>10</v>
      </c>
    </row>
    <row r="3884" spans="1:8">
      <c r="A3884" s="1" t="s">
        <v>2799</v>
      </c>
    </row>
    <row r="3885" spans="1:8" ht="19.5">
      <c r="A3885" s="262">
        <f>A3875+1</f>
        <v>288</v>
      </c>
      <c r="B3885" s="1590" t="s">
        <v>3121</v>
      </c>
      <c r="C3885" s="1591"/>
      <c r="D3885" s="1591"/>
      <c r="E3885" s="1591"/>
      <c r="F3885" s="1591"/>
      <c r="G3885" s="1591"/>
      <c r="H3885" s="1591"/>
    </row>
    <row r="3886" spans="1:8">
      <c r="A3886" s="728" t="s">
        <v>4134</v>
      </c>
      <c r="B3886" s="1568" t="s">
        <v>1479</v>
      </c>
      <c r="C3886" s="1568"/>
      <c r="D3886" s="1568"/>
      <c r="E3886" s="1568"/>
      <c r="F3886" s="1568"/>
      <c r="G3886" s="1568"/>
      <c r="H3886" s="1568"/>
    </row>
    <row r="3887" spans="1:8" ht="31.5">
      <c r="A3887" s="276"/>
      <c r="B3887" s="68" t="s">
        <v>3156</v>
      </c>
      <c r="C3887" s="68" t="s">
        <v>3157</v>
      </c>
      <c r="D3887" s="68" t="s">
        <v>3158</v>
      </c>
      <c r="E3887" s="68" t="s">
        <v>3159</v>
      </c>
      <c r="F3887" s="68" t="s">
        <v>3160</v>
      </c>
      <c r="G3887" s="68" t="s">
        <v>3161</v>
      </c>
      <c r="H3887" s="68" t="s">
        <v>1586</v>
      </c>
    </row>
    <row r="3888" spans="1:8" ht="20.100000000000001" customHeight="1">
      <c r="B3888" s="58" t="s">
        <v>1587</v>
      </c>
      <c r="C3888" s="58" t="s">
        <v>558</v>
      </c>
      <c r="D3888" s="46">
        <v>0.7</v>
      </c>
      <c r="E3888" s="55" t="s">
        <v>1589</v>
      </c>
      <c r="F3888" s="107">
        <f>'update Rate'!O6</f>
        <v>1330</v>
      </c>
      <c r="G3888" s="230">
        <f>FLOOR(D3888*F3888,0.01)</f>
        <v>931</v>
      </c>
      <c r="H3888" s="231"/>
    </row>
    <row r="3889" spans="1:8" ht="20.100000000000001" customHeight="1">
      <c r="B3889" s="62"/>
      <c r="C3889" s="56" t="s">
        <v>1530</v>
      </c>
      <c r="D3889" s="43">
        <v>0.6</v>
      </c>
      <c r="E3889" s="56" t="s">
        <v>1589</v>
      </c>
      <c r="F3889" s="63">
        <f>'update Rate'!O5</f>
        <v>1000</v>
      </c>
      <c r="G3889" s="228">
        <f>FLOOR(D3889*F3889,0.01)</f>
        <v>600</v>
      </c>
      <c r="H3889" s="116">
        <f>G3888+G3889</f>
        <v>1531</v>
      </c>
    </row>
    <row r="3890" spans="1:8" ht="31.5">
      <c r="A3890" s="142"/>
      <c r="B3890" s="1562" t="s">
        <v>2185</v>
      </c>
      <c r="C3890" s="58" t="s">
        <v>2806</v>
      </c>
      <c r="D3890" s="41">
        <v>28.24</v>
      </c>
      <c r="E3890" s="55" t="s">
        <v>2805</v>
      </c>
      <c r="F3890" s="110">
        <f>'update Rate'!O182</f>
        <v>154</v>
      </c>
      <c r="G3890" s="110">
        <f>FLOOR(D3890*F3890,0.01)</f>
        <v>4348.96</v>
      </c>
      <c r="H3890" s="8"/>
    </row>
    <row r="3891" spans="1:8" ht="18" customHeight="1">
      <c r="A3891" s="142"/>
      <c r="B3891" s="1603"/>
      <c r="C3891" s="80" t="s">
        <v>2807</v>
      </c>
      <c r="D3891" s="42">
        <v>215</v>
      </c>
      <c r="E3891" s="53" t="s">
        <v>2805</v>
      </c>
      <c r="F3891" s="109">
        <f>+'update Rate'!O339</f>
        <v>80</v>
      </c>
      <c r="G3891" s="109">
        <f>FLOOR(D3891*F3891,0.01)</f>
        <v>17200</v>
      </c>
      <c r="H3891" s="9"/>
    </row>
    <row r="3892" spans="1:8" ht="18" customHeight="1">
      <c r="A3892" s="142"/>
      <c r="B3892" s="1604"/>
      <c r="C3892" s="78" t="s">
        <v>3705</v>
      </c>
      <c r="D3892" s="51"/>
      <c r="E3892" s="56"/>
      <c r="F3892" s="63"/>
      <c r="G3892" s="63"/>
      <c r="H3892" s="155">
        <f>SUM(G3890:G3892)</f>
        <v>21548.959999999999</v>
      </c>
    </row>
    <row r="3893" spans="1:8" ht="18" customHeight="1">
      <c r="F3893" s="40" t="s">
        <v>1590</v>
      </c>
      <c r="G3893" s="102"/>
      <c r="H3893" s="63">
        <f>SUM(H3887:H3892)</f>
        <v>23079.96</v>
      </c>
    </row>
    <row r="3894" spans="1:8" ht="16.5">
      <c r="B3894" s="1" t="s">
        <v>1592</v>
      </c>
      <c r="F3894" s="40" t="s">
        <v>1570</v>
      </c>
      <c r="G3894" s="102"/>
      <c r="H3894" s="99">
        <f>FLOOR(H3893*0.15,0.01)</f>
        <v>3461.9900000000002</v>
      </c>
    </row>
    <row r="3895" spans="1:8" ht="16.5">
      <c r="A3895"/>
      <c r="B3895" s="140">
        <f>+H3895</f>
        <v>26541.95</v>
      </c>
      <c r="C3895" s="27" t="s">
        <v>4340</v>
      </c>
      <c r="D3895" s="99">
        <f>INT(B3895/B3896*100)/100</f>
        <v>2654.19</v>
      </c>
      <c r="E3895" s="1" t="s">
        <v>3198</v>
      </c>
      <c r="F3895" s="40" t="s">
        <v>1593</v>
      </c>
      <c r="G3895" s="102"/>
      <c r="H3895" s="99">
        <f>SUM(H3893:H3894)</f>
        <v>26541.95</v>
      </c>
    </row>
    <row r="3896" spans="1:8">
      <c r="B3896" s="117">
        <v>10</v>
      </c>
      <c r="G3896" s="2"/>
      <c r="H3896" s="2"/>
    </row>
    <row r="3897" spans="1:8" ht="21" customHeight="1">
      <c r="A3897" s="1" t="s">
        <v>2800</v>
      </c>
      <c r="G3897" s="2"/>
      <c r="H3897" s="2"/>
    </row>
    <row r="3898" spans="1:8" ht="19.5" customHeight="1"/>
    <row r="3899" spans="1:8" ht="19.5">
      <c r="A3899" s="262">
        <f>A3885+1</f>
        <v>289</v>
      </c>
      <c r="B3899" s="1567" t="s">
        <v>1139</v>
      </c>
      <c r="C3899" s="1567"/>
      <c r="D3899" s="1567"/>
      <c r="E3899" s="1567"/>
      <c r="F3899" s="1567"/>
      <c r="G3899" s="1567"/>
      <c r="H3899" s="1567"/>
    </row>
    <row r="3900" spans="1:8" ht="19.5" customHeight="1">
      <c r="A3900" s="728" t="s">
        <v>4135</v>
      </c>
      <c r="B3900" s="1568" t="s">
        <v>2239</v>
      </c>
      <c r="C3900" s="1568"/>
      <c r="D3900" s="1568"/>
      <c r="E3900" s="1568"/>
      <c r="F3900" s="1568"/>
      <c r="G3900" s="1568"/>
      <c r="H3900" s="1568"/>
    </row>
    <row r="3901" spans="1:8" ht="31.5">
      <c r="B3901" s="68" t="s">
        <v>3156</v>
      </c>
      <c r="C3901" s="68" t="s">
        <v>3157</v>
      </c>
      <c r="D3901" s="68" t="s">
        <v>3158</v>
      </c>
      <c r="E3901" s="68" t="s">
        <v>3159</v>
      </c>
      <c r="F3901" s="68" t="s">
        <v>3160</v>
      </c>
      <c r="G3901" s="68" t="s">
        <v>3161</v>
      </c>
      <c r="H3901" s="68" t="s">
        <v>1586</v>
      </c>
    </row>
    <row r="3902" spans="1:8" ht="17.25">
      <c r="B3902" s="58" t="s">
        <v>1587</v>
      </c>
      <c r="C3902" s="58" t="s">
        <v>2733</v>
      </c>
      <c r="D3902" s="46">
        <v>0.68700000000000006</v>
      </c>
      <c r="E3902" s="55" t="s">
        <v>1589</v>
      </c>
      <c r="F3902" s="107">
        <f>'update Rate'!O6</f>
        <v>1330</v>
      </c>
      <c r="G3902" s="107">
        <f>FLOOR(D3902*F3902,0.01)</f>
        <v>913.71</v>
      </c>
      <c r="H3902" s="107"/>
    </row>
    <row r="3903" spans="1:8" ht="17.25">
      <c r="B3903" s="62"/>
      <c r="C3903" s="53" t="s">
        <v>2048</v>
      </c>
      <c r="D3903" s="52">
        <v>0.78100000000000003</v>
      </c>
      <c r="E3903" s="53" t="s">
        <v>1589</v>
      </c>
      <c r="F3903" s="63">
        <f>'update Rate'!O5</f>
        <v>1000</v>
      </c>
      <c r="G3903" s="122">
        <f>FLOOR(D3903*F3903,0.01)</f>
        <v>781</v>
      </c>
      <c r="H3903" s="122">
        <f>SUM(G3902:G3903)</f>
        <v>1694.71</v>
      </c>
    </row>
    <row r="3904" spans="1:8" ht="17.25">
      <c r="B3904" s="1569" t="s">
        <v>2185</v>
      </c>
      <c r="C3904" s="55" t="s">
        <v>2240</v>
      </c>
      <c r="D3904" s="41"/>
      <c r="E3904" s="55"/>
      <c r="F3904" s="107"/>
      <c r="G3904" s="107"/>
      <c r="H3904" s="197"/>
    </row>
    <row r="3905" spans="1:8" ht="17.25">
      <c r="B3905" s="1572"/>
      <c r="C3905" s="53" t="s">
        <v>2241</v>
      </c>
      <c r="D3905" s="52">
        <v>18.940000000000001</v>
      </c>
      <c r="E3905" s="53" t="s">
        <v>2920</v>
      </c>
      <c r="F3905" s="109">
        <f>'update Rate'!O334</f>
        <v>93</v>
      </c>
      <c r="G3905" s="116">
        <f>FLOOR(D3905*F3905,0.01)</f>
        <v>1761.42</v>
      </c>
      <c r="H3905" s="197"/>
    </row>
    <row r="3906" spans="1:8" ht="18" customHeight="1">
      <c r="B3906" s="1571"/>
      <c r="C3906" s="214" t="s">
        <v>2199</v>
      </c>
      <c r="D3906" s="49" t="s">
        <v>399</v>
      </c>
      <c r="E3906" s="199" t="s">
        <v>2993</v>
      </c>
      <c r="F3906" s="63"/>
      <c r="G3906" s="122">
        <v>110</v>
      </c>
      <c r="H3906" s="63">
        <f>SUM(G3905:G3906)</f>
        <v>1871.42</v>
      </c>
    </row>
    <row r="3907" spans="1:8" ht="15.75">
      <c r="F3907" s="40" t="s">
        <v>1590</v>
      </c>
      <c r="G3907" s="40"/>
      <c r="H3907" s="99">
        <f>SUM(H3903:H3906)</f>
        <v>3566.13</v>
      </c>
    </row>
    <row r="3908" spans="1:8" ht="15.75">
      <c r="B3908" s="1" t="s">
        <v>2242</v>
      </c>
      <c r="F3908" s="40" t="s">
        <v>1571</v>
      </c>
      <c r="G3908" s="40"/>
      <c r="H3908" s="99">
        <f>FLOOR(H3907*0.15,0.01)</f>
        <v>534.91</v>
      </c>
    </row>
    <row r="3909" spans="1:8" ht="18" customHeight="1">
      <c r="B3909" s="141">
        <f>+H3909</f>
        <v>4101.04</v>
      </c>
      <c r="C3909" s="27" t="s">
        <v>4340</v>
      </c>
      <c r="D3909" s="99">
        <f>FLOOR(B3909/B3910,0.01)</f>
        <v>216.52</v>
      </c>
      <c r="E3909" s="1" t="s">
        <v>3198</v>
      </c>
      <c r="F3909" s="40" t="s">
        <v>1593</v>
      </c>
      <c r="G3909" s="40"/>
      <c r="H3909" s="99">
        <f>SUM(H3907:H3908)</f>
        <v>4101.04</v>
      </c>
    </row>
    <row r="3910" spans="1:8" ht="18" customHeight="1">
      <c r="B3910" s="216">
        <v>18.940000000000001</v>
      </c>
      <c r="F3910" s="40"/>
      <c r="G3910" s="40"/>
      <c r="H3910" s="19"/>
    </row>
    <row r="3911" spans="1:8" ht="18" customHeight="1">
      <c r="B3911" s="143"/>
      <c r="F3911" s="40"/>
      <c r="G3911" s="40"/>
      <c r="H3911" s="19"/>
    </row>
    <row r="3912" spans="1:8" ht="18" customHeight="1">
      <c r="A3912" s="138">
        <f>A3899+1</f>
        <v>290</v>
      </c>
      <c r="B3912" s="1567" t="s">
        <v>948</v>
      </c>
      <c r="C3912" s="1567"/>
      <c r="D3912" s="1567"/>
      <c r="E3912" s="1567"/>
      <c r="F3912" s="1567"/>
      <c r="G3912" s="1567"/>
      <c r="H3912" s="1567"/>
    </row>
    <row r="3913" spans="1:8" ht="18" customHeight="1">
      <c r="A3913" s="728" t="s">
        <v>4136</v>
      </c>
      <c r="B3913" s="1602" t="s">
        <v>947</v>
      </c>
      <c r="C3913" s="1567"/>
      <c r="D3913" s="1567"/>
      <c r="E3913" s="1567"/>
      <c r="F3913" s="1567"/>
      <c r="G3913" s="1567"/>
      <c r="H3913" s="1567"/>
    </row>
    <row r="3914" spans="1:8" ht="18" customHeight="1">
      <c r="A3914" s="3"/>
      <c r="B3914" s="1567" t="s">
        <v>1471</v>
      </c>
      <c r="C3914" s="1567"/>
      <c r="D3914" s="1567"/>
      <c r="E3914" s="1567"/>
      <c r="F3914" s="1567"/>
      <c r="G3914" s="1567"/>
      <c r="H3914" s="1567"/>
    </row>
    <row r="3915" spans="1:8" ht="18">
      <c r="B3915" s="1568" t="s">
        <v>3706</v>
      </c>
      <c r="C3915" s="1568"/>
      <c r="D3915" s="1568"/>
      <c r="E3915" s="1568"/>
      <c r="F3915" s="1568"/>
      <c r="G3915" s="1568"/>
      <c r="H3915" s="1568"/>
    </row>
    <row r="3916" spans="1:8" ht="31.5">
      <c r="B3916" s="68" t="s">
        <v>3156</v>
      </c>
      <c r="C3916" s="68" t="s">
        <v>3157</v>
      </c>
      <c r="D3916" s="68" t="s">
        <v>3158</v>
      </c>
      <c r="E3916" s="68" t="s">
        <v>3159</v>
      </c>
      <c r="F3916" s="68" t="s">
        <v>3160</v>
      </c>
      <c r="G3916" s="68" t="s">
        <v>3161</v>
      </c>
      <c r="H3916" s="68" t="s">
        <v>1586</v>
      </c>
    </row>
    <row r="3917" spans="1:8" ht="17.25">
      <c r="B3917" s="234" t="s">
        <v>2185</v>
      </c>
      <c r="C3917" s="55" t="s">
        <v>459</v>
      </c>
      <c r="D3917" s="41">
        <v>1</v>
      </c>
      <c r="E3917" s="225" t="s">
        <v>2773</v>
      </c>
      <c r="F3917" s="110">
        <f>'update Rate'!O221</f>
        <v>11197.92</v>
      </c>
      <c r="G3917" s="109">
        <f>FLOOR(D3917*F3917,0.01)</f>
        <v>11197.92</v>
      </c>
      <c r="H3917" s="197"/>
    </row>
    <row r="3918" spans="1:8" ht="15.75">
      <c r="B3918" s="82" t="s">
        <v>387</v>
      </c>
      <c r="C3918" s="235"/>
      <c r="D3918" s="199"/>
      <c r="E3918" s="199"/>
      <c r="F3918" s="235"/>
      <c r="G3918" s="236"/>
      <c r="H3918" s="63">
        <f>SUM(G3917)</f>
        <v>11197.92</v>
      </c>
    </row>
    <row r="3919" spans="1:8" ht="15.75">
      <c r="F3919" s="40" t="s">
        <v>1590</v>
      </c>
      <c r="G3919" s="40"/>
      <c r="H3919" s="99">
        <f>SUM(H3917:H3918)</f>
        <v>11197.92</v>
      </c>
    </row>
    <row r="3920" spans="1:8" ht="15.75">
      <c r="B3920" s="1" t="s">
        <v>1426</v>
      </c>
      <c r="F3920" s="40" t="s">
        <v>1571</v>
      </c>
      <c r="G3920" s="40"/>
      <c r="H3920" s="99">
        <f>FLOOR(H3919*0.15,0.01)</f>
        <v>1679.68</v>
      </c>
    </row>
    <row r="3921" spans="1:8" ht="17.25">
      <c r="B3921" s="237">
        <f>H3921</f>
        <v>12877.6</v>
      </c>
      <c r="C3921" s="27" t="s">
        <v>4340</v>
      </c>
      <c r="D3921" s="99">
        <f>FLOOR(B3921/B3922,0.01)</f>
        <v>12877.6</v>
      </c>
      <c r="E3921" s="1" t="s">
        <v>3198</v>
      </c>
      <c r="F3921" s="40" t="s">
        <v>1593</v>
      </c>
      <c r="G3921" s="40"/>
      <c r="H3921" s="99">
        <f>SUM(H3919:H3920)</f>
        <v>12877.6</v>
      </c>
    </row>
    <row r="3922" spans="1:8" ht="17.25">
      <c r="B3922" s="216">
        <v>1</v>
      </c>
      <c r="C3922" s="215"/>
      <c r="D3922" s="143"/>
      <c r="F3922" s="40"/>
      <c r="G3922" s="40"/>
      <c r="H3922" s="19"/>
    </row>
    <row r="3924" spans="1:8" ht="18" customHeight="1">
      <c r="A3924" s="262">
        <f>A3912+1</f>
        <v>291</v>
      </c>
      <c r="B3924" s="1588" t="s">
        <v>945</v>
      </c>
      <c r="C3924" s="1567"/>
      <c r="D3924" s="1567"/>
      <c r="E3924" s="1567"/>
      <c r="F3924" s="1567"/>
      <c r="G3924" s="1567"/>
      <c r="H3924" s="1567"/>
    </row>
    <row r="3925" spans="1:8" ht="18" customHeight="1">
      <c r="A3925" s="728" t="s">
        <v>4137</v>
      </c>
      <c r="B3925" s="1568" t="s">
        <v>1479</v>
      </c>
      <c r="C3925" s="1568"/>
      <c r="D3925" s="1568"/>
      <c r="E3925" s="1568"/>
      <c r="F3925" s="1568"/>
      <c r="G3925" s="1568"/>
      <c r="H3925" s="1568"/>
    </row>
    <row r="3926" spans="1:8" ht="31.5">
      <c r="B3926" s="68" t="s">
        <v>3156</v>
      </c>
      <c r="C3926" s="68" t="s">
        <v>3157</v>
      </c>
      <c r="D3926" s="68" t="s">
        <v>3158</v>
      </c>
      <c r="E3926" s="68" t="s">
        <v>3159</v>
      </c>
      <c r="F3926" s="68" t="s">
        <v>3160</v>
      </c>
      <c r="G3926" s="68" t="s">
        <v>3161</v>
      </c>
      <c r="H3926" s="68" t="s">
        <v>1586</v>
      </c>
    </row>
    <row r="3927" spans="1:8" ht="17.25">
      <c r="B3927" s="58" t="s">
        <v>2185</v>
      </c>
      <c r="C3927" s="58" t="s">
        <v>1031</v>
      </c>
      <c r="D3927" s="41">
        <v>10</v>
      </c>
      <c r="E3927" s="154" t="s">
        <v>2992</v>
      </c>
      <c r="F3927" s="109">
        <f>'update Rate'!O187</f>
        <v>4465.4000000000005</v>
      </c>
      <c r="G3927" s="153">
        <f>FLOOR(D3927*F3927,0.01)</f>
        <v>44654</v>
      </c>
      <c r="H3927" s="8"/>
    </row>
    <row r="3928" spans="1:8" ht="15.75">
      <c r="B3928" s="78"/>
      <c r="C3928" s="10"/>
      <c r="D3928" s="17"/>
      <c r="E3928" s="56"/>
      <c r="F3928" s="122"/>
      <c r="G3928" s="122"/>
      <c r="H3928" s="155">
        <f>SUM(G3927)</f>
        <v>44654</v>
      </c>
    </row>
    <row r="3929" spans="1:8" ht="16.5">
      <c r="F3929" s="40" t="s">
        <v>1590</v>
      </c>
      <c r="G3929" s="102"/>
      <c r="H3929" s="63">
        <f>SUM(H3926:H3928)</f>
        <v>44654</v>
      </c>
    </row>
    <row r="3930" spans="1:8" ht="16.5">
      <c r="B3930" s="1" t="s">
        <v>1592</v>
      </c>
      <c r="F3930" s="40" t="s">
        <v>1570</v>
      </c>
      <c r="G3930" s="102"/>
      <c r="H3930" s="99">
        <f>FLOOR(H3929*0.15,0.01)</f>
        <v>6698.1</v>
      </c>
    </row>
    <row r="3931" spans="1:8" ht="18" customHeight="1">
      <c r="A3931"/>
      <c r="B3931" s="140">
        <f>+H3931</f>
        <v>51352.1</v>
      </c>
      <c r="C3931" s="27" t="s">
        <v>4340</v>
      </c>
      <c r="D3931" s="99">
        <f>INT(B3931/B3932*100)/100</f>
        <v>5135.21</v>
      </c>
      <c r="E3931" s="1" t="s">
        <v>3198</v>
      </c>
      <c r="F3931" s="40" t="s">
        <v>1593</v>
      </c>
      <c r="G3931" s="102"/>
      <c r="H3931" s="99">
        <f>SUM(H3929:H3930)</f>
        <v>51352.1</v>
      </c>
    </row>
    <row r="3932" spans="1:8" ht="18" customHeight="1">
      <c r="B3932" s="117">
        <v>10</v>
      </c>
    </row>
    <row r="3933" spans="1:8">
      <c r="A3933" s="30" t="s">
        <v>3213</v>
      </c>
    </row>
    <row r="3934" spans="1:8" ht="18" customHeight="1">
      <c r="B3934" s="143"/>
      <c r="F3934" s="40"/>
      <c r="G3934" s="40"/>
      <c r="H3934" s="19"/>
    </row>
    <row r="3935" spans="1:8" ht="18" customHeight="1"/>
    <row r="3936" spans="1:8" ht="18" customHeight="1">
      <c r="A3936" s="262">
        <f>A3924+1</f>
        <v>292</v>
      </c>
      <c r="B3936" s="1588" t="s">
        <v>1025</v>
      </c>
      <c r="C3936" s="1567"/>
      <c r="D3936" s="1567"/>
      <c r="E3936" s="1567"/>
      <c r="F3936" s="1567"/>
      <c r="G3936" s="1567"/>
      <c r="H3936" s="1567"/>
    </row>
    <row r="3937" spans="1:8">
      <c r="A3937" s="728" t="s">
        <v>4138</v>
      </c>
      <c r="B3937" s="1568" t="s">
        <v>1479</v>
      </c>
      <c r="C3937" s="1568"/>
      <c r="D3937" s="1568"/>
      <c r="E3937" s="1568"/>
      <c r="F3937" s="1568"/>
      <c r="G3937" s="1568"/>
      <c r="H3937" s="1568"/>
    </row>
    <row r="3938" spans="1:8" ht="31.5">
      <c r="B3938" s="68" t="s">
        <v>3156</v>
      </c>
      <c r="C3938" s="68" t="s">
        <v>3157</v>
      </c>
      <c r="D3938" s="68" t="s">
        <v>3158</v>
      </c>
      <c r="E3938" s="68" t="s">
        <v>3159</v>
      </c>
      <c r="F3938" s="68" t="s">
        <v>3160</v>
      </c>
      <c r="G3938" s="68" t="s">
        <v>3161</v>
      </c>
      <c r="H3938" s="68" t="s">
        <v>1586</v>
      </c>
    </row>
    <row r="3939" spans="1:8" ht="17.25">
      <c r="B3939" s="58" t="s">
        <v>2185</v>
      </c>
      <c r="C3939" s="58" t="s">
        <v>1030</v>
      </c>
      <c r="D3939" s="41">
        <v>10</v>
      </c>
      <c r="E3939" s="55" t="s">
        <v>2992</v>
      </c>
      <c r="F3939" s="109">
        <f>'update Rate'!O185</f>
        <v>6391.4400000000005</v>
      </c>
      <c r="G3939" s="109">
        <f>FLOOR(D3939*F3939,0.01)</f>
        <v>63914.400000000001</v>
      </c>
      <c r="H3939" s="153">
        <f>SUM(G3939)</f>
        <v>63914.400000000001</v>
      </c>
    </row>
    <row r="3940" spans="1:8" ht="17.25">
      <c r="B3940" s="78"/>
      <c r="C3940" s="78"/>
      <c r="D3940" s="43"/>
      <c r="E3940" s="56"/>
      <c r="F3940" s="122"/>
      <c r="G3940" s="122"/>
      <c r="H3940" s="123"/>
    </row>
    <row r="3941" spans="1:8" ht="16.5">
      <c r="F3941" s="40" t="s">
        <v>1590</v>
      </c>
      <c r="G3941" s="102"/>
      <c r="H3941" s="63">
        <f>SUM(H3938:H3940)</f>
        <v>63914.400000000001</v>
      </c>
    </row>
    <row r="3942" spans="1:8" ht="16.5">
      <c r="B3942" s="1" t="s">
        <v>1592</v>
      </c>
      <c r="F3942" s="40" t="s">
        <v>1570</v>
      </c>
      <c r="G3942" s="102"/>
      <c r="H3942" s="99">
        <f>FLOOR(H3941*0.15,0.01)</f>
        <v>9587.16</v>
      </c>
    </row>
    <row r="3943" spans="1:8" ht="16.5">
      <c r="A3943"/>
      <c r="B3943" s="140">
        <f>+H3943</f>
        <v>73501.56</v>
      </c>
      <c r="C3943" s="27" t="s">
        <v>4340</v>
      </c>
      <c r="D3943" s="99">
        <f>INT(B3943/B3944*100)/100</f>
        <v>7350.15</v>
      </c>
      <c r="E3943" s="1" t="s">
        <v>3198</v>
      </c>
      <c r="F3943" s="40" t="s">
        <v>1593</v>
      </c>
      <c r="G3943" s="102"/>
      <c r="H3943" s="99">
        <f>SUM(H3941:H3942)</f>
        <v>73501.56</v>
      </c>
    </row>
    <row r="3944" spans="1:8" ht="20.100000000000001" customHeight="1">
      <c r="A3944" s="27"/>
      <c r="B3944" s="117">
        <v>10</v>
      </c>
      <c r="H3944" s="19"/>
    </row>
    <row r="3945" spans="1:8" ht="18" customHeight="1">
      <c r="A3945" s="262">
        <f>A3936+1</f>
        <v>293</v>
      </c>
      <c r="B3945" s="1588" t="s">
        <v>3707</v>
      </c>
      <c r="C3945" s="1567"/>
      <c r="D3945" s="1567"/>
      <c r="E3945" s="1567"/>
      <c r="F3945" s="1567"/>
      <c r="G3945" s="1567"/>
      <c r="H3945" s="1567"/>
    </row>
    <row r="3946" spans="1:8" ht="20.25" customHeight="1">
      <c r="A3946" s="728" t="s">
        <v>4139</v>
      </c>
      <c r="B3946" s="1568" t="s">
        <v>1558</v>
      </c>
      <c r="C3946" s="1568"/>
      <c r="D3946" s="1568"/>
      <c r="E3946" s="1568"/>
      <c r="F3946" s="1568"/>
      <c r="G3946" s="1568"/>
      <c r="H3946" s="1568"/>
    </row>
    <row r="3947" spans="1:8" ht="39.75" customHeight="1">
      <c r="B3947" s="68" t="s">
        <v>3156</v>
      </c>
      <c r="C3947" s="68" t="s">
        <v>3157</v>
      </c>
      <c r="D3947" s="68" t="s">
        <v>3158</v>
      </c>
      <c r="E3947" s="68" t="s">
        <v>3159</v>
      </c>
      <c r="F3947" s="68" t="s">
        <v>3160</v>
      </c>
      <c r="G3947" s="68" t="s">
        <v>3161</v>
      </c>
      <c r="H3947" s="68" t="s">
        <v>1586</v>
      </c>
    </row>
    <row r="3948" spans="1:8" ht="17.25">
      <c r="B3948" s="58" t="s">
        <v>2185</v>
      </c>
      <c r="C3948" s="58" t="s">
        <v>1030</v>
      </c>
      <c r="D3948" s="41">
        <v>10</v>
      </c>
      <c r="E3948" s="154" t="s">
        <v>2992</v>
      </c>
      <c r="F3948" s="109">
        <f>'update Rate'!O186</f>
        <v>8306.7199999999993</v>
      </c>
      <c r="G3948" s="109">
        <f>FLOOR(D3948*F3948,0.01)</f>
        <v>83067.199999999997</v>
      </c>
      <c r="H3948" s="8"/>
    </row>
    <row r="3949" spans="1:8" ht="12.75" customHeight="1">
      <c r="B3949" s="78"/>
      <c r="C3949" s="78"/>
      <c r="D3949" s="43"/>
      <c r="E3949" s="15"/>
      <c r="F3949" s="122"/>
      <c r="G3949" s="122"/>
      <c r="H3949" s="63">
        <f>SUM(G3948)</f>
        <v>83067.199999999997</v>
      </c>
    </row>
    <row r="3950" spans="1:8" ht="16.5">
      <c r="F3950" s="40" t="s">
        <v>1590</v>
      </c>
      <c r="G3950" s="102"/>
      <c r="H3950" s="63">
        <f>SUM(H3947:H3949)</f>
        <v>83067.199999999997</v>
      </c>
    </row>
    <row r="3951" spans="1:8" ht="16.5">
      <c r="B3951" s="1" t="s">
        <v>1592</v>
      </c>
      <c r="F3951" s="40" t="s">
        <v>1570</v>
      </c>
      <c r="G3951" s="102"/>
      <c r="H3951" s="99">
        <f>FLOOR(H3950*0.15,0.01)</f>
        <v>12460.08</v>
      </c>
    </row>
    <row r="3952" spans="1:8" ht="16.5">
      <c r="A3952"/>
      <c r="B3952" s="140">
        <f>+H3952</f>
        <v>95527.28</v>
      </c>
      <c r="C3952" s="27" t="s">
        <v>4340</v>
      </c>
      <c r="D3952" s="99">
        <f>INT(B3952/B3953*100)/100</f>
        <v>9552.7199999999993</v>
      </c>
      <c r="E3952" s="1" t="s">
        <v>3198</v>
      </c>
      <c r="F3952" s="40" t="s">
        <v>1593</v>
      </c>
      <c r="G3952" s="102"/>
      <c r="H3952" s="99">
        <f>SUM(H3950:H3951)</f>
        <v>95527.28</v>
      </c>
    </row>
    <row r="3953" spans="1:8">
      <c r="B3953" s="117">
        <v>10</v>
      </c>
    </row>
    <row r="3954" spans="1:8">
      <c r="A3954" s="144"/>
    </row>
    <row r="3956" spans="1:8" ht="19.5">
      <c r="A3956" s="262">
        <f>+A3945+1</f>
        <v>294</v>
      </c>
      <c r="B3956" s="1588" t="s">
        <v>1677</v>
      </c>
      <c r="C3956" s="1567"/>
      <c r="D3956" s="1567"/>
      <c r="E3956" s="1567"/>
      <c r="F3956" s="1567"/>
      <c r="G3956" s="1567"/>
      <c r="H3956" s="1567"/>
    </row>
    <row r="3957" spans="1:8">
      <c r="A3957" s="728" t="s">
        <v>4140</v>
      </c>
      <c r="B3957" s="1601" t="s">
        <v>1488</v>
      </c>
      <c r="C3957" s="1568"/>
      <c r="D3957" s="1568"/>
      <c r="E3957" s="1568"/>
      <c r="F3957" s="1568"/>
      <c r="G3957" s="1568"/>
      <c r="H3957" s="1568"/>
    </row>
    <row r="3958" spans="1:8" ht="31.5">
      <c r="B3958" s="68" t="s">
        <v>3156</v>
      </c>
      <c r="C3958" s="68" t="s">
        <v>3157</v>
      </c>
      <c r="D3958" s="68" t="s">
        <v>3158</v>
      </c>
      <c r="E3958" s="68" t="s">
        <v>3159</v>
      </c>
      <c r="F3958" s="68" t="s">
        <v>3160</v>
      </c>
      <c r="G3958" s="68" t="s">
        <v>3161</v>
      </c>
      <c r="H3958" s="68" t="s">
        <v>1586</v>
      </c>
    </row>
    <row r="3959" spans="1:8" ht="20.100000000000001" customHeight="1">
      <c r="B3959" s="1562" t="s">
        <v>1587</v>
      </c>
      <c r="C3959" s="58" t="s">
        <v>736</v>
      </c>
      <c r="D3959" s="46">
        <v>1.0760000000000001</v>
      </c>
      <c r="E3959" s="11" t="s">
        <v>1526</v>
      </c>
      <c r="F3959" s="107">
        <f>'update Rate'!O6</f>
        <v>1330</v>
      </c>
      <c r="G3959" s="107">
        <f>FLOOR(D3959*F3959,0.01)</f>
        <v>1431.08</v>
      </c>
      <c r="H3959" s="108"/>
    </row>
    <row r="3960" spans="1:8" ht="20.100000000000001" customHeight="1">
      <c r="B3960" s="1598"/>
      <c r="C3960" s="80" t="s">
        <v>563</v>
      </c>
      <c r="D3960" s="43">
        <v>5.38</v>
      </c>
      <c r="E3960" s="80" t="s">
        <v>1526</v>
      </c>
      <c r="F3960" s="116">
        <f>'update Rate'!O5</f>
        <v>1000</v>
      </c>
      <c r="G3960" s="63">
        <f>FLOOR(D3960*F3960,0.01)</f>
        <v>5380</v>
      </c>
      <c r="H3960" s="123">
        <f>SUM(G3959+G3960)</f>
        <v>6811.08</v>
      </c>
    </row>
    <row r="3961" spans="1:8" ht="17.25">
      <c r="B3961" s="1562" t="s">
        <v>2185</v>
      </c>
      <c r="C3961" s="58" t="s">
        <v>1678</v>
      </c>
      <c r="D3961" s="41">
        <v>110</v>
      </c>
      <c r="E3961" s="55" t="s">
        <v>3063</v>
      </c>
      <c r="F3961" s="107">
        <f>giwar</f>
        <v>16.428571428571427</v>
      </c>
      <c r="G3961" s="110">
        <f>FLOOR(D3961*F3961,0.01)</f>
        <v>1807.14</v>
      </c>
      <c r="H3961" s="9"/>
    </row>
    <row r="3962" spans="1:8" ht="20.100000000000001" customHeight="1">
      <c r="B3962" s="1599"/>
      <c r="C3962" s="81" t="s">
        <v>1679</v>
      </c>
      <c r="D3962" s="50"/>
      <c r="E3962" s="53"/>
      <c r="F3962" s="116"/>
      <c r="G3962" s="116"/>
      <c r="H3962" s="9"/>
    </row>
    <row r="3963" spans="1:8" ht="20.100000000000001" customHeight="1">
      <c r="B3963" s="1598"/>
      <c r="C3963" s="78" t="s">
        <v>3062</v>
      </c>
      <c r="D3963" s="78" t="s">
        <v>2993</v>
      </c>
      <c r="E3963" s="56"/>
      <c r="F3963" s="78" t="s">
        <v>2995</v>
      </c>
      <c r="G3963" s="122">
        <v>185</v>
      </c>
      <c r="H3963" s="123">
        <f>SUM(G3961+G3963)</f>
        <v>1992.14</v>
      </c>
    </row>
    <row r="3964" spans="1:8" ht="18" customHeight="1" outlineLevel="1">
      <c r="F3964" s="40" t="s">
        <v>1590</v>
      </c>
      <c r="G3964" s="102"/>
      <c r="H3964" s="63">
        <f>SUM(H3960:H3963)</f>
        <v>8803.2199999999993</v>
      </c>
    </row>
    <row r="3965" spans="1:8" ht="18" customHeight="1" outlineLevel="1">
      <c r="B3965" s="1" t="s">
        <v>1426</v>
      </c>
      <c r="F3965" s="40" t="s">
        <v>1570</v>
      </c>
      <c r="G3965" s="102"/>
      <c r="H3965" s="99">
        <f>FLOOR(H3964*0.15,0.01)</f>
        <v>1320.48</v>
      </c>
    </row>
    <row r="3966" spans="1:8" ht="16.5" outlineLevel="1">
      <c r="A3966" s="97"/>
      <c r="B3966" s="140">
        <f>+H3966</f>
        <v>10123.699999999999</v>
      </c>
      <c r="C3966" s="27" t="s">
        <v>4340</v>
      </c>
      <c r="D3966" s="99">
        <f>INT(B3966/B3967*100)/100</f>
        <v>101.23</v>
      </c>
      <c r="E3966" s="1" t="s">
        <v>3198</v>
      </c>
      <c r="F3966" s="40" t="s">
        <v>1593</v>
      </c>
      <c r="G3966" s="102"/>
      <c r="H3966" s="99">
        <f>SUM(H3964:H3965)</f>
        <v>10123.699999999999</v>
      </c>
    </row>
    <row r="3967" spans="1:8" outlineLevel="1">
      <c r="B3967" s="117">
        <v>100</v>
      </c>
    </row>
    <row r="3968" spans="1:8" ht="19.5" outlineLevel="1">
      <c r="A3968" s="262">
        <f>+A3956+1</f>
        <v>295</v>
      </c>
      <c r="B3968" s="1588" t="s">
        <v>3064</v>
      </c>
      <c r="C3968" s="1567"/>
      <c r="D3968" s="1567"/>
      <c r="E3968" s="1567"/>
      <c r="F3968" s="1567"/>
      <c r="G3968" s="1567"/>
      <c r="H3968" s="1567"/>
    </row>
    <row r="3969" spans="1:8" ht="18" customHeight="1" outlineLevel="1">
      <c r="A3969" s="728" t="s">
        <v>4141</v>
      </c>
      <c r="B3969" s="1588" t="s">
        <v>3708</v>
      </c>
      <c r="C3969" s="1567"/>
      <c r="D3969" s="1567"/>
      <c r="E3969" s="1567"/>
      <c r="F3969" s="1567"/>
      <c r="G3969" s="1567"/>
      <c r="H3969" s="1567"/>
    </row>
    <row r="3970" spans="1:8" ht="18" customHeight="1" outlineLevel="1">
      <c r="A3970" s="1568" t="s">
        <v>2611</v>
      </c>
      <c r="B3970" s="1568"/>
      <c r="C3970" s="1568"/>
      <c r="D3970" s="1568"/>
      <c r="E3970" s="1568"/>
      <c r="F3970" s="1568"/>
      <c r="G3970" s="1568"/>
      <c r="H3970" s="1568"/>
    </row>
    <row r="3971" spans="1:8" ht="31.5" outlineLevel="1">
      <c r="B3971" s="68" t="s">
        <v>3156</v>
      </c>
      <c r="C3971" s="68" t="s">
        <v>3157</v>
      </c>
      <c r="D3971" s="68" t="s">
        <v>3158</v>
      </c>
      <c r="E3971" s="68" t="s">
        <v>3159</v>
      </c>
      <c r="F3971" s="68" t="s">
        <v>3160</v>
      </c>
      <c r="G3971" s="68" t="s">
        <v>3161</v>
      </c>
      <c r="H3971" s="68" t="s">
        <v>1586</v>
      </c>
    </row>
    <row r="3972" spans="1:8" ht="17.25" outlineLevel="1">
      <c r="B3972" s="1562" t="s">
        <v>1587</v>
      </c>
      <c r="C3972" s="58" t="s">
        <v>736</v>
      </c>
      <c r="D3972" s="41">
        <v>1</v>
      </c>
      <c r="E3972" s="55" t="s">
        <v>1526</v>
      </c>
      <c r="F3972" s="107">
        <f>'update Rate'!O6</f>
        <v>1330</v>
      </c>
      <c r="G3972" s="107">
        <f>FLOOR(D3972*F3972,0.01)</f>
        <v>1330</v>
      </c>
      <c r="H3972" s="108"/>
    </row>
    <row r="3973" spans="1:8" ht="18" customHeight="1" outlineLevel="1">
      <c r="B3973" s="1598"/>
      <c r="C3973" s="80" t="s">
        <v>563</v>
      </c>
      <c r="D3973" s="43">
        <v>2</v>
      </c>
      <c r="E3973" s="80" t="s">
        <v>1526</v>
      </c>
      <c r="F3973" s="122">
        <f>'update Rate'!O5</f>
        <v>1000</v>
      </c>
      <c r="G3973" s="63">
        <f>FLOOR(D3973*F3973,0.01)</f>
        <v>2000</v>
      </c>
      <c r="H3973" s="123">
        <f>SUM(G3972+G3973)</f>
        <v>3330</v>
      </c>
    </row>
    <row r="3974" spans="1:8" ht="18" customHeight="1" outlineLevel="1">
      <c r="B3974" s="58" t="s">
        <v>2185</v>
      </c>
      <c r="C3974" s="58" t="s">
        <v>3065</v>
      </c>
      <c r="D3974" s="41">
        <v>0.19</v>
      </c>
      <c r="E3974" s="55" t="s">
        <v>2378</v>
      </c>
      <c r="F3974" s="109">
        <f>'update Rate'!$O$53</f>
        <v>215037.9</v>
      </c>
      <c r="G3974" s="110">
        <f>FLOOR(D3974*F3974,0.01)</f>
        <v>40857.200000000004</v>
      </c>
      <c r="H3974" s="131"/>
    </row>
    <row r="3975" spans="1:8" ht="18" customHeight="1">
      <c r="B3975" s="275"/>
      <c r="C3975" s="80" t="s">
        <v>3066</v>
      </c>
      <c r="D3975" s="42">
        <v>250</v>
      </c>
      <c r="E3975" s="53" t="s">
        <v>3068</v>
      </c>
      <c r="F3975" s="116">
        <f>Diagowar</f>
        <v>52</v>
      </c>
      <c r="G3975" s="109">
        <f>FLOOR(D3975*F3975,0.01)</f>
        <v>13000</v>
      </c>
      <c r="H3975" s="9"/>
    </row>
    <row r="3976" spans="1:8" ht="18" customHeight="1">
      <c r="B3976" s="658"/>
      <c r="C3976" s="78" t="s">
        <v>3067</v>
      </c>
      <c r="D3976" s="43">
        <v>77</v>
      </c>
      <c r="E3976" s="56" t="s">
        <v>1526</v>
      </c>
      <c r="F3976" s="56" t="s">
        <v>3726</v>
      </c>
      <c r="G3976" s="63">
        <v>77</v>
      </c>
      <c r="H3976" s="123">
        <f>SUM(G3974+G3975+G3976)</f>
        <v>53934.200000000004</v>
      </c>
    </row>
    <row r="3977" spans="1:8" ht="16.5">
      <c r="F3977" s="40" t="s">
        <v>1590</v>
      </c>
      <c r="G3977" s="102"/>
      <c r="H3977" s="63">
        <f>SUM(H3973:H3976)</f>
        <v>57264.200000000004</v>
      </c>
    </row>
    <row r="3978" spans="1:8" ht="15.75" customHeight="1">
      <c r="B3978" s="1" t="s">
        <v>1426</v>
      </c>
      <c r="F3978" s="40" t="s">
        <v>1570</v>
      </c>
      <c r="G3978" s="102"/>
      <c r="H3978" s="99">
        <f>FLOOR(H3977*0.15,0.01)</f>
        <v>8589.630000000001</v>
      </c>
    </row>
    <row r="3979" spans="1:8" ht="16.5">
      <c r="A3979" s="97"/>
      <c r="B3979" s="140">
        <f>+H3979</f>
        <v>65853.83</v>
      </c>
      <c r="C3979" s="27" t="s">
        <v>4340</v>
      </c>
      <c r="D3979" s="99">
        <f>INT(B3979/B3980*100)/100</f>
        <v>2195.12</v>
      </c>
      <c r="E3979" s="1" t="s">
        <v>3198</v>
      </c>
      <c r="F3979" s="40" t="s">
        <v>1593</v>
      </c>
      <c r="G3979" s="102"/>
      <c r="H3979" s="99">
        <f>SUM(H3977:H3978)</f>
        <v>65853.83</v>
      </c>
    </row>
    <row r="3980" spans="1:8" ht="18" customHeight="1">
      <c r="B3980" s="117">
        <v>30</v>
      </c>
    </row>
    <row r="3981" spans="1:8">
      <c r="A3981" s="1" t="s">
        <v>2612</v>
      </c>
    </row>
    <row r="3982" spans="1:8" ht="18" customHeight="1">
      <c r="A3982" s="138">
        <f>A3968+1</f>
        <v>296</v>
      </c>
      <c r="B3982" s="88"/>
    </row>
    <row r="3983" spans="1:8" ht="18" customHeight="1">
      <c r="A3983" s="728" t="s">
        <v>4142</v>
      </c>
      <c r="B3983" s="1583" t="s">
        <v>3710</v>
      </c>
      <c r="C3983" s="1567"/>
      <c r="D3983" s="1567"/>
      <c r="E3983" s="1567"/>
      <c r="F3983" s="1567"/>
      <c r="G3983" s="1567"/>
      <c r="H3983" s="1567"/>
    </row>
    <row r="3984" spans="1:8" ht="18" customHeight="1">
      <c r="B3984" s="1568" t="s">
        <v>2200</v>
      </c>
      <c r="C3984" s="1568"/>
      <c r="D3984" s="1568"/>
      <c r="E3984" s="1568"/>
      <c r="F3984" s="1568"/>
      <c r="G3984" s="1568"/>
      <c r="H3984" s="1568"/>
    </row>
    <row r="3985" spans="1:8" ht="31.5">
      <c r="B3985" s="68" t="s">
        <v>3156</v>
      </c>
      <c r="C3985" s="68" t="s">
        <v>3157</v>
      </c>
      <c r="D3985" s="68" t="s">
        <v>3158</v>
      </c>
      <c r="E3985" s="68" t="s">
        <v>3159</v>
      </c>
      <c r="F3985" s="68" t="s">
        <v>3160</v>
      </c>
      <c r="G3985" s="68" t="s">
        <v>3161</v>
      </c>
      <c r="H3985" s="68" t="s">
        <v>1586</v>
      </c>
    </row>
    <row r="3986" spans="1:8" ht="18" customHeight="1">
      <c r="B3986" s="1562" t="s">
        <v>1587</v>
      </c>
      <c r="C3986" s="58" t="s">
        <v>736</v>
      </c>
      <c r="D3986" s="46">
        <v>0.68700000000000006</v>
      </c>
      <c r="E3986" s="55" t="s">
        <v>1526</v>
      </c>
      <c r="F3986" s="107">
        <f>'update Rate'!O6</f>
        <v>1330</v>
      </c>
      <c r="G3986" s="107">
        <f>FLOOR(D3986*F3986,0.01)</f>
        <v>913.71</v>
      </c>
      <c r="H3986" s="108"/>
    </row>
    <row r="3987" spans="1:8" ht="18" customHeight="1">
      <c r="B3987" s="1598"/>
      <c r="C3987" s="80" t="s">
        <v>563</v>
      </c>
      <c r="D3987" s="49">
        <v>0.78100000000000003</v>
      </c>
      <c r="E3987" s="80" t="s">
        <v>1526</v>
      </c>
      <c r="F3987" s="116">
        <f>'update Rate'!O5</f>
        <v>1000</v>
      </c>
      <c r="G3987" s="109">
        <f>FLOOR(D3987*F3987,0.01)</f>
        <v>781</v>
      </c>
      <c r="H3987" s="123">
        <f>SUM(G3986+G3987)</f>
        <v>1694.71</v>
      </c>
    </row>
    <row r="3988" spans="1:8" ht="17.25">
      <c r="B3988" s="1562" t="s">
        <v>2185</v>
      </c>
      <c r="C3988" s="58" t="s">
        <v>2201</v>
      </c>
      <c r="D3988" s="41"/>
      <c r="E3988" s="55"/>
      <c r="F3988" s="107"/>
      <c r="G3988" s="131"/>
      <c r="H3988" s="131"/>
    </row>
    <row r="3989" spans="1:8" ht="15.75">
      <c r="B3989" s="1599"/>
      <c r="C3989" s="80" t="s">
        <v>1086</v>
      </c>
      <c r="E3989" s="9"/>
      <c r="F3989" s="116"/>
      <c r="G3989" s="9"/>
      <c r="H3989" s="132"/>
    </row>
    <row r="3990" spans="1:8" ht="17.25">
      <c r="B3990" s="1599"/>
      <c r="C3990" s="80" t="s">
        <v>3709</v>
      </c>
      <c r="D3990" s="42">
        <v>18.940000000000001</v>
      </c>
      <c r="E3990" s="53" t="s">
        <v>2920</v>
      </c>
      <c r="F3990" s="109">
        <f>'update Rate'!O335</f>
        <v>93</v>
      </c>
      <c r="G3990" s="109">
        <f>FLOOR(D3990*F3990,0.01)</f>
        <v>1761.42</v>
      </c>
      <c r="H3990" s="9"/>
    </row>
    <row r="3991" spans="1:8" ht="18" customHeight="1">
      <c r="B3991" s="1598"/>
      <c r="C3991" s="78" t="s">
        <v>2199</v>
      </c>
      <c r="D3991" s="57" t="s">
        <v>2993</v>
      </c>
      <c r="E3991" s="56" t="s">
        <v>2995</v>
      </c>
      <c r="F3991" s="56" t="s">
        <v>2995</v>
      </c>
      <c r="G3991" s="63">
        <v>110</v>
      </c>
      <c r="H3991" s="123">
        <f>SUM(G3990+G3991)</f>
        <v>1871.42</v>
      </c>
    </row>
    <row r="3992" spans="1:8" ht="18" customHeight="1">
      <c r="F3992" s="40" t="s">
        <v>1590</v>
      </c>
      <c r="G3992" s="102"/>
      <c r="H3992" s="63">
        <f>SUM(H3987:H3991)</f>
        <v>3566.13</v>
      </c>
    </row>
    <row r="3993" spans="1:8" ht="18" customHeight="1">
      <c r="B3993" s="1" t="s">
        <v>113</v>
      </c>
      <c r="F3993" s="40" t="s">
        <v>1570</v>
      </c>
      <c r="G3993" s="102"/>
      <c r="H3993" s="99">
        <f>FLOOR(H3992*0.15,0.01)</f>
        <v>534.91</v>
      </c>
    </row>
    <row r="3994" spans="1:8" ht="18" customHeight="1">
      <c r="A3994" s="27"/>
      <c r="B3994" s="140">
        <f>+H3994</f>
        <v>4101.04</v>
      </c>
      <c r="C3994" s="27" t="s">
        <v>4340</v>
      </c>
      <c r="D3994" s="99">
        <f>INT(B3994/B3995*100)/100</f>
        <v>216.52</v>
      </c>
      <c r="E3994" s="1" t="s">
        <v>3198</v>
      </c>
      <c r="F3994" s="40" t="s">
        <v>1593</v>
      </c>
      <c r="G3994" s="102"/>
      <c r="H3994" s="99">
        <f>SUM(H3992:H3993)</f>
        <v>4101.04</v>
      </c>
    </row>
    <row r="3995" spans="1:8" ht="16.5">
      <c r="B3995" s="88">
        <v>18.940000000000001</v>
      </c>
    </row>
    <row r="3996" spans="1:8" ht="11.25" customHeight="1">
      <c r="A3996" s="27"/>
      <c r="B3996" s="88"/>
      <c r="F3996" s="40"/>
      <c r="G3996" s="102"/>
      <c r="H3996" s="141"/>
    </row>
    <row r="3997" spans="1:8" ht="18" customHeight="1">
      <c r="A3997" s="138">
        <f>A3982+1</f>
        <v>297</v>
      </c>
      <c r="B3997" s="1600" t="s">
        <v>272</v>
      </c>
      <c r="C3997" s="1596"/>
      <c r="D3997" s="1596"/>
      <c r="E3997" s="1596"/>
      <c r="F3997" s="1596"/>
      <c r="G3997" s="1596"/>
      <c r="H3997" s="1596"/>
    </row>
    <row r="3998" spans="1:8">
      <c r="A3998" s="728" t="s">
        <v>4143</v>
      </c>
      <c r="B3998" s="1597" t="s">
        <v>693</v>
      </c>
      <c r="C3998" s="1596"/>
      <c r="D3998" s="1596"/>
      <c r="E3998" s="1596"/>
      <c r="F3998" s="1596"/>
      <c r="G3998" s="1596"/>
      <c r="H3998" s="1596"/>
    </row>
    <row r="3999" spans="1:8">
      <c r="A3999" s="90"/>
      <c r="B3999" s="1596" t="s">
        <v>694</v>
      </c>
      <c r="C3999" s="1596"/>
      <c r="D3999" s="1596"/>
      <c r="E3999" s="1596"/>
      <c r="F3999" s="1596"/>
      <c r="G3999" s="1596"/>
      <c r="H3999" s="1596"/>
    </row>
    <row r="4000" spans="1:8" ht="18" customHeight="1">
      <c r="A4000" s="205"/>
      <c r="B4000" s="1596" t="s">
        <v>1133</v>
      </c>
      <c r="C4000" s="1596"/>
      <c r="D4000" s="1596"/>
      <c r="E4000" s="1596"/>
      <c r="F4000" s="1596"/>
      <c r="G4000" s="1596"/>
      <c r="H4000" s="1596"/>
    </row>
    <row r="4001" spans="1:12">
      <c r="A4001" s="205"/>
      <c r="B4001" s="1561" t="s">
        <v>2189</v>
      </c>
      <c r="C4001" s="1561"/>
      <c r="D4001" s="1561"/>
      <c r="E4001" s="1561"/>
      <c r="F4001" s="1561"/>
      <c r="G4001" s="1561"/>
      <c r="H4001" s="1561"/>
    </row>
    <row r="4002" spans="1:12" ht="31.5">
      <c r="B4002" s="68" t="s">
        <v>3156</v>
      </c>
      <c r="C4002" s="68" t="s">
        <v>3157</v>
      </c>
      <c r="D4002" s="68" t="s">
        <v>3158</v>
      </c>
      <c r="E4002" s="68" t="s">
        <v>3159</v>
      </c>
      <c r="F4002" s="68" t="s">
        <v>3160</v>
      </c>
      <c r="G4002" s="68" t="s">
        <v>3161</v>
      </c>
      <c r="H4002" s="68" t="s">
        <v>1586</v>
      </c>
    </row>
    <row r="4003" spans="1:12" ht="18" customHeight="1">
      <c r="A4003" s="27"/>
      <c r="B4003" s="1562" t="s">
        <v>562</v>
      </c>
      <c r="C4003" s="80" t="s">
        <v>736</v>
      </c>
      <c r="D4003" s="42">
        <v>7</v>
      </c>
      <c r="E4003" s="53" t="s">
        <v>1589</v>
      </c>
      <c r="F4003" s="107">
        <f>'update Rate'!O6</f>
        <v>1330</v>
      </c>
      <c r="G4003" s="107">
        <f t="shared" ref="G4003:G4009" si="94">FLOOR(D4003*F4003,0.01)</f>
        <v>9310</v>
      </c>
      <c r="H4003" s="108"/>
      <c r="L4003" s="116"/>
    </row>
    <row r="4004" spans="1:12" ht="18" customHeight="1">
      <c r="B4004" s="1589"/>
      <c r="C4004" s="78" t="s">
        <v>563</v>
      </c>
      <c r="D4004" s="43">
        <v>5</v>
      </c>
      <c r="E4004" s="56" t="s">
        <v>1589</v>
      </c>
      <c r="F4004" s="122">
        <f>'update Rate'!O5</f>
        <v>1000</v>
      </c>
      <c r="G4004" s="122">
        <f t="shared" si="94"/>
        <v>5000</v>
      </c>
      <c r="H4004" s="123">
        <f>SUM(G4003+G4004)</f>
        <v>14310</v>
      </c>
    </row>
    <row r="4005" spans="1:12" ht="18" customHeight="1">
      <c r="B4005" s="1562" t="s">
        <v>2185</v>
      </c>
      <c r="C4005" s="80" t="s">
        <v>1134</v>
      </c>
      <c r="D4005" s="42">
        <v>35.51</v>
      </c>
      <c r="E4005" s="53" t="s">
        <v>2920</v>
      </c>
      <c r="F4005" s="107">
        <f>F3990</f>
        <v>93</v>
      </c>
      <c r="G4005" s="110">
        <f t="shared" si="94"/>
        <v>3302.4300000000003</v>
      </c>
      <c r="H4005" s="121"/>
      <c r="K4005" s="110">
        <f>F4005*D4005</f>
        <v>3302.43</v>
      </c>
    </row>
    <row r="4006" spans="1:12" ht="18" customHeight="1">
      <c r="B4006" s="1592"/>
      <c r="C4006" s="208" t="s">
        <v>274</v>
      </c>
      <c r="D4006" s="42">
        <v>32.06</v>
      </c>
      <c r="E4006" s="53" t="s">
        <v>2920</v>
      </c>
      <c r="F4006" s="116">
        <f>$F$4007</f>
        <v>93</v>
      </c>
      <c r="G4006" s="109">
        <f t="shared" si="94"/>
        <v>2981.58</v>
      </c>
      <c r="H4006" s="121"/>
    </row>
    <row r="4007" spans="1:12" ht="18" customHeight="1">
      <c r="B4007" s="1592"/>
      <c r="C4007" s="208" t="s">
        <v>273</v>
      </c>
      <c r="D4007" s="42">
        <v>25.19</v>
      </c>
      <c r="E4007" s="53" t="s">
        <v>2920</v>
      </c>
      <c r="F4007" s="116">
        <f>'update Rate'!$O$226</f>
        <v>93</v>
      </c>
      <c r="G4007" s="109">
        <f t="shared" si="94"/>
        <v>2342.67</v>
      </c>
      <c r="H4007" s="121"/>
    </row>
    <row r="4008" spans="1:12" ht="28.5">
      <c r="B4008" s="1592"/>
      <c r="C4008" s="206" t="s">
        <v>276</v>
      </c>
      <c r="D4008" s="42">
        <v>14.76</v>
      </c>
      <c r="E4008" s="53" t="s">
        <v>2920</v>
      </c>
      <c r="F4008" s="116">
        <f>'update Rate'!O182</f>
        <v>154</v>
      </c>
      <c r="G4008" s="109">
        <f t="shared" si="94"/>
        <v>2273.04</v>
      </c>
      <c r="H4008" s="121"/>
    </row>
    <row r="4009" spans="1:12" ht="28.5">
      <c r="B4009" s="1589"/>
      <c r="C4009" s="206" t="s">
        <v>275</v>
      </c>
      <c r="D4009" s="43">
        <v>10</v>
      </c>
      <c r="E4009" s="56" t="s">
        <v>2992</v>
      </c>
      <c r="F4009" s="122">
        <f>'update Rate'!$O$236</f>
        <v>613</v>
      </c>
      <c r="G4009" s="63">
        <f t="shared" si="94"/>
        <v>6130</v>
      </c>
      <c r="H4009" s="123">
        <f>SUM(G4005:G4009)</f>
        <v>17029.72</v>
      </c>
    </row>
    <row r="4010" spans="1:12" ht="18" customHeight="1">
      <c r="B4010" s="209"/>
      <c r="C4010" s="204"/>
      <c r="D4010" s="210"/>
      <c r="E4010" s="211"/>
      <c r="F4010" s="212" t="s">
        <v>1138</v>
      </c>
      <c r="G4010" s="213"/>
      <c r="H4010" s="123">
        <f>H4009*0.15</f>
        <v>2554.4580000000001</v>
      </c>
    </row>
    <row r="4011" spans="1:12" ht="18" customHeight="1">
      <c r="F4011" s="40" t="s">
        <v>1590</v>
      </c>
      <c r="G4011" s="102"/>
      <c r="H4011" s="63">
        <f>SUM(H4004:H4010)</f>
        <v>33894.178</v>
      </c>
    </row>
    <row r="4012" spans="1:12" ht="16.5">
      <c r="B4012" s="1" t="s">
        <v>1592</v>
      </c>
      <c r="F4012" s="40" t="s">
        <v>1570</v>
      </c>
      <c r="G4012" s="102"/>
      <c r="H4012" s="63">
        <f>FLOOR(H4011*0.15,0.01)</f>
        <v>5084.12</v>
      </c>
    </row>
    <row r="4013" spans="1:12" ht="18" customHeight="1">
      <c r="A4013" s="27"/>
      <c r="B4013" s="140">
        <f>+H4013</f>
        <v>38978.298000000003</v>
      </c>
      <c r="C4013" s="27" t="s">
        <v>4340</v>
      </c>
      <c r="D4013" s="99">
        <f>FLOOR(B4013/B4014,0.01)</f>
        <v>3897.82</v>
      </c>
      <c r="E4013" s="1" t="s">
        <v>3198</v>
      </c>
      <c r="F4013" s="40" t="s">
        <v>1593</v>
      </c>
      <c r="G4013" s="102"/>
      <c r="H4013" s="99">
        <f>SUM(H4011:H4012)</f>
        <v>38978.298000000003</v>
      </c>
    </row>
    <row r="4014" spans="1:12" ht="18" customHeight="1">
      <c r="A4014" s="27"/>
      <c r="B4014" s="88">
        <v>10</v>
      </c>
      <c r="C4014" s="27"/>
      <c r="D4014" s="141"/>
      <c r="F4014" s="40"/>
      <c r="G4014" s="102"/>
      <c r="H4014" s="141"/>
    </row>
    <row r="4015" spans="1:12" ht="17.25">
      <c r="A4015" s="27"/>
      <c r="B4015" s="88"/>
      <c r="F4015" s="40"/>
      <c r="G4015" s="102"/>
      <c r="H4015" s="141"/>
    </row>
    <row r="4016" spans="1:12" ht="18">
      <c r="A4016" s="138">
        <f>+A3997+1</f>
        <v>298</v>
      </c>
      <c r="B4016" s="1593" t="s">
        <v>1130</v>
      </c>
      <c r="C4016" s="1594"/>
      <c r="D4016" s="1594"/>
      <c r="E4016" s="1594"/>
      <c r="F4016" s="1594"/>
      <c r="G4016" s="1594"/>
      <c r="H4016" s="1594"/>
    </row>
    <row r="4017" spans="1:8" ht="15" customHeight="1">
      <c r="A4017" s="728" t="s">
        <v>4144</v>
      </c>
      <c r="B4017" s="1595" t="s">
        <v>1131</v>
      </c>
      <c r="C4017" s="1594"/>
      <c r="D4017" s="1594"/>
      <c r="E4017" s="1594"/>
      <c r="F4017" s="1594"/>
      <c r="G4017" s="1594"/>
      <c r="H4017" s="1594"/>
    </row>
    <row r="4018" spans="1:8" ht="18" customHeight="1">
      <c r="A4018" s="90"/>
      <c r="B4018" s="1596" t="s">
        <v>1132</v>
      </c>
      <c r="C4018" s="1596"/>
      <c r="D4018" s="1596"/>
      <c r="E4018" s="1596"/>
      <c r="F4018" s="1596"/>
      <c r="G4018" s="1596"/>
      <c r="H4018" s="1596"/>
    </row>
    <row r="4019" spans="1:8">
      <c r="A4019" s="205"/>
      <c r="B4019" s="1596" t="s">
        <v>1133</v>
      </c>
      <c r="C4019" s="1596"/>
      <c r="D4019" s="1596"/>
      <c r="E4019" s="1596"/>
      <c r="F4019" s="1596"/>
      <c r="G4019" s="1596"/>
      <c r="H4019" s="1596"/>
    </row>
    <row r="4020" spans="1:8" customFormat="1" ht="14.25">
      <c r="A4020" s="205"/>
      <c r="B4020" s="1561" t="s">
        <v>2189</v>
      </c>
      <c r="C4020" s="1561"/>
      <c r="D4020" s="1561"/>
      <c r="E4020" s="1561"/>
      <c r="F4020" s="1561"/>
      <c r="G4020" s="1561"/>
      <c r="H4020" s="1561"/>
    </row>
    <row r="4021" spans="1:8" ht="31.5">
      <c r="B4021" s="68" t="s">
        <v>3156</v>
      </c>
      <c r="C4021" s="68" t="s">
        <v>3157</v>
      </c>
      <c r="D4021" s="68" t="s">
        <v>3158</v>
      </c>
      <c r="E4021" s="68" t="s">
        <v>3159</v>
      </c>
      <c r="F4021" s="68" t="s">
        <v>3160</v>
      </c>
      <c r="G4021" s="68" t="s">
        <v>3161</v>
      </c>
      <c r="H4021" s="68" t="s">
        <v>1586</v>
      </c>
    </row>
    <row r="4022" spans="1:8" ht="18" customHeight="1">
      <c r="A4022" s="27"/>
      <c r="B4022" s="1562" t="s">
        <v>562</v>
      </c>
      <c r="C4022" s="80" t="s">
        <v>736</v>
      </c>
      <c r="D4022" s="42">
        <v>7</v>
      </c>
      <c r="E4022" s="53" t="s">
        <v>1589</v>
      </c>
      <c r="F4022" s="107">
        <f>'update Rate'!O6</f>
        <v>1330</v>
      </c>
      <c r="G4022" s="107">
        <f t="shared" ref="G4022:G4027" si="95">FLOOR(D4022*F4022,0.01)</f>
        <v>9310</v>
      </c>
      <c r="H4022" s="108"/>
    </row>
    <row r="4023" spans="1:8" ht="18" customHeight="1">
      <c r="B4023" s="1589"/>
      <c r="C4023" s="78" t="s">
        <v>563</v>
      </c>
      <c r="D4023" s="43">
        <v>5</v>
      </c>
      <c r="E4023" s="56" t="s">
        <v>1589</v>
      </c>
      <c r="F4023" s="122">
        <f>'update Rate'!O5</f>
        <v>1000</v>
      </c>
      <c r="G4023" s="116">
        <f t="shared" si="95"/>
        <v>5000</v>
      </c>
      <c r="H4023" s="123">
        <f>SUM(G4022+G4023)</f>
        <v>14310</v>
      </c>
    </row>
    <row r="4024" spans="1:8" ht="17.25">
      <c r="B4024" s="1562" t="s">
        <v>2185</v>
      </c>
      <c r="C4024" s="80" t="s">
        <v>1134</v>
      </c>
      <c r="D4024" s="42">
        <v>35.51</v>
      </c>
      <c r="E4024" s="53" t="s">
        <v>2920</v>
      </c>
      <c r="F4024" s="116">
        <f>F4005</f>
        <v>93</v>
      </c>
      <c r="G4024" s="110">
        <f t="shared" si="95"/>
        <v>3302.4300000000003</v>
      </c>
      <c r="H4024" s="121"/>
    </row>
    <row r="4025" spans="1:8" ht="18" customHeight="1">
      <c r="B4025" s="1592"/>
      <c r="C4025" s="208" t="s">
        <v>1135</v>
      </c>
      <c r="D4025" s="42">
        <v>32.06</v>
      </c>
      <c r="E4025" s="53" t="s">
        <v>2920</v>
      </c>
      <c r="F4025" s="116">
        <f>'update Rate'!O226</f>
        <v>93</v>
      </c>
      <c r="G4025" s="109">
        <f t="shared" si="95"/>
        <v>2981.58</v>
      </c>
      <c r="H4025" s="121"/>
    </row>
    <row r="4026" spans="1:8" ht="18" customHeight="1">
      <c r="B4026" s="1592"/>
      <c r="C4026" s="80" t="s">
        <v>1136</v>
      </c>
      <c r="D4026" s="42">
        <v>14.76</v>
      </c>
      <c r="E4026" s="53" t="s">
        <v>2920</v>
      </c>
      <c r="F4026" s="116">
        <f>$F$4008</f>
        <v>154</v>
      </c>
      <c r="G4026" s="109">
        <f t="shared" si="95"/>
        <v>2273.04</v>
      </c>
      <c r="H4026" s="121"/>
    </row>
    <row r="4027" spans="1:8" ht="17.25">
      <c r="B4027" s="1589"/>
      <c r="C4027" s="78" t="s">
        <v>1137</v>
      </c>
      <c r="D4027" s="43">
        <v>66.489999999999995</v>
      </c>
      <c r="E4027" s="56" t="s">
        <v>2920</v>
      </c>
      <c r="F4027" s="155">
        <f>'update Rate'!O48</f>
        <v>96</v>
      </c>
      <c r="G4027" s="63">
        <f t="shared" si="95"/>
        <v>6383.04</v>
      </c>
      <c r="H4027" s="123">
        <f>SUM(G4024:G4027)</f>
        <v>14940.09</v>
      </c>
    </row>
    <row r="4028" spans="1:8" ht="18" customHeight="1">
      <c r="B4028" s="209"/>
      <c r="C4028" s="204"/>
      <c r="D4028" s="210"/>
      <c r="E4028" s="211"/>
      <c r="F4028" s="212" t="s">
        <v>1138</v>
      </c>
      <c r="G4028" s="213"/>
      <c r="H4028" s="123">
        <f>H4027*0.15</f>
        <v>2241.0135</v>
      </c>
    </row>
    <row r="4029" spans="1:8" ht="18" customHeight="1">
      <c r="F4029" s="40" t="s">
        <v>1590</v>
      </c>
      <c r="G4029" s="102"/>
      <c r="H4029" s="63">
        <f>SUM(H4023:H4028)</f>
        <v>31491.103500000001</v>
      </c>
    </row>
    <row r="4030" spans="1:8" ht="18" customHeight="1">
      <c r="B4030" s="1" t="s">
        <v>1592</v>
      </c>
      <c r="F4030" s="40" t="s">
        <v>1570</v>
      </c>
      <c r="G4030" s="102"/>
      <c r="H4030" s="63">
        <f>FLOOR(H4029*0.15,0.01)</f>
        <v>4723.66</v>
      </c>
    </row>
    <row r="4031" spans="1:8" ht="16.5">
      <c r="A4031" s="27"/>
      <c r="B4031" s="140">
        <f>+H4031</f>
        <v>36214.763500000001</v>
      </c>
      <c r="C4031" s="27" t="s">
        <v>4340</v>
      </c>
      <c r="D4031" s="99">
        <f>B4031/B4032</f>
        <v>3621.4763499999999</v>
      </c>
      <c r="E4031" s="1" t="s">
        <v>3198</v>
      </c>
      <c r="F4031" s="40" t="s">
        <v>1593</v>
      </c>
      <c r="G4031" s="102"/>
      <c r="H4031" s="99">
        <f>SUM(H4029:H4030)</f>
        <v>36214.763500000001</v>
      </c>
    </row>
    <row r="4032" spans="1:8" ht="17.25">
      <c r="A4032" s="27"/>
      <c r="B4032" s="88">
        <v>10</v>
      </c>
      <c r="C4032" s="27"/>
      <c r="D4032" s="141"/>
      <c r="F4032" s="40"/>
      <c r="G4032" s="102"/>
      <c r="H4032" s="141"/>
    </row>
    <row r="4033" spans="1:8" ht="19.5" customHeight="1">
      <c r="A4033" s="262">
        <f>A4016+1</f>
        <v>299</v>
      </c>
      <c r="B4033" s="1590" t="s">
        <v>3729</v>
      </c>
      <c r="C4033" s="1591"/>
      <c r="D4033" s="1591"/>
      <c r="E4033" s="1591"/>
      <c r="F4033" s="1591"/>
      <c r="G4033" s="1591"/>
      <c r="H4033" s="1591"/>
    </row>
    <row r="4034" spans="1:8" ht="36" customHeight="1">
      <c r="A4034" s="728"/>
      <c r="B4034" s="1590"/>
      <c r="C4034" s="1591"/>
      <c r="D4034" s="1591"/>
      <c r="E4034" s="1591"/>
      <c r="F4034" s="1591"/>
      <c r="G4034" s="1591"/>
      <c r="H4034" s="1591"/>
    </row>
    <row r="4035" spans="1:8">
      <c r="A4035" s="3"/>
      <c r="B4035" s="1561" t="s">
        <v>163</v>
      </c>
      <c r="C4035" s="1561"/>
      <c r="D4035" s="1561"/>
      <c r="E4035" s="1561"/>
      <c r="F4035" s="1561"/>
      <c r="G4035" s="1561"/>
      <c r="H4035" s="1561"/>
    </row>
    <row r="4036" spans="1:8" ht="31.5">
      <c r="B4036" s="68" t="s">
        <v>3156</v>
      </c>
      <c r="C4036" s="68" t="s">
        <v>3157</v>
      </c>
      <c r="D4036" s="68" t="s">
        <v>3158</v>
      </c>
      <c r="E4036" s="68" t="s">
        <v>3159</v>
      </c>
      <c r="F4036" s="68" t="s">
        <v>3160</v>
      </c>
      <c r="G4036" s="68" t="s">
        <v>3161</v>
      </c>
      <c r="H4036" s="68" t="s">
        <v>1586</v>
      </c>
    </row>
    <row r="4037" spans="1:8" ht="47.25">
      <c r="B4037" s="599" t="s">
        <v>2185</v>
      </c>
      <c r="C4037" s="68" t="s">
        <v>3730</v>
      </c>
      <c r="D4037" s="44">
        <v>1</v>
      </c>
      <c r="E4037" s="64" t="s">
        <v>2773</v>
      </c>
      <c r="F4037" s="99">
        <f>'update Rate'!O504</f>
        <v>4132.8</v>
      </c>
      <c r="G4037" s="99">
        <f>FLOOR(D4037*F4037,0.01)</f>
        <v>4132.8</v>
      </c>
      <c r="H4037" s="155">
        <f>SUM(G4037:G4037)</f>
        <v>4132.8</v>
      </c>
    </row>
    <row r="4038" spans="1:8" ht="16.5">
      <c r="F4038" s="40" t="s">
        <v>1590</v>
      </c>
      <c r="G4038" s="102"/>
      <c r="H4038" s="63">
        <f>SUM(H4036:H4037)</f>
        <v>4132.8</v>
      </c>
    </row>
    <row r="4039" spans="1:8" ht="16.5">
      <c r="B4039" s="1" t="s">
        <v>4175</v>
      </c>
      <c r="F4039" s="40" t="s">
        <v>1570</v>
      </c>
      <c r="G4039" s="102"/>
      <c r="H4039" s="99">
        <f>FLOOR(H4038*0.15,0.01)</f>
        <v>619.91999999999996</v>
      </c>
    </row>
    <row r="4040" spans="1:8" ht="16.5">
      <c r="A4040" s="27" t="s">
        <v>3197</v>
      </c>
      <c r="B4040" s="99">
        <f>+H4040</f>
        <v>4752.72</v>
      </c>
      <c r="C4040" s="1" t="s">
        <v>3198</v>
      </c>
      <c r="D4040" s="141"/>
      <c r="F4040" s="40" t="s">
        <v>1593</v>
      </c>
      <c r="G4040" s="102"/>
      <c r="H4040" s="99">
        <f>SUM(H4038:H4039)</f>
        <v>4752.72</v>
      </c>
    </row>
    <row r="4041" spans="1:8">
      <c r="B4041" s="117"/>
      <c r="G4041" s="2"/>
      <c r="H4041" s="2"/>
    </row>
    <row r="4042" spans="1:8" ht="19.5" customHeight="1">
      <c r="A4042" s="262">
        <f>A4033+1</f>
        <v>300</v>
      </c>
      <c r="B4042" s="1590" t="s">
        <v>3732</v>
      </c>
      <c r="C4042" s="1591"/>
      <c r="D4042" s="1591"/>
      <c r="E4042" s="1591"/>
      <c r="F4042" s="1591"/>
      <c r="G4042" s="1591"/>
      <c r="H4042" s="1591"/>
    </row>
    <row r="4043" spans="1:8" ht="36" customHeight="1">
      <c r="A4043" s="728" t="s">
        <v>88</v>
      </c>
      <c r="B4043" s="1590"/>
      <c r="C4043" s="1591"/>
      <c r="D4043" s="1591"/>
      <c r="E4043" s="1591"/>
      <c r="F4043" s="1591"/>
      <c r="G4043" s="1591"/>
      <c r="H4043" s="1591"/>
    </row>
    <row r="4044" spans="1:8" ht="14.25" customHeight="1">
      <c r="A4044" s="3"/>
      <c r="B4044" s="1568" t="s">
        <v>2821</v>
      </c>
      <c r="C4044" s="1568"/>
      <c r="D4044" s="1568"/>
      <c r="E4044" s="1568"/>
      <c r="F4044" s="1568"/>
      <c r="G4044" s="1568"/>
      <c r="H4044" s="1568"/>
    </row>
    <row r="4045" spans="1:8" ht="31.5">
      <c r="B4045" s="68" t="s">
        <v>3156</v>
      </c>
      <c r="C4045" s="68" t="s">
        <v>3157</v>
      </c>
      <c r="D4045" s="68" t="s">
        <v>3158</v>
      </c>
      <c r="E4045" s="68" t="s">
        <v>3159</v>
      </c>
      <c r="F4045" s="68" t="s">
        <v>3160</v>
      </c>
      <c r="G4045" s="68" t="s">
        <v>3161</v>
      </c>
      <c r="H4045" s="68" t="s">
        <v>1586</v>
      </c>
    </row>
    <row r="4046" spans="1:8" ht="18" customHeight="1">
      <c r="A4046" s="27"/>
      <c r="B4046" s="1562" t="s">
        <v>562</v>
      </c>
      <c r="C4046" s="80" t="s">
        <v>736</v>
      </c>
      <c r="D4046" s="42">
        <v>7.78</v>
      </c>
      <c r="E4046" s="53" t="s">
        <v>1589</v>
      </c>
      <c r="F4046" s="107">
        <f>'update Rate'!O6</f>
        <v>1330</v>
      </c>
      <c r="G4046" s="107">
        <f>FLOOR(D4046*F4046,0.01)</f>
        <v>10347.4</v>
      </c>
      <c r="H4046" s="108"/>
    </row>
    <row r="4047" spans="1:8" ht="18" customHeight="1">
      <c r="B4047" s="1589"/>
      <c r="C4047" s="78" t="s">
        <v>563</v>
      </c>
      <c r="D4047" s="43">
        <v>11.35</v>
      </c>
      <c r="E4047" s="56" t="s">
        <v>1589</v>
      </c>
      <c r="F4047" s="122">
        <f>'update Rate'!O5</f>
        <v>1000</v>
      </c>
      <c r="G4047" s="116">
        <f>FLOOR(D4047*F4047,0.01)</f>
        <v>11350</v>
      </c>
      <c r="H4047" s="123">
        <f>SUM(G4046+G4047)</f>
        <v>21697.4</v>
      </c>
    </row>
    <row r="4048" spans="1:8" ht="17.25">
      <c r="B4048" s="1562" t="s">
        <v>2185</v>
      </c>
      <c r="C4048" s="58" t="s">
        <v>3822</v>
      </c>
      <c r="D4048" s="41">
        <v>15.49</v>
      </c>
      <c r="E4048" s="55" t="s">
        <v>3068</v>
      </c>
      <c r="F4048" s="107">
        <f>'update Rate'!O245</f>
        <v>446</v>
      </c>
      <c r="G4048" s="110">
        <f>FLOOR(D4048*F4048,0.01)</f>
        <v>6908.54</v>
      </c>
      <c r="H4048" s="121"/>
    </row>
    <row r="4049" spans="1:8" ht="18" customHeight="1">
      <c r="B4049" s="1592"/>
      <c r="C4049" s="208" t="s">
        <v>3733</v>
      </c>
      <c r="D4049" s="42">
        <v>20</v>
      </c>
      <c r="E4049" s="53" t="s">
        <v>3068</v>
      </c>
      <c r="F4049" s="116">
        <f>'update Rate'!O243</f>
        <v>288</v>
      </c>
      <c r="G4049" s="109">
        <f>FLOOR(D4049*F4049,0.01)</f>
        <v>5760</v>
      </c>
      <c r="H4049" s="121"/>
    </row>
    <row r="4050" spans="1:8" ht="33.75" customHeight="1">
      <c r="B4050" s="1589"/>
      <c r="C4050" s="198" t="s">
        <v>3821</v>
      </c>
      <c r="D4050" s="674" t="s">
        <v>2995</v>
      </c>
      <c r="E4050" s="56" t="s">
        <v>2993</v>
      </c>
      <c r="F4050" s="122">
        <v>0</v>
      </c>
      <c r="G4050" s="63">
        <v>500</v>
      </c>
      <c r="H4050" s="123">
        <f>SUM(G4048:G4050)</f>
        <v>13168.54</v>
      </c>
    </row>
    <row r="4051" spans="1:8" ht="18" customHeight="1">
      <c r="F4051" s="40" t="s">
        <v>1590</v>
      </c>
      <c r="G4051" s="102"/>
      <c r="H4051" s="63">
        <f>SUM(H4047:H4050)</f>
        <v>34865.94</v>
      </c>
    </row>
    <row r="4052" spans="1:8" ht="18" customHeight="1">
      <c r="B4052" s="1" t="s">
        <v>1592</v>
      </c>
      <c r="F4052" s="40" t="s">
        <v>1570</v>
      </c>
      <c r="G4052" s="102"/>
      <c r="H4052" s="63">
        <f>FLOOR(H4051*0.15,0.01)</f>
        <v>5229.8900000000003</v>
      </c>
    </row>
    <row r="4053" spans="1:8" ht="16.5">
      <c r="A4053" s="27"/>
      <c r="B4053" s="140">
        <f>+H4053</f>
        <v>40095.83</v>
      </c>
      <c r="C4053" s="27" t="s">
        <v>4340</v>
      </c>
      <c r="D4053" s="99">
        <f>FLOOR(B4053/B4054,0.01)</f>
        <v>4382.05</v>
      </c>
      <c r="E4053" s="1" t="s">
        <v>3198</v>
      </c>
      <c r="F4053" s="40" t="s">
        <v>1593</v>
      </c>
      <c r="G4053" s="102"/>
      <c r="H4053" s="99">
        <f>SUM(H4051:H4052)</f>
        <v>40095.83</v>
      </c>
    </row>
    <row r="4054" spans="1:8" ht="17.25">
      <c r="A4054" s="27"/>
      <c r="B4054" s="88">
        <v>9.15</v>
      </c>
      <c r="C4054" s="27"/>
      <c r="D4054" s="141"/>
      <c r="F4054" s="40"/>
      <c r="G4054" s="102"/>
      <c r="H4054" s="141"/>
    </row>
    <row r="4055" spans="1:8" ht="17.25">
      <c r="A4055" s="27"/>
      <c r="B4055" s="88"/>
      <c r="C4055" s="27"/>
      <c r="D4055" s="141"/>
      <c r="F4055" s="40"/>
      <c r="G4055" s="102"/>
      <c r="H4055" s="141"/>
    </row>
    <row r="4056" spans="1:8" ht="17.25">
      <c r="A4056" s="27"/>
      <c r="B4056" s="88"/>
      <c r="C4056" s="27"/>
      <c r="D4056" s="141"/>
      <c r="F4056" s="40"/>
      <c r="G4056" s="102"/>
      <c r="H4056" s="141"/>
    </row>
    <row r="4057" spans="1:8" ht="17.25">
      <c r="A4057" s="27"/>
      <c r="B4057" s="88"/>
      <c r="C4057" s="27"/>
      <c r="D4057" s="141"/>
      <c r="F4057" s="40"/>
      <c r="G4057" s="102"/>
      <c r="H4057" s="141"/>
    </row>
    <row r="4058" spans="1:8">
      <c r="A4058" s="262">
        <f>A4042+1</f>
        <v>301</v>
      </c>
      <c r="B4058" s="1590" t="s">
        <v>4146</v>
      </c>
      <c r="C4058" s="1591"/>
      <c r="D4058" s="1591"/>
      <c r="E4058" s="1591"/>
      <c r="F4058" s="1591"/>
      <c r="G4058" s="1591"/>
      <c r="H4058" s="1591"/>
    </row>
    <row r="4059" spans="1:8" ht="19.5" customHeight="1">
      <c r="A4059" s="728" t="s">
        <v>4145</v>
      </c>
      <c r="B4059" s="1590"/>
      <c r="C4059" s="1591"/>
      <c r="D4059" s="1591"/>
      <c r="E4059" s="1591"/>
      <c r="F4059" s="1591"/>
      <c r="G4059" s="1591"/>
      <c r="H4059" s="1591"/>
    </row>
    <row r="4060" spans="1:8" ht="15.95" customHeight="1">
      <c r="A4060" s="3"/>
      <c r="B4060" s="1568" t="s">
        <v>3734</v>
      </c>
      <c r="C4060" s="1568"/>
      <c r="D4060" s="1568"/>
      <c r="E4060" s="1568"/>
      <c r="F4060" s="1568"/>
      <c r="G4060" s="1568"/>
      <c r="H4060" s="1568"/>
    </row>
    <row r="4061" spans="1:8" ht="31.5">
      <c r="B4061" s="68" t="s">
        <v>3156</v>
      </c>
      <c r="C4061" s="68" t="s">
        <v>3157</v>
      </c>
      <c r="D4061" s="68" t="s">
        <v>3158</v>
      </c>
      <c r="E4061" s="68" t="s">
        <v>3159</v>
      </c>
      <c r="F4061" s="68" t="s">
        <v>3160</v>
      </c>
      <c r="G4061" s="68" t="s">
        <v>3161</v>
      </c>
      <c r="H4061" s="68" t="s">
        <v>1586</v>
      </c>
    </row>
    <row r="4062" spans="1:8" ht="15.95" customHeight="1">
      <c r="A4062" s="27"/>
      <c r="B4062" s="1562" t="s">
        <v>562</v>
      </c>
      <c r="C4062" s="80" t="s">
        <v>736</v>
      </c>
      <c r="D4062" s="42">
        <v>5.27</v>
      </c>
      <c r="E4062" s="53" t="s">
        <v>1589</v>
      </c>
      <c r="F4062" s="107">
        <f>'update Rate'!O6</f>
        <v>1330</v>
      </c>
      <c r="G4062" s="107">
        <f>FLOOR(D4062*F4062,0.01)</f>
        <v>7009.1</v>
      </c>
      <c r="H4062" s="108"/>
    </row>
    <row r="4063" spans="1:8" ht="15.95" customHeight="1">
      <c r="B4063" s="1589"/>
      <c r="C4063" s="78" t="s">
        <v>563</v>
      </c>
      <c r="D4063" s="43">
        <v>0.52</v>
      </c>
      <c r="E4063" s="56" t="s">
        <v>1589</v>
      </c>
      <c r="F4063" s="122">
        <f>'update Rate'!O5</f>
        <v>1000</v>
      </c>
      <c r="G4063" s="116">
        <f>FLOOR(D4063*F4063,0.01)</f>
        <v>520</v>
      </c>
      <c r="H4063" s="123">
        <f>SUM(G4062+G4063)</f>
        <v>7529.1</v>
      </c>
    </row>
    <row r="4064" spans="1:8" ht="15.75">
      <c r="B4064" s="68" t="s">
        <v>2185</v>
      </c>
      <c r="C4064" s="68" t="s">
        <v>3739</v>
      </c>
      <c r="D4064" s="666">
        <v>0.32900000000000001</v>
      </c>
      <c r="E4064" s="66" t="s">
        <v>2378</v>
      </c>
      <c r="F4064" s="101">
        <f>'update Rate'!O505</f>
        <v>129764.25</v>
      </c>
      <c r="G4064" s="126">
        <f>FLOOR(D4064*F4064,0.01)</f>
        <v>42692.43</v>
      </c>
      <c r="H4064" s="123">
        <f>SUM(G4064:G4064)</f>
        <v>42692.43</v>
      </c>
    </row>
    <row r="4065" spans="1:8" ht="18" customHeight="1">
      <c r="F4065" s="40" t="s">
        <v>1590</v>
      </c>
      <c r="G4065" s="102"/>
      <c r="H4065" s="63">
        <f>SUM(H4063:H4064)</f>
        <v>50221.53</v>
      </c>
    </row>
    <row r="4066" spans="1:8" ht="16.5">
      <c r="B4066" s="1" t="s">
        <v>1592</v>
      </c>
      <c r="F4066" s="40" t="s">
        <v>1570</v>
      </c>
      <c r="G4066" s="102"/>
      <c r="H4066" s="63">
        <f>FLOOR(H4065*0.15,0.01)</f>
        <v>7533.22</v>
      </c>
    </row>
    <row r="4067" spans="1:8" ht="16.5">
      <c r="A4067" s="27"/>
      <c r="B4067" s="140">
        <f>+H4067</f>
        <v>57754.75</v>
      </c>
      <c r="C4067" s="27" t="s">
        <v>4340</v>
      </c>
      <c r="D4067" s="99">
        <f>FLOOR(B4067/B4068,0.01)</f>
        <v>6417.1900000000005</v>
      </c>
      <c r="E4067" s="1" t="s">
        <v>3198</v>
      </c>
      <c r="F4067" s="40" t="s">
        <v>1593</v>
      </c>
      <c r="G4067" s="102"/>
      <c r="H4067" s="99">
        <f>SUM(H4065:H4066)</f>
        <v>57754.75</v>
      </c>
    </row>
    <row r="4068" spans="1:8" s="106" customFormat="1" ht="17.25">
      <c r="A4068" s="27"/>
      <c r="B4068" s="88">
        <v>9</v>
      </c>
      <c r="C4068" s="27"/>
      <c r="D4068" s="141"/>
      <c r="E4068" s="1"/>
      <c r="F4068" s="40"/>
      <c r="G4068" s="102"/>
      <c r="H4068" s="141"/>
    </row>
    <row r="4069" spans="1:8" s="106" customFormat="1" ht="12.75">
      <c r="A4069" s="262">
        <f>A4058+1</f>
        <v>302</v>
      </c>
      <c r="B4069" s="1590" t="s">
        <v>3742</v>
      </c>
      <c r="C4069" s="1591"/>
      <c r="D4069" s="1591"/>
      <c r="E4069" s="1591"/>
      <c r="F4069" s="1591"/>
      <c r="G4069" s="1591"/>
      <c r="H4069" s="1591"/>
    </row>
    <row r="4070" spans="1:8" ht="23.25" customHeight="1">
      <c r="A4070" s="728" t="s">
        <v>4145</v>
      </c>
      <c r="B4070" s="1590"/>
      <c r="C4070" s="1591"/>
      <c r="D4070" s="1591"/>
      <c r="E4070" s="1591"/>
      <c r="F4070" s="1591"/>
      <c r="G4070" s="1591"/>
      <c r="H4070" s="1591"/>
    </row>
    <row r="4071" spans="1:8" ht="21" customHeight="1">
      <c r="A4071" s="3"/>
      <c r="B4071" s="1568" t="s">
        <v>3734</v>
      </c>
      <c r="C4071" s="1568"/>
      <c r="D4071" s="1568"/>
      <c r="E4071" s="1568"/>
      <c r="F4071" s="1568"/>
      <c r="G4071" s="1568"/>
      <c r="H4071" s="1568"/>
    </row>
    <row r="4072" spans="1:8" ht="31.5">
      <c r="B4072" s="68" t="s">
        <v>3156</v>
      </c>
      <c r="C4072" s="68" t="s">
        <v>3157</v>
      </c>
      <c r="D4072" s="68" t="s">
        <v>3158</v>
      </c>
      <c r="E4072" s="68" t="s">
        <v>3159</v>
      </c>
      <c r="F4072" s="68" t="s">
        <v>3160</v>
      </c>
      <c r="G4072" s="68" t="s">
        <v>3161</v>
      </c>
      <c r="H4072" s="68" t="s">
        <v>1586</v>
      </c>
    </row>
    <row r="4073" spans="1:8" ht="17.25">
      <c r="A4073" s="27"/>
      <c r="B4073" s="1562" t="s">
        <v>562</v>
      </c>
      <c r="C4073" s="80" t="s">
        <v>736</v>
      </c>
      <c r="D4073" s="42">
        <v>5.27</v>
      </c>
      <c r="E4073" s="53" t="s">
        <v>1589</v>
      </c>
      <c r="F4073" s="107">
        <f>'update Rate'!O6</f>
        <v>1330</v>
      </c>
      <c r="G4073" s="107">
        <f>FLOOR(D4073*F4073,0.01)</f>
        <v>7009.1</v>
      </c>
      <c r="H4073" s="108"/>
    </row>
    <row r="4074" spans="1:8" ht="17.25">
      <c r="B4074" s="1589"/>
      <c r="C4074" s="78" t="s">
        <v>563</v>
      </c>
      <c r="D4074" s="43">
        <v>0.52</v>
      </c>
      <c r="E4074" s="56" t="s">
        <v>1589</v>
      </c>
      <c r="F4074" s="122">
        <f>'update Rate'!O5</f>
        <v>1000</v>
      </c>
      <c r="G4074" s="116">
        <f>FLOOR(D4074*F4074,0.01)</f>
        <v>520</v>
      </c>
      <c r="H4074" s="123">
        <f>SUM(G4073+G4074)</f>
        <v>7529.1</v>
      </c>
    </row>
    <row r="4075" spans="1:8" ht="21.75" customHeight="1">
      <c r="B4075" s="68" t="s">
        <v>2185</v>
      </c>
      <c r="C4075" s="68" t="s">
        <v>3065</v>
      </c>
      <c r="D4075" s="666">
        <v>0.32900000000000001</v>
      </c>
      <c r="E4075" s="66" t="s">
        <v>2378</v>
      </c>
      <c r="F4075" s="101">
        <f>Swood</f>
        <v>231704.22</v>
      </c>
      <c r="G4075" s="126">
        <f>FLOOR(D4075*F4075,0.01)</f>
        <v>76230.680000000008</v>
      </c>
      <c r="H4075" s="123">
        <f>SUM(G4075:G4075)</f>
        <v>76230.680000000008</v>
      </c>
    </row>
    <row r="4076" spans="1:8" ht="16.5">
      <c r="F4076" s="40" t="s">
        <v>1590</v>
      </c>
      <c r="G4076" s="102"/>
      <c r="H4076" s="63">
        <f>SUM(H4074:H4075)</f>
        <v>83759.780000000013</v>
      </c>
    </row>
    <row r="4077" spans="1:8" ht="16.5">
      <c r="B4077" s="1" t="s">
        <v>1592</v>
      </c>
      <c r="F4077" s="40" t="s">
        <v>1570</v>
      </c>
      <c r="G4077" s="102"/>
      <c r="H4077" s="63">
        <f>FLOOR(H4076*0.15,0.01)</f>
        <v>12563.960000000001</v>
      </c>
    </row>
    <row r="4078" spans="1:8" ht="16.5">
      <c r="A4078" s="27"/>
      <c r="B4078" s="140">
        <f>+H4078</f>
        <v>96323.74000000002</v>
      </c>
      <c r="C4078" s="27" t="s">
        <v>4340</v>
      </c>
      <c r="D4078" s="99">
        <f>FLOOR(B4078/B4079,0.01)</f>
        <v>10702.630000000001</v>
      </c>
      <c r="E4078" s="1" t="s">
        <v>3198</v>
      </c>
      <c r="F4078" s="40" t="s">
        <v>1593</v>
      </c>
      <c r="G4078" s="102"/>
      <c r="H4078" s="99">
        <f>SUM(H4076:H4077)</f>
        <v>96323.74000000002</v>
      </c>
    </row>
    <row r="4079" spans="1:8" ht="19.5" customHeight="1">
      <c r="A4079" s="27"/>
      <c r="B4079" s="88">
        <v>9</v>
      </c>
      <c r="C4079" s="27"/>
      <c r="D4079" s="141"/>
      <c r="F4079" s="40"/>
      <c r="G4079" s="102"/>
      <c r="H4079" s="141"/>
    </row>
    <row r="4080" spans="1:8" ht="21" customHeight="1">
      <c r="A4080" s="27"/>
      <c r="B4080" s="88"/>
      <c r="C4080" s="27"/>
      <c r="D4080" s="141"/>
      <c r="F4080" s="40"/>
      <c r="G4080" s="102"/>
      <c r="H4080" s="141"/>
    </row>
    <row r="4081" spans="1:8" ht="24.75" customHeight="1">
      <c r="A4081" s="262">
        <f>A4069+1</f>
        <v>303</v>
      </c>
      <c r="B4081" s="1590" t="s">
        <v>3737</v>
      </c>
      <c r="C4081" s="1591"/>
      <c r="D4081" s="1591"/>
      <c r="E4081" s="1591"/>
      <c r="F4081" s="1591"/>
      <c r="G4081" s="1591"/>
      <c r="H4081" s="1591"/>
    </row>
    <row r="4082" spans="1:8">
      <c r="A4082" s="728" t="s">
        <v>4147</v>
      </c>
      <c r="B4082" s="1590"/>
      <c r="C4082" s="1591"/>
      <c r="D4082" s="1591"/>
      <c r="E4082" s="1591"/>
      <c r="F4082" s="1591"/>
      <c r="G4082" s="1591"/>
      <c r="H4082" s="1591"/>
    </row>
    <row r="4083" spans="1:8">
      <c r="A4083" s="3"/>
      <c r="B4083" s="1568" t="s">
        <v>3735</v>
      </c>
      <c r="C4083" s="1568"/>
      <c r="D4083" s="1568"/>
      <c r="E4083" s="1568"/>
      <c r="F4083" s="1568"/>
      <c r="G4083" s="1568"/>
      <c r="H4083" s="1568"/>
    </row>
    <row r="4084" spans="1:8" ht="31.5">
      <c r="B4084" s="68" t="s">
        <v>3156</v>
      </c>
      <c r="C4084" s="68" t="s">
        <v>3157</v>
      </c>
      <c r="D4084" s="68" t="s">
        <v>3158</v>
      </c>
      <c r="E4084" s="68" t="s">
        <v>3159</v>
      </c>
      <c r="F4084" s="68" t="s">
        <v>3160</v>
      </c>
      <c r="G4084" s="68" t="s">
        <v>3161</v>
      </c>
      <c r="H4084" s="68" t="s">
        <v>1586</v>
      </c>
    </row>
    <row r="4085" spans="1:8" ht="61.5">
      <c r="B4085" s="599" t="s">
        <v>2185</v>
      </c>
      <c r="C4085" s="68" t="s">
        <v>3736</v>
      </c>
      <c r="D4085" s="44">
        <v>1</v>
      </c>
      <c r="E4085" s="64" t="s">
        <v>2773</v>
      </c>
      <c r="F4085" s="99">
        <f>'update Rate'!O271</f>
        <v>2374.7200000000003</v>
      </c>
      <c r="G4085" s="99">
        <f>FLOOR(D4085*F4085,0.01)</f>
        <v>2374.7200000000003</v>
      </c>
      <c r="H4085" s="155">
        <f>SUM(G4085:G4085)</f>
        <v>2374.7200000000003</v>
      </c>
    </row>
    <row r="4086" spans="1:8" ht="16.5">
      <c r="F4086" s="40" t="s">
        <v>1590</v>
      </c>
      <c r="G4086" s="102"/>
      <c r="H4086" s="63">
        <f>SUM(H4084:H4085)</f>
        <v>2374.7200000000003</v>
      </c>
    </row>
    <row r="4087" spans="1:8" customFormat="1" ht="16.5">
      <c r="A4087" s="1"/>
      <c r="B4087" s="1" t="s">
        <v>3738</v>
      </c>
      <c r="C4087" s="1"/>
      <c r="D4087" s="1"/>
      <c r="E4087" s="1"/>
      <c r="F4087" s="40" t="s">
        <v>1570</v>
      </c>
      <c r="G4087" s="102"/>
      <c r="H4087" s="99">
        <f>FLOOR(H4086*0.15,0.01)</f>
        <v>356.2</v>
      </c>
    </row>
    <row r="4088" spans="1:8" ht="18" customHeight="1">
      <c r="A4088" s="27" t="s">
        <v>3197</v>
      </c>
      <c r="B4088" s="99">
        <f>+H4088</f>
        <v>2730.92</v>
      </c>
      <c r="C4088" s="1" t="s">
        <v>3198</v>
      </c>
      <c r="D4088" s="141"/>
      <c r="F4088" s="40" t="s">
        <v>1593</v>
      </c>
      <c r="G4088" s="102"/>
      <c r="H4088" s="99">
        <f>SUM(H4086:H4087)</f>
        <v>2730.92</v>
      </c>
    </row>
    <row r="4089" spans="1:8" customFormat="1" ht="19.5">
      <c r="A4089" s="1"/>
      <c r="B4089" s="1567"/>
      <c r="C4089" s="1567"/>
      <c r="D4089" s="1567"/>
      <c r="E4089" s="1567"/>
      <c r="F4089" s="1567"/>
      <c r="G4089" s="1567"/>
      <c r="H4089" s="1567"/>
    </row>
    <row r="4090" spans="1:8" customFormat="1" ht="19.5">
      <c r="A4090" s="262">
        <f>A4081+1</f>
        <v>304</v>
      </c>
      <c r="B4090" s="1588" t="s">
        <v>3745</v>
      </c>
      <c r="C4090" s="1567"/>
      <c r="D4090" s="1567"/>
      <c r="E4090" s="1567"/>
      <c r="F4090" s="1567"/>
      <c r="G4090" s="1567"/>
      <c r="H4090" s="1567"/>
    </row>
    <row r="4091" spans="1:8" customFormat="1" ht="19.5">
      <c r="A4091" s="728" t="s">
        <v>4148</v>
      </c>
      <c r="B4091" s="1588" t="s">
        <v>3746</v>
      </c>
      <c r="C4091" s="1567"/>
      <c r="D4091" s="1567"/>
      <c r="E4091" s="1567"/>
      <c r="F4091" s="1567"/>
      <c r="G4091" s="1567"/>
      <c r="H4091" s="1567"/>
    </row>
    <row r="4092" spans="1:8">
      <c r="B4092" s="1587" t="s">
        <v>2610</v>
      </c>
      <c r="C4092" s="1587"/>
      <c r="D4092" s="1587"/>
      <c r="E4092" s="1587"/>
      <c r="F4092" s="1587"/>
      <c r="G4092" s="1587"/>
      <c r="H4092" s="1587"/>
    </row>
    <row r="4093" spans="1:8" ht="31.5">
      <c r="B4093" s="68" t="s">
        <v>3156</v>
      </c>
      <c r="C4093" s="68" t="s">
        <v>3157</v>
      </c>
      <c r="D4093" s="68" t="s">
        <v>3158</v>
      </c>
      <c r="E4093" s="68" t="s">
        <v>3159</v>
      </c>
      <c r="F4093" s="68" t="s">
        <v>3160</v>
      </c>
      <c r="G4093" s="68" t="s">
        <v>3161</v>
      </c>
      <c r="H4093" s="68" t="s">
        <v>1586</v>
      </c>
    </row>
    <row r="4094" spans="1:8" ht="17.25">
      <c r="B4094" s="1562" t="s">
        <v>1587</v>
      </c>
      <c r="C4094" s="58" t="s">
        <v>558</v>
      </c>
      <c r="D4094" s="41">
        <v>1.8</v>
      </c>
      <c r="E4094" s="55" t="s">
        <v>1589</v>
      </c>
      <c r="F4094" s="107">
        <f>'update Rate'!O6</f>
        <v>1330</v>
      </c>
      <c r="G4094" s="107">
        <f>FLOOR(D4094*F4094,0.01)</f>
        <v>2394</v>
      </c>
      <c r="H4094" s="108"/>
    </row>
    <row r="4095" spans="1:8" ht="17.25">
      <c r="B4095" s="1563"/>
      <c r="C4095" s="56" t="s">
        <v>1530</v>
      </c>
      <c r="D4095" s="43">
        <v>1.5</v>
      </c>
      <c r="E4095" s="56" t="s">
        <v>1589</v>
      </c>
      <c r="F4095" s="122">
        <f>'update Rate'!O5</f>
        <v>1000</v>
      </c>
      <c r="G4095" s="63">
        <f>FLOOR(D4095*F4095,0.01)</f>
        <v>1500</v>
      </c>
      <c r="H4095" s="121">
        <f>SUM(G4094+G4095)</f>
        <v>3894</v>
      </c>
    </row>
    <row r="4096" spans="1:8" ht="17.25">
      <c r="B4096" s="1564" t="s">
        <v>2185</v>
      </c>
      <c r="C4096" s="55" t="s">
        <v>3744</v>
      </c>
      <c r="D4096" s="41">
        <v>0.26</v>
      </c>
      <c r="E4096" s="55" t="s">
        <v>2378</v>
      </c>
      <c r="F4096" s="110">
        <f>'update Rate'!O505</f>
        <v>129764.25</v>
      </c>
      <c r="G4096" s="110">
        <f>FLOOR(D4096*F4096,0.01)</f>
        <v>33738.699999999997</v>
      </c>
      <c r="H4096" s="84"/>
    </row>
    <row r="4097" spans="1:8" ht="17.25">
      <c r="B4097" s="1586"/>
      <c r="C4097" s="53" t="s">
        <v>2133</v>
      </c>
      <c r="D4097" s="42">
        <v>0.4</v>
      </c>
      <c r="E4097" s="53" t="s">
        <v>2920</v>
      </c>
      <c r="F4097" s="109">
        <f>'update Rate'!O59</f>
        <v>132</v>
      </c>
      <c r="G4097" s="109">
        <f>FLOOR(D4097*F4097,0.01)</f>
        <v>52.800000000000004</v>
      </c>
      <c r="H4097" s="9"/>
    </row>
    <row r="4098" spans="1:8" ht="17.25">
      <c r="B4098" s="1563"/>
      <c r="C4098" s="56" t="s">
        <v>3743</v>
      </c>
      <c r="D4098" s="244">
        <v>160</v>
      </c>
      <c r="E4098" s="56" t="s">
        <v>1526</v>
      </c>
      <c r="F4098" s="63">
        <f>pkila</f>
        <v>4</v>
      </c>
      <c r="G4098" s="63">
        <f>FLOOR(D4098*F4098,0.01)</f>
        <v>640</v>
      </c>
      <c r="H4098" s="123">
        <f>SUM(G4096:G4098)</f>
        <v>34431.5</v>
      </c>
    </row>
    <row r="4099" spans="1:8" ht="15.75">
      <c r="F4099" s="40" t="s">
        <v>1590</v>
      </c>
      <c r="G4099" s="40"/>
      <c r="H4099" s="63">
        <f>SUM(H4095:H4098)</f>
        <v>38325.5</v>
      </c>
    </row>
    <row r="4100" spans="1:8" ht="15.75">
      <c r="B4100" s="1" t="s">
        <v>1592</v>
      </c>
      <c r="F4100" s="40" t="s">
        <v>1571</v>
      </c>
      <c r="G4100" s="40"/>
      <c r="H4100" s="99">
        <f>FLOOR(H4099*0.15,0.01)</f>
        <v>5748.82</v>
      </c>
    </row>
    <row r="4101" spans="1:8" ht="15.75">
      <c r="A4101"/>
      <c r="B4101" s="140">
        <f>+H4101</f>
        <v>44074.32</v>
      </c>
      <c r="C4101" s="27" t="s">
        <v>4340</v>
      </c>
      <c r="D4101" s="99">
        <f>INT(B4101/B4102*100)/100</f>
        <v>4407.43</v>
      </c>
      <c r="E4101" s="1" t="s">
        <v>3198</v>
      </c>
      <c r="F4101" s="40" t="s">
        <v>1593</v>
      </c>
      <c r="G4101" s="40"/>
      <c r="H4101" s="99">
        <f>SUM(H4099:H4100)</f>
        <v>44074.32</v>
      </c>
    </row>
    <row r="4102" spans="1:8" ht="20.25">
      <c r="B4102" s="88">
        <v>10</v>
      </c>
      <c r="F4102" s="36"/>
      <c r="G4102" s="36"/>
      <c r="H4102" s="36"/>
    </row>
    <row r="4103" spans="1:8" ht="18">
      <c r="D4103" s="448"/>
    </row>
    <row r="4104" spans="1:8">
      <c r="A4104" s="262">
        <f>A4090+1</f>
        <v>305</v>
      </c>
    </row>
    <row r="4105" spans="1:8" ht="19.5">
      <c r="A4105" s="728" t="s">
        <v>4149</v>
      </c>
      <c r="B4105" s="1588" t="s">
        <v>3750</v>
      </c>
      <c r="C4105" s="1567"/>
      <c r="D4105" s="1567"/>
      <c r="E4105" s="1567"/>
      <c r="F4105" s="1567"/>
      <c r="G4105" s="1567"/>
      <c r="H4105" s="1567"/>
    </row>
    <row r="4106" spans="1:8" ht="18" customHeight="1">
      <c r="B4106" s="1587" t="s">
        <v>2610</v>
      </c>
      <c r="C4106" s="1587"/>
      <c r="D4106" s="1587"/>
      <c r="E4106" s="1587"/>
      <c r="F4106" s="1587"/>
      <c r="G4106" s="1587"/>
      <c r="H4106" s="1587"/>
    </row>
    <row r="4107" spans="1:8" ht="31.5">
      <c r="B4107" s="68" t="s">
        <v>3156</v>
      </c>
      <c r="C4107" s="68" t="s">
        <v>3157</v>
      </c>
      <c r="D4107" s="68" t="s">
        <v>3158</v>
      </c>
      <c r="E4107" s="68" t="s">
        <v>3159</v>
      </c>
      <c r="F4107" s="68" t="s">
        <v>3160</v>
      </c>
      <c r="G4107" s="68" t="s">
        <v>3161</v>
      </c>
      <c r="H4107" s="68" t="s">
        <v>1586</v>
      </c>
    </row>
    <row r="4108" spans="1:8" ht="17.25">
      <c r="B4108" s="1562" t="s">
        <v>1587</v>
      </c>
      <c r="C4108" s="58" t="s">
        <v>558</v>
      </c>
      <c r="D4108" s="41">
        <v>2</v>
      </c>
      <c r="E4108" s="55" t="s">
        <v>1589</v>
      </c>
      <c r="F4108" s="107">
        <f>'update Rate'!O6</f>
        <v>1330</v>
      </c>
      <c r="G4108" s="107">
        <f t="shared" ref="G4108:G4114" si="96">FLOOR(D4108*F4108,0.01)</f>
        <v>2660</v>
      </c>
      <c r="H4108" s="108"/>
    </row>
    <row r="4109" spans="1:8" ht="17.25">
      <c r="B4109" s="1563"/>
      <c r="C4109" s="56" t="s">
        <v>1530</v>
      </c>
      <c r="D4109" s="43">
        <v>2</v>
      </c>
      <c r="E4109" s="56" t="s">
        <v>1589</v>
      </c>
      <c r="F4109" s="122">
        <f>'update Rate'!O5</f>
        <v>1000</v>
      </c>
      <c r="G4109" s="63">
        <f t="shared" si="96"/>
        <v>2000</v>
      </c>
      <c r="H4109" s="121">
        <f>SUM(G4108+G4109)</f>
        <v>4660</v>
      </c>
    </row>
    <row r="4110" spans="1:8" ht="17.25">
      <c r="B4110" s="1564" t="s">
        <v>2185</v>
      </c>
      <c r="C4110" s="225" t="s">
        <v>3751</v>
      </c>
      <c r="D4110" s="46">
        <v>10.5</v>
      </c>
      <c r="E4110" s="55" t="s">
        <v>2992</v>
      </c>
      <c r="F4110" s="110">
        <f>'update Rate'!O74</f>
        <v>1237.4000000000001</v>
      </c>
      <c r="G4110" s="110">
        <f t="shared" si="96"/>
        <v>12992.7</v>
      </c>
      <c r="H4110" s="84"/>
    </row>
    <row r="4111" spans="1:8" ht="17.25">
      <c r="B4111" s="1565"/>
      <c r="C4111" s="53" t="s">
        <v>3984</v>
      </c>
      <c r="D4111" s="52">
        <v>0.03</v>
      </c>
      <c r="E4111" s="53" t="s">
        <v>2378</v>
      </c>
      <c r="F4111" s="109">
        <f>'update Rate'!O505</f>
        <v>129764.25</v>
      </c>
      <c r="G4111" s="109">
        <f t="shared" si="96"/>
        <v>3892.92</v>
      </c>
      <c r="H4111" s="86"/>
    </row>
    <row r="4112" spans="1:8" ht="17.25">
      <c r="B4112" s="1565"/>
      <c r="C4112" s="53" t="s">
        <v>3747</v>
      </c>
      <c r="D4112" s="52">
        <v>70</v>
      </c>
      <c r="E4112" s="53" t="s">
        <v>1526</v>
      </c>
      <c r="F4112" s="109">
        <f>'update Rate'!O507</f>
        <v>7</v>
      </c>
      <c r="G4112" s="109">
        <f t="shared" si="96"/>
        <v>490</v>
      </c>
      <c r="H4112" s="86"/>
    </row>
    <row r="4113" spans="1:8" ht="17.25">
      <c r="B4113" s="1586"/>
      <c r="C4113" s="53" t="s">
        <v>3748</v>
      </c>
      <c r="D4113" s="52">
        <v>160</v>
      </c>
      <c r="E4113" s="53" t="s">
        <v>1526</v>
      </c>
      <c r="F4113" s="109">
        <f>'update Rate'!O508</f>
        <v>8</v>
      </c>
      <c r="G4113" s="109">
        <f t="shared" si="96"/>
        <v>1280</v>
      </c>
      <c r="H4113" s="9"/>
    </row>
    <row r="4114" spans="1:8" ht="15" customHeight="1">
      <c r="B4114" s="1563"/>
      <c r="C4114" s="56" t="s">
        <v>3749</v>
      </c>
      <c r="D4114" s="43">
        <v>0.36</v>
      </c>
      <c r="E4114" s="56" t="s">
        <v>2920</v>
      </c>
      <c r="F4114" s="63">
        <f>'update Rate'!O59</f>
        <v>132</v>
      </c>
      <c r="G4114" s="63">
        <f t="shared" si="96"/>
        <v>47.52</v>
      </c>
      <c r="H4114" s="123">
        <f>SUM(G4110:G4114)</f>
        <v>18703.140000000003</v>
      </c>
    </row>
    <row r="4115" spans="1:8" ht="18" customHeight="1">
      <c r="F4115" s="40" t="s">
        <v>1590</v>
      </c>
      <c r="G4115" s="40"/>
      <c r="H4115" s="63">
        <f>SUM(H4109:H4114)</f>
        <v>23363.140000000003</v>
      </c>
    </row>
    <row r="4116" spans="1:8" ht="15.75">
      <c r="B4116" s="1" t="s">
        <v>1592</v>
      </c>
      <c r="F4116" s="40" t="s">
        <v>1571</v>
      </c>
      <c r="G4116" s="40"/>
      <c r="H4116" s="99">
        <f>FLOOR(H4115*0.15,0.01)</f>
        <v>3504.4700000000003</v>
      </c>
    </row>
    <row r="4117" spans="1:8" customFormat="1" ht="15.75">
      <c r="B4117" s="140">
        <f>+H4117</f>
        <v>26867.610000000004</v>
      </c>
      <c r="C4117" s="27" t="s">
        <v>4340</v>
      </c>
      <c r="D4117" s="99">
        <f>INT(B4117/B4118*100)/100</f>
        <v>2686.76</v>
      </c>
      <c r="E4117" s="1" t="s">
        <v>3198</v>
      </c>
      <c r="F4117" s="40" t="s">
        <v>1593</v>
      </c>
      <c r="G4117" s="40"/>
      <c r="H4117" s="99">
        <f>SUM(H4115:H4116)</f>
        <v>26867.610000000004</v>
      </c>
    </row>
    <row r="4118" spans="1:8" ht="20.25">
      <c r="B4118" s="88">
        <v>10</v>
      </c>
      <c r="F4118" s="36"/>
      <c r="G4118" s="36"/>
      <c r="H4118" s="36"/>
    </row>
    <row r="4119" spans="1:8" ht="20.25">
      <c r="B4119" s="88"/>
      <c r="F4119" s="36"/>
      <c r="G4119" s="36"/>
      <c r="H4119" s="36"/>
    </row>
    <row r="4120" spans="1:8" ht="19.5">
      <c r="A4120" s="262">
        <f>A4104+1</f>
        <v>306</v>
      </c>
      <c r="B4120" s="1588" t="s">
        <v>3756</v>
      </c>
      <c r="C4120" s="1567"/>
      <c r="D4120" s="1567"/>
      <c r="E4120" s="1567"/>
      <c r="F4120" s="1567"/>
      <c r="G4120" s="1567"/>
      <c r="H4120" s="1567"/>
    </row>
    <row r="4121" spans="1:8" ht="18" customHeight="1">
      <c r="A4121" s="728" t="s">
        <v>4150</v>
      </c>
      <c r="B4121" s="667" t="s">
        <v>3757</v>
      </c>
    </row>
    <row r="4122" spans="1:8">
      <c r="B4122" s="1587" t="s">
        <v>3754</v>
      </c>
      <c r="C4122" s="1587"/>
      <c r="D4122" s="1587"/>
      <c r="E4122" s="1587"/>
      <c r="F4122" s="1587"/>
      <c r="G4122" s="1587"/>
      <c r="H4122" s="1587"/>
    </row>
    <row r="4123" spans="1:8" ht="31.5">
      <c r="B4123" s="68" t="s">
        <v>3156</v>
      </c>
      <c r="C4123" s="68" t="s">
        <v>3157</v>
      </c>
      <c r="D4123" s="68" t="s">
        <v>3158</v>
      </c>
      <c r="E4123" s="68" t="s">
        <v>3159</v>
      </c>
      <c r="F4123" s="68" t="s">
        <v>3160</v>
      </c>
      <c r="G4123" s="68" t="s">
        <v>3161</v>
      </c>
      <c r="H4123" s="68" t="s">
        <v>1586</v>
      </c>
    </row>
    <row r="4124" spans="1:8" ht="17.25">
      <c r="B4124" s="1562" t="s">
        <v>1587</v>
      </c>
      <c r="C4124" s="58" t="s">
        <v>558</v>
      </c>
      <c r="D4124" s="41">
        <v>23</v>
      </c>
      <c r="E4124" s="55" t="s">
        <v>1589</v>
      </c>
      <c r="F4124" s="107">
        <f>'update Rate'!O6</f>
        <v>1330</v>
      </c>
      <c r="G4124" s="107">
        <f>FLOOR(D4124*F4124,0.01)</f>
        <v>30590</v>
      </c>
      <c r="H4124" s="108"/>
    </row>
    <row r="4125" spans="1:8" ht="17.25">
      <c r="B4125" s="1563"/>
      <c r="C4125" s="56" t="s">
        <v>1530</v>
      </c>
      <c r="D4125" s="43">
        <v>2.2999999999999998</v>
      </c>
      <c r="E4125" s="56" t="s">
        <v>1589</v>
      </c>
      <c r="F4125" s="122">
        <f>'update Rate'!O5</f>
        <v>1000</v>
      </c>
      <c r="G4125" s="63">
        <f>FLOOR(D4125*F4125,0.01)</f>
        <v>2300</v>
      </c>
      <c r="H4125" s="121">
        <f>SUM(G4124+G4125)</f>
        <v>32890</v>
      </c>
    </row>
    <row r="4126" spans="1:8" ht="17.25">
      <c r="B4126" s="1564" t="s">
        <v>2185</v>
      </c>
      <c r="C4126" s="55" t="s">
        <v>2050</v>
      </c>
      <c r="D4126" s="46">
        <v>0.35</v>
      </c>
      <c r="E4126" s="55" t="s">
        <v>2378</v>
      </c>
      <c r="F4126" s="110">
        <f>awood</f>
        <v>215037.9</v>
      </c>
      <c r="G4126" s="110">
        <f>FLOOR(D4126*F4126,0.01)</f>
        <v>75263.259999999995</v>
      </c>
      <c r="H4126" s="84"/>
    </row>
    <row r="4127" spans="1:8" ht="17.25">
      <c r="B4127" s="1565"/>
      <c r="C4127" s="53" t="s">
        <v>3608</v>
      </c>
      <c r="D4127" s="52">
        <v>75</v>
      </c>
      <c r="E4127" s="53" t="s">
        <v>2992</v>
      </c>
      <c r="F4127" s="109">
        <f>plywood4</f>
        <v>387.36</v>
      </c>
      <c r="G4127" s="109">
        <f>FLOOR(D4127*F4127,0.01)</f>
        <v>29052</v>
      </c>
      <c r="H4127" s="86"/>
    </row>
    <row r="4128" spans="1:8" ht="15.75">
      <c r="B4128" s="1565"/>
      <c r="C4128" s="53" t="s">
        <v>3755</v>
      </c>
      <c r="D4128" s="53" t="s">
        <v>2995</v>
      </c>
      <c r="E4128" s="53" t="s">
        <v>2993</v>
      </c>
      <c r="F4128" s="109">
        <v>1250</v>
      </c>
      <c r="G4128" s="109">
        <f>F4128</f>
        <v>1250</v>
      </c>
      <c r="H4128" s="86"/>
    </row>
    <row r="4129" spans="1:8" ht="15.75">
      <c r="B4129" s="1563"/>
      <c r="C4129" s="56" t="s">
        <v>2133</v>
      </c>
      <c r="D4129" s="56" t="s">
        <v>2995</v>
      </c>
      <c r="E4129" s="56" t="s">
        <v>2993</v>
      </c>
      <c r="F4129" s="63">
        <v>125</v>
      </c>
      <c r="G4129" s="63">
        <f>F4129</f>
        <v>125</v>
      </c>
      <c r="H4129" s="123">
        <f>SUM(G4126:G4129)</f>
        <v>105690.26</v>
      </c>
    </row>
    <row r="4130" spans="1:8" ht="18" customHeight="1">
      <c r="F4130" s="40" t="s">
        <v>1590</v>
      </c>
      <c r="G4130" s="40"/>
      <c r="H4130" s="63">
        <f>SUM(H4125:H4129)</f>
        <v>138580.26</v>
      </c>
    </row>
    <row r="4131" spans="1:8" ht="15.75">
      <c r="B4131" s="1" t="s">
        <v>1592</v>
      </c>
      <c r="F4131" s="40" t="s">
        <v>1571</v>
      </c>
      <c r="G4131" s="40"/>
      <c r="H4131" s="99">
        <f>FLOOR(H4130*0.15,0.01)</f>
        <v>20787.03</v>
      </c>
    </row>
    <row r="4132" spans="1:8" ht="15.75">
      <c r="A4132"/>
      <c r="B4132" s="140">
        <f>+H4132</f>
        <v>159367.29</v>
      </c>
      <c r="C4132" s="27" t="s">
        <v>4340</v>
      </c>
      <c r="D4132" s="99">
        <f>INT(B4132/B4133*100)/100</f>
        <v>4479.12</v>
      </c>
      <c r="E4132" s="1" t="s">
        <v>3198</v>
      </c>
      <c r="F4132" s="40" t="s">
        <v>1593</v>
      </c>
      <c r="G4132" s="40"/>
      <c r="H4132" s="99">
        <f>SUM(H4130:H4131)</f>
        <v>159367.29</v>
      </c>
    </row>
    <row r="4133" spans="1:8" ht="20.25">
      <c r="B4133" s="88">
        <v>35.58</v>
      </c>
      <c r="F4133" s="36"/>
      <c r="G4133" s="36"/>
      <c r="H4133" s="36"/>
    </row>
    <row r="4134" spans="1:8" ht="16.5" customHeight="1">
      <c r="A4134" s="262">
        <f>A4120+1</f>
        <v>307</v>
      </c>
      <c r="B4134" s="1588" t="s">
        <v>3756</v>
      </c>
      <c r="C4134" s="1567"/>
      <c r="D4134" s="1567"/>
      <c r="E4134" s="1567"/>
      <c r="F4134" s="1567"/>
      <c r="G4134" s="1567"/>
      <c r="H4134" s="1567"/>
    </row>
    <row r="4135" spans="1:8" ht="19.5">
      <c r="A4135" s="728" t="s">
        <v>4151</v>
      </c>
      <c r="B4135" s="667" t="s">
        <v>3758</v>
      </c>
    </row>
    <row r="4136" spans="1:8">
      <c r="B4136" s="1587" t="s">
        <v>3754</v>
      </c>
      <c r="C4136" s="1587"/>
      <c r="D4136" s="1587"/>
      <c r="E4136" s="1587"/>
      <c r="F4136" s="1587"/>
      <c r="G4136" s="1587"/>
      <c r="H4136" s="1587"/>
    </row>
    <row r="4137" spans="1:8" ht="31.5">
      <c r="B4137" s="68" t="s">
        <v>3156</v>
      </c>
      <c r="C4137" s="68" t="s">
        <v>3157</v>
      </c>
      <c r="D4137" s="68" t="s">
        <v>3158</v>
      </c>
      <c r="E4137" s="68" t="s">
        <v>3159</v>
      </c>
      <c r="F4137" s="68" t="s">
        <v>3160</v>
      </c>
      <c r="G4137" s="68" t="s">
        <v>3161</v>
      </c>
      <c r="H4137" s="68" t="s">
        <v>1586</v>
      </c>
    </row>
    <row r="4138" spans="1:8" ht="17.25">
      <c r="B4138" s="1562" t="s">
        <v>1587</v>
      </c>
      <c r="C4138" s="58" t="s">
        <v>558</v>
      </c>
      <c r="D4138" s="41">
        <v>30</v>
      </c>
      <c r="E4138" s="55" t="s">
        <v>1589</v>
      </c>
      <c r="F4138" s="107">
        <f>'update Rate'!O6</f>
        <v>1330</v>
      </c>
      <c r="G4138" s="107">
        <f>FLOOR(D4138*F4138,0.01)</f>
        <v>39900</v>
      </c>
      <c r="H4138" s="108"/>
    </row>
    <row r="4139" spans="1:8" ht="17.25">
      <c r="B4139" s="1563"/>
      <c r="C4139" s="56" t="s">
        <v>1530</v>
      </c>
      <c r="D4139" s="43">
        <v>3</v>
      </c>
      <c r="E4139" s="56" t="s">
        <v>1589</v>
      </c>
      <c r="F4139" s="122">
        <f>'update Rate'!O5</f>
        <v>1000</v>
      </c>
      <c r="G4139" s="63">
        <f>FLOOR(D4139*F4139,0.01)</f>
        <v>3000</v>
      </c>
      <c r="H4139" s="121">
        <f>SUM(G4138+G4139)</f>
        <v>42900</v>
      </c>
    </row>
    <row r="4140" spans="1:8" ht="18" customHeight="1">
      <c r="B4140" s="1564" t="s">
        <v>2185</v>
      </c>
      <c r="C4140" s="55" t="s">
        <v>2050</v>
      </c>
      <c r="D4140" s="46">
        <v>1.7669999999999999</v>
      </c>
      <c r="E4140" s="55" t="s">
        <v>2378</v>
      </c>
      <c r="F4140" s="110">
        <f>awood</f>
        <v>215037.9</v>
      </c>
      <c r="G4140" s="110">
        <f>FLOOR(D4140*F4140,0.01)</f>
        <v>379971.96</v>
      </c>
      <c r="H4140" s="84"/>
    </row>
    <row r="4141" spans="1:8" ht="15.75">
      <c r="B4141" s="1565"/>
      <c r="C4141" s="53" t="s">
        <v>3755</v>
      </c>
      <c r="D4141" s="53" t="s">
        <v>2995</v>
      </c>
      <c r="E4141" s="53" t="s">
        <v>2993</v>
      </c>
      <c r="F4141" s="109">
        <v>1250</v>
      </c>
      <c r="G4141" s="109">
        <f>F4141</f>
        <v>1250</v>
      </c>
      <c r="H4141" s="86"/>
    </row>
    <row r="4142" spans="1:8" ht="15.75">
      <c r="B4142" s="1563"/>
      <c r="C4142" s="56" t="s">
        <v>2133</v>
      </c>
      <c r="D4142" s="56" t="s">
        <v>2995</v>
      </c>
      <c r="E4142" s="56" t="s">
        <v>2993</v>
      </c>
      <c r="F4142" s="63">
        <v>125</v>
      </c>
      <c r="G4142" s="63">
        <f>F4142</f>
        <v>125</v>
      </c>
      <c r="H4142" s="123">
        <f>SUM(G4140:G4142)</f>
        <v>381346.96</v>
      </c>
    </row>
    <row r="4143" spans="1:8" ht="15.75">
      <c r="F4143" s="40" t="s">
        <v>1590</v>
      </c>
      <c r="G4143" s="40"/>
      <c r="H4143" s="63">
        <f>SUM(H4139:H4142)</f>
        <v>424246.96</v>
      </c>
    </row>
    <row r="4144" spans="1:8" ht="15.75">
      <c r="B4144" s="1" t="s">
        <v>1592</v>
      </c>
      <c r="F4144" s="40" t="s">
        <v>1571</v>
      </c>
      <c r="G4144" s="40"/>
      <c r="H4144" s="99">
        <f>FLOOR(H4143*0.15,0.01)</f>
        <v>63637.04</v>
      </c>
    </row>
    <row r="4145" spans="1:8" ht="18" customHeight="1">
      <c r="A4145"/>
      <c r="B4145" s="140">
        <f>+H4145</f>
        <v>487884</v>
      </c>
      <c r="C4145" s="27" t="s">
        <v>4340</v>
      </c>
      <c r="D4145" s="99">
        <f>INT(B4145/B4146*100)/100</f>
        <v>13716.93</v>
      </c>
      <c r="E4145" s="1" t="s">
        <v>3198</v>
      </c>
      <c r="F4145" s="40" t="s">
        <v>1593</v>
      </c>
      <c r="G4145" s="40"/>
      <c r="H4145" s="99">
        <f>SUM(H4143:H4144)</f>
        <v>487884</v>
      </c>
    </row>
    <row r="4146" spans="1:8" ht="20.25">
      <c r="B4146" s="88">
        <v>35.567999999999998</v>
      </c>
      <c r="F4146" s="36"/>
      <c r="G4146" s="36"/>
      <c r="H4146" s="36"/>
    </row>
    <row r="4147" spans="1:8" ht="19.5">
      <c r="A4147" s="262">
        <f>A4134+1</f>
        <v>308</v>
      </c>
      <c r="B4147" s="1588" t="s">
        <v>3759</v>
      </c>
      <c r="C4147" s="1567"/>
      <c r="D4147" s="1567"/>
      <c r="E4147" s="1567"/>
      <c r="F4147" s="1567"/>
      <c r="G4147" s="1567"/>
      <c r="H4147" s="1567"/>
    </row>
    <row r="4148" spans="1:8" ht="22.5" customHeight="1">
      <c r="A4148" s="728" t="s">
        <v>4152</v>
      </c>
      <c r="B4148" s="1588" t="s">
        <v>3760</v>
      </c>
      <c r="C4148" s="1567"/>
      <c r="D4148" s="1567"/>
      <c r="E4148" s="1567"/>
      <c r="F4148" s="1567"/>
      <c r="G4148" s="1567"/>
      <c r="H4148" s="1567"/>
    </row>
    <row r="4149" spans="1:8" ht="18" customHeight="1">
      <c r="B4149" s="1587" t="s">
        <v>3754</v>
      </c>
      <c r="C4149" s="1587"/>
      <c r="D4149" s="1587"/>
      <c r="E4149" s="1587"/>
      <c r="F4149" s="1587"/>
      <c r="G4149" s="1587"/>
      <c r="H4149" s="1587"/>
    </row>
    <row r="4150" spans="1:8" ht="31.5">
      <c r="B4150" s="68" t="s">
        <v>3156</v>
      </c>
      <c r="C4150" s="68" t="s">
        <v>3157</v>
      </c>
      <c r="D4150" s="68" t="s">
        <v>3158</v>
      </c>
      <c r="E4150" s="68" t="s">
        <v>3159</v>
      </c>
      <c r="F4150" s="68" t="s">
        <v>3160</v>
      </c>
      <c r="G4150" s="68" t="s">
        <v>3161</v>
      </c>
      <c r="H4150" s="68" t="s">
        <v>1586</v>
      </c>
    </row>
    <row r="4151" spans="1:8" ht="17.25">
      <c r="B4151" s="1562" t="s">
        <v>1587</v>
      </c>
      <c r="C4151" s="58" t="s">
        <v>558</v>
      </c>
      <c r="D4151" s="41">
        <v>23</v>
      </c>
      <c r="E4151" s="55" t="s">
        <v>1589</v>
      </c>
      <c r="F4151" s="107">
        <f>'update Rate'!O6</f>
        <v>1330</v>
      </c>
      <c r="G4151" s="107">
        <f>FLOOR(D4151*F4151,0.01)</f>
        <v>30590</v>
      </c>
      <c r="H4151" s="108"/>
    </row>
    <row r="4152" spans="1:8" ht="17.25">
      <c r="B4152" s="1563"/>
      <c r="C4152" s="56" t="s">
        <v>1530</v>
      </c>
      <c r="D4152" s="43">
        <v>2.2999999999999998</v>
      </c>
      <c r="E4152" s="56" t="s">
        <v>1589</v>
      </c>
      <c r="F4152" s="122">
        <f>'update Rate'!O5</f>
        <v>1000</v>
      </c>
      <c r="G4152" s="63">
        <f>FLOOR(D4152*F4152,0.01)</f>
        <v>2300</v>
      </c>
      <c r="H4152" s="121">
        <f>SUM(G4151+G4152)</f>
        <v>32890</v>
      </c>
    </row>
    <row r="4153" spans="1:8" ht="17.25">
      <c r="B4153" s="1564" t="s">
        <v>2185</v>
      </c>
      <c r="C4153" s="55" t="s">
        <v>2050</v>
      </c>
      <c r="D4153" s="46">
        <v>0.45</v>
      </c>
      <c r="E4153" s="55" t="s">
        <v>2378</v>
      </c>
      <c r="F4153" s="110">
        <f>awood</f>
        <v>215037.9</v>
      </c>
      <c r="G4153" s="110">
        <f>FLOOR(D4153*F4153,0.01)</f>
        <v>96767.05</v>
      </c>
      <c r="H4153" s="84"/>
    </row>
    <row r="4154" spans="1:8" ht="15" customHeight="1">
      <c r="B4154" s="1565"/>
      <c r="C4154" s="53" t="s">
        <v>3761</v>
      </c>
      <c r="D4154" s="52">
        <v>37.5</v>
      </c>
      <c r="E4154" s="53" t="s">
        <v>2992</v>
      </c>
      <c r="F4154" s="109">
        <f>'update Rate'!O75</f>
        <v>699.4</v>
      </c>
      <c r="G4154" s="109">
        <f>FLOOR(D4154*F4154,0.01)</f>
        <v>26227.5</v>
      </c>
      <c r="H4154" s="86"/>
    </row>
    <row r="4155" spans="1:8" ht="15.75">
      <c r="B4155" s="1565"/>
      <c r="C4155" s="53" t="s">
        <v>3755</v>
      </c>
      <c r="D4155" s="53" t="s">
        <v>2995</v>
      </c>
      <c r="E4155" s="53" t="s">
        <v>2993</v>
      </c>
      <c r="F4155" s="109">
        <v>1250</v>
      </c>
      <c r="G4155" s="109">
        <f>F4155</f>
        <v>1250</v>
      </c>
      <c r="H4155" s="86"/>
    </row>
    <row r="4156" spans="1:8" ht="15.75">
      <c r="B4156" s="1563"/>
      <c r="C4156" s="56" t="s">
        <v>2133</v>
      </c>
      <c r="D4156" s="56" t="s">
        <v>2995</v>
      </c>
      <c r="E4156" s="56" t="s">
        <v>2993</v>
      </c>
      <c r="F4156" s="63">
        <v>125</v>
      </c>
      <c r="G4156" s="63">
        <f>F4156</f>
        <v>125</v>
      </c>
      <c r="H4156" s="123">
        <f>SUM(G4153:G4156)</f>
        <v>124369.55</v>
      </c>
    </row>
    <row r="4157" spans="1:8" ht="15.75">
      <c r="F4157" s="40" t="s">
        <v>1590</v>
      </c>
      <c r="G4157" s="40"/>
      <c r="H4157" s="63">
        <f>SUM(H4152:H4156)</f>
        <v>157259.54999999999</v>
      </c>
    </row>
    <row r="4158" spans="1:8" ht="15.75">
      <c r="B4158" s="1" t="s">
        <v>1592</v>
      </c>
      <c r="F4158" s="40" t="s">
        <v>1571</v>
      </c>
      <c r="G4158" s="40"/>
      <c r="H4158" s="99">
        <f>FLOOR(H4157*0.15,0.01)</f>
        <v>23588.93</v>
      </c>
    </row>
    <row r="4159" spans="1:8" ht="18" customHeight="1">
      <c r="A4159"/>
      <c r="B4159" s="140">
        <f>+H4159</f>
        <v>180848.47999999998</v>
      </c>
      <c r="C4159" s="27" t="s">
        <v>4340</v>
      </c>
      <c r="D4159" s="99">
        <f>INT(B4159/B4160*100)/100</f>
        <v>5082.8599999999997</v>
      </c>
      <c r="E4159" s="1" t="s">
        <v>3198</v>
      </c>
      <c r="F4159" s="40" t="s">
        <v>1593</v>
      </c>
      <c r="G4159" s="40"/>
      <c r="H4159" s="99">
        <f>SUM(H4157:H4158)</f>
        <v>180848.47999999998</v>
      </c>
    </row>
    <row r="4160" spans="1:8" ht="20.25">
      <c r="B4160" s="88">
        <v>35.58</v>
      </c>
      <c r="F4160" s="36"/>
      <c r="G4160" s="36"/>
      <c r="H4160" s="36"/>
    </row>
    <row r="4161" spans="1:8" ht="19.5">
      <c r="A4161" s="31"/>
      <c r="B4161" s="1567" t="s">
        <v>3120</v>
      </c>
      <c r="C4161" s="1567"/>
      <c r="D4161" s="1567"/>
      <c r="E4161" s="1567"/>
      <c r="F4161" s="1567"/>
      <c r="G4161" s="1567"/>
      <c r="H4161" s="1567"/>
    </row>
    <row r="4162" spans="1:8" ht="19.5">
      <c r="A4162" s="262">
        <f>A4147+1</f>
        <v>309</v>
      </c>
      <c r="B4162" s="1567" t="s">
        <v>2931</v>
      </c>
      <c r="C4162" s="1567"/>
      <c r="D4162" s="1567"/>
      <c r="E4162" s="1567"/>
      <c r="F4162" s="1567"/>
      <c r="G4162" s="1567"/>
      <c r="H4162" s="1567"/>
    </row>
    <row r="4163" spans="1:8" ht="19.5">
      <c r="A4163" s="728" t="s">
        <v>4153</v>
      </c>
      <c r="B4163" s="1567" t="s">
        <v>2803</v>
      </c>
      <c r="C4163" s="1567"/>
      <c r="D4163" s="1567"/>
      <c r="E4163" s="1567"/>
      <c r="F4163" s="1567"/>
      <c r="G4163" s="1567"/>
      <c r="H4163" s="1567"/>
    </row>
    <row r="4164" spans="1:8">
      <c r="A4164" s="15" t="s">
        <v>3324</v>
      </c>
      <c r="B4164" s="1568" t="s">
        <v>109</v>
      </c>
      <c r="C4164" s="1568"/>
      <c r="D4164" s="1568"/>
      <c r="E4164" s="1568"/>
      <c r="F4164" s="1568"/>
      <c r="G4164" s="1568"/>
      <c r="H4164" s="1568"/>
    </row>
    <row r="4165" spans="1:8" ht="31.5">
      <c r="B4165" s="68" t="s">
        <v>3156</v>
      </c>
      <c r="C4165" s="68" t="s">
        <v>3157</v>
      </c>
      <c r="D4165" s="68" t="s">
        <v>3158</v>
      </c>
      <c r="E4165" s="68" t="s">
        <v>3159</v>
      </c>
      <c r="F4165" s="68" t="s">
        <v>3160</v>
      </c>
      <c r="G4165" s="68" t="s">
        <v>3161</v>
      </c>
      <c r="H4165" s="68" t="s">
        <v>1586</v>
      </c>
    </row>
    <row r="4166" spans="1:8" ht="17.25">
      <c r="B4166" s="12" t="s">
        <v>1587</v>
      </c>
      <c r="C4166" s="58" t="s">
        <v>558</v>
      </c>
      <c r="D4166" s="41">
        <v>4.26</v>
      </c>
      <c r="E4166" s="55" t="s">
        <v>1589</v>
      </c>
      <c r="F4166" s="107">
        <f>mason</f>
        <v>1330</v>
      </c>
      <c r="G4166" s="107">
        <f t="shared" ref="G4166:G4173" si="97">FLOOR(D4166*F4166,0.01)</f>
        <v>5665.8</v>
      </c>
      <c r="H4166" s="108"/>
    </row>
    <row r="4167" spans="1:8" ht="15" customHeight="1">
      <c r="B4167" s="15"/>
      <c r="C4167" s="56" t="s">
        <v>1530</v>
      </c>
      <c r="D4167" s="49">
        <v>0.42599999999999999</v>
      </c>
      <c r="E4167" s="56" t="s">
        <v>1589</v>
      </c>
      <c r="F4167" s="63">
        <f>'update Rate'!O5</f>
        <v>1000</v>
      </c>
      <c r="G4167" s="63">
        <f t="shared" si="97"/>
        <v>426</v>
      </c>
      <c r="H4167" s="121">
        <f>SUM(G4166:G4167)</f>
        <v>6091.8</v>
      </c>
    </row>
    <row r="4168" spans="1:8" ht="17.25">
      <c r="B4168" s="1565" t="s">
        <v>2185</v>
      </c>
      <c r="C4168" s="274" t="s">
        <v>4163</v>
      </c>
      <c r="D4168" s="52">
        <v>0.5</v>
      </c>
      <c r="E4168" s="53" t="s">
        <v>2378</v>
      </c>
      <c r="F4168" s="109">
        <f>awood</f>
        <v>215037.9</v>
      </c>
      <c r="G4168" s="109">
        <f t="shared" si="97"/>
        <v>107518.95</v>
      </c>
      <c r="H4168" s="84"/>
    </row>
    <row r="4169" spans="1:8" ht="18" customHeight="1">
      <c r="B4169" s="1586"/>
      <c r="C4169" s="61" t="s">
        <v>3061</v>
      </c>
      <c r="D4169" s="42">
        <v>31.54</v>
      </c>
      <c r="E4169" s="53" t="s">
        <v>2992</v>
      </c>
      <c r="F4169" s="109">
        <f>'update Rate'!O73</f>
        <v>860.80000000000007</v>
      </c>
      <c r="G4169" s="109">
        <f t="shared" si="97"/>
        <v>27149.63</v>
      </c>
      <c r="H4169" s="9"/>
    </row>
    <row r="4170" spans="1:8" ht="17.25">
      <c r="B4170" s="1586"/>
      <c r="C4170" s="61" t="s">
        <v>2804</v>
      </c>
      <c r="D4170" s="42">
        <v>31.54</v>
      </c>
      <c r="E4170" s="53" t="s">
        <v>2992</v>
      </c>
      <c r="F4170" s="109">
        <f>'update Rate'!O84</f>
        <v>688.64</v>
      </c>
      <c r="G4170" s="109">
        <f t="shared" si="97"/>
        <v>21719.7</v>
      </c>
      <c r="H4170" s="9"/>
    </row>
    <row r="4171" spans="1:8" ht="17.25">
      <c r="B4171" s="1586"/>
      <c r="C4171" s="61" t="s">
        <v>3274</v>
      </c>
      <c r="D4171" s="194">
        <v>1</v>
      </c>
      <c r="E4171" s="53" t="s">
        <v>2805</v>
      </c>
      <c r="F4171" s="109">
        <f>'update Rate'!O152</f>
        <v>271</v>
      </c>
      <c r="G4171" s="109">
        <f t="shared" si="97"/>
        <v>271</v>
      </c>
      <c r="H4171" s="9"/>
    </row>
    <row r="4172" spans="1:8" ht="17.25">
      <c r="B4172" s="1586"/>
      <c r="C4172" s="53" t="s">
        <v>1147</v>
      </c>
      <c r="D4172" s="194">
        <v>149.6</v>
      </c>
      <c r="E4172" s="53" t="s">
        <v>603</v>
      </c>
      <c r="F4172" s="109">
        <f>'update Rate'!O139</f>
        <v>55.76</v>
      </c>
      <c r="G4172" s="109">
        <f t="shared" si="97"/>
        <v>8341.69</v>
      </c>
      <c r="H4172" s="86"/>
    </row>
    <row r="4173" spans="1:8" ht="17.25">
      <c r="B4173" s="1563"/>
      <c r="C4173" s="56" t="s">
        <v>2133</v>
      </c>
      <c r="D4173" s="47">
        <v>3</v>
      </c>
      <c r="E4173" s="56" t="s">
        <v>604</v>
      </c>
      <c r="F4173" s="63">
        <v>40</v>
      </c>
      <c r="G4173" s="63">
        <f t="shared" si="97"/>
        <v>120</v>
      </c>
      <c r="H4173" s="123">
        <f>SUM(G4168:G4173)</f>
        <v>165120.97</v>
      </c>
    </row>
    <row r="4174" spans="1:8" ht="15" customHeight="1">
      <c r="F4174" s="40" t="s">
        <v>1590</v>
      </c>
      <c r="G4174" s="40"/>
      <c r="H4174" s="63">
        <f>SUM(H4167:H4173)</f>
        <v>171212.77</v>
      </c>
    </row>
    <row r="4175" spans="1:8" ht="15.75">
      <c r="B4175" s="1" t="s">
        <v>1592</v>
      </c>
      <c r="F4175" s="40" t="s">
        <v>1571</v>
      </c>
      <c r="G4175" s="40"/>
      <c r="H4175" s="99">
        <f>FLOOR(H4174*0.15,0.01)</f>
        <v>25681.91</v>
      </c>
    </row>
    <row r="4176" spans="1:8" ht="15.75">
      <c r="A4176"/>
      <c r="B4176" s="140">
        <f>+H4176</f>
        <v>196894.68</v>
      </c>
      <c r="C4176" s="27" t="s">
        <v>4340</v>
      </c>
      <c r="D4176" s="99">
        <f>FLOOR(B4176/B4177,0.01)</f>
        <v>5533.85</v>
      </c>
      <c r="E4176" s="1" t="s">
        <v>3198</v>
      </c>
      <c r="F4176" s="40" t="s">
        <v>1593</v>
      </c>
      <c r="G4176" s="40"/>
      <c r="H4176" s="99">
        <f>SUM(H4174:H4175)</f>
        <v>196894.68</v>
      </c>
    </row>
    <row r="4177" spans="1:8" ht="17.25">
      <c r="A4177"/>
      <c r="B4177" s="88">
        <v>35.58</v>
      </c>
      <c r="C4177" s="27"/>
      <c r="D4177" s="141"/>
      <c r="F4177" s="40"/>
      <c r="G4177" s="40"/>
      <c r="H4177" s="141"/>
    </row>
    <row r="4178" spans="1:8" ht="42" customHeight="1">
      <c r="A4178" s="27"/>
      <c r="B4178" s="141"/>
      <c r="F4178" s="40"/>
      <c r="G4178" s="102"/>
      <c r="H4178" s="141"/>
    </row>
    <row r="4179" spans="1:8" ht="18" customHeight="1">
      <c r="A4179" s="31"/>
      <c r="B4179" s="1567" t="s">
        <v>3120</v>
      </c>
      <c r="C4179" s="1567"/>
      <c r="D4179" s="1567"/>
      <c r="E4179" s="1567"/>
      <c r="F4179" s="1567"/>
      <c r="G4179" s="1567"/>
      <c r="H4179" s="1567"/>
    </row>
    <row r="4180" spans="1:8" ht="19.5">
      <c r="A4180" s="262">
        <f>A4162+1</f>
        <v>310</v>
      </c>
      <c r="B4180" s="1567" t="s">
        <v>1140</v>
      </c>
      <c r="C4180" s="1567"/>
      <c r="D4180" s="1567"/>
      <c r="E4180" s="1567"/>
      <c r="F4180" s="1567"/>
      <c r="G4180" s="1567"/>
      <c r="H4180" s="1567"/>
    </row>
    <row r="4181" spans="1:8" ht="16.5" customHeight="1">
      <c r="A4181" s="15" t="s">
        <v>564</v>
      </c>
      <c r="B4181" s="1567" t="s">
        <v>2803</v>
      </c>
      <c r="C4181" s="1567"/>
      <c r="D4181" s="1567"/>
      <c r="E4181" s="1567"/>
      <c r="F4181" s="1567"/>
      <c r="G4181" s="1567"/>
      <c r="H4181" s="1567"/>
    </row>
    <row r="4182" spans="1:8" ht="28.5" customHeight="1">
      <c r="A4182" s="728" t="s">
        <v>4154</v>
      </c>
      <c r="B4182" s="1568" t="s">
        <v>109</v>
      </c>
      <c r="C4182" s="1568"/>
      <c r="D4182" s="1568"/>
      <c r="E4182" s="1568"/>
      <c r="F4182" s="1568"/>
      <c r="G4182" s="1568"/>
      <c r="H4182" s="1568"/>
    </row>
    <row r="4183" spans="1:8" ht="31.5">
      <c r="B4183" s="68" t="s">
        <v>3156</v>
      </c>
      <c r="C4183" s="68" t="s">
        <v>3157</v>
      </c>
      <c r="D4183" s="68" t="s">
        <v>3158</v>
      </c>
      <c r="E4183" s="68" t="s">
        <v>3159</v>
      </c>
      <c r="F4183" s="68" t="s">
        <v>3160</v>
      </c>
      <c r="G4183" s="68" t="s">
        <v>3161</v>
      </c>
      <c r="H4183" s="68" t="s">
        <v>1586</v>
      </c>
    </row>
    <row r="4184" spans="1:8" ht="15" customHeight="1">
      <c r="B4184" s="12" t="s">
        <v>1587</v>
      </c>
      <c r="C4184" s="58" t="s">
        <v>558</v>
      </c>
      <c r="D4184" s="41">
        <v>6.39</v>
      </c>
      <c r="E4184" s="55" t="s">
        <v>1589</v>
      </c>
      <c r="F4184" s="107">
        <f>mason</f>
        <v>1330</v>
      </c>
      <c r="G4184" s="107">
        <f t="shared" ref="G4184:G4191" si="98">FLOOR(D4184*F4184,0.01)</f>
        <v>8498.7000000000007</v>
      </c>
      <c r="H4184" s="108"/>
    </row>
    <row r="4185" spans="1:8" ht="17.25">
      <c r="B4185" s="15"/>
      <c r="C4185" s="56" t="s">
        <v>1530</v>
      </c>
      <c r="D4185" s="49">
        <v>0.63900000000000001</v>
      </c>
      <c r="E4185" s="56" t="s">
        <v>1589</v>
      </c>
      <c r="F4185" s="63">
        <f>'update Rate'!O5</f>
        <v>1000</v>
      </c>
      <c r="G4185" s="63">
        <f t="shared" si="98"/>
        <v>639</v>
      </c>
      <c r="H4185" s="121">
        <f>SUM(G4184:G4185)</f>
        <v>9137.7000000000007</v>
      </c>
    </row>
    <row r="4186" spans="1:8" ht="17.25">
      <c r="B4186" s="1565" t="s">
        <v>2185</v>
      </c>
      <c r="C4186" s="274" t="s">
        <v>2050</v>
      </c>
      <c r="D4186" s="52">
        <v>0.5</v>
      </c>
      <c r="E4186" s="53" t="s">
        <v>2378</v>
      </c>
      <c r="F4186" s="109">
        <f>awood</f>
        <v>215037.9</v>
      </c>
      <c r="G4186" s="109">
        <f t="shared" si="98"/>
        <v>107518.95</v>
      </c>
      <c r="H4186" s="84"/>
    </row>
    <row r="4187" spans="1:8" ht="18" customHeight="1">
      <c r="B4187" s="1586"/>
      <c r="C4187" s="61" t="s">
        <v>3061</v>
      </c>
      <c r="D4187" s="42">
        <v>31.54</v>
      </c>
      <c r="E4187" s="53" t="s">
        <v>2992</v>
      </c>
      <c r="F4187" s="109">
        <f>'update Rate'!O73</f>
        <v>860.80000000000007</v>
      </c>
      <c r="G4187" s="109">
        <f t="shared" si="98"/>
        <v>27149.63</v>
      </c>
      <c r="H4187" s="9"/>
    </row>
    <row r="4188" spans="1:8" ht="17.25">
      <c r="B4188" s="1586"/>
      <c r="C4188" s="61" t="s">
        <v>2804</v>
      </c>
      <c r="D4188" s="42">
        <v>63.08</v>
      </c>
      <c r="E4188" s="53" t="s">
        <v>2992</v>
      </c>
      <c r="F4188" s="109">
        <f>'update Rate'!O84</f>
        <v>688.64</v>
      </c>
      <c r="G4188" s="109">
        <f t="shared" si="98"/>
        <v>43439.41</v>
      </c>
      <c r="H4188" s="9"/>
    </row>
    <row r="4189" spans="1:8" ht="16.5" customHeight="1">
      <c r="B4189" s="1586"/>
      <c r="C4189" s="61" t="s">
        <v>3274</v>
      </c>
      <c r="D4189" s="194">
        <v>2</v>
      </c>
      <c r="E4189" s="53" t="s">
        <v>2805</v>
      </c>
      <c r="F4189" s="109">
        <f>'update Rate'!O152</f>
        <v>271</v>
      </c>
      <c r="G4189" s="109">
        <f t="shared" si="98"/>
        <v>542</v>
      </c>
      <c r="H4189" s="9"/>
    </row>
    <row r="4190" spans="1:8" ht="17.25">
      <c r="B4190" s="1586"/>
      <c r="C4190" s="53" t="s">
        <v>1147</v>
      </c>
      <c r="D4190" s="194">
        <v>149.6</v>
      </c>
      <c r="E4190" s="53" t="s">
        <v>603</v>
      </c>
      <c r="F4190" s="109">
        <f>'update Rate'!O139</f>
        <v>55.76</v>
      </c>
      <c r="G4190" s="109">
        <f t="shared" si="98"/>
        <v>8341.69</v>
      </c>
      <c r="H4190" s="86"/>
    </row>
    <row r="4191" spans="1:8" ht="17.25">
      <c r="B4191" s="1563"/>
      <c r="C4191" s="56" t="s">
        <v>2133</v>
      </c>
      <c r="D4191" s="47">
        <v>3</v>
      </c>
      <c r="E4191" s="56" t="s">
        <v>604</v>
      </c>
      <c r="F4191" s="63">
        <v>40</v>
      </c>
      <c r="G4191" s="63">
        <f t="shared" si="98"/>
        <v>120</v>
      </c>
      <c r="H4191" s="123">
        <f>SUM(G4186:G4191)</f>
        <v>187111.67999999999</v>
      </c>
    </row>
    <row r="4192" spans="1:8" ht="15" customHeight="1">
      <c r="F4192" s="40" t="s">
        <v>1590</v>
      </c>
      <c r="G4192" s="40"/>
      <c r="H4192" s="63">
        <f>SUM(H4185:H4191)</f>
        <v>196249.38</v>
      </c>
    </row>
    <row r="4193" spans="1:8" ht="18" customHeight="1">
      <c r="B4193" s="1" t="s">
        <v>1592</v>
      </c>
      <c r="F4193" s="40" t="s">
        <v>1571</v>
      </c>
      <c r="G4193" s="40"/>
      <c r="H4193" s="99">
        <f>FLOOR(H4192*0.15,0.01)</f>
        <v>29437.4</v>
      </c>
    </row>
    <row r="4194" spans="1:8" ht="15.75">
      <c r="A4194"/>
      <c r="B4194" s="140">
        <f>+H4194</f>
        <v>225686.78</v>
      </c>
      <c r="C4194" s="27" t="s">
        <v>4340</v>
      </c>
      <c r="D4194" s="99">
        <f>FLOOR(B4194/B4195,0.01)</f>
        <v>6343.07</v>
      </c>
      <c r="E4194" s="1" t="s">
        <v>3198</v>
      </c>
      <c r="F4194" s="40" t="s">
        <v>1593</v>
      </c>
      <c r="G4194" s="40"/>
      <c r="H4194" s="99">
        <f>SUM(H4192:H4193)</f>
        <v>225686.78</v>
      </c>
    </row>
    <row r="4195" spans="1:8" ht="17.25">
      <c r="A4195"/>
      <c r="B4195" s="88">
        <v>35.58</v>
      </c>
      <c r="C4195" s="27"/>
      <c r="D4195" s="141"/>
      <c r="F4195" s="40"/>
      <c r="G4195" s="40"/>
      <c r="H4195" s="141"/>
    </row>
    <row r="4196" spans="1:8">
      <c r="B4196" s="1576"/>
      <c r="C4196" s="1576"/>
      <c r="D4196" s="1576"/>
      <c r="E4196" s="1576"/>
      <c r="F4196" s="1576"/>
      <c r="G4196" s="1576"/>
      <c r="H4196" s="1576"/>
    </row>
    <row r="4197" spans="1:8">
      <c r="A4197" s="262">
        <f>A4180+1</f>
        <v>311</v>
      </c>
      <c r="B4197" s="1576"/>
      <c r="C4197" s="1585"/>
      <c r="D4197" s="1585"/>
      <c r="E4197" s="1585"/>
      <c r="F4197" s="1585"/>
      <c r="G4197" s="1585"/>
      <c r="H4197" s="1585"/>
    </row>
    <row r="4198" spans="1:8" ht="19.5">
      <c r="A4198" s="728" t="s">
        <v>4155</v>
      </c>
      <c r="B4198" s="1567" t="s">
        <v>3763</v>
      </c>
      <c r="C4198" s="1567"/>
      <c r="D4198" s="1567"/>
      <c r="E4198" s="1567"/>
      <c r="F4198" s="1567"/>
      <c r="G4198" s="1567"/>
      <c r="H4198" s="1567"/>
    </row>
    <row r="4199" spans="1:8" ht="19.5">
      <c r="A4199" s="3"/>
      <c r="B4199" s="1567" t="s">
        <v>3767</v>
      </c>
      <c r="C4199" s="1567"/>
      <c r="D4199" s="1567"/>
      <c r="E4199" s="1567"/>
      <c r="F4199" s="1567"/>
      <c r="G4199" s="1567"/>
      <c r="H4199" s="1567"/>
    </row>
    <row r="4200" spans="1:8">
      <c r="B4200" s="1561" t="s">
        <v>3772</v>
      </c>
      <c r="C4200" s="1561"/>
      <c r="D4200" s="1561"/>
      <c r="E4200" s="1561"/>
      <c r="F4200" s="1561"/>
      <c r="G4200" s="1561"/>
      <c r="H4200" s="1561"/>
    </row>
    <row r="4201" spans="1:8" ht="31.5">
      <c r="B4201" s="68" t="s">
        <v>3156</v>
      </c>
      <c r="C4201" s="68" t="s">
        <v>3157</v>
      </c>
      <c r="D4201" s="68" t="s">
        <v>3158</v>
      </c>
      <c r="E4201" s="68" t="s">
        <v>3159</v>
      </c>
      <c r="F4201" s="68" t="s">
        <v>3160</v>
      </c>
      <c r="G4201" s="68" t="s">
        <v>3161</v>
      </c>
      <c r="H4201" s="68" t="s">
        <v>1586</v>
      </c>
    </row>
    <row r="4202" spans="1:8" ht="31.5">
      <c r="B4202" s="58" t="s">
        <v>2185</v>
      </c>
      <c r="C4202" s="58" t="s">
        <v>3765</v>
      </c>
      <c r="D4202" s="8"/>
      <c r="E4202" s="8"/>
      <c r="F4202" s="107"/>
      <c r="G4202" s="107"/>
      <c r="H4202" s="108"/>
    </row>
    <row r="4203" spans="1:8" ht="17.25">
      <c r="B4203" s="82" t="s">
        <v>387</v>
      </c>
      <c r="C4203" s="78" t="s">
        <v>3766</v>
      </c>
      <c r="D4203" s="43">
        <v>1</v>
      </c>
      <c r="E4203" s="56" t="s">
        <v>2992</v>
      </c>
      <c r="F4203" s="122">
        <f>'update Rate'!O229</f>
        <v>1022.2</v>
      </c>
      <c r="G4203" s="63">
        <f>SUM(D4203*F4203)</f>
        <v>1022.2</v>
      </c>
      <c r="H4203" s="123">
        <f>SUM(G4203)</f>
        <v>1022.2</v>
      </c>
    </row>
    <row r="4204" spans="1:8" ht="30" customHeight="1">
      <c r="F4204" s="40" t="s">
        <v>1590</v>
      </c>
      <c r="G4204" s="102"/>
      <c r="H4204" s="63">
        <f>SUM(H4201:H4203)</f>
        <v>1022.2</v>
      </c>
    </row>
    <row r="4205" spans="1:8" ht="16.5">
      <c r="B4205" s="1" t="s">
        <v>389</v>
      </c>
      <c r="F4205" s="40" t="s">
        <v>1570</v>
      </c>
      <c r="G4205" s="102"/>
      <c r="H4205" s="63">
        <f>FLOOR(H4204*0.15,0.01)</f>
        <v>153.33000000000001</v>
      </c>
    </row>
    <row r="4206" spans="1:8" ht="16.5">
      <c r="A4206" s="27" t="s">
        <v>3197</v>
      </c>
      <c r="B4206" s="99">
        <f>+H4206</f>
        <v>1175.53</v>
      </c>
      <c r="C4206" s="1" t="s">
        <v>3198</v>
      </c>
      <c r="F4206" s="40" t="s">
        <v>1593</v>
      </c>
      <c r="G4206" s="102"/>
      <c r="H4206" s="99">
        <f>SUM(H4204:H4205)</f>
        <v>1175.53</v>
      </c>
    </row>
    <row r="4207" spans="1:8" ht="16.5">
      <c r="A4207" s="27"/>
      <c r="B4207" s="141"/>
      <c r="F4207" s="40"/>
      <c r="G4207" s="102"/>
      <c r="H4207" s="141"/>
    </row>
    <row r="4208" spans="1:8" ht="16.5">
      <c r="A4208" s="27"/>
      <c r="B4208" s="141"/>
      <c r="F4208" s="40"/>
      <c r="G4208" s="102"/>
      <c r="H4208" s="141"/>
    </row>
    <row r="4209" spans="1:8" ht="20.25">
      <c r="B4209" s="88"/>
      <c r="F4209" s="36"/>
      <c r="G4209" s="36"/>
      <c r="H4209" s="36"/>
    </row>
    <row r="4210" spans="1:8" ht="18" customHeight="1">
      <c r="A4210" s="262">
        <f>A4197+1</f>
        <v>312</v>
      </c>
      <c r="B4210" s="1576"/>
      <c r="C4210" s="1585"/>
      <c r="D4210" s="1585"/>
      <c r="E4210" s="1585"/>
      <c r="F4210" s="1585"/>
      <c r="G4210" s="1585"/>
      <c r="H4210" s="1585"/>
    </row>
    <row r="4211" spans="1:8" ht="19.5">
      <c r="A4211" s="728" t="s">
        <v>4157</v>
      </c>
      <c r="B4211" s="1567" t="s">
        <v>3763</v>
      </c>
      <c r="C4211" s="1567"/>
      <c r="D4211" s="1567"/>
      <c r="E4211" s="1567"/>
      <c r="F4211" s="1567"/>
      <c r="G4211" s="1567"/>
      <c r="H4211" s="1567"/>
    </row>
    <row r="4212" spans="1:8" ht="16.5" customHeight="1">
      <c r="A4212" s="3"/>
      <c r="B4212" s="1567" t="s">
        <v>3768</v>
      </c>
      <c r="C4212" s="1567"/>
      <c r="D4212" s="1567"/>
      <c r="E4212" s="1567"/>
      <c r="F4212" s="1567"/>
      <c r="G4212" s="1567"/>
      <c r="H4212" s="1567"/>
    </row>
    <row r="4213" spans="1:8" ht="30" customHeight="1">
      <c r="B4213" s="1561" t="s">
        <v>1489</v>
      </c>
      <c r="C4213" s="1561"/>
      <c r="D4213" s="1561"/>
      <c r="E4213" s="1561"/>
      <c r="F4213" s="1561"/>
      <c r="G4213" s="1561"/>
      <c r="H4213" s="1561"/>
    </row>
    <row r="4214" spans="1:8" ht="31.5">
      <c r="B4214" s="68" t="s">
        <v>3156</v>
      </c>
      <c r="C4214" s="68" t="s">
        <v>3157</v>
      </c>
      <c r="D4214" s="68" t="s">
        <v>3158</v>
      </c>
      <c r="E4214" s="68" t="s">
        <v>3159</v>
      </c>
      <c r="F4214" s="68" t="s">
        <v>3160</v>
      </c>
      <c r="G4214" s="68" t="s">
        <v>3161</v>
      </c>
      <c r="H4214" s="68" t="s">
        <v>1586</v>
      </c>
    </row>
    <row r="4215" spans="1:8" ht="15" customHeight="1">
      <c r="B4215" s="58" t="s">
        <v>2185</v>
      </c>
      <c r="C4215" s="58" t="s">
        <v>3769</v>
      </c>
      <c r="D4215" s="8"/>
      <c r="E4215" s="8"/>
      <c r="F4215" s="107"/>
      <c r="G4215" s="107"/>
      <c r="H4215" s="108"/>
    </row>
    <row r="4216" spans="1:8" ht="18" customHeight="1">
      <c r="B4216" s="82" t="s">
        <v>387</v>
      </c>
      <c r="C4216" s="78" t="s">
        <v>3766</v>
      </c>
      <c r="D4216" s="43">
        <v>1</v>
      </c>
      <c r="E4216" s="56" t="s">
        <v>2992</v>
      </c>
      <c r="F4216" s="122">
        <f>'update Rate'!O228</f>
        <v>946.88</v>
      </c>
      <c r="G4216" s="63">
        <f>SUM(D4216*F4216)</f>
        <v>946.88</v>
      </c>
      <c r="H4216" s="123">
        <f>SUM(G4216)</f>
        <v>946.88</v>
      </c>
    </row>
    <row r="4217" spans="1:8" ht="16.5">
      <c r="F4217" s="40" t="s">
        <v>1590</v>
      </c>
      <c r="G4217" s="102"/>
      <c r="H4217" s="63">
        <f>SUM(H4214:H4216)</f>
        <v>946.88</v>
      </c>
    </row>
    <row r="4218" spans="1:8" ht="16.5">
      <c r="B4218" s="1" t="s">
        <v>389</v>
      </c>
      <c r="F4218" s="40" t="s">
        <v>1570</v>
      </c>
      <c r="G4218" s="102"/>
      <c r="H4218" s="63">
        <f>FLOOR(H4217*0.15,0.01)</f>
        <v>142.03</v>
      </c>
    </row>
    <row r="4219" spans="1:8" ht="16.5">
      <c r="A4219" s="27" t="s">
        <v>3197</v>
      </c>
      <c r="B4219" s="99">
        <f>+H4219</f>
        <v>1088.9100000000001</v>
      </c>
      <c r="C4219" s="1" t="s">
        <v>3198</v>
      </c>
      <c r="F4219" s="40" t="s">
        <v>1593</v>
      </c>
      <c r="G4219" s="102"/>
      <c r="H4219" s="99">
        <f>SUM(H4217:H4218)</f>
        <v>1088.9100000000001</v>
      </c>
    </row>
    <row r="4220" spans="1:8" ht="18" customHeight="1">
      <c r="B4220" s="88"/>
      <c r="F4220" s="36"/>
      <c r="G4220" s="36"/>
      <c r="H4220" s="36"/>
    </row>
    <row r="4221" spans="1:8" ht="18" customHeight="1">
      <c r="B4221" s="88"/>
      <c r="F4221" s="36"/>
      <c r="G4221" s="36"/>
      <c r="H4221" s="36"/>
    </row>
    <row r="4222" spans="1:8" ht="18" customHeight="1">
      <c r="A4222" s="262">
        <f>A4210+1</f>
        <v>313</v>
      </c>
      <c r="B4222" s="1576"/>
      <c r="C4222" s="1585"/>
      <c r="D4222" s="1585"/>
      <c r="E4222" s="1585"/>
      <c r="F4222" s="1585"/>
      <c r="G4222" s="1585"/>
      <c r="H4222" s="1585"/>
    </row>
    <row r="4223" spans="1:8" ht="18" customHeight="1">
      <c r="A4223" s="728" t="s">
        <v>4156</v>
      </c>
      <c r="B4223" s="1567" t="s">
        <v>5350</v>
      </c>
      <c r="C4223" s="1567"/>
      <c r="D4223" s="1567"/>
      <c r="E4223" s="1567"/>
      <c r="F4223" s="1567"/>
      <c r="G4223" s="1567"/>
      <c r="H4223" s="1567"/>
    </row>
    <row r="4224" spans="1:8" ht="19.5">
      <c r="A4224" s="3"/>
      <c r="B4224" s="1567" t="s">
        <v>3771</v>
      </c>
      <c r="C4224" s="1567"/>
      <c r="D4224" s="1567"/>
      <c r="E4224" s="1567"/>
      <c r="F4224" s="1567"/>
      <c r="G4224" s="1567"/>
      <c r="H4224" s="1567"/>
    </row>
    <row r="4225" spans="1:8">
      <c r="B4225" s="1561" t="s">
        <v>1489</v>
      </c>
      <c r="C4225" s="1561"/>
      <c r="D4225" s="1561"/>
      <c r="E4225" s="1561"/>
      <c r="F4225" s="1561"/>
      <c r="G4225" s="1561"/>
      <c r="H4225" s="1561"/>
    </row>
    <row r="4226" spans="1:8" ht="31.5">
      <c r="B4226" s="68" t="s">
        <v>3156</v>
      </c>
      <c r="C4226" s="68" t="s">
        <v>3157</v>
      </c>
      <c r="D4226" s="68" t="s">
        <v>3158</v>
      </c>
      <c r="E4226" s="68" t="s">
        <v>3159</v>
      </c>
      <c r="F4226" s="68" t="s">
        <v>3160</v>
      </c>
      <c r="G4226" s="68" t="s">
        <v>3161</v>
      </c>
      <c r="H4226" s="68" t="s">
        <v>1586</v>
      </c>
    </row>
    <row r="4227" spans="1:8" ht="31.5">
      <c r="B4227" s="58" t="s">
        <v>2185</v>
      </c>
      <c r="C4227" s="58" t="s">
        <v>3773</v>
      </c>
      <c r="D4227" s="8"/>
      <c r="E4227" s="8"/>
      <c r="F4227" s="107"/>
      <c r="G4227" s="107"/>
      <c r="H4227" s="108"/>
    </row>
    <row r="4228" spans="1:8" ht="15" customHeight="1">
      <c r="B4228" s="82" t="s">
        <v>387</v>
      </c>
      <c r="C4228" s="78" t="s">
        <v>3766</v>
      </c>
      <c r="D4228" s="43">
        <v>1</v>
      </c>
      <c r="E4228" s="56" t="s">
        <v>2992</v>
      </c>
      <c r="F4228" s="122">
        <f>'update Rate'!O231</f>
        <v>1054.48</v>
      </c>
      <c r="G4228" s="63">
        <f>SUM(D4228*F4228)</f>
        <v>1054.48</v>
      </c>
      <c r="H4228" s="123">
        <f>SUM(G4228)</f>
        <v>1054.48</v>
      </c>
    </row>
    <row r="4229" spans="1:8" ht="16.5">
      <c r="F4229" s="40" t="s">
        <v>1590</v>
      </c>
      <c r="G4229" s="102"/>
      <c r="H4229" s="63">
        <f>SUM(H4226:H4228)</f>
        <v>1054.48</v>
      </c>
    </row>
    <row r="4230" spans="1:8" ht="16.5">
      <c r="B4230" s="1" t="s">
        <v>389</v>
      </c>
      <c r="F4230" s="40" t="s">
        <v>1570</v>
      </c>
      <c r="G4230" s="102"/>
      <c r="H4230" s="63">
        <f>FLOOR(H4229*0.15,0.01)</f>
        <v>158.17000000000002</v>
      </c>
    </row>
    <row r="4231" spans="1:8" ht="16.5">
      <c r="A4231" s="27" t="s">
        <v>3197</v>
      </c>
      <c r="B4231" s="99">
        <f>+H4231</f>
        <v>1212.6500000000001</v>
      </c>
      <c r="C4231" s="1" t="s">
        <v>3198</v>
      </c>
      <c r="F4231" s="40" t="s">
        <v>1593</v>
      </c>
      <c r="G4231" s="102"/>
      <c r="H4231" s="99">
        <f>SUM(H4229:H4230)</f>
        <v>1212.6500000000001</v>
      </c>
    </row>
    <row r="4232" spans="1:8" ht="18.75" customHeight="1">
      <c r="B4232" s="88"/>
      <c r="F4232" s="36"/>
      <c r="G4232" s="36"/>
      <c r="H4232" s="36"/>
    </row>
    <row r="4233" spans="1:8" ht="18" customHeight="1">
      <c r="A4233" s="262">
        <f>A4222+1</f>
        <v>314</v>
      </c>
      <c r="B4233" s="1576"/>
      <c r="C4233" s="1585"/>
      <c r="D4233" s="1585"/>
      <c r="E4233" s="1585"/>
      <c r="F4233" s="1585"/>
      <c r="G4233" s="1585"/>
      <c r="H4233" s="1585"/>
    </row>
    <row r="4234" spans="1:8" ht="19.5">
      <c r="A4234" s="728" t="s">
        <v>4156</v>
      </c>
      <c r="B4234" s="1567" t="s">
        <v>3775</v>
      </c>
      <c r="C4234" s="1567"/>
      <c r="D4234" s="1567"/>
      <c r="E4234" s="1567"/>
      <c r="F4234" s="1567"/>
      <c r="G4234" s="1567"/>
      <c r="H4234" s="1567"/>
    </row>
    <row r="4235" spans="1:8" ht="19.5">
      <c r="A4235" s="3"/>
      <c r="B4235" s="1567" t="s">
        <v>3771</v>
      </c>
      <c r="C4235" s="1567"/>
      <c r="D4235" s="1567"/>
      <c r="E4235" s="1567"/>
      <c r="F4235" s="1567"/>
      <c r="G4235" s="1567"/>
      <c r="H4235" s="1567"/>
    </row>
    <row r="4236" spans="1:8" ht="21.75" customHeight="1">
      <c r="B4236" s="1561" t="s">
        <v>3764</v>
      </c>
      <c r="C4236" s="1561"/>
      <c r="D4236" s="1561"/>
      <c r="E4236" s="1561"/>
      <c r="F4236" s="1561"/>
      <c r="G4236" s="1561"/>
      <c r="H4236" s="1561"/>
    </row>
    <row r="4237" spans="1:8" ht="31.5">
      <c r="B4237" s="68" t="s">
        <v>3156</v>
      </c>
      <c r="C4237" s="68" t="s">
        <v>3157</v>
      </c>
      <c r="D4237" s="68" t="s">
        <v>3158</v>
      </c>
      <c r="E4237" s="68" t="s">
        <v>3159</v>
      </c>
      <c r="F4237" s="68" t="s">
        <v>3160</v>
      </c>
      <c r="G4237" s="68" t="s">
        <v>3161</v>
      </c>
      <c r="H4237" s="68" t="s">
        <v>1586</v>
      </c>
    </row>
    <row r="4238" spans="1:8" ht="15" customHeight="1">
      <c r="B4238" s="58" t="s">
        <v>2185</v>
      </c>
      <c r="C4238" s="58" t="s">
        <v>3774</v>
      </c>
      <c r="D4238" s="8"/>
      <c r="E4238" s="8"/>
      <c r="F4238" s="107"/>
      <c r="G4238" s="107"/>
      <c r="H4238" s="108"/>
    </row>
    <row r="4239" spans="1:8" ht="17.25">
      <c r="B4239" s="82" t="s">
        <v>387</v>
      </c>
      <c r="C4239" s="78" t="s">
        <v>3766</v>
      </c>
      <c r="D4239" s="43">
        <v>1</v>
      </c>
      <c r="E4239" s="56" t="s">
        <v>2992</v>
      </c>
      <c r="F4239" s="122">
        <f>'update Rate'!O230</f>
        <v>817.76</v>
      </c>
      <c r="G4239" s="63">
        <f>SUM(D4239*F4239)</f>
        <v>817.76</v>
      </c>
      <c r="H4239" s="123">
        <f>SUM(G4239)</f>
        <v>817.76</v>
      </c>
    </row>
    <row r="4240" spans="1:8" ht="16.5">
      <c r="F4240" s="40" t="s">
        <v>1590</v>
      </c>
      <c r="G4240" s="102"/>
      <c r="H4240" s="63">
        <f>SUM(H4237:H4239)</f>
        <v>817.76</v>
      </c>
    </row>
    <row r="4241" spans="1:8" ht="16.5">
      <c r="B4241" s="1" t="s">
        <v>389</v>
      </c>
      <c r="F4241" s="40" t="s">
        <v>1570</v>
      </c>
      <c r="G4241" s="102"/>
      <c r="H4241" s="63">
        <f>FLOOR(H4240*0.15,0.01)</f>
        <v>122.66</v>
      </c>
    </row>
    <row r="4242" spans="1:8" ht="16.5">
      <c r="A4242" s="27" t="s">
        <v>3197</v>
      </c>
      <c r="B4242" s="99">
        <f>+H4242</f>
        <v>940.42</v>
      </c>
      <c r="C4242" s="1" t="s">
        <v>3198</v>
      </c>
      <c r="F4242" s="40" t="s">
        <v>1593</v>
      </c>
      <c r="G4242" s="102"/>
      <c r="H4242" s="99">
        <f>SUM(H4240:H4241)</f>
        <v>940.42</v>
      </c>
    </row>
    <row r="4243" spans="1:8" ht="20.25">
      <c r="B4243" s="88"/>
      <c r="F4243" s="36"/>
      <c r="G4243" s="36"/>
      <c r="H4243" s="36"/>
    </row>
    <row r="4244" spans="1:8">
      <c r="A4244" s="262">
        <f>A4233+1</f>
        <v>315</v>
      </c>
      <c r="B4244" s="1576"/>
      <c r="C4244" s="1585"/>
      <c r="D4244" s="1585"/>
      <c r="E4244" s="1585"/>
      <c r="F4244" s="1585"/>
      <c r="G4244" s="1585"/>
      <c r="H4244" s="1585"/>
    </row>
    <row r="4245" spans="1:8" ht="19.5">
      <c r="A4245" s="728" t="s">
        <v>4158</v>
      </c>
      <c r="B4245" s="1567" t="s">
        <v>3776</v>
      </c>
      <c r="C4245" s="1567"/>
      <c r="D4245" s="1567"/>
      <c r="E4245" s="1567"/>
      <c r="F4245" s="1567"/>
      <c r="G4245" s="1567"/>
      <c r="H4245" s="1567"/>
    </row>
    <row r="4246" spans="1:8" ht="19.5">
      <c r="A4246" s="3"/>
      <c r="B4246" s="1584" t="s">
        <v>3777</v>
      </c>
      <c r="C4246" s="1567"/>
      <c r="D4246" s="1567"/>
      <c r="E4246" s="1567"/>
      <c r="F4246" s="1567"/>
      <c r="G4246" s="1567"/>
      <c r="H4246" s="1567"/>
    </row>
    <row r="4247" spans="1:8">
      <c r="B4247" s="1561" t="s">
        <v>3764</v>
      </c>
      <c r="C4247" s="1561"/>
      <c r="D4247" s="1561"/>
      <c r="E4247" s="1561"/>
      <c r="F4247" s="1561"/>
      <c r="G4247" s="1561"/>
      <c r="H4247" s="1561"/>
    </row>
    <row r="4248" spans="1:8" ht="31.5">
      <c r="B4248" s="68" t="s">
        <v>3156</v>
      </c>
      <c r="C4248" s="68" t="s">
        <v>3157</v>
      </c>
      <c r="D4248" s="68" t="s">
        <v>3158</v>
      </c>
      <c r="E4248" s="68" t="s">
        <v>3159</v>
      </c>
      <c r="F4248" s="68" t="s">
        <v>3160</v>
      </c>
      <c r="G4248" s="68" t="s">
        <v>3161</v>
      </c>
      <c r="H4248" s="68" t="s">
        <v>1586</v>
      </c>
    </row>
    <row r="4249" spans="1:8" ht="15" customHeight="1">
      <c r="B4249" s="58" t="s">
        <v>2185</v>
      </c>
      <c r="C4249" s="58" t="s">
        <v>3778</v>
      </c>
      <c r="D4249" s="8"/>
      <c r="E4249" s="8"/>
      <c r="F4249" s="107"/>
      <c r="G4249" s="107"/>
      <c r="H4249" s="108"/>
    </row>
    <row r="4250" spans="1:8" ht="18" customHeight="1">
      <c r="B4250" s="82" t="s">
        <v>387</v>
      </c>
      <c r="C4250" s="78" t="s">
        <v>3766</v>
      </c>
      <c r="D4250" s="43">
        <v>1</v>
      </c>
      <c r="E4250" s="56" t="s">
        <v>2992</v>
      </c>
      <c r="F4250" s="122">
        <f>'update Rate'!O359</f>
        <v>387.36</v>
      </c>
      <c r="G4250" s="63">
        <f>SUM(D4250*F4250)</f>
        <v>387.36</v>
      </c>
      <c r="H4250" s="123">
        <f>SUM(G4250)</f>
        <v>387.36</v>
      </c>
    </row>
    <row r="4251" spans="1:8" ht="16.5">
      <c r="F4251" s="40" t="s">
        <v>1590</v>
      </c>
      <c r="G4251" s="102"/>
      <c r="H4251" s="63">
        <f>SUM(H4248:H4250)</f>
        <v>387.36</v>
      </c>
    </row>
    <row r="4252" spans="1:8" ht="16.5">
      <c r="B4252" s="1" t="s">
        <v>389</v>
      </c>
      <c r="F4252" s="40" t="s">
        <v>1570</v>
      </c>
      <c r="G4252" s="102"/>
      <c r="H4252" s="63">
        <f>FLOOR(H4251*0.15,0.01)</f>
        <v>58.1</v>
      </c>
    </row>
    <row r="4253" spans="1:8" ht="16.5">
      <c r="A4253" s="27" t="s">
        <v>3197</v>
      </c>
      <c r="B4253" s="99">
        <f>+H4253</f>
        <v>445.46000000000004</v>
      </c>
      <c r="C4253" s="1" t="s">
        <v>3198</v>
      </c>
      <c r="F4253" s="40" t="s">
        <v>1593</v>
      </c>
      <c r="G4253" s="102"/>
      <c r="H4253" s="99">
        <f>SUM(H4251:H4252)</f>
        <v>445.46000000000004</v>
      </c>
    </row>
    <row r="4254" spans="1:8" ht="16.5" customHeight="1">
      <c r="A4254" s="138">
        <f>A4244+1</f>
        <v>316</v>
      </c>
      <c r="B4254" s="1558" t="str">
        <f>'update Rate'!D192</f>
        <v>Providing and fixing 2 or 3 Panel Sliding window of aluminium section in naturally anodized or black anodized/powder coated color, Section size (87*56*1.2 mm) fitted with 5 mm clear glass without fly mesh shutter (Window size 6'*5' or average area 30 Sq. feet per window).</v>
      </c>
      <c r="C4254" s="1559"/>
      <c r="D4254" s="1559"/>
      <c r="E4254" s="1559"/>
      <c r="F4254" s="1559"/>
      <c r="G4254" s="1559"/>
      <c r="H4254" s="1559"/>
    </row>
    <row r="4255" spans="1:8" ht="29.25" customHeight="1">
      <c r="A4255" s="728"/>
      <c r="B4255" s="1558"/>
      <c r="C4255" s="1559"/>
      <c r="D4255" s="1559"/>
      <c r="E4255" s="1559"/>
      <c r="F4255" s="1559"/>
      <c r="G4255" s="1559"/>
      <c r="H4255" s="1559"/>
    </row>
    <row r="4256" spans="1:8">
      <c r="B4256" s="1561" t="s">
        <v>1489</v>
      </c>
      <c r="C4256" s="1561"/>
      <c r="D4256" s="1561"/>
      <c r="E4256" s="1561"/>
      <c r="F4256" s="1561"/>
      <c r="G4256" s="1561"/>
      <c r="H4256" s="1561"/>
    </row>
    <row r="4257" spans="1:8" ht="31.5">
      <c r="B4257" s="68" t="s">
        <v>3156</v>
      </c>
      <c r="C4257" s="68" t="s">
        <v>3157</v>
      </c>
      <c r="D4257" s="68" t="s">
        <v>3158</v>
      </c>
      <c r="E4257" s="68" t="s">
        <v>3159</v>
      </c>
      <c r="F4257" s="68" t="s">
        <v>3160</v>
      </c>
      <c r="G4257" s="68" t="s">
        <v>3161</v>
      </c>
      <c r="H4257" s="68" t="s">
        <v>1586</v>
      </c>
    </row>
    <row r="4258" spans="1:8" ht="15.75">
      <c r="B4258" s="58" t="s">
        <v>2185</v>
      </c>
      <c r="C4258" s="58" t="s">
        <v>388</v>
      </c>
      <c r="D4258" s="8"/>
      <c r="E4258" s="8"/>
      <c r="F4258" s="8"/>
      <c r="G4258" s="8"/>
      <c r="H4258" s="8"/>
    </row>
    <row r="4259" spans="1:8" ht="22.5">
      <c r="B4259" s="81" t="s">
        <v>387</v>
      </c>
      <c r="C4259" s="34" t="s">
        <v>4000</v>
      </c>
      <c r="D4259" s="42">
        <v>1</v>
      </c>
      <c r="E4259" s="53" t="s">
        <v>2992</v>
      </c>
      <c r="F4259" s="109">
        <f>'update Rate'!O192</f>
        <v>6509.8</v>
      </c>
      <c r="G4259" s="109">
        <f>FLOOR(D4259*F4259,0.01)</f>
        <v>6509.8</v>
      </c>
      <c r="H4259" s="9"/>
    </row>
    <row r="4260" spans="1:8" ht="27.75" customHeight="1">
      <c r="B4260" s="78"/>
      <c r="C4260" s="78" t="s">
        <v>3109</v>
      </c>
      <c r="D4260" s="51"/>
      <c r="E4260" s="56"/>
      <c r="F4260" s="122"/>
      <c r="G4260" s="122"/>
      <c r="H4260" s="123">
        <f>SUM(G4259)</f>
        <v>6509.8</v>
      </c>
    </row>
    <row r="4261" spans="1:8" ht="16.5">
      <c r="F4261" s="40" t="s">
        <v>1590</v>
      </c>
      <c r="G4261" s="102"/>
      <c r="H4261" s="63">
        <f>SUM(H4257:H4260)</f>
        <v>6509.8</v>
      </c>
    </row>
    <row r="4262" spans="1:8" ht="16.5">
      <c r="B4262" s="1" t="s">
        <v>389</v>
      </c>
      <c r="F4262" s="40" t="s">
        <v>1570</v>
      </c>
      <c r="G4262" s="102"/>
      <c r="H4262" s="99">
        <f>FLOOR(H4261*0.15,0.01)</f>
        <v>976.47</v>
      </c>
    </row>
    <row r="4263" spans="1:8" ht="16.5">
      <c r="A4263" s="27" t="s">
        <v>3197</v>
      </c>
      <c r="B4263" s="99">
        <f>+H4263</f>
        <v>7486.27</v>
      </c>
      <c r="C4263" s="1" t="s">
        <v>3198</v>
      </c>
      <c r="F4263" s="40" t="s">
        <v>1593</v>
      </c>
      <c r="G4263" s="102"/>
      <c r="H4263" s="99">
        <f>SUM(H4261:H4262)</f>
        <v>7486.27</v>
      </c>
    </row>
    <row r="4264" spans="1:8" ht="16.5" customHeight="1">
      <c r="A4264" s="138">
        <f>A4254+1</f>
        <v>317</v>
      </c>
      <c r="B4264" s="1558" t="s">
        <v>5501</v>
      </c>
      <c r="C4264" s="1559"/>
      <c r="D4264" s="1559"/>
      <c r="E4264" s="1559"/>
      <c r="F4264" s="1559"/>
      <c r="G4264" s="1559"/>
      <c r="H4264" s="1559"/>
    </row>
    <row r="4265" spans="1:8" ht="29.25" customHeight="1">
      <c r="A4265" s="728"/>
      <c r="B4265" s="1558"/>
      <c r="C4265" s="1559"/>
      <c r="D4265" s="1559"/>
      <c r="E4265" s="1559"/>
      <c r="F4265" s="1559"/>
      <c r="G4265" s="1559"/>
      <c r="H4265" s="1559"/>
    </row>
    <row r="4266" spans="1:8">
      <c r="B4266" s="1561" t="s">
        <v>1489</v>
      </c>
      <c r="C4266" s="1561"/>
      <c r="D4266" s="1561"/>
      <c r="E4266" s="1561"/>
      <c r="F4266" s="1561"/>
      <c r="G4266" s="1561"/>
      <c r="H4266" s="1561"/>
    </row>
    <row r="4267" spans="1:8" ht="31.5">
      <c r="B4267" s="68" t="s">
        <v>3156</v>
      </c>
      <c r="C4267" s="68" t="s">
        <v>3157</v>
      </c>
      <c r="D4267" s="68" t="s">
        <v>3158</v>
      </c>
      <c r="E4267" s="68" t="s">
        <v>3159</v>
      </c>
      <c r="F4267" s="68" t="s">
        <v>3160</v>
      </c>
      <c r="G4267" s="68" t="s">
        <v>3161</v>
      </c>
      <c r="H4267" s="68" t="s">
        <v>1586</v>
      </c>
    </row>
    <row r="4268" spans="1:8" ht="15.75">
      <c r="B4268" s="58" t="s">
        <v>2185</v>
      </c>
      <c r="C4268" s="58" t="s">
        <v>388</v>
      </c>
      <c r="D4268" s="8"/>
      <c r="E4268" s="8"/>
      <c r="F4268" s="8"/>
      <c r="G4268" s="8"/>
      <c r="H4268" s="8"/>
    </row>
    <row r="4269" spans="1:8" ht="22.5">
      <c r="B4269" s="81" t="s">
        <v>387</v>
      </c>
      <c r="C4269" s="34" t="s">
        <v>5502</v>
      </c>
      <c r="D4269" s="42">
        <v>1</v>
      </c>
      <c r="E4269" s="53" t="s">
        <v>2992</v>
      </c>
      <c r="F4269" s="109">
        <f>604*10.76</f>
        <v>6499.04</v>
      </c>
      <c r="G4269" s="109">
        <f>FLOOR(D4269*F4269,0.01)</f>
        <v>6499.04</v>
      </c>
      <c r="H4269" s="9"/>
    </row>
    <row r="4270" spans="1:8" ht="27.75" customHeight="1">
      <c r="B4270" s="78"/>
      <c r="C4270" s="78" t="s">
        <v>3109</v>
      </c>
      <c r="D4270" s="51"/>
      <c r="E4270" s="56"/>
      <c r="F4270" s="122"/>
      <c r="G4270" s="122"/>
      <c r="H4270" s="123">
        <f>SUM(G4269)</f>
        <v>6499.04</v>
      </c>
    </row>
    <row r="4271" spans="1:8" ht="16.5">
      <c r="F4271" s="40" t="s">
        <v>1590</v>
      </c>
      <c r="G4271" s="102"/>
      <c r="H4271" s="63">
        <f>SUM(H4267:H4270)</f>
        <v>6499.04</v>
      </c>
    </row>
    <row r="4272" spans="1:8" ht="16.5">
      <c r="B4272" s="1" t="s">
        <v>389</v>
      </c>
      <c r="F4272" s="40" t="s">
        <v>1570</v>
      </c>
      <c r="G4272" s="102"/>
      <c r="H4272" s="99">
        <f>FLOOR(H4271*0.15,0.01)</f>
        <v>974.85</v>
      </c>
    </row>
    <row r="4273" spans="1:8" ht="16.5">
      <c r="A4273" s="27" t="s">
        <v>3197</v>
      </c>
      <c r="B4273" s="99">
        <f>+H4273</f>
        <v>7473.89</v>
      </c>
      <c r="C4273" s="1" t="s">
        <v>3198</v>
      </c>
      <c r="F4273" s="40" t="s">
        <v>1593</v>
      </c>
      <c r="G4273" s="102"/>
      <c r="H4273" s="99">
        <f>SUM(H4271:H4272)</f>
        <v>7473.89</v>
      </c>
    </row>
    <row r="4274" spans="1:8" ht="16.5" customHeight="1">
      <c r="A4274" s="138">
        <f>A4264+1</f>
        <v>318</v>
      </c>
      <c r="B4274" s="1558" t="s">
        <v>5503</v>
      </c>
      <c r="C4274" s="1559"/>
      <c r="D4274" s="1559"/>
      <c r="E4274" s="1559"/>
      <c r="F4274" s="1559"/>
      <c r="G4274" s="1559"/>
      <c r="H4274" s="1559"/>
    </row>
    <row r="4275" spans="1:8" ht="29.25" customHeight="1">
      <c r="A4275" s="728"/>
      <c r="B4275" s="1558"/>
      <c r="C4275" s="1559"/>
      <c r="D4275" s="1559"/>
      <c r="E4275" s="1559"/>
      <c r="F4275" s="1559"/>
      <c r="G4275" s="1559"/>
      <c r="H4275" s="1559"/>
    </row>
    <row r="4276" spans="1:8">
      <c r="B4276" s="1561" t="s">
        <v>1489</v>
      </c>
      <c r="C4276" s="1561"/>
      <c r="D4276" s="1561"/>
      <c r="E4276" s="1561"/>
      <c r="F4276" s="1561"/>
      <c r="G4276" s="1561"/>
      <c r="H4276" s="1561"/>
    </row>
    <row r="4277" spans="1:8" ht="31.5">
      <c r="B4277" s="68" t="s">
        <v>3156</v>
      </c>
      <c r="C4277" s="68" t="s">
        <v>3157</v>
      </c>
      <c r="D4277" s="68" t="s">
        <v>3158</v>
      </c>
      <c r="E4277" s="68" t="s">
        <v>3159</v>
      </c>
      <c r="F4277" s="68" t="s">
        <v>3160</v>
      </c>
      <c r="G4277" s="68" t="s">
        <v>3161</v>
      </c>
      <c r="H4277" s="68" t="s">
        <v>1586</v>
      </c>
    </row>
    <row r="4278" spans="1:8" ht="15.75">
      <c r="B4278" s="58" t="s">
        <v>2185</v>
      </c>
      <c r="C4278" s="58" t="s">
        <v>388</v>
      </c>
      <c r="D4278" s="8"/>
      <c r="E4278" s="8"/>
      <c r="F4278" s="8"/>
      <c r="G4278" s="8"/>
      <c r="H4278" s="8"/>
    </row>
    <row r="4279" spans="1:8" ht="22.5">
      <c r="B4279" s="81" t="s">
        <v>387</v>
      </c>
      <c r="C4279" s="34" t="s">
        <v>5506</v>
      </c>
      <c r="D4279" s="42">
        <v>1</v>
      </c>
      <c r="E4279" s="53" t="s">
        <v>2992</v>
      </c>
      <c r="F4279" s="109">
        <f>571*10.76</f>
        <v>6143.96</v>
      </c>
      <c r="G4279" s="109">
        <f>FLOOR(D4279*F4279,0.01)</f>
        <v>6143.96</v>
      </c>
      <c r="H4279" s="9"/>
    </row>
    <row r="4280" spans="1:8" ht="27.75" customHeight="1">
      <c r="B4280" s="78"/>
      <c r="C4280" s="78" t="s">
        <v>3109</v>
      </c>
      <c r="D4280" s="51"/>
      <c r="E4280" s="56"/>
      <c r="F4280" s="122"/>
      <c r="G4280" s="122"/>
      <c r="H4280" s="123">
        <f>SUM(G4279)</f>
        <v>6143.96</v>
      </c>
    </row>
    <row r="4281" spans="1:8" ht="16.5">
      <c r="F4281" s="40" t="s">
        <v>1590</v>
      </c>
      <c r="G4281" s="102"/>
      <c r="H4281" s="63">
        <f>SUM(H4277:H4280)</f>
        <v>6143.96</v>
      </c>
    </row>
    <row r="4282" spans="1:8" ht="16.5">
      <c r="B4282" s="1" t="s">
        <v>389</v>
      </c>
      <c r="F4282" s="40" t="s">
        <v>1570</v>
      </c>
      <c r="G4282" s="102"/>
      <c r="H4282" s="99">
        <f>FLOOR(H4281*0.15,0.01)</f>
        <v>921.59</v>
      </c>
    </row>
    <row r="4283" spans="1:8" ht="16.5">
      <c r="A4283" s="27" t="s">
        <v>3197</v>
      </c>
      <c r="B4283" s="99">
        <f>+H4283</f>
        <v>7065.55</v>
      </c>
      <c r="C4283" s="1" t="s">
        <v>3198</v>
      </c>
      <c r="F4283" s="40" t="s">
        <v>1593</v>
      </c>
      <c r="G4283" s="102"/>
      <c r="H4283" s="99">
        <f>SUM(H4281:H4282)</f>
        <v>7065.55</v>
      </c>
    </row>
    <row r="4284" spans="1:8" ht="16.5" customHeight="1">
      <c r="A4284" s="138">
        <f>A4274+1</f>
        <v>319</v>
      </c>
      <c r="B4284" s="1558" t="s">
        <v>5504</v>
      </c>
      <c r="C4284" s="1559"/>
      <c r="D4284" s="1559"/>
      <c r="E4284" s="1559"/>
      <c r="F4284" s="1559"/>
      <c r="G4284" s="1559"/>
      <c r="H4284" s="1559"/>
    </row>
    <row r="4285" spans="1:8" ht="29.25" customHeight="1">
      <c r="A4285" s="728"/>
      <c r="B4285" s="1558"/>
      <c r="C4285" s="1559"/>
      <c r="D4285" s="1559"/>
      <c r="E4285" s="1559"/>
      <c r="F4285" s="1559"/>
      <c r="G4285" s="1559"/>
      <c r="H4285" s="1559"/>
    </row>
    <row r="4286" spans="1:8">
      <c r="B4286" s="1561" t="s">
        <v>1489</v>
      </c>
      <c r="C4286" s="1561"/>
      <c r="D4286" s="1561"/>
      <c r="E4286" s="1561"/>
      <c r="F4286" s="1561"/>
      <c r="G4286" s="1561"/>
      <c r="H4286" s="1561"/>
    </row>
    <row r="4287" spans="1:8" ht="31.5">
      <c r="B4287" s="68" t="s">
        <v>3156</v>
      </c>
      <c r="C4287" s="68" t="s">
        <v>3157</v>
      </c>
      <c r="D4287" s="68" t="s">
        <v>3158</v>
      </c>
      <c r="E4287" s="68" t="s">
        <v>3159</v>
      </c>
      <c r="F4287" s="68" t="s">
        <v>3160</v>
      </c>
      <c r="G4287" s="68" t="s">
        <v>3161</v>
      </c>
      <c r="H4287" s="68" t="s">
        <v>1586</v>
      </c>
    </row>
    <row r="4288" spans="1:8" ht="15.75">
      <c r="B4288" s="58" t="s">
        <v>2185</v>
      </c>
      <c r="C4288" s="58" t="s">
        <v>388</v>
      </c>
      <c r="D4288" s="8"/>
      <c r="E4288" s="8"/>
      <c r="F4288" s="8"/>
      <c r="G4288" s="8"/>
      <c r="H4288" s="8"/>
    </row>
    <row r="4289" spans="1:8" ht="22.5">
      <c r="B4289" s="81" t="s">
        <v>387</v>
      </c>
      <c r="C4289" s="34" t="s">
        <v>5506</v>
      </c>
      <c r="D4289" s="42">
        <v>1</v>
      </c>
      <c r="E4289" s="53" t="s">
        <v>2992</v>
      </c>
      <c r="F4289" s="109">
        <f>658*10.76</f>
        <v>7080.08</v>
      </c>
      <c r="G4289" s="109">
        <f>FLOOR(D4289*F4289,0.01)</f>
        <v>7080.08</v>
      </c>
      <c r="H4289" s="9"/>
    </row>
    <row r="4290" spans="1:8" ht="27.75" customHeight="1">
      <c r="B4290" s="78"/>
      <c r="C4290" s="78" t="s">
        <v>3109</v>
      </c>
      <c r="D4290" s="51"/>
      <c r="E4290" s="56"/>
      <c r="F4290" s="122"/>
      <c r="G4290" s="122"/>
      <c r="H4290" s="123">
        <f>SUM(G4289)</f>
        <v>7080.08</v>
      </c>
    </row>
    <row r="4291" spans="1:8" ht="16.5">
      <c r="F4291" s="40" t="s">
        <v>1590</v>
      </c>
      <c r="G4291" s="102"/>
      <c r="H4291" s="63">
        <f>SUM(H4287:H4290)</f>
        <v>7080.08</v>
      </c>
    </row>
    <row r="4292" spans="1:8" ht="16.5">
      <c r="B4292" s="1" t="s">
        <v>389</v>
      </c>
      <c r="F4292" s="40" t="s">
        <v>1570</v>
      </c>
      <c r="G4292" s="102"/>
      <c r="H4292" s="99">
        <f>FLOOR(H4291*0.15,0.01)</f>
        <v>1062.01</v>
      </c>
    </row>
    <row r="4293" spans="1:8" ht="16.5">
      <c r="A4293" s="27" t="s">
        <v>3197</v>
      </c>
      <c r="B4293" s="99">
        <f>+H4293</f>
        <v>8142.09</v>
      </c>
      <c r="C4293" s="1" t="s">
        <v>3198</v>
      </c>
      <c r="F4293" s="40" t="s">
        <v>1593</v>
      </c>
      <c r="G4293" s="102"/>
      <c r="H4293" s="99">
        <f>SUM(H4291:H4292)</f>
        <v>8142.09</v>
      </c>
    </row>
    <row r="4294" spans="1:8" ht="16.5" customHeight="1">
      <c r="A4294" s="138">
        <f>A4284+1</f>
        <v>320</v>
      </c>
      <c r="B4294" s="1558" t="s">
        <v>5508</v>
      </c>
      <c r="C4294" s="1559"/>
      <c r="D4294" s="1559"/>
      <c r="E4294" s="1559"/>
      <c r="F4294" s="1559"/>
      <c r="G4294" s="1559"/>
      <c r="H4294" s="1559"/>
    </row>
    <row r="4295" spans="1:8" ht="29.25" customHeight="1">
      <c r="A4295" s="728"/>
      <c r="B4295" s="1558"/>
      <c r="C4295" s="1559"/>
      <c r="D4295" s="1559"/>
      <c r="E4295" s="1559"/>
      <c r="F4295" s="1559"/>
      <c r="G4295" s="1559"/>
      <c r="H4295" s="1559"/>
    </row>
    <row r="4296" spans="1:8">
      <c r="B4296" s="1561" t="s">
        <v>1489</v>
      </c>
      <c r="C4296" s="1561"/>
      <c r="D4296" s="1561"/>
      <c r="E4296" s="1561"/>
      <c r="F4296" s="1561"/>
      <c r="G4296" s="1561"/>
      <c r="H4296" s="1561"/>
    </row>
    <row r="4297" spans="1:8" ht="31.5">
      <c r="B4297" s="68" t="s">
        <v>3156</v>
      </c>
      <c r="C4297" s="68" t="s">
        <v>3157</v>
      </c>
      <c r="D4297" s="68" t="s">
        <v>3158</v>
      </c>
      <c r="E4297" s="68" t="s">
        <v>3159</v>
      </c>
      <c r="F4297" s="68" t="s">
        <v>3160</v>
      </c>
      <c r="G4297" s="68" t="s">
        <v>3161</v>
      </c>
      <c r="H4297" s="68" t="s">
        <v>1586</v>
      </c>
    </row>
    <row r="4298" spans="1:8" ht="15.75">
      <c r="B4298" s="58" t="s">
        <v>2185</v>
      </c>
      <c r="C4298" s="58" t="s">
        <v>388</v>
      </c>
      <c r="D4298" s="8"/>
      <c r="E4298" s="8"/>
      <c r="F4298" s="8"/>
      <c r="G4298" s="8"/>
      <c r="H4298" s="8"/>
    </row>
    <row r="4299" spans="1:8" ht="17.25">
      <c r="B4299" s="81" t="s">
        <v>387</v>
      </c>
      <c r="C4299" s="34" t="s">
        <v>5505</v>
      </c>
      <c r="D4299" s="42">
        <v>1</v>
      </c>
      <c r="E4299" s="53" t="s">
        <v>2992</v>
      </c>
      <c r="F4299" s="109">
        <f>428*10.76</f>
        <v>4605.28</v>
      </c>
      <c r="G4299" s="109">
        <f>FLOOR(D4299*F4299,0.01)</f>
        <v>4605.28</v>
      </c>
      <c r="H4299" s="9"/>
    </row>
    <row r="4300" spans="1:8" ht="27.75" customHeight="1">
      <c r="B4300" s="78"/>
      <c r="C4300" s="78" t="s">
        <v>3109</v>
      </c>
      <c r="D4300" s="51"/>
      <c r="E4300" s="56"/>
      <c r="F4300" s="122"/>
      <c r="G4300" s="122"/>
      <c r="H4300" s="123">
        <f>SUM(G4299)</f>
        <v>4605.28</v>
      </c>
    </row>
    <row r="4301" spans="1:8" ht="16.5">
      <c r="F4301" s="40" t="s">
        <v>1590</v>
      </c>
      <c r="G4301" s="102"/>
      <c r="H4301" s="63">
        <f>SUM(H4297:H4300)</f>
        <v>4605.28</v>
      </c>
    </row>
    <row r="4302" spans="1:8" ht="16.5">
      <c r="B4302" s="1" t="s">
        <v>389</v>
      </c>
      <c r="F4302" s="40" t="s">
        <v>1570</v>
      </c>
      <c r="G4302" s="102"/>
      <c r="H4302" s="99">
        <f>FLOOR(H4301*0.15,0.01)</f>
        <v>690.79</v>
      </c>
    </row>
    <row r="4303" spans="1:8" ht="16.5">
      <c r="A4303" s="27" t="s">
        <v>3197</v>
      </c>
      <c r="B4303" s="99">
        <f>+H4303</f>
        <v>5296.07</v>
      </c>
      <c r="C4303" s="1" t="s">
        <v>3198</v>
      </c>
      <c r="F4303" s="40" t="s">
        <v>1593</v>
      </c>
      <c r="G4303" s="102"/>
      <c r="H4303" s="99">
        <f>SUM(H4301:H4302)</f>
        <v>5296.07</v>
      </c>
    </row>
    <row r="4304" spans="1:8" ht="16.5" customHeight="1">
      <c r="A4304" s="138">
        <f>A4294+1</f>
        <v>321</v>
      </c>
      <c r="B4304" s="1558" t="s">
        <v>5509</v>
      </c>
      <c r="C4304" s="1559"/>
      <c r="D4304" s="1559"/>
      <c r="E4304" s="1559"/>
      <c r="F4304" s="1559"/>
      <c r="G4304" s="1559"/>
      <c r="H4304" s="1559"/>
    </row>
    <row r="4305" spans="1:8" ht="29.25" customHeight="1">
      <c r="A4305" s="728"/>
      <c r="B4305" s="1558"/>
      <c r="C4305" s="1559"/>
      <c r="D4305" s="1559"/>
      <c r="E4305" s="1559"/>
      <c r="F4305" s="1559"/>
      <c r="G4305" s="1559"/>
      <c r="H4305" s="1559"/>
    </row>
    <row r="4306" spans="1:8">
      <c r="B4306" s="1561" t="s">
        <v>1489</v>
      </c>
      <c r="C4306" s="1561"/>
      <c r="D4306" s="1561"/>
      <c r="E4306" s="1561"/>
      <c r="F4306" s="1561"/>
      <c r="G4306" s="1561"/>
      <c r="H4306" s="1561"/>
    </row>
    <row r="4307" spans="1:8" ht="31.5">
      <c r="B4307" s="68" t="s">
        <v>3156</v>
      </c>
      <c r="C4307" s="68" t="s">
        <v>3157</v>
      </c>
      <c r="D4307" s="68" t="s">
        <v>3158</v>
      </c>
      <c r="E4307" s="68" t="s">
        <v>3159</v>
      </c>
      <c r="F4307" s="68" t="s">
        <v>3160</v>
      </c>
      <c r="G4307" s="68" t="s">
        <v>3161</v>
      </c>
      <c r="H4307" s="68" t="s">
        <v>1586</v>
      </c>
    </row>
    <row r="4308" spans="1:8" ht="15.75">
      <c r="B4308" s="58" t="s">
        <v>2185</v>
      </c>
      <c r="C4308" s="58" t="s">
        <v>388</v>
      </c>
      <c r="D4308" s="8"/>
      <c r="E4308" s="8"/>
      <c r="F4308" s="8"/>
      <c r="G4308" s="8"/>
      <c r="H4308" s="8"/>
    </row>
    <row r="4309" spans="1:8" ht="17.25">
      <c r="B4309" s="81" t="s">
        <v>387</v>
      </c>
      <c r="C4309" s="34" t="s">
        <v>5505</v>
      </c>
      <c r="D4309" s="42">
        <v>1</v>
      </c>
      <c r="E4309" s="53" t="s">
        <v>2992</v>
      </c>
      <c r="F4309" s="109">
        <f>492*10.76</f>
        <v>5293.92</v>
      </c>
      <c r="G4309" s="109">
        <f>FLOOR(D4309*F4309,0.01)</f>
        <v>5293.92</v>
      </c>
      <c r="H4309" s="9"/>
    </row>
    <row r="4310" spans="1:8" ht="27.75" customHeight="1">
      <c r="B4310" s="78"/>
      <c r="C4310" s="78" t="s">
        <v>3109</v>
      </c>
      <c r="D4310" s="51"/>
      <c r="E4310" s="56"/>
      <c r="F4310" s="122"/>
      <c r="G4310" s="122"/>
      <c r="H4310" s="123">
        <f>SUM(G4309)</f>
        <v>5293.92</v>
      </c>
    </row>
    <row r="4311" spans="1:8" ht="16.5">
      <c r="F4311" s="40" t="s">
        <v>1590</v>
      </c>
      <c r="G4311" s="102"/>
      <c r="H4311" s="63">
        <f>SUM(H4307:H4310)</f>
        <v>5293.92</v>
      </c>
    </row>
    <row r="4312" spans="1:8" ht="16.5">
      <c r="B4312" s="1" t="s">
        <v>389</v>
      </c>
      <c r="F4312" s="40" t="s">
        <v>1570</v>
      </c>
      <c r="G4312" s="102"/>
      <c r="H4312" s="99">
        <f>FLOOR(H4311*0.15,0.01)</f>
        <v>794.08</v>
      </c>
    </row>
    <row r="4313" spans="1:8" ht="16.5">
      <c r="A4313" s="27" t="s">
        <v>3197</v>
      </c>
      <c r="B4313" s="99">
        <f>+H4313</f>
        <v>6088</v>
      </c>
      <c r="C4313" s="1" t="s">
        <v>3198</v>
      </c>
      <c r="F4313" s="40" t="s">
        <v>1593</v>
      </c>
      <c r="G4313" s="102"/>
      <c r="H4313" s="99">
        <f>SUM(H4311:H4312)</f>
        <v>6088</v>
      </c>
    </row>
    <row r="4315" spans="1:8">
      <c r="A4315" s="138">
        <f>A4304+1</f>
        <v>322</v>
      </c>
      <c r="B4315" s="1558" t="str">
        <f>'update Rate'!D193</f>
        <v>Providing and fixing Fly mesh Shutter with stainless steel fly mesh in 90 series for sliding window. (Section thickness 1 mm)</v>
      </c>
      <c r="C4315" s="1559"/>
      <c r="D4315" s="1559"/>
      <c r="E4315" s="1559"/>
      <c r="F4315" s="1559"/>
      <c r="G4315" s="1559"/>
      <c r="H4315" s="1559"/>
    </row>
    <row r="4316" spans="1:8">
      <c r="A4316" s="15"/>
      <c r="B4316" s="1558"/>
      <c r="C4316" s="1559"/>
      <c r="D4316" s="1559"/>
      <c r="E4316" s="1559"/>
      <c r="F4316" s="1559"/>
      <c r="G4316" s="1559"/>
      <c r="H4316" s="1559"/>
    </row>
    <row r="4317" spans="1:8">
      <c r="B4317" s="1561" t="s">
        <v>1489</v>
      </c>
      <c r="C4317" s="1561"/>
      <c r="D4317" s="1561"/>
      <c r="E4317" s="1561"/>
      <c r="F4317" s="1561"/>
      <c r="G4317" s="1561"/>
      <c r="H4317" s="1561"/>
    </row>
    <row r="4318" spans="1:8" ht="31.5">
      <c r="B4318" s="68" t="s">
        <v>3156</v>
      </c>
      <c r="C4318" s="68" t="s">
        <v>3157</v>
      </c>
      <c r="D4318" s="68" t="s">
        <v>3158</v>
      </c>
      <c r="E4318" s="68" t="s">
        <v>3159</v>
      </c>
      <c r="F4318" s="68" t="s">
        <v>3160</v>
      </c>
      <c r="G4318" s="68" t="s">
        <v>3161</v>
      </c>
      <c r="H4318" s="68" t="s">
        <v>1586</v>
      </c>
    </row>
    <row r="4319" spans="1:8" ht="17.25">
      <c r="B4319" s="58" t="s">
        <v>2185</v>
      </c>
      <c r="C4319" s="58" t="s">
        <v>388</v>
      </c>
      <c r="D4319" s="41"/>
      <c r="E4319" s="55"/>
      <c r="F4319" s="107"/>
      <c r="G4319" s="107"/>
      <c r="H4319" s="108"/>
    </row>
    <row r="4320" spans="1:8" ht="33.75" customHeight="1">
      <c r="B4320" s="82" t="s">
        <v>387</v>
      </c>
      <c r="C4320" s="35" t="s">
        <v>3988</v>
      </c>
      <c r="D4320" s="43">
        <v>1</v>
      </c>
      <c r="E4320" s="56" t="s">
        <v>2992</v>
      </c>
      <c r="F4320" s="63">
        <f>'update Rate'!O193</f>
        <v>2367.1999999999998</v>
      </c>
      <c r="G4320" s="63">
        <f>FLOOR(D4320*F4320,0.01)</f>
        <v>2367.2000000000003</v>
      </c>
      <c r="H4320" s="123">
        <f>SUM(G4320)</f>
        <v>2367.2000000000003</v>
      </c>
    </row>
    <row r="4321" spans="1:8" ht="16.5">
      <c r="F4321" s="40" t="s">
        <v>1590</v>
      </c>
      <c r="G4321" s="102"/>
      <c r="H4321" s="63">
        <f>SUM(H4319:H4320)</f>
        <v>2367.2000000000003</v>
      </c>
    </row>
    <row r="4322" spans="1:8" ht="16.5">
      <c r="B4322" s="1" t="s">
        <v>389</v>
      </c>
      <c r="F4322" s="40" t="s">
        <v>1570</v>
      </c>
      <c r="G4322" s="102"/>
      <c r="H4322" s="99">
        <f>FLOOR(H4321*0.15,0.01)</f>
        <v>355.08</v>
      </c>
    </row>
    <row r="4323" spans="1:8" ht="16.5">
      <c r="A4323" s="27" t="s">
        <v>3197</v>
      </c>
      <c r="B4323" s="99">
        <f>+H4323</f>
        <v>2722.28</v>
      </c>
      <c r="C4323" s="1" t="s">
        <v>3198</v>
      </c>
      <c r="F4323" s="40" t="s">
        <v>1593</v>
      </c>
      <c r="G4323" s="102"/>
      <c r="H4323" s="99">
        <f>SUM(H4321:H4322)</f>
        <v>2722.28</v>
      </c>
    </row>
    <row r="4325" spans="1:8" hidden="1">
      <c r="A4325" s="138">
        <f>+A4315+1</f>
        <v>323</v>
      </c>
    </row>
    <row r="4326" spans="1:8" hidden="1">
      <c r="A4326" s="15"/>
      <c r="B4326" s="1741" t="s">
        <v>3999</v>
      </c>
      <c r="C4326" s="1741"/>
      <c r="D4326" s="1741"/>
      <c r="E4326" s="1741"/>
      <c r="F4326" s="1741"/>
      <c r="G4326" s="1741"/>
      <c r="H4326" s="1741"/>
    </row>
    <row r="4327" spans="1:8" hidden="1">
      <c r="A4327" s="3"/>
      <c r="B4327" s="1741"/>
      <c r="C4327" s="1741"/>
      <c r="D4327" s="1741"/>
      <c r="E4327" s="1741"/>
      <c r="F4327" s="1741"/>
      <c r="G4327" s="1741"/>
      <c r="H4327" s="1741"/>
    </row>
    <row r="4328" spans="1:8" hidden="1">
      <c r="B4328" s="1561" t="s">
        <v>1489</v>
      </c>
      <c r="C4328" s="1561"/>
      <c r="D4328" s="1561"/>
      <c r="E4328" s="1561"/>
      <c r="F4328" s="1561"/>
      <c r="G4328" s="1561"/>
      <c r="H4328" s="1561"/>
    </row>
    <row r="4329" spans="1:8" ht="31.5" hidden="1">
      <c r="B4329" s="68" t="s">
        <v>3156</v>
      </c>
      <c r="C4329" s="68" t="s">
        <v>3157</v>
      </c>
      <c r="D4329" s="68" t="s">
        <v>3158</v>
      </c>
      <c r="E4329" s="68" t="s">
        <v>3159</v>
      </c>
      <c r="F4329" s="68" t="s">
        <v>3160</v>
      </c>
      <c r="G4329" s="68" t="s">
        <v>3161</v>
      </c>
      <c r="H4329" s="68" t="s">
        <v>1586</v>
      </c>
    </row>
    <row r="4330" spans="1:8" ht="15.75" hidden="1">
      <c r="B4330" s="58" t="s">
        <v>2185</v>
      </c>
      <c r="C4330" s="58" t="s">
        <v>388</v>
      </c>
      <c r="D4330" s="8"/>
      <c r="E4330" s="8"/>
      <c r="F4330" s="107"/>
      <c r="G4330" s="107"/>
      <c r="H4330" s="108"/>
    </row>
    <row r="4331" spans="1:8" ht="22.5" hidden="1">
      <c r="B4331" s="81" t="s">
        <v>387</v>
      </c>
      <c r="C4331" s="34" t="s">
        <v>4000</v>
      </c>
      <c r="D4331" s="42">
        <v>1</v>
      </c>
      <c r="E4331" s="53" t="s">
        <v>2992</v>
      </c>
      <c r="F4331" s="109">
        <f>'update Rate'!O199</f>
        <v>0</v>
      </c>
      <c r="G4331" s="109">
        <f>FLOOR(D4331*F4331,0.01)</f>
        <v>0</v>
      </c>
      <c r="H4331" s="121">
        <f>SUM(G4331)</f>
        <v>0</v>
      </c>
    </row>
    <row r="4332" spans="1:8" ht="16.5" hidden="1">
      <c r="B4332" s="33"/>
      <c r="C4332" s="78" t="s">
        <v>2614</v>
      </c>
      <c r="D4332" s="51"/>
      <c r="E4332" s="15"/>
      <c r="F4332" s="122"/>
      <c r="G4332" s="122"/>
      <c r="H4332" s="10"/>
    </row>
    <row r="4333" spans="1:8" ht="16.5" hidden="1">
      <c r="F4333" s="40" t="s">
        <v>1590</v>
      </c>
      <c r="G4333" s="102"/>
      <c r="H4333" s="63">
        <f>SUM(H4329:H4331)</f>
        <v>0</v>
      </c>
    </row>
    <row r="4334" spans="1:8" ht="16.5" hidden="1">
      <c r="B4334" s="1" t="s">
        <v>389</v>
      </c>
      <c r="F4334" s="40" t="s">
        <v>1570</v>
      </c>
      <c r="G4334" s="102"/>
      <c r="H4334" s="99">
        <f>FLOOR(H4333*0.15,0.01)</f>
        <v>0</v>
      </c>
    </row>
    <row r="4335" spans="1:8" ht="16.5" hidden="1">
      <c r="A4335" s="27" t="s">
        <v>3197</v>
      </c>
      <c r="B4335" s="99">
        <f>+H4335</f>
        <v>0</v>
      </c>
      <c r="C4335" s="1" t="s">
        <v>3198</v>
      </c>
      <c r="F4335" s="40" t="s">
        <v>1593</v>
      </c>
      <c r="G4335" s="102"/>
      <c r="H4335" s="99">
        <f>SUM(H4333:H4334)</f>
        <v>0</v>
      </c>
    </row>
    <row r="4336" spans="1:8" hidden="1"/>
    <row r="4337" spans="1:8" hidden="1"/>
    <row r="4338" spans="1:8" hidden="1">
      <c r="A4338" s="138">
        <f>+A4325+1</f>
        <v>324</v>
      </c>
      <c r="B4338" s="1583"/>
      <c r="C4338" s="1573"/>
      <c r="D4338" s="1573"/>
      <c r="E4338" s="1573"/>
      <c r="F4338" s="1573"/>
      <c r="G4338" s="1573"/>
      <c r="H4338" s="1573"/>
    </row>
    <row r="4339" spans="1:8" hidden="1">
      <c r="A4339" s="15"/>
      <c r="B4339" s="1741" t="s">
        <v>3991</v>
      </c>
      <c r="C4339" s="1741"/>
      <c r="D4339" s="1741"/>
      <c r="E4339" s="1741"/>
      <c r="F4339" s="1741"/>
      <c r="G4339" s="1741"/>
      <c r="H4339" s="1741"/>
    </row>
    <row r="4340" spans="1:8" hidden="1">
      <c r="A4340" s="3"/>
      <c r="B4340" s="1741"/>
      <c r="C4340" s="1741"/>
      <c r="D4340" s="1741"/>
      <c r="E4340" s="1741"/>
      <c r="F4340" s="1741"/>
      <c r="G4340" s="1741"/>
      <c r="H4340" s="1741"/>
    </row>
    <row r="4341" spans="1:8" hidden="1">
      <c r="B4341" s="1561" t="s">
        <v>1489</v>
      </c>
      <c r="C4341" s="1561"/>
      <c r="D4341" s="1561"/>
      <c r="E4341" s="1561"/>
      <c r="F4341" s="1561"/>
      <c r="G4341" s="1561"/>
      <c r="H4341" s="1561"/>
    </row>
    <row r="4342" spans="1:8" ht="31.5" hidden="1">
      <c r="B4342" s="68" t="s">
        <v>3156</v>
      </c>
      <c r="C4342" s="68" t="s">
        <v>3157</v>
      </c>
      <c r="D4342" s="68" t="s">
        <v>3158</v>
      </c>
      <c r="E4342" s="68" t="s">
        <v>3159</v>
      </c>
      <c r="F4342" s="68" t="s">
        <v>3160</v>
      </c>
      <c r="G4342" s="68" t="s">
        <v>3161</v>
      </c>
      <c r="H4342" s="68" t="s">
        <v>1586</v>
      </c>
    </row>
    <row r="4343" spans="1:8" ht="15.75" hidden="1">
      <c r="B4343" s="58" t="s">
        <v>388</v>
      </c>
      <c r="C4343" s="58" t="s">
        <v>388</v>
      </c>
      <c r="D4343" s="8"/>
      <c r="E4343" s="8"/>
      <c r="F4343" s="107"/>
      <c r="G4343" s="107"/>
      <c r="H4343" s="108"/>
    </row>
    <row r="4344" spans="1:8" ht="22.5" hidden="1">
      <c r="B4344" s="81" t="s">
        <v>2185</v>
      </c>
      <c r="C4344" s="34" t="s">
        <v>3989</v>
      </c>
      <c r="D4344" s="50"/>
      <c r="E4344" s="12"/>
      <c r="F4344" s="116"/>
      <c r="G4344" s="116"/>
      <c r="H4344" s="121"/>
    </row>
    <row r="4345" spans="1:8" ht="17.25" hidden="1">
      <c r="B4345" s="81" t="s">
        <v>387</v>
      </c>
      <c r="C4345" s="80" t="s">
        <v>2614</v>
      </c>
      <c r="D4345" s="42">
        <v>1</v>
      </c>
      <c r="E4345" s="53" t="s">
        <v>2992</v>
      </c>
      <c r="F4345" s="109">
        <f>'update Rate'!O200</f>
        <v>0</v>
      </c>
      <c r="G4345" s="109">
        <f>FLOOR(D4345*F4345,0.01)</f>
        <v>0</v>
      </c>
      <c r="H4345" s="9"/>
    </row>
    <row r="4346" spans="1:8" ht="16.5" hidden="1">
      <c r="B4346" s="82"/>
      <c r="C4346" s="82" t="s">
        <v>2385</v>
      </c>
      <c r="D4346" s="51"/>
      <c r="E4346" s="15"/>
      <c r="F4346" s="122"/>
      <c r="G4346" s="122"/>
      <c r="H4346" s="123">
        <f>SUM(G4345)</f>
        <v>0</v>
      </c>
    </row>
    <row r="4347" spans="1:8" ht="16.5" hidden="1">
      <c r="F4347" s="40" t="s">
        <v>1590</v>
      </c>
      <c r="G4347" s="102"/>
      <c r="H4347" s="63">
        <f>SUM(H4343:H4346)</f>
        <v>0</v>
      </c>
    </row>
    <row r="4348" spans="1:8" ht="16.5" hidden="1">
      <c r="B4348" s="1" t="s">
        <v>389</v>
      </c>
      <c r="F4348" s="40" t="s">
        <v>1570</v>
      </c>
      <c r="G4348" s="102"/>
      <c r="H4348" s="99">
        <f>FLOOR(H4347*0.15,0.01)</f>
        <v>0</v>
      </c>
    </row>
    <row r="4349" spans="1:8" ht="16.5" hidden="1">
      <c r="A4349" s="27" t="s">
        <v>3197</v>
      </c>
      <c r="B4349" s="99">
        <f>+H4349</f>
        <v>0</v>
      </c>
      <c r="C4349" s="1" t="s">
        <v>3198</v>
      </c>
      <c r="F4349" s="40" t="s">
        <v>1593</v>
      </c>
      <c r="G4349" s="102"/>
      <c r="H4349" s="99">
        <f>SUM(H4347:H4348)</f>
        <v>0</v>
      </c>
    </row>
    <row r="4350" spans="1:8" hidden="1"/>
    <row r="4351" spans="1:8">
      <c r="A4351" s="138">
        <f>A4315+1</f>
        <v>323</v>
      </c>
      <c r="B4351" s="1583"/>
      <c r="C4351" s="1573"/>
      <c r="D4351" s="1573"/>
      <c r="E4351" s="1573"/>
      <c r="F4351" s="1573"/>
      <c r="G4351" s="1573"/>
      <c r="H4351" s="1573"/>
    </row>
    <row r="4352" spans="1:8">
      <c r="A4352" s="15"/>
      <c r="B4352" s="1559" t="s">
        <v>5514</v>
      </c>
      <c r="C4352" s="1559"/>
      <c r="D4352" s="1559"/>
      <c r="E4352" s="1559"/>
      <c r="F4352" s="1559"/>
      <c r="G4352" s="1559"/>
      <c r="H4352" s="1559"/>
    </row>
    <row r="4353" spans="1:8" ht="27.75" customHeight="1">
      <c r="A4353" s="3"/>
      <c r="B4353" s="1559"/>
      <c r="C4353" s="1559"/>
      <c r="D4353" s="1559"/>
      <c r="E4353" s="1559"/>
      <c r="F4353" s="1559"/>
      <c r="G4353" s="1559"/>
      <c r="H4353" s="1559"/>
    </row>
    <row r="4354" spans="1:8" ht="15" customHeight="1">
      <c r="A4354" s="3"/>
      <c r="B4354" s="1561" t="s">
        <v>1489</v>
      </c>
      <c r="C4354" s="1561"/>
      <c r="D4354" s="1561"/>
      <c r="E4354" s="1561"/>
      <c r="F4354" s="1561"/>
      <c r="G4354" s="1561"/>
      <c r="H4354" s="1561"/>
    </row>
    <row r="4355" spans="1:8" ht="31.5">
      <c r="B4355" s="68" t="s">
        <v>3156</v>
      </c>
      <c r="C4355" s="68" t="s">
        <v>3157</v>
      </c>
      <c r="D4355" s="68" t="s">
        <v>3158</v>
      </c>
      <c r="E4355" s="68" t="s">
        <v>3159</v>
      </c>
      <c r="F4355" s="68" t="s">
        <v>3160</v>
      </c>
      <c r="G4355" s="68" t="s">
        <v>3161</v>
      </c>
      <c r="H4355" s="68" t="s">
        <v>1586</v>
      </c>
    </row>
    <row r="4356" spans="1:8" ht="15.75">
      <c r="B4356" s="58" t="s">
        <v>388</v>
      </c>
      <c r="C4356" s="58" t="s">
        <v>388</v>
      </c>
      <c r="D4356" s="8"/>
      <c r="E4356" s="8"/>
      <c r="F4356" s="107"/>
      <c r="G4356" s="107"/>
      <c r="H4356" s="108"/>
    </row>
    <row r="4357" spans="1:8" ht="13.5" customHeight="1">
      <c r="B4357" s="81" t="s">
        <v>2185</v>
      </c>
      <c r="C4357" s="34" t="s">
        <v>5511</v>
      </c>
      <c r="D4357" s="50"/>
      <c r="E4357" s="12"/>
      <c r="F4357" s="116"/>
      <c r="G4357" s="116"/>
      <c r="H4357" s="121"/>
    </row>
    <row r="4358" spans="1:8" ht="13.5" customHeight="1">
      <c r="B4358" s="81" t="s">
        <v>387</v>
      </c>
      <c r="C4358" s="34"/>
      <c r="D4358" s="42">
        <v>1</v>
      </c>
      <c r="E4358" s="53" t="s">
        <v>2992</v>
      </c>
      <c r="F4358" s="109">
        <f>657*10.76</f>
        <v>7069.32</v>
      </c>
      <c r="G4358" s="109">
        <f>FLOOR(D4358*F4358,0.01)</f>
        <v>7069.32</v>
      </c>
      <c r="H4358" s="9"/>
    </row>
    <row r="4359" spans="1:8" ht="13.5" customHeight="1">
      <c r="B4359" s="81"/>
      <c r="C4359" s="80" t="s">
        <v>2194</v>
      </c>
      <c r="D4359" s="42"/>
      <c r="E4359" s="53"/>
      <c r="F4359" s="109"/>
      <c r="G4359" s="109"/>
      <c r="H4359" s="9"/>
    </row>
    <row r="4360" spans="1:8" ht="16.5">
      <c r="B4360" s="33"/>
      <c r="C4360" s="1203"/>
      <c r="D4360" s="51"/>
      <c r="E4360" s="15"/>
      <c r="F4360" s="122"/>
      <c r="G4360" s="63"/>
      <c r="H4360" s="123">
        <f>SUM(G4358:G4360)</f>
        <v>7069.32</v>
      </c>
    </row>
    <row r="4361" spans="1:8" ht="16.5">
      <c r="F4361" s="40" t="s">
        <v>1590</v>
      </c>
      <c r="G4361" s="102"/>
      <c r="H4361" s="63">
        <f>SUM(H4356:H4360)</f>
        <v>7069.32</v>
      </c>
    </row>
    <row r="4362" spans="1:8" ht="16.5">
      <c r="B4362" s="1" t="s">
        <v>389</v>
      </c>
      <c r="F4362" s="40" t="s">
        <v>1570</v>
      </c>
      <c r="G4362" s="102"/>
      <c r="H4362" s="99">
        <f>FLOOR(H4361*0.15,0.01)</f>
        <v>1060.3900000000001</v>
      </c>
    </row>
    <row r="4363" spans="1:8" ht="16.5">
      <c r="A4363" s="27" t="s">
        <v>3197</v>
      </c>
      <c r="B4363" s="99">
        <f>+H4363</f>
        <v>8129.71</v>
      </c>
      <c r="C4363" s="1" t="s">
        <v>3198</v>
      </c>
      <c r="F4363" s="40" t="s">
        <v>1593</v>
      </c>
      <c r="G4363" s="102"/>
      <c r="H4363" s="99">
        <f>SUM(H4361:H4362)</f>
        <v>8129.71</v>
      </c>
    </row>
    <row r="4364" spans="1:8">
      <c r="A4364" s="138">
        <f>A4351+1</f>
        <v>324</v>
      </c>
      <c r="B4364" s="1583"/>
      <c r="C4364" s="1573"/>
      <c r="D4364" s="1573"/>
      <c r="E4364" s="1573"/>
      <c r="F4364" s="1573"/>
      <c r="G4364" s="1573"/>
      <c r="H4364" s="1573"/>
    </row>
    <row r="4365" spans="1:8">
      <c r="A4365" s="15"/>
      <c r="B4365" s="1559" t="s">
        <v>5513</v>
      </c>
      <c r="C4365" s="1559"/>
      <c r="D4365" s="1559"/>
      <c r="E4365" s="1559"/>
      <c r="F4365" s="1559"/>
      <c r="G4365" s="1559"/>
      <c r="H4365" s="1559"/>
    </row>
    <row r="4366" spans="1:8" ht="27.75" customHeight="1">
      <c r="A4366" s="3"/>
      <c r="B4366" s="1559"/>
      <c r="C4366" s="1559"/>
      <c r="D4366" s="1559"/>
      <c r="E4366" s="1559"/>
      <c r="F4366" s="1559"/>
      <c r="G4366" s="1559"/>
      <c r="H4366" s="1559"/>
    </row>
    <row r="4367" spans="1:8" ht="15" customHeight="1">
      <c r="A4367" s="3"/>
      <c r="B4367" s="1561" t="s">
        <v>1489</v>
      </c>
      <c r="C4367" s="1561"/>
      <c r="D4367" s="1561"/>
      <c r="E4367" s="1561"/>
      <c r="F4367" s="1561"/>
      <c r="G4367" s="1561"/>
      <c r="H4367" s="1561"/>
    </row>
    <row r="4368" spans="1:8" ht="31.5">
      <c r="B4368" s="68" t="s">
        <v>3156</v>
      </c>
      <c r="C4368" s="68" t="s">
        <v>3157</v>
      </c>
      <c r="D4368" s="68" t="s">
        <v>3158</v>
      </c>
      <c r="E4368" s="68" t="s">
        <v>3159</v>
      </c>
      <c r="F4368" s="68" t="s">
        <v>3160</v>
      </c>
      <c r="G4368" s="68" t="s">
        <v>3161</v>
      </c>
      <c r="H4368" s="68" t="s">
        <v>1586</v>
      </c>
    </row>
    <row r="4369" spans="1:8" ht="15.75">
      <c r="B4369" s="58" t="s">
        <v>388</v>
      </c>
      <c r="C4369" s="58" t="s">
        <v>388</v>
      </c>
      <c r="D4369" s="8"/>
      <c r="E4369" s="8"/>
      <c r="F4369" s="107"/>
      <c r="G4369" s="107"/>
      <c r="H4369" s="108"/>
    </row>
    <row r="4370" spans="1:8" ht="13.5" customHeight="1">
      <c r="B4370" s="81" t="s">
        <v>2185</v>
      </c>
      <c r="C4370" s="34" t="s">
        <v>5512</v>
      </c>
      <c r="D4370" s="50"/>
      <c r="E4370" s="12"/>
      <c r="F4370" s="116"/>
      <c r="G4370" s="116"/>
      <c r="H4370" s="121"/>
    </row>
    <row r="4371" spans="1:8" ht="13.5" customHeight="1">
      <c r="B4371" s="81" t="s">
        <v>387</v>
      </c>
      <c r="C4371" s="80" t="s">
        <v>2194</v>
      </c>
      <c r="D4371" s="42">
        <v>1</v>
      </c>
      <c r="E4371" s="53" t="s">
        <v>2992</v>
      </c>
      <c r="F4371" s="109">
        <f>723*10.76</f>
        <v>7779.48</v>
      </c>
      <c r="G4371" s="109">
        <f>FLOOR(D4371*F4371,0.01)</f>
        <v>7779.4800000000005</v>
      </c>
      <c r="H4371" s="9"/>
    </row>
    <row r="4372" spans="1:8" ht="16.5">
      <c r="B4372" s="33"/>
      <c r="C4372" s="1204"/>
      <c r="D4372" s="43"/>
      <c r="E4372" s="15"/>
      <c r="F4372" s="122"/>
      <c r="G4372" s="63"/>
      <c r="H4372" s="123">
        <f>SUM(G4369:G4372)</f>
        <v>7779.4800000000005</v>
      </c>
    </row>
    <row r="4373" spans="1:8" ht="16.5">
      <c r="F4373" s="40" t="s">
        <v>1590</v>
      </c>
      <c r="G4373" s="102"/>
      <c r="H4373" s="63">
        <f>SUM(H4369:H4372)</f>
        <v>7779.4800000000005</v>
      </c>
    </row>
    <row r="4374" spans="1:8" ht="16.5">
      <c r="B4374" s="1" t="s">
        <v>389</v>
      </c>
      <c r="F4374" s="40" t="s">
        <v>1570</v>
      </c>
      <c r="G4374" s="102"/>
      <c r="H4374" s="99">
        <f>FLOOR(H4373*0.15,0.01)</f>
        <v>1166.92</v>
      </c>
    </row>
    <row r="4375" spans="1:8" ht="16.5">
      <c r="A4375" s="27" t="s">
        <v>3197</v>
      </c>
      <c r="B4375" s="99">
        <f>+H4375</f>
        <v>8946.4000000000015</v>
      </c>
      <c r="C4375" s="1" t="s">
        <v>3198</v>
      </c>
      <c r="F4375" s="40" t="s">
        <v>1593</v>
      </c>
      <c r="G4375" s="102"/>
      <c r="H4375" s="99">
        <f>SUM(H4373:H4374)</f>
        <v>8946.4000000000015</v>
      </c>
    </row>
    <row r="4376" spans="1:8">
      <c r="A4376" s="138">
        <f>A4364+1</f>
        <v>325</v>
      </c>
      <c r="B4376" s="1583"/>
      <c r="C4376" s="1573"/>
      <c r="D4376" s="1573"/>
      <c r="E4376" s="1573"/>
      <c r="F4376" s="1573"/>
      <c r="G4376" s="1573"/>
      <c r="H4376" s="1573"/>
    </row>
    <row r="4377" spans="1:8">
      <c r="A4377" s="15"/>
      <c r="B4377" s="1559" t="str">
        <f>'update Rate'!D190</f>
        <v>Providing and fixing Single Panel Swing Door of aluminium section in naturally anodized or black anodized/powder coated color Section size (102*45*1.5 mm) fitted with 5 mm clear glass or 9 mm both side laminated board (excluding the cost of handle).</v>
      </c>
      <c r="C4377" s="1559"/>
      <c r="D4377" s="1559"/>
      <c r="E4377" s="1559"/>
      <c r="F4377" s="1559"/>
      <c r="G4377" s="1559"/>
      <c r="H4377" s="1559"/>
    </row>
    <row r="4378" spans="1:8" ht="27.75" customHeight="1">
      <c r="A4378" s="3"/>
      <c r="B4378" s="1559"/>
      <c r="C4378" s="1559"/>
      <c r="D4378" s="1559"/>
      <c r="E4378" s="1559"/>
      <c r="F4378" s="1559"/>
      <c r="G4378" s="1559"/>
      <c r="H4378" s="1559"/>
    </row>
    <row r="4379" spans="1:8" ht="15" customHeight="1">
      <c r="A4379" s="3"/>
      <c r="B4379" s="1561" t="s">
        <v>1489</v>
      </c>
      <c r="C4379" s="1561"/>
      <c r="D4379" s="1561"/>
      <c r="E4379" s="1561"/>
      <c r="F4379" s="1561"/>
      <c r="G4379" s="1561"/>
      <c r="H4379" s="1561"/>
    </row>
    <row r="4380" spans="1:8" ht="31.5">
      <c r="B4380" s="68" t="s">
        <v>3156</v>
      </c>
      <c r="C4380" s="68" t="s">
        <v>3157</v>
      </c>
      <c r="D4380" s="68" t="s">
        <v>3158</v>
      </c>
      <c r="E4380" s="68" t="s">
        <v>3159</v>
      </c>
      <c r="F4380" s="68" t="s">
        <v>3160</v>
      </c>
      <c r="G4380" s="68" t="s">
        <v>3161</v>
      </c>
      <c r="H4380" s="68" t="s">
        <v>1586</v>
      </c>
    </row>
    <row r="4381" spans="1:8" ht="15.75">
      <c r="B4381" s="58" t="s">
        <v>388</v>
      </c>
      <c r="C4381" s="58" t="s">
        <v>388</v>
      </c>
      <c r="D4381" s="8"/>
      <c r="E4381" s="8"/>
      <c r="F4381" s="107"/>
      <c r="G4381" s="107"/>
      <c r="H4381" s="108"/>
    </row>
    <row r="4382" spans="1:8" ht="13.5" customHeight="1">
      <c r="B4382" s="81" t="s">
        <v>2185</v>
      </c>
      <c r="C4382" s="34" t="s">
        <v>3990</v>
      </c>
      <c r="D4382" s="50"/>
      <c r="E4382" s="12"/>
      <c r="F4382" s="116"/>
      <c r="G4382" s="116"/>
      <c r="H4382" s="121"/>
    </row>
    <row r="4383" spans="1:8" ht="13.5" customHeight="1">
      <c r="B4383" s="81" t="s">
        <v>387</v>
      </c>
      <c r="C4383" s="34" t="s">
        <v>4001</v>
      </c>
      <c r="D4383" s="42">
        <v>1</v>
      </c>
      <c r="E4383" s="53" t="s">
        <v>2992</v>
      </c>
      <c r="F4383" s="109">
        <f>'update Rate'!O190</f>
        <v>10372.64</v>
      </c>
      <c r="G4383" s="109">
        <f>FLOOR(D4383*F4383,0.01)</f>
        <v>10372.64</v>
      </c>
      <c r="H4383" s="9"/>
    </row>
    <row r="4384" spans="1:8" ht="16.5">
      <c r="B4384" s="33"/>
      <c r="C4384" s="78" t="s">
        <v>2194</v>
      </c>
      <c r="D4384" s="51"/>
      <c r="E4384" s="15"/>
      <c r="F4384" s="122"/>
      <c r="G4384" s="122"/>
      <c r="H4384" s="123">
        <f>SUM(G4383)</f>
        <v>10372.64</v>
      </c>
    </row>
    <row r="4385" spans="1:8" ht="16.5">
      <c r="F4385" s="40" t="s">
        <v>1590</v>
      </c>
      <c r="G4385" s="102"/>
      <c r="H4385" s="63">
        <f>SUM(H4381:H4384)</f>
        <v>10372.64</v>
      </c>
    </row>
    <row r="4386" spans="1:8" ht="16.5">
      <c r="B4386" s="1" t="s">
        <v>389</v>
      </c>
      <c r="F4386" s="40" t="s">
        <v>1570</v>
      </c>
      <c r="G4386" s="102"/>
      <c r="H4386" s="99">
        <f>FLOOR(H4385*0.15,0.01)</f>
        <v>1555.89</v>
      </c>
    </row>
    <row r="4387" spans="1:8" ht="16.5">
      <c r="A4387" s="27" t="s">
        <v>3197</v>
      </c>
      <c r="B4387" s="99">
        <f>+H4387</f>
        <v>11928.529999999999</v>
      </c>
      <c r="C4387" s="1" t="s">
        <v>3198</v>
      </c>
      <c r="F4387" s="40" t="s">
        <v>1593</v>
      </c>
      <c r="G4387" s="102"/>
      <c r="H4387" s="99">
        <f>SUM(H4385:H4386)</f>
        <v>11928.529999999999</v>
      </c>
    </row>
    <row r="4389" spans="1:8" ht="42.75" customHeight="1">
      <c r="A4389" s="138">
        <f>+A4376+1</f>
        <v>326</v>
      </c>
      <c r="B4389" s="1577" t="str">
        <f>'update Rate'!D191</f>
        <v>Providing and fixing Double  Panel Swing Door of aluminium section in naturally anodized or black anodized/powder coated color Section size (102*45*1.5 mm) fitted with 5 mm clear glass or 9 mm both side laminated board (excluding the cost of handle).</v>
      </c>
      <c r="C4389" s="1578"/>
      <c r="D4389" s="1578"/>
      <c r="E4389" s="1578"/>
      <c r="F4389" s="1578"/>
      <c r="G4389" s="1578"/>
      <c r="H4389" s="1578"/>
    </row>
    <row r="4390" spans="1:8" ht="3" customHeight="1">
      <c r="A4390" s="15"/>
      <c r="B4390" s="1575"/>
      <c r="C4390" s="1576"/>
      <c r="D4390" s="1576"/>
      <c r="E4390" s="1576"/>
      <c r="F4390" s="1576"/>
      <c r="G4390" s="1576"/>
      <c r="H4390" s="1576"/>
    </row>
    <row r="4391" spans="1:8">
      <c r="B4391" s="1561" t="s">
        <v>1489</v>
      </c>
      <c r="C4391" s="1561"/>
      <c r="D4391" s="1561"/>
      <c r="E4391" s="1561"/>
      <c r="F4391" s="1561"/>
      <c r="G4391" s="1561"/>
      <c r="H4391" s="1561"/>
    </row>
    <row r="4392" spans="1:8" ht="31.5">
      <c r="B4392" s="68" t="s">
        <v>3156</v>
      </c>
      <c r="C4392" s="68" t="s">
        <v>3157</v>
      </c>
      <c r="D4392" s="68" t="s">
        <v>3158</v>
      </c>
      <c r="E4392" s="68" t="s">
        <v>3159</v>
      </c>
      <c r="F4392" s="68" t="s">
        <v>3160</v>
      </c>
      <c r="G4392" s="68" t="s">
        <v>3161</v>
      </c>
      <c r="H4392" s="68" t="s">
        <v>1586</v>
      </c>
    </row>
    <row r="4393" spans="1:8" ht="15.75">
      <c r="B4393" s="58" t="s">
        <v>388</v>
      </c>
      <c r="C4393" s="58" t="s">
        <v>388</v>
      </c>
      <c r="D4393" s="8"/>
      <c r="E4393" s="8"/>
      <c r="F4393" s="107"/>
      <c r="G4393" s="107"/>
      <c r="H4393" s="108"/>
    </row>
    <row r="4394" spans="1:8" ht="16.5">
      <c r="B4394" s="81" t="s">
        <v>2185</v>
      </c>
      <c r="C4394" s="34" t="s">
        <v>4002</v>
      </c>
      <c r="D4394" s="50"/>
      <c r="E4394" s="12"/>
      <c r="F4394" s="116"/>
      <c r="G4394" s="116"/>
      <c r="H4394" s="121"/>
    </row>
    <row r="4395" spans="1:8" ht="15" customHeight="1">
      <c r="B4395" s="81" t="s">
        <v>387</v>
      </c>
      <c r="C4395" s="34" t="s">
        <v>4003</v>
      </c>
      <c r="D4395" s="42">
        <v>1</v>
      </c>
      <c r="E4395" s="53" t="s">
        <v>2992</v>
      </c>
      <c r="F4395" s="109">
        <f>'update Rate'!O191</f>
        <v>11642.32</v>
      </c>
      <c r="G4395" s="109">
        <f>FLOOR(D4395*F4395,0.01)</f>
        <v>11642.32</v>
      </c>
      <c r="H4395" s="9"/>
    </row>
    <row r="4396" spans="1:8" ht="16.5">
      <c r="B4396" s="33"/>
      <c r="C4396" s="78" t="s">
        <v>2195</v>
      </c>
      <c r="D4396" s="51"/>
      <c r="E4396" s="15"/>
      <c r="F4396" s="122"/>
      <c r="G4396" s="122"/>
      <c r="H4396" s="123">
        <f>SUM(G4395)</f>
        <v>11642.32</v>
      </c>
    </row>
    <row r="4397" spans="1:8" ht="16.5">
      <c r="F4397" s="40" t="s">
        <v>1590</v>
      </c>
      <c r="G4397" s="102"/>
      <c r="H4397" s="63">
        <f>SUM(H4393:H4396)</f>
        <v>11642.32</v>
      </c>
    </row>
    <row r="4398" spans="1:8" ht="16.5">
      <c r="B4398" s="1" t="s">
        <v>389</v>
      </c>
      <c r="F4398" s="40" t="s">
        <v>1570</v>
      </c>
      <c r="G4398" s="102"/>
      <c r="H4398" s="99">
        <f>FLOOR(H4397*0.15,0.01)</f>
        <v>1746.3400000000001</v>
      </c>
    </row>
    <row r="4399" spans="1:8" ht="16.5">
      <c r="A4399" s="27" t="s">
        <v>3197</v>
      </c>
      <c r="B4399" s="99">
        <f>+H4399</f>
        <v>13388.66</v>
      </c>
      <c r="C4399" s="1" t="s">
        <v>3198</v>
      </c>
      <c r="F4399" s="40" t="s">
        <v>1593</v>
      </c>
      <c r="G4399" s="102"/>
      <c r="H4399" s="99">
        <f>SUM(H4397:H4398)</f>
        <v>13388.66</v>
      </c>
    </row>
    <row r="4400" spans="1:8" ht="16.5">
      <c r="A4400" s="27"/>
      <c r="B4400" s="141"/>
      <c r="F4400" s="40"/>
      <c r="G4400" s="102"/>
      <c r="H4400" s="141"/>
    </row>
    <row r="4401" spans="1:8" ht="31.5" hidden="1" customHeight="1">
      <c r="A4401" s="138">
        <f>A4389+1</f>
        <v>327</v>
      </c>
      <c r="B4401" s="1716" t="str">
        <f>'update Rate'!D205</f>
        <v xml:space="preserve"> Supply and fitting Casement door of aluminum section in naturally anodized color. Section size (100×38×1.30) mm and 5 mm glass.  </v>
      </c>
      <c r="C4401" s="1717"/>
      <c r="D4401" s="1717"/>
      <c r="E4401" s="1717"/>
      <c r="F4401" s="1717"/>
      <c r="G4401" s="1717"/>
      <c r="H4401" s="1717"/>
    </row>
    <row r="4402" spans="1:8" hidden="1">
      <c r="A4402" s="15"/>
      <c r="B4402" s="1575"/>
      <c r="C4402" s="1576"/>
      <c r="D4402" s="1576"/>
      <c r="E4402" s="1576"/>
      <c r="F4402" s="1576"/>
      <c r="G4402" s="1576"/>
      <c r="H4402" s="1576"/>
    </row>
    <row r="4403" spans="1:8" hidden="1">
      <c r="B4403" s="1561" t="s">
        <v>1489</v>
      </c>
      <c r="C4403" s="1561"/>
      <c r="D4403" s="1561"/>
      <c r="E4403" s="1561"/>
      <c r="F4403" s="1561"/>
      <c r="G4403" s="1561"/>
      <c r="H4403" s="1561"/>
    </row>
    <row r="4404" spans="1:8" ht="31.5" hidden="1">
      <c r="B4404" s="68" t="s">
        <v>3156</v>
      </c>
      <c r="C4404" s="68" t="s">
        <v>3157</v>
      </c>
      <c r="D4404" s="68" t="s">
        <v>3158</v>
      </c>
      <c r="E4404" s="68" t="s">
        <v>3159</v>
      </c>
      <c r="F4404" s="68" t="s">
        <v>3160</v>
      </c>
      <c r="G4404" s="68" t="s">
        <v>3161</v>
      </c>
      <c r="H4404" s="68" t="s">
        <v>1586</v>
      </c>
    </row>
    <row r="4405" spans="1:8" ht="15.75" hidden="1">
      <c r="B4405" s="58" t="s">
        <v>388</v>
      </c>
      <c r="C4405" s="58" t="s">
        <v>388</v>
      </c>
      <c r="D4405" s="8"/>
      <c r="E4405" s="8"/>
      <c r="F4405" s="107"/>
      <c r="G4405" s="107"/>
      <c r="H4405" s="108"/>
    </row>
    <row r="4406" spans="1:8" ht="16.5" hidden="1">
      <c r="B4406" s="81" t="s">
        <v>2185</v>
      </c>
      <c r="C4406" s="34" t="s">
        <v>4004</v>
      </c>
      <c r="D4406" s="50"/>
      <c r="E4406" s="12"/>
      <c r="F4406" s="116"/>
      <c r="G4406" s="116"/>
      <c r="H4406" s="121"/>
    </row>
    <row r="4407" spans="1:8" ht="17.25" hidden="1">
      <c r="B4407" s="82" t="s">
        <v>387</v>
      </c>
      <c r="C4407" s="35" t="s">
        <v>4011</v>
      </c>
      <c r="D4407" s="43">
        <v>1</v>
      </c>
      <c r="E4407" s="56" t="s">
        <v>2992</v>
      </c>
      <c r="F4407" s="63">
        <f>'update Rate'!O205</f>
        <v>0</v>
      </c>
      <c r="G4407" s="63">
        <f>FLOOR(D4407*F4407,0.01)</f>
        <v>0</v>
      </c>
      <c r="H4407" s="123">
        <f>SUM(G4407)</f>
        <v>0</v>
      </c>
    </row>
    <row r="4408" spans="1:8" ht="16.5" hidden="1">
      <c r="F4408" s="40" t="s">
        <v>1590</v>
      </c>
      <c r="G4408" s="102"/>
      <c r="H4408" s="63">
        <f>SUM(H4405:H4407)</f>
        <v>0</v>
      </c>
    </row>
    <row r="4409" spans="1:8" ht="16.5" hidden="1">
      <c r="B4409" s="1" t="s">
        <v>389</v>
      </c>
      <c r="F4409" s="40" t="s">
        <v>1570</v>
      </c>
      <c r="G4409" s="102"/>
      <c r="H4409" s="99">
        <f>FLOOR(H4408*0.15,0.01)</f>
        <v>0</v>
      </c>
    </row>
    <row r="4410" spans="1:8" ht="16.5" hidden="1">
      <c r="A4410" s="27" t="s">
        <v>3197</v>
      </c>
      <c r="B4410" s="99">
        <f>+H4410</f>
        <v>0</v>
      </c>
      <c r="C4410" s="1" t="s">
        <v>3198</v>
      </c>
      <c r="F4410" s="40" t="s">
        <v>1593</v>
      </c>
      <c r="G4410" s="102"/>
      <c r="H4410" s="99">
        <f>SUM(H4408:H4409)</f>
        <v>0</v>
      </c>
    </row>
    <row r="4411" spans="1:8" ht="16.5" hidden="1">
      <c r="A4411" s="27"/>
      <c r="B4411" s="141"/>
      <c r="F4411" s="40"/>
      <c r="G4411" s="102"/>
      <c r="H4411" s="141"/>
    </row>
    <row r="4412" spans="1:8" hidden="1">
      <c r="A4412" s="138">
        <f>A4401+1</f>
        <v>328</v>
      </c>
    </row>
    <row r="4413" spans="1:8" hidden="1">
      <c r="A4413" s="15"/>
      <c r="B4413" s="1716" t="s">
        <v>3995</v>
      </c>
      <c r="C4413" s="1717"/>
      <c r="D4413" s="1717"/>
      <c r="E4413" s="1717"/>
      <c r="F4413" s="1717"/>
      <c r="G4413" s="1717"/>
      <c r="H4413" s="1717"/>
    </row>
    <row r="4414" spans="1:8" hidden="1">
      <c r="B4414" s="1561" t="s">
        <v>1489</v>
      </c>
      <c r="C4414" s="1561"/>
      <c r="D4414" s="1561"/>
      <c r="E4414" s="1561"/>
      <c r="F4414" s="1561"/>
      <c r="G4414" s="1561"/>
      <c r="H4414" s="1561"/>
    </row>
    <row r="4415" spans="1:8" ht="31.5" hidden="1">
      <c r="B4415" s="68" t="s">
        <v>3156</v>
      </c>
      <c r="C4415" s="68" t="s">
        <v>3157</v>
      </c>
      <c r="D4415" s="68" t="s">
        <v>3158</v>
      </c>
      <c r="E4415" s="68" t="s">
        <v>3159</v>
      </c>
      <c r="F4415" s="68" t="s">
        <v>3160</v>
      </c>
      <c r="G4415" s="68" t="s">
        <v>3161</v>
      </c>
      <c r="H4415" s="68" t="s">
        <v>1586</v>
      </c>
    </row>
    <row r="4416" spans="1:8" ht="15.75" hidden="1">
      <c r="B4416" s="58" t="s">
        <v>388</v>
      </c>
      <c r="C4416" s="58" t="s">
        <v>388</v>
      </c>
      <c r="D4416" s="8"/>
      <c r="E4416" s="8"/>
      <c r="F4416" s="107"/>
      <c r="G4416" s="107"/>
      <c r="H4416" s="108"/>
    </row>
    <row r="4417" spans="1:8" ht="16.5" hidden="1">
      <c r="B4417" s="81" t="s">
        <v>2185</v>
      </c>
      <c r="C4417" s="34" t="s">
        <v>2613</v>
      </c>
      <c r="D4417" s="50"/>
      <c r="E4417" s="12"/>
      <c r="F4417" s="116"/>
      <c r="G4417" s="116"/>
      <c r="H4417" s="121"/>
    </row>
    <row r="4418" spans="1:8" ht="17.25" hidden="1">
      <c r="B4418" s="82" t="s">
        <v>387</v>
      </c>
      <c r="C4418" s="78" t="s">
        <v>2195</v>
      </c>
      <c r="D4418" s="43">
        <v>1</v>
      </c>
      <c r="E4418" s="56" t="s">
        <v>2992</v>
      </c>
      <c r="F4418" s="63">
        <f>'update Rate'!O204</f>
        <v>0</v>
      </c>
      <c r="G4418" s="63">
        <f>FLOOR(D4418*F4418,0.01)</f>
        <v>0</v>
      </c>
      <c r="H4418" s="123">
        <f>SUM(G4418)</f>
        <v>0</v>
      </c>
    </row>
    <row r="4419" spans="1:8" ht="16.5" hidden="1">
      <c r="F4419" s="40" t="s">
        <v>1590</v>
      </c>
      <c r="G4419" s="102"/>
      <c r="H4419" s="63">
        <f>SUM(H4416:H4418)</f>
        <v>0</v>
      </c>
    </row>
    <row r="4420" spans="1:8" ht="16.5" hidden="1">
      <c r="B4420" s="1" t="s">
        <v>389</v>
      </c>
      <c r="F4420" s="40" t="s">
        <v>1570</v>
      </c>
      <c r="G4420" s="102"/>
      <c r="H4420" s="99">
        <f>FLOOR(H4419*0.15,0.01)</f>
        <v>0</v>
      </c>
    </row>
    <row r="4421" spans="1:8" ht="16.5" hidden="1">
      <c r="A4421" s="27" t="s">
        <v>3197</v>
      </c>
      <c r="B4421" s="99">
        <f>+H4421</f>
        <v>0</v>
      </c>
      <c r="C4421" s="1" t="s">
        <v>3198</v>
      </c>
      <c r="F4421" s="40" t="s">
        <v>1593</v>
      </c>
      <c r="G4421" s="102"/>
      <c r="H4421" s="99">
        <f>SUM(H4419:H4420)</f>
        <v>0</v>
      </c>
    </row>
    <row r="4422" spans="1:8" ht="16.5" hidden="1">
      <c r="A4422" s="27"/>
      <c r="B4422" s="141"/>
      <c r="F4422" s="40"/>
      <c r="G4422" s="102"/>
      <c r="H4422" s="141"/>
    </row>
    <row r="4423" spans="1:8" hidden="1">
      <c r="A4423" s="138">
        <f>A4412+1</f>
        <v>329</v>
      </c>
    </row>
    <row r="4424" spans="1:8" hidden="1">
      <c r="A4424" s="15"/>
      <c r="B4424" s="1716" t="s">
        <v>4331</v>
      </c>
      <c r="C4424" s="1717"/>
      <c r="D4424" s="1717"/>
      <c r="E4424" s="1717"/>
      <c r="F4424" s="1717"/>
      <c r="G4424" s="1717"/>
      <c r="H4424" s="1717"/>
    </row>
    <row r="4425" spans="1:8" hidden="1">
      <c r="B4425" s="1561" t="s">
        <v>1489</v>
      </c>
      <c r="C4425" s="1561"/>
      <c r="D4425" s="1561"/>
      <c r="E4425" s="1561"/>
      <c r="F4425" s="1561"/>
      <c r="G4425" s="1561"/>
      <c r="H4425" s="1561"/>
    </row>
    <row r="4426" spans="1:8" ht="31.5" hidden="1">
      <c r="B4426" s="68" t="s">
        <v>3156</v>
      </c>
      <c r="C4426" s="68" t="s">
        <v>3157</v>
      </c>
      <c r="D4426" s="68" t="s">
        <v>3158</v>
      </c>
      <c r="E4426" s="68" t="s">
        <v>3159</v>
      </c>
      <c r="F4426" s="68" t="s">
        <v>3160</v>
      </c>
      <c r="G4426" s="68" t="s">
        <v>3161</v>
      </c>
      <c r="H4426" s="68" t="s">
        <v>1586</v>
      </c>
    </row>
    <row r="4427" spans="1:8" ht="15.75" hidden="1">
      <c r="B4427" s="58" t="s">
        <v>388</v>
      </c>
      <c r="C4427" s="58" t="s">
        <v>388</v>
      </c>
      <c r="D4427" s="8"/>
      <c r="E4427" s="8"/>
      <c r="F4427" s="107"/>
      <c r="G4427" s="107"/>
      <c r="H4427" s="108"/>
    </row>
    <row r="4428" spans="1:8" ht="16.5" hidden="1">
      <c r="B4428" s="81" t="s">
        <v>2185</v>
      </c>
      <c r="C4428" s="34" t="s">
        <v>4005</v>
      </c>
      <c r="D4428" s="50"/>
      <c r="E4428" s="12"/>
      <c r="F4428" s="116"/>
      <c r="G4428" s="116"/>
      <c r="H4428" s="121"/>
    </row>
    <row r="4429" spans="1:8" ht="17.25" hidden="1">
      <c r="B4429" s="81" t="s">
        <v>387</v>
      </c>
      <c r="C4429" s="80" t="s">
        <v>2195</v>
      </c>
      <c r="D4429" s="42">
        <v>1</v>
      </c>
      <c r="E4429" s="53" t="s">
        <v>2992</v>
      </c>
      <c r="F4429" s="109">
        <f>'update Rate'!O205</f>
        <v>0</v>
      </c>
      <c r="G4429" s="109">
        <f>FLOOR(D4429*F4429,0.01)</f>
        <v>0</v>
      </c>
      <c r="H4429" s="9"/>
    </row>
    <row r="4430" spans="1:8" ht="16.5" hidden="1">
      <c r="B4430" s="33"/>
      <c r="C4430" s="10"/>
      <c r="D4430" s="51"/>
      <c r="E4430" s="15"/>
      <c r="F4430" s="122"/>
      <c r="G4430" s="122"/>
      <c r="H4430" s="123">
        <f>SUM(G4429)</f>
        <v>0</v>
      </c>
    </row>
    <row r="4431" spans="1:8" ht="16.5" hidden="1">
      <c r="F4431" s="40" t="s">
        <v>1590</v>
      </c>
      <c r="G4431" s="102"/>
      <c r="H4431" s="63">
        <f>SUM(H4427:H4430)</f>
        <v>0</v>
      </c>
    </row>
    <row r="4432" spans="1:8" ht="16.5" hidden="1">
      <c r="B4432" s="1" t="s">
        <v>389</v>
      </c>
      <c r="F4432" s="40" t="s">
        <v>1570</v>
      </c>
      <c r="G4432" s="102"/>
      <c r="H4432" s="99">
        <f>FLOOR(H4431*0.15,0.01)</f>
        <v>0</v>
      </c>
    </row>
    <row r="4433" spans="1:8" ht="16.5" hidden="1">
      <c r="A4433" s="27" t="s">
        <v>3197</v>
      </c>
      <c r="B4433" s="99">
        <f>+H4433</f>
        <v>0</v>
      </c>
      <c r="C4433" s="1" t="s">
        <v>3198</v>
      </c>
      <c r="F4433" s="40" t="s">
        <v>1593</v>
      </c>
      <c r="G4433" s="102"/>
      <c r="H4433" s="99">
        <f>SUM(H4431:H4432)</f>
        <v>0</v>
      </c>
    </row>
    <row r="4434" spans="1:8">
      <c r="A4434" s="138">
        <f>A4389+1</f>
        <v>327</v>
      </c>
      <c r="B4434" s="1577" t="s">
        <v>5516</v>
      </c>
      <c r="C4434" s="1578"/>
      <c r="D4434" s="1578"/>
      <c r="E4434" s="1578"/>
      <c r="F4434" s="1578"/>
      <c r="G4434" s="1578"/>
      <c r="H4434" s="1578"/>
    </row>
    <row r="4435" spans="1:8" ht="3" customHeight="1">
      <c r="A4435" s="15"/>
      <c r="B4435" s="1575"/>
      <c r="C4435" s="1576"/>
      <c r="D4435" s="1576"/>
      <c r="E4435" s="1576"/>
      <c r="F4435" s="1576"/>
      <c r="G4435" s="1576"/>
      <c r="H4435" s="1576"/>
    </row>
    <row r="4436" spans="1:8">
      <c r="B4436" s="1561" t="s">
        <v>5517</v>
      </c>
      <c r="C4436" s="1561"/>
      <c r="D4436" s="1561"/>
      <c r="E4436" s="1561"/>
      <c r="F4436" s="1561"/>
      <c r="G4436" s="1561"/>
      <c r="H4436" s="1561"/>
    </row>
    <row r="4437" spans="1:8" ht="31.5">
      <c r="B4437" s="68" t="s">
        <v>3156</v>
      </c>
      <c r="C4437" s="68" t="s">
        <v>3157</v>
      </c>
      <c r="D4437" s="68" t="s">
        <v>3158</v>
      </c>
      <c r="E4437" s="68" t="s">
        <v>3159</v>
      </c>
      <c r="F4437" s="68" t="s">
        <v>3160</v>
      </c>
      <c r="G4437" s="68" t="s">
        <v>3161</v>
      </c>
      <c r="H4437" s="68" t="s">
        <v>1586</v>
      </c>
    </row>
    <row r="4438" spans="1:8" ht="31.5">
      <c r="B4438" s="58" t="s">
        <v>5519</v>
      </c>
      <c r="C4438" s="58" t="s">
        <v>388</v>
      </c>
      <c r="D4438" s="8"/>
      <c r="E4438" s="8"/>
      <c r="F4438" s="107"/>
      <c r="G4438" s="107"/>
      <c r="H4438" s="108"/>
    </row>
    <row r="4439" spans="1:8" ht="16.5">
      <c r="B4439" s="81" t="s">
        <v>2185</v>
      </c>
      <c r="C4439" s="34" t="s">
        <v>5510</v>
      </c>
      <c r="D4439" s="50"/>
      <c r="E4439" s="12"/>
      <c r="F4439" s="116"/>
      <c r="G4439" s="116"/>
      <c r="H4439" s="121"/>
    </row>
    <row r="4440" spans="1:8" ht="15" customHeight="1">
      <c r="B4440" s="81" t="s">
        <v>387</v>
      </c>
      <c r="C4440" s="34"/>
      <c r="D4440" s="42">
        <v>1</v>
      </c>
      <c r="E4440" s="53" t="s">
        <v>1071</v>
      </c>
      <c r="F4440" s="109">
        <v>32</v>
      </c>
      <c r="G4440" s="109">
        <f>FLOOR(D4440*F4440,0.01)</f>
        <v>32</v>
      </c>
      <c r="H4440" s="9"/>
    </row>
    <row r="4441" spans="1:8" ht="16.5">
      <c r="B4441" s="33"/>
      <c r="C4441" s="78"/>
      <c r="D4441" s="51"/>
      <c r="E4441" s="15"/>
      <c r="F4441" s="122"/>
      <c r="G4441" s="122"/>
      <c r="H4441" s="123">
        <f>SUM(G4440)</f>
        <v>32</v>
      </c>
    </row>
    <row r="4442" spans="1:8" ht="16.5">
      <c r="F4442" s="40" t="s">
        <v>1590</v>
      </c>
      <c r="G4442" s="102"/>
      <c r="H4442" s="63">
        <f>SUM(H4438:H4441)</f>
        <v>32</v>
      </c>
    </row>
    <row r="4443" spans="1:8" ht="16.5">
      <c r="B4443" s="1" t="s">
        <v>5518</v>
      </c>
      <c r="F4443" s="40" t="s">
        <v>1570</v>
      </c>
      <c r="G4443" s="102"/>
      <c r="H4443" s="99">
        <f>FLOOR(H4442*0.15,0.01)</f>
        <v>4.8</v>
      </c>
    </row>
    <row r="4444" spans="1:8" ht="16.5">
      <c r="A4444" s="27" t="s">
        <v>3197</v>
      </c>
      <c r="B4444" s="99">
        <f>+H4444</f>
        <v>36.799999999999997</v>
      </c>
      <c r="C4444" s="1" t="s">
        <v>3198</v>
      </c>
      <c r="F4444" s="40" t="s">
        <v>1593</v>
      </c>
      <c r="G4444" s="102"/>
      <c r="H4444" s="99">
        <f>SUM(H4442:H4443)</f>
        <v>36.799999999999997</v>
      </c>
    </row>
    <row r="4445" spans="1:8">
      <c r="A4445" s="138">
        <f>A4434+1</f>
        <v>328</v>
      </c>
      <c r="B4445" s="1577" t="s">
        <v>5520</v>
      </c>
      <c r="C4445" s="1578"/>
      <c r="D4445" s="1578"/>
      <c r="E4445" s="1578"/>
      <c r="F4445" s="1578"/>
      <c r="G4445" s="1578"/>
      <c r="H4445" s="1578"/>
    </row>
    <row r="4446" spans="1:8" ht="3" customHeight="1">
      <c r="A4446" s="15"/>
      <c r="B4446" s="1575"/>
      <c r="C4446" s="1576"/>
      <c r="D4446" s="1576"/>
      <c r="E4446" s="1576"/>
      <c r="F4446" s="1576"/>
      <c r="G4446" s="1576"/>
      <c r="H4446" s="1576"/>
    </row>
    <row r="4447" spans="1:8">
      <c r="B4447" s="1561" t="s">
        <v>5517</v>
      </c>
      <c r="C4447" s="1561"/>
      <c r="D4447" s="1561"/>
      <c r="E4447" s="1561"/>
      <c r="F4447" s="1561"/>
      <c r="G4447" s="1561"/>
      <c r="H4447" s="1561"/>
    </row>
    <row r="4448" spans="1:8" ht="31.5">
      <c r="B4448" s="68" t="s">
        <v>3156</v>
      </c>
      <c r="C4448" s="68" t="s">
        <v>3157</v>
      </c>
      <c r="D4448" s="68" t="s">
        <v>3158</v>
      </c>
      <c r="E4448" s="68" t="s">
        <v>3159</v>
      </c>
      <c r="F4448" s="68" t="s">
        <v>3160</v>
      </c>
      <c r="G4448" s="68" t="s">
        <v>3161</v>
      </c>
      <c r="H4448" s="68" t="s">
        <v>1586</v>
      </c>
    </row>
    <row r="4449" spans="1:8" ht="15.75">
      <c r="B4449" s="58"/>
      <c r="C4449" s="58"/>
      <c r="D4449" s="8"/>
      <c r="E4449" s="8"/>
      <c r="F4449" s="107"/>
      <c r="G4449" s="107"/>
      <c r="H4449" s="108"/>
    </row>
    <row r="4450" spans="1:8" ht="22.5">
      <c r="B4450" s="81" t="s">
        <v>2185</v>
      </c>
      <c r="C4450" s="34" t="s">
        <v>5521</v>
      </c>
      <c r="D4450" s="50"/>
      <c r="E4450" s="12"/>
      <c r="F4450" s="116"/>
      <c r="G4450" s="116"/>
      <c r="H4450" s="121"/>
    </row>
    <row r="4451" spans="1:8" ht="15" customHeight="1">
      <c r="B4451" s="81" t="s">
        <v>387</v>
      </c>
      <c r="C4451" s="34"/>
      <c r="D4451" s="42">
        <v>1</v>
      </c>
      <c r="E4451" s="53" t="s">
        <v>1071</v>
      </c>
      <c r="F4451" s="109">
        <v>100</v>
      </c>
      <c r="G4451" s="109">
        <f>FLOOR(D4451*F4451,0.01)</f>
        <v>100</v>
      </c>
      <c r="H4451" s="9"/>
    </row>
    <row r="4452" spans="1:8" ht="16.5">
      <c r="B4452" s="33"/>
      <c r="C4452" s="78"/>
      <c r="D4452" s="51"/>
      <c r="E4452" s="15"/>
      <c r="F4452" s="122"/>
      <c r="G4452" s="122"/>
      <c r="H4452" s="123">
        <f>SUM(G4451)</f>
        <v>100</v>
      </c>
    </row>
    <row r="4453" spans="1:8" ht="16.5">
      <c r="F4453" s="40" t="s">
        <v>1590</v>
      </c>
      <c r="G4453" s="102"/>
      <c r="H4453" s="63">
        <f>SUM(H4449:H4452)</f>
        <v>100</v>
      </c>
    </row>
    <row r="4454" spans="1:8" ht="16.5">
      <c r="B4454" s="1" t="s">
        <v>5518</v>
      </c>
      <c r="F4454" s="40" t="s">
        <v>1570</v>
      </c>
      <c r="G4454" s="102"/>
      <c r="H4454" s="99">
        <f>FLOOR(H4453*0.15,0.01)</f>
        <v>15</v>
      </c>
    </row>
    <row r="4455" spans="1:8" ht="16.5">
      <c r="A4455" s="27" t="s">
        <v>3197</v>
      </c>
      <c r="B4455" s="99">
        <f>+H4455</f>
        <v>115</v>
      </c>
      <c r="C4455" s="1" t="s">
        <v>3198</v>
      </c>
      <c r="F4455" s="40" t="s">
        <v>1593</v>
      </c>
      <c r="G4455" s="102"/>
      <c r="H4455" s="99">
        <f>SUM(H4453:H4454)</f>
        <v>115</v>
      </c>
    </row>
    <row r="4456" spans="1:8">
      <c r="A4456" s="138">
        <f>A4445+1</f>
        <v>329</v>
      </c>
      <c r="B4456" s="1577" t="s">
        <v>5522</v>
      </c>
      <c r="C4456" s="1578"/>
      <c r="D4456" s="1578"/>
      <c r="E4456" s="1578"/>
      <c r="F4456" s="1578"/>
      <c r="G4456" s="1578"/>
      <c r="H4456" s="1578"/>
    </row>
    <row r="4457" spans="1:8" ht="3" customHeight="1">
      <c r="A4457" s="15"/>
      <c r="B4457" s="1575"/>
      <c r="C4457" s="1576"/>
      <c r="D4457" s="1576"/>
      <c r="E4457" s="1576"/>
      <c r="F4457" s="1576"/>
      <c r="G4457" s="1576"/>
      <c r="H4457" s="1576"/>
    </row>
    <row r="4458" spans="1:8">
      <c r="B4458" s="1561" t="s">
        <v>5517</v>
      </c>
      <c r="C4458" s="1561"/>
      <c r="D4458" s="1561"/>
      <c r="E4458" s="1561"/>
      <c r="F4458" s="1561"/>
      <c r="G4458" s="1561"/>
      <c r="H4458" s="1561"/>
    </row>
    <row r="4459" spans="1:8" ht="31.5">
      <c r="B4459" s="68" t="s">
        <v>3156</v>
      </c>
      <c r="C4459" s="68" t="s">
        <v>3157</v>
      </c>
      <c r="D4459" s="68" t="s">
        <v>3158</v>
      </c>
      <c r="E4459" s="68" t="s">
        <v>3159</v>
      </c>
      <c r="F4459" s="68" t="s">
        <v>3160</v>
      </c>
      <c r="G4459" s="68" t="s">
        <v>3161</v>
      </c>
      <c r="H4459" s="68" t="s">
        <v>1586</v>
      </c>
    </row>
    <row r="4460" spans="1:8" ht="15.75">
      <c r="B4460" s="58"/>
      <c r="C4460" s="58"/>
      <c r="D4460" s="8"/>
      <c r="E4460" s="8"/>
      <c r="F4460" s="107"/>
      <c r="G4460" s="107"/>
      <c r="H4460" s="108"/>
    </row>
    <row r="4461" spans="1:8" ht="22.5">
      <c r="B4461" s="81" t="s">
        <v>2185</v>
      </c>
      <c r="C4461" s="34" t="s">
        <v>5523</v>
      </c>
      <c r="D4461" s="50"/>
      <c r="E4461" s="12"/>
      <c r="F4461" s="116"/>
      <c r="G4461" s="116"/>
      <c r="H4461" s="121"/>
    </row>
    <row r="4462" spans="1:8" ht="15" customHeight="1">
      <c r="B4462" s="81" t="s">
        <v>387</v>
      </c>
      <c r="C4462" s="34"/>
      <c r="D4462" s="42">
        <v>1</v>
      </c>
      <c r="E4462" s="53" t="s">
        <v>1071</v>
      </c>
      <c r="F4462" s="109">
        <v>178</v>
      </c>
      <c r="G4462" s="109">
        <f>FLOOR(D4462*F4462,0.01)</f>
        <v>178</v>
      </c>
      <c r="H4462" s="9"/>
    </row>
    <row r="4463" spans="1:8" ht="16.5">
      <c r="B4463" s="33"/>
      <c r="C4463" s="78"/>
      <c r="D4463" s="51"/>
      <c r="E4463" s="15"/>
      <c r="F4463" s="122"/>
      <c r="G4463" s="122"/>
      <c r="H4463" s="123">
        <f>SUM(G4462)</f>
        <v>178</v>
      </c>
    </row>
    <row r="4464" spans="1:8" ht="16.5">
      <c r="F4464" s="40" t="s">
        <v>1590</v>
      </c>
      <c r="G4464" s="102"/>
      <c r="H4464" s="63">
        <f>SUM(H4460:H4463)</f>
        <v>178</v>
      </c>
    </row>
    <row r="4465" spans="1:8" ht="16.5">
      <c r="B4465" s="1" t="s">
        <v>5518</v>
      </c>
      <c r="F4465" s="40" t="s">
        <v>1570</v>
      </c>
      <c r="G4465" s="102"/>
      <c r="H4465" s="99">
        <f>FLOOR(H4464*0.15,0.01)</f>
        <v>26.7</v>
      </c>
    </row>
    <row r="4466" spans="1:8" ht="16.5">
      <c r="A4466" s="27" t="s">
        <v>3197</v>
      </c>
      <c r="B4466" s="99">
        <f>+H4466</f>
        <v>204.7</v>
      </c>
      <c r="C4466" s="1" t="s">
        <v>3198</v>
      </c>
      <c r="F4466" s="40" t="s">
        <v>1593</v>
      </c>
      <c r="G4466" s="102"/>
      <c r="H4466" s="99">
        <f>SUM(H4464:H4465)</f>
        <v>204.7</v>
      </c>
    </row>
    <row r="4467" spans="1:8">
      <c r="A4467" s="138">
        <f>A4456+1</f>
        <v>330</v>
      </c>
      <c r="B4467" s="1577" t="s">
        <v>5524</v>
      </c>
      <c r="C4467" s="1578"/>
      <c r="D4467" s="1578"/>
      <c r="E4467" s="1578"/>
      <c r="F4467" s="1578"/>
      <c r="G4467" s="1578"/>
      <c r="H4467" s="1578"/>
    </row>
    <row r="4468" spans="1:8" ht="3" customHeight="1">
      <c r="A4468" s="15"/>
      <c r="B4468" s="1575"/>
      <c r="C4468" s="1576"/>
      <c r="D4468" s="1576"/>
      <c r="E4468" s="1576"/>
      <c r="F4468" s="1576"/>
      <c r="G4468" s="1576"/>
      <c r="H4468" s="1576"/>
    </row>
    <row r="4469" spans="1:8">
      <c r="B4469" s="1561" t="s">
        <v>5517</v>
      </c>
      <c r="C4469" s="1561"/>
      <c r="D4469" s="1561"/>
      <c r="E4469" s="1561"/>
      <c r="F4469" s="1561"/>
      <c r="G4469" s="1561"/>
      <c r="H4469" s="1561"/>
    </row>
    <row r="4470" spans="1:8" ht="31.5">
      <c r="B4470" s="68" t="s">
        <v>3156</v>
      </c>
      <c r="C4470" s="68" t="s">
        <v>3157</v>
      </c>
      <c r="D4470" s="68" t="s">
        <v>3158</v>
      </c>
      <c r="E4470" s="68" t="s">
        <v>3159</v>
      </c>
      <c r="F4470" s="68" t="s">
        <v>3160</v>
      </c>
      <c r="G4470" s="68" t="s">
        <v>3161</v>
      </c>
      <c r="H4470" s="68" t="s">
        <v>1586</v>
      </c>
    </row>
    <row r="4471" spans="1:8" ht="15.75">
      <c r="B4471" s="58"/>
      <c r="C4471" s="58"/>
      <c r="D4471" s="8"/>
      <c r="E4471" s="8"/>
      <c r="F4471" s="107"/>
      <c r="G4471" s="107"/>
      <c r="H4471" s="108"/>
    </row>
    <row r="4472" spans="1:8" ht="22.5">
      <c r="B4472" s="81" t="s">
        <v>2185</v>
      </c>
      <c r="C4472" s="34" t="s">
        <v>5525</v>
      </c>
      <c r="D4472" s="50"/>
      <c r="E4472" s="12"/>
      <c r="F4472" s="116"/>
      <c r="G4472" s="116"/>
      <c r="H4472" s="121"/>
    </row>
    <row r="4473" spans="1:8" ht="15" customHeight="1">
      <c r="B4473" s="81" t="s">
        <v>387</v>
      </c>
      <c r="C4473" s="34"/>
      <c r="D4473" s="42">
        <v>1</v>
      </c>
      <c r="E4473" s="53" t="s">
        <v>1071</v>
      </c>
      <c r="F4473" s="109">
        <v>1874</v>
      </c>
      <c r="G4473" s="109">
        <f>FLOOR(D4473*F4473,0.01)</f>
        <v>1874</v>
      </c>
      <c r="H4473" s="9"/>
    </row>
    <row r="4474" spans="1:8" ht="16.5">
      <c r="B4474" s="33"/>
      <c r="C4474" s="78"/>
      <c r="D4474" s="51"/>
      <c r="E4474" s="15"/>
      <c r="F4474" s="122"/>
      <c r="G4474" s="122"/>
      <c r="H4474" s="123">
        <f>SUM(G4473)</f>
        <v>1874</v>
      </c>
    </row>
    <row r="4475" spans="1:8" ht="16.5">
      <c r="F4475" s="40" t="s">
        <v>1590</v>
      </c>
      <c r="G4475" s="102"/>
      <c r="H4475" s="63">
        <f>SUM(H4471:H4474)</f>
        <v>1874</v>
      </c>
    </row>
    <row r="4476" spans="1:8" ht="16.5">
      <c r="B4476" s="1" t="s">
        <v>5518</v>
      </c>
      <c r="F4476" s="40" t="s">
        <v>1570</v>
      </c>
      <c r="G4476" s="102"/>
      <c r="H4476" s="99">
        <f>FLOOR(H4475*0.15,0.01)</f>
        <v>281.10000000000002</v>
      </c>
    </row>
    <row r="4477" spans="1:8" ht="16.5">
      <c r="A4477" s="27" t="s">
        <v>3197</v>
      </c>
      <c r="B4477" s="99">
        <f>+H4477</f>
        <v>2155.1</v>
      </c>
      <c r="C4477" s="1" t="s">
        <v>3198</v>
      </c>
      <c r="F4477" s="40" t="s">
        <v>1593</v>
      </c>
      <c r="G4477" s="102"/>
      <c r="H4477" s="99">
        <f>SUM(H4475:H4476)</f>
        <v>2155.1</v>
      </c>
    </row>
    <row r="4478" spans="1:8" ht="16.5">
      <c r="A4478" s="27"/>
      <c r="B4478" s="141"/>
      <c r="F4478" s="40"/>
      <c r="G4478" s="102"/>
      <c r="H4478" s="141"/>
    </row>
    <row r="4479" spans="1:8" ht="19.5" customHeight="1">
      <c r="A4479" s="138">
        <f>A4467+1</f>
        <v>331</v>
      </c>
    </row>
    <row r="4480" spans="1:8" ht="42" customHeight="1">
      <c r="A4480" s="15"/>
      <c r="B4480" s="1577" t="str">
        <f>'update Rate'!D194</f>
        <v>Providing and fixing Full Height Partation of Aluminium Section in naturally anodized of black anodized color Section size (64*38*1.1 mm) fitted with 5 mm clear glass or 9 mm both side laminated board. (average panel area 8.00 Sq.ft).</v>
      </c>
      <c r="C4480" s="1578"/>
      <c r="D4480" s="1578"/>
      <c r="E4480" s="1578"/>
      <c r="F4480" s="1578"/>
      <c r="G4480" s="1578"/>
      <c r="H4480" s="1578"/>
    </row>
    <row r="4481" spans="1:8">
      <c r="B4481" s="1561" t="s">
        <v>1489</v>
      </c>
      <c r="C4481" s="1561"/>
      <c r="D4481" s="1561"/>
      <c r="E4481" s="1561"/>
      <c r="F4481" s="1561"/>
      <c r="G4481" s="1561"/>
      <c r="H4481" s="1561"/>
    </row>
    <row r="4482" spans="1:8" ht="31.5">
      <c r="B4482" s="68" t="s">
        <v>3156</v>
      </c>
      <c r="C4482" s="68" t="s">
        <v>3157</v>
      </c>
      <c r="D4482" s="68" t="s">
        <v>3158</v>
      </c>
      <c r="E4482" s="68" t="s">
        <v>3159</v>
      </c>
      <c r="F4482" s="68" t="s">
        <v>3160</v>
      </c>
      <c r="G4482" s="68" t="s">
        <v>3161</v>
      </c>
      <c r="H4482" s="68" t="s">
        <v>1586</v>
      </c>
    </row>
    <row r="4483" spans="1:8" ht="15.75">
      <c r="B4483" s="58" t="s">
        <v>388</v>
      </c>
      <c r="C4483" s="58" t="s">
        <v>388</v>
      </c>
      <c r="D4483" s="8"/>
      <c r="E4483" s="8"/>
      <c r="F4483" s="107"/>
      <c r="G4483" s="107"/>
      <c r="H4483" s="108"/>
    </row>
    <row r="4484" spans="1:8" ht="22.5">
      <c r="B4484" s="81" t="s">
        <v>2185</v>
      </c>
      <c r="C4484" s="34" t="s">
        <v>4006</v>
      </c>
      <c r="D4484" s="50"/>
      <c r="E4484" s="12"/>
      <c r="F4484" s="116"/>
      <c r="G4484" s="116"/>
      <c r="H4484" s="121"/>
    </row>
    <row r="4485" spans="1:8" ht="22.5">
      <c r="B4485" s="81" t="s">
        <v>387</v>
      </c>
      <c r="C4485" s="34" t="s">
        <v>4007</v>
      </c>
      <c r="D4485" s="42">
        <v>1</v>
      </c>
      <c r="E4485" s="53" t="s">
        <v>2992</v>
      </c>
      <c r="F4485" s="109">
        <f>'update Rate'!O194</f>
        <v>4906.5599999999995</v>
      </c>
      <c r="G4485" s="109">
        <f>FLOOR(D4485*F4485,0.01)</f>
        <v>4906.5600000000004</v>
      </c>
      <c r="H4485" s="9"/>
    </row>
    <row r="4486" spans="1:8" ht="16.5">
      <c r="B4486" s="33"/>
      <c r="C4486" s="78" t="s">
        <v>2195</v>
      </c>
      <c r="D4486" s="51"/>
      <c r="E4486" s="15"/>
      <c r="F4486" s="122"/>
      <c r="G4486" s="122"/>
      <c r="H4486" s="123">
        <f>SUM(G4485)</f>
        <v>4906.5600000000004</v>
      </c>
    </row>
    <row r="4487" spans="1:8" ht="16.5">
      <c r="F4487" s="40" t="s">
        <v>1590</v>
      </c>
      <c r="G4487" s="102"/>
      <c r="H4487" s="63">
        <f>SUM(H4483:H4486)</f>
        <v>4906.5600000000004</v>
      </c>
    </row>
    <row r="4488" spans="1:8" ht="16.5">
      <c r="B4488" s="1" t="s">
        <v>389</v>
      </c>
      <c r="F4488" s="40" t="s">
        <v>1570</v>
      </c>
      <c r="G4488" s="102"/>
      <c r="H4488" s="99">
        <f>FLOOR(H4487*0.15,0.01)</f>
        <v>735.98</v>
      </c>
    </row>
    <row r="4489" spans="1:8" ht="16.5">
      <c r="A4489" s="27" t="s">
        <v>3197</v>
      </c>
      <c r="B4489" s="99">
        <f>+H4489</f>
        <v>5642.5400000000009</v>
      </c>
      <c r="C4489" s="1" t="s">
        <v>3198</v>
      </c>
      <c r="F4489" s="40" t="s">
        <v>1593</v>
      </c>
      <c r="G4489" s="102"/>
      <c r="H4489" s="99">
        <f>SUM(H4487:H4488)</f>
        <v>5642.5400000000009</v>
      </c>
    </row>
    <row r="4490" spans="1:8" ht="16.5">
      <c r="A4490" s="27"/>
      <c r="B4490" s="141"/>
      <c r="F4490" s="40"/>
      <c r="G4490" s="102"/>
      <c r="H4490" s="141"/>
    </row>
    <row r="4491" spans="1:8" ht="16.5" customHeight="1">
      <c r="A4491" s="138">
        <f>A4479+1</f>
        <v>332</v>
      </c>
    </row>
    <row r="4492" spans="1:8" ht="41.25" customHeight="1">
      <c r="A4492" s="15"/>
      <c r="B4492" s="1577" t="str">
        <f>'update Rate'!D195</f>
        <v>Providing and fixing low Height Partation of Aluminium Section in naturally anodized of black anodized color Section size (64*38*1.1 mm) fitted with 5 mm clear glass or 9 mm both side laminated board. (average panel area 6.00 Sq.ft).</v>
      </c>
      <c r="C4492" s="1578"/>
      <c r="D4492" s="1578"/>
      <c r="E4492" s="1578"/>
      <c r="F4492" s="1578"/>
      <c r="G4492" s="1578"/>
      <c r="H4492" s="1578"/>
    </row>
    <row r="4493" spans="1:8">
      <c r="B4493" s="1561" t="s">
        <v>1489</v>
      </c>
      <c r="C4493" s="1561"/>
      <c r="D4493" s="1561"/>
      <c r="E4493" s="1561"/>
      <c r="F4493" s="1561"/>
      <c r="G4493" s="1561"/>
      <c r="H4493" s="1561"/>
    </row>
    <row r="4494" spans="1:8" ht="31.5">
      <c r="B4494" s="68" t="s">
        <v>3156</v>
      </c>
      <c r="C4494" s="68" t="s">
        <v>3157</v>
      </c>
      <c r="D4494" s="68" t="s">
        <v>3158</v>
      </c>
      <c r="E4494" s="68" t="s">
        <v>3159</v>
      </c>
      <c r="F4494" s="68" t="s">
        <v>3160</v>
      </c>
      <c r="G4494" s="68" t="s">
        <v>3161</v>
      </c>
      <c r="H4494" s="68" t="s">
        <v>1586</v>
      </c>
    </row>
    <row r="4495" spans="1:8" ht="15.75">
      <c r="B4495" s="58" t="s">
        <v>388</v>
      </c>
      <c r="C4495" s="58" t="s">
        <v>388</v>
      </c>
      <c r="D4495" s="8"/>
      <c r="E4495" s="8"/>
      <c r="F4495" s="107"/>
      <c r="G4495" s="107"/>
      <c r="H4495" s="108"/>
    </row>
    <row r="4496" spans="1:8" ht="22.5">
      <c r="B4496" s="81" t="s">
        <v>2185</v>
      </c>
      <c r="C4496" s="34" t="s">
        <v>4008</v>
      </c>
      <c r="D4496" s="50"/>
      <c r="E4496" s="12"/>
      <c r="F4496" s="116"/>
      <c r="G4496" s="116"/>
      <c r="H4496" s="121"/>
    </row>
    <row r="4497" spans="1:8" ht="22.5">
      <c r="B4497" s="81" t="s">
        <v>387</v>
      </c>
      <c r="C4497" s="34" t="s">
        <v>4009</v>
      </c>
      <c r="D4497" s="42">
        <v>1</v>
      </c>
      <c r="E4497" s="53" t="s">
        <v>2992</v>
      </c>
      <c r="F4497" s="109">
        <f>'update Rate'!O195</f>
        <v>6014.84</v>
      </c>
      <c r="G4497" s="109">
        <f>FLOOR(D4497*F4497,0.01)</f>
        <v>6014.84</v>
      </c>
      <c r="H4497" s="9"/>
    </row>
    <row r="4498" spans="1:8" ht="16.5">
      <c r="B4498" s="33"/>
      <c r="C4498" s="78" t="s">
        <v>2195</v>
      </c>
      <c r="D4498" s="51"/>
      <c r="E4498" s="15"/>
      <c r="F4498" s="122"/>
      <c r="G4498" s="122"/>
      <c r="H4498" s="123">
        <f>SUM(G4497)</f>
        <v>6014.84</v>
      </c>
    </row>
    <row r="4499" spans="1:8" ht="16.5">
      <c r="F4499" s="40" t="s">
        <v>1590</v>
      </c>
      <c r="G4499" s="102"/>
      <c r="H4499" s="63">
        <f>SUM(H4495:H4498)</f>
        <v>6014.84</v>
      </c>
    </row>
    <row r="4500" spans="1:8" ht="16.5">
      <c r="B4500" s="1" t="s">
        <v>389</v>
      </c>
      <c r="F4500" s="40" t="s">
        <v>1570</v>
      </c>
      <c r="G4500" s="102"/>
      <c r="H4500" s="99">
        <f>FLOOR(H4499*0.15,0.01)</f>
        <v>902.22</v>
      </c>
    </row>
    <row r="4501" spans="1:8" ht="16.5">
      <c r="A4501" s="27" t="s">
        <v>3197</v>
      </c>
      <c r="B4501" s="99">
        <f>+H4501</f>
        <v>6917.06</v>
      </c>
      <c r="C4501" s="1" t="s">
        <v>3198</v>
      </c>
      <c r="F4501" s="40" t="s">
        <v>1593</v>
      </c>
      <c r="G4501" s="102"/>
      <c r="H4501" s="99">
        <f>SUM(H4499:H4500)</f>
        <v>6917.06</v>
      </c>
    </row>
    <row r="4502" spans="1:8" ht="19.5" customHeight="1">
      <c r="A4502" s="138">
        <f>A4491+1</f>
        <v>333</v>
      </c>
    </row>
    <row r="4503" spans="1:8" ht="42" customHeight="1">
      <c r="A4503" s="15"/>
      <c r="B4503" s="1577" t="s">
        <v>5530</v>
      </c>
      <c r="C4503" s="1578"/>
      <c r="D4503" s="1578"/>
      <c r="E4503" s="1578"/>
      <c r="F4503" s="1578"/>
      <c r="G4503" s="1578"/>
      <c r="H4503" s="1578"/>
    </row>
    <row r="4504" spans="1:8">
      <c r="B4504" s="1561" t="s">
        <v>1489</v>
      </c>
      <c r="C4504" s="1561"/>
      <c r="D4504" s="1561"/>
      <c r="E4504" s="1561"/>
      <c r="F4504" s="1561"/>
      <c r="G4504" s="1561"/>
      <c r="H4504" s="1561"/>
    </row>
    <row r="4505" spans="1:8" ht="31.5">
      <c r="B4505" s="68" t="s">
        <v>3156</v>
      </c>
      <c r="C4505" s="68" t="s">
        <v>3157</v>
      </c>
      <c r="D4505" s="68" t="s">
        <v>3158</v>
      </c>
      <c r="E4505" s="68" t="s">
        <v>3159</v>
      </c>
      <c r="F4505" s="68" t="s">
        <v>3160</v>
      </c>
      <c r="G4505" s="68" t="s">
        <v>3161</v>
      </c>
      <c r="H4505" s="68" t="s">
        <v>1586</v>
      </c>
    </row>
    <row r="4506" spans="1:8" ht="15.75">
      <c r="B4506" s="58" t="s">
        <v>388</v>
      </c>
      <c r="C4506" s="58" t="s">
        <v>388</v>
      </c>
      <c r="D4506" s="8"/>
      <c r="E4506" s="8"/>
      <c r="F4506" s="107"/>
      <c r="G4506" s="107"/>
      <c r="H4506" s="108"/>
    </row>
    <row r="4507" spans="1:8" ht="22.5">
      <c r="B4507" s="81" t="s">
        <v>2185</v>
      </c>
      <c r="C4507" s="34" t="s">
        <v>4006</v>
      </c>
      <c r="D4507" s="50"/>
      <c r="E4507" s="12"/>
      <c r="F4507" s="116"/>
      <c r="G4507" s="116"/>
      <c r="H4507" s="121"/>
    </row>
    <row r="4508" spans="1:8" ht="22.5">
      <c r="B4508" s="81" t="s">
        <v>387</v>
      </c>
      <c r="C4508" s="34" t="s">
        <v>4007</v>
      </c>
      <c r="D4508" s="42">
        <v>1</v>
      </c>
      <c r="E4508" s="53" t="s">
        <v>2992</v>
      </c>
      <c r="F4508" s="109">
        <f>519*10.76</f>
        <v>5584.44</v>
      </c>
      <c r="G4508" s="109">
        <f>FLOOR(D4508*F4508,0.01)</f>
        <v>5584.4400000000005</v>
      </c>
      <c r="H4508" s="9"/>
    </row>
    <row r="4509" spans="1:8" ht="16.5">
      <c r="B4509" s="33"/>
      <c r="C4509" s="78" t="s">
        <v>2195</v>
      </c>
      <c r="D4509" s="51"/>
      <c r="E4509" s="15"/>
      <c r="F4509" s="122"/>
      <c r="G4509" s="122"/>
      <c r="H4509" s="123">
        <f>SUM(G4508)</f>
        <v>5584.4400000000005</v>
      </c>
    </row>
    <row r="4510" spans="1:8" ht="16.5">
      <c r="F4510" s="40" t="s">
        <v>1590</v>
      </c>
      <c r="G4510" s="102"/>
      <c r="H4510" s="63">
        <f>SUM(H4506:H4509)</f>
        <v>5584.4400000000005</v>
      </c>
    </row>
    <row r="4511" spans="1:8" ht="16.5">
      <c r="B4511" s="1" t="s">
        <v>389</v>
      </c>
      <c r="F4511" s="40" t="s">
        <v>1570</v>
      </c>
      <c r="G4511" s="102"/>
      <c r="H4511" s="99">
        <f>FLOOR(H4510*0.15,0.01)</f>
        <v>837.66</v>
      </c>
    </row>
    <row r="4512" spans="1:8" ht="16.5">
      <c r="A4512" s="27" t="s">
        <v>3197</v>
      </c>
      <c r="B4512" s="99">
        <f>+H4512</f>
        <v>6422.1</v>
      </c>
      <c r="C4512" s="1" t="s">
        <v>3198</v>
      </c>
      <c r="F4512" s="40" t="s">
        <v>1593</v>
      </c>
      <c r="G4512" s="102"/>
      <c r="H4512" s="99">
        <f>SUM(H4510:H4511)</f>
        <v>6422.1</v>
      </c>
    </row>
    <row r="4513" spans="1:8" ht="16.5">
      <c r="A4513" s="27"/>
      <c r="B4513" s="141"/>
      <c r="F4513" s="40"/>
      <c r="G4513" s="102"/>
      <c r="H4513" s="141"/>
    </row>
    <row r="4514" spans="1:8" ht="16.5" customHeight="1">
      <c r="A4514" s="138">
        <f>A4502+1</f>
        <v>334</v>
      </c>
    </row>
    <row r="4515" spans="1:8" ht="41.25" customHeight="1">
      <c r="A4515" s="15"/>
      <c r="B4515" s="1577" t="s">
        <v>5531</v>
      </c>
      <c r="C4515" s="1578"/>
      <c r="D4515" s="1578"/>
      <c r="E4515" s="1578"/>
      <c r="F4515" s="1578"/>
      <c r="G4515" s="1578"/>
      <c r="H4515" s="1578"/>
    </row>
    <row r="4516" spans="1:8">
      <c r="B4516" s="1561" t="s">
        <v>1489</v>
      </c>
      <c r="C4516" s="1561"/>
      <c r="D4516" s="1561"/>
      <c r="E4516" s="1561"/>
      <c r="F4516" s="1561"/>
      <c r="G4516" s="1561"/>
      <c r="H4516" s="1561"/>
    </row>
    <row r="4517" spans="1:8" ht="31.5">
      <c r="B4517" s="68" t="s">
        <v>3156</v>
      </c>
      <c r="C4517" s="68" t="s">
        <v>3157</v>
      </c>
      <c r="D4517" s="68" t="s">
        <v>3158</v>
      </c>
      <c r="E4517" s="68" t="s">
        <v>3159</v>
      </c>
      <c r="F4517" s="68" t="s">
        <v>3160</v>
      </c>
      <c r="G4517" s="68" t="s">
        <v>3161</v>
      </c>
      <c r="H4517" s="68" t="s">
        <v>1586</v>
      </c>
    </row>
    <row r="4518" spans="1:8" ht="15.75">
      <c r="B4518" s="58" t="s">
        <v>388</v>
      </c>
      <c r="C4518" s="58" t="s">
        <v>388</v>
      </c>
      <c r="D4518" s="8"/>
      <c r="E4518" s="8"/>
      <c r="F4518" s="107"/>
      <c r="G4518" s="107"/>
      <c r="H4518" s="108"/>
    </row>
    <row r="4519" spans="1:8" ht="22.5">
      <c r="B4519" s="81" t="s">
        <v>2185</v>
      </c>
      <c r="C4519" s="34" t="s">
        <v>4008</v>
      </c>
      <c r="D4519" s="50"/>
      <c r="E4519" s="12"/>
      <c r="F4519" s="116"/>
      <c r="G4519" s="116"/>
      <c r="H4519" s="121"/>
    </row>
    <row r="4520" spans="1:8" ht="22.5">
      <c r="B4520" s="81" t="s">
        <v>387</v>
      </c>
      <c r="C4520" s="34" t="s">
        <v>4009</v>
      </c>
      <c r="D4520" s="42">
        <v>1</v>
      </c>
      <c r="E4520" s="53" t="s">
        <v>2992</v>
      </c>
      <c r="F4520" s="109">
        <f>563*10.76</f>
        <v>6057.88</v>
      </c>
      <c r="G4520" s="109">
        <f>FLOOR(D4520*F4520,0.01)</f>
        <v>6057.88</v>
      </c>
      <c r="H4520" s="9"/>
    </row>
    <row r="4521" spans="1:8" ht="16.5">
      <c r="B4521" s="33"/>
      <c r="C4521" s="78" t="s">
        <v>2195</v>
      </c>
      <c r="D4521" s="51"/>
      <c r="E4521" s="15"/>
      <c r="F4521" s="122"/>
      <c r="G4521" s="122"/>
      <c r="H4521" s="123">
        <f>SUM(G4520)</f>
        <v>6057.88</v>
      </c>
    </row>
    <row r="4522" spans="1:8" ht="16.5">
      <c r="F4522" s="40" t="s">
        <v>1590</v>
      </c>
      <c r="G4522" s="102"/>
      <c r="H4522" s="63">
        <f>SUM(H4518:H4521)</f>
        <v>6057.88</v>
      </c>
    </row>
    <row r="4523" spans="1:8" ht="16.5">
      <c r="B4523" s="1" t="s">
        <v>389</v>
      </c>
      <c r="F4523" s="40" t="s">
        <v>1570</v>
      </c>
      <c r="G4523" s="102"/>
      <c r="H4523" s="99">
        <f>FLOOR(H4522*0.15,0.01)</f>
        <v>908.68000000000006</v>
      </c>
    </row>
    <row r="4524" spans="1:8" ht="16.5">
      <c r="A4524" s="27" t="s">
        <v>3197</v>
      </c>
      <c r="B4524" s="99">
        <f>+H4524</f>
        <v>6966.56</v>
      </c>
      <c r="C4524" s="1" t="s">
        <v>3198</v>
      </c>
      <c r="F4524" s="40" t="s">
        <v>1593</v>
      </c>
      <c r="G4524" s="102"/>
      <c r="H4524" s="99">
        <f>SUM(H4522:H4523)</f>
        <v>6966.56</v>
      </c>
    </row>
    <row r="4525" spans="1:8" ht="16.5">
      <c r="A4525" s="27"/>
      <c r="B4525" s="141"/>
      <c r="F4525" s="40"/>
      <c r="G4525" s="102"/>
      <c r="H4525" s="141"/>
    </row>
    <row r="4526" spans="1:8" hidden="1">
      <c r="A4526" s="138">
        <f>A4491+1</f>
        <v>333</v>
      </c>
    </row>
    <row r="4527" spans="1:8" ht="28.5" hidden="1" customHeight="1">
      <c r="A4527" s="15"/>
      <c r="B4527" s="1716" t="s">
        <v>3998</v>
      </c>
      <c r="C4527" s="1717"/>
      <c r="D4527" s="1717"/>
      <c r="E4527" s="1717"/>
      <c r="F4527" s="1717"/>
      <c r="G4527" s="1717"/>
      <c r="H4527" s="1717"/>
    </row>
    <row r="4528" spans="1:8" hidden="1">
      <c r="B4528" s="1561" t="s">
        <v>1489</v>
      </c>
      <c r="C4528" s="1561"/>
      <c r="D4528" s="1561"/>
      <c r="E4528" s="1561"/>
      <c r="F4528" s="1561"/>
      <c r="G4528" s="1561"/>
      <c r="H4528" s="1561"/>
    </row>
    <row r="4529" spans="1:8" ht="31.5" hidden="1">
      <c r="B4529" s="68" t="s">
        <v>3156</v>
      </c>
      <c r="C4529" s="68" t="s">
        <v>3157</v>
      </c>
      <c r="D4529" s="68" t="s">
        <v>3158</v>
      </c>
      <c r="E4529" s="68" t="s">
        <v>3159</v>
      </c>
      <c r="F4529" s="68" t="s">
        <v>3160</v>
      </c>
      <c r="G4529" s="68" t="s">
        <v>3161</v>
      </c>
      <c r="H4529" s="68" t="s">
        <v>1586</v>
      </c>
    </row>
    <row r="4530" spans="1:8" ht="15.75" hidden="1">
      <c r="B4530" s="58" t="s">
        <v>388</v>
      </c>
      <c r="C4530" s="58" t="s">
        <v>388</v>
      </c>
      <c r="D4530" s="8"/>
      <c r="E4530" s="8"/>
      <c r="F4530" s="107"/>
      <c r="G4530" s="107"/>
      <c r="H4530" s="108"/>
    </row>
    <row r="4531" spans="1:8" ht="22.5" hidden="1">
      <c r="B4531" s="81" t="s">
        <v>2185</v>
      </c>
      <c r="C4531" s="34" t="s">
        <v>4008</v>
      </c>
      <c r="D4531" s="50"/>
      <c r="E4531" s="12"/>
      <c r="F4531" s="116"/>
      <c r="G4531" s="116"/>
      <c r="H4531" s="121"/>
    </row>
    <row r="4532" spans="1:8" ht="22.5" hidden="1">
      <c r="B4532" s="81" t="s">
        <v>387</v>
      </c>
      <c r="C4532" s="34" t="s">
        <v>4009</v>
      </c>
      <c r="D4532" s="42">
        <v>1</v>
      </c>
      <c r="E4532" s="53" t="s">
        <v>2992</v>
      </c>
      <c r="F4532" s="109"/>
      <c r="G4532" s="109">
        <f>FLOOR(D4532*F4532,0.01)</f>
        <v>0</v>
      </c>
      <c r="H4532" s="9"/>
    </row>
    <row r="4533" spans="1:8" ht="16.5" hidden="1">
      <c r="B4533" s="33"/>
      <c r="C4533" s="78" t="s">
        <v>2195</v>
      </c>
      <c r="D4533" s="51"/>
      <c r="E4533" s="15"/>
      <c r="F4533" s="122"/>
      <c r="G4533" s="122"/>
      <c r="H4533" s="123">
        <f>SUM(G4532)</f>
        <v>0</v>
      </c>
    </row>
    <row r="4534" spans="1:8" ht="16.5" hidden="1">
      <c r="F4534" s="40" t="s">
        <v>1590</v>
      </c>
      <c r="G4534" s="102"/>
      <c r="H4534" s="63">
        <f>SUM(H4530:H4533)</f>
        <v>0</v>
      </c>
    </row>
    <row r="4535" spans="1:8" ht="16.5" hidden="1">
      <c r="B4535" s="1" t="s">
        <v>389</v>
      </c>
      <c r="F4535" s="40" t="s">
        <v>1570</v>
      </c>
      <c r="G4535" s="102"/>
      <c r="H4535" s="99">
        <f>FLOOR(H4534*0.15,0.01)</f>
        <v>0</v>
      </c>
    </row>
    <row r="4536" spans="1:8" ht="16.5" hidden="1">
      <c r="A4536" s="27" t="s">
        <v>3197</v>
      </c>
      <c r="B4536" s="99">
        <f>+H4536</f>
        <v>0</v>
      </c>
      <c r="C4536" s="1" t="s">
        <v>3198</v>
      </c>
      <c r="F4536" s="40" t="s">
        <v>1593</v>
      </c>
      <c r="G4536" s="102"/>
      <c r="H4536" s="99">
        <f>SUM(H4534:H4535)</f>
        <v>0</v>
      </c>
    </row>
    <row r="4537" spans="1:8" ht="18" hidden="1">
      <c r="D4537" s="448"/>
    </row>
    <row r="4538" spans="1:8">
      <c r="A4538" s="428">
        <f>A4514+1</f>
        <v>335</v>
      </c>
    </row>
    <row r="4539" spans="1:8">
      <c r="A4539" s="673" t="s">
        <v>4159</v>
      </c>
      <c r="B4539" s="1577" t="s">
        <v>5532</v>
      </c>
      <c r="C4539" s="1578"/>
      <c r="D4539" s="1578"/>
      <c r="E4539" s="1578"/>
      <c r="F4539" s="1578"/>
      <c r="G4539" s="1578"/>
      <c r="H4539" s="1578"/>
    </row>
    <row r="4540" spans="1:8">
      <c r="A4540" s="1568" t="s">
        <v>1489</v>
      </c>
      <c r="B4540" s="1568"/>
      <c r="C4540" s="1568"/>
      <c r="D4540" s="1568"/>
      <c r="E4540" s="1568"/>
      <c r="F4540" s="1568"/>
      <c r="G4540" s="1568"/>
      <c r="H4540" s="1568"/>
    </row>
    <row r="4541" spans="1:8" ht="31.5">
      <c r="B4541" s="68" t="s">
        <v>3156</v>
      </c>
      <c r="C4541" s="68" t="s">
        <v>3157</v>
      </c>
      <c r="D4541" s="68" t="s">
        <v>3158</v>
      </c>
      <c r="E4541" s="68" t="s">
        <v>3159</v>
      </c>
      <c r="F4541" s="68" t="s">
        <v>3160</v>
      </c>
      <c r="G4541" s="68" t="s">
        <v>3161</v>
      </c>
      <c r="H4541" s="68" t="s">
        <v>1586</v>
      </c>
    </row>
    <row r="4542" spans="1:8" ht="15.75">
      <c r="B4542" s="58" t="s">
        <v>2185</v>
      </c>
      <c r="C4542" s="265" t="s">
        <v>3421</v>
      </c>
      <c r="D4542" s="8"/>
      <c r="E4542" s="8"/>
      <c r="F4542" s="107"/>
      <c r="G4542" s="107"/>
      <c r="H4542" s="108"/>
    </row>
    <row r="4543" spans="1:8" ht="17.25">
      <c r="B4543" s="82" t="s">
        <v>387</v>
      </c>
      <c r="C4543" s="78" t="s">
        <v>1469</v>
      </c>
      <c r="D4543" s="43">
        <v>1</v>
      </c>
      <c r="E4543" s="56" t="s">
        <v>2992</v>
      </c>
      <c r="F4543" s="122">
        <f>+'update Rate'!O361</f>
        <v>7867</v>
      </c>
      <c r="G4543" s="63">
        <f>FLOOR(D4543*F4543,0.01)</f>
        <v>7867</v>
      </c>
      <c r="H4543" s="123">
        <f>SUM(G4543)</f>
        <v>7867</v>
      </c>
    </row>
    <row r="4544" spans="1:8" ht="16.5">
      <c r="F4544" s="40" t="s">
        <v>1590</v>
      </c>
      <c r="G4544" s="102"/>
      <c r="H4544" s="63">
        <f>SUM(H4541:H4543)</f>
        <v>7867</v>
      </c>
    </row>
    <row r="4545" spans="1:8" ht="16.5">
      <c r="B4545" s="1" t="s">
        <v>389</v>
      </c>
      <c r="F4545" s="40" t="s">
        <v>1570</v>
      </c>
      <c r="G4545" s="102"/>
      <c r="H4545" s="63">
        <f>FLOOR(H4544*0.15,0.01)</f>
        <v>1180.05</v>
      </c>
    </row>
    <row r="4546" spans="1:8" ht="16.5">
      <c r="A4546" s="27" t="s">
        <v>3197</v>
      </c>
      <c r="B4546" s="99">
        <f>+H4546</f>
        <v>9047.0499999999993</v>
      </c>
      <c r="C4546" s="1" t="s">
        <v>3198</v>
      </c>
      <c r="F4546" s="40" t="s">
        <v>1593</v>
      </c>
      <c r="G4546" s="102"/>
      <c r="H4546" s="99">
        <f>SUM(H4544:H4545)</f>
        <v>9047.0499999999993</v>
      </c>
    </row>
    <row r="4547" spans="1:8" ht="11.25" customHeight="1">
      <c r="A4547" s="27"/>
      <c r="B4547" s="141"/>
      <c r="F4547" s="40"/>
      <c r="G4547" s="102"/>
      <c r="H4547" s="141"/>
    </row>
    <row r="4548" spans="1:8">
      <c r="A4548" s="428">
        <f>A4538+1</f>
        <v>336</v>
      </c>
      <c r="B4548" s="1575"/>
      <c r="C4548" s="1576"/>
      <c r="D4548" s="1576"/>
      <c r="E4548" s="1576"/>
      <c r="F4548" s="1576"/>
      <c r="G4548" s="1576"/>
      <c r="H4548" s="1576"/>
    </row>
    <row r="4549" spans="1:8">
      <c r="A4549" s="673" t="s">
        <v>4159</v>
      </c>
      <c r="B4549" s="1581" t="s">
        <v>3783</v>
      </c>
      <c r="C4549" s="1582"/>
      <c r="D4549" s="1582"/>
      <c r="E4549" s="1582"/>
      <c r="F4549" s="1582"/>
      <c r="G4549" s="1582"/>
      <c r="H4549" s="1582"/>
    </row>
    <row r="4550" spans="1:8">
      <c r="B4550" s="1561" t="s">
        <v>1489</v>
      </c>
      <c r="C4550" s="1561"/>
      <c r="D4550" s="1561"/>
      <c r="E4550" s="1561"/>
      <c r="F4550" s="1561"/>
      <c r="G4550" s="1561"/>
      <c r="H4550" s="1561"/>
    </row>
    <row r="4551" spans="1:8" ht="31.5">
      <c r="B4551" s="68" t="s">
        <v>3156</v>
      </c>
      <c r="C4551" s="68" t="s">
        <v>3157</v>
      </c>
      <c r="D4551" s="68" t="s">
        <v>3158</v>
      </c>
      <c r="E4551" s="68" t="s">
        <v>3159</v>
      </c>
      <c r="F4551" s="68" t="s">
        <v>3160</v>
      </c>
      <c r="G4551" s="68" t="s">
        <v>3161</v>
      </c>
      <c r="H4551" s="68" t="s">
        <v>1586</v>
      </c>
    </row>
    <row r="4552" spans="1:8" ht="15.75">
      <c r="B4552" s="58" t="s">
        <v>2185</v>
      </c>
      <c r="C4552" s="265" t="s">
        <v>3789</v>
      </c>
      <c r="D4552" s="8"/>
      <c r="E4552" s="8"/>
      <c r="F4552" s="107"/>
      <c r="G4552" s="107"/>
      <c r="H4552" s="108"/>
    </row>
    <row r="4553" spans="1:8" ht="17.25">
      <c r="B4553" s="82" t="s">
        <v>387</v>
      </c>
      <c r="C4553" s="78" t="s">
        <v>1469</v>
      </c>
      <c r="D4553" s="43">
        <v>1</v>
      </c>
      <c r="E4553" s="56" t="s">
        <v>2992</v>
      </c>
      <c r="F4553" s="122">
        <f>+'update Rate'!O362</f>
        <v>8624</v>
      </c>
      <c r="G4553" s="63">
        <f>FLOOR(D4553*F4553,0.01)</f>
        <v>8624</v>
      </c>
      <c r="H4553" s="123">
        <f>SUM(G4553)</f>
        <v>8624</v>
      </c>
    </row>
    <row r="4554" spans="1:8" ht="16.5">
      <c r="F4554" s="40" t="s">
        <v>1590</v>
      </c>
      <c r="G4554" s="102"/>
      <c r="H4554" s="63">
        <f>SUM(H4551:H4553)</f>
        <v>8624</v>
      </c>
    </row>
    <row r="4555" spans="1:8" ht="16.5">
      <c r="B4555" s="1" t="s">
        <v>389</v>
      </c>
      <c r="F4555" s="40" t="s">
        <v>1570</v>
      </c>
      <c r="G4555" s="102"/>
      <c r="H4555" s="63">
        <f>FLOOR(H4554*0.15,0.01)</f>
        <v>1293.6000000000001</v>
      </c>
    </row>
    <row r="4556" spans="1:8" ht="16.5">
      <c r="A4556" s="27" t="s">
        <v>3197</v>
      </c>
      <c r="B4556" s="99">
        <f>+H4556</f>
        <v>9917.6</v>
      </c>
      <c r="C4556" s="1" t="s">
        <v>3198</v>
      </c>
      <c r="F4556" s="40" t="s">
        <v>1593</v>
      </c>
      <c r="G4556" s="102"/>
      <c r="H4556" s="99">
        <f>SUM(H4554:H4555)</f>
        <v>9917.6</v>
      </c>
    </row>
    <row r="4558" spans="1:8">
      <c r="A4558" s="428">
        <f>A4548+1</f>
        <v>337</v>
      </c>
      <c r="B4558" s="1575"/>
      <c r="C4558" s="1576"/>
      <c r="D4558" s="1576"/>
      <c r="E4558" s="1576"/>
      <c r="F4558" s="1576"/>
      <c r="G4558" s="1576"/>
      <c r="H4558" s="1576"/>
    </row>
    <row r="4559" spans="1:8">
      <c r="A4559" s="673" t="s">
        <v>4159</v>
      </c>
      <c r="B4559" s="1579" t="s">
        <v>3784</v>
      </c>
      <c r="C4559" s="1580"/>
      <c r="D4559" s="1580"/>
      <c r="E4559" s="1580"/>
      <c r="F4559" s="1580"/>
      <c r="G4559" s="1580"/>
      <c r="H4559" s="1580"/>
    </row>
    <row r="4560" spans="1:8">
      <c r="A4560" s="90"/>
      <c r="B4560" s="205"/>
      <c r="C4560" s="205"/>
      <c r="D4560" s="205"/>
      <c r="E4560" s="205"/>
      <c r="F4560" s="205"/>
      <c r="G4560" s="205"/>
      <c r="H4560" s="205"/>
    </row>
    <row r="4561" spans="1:8">
      <c r="B4561" s="1561" t="s">
        <v>1489</v>
      </c>
      <c r="C4561" s="1561"/>
      <c r="D4561" s="1561"/>
      <c r="E4561" s="1561"/>
      <c r="F4561" s="1561"/>
      <c r="G4561" s="1561"/>
      <c r="H4561" s="1561"/>
    </row>
    <row r="4562" spans="1:8" ht="31.5">
      <c r="B4562" s="68" t="s">
        <v>3156</v>
      </c>
      <c r="C4562" s="68" t="s">
        <v>3157</v>
      </c>
      <c r="D4562" s="68" t="s">
        <v>3158</v>
      </c>
      <c r="E4562" s="68" t="s">
        <v>3159</v>
      </c>
      <c r="F4562" s="68" t="s">
        <v>3160</v>
      </c>
      <c r="G4562" s="68" t="s">
        <v>3161</v>
      </c>
      <c r="H4562" s="68" t="s">
        <v>1586</v>
      </c>
    </row>
    <row r="4563" spans="1:8" ht="31.5">
      <c r="B4563" s="58" t="s">
        <v>2185</v>
      </c>
      <c r="C4563" s="265" t="s">
        <v>3790</v>
      </c>
      <c r="D4563" s="8"/>
      <c r="E4563" s="8"/>
      <c r="F4563" s="107"/>
      <c r="G4563" s="107"/>
      <c r="H4563" s="108"/>
    </row>
    <row r="4564" spans="1:8" ht="17.25">
      <c r="B4564" s="82" t="s">
        <v>387</v>
      </c>
      <c r="C4564" s="78" t="s">
        <v>1469</v>
      </c>
      <c r="D4564" s="43">
        <v>1</v>
      </c>
      <c r="E4564" s="56" t="s">
        <v>2992</v>
      </c>
      <c r="F4564" s="122">
        <f>'update Rate'!O363</f>
        <v>8744</v>
      </c>
      <c r="G4564" s="63">
        <f>FLOOR(D4564*F4564,0.01)</f>
        <v>8744</v>
      </c>
      <c r="H4564" s="123">
        <f>SUM(G4564)</f>
        <v>8744</v>
      </c>
    </row>
    <row r="4565" spans="1:8" ht="16.5">
      <c r="F4565" s="40" t="s">
        <v>1590</v>
      </c>
      <c r="G4565" s="102"/>
      <c r="H4565" s="63">
        <f>SUM(H4562:H4564)</f>
        <v>8744</v>
      </c>
    </row>
    <row r="4566" spans="1:8" ht="16.5">
      <c r="B4566" s="1" t="s">
        <v>389</v>
      </c>
      <c r="F4566" s="40" t="s">
        <v>1570</v>
      </c>
      <c r="G4566" s="102"/>
      <c r="H4566" s="63">
        <f>FLOOR(H4565*0.15,0.01)</f>
        <v>1311.6000000000001</v>
      </c>
    </row>
    <row r="4567" spans="1:8" ht="16.5">
      <c r="A4567" s="27" t="s">
        <v>3197</v>
      </c>
      <c r="B4567" s="99">
        <f>+H4567</f>
        <v>10055.6</v>
      </c>
      <c r="C4567" s="1" t="s">
        <v>3198</v>
      </c>
      <c r="F4567" s="40" t="s">
        <v>1593</v>
      </c>
      <c r="G4567" s="102"/>
      <c r="H4567" s="99">
        <f>SUM(H4565:H4566)</f>
        <v>10055.6</v>
      </c>
    </row>
    <row r="4568" spans="1:8">
      <c r="A4568" s="428">
        <f>A4558+1</f>
        <v>338</v>
      </c>
      <c r="B4568" s="1575"/>
      <c r="C4568" s="1576"/>
      <c r="D4568" s="1576"/>
      <c r="E4568" s="1576"/>
      <c r="F4568" s="1576"/>
      <c r="G4568" s="1576"/>
      <c r="H4568" s="1576"/>
    </row>
    <row r="4569" spans="1:8">
      <c r="A4569" s="673" t="s">
        <v>4159</v>
      </c>
      <c r="B4569" s="1577" t="s">
        <v>3779</v>
      </c>
      <c r="C4569" s="1578"/>
      <c r="D4569" s="1578"/>
      <c r="E4569" s="1578"/>
      <c r="F4569" s="1578"/>
      <c r="G4569" s="1578"/>
      <c r="H4569" s="1578"/>
    </row>
    <row r="4570" spans="1:8">
      <c r="B4570" s="1561" t="s">
        <v>1489</v>
      </c>
      <c r="C4570" s="1561"/>
      <c r="D4570" s="1561"/>
      <c r="E4570" s="1561"/>
      <c r="F4570" s="1561"/>
      <c r="G4570" s="1561"/>
      <c r="H4570" s="1561"/>
    </row>
    <row r="4571" spans="1:8" ht="31.5">
      <c r="B4571" s="68" t="s">
        <v>3156</v>
      </c>
      <c r="C4571" s="68" t="s">
        <v>3157</v>
      </c>
      <c r="D4571" s="68" t="s">
        <v>3158</v>
      </c>
      <c r="E4571" s="68" t="s">
        <v>3159</v>
      </c>
      <c r="F4571" s="68" t="s">
        <v>3160</v>
      </c>
      <c r="G4571" s="68" t="s">
        <v>3161</v>
      </c>
      <c r="H4571" s="68" t="s">
        <v>1586</v>
      </c>
    </row>
    <row r="4572" spans="1:8" ht="47.25">
      <c r="B4572" s="58" t="s">
        <v>2185</v>
      </c>
      <c r="C4572" s="265" t="s">
        <v>3791</v>
      </c>
      <c r="D4572" s="8"/>
      <c r="E4572" s="8"/>
      <c r="F4572" s="107"/>
      <c r="G4572" s="107"/>
      <c r="H4572" s="108"/>
    </row>
    <row r="4573" spans="1:8" ht="17.25">
      <c r="B4573" s="82" t="s">
        <v>387</v>
      </c>
      <c r="C4573" s="78" t="s">
        <v>1469</v>
      </c>
      <c r="D4573" s="43">
        <v>1</v>
      </c>
      <c r="E4573" s="56" t="s">
        <v>2992</v>
      </c>
      <c r="F4573" s="122">
        <f>'update Rate'!O364</f>
        <v>10767</v>
      </c>
      <c r="G4573" s="63">
        <f>FLOOR(D4573*F4573,0.01)</f>
        <v>10767</v>
      </c>
      <c r="H4573" s="123">
        <f>SUM(G4573)</f>
        <v>10767</v>
      </c>
    </row>
    <row r="4574" spans="1:8" ht="16.5">
      <c r="F4574" s="40" t="s">
        <v>1590</v>
      </c>
      <c r="G4574" s="102"/>
      <c r="H4574" s="63">
        <f>SUM(H4571:H4573)</f>
        <v>10767</v>
      </c>
    </row>
    <row r="4575" spans="1:8" ht="16.5">
      <c r="B4575" s="1" t="s">
        <v>389</v>
      </c>
      <c r="F4575" s="40" t="s">
        <v>1570</v>
      </c>
      <c r="G4575" s="102"/>
      <c r="H4575" s="63">
        <f>FLOOR(H4574*0.15,0.01)</f>
        <v>1615.05</v>
      </c>
    </row>
    <row r="4576" spans="1:8" ht="16.5">
      <c r="A4576" s="27" t="s">
        <v>3197</v>
      </c>
      <c r="B4576" s="99">
        <f>+H4576</f>
        <v>12382.05</v>
      </c>
      <c r="C4576" s="1" t="s">
        <v>3198</v>
      </c>
      <c r="F4576" s="40" t="s">
        <v>1593</v>
      </c>
      <c r="G4576" s="102"/>
      <c r="H4576" s="99">
        <f>SUM(H4574:H4575)</f>
        <v>12382.05</v>
      </c>
    </row>
    <row r="4577" spans="1:8">
      <c r="A4577" s="428">
        <f>A4568+1</f>
        <v>339</v>
      </c>
      <c r="B4577" s="1575"/>
      <c r="C4577" s="1576"/>
      <c r="D4577" s="1576"/>
      <c r="E4577" s="1576"/>
      <c r="F4577" s="1576"/>
      <c r="G4577" s="1576"/>
      <c r="H4577" s="1576"/>
    </row>
    <row r="4578" spans="1:8">
      <c r="A4578" s="673" t="s">
        <v>4159</v>
      </c>
      <c r="B4578" s="1577" t="s">
        <v>5395</v>
      </c>
      <c r="C4578" s="1578"/>
      <c r="D4578" s="1578"/>
      <c r="E4578" s="1578"/>
      <c r="F4578" s="1578"/>
      <c r="G4578" s="1578"/>
      <c r="H4578" s="1578"/>
    </row>
    <row r="4579" spans="1:8" ht="5.25" customHeight="1">
      <c r="A4579" s="90"/>
      <c r="B4579" s="205"/>
      <c r="C4579" s="205"/>
      <c r="D4579" s="205"/>
      <c r="E4579" s="205"/>
      <c r="F4579" s="205"/>
      <c r="G4579" s="205"/>
      <c r="H4579" s="205"/>
    </row>
    <row r="4580" spans="1:8">
      <c r="B4580" s="1561" t="s">
        <v>1489</v>
      </c>
      <c r="C4580" s="1561"/>
      <c r="D4580" s="1561"/>
      <c r="E4580" s="1561"/>
      <c r="F4580" s="1561"/>
      <c r="G4580" s="1561"/>
      <c r="H4580" s="1561"/>
    </row>
    <row r="4581" spans="1:8" ht="31.5">
      <c r="B4581" s="68" t="s">
        <v>3156</v>
      </c>
      <c r="C4581" s="68" t="s">
        <v>3157</v>
      </c>
      <c r="D4581" s="68" t="s">
        <v>3158</v>
      </c>
      <c r="E4581" s="68" t="s">
        <v>3159</v>
      </c>
      <c r="F4581" s="68" t="s">
        <v>3160</v>
      </c>
      <c r="G4581" s="68" t="s">
        <v>3161</v>
      </c>
      <c r="H4581" s="68" t="s">
        <v>1586</v>
      </c>
    </row>
    <row r="4582" spans="1:8" ht="31.5">
      <c r="B4582" s="58" t="s">
        <v>2185</v>
      </c>
      <c r="C4582" s="265" t="s">
        <v>3792</v>
      </c>
      <c r="D4582" s="8"/>
      <c r="E4582" s="8"/>
      <c r="F4582" s="107"/>
      <c r="G4582" s="107"/>
      <c r="H4582" s="108"/>
    </row>
    <row r="4583" spans="1:8" ht="17.25">
      <c r="B4583" s="82" t="s">
        <v>387</v>
      </c>
      <c r="C4583" s="78" t="s">
        <v>1469</v>
      </c>
      <c r="D4583" s="43">
        <v>1</v>
      </c>
      <c r="E4583" s="56" t="s">
        <v>2992</v>
      </c>
      <c r="F4583" s="122">
        <f>'update Rate'!O365</f>
        <v>10490</v>
      </c>
      <c r="G4583" s="63">
        <f>FLOOR(D4583*F4583,0.01)</f>
        <v>10490</v>
      </c>
      <c r="H4583" s="123">
        <f>SUM(G4583)</f>
        <v>10490</v>
      </c>
    </row>
    <row r="4584" spans="1:8" ht="16.5">
      <c r="F4584" s="40" t="s">
        <v>1590</v>
      </c>
      <c r="G4584" s="102"/>
      <c r="H4584" s="63">
        <f>SUM(H4581:H4583)</f>
        <v>10490</v>
      </c>
    </row>
    <row r="4585" spans="1:8" ht="16.5">
      <c r="B4585" s="1" t="s">
        <v>389</v>
      </c>
      <c r="F4585" s="40" t="s">
        <v>1570</v>
      </c>
      <c r="G4585" s="102"/>
      <c r="H4585" s="63">
        <f>FLOOR(H4584*0.15,0.01)</f>
        <v>1573.5</v>
      </c>
    </row>
    <row r="4586" spans="1:8" ht="16.5">
      <c r="A4586" s="27" t="s">
        <v>3197</v>
      </c>
      <c r="B4586" s="99">
        <f>+H4586</f>
        <v>12063.5</v>
      </c>
      <c r="C4586" s="1" t="s">
        <v>3198</v>
      </c>
      <c r="F4586" s="40" t="s">
        <v>1593</v>
      </c>
      <c r="G4586" s="102"/>
      <c r="H4586" s="99">
        <f>SUM(H4584:H4585)</f>
        <v>12063.5</v>
      </c>
    </row>
    <row r="4587" spans="1:8">
      <c r="A4587" s="428">
        <f>A4577+1</f>
        <v>340</v>
      </c>
      <c r="B4587" s="1575"/>
      <c r="C4587" s="1576"/>
      <c r="D4587" s="1576"/>
      <c r="E4587" s="1576"/>
      <c r="F4587" s="1576"/>
      <c r="G4587" s="1576"/>
      <c r="H4587" s="1576"/>
    </row>
    <row r="4588" spans="1:8">
      <c r="A4588" s="673" t="s">
        <v>4159</v>
      </c>
      <c r="B4588" s="1577" t="s">
        <v>5396</v>
      </c>
      <c r="C4588" s="1578"/>
      <c r="D4588" s="1578"/>
      <c r="E4588" s="1578"/>
      <c r="F4588" s="1578"/>
      <c r="G4588" s="1578"/>
      <c r="H4588" s="1578"/>
    </row>
    <row r="4589" spans="1:8">
      <c r="B4589" s="1561" t="s">
        <v>1489</v>
      </c>
      <c r="C4589" s="1561"/>
      <c r="D4589" s="1561"/>
      <c r="E4589" s="1561"/>
      <c r="F4589" s="1561"/>
      <c r="G4589" s="1561"/>
      <c r="H4589" s="1561"/>
    </row>
    <row r="4590" spans="1:8" ht="31.5">
      <c r="B4590" s="68" t="s">
        <v>3156</v>
      </c>
      <c r="C4590" s="68" t="s">
        <v>3157</v>
      </c>
      <c r="D4590" s="68" t="s">
        <v>3158</v>
      </c>
      <c r="E4590" s="68" t="s">
        <v>3159</v>
      </c>
      <c r="F4590" s="68" t="s">
        <v>3160</v>
      </c>
      <c r="G4590" s="68" t="s">
        <v>3161</v>
      </c>
      <c r="H4590" s="68" t="s">
        <v>1586</v>
      </c>
    </row>
    <row r="4591" spans="1:8" ht="31.5">
      <c r="B4591" s="58" t="s">
        <v>2185</v>
      </c>
      <c r="C4591" s="265" t="s">
        <v>3793</v>
      </c>
      <c r="D4591" s="8"/>
      <c r="E4591" s="8"/>
      <c r="F4591" s="107"/>
      <c r="G4591" s="107"/>
      <c r="H4591" s="108"/>
    </row>
    <row r="4592" spans="1:8" ht="17.25">
      <c r="B4592" s="82" t="s">
        <v>387</v>
      </c>
      <c r="C4592" s="78" t="s">
        <v>1469</v>
      </c>
      <c r="D4592" s="43">
        <v>1</v>
      </c>
      <c r="E4592" s="56" t="s">
        <v>2992</v>
      </c>
      <c r="F4592" s="122">
        <f>'update Rate'!O366</f>
        <v>7575</v>
      </c>
      <c r="G4592" s="63">
        <f>FLOOR(D4592*F4592,0.01)</f>
        <v>7575</v>
      </c>
      <c r="H4592" s="123">
        <f>SUM(G4592)</f>
        <v>7575</v>
      </c>
    </row>
    <row r="4593" spans="1:8" ht="16.5">
      <c r="F4593" s="40" t="s">
        <v>1590</v>
      </c>
      <c r="G4593" s="102"/>
      <c r="H4593" s="63">
        <f>SUM(H4590:H4592)</f>
        <v>7575</v>
      </c>
    </row>
    <row r="4594" spans="1:8" ht="16.5">
      <c r="B4594" s="1" t="s">
        <v>389</v>
      </c>
      <c r="F4594" s="40" t="s">
        <v>1570</v>
      </c>
      <c r="G4594" s="102"/>
      <c r="H4594" s="63">
        <f>FLOOR(H4593*0.15,0.01)</f>
        <v>1136.25</v>
      </c>
    </row>
    <row r="4595" spans="1:8" ht="16.5">
      <c r="A4595" s="27" t="s">
        <v>3197</v>
      </c>
      <c r="B4595" s="99">
        <f>+H4595</f>
        <v>8711.25</v>
      </c>
      <c r="C4595" s="1" t="s">
        <v>3198</v>
      </c>
      <c r="F4595" s="40" t="s">
        <v>1593</v>
      </c>
      <c r="G4595" s="102"/>
      <c r="H4595" s="99">
        <f>SUM(H4593:H4594)</f>
        <v>8711.25</v>
      </c>
    </row>
    <row r="4597" spans="1:8">
      <c r="A4597" s="428">
        <f>A4587+1</f>
        <v>341</v>
      </c>
      <c r="B4597" s="1575"/>
      <c r="C4597" s="1576"/>
      <c r="D4597" s="1576"/>
      <c r="E4597" s="1576"/>
      <c r="F4597" s="1576"/>
      <c r="G4597" s="1576"/>
      <c r="H4597" s="1576"/>
    </row>
    <row r="4598" spans="1:8">
      <c r="A4598" s="673" t="s">
        <v>4159</v>
      </c>
      <c r="B4598" s="1577" t="s">
        <v>3782</v>
      </c>
      <c r="C4598" s="1578"/>
      <c r="D4598" s="1578"/>
      <c r="E4598" s="1578"/>
      <c r="F4598" s="1578"/>
      <c r="G4598" s="1578"/>
      <c r="H4598" s="1578"/>
    </row>
    <row r="4599" spans="1:8">
      <c r="B4599" s="1561" t="s">
        <v>1489</v>
      </c>
      <c r="C4599" s="1561"/>
      <c r="D4599" s="1561"/>
      <c r="E4599" s="1561"/>
      <c r="F4599" s="1561"/>
      <c r="G4599" s="1561"/>
      <c r="H4599" s="1561"/>
    </row>
    <row r="4600" spans="1:8" ht="31.5">
      <c r="B4600" s="68" t="s">
        <v>3156</v>
      </c>
      <c r="C4600" s="68" t="s">
        <v>3157</v>
      </c>
      <c r="D4600" s="68" t="s">
        <v>3158</v>
      </c>
      <c r="E4600" s="68" t="s">
        <v>3159</v>
      </c>
      <c r="F4600" s="68" t="s">
        <v>3160</v>
      </c>
      <c r="G4600" s="68" t="s">
        <v>3161</v>
      </c>
      <c r="H4600" s="68" t="s">
        <v>1586</v>
      </c>
    </row>
    <row r="4601" spans="1:8" ht="31.5">
      <c r="B4601" s="58" t="s">
        <v>2185</v>
      </c>
      <c r="C4601" s="265" t="s">
        <v>3794</v>
      </c>
      <c r="D4601" s="8"/>
      <c r="E4601" s="8"/>
      <c r="F4601" s="107"/>
      <c r="G4601" s="107"/>
      <c r="H4601" s="108"/>
    </row>
    <row r="4602" spans="1:8" ht="17.25">
      <c r="B4602" s="82" t="s">
        <v>387</v>
      </c>
      <c r="C4602" s="78" t="s">
        <v>1469</v>
      </c>
      <c r="D4602" s="43">
        <v>1</v>
      </c>
      <c r="E4602" s="56" t="s">
        <v>2992</v>
      </c>
      <c r="F4602" s="122">
        <f>'update Rate'!O367</f>
        <v>6997</v>
      </c>
      <c r="G4602" s="63">
        <f>FLOOR(D4602*F4602,0.01)</f>
        <v>6997</v>
      </c>
      <c r="H4602" s="123">
        <f>SUM(G4602)</f>
        <v>6997</v>
      </c>
    </row>
    <row r="4603" spans="1:8" ht="16.5">
      <c r="F4603" s="40" t="s">
        <v>1590</v>
      </c>
      <c r="G4603" s="102"/>
      <c r="H4603" s="63">
        <f>SUM(H4600:H4602)</f>
        <v>6997</v>
      </c>
    </row>
    <row r="4604" spans="1:8" ht="16.5">
      <c r="B4604" s="1" t="s">
        <v>389</v>
      </c>
      <c r="F4604" s="40" t="s">
        <v>1570</v>
      </c>
      <c r="G4604" s="102"/>
      <c r="H4604" s="63">
        <f>FLOOR(H4603*0.15,0.01)</f>
        <v>1049.55</v>
      </c>
    </row>
    <row r="4605" spans="1:8" ht="16.5">
      <c r="A4605" s="27" t="s">
        <v>3197</v>
      </c>
      <c r="B4605" s="99">
        <f>+H4605</f>
        <v>8046.55</v>
      </c>
      <c r="C4605" s="1" t="s">
        <v>3198</v>
      </c>
      <c r="F4605" s="40" t="s">
        <v>1593</v>
      </c>
      <c r="G4605" s="102"/>
      <c r="H4605" s="99">
        <f>SUM(H4603:H4604)</f>
        <v>8046.55</v>
      </c>
    </row>
    <row r="4607" spans="1:8">
      <c r="A4607" s="428">
        <f>A4597+1</f>
        <v>342</v>
      </c>
      <c r="B4607" s="1575"/>
      <c r="C4607" s="1576"/>
      <c r="D4607" s="1576"/>
      <c r="E4607" s="1576"/>
      <c r="F4607" s="1576"/>
      <c r="G4607" s="1576"/>
      <c r="H4607" s="1576"/>
    </row>
    <row r="4608" spans="1:8">
      <c r="A4608" s="673" t="s">
        <v>4159</v>
      </c>
      <c r="B4608" s="1577" t="s">
        <v>5397</v>
      </c>
      <c r="C4608" s="1578"/>
      <c r="D4608" s="1578"/>
      <c r="E4608" s="1578"/>
      <c r="F4608" s="1578"/>
      <c r="G4608" s="1578"/>
      <c r="H4608" s="1578"/>
    </row>
    <row r="4609" spans="1:8">
      <c r="B4609" s="1561" t="s">
        <v>1489</v>
      </c>
      <c r="C4609" s="1561"/>
      <c r="D4609" s="1561"/>
      <c r="E4609" s="1561"/>
      <c r="F4609" s="1561"/>
      <c r="G4609" s="1561"/>
      <c r="H4609" s="1561"/>
    </row>
    <row r="4610" spans="1:8" ht="31.5">
      <c r="B4610" s="68" t="s">
        <v>3156</v>
      </c>
      <c r="C4610" s="68" t="s">
        <v>3157</v>
      </c>
      <c r="D4610" s="68" t="s">
        <v>3158</v>
      </c>
      <c r="E4610" s="68" t="s">
        <v>3159</v>
      </c>
      <c r="F4610" s="68" t="s">
        <v>3160</v>
      </c>
      <c r="G4610" s="68" t="s">
        <v>3161</v>
      </c>
      <c r="H4610" s="68" t="s">
        <v>1586</v>
      </c>
    </row>
    <row r="4611" spans="1:8" ht="31.5">
      <c r="B4611" s="58" t="s">
        <v>2185</v>
      </c>
      <c r="C4611" s="265" t="s">
        <v>3795</v>
      </c>
      <c r="D4611" s="8"/>
      <c r="E4611" s="8"/>
      <c r="F4611" s="107"/>
      <c r="G4611" s="107"/>
      <c r="H4611" s="108"/>
    </row>
    <row r="4612" spans="1:8" ht="17.25">
      <c r="B4612" s="82" t="s">
        <v>387</v>
      </c>
      <c r="C4612" s="78" t="s">
        <v>1469</v>
      </c>
      <c r="D4612" s="43">
        <v>1</v>
      </c>
      <c r="E4612" s="56" t="s">
        <v>2992</v>
      </c>
      <c r="F4612" s="122">
        <f>'update Rate'!O368</f>
        <v>9328</v>
      </c>
      <c r="G4612" s="63">
        <f>FLOOR(D4612*F4612,0.01)</f>
        <v>9328</v>
      </c>
      <c r="H4612" s="123">
        <f>SUM(G4612)</f>
        <v>9328</v>
      </c>
    </row>
    <row r="4613" spans="1:8" ht="16.5">
      <c r="F4613" s="40" t="s">
        <v>1590</v>
      </c>
      <c r="G4613" s="102"/>
      <c r="H4613" s="63">
        <f>SUM(H4610:H4612)</f>
        <v>9328</v>
      </c>
    </row>
    <row r="4614" spans="1:8" ht="16.5">
      <c r="B4614" s="1" t="s">
        <v>389</v>
      </c>
      <c r="F4614" s="40" t="s">
        <v>1570</v>
      </c>
      <c r="G4614" s="102"/>
      <c r="H4614" s="63">
        <f>FLOOR(H4613*0.15,0.01)</f>
        <v>1399.2</v>
      </c>
    </row>
    <row r="4615" spans="1:8" ht="16.5">
      <c r="A4615" s="27" t="s">
        <v>3197</v>
      </c>
      <c r="B4615" s="99">
        <f>+H4615</f>
        <v>10727.2</v>
      </c>
      <c r="C4615" s="1" t="s">
        <v>3198</v>
      </c>
      <c r="F4615" s="40" t="s">
        <v>1593</v>
      </c>
      <c r="G4615" s="102"/>
      <c r="H4615" s="99">
        <f>SUM(H4613:H4614)</f>
        <v>10727.2</v>
      </c>
    </row>
    <row r="4616" spans="1:8">
      <c r="A4616" s="428">
        <f>A4607+1</f>
        <v>343</v>
      </c>
      <c r="B4616" s="1575"/>
      <c r="C4616" s="1576"/>
      <c r="D4616" s="1576"/>
      <c r="E4616" s="1576"/>
      <c r="F4616" s="1576"/>
      <c r="G4616" s="1576"/>
      <c r="H4616" s="1576"/>
    </row>
    <row r="4617" spans="1:8">
      <c r="A4617" s="673" t="s">
        <v>4159</v>
      </c>
      <c r="B4617" s="1577" t="s">
        <v>4378</v>
      </c>
      <c r="C4617" s="1578"/>
      <c r="D4617" s="1578"/>
      <c r="E4617" s="1578"/>
      <c r="F4617" s="1578"/>
      <c r="G4617" s="1578"/>
      <c r="H4617" s="1578"/>
    </row>
    <row r="4618" spans="1:8">
      <c r="A4618" s="90"/>
      <c r="B4618" s="205"/>
      <c r="C4618" s="205"/>
      <c r="D4618" s="205"/>
      <c r="E4618" s="205"/>
      <c r="F4618" s="205"/>
      <c r="G4618" s="205"/>
      <c r="H4618" s="205"/>
    </row>
    <row r="4619" spans="1:8">
      <c r="B4619" s="1561" t="s">
        <v>1489</v>
      </c>
      <c r="C4619" s="1561"/>
      <c r="D4619" s="1561"/>
      <c r="E4619" s="1561"/>
      <c r="F4619" s="1561"/>
      <c r="G4619" s="1561"/>
      <c r="H4619" s="1561"/>
    </row>
    <row r="4620" spans="1:8" ht="31.5">
      <c r="B4620" s="68" t="s">
        <v>3156</v>
      </c>
      <c r="C4620" s="68" t="s">
        <v>3157</v>
      </c>
      <c r="D4620" s="68" t="s">
        <v>3158</v>
      </c>
      <c r="E4620" s="68" t="s">
        <v>3159</v>
      </c>
      <c r="F4620" s="68" t="s">
        <v>3160</v>
      </c>
      <c r="G4620" s="68" t="s">
        <v>3161</v>
      </c>
      <c r="H4620" s="68" t="s">
        <v>1586</v>
      </c>
    </row>
    <row r="4621" spans="1:8" ht="31.5">
      <c r="B4621" s="58" t="s">
        <v>2185</v>
      </c>
      <c r="C4621" s="265" t="s">
        <v>3796</v>
      </c>
      <c r="D4621" s="8"/>
      <c r="E4621" s="8"/>
      <c r="F4621" s="107"/>
      <c r="G4621" s="107"/>
      <c r="H4621" s="108"/>
    </row>
    <row r="4622" spans="1:8" ht="17.25">
      <c r="B4622" s="82" t="s">
        <v>387</v>
      </c>
      <c r="C4622" s="78" t="s">
        <v>1469</v>
      </c>
      <c r="D4622" s="43">
        <v>1</v>
      </c>
      <c r="E4622" s="56" t="s">
        <v>2992</v>
      </c>
      <c r="F4622" s="122">
        <f>'update Rate'!O369</f>
        <v>9036</v>
      </c>
      <c r="G4622" s="63">
        <f>FLOOR(D4622*F4622,0.01)</f>
        <v>9036</v>
      </c>
      <c r="H4622" s="123">
        <f>SUM(G4622)</f>
        <v>9036</v>
      </c>
    </row>
    <row r="4623" spans="1:8" ht="16.5">
      <c r="F4623" s="40" t="s">
        <v>1590</v>
      </c>
      <c r="G4623" s="102"/>
      <c r="H4623" s="63">
        <f>SUM(H4620:H4622)</f>
        <v>9036</v>
      </c>
    </row>
    <row r="4624" spans="1:8" ht="16.5">
      <c r="B4624" s="1" t="s">
        <v>389</v>
      </c>
      <c r="F4624" s="40" t="s">
        <v>1570</v>
      </c>
      <c r="G4624" s="102"/>
      <c r="H4624" s="63">
        <f>FLOOR(H4623*0.15,0.01)</f>
        <v>1355.4</v>
      </c>
    </row>
    <row r="4625" spans="1:8" ht="16.5">
      <c r="A4625" s="27" t="s">
        <v>3197</v>
      </c>
      <c r="B4625" s="99">
        <f>+H4625</f>
        <v>10391.4</v>
      </c>
      <c r="C4625" s="1" t="s">
        <v>3198</v>
      </c>
      <c r="F4625" s="40" t="s">
        <v>1593</v>
      </c>
      <c r="G4625" s="102"/>
      <c r="H4625" s="99">
        <f>SUM(H4623:H4624)</f>
        <v>10391.4</v>
      </c>
    </row>
    <row r="4626" spans="1:8" ht="10.5" customHeight="1"/>
    <row r="4627" spans="1:8">
      <c r="A4627" s="428">
        <f>A4616+1</f>
        <v>344</v>
      </c>
      <c r="B4627" s="1575"/>
      <c r="C4627" s="1576"/>
      <c r="D4627" s="1576"/>
      <c r="E4627" s="1576"/>
      <c r="F4627" s="1576"/>
      <c r="G4627" s="1576"/>
      <c r="H4627" s="1576"/>
    </row>
    <row r="4628" spans="1:8">
      <c r="A4628" s="673" t="s">
        <v>4159</v>
      </c>
      <c r="B4628" s="1577" t="s">
        <v>3787</v>
      </c>
      <c r="C4628" s="1578"/>
      <c r="D4628" s="1578"/>
      <c r="E4628" s="1578"/>
      <c r="F4628" s="1578"/>
      <c r="G4628" s="1578"/>
      <c r="H4628" s="1578"/>
    </row>
    <row r="4629" spans="1:8">
      <c r="B4629" s="1561" t="s">
        <v>1489</v>
      </c>
      <c r="C4629" s="1561"/>
      <c r="D4629" s="1561"/>
      <c r="E4629" s="1561"/>
      <c r="F4629" s="1561"/>
      <c r="G4629" s="1561"/>
      <c r="H4629" s="1561"/>
    </row>
    <row r="4630" spans="1:8" ht="31.5">
      <c r="B4630" s="68" t="s">
        <v>3156</v>
      </c>
      <c r="C4630" s="68" t="s">
        <v>3157</v>
      </c>
      <c r="D4630" s="68" t="s">
        <v>3158</v>
      </c>
      <c r="E4630" s="68" t="s">
        <v>3159</v>
      </c>
      <c r="F4630" s="68" t="s">
        <v>3160</v>
      </c>
      <c r="G4630" s="68" t="s">
        <v>3161</v>
      </c>
      <c r="H4630" s="68" t="s">
        <v>1586</v>
      </c>
    </row>
    <row r="4631" spans="1:8" ht="15.75">
      <c r="B4631" s="58" t="s">
        <v>2185</v>
      </c>
      <c r="C4631" s="265" t="s">
        <v>3797</v>
      </c>
      <c r="D4631" s="8"/>
      <c r="E4631" s="8"/>
      <c r="F4631" s="107"/>
      <c r="G4631" s="107"/>
      <c r="H4631" s="108"/>
    </row>
    <row r="4632" spans="1:8" ht="17.25">
      <c r="B4632" s="82" t="s">
        <v>387</v>
      </c>
      <c r="C4632" s="78" t="s">
        <v>1469</v>
      </c>
      <c r="D4632" s="43">
        <v>1</v>
      </c>
      <c r="E4632" s="56" t="s">
        <v>2992</v>
      </c>
      <c r="F4632" s="122">
        <f>'update Rate'!O370</f>
        <v>9328</v>
      </c>
      <c r="G4632" s="63">
        <f>FLOOR(D4632*F4632,0.01)</f>
        <v>9328</v>
      </c>
      <c r="H4632" s="123">
        <f>SUM(G4632)</f>
        <v>9328</v>
      </c>
    </row>
    <row r="4633" spans="1:8" ht="16.5">
      <c r="F4633" s="40" t="s">
        <v>1590</v>
      </c>
      <c r="G4633" s="102"/>
      <c r="H4633" s="63">
        <f>SUM(H4630:H4632)</f>
        <v>9328</v>
      </c>
    </row>
    <row r="4634" spans="1:8" ht="16.5">
      <c r="B4634" s="1" t="s">
        <v>389</v>
      </c>
      <c r="F4634" s="40" t="s">
        <v>1570</v>
      </c>
      <c r="G4634" s="102"/>
      <c r="H4634" s="63">
        <f>FLOOR(H4633*0.15,0.01)</f>
        <v>1399.2</v>
      </c>
    </row>
    <row r="4635" spans="1:8" ht="16.5">
      <c r="A4635" s="27" t="s">
        <v>3197</v>
      </c>
      <c r="B4635" s="99">
        <f>+H4635</f>
        <v>10727.2</v>
      </c>
      <c r="C4635" s="1" t="s">
        <v>3198</v>
      </c>
      <c r="F4635" s="40" t="s">
        <v>1593</v>
      </c>
      <c r="G4635" s="102"/>
      <c r="H4635" s="99">
        <f>SUM(H4633:H4634)</f>
        <v>10727.2</v>
      </c>
    </row>
    <row r="4636" spans="1:8" ht="18">
      <c r="D4636" s="448"/>
    </row>
    <row r="4637" spans="1:8">
      <c r="A4637" s="428">
        <f>A4627+1</f>
        <v>345</v>
      </c>
      <c r="B4637" s="1575"/>
      <c r="C4637" s="1576"/>
      <c r="D4637" s="1576"/>
      <c r="E4637" s="1576"/>
      <c r="F4637" s="1576"/>
      <c r="G4637" s="1576"/>
      <c r="H4637" s="1576"/>
    </row>
    <row r="4638" spans="1:8" ht="47.25" customHeight="1">
      <c r="A4638" s="673" t="s">
        <v>4159</v>
      </c>
      <c r="B4638" s="1728" t="str">
        <f>'update Rate'!D512</f>
        <v>Providing and fixing Structural Glazing of aluminum section in  natural or color anodized/powder coated color Section size (60x50+13x1.3 mm) fitted with 5 mm color glass.
 (average panel area 6.00 Sq.ft.)</v>
      </c>
      <c r="C4638" s="1729"/>
      <c r="D4638" s="1729"/>
      <c r="E4638" s="1729"/>
      <c r="F4638" s="1729"/>
      <c r="G4638" s="1729"/>
      <c r="H4638" s="1729"/>
    </row>
    <row r="4639" spans="1:8">
      <c r="B4639" s="1561" t="s">
        <v>1489</v>
      </c>
      <c r="C4639" s="1561"/>
      <c r="D4639" s="1561"/>
      <c r="E4639" s="1561"/>
      <c r="F4639" s="1561"/>
      <c r="G4639" s="1561"/>
      <c r="H4639" s="1561"/>
    </row>
    <row r="4640" spans="1:8" ht="31.5">
      <c r="B4640" s="68" t="s">
        <v>3156</v>
      </c>
      <c r="C4640" s="68" t="s">
        <v>3157</v>
      </c>
      <c r="D4640" s="68" t="s">
        <v>3158</v>
      </c>
      <c r="E4640" s="68" t="s">
        <v>3159</v>
      </c>
      <c r="F4640" s="68" t="s">
        <v>3160</v>
      </c>
      <c r="G4640" s="68" t="s">
        <v>3161</v>
      </c>
      <c r="H4640" s="68" t="s">
        <v>1586</v>
      </c>
    </row>
    <row r="4641" spans="1:8" ht="15.75">
      <c r="B4641" s="58" t="s">
        <v>2185</v>
      </c>
      <c r="C4641" s="265" t="s">
        <v>4010</v>
      </c>
      <c r="D4641" s="8"/>
      <c r="E4641" s="8"/>
      <c r="F4641" s="107"/>
      <c r="G4641" s="107"/>
      <c r="H4641" s="108"/>
    </row>
    <row r="4642" spans="1:8" ht="17.25">
      <c r="B4642" s="82" t="s">
        <v>387</v>
      </c>
      <c r="C4642" s="78" t="s">
        <v>1469</v>
      </c>
      <c r="D4642" s="43">
        <v>1</v>
      </c>
      <c r="E4642" s="56" t="s">
        <v>2992</v>
      </c>
      <c r="F4642" s="122">
        <f>'update Rate'!O512</f>
        <v>6907.92</v>
      </c>
      <c r="G4642" s="63">
        <f>FLOOR(D4642*F4642,0.01)</f>
        <v>6907.92</v>
      </c>
      <c r="H4642" s="123">
        <f>SUM(G4642)</f>
        <v>6907.92</v>
      </c>
    </row>
    <row r="4643" spans="1:8" ht="16.5">
      <c r="F4643" s="40" t="s">
        <v>1590</v>
      </c>
      <c r="G4643" s="102"/>
      <c r="H4643" s="63">
        <f>SUM(H4640:H4642)</f>
        <v>6907.92</v>
      </c>
    </row>
    <row r="4644" spans="1:8" ht="16.5">
      <c r="B4644" s="1" t="s">
        <v>389</v>
      </c>
      <c r="F4644" s="40" t="s">
        <v>1570</v>
      </c>
      <c r="G4644" s="102"/>
      <c r="H4644" s="63">
        <f>FLOOR(H4643*0.15,0.01)</f>
        <v>1036.18</v>
      </c>
    </row>
    <row r="4645" spans="1:8" ht="16.5">
      <c r="A4645" s="27" t="s">
        <v>3197</v>
      </c>
      <c r="B4645" s="99">
        <f>+H4645</f>
        <v>7944.1</v>
      </c>
      <c r="C4645" s="1" t="s">
        <v>3198</v>
      </c>
      <c r="F4645" s="40" t="s">
        <v>1593</v>
      </c>
      <c r="G4645" s="102"/>
      <c r="H4645" s="99">
        <f>SUM(H4643:H4644)</f>
        <v>7944.1</v>
      </c>
    </row>
    <row r="4646" spans="1:8" ht="18">
      <c r="A4646" s="574"/>
      <c r="B4646" s="573"/>
      <c r="C4646" s="573"/>
      <c r="E4646" s="574"/>
      <c r="F4646" s="574"/>
      <c r="G4646" s="574"/>
      <c r="H4646" s="575"/>
    </row>
    <row r="4647" spans="1:8">
      <c r="A4647" s="428">
        <f>A4637+1</f>
        <v>346</v>
      </c>
      <c r="B4647" s="1575"/>
      <c r="C4647" s="1576"/>
      <c r="D4647" s="1576"/>
      <c r="E4647" s="1576"/>
      <c r="F4647" s="1576"/>
      <c r="G4647" s="1576"/>
      <c r="H4647" s="1576"/>
    </row>
    <row r="4648" spans="1:8" ht="47.25" customHeight="1">
      <c r="A4648" s="673" t="s">
        <v>4159</v>
      </c>
      <c r="B4648" s="1728" t="str">
        <f>'update Rate'!D513</f>
        <v>Providing and fixing Structural Glazing of aluminum section in   natural or color anodized/powder coated color Section size (60x75+13x1.6 mm)  fitted with  5 mm color glass . 
(average panel area 6.00 Sq.ft.)</v>
      </c>
      <c r="C4648" s="1729"/>
      <c r="D4648" s="1729"/>
      <c r="E4648" s="1729"/>
      <c r="F4648" s="1729"/>
      <c r="G4648" s="1729"/>
      <c r="H4648" s="1729"/>
    </row>
    <row r="4649" spans="1:8">
      <c r="B4649" s="1561" t="s">
        <v>1489</v>
      </c>
      <c r="C4649" s="1561"/>
      <c r="D4649" s="1561"/>
      <c r="E4649" s="1561"/>
      <c r="F4649" s="1561"/>
      <c r="G4649" s="1561"/>
      <c r="H4649" s="1561"/>
    </row>
    <row r="4650" spans="1:8" ht="31.5">
      <c r="B4650" s="68" t="s">
        <v>3156</v>
      </c>
      <c r="C4650" s="68" t="s">
        <v>3157</v>
      </c>
      <c r="D4650" s="68" t="s">
        <v>3158</v>
      </c>
      <c r="E4650" s="68" t="s">
        <v>3159</v>
      </c>
      <c r="F4650" s="68" t="s">
        <v>3160</v>
      </c>
      <c r="G4650" s="68" t="s">
        <v>3161</v>
      </c>
      <c r="H4650" s="68" t="s">
        <v>1586</v>
      </c>
    </row>
    <row r="4651" spans="1:8" ht="15.75">
      <c r="B4651" s="58" t="s">
        <v>2185</v>
      </c>
      <c r="C4651" s="265" t="s">
        <v>4010</v>
      </c>
      <c r="D4651" s="8"/>
      <c r="E4651" s="8"/>
      <c r="F4651" s="107"/>
      <c r="G4651" s="107"/>
      <c r="H4651" s="108"/>
    </row>
    <row r="4652" spans="1:8" ht="17.25">
      <c r="B4652" s="82" t="s">
        <v>387</v>
      </c>
      <c r="C4652" s="78" t="s">
        <v>1469</v>
      </c>
      <c r="D4652" s="43">
        <v>1</v>
      </c>
      <c r="E4652" s="56" t="s">
        <v>2992</v>
      </c>
      <c r="F4652" s="122">
        <f>'update Rate'!O513</f>
        <v>8016.2</v>
      </c>
      <c r="G4652" s="63">
        <f>FLOOR(D4652*F4652,0.01)</f>
        <v>8016.2</v>
      </c>
      <c r="H4652" s="123">
        <f>SUM(G4652)</f>
        <v>8016.2</v>
      </c>
    </row>
    <row r="4653" spans="1:8" ht="16.5">
      <c r="F4653" s="40" t="s">
        <v>1590</v>
      </c>
      <c r="G4653" s="102"/>
      <c r="H4653" s="63">
        <f>SUM(H4650:H4652)</f>
        <v>8016.2</v>
      </c>
    </row>
    <row r="4654" spans="1:8" ht="16.5">
      <c r="B4654" s="1" t="s">
        <v>389</v>
      </c>
      <c r="F4654" s="40" t="s">
        <v>1570</v>
      </c>
      <c r="G4654" s="102"/>
      <c r="H4654" s="63">
        <f>FLOOR(H4653*0.15,0.01)</f>
        <v>1202.43</v>
      </c>
    </row>
    <row r="4655" spans="1:8" ht="16.5">
      <c r="A4655" s="27" t="s">
        <v>3197</v>
      </c>
      <c r="B4655" s="99">
        <f>+H4655</f>
        <v>9218.6299999999992</v>
      </c>
      <c r="C4655" s="1" t="s">
        <v>3198</v>
      </c>
      <c r="F4655" s="40" t="s">
        <v>1593</v>
      </c>
      <c r="G4655" s="102"/>
      <c r="H4655" s="99">
        <f>SUM(H4653:H4654)</f>
        <v>9218.6299999999992</v>
      </c>
    </row>
    <row r="4656" spans="1:8" ht="18">
      <c r="A4656" s="574"/>
      <c r="B4656" s="573"/>
      <c r="C4656" s="573"/>
      <c r="E4656" s="574"/>
      <c r="F4656" s="574"/>
      <c r="G4656" s="574"/>
      <c r="H4656" s="575"/>
    </row>
    <row r="4657" spans="1:8" ht="18">
      <c r="A4657" s="574"/>
      <c r="B4657" s="573"/>
      <c r="C4657" s="573"/>
      <c r="E4657" s="574"/>
      <c r="F4657" s="574"/>
      <c r="G4657" s="574"/>
      <c r="H4657" s="575"/>
    </row>
    <row r="4658" spans="1:8" ht="18">
      <c r="A4658" s="574"/>
      <c r="B4658" s="573"/>
      <c r="C4658" s="573"/>
      <c r="E4658" s="574"/>
      <c r="F4658" s="574"/>
      <c r="G4658" s="574"/>
      <c r="H4658" s="575"/>
    </row>
    <row r="4659" spans="1:8" ht="15.75">
      <c r="A4659" s="684">
        <f>A4647+1</f>
        <v>347</v>
      </c>
      <c r="B4659" s="1702" t="s">
        <v>5323</v>
      </c>
      <c r="C4659" s="1703"/>
      <c r="D4659" s="1703"/>
      <c r="E4659" s="1703"/>
      <c r="F4659" s="1703"/>
      <c r="G4659" s="1703"/>
      <c r="H4659" s="1703"/>
    </row>
    <row r="4660" spans="1:8" ht="18">
      <c r="A4660" s="386" t="s">
        <v>1831</v>
      </c>
      <c r="B4660" s="573"/>
      <c r="C4660" s="573"/>
      <c r="D4660" s="573"/>
      <c r="E4660" s="573"/>
      <c r="F4660" s="573"/>
      <c r="G4660" s="573"/>
      <c r="H4660" s="573"/>
    </row>
    <row r="4661" spans="1:8">
      <c r="B4661"/>
      <c r="C4661" s="385" t="s">
        <v>3852</v>
      </c>
      <c r="D4661" s="685" t="s">
        <v>1832</v>
      </c>
      <c r="E4661" s="1023">
        <f>'update Rate'!O462</f>
        <v>172.56637168141594</v>
      </c>
      <c r="F4661" s="523">
        <f>'update Rate'!O462</f>
        <v>172.56637168141594</v>
      </c>
      <c r="G4661"/>
      <c r="H4661"/>
    </row>
    <row r="4662" spans="1:8" ht="27">
      <c r="B4662" s="449"/>
      <c r="C4662" s="343" t="s">
        <v>1833</v>
      </c>
      <c r="D4662" s="386" t="s">
        <v>1834</v>
      </c>
      <c r="E4662" s="385">
        <v>300</v>
      </c>
      <c r="F4662" s="385">
        <f>E4662/3</f>
        <v>100</v>
      </c>
      <c r="G4662" s="577"/>
      <c r="H4662" s="577"/>
    </row>
    <row r="4663" spans="1:8" ht="20.25">
      <c r="B4663" s="449"/>
      <c r="C4663" s="385" t="s">
        <v>1835</v>
      </c>
      <c r="D4663" s="386" t="s">
        <v>1836</v>
      </c>
      <c r="E4663" s="383" t="s">
        <v>5414</v>
      </c>
      <c r="F4663" s="522">
        <f>'update Rate'!O5</f>
        <v>1000</v>
      </c>
      <c r="G4663" s="577"/>
      <c r="H4663" s="577"/>
    </row>
    <row r="4664" spans="1:8" ht="27">
      <c r="B4664" s="449"/>
      <c r="C4664" s="343" t="s">
        <v>1837</v>
      </c>
      <c r="D4664" s="386" t="s">
        <v>1838</v>
      </c>
      <c r="E4664" s="385" t="s">
        <v>1839</v>
      </c>
      <c r="F4664" s="386">
        <v>20</v>
      </c>
      <c r="G4664" s="577"/>
      <c r="H4664" s="577"/>
    </row>
    <row r="4665" spans="1:8" ht="27">
      <c r="B4665" s="449"/>
      <c r="C4665" s="343" t="s">
        <v>4177</v>
      </c>
      <c r="D4665" s="386" t="s">
        <v>1841</v>
      </c>
      <c r="E4665" s="383" t="s">
        <v>5324</v>
      </c>
      <c r="F4665" s="386">
        <v>6</v>
      </c>
      <c r="G4665" s="577"/>
      <c r="H4665" s="577"/>
    </row>
    <row r="4666" spans="1:8" ht="20.25">
      <c r="B4666" s="449"/>
      <c r="C4666" s="385" t="s">
        <v>3851</v>
      </c>
      <c r="D4666" s="385"/>
      <c r="E4666" s="385"/>
      <c r="F4666" s="385"/>
      <c r="G4666" s="577"/>
      <c r="H4666" s="577"/>
    </row>
    <row r="4667" spans="1:8" ht="20.25">
      <c r="B4667" s="449"/>
      <c r="C4667" s="385" t="s">
        <v>4178</v>
      </c>
      <c r="D4667" s="385"/>
      <c r="E4667" s="383" t="s">
        <v>5325</v>
      </c>
      <c r="F4667" s="385">
        <f>FLOOR(2*F4665/F4664,0.01)</f>
        <v>0.6</v>
      </c>
      <c r="G4667" s="577"/>
      <c r="H4667" s="577"/>
    </row>
    <row r="4668" spans="1:8" ht="20.25">
      <c r="B4668" s="449"/>
      <c r="C4668" s="385" t="s">
        <v>1843</v>
      </c>
      <c r="D4668" s="385" t="s">
        <v>1844</v>
      </c>
      <c r="E4668" s="383">
        <f>0.4*F4663</f>
        <v>400</v>
      </c>
      <c r="F4668" s="385">
        <f>FLOOR(0.4*F4663,0.01)</f>
        <v>400</v>
      </c>
      <c r="G4668" s="577"/>
      <c r="H4668" s="577"/>
    </row>
    <row r="4669" spans="1:8" ht="20.25">
      <c r="B4669" s="449"/>
      <c r="C4669" s="385" t="s">
        <v>3850</v>
      </c>
      <c r="D4669" s="385" t="s">
        <v>1845</v>
      </c>
      <c r="E4669" s="383" t="s">
        <v>4283</v>
      </c>
      <c r="F4669" s="385">
        <f>FLOOR(3.2*F4667*F4661,0.01)</f>
        <v>331.32</v>
      </c>
      <c r="G4669" s="577"/>
      <c r="H4669" s="577"/>
    </row>
    <row r="4670" spans="1:8" ht="20.25">
      <c r="B4670" s="449"/>
      <c r="C4670" s="385" t="s">
        <v>1846</v>
      </c>
      <c r="D4670" s="1024" t="s">
        <v>5428</v>
      </c>
      <c r="E4670" s="383">
        <f>0.4*(F4667+0.75)*F4662</f>
        <v>54</v>
      </c>
      <c r="F4670" s="385">
        <f>E4670</f>
        <v>54</v>
      </c>
      <c r="G4670" s="577"/>
      <c r="H4670" s="577"/>
    </row>
    <row r="4671" spans="1:8" ht="20.25">
      <c r="B4671" s="449"/>
      <c r="D4671" s="449" t="s">
        <v>1847</v>
      </c>
      <c r="F4671" s="738">
        <f>SUM(F4668:F4670)</f>
        <v>785.31999999999994</v>
      </c>
      <c r="G4671" s="577"/>
      <c r="H4671" s="739"/>
    </row>
    <row r="4672" spans="1:8">
      <c r="B4672"/>
      <c r="D4672" s="97" t="s">
        <v>1848</v>
      </c>
      <c r="F4672" s="734">
        <f>FLOOR(F4671*0.15,0.01)</f>
        <v>117.79</v>
      </c>
      <c r="G4672"/>
      <c r="H4672"/>
    </row>
    <row r="4673" spans="1:8">
      <c r="B4673"/>
      <c r="C4673"/>
      <c r="D4673" s="578" t="s">
        <v>1850</v>
      </c>
      <c r="F4673" s="734">
        <f>F4672+F4671</f>
        <v>903.1099999999999</v>
      </c>
      <c r="G4673"/>
      <c r="H4673"/>
    </row>
    <row r="4674" spans="1:8">
      <c r="A4674" s="743" t="s">
        <v>4271</v>
      </c>
    </row>
    <row r="4676" spans="1:8" ht="24" customHeight="1">
      <c r="A4676" s="138">
        <f>A4659+1</f>
        <v>348</v>
      </c>
      <c r="B4676" s="1567" t="s">
        <v>4287</v>
      </c>
      <c r="C4676" s="1567"/>
      <c r="D4676" s="1567"/>
      <c r="E4676" s="1567"/>
      <c r="F4676" s="1567"/>
      <c r="G4676" s="1567"/>
      <c r="H4676" s="1567"/>
    </row>
    <row r="4677" spans="1:8" ht="15.75">
      <c r="A4677" s="588" t="s">
        <v>4335</v>
      </c>
      <c r="B4677" s="1573" t="s">
        <v>4336</v>
      </c>
      <c r="C4677" s="1574"/>
      <c r="D4677" s="1574"/>
      <c r="E4677" s="1574"/>
      <c r="F4677" s="1574"/>
      <c r="G4677" s="1574"/>
      <c r="H4677" s="1574"/>
    </row>
    <row r="4678" spans="1:8">
      <c r="B4678" s="1568" t="s">
        <v>1479</v>
      </c>
      <c r="C4678" s="1568"/>
      <c r="D4678" s="1568"/>
      <c r="E4678" s="1568"/>
      <c r="F4678" s="1568"/>
      <c r="G4678" s="1568"/>
      <c r="H4678" s="1568"/>
    </row>
    <row r="4679" spans="1:8" ht="31.5">
      <c r="B4679" s="68" t="s">
        <v>3156</v>
      </c>
      <c r="C4679" s="68" t="s">
        <v>3157</v>
      </c>
      <c r="D4679" s="68" t="s">
        <v>3158</v>
      </c>
      <c r="E4679" s="68" t="s">
        <v>3159</v>
      </c>
      <c r="F4679" s="68" t="s">
        <v>3160</v>
      </c>
      <c r="G4679" s="68" t="s">
        <v>3161</v>
      </c>
      <c r="H4679" s="68" t="s">
        <v>1586</v>
      </c>
    </row>
    <row r="4680" spans="1:8" ht="17.25">
      <c r="B4680" s="58" t="s">
        <v>1587</v>
      </c>
      <c r="C4680" s="58" t="s">
        <v>2733</v>
      </c>
      <c r="D4680" s="41">
        <v>1.1000000000000001</v>
      </c>
      <c r="E4680" s="55" t="s">
        <v>1589</v>
      </c>
      <c r="F4680" s="107">
        <f>mason</f>
        <v>1330</v>
      </c>
      <c r="G4680" s="107">
        <f>FLOOR(D4680*F4680,0.01)</f>
        <v>1463</v>
      </c>
      <c r="H4680" s="107"/>
    </row>
    <row r="4681" spans="1:8" ht="17.25">
      <c r="B4681" s="62"/>
      <c r="C4681" s="53" t="s">
        <v>2048</v>
      </c>
      <c r="D4681" s="42">
        <v>1.25</v>
      </c>
      <c r="E4681" s="53" t="s">
        <v>1589</v>
      </c>
      <c r="F4681" s="63">
        <f>'update Rate'!O5</f>
        <v>1000</v>
      </c>
      <c r="G4681" s="122">
        <f>FLOOR(D4681*F4681,0.01)</f>
        <v>1250</v>
      </c>
      <c r="H4681" s="122">
        <f>SUM(G4680:G4681)</f>
        <v>2713</v>
      </c>
    </row>
    <row r="4682" spans="1:8" ht="17.25">
      <c r="B4682" s="1569" t="s">
        <v>2185</v>
      </c>
      <c r="C4682" s="646" t="s">
        <v>4288</v>
      </c>
      <c r="D4682" s="41">
        <v>12</v>
      </c>
      <c r="E4682" s="55" t="s">
        <v>2992</v>
      </c>
      <c r="F4682" s="152">
        <f>'update Rate'!O519</f>
        <v>1581</v>
      </c>
      <c r="G4682" s="152">
        <f>FLOOR(D4682*F4682,0.01)</f>
        <v>18972</v>
      </c>
      <c r="H4682" s="197"/>
    </row>
    <row r="4683" spans="1:8" ht="31.5">
      <c r="B4683" s="1570"/>
      <c r="C4683" s="701" t="s">
        <v>4296</v>
      </c>
      <c r="D4683" s="42">
        <v>28</v>
      </c>
      <c r="E4683" s="53" t="s">
        <v>749</v>
      </c>
      <c r="F4683" s="116">
        <f>'update Rate'!O524</f>
        <v>15</v>
      </c>
      <c r="G4683" s="153">
        <f>FLOOR(D4683*F4683,0.01)</f>
        <v>420</v>
      </c>
      <c r="H4683" s="197"/>
    </row>
    <row r="4684" spans="1:8" ht="17.25">
      <c r="B4684" s="1572"/>
      <c r="C4684" s="1025" t="s">
        <v>4321</v>
      </c>
      <c r="D4684" s="42">
        <v>14</v>
      </c>
      <c r="E4684" s="53" t="s">
        <v>749</v>
      </c>
      <c r="F4684" s="109">
        <f>'update Rate'!O499</f>
        <v>20</v>
      </c>
      <c r="G4684" s="153">
        <f>FLOOR(D4684*F4684,0.01)</f>
        <v>280</v>
      </c>
      <c r="H4684" s="197"/>
    </row>
    <row r="4685" spans="1:8" ht="14.25" customHeight="1">
      <c r="B4685" s="1571"/>
      <c r="C4685" s="214"/>
      <c r="D4685" s="43"/>
      <c r="E4685" s="199"/>
      <c r="F4685" s="63"/>
      <c r="G4685" s="155"/>
      <c r="H4685" s="63">
        <f>SUM(G4682:G4685)</f>
        <v>19672</v>
      </c>
    </row>
    <row r="4686" spans="1:8" ht="15.75">
      <c r="F4686" s="40" t="s">
        <v>1590</v>
      </c>
      <c r="G4686" s="40"/>
      <c r="H4686" s="99">
        <f>SUM(H4681:H4685)</f>
        <v>22385</v>
      </c>
    </row>
    <row r="4687" spans="1:8" ht="15.75">
      <c r="B4687" s="1" t="s">
        <v>1592</v>
      </c>
      <c r="F4687" s="40" t="s">
        <v>1571</v>
      </c>
      <c r="G4687" s="40"/>
      <c r="H4687" s="99">
        <f>FLOOR(H4686*0.15,0.01)</f>
        <v>3357.75</v>
      </c>
    </row>
    <row r="4688" spans="1:8" ht="15.75">
      <c r="B4688" s="141">
        <f>+H4688</f>
        <v>25742.75</v>
      </c>
      <c r="C4688" s="27" t="s">
        <v>4340</v>
      </c>
      <c r="D4688" s="99">
        <f>B4688/B4689</f>
        <v>2574.2750000000001</v>
      </c>
      <c r="E4688" s="1" t="s">
        <v>3198</v>
      </c>
      <c r="F4688" s="40" t="s">
        <v>1593</v>
      </c>
      <c r="G4688" s="40"/>
      <c r="H4688" s="99">
        <f>SUM(H4686:H4687)</f>
        <v>25742.75</v>
      </c>
    </row>
    <row r="4689" spans="1:8" ht="17.25">
      <c r="B4689" s="217">
        <v>10</v>
      </c>
      <c r="F4689" s="40"/>
      <c r="G4689" s="40"/>
      <c r="H4689" s="19"/>
    </row>
    <row r="4690" spans="1:8" ht="19.5">
      <c r="A4690" s="262">
        <f>A4676+1</f>
        <v>349</v>
      </c>
      <c r="B4690" s="1567" t="s">
        <v>4298</v>
      </c>
      <c r="C4690" s="1567"/>
      <c r="D4690" s="1567"/>
      <c r="E4690" s="1567"/>
      <c r="F4690" s="1567"/>
      <c r="G4690" s="1567"/>
      <c r="H4690" s="1567"/>
    </row>
    <row r="4691" spans="1:8">
      <c r="B4691" s="1573" t="s">
        <v>4336</v>
      </c>
      <c r="C4691" s="1574"/>
      <c r="D4691" s="1574"/>
      <c r="E4691" s="1574"/>
      <c r="F4691" s="1574"/>
      <c r="G4691" s="1574"/>
      <c r="H4691" s="1574"/>
    </row>
    <row r="4692" spans="1:8">
      <c r="B4692" s="1568" t="s">
        <v>1479</v>
      </c>
      <c r="C4692" s="1568"/>
      <c r="D4692" s="1568"/>
      <c r="E4692" s="1568"/>
      <c r="F4692" s="1568"/>
      <c r="G4692" s="1568"/>
      <c r="H4692" s="1568"/>
    </row>
    <row r="4693" spans="1:8" ht="31.5">
      <c r="B4693" s="68" t="s">
        <v>3156</v>
      </c>
      <c r="C4693" s="68" t="s">
        <v>3157</v>
      </c>
      <c r="D4693" s="68" t="s">
        <v>3158</v>
      </c>
      <c r="E4693" s="68" t="s">
        <v>3159</v>
      </c>
      <c r="F4693" s="68" t="s">
        <v>3160</v>
      </c>
      <c r="G4693" s="68" t="s">
        <v>3161</v>
      </c>
      <c r="H4693" s="68" t="s">
        <v>1586</v>
      </c>
    </row>
    <row r="4694" spans="1:8" ht="17.25">
      <c r="B4694" s="58" t="s">
        <v>1587</v>
      </c>
      <c r="C4694" s="58" t="s">
        <v>2733</v>
      </c>
      <c r="D4694" s="41">
        <v>1.1000000000000001</v>
      </c>
      <c r="E4694" s="55" t="s">
        <v>1589</v>
      </c>
      <c r="F4694" s="107">
        <f>F4680</f>
        <v>1330</v>
      </c>
      <c r="G4694" s="107">
        <f>FLOOR(D4694*F4694,0.01)</f>
        <v>1463</v>
      </c>
      <c r="H4694" s="107"/>
    </row>
    <row r="4695" spans="1:8" ht="17.25">
      <c r="B4695" s="62"/>
      <c r="C4695" s="53" t="s">
        <v>2048</v>
      </c>
      <c r="D4695" s="42">
        <v>1.25</v>
      </c>
      <c r="E4695" s="53" t="s">
        <v>1589</v>
      </c>
      <c r="F4695" s="63">
        <f>F4681</f>
        <v>1000</v>
      </c>
      <c r="G4695" s="122">
        <f>FLOOR(D4695*F4695,0.01)</f>
        <v>1250</v>
      </c>
      <c r="H4695" s="122">
        <f>SUM(G4694:G4695)</f>
        <v>2713</v>
      </c>
    </row>
    <row r="4696" spans="1:8" ht="37.5" customHeight="1">
      <c r="A4696" s="759"/>
      <c r="B4696" s="1569" t="s">
        <v>2185</v>
      </c>
      <c r="C4696" s="746" t="str">
        <f>'update Rate'!D520</f>
        <v>UPVC Roof Sheet with PMMA coating &amp; mesh (Tile)</v>
      </c>
      <c r="D4696" s="41">
        <v>12</v>
      </c>
      <c r="E4696" s="55" t="s">
        <v>2992</v>
      </c>
      <c r="F4696" s="152">
        <f>'update Rate'!O520</f>
        <v>1581</v>
      </c>
      <c r="G4696" s="152">
        <f>FLOOR(D4696*F4696,0.01)</f>
        <v>18972</v>
      </c>
      <c r="H4696" s="197"/>
    </row>
    <row r="4697" spans="1:8" ht="17.25">
      <c r="B4697" s="1570"/>
      <c r="C4697" s="746" t="str">
        <f>C4683</f>
        <v>Self Tapping Screw 3"</v>
      </c>
      <c r="D4697" s="42">
        <v>28</v>
      </c>
      <c r="E4697" s="53" t="s">
        <v>749</v>
      </c>
      <c r="F4697" s="116">
        <f>F4683</f>
        <v>15</v>
      </c>
      <c r="G4697" s="153">
        <f>FLOOR(D4697*F4697,0.01)</f>
        <v>420</v>
      </c>
      <c r="H4697" s="197"/>
    </row>
    <row r="4698" spans="1:8" ht="17.25">
      <c r="B4698" s="1572"/>
      <c r="C4698" s="747" t="s">
        <v>4321</v>
      </c>
      <c r="D4698" s="42">
        <v>14</v>
      </c>
      <c r="E4698" s="53" t="s">
        <v>749</v>
      </c>
      <c r="F4698" s="109">
        <f>'update Rate'!O499</f>
        <v>20</v>
      </c>
      <c r="G4698" s="153">
        <f>FLOOR(D4698*F4698,0.01)</f>
        <v>280</v>
      </c>
      <c r="H4698" s="197"/>
    </row>
    <row r="4699" spans="1:8" ht="16.5">
      <c r="B4699" s="1571"/>
      <c r="C4699" s="214"/>
      <c r="D4699" s="43"/>
      <c r="E4699" s="199"/>
      <c r="F4699" s="63"/>
      <c r="G4699" s="155"/>
      <c r="H4699" s="63">
        <f>SUM(G4696:G4699)</f>
        <v>19672</v>
      </c>
    </row>
    <row r="4700" spans="1:8" ht="15.75">
      <c r="F4700" s="40" t="s">
        <v>1590</v>
      </c>
      <c r="G4700" s="40"/>
      <c r="H4700" s="99">
        <f>SUM(H4695:H4699)</f>
        <v>22385</v>
      </c>
    </row>
    <row r="4701" spans="1:8" ht="15.75">
      <c r="B4701" s="1" t="s">
        <v>1592</v>
      </c>
      <c r="F4701" s="40" t="s">
        <v>1571</v>
      </c>
      <c r="G4701" s="40"/>
      <c r="H4701" s="99">
        <f>FLOOR(H4700*0.15,0.01)</f>
        <v>3357.75</v>
      </c>
    </row>
    <row r="4702" spans="1:8" ht="15.75">
      <c r="B4702" s="141">
        <f>+H4702</f>
        <v>25742.75</v>
      </c>
      <c r="C4702" s="27" t="s">
        <v>4340</v>
      </c>
      <c r="D4702" s="99">
        <f>B4702/B4703</f>
        <v>2574.2750000000001</v>
      </c>
      <c r="E4702" s="1" t="s">
        <v>3198</v>
      </c>
      <c r="F4702" s="40" t="s">
        <v>1593</v>
      </c>
      <c r="G4702" s="40"/>
      <c r="H4702" s="99">
        <f>SUM(H4700:H4701)</f>
        <v>25742.75</v>
      </c>
    </row>
    <row r="4703" spans="1:8" ht="17.25">
      <c r="B4703" s="217">
        <v>10</v>
      </c>
      <c r="F4703" s="40"/>
      <c r="G4703" s="40"/>
      <c r="H4703" s="19"/>
    </row>
    <row r="4704" spans="1:8" ht="39" customHeight="1">
      <c r="A4704" s="262">
        <f>A4690+1</f>
        <v>350</v>
      </c>
      <c r="B4704" s="1590" t="s">
        <v>5348</v>
      </c>
      <c r="C4704" s="1591"/>
      <c r="D4704" s="1591"/>
      <c r="E4704" s="1591"/>
      <c r="F4704" s="1591"/>
      <c r="G4704" s="1591"/>
      <c r="H4704" s="1591"/>
    </row>
    <row r="4705" spans="1:8">
      <c r="B4705" s="1568" t="s">
        <v>2463</v>
      </c>
      <c r="C4705" s="1568"/>
      <c r="D4705" s="1568"/>
      <c r="E4705" s="1568"/>
      <c r="F4705" s="1568"/>
      <c r="G4705" s="1568"/>
      <c r="H4705" s="1568"/>
    </row>
    <row r="4706" spans="1:8" ht="31.5">
      <c r="B4706" s="68" t="s">
        <v>3156</v>
      </c>
      <c r="C4706" s="68" t="s">
        <v>3157</v>
      </c>
      <c r="D4706" s="68" t="s">
        <v>3158</v>
      </c>
      <c r="E4706" s="68" t="s">
        <v>3159</v>
      </c>
      <c r="F4706" s="68" t="s">
        <v>3160</v>
      </c>
      <c r="G4706" s="68" t="s">
        <v>3161</v>
      </c>
      <c r="H4706" s="68" t="s">
        <v>1586</v>
      </c>
    </row>
    <row r="4707" spans="1:8" ht="17.25">
      <c r="B4707" s="58" t="s">
        <v>1587</v>
      </c>
      <c r="C4707" s="58" t="s">
        <v>2733</v>
      </c>
      <c r="D4707" s="41">
        <v>1.5</v>
      </c>
      <c r="E4707" s="55" t="s">
        <v>1589</v>
      </c>
      <c r="F4707" s="107">
        <f>mason</f>
        <v>1330</v>
      </c>
      <c r="G4707" s="107">
        <f>FLOOR(D4707*F4707,0.01)</f>
        <v>1995</v>
      </c>
      <c r="H4707" s="107"/>
    </row>
    <row r="4708" spans="1:8" ht="17.25">
      <c r="B4708" s="62"/>
      <c r="C4708" s="53" t="s">
        <v>2048</v>
      </c>
      <c r="D4708" s="42">
        <v>1</v>
      </c>
      <c r="E4708" s="53" t="s">
        <v>1589</v>
      </c>
      <c r="F4708" s="63">
        <f>'update Rate'!O5</f>
        <v>1000</v>
      </c>
      <c r="G4708" s="122">
        <f>FLOOR(D4708*F4708,0.01)</f>
        <v>1000</v>
      </c>
      <c r="H4708" s="122">
        <f>SUM(G4707:G4708)</f>
        <v>2995</v>
      </c>
    </row>
    <row r="4709" spans="1:8" ht="17.25">
      <c r="B4709" s="1569" t="s">
        <v>2185</v>
      </c>
      <c r="C4709" s="646" t="s">
        <v>3602</v>
      </c>
      <c r="D4709" s="41">
        <v>12</v>
      </c>
      <c r="E4709" s="55" t="s">
        <v>2773</v>
      </c>
      <c r="F4709" s="152">
        <f>'update Rate'!O521</f>
        <v>1605</v>
      </c>
      <c r="G4709" s="152">
        <f>FLOOR(D4709*F4709,0.01)</f>
        <v>19260</v>
      </c>
      <c r="H4709" s="197"/>
    </row>
    <row r="4710" spans="1:8" ht="17.25">
      <c r="B4710" s="1570"/>
      <c r="C4710" s="748" t="s">
        <v>4321</v>
      </c>
      <c r="D4710" s="42">
        <v>14</v>
      </c>
      <c r="E4710" s="53" t="s">
        <v>1526</v>
      </c>
      <c r="F4710" s="116">
        <f>'update Rate'!O524</f>
        <v>15</v>
      </c>
      <c r="G4710" s="153">
        <v>70</v>
      </c>
      <c r="H4710" s="197"/>
    </row>
    <row r="4711" spans="1:8" ht="28.5">
      <c r="B4711" s="1571"/>
      <c r="C4711" s="756" t="s">
        <v>4297</v>
      </c>
      <c r="D4711" s="43">
        <v>28</v>
      </c>
      <c r="E4711" s="56" t="s">
        <v>1526</v>
      </c>
      <c r="F4711" s="63">
        <f>'update Rate'!O525</f>
        <v>15</v>
      </c>
      <c r="G4711" s="155">
        <f>FLOOR(D4711*F4711,0.01)</f>
        <v>420</v>
      </c>
      <c r="H4711" s="63">
        <f>SUM(G4709:G4711)</f>
        <v>19750</v>
      </c>
    </row>
    <row r="4712" spans="1:8" ht="15.75">
      <c r="F4712" s="40" t="s">
        <v>1590</v>
      </c>
      <c r="G4712" s="40"/>
      <c r="H4712" s="99">
        <f>SUM(H4708:H4711)</f>
        <v>22745</v>
      </c>
    </row>
    <row r="4713" spans="1:8" ht="15.75">
      <c r="B4713" s="1" t="s">
        <v>1592</v>
      </c>
      <c r="F4713" s="40" t="s">
        <v>1571</v>
      </c>
      <c r="G4713" s="40"/>
      <c r="H4713" s="99">
        <f>FLOOR(H4712*0.15,0.01)</f>
        <v>3411.75</v>
      </c>
    </row>
    <row r="4714" spans="1:8" ht="15.75">
      <c r="B4714" s="141">
        <f>+H4714</f>
        <v>26156.75</v>
      </c>
      <c r="C4714" s="27" t="s">
        <v>4340</v>
      </c>
      <c r="D4714" s="99">
        <f>B4714/B4715</f>
        <v>2615.6750000000002</v>
      </c>
      <c r="E4714" s="1" t="s">
        <v>3198</v>
      </c>
      <c r="F4714" s="40" t="s">
        <v>1593</v>
      </c>
      <c r="G4714" s="40"/>
      <c r="H4714" s="99">
        <f>SUM(H4712:H4713)</f>
        <v>26156.75</v>
      </c>
    </row>
    <row r="4715" spans="1:8" ht="17.25">
      <c r="B4715" s="217">
        <v>10</v>
      </c>
      <c r="F4715" s="40"/>
      <c r="G4715" s="40"/>
      <c r="H4715" s="19"/>
    </row>
    <row r="4716" spans="1:8" ht="41.25" customHeight="1">
      <c r="A4716" s="810">
        <f>A4704+1</f>
        <v>351</v>
      </c>
      <c r="B4716" s="794"/>
      <c r="C4716" s="1732" t="s">
        <v>5569</v>
      </c>
      <c r="D4716" s="1732"/>
      <c r="E4716" s="1732"/>
      <c r="F4716" s="1732"/>
      <c r="G4716" s="1732"/>
      <c r="H4716" s="1732"/>
    </row>
    <row r="4717" spans="1:8" ht="15.75">
      <c r="A4717" s="811"/>
      <c r="B4717" s="795"/>
      <c r="C4717" s="1713" t="s">
        <v>4396</v>
      </c>
      <c r="D4717" s="1714"/>
      <c r="E4717" s="1714"/>
      <c r="F4717" s="1714"/>
      <c r="G4717" s="1714"/>
      <c r="H4717" s="1715"/>
    </row>
    <row r="4718" spans="1:8">
      <c r="A4718" s="812"/>
      <c r="B4718" s="796" t="s">
        <v>4383</v>
      </c>
      <c r="C4718" s="796" t="s">
        <v>4384</v>
      </c>
      <c r="D4718" s="796" t="s">
        <v>4385</v>
      </c>
      <c r="E4718" s="796" t="s">
        <v>465</v>
      </c>
      <c r="F4718" s="796" t="s">
        <v>466</v>
      </c>
      <c r="G4718" s="797" t="s">
        <v>4386</v>
      </c>
      <c r="H4718" s="796" t="s">
        <v>4387</v>
      </c>
    </row>
    <row r="4719" spans="1:8" ht="24">
      <c r="A4719" s="812"/>
      <c r="B4719" s="798" t="s">
        <v>4388</v>
      </c>
      <c r="C4719" s="803" t="s">
        <v>5570</v>
      </c>
      <c r="D4719" s="799">
        <v>1</v>
      </c>
      <c r="E4719" s="799" t="s">
        <v>3628</v>
      </c>
      <c r="F4719" s="799">
        <f>'Material rate'!H1067</f>
        <v>53</v>
      </c>
      <c r="G4719" s="800">
        <f>(152*10.76)/1.15*D4719</f>
        <v>1422.1913043478262</v>
      </c>
      <c r="H4719" s="801"/>
    </row>
    <row r="4720" spans="1:8">
      <c r="A4720" s="812"/>
      <c r="B4720" s="804"/>
      <c r="C4720" s="1709" t="s">
        <v>4389</v>
      </c>
      <c r="D4720" s="1709"/>
      <c r="E4720" s="1709"/>
      <c r="F4720" s="1709"/>
      <c r="G4720" s="800">
        <f>SUM(G4719:G4719)</f>
        <v>1422.1913043478262</v>
      </c>
      <c r="H4720" s="807"/>
    </row>
    <row r="4721" spans="1:9">
      <c r="A4721" s="812"/>
      <c r="B4721" s="805"/>
      <c r="C4721" s="1710" t="s">
        <v>4390</v>
      </c>
      <c r="D4721" s="1710"/>
      <c r="E4721" s="1710"/>
      <c r="F4721" s="1710"/>
      <c r="G4721" s="800">
        <f>G4720*15%</f>
        <v>213.32869565217393</v>
      </c>
      <c r="H4721" s="808"/>
    </row>
    <row r="4722" spans="1:9">
      <c r="A4722" s="813"/>
      <c r="B4722" s="806"/>
      <c r="C4722" s="1733" t="s">
        <v>4391</v>
      </c>
      <c r="D4722" s="1733"/>
      <c r="E4722" s="1733"/>
      <c r="F4722" s="1733"/>
      <c r="G4722" s="802">
        <f>G4720+G4721</f>
        <v>1635.5200000000002</v>
      </c>
      <c r="H4722" s="809"/>
    </row>
    <row r="4723" spans="1:9">
      <c r="A4723" s="1734"/>
      <c r="B4723" s="1735"/>
      <c r="C4723" s="1735"/>
      <c r="D4723" s="1735"/>
      <c r="E4723" s="1735"/>
      <c r="F4723" s="1735"/>
      <c r="G4723" s="1735"/>
      <c r="H4723" s="1736"/>
    </row>
    <row r="4724" spans="1:9" ht="45.75" customHeight="1">
      <c r="A4724" s="810">
        <f>A4716+1</f>
        <v>352</v>
      </c>
      <c r="B4724" s="794"/>
      <c r="C4724" s="1708" t="s">
        <v>5441</v>
      </c>
      <c r="D4724" s="1708"/>
      <c r="E4724" s="1708"/>
      <c r="F4724" s="1708"/>
      <c r="G4724" s="1708"/>
      <c r="H4724" s="1708"/>
    </row>
    <row r="4725" spans="1:9" ht="15.75">
      <c r="A4725" s="811"/>
      <c r="B4725" s="795"/>
      <c r="C4725" s="1713" t="s">
        <v>4396</v>
      </c>
      <c r="D4725" s="1714"/>
      <c r="E4725" s="1714"/>
      <c r="F4725" s="1714"/>
      <c r="G4725" s="1714"/>
      <c r="H4725" s="1715"/>
    </row>
    <row r="4726" spans="1:9">
      <c r="A4726" s="812"/>
      <c r="B4726" s="796" t="s">
        <v>4383</v>
      </c>
      <c r="C4726" s="796" t="s">
        <v>4384</v>
      </c>
      <c r="D4726" s="796" t="s">
        <v>4385</v>
      </c>
      <c r="E4726" s="796" t="s">
        <v>465</v>
      </c>
      <c r="F4726" s="796" t="s">
        <v>466</v>
      </c>
      <c r="G4726" s="797" t="s">
        <v>4386</v>
      </c>
      <c r="H4726" s="796" t="s">
        <v>4387</v>
      </c>
    </row>
    <row r="4727" spans="1:9" ht="24">
      <c r="A4727" s="812"/>
      <c r="B4727" s="798" t="s">
        <v>4388</v>
      </c>
      <c r="C4727" s="803" t="s">
        <v>5415</v>
      </c>
      <c r="D4727" s="799">
        <v>1</v>
      </c>
      <c r="E4727" s="799" t="s">
        <v>3628</v>
      </c>
      <c r="F4727" s="1192">
        <f>351*10.76/1.15</f>
        <v>3284.1391304347826</v>
      </c>
      <c r="G4727" s="800">
        <f>F4727*D4727</f>
        <v>3284.1391304347826</v>
      </c>
      <c r="H4727" s="801"/>
    </row>
    <row r="4728" spans="1:9">
      <c r="A4728" s="812"/>
      <c r="B4728" s="1190"/>
      <c r="C4728" s="1191" t="s">
        <v>5413</v>
      </c>
      <c r="D4728" s="1192">
        <v>1</v>
      </c>
      <c r="E4728" s="1192" t="str">
        <f>E4727</f>
        <v>sqm</v>
      </c>
      <c r="F4728" s="1192">
        <f>26*10.76</f>
        <v>279.76</v>
      </c>
      <c r="G4728" s="800">
        <f>F4728*D4728</f>
        <v>279.76</v>
      </c>
      <c r="H4728" s="807"/>
    </row>
    <row r="4729" spans="1:9">
      <c r="A4729" s="812"/>
      <c r="B4729" s="1190"/>
      <c r="C4729" s="1191" t="s">
        <v>5440</v>
      </c>
      <c r="D4729" s="1192">
        <v>1</v>
      </c>
      <c r="E4729" s="1192" t="str">
        <f>E4728</f>
        <v>sqm</v>
      </c>
      <c r="F4729" s="1192">
        <f>47*10.76</f>
        <v>505.71999999999997</v>
      </c>
      <c r="G4729" s="800">
        <f>F4729*D4729</f>
        <v>505.71999999999997</v>
      </c>
      <c r="H4729" s="807"/>
    </row>
    <row r="4730" spans="1:9">
      <c r="A4730" s="812"/>
      <c r="B4730" s="804"/>
      <c r="C4730" s="1709" t="s">
        <v>4389</v>
      </c>
      <c r="D4730" s="1709"/>
      <c r="E4730" s="1709"/>
      <c r="F4730" s="1709"/>
      <c r="G4730" s="800">
        <f>SUM(G4727:G4729)</f>
        <v>4069.6191304347826</v>
      </c>
      <c r="H4730" s="807"/>
    </row>
    <row r="4731" spans="1:9">
      <c r="A4731" s="812"/>
      <c r="B4731" s="805"/>
      <c r="C4731" s="1710" t="s">
        <v>4390</v>
      </c>
      <c r="D4731" s="1710"/>
      <c r="E4731" s="1710"/>
      <c r="F4731" s="1710"/>
      <c r="G4731" s="800">
        <f>G4730*15%</f>
        <v>610.44286956521739</v>
      </c>
      <c r="H4731" s="808"/>
    </row>
    <row r="4732" spans="1:9">
      <c r="A4732" s="812"/>
      <c r="B4732" s="805"/>
      <c r="C4732" s="1711" t="s">
        <v>4391</v>
      </c>
      <c r="D4732" s="1711"/>
      <c r="E4732" s="1711"/>
      <c r="F4732" s="1711"/>
      <c r="G4732" s="814">
        <f>G4731+G4730</f>
        <v>4680.0619999999999</v>
      </c>
      <c r="H4732" s="808"/>
    </row>
    <row r="4733" spans="1:9">
      <c r="A4733" s="815"/>
      <c r="B4733" s="816"/>
      <c r="C4733" s="816"/>
      <c r="D4733" s="816"/>
      <c r="E4733" s="816"/>
      <c r="F4733" s="816"/>
      <c r="G4733" s="817"/>
      <c r="H4733" s="818"/>
    </row>
    <row r="4734" spans="1:9" ht="40.5" customHeight="1">
      <c r="A4734" s="826">
        <f>A4724+1</f>
        <v>353</v>
      </c>
      <c r="B4734" s="794" t="s">
        <v>4381</v>
      </c>
      <c r="C4734" s="1712" t="s">
        <v>5322</v>
      </c>
      <c r="D4734" s="1712"/>
      <c r="E4734" s="1712"/>
      <c r="F4734" s="1712"/>
      <c r="G4734" s="1712"/>
      <c r="H4734" s="1712"/>
    </row>
    <row r="4735" spans="1:9" ht="15.75">
      <c r="A4735" s="811"/>
      <c r="B4735" s="795" t="s">
        <v>4382</v>
      </c>
      <c r="C4735" s="795" t="s">
        <v>3385</v>
      </c>
      <c r="D4735" s="1713" t="s">
        <v>4396</v>
      </c>
      <c r="E4735" s="1714"/>
      <c r="F4735" s="1714"/>
      <c r="G4735" s="1714"/>
      <c r="H4735" s="1714"/>
      <c r="I4735" s="1715"/>
    </row>
    <row r="4736" spans="1:9">
      <c r="A4736" s="812"/>
      <c r="B4736" s="796" t="s">
        <v>4383</v>
      </c>
      <c r="C4736" s="796" t="s">
        <v>4384</v>
      </c>
      <c r="D4736" s="796" t="s">
        <v>4385</v>
      </c>
      <c r="E4736" s="796" t="s">
        <v>465</v>
      </c>
      <c r="F4736" s="796" t="s">
        <v>466</v>
      </c>
      <c r="G4736" s="797" t="s">
        <v>4386</v>
      </c>
      <c r="H4736" s="796" t="s">
        <v>4387</v>
      </c>
    </row>
    <row r="4737" spans="1:12" ht="24">
      <c r="A4737" s="812"/>
      <c r="B4737" s="798" t="s">
        <v>4393</v>
      </c>
      <c r="C4737" s="803" t="s">
        <v>4394</v>
      </c>
      <c r="D4737" s="799">
        <v>1</v>
      </c>
      <c r="E4737" s="799" t="s">
        <v>3628</v>
      </c>
      <c r="F4737" s="799">
        <f>'Material rate'!S981</f>
        <v>2690</v>
      </c>
      <c r="G4737" s="800">
        <f>F4737*D4737</f>
        <v>2690</v>
      </c>
      <c r="H4737" s="801"/>
    </row>
    <row r="4738" spans="1:12">
      <c r="A4738" s="812"/>
      <c r="B4738" s="804"/>
      <c r="C4738" s="1709" t="s">
        <v>4389</v>
      </c>
      <c r="D4738" s="1709"/>
      <c r="E4738" s="1709"/>
      <c r="F4738" s="1709"/>
      <c r="G4738" s="800">
        <f>SUM(G4737:G4737)</f>
        <v>2690</v>
      </c>
      <c r="H4738" s="807"/>
    </row>
    <row r="4739" spans="1:12">
      <c r="A4739" s="812"/>
      <c r="B4739" s="805"/>
      <c r="C4739" s="1710" t="s">
        <v>4390</v>
      </c>
      <c r="D4739" s="1710"/>
      <c r="E4739" s="1710"/>
      <c r="F4739" s="1710"/>
      <c r="G4739" s="800">
        <f>G4738*15%</f>
        <v>403.5</v>
      </c>
      <c r="H4739" s="808"/>
    </row>
    <row r="4740" spans="1:12">
      <c r="A4740" s="812"/>
      <c r="B4740" s="805"/>
      <c r="C4740" s="1711" t="s">
        <v>4391</v>
      </c>
      <c r="D4740" s="1711"/>
      <c r="E4740" s="1711"/>
      <c r="F4740" s="1711"/>
      <c r="G4740" s="814">
        <f>G4739+G4738</f>
        <v>3093.5</v>
      </c>
      <c r="H4740" s="808"/>
    </row>
    <row r="4741" spans="1:12">
      <c r="A4741" s="819"/>
      <c r="B4741" s="820"/>
      <c r="C4741" s="820"/>
      <c r="D4741" s="820"/>
      <c r="E4741" s="820"/>
      <c r="F4741" s="820"/>
      <c r="G4741" s="821"/>
      <c r="H4741" s="822"/>
    </row>
    <row r="4742" spans="1:12" ht="30" customHeight="1">
      <c r="A4742" s="826">
        <f>A4734+1</f>
        <v>354</v>
      </c>
      <c r="B4742" s="794" t="s">
        <v>4381</v>
      </c>
      <c r="C4742" s="1712" t="s">
        <v>5568</v>
      </c>
      <c r="D4742" s="1712"/>
      <c r="E4742" s="1712"/>
      <c r="F4742" s="1712"/>
      <c r="G4742" s="1712"/>
      <c r="H4742" s="1712"/>
    </row>
    <row r="4743" spans="1:12" ht="15.75">
      <c r="A4743" s="827"/>
      <c r="B4743" s="795" t="s">
        <v>4382</v>
      </c>
      <c r="C4743" s="1713" t="s">
        <v>4396</v>
      </c>
      <c r="D4743" s="1714"/>
      <c r="E4743" s="1714"/>
      <c r="F4743" s="1714"/>
      <c r="G4743" s="1714"/>
      <c r="H4743" s="1715"/>
    </row>
    <row r="4744" spans="1:12">
      <c r="A4744" s="828"/>
      <c r="B4744" s="796" t="s">
        <v>4383</v>
      </c>
      <c r="C4744" s="796" t="s">
        <v>4384</v>
      </c>
      <c r="D4744" s="796" t="s">
        <v>4385</v>
      </c>
      <c r="E4744" s="796" t="s">
        <v>465</v>
      </c>
      <c r="F4744" s="796" t="s">
        <v>466</v>
      </c>
      <c r="G4744" s="797" t="s">
        <v>4386</v>
      </c>
      <c r="H4744" s="796" t="s">
        <v>4387</v>
      </c>
    </row>
    <row r="4745" spans="1:12">
      <c r="A4745" s="828"/>
      <c r="B4745" s="798" t="s">
        <v>4392</v>
      </c>
      <c r="C4745" s="709" t="s">
        <v>4395</v>
      </c>
      <c r="D4745" s="799">
        <v>1</v>
      </c>
      <c r="E4745" s="799" t="s">
        <v>3628</v>
      </c>
      <c r="F4745" s="799">
        <f>'update Rate'!O494</f>
        <v>1102</v>
      </c>
      <c r="G4745" s="800">
        <f>F4745*D4745</f>
        <v>1102</v>
      </c>
      <c r="H4745" s="801"/>
      <c r="K4745" s="1212"/>
    </row>
    <row r="4746" spans="1:12">
      <c r="A4746" s="828"/>
      <c r="B4746" s="824"/>
      <c r="C4746" s="1737" t="s">
        <v>4389</v>
      </c>
      <c r="D4746" s="1737"/>
      <c r="E4746" s="1737"/>
      <c r="F4746" s="1738"/>
      <c r="G4746" s="800">
        <f>SUM(G4745:G4745)</f>
        <v>1102</v>
      </c>
      <c r="H4746" s="807"/>
    </row>
    <row r="4747" spans="1:12">
      <c r="A4747" s="828"/>
      <c r="B4747" s="823"/>
      <c r="C4747" s="1739" t="s">
        <v>4390</v>
      </c>
      <c r="D4747" s="1739"/>
      <c r="E4747" s="1739"/>
      <c r="F4747" s="1740"/>
      <c r="G4747" s="800">
        <f>G4746*15%</f>
        <v>165.29999999999998</v>
      </c>
      <c r="H4747" s="808"/>
    </row>
    <row r="4748" spans="1:12">
      <c r="A4748" s="680"/>
      <c r="B4748" s="825"/>
      <c r="C4748" s="1730" t="s">
        <v>4391</v>
      </c>
      <c r="D4748" s="1730"/>
      <c r="E4748" s="1730"/>
      <c r="F4748" s="1731"/>
      <c r="G4748" s="802">
        <f>G4747+G4746</f>
        <v>1267.3</v>
      </c>
      <c r="H4748" s="809"/>
    </row>
    <row r="4749" spans="1:12" ht="47.25" customHeight="1">
      <c r="A4749" s="843">
        <f>A4742+1</f>
        <v>355</v>
      </c>
      <c r="B4749" s="853" t="s">
        <v>4381</v>
      </c>
      <c r="C4749" s="1704" t="s">
        <v>5437</v>
      </c>
      <c r="D4749" s="1705"/>
      <c r="E4749" s="1706"/>
      <c r="F4749" s="1706"/>
      <c r="G4749" s="1706"/>
      <c r="H4749" s="1707"/>
    </row>
    <row r="4750" spans="1:12" ht="15.75">
      <c r="A4750" s="837"/>
      <c r="B4750" s="854" t="s">
        <v>4382</v>
      </c>
      <c r="C4750" s="1690" t="s">
        <v>4396</v>
      </c>
      <c r="D4750" s="1691"/>
      <c r="E4750" s="1691"/>
      <c r="F4750" s="1691"/>
      <c r="G4750" s="1691"/>
      <c r="H4750" s="1701"/>
      <c r="I4750" s="850"/>
      <c r="J4750" s="850"/>
    </row>
    <row r="4751" spans="1:12" ht="15.75">
      <c r="A4751" s="837"/>
      <c r="B4751" s="855" t="s">
        <v>4383</v>
      </c>
      <c r="C4751" s="838" t="s">
        <v>4384</v>
      </c>
      <c r="D4751" s="838" t="s">
        <v>4385</v>
      </c>
      <c r="E4751" s="848" t="s">
        <v>465</v>
      </c>
      <c r="F4751" s="848" t="s">
        <v>466</v>
      </c>
      <c r="G4751" s="849" t="s">
        <v>4386</v>
      </c>
      <c r="H4751" s="848" t="s">
        <v>4387</v>
      </c>
    </row>
    <row r="4752" spans="1:12" ht="92.25" customHeight="1">
      <c r="A4752" s="837"/>
      <c r="B4752" s="847" t="s">
        <v>4388</v>
      </c>
      <c r="C4752" s="316" t="s">
        <v>5439</v>
      </c>
      <c r="D4752" s="839">
        <v>1</v>
      </c>
      <c r="E4752" s="839" t="s">
        <v>3628</v>
      </c>
      <c r="F4752" s="839">
        <f>(319*10.76)</f>
        <v>3432.44</v>
      </c>
      <c r="G4752" s="839">
        <f>F4752*D4752</f>
        <v>3432.44</v>
      </c>
      <c r="H4752" s="661"/>
      <c r="L4752" s="172">
        <f>L4753/1.15</f>
        <v>3939.0956521739135</v>
      </c>
    </row>
    <row r="4753" spans="1:12" ht="15.75">
      <c r="A4753" s="837"/>
      <c r="B4753" s="856"/>
      <c r="C4753" s="1692" t="s">
        <v>4389</v>
      </c>
      <c r="D4753" s="1693"/>
      <c r="E4753" s="1693"/>
      <c r="F4753" s="1694"/>
      <c r="G4753" s="839">
        <f>SUM(G4752:G4752)</f>
        <v>3432.44</v>
      </c>
      <c r="H4753" s="840"/>
      <c r="L4753" s="172">
        <v>4529.96</v>
      </c>
    </row>
    <row r="4754" spans="1:12" ht="15.75">
      <c r="A4754" s="837"/>
      <c r="B4754" s="857"/>
      <c r="C4754" s="1695" t="s">
        <v>4390</v>
      </c>
      <c r="D4754" s="1696"/>
      <c r="E4754" s="1696"/>
      <c r="F4754" s="1697"/>
      <c r="G4754" s="839">
        <f>G4753*15%</f>
        <v>514.86599999999999</v>
      </c>
      <c r="H4754" s="841"/>
    </row>
    <row r="4755" spans="1:12" ht="15.75">
      <c r="A4755" s="15"/>
      <c r="B4755" s="858"/>
      <c r="C4755" s="1698" t="s">
        <v>4391</v>
      </c>
      <c r="D4755" s="1699"/>
      <c r="E4755" s="1699"/>
      <c r="F4755" s="1700"/>
      <c r="G4755" s="845">
        <f>G4754+G4753</f>
        <v>3947.306</v>
      </c>
      <c r="H4755" s="842"/>
    </row>
    <row r="4756" spans="1:12">
      <c r="A4756" s="12"/>
    </row>
    <row r="4757" spans="1:12" ht="43.5" customHeight="1">
      <c r="A4757" s="843">
        <f>A4749+1</f>
        <v>356</v>
      </c>
      <c r="B4757" s="853" t="s">
        <v>4381</v>
      </c>
      <c r="C4757" s="1704" t="s">
        <v>5436</v>
      </c>
      <c r="D4757" s="1705"/>
      <c r="E4757" s="1705"/>
      <c r="F4757" s="1705"/>
      <c r="G4757" s="1705"/>
      <c r="H4757" s="1720"/>
    </row>
    <row r="4758" spans="1:12" ht="15.75">
      <c r="A4758" s="12"/>
      <c r="B4758" s="854" t="s">
        <v>4382</v>
      </c>
      <c r="C4758" s="1718" t="s">
        <v>4396</v>
      </c>
      <c r="D4758" s="1719"/>
      <c r="E4758" s="1719"/>
      <c r="F4758" s="1719"/>
      <c r="G4758" s="1719"/>
      <c r="H4758" s="1719"/>
      <c r="I4758" s="852"/>
      <c r="J4758" s="850"/>
    </row>
    <row r="4759" spans="1:12" ht="15.75">
      <c r="A4759" s="9"/>
      <c r="B4759" s="855" t="s">
        <v>4383</v>
      </c>
      <c r="C4759" s="838" t="s">
        <v>4384</v>
      </c>
      <c r="D4759" s="838" t="s">
        <v>4385</v>
      </c>
      <c r="E4759" s="838" t="s">
        <v>465</v>
      </c>
      <c r="F4759" s="838" t="s">
        <v>466</v>
      </c>
      <c r="G4759" s="844" t="s">
        <v>4386</v>
      </c>
      <c r="H4759" s="838" t="s">
        <v>4387</v>
      </c>
    </row>
    <row r="4760" spans="1:12" ht="78.75">
      <c r="A4760" s="9"/>
      <c r="B4760" s="847" t="s">
        <v>4388</v>
      </c>
      <c r="C4760" s="316" t="s">
        <v>5438</v>
      </c>
      <c r="D4760" s="839">
        <v>1</v>
      </c>
      <c r="E4760" s="839" t="s">
        <v>3628</v>
      </c>
      <c r="F4760" s="839">
        <f>(250*10.76)</f>
        <v>2690</v>
      </c>
      <c r="G4760" s="839">
        <f>F4760*D4760</f>
        <v>2690</v>
      </c>
      <c r="H4760" s="661"/>
    </row>
    <row r="4761" spans="1:12" ht="15.75">
      <c r="A4761" s="9"/>
      <c r="B4761" s="856"/>
      <c r="C4761" s="1692" t="s">
        <v>4389</v>
      </c>
      <c r="D4761" s="1693"/>
      <c r="E4761" s="1693"/>
      <c r="F4761" s="1694"/>
      <c r="G4761" s="839">
        <f>SUM(G4760:G4760)</f>
        <v>2690</v>
      </c>
      <c r="H4761" s="840"/>
    </row>
    <row r="4762" spans="1:12" ht="15.75">
      <c r="A4762" s="9"/>
      <c r="B4762" s="857"/>
      <c r="C4762" s="1695" t="s">
        <v>4390</v>
      </c>
      <c r="D4762" s="1696"/>
      <c r="E4762" s="1696"/>
      <c r="F4762" s="1697"/>
      <c r="G4762" s="839">
        <f>G4761*15%</f>
        <v>403.5</v>
      </c>
      <c r="H4762" s="841"/>
    </row>
    <row r="4763" spans="1:12" ht="15.75">
      <c r="A4763" s="9"/>
      <c r="B4763" s="858"/>
      <c r="C4763" s="1698" t="s">
        <v>4391</v>
      </c>
      <c r="D4763" s="1699"/>
      <c r="E4763" s="1699"/>
      <c r="F4763" s="1700"/>
      <c r="G4763" s="845">
        <f>G4762+G4761</f>
        <v>3093.5</v>
      </c>
      <c r="H4763" s="842"/>
    </row>
    <row r="4764" spans="1:12">
      <c r="A4764" s="9"/>
    </row>
    <row r="4765" spans="1:12" ht="28.5" customHeight="1">
      <c r="A4765" s="843">
        <f>A4757+1</f>
        <v>357</v>
      </c>
      <c r="B4765" s="846" t="str">
        <f>B4757</f>
        <v>ITEM</v>
      </c>
      <c r="C4765" s="1688" t="s">
        <v>4410</v>
      </c>
      <c r="D4765" s="1689"/>
      <c r="E4765" s="1689"/>
      <c r="F4765" s="1689"/>
      <c r="G4765" s="1689"/>
      <c r="H4765" s="847"/>
    </row>
    <row r="4766" spans="1:12" ht="15.75">
      <c r="A4766" s="9"/>
      <c r="B4766" s="846" t="s">
        <v>4411</v>
      </c>
      <c r="C4766" s="1690" t="s">
        <v>4396</v>
      </c>
      <c r="D4766" s="1691"/>
      <c r="E4766" s="1691"/>
      <c r="F4766" s="1691"/>
      <c r="G4766" s="1691"/>
      <c r="H4766" s="1701"/>
    </row>
    <row r="4767" spans="1:12" ht="15.75">
      <c r="A4767" s="9"/>
      <c r="C4767" s="1692"/>
      <c r="D4767" s="1693"/>
      <c r="E4767" s="1693"/>
      <c r="F4767" s="1694"/>
      <c r="G4767" s="839"/>
      <c r="H4767" s="840"/>
    </row>
    <row r="4768" spans="1:12" ht="51.75">
      <c r="A4768" s="9"/>
      <c r="B4768" s="1031" t="s">
        <v>4412</v>
      </c>
      <c r="C4768" s="706" t="s">
        <v>4413</v>
      </c>
      <c r="D4768" s="839">
        <v>1</v>
      </c>
      <c r="E4768" s="839" t="s">
        <v>3628</v>
      </c>
      <c r="F4768" s="839">
        <v>4411.6000000000004</v>
      </c>
      <c r="G4768" s="839">
        <f>F4768*D4768</f>
        <v>4411.6000000000004</v>
      </c>
      <c r="H4768" s="841"/>
    </row>
    <row r="4769" spans="1:8" ht="15.75">
      <c r="A4769" s="9"/>
      <c r="B4769" s="856"/>
      <c r="C4769" s="1692" t="s">
        <v>4389</v>
      </c>
      <c r="D4769" s="1693"/>
      <c r="E4769" s="1693"/>
      <c r="F4769" s="1694"/>
      <c r="G4769" s="839">
        <f>SUM(G4768:G4768)</f>
        <v>4411.6000000000004</v>
      </c>
      <c r="H4769" s="841"/>
    </row>
    <row r="4770" spans="1:8" ht="15.75">
      <c r="A4770" s="9"/>
      <c r="B4770" s="857"/>
      <c r="C4770" s="1695" t="s">
        <v>4390</v>
      </c>
      <c r="D4770" s="1696"/>
      <c r="E4770" s="1696"/>
      <c r="F4770" s="1697"/>
      <c r="G4770" s="839">
        <f>G4769*15%</f>
        <v>661.74</v>
      </c>
      <c r="H4770" s="9"/>
    </row>
    <row r="4771" spans="1:8" ht="15.75">
      <c r="A4771" s="9"/>
      <c r="B4771" s="858"/>
      <c r="C4771" s="1698" t="s">
        <v>4391</v>
      </c>
      <c r="D4771" s="1699"/>
      <c r="E4771" s="1699"/>
      <c r="F4771" s="1700"/>
      <c r="G4771" s="845">
        <f>G4770+G4769</f>
        <v>5073.34</v>
      </c>
      <c r="H4771" s="10"/>
    </row>
    <row r="4772" spans="1:8">
      <c r="A4772" s="9"/>
    </row>
    <row r="4773" spans="1:8" ht="33" customHeight="1">
      <c r="A4773" s="843">
        <f>A4765+1</f>
        <v>358</v>
      </c>
      <c r="B4773" s="846" t="str">
        <f>B4765</f>
        <v>ITEM</v>
      </c>
      <c r="C4773" s="1688" t="s">
        <v>4414</v>
      </c>
      <c r="D4773" s="1689"/>
      <c r="E4773" s="1689"/>
      <c r="F4773" s="1689"/>
      <c r="G4773" s="1689"/>
      <c r="H4773" s="847"/>
    </row>
    <row r="4774" spans="1:8" ht="15.75">
      <c r="A4774" s="9"/>
      <c r="B4774" s="846" t="s">
        <v>4411</v>
      </c>
      <c r="C4774" s="1690" t="s">
        <v>4396</v>
      </c>
      <c r="D4774" s="1691"/>
      <c r="E4774" s="1691"/>
      <c r="F4774" s="1691"/>
      <c r="G4774" s="1691"/>
      <c r="H4774" s="851"/>
    </row>
    <row r="4775" spans="1:8" ht="15.75">
      <c r="A4775" s="9"/>
      <c r="C4775" s="1692"/>
      <c r="D4775" s="1693"/>
      <c r="E4775" s="1693"/>
      <c r="F4775" s="1694"/>
      <c r="G4775" s="839"/>
      <c r="H4775" s="840"/>
    </row>
    <row r="4776" spans="1:8" ht="31.5">
      <c r="A4776" s="9"/>
      <c r="B4776" s="847" t="s">
        <v>4392</v>
      </c>
      <c r="C4776" s="264" t="s">
        <v>4415</v>
      </c>
      <c r="D4776" s="839">
        <v>1</v>
      </c>
      <c r="E4776" s="839" t="s">
        <v>3628</v>
      </c>
      <c r="F4776" s="839">
        <f>1380*10.76</f>
        <v>14848.8</v>
      </c>
      <c r="G4776" s="839">
        <f>F4776*D4776</f>
        <v>14848.8</v>
      </c>
      <c r="H4776" s="841"/>
    </row>
    <row r="4777" spans="1:8" ht="15.75">
      <c r="A4777" s="9"/>
      <c r="B4777" s="856"/>
      <c r="C4777" s="1692" t="s">
        <v>4389</v>
      </c>
      <c r="D4777" s="1693"/>
      <c r="E4777" s="1693"/>
      <c r="F4777" s="1694"/>
      <c r="G4777" s="839">
        <f>SUM(G4776:G4776)</f>
        <v>14848.8</v>
      </c>
      <c r="H4777" s="841"/>
    </row>
    <row r="4778" spans="1:8" ht="15.75">
      <c r="A4778" s="9"/>
      <c r="B4778" s="857"/>
      <c r="C4778" s="1695" t="s">
        <v>4390</v>
      </c>
      <c r="D4778" s="1696"/>
      <c r="E4778" s="1696"/>
      <c r="F4778" s="1697"/>
      <c r="G4778" s="839">
        <f>G4777*15%</f>
        <v>2227.3199999999997</v>
      </c>
      <c r="H4778" s="9"/>
    </row>
    <row r="4779" spans="1:8" ht="15.75">
      <c r="A4779" s="10"/>
      <c r="B4779" s="858"/>
      <c r="C4779" s="1698" t="s">
        <v>4391</v>
      </c>
      <c r="D4779" s="1699"/>
      <c r="E4779" s="1699"/>
      <c r="F4779" s="1700"/>
      <c r="G4779" s="845">
        <f>G4778+G4777</f>
        <v>17076.12</v>
      </c>
      <c r="H4779" s="10"/>
    </row>
    <row r="4780" spans="1:8" ht="46.5" customHeight="1">
      <c r="A4780" s="843">
        <f>A4773+1</f>
        <v>359</v>
      </c>
      <c r="B4780" s="846" t="str">
        <f>B4773</f>
        <v>ITEM</v>
      </c>
      <c r="C4780" s="1688" t="s">
        <v>5416</v>
      </c>
      <c r="D4780" s="1689"/>
      <c r="E4780" s="1689"/>
      <c r="F4780" s="1689"/>
      <c r="G4780" s="1689"/>
      <c r="H4780" s="847"/>
    </row>
    <row r="4781" spans="1:8" ht="15.75">
      <c r="A4781" s="9"/>
      <c r="B4781" s="846" t="s">
        <v>4411</v>
      </c>
      <c r="C4781" s="1690" t="s">
        <v>4396</v>
      </c>
      <c r="D4781" s="1691"/>
      <c r="E4781" s="1691"/>
      <c r="F4781" s="1691"/>
      <c r="G4781" s="1691"/>
      <c r="H4781" s="851"/>
    </row>
    <row r="4782" spans="1:8" ht="31.5">
      <c r="A4782" s="9"/>
      <c r="B4782" s="847" t="s">
        <v>4392</v>
      </c>
      <c r="C4782" s="264" t="s">
        <v>5417</v>
      </c>
      <c r="D4782" s="839">
        <v>1</v>
      </c>
      <c r="E4782" s="839" t="s">
        <v>3628</v>
      </c>
      <c r="F4782" s="839">
        <f>275*10.76</f>
        <v>2959</v>
      </c>
      <c r="G4782" s="839">
        <f>F4782*D4782</f>
        <v>2959</v>
      </c>
      <c r="H4782" s="841"/>
    </row>
    <row r="4783" spans="1:8" ht="15.75">
      <c r="A4783" s="9"/>
      <c r="B4783" s="856"/>
      <c r="C4783" s="1692" t="s">
        <v>4389</v>
      </c>
      <c r="D4783" s="1693"/>
      <c r="E4783" s="1693"/>
      <c r="F4783" s="1694"/>
      <c r="G4783" s="839">
        <f>SUM(G4782:G4782)</f>
        <v>2959</v>
      </c>
      <c r="H4783" s="841"/>
    </row>
    <row r="4784" spans="1:8" ht="15.75">
      <c r="A4784" s="9"/>
      <c r="B4784" s="857"/>
      <c r="C4784" s="1695" t="s">
        <v>4390</v>
      </c>
      <c r="D4784" s="1696"/>
      <c r="E4784" s="1696"/>
      <c r="F4784" s="1697"/>
      <c r="G4784" s="839">
        <f>G4783*15%</f>
        <v>443.84999999999997</v>
      </c>
      <c r="H4784" s="9"/>
    </row>
    <row r="4785" spans="1:8" ht="15.75">
      <c r="A4785" s="10"/>
      <c r="B4785" s="858"/>
      <c r="C4785" s="1698" t="s">
        <v>4391</v>
      </c>
      <c r="D4785" s="1699"/>
      <c r="E4785" s="1699"/>
      <c r="F4785" s="1700"/>
      <c r="G4785" s="845">
        <f>G4784+G4783</f>
        <v>3402.85</v>
      </c>
      <c r="H4785" s="10"/>
    </row>
    <row r="4786" spans="1:8" ht="45" customHeight="1">
      <c r="A4786" s="843">
        <f>A4780+1</f>
        <v>360</v>
      </c>
      <c r="B4786" s="846" t="str">
        <f>B4780</f>
        <v>ITEM</v>
      </c>
      <c r="C4786" s="1688" t="s">
        <v>5418</v>
      </c>
      <c r="D4786" s="1689"/>
      <c r="E4786" s="1689"/>
      <c r="F4786" s="1689"/>
      <c r="G4786" s="1689"/>
      <c r="H4786" s="847"/>
    </row>
    <row r="4787" spans="1:8" ht="15.75">
      <c r="A4787" s="9"/>
      <c r="B4787" s="846" t="s">
        <v>4411</v>
      </c>
      <c r="C4787" s="1690" t="s">
        <v>4396</v>
      </c>
      <c r="D4787" s="1691"/>
      <c r="E4787" s="1691"/>
      <c r="F4787" s="1691"/>
      <c r="G4787" s="1691"/>
      <c r="H4787" s="851"/>
    </row>
    <row r="4788" spans="1:8" ht="31.5">
      <c r="A4788" s="9"/>
      <c r="B4788" s="847" t="s">
        <v>4392</v>
      </c>
      <c r="C4788" s="264" t="s">
        <v>5417</v>
      </c>
      <c r="D4788" s="839">
        <v>1</v>
      </c>
      <c r="E4788" s="839" t="s">
        <v>3628</v>
      </c>
      <c r="F4788" s="839">
        <f>255*10.76</f>
        <v>2743.7999999999997</v>
      </c>
      <c r="G4788" s="839">
        <f>F4788*D4788</f>
        <v>2743.7999999999997</v>
      </c>
      <c r="H4788" s="841"/>
    </row>
    <row r="4789" spans="1:8" ht="15.75">
      <c r="A4789" s="9"/>
      <c r="B4789" s="856"/>
      <c r="C4789" s="1692" t="s">
        <v>4389</v>
      </c>
      <c r="D4789" s="1693"/>
      <c r="E4789" s="1693"/>
      <c r="F4789" s="1694"/>
      <c r="G4789" s="839">
        <f>SUM(G4788:G4788)</f>
        <v>2743.7999999999997</v>
      </c>
      <c r="H4789" s="841"/>
    </row>
    <row r="4790" spans="1:8" ht="15.75">
      <c r="A4790" s="9"/>
      <c r="B4790" s="857"/>
      <c r="C4790" s="1695" t="s">
        <v>4390</v>
      </c>
      <c r="D4790" s="1696"/>
      <c r="E4790" s="1696"/>
      <c r="F4790" s="1697"/>
      <c r="G4790" s="839">
        <f>G4789*15%</f>
        <v>411.56999999999994</v>
      </c>
      <c r="H4790" s="9"/>
    </row>
    <row r="4791" spans="1:8" ht="15.75">
      <c r="A4791" s="10"/>
      <c r="B4791" s="858"/>
      <c r="C4791" s="1698" t="s">
        <v>4391</v>
      </c>
      <c r="D4791" s="1699"/>
      <c r="E4791" s="1699"/>
      <c r="F4791" s="1700"/>
      <c r="G4791" s="845">
        <f>G4790+G4789</f>
        <v>3155.37</v>
      </c>
      <c r="H4791" s="10"/>
    </row>
    <row r="4792" spans="1:8" ht="51" customHeight="1">
      <c r="A4792" s="843">
        <f>A4786+1</f>
        <v>361</v>
      </c>
      <c r="B4792" s="846" t="str">
        <f>B4786</f>
        <v>ITEM</v>
      </c>
      <c r="C4792" s="1688" t="s">
        <v>5442</v>
      </c>
      <c r="D4792" s="1689"/>
      <c r="E4792" s="1689"/>
      <c r="F4792" s="1689"/>
      <c r="G4792" s="1689"/>
      <c r="H4792" s="847"/>
    </row>
    <row r="4793" spans="1:8" ht="15.75">
      <c r="A4793" s="9"/>
      <c r="B4793" s="846" t="s">
        <v>4411</v>
      </c>
      <c r="C4793" s="1690" t="s">
        <v>4396</v>
      </c>
      <c r="D4793" s="1691"/>
      <c r="E4793" s="1691"/>
      <c r="F4793" s="1691"/>
      <c r="G4793" s="1691"/>
      <c r="H4793" s="851"/>
    </row>
    <row r="4794" spans="1:8" ht="94.5">
      <c r="A4794" s="9"/>
      <c r="B4794" s="847" t="s">
        <v>4392</v>
      </c>
      <c r="C4794" s="264" t="s">
        <v>5443</v>
      </c>
      <c r="D4794" s="839">
        <v>1</v>
      </c>
      <c r="E4794" s="839" t="s">
        <v>3628</v>
      </c>
      <c r="F4794" s="839">
        <f>424*10.76</f>
        <v>4562.24</v>
      </c>
      <c r="G4794" s="839">
        <f>F4794*D4794</f>
        <v>4562.24</v>
      </c>
      <c r="H4794" s="841"/>
    </row>
    <row r="4795" spans="1:8" ht="15.75">
      <c r="A4795" s="9"/>
      <c r="B4795" s="856"/>
      <c r="C4795" s="1692" t="s">
        <v>4389</v>
      </c>
      <c r="D4795" s="1693"/>
      <c r="E4795" s="1693"/>
      <c r="F4795" s="1694"/>
      <c r="G4795" s="839">
        <f>SUM(G4794:G4794)</f>
        <v>4562.24</v>
      </c>
      <c r="H4795" s="841"/>
    </row>
    <row r="4796" spans="1:8" ht="15.75">
      <c r="A4796" s="9"/>
      <c r="B4796" s="857"/>
      <c r="C4796" s="1695" t="s">
        <v>4390</v>
      </c>
      <c r="D4796" s="1696"/>
      <c r="E4796" s="1696"/>
      <c r="F4796" s="1697"/>
      <c r="G4796" s="839">
        <f>G4795*15%</f>
        <v>684.3359999999999</v>
      </c>
      <c r="H4796" s="9"/>
    </row>
    <row r="4797" spans="1:8" ht="15.75">
      <c r="A4797" s="10"/>
      <c r="B4797" s="858"/>
      <c r="C4797" s="1698" t="s">
        <v>4391</v>
      </c>
      <c r="D4797" s="1699"/>
      <c r="E4797" s="1699"/>
      <c r="F4797" s="1700"/>
      <c r="G4797" s="845">
        <f>G4796+G4795</f>
        <v>5246.576</v>
      </c>
      <c r="H4797" s="10"/>
    </row>
    <row r="4798" spans="1:8" ht="51" customHeight="1">
      <c r="A4798" s="843">
        <f>A4792+1</f>
        <v>362</v>
      </c>
      <c r="B4798" s="846" t="str">
        <f>B4792</f>
        <v>ITEM</v>
      </c>
      <c r="C4798" s="1688" t="s">
        <v>5534</v>
      </c>
      <c r="D4798" s="1689"/>
      <c r="E4798" s="1689"/>
      <c r="F4798" s="1689"/>
      <c r="G4798" s="1689"/>
      <c r="H4798" s="847"/>
    </row>
    <row r="4799" spans="1:8" ht="15.75">
      <c r="A4799" s="9"/>
      <c r="B4799" s="846" t="s">
        <v>4411</v>
      </c>
      <c r="C4799" s="1690" t="s">
        <v>4396</v>
      </c>
      <c r="D4799" s="1691"/>
      <c r="E4799" s="1691"/>
      <c r="F4799" s="1691"/>
      <c r="G4799" s="1691"/>
      <c r="H4799" s="851"/>
    </row>
    <row r="4800" spans="1:8" ht="31.5">
      <c r="A4800" s="9"/>
      <c r="B4800" s="847" t="s">
        <v>4392</v>
      </c>
      <c r="C4800" s="264" t="s">
        <v>5535</v>
      </c>
      <c r="D4800" s="839">
        <v>1</v>
      </c>
      <c r="E4800" s="839" t="s">
        <v>3628</v>
      </c>
      <c r="F4800" s="839">
        <f>200*10.76</f>
        <v>2152</v>
      </c>
      <c r="G4800" s="839">
        <f>F4800*D4800</f>
        <v>2152</v>
      </c>
      <c r="H4800" s="841"/>
    </row>
    <row r="4801" spans="1:8" ht="15.75">
      <c r="A4801" s="9"/>
      <c r="B4801" s="856"/>
      <c r="C4801" s="1692" t="s">
        <v>4389</v>
      </c>
      <c r="D4801" s="1693"/>
      <c r="E4801" s="1693"/>
      <c r="F4801" s="1694"/>
      <c r="G4801" s="839">
        <f>SUM(G4800:G4800)</f>
        <v>2152</v>
      </c>
      <c r="H4801" s="841"/>
    </row>
    <row r="4802" spans="1:8" ht="15.75">
      <c r="A4802" s="9"/>
      <c r="B4802" s="857"/>
      <c r="C4802" s="1695" t="s">
        <v>4390</v>
      </c>
      <c r="D4802" s="1696"/>
      <c r="E4802" s="1696"/>
      <c r="F4802" s="1697"/>
      <c r="G4802" s="839">
        <f>G4801*15%</f>
        <v>322.8</v>
      </c>
      <c r="H4802" s="9"/>
    </row>
    <row r="4803" spans="1:8" ht="15.75">
      <c r="A4803" s="10"/>
      <c r="B4803" s="858"/>
      <c r="C4803" s="1698" t="s">
        <v>4391</v>
      </c>
      <c r="D4803" s="1699"/>
      <c r="E4803" s="1699"/>
      <c r="F4803" s="1700"/>
      <c r="G4803" s="845">
        <f>G4802+G4801</f>
        <v>2474.8000000000002</v>
      </c>
      <c r="H4803" s="10"/>
    </row>
    <row r="4804" spans="1:8" ht="51" customHeight="1">
      <c r="A4804" s="843">
        <f>A4798+1</f>
        <v>363</v>
      </c>
      <c r="B4804" s="846" t="str">
        <f>B4798</f>
        <v>ITEM</v>
      </c>
      <c r="C4804" s="1688" t="s">
        <v>5536</v>
      </c>
      <c r="D4804" s="1689"/>
      <c r="E4804" s="1689"/>
      <c r="F4804" s="1689"/>
      <c r="G4804" s="1689"/>
      <c r="H4804" s="847"/>
    </row>
    <row r="4805" spans="1:8" ht="15.75">
      <c r="A4805" s="9"/>
      <c r="B4805" s="846" t="s">
        <v>4411</v>
      </c>
      <c r="C4805" s="1690" t="s">
        <v>4396</v>
      </c>
      <c r="D4805" s="1691"/>
      <c r="E4805" s="1691"/>
      <c r="F4805" s="1691"/>
      <c r="G4805" s="1691"/>
      <c r="H4805" s="851"/>
    </row>
    <row r="4806" spans="1:8" ht="31.5">
      <c r="A4806" s="9"/>
      <c r="B4806" s="847" t="s">
        <v>4392</v>
      </c>
      <c r="C4806" s="264" t="s">
        <v>5537</v>
      </c>
      <c r="D4806" s="839">
        <v>1</v>
      </c>
      <c r="E4806" s="839" t="s">
        <v>3628</v>
      </c>
      <c r="F4806" s="839">
        <f>300*10.76</f>
        <v>3228</v>
      </c>
      <c r="G4806" s="839">
        <f>F4806*D4806</f>
        <v>3228</v>
      </c>
      <c r="H4806" s="841"/>
    </row>
    <row r="4807" spans="1:8" ht="15.75">
      <c r="A4807" s="9"/>
      <c r="B4807" s="856"/>
      <c r="C4807" s="1692" t="s">
        <v>4389</v>
      </c>
      <c r="D4807" s="1693"/>
      <c r="E4807" s="1693"/>
      <c r="F4807" s="1694"/>
      <c r="G4807" s="839">
        <f>SUM(G4806:G4806)</f>
        <v>3228</v>
      </c>
      <c r="H4807" s="841"/>
    </row>
    <row r="4808" spans="1:8" ht="15.75">
      <c r="A4808" s="9"/>
      <c r="B4808" s="857"/>
      <c r="C4808" s="1695" t="s">
        <v>4390</v>
      </c>
      <c r="D4808" s="1696"/>
      <c r="E4808" s="1696"/>
      <c r="F4808" s="1697"/>
      <c r="G4808" s="839">
        <f>G4807*15%</f>
        <v>484.2</v>
      </c>
      <c r="H4808" s="9"/>
    </row>
    <row r="4809" spans="1:8" ht="15.75">
      <c r="A4809" s="10"/>
      <c r="B4809" s="858"/>
      <c r="C4809" s="1698" t="s">
        <v>4391</v>
      </c>
      <c r="D4809" s="1699"/>
      <c r="E4809" s="1699"/>
      <c r="F4809" s="1700"/>
      <c r="G4809" s="845">
        <f>G4808+G4807</f>
        <v>3712.2</v>
      </c>
      <c r="H4809" s="10"/>
    </row>
    <row r="4810" spans="1:8" ht="51" customHeight="1">
      <c r="A4810" s="843">
        <f>A4804+1</f>
        <v>364</v>
      </c>
      <c r="B4810" s="846" t="str">
        <f>B4804</f>
        <v>ITEM</v>
      </c>
      <c r="C4810" s="1688" t="s">
        <v>5538</v>
      </c>
      <c r="D4810" s="1689"/>
      <c r="E4810" s="1689"/>
      <c r="F4810" s="1689"/>
      <c r="G4810" s="1689"/>
      <c r="H4810" s="847"/>
    </row>
    <row r="4811" spans="1:8" ht="15.75">
      <c r="A4811" s="9"/>
      <c r="B4811" s="846" t="s">
        <v>4411</v>
      </c>
      <c r="C4811" s="1690" t="s">
        <v>4396</v>
      </c>
      <c r="D4811" s="1691"/>
      <c r="E4811" s="1691"/>
      <c r="F4811" s="1691"/>
      <c r="G4811" s="1691"/>
      <c r="H4811" s="851"/>
    </row>
    <row r="4812" spans="1:8" ht="31.5">
      <c r="A4812" s="9"/>
      <c r="B4812" s="847" t="s">
        <v>4392</v>
      </c>
      <c r="C4812" s="264" t="s">
        <v>5539</v>
      </c>
      <c r="D4812" s="839">
        <v>1</v>
      </c>
      <c r="E4812" s="839" t="s">
        <v>3628</v>
      </c>
      <c r="F4812" s="839">
        <f>400*10.76</f>
        <v>4304</v>
      </c>
      <c r="G4812" s="839">
        <f>F4812*D4812</f>
        <v>4304</v>
      </c>
      <c r="H4812" s="841"/>
    </row>
    <row r="4813" spans="1:8" ht="15.75">
      <c r="A4813" s="9"/>
      <c r="B4813" s="856"/>
      <c r="C4813" s="1692" t="s">
        <v>4389</v>
      </c>
      <c r="D4813" s="1693"/>
      <c r="E4813" s="1693"/>
      <c r="F4813" s="1694"/>
      <c r="G4813" s="839">
        <f>SUM(G4812:G4812)</f>
        <v>4304</v>
      </c>
      <c r="H4813" s="841"/>
    </row>
    <row r="4814" spans="1:8" ht="15.75">
      <c r="A4814" s="9"/>
      <c r="B4814" s="857"/>
      <c r="C4814" s="1695" t="s">
        <v>4390</v>
      </c>
      <c r="D4814" s="1696"/>
      <c r="E4814" s="1696"/>
      <c r="F4814" s="1697"/>
      <c r="G4814" s="839">
        <f>G4813*15%</f>
        <v>645.6</v>
      </c>
      <c r="H4814" s="9"/>
    </row>
    <row r="4815" spans="1:8" ht="15.75">
      <c r="A4815" s="10"/>
      <c r="B4815" s="858"/>
      <c r="C4815" s="1698" t="s">
        <v>4391</v>
      </c>
      <c r="D4815" s="1699"/>
      <c r="E4815" s="1699"/>
      <c r="F4815" s="1700"/>
      <c r="G4815" s="845">
        <f>G4814+G4813</f>
        <v>4949.6000000000004</v>
      </c>
      <c r="H4815" s="10"/>
    </row>
    <row r="4816" spans="1:8" ht="51" customHeight="1">
      <c r="A4816" s="843">
        <f>A4810+1</f>
        <v>365</v>
      </c>
      <c r="B4816" s="846" t="str">
        <f>B4810</f>
        <v>ITEM</v>
      </c>
      <c r="C4816" s="1688" t="s">
        <v>5540</v>
      </c>
      <c r="D4816" s="1689"/>
      <c r="E4816" s="1689"/>
      <c r="F4816" s="1689"/>
      <c r="G4816" s="1689"/>
      <c r="H4816" s="847"/>
    </row>
    <row r="4817" spans="1:8" ht="15.75">
      <c r="A4817" s="9"/>
      <c r="B4817" s="846" t="s">
        <v>4411</v>
      </c>
      <c r="C4817" s="1690" t="s">
        <v>4396</v>
      </c>
      <c r="D4817" s="1691"/>
      <c r="E4817" s="1691"/>
      <c r="F4817" s="1691"/>
      <c r="G4817" s="1691"/>
      <c r="H4817" s="851"/>
    </row>
    <row r="4818" spans="1:8" ht="31.5">
      <c r="A4818" s="9"/>
      <c r="B4818" s="847" t="s">
        <v>4392</v>
      </c>
      <c r="C4818" s="264" t="s">
        <v>5541</v>
      </c>
      <c r="D4818" s="839">
        <v>1</v>
      </c>
      <c r="E4818" s="839" t="s">
        <v>3628</v>
      </c>
      <c r="F4818" s="839">
        <f>550*10.76</f>
        <v>5918</v>
      </c>
      <c r="G4818" s="839">
        <f>F4818*D4818</f>
        <v>5918</v>
      </c>
      <c r="H4818" s="841"/>
    </row>
    <row r="4819" spans="1:8" ht="15.75">
      <c r="A4819" s="9"/>
      <c r="B4819" s="856"/>
      <c r="C4819" s="1692" t="s">
        <v>4389</v>
      </c>
      <c r="D4819" s="1693"/>
      <c r="E4819" s="1693"/>
      <c r="F4819" s="1694"/>
      <c r="G4819" s="839">
        <f>SUM(G4818:G4818)</f>
        <v>5918</v>
      </c>
      <c r="H4819" s="841"/>
    </row>
    <row r="4820" spans="1:8" ht="15.75">
      <c r="A4820" s="9"/>
      <c r="B4820" s="857"/>
      <c r="C4820" s="1695" t="s">
        <v>4390</v>
      </c>
      <c r="D4820" s="1696"/>
      <c r="E4820" s="1696"/>
      <c r="F4820" s="1697"/>
      <c r="G4820" s="839">
        <f>G4819*15%</f>
        <v>887.69999999999993</v>
      </c>
      <c r="H4820" s="9"/>
    </row>
    <row r="4821" spans="1:8" ht="15.75">
      <c r="A4821" s="10"/>
      <c r="B4821" s="858"/>
      <c r="C4821" s="1698" t="s">
        <v>4391</v>
      </c>
      <c r="D4821" s="1699"/>
      <c r="E4821" s="1699"/>
      <c r="F4821" s="1700"/>
      <c r="G4821" s="845">
        <f>G4820+G4819</f>
        <v>6805.7</v>
      </c>
      <c r="H4821" s="10"/>
    </row>
    <row r="4822" spans="1:8" ht="51" customHeight="1">
      <c r="A4822" s="843">
        <f>A4816+1</f>
        <v>366</v>
      </c>
      <c r="B4822" s="846" t="str">
        <f>B4816</f>
        <v>ITEM</v>
      </c>
      <c r="C4822" s="1688" t="s">
        <v>5542</v>
      </c>
      <c r="D4822" s="1689"/>
      <c r="E4822" s="1689"/>
      <c r="F4822" s="1689"/>
      <c r="G4822" s="1689"/>
      <c r="H4822" s="847"/>
    </row>
    <row r="4823" spans="1:8" ht="15.75">
      <c r="A4823" s="9"/>
      <c r="B4823" s="846" t="s">
        <v>4411</v>
      </c>
      <c r="C4823" s="1690" t="s">
        <v>4396</v>
      </c>
      <c r="D4823" s="1691"/>
      <c r="E4823" s="1691"/>
      <c r="F4823" s="1691"/>
      <c r="G4823" s="1691"/>
      <c r="H4823" s="851"/>
    </row>
    <row r="4824" spans="1:8" ht="31.5">
      <c r="A4824" s="9"/>
      <c r="B4824" s="847" t="s">
        <v>4392</v>
      </c>
      <c r="C4824" s="264" t="s">
        <v>5543</v>
      </c>
      <c r="D4824" s="839">
        <v>1</v>
      </c>
      <c r="E4824" s="839" t="s">
        <v>3628</v>
      </c>
      <c r="F4824" s="839">
        <f>650*10.76</f>
        <v>6994</v>
      </c>
      <c r="G4824" s="839">
        <f>F4824*D4824</f>
        <v>6994</v>
      </c>
      <c r="H4824" s="841"/>
    </row>
    <row r="4825" spans="1:8" ht="15.75">
      <c r="A4825" s="9"/>
      <c r="B4825" s="856"/>
      <c r="C4825" s="1692" t="s">
        <v>4389</v>
      </c>
      <c r="D4825" s="1693"/>
      <c r="E4825" s="1693"/>
      <c r="F4825" s="1694"/>
      <c r="G4825" s="839">
        <f>SUM(G4824:G4824)</f>
        <v>6994</v>
      </c>
      <c r="H4825" s="841"/>
    </row>
    <row r="4826" spans="1:8" ht="15.75">
      <c r="A4826" s="9"/>
      <c r="B4826" s="857"/>
      <c r="C4826" s="1695" t="s">
        <v>4390</v>
      </c>
      <c r="D4826" s="1696"/>
      <c r="E4826" s="1696"/>
      <c r="F4826" s="1697"/>
      <c r="G4826" s="839">
        <f>G4825*15%</f>
        <v>1049.0999999999999</v>
      </c>
      <c r="H4826" s="9"/>
    </row>
    <row r="4827" spans="1:8" ht="15.75">
      <c r="A4827" s="10"/>
      <c r="B4827" s="858"/>
      <c r="C4827" s="1698" t="s">
        <v>4391</v>
      </c>
      <c r="D4827" s="1699"/>
      <c r="E4827" s="1699"/>
      <c r="F4827" s="1700"/>
      <c r="G4827" s="845">
        <f>G4826+G4825</f>
        <v>8043.1</v>
      </c>
      <c r="H4827" s="10"/>
    </row>
    <row r="4828" spans="1:8" ht="51" customHeight="1">
      <c r="A4828" s="843">
        <f>A4822+1</f>
        <v>367</v>
      </c>
      <c r="B4828" s="846" t="str">
        <f>B4822</f>
        <v>ITEM</v>
      </c>
      <c r="C4828" s="1688" t="s">
        <v>5544</v>
      </c>
      <c r="D4828" s="1689"/>
      <c r="E4828" s="1689"/>
      <c r="F4828" s="1689"/>
      <c r="G4828" s="1689"/>
      <c r="H4828" s="847"/>
    </row>
    <row r="4829" spans="1:8" ht="15.75">
      <c r="A4829" s="9"/>
      <c r="B4829" s="846" t="s">
        <v>4411</v>
      </c>
      <c r="C4829" s="1690" t="s">
        <v>4396</v>
      </c>
      <c r="D4829" s="1691"/>
      <c r="E4829" s="1691"/>
      <c r="F4829" s="1691"/>
      <c r="G4829" s="1691"/>
      <c r="H4829" s="851"/>
    </row>
    <row r="4830" spans="1:8" ht="63">
      <c r="A4830" s="9"/>
      <c r="B4830" s="847" t="s">
        <v>4392</v>
      </c>
      <c r="C4830" s="264" t="s">
        <v>5545</v>
      </c>
      <c r="D4830" s="839">
        <v>1</v>
      </c>
      <c r="E4830" s="839" t="s">
        <v>3628</v>
      </c>
      <c r="F4830" s="839">
        <f>700*10.76</f>
        <v>7532</v>
      </c>
      <c r="G4830" s="839">
        <f>F4830*D4830</f>
        <v>7532</v>
      </c>
      <c r="H4830" s="841"/>
    </row>
    <row r="4831" spans="1:8" ht="15.75">
      <c r="A4831" s="9"/>
      <c r="B4831" s="856"/>
      <c r="C4831" s="1692" t="s">
        <v>4389</v>
      </c>
      <c r="D4831" s="1693"/>
      <c r="E4831" s="1693"/>
      <c r="F4831" s="1694"/>
      <c r="G4831" s="839">
        <f>SUM(G4830:G4830)</f>
        <v>7532</v>
      </c>
      <c r="H4831" s="841"/>
    </row>
    <row r="4832" spans="1:8" ht="15.75">
      <c r="A4832" s="9"/>
      <c r="B4832" s="857"/>
      <c r="C4832" s="1695" t="s">
        <v>4390</v>
      </c>
      <c r="D4832" s="1696"/>
      <c r="E4832" s="1696"/>
      <c r="F4832" s="1697"/>
      <c r="G4832" s="839">
        <f>G4831*15%</f>
        <v>1129.8</v>
      </c>
      <c r="H4832" s="9"/>
    </row>
    <row r="4833" spans="1:8" ht="15.75">
      <c r="A4833" s="10"/>
      <c r="B4833" s="858"/>
      <c r="C4833" s="1698" t="s">
        <v>4391</v>
      </c>
      <c r="D4833" s="1699"/>
      <c r="E4833" s="1699"/>
      <c r="F4833" s="1700"/>
      <c r="G4833" s="845">
        <f>G4832+G4831</f>
        <v>8661.7999999999993</v>
      </c>
      <c r="H4833" s="10"/>
    </row>
    <row r="4834" spans="1:8" ht="51" customHeight="1">
      <c r="A4834" s="843">
        <f>A4828+1</f>
        <v>368</v>
      </c>
      <c r="B4834" s="846" t="str">
        <f>B4828</f>
        <v>ITEM</v>
      </c>
      <c r="C4834" s="1688" t="s">
        <v>5546</v>
      </c>
      <c r="D4834" s="1689"/>
      <c r="E4834" s="1689"/>
      <c r="F4834" s="1689"/>
      <c r="G4834" s="1689"/>
      <c r="H4834" s="847"/>
    </row>
    <row r="4835" spans="1:8" ht="15.75">
      <c r="A4835" s="9"/>
      <c r="B4835" s="846" t="s">
        <v>4411</v>
      </c>
      <c r="C4835" s="1690" t="s">
        <v>4396</v>
      </c>
      <c r="D4835" s="1691"/>
      <c r="E4835" s="1691"/>
      <c r="F4835" s="1691"/>
      <c r="G4835" s="1691"/>
      <c r="H4835" s="851"/>
    </row>
    <row r="4836" spans="1:8" ht="63">
      <c r="A4836" s="9"/>
      <c r="B4836" s="847" t="s">
        <v>4392</v>
      </c>
      <c r="C4836" s="264" t="s">
        <v>5545</v>
      </c>
      <c r="D4836" s="839">
        <v>1</v>
      </c>
      <c r="E4836" s="839" t="s">
        <v>3628</v>
      </c>
      <c r="F4836" s="839">
        <f>650*10.76</f>
        <v>6994</v>
      </c>
      <c r="G4836" s="839">
        <f>F4836*D4836</f>
        <v>6994</v>
      </c>
      <c r="H4836" s="841"/>
    </row>
    <row r="4837" spans="1:8" ht="15.75">
      <c r="A4837" s="9"/>
      <c r="B4837" s="856"/>
      <c r="C4837" s="1692" t="s">
        <v>4389</v>
      </c>
      <c r="D4837" s="1693"/>
      <c r="E4837" s="1693"/>
      <c r="F4837" s="1694"/>
      <c r="G4837" s="839">
        <f>SUM(G4836:G4836)</f>
        <v>6994</v>
      </c>
      <c r="H4837" s="841"/>
    </row>
    <row r="4838" spans="1:8" ht="15.75">
      <c r="A4838" s="9"/>
      <c r="B4838" s="857"/>
      <c r="C4838" s="1695" t="s">
        <v>4390</v>
      </c>
      <c r="D4838" s="1696"/>
      <c r="E4838" s="1696"/>
      <c r="F4838" s="1697"/>
      <c r="G4838" s="839">
        <f>G4837*15%</f>
        <v>1049.0999999999999</v>
      </c>
      <c r="H4838" s="9"/>
    </row>
    <row r="4839" spans="1:8" ht="15.75">
      <c r="A4839" s="10"/>
      <c r="B4839" s="858"/>
      <c r="C4839" s="1698" t="s">
        <v>4391</v>
      </c>
      <c r="D4839" s="1699"/>
      <c r="E4839" s="1699"/>
      <c r="F4839" s="1700"/>
      <c r="G4839" s="845">
        <f>G4838+G4837</f>
        <v>8043.1</v>
      </c>
      <c r="H4839" s="10"/>
    </row>
    <row r="4840" spans="1:8" ht="51" customHeight="1">
      <c r="A4840" s="843">
        <f>A4834+1</f>
        <v>369</v>
      </c>
      <c r="B4840" s="846" t="str">
        <f>B4834</f>
        <v>ITEM</v>
      </c>
      <c r="C4840" s="1688" t="s">
        <v>5547</v>
      </c>
      <c r="D4840" s="1689"/>
      <c r="E4840" s="1689"/>
      <c r="F4840" s="1689"/>
      <c r="G4840" s="1689"/>
      <c r="H4840" s="847"/>
    </row>
    <row r="4841" spans="1:8" ht="15.75">
      <c r="A4841" s="9"/>
      <c r="B4841" s="846" t="s">
        <v>4411</v>
      </c>
      <c r="C4841" s="1690" t="s">
        <v>4396</v>
      </c>
      <c r="D4841" s="1691"/>
      <c r="E4841" s="1691"/>
      <c r="F4841" s="1691"/>
      <c r="G4841" s="1691"/>
      <c r="H4841" s="851"/>
    </row>
    <row r="4842" spans="1:8" ht="15.75">
      <c r="A4842" s="9"/>
      <c r="B4842" s="847" t="s">
        <v>4392</v>
      </c>
      <c r="C4842" s="264" t="s">
        <v>5548</v>
      </c>
      <c r="D4842" s="839">
        <v>1</v>
      </c>
      <c r="E4842" s="839" t="s">
        <v>3628</v>
      </c>
      <c r="F4842" s="839">
        <f>500*10.76</f>
        <v>5380</v>
      </c>
      <c r="G4842" s="839">
        <f>F4842*D4842</f>
        <v>5380</v>
      </c>
      <c r="H4842" s="841"/>
    </row>
    <row r="4843" spans="1:8" ht="15.75">
      <c r="A4843" s="9"/>
      <c r="B4843" s="856"/>
      <c r="C4843" s="1692" t="s">
        <v>4389</v>
      </c>
      <c r="D4843" s="1693"/>
      <c r="E4843" s="1693"/>
      <c r="F4843" s="1694"/>
      <c r="G4843" s="839">
        <f>SUM(G4842:G4842)</f>
        <v>5380</v>
      </c>
      <c r="H4843" s="841"/>
    </row>
    <row r="4844" spans="1:8" ht="15.75">
      <c r="A4844" s="9"/>
      <c r="B4844" s="857"/>
      <c r="C4844" s="1695" t="s">
        <v>4390</v>
      </c>
      <c r="D4844" s="1696"/>
      <c r="E4844" s="1696"/>
      <c r="F4844" s="1697"/>
      <c r="G4844" s="839">
        <f>G4843*15%</f>
        <v>807</v>
      </c>
      <c r="H4844" s="9"/>
    </row>
    <row r="4845" spans="1:8" ht="15.75">
      <c r="A4845" s="10"/>
      <c r="B4845" s="858"/>
      <c r="C4845" s="1698" t="s">
        <v>4391</v>
      </c>
      <c r="D4845" s="1699"/>
      <c r="E4845" s="1699"/>
      <c r="F4845" s="1700"/>
      <c r="G4845" s="845">
        <f>G4844+G4843</f>
        <v>6187</v>
      </c>
      <c r="H4845" s="10"/>
    </row>
    <row r="4846" spans="1:8" ht="51" customHeight="1">
      <c r="A4846" s="843">
        <f>A4840+1</f>
        <v>370</v>
      </c>
      <c r="B4846" s="846" t="str">
        <f>B4840</f>
        <v>ITEM</v>
      </c>
      <c r="C4846" s="1688" t="s">
        <v>5549</v>
      </c>
      <c r="D4846" s="1689"/>
      <c r="E4846" s="1689"/>
      <c r="F4846" s="1689"/>
      <c r="G4846" s="1689"/>
      <c r="H4846" s="847"/>
    </row>
    <row r="4847" spans="1:8" ht="15.75">
      <c r="A4847" s="9"/>
      <c r="B4847" s="846" t="s">
        <v>4411</v>
      </c>
      <c r="C4847" s="1690" t="s">
        <v>4396</v>
      </c>
      <c r="D4847" s="1691"/>
      <c r="E4847" s="1691"/>
      <c r="F4847" s="1691"/>
      <c r="G4847" s="1691"/>
      <c r="H4847" s="851"/>
    </row>
    <row r="4848" spans="1:8" ht="31.5">
      <c r="A4848" s="9"/>
      <c r="B4848" s="847" t="s">
        <v>4392</v>
      </c>
      <c r="C4848" s="264" t="s">
        <v>5550</v>
      </c>
      <c r="D4848" s="839">
        <v>1</v>
      </c>
      <c r="E4848" s="839" t="s">
        <v>3628</v>
      </c>
      <c r="F4848" s="839">
        <f>600*10.76</f>
        <v>6456</v>
      </c>
      <c r="G4848" s="839">
        <f>F4848*D4848</f>
        <v>6456</v>
      </c>
      <c r="H4848" s="841"/>
    </row>
    <row r="4849" spans="1:8" ht="15.75">
      <c r="A4849" s="9"/>
      <c r="B4849" s="856"/>
      <c r="C4849" s="1692" t="s">
        <v>4389</v>
      </c>
      <c r="D4849" s="1693"/>
      <c r="E4849" s="1693"/>
      <c r="F4849" s="1694"/>
      <c r="G4849" s="839">
        <f>SUM(G4848:G4848)</f>
        <v>6456</v>
      </c>
      <c r="H4849" s="841"/>
    </row>
    <row r="4850" spans="1:8" ht="15.75">
      <c r="A4850" s="9"/>
      <c r="B4850" s="857"/>
      <c r="C4850" s="1695" t="s">
        <v>4390</v>
      </c>
      <c r="D4850" s="1696"/>
      <c r="E4850" s="1696"/>
      <c r="F4850" s="1697"/>
      <c r="G4850" s="839">
        <f>G4849*15%</f>
        <v>968.4</v>
      </c>
      <c r="H4850" s="9"/>
    </row>
    <row r="4851" spans="1:8" ht="15.75">
      <c r="A4851" s="10"/>
      <c r="B4851" s="858"/>
      <c r="C4851" s="1698" t="s">
        <v>4391</v>
      </c>
      <c r="D4851" s="1699"/>
      <c r="E4851" s="1699"/>
      <c r="F4851" s="1700"/>
      <c r="G4851" s="845">
        <f>G4850+G4849</f>
        <v>7424.4</v>
      </c>
      <c r="H4851" s="10"/>
    </row>
    <row r="4852" spans="1:8" ht="51" customHeight="1">
      <c r="A4852" s="843">
        <f>A4846+1</f>
        <v>371</v>
      </c>
      <c r="B4852" s="846" t="str">
        <f>B4846</f>
        <v>ITEM</v>
      </c>
      <c r="C4852" s="1688" t="s">
        <v>5551</v>
      </c>
      <c r="D4852" s="1689"/>
      <c r="E4852" s="1689"/>
      <c r="F4852" s="1689"/>
      <c r="G4852" s="1689"/>
      <c r="H4852" s="847"/>
    </row>
    <row r="4853" spans="1:8" ht="15.75">
      <c r="A4853" s="9"/>
      <c r="B4853" s="846" t="s">
        <v>4411</v>
      </c>
      <c r="C4853" s="1690" t="s">
        <v>4396</v>
      </c>
      <c r="D4853" s="1691"/>
      <c r="E4853" s="1691"/>
      <c r="F4853" s="1691"/>
      <c r="G4853" s="1691"/>
      <c r="H4853" s="851"/>
    </row>
    <row r="4854" spans="1:8" ht="15.75">
      <c r="A4854" s="9"/>
      <c r="B4854" s="847" t="s">
        <v>4392</v>
      </c>
      <c r="C4854" s="264" t="s">
        <v>5552</v>
      </c>
      <c r="D4854" s="839">
        <v>1</v>
      </c>
      <c r="E4854" s="839" t="s">
        <v>3628</v>
      </c>
      <c r="F4854" s="839">
        <f>700*10.76</f>
        <v>7532</v>
      </c>
      <c r="G4854" s="839">
        <f>F4854*D4854</f>
        <v>7532</v>
      </c>
      <c r="H4854" s="841"/>
    </row>
    <row r="4855" spans="1:8" ht="15.75">
      <c r="A4855" s="9"/>
      <c r="B4855" s="856"/>
      <c r="C4855" s="1692" t="s">
        <v>4389</v>
      </c>
      <c r="D4855" s="1693"/>
      <c r="E4855" s="1693"/>
      <c r="F4855" s="1694"/>
      <c r="G4855" s="839">
        <f>SUM(G4854:G4854)</f>
        <v>7532</v>
      </c>
      <c r="H4855" s="841"/>
    </row>
    <row r="4856" spans="1:8" ht="15.75">
      <c r="A4856" s="9"/>
      <c r="B4856" s="857"/>
      <c r="C4856" s="1695" t="s">
        <v>4390</v>
      </c>
      <c r="D4856" s="1696"/>
      <c r="E4856" s="1696"/>
      <c r="F4856" s="1697"/>
      <c r="G4856" s="839">
        <f>G4855*15%</f>
        <v>1129.8</v>
      </c>
      <c r="H4856" s="9"/>
    </row>
    <row r="4857" spans="1:8" ht="15.75">
      <c r="A4857" s="10"/>
      <c r="B4857" s="858"/>
      <c r="C4857" s="1698" t="s">
        <v>4391</v>
      </c>
      <c r="D4857" s="1699"/>
      <c r="E4857" s="1699"/>
      <c r="F4857" s="1700"/>
      <c r="G4857" s="845">
        <f>G4856+G4855</f>
        <v>8661.7999999999993</v>
      </c>
      <c r="H4857" s="10"/>
    </row>
    <row r="4858" spans="1:8" ht="51" customHeight="1">
      <c r="A4858" s="843">
        <f>A4852+1</f>
        <v>372</v>
      </c>
      <c r="B4858" s="846" t="str">
        <f>B4852</f>
        <v>ITEM</v>
      </c>
      <c r="C4858" s="1688" t="s">
        <v>5556</v>
      </c>
      <c r="D4858" s="1689"/>
      <c r="E4858" s="1689"/>
      <c r="F4858" s="1689"/>
      <c r="G4858" s="1689"/>
      <c r="H4858" s="847"/>
    </row>
    <row r="4859" spans="1:8" ht="15.75">
      <c r="A4859" s="9"/>
      <c r="B4859" s="846" t="s">
        <v>4411</v>
      </c>
      <c r="C4859" s="1690" t="s">
        <v>4396</v>
      </c>
      <c r="D4859" s="1691"/>
      <c r="E4859" s="1691"/>
      <c r="F4859" s="1691"/>
      <c r="G4859" s="1691"/>
      <c r="H4859" s="851"/>
    </row>
    <row r="4860" spans="1:8" ht="15.75">
      <c r="A4860" s="9"/>
      <c r="B4860" s="847" t="s">
        <v>4392</v>
      </c>
      <c r="C4860" s="264" t="s">
        <v>5554</v>
      </c>
      <c r="D4860" s="839">
        <v>1</v>
      </c>
      <c r="E4860" s="839" t="s">
        <v>3260</v>
      </c>
      <c r="F4860" s="839">
        <f>200*3.28</f>
        <v>656</v>
      </c>
      <c r="G4860" s="839">
        <f>F4860*D4860</f>
        <v>656</v>
      </c>
      <c r="H4860" s="841"/>
    </row>
    <row r="4861" spans="1:8" ht="15.75">
      <c r="A4861" s="9"/>
      <c r="B4861" s="856"/>
      <c r="C4861" s="1692" t="s">
        <v>4389</v>
      </c>
      <c r="D4861" s="1693"/>
      <c r="E4861" s="1693"/>
      <c r="F4861" s="1694"/>
      <c r="G4861" s="839">
        <f>SUM(G4860:G4860)</f>
        <v>656</v>
      </c>
      <c r="H4861" s="841"/>
    </row>
    <row r="4862" spans="1:8" ht="15.75">
      <c r="A4862" s="9"/>
      <c r="B4862" s="857"/>
      <c r="C4862" s="1695" t="s">
        <v>4390</v>
      </c>
      <c r="D4862" s="1696"/>
      <c r="E4862" s="1696"/>
      <c r="F4862" s="1697"/>
      <c r="G4862" s="839">
        <f>G4861*15%</f>
        <v>98.399999999999991</v>
      </c>
      <c r="H4862" s="9"/>
    </row>
    <row r="4863" spans="1:8" ht="15.75">
      <c r="A4863" s="10"/>
      <c r="B4863" s="858"/>
      <c r="C4863" s="1698" t="s">
        <v>5557</v>
      </c>
      <c r="D4863" s="1699"/>
      <c r="E4863" s="1699"/>
      <c r="F4863" s="1700"/>
      <c r="G4863" s="845">
        <f>G4862+G4861</f>
        <v>754.4</v>
      </c>
      <c r="H4863" s="10"/>
    </row>
    <row r="4864" spans="1:8" ht="51" customHeight="1">
      <c r="A4864" s="843">
        <f>A4858+1</f>
        <v>373</v>
      </c>
      <c r="B4864" s="846" t="str">
        <f>B4858</f>
        <v>ITEM</v>
      </c>
      <c r="C4864" s="1688" t="s">
        <v>5555</v>
      </c>
      <c r="D4864" s="1689"/>
      <c r="E4864" s="1689"/>
      <c r="F4864" s="1689"/>
      <c r="G4864" s="1689"/>
      <c r="H4864" s="847"/>
    </row>
    <row r="4865" spans="1:8" ht="15.75">
      <c r="A4865" s="9"/>
      <c r="B4865" s="846" t="s">
        <v>4411</v>
      </c>
      <c r="C4865" s="1690" t="s">
        <v>4396</v>
      </c>
      <c r="D4865" s="1691"/>
      <c r="E4865" s="1691"/>
      <c r="F4865" s="1691"/>
      <c r="G4865" s="1691"/>
      <c r="H4865" s="851"/>
    </row>
    <row r="4866" spans="1:8" ht="15.75">
      <c r="A4866" s="9"/>
      <c r="B4866" s="847" t="s">
        <v>4392</v>
      </c>
      <c r="C4866" s="264" t="s">
        <v>5553</v>
      </c>
      <c r="D4866" s="839">
        <v>1</v>
      </c>
      <c r="E4866" s="839" t="s">
        <v>3260</v>
      </c>
      <c r="F4866" s="839">
        <f>250*3.28</f>
        <v>820</v>
      </c>
      <c r="G4866" s="839">
        <f>F4866*D4866</f>
        <v>820</v>
      </c>
      <c r="H4866" s="841"/>
    </row>
    <row r="4867" spans="1:8" ht="15.75">
      <c r="A4867" s="9"/>
      <c r="B4867" s="856"/>
      <c r="C4867" s="1692" t="s">
        <v>4389</v>
      </c>
      <c r="D4867" s="1693"/>
      <c r="E4867" s="1693"/>
      <c r="F4867" s="1694"/>
      <c r="G4867" s="839">
        <f>SUM(G4866:G4866)</f>
        <v>820</v>
      </c>
      <c r="H4867" s="841"/>
    </row>
    <row r="4868" spans="1:8" ht="15.75">
      <c r="A4868" s="9"/>
      <c r="B4868" s="857"/>
      <c r="C4868" s="1695" t="s">
        <v>4390</v>
      </c>
      <c r="D4868" s="1696"/>
      <c r="E4868" s="1696"/>
      <c r="F4868" s="1697"/>
      <c r="G4868" s="839">
        <f>G4867*15%</f>
        <v>123</v>
      </c>
      <c r="H4868" s="9"/>
    </row>
    <row r="4869" spans="1:8" ht="15.75">
      <c r="A4869" s="10"/>
      <c r="B4869" s="858"/>
      <c r="C4869" s="1698" t="s">
        <v>5557</v>
      </c>
      <c r="D4869" s="1699"/>
      <c r="E4869" s="1699"/>
      <c r="F4869" s="1700"/>
      <c r="G4869" s="845">
        <f>G4868+G4867</f>
        <v>943</v>
      </c>
      <c r="H4869" s="10"/>
    </row>
    <row r="4870" spans="1:8" ht="51" customHeight="1">
      <c r="A4870" s="843">
        <f>A4864+1</f>
        <v>374</v>
      </c>
      <c r="B4870" s="846" t="str">
        <f>B4864</f>
        <v>ITEM</v>
      </c>
      <c r="C4870" s="1688" t="s">
        <v>5558</v>
      </c>
      <c r="D4870" s="1689"/>
      <c r="E4870" s="1689"/>
      <c r="F4870" s="1689"/>
      <c r="G4870" s="1689"/>
      <c r="H4870" s="847"/>
    </row>
    <row r="4871" spans="1:8" ht="15.75">
      <c r="A4871" s="9"/>
      <c r="B4871" s="846" t="s">
        <v>4411</v>
      </c>
      <c r="C4871" s="1690" t="s">
        <v>4396</v>
      </c>
      <c r="D4871" s="1691"/>
      <c r="E4871" s="1691"/>
      <c r="F4871" s="1691"/>
      <c r="G4871" s="1691"/>
      <c r="H4871" s="851"/>
    </row>
    <row r="4872" spans="1:8" ht="15.75">
      <c r="A4872" s="9"/>
      <c r="B4872" s="847" t="s">
        <v>4392</v>
      </c>
      <c r="C4872" s="264" t="s">
        <v>5559</v>
      </c>
      <c r="D4872" s="839">
        <v>1</v>
      </c>
      <c r="E4872" s="839" t="s">
        <v>3260</v>
      </c>
      <c r="F4872" s="839">
        <f>300*3.28</f>
        <v>983.99999999999989</v>
      </c>
      <c r="G4872" s="839">
        <f>F4872*D4872</f>
        <v>983.99999999999989</v>
      </c>
      <c r="H4872" s="841"/>
    </row>
    <row r="4873" spans="1:8" ht="15.75">
      <c r="A4873" s="9"/>
      <c r="B4873" s="856"/>
      <c r="C4873" s="1692" t="s">
        <v>4389</v>
      </c>
      <c r="D4873" s="1693"/>
      <c r="E4873" s="1693"/>
      <c r="F4873" s="1694"/>
      <c r="G4873" s="839">
        <f>SUM(G4872:G4872)</f>
        <v>983.99999999999989</v>
      </c>
      <c r="H4873" s="841"/>
    </row>
    <row r="4874" spans="1:8" ht="15.75">
      <c r="A4874" s="9"/>
      <c r="B4874" s="857"/>
      <c r="C4874" s="1695" t="s">
        <v>4390</v>
      </c>
      <c r="D4874" s="1696"/>
      <c r="E4874" s="1696"/>
      <c r="F4874" s="1697"/>
      <c r="G4874" s="839">
        <f>G4873*15%</f>
        <v>147.59999999999997</v>
      </c>
      <c r="H4874" s="9"/>
    </row>
    <row r="4875" spans="1:8" ht="15.75">
      <c r="A4875" s="10"/>
      <c r="B4875" s="858"/>
      <c r="C4875" s="1698" t="s">
        <v>5557</v>
      </c>
      <c r="D4875" s="1699"/>
      <c r="E4875" s="1699"/>
      <c r="F4875" s="1700"/>
      <c r="G4875" s="845">
        <f>G4874+G4873</f>
        <v>1131.5999999999999</v>
      </c>
      <c r="H4875" s="10"/>
    </row>
  </sheetData>
  <sheetProtection formatCells="0" formatColumns="0" formatRows="0" insertColumns="0" insertRows="0" insertHyperlinks="0" deleteColumns="0" deleteRows="0"/>
  <mergeCells count="1591">
    <mergeCell ref="B4186:B4191"/>
    <mergeCell ref="B2031:B2034"/>
    <mergeCell ref="B4024:B4027"/>
    <mergeCell ref="B3616:H3616"/>
    <mergeCell ref="B3409:H3409"/>
    <mergeCell ref="B3410:H3410"/>
    <mergeCell ref="C3412:C3415"/>
    <mergeCell ref="B3420:H3421"/>
    <mergeCell ref="B3876:H3876"/>
    <mergeCell ref="B2701:H2701"/>
    <mergeCell ref="B2702:H2702"/>
    <mergeCell ref="B2441:H2441"/>
    <mergeCell ref="B2442:H2442"/>
    <mergeCell ref="B2444:B2445"/>
    <mergeCell ref="B2446:B2448"/>
    <mergeCell ref="B2394:H2394"/>
    <mergeCell ref="B4022:B4023"/>
    <mergeCell ref="B3878:B3879"/>
    <mergeCell ref="B3914:H3914"/>
    <mergeCell ref="E2917:E2918"/>
    <mergeCell ref="B2656:B2657"/>
    <mergeCell ref="B2594:H2594"/>
    <mergeCell ref="B2700:H2700"/>
    <mergeCell ref="B2725:H2725"/>
    <mergeCell ref="E2989:E2990"/>
    <mergeCell ref="B4164:H4164"/>
    <mergeCell ref="B4163:H4163"/>
    <mergeCell ref="B4180:H4180"/>
    <mergeCell ref="B4179:H4179"/>
    <mergeCell ref="B3885:H3885"/>
    <mergeCell ref="B3890:B3892"/>
    <mergeCell ref="B4046:B4047"/>
    <mergeCell ref="B4196:H4196"/>
    <mergeCell ref="B4197:H4197"/>
    <mergeCell ref="B4690:H4690"/>
    <mergeCell ref="B4691:H4691"/>
    <mergeCell ref="B4692:H4692"/>
    <mergeCell ref="B4198:H4198"/>
    <mergeCell ref="B4352:H4353"/>
    <mergeCell ref="B4354:H4354"/>
    <mergeCell ref="B4254:H4255"/>
    <mergeCell ref="B4548:H4548"/>
    <mergeCell ref="B4390:H4390"/>
    <mergeCell ref="B4391:H4391"/>
    <mergeCell ref="B4379:H4379"/>
    <mergeCell ref="B4389:H4389"/>
    <mergeCell ref="B4339:H4340"/>
    <mergeCell ref="B4492:H4492"/>
    <mergeCell ref="B4493:H4493"/>
    <mergeCell ref="B4570:H4570"/>
    <mergeCell ref="B4326:H4327"/>
    <mergeCell ref="A4540:H4540"/>
    <mergeCell ref="B4598:H4598"/>
    <mergeCell ref="B4577:H4577"/>
    <mergeCell ref="B4527:H4527"/>
    <mergeCell ref="B4403:H4403"/>
    <mergeCell ref="B4549:H4549"/>
    <mergeCell ref="B4377:H4378"/>
    <mergeCell ref="B4516:H4516"/>
    <mergeCell ref="B4599:H4599"/>
    <mergeCell ref="B4609:H4609"/>
    <mergeCell ref="B4619:H4619"/>
    <mergeCell ref="B4434:H4434"/>
    <mergeCell ref="B4264:H4265"/>
    <mergeCell ref="C4797:F4797"/>
    <mergeCell ref="C4780:G4780"/>
    <mergeCell ref="C4781:G4781"/>
    <mergeCell ref="C4783:F4783"/>
    <mergeCell ref="C4784:F4784"/>
    <mergeCell ref="C4785:F4785"/>
    <mergeCell ref="C4786:G4786"/>
    <mergeCell ref="C4787:G4787"/>
    <mergeCell ref="C4789:F4789"/>
    <mergeCell ref="C4790:F4790"/>
    <mergeCell ref="C4791:F4791"/>
    <mergeCell ref="B4647:H4647"/>
    <mergeCell ref="B4648:H4648"/>
    <mergeCell ref="B4649:H4649"/>
    <mergeCell ref="C4717:H4717"/>
    <mergeCell ref="C4725:H4725"/>
    <mergeCell ref="A4723:H4723"/>
    <mergeCell ref="B4704:H4704"/>
    <mergeCell ref="C4753:F4753"/>
    <mergeCell ref="C4754:F4754"/>
    <mergeCell ref="C4792:G4792"/>
    <mergeCell ref="C4793:G4793"/>
    <mergeCell ref="C4795:F4795"/>
    <mergeCell ref="B4696:B4699"/>
    <mergeCell ref="C4796:F4796"/>
    <mergeCell ref="B4705:H4705"/>
    <mergeCell ref="B4709:B4711"/>
    <mergeCell ref="B4678:H4678"/>
    <mergeCell ref="B4682:B4685"/>
    <mergeCell ref="C4742:H4742"/>
    <mergeCell ref="C4746:F4746"/>
    <mergeCell ref="C4747:F4747"/>
    <mergeCell ref="B4266:H4266"/>
    <mergeCell ref="B4274:H4275"/>
    <mergeCell ref="B4276:H4276"/>
    <mergeCell ref="B4284:H4285"/>
    <mergeCell ref="B4233:H4233"/>
    <mergeCell ref="B4234:H4234"/>
    <mergeCell ref="B4235:H4235"/>
    <mergeCell ref="B4317:H4317"/>
    <mergeCell ref="B4676:H4676"/>
    <mergeCell ref="B4677:H4677"/>
    <mergeCell ref="B4328:H4328"/>
    <mergeCell ref="B4638:H4638"/>
    <mergeCell ref="C4748:F4748"/>
    <mergeCell ref="C4716:H4716"/>
    <mergeCell ref="C4720:F4720"/>
    <mergeCell ref="C4721:F4721"/>
    <mergeCell ref="C4722:F4722"/>
    <mergeCell ref="B4480:H4480"/>
    <mergeCell ref="B4569:H4569"/>
    <mergeCell ref="C4765:G4765"/>
    <mergeCell ref="C4761:F4761"/>
    <mergeCell ref="C4762:F4762"/>
    <mergeCell ref="B4210:H4210"/>
    <mergeCell ref="B4200:H4200"/>
    <mergeCell ref="B4315:H4316"/>
    <mergeCell ref="B4244:H4244"/>
    <mergeCell ref="B4245:H4245"/>
    <mergeCell ref="B4338:H4338"/>
    <mergeCell ref="B4341:H4341"/>
    <mergeCell ref="B4246:H4246"/>
    <mergeCell ref="B4247:H4247"/>
    <mergeCell ref="B4558:H4558"/>
    <mergeCell ref="B4286:H4286"/>
    <mergeCell ref="B4294:H4295"/>
    <mergeCell ref="B4296:H4296"/>
    <mergeCell ref="B4304:H4305"/>
    <mergeCell ref="B4306:H4306"/>
    <mergeCell ref="B4351:H4351"/>
    <mergeCell ref="B4637:H4637"/>
    <mergeCell ref="B4413:H4413"/>
    <mergeCell ref="B4578:H4578"/>
    <mergeCell ref="B4587:H4587"/>
    <mergeCell ref="B4588:H4588"/>
    <mergeCell ref="B4559:H4559"/>
    <mergeCell ref="B4568:H4568"/>
    <mergeCell ref="B4597:H4597"/>
    <mergeCell ref="B4425:H4425"/>
    <mergeCell ref="B4561:H4561"/>
    <mergeCell ref="B4550:H4550"/>
    <mergeCell ref="B4528:H4528"/>
    <mergeCell ref="B4236:H4236"/>
    <mergeCell ref="B4224:H4224"/>
    <mergeCell ref="B4225:H4225"/>
    <mergeCell ref="B4096:B4098"/>
    <mergeCell ref="B4182:H4182"/>
    <mergeCell ref="B4211:H4211"/>
    <mergeCell ref="B4212:H4212"/>
    <mergeCell ref="B4213:H4213"/>
    <mergeCell ref="B4222:H4222"/>
    <mergeCell ref="B4223:H4223"/>
    <mergeCell ref="B4589:H4589"/>
    <mergeCell ref="B4539:H4539"/>
    <mergeCell ref="B4376:H4376"/>
    <mergeCell ref="B4256:H4256"/>
    <mergeCell ref="B4126:B4129"/>
    <mergeCell ref="B4140:B4142"/>
    <mergeCell ref="B4149:H4149"/>
    <mergeCell ref="B4481:H4481"/>
    <mergeCell ref="B4199:H4199"/>
    <mergeCell ref="B4580:H4580"/>
    <mergeCell ref="B4364:H4364"/>
    <mergeCell ref="B4365:H4366"/>
    <mergeCell ref="B4367:H4367"/>
    <mergeCell ref="B4168:B4173"/>
    <mergeCell ref="B4414:H4414"/>
    <mergeCell ref="B4424:H4424"/>
    <mergeCell ref="B4181:H4181"/>
    <mergeCell ref="B4108:B4109"/>
    <mergeCell ref="B4105:H4105"/>
    <mergeCell ref="B4106:H4106"/>
    <mergeCell ref="B4161:H4161"/>
    <mergeCell ref="B4124:B4125"/>
    <mergeCell ref="B4151:B4152"/>
    <mergeCell ref="B4044:H4044"/>
    <mergeCell ref="B4058:H4059"/>
    <mergeCell ref="B4091:H4091"/>
    <mergeCell ref="B4092:H4092"/>
    <mergeCell ref="B3936:H3936"/>
    <mergeCell ref="B3998:H3998"/>
    <mergeCell ref="B3899:H3899"/>
    <mergeCell ref="B3968:H3968"/>
    <mergeCell ref="B4071:H4071"/>
    <mergeCell ref="B4003:B4004"/>
    <mergeCell ref="B3999:H3999"/>
    <mergeCell ref="B4016:H4016"/>
    <mergeCell ref="B4017:H4017"/>
    <mergeCell ref="B4089:H4089"/>
    <mergeCell ref="B3997:H3997"/>
    <mergeCell ref="B3913:H3913"/>
    <mergeCell ref="B3956:H3956"/>
    <mergeCell ref="B4020:H4020"/>
    <mergeCell ref="B3900:H3900"/>
    <mergeCell ref="B3904:B3906"/>
    <mergeCell ref="B4081:H4082"/>
    <mergeCell ref="B4083:H4083"/>
    <mergeCell ref="B4001:H4001"/>
    <mergeCell ref="B4090:H4090"/>
    <mergeCell ref="B4069:H4070"/>
    <mergeCell ref="B3957:H3957"/>
    <mergeCell ref="B3912:H3912"/>
    <mergeCell ref="B3886:H3886"/>
    <mergeCell ref="B3986:B3987"/>
    <mergeCell ref="B2834:H2834"/>
    <mergeCell ref="B2507:B2508"/>
    <mergeCell ref="B2509:B2515"/>
    <mergeCell ref="B2704:B2705"/>
    <mergeCell ref="B2692:B2694"/>
    <mergeCell ref="B2687:H2687"/>
    <mergeCell ref="B1620:B1621"/>
    <mergeCell ref="B1622:B1625"/>
    <mergeCell ref="B1465:B1466"/>
    <mergeCell ref="B1467:B1474"/>
    <mergeCell ref="B2605:H2605"/>
    <mergeCell ref="B2606:H2606"/>
    <mergeCell ref="B2730:B2731"/>
    <mergeCell ref="B2607:H2607"/>
    <mergeCell ref="B2617:H2617"/>
    <mergeCell ref="B2817:B2819"/>
    <mergeCell ref="B2846:H2846"/>
    <mergeCell ref="B2786:H2786"/>
    <mergeCell ref="B2764:B2765"/>
    <mergeCell ref="B2001:H2001"/>
    <mergeCell ref="B2575:B2578"/>
    <mergeCell ref="B1798:H1798"/>
    <mergeCell ref="B2253:H2253"/>
    <mergeCell ref="B2042:B2043"/>
    <mergeCell ref="B2044:B2047"/>
    <mergeCell ref="B2003:B2004"/>
    <mergeCell ref="B2383:B2384"/>
    <mergeCell ref="B2629:H2629"/>
    <mergeCell ref="B2562:B2563"/>
    <mergeCell ref="B2569:H2569"/>
    <mergeCell ref="B1:H1"/>
    <mergeCell ref="B1946:H1946"/>
    <mergeCell ref="B1947:H1947"/>
    <mergeCell ref="B1949:B1950"/>
    <mergeCell ref="B1951:B1954"/>
    <mergeCell ref="B1960:H1960"/>
    <mergeCell ref="B1961:H1961"/>
    <mergeCell ref="B1963:B1964"/>
    <mergeCell ref="B1965:B1968"/>
    <mergeCell ref="B2381:H2381"/>
    <mergeCell ref="B2380:H2380"/>
    <mergeCell ref="B2155:H2155"/>
    <mergeCell ref="B1740:B1746"/>
    <mergeCell ref="B2206:B2207"/>
    <mergeCell ref="B1893:H1893"/>
    <mergeCell ref="B1873:H1873"/>
    <mergeCell ref="B2055:B2056"/>
    <mergeCell ref="B2158:B2159"/>
    <mergeCell ref="B2185:B2186"/>
    <mergeCell ref="B2195:B2196"/>
    <mergeCell ref="B1880:B1887"/>
    <mergeCell ref="B1918:B1924"/>
    <mergeCell ref="B1896:H1896"/>
    <mergeCell ref="B2193:H2193"/>
    <mergeCell ref="B2154:H2154"/>
    <mergeCell ref="B2039:H2039"/>
    <mergeCell ref="B2040:H2040"/>
    <mergeCell ref="B1043:H1043"/>
    <mergeCell ref="B1044:H1044"/>
    <mergeCell ref="B1046:B1047"/>
    <mergeCell ref="B1874:H1874"/>
    <mergeCell ref="B1785:H1785"/>
    <mergeCell ref="B2647:B2648"/>
    <mergeCell ref="B2753:B2754"/>
    <mergeCell ref="B2321:H2321"/>
    <mergeCell ref="B2428:H2428"/>
    <mergeCell ref="B2392:H2392"/>
    <mergeCell ref="B2393:H2393"/>
    <mergeCell ref="B2482:H2482"/>
    <mergeCell ref="B2582:H2582"/>
    <mergeCell ref="B2372:B2374"/>
    <mergeCell ref="B2824:H2824"/>
    <mergeCell ref="B1048:B1051"/>
    <mergeCell ref="B1135:H1135"/>
    <mergeCell ref="B2611:B2612"/>
    <mergeCell ref="B2520:H2520"/>
    <mergeCell ref="B2521:H2521"/>
    <mergeCell ref="B1987:H1987"/>
    <mergeCell ref="B1988:H1988"/>
    <mergeCell ref="B1990:B1991"/>
    <mergeCell ref="B1992:B1995"/>
    <mergeCell ref="B2000:H2000"/>
    <mergeCell ref="B2469:B2475"/>
    <mergeCell ref="E2326:E2327"/>
    <mergeCell ref="B2467:B2468"/>
    <mergeCell ref="B2597:B2598"/>
    <mergeCell ref="B2454:H2454"/>
    <mergeCell ref="B2583:H2583"/>
    <mergeCell ref="B2595:H2595"/>
    <mergeCell ref="B2540:H2540"/>
    <mergeCell ref="B2488:B2494"/>
    <mergeCell ref="B2463:H2463"/>
    <mergeCell ref="B2336:B2337"/>
    <mergeCell ref="B2016:B2017"/>
    <mergeCell ref="B2653:H2653"/>
    <mergeCell ref="B2716:B2717"/>
    <mergeCell ref="B2741:B2742"/>
    <mergeCell ref="B2774:H2774"/>
    <mergeCell ref="B2738:H2738"/>
    <mergeCell ref="B2706:B2708"/>
    <mergeCell ref="B2665:H2665"/>
    <mergeCell ref="B2713:H2713"/>
    <mergeCell ref="B2762:H2762"/>
    <mergeCell ref="B2718:B2719"/>
    <mergeCell ref="B2791:B2792"/>
    <mergeCell ref="B2641:H2641"/>
    <mergeCell ref="B2664:H2664"/>
    <mergeCell ref="B2622:B2623"/>
    <mergeCell ref="B2632:B2633"/>
    <mergeCell ref="B2557:H2557"/>
    <mergeCell ref="B2288:H2288"/>
    <mergeCell ref="B2289:H2289"/>
    <mergeCell ref="B2291:B2293"/>
    <mergeCell ref="B2642:H2642"/>
    <mergeCell ref="B2645:B2646"/>
    <mergeCell ref="B2465:H2465"/>
    <mergeCell ref="B2307:B2309"/>
    <mergeCell ref="H2307:H2309"/>
    <mergeCell ref="B2571:H2571"/>
    <mergeCell ref="B2522:H2522"/>
    <mergeCell ref="C2326:C2327"/>
    <mergeCell ref="B2310:B2312"/>
    <mergeCell ref="B2326:B2327"/>
    <mergeCell ref="B2787:H2787"/>
    <mergeCell ref="B2413:H2413"/>
    <mergeCell ref="B2620:B2621"/>
    <mergeCell ref="B2743:B2744"/>
    <mergeCell ref="B2658:B2659"/>
    <mergeCell ref="B2714:H2714"/>
    <mergeCell ref="B2737:H2737"/>
    <mergeCell ref="B2669:B2670"/>
    <mergeCell ref="B2680:B2681"/>
    <mergeCell ref="B2676:H2676"/>
    <mergeCell ref="B3125:B3126"/>
    <mergeCell ref="B3279:H3279"/>
    <mergeCell ref="B3232:B3233"/>
    <mergeCell ref="E3245:E3246"/>
    <mergeCell ref="B3266:H3266"/>
    <mergeCell ref="B3007:H3007"/>
    <mergeCell ref="B3008:H3008"/>
    <mergeCell ref="B3010:B3011"/>
    <mergeCell ref="B3012:B3014"/>
    <mergeCell ref="B3155:H3155"/>
    <mergeCell ref="D2917:D2918"/>
    <mergeCell ref="B2912:H2912"/>
    <mergeCell ref="B3037:B3038"/>
    <mergeCell ref="B3245:B3246"/>
    <mergeCell ref="B2775:H2775"/>
    <mergeCell ref="B2690:B2691"/>
    <mergeCell ref="B2862:B2863"/>
    <mergeCell ref="B2871:B2872"/>
    <mergeCell ref="B2728:B2729"/>
    <mergeCell ref="B2726:H2726"/>
    <mergeCell ref="B2812:H2812"/>
    <mergeCell ref="B2826:H2826"/>
    <mergeCell ref="B2802:B2803"/>
    <mergeCell ref="B2688:H2688"/>
    <mergeCell ref="B2906:B2907"/>
    <mergeCell ref="B2936:H2936"/>
    <mergeCell ref="B3046:H3046"/>
    <mergeCell ref="B3039:B3041"/>
    <mergeCell ref="C2917:C2918"/>
    <mergeCell ref="B3218:H3218"/>
    <mergeCell ref="B3193:H3193"/>
    <mergeCell ref="B3347:H3347"/>
    <mergeCell ref="B3350:B3351"/>
    <mergeCell ref="B3357:H3357"/>
    <mergeCell ref="B3310:B3311"/>
    <mergeCell ref="B3096:H3096"/>
    <mergeCell ref="B3061:H3061"/>
    <mergeCell ref="B3060:H3060"/>
    <mergeCell ref="E2906:E2907"/>
    <mergeCell ref="C2906:C2907"/>
    <mergeCell ref="D2906:D2907"/>
    <mergeCell ref="B3206:H3206"/>
    <mergeCell ref="B2940:B2941"/>
    <mergeCell ref="B2964:H2964"/>
    <mergeCell ref="B2962:H2962"/>
    <mergeCell ref="C2989:C2990"/>
    <mergeCell ref="B3146:H3146"/>
    <mergeCell ref="B3210:B3211"/>
    <mergeCell ref="B3148:B3149"/>
    <mergeCell ref="B3085:H3085"/>
    <mergeCell ref="B3072:H3072"/>
    <mergeCell ref="B3306:H3306"/>
    <mergeCell ref="B3307:H3307"/>
    <mergeCell ref="B3234:B3235"/>
    <mergeCell ref="A3019:C3019"/>
    <mergeCell ref="B2985:H2985"/>
    <mergeCell ref="B2963:H2963"/>
    <mergeCell ref="B3846:H3846"/>
    <mergeCell ref="B3785:B3786"/>
    <mergeCell ref="B3688:H3688"/>
    <mergeCell ref="B2927:B2928"/>
    <mergeCell ref="B3034:H3034"/>
    <mergeCell ref="B3205:H3205"/>
    <mergeCell ref="B2984:H2984"/>
    <mergeCell ref="B3000:B3002"/>
    <mergeCell ref="B3208:B3209"/>
    <mergeCell ref="B3168:H3168"/>
    <mergeCell ref="B3525:B3526"/>
    <mergeCell ref="B3455:H3455"/>
    <mergeCell ref="B3679:H3679"/>
    <mergeCell ref="B3486:B3489"/>
    <mergeCell ref="B3458:B3459"/>
    <mergeCell ref="B3460:B3462"/>
    <mergeCell ref="B3540:B3543"/>
    <mergeCell ref="B3549:H3549"/>
    <mergeCell ref="B3298:B3299"/>
    <mergeCell ref="B3110:B3111"/>
    <mergeCell ref="B3133:H3133"/>
    <mergeCell ref="B3197:B3200"/>
    <mergeCell ref="B3334:H3334"/>
    <mergeCell ref="B3372:B3373"/>
    <mergeCell ref="C3372:C3373"/>
    <mergeCell ref="E3372:E3373"/>
    <mergeCell ref="B3123:B3124"/>
    <mergeCell ref="B3401:B3402"/>
    <mergeCell ref="B3369:H3369"/>
    <mergeCell ref="B3370:H3370"/>
    <mergeCell ref="B3484:B3485"/>
    <mergeCell ref="B2929:B2930"/>
    <mergeCell ref="B2686:H2686"/>
    <mergeCell ref="B2880:H2880"/>
    <mergeCell ref="B2857:H2857"/>
    <mergeCell ref="B3548:H3548"/>
    <mergeCell ref="B3267:H3267"/>
    <mergeCell ref="B3195:B3196"/>
    <mergeCell ref="B3145:H3145"/>
    <mergeCell ref="B3864:H3864"/>
    <mergeCell ref="B3192:H3192"/>
    <mergeCell ref="E2978:E2979"/>
    <mergeCell ref="C2978:C2979"/>
    <mergeCell ref="B3282:B3283"/>
    <mergeCell ref="E3381:E3382"/>
    <mergeCell ref="B3229:H3229"/>
    <mergeCell ref="B3170:B3171"/>
    <mergeCell ref="B3296:B3297"/>
    <mergeCell ref="B3782:H3782"/>
    <mergeCell ref="B3563:H3563"/>
    <mergeCell ref="E3707:E3708"/>
    <mergeCell ref="B3819:H3819"/>
    <mergeCell ref="B3827:H3827"/>
    <mergeCell ref="B3828:H3828"/>
    <mergeCell ref="B3836:H3836"/>
    <mergeCell ref="B3837:H3837"/>
    <mergeCell ref="B3856:H3856"/>
    <mergeCell ref="B3033:H3033"/>
    <mergeCell ref="B2937:H2937"/>
    <mergeCell ref="B2895:B2896"/>
    <mergeCell ref="B3389:H3389"/>
    <mergeCell ref="B3381:B3382"/>
    <mergeCell ref="C3381:C3382"/>
    <mergeCell ref="B3358:H3358"/>
    <mergeCell ref="B2573:B2574"/>
    <mergeCell ref="B2455:H2455"/>
    <mergeCell ref="B2503:H2503"/>
    <mergeCell ref="B2599:B2600"/>
    <mergeCell ref="B2548:H2548"/>
    <mergeCell ref="B2334:H2334"/>
    <mergeCell ref="B2418:B2420"/>
    <mergeCell ref="B2464:H2464"/>
    <mergeCell ref="B2349:H2349"/>
    <mergeCell ref="B2350:H2350"/>
    <mergeCell ref="B2630:H2630"/>
    <mergeCell ref="B2504:H2504"/>
    <mergeCell ref="B2556:H2556"/>
    <mergeCell ref="B2324:B2325"/>
    <mergeCell ref="B2370:B2371"/>
    <mergeCell ref="B2484:H2484"/>
    <mergeCell ref="B2524:B2525"/>
    <mergeCell ref="B2526:B2532"/>
    <mergeCell ref="B2585:B2586"/>
    <mergeCell ref="B2368:H2368"/>
    <mergeCell ref="B2558:H2558"/>
    <mergeCell ref="B2483:H2483"/>
    <mergeCell ref="B2618:H2618"/>
    <mergeCell ref="B2427:H2427"/>
    <mergeCell ref="B2414:H2414"/>
    <mergeCell ref="B2416:B2417"/>
    <mergeCell ref="B2549:H2549"/>
    <mergeCell ref="B2587:B2588"/>
    <mergeCell ref="B2486:B2487"/>
    <mergeCell ref="B2570:H2570"/>
    <mergeCell ref="B2609:B2610"/>
    <mergeCell ref="B2432:B2435"/>
    <mergeCell ref="B2560:B2561"/>
    <mergeCell ref="B2396:B2398"/>
    <mergeCell ref="B2399:B2405"/>
    <mergeCell ref="B2255:B2256"/>
    <mergeCell ref="C2246:C2247"/>
    <mergeCell ref="E2246:E2247"/>
    <mergeCell ref="B2233:B2234"/>
    <mergeCell ref="B2235:B2236"/>
    <mergeCell ref="B2241:H2241"/>
    <mergeCell ref="B2367:H2367"/>
    <mergeCell ref="B2333:H2333"/>
    <mergeCell ref="B2338:B2340"/>
    <mergeCell ref="B2354:B2356"/>
    <mergeCell ref="B2430:B2431"/>
    <mergeCell ref="C2268:C2269"/>
    <mergeCell ref="B2305:H2305"/>
    <mergeCell ref="E2268:E2269"/>
    <mergeCell ref="B2266:B2267"/>
    <mergeCell ref="H2291:H2293"/>
    <mergeCell ref="B2385:B2387"/>
    <mergeCell ref="B2276:H2276"/>
    <mergeCell ref="B2264:H2264"/>
    <mergeCell ref="B2268:B2269"/>
    <mergeCell ref="B2322:H2322"/>
    <mergeCell ref="B2279:B2280"/>
    <mergeCell ref="B2304:H2304"/>
    <mergeCell ref="B2352:B2353"/>
    <mergeCell ref="B2246:B2247"/>
    <mergeCell ref="B2281:B2282"/>
    <mergeCell ref="B2257:B2258"/>
    <mergeCell ref="B2263:H2263"/>
    <mergeCell ref="B2216:H2216"/>
    <mergeCell ref="B2197:B2198"/>
    <mergeCell ref="B2160:B2162"/>
    <mergeCell ref="B2181:H2181"/>
    <mergeCell ref="B2168:H2168"/>
    <mergeCell ref="B2170:B2171"/>
    <mergeCell ref="B2244:B2245"/>
    <mergeCell ref="B2252:H2252"/>
    <mergeCell ref="B2277:H2277"/>
    <mergeCell ref="B2294:B2296"/>
    <mergeCell ref="B2180:H2180"/>
    <mergeCell ref="B2242:H2242"/>
    <mergeCell ref="B2172:B2174"/>
    <mergeCell ref="B2217:H2217"/>
    <mergeCell ref="B2220:B2221"/>
    <mergeCell ref="B2183:B2184"/>
    <mergeCell ref="B2275:H2275"/>
    <mergeCell ref="E2257:E2258"/>
    <mergeCell ref="C2257:C2258"/>
    <mergeCell ref="B2230:H2230"/>
    <mergeCell ref="B2192:H2192"/>
    <mergeCell ref="B2231:H2231"/>
    <mergeCell ref="B2208:B2209"/>
    <mergeCell ref="B2229:H2229"/>
    <mergeCell ref="B2215:H2215"/>
    <mergeCell ref="B2204:H2204"/>
    <mergeCell ref="B2222:B2224"/>
    <mergeCell ref="B2167:H2167"/>
    <mergeCell ref="B2203:H2203"/>
    <mergeCell ref="B2095:B2096"/>
    <mergeCell ref="B2078:H2078"/>
    <mergeCell ref="B2079:H2079"/>
    <mergeCell ref="B1934:H1934"/>
    <mergeCell ref="B1933:H1933"/>
    <mergeCell ref="B1804:B1806"/>
    <mergeCell ref="B1851:B1852"/>
    <mergeCell ref="B1916:B1917"/>
    <mergeCell ref="B2105:H2105"/>
    <mergeCell ref="B1875:H1875"/>
    <mergeCell ref="B2018:B2021"/>
    <mergeCell ref="B2026:H2026"/>
    <mergeCell ref="B2027:H2027"/>
    <mergeCell ref="B2029:B2030"/>
    <mergeCell ref="B2092:H2092"/>
    <mergeCell ref="B1977:B1978"/>
    <mergeCell ref="B1913:H1913"/>
    <mergeCell ref="B1895:H1895"/>
    <mergeCell ref="B2120:H2120"/>
    <mergeCell ref="B2139:H2139"/>
    <mergeCell ref="B2097:B2098"/>
    <mergeCell ref="B2127:B2131"/>
    <mergeCell ref="B2122:H2122"/>
    <mergeCell ref="B2080:H2080"/>
    <mergeCell ref="B1914:H1914"/>
    <mergeCell ref="B1832:H1832"/>
    <mergeCell ref="B1833:H1833"/>
    <mergeCell ref="B1975:H1975"/>
    <mergeCell ref="B2156:H2156"/>
    <mergeCell ref="B2144:B2146"/>
    <mergeCell ref="B1979:B1982"/>
    <mergeCell ref="B1853:B1862"/>
    <mergeCell ref="B1791:B1793"/>
    <mergeCell ref="B1838:B1840"/>
    <mergeCell ref="B1848:H1848"/>
    <mergeCell ref="B2093:H2093"/>
    <mergeCell ref="B1800:H1800"/>
    <mergeCell ref="B1878:B1879"/>
    <mergeCell ref="B1816:H1816"/>
    <mergeCell ref="B2138:H2138"/>
    <mergeCell ref="B2142:B2143"/>
    <mergeCell ref="B2084:B2086"/>
    <mergeCell ref="B2109:B2110"/>
    <mergeCell ref="B1802:B1803"/>
    <mergeCell ref="B1847:H1847"/>
    <mergeCell ref="B1821:B1823"/>
    <mergeCell ref="B1876:H1876"/>
    <mergeCell ref="B2111:B2113"/>
    <mergeCell ref="B2052:H2052"/>
    <mergeCell ref="B2053:H2053"/>
    <mergeCell ref="B1757:B1763"/>
    <mergeCell ref="B1706:B1712"/>
    <mergeCell ref="B1815:H1815"/>
    <mergeCell ref="B1836:B1837"/>
    <mergeCell ref="B1845:H1845"/>
    <mergeCell ref="B1846:H1846"/>
    <mergeCell ref="B1849:H1849"/>
    <mergeCell ref="B2082:B2083"/>
    <mergeCell ref="B1819:B1820"/>
    <mergeCell ref="B1894:H1894"/>
    <mergeCell ref="B1786:H1786"/>
    <mergeCell ref="B1787:H1787"/>
    <mergeCell ref="B1912:H1912"/>
    <mergeCell ref="B1817:H1817"/>
    <mergeCell ref="B1799:H1799"/>
    <mergeCell ref="B1834:H1834"/>
    <mergeCell ref="B2065:H2065"/>
    <mergeCell ref="B2066:H2066"/>
    <mergeCell ref="B2068:B2069"/>
    <mergeCell ref="B2070:B2073"/>
    <mergeCell ref="B2005:B2008"/>
    <mergeCell ref="B2013:H2013"/>
    <mergeCell ref="B2014:H2014"/>
    <mergeCell ref="B1771:H1771"/>
    <mergeCell ref="B1772:H1772"/>
    <mergeCell ref="B1974:H1974"/>
    <mergeCell ref="B1776:B1778"/>
    <mergeCell ref="B1898:B1899"/>
    <mergeCell ref="B2057:B2060"/>
    <mergeCell ref="B1570:H1570"/>
    <mergeCell ref="B1755:B1756"/>
    <mergeCell ref="B1618:H1618"/>
    <mergeCell ref="B1588:H1588"/>
    <mergeCell ref="B1605:B1606"/>
    <mergeCell ref="B1590:B1591"/>
    <mergeCell ref="B1721:B1722"/>
    <mergeCell ref="B1723:B1729"/>
    <mergeCell ref="B1643:H1643"/>
    <mergeCell ref="B1645:B1646"/>
    <mergeCell ref="B1718:H1718"/>
    <mergeCell ref="B1574:B1575"/>
    <mergeCell ref="B1576:B1579"/>
    <mergeCell ref="A1615:H1615"/>
    <mergeCell ref="A1616:H1616"/>
    <mergeCell ref="B1738:B1739"/>
    <mergeCell ref="B1752:H1752"/>
    <mergeCell ref="B1719:H1719"/>
    <mergeCell ref="B1704:B1705"/>
    <mergeCell ref="B2:H2"/>
    <mergeCell ref="B3:H3"/>
    <mergeCell ref="B440:H440"/>
    <mergeCell ref="D435:E435"/>
    <mergeCell ref="B391:H391"/>
    <mergeCell ref="B320:H320"/>
    <mergeCell ref="D400:E400"/>
    <mergeCell ref="B115:H115"/>
    <mergeCell ref="B125:H125"/>
    <mergeCell ref="B126:H126"/>
    <mergeCell ref="B1201:H1201"/>
    <mergeCell ref="B1202:H1202"/>
    <mergeCell ref="B1203:H1203"/>
    <mergeCell ref="B1205:B1206"/>
    <mergeCell ref="B57:H57"/>
    <mergeCell ref="B992:B993"/>
    <mergeCell ref="A1630:H1630"/>
    <mergeCell ref="B1323:H1323"/>
    <mergeCell ref="B1339:H1339"/>
    <mergeCell ref="B1091:H1091"/>
    <mergeCell ref="B12:H12"/>
    <mergeCell ref="B13:H13"/>
    <mergeCell ref="B15:H15"/>
    <mergeCell ref="B34:H34"/>
    <mergeCell ref="B1109:B1110"/>
    <mergeCell ref="B1136:H1136"/>
    <mergeCell ref="B1137:H1137"/>
    <mergeCell ref="B35:H35"/>
    <mergeCell ref="B56:H56"/>
    <mergeCell ref="B797:H797"/>
    <mergeCell ref="B798:H798"/>
    <mergeCell ref="B799:H799"/>
    <mergeCell ref="B801:B802"/>
    <mergeCell ref="B1059:H1059"/>
    <mergeCell ref="B901:H901"/>
    <mergeCell ref="B902:H902"/>
    <mergeCell ref="B903:H903"/>
    <mergeCell ref="B914:H914"/>
    <mergeCell ref="B1426:H1426"/>
    <mergeCell ref="B1298:H1298"/>
    <mergeCell ref="B1273:H1273"/>
    <mergeCell ref="B1277:B1280"/>
    <mergeCell ref="B1261:H1261"/>
    <mergeCell ref="B1287:H1287"/>
    <mergeCell ref="B1408:H1408"/>
    <mergeCell ref="B758:H758"/>
    <mergeCell ref="B759:H759"/>
    <mergeCell ref="B761:B762"/>
    <mergeCell ref="B763:B769"/>
    <mergeCell ref="B1184:H1184"/>
    <mergeCell ref="B1186:B1187"/>
    <mergeCell ref="B1188:B1191"/>
    <mergeCell ref="B1247:H1247"/>
    <mergeCell ref="B1251:B1254"/>
    <mergeCell ref="B1265:B1266"/>
    <mergeCell ref="B1030:H1030"/>
    <mergeCell ref="B973:H973"/>
    <mergeCell ref="B1007:B1010"/>
    <mergeCell ref="B1063:B1064"/>
    <mergeCell ref="B1075:H1075"/>
    <mergeCell ref="B1076:H1076"/>
    <mergeCell ref="B1105:H1105"/>
    <mergeCell ref="B1106:H1106"/>
    <mergeCell ref="B1035:B1038"/>
    <mergeCell ref="B1313:B1314"/>
    <mergeCell ref="B1668:B1676"/>
    <mergeCell ref="B1641:H1641"/>
    <mergeCell ref="B1394:B1395"/>
    <mergeCell ref="B1683:H1683"/>
    <mergeCell ref="B1559:B1560"/>
    <mergeCell ref="B1517:B1518"/>
    <mergeCell ref="B1527:H1527"/>
    <mergeCell ref="B1586:H1586"/>
    <mergeCell ref="B1634:B1635"/>
    <mergeCell ref="B1343:B1344"/>
    <mergeCell ref="B1391:H1391"/>
    <mergeCell ref="B1362:B1367"/>
    <mergeCell ref="B1409:H1409"/>
    <mergeCell ref="B1375:H1375"/>
    <mergeCell ref="B1587:H1587"/>
    <mergeCell ref="B1681:H1681"/>
    <mergeCell ref="B1682:H1682"/>
    <mergeCell ref="B1479:H1479"/>
    <mergeCell ref="B1555:H1555"/>
    <mergeCell ref="B1392:H1392"/>
    <mergeCell ref="B1571:H1571"/>
    <mergeCell ref="B1572:H1572"/>
    <mergeCell ref="B1390:H1390"/>
    <mergeCell ref="B1340:H1340"/>
    <mergeCell ref="B1526:H1526"/>
    <mergeCell ref="A1600:H1600"/>
    <mergeCell ref="B1414:B1419"/>
    <mergeCell ref="B1642:H1642"/>
    <mergeCell ref="B1504:H1504"/>
    <mergeCell ref="B1617:H1617"/>
    <mergeCell ref="B1444:H1444"/>
    <mergeCell ref="B492:H492"/>
    <mergeCell ref="B493:H493"/>
    <mergeCell ref="B623:H623"/>
    <mergeCell ref="B608:H608"/>
    <mergeCell ref="B684:H684"/>
    <mergeCell ref="B339:H339"/>
    <mergeCell ref="B325:B327"/>
    <mergeCell ref="B321:H321"/>
    <mergeCell ref="B323:H323"/>
    <mergeCell ref="B345:B348"/>
    <mergeCell ref="B704:B705"/>
    <mergeCell ref="B686:H686"/>
    <mergeCell ref="B638:H638"/>
    <mergeCell ref="B1603:H1603"/>
    <mergeCell ref="B1345:B1350"/>
    <mergeCell ref="B1480:H1480"/>
    <mergeCell ref="B1482:B1483"/>
    <mergeCell ref="B1139:B1140"/>
    <mergeCell ref="B1141:B1144"/>
    <mergeCell ref="B732:B733"/>
    <mergeCell ref="B852:H852"/>
    <mergeCell ref="B853:H853"/>
    <mergeCell ref="B827:B832"/>
    <mergeCell ref="B907:B908"/>
    <mergeCell ref="B930:H930"/>
    <mergeCell ref="B841:H841"/>
    <mergeCell ref="B756:H756"/>
    <mergeCell ref="B950:H950"/>
    <mergeCell ref="B850:H850"/>
    <mergeCell ref="B872:B873"/>
    <mergeCell ref="B915:H915"/>
    <mergeCell ref="B1093:H1093"/>
    <mergeCell ref="B540:H540"/>
    <mergeCell ref="B833:B834"/>
    <mergeCell ref="B494:H494"/>
    <mergeCell ref="B570:H570"/>
    <mergeCell ref="B574:B577"/>
    <mergeCell ref="B572:B573"/>
    <mergeCell ref="A893:H893"/>
    <mergeCell ref="B609:H609"/>
    <mergeCell ref="B699:H699"/>
    <mergeCell ref="B770:B771"/>
    <mergeCell ref="B654:H654"/>
    <mergeCell ref="B691:B695"/>
    <mergeCell ref="B702:H702"/>
    <mergeCell ref="B592:H592"/>
    <mergeCell ref="B656:H656"/>
    <mergeCell ref="B593:H593"/>
    <mergeCell ref="B737:H737"/>
    <mergeCell ref="B738:H738"/>
    <mergeCell ref="B739:H739"/>
    <mergeCell ref="B740:H740"/>
    <mergeCell ref="B823:H823"/>
    <mergeCell ref="B777:H777"/>
    <mergeCell ref="B723:B724"/>
    <mergeCell ref="B612:B613"/>
    <mergeCell ref="B555:H555"/>
    <mergeCell ref="B545:B546"/>
    <mergeCell ref="B821:H821"/>
    <mergeCell ref="B822:H822"/>
    <mergeCell ref="B671:H671"/>
    <mergeCell ref="B596:B597"/>
    <mergeCell ref="B598:B601"/>
    <mergeCell ref="B870:B871"/>
    <mergeCell ref="B779:H779"/>
    <mergeCell ref="B781:B782"/>
    <mergeCell ref="B214:H214"/>
    <mergeCell ref="B253:H253"/>
    <mergeCell ref="B713:B714"/>
    <mergeCell ref="B718:H718"/>
    <mergeCell ref="B820:H820"/>
    <mergeCell ref="B776:H776"/>
    <mergeCell ref="B372:H372"/>
    <mergeCell ref="B150:H150"/>
    <mergeCell ref="B371:H371"/>
    <mergeCell ref="B356:H356"/>
    <mergeCell ref="B357:H357"/>
    <mergeCell ref="B338:H338"/>
    <mergeCell ref="B610:H610"/>
    <mergeCell ref="B526:H526"/>
    <mergeCell ref="B525:H525"/>
    <mergeCell ref="B527:H527"/>
    <mergeCell ref="B511:H511"/>
    <mergeCell ref="B473:H473"/>
    <mergeCell ref="B460:H460"/>
    <mergeCell ref="B213:H213"/>
    <mergeCell ref="B725:B731"/>
    <mergeCell ref="B629:B633"/>
    <mergeCell ref="B640:H640"/>
    <mergeCell ref="B644:B649"/>
    <mergeCell ref="B653:H653"/>
    <mergeCell ref="B706:B712"/>
    <mergeCell ref="B721:H721"/>
    <mergeCell ref="B457:H457"/>
    <mergeCell ref="B614:B618"/>
    <mergeCell ref="B531:B535"/>
    <mergeCell ref="B37:H37"/>
    <mergeCell ref="B46:H46"/>
    <mergeCell ref="B340:H340"/>
    <mergeCell ref="B67:H67"/>
    <mergeCell ref="B68:H68"/>
    <mergeCell ref="B82:B83"/>
    <mergeCell ref="B94:H94"/>
    <mergeCell ref="B95:H95"/>
    <mergeCell ref="B96:H96"/>
    <mergeCell ref="B98:B101"/>
    <mergeCell ref="B136:H136"/>
    <mergeCell ref="C141:F141"/>
    <mergeCell ref="B153:B154"/>
    <mergeCell ref="B179:H179"/>
    <mergeCell ref="B180:H180"/>
    <mergeCell ref="B254:H254"/>
    <mergeCell ref="B255:H255"/>
    <mergeCell ref="B269:H269"/>
    <mergeCell ref="B181:H181"/>
    <mergeCell ref="B79:H79"/>
    <mergeCell ref="B47:H47"/>
    <mergeCell ref="B138:H138"/>
    <mergeCell ref="B159:H159"/>
    <mergeCell ref="B160:H160"/>
    <mergeCell ref="B102:B103"/>
    <mergeCell ref="B71:B72"/>
    <mergeCell ref="C130:F130"/>
    <mergeCell ref="B201:H201"/>
    <mergeCell ref="B127:H127"/>
    <mergeCell ref="B202:H202"/>
    <mergeCell ref="B655:H655"/>
    <mergeCell ref="B637:H637"/>
    <mergeCell ref="B627:B628"/>
    <mergeCell ref="B639:H639"/>
    <mergeCell ref="B751:B752"/>
    <mergeCell ref="B757:H757"/>
    <mergeCell ref="B441:H441"/>
    <mergeCell ref="B524:H524"/>
    <mergeCell ref="B809:H809"/>
    <mergeCell ref="B810:H810"/>
    <mergeCell ref="B811:H811"/>
    <mergeCell ref="B813:B814"/>
    <mergeCell ref="B742:B743"/>
    <mergeCell ref="B685:H685"/>
    <mergeCell ref="B458:H458"/>
    <mergeCell ref="D487:E487"/>
    <mergeCell ref="B783:B790"/>
    <mergeCell ref="B625:H625"/>
    <mergeCell ref="B443:H443"/>
    <mergeCell ref="D504:E504"/>
    <mergeCell ref="B687:H687"/>
    <mergeCell ref="B594:H594"/>
    <mergeCell ref="B583:H583"/>
    <mergeCell ref="B719:H719"/>
    <mergeCell ref="B720:H720"/>
    <mergeCell ref="B791:B792"/>
    <mergeCell ref="B660:B665"/>
    <mergeCell ref="B474:H474"/>
    <mergeCell ref="B543:H543"/>
    <mergeCell ref="B607:H607"/>
    <mergeCell ref="B462:B464"/>
    <mergeCell ref="B459:H459"/>
    <mergeCell ref="B587:B588"/>
    <mergeCell ref="B700:H700"/>
    <mergeCell ref="B701:H701"/>
    <mergeCell ref="B192:H192"/>
    <mergeCell ref="B193:H193"/>
    <mergeCell ref="B221:H221"/>
    <mergeCell ref="B475:H475"/>
    <mergeCell ref="B337:H337"/>
    <mergeCell ref="B328:B331"/>
    <mergeCell ref="B501:B503"/>
    <mergeCell ref="B509:H509"/>
    <mergeCell ref="B482:B486"/>
    <mergeCell ref="B568:H568"/>
    <mergeCell ref="B270:H270"/>
    <mergeCell ref="B541:H541"/>
    <mergeCell ref="B542:H542"/>
    <mergeCell ref="B306:H306"/>
    <mergeCell ref="B476:H476"/>
    <mergeCell ref="B478:B480"/>
    <mergeCell ref="B287:H287"/>
    <mergeCell ref="B374:H374"/>
    <mergeCell ref="B308:B310"/>
    <mergeCell ref="B311:B313"/>
    <mergeCell ref="B290:H290"/>
    <mergeCell ref="B390:H390"/>
    <mergeCell ref="B408:H408"/>
    <mergeCell ref="B425:H425"/>
    <mergeCell ref="B426:H426"/>
    <mergeCell ref="D418:E418"/>
    <mergeCell ref="B354:H354"/>
    <mergeCell ref="B442:H442"/>
    <mergeCell ref="B674:B675"/>
    <mergeCell ref="B1031:H1031"/>
    <mergeCell ref="B1003:H1003"/>
    <mergeCell ref="B1182:H1182"/>
    <mergeCell ref="B1107:H1107"/>
    <mergeCell ref="B1057:H1057"/>
    <mergeCell ref="B1058:H1058"/>
    <mergeCell ref="B1092:H1092"/>
    <mergeCell ref="B1095:B1096"/>
    <mergeCell ref="B1121:H1121"/>
    <mergeCell ref="B1127:B1130"/>
    <mergeCell ref="B1156:B1157"/>
    <mergeCell ref="B1166:H1166"/>
    <mergeCell ref="B1223:B1225"/>
    <mergeCell ref="A966:H966"/>
    <mergeCell ref="A964:H964"/>
    <mergeCell ref="B885:B888"/>
    <mergeCell ref="A897:H897"/>
    <mergeCell ref="A895:H895"/>
    <mergeCell ref="A949:H949"/>
    <mergeCell ref="B900:H900"/>
    <mergeCell ref="B905:B906"/>
    <mergeCell ref="B913:H913"/>
    <mergeCell ref="B918:B919"/>
    <mergeCell ref="B988:H988"/>
    <mergeCell ref="B977:B979"/>
    <mergeCell ref="B1218:H1218"/>
    <mergeCell ref="B1081:B1082"/>
    <mergeCell ref="B1154:B1155"/>
    <mergeCell ref="B1111:B1114"/>
    <mergeCell ref="B855:B856"/>
    <mergeCell ref="B851:H851"/>
    <mergeCell ref="B867:H867"/>
    <mergeCell ref="B989:H989"/>
    <mergeCell ref="B972:H972"/>
    <mergeCell ref="B994:B996"/>
    <mergeCell ref="B975:B976"/>
    <mergeCell ref="B916:H916"/>
    <mergeCell ref="B857:B858"/>
    <mergeCell ref="A928:H928"/>
    <mergeCell ref="B920:B921"/>
    <mergeCell ref="A946:H946"/>
    <mergeCell ref="A944:H944"/>
    <mergeCell ref="B843:B844"/>
    <mergeCell ref="B865:H865"/>
    <mergeCell ref="B744:B750"/>
    <mergeCell ref="B45:H45"/>
    <mergeCell ref="B114:H114"/>
    <mergeCell ref="B376:B378"/>
    <mergeCell ref="B389:H389"/>
    <mergeCell ref="B971:H971"/>
    <mergeCell ref="B956:B959"/>
    <mergeCell ref="B880:H880"/>
    <mergeCell ref="B868:H868"/>
    <mergeCell ref="B355:H355"/>
    <mergeCell ref="B359:B361"/>
    <mergeCell ref="B303:H303"/>
    <mergeCell ref="B508:H508"/>
    <mergeCell ref="B515:B519"/>
    <mergeCell ref="B510:H510"/>
    <mergeCell ref="B407:H407"/>
    <mergeCell ref="B260:B263"/>
    <mergeCell ref="B23:H23"/>
    <mergeCell ref="B24:H24"/>
    <mergeCell ref="B838:H838"/>
    <mergeCell ref="B845:B846"/>
    <mergeCell ref="B80:H80"/>
    <mergeCell ref="B66:H66"/>
    <mergeCell ref="B26:H26"/>
    <mergeCell ref="B406:H406"/>
    <mergeCell ref="B304:H304"/>
    <mergeCell ref="B866:H866"/>
    <mergeCell ref="B839:H839"/>
    <mergeCell ref="D366:E366"/>
    <mergeCell ref="B428:B430"/>
    <mergeCell ref="B642:B643"/>
    <mergeCell ref="B669:H669"/>
    <mergeCell ref="B670:H670"/>
    <mergeCell ref="B676:B680"/>
    <mergeCell ref="B252:H252"/>
    <mergeCell ref="B559:B560"/>
    <mergeCell ref="B547:B551"/>
    <mergeCell ref="B513:B514"/>
    <mergeCell ref="B529:B530"/>
    <mergeCell ref="B242:H242"/>
    <mergeCell ref="B243:H243"/>
    <mergeCell ref="D383:E383"/>
    <mergeCell ref="B569:H569"/>
    <mergeCell ref="B277:B280"/>
    <mergeCell ref="B292:B294"/>
    <mergeCell ref="B497:B499"/>
    <mergeCell ref="B689:B690"/>
    <mergeCell ref="B582:H582"/>
    <mergeCell ref="B495:H495"/>
    <mergeCell ref="B5:H5"/>
    <mergeCell ref="B322:H322"/>
    <mergeCell ref="B409:H409"/>
    <mergeCell ref="B424:H424"/>
    <mergeCell ref="B289:H289"/>
    <mergeCell ref="B393:B395"/>
    <mergeCell ref="B411:B413"/>
    <mergeCell ref="B342:B344"/>
    <mergeCell ref="D468:E468"/>
    <mergeCell ref="B388:H388"/>
    <mergeCell ref="B373:H373"/>
    <mergeCell ref="B423:H423"/>
    <mergeCell ref="B445:B447"/>
    <mergeCell ref="B169:H169"/>
    <mergeCell ref="B170:H170"/>
    <mergeCell ref="B148:H148"/>
    <mergeCell ref="B161:H161"/>
    <mergeCell ref="B137:H137"/>
    <mergeCell ref="B113:H113"/>
    <mergeCell ref="B149:H149"/>
    <mergeCell ref="B288:H288"/>
    <mergeCell ref="B84:B87"/>
    <mergeCell ref="B78:H78"/>
    <mergeCell ref="B58:H58"/>
    <mergeCell ref="B184:B185"/>
    <mergeCell ref="B191:H191"/>
    <mergeCell ref="B257:B259"/>
    <mergeCell ref="B271:H271"/>
    <mergeCell ref="B105:B106"/>
    <mergeCell ref="B305:H305"/>
    <mergeCell ref="B272:H272"/>
    <mergeCell ref="B274:B276"/>
    <mergeCell ref="B672:H672"/>
    <mergeCell ref="B164:B165"/>
    <mergeCell ref="B222:H222"/>
    <mergeCell ref="B232:H232"/>
    <mergeCell ref="B233:H233"/>
    <mergeCell ref="B1150:H1150"/>
    <mergeCell ref="B1122:H1122"/>
    <mergeCell ref="B1448:B1449"/>
    <mergeCell ref="B1450:B1456"/>
    <mergeCell ref="B1376:H1376"/>
    <mergeCell ref="B561:B562"/>
    <mergeCell ref="B567:H567"/>
    <mergeCell ref="B556:H556"/>
    <mergeCell ref="B883:B884"/>
    <mergeCell ref="B881:H881"/>
    <mergeCell ref="B778:H778"/>
    <mergeCell ref="B624:H624"/>
    <mergeCell ref="B584:H584"/>
    <mergeCell ref="B557:H557"/>
    <mergeCell ref="B1016:H1016"/>
    <mergeCell ref="B1123:H1123"/>
    <mergeCell ref="B1125:B1126"/>
    <mergeCell ref="B1061:B1062"/>
    <mergeCell ref="B1033:B1034"/>
    <mergeCell ref="B1017:H1017"/>
    <mergeCell ref="B1005:B1006"/>
    <mergeCell ref="B825:B826"/>
    <mergeCell ref="B929:H929"/>
    <mergeCell ref="B932:B933"/>
    <mergeCell ref="A942:H942"/>
    <mergeCell ref="B990:H990"/>
    <mergeCell ref="B1002:H1002"/>
    <mergeCell ref="B879:H879"/>
    <mergeCell ref="B840:H840"/>
    <mergeCell ref="A968:H968"/>
    <mergeCell ref="B3284:B3286"/>
    <mergeCell ref="B3241:H3241"/>
    <mergeCell ref="B2845:H2845"/>
    <mergeCell ref="B3134:H3134"/>
    <mergeCell ref="B1506:B1507"/>
    <mergeCell ref="B1503:H1503"/>
    <mergeCell ref="B1428:H1428"/>
    <mergeCell ref="B1410:H1410"/>
    <mergeCell ref="B1396:B1402"/>
    <mergeCell ref="B1378:B1379"/>
    <mergeCell ref="B1380:B1385"/>
    <mergeCell ref="B1151:H1151"/>
    <mergeCell ref="B1207:B1210"/>
    <mergeCell ref="B1172:B1173"/>
    <mergeCell ref="B1167:H1167"/>
    <mergeCell ref="B1019:B1020"/>
    <mergeCell ref="B1021:B1024"/>
    <mergeCell ref="B1183:H1183"/>
    <mergeCell ref="B1463:H1463"/>
    <mergeCell ref="B1427:H1427"/>
    <mergeCell ref="B1321:H1321"/>
    <mergeCell ref="B1077:H1077"/>
    <mergeCell ref="B1079:B1080"/>
    <mergeCell ref="B1219:H1219"/>
    <mergeCell ref="B1310:H1310"/>
    <mergeCell ref="B1097:B1100"/>
    <mergeCell ref="B1497:B1499"/>
    <mergeCell ref="B1168:H1168"/>
    <mergeCell ref="B1170:B1171"/>
    <mergeCell ref="B1246:H1246"/>
    <mergeCell ref="B1237:B1239"/>
    <mergeCell ref="B1221:B1222"/>
    <mergeCell ref="B1235:B1236"/>
    <mergeCell ref="B1297:H1297"/>
    <mergeCell ref="B1232:H1232"/>
    <mergeCell ref="B1292:B1293"/>
    <mergeCell ref="B1412:B1413"/>
    <mergeCell ref="B1358:H1358"/>
    <mergeCell ref="B1245:H1245"/>
    <mergeCell ref="B1260:H1260"/>
    <mergeCell ref="B1432:B1438"/>
    <mergeCell ref="B1360:B1361"/>
    <mergeCell ref="B1290:B1291"/>
    <mergeCell ref="B1735:H1735"/>
    <mergeCell ref="B1632:H1632"/>
    <mergeCell ref="B1561:B1564"/>
    <mergeCell ref="B1541:H1541"/>
    <mergeCell ref="B1492:H1492"/>
    <mergeCell ref="B1233:H1233"/>
    <mergeCell ref="B1493:H1493"/>
    <mergeCell ref="B1430:B1431"/>
    <mergeCell ref="B1374:H1374"/>
    <mergeCell ref="B1356:H1356"/>
    <mergeCell ref="B1357:H1357"/>
    <mergeCell ref="B1484:B1486"/>
    <mergeCell ref="B1322:H1322"/>
    <mergeCell ref="B1325:B1326"/>
    <mergeCell ref="B1315:B1317"/>
    <mergeCell ref="B1327:B1334"/>
    <mergeCell ref="B1602:H1602"/>
    <mergeCell ref="B1592:B1595"/>
    <mergeCell ref="B2654:H2654"/>
    <mergeCell ref="B2678:B2679"/>
    <mergeCell ref="B2879:H2879"/>
    <mergeCell ref="C3138:C3139"/>
    <mergeCell ref="F2906:F2907"/>
    <mergeCell ref="H2906:H2907"/>
    <mergeCell ref="B2917:B2918"/>
    <mergeCell ref="B3136:B3137"/>
    <mergeCell ref="B2835:H2835"/>
    <mergeCell ref="B2837:B2838"/>
    <mergeCell ref="B2505:H2505"/>
    <mergeCell ref="B2539:H2539"/>
    <mergeCell ref="B2976:H2976"/>
    <mergeCell ref="B2893:B2894"/>
    <mergeCell ref="B2869:H2869"/>
    <mergeCell ref="B2873:B2874"/>
    <mergeCell ref="B1519:B1521"/>
    <mergeCell ref="B1666:B1667"/>
    <mergeCell ref="B1663:H1663"/>
    <mergeCell ref="B1664:H1664"/>
    <mergeCell ref="B1702:H1702"/>
    <mergeCell ref="B1736:H1736"/>
    <mergeCell ref="B1753:H1753"/>
    <mergeCell ref="B1936:B1937"/>
    <mergeCell ref="B1938:B1941"/>
    <mergeCell ref="B3073:H3073"/>
    <mergeCell ref="B3084:H3084"/>
    <mergeCell ref="B3075:B3076"/>
    <mergeCell ref="B2106:H2106"/>
    <mergeCell ref="B2140:H2140"/>
    <mergeCell ref="B2121:H2121"/>
    <mergeCell ref="B2125:B2126"/>
    <mergeCell ref="B1300:B1301"/>
    <mergeCell ref="B1445:H1445"/>
    <mergeCell ref="B1446:H1446"/>
    <mergeCell ref="B1152:H1152"/>
    <mergeCell ref="B1341:H1341"/>
    <mergeCell ref="B1311:H1311"/>
    <mergeCell ref="B1302:B1303"/>
    <mergeCell ref="B1271:H1271"/>
    <mergeCell ref="B1272:H1272"/>
    <mergeCell ref="A1585:H1585"/>
    <mergeCell ref="B2848:B2849"/>
    <mergeCell ref="B2789:B2790"/>
    <mergeCell ref="B1288:H1288"/>
    <mergeCell ref="A1601:H1601"/>
    <mergeCell ref="B1495:B1496"/>
    <mergeCell ref="B1557:H1557"/>
    <mergeCell ref="B1461:H1461"/>
    <mergeCell ref="B1462:H1462"/>
    <mergeCell ref="B1540:H1540"/>
    <mergeCell ref="B1770:H1770"/>
    <mergeCell ref="B1631:H1631"/>
    <mergeCell ref="B1647:B1656"/>
    <mergeCell ref="B1662:H1662"/>
    <mergeCell ref="B1515:H1515"/>
    <mergeCell ref="B1607:B1610"/>
    <mergeCell ref="B1542:H1542"/>
    <mergeCell ref="B1546:B1548"/>
    <mergeCell ref="B1556:H1556"/>
    <mergeCell ref="B1514:H1514"/>
    <mergeCell ref="B1701:H1701"/>
    <mergeCell ref="B1685:B1686"/>
    <mergeCell ref="B1687:B1695"/>
    <mergeCell ref="B4162:H4162"/>
    <mergeCell ref="B4094:B4095"/>
    <mergeCell ref="B3924:H3924"/>
    <mergeCell ref="B3925:H3925"/>
    <mergeCell ref="B4019:H4019"/>
    <mergeCell ref="B4110:B4114"/>
    <mergeCell ref="B4120:H4120"/>
    <mergeCell ref="B4122:H4122"/>
    <mergeCell ref="B4134:H4134"/>
    <mergeCell ref="B3945:H3945"/>
    <mergeCell ref="B3946:H3946"/>
    <mergeCell ref="B3984:H3984"/>
    <mergeCell ref="A3970:H3970"/>
    <mergeCell ref="B3969:H3969"/>
    <mergeCell ref="B3961:B3963"/>
    <mergeCell ref="B3972:B3973"/>
    <mergeCell ref="B4062:B4063"/>
    <mergeCell ref="B4138:B4139"/>
    <mergeCell ref="B4042:H4043"/>
    <mergeCell ref="B4005:B4009"/>
    <mergeCell ref="B4035:H4035"/>
    <mergeCell ref="B4033:H4034"/>
    <mergeCell ref="B4147:H4147"/>
    <mergeCell ref="B4000:H4000"/>
    <mergeCell ref="B4018:H4018"/>
    <mergeCell ref="B3937:H3937"/>
    <mergeCell ref="B3988:B3991"/>
    <mergeCell ref="B4073:B4074"/>
    <mergeCell ref="B4153:B4156"/>
    <mergeCell ref="B3959:B3960"/>
    <mergeCell ref="B3983:H3983"/>
    <mergeCell ref="B4048:B4050"/>
    <mergeCell ref="B3361:B3362"/>
    <mergeCell ref="B3363:B3364"/>
    <mergeCell ref="B3312:B3313"/>
    <mergeCell ref="B4136:H4136"/>
    <mergeCell ref="B4060:H4060"/>
    <mergeCell ref="B4148:H4148"/>
    <mergeCell ref="B3744:H3744"/>
    <mergeCell ref="B3845:H3845"/>
    <mergeCell ref="E3719:E3720"/>
    <mergeCell ref="B3716:H3716"/>
    <mergeCell ref="B3692:B3693"/>
    <mergeCell ref="B3915:H3915"/>
    <mergeCell ref="B3867:B3868"/>
    <mergeCell ref="B3709:B3710"/>
    <mergeCell ref="B3729:H3729"/>
    <mergeCell ref="B3564:H3564"/>
    <mergeCell ref="B3637:H3637"/>
    <mergeCell ref="B3703:H3703"/>
    <mergeCell ref="B3683:B3684"/>
    <mergeCell ref="B3647:H3647"/>
    <mergeCell ref="B3670:H3670"/>
    <mergeCell ref="B3645:H3645"/>
    <mergeCell ref="B3646:H3646"/>
    <mergeCell ref="B3628:H3628"/>
    <mergeCell ref="B3669:H3669"/>
    <mergeCell ref="B3562:H3562"/>
    <mergeCell ref="B3772:B3773"/>
    <mergeCell ref="B3769:H3769"/>
    <mergeCell ref="B3730:H3730"/>
    <mergeCell ref="B3731:H3731"/>
    <mergeCell ref="B3379:H3379"/>
    <mergeCell ref="E3391:E3392"/>
    <mergeCell ref="E3401:E3402"/>
    <mergeCell ref="B3399:H3399"/>
    <mergeCell ref="B3438:H3438"/>
    <mergeCell ref="B3638:H3638"/>
    <mergeCell ref="B3454:H3454"/>
    <mergeCell ref="B3523:H3523"/>
    <mergeCell ref="B3496:H3496"/>
    <mergeCell ref="B3594:H3594"/>
    <mergeCell ref="C3733:C3734"/>
    <mergeCell ref="D3707:D3708"/>
    <mergeCell ref="B3658:H3658"/>
    <mergeCell ref="B3391:B3392"/>
    <mergeCell ref="C3391:C3392"/>
    <mergeCell ref="B3481:H3481"/>
    <mergeCell ref="B3694:B3696"/>
    <mergeCell ref="E3733:E3734"/>
    <mergeCell ref="B3702:H3702"/>
    <mergeCell ref="B3510:H3510"/>
    <mergeCell ref="B3500:B3502"/>
    <mergeCell ref="B3680:H3680"/>
    <mergeCell ref="B3470:B3471"/>
    <mergeCell ref="B3482:H3482"/>
    <mergeCell ref="B3472:B3475"/>
    <mergeCell ref="B3626:H3626"/>
    <mergeCell ref="B3551:B3552"/>
    <mergeCell ref="B3553:B3556"/>
    <mergeCell ref="B3468:H3468"/>
    <mergeCell ref="B3536:H3536"/>
    <mergeCell ref="B3467:H3467"/>
    <mergeCell ref="B3422:H3422"/>
    <mergeCell ref="B3584:H3584"/>
    <mergeCell ref="B3759:B3760"/>
    <mergeCell ref="B3768:H3768"/>
    <mergeCell ref="B3770:H3770"/>
    <mergeCell ref="B3456:H3456"/>
    <mergeCell ref="B3659:H3659"/>
    <mergeCell ref="B3748:B3749"/>
    <mergeCell ref="B3875:H3875"/>
    <mergeCell ref="B3690:H3690"/>
    <mergeCell ref="B3627:H3627"/>
    <mergeCell ref="B3423:H3423"/>
    <mergeCell ref="B3606:H3606"/>
    <mergeCell ref="B3538:B3539"/>
    <mergeCell ref="B3511:H3511"/>
    <mergeCell ref="C3707:C3708"/>
    <mergeCell ref="C3719:C3720"/>
    <mergeCell ref="B3595:H3595"/>
    <mergeCell ref="B3794:H3794"/>
    <mergeCell ref="B3689:H3689"/>
    <mergeCell ref="B3565:H3565"/>
    <mergeCell ref="B3522:H3522"/>
    <mergeCell ref="B3657:H3657"/>
    <mergeCell ref="B3605:H3605"/>
    <mergeCell ref="B3615:H3615"/>
    <mergeCell ref="B3818:H3818"/>
    <mergeCell ref="B3535:H3535"/>
    <mergeCell ref="B3705:H3705"/>
    <mergeCell ref="B3704:H3704"/>
    <mergeCell ref="B3783:H3783"/>
    <mergeCell ref="B3865:H3865"/>
    <mergeCell ref="B3847:H3847"/>
    <mergeCell ref="B3717:H3717"/>
    <mergeCell ref="B3681:H3681"/>
    <mergeCell ref="B3855:H3855"/>
    <mergeCell ref="B3858:B3859"/>
    <mergeCell ref="B3755:H3755"/>
    <mergeCell ref="B3756:H3756"/>
    <mergeCell ref="B3757:H3757"/>
    <mergeCell ref="B3746:H3746"/>
    <mergeCell ref="B3795:H3795"/>
    <mergeCell ref="B3745:H3745"/>
    <mergeCell ref="B3575:H3575"/>
    <mergeCell ref="B3513:B3514"/>
    <mergeCell ref="B2868:H2868"/>
    <mergeCell ref="B2923:H2923"/>
    <mergeCell ref="B3378:H3378"/>
    <mergeCell ref="B3335:H3335"/>
    <mergeCell ref="B3338:B3339"/>
    <mergeCell ref="B3340:B3341"/>
    <mergeCell ref="B3346:H3346"/>
    <mergeCell ref="B3100:B3101"/>
    <mergeCell ref="B3223:B3224"/>
    <mergeCell ref="B3240:H3240"/>
    <mergeCell ref="B2968:B2969"/>
    <mergeCell ref="B3323:H3323"/>
    <mergeCell ref="C3401:C3402"/>
    <mergeCell ref="B3230:H3230"/>
    <mergeCell ref="C3245:C3246"/>
    <mergeCell ref="B3243:B3244"/>
    <mergeCell ref="B3269:B3270"/>
    <mergeCell ref="B3271:B3273"/>
    <mergeCell ref="B3256:B3257"/>
    <mergeCell ref="B3253:H3253"/>
    <mergeCell ref="B3254:H3254"/>
    <mergeCell ref="B3221:B3222"/>
    <mergeCell ref="B3388:H3388"/>
    <mergeCell ref="B3585:H3585"/>
    <mergeCell ref="B3398:H3398"/>
    <mergeCell ref="B3576:H3576"/>
    <mergeCell ref="B3497:H3497"/>
    <mergeCell ref="B2850:B2851"/>
    <mergeCell ref="B2779:B2780"/>
    <mergeCell ref="B2766:B2768"/>
    <mergeCell ref="B3107:H3107"/>
    <mergeCell ref="B2996:H2996"/>
    <mergeCell ref="B2998:B2999"/>
    <mergeCell ref="B3184:B3187"/>
    <mergeCell ref="B3095:H3095"/>
    <mergeCell ref="B2989:B2990"/>
    <mergeCell ref="B2987:B2988"/>
    <mergeCell ref="B2825:H2825"/>
    <mergeCell ref="B3064:B3065"/>
    <mergeCell ref="B2890:H2890"/>
    <mergeCell ref="B2884:B2885"/>
    <mergeCell ref="B2891:H2891"/>
    <mergeCell ref="B2858:H2858"/>
    <mergeCell ref="B3182:B3183"/>
    <mergeCell ref="B3098:B3099"/>
    <mergeCell ref="B2913:H2913"/>
    <mergeCell ref="B3088:B3089"/>
    <mergeCell ref="B2950:H2950"/>
    <mergeCell ref="B2951:H2951"/>
    <mergeCell ref="B2952:H2952"/>
    <mergeCell ref="B3021:H3021"/>
    <mergeCell ref="B3022:H3022"/>
    <mergeCell ref="B3025:B3026"/>
    <mergeCell ref="B3027:B3028"/>
    <mergeCell ref="B2882:B2883"/>
    <mergeCell ref="H2917:H2918"/>
    <mergeCell ref="B2860:B2861"/>
    <mergeCell ref="B1508:B1510"/>
    <mergeCell ref="B1531:B1533"/>
    <mergeCell ref="B2634:B2635"/>
    <mergeCell ref="B3138:B3139"/>
    <mergeCell ref="B3108:H3108"/>
    <mergeCell ref="B3120:H3120"/>
    <mergeCell ref="B3294:H3294"/>
    <mergeCell ref="B4401:H4401"/>
    <mergeCell ref="B4402:H4402"/>
    <mergeCell ref="B3797:B3798"/>
    <mergeCell ref="B3806:H3806"/>
    <mergeCell ref="B3807:H3807"/>
    <mergeCell ref="C4750:H4750"/>
    <mergeCell ref="C4758:H4758"/>
    <mergeCell ref="C4757:H4757"/>
    <mergeCell ref="B3293:H3293"/>
    <mergeCell ref="B3121:H3121"/>
    <mergeCell ref="B3280:H3280"/>
    <mergeCell ref="G2906:G2907"/>
    <mergeCell ref="B2813:H2813"/>
    <mergeCell ref="B2799:H2799"/>
    <mergeCell ref="B2800:H2800"/>
    <mergeCell ref="B2915:B2916"/>
    <mergeCell ref="G2917:G2918"/>
    <mergeCell ref="F2917:F2918"/>
    <mergeCell ref="B2995:H2995"/>
    <mergeCell ref="B2925:H2925"/>
    <mergeCell ref="B2815:B2816"/>
    <mergeCell ref="B2966:B2967"/>
    <mergeCell ref="B2901:H2901"/>
    <mergeCell ref="B3258:B3260"/>
    <mergeCell ref="C4763:F4763"/>
    <mergeCell ref="B2978:B2979"/>
    <mergeCell ref="B3328:B3329"/>
    <mergeCell ref="B3527:B3530"/>
    <mergeCell ref="B3437:H3437"/>
    <mergeCell ref="B2902:H2902"/>
    <mergeCell ref="B2761:H2761"/>
    <mergeCell ref="B2755:B2756"/>
    <mergeCell ref="B2942:B2943"/>
    <mergeCell ref="B2777:B2778"/>
    <mergeCell ref="B3326:B3327"/>
    <mergeCell ref="B3156:H3156"/>
    <mergeCell ref="B3809:B3810"/>
    <mergeCell ref="B2924:H2924"/>
    <mergeCell ref="B2667:B2668"/>
    <mergeCell ref="B3158:B3159"/>
    <mergeCell ref="B3167:H3167"/>
    <mergeCell ref="B3219:H3219"/>
    <mergeCell ref="B3049:B3050"/>
    <mergeCell ref="B3112:B3113"/>
    <mergeCell ref="B2975:H2975"/>
    <mergeCell ref="B2938:H2938"/>
    <mergeCell ref="B2904:B2905"/>
    <mergeCell ref="E3138:E3139"/>
    <mergeCell ref="B2739:H2739"/>
    <mergeCell ref="B2675:H2675"/>
    <mergeCell ref="B2751:H2751"/>
    <mergeCell ref="B2750:H2750"/>
    <mergeCell ref="B3322:H3322"/>
    <mergeCell ref="B3047:H3047"/>
    <mergeCell ref="B3180:H3180"/>
    <mergeCell ref="B3179:H3179"/>
    <mergeCell ref="C4798:G4798"/>
    <mergeCell ref="C4799:G4799"/>
    <mergeCell ref="C4801:F4801"/>
    <mergeCell ref="C4802:F4802"/>
    <mergeCell ref="C4803:F4803"/>
    <mergeCell ref="C4804:G4804"/>
    <mergeCell ref="C4805:G4805"/>
    <mergeCell ref="C4807:F4807"/>
    <mergeCell ref="C4808:F4808"/>
    <mergeCell ref="C4809:F4809"/>
    <mergeCell ref="C4810:G4810"/>
    <mergeCell ref="C4811:G4811"/>
    <mergeCell ref="B4435:H4435"/>
    <mergeCell ref="B4436:H4436"/>
    <mergeCell ref="B4445:H4445"/>
    <mergeCell ref="B4446:H4446"/>
    <mergeCell ref="B4447:H4447"/>
    <mergeCell ref="B4456:H4456"/>
    <mergeCell ref="B4457:H4457"/>
    <mergeCell ref="B4458:H4458"/>
    <mergeCell ref="B4467:H4467"/>
    <mergeCell ref="B4468:H4468"/>
    <mergeCell ref="B4469:H4469"/>
    <mergeCell ref="B4503:H4503"/>
    <mergeCell ref="B4504:H4504"/>
    <mergeCell ref="B4515:H4515"/>
    <mergeCell ref="C4775:F4775"/>
    <mergeCell ref="B4639:H4639"/>
    <mergeCell ref="D4735:I4735"/>
    <mergeCell ref="C4743:H4743"/>
    <mergeCell ref="C4813:F4813"/>
    <mergeCell ref="C4814:F4814"/>
    <mergeCell ref="C4815:F4815"/>
    <mergeCell ref="C4816:G4816"/>
    <mergeCell ref="C4779:F4779"/>
    <mergeCell ref="C4769:F4769"/>
    <mergeCell ref="C4770:F4770"/>
    <mergeCell ref="C4771:F4771"/>
    <mergeCell ref="C4766:H4766"/>
    <mergeCell ref="C4755:F4755"/>
    <mergeCell ref="B4659:H4659"/>
    <mergeCell ref="B4628:H4628"/>
    <mergeCell ref="B4616:H4616"/>
    <mergeCell ref="B4617:H4617"/>
    <mergeCell ref="B4627:H4627"/>
    <mergeCell ref="B4629:H4629"/>
    <mergeCell ref="B4607:H4607"/>
    <mergeCell ref="B4608:H4608"/>
    <mergeCell ref="C4749:H4749"/>
    <mergeCell ref="C4777:F4777"/>
    <mergeCell ref="C4778:F4778"/>
    <mergeCell ref="C4773:G4773"/>
    <mergeCell ref="C4774:G4774"/>
    <mergeCell ref="C4767:F4767"/>
    <mergeCell ref="C4724:H4724"/>
    <mergeCell ref="C4730:F4730"/>
    <mergeCell ref="C4731:F4731"/>
    <mergeCell ref="C4732:F4732"/>
    <mergeCell ref="C4734:H4734"/>
    <mergeCell ref="C4738:F4738"/>
    <mergeCell ref="C4739:F4739"/>
    <mergeCell ref="C4740:F4740"/>
    <mergeCell ref="C4817:G4817"/>
    <mergeCell ref="C4819:F4819"/>
    <mergeCell ref="C4820:F4820"/>
    <mergeCell ref="C4821:F4821"/>
    <mergeCell ref="C4822:G4822"/>
    <mergeCell ref="C4823:G4823"/>
    <mergeCell ref="C4825:F4825"/>
    <mergeCell ref="C4826:F4826"/>
    <mergeCell ref="C4827:F4827"/>
    <mergeCell ref="C4828:G4828"/>
    <mergeCell ref="C4829:G4829"/>
    <mergeCell ref="C4831:F4831"/>
    <mergeCell ref="C4832:F4832"/>
    <mergeCell ref="C4833:F4833"/>
    <mergeCell ref="C4834:G4834"/>
    <mergeCell ref="C4835:G4835"/>
    <mergeCell ref="C4837:F4837"/>
    <mergeCell ref="C4858:G4858"/>
    <mergeCell ref="C4859:G4859"/>
    <mergeCell ref="C4861:F4861"/>
    <mergeCell ref="C4862:F4862"/>
    <mergeCell ref="C4863:F4863"/>
    <mergeCell ref="C4864:G4864"/>
    <mergeCell ref="C4865:G4865"/>
    <mergeCell ref="C4867:F4867"/>
    <mergeCell ref="C4868:F4868"/>
    <mergeCell ref="C4869:F4869"/>
    <mergeCell ref="C4870:G4870"/>
    <mergeCell ref="C4871:G4871"/>
    <mergeCell ref="C4873:F4873"/>
    <mergeCell ref="C4874:F4874"/>
    <mergeCell ref="C4875:F4875"/>
    <mergeCell ref="C4838:F4838"/>
    <mergeCell ref="C4839:F4839"/>
    <mergeCell ref="C4840:G4840"/>
    <mergeCell ref="C4841:G4841"/>
    <mergeCell ref="C4843:F4843"/>
    <mergeCell ref="C4844:F4844"/>
    <mergeCell ref="C4845:F4845"/>
    <mergeCell ref="C4846:G4846"/>
    <mergeCell ref="C4847:G4847"/>
    <mergeCell ref="C4849:F4849"/>
    <mergeCell ref="C4850:F4850"/>
    <mergeCell ref="C4851:F4851"/>
    <mergeCell ref="C4852:G4852"/>
    <mergeCell ref="C4853:G4853"/>
    <mergeCell ref="C4855:F4855"/>
    <mergeCell ref="C4856:F4856"/>
    <mergeCell ref="C4857:F4857"/>
  </mergeCells>
  <phoneticPr fontId="0" type="noConversion"/>
  <hyperlinks>
    <hyperlink ref="C1648" r:id="rId1" display="!@ dL=dL=sdl;{on KnfO{" xr:uid="{00000000-0004-0000-0700-000000000000}"/>
    <hyperlink ref="C1669" r:id="rId2" display="!@ dL=dL=sdl;{on KnfO{" xr:uid="{00000000-0004-0000-0700-000001000000}"/>
    <hyperlink ref="C1688" r:id="rId3" display="!@ dL=dL=sdl;{on KnfO{" xr:uid="{00000000-0004-0000-0700-000002000000}"/>
    <hyperlink ref="B2" r:id="rId4" xr:uid="{00000000-0004-0000-0700-000003000000}"/>
    <hyperlink ref="B12" r:id="rId5" display="!@–#) ;]=dL= uf]nfO{sf] ?v 9fNg] sfo{ xfFufx? sf6L ?vsf] 6'qmf kf/L lgdf{0f :ynaf6 " xr:uid="{00000000-0004-0000-0700-000004000000}"/>
  </hyperlinks>
  <printOptions horizontalCentered="1"/>
  <pageMargins left="0.75" right="0.25" top="0.75" bottom="0.75" header="0.3" footer="0.3"/>
  <pageSetup paperSize="9" scale="86" orientation="portrait" r:id="rId6"/>
  <headerFooter scaleWithDoc="0" alignWithMargins="0">
    <oddHeader>&amp;LRate Analysis 078/079&amp;CKageshwori Manohara Municipality Office of the Municipal Executive&amp;"Arial,Bold"Civil Rate Analysis</oddHeader>
    <oddFooter>&amp;C&amp;P of &amp;N</oddFooter>
  </headerFooter>
  <rowBreaks count="112" manualBreakCount="112">
    <brk id="76" max="7" man="1"/>
    <brk id="110" max="7" man="1"/>
    <brk id="146" max="7" man="1"/>
    <brk id="189" max="7" man="1"/>
    <brk id="230" max="7" man="1"/>
    <brk id="267" max="7" man="1"/>
    <brk id="302" max="7" man="1"/>
    <brk id="335" max="7" man="1"/>
    <brk id="369" max="7" man="1"/>
    <brk id="403" max="7" man="1"/>
    <brk id="438" max="7" man="1"/>
    <brk id="471" max="7" man="1"/>
    <brk id="507" max="7" man="1"/>
    <brk id="538" max="7" man="1"/>
    <brk id="580" max="7" man="1"/>
    <brk id="621" max="7" man="1"/>
    <brk id="652" max="7" man="1"/>
    <brk id="683" max="7" man="1"/>
    <brk id="717" max="7" man="1"/>
    <brk id="755" max="7" man="1"/>
    <brk id="795" max="7" man="1"/>
    <brk id="837" max="7" man="1"/>
    <brk id="877" max="7" man="1"/>
    <brk id="912" max="7" man="1"/>
    <brk id="948" max="7" man="1"/>
    <brk id="987" max="7" man="1"/>
    <brk id="1029" max="7" man="1"/>
    <brk id="1090" max="7" man="1"/>
    <brk id="1148" max="7" man="1"/>
    <brk id="1243" max="7" man="1"/>
    <brk id="1285" max="7" man="1"/>
    <brk id="1320" max="7" man="1"/>
    <brk id="1355" max="7" man="1"/>
    <brk id="1389" max="7" man="1"/>
    <brk id="1424" max="7" man="1"/>
    <brk id="1460" max="7" man="1"/>
    <brk id="1502" max="7" man="1"/>
    <brk id="1537" max="7" man="1"/>
    <brk id="1584" max="7" man="1"/>
    <brk id="1629" max="7" man="1"/>
    <brk id="1660" max="7" man="1"/>
    <brk id="1699" max="7" man="1"/>
    <brk id="1733" max="7" man="1"/>
    <brk id="1768" max="7" man="1"/>
    <brk id="1811" max="7" man="1"/>
    <brk id="1844" max="7" man="1"/>
    <brk id="1892" max="7" man="1"/>
    <brk id="1931" max="7" man="1"/>
    <brk id="2051" max="7" man="1"/>
    <brk id="2090" max="7" man="1"/>
    <brk id="2137" max="7" man="1"/>
    <brk id="2179" max="7" man="1"/>
    <brk id="2214" max="7" man="1"/>
    <brk id="2251" max="7" man="1"/>
    <brk id="2287" max="7" man="1"/>
    <brk id="2332" max="7" man="1"/>
    <brk id="2452" max="7" man="1"/>
    <brk id="2480" max="7" man="1"/>
    <brk id="2519" max="7" man="1"/>
    <brk id="2555" max="7" man="1"/>
    <brk id="2592" max="7" man="1"/>
    <brk id="2627" max="7" man="1"/>
    <brk id="2663" max="7" man="1"/>
    <brk id="2699" max="7" man="1"/>
    <brk id="2735" max="7" man="1"/>
    <brk id="2772" max="7" man="1"/>
    <brk id="2810" max="7" man="1"/>
    <brk id="2900" max="7" man="1"/>
    <brk id="2934" max="7" man="1"/>
    <brk id="2973" max="7" man="1"/>
    <brk id="3018" max="7" man="1"/>
    <brk id="3055" max="7" man="1"/>
    <brk id="3094" max="7" man="1"/>
    <brk id="3132" max="7" man="1"/>
    <brk id="3216" max="7" man="1"/>
    <brk id="3303" max="7" man="1"/>
    <brk id="3345" max="7" man="1"/>
    <brk id="3387" max="7" man="1"/>
    <brk id="3434" max="7" man="1"/>
    <brk id="3479" max="7" man="1"/>
    <brk id="3519" max="7" man="1"/>
    <brk id="3560" max="7" man="1"/>
    <brk id="3602" max="7" man="1"/>
    <brk id="3644" max="7" man="1"/>
    <brk id="3687" max="7" man="1"/>
    <brk id="3727" max="7" man="1"/>
    <brk id="3766" max="7" man="1"/>
    <brk id="3803" max="7" man="1"/>
    <brk id="3843" max="7" man="1"/>
    <brk id="3863" max="7" man="1"/>
    <brk id="3898" max="7" man="1"/>
    <brk id="3944" max="7" man="1"/>
    <brk id="3981" max="7" man="1"/>
    <brk id="4015" max="7" man="1"/>
    <brk id="4057" max="7" man="1"/>
    <brk id="4089" max="7" man="1"/>
    <brk id="4133" max="7" man="1"/>
    <brk id="4178" max="7" man="1"/>
    <brk id="4221" max="7" man="1"/>
    <brk id="4263" max="7" man="1"/>
    <brk id="4303" max="7" man="1"/>
    <brk id="4376" max="7" man="1"/>
    <brk id="4455" max="7" man="1"/>
    <brk id="4501" max="7" man="1"/>
    <brk id="4557" max="7" man="1"/>
    <brk id="4596" max="7" man="1"/>
    <brk id="4636" max="7" man="1"/>
    <brk id="4675" max="7" man="1"/>
    <brk id="4715" max="7" man="1"/>
    <brk id="4791" max="7" man="1"/>
    <brk id="4821" max="7" man="1"/>
    <brk id="4851" max="7" man="1"/>
  </rowBreaks>
  <drawing r:id="rId7"/>
  <legacyDrawing r:id="rId8"/>
  <oleObjects>
    <mc:AlternateContent xmlns:mc="http://schemas.openxmlformats.org/markup-compatibility/2006">
      <mc:Choice Requires="x14">
        <oleObject progId="Equation.3" shapeId="8193" r:id="rId9">
          <objectPr defaultSize="0" autoPict="0" r:id="rId10">
            <anchor moveWithCells="1">
              <from>
                <xdr:col>0</xdr:col>
                <xdr:colOff>104775</xdr:colOff>
                <xdr:row>983</xdr:row>
                <xdr:rowOff>114300</xdr:rowOff>
              </from>
              <to>
                <xdr:col>1</xdr:col>
                <xdr:colOff>533400</xdr:colOff>
                <xdr:row>985</xdr:row>
                <xdr:rowOff>9525</xdr:rowOff>
              </to>
            </anchor>
          </objectPr>
        </oleObject>
      </mc:Choice>
      <mc:Fallback>
        <oleObject progId="Equation.3" shapeId="8193" r:id="rId9"/>
      </mc:Fallback>
    </mc:AlternateContent>
    <mc:AlternateContent xmlns:mc="http://schemas.openxmlformats.org/markup-compatibility/2006">
      <mc:Choice Requires="x14">
        <oleObject progId="Equation.3" shapeId="8195" r:id="rId11">
          <objectPr defaultSize="0" autoPict="0" r:id="rId12">
            <anchor moveWithCells="1">
              <from>
                <xdr:col>2</xdr:col>
                <xdr:colOff>590550</xdr:colOff>
                <xdr:row>983</xdr:row>
                <xdr:rowOff>76200</xdr:rowOff>
              </from>
              <to>
                <xdr:col>4</xdr:col>
                <xdr:colOff>133350</xdr:colOff>
                <xdr:row>985</xdr:row>
                <xdr:rowOff>0</xdr:rowOff>
              </to>
            </anchor>
          </objectPr>
        </oleObject>
      </mc:Choice>
      <mc:Fallback>
        <oleObject progId="Equation.3" shapeId="8195" r:id="rId11"/>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9"/>
  <sheetViews>
    <sheetView workbookViewId="0">
      <selection activeCell="H18" sqref="H18"/>
    </sheetView>
  </sheetViews>
  <sheetFormatPr defaultRowHeight="12.75"/>
  <cols>
    <col min="2" max="2" width="11.42578125" customWidth="1"/>
    <col min="3" max="3" width="12.85546875" customWidth="1"/>
    <col min="6" max="6" width="10.42578125" bestFit="1" customWidth="1"/>
    <col min="7" max="7" width="11.140625" customWidth="1"/>
    <col min="8" max="8" width="13.85546875" customWidth="1"/>
    <col min="10" max="10" width="12" customWidth="1"/>
  </cols>
  <sheetData>
    <row r="1" spans="1:10" ht="19.5">
      <c r="A1" s="262" t="e">
        <f>+#REF!+1</f>
        <v>#REF!</v>
      </c>
      <c r="B1" s="1471"/>
      <c r="C1" s="1471"/>
      <c r="D1" s="1471"/>
      <c r="E1" s="1471"/>
      <c r="F1" s="1471"/>
      <c r="G1" s="1471"/>
      <c r="H1" s="1471"/>
    </row>
    <row r="2" spans="1:10" ht="20.25" customHeight="1">
      <c r="A2" s="1473"/>
      <c r="B2" s="1474" t="s">
        <v>5812</v>
      </c>
      <c r="C2" s="1474"/>
      <c r="D2" s="1474"/>
      <c r="E2" s="1474"/>
      <c r="F2" s="1474"/>
      <c r="G2" s="1474"/>
      <c r="H2" s="1474"/>
    </row>
    <row r="3" spans="1:10" ht="18">
      <c r="A3" s="588" t="s">
        <v>4025</v>
      </c>
      <c r="B3" s="1646" t="s">
        <v>3550</v>
      </c>
      <c r="C3" s="1646"/>
      <c r="D3" s="1646"/>
      <c r="E3" s="1646"/>
      <c r="F3" s="1646"/>
      <c r="G3" s="1646"/>
      <c r="H3" s="1646"/>
    </row>
    <row r="4" spans="1:10" ht="15">
      <c r="A4" s="1"/>
      <c r="B4" s="1652" t="s">
        <v>5811</v>
      </c>
      <c r="C4" s="1652"/>
      <c r="D4" s="1652"/>
      <c r="E4" s="1652"/>
      <c r="F4" s="1652"/>
      <c r="G4" s="1652"/>
      <c r="H4" s="1652"/>
    </row>
    <row r="5" spans="1:10" ht="31.5">
      <c r="A5" s="1"/>
      <c r="B5" s="68" t="s">
        <v>3156</v>
      </c>
      <c r="C5" s="68" t="s">
        <v>3157</v>
      </c>
      <c r="D5" s="68" t="s">
        <v>3158</v>
      </c>
      <c r="E5" s="68" t="s">
        <v>3159</v>
      </c>
      <c r="F5" s="68" t="s">
        <v>3160</v>
      </c>
      <c r="G5" s="68" t="s">
        <v>3161</v>
      </c>
      <c r="H5" s="68" t="s">
        <v>1586</v>
      </c>
    </row>
    <row r="6" spans="1:10" ht="17.25">
      <c r="A6" s="1"/>
      <c r="B6" s="1751" t="s">
        <v>1587</v>
      </c>
      <c r="C6" s="68" t="s">
        <v>558</v>
      </c>
      <c r="D6" s="44">
        <v>1</v>
      </c>
      <c r="E6" s="64" t="s">
        <v>1589</v>
      </c>
      <c r="F6" s="101">
        <f>mason</f>
        <v>1330</v>
      </c>
      <c r="G6" s="99">
        <f t="shared" ref="G6:G13" si="0">FLOOR(D6*F6,0.01)</f>
        <v>1330</v>
      </c>
      <c r="H6" s="126"/>
    </row>
    <row r="7" spans="1:10" ht="17.25">
      <c r="A7" s="1"/>
      <c r="B7" s="1752"/>
      <c r="C7" s="64" t="s">
        <v>1530</v>
      </c>
      <c r="D7" s="44">
        <v>2</v>
      </c>
      <c r="E7" s="64" t="s">
        <v>1589</v>
      </c>
      <c r="F7" s="99">
        <f>'update Rate'!O5</f>
        <v>1000</v>
      </c>
      <c r="G7" s="99">
        <f t="shared" si="0"/>
        <v>2000</v>
      </c>
      <c r="H7" s="126">
        <f>SUM(G6+G7)</f>
        <v>3330</v>
      </c>
    </row>
    <row r="8" spans="1:10" ht="59.25">
      <c r="A8" s="1"/>
      <c r="B8" s="1751" t="s">
        <v>2185</v>
      </c>
      <c r="C8" s="1472" t="s">
        <v>5807</v>
      </c>
      <c r="D8" s="44">
        <v>315</v>
      </c>
      <c r="E8" s="64" t="s">
        <v>3808</v>
      </c>
      <c r="F8" s="99">
        <v>58</v>
      </c>
      <c r="G8" s="99">
        <f t="shared" si="0"/>
        <v>18270</v>
      </c>
      <c r="H8" s="126"/>
    </row>
    <row r="9" spans="1:10" ht="17.25">
      <c r="A9" s="1"/>
      <c r="B9" s="1751"/>
      <c r="C9" s="64" t="s">
        <v>1533</v>
      </c>
      <c r="D9" s="656">
        <v>0.1028</v>
      </c>
      <c r="E9" s="64" t="s">
        <v>750</v>
      </c>
      <c r="F9" s="99">
        <f>'Update Descrip'!F599</f>
        <v>13030.999999999998</v>
      </c>
      <c r="G9" s="99">
        <f t="shared" si="0"/>
        <v>1339.58</v>
      </c>
      <c r="H9" s="348"/>
    </row>
    <row r="10" spans="1:10" ht="17.25">
      <c r="A10" s="1"/>
      <c r="B10" s="1751"/>
      <c r="C10" s="64" t="s">
        <v>1963</v>
      </c>
      <c r="D10" s="656">
        <v>0.17150000000000001</v>
      </c>
      <c r="E10" s="64" t="s">
        <v>2378</v>
      </c>
      <c r="F10" s="99">
        <f>'Update Descrip'!F600</f>
        <v>3389.76</v>
      </c>
      <c r="G10" s="99">
        <f t="shared" si="0"/>
        <v>581.34</v>
      </c>
      <c r="H10" s="348"/>
      <c r="J10" s="109">
        <f>'update Rate'!O46</f>
        <v>100000</v>
      </c>
    </row>
    <row r="11" spans="1:10" ht="17.25">
      <c r="A11" s="1"/>
      <c r="B11" s="1751"/>
      <c r="C11" s="64" t="s">
        <v>5805</v>
      </c>
      <c r="D11" s="656">
        <v>0.15160000000000001</v>
      </c>
      <c r="E11" s="64" t="s">
        <v>2378</v>
      </c>
      <c r="F11" s="99">
        <f>'update Rate'!O21</f>
        <v>1306.47</v>
      </c>
      <c r="G11" s="99">
        <f t="shared" si="0"/>
        <v>198.06</v>
      </c>
      <c r="H11" s="348"/>
    </row>
    <row r="12" spans="1:10" ht="17.25">
      <c r="A12" s="1"/>
      <c r="B12" s="1751"/>
      <c r="C12" s="64" t="s">
        <v>5806</v>
      </c>
      <c r="D12" s="656">
        <v>35</v>
      </c>
      <c r="E12" s="64" t="s">
        <v>5808</v>
      </c>
      <c r="F12" s="491">
        <f>J12</f>
        <v>21.7</v>
      </c>
      <c r="G12" s="99">
        <f t="shared" si="0"/>
        <v>759.5</v>
      </c>
      <c r="H12" s="348"/>
      <c r="J12">
        <f>35*0.62</f>
        <v>21.7</v>
      </c>
    </row>
    <row r="13" spans="1:10" ht="17.25">
      <c r="A13" s="1"/>
      <c r="B13" s="1751"/>
      <c r="C13" s="64" t="s">
        <v>3525</v>
      </c>
      <c r="D13" s="44">
        <v>90</v>
      </c>
      <c r="E13" s="64" t="s">
        <v>3526</v>
      </c>
      <c r="F13" s="99">
        <f>'Update Descrip'!F665</f>
        <v>0.28000000000000003</v>
      </c>
      <c r="G13" s="99">
        <f t="shared" si="0"/>
        <v>25.2</v>
      </c>
      <c r="H13" s="126">
        <f>SUM(G8:G13)</f>
        <v>21173.680000000004</v>
      </c>
    </row>
    <row r="14" spans="1:10" ht="15.75">
      <c r="A14" s="1"/>
      <c r="B14" s="1"/>
      <c r="C14" s="1"/>
      <c r="D14" s="1"/>
      <c r="E14" s="1"/>
      <c r="F14" s="40" t="s">
        <v>1590</v>
      </c>
      <c r="G14" s="103"/>
      <c r="H14" s="63">
        <f>SUM(H7:H13)</f>
        <v>24503.680000000004</v>
      </c>
    </row>
    <row r="15" spans="1:10" ht="15.75">
      <c r="B15" s="3" t="s">
        <v>3440</v>
      </c>
      <c r="E15" s="1"/>
      <c r="F15" s="40" t="s">
        <v>1571</v>
      </c>
      <c r="G15" s="103"/>
      <c r="H15" s="99">
        <f>FLOOR(H14*0.15,0.01)</f>
        <v>3675.55</v>
      </c>
    </row>
    <row r="16" spans="1:10" ht="15.75">
      <c r="A16" s="757" t="s">
        <v>3197</v>
      </c>
      <c r="B16" s="99">
        <f>+H16</f>
        <v>28179.230000000003</v>
      </c>
      <c r="C16" s="1" t="s">
        <v>3198</v>
      </c>
      <c r="D16" s="1"/>
      <c r="E16" s="1"/>
      <c r="F16" s="40" t="s">
        <v>1593</v>
      </c>
      <c r="G16" s="103"/>
      <c r="H16" s="99">
        <f>SUM(H14:H15)</f>
        <v>28179.230000000003</v>
      </c>
    </row>
    <row r="17" spans="1:8" ht="15.75">
      <c r="A17" s="757"/>
      <c r="B17" s="141"/>
      <c r="C17" s="1"/>
      <c r="D17" s="1"/>
      <c r="E17" s="1"/>
      <c r="F17" s="40" t="s">
        <v>5809</v>
      </c>
      <c r="G17" s="103"/>
      <c r="H17" s="99">
        <f>H16/9</f>
        <v>3131.0255555555559</v>
      </c>
    </row>
    <row r="18" spans="1:8" ht="15.75">
      <c r="A18" s="757"/>
      <c r="B18" s="141"/>
      <c r="C18" s="1"/>
      <c r="D18" s="1"/>
      <c r="E18" s="1"/>
      <c r="F18" s="40" t="s">
        <v>5810</v>
      </c>
      <c r="G18" s="103"/>
      <c r="H18" s="99">
        <f>H17/1.15</f>
        <v>2722.6309178743968</v>
      </c>
    </row>
    <row r="19" spans="1:8" ht="15.75">
      <c r="A19" s="757"/>
      <c r="B19" s="1074" t="s">
        <v>4327</v>
      </c>
      <c r="C19" s="1074"/>
      <c r="D19" s="1074"/>
      <c r="E19" s="1"/>
      <c r="F19" s="40"/>
      <c r="G19" s="103"/>
      <c r="H19" s="141"/>
    </row>
  </sheetData>
  <mergeCells count="4">
    <mergeCell ref="B3:H3"/>
    <mergeCell ref="B4:H4"/>
    <mergeCell ref="B6:B7"/>
    <mergeCell ref="B8:B1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B1:E20"/>
  <sheetViews>
    <sheetView workbookViewId="0">
      <selection activeCell="D5" sqref="D5"/>
    </sheetView>
  </sheetViews>
  <sheetFormatPr defaultColWidth="9.140625" defaultRowHeight="12.75"/>
  <cols>
    <col min="1" max="1" width="9.140625" style="92"/>
    <col min="2" max="2" width="12.7109375" style="92" bestFit="1" customWidth="1"/>
    <col min="3" max="3" width="34.7109375" style="92" customWidth="1"/>
    <col min="4" max="4" width="13" style="92" bestFit="1" customWidth="1"/>
    <col min="5" max="5" width="17" style="92" bestFit="1" customWidth="1"/>
    <col min="6" max="16384" width="9.140625" style="92"/>
  </cols>
  <sheetData>
    <row r="1" spans="2:5" ht="30">
      <c r="B1" s="1753" t="s">
        <v>3076</v>
      </c>
      <c r="C1" s="1753"/>
      <c r="D1" s="1753"/>
      <c r="E1" s="1753"/>
    </row>
    <row r="2" spans="2:5" ht="13.5" thickBot="1"/>
    <row r="3" spans="2:5" ht="15.75">
      <c r="B3" s="1756" t="s">
        <v>754</v>
      </c>
      <c r="C3" s="1758" t="s">
        <v>755</v>
      </c>
      <c r="D3" s="1754" t="s">
        <v>3078</v>
      </c>
      <c r="E3" s="1755"/>
    </row>
    <row r="4" spans="2:5" ht="16.5" thickBot="1">
      <c r="B4" s="1757"/>
      <c r="C4" s="1759"/>
      <c r="D4" s="446" t="s">
        <v>3079</v>
      </c>
      <c r="E4" s="447" t="s">
        <v>3077</v>
      </c>
    </row>
    <row r="5" spans="2:5" ht="19.5">
      <c r="B5" s="442" t="s">
        <v>771</v>
      </c>
      <c r="C5" s="443" t="s">
        <v>3247</v>
      </c>
      <c r="D5" s="444" t="s">
        <v>751</v>
      </c>
      <c r="E5" s="445" t="s">
        <v>3231</v>
      </c>
    </row>
    <row r="6" spans="2:5" ht="19.5">
      <c r="B6" s="436" t="s">
        <v>756</v>
      </c>
      <c r="C6" s="435" t="s">
        <v>772</v>
      </c>
      <c r="D6" s="434" t="s">
        <v>786</v>
      </c>
      <c r="E6" s="437" t="s">
        <v>3232</v>
      </c>
    </row>
    <row r="7" spans="2:5" ht="19.5">
      <c r="B7" s="436" t="s">
        <v>757</v>
      </c>
      <c r="C7" s="435" t="s">
        <v>773</v>
      </c>
      <c r="D7" s="434" t="s">
        <v>787</v>
      </c>
      <c r="E7" s="437" t="s">
        <v>3233</v>
      </c>
    </row>
    <row r="8" spans="2:5" ht="19.5">
      <c r="B8" s="436" t="s">
        <v>758</v>
      </c>
      <c r="C8" s="435" t="s">
        <v>774</v>
      </c>
      <c r="D8" s="434" t="s">
        <v>788</v>
      </c>
      <c r="E8" s="437" t="s">
        <v>3234</v>
      </c>
    </row>
    <row r="9" spans="2:5" ht="19.5">
      <c r="B9" s="436" t="s">
        <v>759</v>
      </c>
      <c r="C9" s="435" t="s">
        <v>775</v>
      </c>
      <c r="D9" s="434" t="s">
        <v>789</v>
      </c>
      <c r="E9" s="437" t="s">
        <v>3235</v>
      </c>
    </row>
    <row r="10" spans="2:5" ht="19.5">
      <c r="B10" s="436" t="s">
        <v>760</v>
      </c>
      <c r="C10" s="435" t="s">
        <v>776</v>
      </c>
      <c r="D10" s="434" t="s">
        <v>790</v>
      </c>
      <c r="E10" s="437" t="s">
        <v>3236</v>
      </c>
    </row>
    <row r="11" spans="2:5" ht="19.5">
      <c r="B11" s="436" t="s">
        <v>761</v>
      </c>
      <c r="C11" s="435" t="s">
        <v>777</v>
      </c>
      <c r="D11" s="434" t="s">
        <v>791</v>
      </c>
      <c r="E11" s="437" t="s">
        <v>3237</v>
      </c>
    </row>
    <row r="12" spans="2:5" ht="19.5">
      <c r="B12" s="436" t="s">
        <v>762</v>
      </c>
      <c r="C12" s="435" t="s">
        <v>778</v>
      </c>
      <c r="D12" s="434" t="s">
        <v>792</v>
      </c>
      <c r="E12" s="437" t="s">
        <v>3238</v>
      </c>
    </row>
    <row r="13" spans="2:5" ht="19.5">
      <c r="B13" s="436" t="s">
        <v>763</v>
      </c>
      <c r="C13" s="435" t="s">
        <v>779</v>
      </c>
      <c r="D13" s="434" t="s">
        <v>793</v>
      </c>
      <c r="E13" s="437" t="s">
        <v>3239</v>
      </c>
    </row>
    <row r="14" spans="2:5" ht="19.5">
      <c r="B14" s="436" t="s">
        <v>764</v>
      </c>
      <c r="C14" s="435" t="s">
        <v>3246</v>
      </c>
      <c r="D14" s="434" t="s">
        <v>794</v>
      </c>
      <c r="E14" s="437" t="s">
        <v>3240</v>
      </c>
    </row>
    <row r="15" spans="2:5" ht="19.5">
      <c r="B15" s="436" t="s">
        <v>765</v>
      </c>
      <c r="C15" s="435" t="s">
        <v>780</v>
      </c>
      <c r="D15" s="434" t="s">
        <v>795</v>
      </c>
      <c r="E15" s="437" t="s">
        <v>3241</v>
      </c>
    </row>
    <row r="16" spans="2:5" ht="19.5">
      <c r="B16" s="436" t="s">
        <v>766</v>
      </c>
      <c r="C16" s="435" t="s">
        <v>781</v>
      </c>
      <c r="D16" s="434" t="s">
        <v>796</v>
      </c>
      <c r="E16" s="437" t="s">
        <v>3242</v>
      </c>
    </row>
    <row r="17" spans="2:5" ht="19.5">
      <c r="B17" s="436" t="s">
        <v>767</v>
      </c>
      <c r="C17" s="435" t="s">
        <v>782</v>
      </c>
      <c r="D17" s="434" t="s">
        <v>797</v>
      </c>
      <c r="E17" s="437" t="s">
        <v>3243</v>
      </c>
    </row>
    <row r="18" spans="2:5" ht="19.5">
      <c r="B18" s="436" t="s">
        <v>768</v>
      </c>
      <c r="C18" s="435" t="s">
        <v>783</v>
      </c>
      <c r="D18" s="434" t="s">
        <v>798</v>
      </c>
      <c r="E18" s="437" t="s">
        <v>3244</v>
      </c>
    </row>
    <row r="19" spans="2:5" ht="19.5">
      <c r="B19" s="436" t="s">
        <v>769</v>
      </c>
      <c r="C19" s="435" t="s">
        <v>784</v>
      </c>
      <c r="D19" s="434" t="s">
        <v>799</v>
      </c>
      <c r="E19" s="437" t="s">
        <v>3245</v>
      </c>
    </row>
    <row r="20" spans="2:5" ht="20.25" thickBot="1">
      <c r="B20" s="438" t="s">
        <v>770</v>
      </c>
      <c r="C20" s="439" t="s">
        <v>785</v>
      </c>
      <c r="D20" s="440" t="s">
        <v>1910</v>
      </c>
      <c r="E20" s="441" t="s">
        <v>1909</v>
      </c>
    </row>
  </sheetData>
  <sheetProtection sheet="1"/>
  <mergeCells count="4">
    <mergeCell ref="B1:E1"/>
    <mergeCell ref="D3:E3"/>
    <mergeCell ref="B3:B4"/>
    <mergeCell ref="C3:C4"/>
  </mergeCells>
  <phoneticPr fontId="57" type="noConversion"/>
  <pageMargins left="0.75" right="0.75" top="1" bottom="1" header="0.5" footer="0.5"/>
  <pageSetup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3:T760"/>
  <sheetViews>
    <sheetView topLeftCell="A209" workbookViewId="0">
      <selection activeCell="F220" sqref="F220"/>
    </sheetView>
  </sheetViews>
  <sheetFormatPr defaultRowHeight="12.75"/>
  <cols>
    <col min="2" max="2" width="4.85546875" customWidth="1"/>
    <col min="3" max="3" width="11.85546875" customWidth="1"/>
    <col min="4" max="4" width="25.5703125" customWidth="1"/>
    <col min="9" max="9" width="18.42578125" customWidth="1"/>
  </cols>
  <sheetData>
    <row r="3" spans="1:8" s="1" customFormat="1" ht="19.5">
      <c r="A3" s="554">
        <f>'Update Descrip'!A4401+1</f>
        <v>328</v>
      </c>
      <c r="B3" s="1771" t="s">
        <v>176</v>
      </c>
      <c r="C3" s="1767"/>
      <c r="D3" s="1767"/>
      <c r="E3" s="1767"/>
      <c r="F3" s="1767"/>
      <c r="G3" s="1767"/>
      <c r="H3" s="1767"/>
    </row>
    <row r="4" spans="1:8" s="1" customFormat="1" ht="19.5">
      <c r="A4" s="525"/>
      <c r="B4" s="1769" t="s">
        <v>1085</v>
      </c>
      <c r="C4" s="1768"/>
      <c r="D4" s="1768"/>
      <c r="E4" s="1768"/>
      <c r="F4" s="1768"/>
      <c r="G4" s="1768"/>
      <c r="H4" s="1768"/>
    </row>
    <row r="5" spans="1:8" s="1" customFormat="1" ht="18" customHeight="1">
      <c r="A5" s="524"/>
      <c r="B5" s="1765" t="s">
        <v>2196</v>
      </c>
      <c r="C5" s="1765"/>
      <c r="D5" s="1765"/>
      <c r="E5" s="1765"/>
      <c r="F5" s="1765"/>
      <c r="G5" s="1765"/>
      <c r="H5" s="1765"/>
    </row>
    <row r="6" spans="1:8" s="1" customFormat="1" ht="63">
      <c r="A6" s="524"/>
      <c r="B6" s="526" t="s">
        <v>3156</v>
      </c>
      <c r="C6" s="526" t="s">
        <v>3157</v>
      </c>
      <c r="D6" s="526" t="s">
        <v>3158</v>
      </c>
      <c r="E6" s="526" t="s">
        <v>3159</v>
      </c>
      <c r="F6" s="526" t="s">
        <v>3160</v>
      </c>
      <c r="G6" s="526" t="s">
        <v>3161</v>
      </c>
      <c r="H6" s="526" t="s">
        <v>1586</v>
      </c>
    </row>
    <row r="7" spans="1:8" s="1" customFormat="1" ht="16.5">
      <c r="A7" s="524"/>
      <c r="B7" s="1773" t="s">
        <v>1587</v>
      </c>
      <c r="C7" s="527" t="s">
        <v>736</v>
      </c>
      <c r="D7" s="538">
        <v>3</v>
      </c>
      <c r="E7" s="545" t="s">
        <v>1526</v>
      </c>
      <c r="F7" s="528">
        <f>'update Rate'!O6</f>
        <v>1330</v>
      </c>
      <c r="G7" s="528">
        <f>FLOOR(D7*F7,0.01)</f>
        <v>3990</v>
      </c>
      <c r="H7" s="529"/>
    </row>
    <row r="8" spans="1:8" s="1" customFormat="1" ht="18" customHeight="1">
      <c r="A8" s="524"/>
      <c r="B8" s="1774"/>
      <c r="C8" s="551" t="s">
        <v>563</v>
      </c>
      <c r="D8" s="540">
        <v>4</v>
      </c>
      <c r="E8" s="555" t="s">
        <v>1526</v>
      </c>
      <c r="F8" s="553">
        <f>'update Rate'!O5</f>
        <v>1000</v>
      </c>
      <c r="G8" s="531">
        <f>FLOOR(D8*F8,0.01)</f>
        <v>4000</v>
      </c>
      <c r="H8" s="534">
        <f>SUM(G7+G8)</f>
        <v>7990</v>
      </c>
    </row>
    <row r="9" spans="1:8" ht="16.5">
      <c r="A9" s="524"/>
      <c r="B9" s="1773" t="s">
        <v>2185</v>
      </c>
      <c r="C9" s="527" t="s">
        <v>2197</v>
      </c>
      <c r="D9" s="538"/>
      <c r="E9" s="545"/>
      <c r="F9" s="528"/>
      <c r="G9" s="552"/>
      <c r="H9" s="552"/>
    </row>
    <row r="10" spans="1:8" s="1" customFormat="1" ht="18" customHeight="1">
      <c r="A10" s="524"/>
      <c r="B10" s="1775"/>
      <c r="C10" s="551" t="s">
        <v>1086</v>
      </c>
      <c r="D10" s="539">
        <v>59.34</v>
      </c>
      <c r="E10" s="556" t="s">
        <v>2920</v>
      </c>
      <c r="F10" s="531">
        <f>Jparling</f>
        <v>166</v>
      </c>
      <c r="G10" s="531">
        <f>FLOOR(D10*F10,0.01)</f>
        <v>9850.44</v>
      </c>
      <c r="H10" s="557"/>
    </row>
    <row r="11" spans="1:8" s="1" customFormat="1" ht="18" customHeight="1">
      <c r="A11" s="524"/>
      <c r="B11" s="1775"/>
      <c r="C11" s="551" t="s">
        <v>2198</v>
      </c>
      <c r="D11" s="539">
        <v>54</v>
      </c>
      <c r="E11" s="556" t="s">
        <v>749</v>
      </c>
      <c r="F11" s="531">
        <f>'update Rate'!O129</f>
        <v>34.125000000000007</v>
      </c>
      <c r="G11" s="531">
        <f>FLOOR(D11*F11,0.01)</f>
        <v>1842.75</v>
      </c>
      <c r="H11" s="546"/>
    </row>
    <row r="12" spans="1:8" s="1" customFormat="1" ht="15.75">
      <c r="A12" s="524"/>
      <c r="B12" s="1774"/>
      <c r="C12" s="549" t="s">
        <v>2199</v>
      </c>
      <c r="D12" s="525" t="s">
        <v>2993</v>
      </c>
      <c r="E12" s="525" t="s">
        <v>2995</v>
      </c>
      <c r="F12" s="525" t="s">
        <v>2995</v>
      </c>
      <c r="G12" s="533">
        <v>110</v>
      </c>
      <c r="H12" s="534">
        <f>SUM(G10+G11+G12)</f>
        <v>11803.19</v>
      </c>
    </row>
    <row r="13" spans="1:8" s="1" customFormat="1" ht="16.5">
      <c r="A13" s="524"/>
      <c r="B13" s="524"/>
      <c r="C13" s="524"/>
      <c r="D13" s="524"/>
      <c r="E13" s="524"/>
      <c r="F13" s="535" t="s">
        <v>1590</v>
      </c>
      <c r="G13" s="550"/>
      <c r="H13" s="533">
        <f>SUM(H8:H12)</f>
        <v>19793.190000000002</v>
      </c>
    </row>
    <row r="14" spans="1:8" s="1" customFormat="1" ht="18" customHeight="1">
      <c r="A14" s="524"/>
      <c r="B14" s="524" t="s">
        <v>113</v>
      </c>
      <c r="C14" s="524"/>
      <c r="D14" s="524"/>
      <c r="E14" s="524"/>
      <c r="F14" s="535" t="s">
        <v>1570</v>
      </c>
      <c r="G14" s="550"/>
      <c r="H14" s="536">
        <f>FLOOR(H13*0.15,0.01)</f>
        <v>2968.9700000000003</v>
      </c>
    </row>
    <row r="15" spans="1:8" s="1" customFormat="1" ht="16.5">
      <c r="A15" s="537"/>
      <c r="B15" s="542">
        <f>+H15</f>
        <v>22762.160000000003</v>
      </c>
      <c r="C15" s="537" t="s">
        <v>3197</v>
      </c>
      <c r="D15" s="536">
        <f>INT(B15/B16*100)/100</f>
        <v>383.58</v>
      </c>
      <c r="E15" s="524" t="s">
        <v>3198</v>
      </c>
      <c r="F15" s="535" t="s">
        <v>1593</v>
      </c>
      <c r="G15" s="550"/>
      <c r="H15" s="536">
        <f>SUM(H13:H14)</f>
        <v>22762.160000000003</v>
      </c>
    </row>
    <row r="16" spans="1:8" s="1" customFormat="1" ht="16.5">
      <c r="A16" s="524"/>
      <c r="B16" s="558">
        <v>59.34</v>
      </c>
      <c r="C16" s="524"/>
      <c r="D16" s="524"/>
      <c r="E16" s="524"/>
      <c r="F16" s="524"/>
      <c r="G16" s="524"/>
      <c r="H16" s="524"/>
    </row>
    <row r="17" spans="1:8" s="1" customFormat="1" ht="18" customHeight="1">
      <c r="B17" s="88"/>
    </row>
    <row r="18" spans="1:8" s="1" customFormat="1" ht="15">
      <c r="A18" s="90"/>
      <c r="B18" s="1573"/>
      <c r="C18" s="1573"/>
      <c r="D18" s="1573"/>
      <c r="E18" s="1573"/>
      <c r="F18" s="1573"/>
      <c r="G18" s="1573"/>
      <c r="H18" s="1573"/>
    </row>
    <row r="19" spans="1:8" s="1" customFormat="1" ht="15">
      <c r="B19" s="1561" t="s">
        <v>1489</v>
      </c>
      <c r="C19" s="1561"/>
      <c r="D19" s="1561"/>
      <c r="E19" s="1561"/>
      <c r="F19" s="1561"/>
      <c r="G19" s="1561"/>
      <c r="H19" s="1561"/>
    </row>
    <row r="20" spans="1:8" s="1" customFormat="1" ht="63">
      <c r="B20" s="68" t="s">
        <v>3156</v>
      </c>
      <c r="C20" s="68" t="s">
        <v>3157</v>
      </c>
      <c r="D20" s="68" t="s">
        <v>3158</v>
      </c>
      <c r="E20" s="68" t="s">
        <v>3159</v>
      </c>
      <c r="F20" s="68" t="s">
        <v>3160</v>
      </c>
      <c r="G20" s="68" t="s">
        <v>3161</v>
      </c>
      <c r="H20" s="68" t="s">
        <v>1586</v>
      </c>
    </row>
    <row r="21" spans="1:8" s="1" customFormat="1" ht="63">
      <c r="B21" s="58" t="s">
        <v>2185</v>
      </c>
      <c r="C21" s="58" t="s">
        <v>388</v>
      </c>
      <c r="D21" s="8"/>
      <c r="E21" s="8"/>
      <c r="F21" s="107"/>
      <c r="G21" s="107"/>
      <c r="H21" s="108"/>
    </row>
    <row r="22" spans="1:8" s="1" customFormat="1" ht="78.75">
      <c r="B22" s="82" t="s">
        <v>387</v>
      </c>
      <c r="C22" s="78" t="s">
        <v>1469</v>
      </c>
      <c r="D22" s="43">
        <v>1</v>
      </c>
      <c r="E22" s="56" t="s">
        <v>2992</v>
      </c>
      <c r="F22" s="63">
        <f>'update Rate'!O198</f>
        <v>0</v>
      </c>
      <c r="G22" s="63">
        <f>FLOOR(D22*F22,0.01)</f>
        <v>0</v>
      </c>
      <c r="H22" s="123">
        <f>SUM(G22)</f>
        <v>0</v>
      </c>
    </row>
    <row r="23" spans="1:8" s="1" customFormat="1" ht="16.5">
      <c r="F23" s="40" t="s">
        <v>1590</v>
      </c>
      <c r="G23" s="102"/>
      <c r="H23" s="63">
        <f>SUM(H20:H22)</f>
        <v>0</v>
      </c>
    </row>
    <row r="24" spans="1:8" s="1" customFormat="1" ht="16.5">
      <c r="B24" s="1" t="s">
        <v>389</v>
      </c>
      <c r="F24" s="40" t="s">
        <v>1570</v>
      </c>
      <c r="G24" s="102"/>
      <c r="H24" s="99">
        <f>FLOOR(H23*0.15,0.01)</f>
        <v>0</v>
      </c>
    </row>
    <row r="25" spans="1:8" s="1" customFormat="1" ht="16.5">
      <c r="A25" s="27" t="s">
        <v>3197</v>
      </c>
      <c r="B25" s="99">
        <f>+H25</f>
        <v>0</v>
      </c>
      <c r="C25" s="1" t="s">
        <v>3198</v>
      </c>
      <c r="F25" s="40" t="s">
        <v>1593</v>
      </c>
      <c r="G25" s="102"/>
      <c r="H25" s="99">
        <f>SUM(H23:H24)</f>
        <v>0</v>
      </c>
    </row>
    <row r="26" spans="1:8" s="1" customFormat="1" ht="15"/>
    <row r="27" spans="1:8" s="1" customFormat="1" ht="15"/>
    <row r="28" spans="1:8" s="1" customFormat="1" ht="16.5">
      <c r="A28" s="27"/>
      <c r="B28" s="141"/>
      <c r="F28" s="40"/>
      <c r="G28" s="102"/>
      <c r="H28" s="141"/>
    </row>
    <row r="29" spans="1:8" s="1" customFormat="1" ht="15">
      <c r="A29" s="31"/>
      <c r="B29" s="1573"/>
      <c r="C29" s="1573"/>
      <c r="D29" s="1573"/>
      <c r="E29" s="1573"/>
      <c r="F29" s="1573"/>
      <c r="G29" s="1573"/>
      <c r="H29" s="1573"/>
    </row>
    <row r="30" spans="1:8" s="1" customFormat="1" ht="19.5">
      <c r="A30" s="138">
        <f>+'Update Descrip'!A3982+1</f>
        <v>297</v>
      </c>
      <c r="B30" s="1567" t="s">
        <v>1705</v>
      </c>
      <c r="C30" s="1584"/>
      <c r="D30" s="1584"/>
      <c r="E30" s="1584"/>
      <c r="F30" s="1584"/>
      <c r="G30" s="1584"/>
      <c r="H30" s="1584"/>
    </row>
    <row r="31" spans="1:8" s="1" customFormat="1" ht="15">
      <c r="A31" s="15"/>
      <c r="B31" s="1568" t="s">
        <v>163</v>
      </c>
      <c r="C31" s="1568"/>
      <c r="D31" s="1568"/>
      <c r="E31" s="1568"/>
      <c r="F31" s="1568"/>
      <c r="G31" s="1568"/>
      <c r="H31" s="1568"/>
    </row>
    <row r="32" spans="1:8" s="1" customFormat="1" ht="15"/>
    <row r="33" spans="1:8" s="1" customFormat="1" ht="63">
      <c r="B33" s="68" t="s">
        <v>3156</v>
      </c>
      <c r="C33" s="68" t="s">
        <v>3157</v>
      </c>
      <c r="D33" s="68" t="s">
        <v>3158</v>
      </c>
      <c r="E33" s="68" t="s">
        <v>3159</v>
      </c>
      <c r="F33" s="68" t="s">
        <v>3160</v>
      </c>
      <c r="G33" s="68" t="s">
        <v>3161</v>
      </c>
      <c r="H33" s="68" t="s">
        <v>1586</v>
      </c>
    </row>
    <row r="34" spans="1:8" s="1" customFormat="1" ht="17.25">
      <c r="B34" s="1603"/>
      <c r="C34" s="80" t="s">
        <v>1230</v>
      </c>
      <c r="D34" s="42">
        <v>1</v>
      </c>
      <c r="E34" s="53" t="s">
        <v>2773</v>
      </c>
      <c r="F34" s="109">
        <f>'update Rate'!$O$218</f>
        <v>0</v>
      </c>
      <c r="G34" s="109">
        <f>FLOOR(D34*F34,0.01)</f>
        <v>0</v>
      </c>
      <c r="H34" s="9"/>
    </row>
    <row r="35" spans="1:8" s="1" customFormat="1" ht="30.75">
      <c r="B35" s="1603"/>
      <c r="C35" s="32" t="s">
        <v>1706</v>
      </c>
      <c r="D35" s="29"/>
      <c r="E35" s="12"/>
      <c r="F35" s="116"/>
      <c r="G35" s="109"/>
      <c r="H35" s="132"/>
    </row>
    <row r="36" spans="1:8" s="1" customFormat="1" ht="15.75">
      <c r="B36" s="1603"/>
      <c r="C36" s="80" t="s">
        <v>1231</v>
      </c>
      <c r="D36" s="29"/>
      <c r="E36" s="12"/>
      <c r="F36" s="116"/>
      <c r="G36" s="109"/>
      <c r="H36" s="121"/>
    </row>
    <row r="37" spans="1:8" s="1" customFormat="1" ht="15.75">
      <c r="B37" s="1604"/>
      <c r="C37" s="78" t="s">
        <v>1232</v>
      </c>
      <c r="D37" s="28"/>
      <c r="E37" s="15"/>
      <c r="F37" s="122"/>
      <c r="G37" s="63"/>
      <c r="H37" s="123">
        <f>SUM(G34)</f>
        <v>0</v>
      </c>
    </row>
    <row r="38" spans="1:8" s="1" customFormat="1" ht="16.5">
      <c r="F38" s="40" t="s">
        <v>1590</v>
      </c>
      <c r="G38" s="102"/>
      <c r="H38" s="63">
        <f>SUM(H37)</f>
        <v>0</v>
      </c>
    </row>
    <row r="39" spans="1:8" s="1" customFormat="1" ht="16.5">
      <c r="B39" s="1" t="s">
        <v>498</v>
      </c>
      <c r="F39" s="40" t="s">
        <v>1570</v>
      </c>
      <c r="G39" s="102"/>
      <c r="H39" s="99">
        <f>FLOOR(H38*0.15,0.01)</f>
        <v>0</v>
      </c>
    </row>
    <row r="40" spans="1:8" s="1" customFormat="1" ht="16.5">
      <c r="A40" s="27" t="s">
        <v>3197</v>
      </c>
      <c r="B40" s="99">
        <f>+H40</f>
        <v>0</v>
      </c>
      <c r="C40" s="1" t="s">
        <v>3198</v>
      </c>
      <c r="F40" s="40" t="s">
        <v>1593</v>
      </c>
      <c r="G40" s="102"/>
      <c r="H40" s="99">
        <f>SUM(H38:H39)</f>
        <v>0</v>
      </c>
    </row>
    <row r="41" spans="1:8" s="1" customFormat="1" ht="16.5">
      <c r="A41" s="1" t="s">
        <v>499</v>
      </c>
      <c r="B41" s="88"/>
    </row>
    <row r="42" spans="1:8" s="1" customFormat="1" ht="16.5">
      <c r="B42" s="88"/>
    </row>
    <row r="43" spans="1:8" s="1" customFormat="1" ht="15"/>
    <row r="44" spans="1:8" s="1" customFormat="1" ht="15">
      <c r="A44" s="554">
        <f>+A30+1</f>
        <v>298</v>
      </c>
      <c r="B44" s="1771"/>
      <c r="C44" s="1772"/>
      <c r="D44" s="1772"/>
      <c r="E44" s="1772"/>
      <c r="F44" s="1772"/>
      <c r="G44" s="1772"/>
      <c r="H44" s="1772"/>
    </row>
    <row r="45" spans="1:8" s="1" customFormat="1" ht="25.5">
      <c r="A45" s="525"/>
      <c r="B45" s="1766" t="s">
        <v>57</v>
      </c>
      <c r="C45" s="1767"/>
      <c r="D45" s="1767"/>
      <c r="E45" s="1767"/>
      <c r="F45" s="1767"/>
      <c r="G45" s="1767"/>
      <c r="H45" s="1767"/>
    </row>
    <row r="46" spans="1:8" s="1" customFormat="1" ht="19.5">
      <c r="A46" s="560"/>
      <c r="B46" s="1767" t="s">
        <v>58</v>
      </c>
      <c r="C46" s="1768"/>
      <c r="D46" s="1768"/>
      <c r="E46" s="1768"/>
      <c r="F46" s="1768"/>
      <c r="G46" s="1768"/>
      <c r="H46" s="1768"/>
    </row>
    <row r="47" spans="1:8" s="1" customFormat="1" ht="15">
      <c r="A47" s="524"/>
      <c r="B47" s="1765" t="s">
        <v>1475</v>
      </c>
      <c r="C47" s="1765"/>
      <c r="D47" s="1765"/>
      <c r="E47" s="1765"/>
      <c r="F47" s="1765"/>
      <c r="G47" s="1765"/>
      <c r="H47" s="1765"/>
    </row>
    <row r="48" spans="1:8" s="1" customFormat="1" ht="63">
      <c r="A48" s="524"/>
      <c r="B48" s="526" t="s">
        <v>3156</v>
      </c>
      <c r="C48" s="526" t="s">
        <v>3157</v>
      </c>
      <c r="D48" s="526" t="s">
        <v>3158</v>
      </c>
      <c r="E48" s="526" t="s">
        <v>3159</v>
      </c>
      <c r="F48" s="526" t="s">
        <v>3160</v>
      </c>
      <c r="G48" s="526" t="s">
        <v>3161</v>
      </c>
      <c r="H48" s="526" t="s">
        <v>1586</v>
      </c>
    </row>
    <row r="49" spans="1:8" s="1" customFormat="1" ht="39">
      <c r="A49" s="524"/>
      <c r="B49" s="1773" t="s">
        <v>2185</v>
      </c>
      <c r="C49" s="561" t="s">
        <v>59</v>
      </c>
      <c r="D49" s="524"/>
      <c r="E49" s="548"/>
      <c r="F49" s="553"/>
      <c r="G49" s="553"/>
      <c r="H49" s="529"/>
    </row>
    <row r="50" spans="1:8" s="1" customFormat="1" ht="15">
      <c r="A50" s="524"/>
      <c r="B50" s="1775"/>
      <c r="C50" s="562" t="s">
        <v>1999</v>
      </c>
      <c r="D50" s="563"/>
      <c r="E50" s="556"/>
      <c r="F50" s="553"/>
      <c r="G50" s="553"/>
      <c r="H50" s="532"/>
    </row>
    <row r="51" spans="1:8" s="1" customFormat="1" ht="17.25">
      <c r="A51" s="524"/>
      <c r="B51" s="1775"/>
      <c r="C51" s="551" t="s">
        <v>2000</v>
      </c>
      <c r="D51" s="539">
        <v>1</v>
      </c>
      <c r="E51" s="530" t="s">
        <v>2992</v>
      </c>
      <c r="F51" s="531">
        <f>'update Rate'!O216</f>
        <v>0</v>
      </c>
      <c r="G51" s="531">
        <f>FLOOR(D51*F51,0.01)</f>
        <v>0</v>
      </c>
      <c r="H51" s="546"/>
    </row>
    <row r="52" spans="1:8" s="1" customFormat="1" ht="31.5">
      <c r="A52" s="524"/>
      <c r="B52" s="1775"/>
      <c r="C52" s="551" t="s">
        <v>2001</v>
      </c>
      <c r="D52" s="563"/>
      <c r="E52" s="556"/>
      <c r="F52" s="553"/>
      <c r="G52" s="557"/>
      <c r="H52" s="557"/>
    </row>
    <row r="53" spans="1:8" s="1" customFormat="1" ht="15.75">
      <c r="A53" s="524"/>
      <c r="B53" s="1775"/>
      <c r="C53" s="555" t="s">
        <v>41</v>
      </c>
      <c r="D53" s="563"/>
      <c r="E53" s="556"/>
      <c r="F53" s="553"/>
      <c r="G53" s="531"/>
      <c r="H53" s="557"/>
    </row>
    <row r="54" spans="1:8" s="1" customFormat="1" ht="15.75">
      <c r="A54" s="524"/>
      <c r="B54" s="1775"/>
      <c r="C54" s="551" t="s">
        <v>2002</v>
      </c>
      <c r="D54" s="563"/>
      <c r="E54" s="556"/>
      <c r="F54" s="553"/>
      <c r="G54" s="531"/>
      <c r="H54" s="532"/>
    </row>
    <row r="55" spans="1:8" s="1" customFormat="1" ht="15.75">
      <c r="A55" s="524"/>
      <c r="B55" s="1774"/>
      <c r="C55" s="549" t="s">
        <v>42</v>
      </c>
      <c r="D55" s="564"/>
      <c r="E55" s="525"/>
      <c r="F55" s="547"/>
      <c r="G55" s="533"/>
      <c r="H55" s="534">
        <f>SUM(G50+G51)</f>
        <v>0</v>
      </c>
    </row>
    <row r="56" spans="1:8" s="1" customFormat="1" ht="16.5">
      <c r="A56" s="524"/>
      <c r="B56" s="524"/>
      <c r="C56" s="524"/>
      <c r="D56" s="524"/>
      <c r="E56" s="524"/>
      <c r="F56" s="535" t="s">
        <v>1590</v>
      </c>
      <c r="G56" s="550"/>
      <c r="H56" s="533">
        <f>SUM(H55)</f>
        <v>0</v>
      </c>
    </row>
    <row r="57" spans="1:8" s="1" customFormat="1" ht="16.5">
      <c r="A57" s="524"/>
      <c r="B57" s="524" t="s">
        <v>2809</v>
      </c>
      <c r="C57" s="524"/>
      <c r="D57" s="524"/>
      <c r="E57" s="524"/>
      <c r="F57" s="535" t="s">
        <v>1570</v>
      </c>
      <c r="G57" s="550"/>
      <c r="H57" s="536">
        <f>FLOOR(H56*0.15,0.01)</f>
        <v>0</v>
      </c>
    </row>
    <row r="58" spans="1:8" s="1" customFormat="1" ht="16.5">
      <c r="A58" s="537" t="s">
        <v>3197</v>
      </c>
      <c r="B58" s="536">
        <f>+H58</f>
        <v>0</v>
      </c>
      <c r="C58" s="524" t="s">
        <v>3198</v>
      </c>
      <c r="D58" s="524"/>
      <c r="E58" s="524"/>
      <c r="F58" s="535" t="s">
        <v>1593</v>
      </c>
      <c r="G58" s="550"/>
      <c r="H58" s="536">
        <f>SUM(H56:H57)</f>
        <v>0</v>
      </c>
    </row>
    <row r="59" spans="1:8" s="1" customFormat="1" ht="15">
      <c r="A59" s="524"/>
      <c r="B59" s="524"/>
      <c r="C59" s="524"/>
      <c r="D59" s="524"/>
      <c r="E59" s="524"/>
      <c r="F59" s="524"/>
      <c r="G59" s="524"/>
      <c r="H59" s="524"/>
    </row>
    <row r="60" spans="1:8" s="1" customFormat="1" ht="15">
      <c r="A60" s="524"/>
      <c r="B60" s="524"/>
      <c r="C60" s="524"/>
      <c r="D60" s="524"/>
      <c r="E60" s="524"/>
      <c r="F60" s="524"/>
      <c r="G60" s="524"/>
      <c r="H60" s="524"/>
    </row>
    <row r="61" spans="1:8" s="1" customFormat="1" ht="15">
      <c r="A61" s="524"/>
      <c r="B61" s="524"/>
      <c r="C61" s="524"/>
      <c r="D61" s="524"/>
      <c r="E61" s="524"/>
      <c r="F61" s="524"/>
      <c r="G61" s="524"/>
      <c r="H61" s="524"/>
    </row>
    <row r="62" spans="1:8" s="1" customFormat="1" ht="25.5">
      <c r="A62" s="554">
        <f>+A44+1</f>
        <v>299</v>
      </c>
      <c r="B62" s="1766" t="s">
        <v>57</v>
      </c>
      <c r="C62" s="1770"/>
      <c r="D62" s="1770"/>
      <c r="E62" s="1770"/>
      <c r="F62" s="1770"/>
      <c r="G62" s="1770"/>
      <c r="H62" s="1770"/>
    </row>
    <row r="63" spans="1:8" s="1" customFormat="1" ht="25.5">
      <c r="A63" s="525"/>
      <c r="B63" s="1769" t="s">
        <v>1342</v>
      </c>
      <c r="C63" s="1767"/>
      <c r="D63" s="1767"/>
      <c r="E63" s="1767"/>
      <c r="F63" s="1767"/>
      <c r="G63" s="1767"/>
      <c r="H63" s="1767"/>
    </row>
    <row r="64" spans="1:8" s="1" customFormat="1" ht="19.5">
      <c r="A64" s="565"/>
      <c r="B64" s="1767" t="s">
        <v>2526</v>
      </c>
      <c r="C64" s="1767"/>
      <c r="D64" s="1767"/>
      <c r="E64" s="1767"/>
      <c r="F64" s="1767"/>
      <c r="G64" s="1767"/>
      <c r="H64" s="1767"/>
    </row>
    <row r="65" spans="1:20" s="1" customFormat="1" ht="15">
      <c r="A65" s="566"/>
      <c r="B65" s="1765" t="s">
        <v>1475</v>
      </c>
      <c r="C65" s="1765"/>
      <c r="D65" s="1765"/>
      <c r="E65" s="1765"/>
      <c r="F65" s="1765"/>
      <c r="G65" s="1765"/>
      <c r="H65" s="1765"/>
    </row>
    <row r="66" spans="1:20" s="1" customFormat="1" ht="63">
      <c r="A66" s="524"/>
      <c r="B66" s="526" t="s">
        <v>3156</v>
      </c>
      <c r="C66" s="526" t="s">
        <v>3157</v>
      </c>
      <c r="D66" s="526" t="s">
        <v>3158</v>
      </c>
      <c r="E66" s="526" t="s">
        <v>3159</v>
      </c>
      <c r="F66" s="526" t="s">
        <v>3160</v>
      </c>
      <c r="G66" s="526" t="s">
        <v>3161</v>
      </c>
      <c r="H66" s="526" t="s">
        <v>1586</v>
      </c>
      <c r="M66" s="138">
        <f>M55+1</f>
        <v>1</v>
      </c>
    </row>
    <row r="67" spans="1:20" s="1" customFormat="1" ht="40.5">
      <c r="A67" s="524"/>
      <c r="B67" s="1773" t="s">
        <v>2185</v>
      </c>
      <c r="C67" s="561" t="s">
        <v>59</v>
      </c>
      <c r="D67" s="539"/>
      <c r="E67" s="530"/>
      <c r="F67" s="553"/>
      <c r="G67" s="553"/>
      <c r="H67" s="529"/>
      <c r="M67" s="15"/>
      <c r="N67" s="1577" t="s">
        <v>3996</v>
      </c>
      <c r="O67" s="1578"/>
      <c r="P67" s="1578"/>
      <c r="Q67" s="1578"/>
      <c r="R67" s="1578"/>
      <c r="S67" s="1578"/>
      <c r="T67" s="1578"/>
    </row>
    <row r="68" spans="1:20" s="1" customFormat="1" ht="16.5">
      <c r="A68" s="524"/>
      <c r="B68" s="1775"/>
      <c r="C68" s="562" t="s">
        <v>1999</v>
      </c>
      <c r="D68" s="544"/>
      <c r="E68" s="556"/>
      <c r="F68" s="553"/>
      <c r="G68" s="553"/>
      <c r="H68" s="532"/>
      <c r="N68" s="1561" t="s">
        <v>1489</v>
      </c>
      <c r="O68" s="1561"/>
      <c r="P68" s="1561"/>
      <c r="Q68" s="1561"/>
      <c r="R68" s="1561"/>
      <c r="S68" s="1561"/>
      <c r="T68" s="1561"/>
    </row>
    <row r="69" spans="1:20" s="1" customFormat="1" ht="63">
      <c r="A69" s="524"/>
      <c r="B69" s="1775"/>
      <c r="C69" s="555" t="s">
        <v>2808</v>
      </c>
      <c r="D69" s="544"/>
      <c r="E69" s="556"/>
      <c r="F69" s="553"/>
      <c r="G69" s="553"/>
      <c r="H69" s="532"/>
      <c r="N69" s="68" t="s">
        <v>3156</v>
      </c>
      <c r="O69" s="68" t="s">
        <v>3157</v>
      </c>
      <c r="P69" s="68" t="s">
        <v>3158</v>
      </c>
      <c r="Q69" s="68" t="s">
        <v>3159</v>
      </c>
      <c r="R69" s="68" t="s">
        <v>3160</v>
      </c>
      <c r="S69" s="68" t="s">
        <v>3161</v>
      </c>
      <c r="T69" s="68" t="s">
        <v>1586</v>
      </c>
    </row>
    <row r="70" spans="1:20" s="1" customFormat="1" ht="31.5">
      <c r="A70" s="524"/>
      <c r="B70" s="1775"/>
      <c r="C70" s="555" t="s">
        <v>2527</v>
      </c>
      <c r="D70" s="539">
        <v>1</v>
      </c>
      <c r="E70" s="530" t="s">
        <v>2992</v>
      </c>
      <c r="F70" s="531">
        <f>'update Rate'!O217</f>
        <v>0</v>
      </c>
      <c r="G70" s="531">
        <f>FLOOR(D70*F70,0.01)</f>
        <v>0</v>
      </c>
      <c r="H70" s="546"/>
      <c r="N70" s="58" t="s">
        <v>388</v>
      </c>
      <c r="O70" s="58" t="s">
        <v>388</v>
      </c>
      <c r="P70" s="8"/>
      <c r="Q70" s="8"/>
      <c r="R70" s="107"/>
      <c r="S70" s="107"/>
      <c r="T70" s="108"/>
    </row>
    <row r="71" spans="1:20" s="1" customFormat="1" ht="56.25">
      <c r="A71" s="524"/>
      <c r="B71" s="1775"/>
      <c r="C71" s="555" t="s">
        <v>41</v>
      </c>
      <c r="D71" s="544"/>
      <c r="E71" s="556"/>
      <c r="F71" s="553"/>
      <c r="G71" s="557"/>
      <c r="H71" s="557"/>
      <c r="N71" s="81" t="s">
        <v>2185</v>
      </c>
      <c r="O71" s="34" t="s">
        <v>4006</v>
      </c>
      <c r="P71" s="50"/>
      <c r="Q71" s="12"/>
      <c r="R71" s="116"/>
      <c r="S71" s="116"/>
      <c r="T71" s="121"/>
    </row>
    <row r="72" spans="1:20" s="1" customFormat="1" ht="45">
      <c r="A72" s="524"/>
      <c r="B72" s="1775"/>
      <c r="C72" s="551" t="s">
        <v>2002</v>
      </c>
      <c r="D72" s="544"/>
      <c r="E72" s="556"/>
      <c r="F72" s="553"/>
      <c r="G72" s="531"/>
      <c r="H72" s="557"/>
      <c r="N72" s="81" t="s">
        <v>387</v>
      </c>
      <c r="O72" s="34" t="s">
        <v>4007</v>
      </c>
      <c r="P72" s="42">
        <v>1</v>
      </c>
      <c r="Q72" s="53" t="s">
        <v>2992</v>
      </c>
      <c r="R72" s="109" t="e">
        <f>'update Rate'!#REF!</f>
        <v>#REF!</v>
      </c>
      <c r="S72" s="109" t="e">
        <f>FLOOR(P72*R72,0.01)</f>
        <v>#REF!</v>
      </c>
      <c r="T72" s="9"/>
    </row>
    <row r="73" spans="1:20" s="1" customFormat="1" ht="31.5">
      <c r="A73" s="537"/>
      <c r="B73" s="1774"/>
      <c r="C73" s="549" t="s">
        <v>42</v>
      </c>
      <c r="D73" s="559"/>
      <c r="E73" s="525"/>
      <c r="F73" s="547"/>
      <c r="G73" s="531"/>
      <c r="H73" s="534">
        <f>SUM(G69+G70)</f>
        <v>0</v>
      </c>
      <c r="N73" s="33"/>
      <c r="O73" s="78" t="s">
        <v>2195</v>
      </c>
      <c r="P73" s="51"/>
      <c r="Q73" s="15"/>
      <c r="R73" s="122"/>
      <c r="S73" s="122"/>
      <c r="T73" s="123" t="e">
        <f>SUM(S72)</f>
        <v>#REF!</v>
      </c>
    </row>
    <row r="74" spans="1:20" s="1" customFormat="1" ht="16.5">
      <c r="A74" s="566"/>
      <c r="B74" s="565"/>
      <c r="C74" s="524"/>
      <c r="D74" s="524"/>
      <c r="E74" s="524"/>
      <c r="F74" s="535" t="s">
        <v>1590</v>
      </c>
      <c r="G74" s="567"/>
      <c r="H74" s="533">
        <f>SUM(H71:H73)</f>
        <v>0</v>
      </c>
      <c r="R74" s="40" t="s">
        <v>1590</v>
      </c>
      <c r="S74" s="102"/>
      <c r="T74" s="63" t="e">
        <f>SUM(T70:T73)</f>
        <v>#REF!</v>
      </c>
    </row>
    <row r="75" spans="1:20" s="1" customFormat="1" ht="16.5">
      <c r="A75" s="524"/>
      <c r="B75" s="524" t="s">
        <v>2809</v>
      </c>
      <c r="C75" s="524"/>
      <c r="D75" s="524"/>
      <c r="E75" s="524"/>
      <c r="F75" s="535" t="s">
        <v>1570</v>
      </c>
      <c r="G75" s="550"/>
      <c r="H75" s="536">
        <f>FLOOR(H74*0.15,0.01)</f>
        <v>0</v>
      </c>
      <c r="N75" s="1" t="s">
        <v>389</v>
      </c>
      <c r="R75" s="40" t="s">
        <v>1570</v>
      </c>
      <c r="S75" s="102"/>
      <c r="T75" s="99" t="e">
        <f>FLOOR(T74*0.15,0.01)</f>
        <v>#REF!</v>
      </c>
    </row>
    <row r="76" spans="1:20" s="1" customFormat="1" ht="16.5">
      <c r="A76" s="537" t="s">
        <v>3197</v>
      </c>
      <c r="B76" s="536">
        <f>+H76</f>
        <v>0</v>
      </c>
      <c r="C76" s="524"/>
      <c r="D76" s="524"/>
      <c r="E76" s="524"/>
      <c r="F76" s="535" t="s">
        <v>1593</v>
      </c>
      <c r="G76" s="550"/>
      <c r="H76" s="536">
        <f>SUM(H74:H75)</f>
        <v>0</v>
      </c>
      <c r="M76" s="27" t="s">
        <v>3197</v>
      </c>
      <c r="N76" s="99" t="e">
        <f>+T76</f>
        <v>#REF!</v>
      </c>
      <c r="O76" s="1" t="s">
        <v>3198</v>
      </c>
      <c r="R76" s="40" t="s">
        <v>1593</v>
      </c>
      <c r="S76" s="102"/>
      <c r="T76" s="99" t="e">
        <f>SUM(T74:T75)</f>
        <v>#REF!</v>
      </c>
    </row>
    <row r="77" spans="1:20" s="1" customFormat="1" ht="16.5">
      <c r="G77" s="40"/>
      <c r="M77" s="27"/>
      <c r="N77" s="141"/>
      <c r="R77" s="40"/>
      <c r="S77" s="102"/>
      <c r="T77" s="141"/>
    </row>
    <row r="78" spans="1:20" s="1" customFormat="1" ht="15.75">
      <c r="G78" s="40"/>
    </row>
    <row r="79" spans="1:20" s="1" customFormat="1" ht="17.25">
      <c r="A79" s="27"/>
      <c r="B79" s="88"/>
      <c r="F79" s="40"/>
      <c r="G79" s="102"/>
      <c r="H79" s="141"/>
    </row>
    <row r="80" spans="1:20" s="1" customFormat="1" ht="15">
      <c r="A80" s="27"/>
    </row>
    <row r="81" spans="1:8" s="1" customFormat="1" ht="37.5" customHeight="1"/>
    <row r="82" spans="1:8" s="1" customFormat="1" ht="15"/>
    <row r="83" spans="1:8" s="1" customFormat="1" ht="15"/>
    <row r="84" spans="1:8" s="1" customFormat="1" ht="27.75" customHeight="1"/>
    <row r="85" spans="1:8" s="1" customFormat="1" ht="26.25" customHeight="1"/>
    <row r="86" spans="1:8" s="1" customFormat="1" ht="15"/>
    <row r="87" spans="1:8" s="1" customFormat="1" ht="15">
      <c r="A87" s="215"/>
    </row>
    <row r="88" spans="1:8" s="1" customFormat="1" ht="15">
      <c r="A88" s="215"/>
    </row>
    <row r="89" spans="1:8" s="1" customFormat="1" ht="15"/>
    <row r="90" spans="1:8" s="1" customFormat="1" ht="15"/>
    <row r="91" spans="1:8" s="1" customFormat="1" ht="15"/>
    <row r="92" spans="1:8" s="1" customFormat="1" ht="15"/>
    <row r="93" spans="1:8" s="1" customFormat="1" ht="15"/>
    <row r="94" spans="1:8" s="1" customFormat="1" ht="17.25">
      <c r="B94" s="141"/>
      <c r="C94" s="215"/>
      <c r="D94" s="143"/>
      <c r="F94" s="40"/>
      <c r="G94" s="106"/>
      <c r="H94" s="141"/>
    </row>
    <row r="95" spans="1:8" s="1" customFormat="1" ht="16.5">
      <c r="B95" s="143"/>
    </row>
    <row r="96" spans="1:8" s="1" customFormat="1" ht="17.25">
      <c r="B96" s="218"/>
      <c r="C96" s="215"/>
      <c r="D96" s="143"/>
      <c r="F96" s="40"/>
      <c r="G96" s="40"/>
      <c r="H96" s="19"/>
    </row>
    <row r="97" spans="1:8" s="1" customFormat="1" ht="15">
      <c r="A97" s="262">
        <f>+'Update Descrip'!A2825+1</f>
        <v>200</v>
      </c>
      <c r="B97" s="1576" t="s">
        <v>1727</v>
      </c>
      <c r="C97" s="1576"/>
      <c r="D97" s="1576"/>
      <c r="E97" s="1576"/>
      <c r="F97" s="1576"/>
      <c r="G97" s="1576"/>
      <c r="H97" s="1576"/>
    </row>
    <row r="98" spans="1:8" s="1" customFormat="1" ht="15">
      <c r="A98" s="15" t="s">
        <v>1728</v>
      </c>
      <c r="B98" s="1576" t="s">
        <v>1975</v>
      </c>
      <c r="C98" s="1585"/>
      <c r="D98" s="1585"/>
      <c r="E98" s="1585"/>
      <c r="F98" s="1585"/>
      <c r="G98" s="1585"/>
      <c r="H98" s="1585"/>
    </row>
    <row r="99" spans="1:8" s="1" customFormat="1" ht="16.5">
      <c r="A99" s="258"/>
      <c r="B99" s="1576" t="s">
        <v>1976</v>
      </c>
      <c r="C99" s="1576"/>
      <c r="D99" s="1576"/>
      <c r="E99" s="1576"/>
      <c r="F99" s="1576"/>
      <c r="G99" s="1576"/>
      <c r="H99" s="1576"/>
    </row>
    <row r="100" spans="1:8" s="1" customFormat="1" ht="15">
      <c r="A100" s="3"/>
      <c r="B100" s="1576" t="s">
        <v>1977</v>
      </c>
      <c r="C100" s="1585"/>
      <c r="D100" s="1585"/>
      <c r="E100" s="1585"/>
      <c r="F100" s="1585"/>
      <c r="G100" s="1585"/>
      <c r="H100" s="1585"/>
    </row>
    <row r="101" spans="1:8" s="1" customFormat="1" ht="15">
      <c r="B101" s="1561" t="s">
        <v>1489</v>
      </c>
      <c r="C101" s="1561"/>
      <c r="D101" s="1561"/>
      <c r="E101" s="1561"/>
      <c r="F101" s="1561"/>
      <c r="G101" s="1561"/>
      <c r="H101" s="1561"/>
    </row>
    <row r="102" spans="1:8" s="1" customFormat="1" ht="63">
      <c r="B102" s="68" t="s">
        <v>3156</v>
      </c>
      <c r="C102" s="68" t="s">
        <v>3157</v>
      </c>
      <c r="D102" s="68" t="s">
        <v>3158</v>
      </c>
      <c r="E102" s="68" t="s">
        <v>3159</v>
      </c>
      <c r="F102" s="68" t="s">
        <v>3160</v>
      </c>
      <c r="G102" s="68" t="s">
        <v>3161</v>
      </c>
      <c r="H102" s="68" t="s">
        <v>1586</v>
      </c>
    </row>
    <row r="103" spans="1:8" s="1" customFormat="1" ht="63">
      <c r="B103" s="58" t="s">
        <v>2185</v>
      </c>
      <c r="C103" s="58" t="s">
        <v>1978</v>
      </c>
      <c r="D103" s="8"/>
      <c r="E103" s="8"/>
      <c r="F103" s="107"/>
      <c r="G103" s="107"/>
      <c r="H103" s="108"/>
    </row>
    <row r="104" spans="1:8" s="1" customFormat="1" ht="78.75">
      <c r="B104" s="81" t="s">
        <v>387</v>
      </c>
      <c r="C104" s="80" t="s">
        <v>1469</v>
      </c>
      <c r="D104" s="42">
        <v>1</v>
      </c>
      <c r="E104" s="53" t="s">
        <v>2992</v>
      </c>
      <c r="F104" s="116">
        <f>'update Rate'!$O$228</f>
        <v>946.88</v>
      </c>
      <c r="G104" s="109">
        <f>SUM(D104*F104)</f>
        <v>946.88</v>
      </c>
      <c r="H104" s="9"/>
    </row>
    <row r="105" spans="1:8" s="1" customFormat="1" ht="17.25">
      <c r="B105" s="78"/>
      <c r="C105" s="78"/>
      <c r="D105" s="51"/>
      <c r="E105" s="56"/>
      <c r="F105" s="122"/>
      <c r="G105" s="122"/>
      <c r="H105" s="123">
        <f>SUM(G104)</f>
        <v>946.88</v>
      </c>
    </row>
    <row r="106" spans="1:8" s="1" customFormat="1" ht="16.5">
      <c r="F106" s="40" t="s">
        <v>1590</v>
      </c>
      <c r="G106" s="102"/>
      <c r="H106" s="63">
        <f>SUM(H102:H105)</f>
        <v>946.88</v>
      </c>
    </row>
    <row r="107" spans="1:8" s="1" customFormat="1" ht="16.5">
      <c r="B107" s="1" t="s">
        <v>389</v>
      </c>
      <c r="F107" s="40" t="s">
        <v>1570</v>
      </c>
      <c r="G107" s="102"/>
      <c r="H107" s="63">
        <f>FLOOR(H106*0.15,0.01)</f>
        <v>142.03</v>
      </c>
    </row>
    <row r="108" spans="1:8" s="1" customFormat="1" ht="16.5">
      <c r="A108" s="27" t="s">
        <v>3197</v>
      </c>
      <c r="B108" s="99">
        <f>+H108</f>
        <v>1088.9100000000001</v>
      </c>
      <c r="C108" s="1" t="s">
        <v>3198</v>
      </c>
      <c r="F108" s="40" t="s">
        <v>1593</v>
      </c>
      <c r="G108" s="102"/>
      <c r="H108" s="99">
        <f>SUM(H106:H107)</f>
        <v>1088.9100000000001</v>
      </c>
    </row>
    <row r="109" spans="1:8" s="1" customFormat="1" ht="16.5">
      <c r="B109" s="232" t="s">
        <v>1979</v>
      </c>
      <c r="C109" s="27"/>
      <c r="D109" s="141"/>
      <c r="F109" s="40"/>
      <c r="G109" s="102"/>
      <c r="H109" s="141"/>
    </row>
    <row r="110" spans="1:8" s="1" customFormat="1" ht="15">
      <c r="A110" s="262">
        <f>+A97+1</f>
        <v>201</v>
      </c>
      <c r="B110" s="1576" t="s">
        <v>1680</v>
      </c>
      <c r="C110" s="1576"/>
      <c r="D110" s="1576"/>
      <c r="E110" s="1576"/>
      <c r="F110" s="1576"/>
      <c r="G110" s="1576"/>
      <c r="H110" s="1576"/>
    </row>
    <row r="111" spans="1:8" s="1" customFormat="1" ht="15">
      <c r="A111" s="15" t="s">
        <v>1681</v>
      </c>
      <c r="B111" s="1576" t="s">
        <v>1975</v>
      </c>
      <c r="C111" s="1585"/>
      <c r="D111" s="1585"/>
      <c r="E111" s="1585"/>
      <c r="F111" s="1585"/>
      <c r="G111" s="1585"/>
      <c r="H111" s="1585"/>
    </row>
    <row r="112" spans="1:8" s="1" customFormat="1" ht="16.5">
      <c r="A112" s="269"/>
      <c r="B112" s="1576" t="s">
        <v>1976</v>
      </c>
      <c r="C112" s="1576"/>
      <c r="D112" s="1576"/>
      <c r="E112" s="1576"/>
      <c r="F112" s="1576"/>
      <c r="G112" s="1576"/>
      <c r="H112" s="1576"/>
    </row>
    <row r="113" spans="1:8" s="1" customFormat="1" ht="15">
      <c r="A113" s="3"/>
      <c r="B113" s="1576" t="s">
        <v>1977</v>
      </c>
      <c r="C113" s="1585"/>
      <c r="D113" s="1585"/>
      <c r="E113" s="1585"/>
      <c r="F113" s="1585"/>
      <c r="G113" s="1585"/>
      <c r="H113" s="1585"/>
    </row>
    <row r="114" spans="1:8" s="1" customFormat="1" ht="15">
      <c r="B114" s="1561" t="s">
        <v>1489</v>
      </c>
      <c r="C114" s="1561"/>
      <c r="D114" s="1561"/>
      <c r="E114" s="1561"/>
      <c r="F114" s="1561"/>
      <c r="G114" s="1561"/>
      <c r="H114" s="1561"/>
    </row>
    <row r="115" spans="1:8" s="1" customFormat="1" ht="63">
      <c r="B115" s="68" t="s">
        <v>3156</v>
      </c>
      <c r="C115" s="68" t="s">
        <v>3157</v>
      </c>
      <c r="D115" s="68" t="s">
        <v>3158</v>
      </c>
      <c r="E115" s="68" t="s">
        <v>3159</v>
      </c>
      <c r="F115" s="68" t="s">
        <v>3160</v>
      </c>
      <c r="G115" s="68" t="s">
        <v>3161</v>
      </c>
      <c r="H115" s="68" t="s">
        <v>1586</v>
      </c>
    </row>
    <row r="116" spans="1:8" s="1" customFormat="1" ht="63">
      <c r="B116" s="58" t="s">
        <v>2185</v>
      </c>
      <c r="C116" s="58" t="s">
        <v>1682</v>
      </c>
      <c r="D116" s="8"/>
      <c r="E116" s="8"/>
      <c r="F116" s="107"/>
      <c r="G116" s="107"/>
      <c r="H116" s="108"/>
    </row>
    <row r="117" spans="1:8" s="1" customFormat="1" ht="78.75">
      <c r="B117" s="81" t="s">
        <v>387</v>
      </c>
      <c r="C117" s="80" t="s">
        <v>1469</v>
      </c>
      <c r="D117" s="42">
        <v>1</v>
      </c>
      <c r="E117" s="53" t="s">
        <v>2992</v>
      </c>
      <c r="F117" s="116">
        <f>'update Rate'!O229</f>
        <v>1022.2</v>
      </c>
      <c r="G117" s="109">
        <f>SUM(D117*F117)</f>
        <v>1022.2</v>
      </c>
      <c r="H117" s="9"/>
    </row>
    <row r="118" spans="1:8" s="1" customFormat="1" ht="17.25">
      <c r="B118" s="78"/>
      <c r="C118" s="78"/>
      <c r="D118" s="51"/>
      <c r="E118" s="56"/>
      <c r="F118" s="122"/>
      <c r="G118" s="122"/>
      <c r="H118" s="123">
        <f>SUM(G117)</f>
        <v>1022.2</v>
      </c>
    </row>
    <row r="119" spans="1:8" s="1" customFormat="1" ht="16.5">
      <c r="F119" s="40" t="s">
        <v>1590</v>
      </c>
      <c r="G119" s="102"/>
      <c r="H119" s="63">
        <f>SUM(H115:H118)</f>
        <v>1022.2</v>
      </c>
    </row>
    <row r="120" spans="1:8" s="1" customFormat="1" ht="16.5">
      <c r="B120" s="1" t="s">
        <v>389</v>
      </c>
      <c r="F120" s="40" t="s">
        <v>1570</v>
      </c>
      <c r="G120" s="102"/>
      <c r="H120" s="63">
        <f>FLOOR(H119*0.15,0.01)</f>
        <v>153.33000000000001</v>
      </c>
    </row>
    <row r="121" spans="1:8" s="1" customFormat="1" ht="16.5">
      <c r="A121" s="27" t="s">
        <v>3197</v>
      </c>
      <c r="B121" s="99">
        <f>+H121</f>
        <v>1175.53</v>
      </c>
      <c r="C121" s="1" t="s">
        <v>3198</v>
      </c>
      <c r="F121" s="40" t="s">
        <v>1593</v>
      </c>
      <c r="G121" s="102"/>
      <c r="H121" s="99">
        <f>SUM(H119:H120)</f>
        <v>1175.53</v>
      </c>
    </row>
    <row r="122" spans="1:8" s="1" customFormat="1" ht="17.25">
      <c r="B122" s="88"/>
      <c r="C122" s="27"/>
      <c r="D122" s="141"/>
      <c r="F122" s="40"/>
      <c r="G122" s="102"/>
      <c r="H122" s="141"/>
    </row>
    <row r="123" spans="1:8" s="1" customFormat="1" ht="15">
      <c r="A123" s="262">
        <f>+A110+1</f>
        <v>202</v>
      </c>
      <c r="B123" s="1576" t="s">
        <v>1683</v>
      </c>
      <c r="C123" s="1576"/>
      <c r="D123" s="1576"/>
      <c r="E123" s="1576"/>
      <c r="F123" s="1576"/>
      <c r="G123" s="1576"/>
      <c r="H123" s="1576"/>
    </row>
    <row r="124" spans="1:8" s="1" customFormat="1" ht="15">
      <c r="A124" s="15" t="s">
        <v>1684</v>
      </c>
      <c r="B124" s="1576" t="s">
        <v>2679</v>
      </c>
      <c r="C124" s="1585"/>
      <c r="D124" s="1585"/>
      <c r="E124" s="1585"/>
      <c r="F124" s="1585"/>
      <c r="G124" s="1585"/>
      <c r="H124" s="1585"/>
    </row>
    <row r="125" spans="1:8" s="1" customFormat="1" ht="16.5">
      <c r="A125" s="269"/>
      <c r="B125" s="1576" t="s">
        <v>1186</v>
      </c>
      <c r="C125" s="1576"/>
      <c r="D125" s="1576"/>
      <c r="E125" s="1576"/>
      <c r="F125" s="1576"/>
      <c r="G125" s="1576"/>
      <c r="H125" s="1576"/>
    </row>
    <row r="126" spans="1:8" s="1" customFormat="1" ht="15">
      <c r="A126" s="3"/>
      <c r="B126" s="1576" t="s">
        <v>2489</v>
      </c>
      <c r="C126" s="1585"/>
      <c r="D126" s="1585"/>
      <c r="E126" s="1585"/>
      <c r="F126" s="1585"/>
      <c r="G126" s="1585"/>
      <c r="H126" s="1585"/>
    </row>
    <row r="127" spans="1:8" s="1" customFormat="1" ht="15">
      <c r="B127" s="1561" t="s">
        <v>1489</v>
      </c>
      <c r="C127" s="1561"/>
      <c r="D127" s="1561"/>
      <c r="E127" s="1561"/>
      <c r="F127" s="1561"/>
      <c r="G127" s="1561"/>
      <c r="H127" s="1561"/>
    </row>
    <row r="128" spans="1:8" s="1" customFormat="1" ht="63">
      <c r="B128" s="68" t="s">
        <v>3156</v>
      </c>
      <c r="C128" s="68" t="s">
        <v>3157</v>
      </c>
      <c r="D128" s="68" t="s">
        <v>3158</v>
      </c>
      <c r="E128" s="68" t="s">
        <v>3159</v>
      </c>
      <c r="F128" s="68" t="s">
        <v>3160</v>
      </c>
      <c r="G128" s="68" t="s">
        <v>3161</v>
      </c>
      <c r="H128" s="68" t="s">
        <v>1586</v>
      </c>
    </row>
    <row r="129" spans="1:8" s="1" customFormat="1" ht="63">
      <c r="B129" s="58" t="s">
        <v>2185</v>
      </c>
      <c r="C129" s="58" t="s">
        <v>2490</v>
      </c>
      <c r="D129" s="8"/>
      <c r="E129" s="8"/>
      <c r="F129" s="107"/>
      <c r="G129" s="107"/>
      <c r="H129" s="108"/>
    </row>
    <row r="130" spans="1:8" s="1" customFormat="1" ht="78.75">
      <c r="B130" s="81" t="s">
        <v>387</v>
      </c>
      <c r="C130" s="80" t="s">
        <v>1469</v>
      </c>
      <c r="D130" s="42">
        <v>1</v>
      </c>
      <c r="E130" s="53" t="s">
        <v>2992</v>
      </c>
      <c r="F130" s="116">
        <f>'update Rate'!$O$230</f>
        <v>817.76</v>
      </c>
      <c r="G130" s="109">
        <f>SUM(D130*F130)</f>
        <v>817.76</v>
      </c>
      <c r="H130" s="9"/>
    </row>
    <row r="131" spans="1:8" s="1" customFormat="1" ht="17.25">
      <c r="B131" s="78"/>
      <c r="C131" s="78"/>
      <c r="D131" s="51"/>
      <c r="E131" s="56"/>
      <c r="F131" s="122"/>
      <c r="G131" s="122"/>
      <c r="H131" s="123">
        <f>SUM(G130)</f>
        <v>817.76</v>
      </c>
    </row>
    <row r="132" spans="1:8" s="1" customFormat="1" ht="16.5">
      <c r="F132" s="40" t="s">
        <v>1590</v>
      </c>
      <c r="G132" s="102"/>
      <c r="H132" s="63">
        <f>SUM(H128:H131)</f>
        <v>817.76</v>
      </c>
    </row>
    <row r="133" spans="1:8" s="1" customFormat="1" ht="16.5">
      <c r="B133" s="1" t="s">
        <v>389</v>
      </c>
      <c r="F133" s="40" t="s">
        <v>1570</v>
      </c>
      <c r="G133" s="102"/>
      <c r="H133" s="63">
        <f>FLOOR(H132*0.15,0.01)</f>
        <v>122.66</v>
      </c>
    </row>
    <row r="134" spans="1:8" s="1" customFormat="1" ht="16.5">
      <c r="A134" s="27" t="s">
        <v>3197</v>
      </c>
      <c r="B134" s="99">
        <f>+H134</f>
        <v>940.42</v>
      </c>
      <c r="C134" s="1" t="s">
        <v>3198</v>
      </c>
      <c r="F134" s="40" t="s">
        <v>1593</v>
      </c>
      <c r="G134" s="102"/>
      <c r="H134" s="99">
        <f>SUM(H132:H133)</f>
        <v>940.42</v>
      </c>
    </row>
    <row r="135" spans="1:8" s="1" customFormat="1" ht="16.5">
      <c r="A135" s="27"/>
      <c r="B135" s="141"/>
      <c r="F135" s="40"/>
      <c r="G135" s="102"/>
      <c r="H135" s="141"/>
    </row>
    <row r="136" spans="1:8" s="1" customFormat="1" ht="15">
      <c r="A136" s="262">
        <f>+A123+1</f>
        <v>203</v>
      </c>
      <c r="B136" s="1576" t="s">
        <v>2491</v>
      </c>
      <c r="C136" s="1576"/>
      <c r="D136" s="1576"/>
      <c r="E136" s="1576"/>
      <c r="F136" s="1576"/>
      <c r="G136" s="1576"/>
      <c r="H136" s="1576"/>
    </row>
    <row r="137" spans="1:8" s="1" customFormat="1" ht="15">
      <c r="A137" s="15" t="s">
        <v>2492</v>
      </c>
      <c r="B137" s="1576" t="s">
        <v>1975</v>
      </c>
      <c r="C137" s="1585"/>
      <c r="D137" s="1585"/>
      <c r="E137" s="1585"/>
      <c r="F137" s="1585"/>
      <c r="G137" s="1585"/>
      <c r="H137" s="1585"/>
    </row>
    <row r="138" spans="1:8" s="1" customFormat="1" ht="16.5">
      <c r="A138" s="269"/>
      <c r="B138" s="1576" t="s">
        <v>396</v>
      </c>
      <c r="C138" s="1576"/>
      <c r="D138" s="1576"/>
      <c r="E138" s="1576"/>
      <c r="F138" s="1576"/>
      <c r="G138" s="1576"/>
      <c r="H138" s="1576"/>
    </row>
    <row r="139" spans="1:8" s="1" customFormat="1" ht="15">
      <c r="A139" s="3"/>
      <c r="B139" s="1576" t="s">
        <v>2489</v>
      </c>
      <c r="C139" s="1585"/>
      <c r="D139" s="1585"/>
      <c r="E139" s="1585"/>
      <c r="F139" s="1585"/>
      <c r="G139" s="1585"/>
      <c r="H139" s="1585"/>
    </row>
    <row r="140" spans="1:8" s="1" customFormat="1" ht="15">
      <c r="B140" s="1561" t="s">
        <v>1489</v>
      </c>
      <c r="C140" s="1561"/>
      <c r="D140" s="1561"/>
      <c r="E140" s="1561"/>
      <c r="F140" s="1561"/>
      <c r="G140" s="1561"/>
      <c r="H140" s="1561"/>
    </row>
    <row r="141" spans="1:8" s="1" customFormat="1" ht="63">
      <c r="B141" s="68" t="s">
        <v>3156</v>
      </c>
      <c r="C141" s="68" t="s">
        <v>3157</v>
      </c>
      <c r="D141" s="68" t="s">
        <v>3158</v>
      </c>
      <c r="E141" s="68" t="s">
        <v>3159</v>
      </c>
      <c r="F141" s="68" t="s">
        <v>3160</v>
      </c>
      <c r="G141" s="68" t="s">
        <v>3161</v>
      </c>
      <c r="H141" s="68" t="s">
        <v>1586</v>
      </c>
    </row>
    <row r="142" spans="1:8" s="1" customFormat="1" ht="63">
      <c r="B142" s="58" t="s">
        <v>2185</v>
      </c>
      <c r="C142" s="233" t="s">
        <v>2597</v>
      </c>
      <c r="D142" s="8"/>
      <c r="E142" s="8"/>
      <c r="F142" s="107"/>
      <c r="G142" s="107"/>
      <c r="H142" s="108"/>
    </row>
    <row r="143" spans="1:8" s="1" customFormat="1" ht="78.75">
      <c r="B143" s="81" t="s">
        <v>387</v>
      </c>
      <c r="C143" s="80" t="s">
        <v>1469</v>
      </c>
      <c r="D143" s="42">
        <v>1</v>
      </c>
      <c r="E143" s="53" t="s">
        <v>2992</v>
      </c>
      <c r="F143" s="116">
        <f>'update Rate'!$O$231</f>
        <v>1054.48</v>
      </c>
      <c r="G143" s="109">
        <f>SUM(D143*F143)</f>
        <v>1054.48</v>
      </c>
      <c r="H143" s="9"/>
    </row>
    <row r="144" spans="1:8" s="1" customFormat="1" ht="17.25">
      <c r="B144" s="78"/>
      <c r="C144" s="78"/>
      <c r="D144" s="51"/>
      <c r="E144" s="56"/>
      <c r="F144" s="122"/>
      <c r="G144" s="122"/>
      <c r="H144" s="123">
        <f>SUM(G143)</f>
        <v>1054.48</v>
      </c>
    </row>
    <row r="145" spans="1:10" s="1" customFormat="1" ht="16.5">
      <c r="F145" s="40" t="s">
        <v>1590</v>
      </c>
      <c r="G145" s="102"/>
      <c r="H145" s="63">
        <f>SUM(H141:H144)</f>
        <v>1054.48</v>
      </c>
    </row>
    <row r="146" spans="1:10" s="1" customFormat="1" ht="26.25" customHeight="1">
      <c r="B146" s="1" t="s">
        <v>389</v>
      </c>
      <c r="F146" s="40" t="s">
        <v>1570</v>
      </c>
      <c r="G146" s="102"/>
      <c r="H146" s="63">
        <f>FLOOR(H145*0.15,0.01)</f>
        <v>158.17000000000002</v>
      </c>
    </row>
    <row r="147" spans="1:10" s="1" customFormat="1" ht="25.5" customHeight="1">
      <c r="A147" s="27" t="s">
        <v>3197</v>
      </c>
      <c r="B147" s="99">
        <f>+H147</f>
        <v>1212.6500000000001</v>
      </c>
      <c r="C147" s="1" t="s">
        <v>3198</v>
      </c>
      <c r="F147" s="40" t="s">
        <v>1593</v>
      </c>
      <c r="G147" s="102"/>
      <c r="H147" s="99">
        <f>SUM(H145:H146)</f>
        <v>1212.6500000000001</v>
      </c>
    </row>
    <row r="148" spans="1:10" s="1" customFormat="1" ht="16.5">
      <c r="A148" s="27"/>
      <c r="B148" s="141"/>
      <c r="F148" s="40"/>
      <c r="G148" s="102"/>
      <c r="H148" s="141"/>
    </row>
    <row r="149" spans="1:10" s="1" customFormat="1" ht="15">
      <c r="A149" s="262">
        <f>+A136+1</f>
        <v>204</v>
      </c>
      <c r="B149" s="1576" t="s">
        <v>742</v>
      </c>
      <c r="C149" s="1576"/>
      <c r="D149" s="1576"/>
      <c r="E149" s="1576"/>
      <c r="F149" s="1576"/>
      <c r="G149" s="1576"/>
      <c r="H149" s="1576"/>
    </row>
    <row r="150" spans="1:10" s="1" customFormat="1" ht="15">
      <c r="A150" s="15" t="s">
        <v>743</v>
      </c>
      <c r="B150" s="1576" t="s">
        <v>744</v>
      </c>
      <c r="C150" s="1585"/>
      <c r="D150" s="1585"/>
      <c r="E150" s="1585"/>
      <c r="F150" s="1585"/>
      <c r="G150" s="1585"/>
      <c r="H150" s="1585"/>
    </row>
    <row r="151" spans="1:10" s="1" customFormat="1" ht="16.5">
      <c r="A151" s="269"/>
      <c r="B151" s="1576" t="s">
        <v>3302</v>
      </c>
      <c r="C151" s="1576"/>
      <c r="D151" s="1576"/>
      <c r="E151" s="1576"/>
      <c r="F151" s="1576"/>
      <c r="G151" s="1576"/>
      <c r="H151" s="1576"/>
    </row>
    <row r="152" spans="1:10" s="1" customFormat="1" ht="15">
      <c r="A152" s="3"/>
      <c r="B152" s="1576" t="s">
        <v>3136</v>
      </c>
      <c r="C152" s="1585"/>
      <c r="D152" s="1585"/>
      <c r="E152" s="1585"/>
      <c r="F152" s="1585"/>
      <c r="G152" s="1585"/>
      <c r="H152" s="1585"/>
    </row>
    <row r="153" spans="1:10" s="1" customFormat="1" ht="20.25" customHeight="1">
      <c r="B153" s="1561" t="s">
        <v>1489</v>
      </c>
      <c r="C153" s="1561"/>
      <c r="D153" s="1561"/>
      <c r="E153" s="1561"/>
      <c r="F153" s="1561"/>
      <c r="G153" s="1561"/>
      <c r="H153" s="1561"/>
    </row>
    <row r="154" spans="1:10" s="1" customFormat="1" ht="63">
      <c r="B154" s="68" t="s">
        <v>3156</v>
      </c>
      <c r="C154" s="68" t="s">
        <v>3157</v>
      </c>
      <c r="D154" s="68" t="s">
        <v>3158</v>
      </c>
      <c r="E154" s="68" t="s">
        <v>3159</v>
      </c>
      <c r="F154" s="68" t="s">
        <v>3160</v>
      </c>
      <c r="G154" s="68" t="s">
        <v>3161</v>
      </c>
      <c r="H154" s="68" t="s">
        <v>1586</v>
      </c>
    </row>
    <row r="155" spans="1:10" s="1" customFormat="1" ht="63">
      <c r="B155" s="58" t="s">
        <v>2185</v>
      </c>
      <c r="C155" s="58" t="s">
        <v>3137</v>
      </c>
      <c r="D155" s="8"/>
      <c r="E155" s="8"/>
      <c r="F155" s="107"/>
      <c r="G155" s="107"/>
      <c r="H155" s="108"/>
      <c r="I155" s="575"/>
      <c r="J155" s="573"/>
    </row>
    <row r="156" spans="1:10" s="1" customFormat="1" ht="78.75">
      <c r="B156" s="81" t="s">
        <v>387</v>
      </c>
      <c r="C156" s="80" t="s">
        <v>1469</v>
      </c>
      <c r="D156" s="42">
        <v>1</v>
      </c>
      <c r="E156" s="53" t="s">
        <v>2992</v>
      </c>
      <c r="F156" s="116">
        <f>'update Rate'!O233</f>
        <v>1420.32</v>
      </c>
      <c r="G156" s="109">
        <f>SUM(D156*F156)</f>
        <v>1420.32</v>
      </c>
      <c r="H156" s="9"/>
      <c r="I156" s="575"/>
      <c r="J156" s="573"/>
    </row>
    <row r="157" spans="1:10" s="1" customFormat="1" ht="18.75">
      <c r="B157" s="78"/>
      <c r="C157" s="78"/>
      <c r="D157" s="51"/>
      <c r="E157" s="56"/>
      <c r="F157" s="122"/>
      <c r="G157" s="122"/>
      <c r="H157" s="123">
        <f>SUM(G156)</f>
        <v>1420.32</v>
      </c>
      <c r="I157" s="575"/>
      <c r="J157" s="573"/>
    </row>
    <row r="158" spans="1:10" s="1" customFormat="1" ht="18">
      <c r="F158" s="40" t="s">
        <v>1590</v>
      </c>
      <c r="G158" s="102"/>
      <c r="H158" s="63">
        <f>SUM(H154:H157)</f>
        <v>1420.32</v>
      </c>
      <c r="I158" s="575"/>
      <c r="J158" s="573"/>
    </row>
    <row r="159" spans="1:10" s="1" customFormat="1" ht="18">
      <c r="B159" s="1" t="s">
        <v>389</v>
      </c>
      <c r="F159" s="40" t="s">
        <v>1570</v>
      </c>
      <c r="G159" s="102"/>
      <c r="H159" s="63">
        <f>FLOOR(H158*0.15,0.01)</f>
        <v>213.04</v>
      </c>
      <c r="I159" s="575"/>
      <c r="J159" s="573"/>
    </row>
    <row r="160" spans="1:10" s="1" customFormat="1" ht="18">
      <c r="A160" s="27" t="s">
        <v>3197</v>
      </c>
      <c r="B160" s="99">
        <f>+H160</f>
        <v>1633.36</v>
      </c>
      <c r="C160" s="1" t="s">
        <v>3198</v>
      </c>
      <c r="F160" s="40" t="s">
        <v>1593</v>
      </c>
      <c r="G160" s="102"/>
      <c r="H160" s="99">
        <f>SUM(H158:H159)</f>
        <v>1633.36</v>
      </c>
      <c r="I160" s="573"/>
      <c r="J160" s="573"/>
    </row>
    <row r="161" spans="1:10" s="1" customFormat="1" ht="18">
      <c r="A161" s="27"/>
      <c r="B161" s="141"/>
      <c r="F161" s="40"/>
      <c r="G161" s="102"/>
      <c r="H161" s="141"/>
      <c r="I161" s="573"/>
      <c r="J161" s="573"/>
    </row>
    <row r="162" spans="1:10" s="1" customFormat="1" ht="15">
      <c r="A162" s="262">
        <f>+A149+1</f>
        <v>205</v>
      </c>
      <c r="B162" s="1576" t="s">
        <v>3138</v>
      </c>
      <c r="C162" s="1576"/>
      <c r="D162" s="1576"/>
      <c r="E162" s="1576"/>
      <c r="F162" s="1576"/>
      <c r="G162" s="1576"/>
      <c r="H162" s="1576"/>
      <c r="I162"/>
      <c r="J162" s="576"/>
    </row>
    <row r="163" spans="1:10" s="1" customFormat="1" ht="20.25">
      <c r="A163" s="15" t="s">
        <v>3139</v>
      </c>
      <c r="B163" s="1576" t="s">
        <v>2679</v>
      </c>
      <c r="C163" s="1585"/>
      <c r="D163" s="1585"/>
      <c r="E163" s="1585"/>
      <c r="F163" s="1585"/>
      <c r="G163" s="1585"/>
      <c r="H163" s="1585"/>
      <c r="I163" s="577"/>
      <c r="J163" s="96"/>
    </row>
    <row r="164" spans="1:10" s="1" customFormat="1" ht="20.25">
      <c r="A164" s="259"/>
      <c r="B164" s="1576" t="s">
        <v>3302</v>
      </c>
      <c r="C164" s="1576"/>
      <c r="D164" s="1576"/>
      <c r="E164" s="1576"/>
      <c r="F164" s="1576"/>
      <c r="G164" s="1576"/>
      <c r="H164" s="1576"/>
      <c r="I164" s="577"/>
      <c r="J164" s="96"/>
    </row>
    <row r="165" spans="1:10" s="1" customFormat="1" ht="20.25">
      <c r="A165" s="3"/>
      <c r="B165" s="1576" t="s">
        <v>1580</v>
      </c>
      <c r="C165" s="1585"/>
      <c r="D165" s="1585"/>
      <c r="E165" s="1585"/>
      <c r="F165" s="1585"/>
      <c r="G165" s="1585"/>
      <c r="H165" s="1585"/>
      <c r="I165" s="577"/>
      <c r="J165" s="96"/>
    </row>
    <row r="166" spans="1:10" s="1" customFormat="1" ht="37.5" customHeight="1">
      <c r="B166" s="1561" t="s">
        <v>1489</v>
      </c>
      <c r="C166" s="1561"/>
      <c r="D166" s="1561"/>
      <c r="E166" s="1561"/>
      <c r="F166" s="1561"/>
      <c r="G166" s="1561"/>
      <c r="H166" s="1561"/>
      <c r="I166" s="577"/>
      <c r="J166" s="96"/>
    </row>
    <row r="167" spans="1:10" s="1" customFormat="1" ht="63">
      <c r="B167" s="68" t="s">
        <v>3156</v>
      </c>
      <c r="C167" s="68" t="s">
        <v>3157</v>
      </c>
      <c r="D167" s="68" t="s">
        <v>3158</v>
      </c>
      <c r="E167" s="68" t="s">
        <v>3159</v>
      </c>
      <c r="F167" s="68" t="s">
        <v>3160</v>
      </c>
      <c r="G167" s="68" t="s">
        <v>3161</v>
      </c>
      <c r="H167" s="68" t="s">
        <v>1586</v>
      </c>
      <c r="I167" s="577"/>
      <c r="J167" s="96"/>
    </row>
    <row r="168" spans="1:10" s="1" customFormat="1" ht="63">
      <c r="B168" s="58" t="s">
        <v>2185</v>
      </c>
      <c r="C168" s="58" t="s">
        <v>1581</v>
      </c>
      <c r="D168" s="8"/>
      <c r="E168" s="8"/>
      <c r="F168" s="107"/>
      <c r="G168" s="107"/>
      <c r="H168" s="108"/>
      <c r="I168" s="577"/>
      <c r="J168" s="96"/>
    </row>
    <row r="169" spans="1:10" s="1" customFormat="1" ht="78.75">
      <c r="B169" s="81" t="s">
        <v>387</v>
      </c>
      <c r="C169" s="80" t="s">
        <v>1469</v>
      </c>
      <c r="D169" s="42">
        <v>1</v>
      </c>
      <c r="E169" s="53" t="s">
        <v>2992</v>
      </c>
      <c r="F169" s="116">
        <f>'update Rate'!$O$232</f>
        <v>936.12</v>
      </c>
      <c r="G169" s="109">
        <f>SUM(D169*F169)</f>
        <v>936.12</v>
      </c>
      <c r="H169" s="9"/>
      <c r="I169" s="577"/>
      <c r="J169" s="96"/>
    </row>
    <row r="170" spans="1:10" s="1" customFormat="1" ht="20.25">
      <c r="B170" s="78"/>
      <c r="C170" s="78"/>
      <c r="D170" s="51"/>
      <c r="E170" s="56"/>
      <c r="F170" s="122"/>
      <c r="G170" s="122"/>
      <c r="H170" s="123">
        <f>SUM(G169)</f>
        <v>936.12</v>
      </c>
      <c r="I170" s="577"/>
      <c r="J170" s="96"/>
    </row>
    <row r="171" spans="1:10" s="1" customFormat="1" ht="20.25">
      <c r="F171" s="40" t="s">
        <v>1590</v>
      </c>
      <c r="G171" s="102"/>
      <c r="H171" s="63">
        <f>SUM(H167:H170)</f>
        <v>936.12</v>
      </c>
      <c r="I171" s="577"/>
      <c r="J171" s="96"/>
    </row>
    <row r="172" spans="1:10" s="1" customFormat="1" ht="20.25">
      <c r="B172" s="1" t="s">
        <v>389</v>
      </c>
      <c r="F172" s="40" t="s">
        <v>1570</v>
      </c>
      <c r="G172" s="102"/>
      <c r="H172" s="63">
        <f>FLOOR(H171*0.15,0.01)</f>
        <v>140.41</v>
      </c>
      <c r="I172" s="577"/>
      <c r="J172" s="96"/>
    </row>
    <row r="173" spans="1:10" s="1" customFormat="1" ht="16.5">
      <c r="A173" s="27" t="s">
        <v>3197</v>
      </c>
      <c r="B173" s="99">
        <f>+H173</f>
        <v>1076.53</v>
      </c>
      <c r="C173" s="1" t="s">
        <v>3198</v>
      </c>
      <c r="F173" s="40" t="s">
        <v>1593</v>
      </c>
      <c r="G173" s="102"/>
      <c r="H173" s="99">
        <f>SUM(H171:H172)</f>
        <v>1076.53</v>
      </c>
      <c r="I173"/>
      <c r="J173"/>
    </row>
    <row r="174" spans="1:10" s="1" customFormat="1" ht="16.5">
      <c r="A174" s="27"/>
      <c r="B174" s="141"/>
      <c r="F174" s="40"/>
      <c r="G174" s="102"/>
      <c r="H174" s="141"/>
      <c r="I174"/>
      <c r="J174"/>
    </row>
    <row r="175" spans="1:10" s="1" customFormat="1" ht="16.5">
      <c r="A175" s="238"/>
      <c r="B175" s="141"/>
      <c r="F175" s="40"/>
      <c r="G175" s="102"/>
      <c r="H175" s="141"/>
    </row>
    <row r="176" spans="1:10" s="1" customFormat="1" ht="16.5">
      <c r="A176" s="27"/>
      <c r="B176" s="141"/>
      <c r="F176" s="40"/>
      <c r="G176" s="102"/>
      <c r="H176" s="141"/>
    </row>
    <row r="177" spans="1:8" s="1" customFormat="1" ht="15">
      <c r="A177" s="138">
        <f>+'Update Descrip'!A3437+1</f>
        <v>251</v>
      </c>
      <c r="B177" s="1576"/>
      <c r="C177" s="1576"/>
      <c r="D177" s="1576"/>
      <c r="E177" s="1576"/>
      <c r="F177" s="1576"/>
      <c r="G177" s="1576"/>
      <c r="H177" s="1576"/>
    </row>
    <row r="178" spans="1:8" s="1" customFormat="1" ht="15">
      <c r="A178" s="15"/>
      <c r="B178" s="1576" t="s">
        <v>1582</v>
      </c>
      <c r="C178" s="1585"/>
      <c r="D178" s="1585"/>
      <c r="E178" s="1585"/>
      <c r="F178" s="1585"/>
      <c r="G178" s="1585"/>
      <c r="H178" s="1585"/>
    </row>
    <row r="179" spans="1:8" s="1" customFormat="1" ht="15">
      <c r="A179" s="195"/>
      <c r="B179" s="1576" t="s">
        <v>1583</v>
      </c>
      <c r="C179" s="1576"/>
      <c r="D179" s="1576"/>
      <c r="E179" s="1576"/>
      <c r="F179" s="1576"/>
      <c r="G179" s="1576"/>
      <c r="H179" s="1576"/>
    </row>
    <row r="180" spans="1:8" s="1" customFormat="1" ht="15">
      <c r="A180" s="3"/>
      <c r="B180" s="1576" t="s">
        <v>1584</v>
      </c>
      <c r="C180" s="1585"/>
      <c r="D180" s="1585"/>
      <c r="E180" s="1585"/>
      <c r="F180" s="1585"/>
      <c r="G180" s="1585"/>
      <c r="H180" s="1585"/>
    </row>
    <row r="181" spans="1:8" s="1" customFormat="1" ht="15">
      <c r="B181" s="1561" t="s">
        <v>1489</v>
      </c>
      <c r="C181" s="1561"/>
      <c r="D181" s="1561"/>
      <c r="E181" s="1561"/>
      <c r="F181" s="1561"/>
      <c r="G181" s="1561"/>
      <c r="H181" s="1561"/>
    </row>
    <row r="182" spans="1:8" s="1" customFormat="1" ht="63">
      <c r="B182" s="68" t="s">
        <v>3156</v>
      </c>
      <c r="C182" s="68" t="s">
        <v>3157</v>
      </c>
      <c r="D182" s="68" t="s">
        <v>3158</v>
      </c>
      <c r="E182" s="68" t="s">
        <v>3159</v>
      </c>
      <c r="F182" s="68" t="s">
        <v>3160</v>
      </c>
      <c r="G182" s="68" t="s">
        <v>3161</v>
      </c>
      <c r="H182" s="68" t="s">
        <v>1586</v>
      </c>
    </row>
    <row r="183" spans="1:8" s="1" customFormat="1" ht="63">
      <c r="B183" s="58" t="s">
        <v>2185</v>
      </c>
      <c r="C183" s="58" t="s">
        <v>1585</v>
      </c>
      <c r="D183" s="8"/>
      <c r="E183" s="8"/>
      <c r="F183" s="107"/>
      <c r="G183" s="107"/>
      <c r="H183" s="108"/>
    </row>
    <row r="184" spans="1:8" s="1" customFormat="1" ht="78.75">
      <c r="B184" s="81" t="s">
        <v>387</v>
      </c>
      <c r="C184" s="80" t="s">
        <v>1469</v>
      </c>
      <c r="D184" s="42">
        <v>1</v>
      </c>
      <c r="E184" s="53" t="s">
        <v>2992</v>
      </c>
      <c r="F184" s="116">
        <f>'update Rate'!$O$234</f>
        <v>0</v>
      </c>
      <c r="G184" s="109">
        <f>FLOOR(D184*F184,0.01)</f>
        <v>0</v>
      </c>
      <c r="H184" s="9"/>
    </row>
    <row r="185" spans="1:8" s="1" customFormat="1" ht="17.25">
      <c r="B185" s="78"/>
      <c r="C185" s="78"/>
      <c r="D185" s="51"/>
      <c r="E185" s="56"/>
      <c r="F185" s="122"/>
      <c r="G185" s="122"/>
      <c r="H185" s="123">
        <f>SUM(G184)</f>
        <v>0</v>
      </c>
    </row>
    <row r="186" spans="1:8" s="1" customFormat="1" ht="16.5">
      <c r="F186" s="40" t="s">
        <v>1590</v>
      </c>
      <c r="G186" s="102"/>
      <c r="H186" s="63">
        <f>SUM(H182:H185)</f>
        <v>0</v>
      </c>
    </row>
    <row r="187" spans="1:8" s="1" customFormat="1" ht="16.5">
      <c r="B187" s="1" t="s">
        <v>389</v>
      </c>
      <c r="F187" s="40" t="s">
        <v>1570</v>
      </c>
      <c r="G187" s="102"/>
      <c r="H187" s="63">
        <f>FLOOR(H186*0.15,0.01)</f>
        <v>0</v>
      </c>
    </row>
    <row r="188" spans="1:8" s="1" customFormat="1" ht="16.5">
      <c r="A188" s="27" t="s">
        <v>3197</v>
      </c>
      <c r="B188" s="99">
        <f>+H188</f>
        <v>0</v>
      </c>
      <c r="C188" s="1" t="s">
        <v>3198</v>
      </c>
      <c r="F188" s="40" t="s">
        <v>1593</v>
      </c>
      <c r="G188" s="102"/>
      <c r="H188" s="99">
        <f>SUM(H186:H187)</f>
        <v>0</v>
      </c>
    </row>
    <row r="189" spans="1:8" s="1" customFormat="1" ht="16.5">
      <c r="A189" s="27"/>
      <c r="B189" s="141"/>
      <c r="F189" s="40"/>
      <c r="G189" s="102"/>
      <c r="H189" s="141"/>
    </row>
    <row r="190" spans="1:8" s="1" customFormat="1" ht="16.5">
      <c r="A190" s="27"/>
      <c r="B190" s="141"/>
      <c r="F190" s="40"/>
      <c r="G190" s="102"/>
      <c r="H190" s="141"/>
    </row>
    <row r="191" spans="1:8" s="1" customFormat="1" ht="16.5">
      <c r="A191" s="27"/>
      <c r="B191" s="141"/>
      <c r="F191" s="40"/>
      <c r="G191" s="102"/>
      <c r="H191" s="141"/>
    </row>
    <row r="192" spans="1:8" s="1" customFormat="1" ht="16.5">
      <c r="A192" s="27"/>
      <c r="B192" s="141"/>
      <c r="F192" s="40"/>
      <c r="G192" s="102"/>
      <c r="H192" s="141"/>
    </row>
    <row r="193" spans="1:8" s="1" customFormat="1" ht="16.5">
      <c r="A193" s="27"/>
      <c r="B193" s="141"/>
      <c r="F193" s="40"/>
      <c r="G193" s="102"/>
      <c r="H193" s="141"/>
    </row>
    <row r="194" spans="1:8" s="1" customFormat="1" ht="16.5">
      <c r="A194" s="27"/>
      <c r="B194" s="141"/>
      <c r="F194" s="40"/>
      <c r="G194" s="102"/>
      <c r="H194" s="141"/>
    </row>
    <row r="195" spans="1:8" s="1" customFormat="1" ht="16.5">
      <c r="A195" s="27"/>
      <c r="B195" s="141"/>
      <c r="F195" s="40"/>
      <c r="G195" s="102"/>
      <c r="H195" s="141"/>
    </row>
    <row r="196" spans="1:8" s="1" customFormat="1" ht="16.5">
      <c r="A196" s="27"/>
      <c r="B196" s="141"/>
      <c r="F196" s="40"/>
      <c r="G196" s="102"/>
      <c r="H196" s="141"/>
    </row>
    <row r="197" spans="1:8" s="1" customFormat="1" ht="17.25">
      <c r="B197" s="143"/>
      <c r="C197" s="215"/>
      <c r="D197" s="143"/>
      <c r="F197" s="40"/>
      <c r="G197" s="40"/>
      <c r="H197" s="19"/>
    </row>
    <row r="198" spans="1:8" s="1" customFormat="1" ht="17.25">
      <c r="B198" s="143"/>
      <c r="C198" s="215"/>
      <c r="D198" s="143"/>
      <c r="F198" s="40"/>
      <c r="G198" s="40"/>
      <c r="H198" s="19"/>
    </row>
    <row r="199" spans="1:8" s="1" customFormat="1" ht="17.25">
      <c r="B199" s="143"/>
      <c r="C199" s="215"/>
      <c r="D199" s="143"/>
      <c r="F199" s="40"/>
      <c r="G199" s="40"/>
      <c r="H199" s="19"/>
    </row>
    <row r="200" spans="1:8" s="1" customFormat="1" ht="17.25">
      <c r="B200" s="143"/>
      <c r="C200" s="215"/>
      <c r="D200" s="143"/>
      <c r="F200" s="40"/>
      <c r="G200" s="40"/>
      <c r="H200" s="19"/>
    </row>
    <row r="201" spans="1:8" s="1" customFormat="1" ht="17.25">
      <c r="B201" s="143"/>
      <c r="C201" s="215"/>
      <c r="D201" s="143"/>
      <c r="F201" s="40"/>
      <c r="G201" s="40"/>
      <c r="H201" s="19"/>
    </row>
    <row r="202" spans="1:8" s="1" customFormat="1" ht="17.25">
      <c r="A202" s="27"/>
      <c r="B202" s="88"/>
      <c r="F202" s="40"/>
      <c r="G202" s="102"/>
      <c r="H202" s="141"/>
    </row>
    <row r="203" spans="1:8" s="1" customFormat="1" ht="16.5">
      <c r="A203" s="27"/>
      <c r="B203" s="141"/>
      <c r="F203" s="40"/>
      <c r="G203" s="102"/>
      <c r="H203" s="141"/>
    </row>
    <row r="204" spans="1:8" s="1" customFormat="1" ht="19.5">
      <c r="A204" s="138">
        <f>+'Update Descrip'!A2333+1</f>
        <v>165</v>
      </c>
      <c r="B204" s="1588" t="s">
        <v>1013</v>
      </c>
      <c r="C204" s="1567"/>
      <c r="D204" s="1567"/>
      <c r="E204" s="1567"/>
      <c r="F204" s="1567"/>
      <c r="G204" s="1567"/>
      <c r="H204" s="1567"/>
    </row>
    <row r="205" spans="1:8" s="1" customFormat="1" ht="15">
      <c r="A205" s="15"/>
      <c r="B205" s="1568" t="s">
        <v>1475</v>
      </c>
      <c r="C205" s="1568"/>
      <c r="D205" s="1568"/>
      <c r="E205" s="1568"/>
      <c r="F205" s="1568"/>
      <c r="G205" s="1568"/>
      <c r="H205" s="1568"/>
    </row>
    <row r="206" spans="1:8" s="1" customFormat="1" ht="63">
      <c r="B206" s="68" t="s">
        <v>3156</v>
      </c>
      <c r="C206" s="68" t="s">
        <v>3157</v>
      </c>
      <c r="D206" s="68" t="s">
        <v>3158</v>
      </c>
      <c r="E206" s="58" t="s">
        <v>3159</v>
      </c>
      <c r="F206" s="68" t="s">
        <v>3160</v>
      </c>
      <c r="G206" s="68" t="s">
        <v>3161</v>
      </c>
      <c r="H206" s="68" t="s">
        <v>1586</v>
      </c>
    </row>
    <row r="207" spans="1:8" s="1" customFormat="1" ht="31.5">
      <c r="B207" s="1562" t="s">
        <v>404</v>
      </c>
      <c r="C207" s="80" t="s">
        <v>1015</v>
      </c>
      <c r="D207" s="256">
        <v>1</v>
      </c>
      <c r="E207" s="55" t="s">
        <v>2193</v>
      </c>
      <c r="F207" s="254">
        <f>'update Rate'!$O$213</f>
        <v>33894</v>
      </c>
      <c r="G207" s="116">
        <f>FLOOR(D207*F207,0.01)</f>
        <v>33894</v>
      </c>
      <c r="H207" s="121"/>
    </row>
    <row r="208" spans="1:8" s="1" customFormat="1" ht="17.25">
      <c r="B208" s="1592"/>
      <c r="C208" s="80"/>
      <c r="D208" s="253"/>
      <c r="E208" s="53"/>
      <c r="F208" s="254"/>
      <c r="G208" s="116"/>
      <c r="H208" s="121"/>
    </row>
    <row r="209" spans="1:8" s="1" customFormat="1" ht="17.25">
      <c r="B209" s="1589"/>
      <c r="C209" s="78"/>
      <c r="D209" s="255"/>
      <c r="E209" s="56"/>
      <c r="F209" s="182"/>
      <c r="G209" s="122"/>
      <c r="H209" s="123">
        <f>SUM(G207+G208+G209)</f>
        <v>33894</v>
      </c>
    </row>
    <row r="210" spans="1:8" s="1" customFormat="1" ht="16.5">
      <c r="F210" s="1" t="s">
        <v>1590</v>
      </c>
      <c r="G210" s="102"/>
      <c r="H210" s="63">
        <f>SUM(H207:H209)</f>
        <v>33894</v>
      </c>
    </row>
    <row r="211" spans="1:8" s="1" customFormat="1" ht="16.5">
      <c r="B211" s="1" t="s">
        <v>1592</v>
      </c>
      <c r="F211" s="1" t="s">
        <v>1570</v>
      </c>
      <c r="G211" s="102"/>
      <c r="H211" s="99">
        <f>FLOOR(H210*0.15,0.01)</f>
        <v>5084.1000000000004</v>
      </c>
    </row>
    <row r="212" spans="1:8" s="1" customFormat="1" ht="16.5">
      <c r="A212" s="27"/>
      <c r="B212" s="140">
        <f>+H212</f>
        <v>38978.1</v>
      </c>
      <c r="C212" s="27" t="s">
        <v>3197</v>
      </c>
      <c r="D212" s="99">
        <f>FLOOR(B212/B213,0.01)</f>
        <v>38978.1</v>
      </c>
      <c r="E212" s="1" t="s">
        <v>3198</v>
      </c>
      <c r="F212" s="1" t="s">
        <v>1593</v>
      </c>
      <c r="G212" s="102"/>
      <c r="H212" s="99">
        <f>SUM(H210:H211)</f>
        <v>38978.1</v>
      </c>
    </row>
    <row r="213" spans="1:8" s="1" customFormat="1" ht="16.5">
      <c r="B213" s="88">
        <v>1</v>
      </c>
    </row>
    <row r="214" spans="1:8" s="1" customFormat="1" ht="16.5">
      <c r="B214" s="88"/>
    </row>
    <row r="215" spans="1:8" s="1" customFormat="1" ht="16.5">
      <c r="B215" s="88"/>
    </row>
    <row r="216" spans="1:8" s="1" customFormat="1" ht="16.5">
      <c r="B216" s="88"/>
    </row>
    <row r="217" spans="1:8" s="1" customFormat="1" ht="19.5">
      <c r="A217" s="138">
        <f>+A204+1</f>
        <v>166</v>
      </c>
      <c r="B217" s="1588" t="s">
        <v>3423</v>
      </c>
      <c r="C217" s="1567"/>
      <c r="D217" s="1567"/>
      <c r="E217" s="1567"/>
      <c r="F217" s="1567"/>
      <c r="G217" s="1567"/>
      <c r="H217" s="1567"/>
    </row>
    <row r="218" spans="1:8" s="1" customFormat="1" ht="15">
      <c r="A218" s="15"/>
      <c r="B218" s="1568" t="s">
        <v>1475</v>
      </c>
      <c r="C218" s="1568"/>
      <c r="D218" s="1568"/>
      <c r="E218" s="1568"/>
      <c r="F218" s="1568"/>
      <c r="G218" s="1568"/>
      <c r="H218" s="1568"/>
    </row>
    <row r="219" spans="1:8" s="1" customFormat="1" ht="63">
      <c r="B219" s="68" t="s">
        <v>3156</v>
      </c>
      <c r="C219" s="68" t="s">
        <v>3157</v>
      </c>
      <c r="D219" s="68" t="s">
        <v>3158</v>
      </c>
      <c r="E219" s="58" t="s">
        <v>3159</v>
      </c>
      <c r="F219" s="68" t="s">
        <v>3160</v>
      </c>
      <c r="G219" s="68" t="s">
        <v>3161</v>
      </c>
      <c r="H219" s="68" t="s">
        <v>1586</v>
      </c>
    </row>
    <row r="220" spans="1:8" s="1" customFormat="1" ht="31.5">
      <c r="B220" s="1562" t="s">
        <v>404</v>
      </c>
      <c r="C220" s="80" t="s">
        <v>1014</v>
      </c>
      <c r="D220" s="256">
        <v>1</v>
      </c>
      <c r="E220" s="55" t="s">
        <v>2193</v>
      </c>
      <c r="F220" s="254">
        <f>'update Rate'!$O$214</f>
        <v>14526</v>
      </c>
      <c r="G220" s="116">
        <f>FLOOR(D220*F220,0.01)</f>
        <v>14526</v>
      </c>
      <c r="H220" s="121"/>
    </row>
    <row r="221" spans="1:8" s="1" customFormat="1" ht="31.5">
      <c r="B221" s="1592"/>
      <c r="C221" s="80" t="s">
        <v>3424</v>
      </c>
      <c r="D221" s="253"/>
      <c r="E221" s="53"/>
      <c r="F221" s="254"/>
      <c r="G221" s="116"/>
      <c r="H221" s="121"/>
    </row>
    <row r="222" spans="1:8" s="1" customFormat="1" ht="17.25">
      <c r="B222" s="1589"/>
      <c r="C222" s="78"/>
      <c r="D222" s="255"/>
      <c r="E222" s="56"/>
      <c r="F222" s="182"/>
      <c r="G222" s="122"/>
      <c r="H222" s="123">
        <f>SUM(G220+G221+G222)</f>
        <v>14526</v>
      </c>
    </row>
    <row r="223" spans="1:8" s="1" customFormat="1" ht="16.5">
      <c r="F223" s="1" t="s">
        <v>1590</v>
      </c>
      <c r="G223" s="102"/>
      <c r="H223" s="63">
        <f>SUM(H220:H222)</f>
        <v>14526</v>
      </c>
    </row>
    <row r="224" spans="1:8" s="1" customFormat="1" ht="16.5">
      <c r="B224" s="1" t="s">
        <v>1592</v>
      </c>
      <c r="F224" s="1" t="s">
        <v>1570</v>
      </c>
      <c r="G224" s="102"/>
      <c r="H224" s="99">
        <f>FLOOR(H223*0.15,0.01)</f>
        <v>2178.9</v>
      </c>
    </row>
    <row r="225" spans="1:8" s="1" customFormat="1" ht="16.5">
      <c r="A225" s="27"/>
      <c r="B225" s="140">
        <f>+H225</f>
        <v>16704.900000000001</v>
      </c>
      <c r="C225" s="27" t="s">
        <v>3197</v>
      </c>
      <c r="D225" s="99">
        <f>FLOOR(B225/B226,0.01)</f>
        <v>16704.900000000001</v>
      </c>
      <c r="E225" s="1" t="s">
        <v>3198</v>
      </c>
      <c r="F225" s="1" t="s">
        <v>1593</v>
      </c>
      <c r="G225" s="102"/>
      <c r="H225" s="99">
        <f>SUM(H223:H224)</f>
        <v>16704.900000000001</v>
      </c>
    </row>
    <row r="226" spans="1:8" s="1" customFormat="1" ht="16.5">
      <c r="B226" s="88">
        <v>1</v>
      </c>
    </row>
    <row r="227" spans="1:8" s="1" customFormat="1" ht="15"/>
    <row r="228" spans="1:8" s="1" customFormat="1" ht="15"/>
    <row r="229" spans="1:8" s="1" customFormat="1" ht="15"/>
    <row r="230" spans="1:8" s="1" customFormat="1" ht="16.5">
      <c r="A230" s="27"/>
      <c r="B230" s="141"/>
      <c r="F230" s="40"/>
      <c r="G230" s="102"/>
      <c r="H230" s="141"/>
    </row>
    <row r="231" spans="1:8" s="1" customFormat="1" ht="15">
      <c r="A231" s="428">
        <f>Sheet1!A636+1</f>
        <v>133</v>
      </c>
      <c r="B231" s="1575"/>
      <c r="C231" s="1576"/>
      <c r="D231" s="1576"/>
      <c r="E231" s="1576"/>
      <c r="F231" s="1576"/>
      <c r="G231" s="1576"/>
      <c r="H231" s="1576"/>
    </row>
    <row r="232" spans="1:8" s="1" customFormat="1" ht="15">
      <c r="A232" s="12"/>
      <c r="B232" s="1763" t="s">
        <v>3</v>
      </c>
      <c r="C232" s="1764"/>
      <c r="D232" s="1764"/>
      <c r="E232" s="1764"/>
      <c r="F232" s="1764"/>
      <c r="G232" s="1764"/>
      <c r="H232" s="1764"/>
    </row>
    <row r="233" spans="1:8" s="1" customFormat="1" ht="15">
      <c r="A233" s="22"/>
      <c r="B233" s="1575"/>
      <c r="C233" s="1576"/>
      <c r="D233" s="1576"/>
      <c r="E233" s="1576"/>
      <c r="F233" s="1576"/>
      <c r="G233" s="1576"/>
      <c r="H233" s="1576"/>
    </row>
    <row r="234" spans="1:8" s="1" customFormat="1" ht="15">
      <c r="A234" s="90"/>
      <c r="B234" s="205"/>
      <c r="C234" s="205"/>
      <c r="D234" s="205"/>
      <c r="E234" s="205"/>
      <c r="F234" s="205"/>
      <c r="G234" s="205"/>
      <c r="H234" s="205"/>
    </row>
    <row r="235" spans="1:8" s="1" customFormat="1" ht="15">
      <c r="B235" s="263" t="s">
        <v>1489</v>
      </c>
      <c r="C235" s="263"/>
      <c r="D235" s="263"/>
      <c r="E235" s="263"/>
      <c r="F235" s="263"/>
      <c r="G235" s="263"/>
      <c r="H235" s="263"/>
    </row>
    <row r="236" spans="1:8" s="1" customFormat="1" ht="63">
      <c r="B236" s="68" t="s">
        <v>3156</v>
      </c>
      <c r="C236" s="68" t="s">
        <v>3157</v>
      </c>
      <c r="D236" s="68" t="s">
        <v>3158</v>
      </c>
      <c r="E236" s="68" t="s">
        <v>3159</v>
      </c>
      <c r="F236" s="68" t="s">
        <v>3160</v>
      </c>
      <c r="G236" s="68" t="s">
        <v>3161</v>
      </c>
      <c r="H236" s="68" t="s">
        <v>1586</v>
      </c>
    </row>
    <row r="237" spans="1:8" s="1" customFormat="1" ht="94.5">
      <c r="B237" s="58" t="s">
        <v>2185</v>
      </c>
      <c r="C237" s="265" t="s">
        <v>4</v>
      </c>
      <c r="D237" s="8"/>
      <c r="E237" s="8"/>
      <c r="F237" s="107"/>
      <c r="G237" s="107"/>
      <c r="H237" s="108"/>
    </row>
    <row r="238" spans="1:8" s="1" customFormat="1" ht="78.75">
      <c r="B238" s="81" t="s">
        <v>387</v>
      </c>
      <c r="C238" s="80" t="s">
        <v>1469</v>
      </c>
      <c r="D238" s="42">
        <v>1</v>
      </c>
      <c r="E238" s="53" t="s">
        <v>2992</v>
      </c>
      <c r="F238" s="116">
        <f>'update Rate'!O349</f>
        <v>0</v>
      </c>
      <c r="G238" s="109">
        <f>FLOOR(D238*F238,0.01)</f>
        <v>0</v>
      </c>
      <c r="H238" s="9"/>
    </row>
    <row r="239" spans="1:8" s="1" customFormat="1" ht="17.25">
      <c r="B239" s="78"/>
      <c r="C239" s="78"/>
      <c r="D239" s="51"/>
      <c r="E239" s="56"/>
      <c r="F239" s="122"/>
      <c r="G239" s="122"/>
      <c r="H239" s="123">
        <f>SUM(G238)</f>
        <v>0</v>
      </c>
    </row>
    <row r="240" spans="1:8" s="1" customFormat="1" ht="16.5">
      <c r="F240" s="40" t="s">
        <v>1590</v>
      </c>
      <c r="G240" s="102"/>
      <c r="H240" s="63">
        <f>SUM(H236:H239)</f>
        <v>0</v>
      </c>
    </row>
    <row r="241" spans="1:8" s="1" customFormat="1" ht="16.5">
      <c r="B241" s="1" t="s">
        <v>389</v>
      </c>
      <c r="F241" s="40" t="s">
        <v>1570</v>
      </c>
      <c r="G241" s="102"/>
      <c r="H241" s="63">
        <f>FLOOR(H240*0.15,0.01)</f>
        <v>0</v>
      </c>
    </row>
    <row r="242" spans="1:8" s="1" customFormat="1" ht="16.5">
      <c r="A242" s="27" t="s">
        <v>3197</v>
      </c>
      <c r="B242" s="99">
        <f>+H242</f>
        <v>0</v>
      </c>
      <c r="C242" s="1" t="s">
        <v>3198</v>
      </c>
      <c r="F242" s="40" t="s">
        <v>1593</v>
      </c>
      <c r="G242" s="102"/>
      <c r="H242" s="99">
        <f>SUM(H240:H241)</f>
        <v>0</v>
      </c>
    </row>
    <row r="243" spans="1:8" s="1" customFormat="1" ht="16.5">
      <c r="A243" s="27"/>
      <c r="B243" s="178"/>
      <c r="F243" s="40"/>
      <c r="G243" s="102"/>
      <c r="H243" s="141"/>
    </row>
    <row r="244" spans="1:8" s="1" customFormat="1" ht="16.5">
      <c r="A244" s="27"/>
      <c r="B244" s="178"/>
      <c r="F244" s="40"/>
      <c r="G244" s="102"/>
      <c r="H244" s="141"/>
    </row>
    <row r="245" spans="1:8" s="1" customFormat="1" ht="15">
      <c r="A245" s="428">
        <f>A231+1</f>
        <v>134</v>
      </c>
      <c r="B245" s="1575"/>
      <c r="C245" s="1576"/>
      <c r="D245" s="1576"/>
      <c r="E245" s="1576"/>
      <c r="F245" s="1576"/>
      <c r="G245" s="1576"/>
      <c r="H245" s="1576"/>
    </row>
    <row r="246" spans="1:8" s="1" customFormat="1" ht="15">
      <c r="A246" s="12"/>
      <c r="B246" s="1763" t="s">
        <v>5</v>
      </c>
      <c r="C246" s="1764"/>
      <c r="D246" s="1764"/>
      <c r="E246" s="1764"/>
      <c r="F246" s="1764"/>
      <c r="G246" s="1764"/>
      <c r="H246" s="1764"/>
    </row>
    <row r="247" spans="1:8" s="1" customFormat="1" ht="15">
      <c r="A247" s="22"/>
      <c r="B247" s="1575"/>
      <c r="C247" s="1576"/>
      <c r="D247" s="1576"/>
      <c r="E247" s="1576"/>
      <c r="F247" s="1576"/>
      <c r="G247" s="1576"/>
      <c r="H247" s="1576"/>
    </row>
    <row r="248" spans="1:8" s="1" customFormat="1" ht="15">
      <c r="A248" s="90"/>
      <c r="B248" s="205"/>
      <c r="C248" s="205"/>
      <c r="D248" s="205"/>
      <c r="E248" s="205"/>
      <c r="F248" s="205"/>
      <c r="G248" s="205"/>
      <c r="H248" s="205"/>
    </row>
    <row r="249" spans="1:8" s="1" customFormat="1" ht="15">
      <c r="B249" s="263" t="s">
        <v>1489</v>
      </c>
      <c r="C249" s="263"/>
      <c r="D249" s="263"/>
      <c r="E249" s="263"/>
      <c r="F249" s="263"/>
      <c r="G249" s="263"/>
      <c r="H249" s="263"/>
    </row>
    <row r="250" spans="1:8" s="1" customFormat="1" ht="63">
      <c r="B250" s="68" t="s">
        <v>3156</v>
      </c>
      <c r="C250" s="68" t="s">
        <v>3157</v>
      </c>
      <c r="D250" s="68" t="s">
        <v>3158</v>
      </c>
      <c r="E250" s="68" t="s">
        <v>3159</v>
      </c>
      <c r="F250" s="68" t="s">
        <v>3160</v>
      </c>
      <c r="G250" s="68" t="s">
        <v>3161</v>
      </c>
      <c r="H250" s="68" t="s">
        <v>1586</v>
      </c>
    </row>
    <row r="251" spans="1:8" s="1" customFormat="1" ht="94.5">
      <c r="B251" s="58" t="s">
        <v>2185</v>
      </c>
      <c r="C251" s="265" t="s">
        <v>6</v>
      </c>
      <c r="D251" s="8"/>
      <c r="E251" s="8"/>
      <c r="F251" s="107"/>
      <c r="G251" s="107"/>
      <c r="H251" s="108"/>
    </row>
    <row r="252" spans="1:8" s="1" customFormat="1" ht="78.75">
      <c r="B252" s="81" t="s">
        <v>387</v>
      </c>
      <c r="C252" s="80" t="s">
        <v>1469</v>
      </c>
      <c r="D252" s="42">
        <v>1</v>
      </c>
      <c r="E252" s="53" t="s">
        <v>2992</v>
      </c>
      <c r="F252" s="116">
        <f>'update Rate'!O350</f>
        <v>0</v>
      </c>
      <c r="G252" s="109">
        <f>FLOOR(D252*F252,0.01)</f>
        <v>0</v>
      </c>
      <c r="H252" s="9"/>
    </row>
    <row r="253" spans="1:8" s="1" customFormat="1" ht="17.25">
      <c r="B253" s="78"/>
      <c r="C253" s="78"/>
      <c r="D253" s="51"/>
      <c r="E253" s="56"/>
      <c r="F253" s="122"/>
      <c r="G253" s="122"/>
      <c r="H253" s="123">
        <f>SUM(G252)</f>
        <v>0</v>
      </c>
    </row>
    <row r="254" spans="1:8" s="1" customFormat="1" ht="16.5">
      <c r="F254" s="40" t="s">
        <v>1590</v>
      </c>
      <c r="G254" s="102"/>
      <c r="H254" s="63">
        <f>SUM(H250:H253)</f>
        <v>0</v>
      </c>
    </row>
    <row r="255" spans="1:8" s="1" customFormat="1" ht="26.25" customHeight="1">
      <c r="B255" s="1" t="s">
        <v>389</v>
      </c>
      <c r="F255" s="40" t="s">
        <v>1570</v>
      </c>
      <c r="G255" s="102"/>
      <c r="H255" s="63">
        <f>FLOOR(H254*0.15,0.01)</f>
        <v>0</v>
      </c>
    </row>
    <row r="256" spans="1:8" s="1" customFormat="1" ht="16.5">
      <c r="A256" s="27" t="s">
        <v>3197</v>
      </c>
      <c r="B256" s="99">
        <f>+H256</f>
        <v>0</v>
      </c>
      <c r="C256" s="1" t="s">
        <v>3198</v>
      </c>
      <c r="F256" s="40" t="s">
        <v>1593</v>
      </c>
      <c r="G256" s="102"/>
      <c r="H256" s="99">
        <f>SUM(H254:H255)</f>
        <v>0</v>
      </c>
    </row>
    <row r="257" spans="1:8" s="1" customFormat="1" ht="24.75">
      <c r="A257" s="27"/>
      <c r="B257" s="124"/>
      <c r="D257" s="280" t="s">
        <v>3117</v>
      </c>
      <c r="E257" s="281"/>
      <c r="F257" s="281"/>
      <c r="G257" s="281"/>
      <c r="H257" s="281"/>
    </row>
    <row r="258" spans="1:8" s="1" customFormat="1" ht="16.5">
      <c r="B258" s="88"/>
      <c r="H258" s="19"/>
    </row>
    <row r="259" spans="1:8" s="1" customFormat="1" ht="17.25">
      <c r="A259" s="27"/>
      <c r="B259" s="141"/>
      <c r="D259" s="143"/>
      <c r="F259" s="40"/>
      <c r="G259" s="40"/>
      <c r="H259" s="141"/>
    </row>
    <row r="260" spans="1:8" s="1" customFormat="1" ht="16.5">
      <c r="A260" s="27"/>
      <c r="B260" s="141"/>
      <c r="F260" s="40"/>
      <c r="G260" s="102"/>
      <c r="H260" s="141"/>
    </row>
    <row r="261" spans="1:8" s="1" customFormat="1" ht="15.75">
      <c r="A261"/>
      <c r="B261" s="141"/>
      <c r="C261" s="27"/>
      <c r="D261" s="141"/>
      <c r="F261" s="40"/>
      <c r="G261" s="40"/>
      <c r="H261" s="141"/>
    </row>
    <row r="262" spans="1:8" s="1" customFormat="1" ht="15">
      <c r="G262" s="2"/>
      <c r="H262" s="2"/>
    </row>
    <row r="263" spans="1:8" s="1" customFormat="1" ht="16.5">
      <c r="B263" s="88"/>
    </row>
    <row r="264" spans="1:8" s="1" customFormat="1" ht="19.5">
      <c r="A264" s="262">
        <f>'Update Descrip'!A4033+1</f>
        <v>300</v>
      </c>
      <c r="B264" s="1588" t="s">
        <v>588</v>
      </c>
      <c r="C264" s="1567"/>
      <c r="D264" s="1567"/>
      <c r="E264" s="1567"/>
      <c r="F264" s="1567"/>
      <c r="G264" s="1567"/>
      <c r="H264" s="1567"/>
    </row>
    <row r="265" spans="1:8" s="1" customFormat="1" ht="15">
      <c r="A265" s="15" t="s">
        <v>114</v>
      </c>
      <c r="B265" s="1568" t="s">
        <v>1476</v>
      </c>
      <c r="C265" s="1568"/>
      <c r="D265" s="1568"/>
      <c r="E265" s="1568"/>
      <c r="F265" s="1568"/>
      <c r="G265" s="1568"/>
      <c r="H265" s="1568"/>
    </row>
    <row r="266" spans="1:8" s="1" customFormat="1" ht="63">
      <c r="B266" s="68" t="s">
        <v>3156</v>
      </c>
      <c r="C266" s="68" t="s">
        <v>3157</v>
      </c>
      <c r="D266" s="68" t="s">
        <v>3158</v>
      </c>
      <c r="E266" s="68" t="s">
        <v>3159</v>
      </c>
      <c r="F266" s="68" t="s">
        <v>3160</v>
      </c>
      <c r="G266" s="68" t="s">
        <v>3161</v>
      </c>
      <c r="H266" s="68" t="s">
        <v>1586</v>
      </c>
    </row>
    <row r="267" spans="1:8" s="1" customFormat="1" ht="17.25">
      <c r="A267" s="27"/>
      <c r="B267" s="1562" t="s">
        <v>562</v>
      </c>
      <c r="C267" s="80" t="s">
        <v>736</v>
      </c>
      <c r="D267" s="50">
        <v>9</v>
      </c>
      <c r="E267" s="53" t="s">
        <v>1589</v>
      </c>
      <c r="F267" s="116">
        <f>'update Rate'!$O$6</f>
        <v>1330</v>
      </c>
      <c r="G267" s="107">
        <f>FLOOR(D267*F267,0.01)</f>
        <v>11970</v>
      </c>
      <c r="H267" s="108"/>
    </row>
    <row r="268" spans="1:8" s="1" customFormat="1" ht="17.25">
      <c r="B268" s="1589"/>
      <c r="C268" s="78" t="s">
        <v>563</v>
      </c>
      <c r="D268" s="51">
        <v>5</v>
      </c>
      <c r="E268" s="56" t="s">
        <v>1589</v>
      </c>
      <c r="F268" s="122">
        <f>'update Rate'!O5</f>
        <v>1000</v>
      </c>
      <c r="G268" s="63">
        <f>FLOOR(D268*F268,0.01)</f>
        <v>5000</v>
      </c>
      <c r="H268" s="123">
        <f>SUM(G267+G268)</f>
        <v>16970</v>
      </c>
    </row>
    <row r="269" spans="1:8" s="1" customFormat="1" ht="17.25">
      <c r="B269" s="1562" t="s">
        <v>2185</v>
      </c>
      <c r="C269" s="55" t="s">
        <v>1516</v>
      </c>
      <c r="D269" s="48">
        <v>8</v>
      </c>
      <c r="E269" s="55" t="s">
        <v>2681</v>
      </c>
      <c r="F269" s="109">
        <f>'update Rate'!O153</f>
        <v>288</v>
      </c>
      <c r="G269" s="110">
        <f>FLOOR(D269*F269,0.01)</f>
        <v>2304</v>
      </c>
      <c r="H269" s="108"/>
    </row>
    <row r="270" spans="1:8" s="1" customFormat="1" ht="17.25">
      <c r="B270" s="1592"/>
      <c r="C270" s="80" t="s">
        <v>2608</v>
      </c>
      <c r="D270" s="42">
        <v>16</v>
      </c>
      <c r="E270" s="53" t="s">
        <v>2681</v>
      </c>
      <c r="F270" s="109">
        <f>'update Rate'!O161</f>
        <v>652</v>
      </c>
      <c r="G270" s="109">
        <f>FLOOR(D270*F270,0.01)</f>
        <v>10432</v>
      </c>
      <c r="H270" s="9"/>
    </row>
    <row r="271" spans="1:8" s="1" customFormat="1" ht="17.25">
      <c r="B271" s="1589"/>
      <c r="C271" s="78"/>
      <c r="D271" s="43"/>
      <c r="E271" s="56"/>
      <c r="F271" s="122"/>
      <c r="G271" s="130"/>
      <c r="H271" s="123">
        <f>SUM(G269+G270)</f>
        <v>12736</v>
      </c>
    </row>
    <row r="272" spans="1:8" s="1" customFormat="1" ht="15.75">
      <c r="A272" s="3"/>
      <c r="F272" s="40" t="s">
        <v>1590</v>
      </c>
      <c r="H272" s="63">
        <f>SUM(H268:H271)</f>
        <v>29706</v>
      </c>
    </row>
    <row r="273" spans="1:8" s="1" customFormat="1" ht="16.5">
      <c r="B273" s="1" t="s">
        <v>1592</v>
      </c>
      <c r="F273" s="40" t="s">
        <v>1570</v>
      </c>
      <c r="G273" s="102"/>
      <c r="H273" s="99">
        <f>FLOOR(H272*0.15,0.01)</f>
        <v>4455.9000000000005</v>
      </c>
    </row>
    <row r="274" spans="1:8" s="1" customFormat="1" ht="16.5">
      <c r="A274" s="27"/>
      <c r="B274" s="140">
        <f>+H274</f>
        <v>34161.9</v>
      </c>
      <c r="C274" s="27" t="s">
        <v>3197</v>
      </c>
      <c r="D274" s="99">
        <f>FLOOR(B274/B275,0.01)</f>
        <v>341.61</v>
      </c>
      <c r="E274" s="1" t="s">
        <v>3198</v>
      </c>
      <c r="F274" s="40" t="s">
        <v>1593</v>
      </c>
      <c r="G274" s="102"/>
      <c r="H274" s="99">
        <f>SUM(H272:H273)</f>
        <v>34161.9</v>
      </c>
    </row>
    <row r="275" spans="1:8" s="1" customFormat="1" ht="17.25">
      <c r="A275" s="27"/>
      <c r="B275" s="88">
        <v>100</v>
      </c>
      <c r="C275" s="27"/>
      <c r="D275" s="141"/>
      <c r="F275" s="40"/>
      <c r="G275" s="102"/>
      <c r="H275" s="141"/>
    </row>
    <row r="276" spans="1:8" s="1" customFormat="1" ht="15"/>
    <row r="277" spans="1:8" s="1" customFormat="1" ht="15">
      <c r="A277"/>
      <c r="B277"/>
      <c r="C277"/>
      <c r="D277"/>
      <c r="E277"/>
      <c r="F277"/>
      <c r="G277"/>
      <c r="H277"/>
    </row>
    <row r="278" spans="1:8" s="1" customFormat="1" ht="20.25">
      <c r="A278" s="262">
        <f>'Update Descrip'!A3322+1</f>
        <v>241</v>
      </c>
      <c r="B278" s="1762" t="s">
        <v>8</v>
      </c>
      <c r="C278" s="1584"/>
      <c r="D278" s="1584"/>
      <c r="E278" s="1584"/>
      <c r="F278" s="1584"/>
      <c r="G278" s="1584"/>
      <c r="H278" s="1584"/>
    </row>
    <row r="279" spans="1:8" s="1" customFormat="1" ht="19.5">
      <c r="A279" s="15" t="s">
        <v>1662</v>
      </c>
      <c r="B279" s="1588" t="s">
        <v>1663</v>
      </c>
      <c r="C279" s="1567"/>
      <c r="D279" s="1567"/>
      <c r="E279" s="1567"/>
      <c r="F279" s="1567"/>
      <c r="G279" s="1567"/>
      <c r="H279" s="1567"/>
    </row>
    <row r="280" spans="1:8" s="1" customFormat="1" ht="15">
      <c r="B280" s="1561" t="s">
        <v>1479</v>
      </c>
      <c r="C280" s="1561"/>
      <c r="D280" s="1561"/>
      <c r="E280" s="1561"/>
      <c r="F280" s="1561"/>
      <c r="G280" s="1561"/>
      <c r="H280" s="1561"/>
    </row>
    <row r="281" spans="1:8" s="1" customFormat="1" ht="63">
      <c r="B281" s="68" t="s">
        <v>3156</v>
      </c>
      <c r="C281" s="68" t="s">
        <v>3157</v>
      </c>
      <c r="D281" s="68" t="s">
        <v>3158</v>
      </c>
      <c r="E281" s="68" t="s">
        <v>3159</v>
      </c>
      <c r="F281" s="68" t="s">
        <v>3160</v>
      </c>
      <c r="G281" s="68" t="s">
        <v>3161</v>
      </c>
      <c r="H281" s="68" t="s">
        <v>1586</v>
      </c>
    </row>
    <row r="282" spans="1:8" s="1" customFormat="1" ht="17.25">
      <c r="B282" s="1562" t="s">
        <v>1587</v>
      </c>
      <c r="C282" s="58" t="s">
        <v>558</v>
      </c>
      <c r="D282" s="45">
        <v>2</v>
      </c>
      <c r="E282" s="55" t="s">
        <v>1589</v>
      </c>
      <c r="F282" s="107">
        <f>mason</f>
        <v>1330</v>
      </c>
      <c r="G282" s="107">
        <f t="shared" ref="G282:G289" si="0">FLOOR(D282*F282,0.01)</f>
        <v>2660</v>
      </c>
      <c r="H282" s="108"/>
    </row>
    <row r="283" spans="1:8" s="1" customFormat="1" ht="17.25">
      <c r="B283" s="1563"/>
      <c r="C283" s="56" t="s">
        <v>1530</v>
      </c>
      <c r="D283" s="51">
        <v>8</v>
      </c>
      <c r="E283" s="56" t="s">
        <v>1589</v>
      </c>
      <c r="F283" s="63">
        <f>'update Rate'!O5</f>
        <v>1000</v>
      </c>
      <c r="G283" s="63">
        <f t="shared" si="0"/>
        <v>8000</v>
      </c>
      <c r="H283" s="121">
        <f>SUM(G282+G283)</f>
        <v>10660</v>
      </c>
    </row>
    <row r="284" spans="1:8" s="1" customFormat="1" ht="17.25">
      <c r="B284" s="1564" t="s">
        <v>2185</v>
      </c>
      <c r="C284" s="53" t="s">
        <v>1396</v>
      </c>
      <c r="D284" s="52">
        <v>0.13</v>
      </c>
      <c r="E284" s="53" t="s">
        <v>750</v>
      </c>
      <c r="F284" s="109">
        <f>'update Rate'!O16</f>
        <v>13030.999999999998</v>
      </c>
      <c r="G284" s="109">
        <f t="shared" si="0"/>
        <v>1694.03</v>
      </c>
      <c r="H284" s="84"/>
    </row>
    <row r="285" spans="1:8" s="1" customFormat="1" ht="17.25">
      <c r="B285" s="1565"/>
      <c r="C285" s="53" t="s">
        <v>747</v>
      </c>
      <c r="D285" s="52">
        <v>0.183</v>
      </c>
      <c r="E285" s="53" t="s">
        <v>2378</v>
      </c>
      <c r="F285" s="109">
        <f>'update Rate'!O9</f>
        <v>3389.76</v>
      </c>
      <c r="G285" s="109">
        <f t="shared" si="0"/>
        <v>620.32000000000005</v>
      </c>
      <c r="H285" s="86"/>
    </row>
    <row r="286" spans="1:8" s="1" customFormat="1" ht="17.25">
      <c r="B286" s="1565"/>
      <c r="C286" s="572" t="s">
        <v>9</v>
      </c>
      <c r="D286" s="42">
        <v>11</v>
      </c>
      <c r="E286" s="53" t="s">
        <v>2992</v>
      </c>
      <c r="F286" s="42">
        <f>'update Rate'!O237</f>
        <v>0</v>
      </c>
      <c r="G286" s="109">
        <f t="shared" si="0"/>
        <v>0</v>
      </c>
      <c r="H286" s="86"/>
    </row>
    <row r="287" spans="1:8" s="1" customFormat="1" ht="17.25">
      <c r="B287" s="1565"/>
      <c r="C287" s="53" t="s">
        <v>1664</v>
      </c>
      <c r="D287" s="42">
        <v>0.37</v>
      </c>
      <c r="E287" s="53" t="s">
        <v>2920</v>
      </c>
      <c r="F287" s="42">
        <f>'update Rate'!$O$143</f>
        <v>125</v>
      </c>
      <c r="G287" s="109">
        <f t="shared" si="0"/>
        <v>46.25</v>
      </c>
      <c r="H287" s="86"/>
    </row>
    <row r="288" spans="1:8" s="1" customFormat="1" ht="17.25">
      <c r="B288" s="1565"/>
      <c r="C288" s="53" t="s">
        <v>2136</v>
      </c>
      <c r="D288" s="52">
        <v>0.11799999999999999</v>
      </c>
      <c r="E288" s="53" t="s">
        <v>2920</v>
      </c>
      <c r="F288" s="42">
        <f>'update Rate'!$O$144</f>
        <v>367</v>
      </c>
      <c r="G288" s="109">
        <f t="shared" si="0"/>
        <v>43.300000000000004</v>
      </c>
      <c r="H288" s="86"/>
    </row>
    <row r="289" spans="1:8" s="1" customFormat="1" ht="17.25">
      <c r="B289" s="1565"/>
      <c r="C289" s="53" t="s">
        <v>2137</v>
      </c>
      <c r="D289" s="52">
        <v>0.53800000000000003</v>
      </c>
      <c r="E289" s="53" t="s">
        <v>2681</v>
      </c>
      <c r="F289" s="42">
        <f>'update Rate'!$O$145</f>
        <v>221</v>
      </c>
      <c r="G289" s="109">
        <f t="shared" si="0"/>
        <v>118.89</v>
      </c>
      <c r="H289" s="86"/>
    </row>
    <row r="290" spans="1:8" s="1" customFormat="1" ht="15.75">
      <c r="B290" s="1566"/>
      <c r="C290" s="56" t="s">
        <v>2680</v>
      </c>
      <c r="D290" s="63" t="s">
        <v>2993</v>
      </c>
      <c r="E290" s="56" t="s">
        <v>2995</v>
      </c>
      <c r="F290" s="63"/>
      <c r="G290" s="63">
        <v>120</v>
      </c>
      <c r="H290" s="123">
        <f>SUM(G284:G290)</f>
        <v>2642.79</v>
      </c>
    </row>
    <row r="291" spans="1:8" s="1" customFormat="1" ht="17.25">
      <c r="B291" s="66" t="s">
        <v>1994</v>
      </c>
      <c r="C291" s="64" t="s">
        <v>1661</v>
      </c>
      <c r="D291" s="44">
        <v>13.5</v>
      </c>
      <c r="E291" s="64" t="s">
        <v>1589</v>
      </c>
      <c r="F291" s="63">
        <f>'update Rate'!O5</f>
        <v>1000</v>
      </c>
      <c r="G291" s="99">
        <f>FLOOR(D291*F291,0.01)</f>
        <v>13500</v>
      </c>
      <c r="H291" s="123">
        <f>SUM(G291)</f>
        <v>13500</v>
      </c>
    </row>
    <row r="292" spans="1:8" s="1" customFormat="1" ht="15.75">
      <c r="F292" s="40" t="s">
        <v>1590</v>
      </c>
      <c r="G292" s="113"/>
      <c r="H292" s="63">
        <f>SUM(H283:H291)</f>
        <v>26802.79</v>
      </c>
    </row>
    <row r="293" spans="1:8" s="1" customFormat="1" ht="15.75">
      <c r="B293" s="1" t="s">
        <v>1592</v>
      </c>
      <c r="F293" s="40" t="s">
        <v>1571</v>
      </c>
      <c r="G293" s="113"/>
      <c r="H293" s="99">
        <f>FLOOR(H292*0.15,0.01)</f>
        <v>4020.4100000000003</v>
      </c>
    </row>
    <row r="294" spans="1:8" s="1" customFormat="1" ht="15.75">
      <c r="A294"/>
      <c r="B294" s="140">
        <f>+H294</f>
        <v>30823.200000000001</v>
      </c>
      <c r="C294" s="27" t="s">
        <v>3197</v>
      </c>
      <c r="D294" s="99">
        <f>INT(B294/B295*100)/100</f>
        <v>3082.32</v>
      </c>
      <c r="E294" s="1" t="s">
        <v>3198</v>
      </c>
      <c r="F294" s="40" t="s">
        <v>1593</v>
      </c>
      <c r="G294" s="113"/>
      <c r="H294" s="99">
        <f>SUM(H292:H293)</f>
        <v>30823.200000000001</v>
      </c>
    </row>
    <row r="295" spans="1:8" s="1" customFormat="1" ht="15">
      <c r="B295" s="117">
        <v>10</v>
      </c>
    </row>
    <row r="296" spans="1:8" s="1" customFormat="1" ht="15">
      <c r="A296" s="106" t="s">
        <v>3210</v>
      </c>
      <c r="B296" s="117"/>
    </row>
    <row r="297" spans="1:8" s="1" customFormat="1" ht="15">
      <c r="A297" s="106"/>
      <c r="B297" s="117"/>
    </row>
    <row r="298" spans="1:8" s="1" customFormat="1" ht="15">
      <c r="A298" s="106"/>
      <c r="B298" s="117"/>
    </row>
    <row r="299" spans="1:8" s="1" customFormat="1" ht="19.5">
      <c r="A299" s="262">
        <f>'Update Descrip'!A2392+1</f>
        <v>167</v>
      </c>
      <c r="B299" s="1588" t="s">
        <v>1534</v>
      </c>
      <c r="C299" s="1567"/>
      <c r="D299" s="1567"/>
      <c r="E299" s="1567"/>
      <c r="F299" s="1567"/>
      <c r="G299" s="1567"/>
      <c r="H299" s="1567"/>
    </row>
    <row r="300" spans="1:8" s="1" customFormat="1" ht="15">
      <c r="A300" s="15" t="s">
        <v>2769</v>
      </c>
      <c r="B300" s="1601" t="s">
        <v>1479</v>
      </c>
      <c r="C300" s="1568"/>
      <c r="D300" s="1568"/>
      <c r="E300" s="1568"/>
      <c r="F300" s="1568"/>
      <c r="G300" s="1568"/>
      <c r="H300" s="1568"/>
    </row>
    <row r="301" spans="1:8" s="1" customFormat="1" ht="63">
      <c r="B301" s="68" t="s">
        <v>3156</v>
      </c>
      <c r="C301" s="68" t="s">
        <v>3157</v>
      </c>
      <c r="D301" s="68" t="s">
        <v>3158</v>
      </c>
      <c r="E301" s="68" t="s">
        <v>3159</v>
      </c>
      <c r="F301" s="68" t="s">
        <v>3160</v>
      </c>
      <c r="G301" s="68" t="s">
        <v>3161</v>
      </c>
      <c r="H301" s="68" t="s">
        <v>1586</v>
      </c>
    </row>
    <row r="302" spans="1:8" s="1" customFormat="1" ht="15">
      <c r="B302" s="1564" t="s">
        <v>2185</v>
      </c>
      <c r="C302" s="1564" t="s">
        <v>1718</v>
      </c>
      <c r="D302" s="201"/>
      <c r="E302" s="1564" t="s">
        <v>2992</v>
      </c>
      <c r="F302" s="109"/>
      <c r="G302" s="18"/>
      <c r="H302" s="26"/>
    </row>
    <row r="303" spans="1:8" s="1" customFormat="1" ht="15">
      <c r="B303" s="1566"/>
      <c r="C303" s="1566"/>
      <c r="D303" s="202">
        <v>10</v>
      </c>
      <c r="E303" s="1566"/>
      <c r="F303" s="63">
        <f>'update Rate'!O398</f>
        <v>63</v>
      </c>
      <c r="G303" s="63">
        <f>FLOOR(D303*F303,0.01)</f>
        <v>630</v>
      </c>
      <c r="H303" s="123">
        <f>SUM(G302:G303)</f>
        <v>630</v>
      </c>
    </row>
    <row r="304" spans="1:8" s="1" customFormat="1" ht="16.5">
      <c r="F304" s="40" t="s">
        <v>1590</v>
      </c>
      <c r="G304" s="102"/>
      <c r="H304" s="63">
        <f>SUM(H303)</f>
        <v>630</v>
      </c>
    </row>
    <row r="305" spans="1:8" s="1" customFormat="1" ht="16.5">
      <c r="B305" s="1" t="s">
        <v>1592</v>
      </c>
      <c r="F305" s="40" t="s">
        <v>1571</v>
      </c>
      <c r="G305" s="102"/>
      <c r="H305" s="99">
        <f>FLOOR(H304*0.15,0.01)</f>
        <v>94.5</v>
      </c>
    </row>
    <row r="306" spans="1:8" s="1" customFormat="1" ht="16.5">
      <c r="A306"/>
      <c r="B306" s="140">
        <f>+H306</f>
        <v>724.5</v>
      </c>
      <c r="C306" s="27" t="s">
        <v>3197</v>
      </c>
      <c r="D306" s="99">
        <f>B306/10</f>
        <v>72.45</v>
      </c>
      <c r="E306" s="1" t="s">
        <v>3198</v>
      </c>
      <c r="F306" s="40" t="s">
        <v>1593</v>
      </c>
      <c r="G306" s="102"/>
      <c r="H306" s="99">
        <f>SUM(H304:H305)</f>
        <v>724.5</v>
      </c>
    </row>
    <row r="307" spans="1:8" s="1" customFormat="1" ht="15">
      <c r="B307" s="117" t="s">
        <v>3459</v>
      </c>
    </row>
    <row r="308" spans="1:8" s="1" customFormat="1" ht="15">
      <c r="A308"/>
      <c r="B308"/>
      <c r="C308"/>
      <c r="D308"/>
      <c r="E308"/>
      <c r="F308"/>
      <c r="G308"/>
      <c r="H308"/>
    </row>
    <row r="309" spans="1:8" s="1" customFormat="1" ht="19.5">
      <c r="A309" s="31"/>
      <c r="B309" s="1567" t="s">
        <v>1203</v>
      </c>
      <c r="C309" s="1567"/>
      <c r="D309" s="1567"/>
      <c r="E309" s="1567"/>
      <c r="F309" s="1567"/>
      <c r="G309" s="1567"/>
      <c r="H309" s="1567"/>
    </row>
    <row r="310" spans="1:8" s="1" customFormat="1" ht="19.5">
      <c r="A310" s="262">
        <f>A299+1</f>
        <v>168</v>
      </c>
      <c r="B310" s="1588" t="s">
        <v>1720</v>
      </c>
      <c r="C310" s="1584"/>
      <c r="D310" s="1584"/>
      <c r="E310" s="1584"/>
      <c r="F310" s="1584"/>
      <c r="G310" s="1584"/>
      <c r="H310" s="1584"/>
    </row>
    <row r="311" spans="1:8" s="1" customFormat="1" ht="15">
      <c r="A311" s="15" t="s">
        <v>2351</v>
      </c>
      <c r="B311" s="1601" t="s">
        <v>1479</v>
      </c>
      <c r="C311" s="1568"/>
      <c r="D311" s="1568"/>
      <c r="E311" s="1568"/>
      <c r="F311" s="1568"/>
      <c r="G311" s="1568"/>
      <c r="H311" s="1568"/>
    </row>
    <row r="312" spans="1:8" s="1" customFormat="1" ht="63">
      <c r="B312" s="68" t="s">
        <v>3156</v>
      </c>
      <c r="C312" s="68" t="s">
        <v>3157</v>
      </c>
      <c r="D312" s="68" t="s">
        <v>3158</v>
      </c>
      <c r="E312" s="68" t="s">
        <v>3159</v>
      </c>
      <c r="F312" s="68" t="s">
        <v>3160</v>
      </c>
      <c r="G312" s="68" t="s">
        <v>3161</v>
      </c>
      <c r="H312" s="68" t="s">
        <v>1586</v>
      </c>
    </row>
    <row r="313" spans="1:8" s="1" customFormat="1" ht="17.25">
      <c r="B313" s="1562" t="s">
        <v>1587</v>
      </c>
      <c r="C313" s="58" t="s">
        <v>558</v>
      </c>
      <c r="D313" s="41">
        <v>6.5</v>
      </c>
      <c r="E313" s="55" t="s">
        <v>1589</v>
      </c>
      <c r="F313" s="107">
        <f>mason</f>
        <v>1330</v>
      </c>
      <c r="G313" s="107">
        <f>FLOOR(D313*F313,0.01)</f>
        <v>8645</v>
      </c>
      <c r="H313" s="108"/>
    </row>
    <row r="314" spans="1:8" s="1" customFormat="1" ht="17.25">
      <c r="B314" s="1563"/>
      <c r="C314" s="78" t="s">
        <v>1530</v>
      </c>
      <c r="D314" s="43">
        <v>0.65</v>
      </c>
      <c r="E314" s="56" t="s">
        <v>1589</v>
      </c>
      <c r="F314" s="63">
        <f>'update Rate'!O5</f>
        <v>1000</v>
      </c>
      <c r="G314" s="63">
        <f>FLOOR(D314*F314,0.01)</f>
        <v>650</v>
      </c>
      <c r="H314" s="121">
        <f>SUM(G313+G314)</f>
        <v>9295</v>
      </c>
    </row>
    <row r="315" spans="1:8" s="1" customFormat="1" ht="17.25">
      <c r="B315" s="1564" t="s">
        <v>2185</v>
      </c>
      <c r="C315" s="55" t="s">
        <v>1719</v>
      </c>
      <c r="D315" s="46">
        <v>10</v>
      </c>
      <c r="E315" s="55" t="s">
        <v>2992</v>
      </c>
      <c r="F315" s="110">
        <f>'update Rate'!O239</f>
        <v>2367.2000000000003</v>
      </c>
      <c r="G315" s="109">
        <f>FLOOR(D315*F315,0.01)</f>
        <v>23672</v>
      </c>
      <c r="H315" s="108"/>
    </row>
    <row r="316" spans="1:8" s="1" customFormat="1" ht="17.25">
      <c r="B316" s="1563"/>
      <c r="C316" s="56" t="s">
        <v>3274</v>
      </c>
      <c r="D316" s="244">
        <v>1</v>
      </c>
      <c r="E316" s="56" t="s">
        <v>2920</v>
      </c>
      <c r="F316" s="63">
        <f>'update Rate'!O152</f>
        <v>271</v>
      </c>
      <c r="G316" s="63">
        <f>FLOOR(D316*F316,0.01)</f>
        <v>271</v>
      </c>
      <c r="H316" s="123">
        <f>SUM(G315:G316)</f>
        <v>23943</v>
      </c>
    </row>
    <row r="317" spans="1:8" s="1" customFormat="1" ht="16.5">
      <c r="F317" s="40" t="s">
        <v>1590</v>
      </c>
      <c r="G317" s="102"/>
      <c r="H317" s="63">
        <f>SUM(H316,H314)</f>
        <v>33238</v>
      </c>
    </row>
    <row r="318" spans="1:8" s="1" customFormat="1" ht="16.5">
      <c r="B318" s="1" t="s">
        <v>1592</v>
      </c>
      <c r="F318" s="40" t="s">
        <v>1571</v>
      </c>
      <c r="G318" s="102"/>
      <c r="H318" s="99">
        <f>FLOOR(H317*0.15,0.01)</f>
        <v>4985.7</v>
      </c>
    </row>
    <row r="319" spans="1:8" s="1" customFormat="1" ht="16.5">
      <c r="A319"/>
      <c r="B319" s="140">
        <f>+H319</f>
        <v>38223.699999999997</v>
      </c>
      <c r="C319" s="27" t="s">
        <v>3197</v>
      </c>
      <c r="D319" s="99">
        <f>INT(B319/B320*100)/100</f>
        <v>3822.37</v>
      </c>
      <c r="E319" s="1" t="s">
        <v>3198</v>
      </c>
      <c r="F319" s="40" t="s">
        <v>1593</v>
      </c>
      <c r="G319" s="133"/>
      <c r="H319" s="99">
        <f>SUM(H317:H318)</f>
        <v>38223.699999999997</v>
      </c>
    </row>
    <row r="320" spans="1:8" s="1" customFormat="1" ht="15">
      <c r="B320" s="117">
        <v>10</v>
      </c>
    </row>
    <row r="321" spans="1:8" s="1" customFormat="1" ht="20.25">
      <c r="B321" s="88"/>
      <c r="F321" s="36"/>
      <c r="G321" s="36"/>
      <c r="H321" s="36"/>
    </row>
    <row r="322" spans="1:8" s="1" customFormat="1" ht="19.5">
      <c r="A322" s="262">
        <f>A310+1</f>
        <v>169</v>
      </c>
      <c r="B322" s="1590" t="s">
        <v>3151</v>
      </c>
      <c r="C322" s="1591"/>
      <c r="D322" s="1591"/>
      <c r="E322" s="1591"/>
      <c r="F322" s="1591"/>
      <c r="G322" s="1591"/>
      <c r="H322" s="1591"/>
    </row>
    <row r="323" spans="1:8" s="1" customFormat="1" ht="15">
      <c r="A323" s="15" t="s">
        <v>3134</v>
      </c>
      <c r="B323" s="1630" t="s">
        <v>2532</v>
      </c>
      <c r="C323" s="1631"/>
      <c r="D323" s="1631"/>
      <c r="E323" s="1631"/>
      <c r="F323" s="1631"/>
      <c r="G323" s="1631"/>
      <c r="H323" s="1631"/>
    </row>
    <row r="324" spans="1:8" s="1" customFormat="1" ht="60">
      <c r="B324" s="4" t="s">
        <v>3156</v>
      </c>
      <c r="C324" s="4" t="s">
        <v>3157</v>
      </c>
      <c r="D324" s="4" t="s">
        <v>3158</v>
      </c>
      <c r="E324" s="4" t="s">
        <v>3159</v>
      </c>
      <c r="F324" s="4" t="s">
        <v>3160</v>
      </c>
      <c r="G324" s="4" t="s">
        <v>3161</v>
      </c>
      <c r="H324" s="4" t="s">
        <v>1586</v>
      </c>
    </row>
    <row r="325" spans="1:8" s="1" customFormat="1" ht="16.5">
      <c r="B325" s="1626" t="s">
        <v>1587</v>
      </c>
      <c r="C325" s="14" t="s">
        <v>558</v>
      </c>
      <c r="D325" s="41">
        <v>5.27</v>
      </c>
      <c r="E325" s="11" t="s">
        <v>1589</v>
      </c>
      <c r="F325" s="107">
        <f>mason</f>
        <v>1330</v>
      </c>
      <c r="G325" s="110">
        <f>FLOOR(D325*F325,0.01)</f>
        <v>7009.1</v>
      </c>
      <c r="H325" s="108"/>
    </row>
    <row r="326" spans="1:8" s="1" customFormat="1" ht="16.5">
      <c r="B326" s="1563"/>
      <c r="C326" s="15" t="s">
        <v>1530</v>
      </c>
      <c r="D326" s="43">
        <v>0.52</v>
      </c>
      <c r="E326" s="15" t="s">
        <v>1589</v>
      </c>
      <c r="F326" s="109">
        <f>'update Rate'!O5</f>
        <v>1000</v>
      </c>
      <c r="G326" s="110">
        <f>FLOOR(D326*F326,0.01)</f>
        <v>520</v>
      </c>
      <c r="H326" s="121">
        <f>SUM(G325:G326)</f>
        <v>7529.1</v>
      </c>
    </row>
    <row r="327" spans="1:8" s="1" customFormat="1" ht="121.5">
      <c r="B327" s="1627" t="s">
        <v>2185</v>
      </c>
      <c r="C327" s="278" t="s">
        <v>2455</v>
      </c>
      <c r="D327" s="193">
        <v>0.32890000000000003</v>
      </c>
      <c r="E327" s="11" t="s">
        <v>2378</v>
      </c>
      <c r="F327" s="110">
        <f>Swood</f>
        <v>231704.22</v>
      </c>
      <c r="G327" s="110">
        <f>FLOOR(D327*F327,0.01)</f>
        <v>76207.509999999995</v>
      </c>
      <c r="H327" s="84"/>
    </row>
    <row r="328" spans="1:8" s="1" customFormat="1" ht="16.5">
      <c r="B328" s="1629"/>
      <c r="C328" s="279"/>
      <c r="D328" s="277"/>
      <c r="E328" s="15"/>
      <c r="F328" s="63"/>
      <c r="G328" s="63"/>
      <c r="H328" s="87">
        <f>SUM(G325:G327)</f>
        <v>83736.61</v>
      </c>
    </row>
    <row r="329" spans="1:8" s="1" customFormat="1" ht="15">
      <c r="F329" s="1" t="s">
        <v>1590</v>
      </c>
      <c r="H329" s="63">
        <f>SUM(H325:H328)</f>
        <v>91265.71</v>
      </c>
    </row>
    <row r="330" spans="1:8" s="1" customFormat="1" ht="16.5">
      <c r="B330" s="1" t="s">
        <v>1592</v>
      </c>
      <c r="F330" s="40" t="s">
        <v>1571</v>
      </c>
      <c r="G330" s="102"/>
      <c r="H330" s="99">
        <f>FLOOR(H329*0.15,0.01)</f>
        <v>13689.85</v>
      </c>
    </row>
    <row r="331" spans="1:8" s="1" customFormat="1" ht="16.5">
      <c r="A331"/>
      <c r="B331" s="140">
        <f>+H331</f>
        <v>104955.56000000001</v>
      </c>
      <c r="C331" s="27" t="s">
        <v>3197</v>
      </c>
      <c r="D331" s="99">
        <f>INT(B331/B332*100)/100</f>
        <v>11661.72</v>
      </c>
      <c r="E331" s="1" t="s">
        <v>3198</v>
      </c>
      <c r="F331" s="40" t="s">
        <v>1593</v>
      </c>
      <c r="G331" s="133"/>
      <c r="H331" s="99">
        <f>SUM(H329:H330)</f>
        <v>104955.56000000001</v>
      </c>
    </row>
    <row r="332" spans="1:8" s="1" customFormat="1" ht="15">
      <c r="B332" s="117">
        <v>9</v>
      </c>
      <c r="C332" s="3"/>
    </row>
    <row r="333" spans="1:8" s="1" customFormat="1" ht="15">
      <c r="A333" s="106"/>
      <c r="B333" s="106" t="s">
        <v>587</v>
      </c>
      <c r="C333" s="106"/>
      <c r="D333" s="106"/>
      <c r="E333" s="106"/>
      <c r="F333" s="106"/>
      <c r="G333" s="106"/>
      <c r="H333" s="106"/>
    </row>
    <row r="334" spans="1:8" s="1" customFormat="1" ht="15">
      <c r="A334"/>
      <c r="B334"/>
      <c r="C334"/>
      <c r="D334"/>
      <c r="E334"/>
      <c r="F334"/>
      <c r="G334"/>
      <c r="H334"/>
    </row>
    <row r="335" spans="1:8" s="1" customFormat="1" ht="15">
      <c r="B335" s="117"/>
    </row>
    <row r="336" spans="1:8" s="1" customFormat="1" ht="15">
      <c r="A336"/>
      <c r="B336"/>
      <c r="C336"/>
      <c r="D336"/>
      <c r="E336"/>
      <c r="F336"/>
      <c r="G336"/>
      <c r="H336"/>
    </row>
    <row r="337" spans="1:8" s="1" customFormat="1" ht="19.5">
      <c r="B337" s="1567" t="s">
        <v>2578</v>
      </c>
      <c r="C337" s="1567"/>
      <c r="D337" s="1567"/>
      <c r="E337" s="1567"/>
      <c r="F337" s="1567"/>
      <c r="G337" s="1567"/>
      <c r="H337" s="1567"/>
    </row>
    <row r="338" spans="1:8" s="1" customFormat="1" ht="19.5">
      <c r="A338" s="262">
        <f>A322+1</f>
        <v>170</v>
      </c>
      <c r="B338" s="1588" t="s">
        <v>2572</v>
      </c>
      <c r="C338" s="1567"/>
      <c r="D338" s="1567"/>
      <c r="E338" s="1567"/>
      <c r="F338" s="1567"/>
      <c r="G338" s="1567"/>
      <c r="H338" s="1567"/>
    </row>
    <row r="339" spans="1:8" s="1" customFormat="1" ht="19.5">
      <c r="A339" s="15" t="s">
        <v>2573</v>
      </c>
      <c r="B339" s="1588" t="s">
        <v>393</v>
      </c>
      <c r="C339" s="1567"/>
      <c r="D339" s="1567"/>
      <c r="E339" s="1567"/>
      <c r="F339" s="1567"/>
      <c r="G339" s="1567"/>
      <c r="H339" s="1567"/>
    </row>
    <row r="340" spans="1:8" s="1" customFormat="1" ht="15">
      <c r="B340" s="1587" t="s">
        <v>3286</v>
      </c>
      <c r="C340" s="1587"/>
      <c r="D340" s="1587"/>
      <c r="E340" s="1587"/>
      <c r="F340" s="1587"/>
      <c r="G340" s="1587"/>
      <c r="H340" s="1587"/>
    </row>
    <row r="341" spans="1:8" s="1" customFormat="1" ht="63">
      <c r="B341" s="68" t="s">
        <v>3156</v>
      </c>
      <c r="C341" s="68" t="s">
        <v>3157</v>
      </c>
      <c r="D341" s="68" t="s">
        <v>3158</v>
      </c>
      <c r="E341" s="68" t="s">
        <v>3159</v>
      </c>
      <c r="F341" s="68" t="s">
        <v>3160</v>
      </c>
      <c r="G341" s="68" t="s">
        <v>3161</v>
      </c>
      <c r="H341" s="68" t="s">
        <v>1586</v>
      </c>
    </row>
    <row r="342" spans="1:8" s="1" customFormat="1" ht="17.25">
      <c r="B342" s="1562" t="s">
        <v>1587</v>
      </c>
      <c r="C342" s="58" t="s">
        <v>558</v>
      </c>
      <c r="D342" s="45">
        <v>23</v>
      </c>
      <c r="E342" s="55" t="s">
        <v>1589</v>
      </c>
      <c r="F342" s="107">
        <f>mason</f>
        <v>1330</v>
      </c>
      <c r="G342" s="107">
        <f t="shared" ref="G342:G347" si="1">FLOOR(D342*F342,0.01)</f>
        <v>30590</v>
      </c>
      <c r="H342" s="108"/>
    </row>
    <row r="343" spans="1:8" s="1" customFormat="1" ht="17.25">
      <c r="B343" s="1563"/>
      <c r="C343" s="56" t="s">
        <v>1530</v>
      </c>
      <c r="D343" s="43">
        <v>2.2999999999999998</v>
      </c>
      <c r="E343" s="56" t="s">
        <v>1589</v>
      </c>
      <c r="F343" s="109">
        <f>'update Rate'!O5</f>
        <v>1000</v>
      </c>
      <c r="G343" s="63">
        <f t="shared" si="1"/>
        <v>2300</v>
      </c>
      <c r="H343" s="121">
        <f>SUM(G342+G343)</f>
        <v>32890</v>
      </c>
    </row>
    <row r="344" spans="1:8" s="1" customFormat="1" ht="17.25">
      <c r="B344" s="1564" t="s">
        <v>2185</v>
      </c>
      <c r="C344" s="53" t="s">
        <v>2050</v>
      </c>
      <c r="D344" s="42">
        <v>0.45</v>
      </c>
      <c r="E344" s="53" t="s">
        <v>2378</v>
      </c>
      <c r="F344" s="110">
        <f>awood</f>
        <v>215037.9</v>
      </c>
      <c r="G344" s="109">
        <f t="shared" si="1"/>
        <v>96767.05</v>
      </c>
      <c r="H344" s="84"/>
    </row>
    <row r="345" spans="1:8" s="1" customFormat="1" ht="17.25">
      <c r="B345" s="1586"/>
      <c r="C345" s="53" t="s">
        <v>2053</v>
      </c>
      <c r="D345" s="42">
        <v>37.5</v>
      </c>
      <c r="E345" s="53" t="s">
        <v>2992</v>
      </c>
      <c r="F345" s="109">
        <f>'update Rate'!O75</f>
        <v>699.4</v>
      </c>
      <c r="G345" s="109">
        <f t="shared" si="1"/>
        <v>26227.5</v>
      </c>
      <c r="H345" s="9"/>
    </row>
    <row r="346" spans="1:8" s="1" customFormat="1" ht="17.25">
      <c r="B346" s="1586"/>
      <c r="C346" s="53" t="s">
        <v>1147</v>
      </c>
      <c r="D346" s="240">
        <v>100</v>
      </c>
      <c r="E346" s="53" t="s">
        <v>603</v>
      </c>
      <c r="F346" s="109">
        <f>'update Rate'!$O$139</f>
        <v>55.76</v>
      </c>
      <c r="G346" s="109">
        <f t="shared" si="1"/>
        <v>5576</v>
      </c>
      <c r="H346" s="86"/>
    </row>
    <row r="347" spans="1:8" s="1" customFormat="1" ht="17.25">
      <c r="B347" s="1563"/>
      <c r="C347" s="56" t="s">
        <v>2133</v>
      </c>
      <c r="D347" s="43">
        <v>0.5</v>
      </c>
      <c r="E347" s="56" t="s">
        <v>602</v>
      </c>
      <c r="F347" s="63">
        <f>'update Rate'!$O$59</f>
        <v>132</v>
      </c>
      <c r="G347" s="63">
        <f t="shared" si="1"/>
        <v>66</v>
      </c>
      <c r="H347" s="123">
        <f>SUM(G344:G347)</f>
        <v>128636.55</v>
      </c>
    </row>
    <row r="348" spans="1:8" s="1" customFormat="1" ht="15.75">
      <c r="F348" s="40" t="s">
        <v>1590</v>
      </c>
      <c r="G348" s="40"/>
      <c r="H348" s="63">
        <f>SUM(H343:H347)</f>
        <v>161526.54999999999</v>
      </c>
    </row>
    <row r="349" spans="1:8" s="1" customFormat="1" ht="15.75">
      <c r="B349" s="1" t="s">
        <v>1592</v>
      </c>
      <c r="F349" s="40" t="s">
        <v>1571</v>
      </c>
      <c r="G349" s="40"/>
      <c r="H349" s="99">
        <f>FLOOR(H348*0.15,0.01)</f>
        <v>24228.98</v>
      </c>
    </row>
    <row r="350" spans="1:8" s="1" customFormat="1" ht="15.75">
      <c r="A350"/>
      <c r="B350" s="140">
        <f>+H350</f>
        <v>185755.53</v>
      </c>
      <c r="C350" s="27" t="s">
        <v>3197</v>
      </c>
      <c r="D350" s="99">
        <f>INT(B350/B351*100)/100</f>
        <v>5220.78</v>
      </c>
      <c r="E350" s="1" t="s">
        <v>3198</v>
      </c>
      <c r="F350" s="40" t="s">
        <v>1593</v>
      </c>
      <c r="G350" s="40"/>
      <c r="H350" s="99">
        <f>SUM(H348:H349)</f>
        <v>185755.53</v>
      </c>
    </row>
    <row r="351" spans="1:8" s="1" customFormat="1" ht="20.25">
      <c r="B351" s="88">
        <v>35.58</v>
      </c>
      <c r="F351" s="36"/>
      <c r="G351" s="36"/>
      <c r="H351" s="36"/>
    </row>
    <row r="352" spans="1:8" s="1" customFormat="1" ht="15.75">
      <c r="A352" s="262">
        <f>A338+1</f>
        <v>171</v>
      </c>
      <c r="B352" s="1742" t="s">
        <v>3207</v>
      </c>
      <c r="C352" s="1743"/>
      <c r="D352" s="1743"/>
      <c r="E352" s="1743"/>
      <c r="F352" s="1743"/>
      <c r="G352" s="1743"/>
      <c r="H352" s="1743"/>
    </row>
    <row r="353" spans="1:8" s="1" customFormat="1" ht="15">
      <c r="A353" s="15" t="s">
        <v>2769</v>
      </c>
      <c r="B353" s="1601" t="s">
        <v>1479</v>
      </c>
      <c r="C353" s="1568"/>
      <c r="D353" s="1568"/>
      <c r="E353" s="1568"/>
      <c r="F353" s="1568"/>
      <c r="G353" s="1568"/>
      <c r="H353" s="1568"/>
    </row>
    <row r="354" spans="1:8" s="1" customFormat="1" ht="63">
      <c r="B354" s="68" t="s">
        <v>3156</v>
      </c>
      <c r="C354" s="68" t="s">
        <v>3157</v>
      </c>
      <c r="D354" s="68" t="s">
        <v>3158</v>
      </c>
      <c r="E354" s="68" t="s">
        <v>3159</v>
      </c>
      <c r="F354" s="68" t="s">
        <v>3160</v>
      </c>
      <c r="G354" s="68" t="s">
        <v>3161</v>
      </c>
      <c r="H354" s="68" t="s">
        <v>1586</v>
      </c>
    </row>
    <row r="355" spans="1:8" s="1" customFormat="1" ht="15">
      <c r="B355" s="1564" t="s">
        <v>2185</v>
      </c>
      <c r="C355" s="1562" t="s">
        <v>1825</v>
      </c>
      <c r="D355" s="201"/>
      <c r="E355" s="1564" t="s">
        <v>2992</v>
      </c>
      <c r="F355" s="109"/>
      <c r="G355" s="18"/>
      <c r="H355" s="26"/>
    </row>
    <row r="356" spans="1:8" s="1" customFormat="1" ht="15">
      <c r="B356" s="1566"/>
      <c r="C356" s="1604"/>
      <c r="D356" s="202">
        <v>10</v>
      </c>
      <c r="E356" s="1566"/>
      <c r="F356" s="63">
        <f>'update Rate'!O249</f>
        <v>2367.2000000000003</v>
      </c>
      <c r="G356" s="63">
        <f>FLOOR(D356*F356,0.01)</f>
        <v>23672</v>
      </c>
      <c r="H356" s="123">
        <f>SUM(G355:G356)</f>
        <v>23672</v>
      </c>
    </row>
    <row r="357" spans="1:8" s="1" customFormat="1" ht="16.5">
      <c r="F357" s="40" t="s">
        <v>1590</v>
      </c>
      <c r="G357" s="102"/>
      <c r="H357" s="63">
        <f>SUM(H356)</f>
        <v>23672</v>
      </c>
    </row>
    <row r="358" spans="1:8" s="1" customFormat="1" ht="16.5">
      <c r="B358" s="1" t="s">
        <v>1592</v>
      </c>
      <c r="F358" s="40" t="s">
        <v>1571</v>
      </c>
      <c r="G358" s="102"/>
      <c r="H358" s="99">
        <f>FLOOR(H357*0.15,0.01)</f>
        <v>3550.8</v>
      </c>
    </row>
    <row r="359" spans="1:8" s="1" customFormat="1" ht="16.5">
      <c r="A359"/>
      <c r="B359" s="140">
        <f>+H359</f>
        <v>27222.799999999999</v>
      </c>
      <c r="C359" s="27" t="s">
        <v>3197</v>
      </c>
      <c r="D359" s="99">
        <f>INT(B359/B360*100)/100</f>
        <v>2722.28</v>
      </c>
      <c r="E359" s="1" t="s">
        <v>3198</v>
      </c>
      <c r="F359" s="40" t="s">
        <v>1593</v>
      </c>
      <c r="G359" s="102"/>
      <c r="H359" s="99">
        <f>SUM(H357:H358)</f>
        <v>27222.799999999999</v>
      </c>
    </row>
    <row r="360" spans="1:8" s="1" customFormat="1" ht="15">
      <c r="B360" s="117">
        <v>10</v>
      </c>
    </row>
    <row r="361" spans="1:8" s="1" customFormat="1" ht="15">
      <c r="A361"/>
      <c r="B361"/>
      <c r="C361"/>
      <c r="D361"/>
      <c r="E361"/>
      <c r="F361"/>
      <c r="G361"/>
      <c r="H361"/>
    </row>
    <row r="362" spans="1:8" s="1" customFormat="1" ht="15.75">
      <c r="A362" s="262">
        <f>A352+1</f>
        <v>172</v>
      </c>
      <c r="B362" s="1611" t="s">
        <v>3208</v>
      </c>
      <c r="C362" s="1612"/>
      <c r="D362" s="1612"/>
      <c r="E362" s="1612"/>
      <c r="F362" s="1612"/>
      <c r="G362" s="1612"/>
      <c r="H362" s="1612"/>
    </row>
    <row r="363" spans="1:8" s="1" customFormat="1" ht="15">
      <c r="A363" s="15" t="s">
        <v>2769</v>
      </c>
      <c r="B363" s="1601" t="s">
        <v>1479</v>
      </c>
      <c r="C363" s="1568"/>
      <c r="D363" s="1568"/>
      <c r="E363" s="1568"/>
      <c r="F363" s="1568"/>
      <c r="G363" s="1568"/>
      <c r="H363" s="1568"/>
    </row>
    <row r="364" spans="1:8" s="1" customFormat="1" ht="63">
      <c r="B364" s="68" t="s">
        <v>3156</v>
      </c>
      <c r="C364" s="68" t="s">
        <v>3157</v>
      </c>
      <c r="D364" s="68" t="s">
        <v>3158</v>
      </c>
      <c r="E364" s="68" t="s">
        <v>3159</v>
      </c>
      <c r="F364" s="68" t="s">
        <v>3160</v>
      </c>
      <c r="G364" s="68" t="s">
        <v>3161</v>
      </c>
      <c r="H364" s="68" t="s">
        <v>1586</v>
      </c>
    </row>
    <row r="365" spans="1:8" s="1" customFormat="1" ht="15">
      <c r="B365" s="1564" t="s">
        <v>2185</v>
      </c>
      <c r="C365" s="1562" t="s">
        <v>1826</v>
      </c>
      <c r="D365" s="201"/>
      <c r="E365" s="1564" t="s">
        <v>2992</v>
      </c>
      <c r="F365" s="109"/>
      <c r="G365" s="18"/>
      <c r="H365" s="26"/>
    </row>
    <row r="366" spans="1:8" s="1" customFormat="1" ht="15">
      <c r="B366" s="1566"/>
      <c r="C366" s="1604"/>
      <c r="D366" s="202">
        <v>10</v>
      </c>
      <c r="E366" s="1566"/>
      <c r="F366" s="63">
        <f>'update Rate'!O250</f>
        <v>8059.24</v>
      </c>
      <c r="G366" s="63">
        <f>FLOOR(D366*F366,0.01)</f>
        <v>80592.400000000009</v>
      </c>
      <c r="H366" s="123">
        <f>SUM(G365:G366)</f>
        <v>80592.400000000009</v>
      </c>
    </row>
    <row r="367" spans="1:8" s="1" customFormat="1" ht="16.5">
      <c r="F367" s="40" t="s">
        <v>1590</v>
      </c>
      <c r="G367" s="102"/>
      <c r="H367" s="63">
        <f>SUM(H366)</f>
        <v>80592.400000000009</v>
      </c>
    </row>
    <row r="368" spans="1:8" s="1" customFormat="1" ht="16.5">
      <c r="B368" s="1" t="s">
        <v>1592</v>
      </c>
      <c r="F368" s="40" t="s">
        <v>1571</v>
      </c>
      <c r="G368" s="102"/>
      <c r="H368" s="99">
        <f>FLOOR(H367*0.15,0.01)</f>
        <v>12088.86</v>
      </c>
    </row>
    <row r="369" spans="1:8" s="1" customFormat="1" ht="16.5">
      <c r="A369"/>
      <c r="B369" s="140">
        <f>+H369</f>
        <v>92681.260000000009</v>
      </c>
      <c r="C369" s="27" t="s">
        <v>3197</v>
      </c>
      <c r="D369" s="99">
        <f>INT(B369/B370*100)/100</f>
        <v>9268.1200000000008</v>
      </c>
      <c r="E369" s="1" t="s">
        <v>3198</v>
      </c>
      <c r="F369" s="40" t="s">
        <v>1593</v>
      </c>
      <c r="G369" s="102"/>
      <c r="H369" s="99">
        <f>SUM(H367:H368)</f>
        <v>92681.260000000009</v>
      </c>
    </row>
    <row r="370" spans="1:8" s="1" customFormat="1" ht="15">
      <c r="B370" s="117">
        <v>10</v>
      </c>
    </row>
    <row r="371" spans="1:8" s="1" customFormat="1" ht="15"/>
    <row r="372" spans="1:8" s="1" customFormat="1" ht="15">
      <c r="B372" s="117"/>
    </row>
    <row r="373" spans="1:8" s="1" customFormat="1" ht="15.75">
      <c r="A373" s="262">
        <f>'Update Descrip'!A3398+1</f>
        <v>248</v>
      </c>
      <c r="B373" s="1611" t="s">
        <v>2756</v>
      </c>
      <c r="C373" s="1612"/>
      <c r="D373" s="1612"/>
      <c r="E373" s="1612"/>
      <c r="F373" s="1612"/>
      <c r="G373" s="1612"/>
      <c r="H373" s="1612"/>
    </row>
    <row r="374" spans="1:8" s="1" customFormat="1" ht="15">
      <c r="A374" s="15" t="s">
        <v>2769</v>
      </c>
      <c r="B374" s="1601" t="s">
        <v>1479</v>
      </c>
      <c r="C374" s="1568"/>
      <c r="D374" s="1568"/>
      <c r="E374" s="1568"/>
      <c r="F374" s="1568"/>
      <c r="G374" s="1568"/>
      <c r="H374" s="1568"/>
    </row>
    <row r="375" spans="1:8" s="1" customFormat="1" ht="63">
      <c r="B375" s="68" t="s">
        <v>3156</v>
      </c>
      <c r="C375" s="68" t="s">
        <v>3157</v>
      </c>
      <c r="D375" s="68" t="s">
        <v>3158</v>
      </c>
      <c r="E375" s="68" t="s">
        <v>3159</v>
      </c>
      <c r="F375" s="68" t="s">
        <v>3160</v>
      </c>
      <c r="G375" s="68" t="s">
        <v>3161</v>
      </c>
      <c r="H375" s="68" t="s">
        <v>1586</v>
      </c>
    </row>
    <row r="376" spans="1:8" s="1" customFormat="1" ht="15">
      <c r="B376" s="1564" t="s">
        <v>2185</v>
      </c>
      <c r="C376" s="1562" t="s">
        <v>1829</v>
      </c>
      <c r="D376" s="201"/>
      <c r="E376" s="1564" t="s">
        <v>2992</v>
      </c>
      <c r="F376" s="109"/>
      <c r="G376" s="18"/>
      <c r="H376" s="26"/>
    </row>
    <row r="377" spans="1:8" s="1" customFormat="1" ht="15">
      <c r="B377" s="1566"/>
      <c r="C377" s="1604"/>
      <c r="D377" s="202">
        <v>10</v>
      </c>
      <c r="E377" s="1566"/>
      <c r="F377" s="63">
        <f>'update Rate'!O354</f>
        <v>3453.96</v>
      </c>
      <c r="G377" s="63">
        <f>FLOOR(D377*F377,0.01)</f>
        <v>34539.599999999999</v>
      </c>
      <c r="H377" s="123">
        <f>SUM(G376:G377)</f>
        <v>34539.599999999999</v>
      </c>
    </row>
    <row r="378" spans="1:8" s="1" customFormat="1" ht="16.5">
      <c r="F378" s="40" t="s">
        <v>1590</v>
      </c>
      <c r="G378" s="102"/>
      <c r="H378" s="63">
        <f>SUM(H377)</f>
        <v>34539.599999999999</v>
      </c>
    </row>
    <row r="379" spans="1:8" s="1" customFormat="1" ht="16.5">
      <c r="B379" s="1" t="s">
        <v>1592</v>
      </c>
      <c r="F379" s="40" t="s">
        <v>1571</v>
      </c>
      <c r="G379" s="102"/>
      <c r="H379" s="99">
        <f>FLOOR(H378*0.15,0.01)</f>
        <v>5180.9400000000005</v>
      </c>
    </row>
    <row r="380" spans="1:8" s="1" customFormat="1" ht="16.5">
      <c r="A380"/>
      <c r="B380" s="140">
        <f>+H380</f>
        <v>39720.54</v>
      </c>
      <c r="C380" s="27" t="s">
        <v>3197</v>
      </c>
      <c r="D380" s="99">
        <f>INT(B380/B381*100)/100</f>
        <v>3972.05</v>
      </c>
      <c r="E380" s="1" t="s">
        <v>3198</v>
      </c>
      <c r="F380" s="40" t="s">
        <v>1593</v>
      </c>
      <c r="G380" s="102"/>
      <c r="H380" s="99">
        <f>SUM(H378:H379)</f>
        <v>39720.54</v>
      </c>
    </row>
    <row r="381" spans="1:8" s="1" customFormat="1" ht="15">
      <c r="B381" s="117">
        <v>10</v>
      </c>
    </row>
    <row r="382" spans="1:8" s="1" customFormat="1" ht="15">
      <c r="B382" s="117"/>
    </row>
    <row r="383" spans="1:8" s="1" customFormat="1" ht="15">
      <c r="B383" s="117"/>
    </row>
    <row r="384" spans="1:8" s="1" customFormat="1" ht="15.75">
      <c r="A384" s="262">
        <f>A373+1</f>
        <v>249</v>
      </c>
      <c r="B384" s="1611" t="s">
        <v>2757</v>
      </c>
      <c r="C384" s="1612"/>
      <c r="D384" s="1612"/>
      <c r="E384" s="1612"/>
      <c r="F384" s="1612"/>
      <c r="G384" s="1612"/>
      <c r="H384" s="1612"/>
    </row>
    <row r="385" spans="1:8" s="1" customFormat="1" ht="15">
      <c r="A385" s="15" t="s">
        <v>2769</v>
      </c>
      <c r="B385" s="1601" t="s">
        <v>1479</v>
      </c>
      <c r="C385" s="1568"/>
      <c r="D385" s="1568"/>
      <c r="E385" s="1568"/>
      <c r="F385" s="1568"/>
      <c r="G385" s="1568"/>
      <c r="H385" s="1568"/>
    </row>
    <row r="386" spans="1:8" s="1" customFormat="1" ht="63">
      <c r="B386" s="68" t="s">
        <v>3156</v>
      </c>
      <c r="C386" s="68" t="s">
        <v>3157</v>
      </c>
      <c r="D386" s="68" t="s">
        <v>3158</v>
      </c>
      <c r="E386" s="68" t="s">
        <v>3159</v>
      </c>
      <c r="F386" s="68" t="s">
        <v>3160</v>
      </c>
      <c r="G386" s="68" t="s">
        <v>3161</v>
      </c>
      <c r="H386" s="68" t="s">
        <v>1586</v>
      </c>
    </row>
    <row r="387" spans="1:8" s="1" customFormat="1" ht="15">
      <c r="B387" s="1564" t="s">
        <v>2185</v>
      </c>
      <c r="C387" s="1562" t="s">
        <v>1830</v>
      </c>
      <c r="D387" s="201"/>
      <c r="E387" s="1564" t="s">
        <v>2992</v>
      </c>
      <c r="F387" s="109"/>
      <c r="G387" s="18"/>
      <c r="H387" s="26"/>
    </row>
    <row r="388" spans="1:8" s="1" customFormat="1" ht="15">
      <c r="B388" s="1566"/>
      <c r="C388" s="1604"/>
      <c r="D388" s="202">
        <v>10</v>
      </c>
      <c r="E388" s="1566"/>
      <c r="F388" s="63">
        <f>'update Rate'!O355</f>
        <v>2733.04</v>
      </c>
      <c r="G388" s="63">
        <f>FLOOR(D388*F388,0.01)</f>
        <v>27330.400000000001</v>
      </c>
      <c r="H388" s="123">
        <f>SUM(G387:G388)</f>
        <v>27330.400000000001</v>
      </c>
    </row>
    <row r="389" spans="1:8" s="1" customFormat="1" ht="16.5">
      <c r="F389" s="40" t="s">
        <v>1590</v>
      </c>
      <c r="G389" s="102"/>
      <c r="H389" s="63">
        <f>SUM(H388)</f>
        <v>27330.400000000001</v>
      </c>
    </row>
    <row r="390" spans="1:8" s="1" customFormat="1" ht="16.5">
      <c r="B390" s="1" t="s">
        <v>1592</v>
      </c>
      <c r="F390" s="40" t="s">
        <v>1571</v>
      </c>
      <c r="G390" s="102"/>
      <c r="H390" s="99">
        <f>FLOOR(H389*0.15,0.01)</f>
        <v>4099.5600000000004</v>
      </c>
    </row>
    <row r="391" spans="1:8" s="1" customFormat="1" ht="16.5">
      <c r="A391"/>
      <c r="B391" s="140">
        <f>+H391</f>
        <v>31429.960000000003</v>
      </c>
      <c r="C391" s="27" t="s">
        <v>3197</v>
      </c>
      <c r="D391" s="99">
        <f>INT(B391/B392*100)/100</f>
        <v>3142.99</v>
      </c>
      <c r="E391" s="1" t="s">
        <v>3198</v>
      </c>
      <c r="F391" s="40" t="s">
        <v>1593</v>
      </c>
      <c r="G391" s="102"/>
      <c r="H391" s="99">
        <f>SUM(H389:H390)</f>
        <v>31429.960000000003</v>
      </c>
    </row>
    <row r="392" spans="1:8" s="1" customFormat="1" ht="15">
      <c r="B392" s="117">
        <v>10</v>
      </c>
    </row>
    <row r="393" spans="1:8" s="1" customFormat="1" ht="15">
      <c r="B393" s="117"/>
    </row>
    <row r="394" spans="1:8" s="1" customFormat="1" ht="15">
      <c r="B394" s="117"/>
    </row>
    <row r="395" spans="1:8" s="1" customFormat="1" ht="15.75">
      <c r="A395" s="262">
        <f>A384+1</f>
        <v>250</v>
      </c>
      <c r="B395" s="1611" t="s">
        <v>2758</v>
      </c>
      <c r="C395" s="1612"/>
      <c r="D395" s="1612"/>
      <c r="E395" s="1612"/>
      <c r="F395" s="1612"/>
      <c r="G395" s="1612"/>
      <c r="H395" s="1612"/>
    </row>
    <row r="396" spans="1:8" s="1" customFormat="1" ht="15">
      <c r="A396" s="15" t="s">
        <v>2769</v>
      </c>
      <c r="B396" s="1601" t="s">
        <v>1479</v>
      </c>
      <c r="C396" s="1568"/>
      <c r="D396" s="1568"/>
      <c r="E396" s="1568"/>
      <c r="F396" s="1568"/>
      <c r="G396" s="1568"/>
      <c r="H396" s="1568"/>
    </row>
    <row r="397" spans="1:8" s="1" customFormat="1" ht="63">
      <c r="B397" s="68" t="s">
        <v>3156</v>
      </c>
      <c r="C397" s="68" t="s">
        <v>3157</v>
      </c>
      <c r="D397" s="68" t="s">
        <v>3158</v>
      </c>
      <c r="E397" s="68" t="s">
        <v>3159</v>
      </c>
      <c r="F397" s="68" t="s">
        <v>3160</v>
      </c>
      <c r="G397" s="68" t="s">
        <v>3161</v>
      </c>
      <c r="H397" s="68" t="s">
        <v>1586</v>
      </c>
    </row>
    <row r="398" spans="1:8" s="1" customFormat="1" ht="15">
      <c r="B398" s="1564" t="s">
        <v>2185</v>
      </c>
      <c r="C398" s="1562" t="s">
        <v>280</v>
      </c>
      <c r="D398" s="201"/>
      <c r="E398" s="1564" t="s">
        <v>2992</v>
      </c>
      <c r="F398" s="109"/>
      <c r="G398" s="18"/>
      <c r="H398" s="26"/>
    </row>
    <row r="399" spans="1:8" s="1" customFormat="1" ht="15">
      <c r="B399" s="1566"/>
      <c r="C399" s="1604"/>
      <c r="D399" s="202">
        <v>10</v>
      </c>
      <c r="E399" s="1566"/>
      <c r="F399" s="63">
        <f>'update Rate'!O356</f>
        <v>0</v>
      </c>
      <c r="G399" s="63">
        <f>FLOOR(D399*F399,0.01)</f>
        <v>0</v>
      </c>
      <c r="H399" s="123">
        <f>SUM(G398:G399)</f>
        <v>0</v>
      </c>
    </row>
    <row r="400" spans="1:8" s="1" customFormat="1" ht="16.5">
      <c r="F400" s="40" t="s">
        <v>1590</v>
      </c>
      <c r="G400" s="102"/>
      <c r="H400" s="63">
        <f>SUM(H399)</f>
        <v>0</v>
      </c>
    </row>
    <row r="401" spans="1:8" s="1" customFormat="1" ht="16.5">
      <c r="B401" s="1" t="s">
        <v>1592</v>
      </c>
      <c r="F401" s="40" t="s">
        <v>1571</v>
      </c>
      <c r="G401" s="102"/>
      <c r="H401" s="99">
        <f>FLOOR(H400*0.15,0.01)</f>
        <v>0</v>
      </c>
    </row>
    <row r="402" spans="1:8" s="1" customFormat="1" ht="16.5">
      <c r="A402"/>
      <c r="B402" s="140">
        <f>+H402</f>
        <v>0</v>
      </c>
      <c r="C402" s="27" t="s">
        <v>3197</v>
      </c>
      <c r="D402" s="99">
        <f>INT(B402/B403*100)/100</f>
        <v>0</v>
      </c>
      <c r="E402" s="1" t="s">
        <v>3198</v>
      </c>
      <c r="F402" s="40" t="s">
        <v>1593</v>
      </c>
      <c r="G402" s="102"/>
      <c r="H402" s="99">
        <f>SUM(H400:H401)</f>
        <v>0</v>
      </c>
    </row>
    <row r="403" spans="1:8" s="1" customFormat="1" ht="15">
      <c r="B403" s="117">
        <v>10</v>
      </c>
    </row>
    <row r="404" spans="1:8" s="1" customFormat="1" ht="15">
      <c r="B404" s="117"/>
    </row>
    <row r="405" spans="1:8" s="1" customFormat="1" ht="15.75">
      <c r="A405" s="262">
        <f>A395+1</f>
        <v>251</v>
      </c>
      <c r="B405" s="1611" t="s">
        <v>2559</v>
      </c>
      <c r="C405" s="1612"/>
      <c r="D405" s="1612"/>
      <c r="E405" s="1612"/>
      <c r="F405" s="1612"/>
      <c r="G405" s="1612"/>
      <c r="H405" s="1612"/>
    </row>
    <row r="406" spans="1:8" s="1" customFormat="1" ht="15">
      <c r="A406" s="15" t="s">
        <v>2769</v>
      </c>
      <c r="B406" s="1601" t="s">
        <v>1479</v>
      </c>
      <c r="C406" s="1568"/>
      <c r="D406" s="1568"/>
      <c r="E406" s="1568"/>
      <c r="F406" s="1568"/>
      <c r="G406" s="1568"/>
      <c r="H406" s="1568"/>
    </row>
    <row r="407" spans="1:8" s="1" customFormat="1" ht="63">
      <c r="B407" s="68" t="s">
        <v>3156</v>
      </c>
      <c r="C407" s="68" t="s">
        <v>3157</v>
      </c>
      <c r="D407" s="68" t="s">
        <v>3158</v>
      </c>
      <c r="E407" s="68" t="s">
        <v>3159</v>
      </c>
      <c r="F407" s="68" t="s">
        <v>3160</v>
      </c>
      <c r="G407" s="68" t="s">
        <v>3161</v>
      </c>
      <c r="H407" s="68" t="s">
        <v>1586</v>
      </c>
    </row>
    <row r="408" spans="1:8" s="1" customFormat="1" ht="15">
      <c r="B408" s="1564" t="s">
        <v>2185</v>
      </c>
      <c r="C408" s="1562" t="s">
        <v>1828</v>
      </c>
      <c r="D408" s="201"/>
      <c r="E408" s="1564" t="s">
        <v>2992</v>
      </c>
      <c r="F408" s="109"/>
      <c r="G408" s="18"/>
      <c r="H408" s="26"/>
    </row>
    <row r="409" spans="1:8" s="1" customFormat="1" ht="15">
      <c r="B409" s="1566"/>
      <c r="C409" s="1604"/>
      <c r="D409" s="202">
        <v>10</v>
      </c>
      <c r="E409" s="1566"/>
      <c r="F409" s="63">
        <f>'update Rate'!O358</f>
        <v>0</v>
      </c>
      <c r="G409" s="63">
        <f>FLOOR(D409*F409,0.01)</f>
        <v>0</v>
      </c>
      <c r="H409" s="123">
        <f>SUM(G408:G409)</f>
        <v>0</v>
      </c>
    </row>
    <row r="410" spans="1:8" s="1" customFormat="1" ht="16.5">
      <c r="F410" s="40" t="s">
        <v>1590</v>
      </c>
      <c r="G410" s="102"/>
      <c r="H410" s="63">
        <f>SUM(H409)</f>
        <v>0</v>
      </c>
    </row>
    <row r="411" spans="1:8" s="1" customFormat="1" ht="16.5">
      <c r="B411" s="1" t="s">
        <v>1592</v>
      </c>
      <c r="F411" s="40" t="s">
        <v>1571</v>
      </c>
      <c r="G411" s="102"/>
      <c r="H411" s="99">
        <f>FLOOR(H410*0.15,0.01)</f>
        <v>0</v>
      </c>
    </row>
    <row r="412" spans="1:8" s="1" customFormat="1" ht="16.5">
      <c r="A412"/>
      <c r="B412" s="140">
        <f>+H412</f>
        <v>0</v>
      </c>
      <c r="C412" s="27" t="s">
        <v>3197</v>
      </c>
      <c r="D412" s="99">
        <f>INT(B412/B413*100)/100</f>
        <v>0</v>
      </c>
      <c r="E412" s="1" t="s">
        <v>3198</v>
      </c>
      <c r="F412" s="40" t="s">
        <v>1593</v>
      </c>
      <c r="G412" s="102"/>
      <c r="H412" s="99">
        <f>SUM(H410:H411)</f>
        <v>0</v>
      </c>
    </row>
    <row r="413" spans="1:8" s="1" customFormat="1" ht="15">
      <c r="B413" s="117">
        <v>10</v>
      </c>
    </row>
    <row r="414" spans="1:8" s="1" customFormat="1" ht="15">
      <c r="B414" s="117"/>
    </row>
    <row r="415" spans="1:8" s="1" customFormat="1" ht="15.75">
      <c r="A415" s="262">
        <f>A405+1</f>
        <v>252</v>
      </c>
      <c r="B415" s="1611" t="s">
        <v>2558</v>
      </c>
      <c r="C415" s="1612"/>
      <c r="D415" s="1612"/>
      <c r="E415" s="1612"/>
      <c r="F415" s="1612"/>
      <c r="G415" s="1612"/>
      <c r="H415" s="1612"/>
    </row>
    <row r="416" spans="1:8" s="1" customFormat="1" ht="15">
      <c r="A416" s="15" t="s">
        <v>2769</v>
      </c>
      <c r="B416" s="1601" t="s">
        <v>1479</v>
      </c>
      <c r="C416" s="1568"/>
      <c r="D416" s="1568"/>
      <c r="E416" s="1568"/>
      <c r="F416" s="1568"/>
      <c r="G416" s="1568"/>
      <c r="H416" s="1568"/>
    </row>
    <row r="417" spans="1:8" s="1" customFormat="1" ht="63">
      <c r="B417" s="68" t="s">
        <v>3156</v>
      </c>
      <c r="C417" s="68" t="s">
        <v>3157</v>
      </c>
      <c r="D417" s="68" t="s">
        <v>3158</v>
      </c>
      <c r="E417" s="68" t="s">
        <v>3159</v>
      </c>
      <c r="F417" s="68" t="s">
        <v>3160</v>
      </c>
      <c r="G417" s="68" t="s">
        <v>3161</v>
      </c>
      <c r="H417" s="68" t="s">
        <v>1586</v>
      </c>
    </row>
    <row r="418" spans="1:8" s="1" customFormat="1" ht="15">
      <c r="B418" s="1564" t="s">
        <v>2185</v>
      </c>
      <c r="C418" s="1761" t="s">
        <v>281</v>
      </c>
      <c r="D418" s="201"/>
      <c r="E418" s="1564" t="s">
        <v>2992</v>
      </c>
      <c r="F418" s="109"/>
      <c r="G418" s="18"/>
      <c r="H418" s="26"/>
    </row>
    <row r="419" spans="1:8" s="1" customFormat="1" ht="15">
      <c r="B419" s="1566"/>
      <c r="C419" s="1604"/>
      <c r="D419" s="202">
        <v>10</v>
      </c>
      <c r="E419" s="1566"/>
      <c r="F419" s="63">
        <f>'update Rate'!O359</f>
        <v>387.36</v>
      </c>
      <c r="G419" s="63">
        <f>FLOOR(D419*F419,0.01)</f>
        <v>3873.6</v>
      </c>
      <c r="H419" s="123">
        <f>SUM(G418:G419)</f>
        <v>3873.6</v>
      </c>
    </row>
    <row r="420" spans="1:8" s="1" customFormat="1" ht="16.5">
      <c r="F420" s="40" t="s">
        <v>1590</v>
      </c>
      <c r="G420" s="102"/>
      <c r="H420" s="63">
        <f>SUM(H419)</f>
        <v>3873.6</v>
      </c>
    </row>
    <row r="421" spans="1:8" s="1" customFormat="1" ht="16.5">
      <c r="B421" s="1" t="s">
        <v>1592</v>
      </c>
      <c r="F421" s="40" t="s">
        <v>1571</v>
      </c>
      <c r="G421" s="102"/>
      <c r="H421" s="99">
        <f>FLOOR(H420*0.15,0.01)</f>
        <v>581.04</v>
      </c>
    </row>
    <row r="422" spans="1:8" s="1" customFormat="1" ht="16.5">
      <c r="A422"/>
      <c r="B422" s="140">
        <f>+H422</f>
        <v>4454.6399999999994</v>
      </c>
      <c r="C422" s="27" t="s">
        <v>3197</v>
      </c>
      <c r="D422" s="99">
        <f>INT(B422/B423*100)/100</f>
        <v>445.46</v>
      </c>
      <c r="E422" s="1" t="s">
        <v>3198</v>
      </c>
      <c r="F422" s="40" t="s">
        <v>1593</v>
      </c>
      <c r="G422" s="102"/>
      <c r="H422" s="99">
        <f>SUM(H420:H421)</f>
        <v>4454.6399999999994</v>
      </c>
    </row>
    <row r="423" spans="1:8" s="1" customFormat="1" ht="15">
      <c r="B423" s="117">
        <v>10</v>
      </c>
    </row>
    <row r="424" spans="1:8" s="1" customFormat="1" ht="15">
      <c r="B424" s="117"/>
    </row>
    <row r="425" spans="1:8" s="1" customFormat="1" ht="15">
      <c r="B425" s="117"/>
    </row>
    <row r="426" spans="1:8" s="1" customFormat="1" ht="15">
      <c r="B426" s="117"/>
    </row>
    <row r="427" spans="1:8" s="1" customFormat="1" ht="15">
      <c r="B427" s="117"/>
    </row>
    <row r="428" spans="1:8" s="1" customFormat="1" ht="15">
      <c r="B428" s="117"/>
    </row>
    <row r="429" spans="1:8" s="1" customFormat="1" ht="15">
      <c r="B429" s="117"/>
    </row>
    <row r="430" spans="1:8" s="1" customFormat="1" ht="15">
      <c r="B430" s="117"/>
    </row>
    <row r="431" spans="1:8" s="1" customFormat="1" ht="15">
      <c r="B431" s="117"/>
    </row>
    <row r="432" spans="1:8" s="1" customFormat="1" ht="15">
      <c r="D432" s="192"/>
    </row>
    <row r="433" spans="1:8" s="1" customFormat="1" ht="15"/>
    <row r="434" spans="1:8" s="1" customFormat="1" ht="15"/>
    <row r="435" spans="1:8" s="1" customFormat="1" ht="15"/>
    <row r="436" spans="1:8" s="1" customFormat="1" ht="20.25">
      <c r="D436" s="517" t="s">
        <v>64</v>
      </c>
    </row>
    <row r="437" spans="1:8" s="1" customFormat="1" ht="15">
      <c r="B437" s="1760" t="s">
        <v>512</v>
      </c>
      <c r="C437" s="1760"/>
      <c r="D437" s="1760"/>
      <c r="E437" s="1760"/>
      <c r="F437" s="1760"/>
      <c r="G437" s="1760"/>
      <c r="H437" s="1760"/>
    </row>
    <row r="438" spans="1:8" s="1" customFormat="1" ht="16.5">
      <c r="A438" s="238"/>
      <c r="B438" s="141"/>
      <c r="F438" s="40"/>
      <c r="G438" s="102"/>
      <c r="H438" s="141"/>
    </row>
    <row r="439" spans="1:8" s="1" customFormat="1" ht="15"/>
    <row r="440" spans="1:8" s="1" customFormat="1" ht="15"/>
    <row r="441" spans="1:8" s="1" customFormat="1" ht="15"/>
    <row r="442" spans="1:8" s="1" customFormat="1" ht="15"/>
    <row r="443" spans="1:8" s="1" customFormat="1" ht="15">
      <c r="A443" s="428">
        <f>'Update Descrip'!A4627+1</f>
        <v>345</v>
      </c>
      <c r="B443" s="1575"/>
      <c r="C443" s="1576"/>
      <c r="D443" s="1576"/>
      <c r="E443" s="1576"/>
      <c r="F443" s="1576"/>
      <c r="G443" s="1576"/>
      <c r="H443" s="1576"/>
    </row>
    <row r="444" spans="1:8" s="1" customFormat="1" ht="15">
      <c r="A444" s="12"/>
      <c r="B444" s="1577" t="s">
        <v>2626</v>
      </c>
      <c r="C444" s="1578"/>
      <c r="D444" s="1578"/>
      <c r="E444" s="1578"/>
      <c r="F444" s="1578"/>
      <c r="G444" s="1578"/>
      <c r="H444" s="1578"/>
    </row>
    <row r="445" spans="1:8" s="1" customFormat="1" ht="15">
      <c r="A445" s="22"/>
      <c r="B445" s="1575"/>
      <c r="C445" s="1576"/>
      <c r="D445" s="1576"/>
      <c r="E445" s="1576"/>
      <c r="F445" s="1576"/>
      <c r="G445" s="1576"/>
      <c r="H445" s="1576"/>
    </row>
    <row r="446" spans="1:8" s="1" customFormat="1" ht="15">
      <c r="A446" s="90"/>
      <c r="B446" s="205"/>
      <c r="C446" s="205"/>
      <c r="D446" s="205"/>
      <c r="E446" s="205"/>
      <c r="F446" s="205"/>
      <c r="G446" s="205"/>
      <c r="H446" s="205"/>
    </row>
    <row r="447" spans="1:8" s="1" customFormat="1" ht="15">
      <c r="B447" s="263" t="s">
        <v>1489</v>
      </c>
      <c r="C447" s="263"/>
      <c r="D447" s="263"/>
      <c r="E447" s="263"/>
      <c r="F447" s="263"/>
      <c r="G447" s="263"/>
      <c r="H447" s="263"/>
    </row>
    <row r="448" spans="1:8" s="1" customFormat="1" ht="63">
      <c r="B448" s="68" t="s">
        <v>3156</v>
      </c>
      <c r="C448" s="68" t="s">
        <v>3157</v>
      </c>
      <c r="D448" s="68" t="s">
        <v>3158</v>
      </c>
      <c r="E448" s="68" t="s">
        <v>3159</v>
      </c>
      <c r="F448" s="68" t="s">
        <v>3160</v>
      </c>
      <c r="G448" s="68" t="s">
        <v>3161</v>
      </c>
      <c r="H448" s="68" t="s">
        <v>1586</v>
      </c>
    </row>
    <row r="449" spans="1:8" s="1" customFormat="1" ht="63">
      <c r="B449" s="58" t="s">
        <v>2185</v>
      </c>
      <c r="C449" s="265" t="s">
        <v>2629</v>
      </c>
      <c r="D449" s="8"/>
      <c r="E449" s="8"/>
      <c r="F449" s="107"/>
      <c r="G449" s="107"/>
      <c r="H449" s="108"/>
    </row>
    <row r="450" spans="1:8" s="1" customFormat="1" ht="78.75">
      <c r="B450" s="81" t="s">
        <v>387</v>
      </c>
      <c r="C450" s="80" t="s">
        <v>1469</v>
      </c>
      <c r="D450" s="42">
        <v>1</v>
      </c>
      <c r="E450" s="53" t="s">
        <v>2992</v>
      </c>
      <c r="F450" s="116">
        <f>'update Rate'!O450</f>
        <v>0</v>
      </c>
      <c r="G450" s="109">
        <f>FLOOR(D450*F450,0.01)</f>
        <v>0</v>
      </c>
      <c r="H450" s="9"/>
    </row>
    <row r="451" spans="1:8" s="1" customFormat="1" ht="17.25">
      <c r="B451" s="78"/>
      <c r="C451" s="78"/>
      <c r="D451" s="51"/>
      <c r="E451" s="56"/>
      <c r="F451" s="122"/>
      <c r="G451" s="122"/>
      <c r="H451" s="123">
        <f>SUM(G450)</f>
        <v>0</v>
      </c>
    </row>
    <row r="452" spans="1:8" s="1" customFormat="1" ht="16.5">
      <c r="F452" s="40" t="s">
        <v>1590</v>
      </c>
      <c r="G452" s="102"/>
      <c r="H452" s="63">
        <f>SUM(H448:H451)</f>
        <v>0</v>
      </c>
    </row>
    <row r="453" spans="1:8" s="1" customFormat="1" ht="16.5">
      <c r="B453" s="1" t="s">
        <v>389</v>
      </c>
      <c r="F453" s="40" t="s">
        <v>1570</v>
      </c>
      <c r="G453" s="102"/>
      <c r="H453" s="63">
        <f>FLOOR(H452*0.15,0.01)</f>
        <v>0</v>
      </c>
    </row>
    <row r="454" spans="1:8" s="1" customFormat="1" ht="16.5">
      <c r="A454" s="27" t="s">
        <v>3197</v>
      </c>
      <c r="B454" s="99">
        <f>+H454</f>
        <v>0</v>
      </c>
      <c r="C454" s="1" t="s">
        <v>3198</v>
      </c>
      <c r="F454" s="40" t="s">
        <v>1593</v>
      </c>
      <c r="G454" s="102"/>
      <c r="H454" s="99">
        <f>SUM(H452:H453)</f>
        <v>0</v>
      </c>
    </row>
    <row r="455" spans="1:8" s="1" customFormat="1" ht="16.5">
      <c r="A455" s="238"/>
      <c r="B455" s="141"/>
      <c r="F455" s="40"/>
      <c r="G455" s="102"/>
      <c r="H455" s="141"/>
    </row>
    <row r="456" spans="1:8" s="1" customFormat="1" ht="15"/>
    <row r="457" spans="1:8" s="1" customFormat="1" ht="15"/>
    <row r="458" spans="1:8" s="1" customFormat="1" ht="15"/>
    <row r="459" spans="1:8" s="1" customFormat="1" ht="15"/>
    <row r="460" spans="1:8" s="1" customFormat="1" ht="15">
      <c r="A460" s="428">
        <f>A443+1</f>
        <v>346</v>
      </c>
      <c r="B460" s="1575"/>
      <c r="C460" s="1576"/>
      <c r="D460" s="1576"/>
      <c r="E460" s="1576"/>
      <c r="F460" s="1576"/>
      <c r="G460" s="1576"/>
      <c r="H460" s="1576"/>
    </row>
    <row r="461" spans="1:8" s="1" customFormat="1" ht="15">
      <c r="A461" s="12"/>
      <c r="B461" s="1577" t="s">
        <v>2628</v>
      </c>
      <c r="C461" s="1578"/>
      <c r="D461" s="1578"/>
      <c r="E461" s="1578"/>
      <c r="F461" s="1578"/>
      <c r="G461" s="1578"/>
      <c r="H461" s="1578"/>
    </row>
    <row r="462" spans="1:8" s="1" customFormat="1" ht="15">
      <c r="A462" s="22"/>
      <c r="B462" s="1575"/>
      <c r="C462" s="1576"/>
      <c r="D462" s="1576"/>
      <c r="E462" s="1576"/>
      <c r="F462" s="1576"/>
      <c r="G462" s="1576"/>
      <c r="H462" s="1576"/>
    </row>
    <row r="463" spans="1:8" s="1" customFormat="1" ht="15">
      <c r="A463" s="90"/>
      <c r="B463" s="205"/>
      <c r="C463" s="205"/>
      <c r="D463" s="205"/>
      <c r="E463" s="205"/>
      <c r="F463" s="205"/>
      <c r="G463" s="205"/>
      <c r="H463" s="205"/>
    </row>
    <row r="464" spans="1:8" s="1" customFormat="1" ht="15">
      <c r="B464" s="263" t="s">
        <v>1489</v>
      </c>
      <c r="C464" s="263"/>
      <c r="D464" s="263"/>
      <c r="E464" s="263"/>
      <c r="F464" s="263"/>
      <c r="G464" s="263"/>
      <c r="H464" s="263"/>
    </row>
    <row r="465" spans="1:8" s="1" customFormat="1" ht="63">
      <c r="B465" s="68" t="s">
        <v>3156</v>
      </c>
      <c r="C465" s="68" t="s">
        <v>3157</v>
      </c>
      <c r="D465" s="68" t="s">
        <v>3158</v>
      </c>
      <c r="E465" s="68" t="s">
        <v>3159</v>
      </c>
      <c r="F465" s="68" t="s">
        <v>3160</v>
      </c>
      <c r="G465" s="68" t="s">
        <v>3161</v>
      </c>
      <c r="H465" s="68" t="s">
        <v>1586</v>
      </c>
    </row>
    <row r="466" spans="1:8" s="1" customFormat="1" ht="63">
      <c r="B466" s="58" t="s">
        <v>2185</v>
      </c>
      <c r="C466" s="265" t="s">
        <v>2627</v>
      </c>
      <c r="D466" s="8"/>
      <c r="E466" s="8"/>
      <c r="F466" s="107"/>
      <c r="G466" s="107"/>
      <c r="H466" s="108"/>
    </row>
    <row r="467" spans="1:8" s="1" customFormat="1" ht="78.75">
      <c r="B467" s="81" t="s">
        <v>387</v>
      </c>
      <c r="C467" s="80" t="s">
        <v>1469</v>
      </c>
      <c r="D467" s="42">
        <v>1</v>
      </c>
      <c r="E467" s="53" t="s">
        <v>2992</v>
      </c>
      <c r="F467" s="116">
        <f>'update Rate'!O451</f>
        <v>4035</v>
      </c>
      <c r="G467" s="109">
        <f>FLOOR(D467*F467,0.01)</f>
        <v>4035</v>
      </c>
      <c r="H467" s="9"/>
    </row>
    <row r="468" spans="1:8" s="1" customFormat="1" ht="17.25">
      <c r="B468" s="78"/>
      <c r="C468" s="78"/>
      <c r="D468" s="51"/>
      <c r="E468" s="56"/>
      <c r="F468" s="122"/>
      <c r="G468" s="122"/>
      <c r="H468" s="123">
        <f>SUM(G467)</f>
        <v>4035</v>
      </c>
    </row>
    <row r="469" spans="1:8" s="1" customFormat="1" ht="16.5">
      <c r="F469" s="40" t="s">
        <v>1590</v>
      </c>
      <c r="G469" s="102"/>
      <c r="H469" s="63">
        <f>SUM(H465:H468)</f>
        <v>4035</v>
      </c>
    </row>
    <row r="470" spans="1:8" s="1" customFormat="1" ht="16.5">
      <c r="B470" s="1" t="s">
        <v>389</v>
      </c>
      <c r="F470" s="40" t="s">
        <v>1570</v>
      </c>
      <c r="G470" s="102"/>
      <c r="H470" s="63">
        <f>FLOOR(H469*0.15,0.01)</f>
        <v>605.25</v>
      </c>
    </row>
    <row r="471" spans="1:8" s="1" customFormat="1" ht="16.5">
      <c r="A471" s="27" t="s">
        <v>3197</v>
      </c>
      <c r="B471" s="99">
        <f>+H471</f>
        <v>4640.25</v>
      </c>
      <c r="C471" s="1" t="s">
        <v>3198</v>
      </c>
      <c r="F471" s="40" t="s">
        <v>1593</v>
      </c>
      <c r="G471" s="102"/>
      <c r="H471" s="99">
        <f>SUM(H469:H470)</f>
        <v>4640.25</v>
      </c>
    </row>
    <row r="472" spans="1:8" s="1" customFormat="1" ht="16.5">
      <c r="A472" s="238"/>
      <c r="B472" s="141"/>
      <c r="F472" s="40"/>
      <c r="G472" s="102"/>
      <c r="H472" s="141"/>
    </row>
    <row r="473" spans="1:8" s="1" customFormat="1" ht="15"/>
    <row r="474" spans="1:8" s="1" customFormat="1" ht="15"/>
    <row r="475" spans="1:8" s="1" customFormat="1" ht="15"/>
    <row r="476" spans="1:8" s="1" customFormat="1" ht="15"/>
    <row r="477" spans="1:8" s="1" customFormat="1" ht="15"/>
    <row r="478" spans="1:8" s="1" customFormat="1" ht="15"/>
    <row r="479" spans="1:8" s="1" customFormat="1" ht="15"/>
    <row r="480" spans="1:8" s="1" customFormat="1" ht="15"/>
    <row r="481" spans="1:8" s="1" customFormat="1" ht="15"/>
    <row r="482" spans="1:8" s="1" customFormat="1" ht="15"/>
    <row r="483" spans="1:8" s="1" customFormat="1" ht="15"/>
    <row r="484" spans="1:8" s="1" customFormat="1" ht="15"/>
    <row r="485" spans="1:8" s="1" customFormat="1" ht="15"/>
    <row r="486" spans="1:8" s="1" customFormat="1" ht="15"/>
    <row r="487" spans="1:8" s="1" customFormat="1" ht="15"/>
    <row r="488" spans="1:8" s="1" customFormat="1" ht="15"/>
    <row r="489" spans="1:8" s="1" customFormat="1" ht="15"/>
    <row r="490" spans="1:8" s="1" customFormat="1" ht="15"/>
    <row r="491" spans="1:8" s="1" customFormat="1" ht="15"/>
    <row r="492" spans="1:8" s="1" customFormat="1" ht="15">
      <c r="A492" s="428">
        <f>A460+1</f>
        <v>347</v>
      </c>
      <c r="B492" s="1575"/>
      <c r="C492" s="1576"/>
      <c r="D492" s="1576"/>
      <c r="E492" s="1576"/>
      <c r="F492" s="1576"/>
      <c r="G492" s="1576"/>
      <c r="H492" s="1576"/>
    </row>
    <row r="493" spans="1:8" s="1" customFormat="1" ht="15">
      <c r="A493" s="12"/>
      <c r="B493" s="1577" t="s">
        <v>2630</v>
      </c>
      <c r="C493" s="1578"/>
      <c r="D493" s="1578"/>
      <c r="E493" s="1578"/>
      <c r="F493" s="1578"/>
      <c r="G493" s="1578"/>
      <c r="H493" s="1578"/>
    </row>
    <row r="494" spans="1:8" s="1" customFormat="1" ht="15">
      <c r="A494" s="22"/>
      <c r="B494" s="1575"/>
      <c r="C494" s="1576"/>
      <c r="D494" s="1576"/>
      <c r="E494" s="1576"/>
      <c r="F494" s="1576"/>
      <c r="G494" s="1576"/>
      <c r="H494" s="1576"/>
    </row>
    <row r="495" spans="1:8" s="1" customFormat="1" ht="15">
      <c r="A495" s="90"/>
      <c r="B495" s="205"/>
      <c r="C495" s="205"/>
      <c r="D495" s="205"/>
      <c r="E495" s="205"/>
      <c r="F495" s="205"/>
      <c r="G495" s="205"/>
      <c r="H495" s="205"/>
    </row>
    <row r="496" spans="1:8" s="1" customFormat="1" ht="15">
      <c r="B496" s="263" t="s">
        <v>1489</v>
      </c>
      <c r="C496" s="263"/>
      <c r="D496" s="263"/>
      <c r="E496" s="263"/>
      <c r="F496" s="263"/>
      <c r="G496" s="263"/>
      <c r="H496" s="263"/>
    </row>
    <row r="497" spans="1:8" s="1" customFormat="1" ht="63">
      <c r="B497" s="68" t="s">
        <v>3156</v>
      </c>
      <c r="C497" s="68" t="s">
        <v>3157</v>
      </c>
      <c r="D497" s="68" t="s">
        <v>3158</v>
      </c>
      <c r="E497" s="68" t="s">
        <v>3159</v>
      </c>
      <c r="F497" s="68" t="s">
        <v>3160</v>
      </c>
      <c r="G497" s="68" t="s">
        <v>3161</v>
      </c>
      <c r="H497" s="68" t="s">
        <v>1586</v>
      </c>
    </row>
    <row r="498" spans="1:8" s="1" customFormat="1" ht="63">
      <c r="B498" s="58" t="s">
        <v>2185</v>
      </c>
      <c r="C498" s="265" t="s">
        <v>2631</v>
      </c>
      <c r="D498" s="8"/>
      <c r="E498" s="8"/>
      <c r="F498" s="107"/>
      <c r="G498" s="107"/>
      <c r="H498" s="108"/>
    </row>
    <row r="499" spans="1:8" s="1" customFormat="1" ht="78.75">
      <c r="B499" s="81" t="s">
        <v>387</v>
      </c>
      <c r="C499" s="80" t="s">
        <v>1469</v>
      </c>
      <c r="D499" s="42">
        <v>1</v>
      </c>
      <c r="E499" s="53" t="s">
        <v>2992</v>
      </c>
      <c r="F499" s="116">
        <f>'update Rate'!O452</f>
        <v>0</v>
      </c>
      <c r="G499" s="109">
        <f>FLOOR(D499*F499,0.01)</f>
        <v>0</v>
      </c>
      <c r="H499" s="9"/>
    </row>
    <row r="500" spans="1:8" s="1" customFormat="1" ht="17.25">
      <c r="B500" s="78"/>
      <c r="C500" s="78"/>
      <c r="D500" s="51"/>
      <c r="E500" s="56"/>
      <c r="F500" s="122"/>
      <c r="G500" s="122"/>
      <c r="H500" s="123">
        <f>SUM(G499)</f>
        <v>0</v>
      </c>
    </row>
    <row r="501" spans="1:8" s="1" customFormat="1" ht="16.5">
      <c r="F501" s="40" t="s">
        <v>1590</v>
      </c>
      <c r="G501" s="102"/>
      <c r="H501" s="63">
        <f>SUM(H497:H500)</f>
        <v>0</v>
      </c>
    </row>
    <row r="502" spans="1:8" s="1" customFormat="1" ht="16.5">
      <c r="B502" s="1" t="s">
        <v>389</v>
      </c>
      <c r="F502" s="40" t="s">
        <v>1570</v>
      </c>
      <c r="G502" s="102"/>
      <c r="H502" s="63">
        <f>FLOOR(H501*0.15,0.01)</f>
        <v>0</v>
      </c>
    </row>
    <row r="503" spans="1:8" s="1" customFormat="1" ht="16.5">
      <c r="A503" s="27" t="s">
        <v>3197</v>
      </c>
      <c r="B503" s="99">
        <f>+H503</f>
        <v>0</v>
      </c>
      <c r="C503" s="1" t="s">
        <v>3198</v>
      </c>
      <c r="F503" s="40" t="s">
        <v>1593</v>
      </c>
      <c r="G503" s="102"/>
      <c r="H503" s="99">
        <f>SUM(H501:H502)</f>
        <v>0</v>
      </c>
    </row>
    <row r="504" spans="1:8" s="1" customFormat="1" ht="16.5">
      <c r="A504" s="238"/>
      <c r="B504" s="141"/>
      <c r="F504" s="40"/>
      <c r="G504" s="102"/>
      <c r="H504" s="141"/>
    </row>
    <row r="505" spans="1:8" s="1" customFormat="1" ht="15"/>
    <row r="506" spans="1:8" s="1" customFormat="1" ht="15"/>
    <row r="507" spans="1:8" s="1" customFormat="1" ht="15"/>
    <row r="508" spans="1:8" s="1" customFormat="1" ht="15"/>
    <row r="509" spans="1:8" s="1" customFormat="1" ht="15">
      <c r="A509" s="428">
        <f>A492+1</f>
        <v>348</v>
      </c>
      <c r="B509" s="1575"/>
      <c r="C509" s="1576"/>
      <c r="D509" s="1576"/>
      <c r="E509" s="1576"/>
      <c r="F509" s="1576"/>
      <c r="G509" s="1576"/>
      <c r="H509" s="1576"/>
    </row>
    <row r="510" spans="1:8" s="1" customFormat="1" ht="15">
      <c r="A510" s="12"/>
      <c r="B510" s="1577" t="s">
        <v>2632</v>
      </c>
      <c r="C510" s="1578"/>
      <c r="D510" s="1578"/>
      <c r="E510" s="1578"/>
      <c r="F510" s="1578"/>
      <c r="G510" s="1578"/>
      <c r="H510" s="1578"/>
    </row>
    <row r="511" spans="1:8" s="1" customFormat="1" ht="15">
      <c r="A511" s="22"/>
      <c r="B511" s="1575"/>
      <c r="C511" s="1576"/>
      <c r="D511" s="1576"/>
      <c r="E511" s="1576"/>
      <c r="F511" s="1576"/>
      <c r="G511" s="1576"/>
      <c r="H511" s="1576"/>
    </row>
    <row r="512" spans="1:8" s="1" customFormat="1" ht="15">
      <c r="A512" s="90"/>
      <c r="B512" s="205"/>
      <c r="C512" s="205"/>
      <c r="D512" s="205"/>
      <c r="E512" s="205"/>
      <c r="F512" s="205"/>
      <c r="G512" s="205"/>
      <c r="H512" s="205"/>
    </row>
    <row r="513" spans="1:8" s="1" customFormat="1" ht="15">
      <c r="B513" s="263" t="s">
        <v>1489</v>
      </c>
      <c r="C513" s="263"/>
      <c r="D513" s="263"/>
      <c r="E513" s="263"/>
      <c r="F513" s="263"/>
      <c r="G513" s="263"/>
      <c r="H513" s="263"/>
    </row>
    <row r="514" spans="1:8" s="1" customFormat="1" ht="63">
      <c r="B514" s="68" t="s">
        <v>3156</v>
      </c>
      <c r="C514" s="68" t="s">
        <v>3157</v>
      </c>
      <c r="D514" s="68" t="s">
        <v>3158</v>
      </c>
      <c r="E514" s="68" t="s">
        <v>3159</v>
      </c>
      <c r="F514" s="68" t="s">
        <v>3160</v>
      </c>
      <c r="G514" s="68" t="s">
        <v>3161</v>
      </c>
      <c r="H514" s="68" t="s">
        <v>1586</v>
      </c>
    </row>
    <row r="515" spans="1:8" s="1" customFormat="1" ht="63">
      <c r="B515" s="58" t="s">
        <v>2185</v>
      </c>
      <c r="C515" s="265" t="s">
        <v>2402</v>
      </c>
      <c r="D515" s="8"/>
      <c r="E515" s="8"/>
      <c r="F515" s="107"/>
      <c r="G515" s="107"/>
      <c r="H515" s="108"/>
    </row>
    <row r="516" spans="1:8" s="1" customFormat="1" ht="78.75">
      <c r="B516" s="81" t="s">
        <v>387</v>
      </c>
      <c r="C516" s="80" t="s">
        <v>1469</v>
      </c>
      <c r="D516" s="42">
        <v>1</v>
      </c>
      <c r="E516" s="53" t="s">
        <v>2992</v>
      </c>
      <c r="F516" s="116">
        <f>'update Rate'!O453</f>
        <v>5433.8</v>
      </c>
      <c r="G516" s="109">
        <f>FLOOR(D516*F516,0.01)</f>
        <v>5433.8</v>
      </c>
      <c r="H516" s="9"/>
    </row>
    <row r="517" spans="1:8" s="1" customFormat="1" ht="17.25">
      <c r="B517" s="78"/>
      <c r="C517" s="78"/>
      <c r="D517" s="51"/>
      <c r="E517" s="56"/>
      <c r="F517" s="122"/>
      <c r="G517" s="122"/>
      <c r="H517" s="123">
        <f>SUM(G516)</f>
        <v>5433.8</v>
      </c>
    </row>
    <row r="518" spans="1:8" s="1" customFormat="1" ht="16.5">
      <c r="F518" s="40" t="s">
        <v>1590</v>
      </c>
      <c r="G518" s="102"/>
      <c r="H518" s="63">
        <f>SUM(H514:H517)</f>
        <v>5433.8</v>
      </c>
    </row>
    <row r="519" spans="1:8" s="1" customFormat="1" ht="16.5">
      <c r="B519" s="1" t="s">
        <v>389</v>
      </c>
      <c r="F519" s="40" t="s">
        <v>1570</v>
      </c>
      <c r="G519" s="102"/>
      <c r="H519" s="63">
        <f>FLOOR(H518*0.15,0.01)</f>
        <v>815.07</v>
      </c>
    </row>
    <row r="520" spans="1:8" s="1" customFormat="1" ht="16.5">
      <c r="A520" s="27" t="s">
        <v>3197</v>
      </c>
      <c r="B520" s="99">
        <f>+H520</f>
        <v>6248.87</v>
      </c>
      <c r="C520" s="1" t="s">
        <v>3198</v>
      </c>
      <c r="F520" s="40" t="s">
        <v>1593</v>
      </c>
      <c r="G520" s="102"/>
      <c r="H520" s="99">
        <f>SUM(H518:H519)</f>
        <v>6248.87</v>
      </c>
    </row>
    <row r="521" spans="1:8" s="1" customFormat="1" ht="16.5">
      <c r="A521" s="238"/>
      <c r="B521" s="141"/>
      <c r="F521" s="40"/>
      <c r="G521" s="102"/>
      <c r="H521" s="141"/>
    </row>
    <row r="522" spans="1:8" s="1" customFormat="1" ht="15"/>
    <row r="523" spans="1:8" s="1" customFormat="1" ht="15"/>
    <row r="524" spans="1:8" s="1" customFormat="1" ht="15"/>
    <row r="525" spans="1:8" s="1" customFormat="1" ht="15"/>
    <row r="526" spans="1:8" s="1" customFormat="1" ht="15"/>
    <row r="527" spans="1:8" s="1" customFormat="1" ht="15"/>
    <row r="528" spans="1:8" s="1" customFormat="1" ht="15"/>
    <row r="529" spans="1:8" s="1" customFormat="1" ht="15"/>
    <row r="530" spans="1:8" s="1" customFormat="1" ht="15"/>
    <row r="531" spans="1:8" s="1" customFormat="1" ht="15"/>
    <row r="532" spans="1:8" s="1" customFormat="1" ht="15"/>
    <row r="533" spans="1:8" s="1" customFormat="1" ht="15"/>
    <row r="534" spans="1:8" s="1" customFormat="1" ht="15"/>
    <row r="535" spans="1:8" s="1" customFormat="1" ht="15"/>
    <row r="536" spans="1:8" s="1" customFormat="1" ht="15"/>
    <row r="537" spans="1:8" s="1" customFormat="1" ht="15"/>
    <row r="538" spans="1:8" s="1" customFormat="1" ht="15"/>
    <row r="539" spans="1:8" s="1" customFormat="1" ht="15"/>
    <row r="540" spans="1:8" s="1" customFormat="1" ht="15"/>
    <row r="541" spans="1:8" s="1" customFormat="1" ht="15">
      <c r="A541" s="428">
        <f>A509+1</f>
        <v>349</v>
      </c>
      <c r="B541" s="1575"/>
      <c r="C541" s="1576"/>
      <c r="D541" s="1576"/>
      <c r="E541" s="1576"/>
      <c r="F541" s="1576"/>
      <c r="G541" s="1576"/>
      <c r="H541" s="1576"/>
    </row>
    <row r="542" spans="1:8" s="1" customFormat="1" ht="15">
      <c r="A542" s="12"/>
      <c r="B542" s="1577" t="s">
        <v>2403</v>
      </c>
      <c r="C542" s="1578"/>
      <c r="D542" s="1578"/>
      <c r="E542" s="1578"/>
      <c r="F542" s="1578"/>
      <c r="G542" s="1578"/>
      <c r="H542" s="1578"/>
    </row>
    <row r="543" spans="1:8" s="1" customFormat="1" ht="15">
      <c r="A543" s="22"/>
      <c r="B543" s="1575"/>
      <c r="C543" s="1576"/>
      <c r="D543" s="1576"/>
      <c r="E543" s="1576"/>
      <c r="F543" s="1576"/>
      <c r="G543" s="1576"/>
      <c r="H543" s="1576"/>
    </row>
    <row r="544" spans="1:8" s="1" customFormat="1" ht="15">
      <c r="A544" s="90"/>
      <c r="B544" s="205"/>
      <c r="C544" s="205"/>
      <c r="D544" s="205"/>
      <c r="E544" s="205"/>
      <c r="F544" s="205"/>
      <c r="G544" s="205"/>
      <c r="H544" s="205"/>
    </row>
    <row r="545" spans="1:8" s="1" customFormat="1" ht="15">
      <c r="B545" s="263" t="s">
        <v>1489</v>
      </c>
      <c r="C545" s="263"/>
      <c r="D545" s="263"/>
      <c r="E545" s="263"/>
      <c r="F545" s="263"/>
      <c r="G545" s="263"/>
      <c r="H545" s="263"/>
    </row>
    <row r="546" spans="1:8" s="1" customFormat="1" ht="63">
      <c r="B546" s="68" t="s">
        <v>3156</v>
      </c>
      <c r="C546" s="68" t="s">
        <v>3157</v>
      </c>
      <c r="D546" s="68" t="s">
        <v>3158</v>
      </c>
      <c r="E546" s="68" t="s">
        <v>3159</v>
      </c>
      <c r="F546" s="68" t="s">
        <v>3160</v>
      </c>
      <c r="G546" s="68" t="s">
        <v>3161</v>
      </c>
      <c r="H546" s="68" t="s">
        <v>1586</v>
      </c>
    </row>
    <row r="547" spans="1:8" s="1" customFormat="1" ht="63">
      <c r="B547" s="58" t="s">
        <v>2185</v>
      </c>
      <c r="C547" s="265" t="s">
        <v>2404</v>
      </c>
      <c r="D547" s="8"/>
      <c r="E547" s="8"/>
      <c r="F547" s="107"/>
      <c r="G547" s="107"/>
      <c r="H547" s="108"/>
    </row>
    <row r="548" spans="1:8" s="1" customFormat="1" ht="78.75">
      <c r="B548" s="81" t="s">
        <v>387</v>
      </c>
      <c r="C548" s="80" t="s">
        <v>1469</v>
      </c>
      <c r="D548" s="42">
        <v>1</v>
      </c>
      <c r="E548" s="53" t="s">
        <v>2992</v>
      </c>
      <c r="F548" s="116">
        <f>'update Rate'!O454</f>
        <v>0</v>
      </c>
      <c r="G548" s="109">
        <f>FLOOR(D548*F548,0.01)</f>
        <v>0</v>
      </c>
      <c r="H548" s="9"/>
    </row>
    <row r="549" spans="1:8" s="1" customFormat="1" ht="17.25">
      <c r="B549" s="78"/>
      <c r="C549" s="78"/>
      <c r="D549" s="51"/>
      <c r="E549" s="56"/>
      <c r="F549" s="122"/>
      <c r="G549" s="122"/>
      <c r="H549" s="123">
        <f>SUM(G548)</f>
        <v>0</v>
      </c>
    </row>
    <row r="550" spans="1:8" s="1" customFormat="1" ht="16.5">
      <c r="F550" s="40" t="s">
        <v>1590</v>
      </c>
      <c r="G550" s="102"/>
      <c r="H550" s="63">
        <f>SUM(H546:H549)</f>
        <v>0</v>
      </c>
    </row>
    <row r="551" spans="1:8" s="1" customFormat="1" ht="16.5">
      <c r="B551" s="1" t="s">
        <v>389</v>
      </c>
      <c r="F551" s="40" t="s">
        <v>1570</v>
      </c>
      <c r="G551" s="102"/>
      <c r="H551" s="63">
        <f>FLOOR(H550*0.15,0.01)</f>
        <v>0</v>
      </c>
    </row>
    <row r="552" spans="1:8" s="1" customFormat="1" ht="16.5">
      <c r="A552" s="27" t="s">
        <v>3197</v>
      </c>
      <c r="B552" s="99">
        <f>+H552</f>
        <v>0</v>
      </c>
      <c r="C552" s="1" t="s">
        <v>3198</v>
      </c>
      <c r="F552" s="40" t="s">
        <v>1593</v>
      </c>
      <c r="G552" s="102"/>
      <c r="H552" s="99">
        <f>SUM(H550:H551)</f>
        <v>0</v>
      </c>
    </row>
    <row r="553" spans="1:8" s="1" customFormat="1" ht="16.5">
      <c r="A553" s="238"/>
      <c r="B553" s="141"/>
      <c r="F553" s="40"/>
      <c r="G553" s="102"/>
      <c r="H553" s="141"/>
    </row>
    <row r="554" spans="1:8" s="1" customFormat="1" ht="15"/>
    <row r="555" spans="1:8" s="1" customFormat="1" ht="15"/>
    <row r="556" spans="1:8" s="1" customFormat="1" ht="15"/>
    <row r="557" spans="1:8" s="1" customFormat="1" ht="15"/>
    <row r="558" spans="1:8" s="1" customFormat="1" ht="15">
      <c r="A558" s="428">
        <f>A541+1</f>
        <v>350</v>
      </c>
      <c r="B558" s="1575"/>
      <c r="C558" s="1576"/>
      <c r="D558" s="1576"/>
      <c r="E558" s="1576"/>
      <c r="F558" s="1576"/>
      <c r="G558" s="1576"/>
      <c r="H558" s="1576"/>
    </row>
    <row r="559" spans="1:8" s="1" customFormat="1" ht="15">
      <c r="A559" s="12"/>
      <c r="B559" s="1577" t="s">
        <v>2405</v>
      </c>
      <c r="C559" s="1578"/>
      <c r="D559" s="1578"/>
      <c r="E559" s="1578"/>
      <c r="F559" s="1578"/>
      <c r="G559" s="1578"/>
      <c r="H559" s="1578"/>
    </row>
    <row r="560" spans="1:8" s="1" customFormat="1" ht="15">
      <c r="A560" s="22"/>
      <c r="B560" s="1575"/>
      <c r="C560" s="1576"/>
      <c r="D560" s="1576"/>
      <c r="E560" s="1576"/>
      <c r="F560" s="1576"/>
      <c r="G560" s="1576"/>
      <c r="H560" s="1576"/>
    </row>
    <row r="561" spans="1:8" s="1" customFormat="1" ht="15">
      <c r="A561" s="90"/>
      <c r="B561" s="205"/>
      <c r="C561" s="205"/>
      <c r="D561" s="205"/>
      <c r="E561" s="205"/>
      <c r="F561" s="205"/>
      <c r="G561" s="205"/>
      <c r="H561" s="205"/>
    </row>
    <row r="562" spans="1:8" s="1" customFormat="1" ht="15">
      <c r="B562" s="263" t="s">
        <v>1489</v>
      </c>
      <c r="C562" s="263"/>
      <c r="D562" s="263"/>
      <c r="E562" s="263"/>
      <c r="F562" s="263"/>
      <c r="G562" s="263"/>
      <c r="H562" s="263"/>
    </row>
    <row r="563" spans="1:8" s="1" customFormat="1" ht="63">
      <c r="B563" s="68" t="s">
        <v>3156</v>
      </c>
      <c r="C563" s="68" t="s">
        <v>3157</v>
      </c>
      <c r="D563" s="68" t="s">
        <v>3158</v>
      </c>
      <c r="E563" s="68" t="s">
        <v>3159</v>
      </c>
      <c r="F563" s="68" t="s">
        <v>3160</v>
      </c>
      <c r="G563" s="68" t="s">
        <v>3161</v>
      </c>
      <c r="H563" s="68" t="s">
        <v>1586</v>
      </c>
    </row>
    <row r="564" spans="1:8" s="1" customFormat="1" ht="63">
      <c r="B564" s="58" t="s">
        <v>2185</v>
      </c>
      <c r="C564" s="265" t="s">
        <v>2406</v>
      </c>
      <c r="D564" s="8"/>
      <c r="E564" s="8"/>
      <c r="F564" s="107"/>
      <c r="G564" s="107"/>
      <c r="H564" s="108"/>
    </row>
    <row r="565" spans="1:8" s="1" customFormat="1" ht="78.75">
      <c r="B565" s="81" t="s">
        <v>387</v>
      </c>
      <c r="C565" s="80" t="s">
        <v>1469</v>
      </c>
      <c r="D565" s="42">
        <v>1</v>
      </c>
      <c r="E565" s="53" t="s">
        <v>2992</v>
      </c>
      <c r="F565" s="116">
        <f>'update Rate'!O455</f>
        <v>0</v>
      </c>
      <c r="G565" s="109">
        <f>FLOOR(D565*F565,0.01)</f>
        <v>0</v>
      </c>
      <c r="H565" s="9"/>
    </row>
    <row r="566" spans="1:8" s="1" customFormat="1" ht="17.25">
      <c r="B566" s="78"/>
      <c r="C566" s="78"/>
      <c r="D566" s="51"/>
      <c r="E566" s="56"/>
      <c r="F566" s="122"/>
      <c r="G566" s="122"/>
      <c r="H566" s="123">
        <f>SUM(G565)</f>
        <v>0</v>
      </c>
    </row>
    <row r="567" spans="1:8" s="1" customFormat="1" ht="16.5">
      <c r="F567" s="40" t="s">
        <v>1590</v>
      </c>
      <c r="G567" s="102"/>
      <c r="H567" s="63">
        <f>SUM(H563:H566)</f>
        <v>0</v>
      </c>
    </row>
    <row r="568" spans="1:8" s="1" customFormat="1" ht="16.5">
      <c r="B568" s="1" t="s">
        <v>389</v>
      </c>
      <c r="F568" s="40" t="s">
        <v>1570</v>
      </c>
      <c r="G568" s="102"/>
      <c r="H568" s="63">
        <f>FLOOR(H567*0.15,0.01)</f>
        <v>0</v>
      </c>
    </row>
    <row r="569" spans="1:8" s="1" customFormat="1" ht="16.5">
      <c r="A569" s="27" t="s">
        <v>3197</v>
      </c>
      <c r="B569" s="99">
        <f>+H569</f>
        <v>0</v>
      </c>
      <c r="C569" s="1" t="s">
        <v>3198</v>
      </c>
      <c r="F569" s="40" t="s">
        <v>1593</v>
      </c>
      <c r="G569" s="102"/>
      <c r="H569" s="99">
        <f>SUM(H567:H568)</f>
        <v>0</v>
      </c>
    </row>
    <row r="570" spans="1:8" s="1" customFormat="1" ht="16.5">
      <c r="A570" s="238"/>
      <c r="B570" s="141"/>
      <c r="F570" s="40"/>
      <c r="G570" s="102"/>
      <c r="H570" s="141"/>
    </row>
    <row r="571" spans="1:8" s="1" customFormat="1" ht="16.5">
      <c r="A571" s="27"/>
      <c r="B571" s="141"/>
      <c r="F571" s="40"/>
      <c r="G571" s="102"/>
      <c r="H571" s="141"/>
    </row>
    <row r="572" spans="1:8" s="1" customFormat="1" ht="16.5">
      <c r="A572" s="27"/>
      <c r="B572" s="141"/>
      <c r="F572" s="40"/>
      <c r="G572" s="102"/>
      <c r="H572" s="141"/>
    </row>
    <row r="573" spans="1:8" s="1" customFormat="1" ht="15" customHeight="1">
      <c r="A573" s="138">
        <f>'Update Descrip'!A1785+1</f>
        <v>127</v>
      </c>
      <c r="B573" s="1575"/>
      <c r="C573" s="1576"/>
      <c r="D573" s="1576"/>
      <c r="E573" s="1576"/>
      <c r="F573" s="1576"/>
      <c r="G573" s="1576"/>
      <c r="H573" s="1576"/>
    </row>
    <row r="574" spans="1:8" s="1" customFormat="1" ht="45.75" customHeight="1">
      <c r="A574" s="15"/>
      <c r="B574" s="1577" t="s">
        <v>3382</v>
      </c>
      <c r="C574" s="1578"/>
      <c r="D574" s="1578"/>
      <c r="E574" s="1578"/>
      <c r="F574" s="1578"/>
      <c r="G574" s="1578"/>
      <c r="H574" s="1578"/>
    </row>
    <row r="575" spans="1:8" s="1" customFormat="1" ht="15.95" customHeight="1">
      <c r="A575" s="595"/>
      <c r="B575" s="1576"/>
      <c r="C575" s="1576"/>
      <c r="D575" s="1576"/>
      <c r="E575" s="1576"/>
      <c r="F575" s="1576"/>
      <c r="G575" s="1576"/>
      <c r="H575" s="1576"/>
    </row>
    <row r="576" spans="1:8" s="1" customFormat="1" ht="15.95" customHeight="1">
      <c r="B576" s="1561" t="s">
        <v>1489</v>
      </c>
      <c r="C576" s="1561"/>
      <c r="D576" s="1561"/>
      <c r="E576" s="1561"/>
      <c r="F576" s="1561"/>
      <c r="G576" s="1561"/>
      <c r="H576" s="1561"/>
    </row>
    <row r="577" spans="1:8" s="1" customFormat="1" ht="63">
      <c r="B577" s="68" t="s">
        <v>3156</v>
      </c>
      <c r="C577" s="68" t="s">
        <v>3157</v>
      </c>
      <c r="D577" s="68" t="s">
        <v>3158</v>
      </c>
      <c r="E577" s="68" t="s">
        <v>3159</v>
      </c>
      <c r="F577" s="68" t="s">
        <v>3160</v>
      </c>
      <c r="G577" s="68" t="s">
        <v>3161</v>
      </c>
      <c r="H577" s="68" t="s">
        <v>1586</v>
      </c>
    </row>
    <row r="578" spans="1:8" s="1" customFormat="1" ht="18" customHeight="1">
      <c r="B578" s="58" t="s">
        <v>2185</v>
      </c>
      <c r="C578" s="265" t="s">
        <v>397</v>
      </c>
      <c r="D578" s="8"/>
      <c r="E578" s="8"/>
      <c r="F578" s="107"/>
      <c r="G578" s="107"/>
      <c r="H578" s="108"/>
    </row>
    <row r="579" spans="1:8" s="1" customFormat="1" ht="78.75">
      <c r="B579" s="81" t="s">
        <v>387</v>
      </c>
      <c r="C579" s="80" t="s">
        <v>1469</v>
      </c>
      <c r="D579" s="42">
        <v>1</v>
      </c>
      <c r="E579" s="53" t="s">
        <v>2992</v>
      </c>
      <c r="F579" s="116" t="e">
        <f>'update Rate'!#REF!</f>
        <v>#REF!</v>
      </c>
      <c r="G579" s="109" t="e">
        <f>FLOOR(D579*F579,0.01)</f>
        <v>#REF!</v>
      </c>
      <c r="H579" s="9"/>
    </row>
    <row r="580" spans="1:8" s="1" customFormat="1" ht="17.25">
      <c r="B580" s="78"/>
      <c r="C580" s="78"/>
      <c r="D580" s="51"/>
      <c r="E580" s="56"/>
      <c r="F580" s="122"/>
      <c r="G580" s="122"/>
      <c r="H580" s="123" t="e">
        <f>SUM(G579)</f>
        <v>#REF!</v>
      </c>
    </row>
    <row r="581" spans="1:8" s="1" customFormat="1" ht="16.5">
      <c r="F581" s="40" t="s">
        <v>1590</v>
      </c>
      <c r="G581" s="102"/>
      <c r="H581" s="63" t="e">
        <f>SUM(H577:H580)</f>
        <v>#REF!</v>
      </c>
    </row>
    <row r="582" spans="1:8" s="1" customFormat="1" ht="16.5">
      <c r="B582" s="1" t="s">
        <v>389</v>
      </c>
      <c r="F582" s="40" t="s">
        <v>1570</v>
      </c>
      <c r="G582" s="102"/>
      <c r="H582" s="63" t="e">
        <f>FLOOR(H581*0.15,0.01)</f>
        <v>#REF!</v>
      </c>
    </row>
    <row r="583" spans="1:8" s="1" customFormat="1" ht="18" customHeight="1">
      <c r="A583" s="27" t="s">
        <v>3197</v>
      </c>
      <c r="B583" s="99" t="e">
        <f>+H583</f>
        <v>#REF!</v>
      </c>
      <c r="C583" s="1" t="s">
        <v>3198</v>
      </c>
      <c r="F583" s="40" t="s">
        <v>1593</v>
      </c>
      <c r="G583" s="102"/>
      <c r="H583" s="99" t="e">
        <f>SUM(H581:H582)</f>
        <v>#REF!</v>
      </c>
    </row>
    <row r="584" spans="1:8" s="1" customFormat="1" ht="18" customHeight="1">
      <c r="A584" s="27"/>
      <c r="B584" s="141"/>
      <c r="F584" s="40"/>
      <c r="G584" s="102"/>
      <c r="H584" s="141"/>
    </row>
    <row r="585" spans="1:8" s="1" customFormat="1" ht="18" customHeight="1">
      <c r="A585" s="27"/>
      <c r="B585" s="141"/>
      <c r="F585" s="40"/>
      <c r="G585" s="102"/>
      <c r="H585" s="141"/>
    </row>
    <row r="586" spans="1:8" s="1" customFormat="1" ht="15">
      <c r="A586" s="138">
        <f>A573+1</f>
        <v>128</v>
      </c>
      <c r="B586" s="1575"/>
      <c r="C586" s="1576"/>
      <c r="D586" s="1576"/>
      <c r="E586" s="1576"/>
      <c r="F586" s="1576"/>
      <c r="G586" s="1576"/>
      <c r="H586" s="1576"/>
    </row>
    <row r="587" spans="1:8" s="1" customFormat="1" ht="40.5" customHeight="1">
      <c r="A587" s="15"/>
      <c r="B587" s="1577" t="s">
        <v>3393</v>
      </c>
      <c r="C587" s="1578"/>
      <c r="D587" s="1578"/>
      <c r="E587" s="1578"/>
      <c r="F587" s="1578"/>
      <c r="G587" s="1578"/>
      <c r="H587" s="1578"/>
    </row>
    <row r="588" spans="1:8" s="1" customFormat="1" ht="18" customHeight="1">
      <c r="A588" s="595"/>
      <c r="B588" s="1576"/>
      <c r="C588" s="1576"/>
      <c r="D588" s="1576"/>
      <c r="E588" s="1576"/>
      <c r="F588" s="1576"/>
      <c r="G588" s="1576"/>
      <c r="H588" s="1576"/>
    </row>
    <row r="589" spans="1:8" s="1" customFormat="1" ht="15">
      <c r="B589" s="1561" t="s">
        <v>1489</v>
      </c>
      <c r="C589" s="1561"/>
      <c r="D589" s="1561"/>
      <c r="E589" s="1561"/>
      <c r="F589" s="1561"/>
      <c r="G589" s="1561"/>
      <c r="H589" s="1561"/>
    </row>
    <row r="590" spans="1:8" s="1" customFormat="1" ht="63">
      <c r="B590" s="68" t="s">
        <v>3156</v>
      </c>
      <c r="C590" s="68" t="s">
        <v>3157</v>
      </c>
      <c r="D590" s="68" t="s">
        <v>3158</v>
      </c>
      <c r="E590" s="68" t="s">
        <v>3159</v>
      </c>
      <c r="F590" s="68" t="s">
        <v>3160</v>
      </c>
      <c r="G590" s="68" t="s">
        <v>3161</v>
      </c>
      <c r="H590" s="68" t="s">
        <v>1586</v>
      </c>
    </row>
    <row r="591" spans="1:8" s="1" customFormat="1" ht="18" customHeight="1">
      <c r="B591" s="58" t="s">
        <v>2185</v>
      </c>
      <c r="C591" s="265" t="s">
        <v>3421</v>
      </c>
      <c r="D591" s="8"/>
      <c r="E591" s="8"/>
      <c r="F591" s="107"/>
      <c r="G591" s="107"/>
      <c r="H591" s="108"/>
    </row>
    <row r="592" spans="1:8" s="1" customFormat="1" ht="78.75">
      <c r="B592" s="81" t="s">
        <v>387</v>
      </c>
      <c r="C592" s="80" t="s">
        <v>1469</v>
      </c>
      <c r="D592" s="42">
        <v>1</v>
      </c>
      <c r="E592" s="53" t="s">
        <v>2992</v>
      </c>
      <c r="F592" s="116" t="e">
        <f>'update Rate'!#REF!</f>
        <v>#REF!</v>
      </c>
      <c r="G592" s="109" t="e">
        <f>FLOOR(D592*F592,0.01)</f>
        <v>#REF!</v>
      </c>
      <c r="H592" s="9"/>
    </row>
    <row r="593" spans="1:9" s="1" customFormat="1" ht="17.25">
      <c r="B593" s="78"/>
      <c r="C593" s="78"/>
      <c r="D593" s="51"/>
      <c r="E593" s="56"/>
      <c r="F593" s="122"/>
      <c r="G593" s="122"/>
      <c r="H593" s="123" t="e">
        <f>SUM(G592)</f>
        <v>#REF!</v>
      </c>
    </row>
    <row r="594" spans="1:9" s="1" customFormat="1" ht="18" customHeight="1">
      <c r="F594" s="40" t="s">
        <v>1590</v>
      </c>
      <c r="G594" s="102"/>
      <c r="H594" s="63" t="e">
        <f>SUM(H590:H593)</f>
        <v>#REF!</v>
      </c>
    </row>
    <row r="595" spans="1:9" s="1" customFormat="1" ht="18" customHeight="1">
      <c r="B595" s="1" t="s">
        <v>389</v>
      </c>
      <c r="F595" s="40" t="s">
        <v>1570</v>
      </c>
      <c r="G595" s="102"/>
      <c r="H595" s="63" t="e">
        <f>FLOOR(H594*0.15,0.01)</f>
        <v>#REF!</v>
      </c>
    </row>
    <row r="596" spans="1:9" s="1" customFormat="1" ht="18" customHeight="1">
      <c r="A596" s="27" t="s">
        <v>3197</v>
      </c>
      <c r="B596" s="99" t="e">
        <f>+H596</f>
        <v>#REF!</v>
      </c>
      <c r="C596" s="1" t="s">
        <v>3198</v>
      </c>
      <c r="F596" s="40" t="s">
        <v>1593</v>
      </c>
      <c r="G596" s="102"/>
      <c r="H596" s="99" t="e">
        <f>SUM(H594:H595)</f>
        <v>#REF!</v>
      </c>
    </row>
    <row r="597" spans="1:9" s="1" customFormat="1" ht="18" customHeight="1">
      <c r="A597" s="27"/>
      <c r="B597" s="141"/>
      <c r="F597" s="40"/>
      <c r="G597" s="102"/>
      <c r="H597" s="141"/>
    </row>
    <row r="598" spans="1:9" s="1" customFormat="1" ht="18" customHeight="1">
      <c r="A598" s="27"/>
      <c r="B598" s="141"/>
      <c r="F598" s="40"/>
      <c r="G598" s="102"/>
      <c r="H598" s="141"/>
    </row>
    <row r="599" spans="1:9" s="1" customFormat="1" ht="18" customHeight="1">
      <c r="A599" s="428">
        <f>A586+1</f>
        <v>129</v>
      </c>
      <c r="B599" s="1575"/>
      <c r="C599" s="1576"/>
      <c r="D599" s="1576"/>
      <c r="E599" s="1576"/>
      <c r="F599" s="1576"/>
      <c r="G599" s="1576"/>
      <c r="H599" s="1576"/>
    </row>
    <row r="600" spans="1:9" s="1" customFormat="1" ht="28.5" customHeight="1">
      <c r="A600" s="15"/>
      <c r="B600" s="1577" t="s">
        <v>1805</v>
      </c>
      <c r="C600" s="1578"/>
      <c r="D600" s="1578"/>
      <c r="E600" s="1578"/>
      <c r="F600" s="1578"/>
      <c r="G600" s="1578"/>
      <c r="H600" s="1578"/>
    </row>
    <row r="601" spans="1:9" s="1" customFormat="1" ht="18" customHeight="1">
      <c r="A601" s="595"/>
      <c r="B601" s="1576"/>
      <c r="C601" s="1576"/>
      <c r="D601" s="1576"/>
      <c r="E601" s="1576"/>
      <c r="F601" s="1576"/>
      <c r="G601" s="1576"/>
      <c r="H601" s="1576"/>
    </row>
    <row r="602" spans="1:9" s="1" customFormat="1" ht="15">
      <c r="B602" s="1561" t="s">
        <v>1489</v>
      </c>
      <c r="C602" s="1561"/>
      <c r="D602" s="1561"/>
      <c r="E602" s="1561"/>
      <c r="F602" s="1561"/>
      <c r="G602" s="1561"/>
      <c r="H602" s="1561"/>
    </row>
    <row r="603" spans="1:9" s="1" customFormat="1" ht="63">
      <c r="B603" s="68" t="s">
        <v>3156</v>
      </c>
      <c r="C603" s="68" t="s">
        <v>3157</v>
      </c>
      <c r="D603" s="68" t="s">
        <v>3158</v>
      </c>
      <c r="E603" s="68" t="s">
        <v>3159</v>
      </c>
      <c r="F603" s="68" t="s">
        <v>3160</v>
      </c>
      <c r="G603" s="68" t="s">
        <v>3161</v>
      </c>
      <c r="H603" s="68" t="s">
        <v>1586</v>
      </c>
    </row>
    <row r="604" spans="1:9" s="1" customFormat="1" ht="18" customHeight="1">
      <c r="B604" s="58" t="s">
        <v>2185</v>
      </c>
      <c r="C604" s="265" t="s">
        <v>3421</v>
      </c>
      <c r="D604" s="8"/>
      <c r="E604" s="8"/>
      <c r="F604" s="107"/>
      <c r="G604" s="107"/>
      <c r="H604" s="108"/>
    </row>
    <row r="605" spans="1:9" s="1" customFormat="1" ht="78.75">
      <c r="B605" s="81" t="s">
        <v>387</v>
      </c>
      <c r="C605" s="80" t="s">
        <v>1469</v>
      </c>
      <c r="D605" s="42">
        <v>1</v>
      </c>
      <c r="E605" s="53" t="s">
        <v>2992</v>
      </c>
      <c r="F605" s="116" t="e">
        <f>'update Rate'!#REF!</f>
        <v>#REF!</v>
      </c>
      <c r="G605" s="109" t="e">
        <f>FLOOR(D605*F605,0.01)</f>
        <v>#REF!</v>
      </c>
      <c r="H605" s="9"/>
    </row>
    <row r="606" spans="1:9" s="1" customFormat="1" ht="17.25">
      <c r="B606" s="78"/>
      <c r="C606" s="78"/>
      <c r="D606" s="51"/>
      <c r="E606" s="56"/>
      <c r="F606" s="122"/>
      <c r="G606" s="122"/>
      <c r="H606" s="123" t="e">
        <f>SUM(G605)</f>
        <v>#REF!</v>
      </c>
    </row>
    <row r="607" spans="1:9" s="1" customFormat="1" ht="18" customHeight="1">
      <c r="F607" s="40" t="s">
        <v>1590</v>
      </c>
      <c r="G607" s="102"/>
      <c r="H607" s="63" t="e">
        <f>SUM(H603:H606)</f>
        <v>#REF!</v>
      </c>
      <c r="I607" s="252">
        <f>FLOOR(3.228*16.97,0.01)</f>
        <v>54.77</v>
      </c>
    </row>
    <row r="608" spans="1:9" s="1" customFormat="1" ht="16.5">
      <c r="B608" s="1" t="s">
        <v>389</v>
      </c>
      <c r="F608" s="40" t="s">
        <v>1570</v>
      </c>
      <c r="G608" s="102"/>
      <c r="H608" s="63" t="e">
        <f>FLOOR(H607*0.15,0.01)</f>
        <v>#REF!</v>
      </c>
    </row>
    <row r="609" spans="1:9" s="1" customFormat="1" ht="18" customHeight="1">
      <c r="A609" s="27" t="s">
        <v>3197</v>
      </c>
      <c r="B609" s="99" t="e">
        <f>+H609</f>
        <v>#REF!</v>
      </c>
      <c r="C609" s="1" t="s">
        <v>3198</v>
      </c>
      <c r="F609" s="40" t="s">
        <v>1593</v>
      </c>
      <c r="G609" s="102"/>
      <c r="H609" s="99" t="e">
        <f>SUM(H607:H608)</f>
        <v>#REF!</v>
      </c>
    </row>
    <row r="610" spans="1:9" s="1" customFormat="1" ht="18" customHeight="1">
      <c r="A610" s="238"/>
      <c r="B610" s="141"/>
      <c r="F610" s="40"/>
      <c r="G610" s="102"/>
      <c r="H610" s="141"/>
    </row>
    <row r="611" spans="1:9" s="1" customFormat="1" ht="14.25" customHeight="1">
      <c r="A611" s="428">
        <f>A599+1</f>
        <v>130</v>
      </c>
      <c r="B611" s="1575"/>
      <c r="C611" s="1576"/>
      <c r="D611" s="1576"/>
      <c r="E611" s="1576"/>
      <c r="F611" s="1576"/>
      <c r="G611" s="1576"/>
      <c r="H611" s="1576"/>
    </row>
    <row r="612" spans="1:9" s="1" customFormat="1" ht="41.25" customHeight="1">
      <c r="A612" s="653"/>
      <c r="B612" s="1577" t="s">
        <v>510</v>
      </c>
      <c r="C612" s="1578"/>
      <c r="D612" s="1578"/>
      <c r="E612" s="1578"/>
      <c r="F612" s="1578"/>
      <c r="G612" s="1578"/>
      <c r="H612" s="1578"/>
    </row>
    <row r="613" spans="1:9" s="1" customFormat="1" ht="18" customHeight="1">
      <c r="A613" s="595"/>
      <c r="B613" s="1576"/>
      <c r="C613" s="1576"/>
      <c r="D613" s="1576"/>
      <c r="E613" s="1576"/>
      <c r="F613" s="1576"/>
      <c r="G613" s="1576"/>
      <c r="H613" s="1576"/>
    </row>
    <row r="614" spans="1:9" s="1" customFormat="1" ht="15">
      <c r="B614" s="1561" t="s">
        <v>1489</v>
      </c>
      <c r="C614" s="1561"/>
      <c r="D614" s="1561"/>
      <c r="E614" s="1561"/>
      <c r="F614" s="1561"/>
      <c r="G614" s="1561"/>
      <c r="H614" s="1561"/>
    </row>
    <row r="615" spans="1:9" s="1" customFormat="1" ht="63">
      <c r="B615" s="68" t="s">
        <v>3156</v>
      </c>
      <c r="C615" s="68" t="s">
        <v>3157</v>
      </c>
      <c r="D615" s="68" t="s">
        <v>3158</v>
      </c>
      <c r="E615" s="68" t="s">
        <v>3159</v>
      </c>
      <c r="F615" s="68" t="s">
        <v>3160</v>
      </c>
      <c r="G615" s="68" t="s">
        <v>3161</v>
      </c>
      <c r="H615" s="68" t="s">
        <v>1586</v>
      </c>
    </row>
    <row r="616" spans="1:9" s="1" customFormat="1" ht="63">
      <c r="B616" s="58" t="s">
        <v>2185</v>
      </c>
      <c r="C616" s="265" t="s">
        <v>3421</v>
      </c>
      <c r="D616" s="8"/>
      <c r="E616" s="8"/>
      <c r="F616" s="107"/>
      <c r="G616" s="107"/>
      <c r="H616" s="108"/>
    </row>
    <row r="617" spans="1:9" s="1" customFormat="1" ht="78.75">
      <c r="B617" s="81" t="s">
        <v>387</v>
      </c>
      <c r="C617" s="80" t="s">
        <v>1469</v>
      </c>
      <c r="D617" s="42">
        <v>1</v>
      </c>
      <c r="E617" s="53" t="s">
        <v>2992</v>
      </c>
      <c r="F617" s="116" t="e">
        <f>'update Rate'!#REF!</f>
        <v>#REF!</v>
      </c>
      <c r="G617" s="109" t="e">
        <f>FLOOR(D617*F617,0.01)</f>
        <v>#REF!</v>
      </c>
      <c r="H617" s="9"/>
    </row>
    <row r="618" spans="1:9" s="1" customFormat="1" ht="18" customHeight="1">
      <c r="B618" s="78"/>
      <c r="C618" s="78"/>
      <c r="D618" s="51"/>
      <c r="E618" s="56"/>
      <c r="F618" s="122"/>
      <c r="G618" s="122"/>
      <c r="H618" s="123" t="e">
        <f>SUM(G617)</f>
        <v>#REF!</v>
      </c>
    </row>
    <row r="619" spans="1:9" s="1" customFormat="1" ht="16.5">
      <c r="F619" s="40" t="s">
        <v>1590</v>
      </c>
      <c r="G619" s="102"/>
      <c r="H619" s="63" t="e">
        <f>SUM(H615:H618)</f>
        <v>#REF!</v>
      </c>
    </row>
    <row r="620" spans="1:9" s="1" customFormat="1" ht="16.5">
      <c r="B620" s="1" t="s">
        <v>389</v>
      </c>
      <c r="F620" s="40" t="s">
        <v>1570</v>
      </c>
      <c r="G620" s="102"/>
      <c r="H620" s="63" t="e">
        <f>FLOOR(H619*0.15,0.01)</f>
        <v>#REF!</v>
      </c>
    </row>
    <row r="621" spans="1:9" s="1" customFormat="1" ht="18" customHeight="1">
      <c r="A621" s="27" t="s">
        <v>3197</v>
      </c>
      <c r="B621" s="99" t="e">
        <f>+H621</f>
        <v>#REF!</v>
      </c>
      <c r="C621" s="1" t="s">
        <v>3198</v>
      </c>
      <c r="F621" s="40" t="s">
        <v>1593</v>
      </c>
      <c r="G621" s="102"/>
      <c r="H621" s="99" t="e">
        <f>SUM(H619:H620)</f>
        <v>#REF!</v>
      </c>
      <c r="I621" s="252">
        <f>FLOOR(3.228*16.97,0.01)</f>
        <v>54.77</v>
      </c>
    </row>
    <row r="622" spans="1:9" s="1" customFormat="1" ht="16.5">
      <c r="A622" s="27"/>
      <c r="B622" s="124"/>
      <c r="F622" s="40"/>
      <c r="G622" s="102"/>
      <c r="H622" s="141"/>
    </row>
    <row r="623" spans="1:9" s="1" customFormat="1" ht="18" customHeight="1">
      <c r="A623" s="428">
        <f>A611+1</f>
        <v>131</v>
      </c>
      <c r="B623" s="1575"/>
      <c r="C623" s="1576"/>
      <c r="D623" s="1576"/>
      <c r="E623" s="1576"/>
      <c r="F623" s="1576"/>
      <c r="G623" s="1576"/>
      <c r="H623" s="1576"/>
    </row>
    <row r="624" spans="1:9" s="1" customFormat="1" ht="45" customHeight="1">
      <c r="A624" s="15"/>
      <c r="B624" s="1577" t="s">
        <v>1384</v>
      </c>
      <c r="C624" s="1578"/>
      <c r="D624" s="1578"/>
      <c r="E624" s="1578"/>
      <c r="F624" s="1578"/>
      <c r="G624" s="1578"/>
      <c r="H624" s="1578"/>
    </row>
    <row r="625" spans="1:8" s="1" customFormat="1" ht="18" customHeight="1">
      <c r="A625" s="595"/>
      <c r="B625" s="1576"/>
      <c r="C625" s="1576"/>
      <c r="D625" s="1576"/>
      <c r="E625" s="1576"/>
      <c r="F625" s="1576"/>
      <c r="G625" s="1576"/>
      <c r="H625" s="1576"/>
    </row>
    <row r="626" spans="1:8" s="1" customFormat="1" ht="18" customHeight="1">
      <c r="B626" s="1561" t="s">
        <v>1489</v>
      </c>
      <c r="C626" s="1561"/>
      <c r="D626" s="1561"/>
      <c r="E626" s="1561"/>
      <c r="F626" s="1561"/>
      <c r="G626" s="1561"/>
      <c r="H626" s="1561"/>
    </row>
    <row r="627" spans="1:8" s="1" customFormat="1" ht="63">
      <c r="B627" s="68" t="s">
        <v>3156</v>
      </c>
      <c r="C627" s="68" t="s">
        <v>3157</v>
      </c>
      <c r="D627" s="68" t="s">
        <v>3158</v>
      </c>
      <c r="E627" s="68" t="s">
        <v>3159</v>
      </c>
      <c r="F627" s="68" t="s">
        <v>3160</v>
      </c>
      <c r="G627" s="68" t="s">
        <v>3161</v>
      </c>
      <c r="H627" s="68" t="s">
        <v>1586</v>
      </c>
    </row>
    <row r="628" spans="1:8" s="1" customFormat="1" ht="63">
      <c r="B628" s="58" t="s">
        <v>2185</v>
      </c>
      <c r="C628" s="265" t="s">
        <v>3421</v>
      </c>
      <c r="D628" s="8"/>
      <c r="E628" s="8"/>
      <c r="F628" s="107"/>
      <c r="G628" s="107"/>
      <c r="H628" s="108"/>
    </row>
    <row r="629" spans="1:8" s="1" customFormat="1" ht="78.75">
      <c r="B629" s="81" t="s">
        <v>387</v>
      </c>
      <c r="C629" s="80" t="s">
        <v>1469</v>
      </c>
      <c r="D629" s="42">
        <v>1</v>
      </c>
      <c r="E629" s="53" t="s">
        <v>2992</v>
      </c>
      <c r="F629" s="116" t="e">
        <f>'update Rate'!#REF!</f>
        <v>#REF!</v>
      </c>
      <c r="G629" s="109" t="e">
        <f>FLOOR(D629*F629,0.01)</f>
        <v>#REF!</v>
      </c>
      <c r="H629" s="9"/>
    </row>
    <row r="630" spans="1:8" s="1" customFormat="1" ht="18" customHeight="1">
      <c r="B630" s="78"/>
      <c r="C630" s="78"/>
      <c r="D630" s="51"/>
      <c r="E630" s="56"/>
      <c r="F630" s="122"/>
      <c r="G630" s="122"/>
      <c r="H630" s="123" t="e">
        <f>SUM(G629)</f>
        <v>#REF!</v>
      </c>
    </row>
    <row r="631" spans="1:8" s="1" customFormat="1" ht="16.5">
      <c r="F631" s="40" t="s">
        <v>1590</v>
      </c>
      <c r="G631" s="102"/>
      <c r="H631" s="63" t="e">
        <f>SUM(H627:H630)</f>
        <v>#REF!</v>
      </c>
    </row>
    <row r="632" spans="1:8" s="1" customFormat="1" ht="16.5">
      <c r="B632" s="1" t="s">
        <v>389</v>
      </c>
      <c r="F632" s="40" t="s">
        <v>1570</v>
      </c>
      <c r="G632" s="102"/>
      <c r="H632" s="63" t="e">
        <f>FLOOR(H631*0.15,0.01)</f>
        <v>#REF!</v>
      </c>
    </row>
    <row r="633" spans="1:8" s="1" customFormat="1" ht="18" customHeight="1">
      <c r="A633" s="27" t="s">
        <v>3197</v>
      </c>
      <c r="B633" s="99" t="e">
        <f>+H633</f>
        <v>#REF!</v>
      </c>
      <c r="C633" s="1" t="s">
        <v>3198</v>
      </c>
      <c r="F633" s="40" t="s">
        <v>1593</v>
      </c>
      <c r="G633" s="102"/>
      <c r="H633" s="99" t="e">
        <f>SUM(H631:H632)</f>
        <v>#REF!</v>
      </c>
    </row>
    <row r="634" spans="1:8" s="1" customFormat="1" ht="18" customHeight="1">
      <c r="A634" s="27"/>
      <c r="B634" s="124"/>
      <c r="F634" s="40"/>
      <c r="G634" s="102"/>
      <c r="H634" s="141"/>
    </row>
    <row r="635" spans="1:8" s="1" customFormat="1" ht="18" customHeight="1">
      <c r="A635" s="27"/>
      <c r="B635" s="141"/>
      <c r="F635" s="40"/>
      <c r="G635" s="102"/>
      <c r="H635" s="141"/>
    </row>
    <row r="636" spans="1:8" s="1" customFormat="1" ht="25.5" customHeight="1">
      <c r="A636" s="428">
        <f>A623+1</f>
        <v>132</v>
      </c>
      <c r="B636" s="1575"/>
      <c r="C636" s="1576"/>
      <c r="D636" s="1576"/>
      <c r="E636" s="1576"/>
      <c r="F636" s="1576"/>
      <c r="G636" s="1576"/>
      <c r="H636" s="1576"/>
    </row>
    <row r="637" spans="1:8" s="1" customFormat="1" ht="33.75" customHeight="1">
      <c r="A637" s="15"/>
      <c r="B637" s="1577" t="s">
        <v>2338</v>
      </c>
      <c r="C637" s="1578"/>
      <c r="D637" s="1578"/>
      <c r="E637" s="1578"/>
      <c r="F637" s="1578"/>
      <c r="G637" s="1578"/>
      <c r="H637" s="1578"/>
    </row>
    <row r="638" spans="1:8" s="1" customFormat="1" ht="18" customHeight="1">
      <c r="A638" s="595"/>
      <c r="B638" s="1576"/>
      <c r="C638" s="1576"/>
      <c r="D638" s="1576"/>
      <c r="E638" s="1576"/>
      <c r="F638" s="1576"/>
      <c r="G638" s="1576"/>
      <c r="H638" s="1576"/>
    </row>
    <row r="639" spans="1:8" s="1" customFormat="1" ht="18" customHeight="1">
      <c r="B639" s="1561" t="s">
        <v>1489</v>
      </c>
      <c r="C639" s="1561"/>
      <c r="D639" s="1561"/>
      <c r="E639" s="1561"/>
      <c r="F639" s="1561"/>
      <c r="G639" s="1561"/>
      <c r="H639" s="1561"/>
    </row>
    <row r="640" spans="1:8" s="1" customFormat="1" ht="63">
      <c r="B640" s="68" t="s">
        <v>3156</v>
      </c>
      <c r="C640" s="68" t="s">
        <v>3157</v>
      </c>
      <c r="D640" s="68" t="s">
        <v>3158</v>
      </c>
      <c r="E640" s="68" t="s">
        <v>3159</v>
      </c>
      <c r="F640" s="68" t="s">
        <v>3160</v>
      </c>
      <c r="G640" s="68" t="s">
        <v>3161</v>
      </c>
      <c r="H640" s="68" t="s">
        <v>1586</v>
      </c>
    </row>
    <row r="641" spans="1:8" s="1" customFormat="1" ht="63">
      <c r="B641" s="58" t="s">
        <v>2185</v>
      </c>
      <c r="C641" s="265" t="s">
        <v>3421</v>
      </c>
      <c r="D641" s="8"/>
      <c r="E641" s="8"/>
      <c r="F641" s="107"/>
      <c r="G641" s="107"/>
      <c r="H641" s="108"/>
    </row>
    <row r="642" spans="1:8" s="1" customFormat="1" ht="78.75">
      <c r="B642" s="81" t="s">
        <v>387</v>
      </c>
      <c r="C642" s="80" t="s">
        <v>1469</v>
      </c>
      <c r="D642" s="42">
        <v>1</v>
      </c>
      <c r="E642" s="53" t="s">
        <v>2992</v>
      </c>
      <c r="F642" s="116" t="e">
        <f>'update Rate'!#REF!</f>
        <v>#REF!</v>
      </c>
      <c r="G642" s="109" t="e">
        <f>FLOOR(D642*F642,0.01)</f>
        <v>#REF!</v>
      </c>
      <c r="H642" s="9"/>
    </row>
    <row r="643" spans="1:8" s="1" customFormat="1" ht="30" customHeight="1">
      <c r="B643" s="78"/>
      <c r="C643" s="78"/>
      <c r="D643" s="51"/>
      <c r="E643" s="56"/>
      <c r="F643" s="122"/>
      <c r="G643" s="122"/>
      <c r="H643" s="123" t="e">
        <f>SUM(G642)</f>
        <v>#REF!</v>
      </c>
    </row>
    <row r="644" spans="1:8" s="1" customFormat="1" ht="21.75" customHeight="1">
      <c r="F644" s="40" t="s">
        <v>1590</v>
      </c>
      <c r="G644" s="102"/>
      <c r="H644" s="63" t="e">
        <f>SUM(H640:H643)</f>
        <v>#REF!</v>
      </c>
    </row>
    <row r="645" spans="1:8" s="1" customFormat="1" ht="16.5">
      <c r="B645" s="1" t="s">
        <v>389</v>
      </c>
      <c r="F645" s="40" t="s">
        <v>1570</v>
      </c>
      <c r="G645" s="102"/>
      <c r="H645" s="63" t="e">
        <f>FLOOR(H644*0.15,0.01)</f>
        <v>#REF!</v>
      </c>
    </row>
    <row r="646" spans="1:8" s="1" customFormat="1" ht="18" customHeight="1">
      <c r="A646" s="27" t="s">
        <v>3197</v>
      </c>
      <c r="B646" s="99" t="e">
        <f>+H646</f>
        <v>#REF!</v>
      </c>
      <c r="C646" s="1" t="s">
        <v>3198</v>
      </c>
      <c r="F646" s="40" t="s">
        <v>1593</v>
      </c>
      <c r="G646" s="102"/>
      <c r="H646" s="99" t="e">
        <f>SUM(H644:H645)</f>
        <v>#REF!</v>
      </c>
    </row>
    <row r="647" spans="1:8" s="1" customFormat="1" ht="18" customHeight="1">
      <c r="B647" s="88"/>
      <c r="H647" s="19"/>
    </row>
    <row r="648" spans="1:8" s="1" customFormat="1" ht="16.5">
      <c r="A648" s="27"/>
      <c r="B648" s="141"/>
      <c r="F648" s="40"/>
      <c r="G648" s="102"/>
      <c r="H648" s="141"/>
    </row>
    <row r="649" spans="1:8" s="1" customFormat="1" ht="16.5">
      <c r="A649" s="27"/>
      <c r="B649" s="141"/>
      <c r="F649" s="40"/>
      <c r="G649" s="102"/>
      <c r="H649" s="141"/>
    </row>
    <row r="650" spans="1:8" s="1" customFormat="1" ht="16.5">
      <c r="A650" s="27"/>
      <c r="B650" s="141"/>
      <c r="F650" s="40"/>
      <c r="G650" s="102"/>
      <c r="H650" s="141"/>
    </row>
    <row r="651" spans="1:8" s="1" customFormat="1" ht="16.5">
      <c r="A651" s="27"/>
      <c r="B651" s="141"/>
      <c r="F651" s="40"/>
      <c r="G651" s="102"/>
      <c r="H651" s="141"/>
    </row>
    <row r="652" spans="1:8" s="1" customFormat="1" ht="16.5">
      <c r="A652" s="27"/>
      <c r="B652" s="141"/>
      <c r="F652" s="40"/>
      <c r="G652" s="102"/>
      <c r="H652" s="141"/>
    </row>
    <row r="653" spans="1:8" s="1" customFormat="1" ht="16.5">
      <c r="A653" s="27"/>
      <c r="B653" s="141"/>
      <c r="F653" s="40"/>
      <c r="G653" s="102"/>
      <c r="H653" s="141"/>
    </row>
    <row r="654" spans="1:8" s="1" customFormat="1" ht="16.5">
      <c r="A654" s="27"/>
      <c r="B654" s="141"/>
      <c r="F654" s="40"/>
      <c r="G654" s="102"/>
      <c r="H654" s="141"/>
    </row>
    <row r="655" spans="1:8" s="1" customFormat="1" ht="16.5">
      <c r="A655" s="27"/>
      <c r="B655" s="141"/>
      <c r="F655" s="40"/>
      <c r="G655" s="102"/>
      <c r="H655" s="141"/>
    </row>
    <row r="656" spans="1:8" s="1" customFormat="1" ht="16.5">
      <c r="A656" s="27"/>
      <c r="B656" s="141"/>
      <c r="F656" s="40"/>
      <c r="G656" s="102"/>
      <c r="H656" s="141"/>
    </row>
    <row r="657" spans="1:8" s="1" customFormat="1" ht="16.5">
      <c r="A657" s="27"/>
      <c r="B657" s="141"/>
      <c r="F657" s="40"/>
      <c r="G657" s="102"/>
      <c r="H657" s="141"/>
    </row>
    <row r="658" spans="1:8" s="1" customFormat="1" ht="16.5">
      <c r="A658" s="27"/>
      <c r="B658" s="141"/>
      <c r="F658" s="40"/>
      <c r="G658" s="102"/>
      <c r="H658" s="141"/>
    </row>
    <row r="659" spans="1:8" s="1" customFormat="1" ht="15"/>
    <row r="660" spans="1:8" s="1" customFormat="1" ht="15"/>
    <row r="661" spans="1:8" s="1" customFormat="1" ht="15"/>
    <row r="662" spans="1:8" s="1" customFormat="1" ht="15"/>
    <row r="663" spans="1:8" s="1" customFormat="1" ht="15">
      <c r="A663" s="428">
        <f>A558+1</f>
        <v>351</v>
      </c>
      <c r="B663" s="1575"/>
      <c r="C663" s="1576"/>
      <c r="D663" s="1576"/>
      <c r="E663" s="1576"/>
      <c r="F663" s="1576"/>
      <c r="G663" s="1576"/>
      <c r="H663" s="1576"/>
    </row>
    <row r="664" spans="1:8" s="1" customFormat="1" ht="15">
      <c r="A664" s="12"/>
      <c r="B664" s="1577" t="s">
        <v>2407</v>
      </c>
      <c r="C664" s="1578"/>
      <c r="D664" s="1578"/>
      <c r="E664" s="1578"/>
      <c r="F664" s="1578"/>
      <c r="G664" s="1578"/>
      <c r="H664" s="1578"/>
    </row>
    <row r="665" spans="1:8" s="1" customFormat="1" ht="15">
      <c r="A665" s="22"/>
      <c r="B665" s="1575"/>
      <c r="C665" s="1576"/>
      <c r="D665" s="1576"/>
      <c r="E665" s="1576"/>
      <c r="F665" s="1576"/>
      <c r="G665" s="1576"/>
      <c r="H665" s="1576"/>
    </row>
    <row r="666" spans="1:8" s="1" customFormat="1" ht="15">
      <c r="A666" s="90"/>
      <c r="B666" s="205"/>
      <c r="C666" s="205"/>
      <c r="D666" s="205"/>
      <c r="E666" s="205"/>
      <c r="F666" s="205"/>
      <c r="G666" s="205"/>
      <c r="H666" s="205"/>
    </row>
    <row r="667" spans="1:8" s="1" customFormat="1" ht="15">
      <c r="B667" s="263" t="s">
        <v>1489</v>
      </c>
      <c r="C667" s="263"/>
      <c r="D667" s="263"/>
      <c r="E667" s="263"/>
      <c r="F667" s="263"/>
      <c r="G667" s="263"/>
      <c r="H667" s="263"/>
    </row>
    <row r="668" spans="1:8" s="1" customFormat="1" ht="63">
      <c r="B668" s="68" t="s">
        <v>3156</v>
      </c>
      <c r="C668" s="68" t="s">
        <v>3157</v>
      </c>
      <c r="D668" s="68" t="s">
        <v>3158</v>
      </c>
      <c r="E668" s="68" t="s">
        <v>3159</v>
      </c>
      <c r="F668" s="68" t="s">
        <v>3160</v>
      </c>
      <c r="G668" s="68" t="s">
        <v>3161</v>
      </c>
      <c r="H668" s="68" t="s">
        <v>1586</v>
      </c>
    </row>
    <row r="669" spans="1:8" s="1" customFormat="1" ht="63">
      <c r="B669" s="58" t="s">
        <v>2185</v>
      </c>
      <c r="C669" s="265" t="s">
        <v>2623</v>
      </c>
      <c r="D669" s="8"/>
      <c r="E669" s="8"/>
      <c r="F669" s="107"/>
      <c r="G669" s="107"/>
      <c r="H669" s="108"/>
    </row>
    <row r="670" spans="1:8" s="1" customFormat="1" ht="78.75">
      <c r="B670" s="81" t="s">
        <v>387</v>
      </c>
      <c r="C670" s="80" t="s">
        <v>1469</v>
      </c>
      <c r="D670" s="42">
        <v>1</v>
      </c>
      <c r="E670" s="53" t="s">
        <v>2992</v>
      </c>
      <c r="F670" s="116">
        <f>'update Rate'!O456</f>
        <v>0</v>
      </c>
      <c r="G670" s="109">
        <f>FLOOR(D670*F670,0.01)</f>
        <v>0</v>
      </c>
      <c r="H670" s="9"/>
    </row>
    <row r="671" spans="1:8" s="1" customFormat="1" ht="17.25">
      <c r="B671" s="78"/>
      <c r="C671" s="78"/>
      <c r="D671" s="51"/>
      <c r="E671" s="56"/>
      <c r="F671" s="122"/>
      <c r="G671" s="122"/>
      <c r="H671" s="123">
        <f>SUM(G670)</f>
        <v>0</v>
      </c>
    </row>
    <row r="672" spans="1:8" s="1" customFormat="1" ht="16.5">
      <c r="F672" s="40" t="s">
        <v>1590</v>
      </c>
      <c r="G672" s="102"/>
      <c r="H672" s="63">
        <f>SUM(H668:H671)</f>
        <v>0</v>
      </c>
    </row>
    <row r="673" spans="1:8" s="1" customFormat="1" ht="16.5">
      <c r="B673" s="1" t="s">
        <v>389</v>
      </c>
      <c r="F673" s="40" t="s">
        <v>1570</v>
      </c>
      <c r="G673" s="102"/>
      <c r="H673" s="63">
        <f>FLOOR(H672*0.15,0.01)</f>
        <v>0</v>
      </c>
    </row>
    <row r="674" spans="1:8" s="1" customFormat="1" ht="16.5">
      <c r="A674" s="27" t="s">
        <v>3197</v>
      </c>
      <c r="B674" s="99">
        <f>+H674</f>
        <v>0</v>
      </c>
      <c r="C674" s="1" t="s">
        <v>3198</v>
      </c>
      <c r="F674" s="40" t="s">
        <v>1593</v>
      </c>
      <c r="G674" s="102"/>
      <c r="H674" s="99">
        <f>SUM(H672:H673)</f>
        <v>0</v>
      </c>
    </row>
    <row r="675" spans="1:8" s="1" customFormat="1" ht="16.5">
      <c r="A675" s="238"/>
      <c r="B675" s="141"/>
      <c r="F675" s="40"/>
      <c r="G675" s="102"/>
      <c r="H675" s="141"/>
    </row>
    <row r="676" spans="1:8" s="1" customFormat="1" ht="15"/>
    <row r="677" spans="1:8" s="1" customFormat="1" ht="15"/>
    <row r="678" spans="1:8" s="1" customFormat="1" ht="15"/>
    <row r="679" spans="1:8" s="1" customFormat="1" ht="15"/>
    <row r="680" spans="1:8" s="1" customFormat="1" ht="15">
      <c r="A680" s="428">
        <f>A663+1</f>
        <v>352</v>
      </c>
      <c r="B680" s="1575"/>
      <c r="C680" s="1576"/>
      <c r="D680" s="1576"/>
      <c r="E680" s="1576"/>
      <c r="F680" s="1576"/>
      <c r="G680" s="1576"/>
      <c r="H680" s="1576"/>
    </row>
    <row r="681" spans="1:8" s="1" customFormat="1" ht="15">
      <c r="A681" s="12"/>
      <c r="B681" s="1577" t="s">
        <v>2408</v>
      </c>
      <c r="C681" s="1578"/>
      <c r="D681" s="1578"/>
      <c r="E681" s="1578"/>
      <c r="F681" s="1578"/>
      <c r="G681" s="1578"/>
      <c r="H681" s="1578"/>
    </row>
    <row r="682" spans="1:8" s="1" customFormat="1" ht="15">
      <c r="A682" s="22"/>
      <c r="B682" s="1575"/>
      <c r="C682" s="1576"/>
      <c r="D682" s="1576"/>
      <c r="E682" s="1576"/>
      <c r="F682" s="1576"/>
      <c r="G682" s="1576"/>
      <c r="H682" s="1576"/>
    </row>
    <row r="683" spans="1:8" s="1" customFormat="1" ht="15">
      <c r="A683" s="90"/>
      <c r="B683" s="205"/>
      <c r="C683" s="205"/>
      <c r="D683" s="205"/>
      <c r="E683" s="205"/>
      <c r="F683" s="205"/>
      <c r="G683" s="205"/>
      <c r="H683" s="205"/>
    </row>
    <row r="684" spans="1:8" s="1" customFormat="1" ht="15">
      <c r="B684" s="263" t="s">
        <v>1489</v>
      </c>
      <c r="C684" s="263"/>
      <c r="D684" s="263"/>
      <c r="E684" s="263"/>
      <c r="F684" s="263"/>
      <c r="G684" s="263"/>
      <c r="H684" s="263"/>
    </row>
    <row r="685" spans="1:8" s="1" customFormat="1" ht="63">
      <c r="B685" s="68" t="s">
        <v>3156</v>
      </c>
      <c r="C685" s="68" t="s">
        <v>3157</v>
      </c>
      <c r="D685" s="68" t="s">
        <v>3158</v>
      </c>
      <c r="E685" s="68" t="s">
        <v>3159</v>
      </c>
      <c r="F685" s="68" t="s">
        <v>3160</v>
      </c>
      <c r="G685" s="68" t="s">
        <v>3161</v>
      </c>
      <c r="H685" s="68" t="s">
        <v>1586</v>
      </c>
    </row>
    <row r="686" spans="1:8" s="1" customFormat="1" ht="63">
      <c r="B686" s="58" t="s">
        <v>2185</v>
      </c>
      <c r="C686" s="265" t="s">
        <v>2624</v>
      </c>
      <c r="D686" s="8"/>
      <c r="E686" s="8"/>
      <c r="F686" s="107"/>
      <c r="G686" s="107"/>
      <c r="H686" s="108"/>
    </row>
    <row r="687" spans="1:8" s="1" customFormat="1" ht="78.75">
      <c r="B687" s="81" t="s">
        <v>387</v>
      </c>
      <c r="C687" s="80" t="s">
        <v>1469</v>
      </c>
      <c r="D687" s="42">
        <v>1</v>
      </c>
      <c r="E687" s="53" t="s">
        <v>2992</v>
      </c>
      <c r="F687" s="116">
        <f>'update Rate'!O457</f>
        <v>0</v>
      </c>
      <c r="G687" s="109">
        <f>FLOOR(D687*F687,0.01)</f>
        <v>0</v>
      </c>
      <c r="H687" s="9"/>
    </row>
    <row r="688" spans="1:8" s="1" customFormat="1" ht="17.25">
      <c r="B688" s="78"/>
      <c r="C688" s="78"/>
      <c r="D688" s="51"/>
      <c r="E688" s="56"/>
      <c r="F688" s="122"/>
      <c r="G688" s="122"/>
      <c r="H688" s="123">
        <f>SUM(G687)</f>
        <v>0</v>
      </c>
    </row>
    <row r="689" spans="1:8" s="1" customFormat="1" ht="16.5">
      <c r="F689" s="40" t="s">
        <v>1590</v>
      </c>
      <c r="G689" s="102"/>
      <c r="H689" s="63">
        <f>SUM(H685:H688)</f>
        <v>0</v>
      </c>
    </row>
    <row r="690" spans="1:8" s="1" customFormat="1" ht="16.5">
      <c r="B690" s="1" t="s">
        <v>389</v>
      </c>
      <c r="F690" s="40" t="s">
        <v>1570</v>
      </c>
      <c r="G690" s="102"/>
      <c r="H690" s="63">
        <f>FLOOR(H689*0.15,0.01)</f>
        <v>0</v>
      </c>
    </row>
    <row r="691" spans="1:8" s="1" customFormat="1" ht="16.5">
      <c r="A691" s="27" t="s">
        <v>3197</v>
      </c>
      <c r="B691" s="99">
        <f>+H691</f>
        <v>0</v>
      </c>
      <c r="C691" s="1" t="s">
        <v>3198</v>
      </c>
      <c r="F691" s="40" t="s">
        <v>1593</v>
      </c>
      <c r="G691" s="102"/>
      <c r="H691" s="99">
        <f>SUM(H689:H690)</f>
        <v>0</v>
      </c>
    </row>
    <row r="692" spans="1:8" s="1" customFormat="1" ht="16.5">
      <c r="A692" s="238"/>
      <c r="B692" s="141"/>
      <c r="F692" s="40"/>
      <c r="G692" s="102"/>
      <c r="H692" s="141"/>
    </row>
    <row r="693" spans="1:8" s="1" customFormat="1" ht="15"/>
    <row r="694" spans="1:8" s="1" customFormat="1" ht="15"/>
    <row r="695" spans="1:8" s="1" customFormat="1" ht="15"/>
    <row r="696" spans="1:8" s="1" customFormat="1" ht="15"/>
    <row r="697" spans="1:8" s="1" customFormat="1" ht="15">
      <c r="A697" s="428">
        <f>A680+1</f>
        <v>353</v>
      </c>
      <c r="B697" s="1575"/>
      <c r="C697" s="1576"/>
      <c r="D697" s="1576"/>
      <c r="E697" s="1576"/>
      <c r="F697" s="1576"/>
      <c r="G697" s="1576"/>
      <c r="H697" s="1576"/>
    </row>
    <row r="698" spans="1:8" s="1" customFormat="1" ht="15">
      <c r="A698" s="12"/>
      <c r="B698" s="1577" t="s">
        <v>2409</v>
      </c>
      <c r="C698" s="1578"/>
      <c r="D698" s="1578"/>
      <c r="E698" s="1578"/>
      <c r="F698" s="1578"/>
      <c r="G698" s="1578"/>
      <c r="H698" s="1578"/>
    </row>
    <row r="699" spans="1:8" s="1" customFormat="1" ht="15">
      <c r="A699" s="22"/>
      <c r="B699" s="1575"/>
      <c r="C699" s="1576"/>
      <c r="D699" s="1576"/>
      <c r="E699" s="1576"/>
      <c r="F699" s="1576"/>
      <c r="G699" s="1576"/>
      <c r="H699" s="1576"/>
    </row>
    <row r="700" spans="1:8" s="1" customFormat="1" ht="15">
      <c r="A700" s="90"/>
      <c r="B700" s="205"/>
      <c r="C700" s="205"/>
      <c r="D700" s="205"/>
      <c r="E700" s="205"/>
      <c r="F700" s="205"/>
      <c r="G700" s="205"/>
      <c r="H700" s="205"/>
    </row>
    <row r="701" spans="1:8" s="1" customFormat="1" ht="15">
      <c r="B701" s="263" t="s">
        <v>1489</v>
      </c>
      <c r="C701" s="263"/>
      <c r="D701" s="263"/>
      <c r="E701" s="263"/>
      <c r="F701" s="263"/>
      <c r="G701" s="263"/>
      <c r="H701" s="263"/>
    </row>
    <row r="702" spans="1:8" s="1" customFormat="1" ht="63">
      <c r="B702" s="68" t="s">
        <v>3156</v>
      </c>
      <c r="C702" s="68" t="s">
        <v>3157</v>
      </c>
      <c r="D702" s="68" t="s">
        <v>3158</v>
      </c>
      <c r="E702" s="68" t="s">
        <v>3159</v>
      </c>
      <c r="F702" s="68" t="s">
        <v>3160</v>
      </c>
      <c r="G702" s="68" t="s">
        <v>3161</v>
      </c>
      <c r="H702" s="68" t="s">
        <v>1586</v>
      </c>
    </row>
    <row r="703" spans="1:8" s="1" customFormat="1" ht="63">
      <c r="B703" s="58" t="s">
        <v>2185</v>
      </c>
      <c r="C703" s="265" t="s">
        <v>2625</v>
      </c>
      <c r="D703" s="8"/>
      <c r="E703" s="8"/>
      <c r="F703" s="107"/>
      <c r="G703" s="107"/>
      <c r="H703" s="108"/>
    </row>
    <row r="704" spans="1:8" s="1" customFormat="1" ht="78.75">
      <c r="B704" s="81" t="s">
        <v>387</v>
      </c>
      <c r="C704" s="80" t="s">
        <v>1469</v>
      </c>
      <c r="D704" s="42">
        <v>1</v>
      </c>
      <c r="E704" s="53" t="s">
        <v>2992</v>
      </c>
      <c r="F704" s="116">
        <f>'update Rate'!O458</f>
        <v>0</v>
      </c>
      <c r="G704" s="109">
        <f>FLOOR(D704*F704,0.01)</f>
        <v>0</v>
      </c>
      <c r="H704" s="9"/>
    </row>
    <row r="705" spans="1:9" s="1" customFormat="1" ht="17.25">
      <c r="B705" s="78"/>
      <c r="C705" s="78"/>
      <c r="D705" s="51"/>
      <c r="E705" s="56"/>
      <c r="F705" s="122"/>
      <c r="G705" s="122"/>
      <c r="H705" s="123">
        <f>SUM(G704)</f>
        <v>0</v>
      </c>
    </row>
    <row r="706" spans="1:9" s="1" customFormat="1" ht="16.5">
      <c r="F706" s="40" t="s">
        <v>1590</v>
      </c>
      <c r="G706" s="102"/>
      <c r="H706" s="63">
        <f>SUM(H702:H705)</f>
        <v>0</v>
      </c>
    </row>
    <row r="707" spans="1:9" s="1" customFormat="1" ht="16.5">
      <c r="B707" s="1" t="s">
        <v>389</v>
      </c>
      <c r="F707" s="40" t="s">
        <v>1570</v>
      </c>
      <c r="G707" s="102"/>
      <c r="H707" s="63">
        <f>FLOOR(H706*0.15,0.01)</f>
        <v>0</v>
      </c>
    </row>
    <row r="708" spans="1:9" s="1" customFormat="1" ht="16.5">
      <c r="A708" s="27" t="s">
        <v>3197</v>
      </c>
      <c r="B708" s="99">
        <f>+H708</f>
        <v>0</v>
      </c>
      <c r="C708" s="1" t="s">
        <v>3198</v>
      </c>
      <c r="F708" s="40" t="s">
        <v>1593</v>
      </c>
      <c r="G708" s="102"/>
      <c r="H708" s="99">
        <f>SUM(H706:H707)</f>
        <v>0</v>
      </c>
    </row>
    <row r="709" spans="1:9" s="1" customFormat="1" ht="16.5">
      <c r="A709" s="27"/>
      <c r="B709" s="141"/>
      <c r="F709" s="40"/>
      <c r="G709" s="102"/>
      <c r="H709" s="141"/>
    </row>
    <row r="710" spans="1:9" s="1" customFormat="1" ht="16.5">
      <c r="A710" s="27"/>
      <c r="B710" s="141"/>
      <c r="F710" s="40"/>
      <c r="G710" s="102"/>
      <c r="H710" s="141"/>
    </row>
    <row r="711" spans="1:9" s="1" customFormat="1" ht="15"/>
    <row r="712" spans="1:9" s="1" customFormat="1" ht="15"/>
    <row r="713" spans="1:9" s="1" customFormat="1" ht="15"/>
    <row r="714" spans="1:9" s="1" customFormat="1" ht="15"/>
    <row r="715" spans="1:9" s="1" customFormat="1" ht="15"/>
    <row r="716" spans="1:9" s="1" customFormat="1" ht="15"/>
    <row r="717" spans="1:9" s="1" customFormat="1" ht="15"/>
    <row r="718" spans="1:9" s="1" customFormat="1" ht="15"/>
    <row r="719" spans="1:9" s="1" customFormat="1" ht="15"/>
    <row r="720" spans="1:9" s="1" customFormat="1" ht="32.25" customHeight="1">
      <c r="B720" s="138">
        <v>315</v>
      </c>
      <c r="C720" s="1577" t="s">
        <v>3996</v>
      </c>
      <c r="D720" s="1578"/>
      <c r="E720" s="1578"/>
      <c r="F720" s="1578"/>
      <c r="G720" s="1578"/>
      <c r="H720" s="1578"/>
      <c r="I720" s="1578"/>
    </row>
    <row r="721" spans="2:9" s="1" customFormat="1" ht="15">
      <c r="C721" s="1561" t="s">
        <v>1489</v>
      </c>
      <c r="D721" s="1561"/>
      <c r="E721" s="1561"/>
      <c r="F721" s="1561"/>
      <c r="G721" s="1561"/>
      <c r="H721" s="1561"/>
      <c r="I721" s="1561"/>
    </row>
    <row r="722" spans="2:9" s="1" customFormat="1" ht="31.5">
      <c r="C722" s="68" t="s">
        <v>3156</v>
      </c>
      <c r="D722" s="68" t="s">
        <v>3157</v>
      </c>
      <c r="E722" s="68" t="s">
        <v>3158</v>
      </c>
      <c r="F722" s="68" t="s">
        <v>3159</v>
      </c>
      <c r="G722" s="68" t="s">
        <v>3160</v>
      </c>
      <c r="H722" s="68" t="s">
        <v>3161</v>
      </c>
      <c r="I722" s="68" t="s">
        <v>1586</v>
      </c>
    </row>
    <row r="723" spans="2:9" s="1" customFormat="1" ht="15.75">
      <c r="C723" s="58" t="s">
        <v>388</v>
      </c>
      <c r="D723" s="58" t="s">
        <v>388</v>
      </c>
      <c r="E723" s="8"/>
      <c r="F723" s="8"/>
      <c r="G723" s="107"/>
      <c r="H723" s="107"/>
      <c r="I723" s="108"/>
    </row>
    <row r="724" spans="2:9" s="1" customFormat="1" ht="16.5">
      <c r="C724" s="81" t="s">
        <v>2185</v>
      </c>
      <c r="D724" s="34" t="s">
        <v>4006</v>
      </c>
      <c r="E724" s="50"/>
      <c r="F724" s="12"/>
      <c r="G724" s="116"/>
      <c r="H724" s="116"/>
      <c r="I724" s="121"/>
    </row>
    <row r="725" spans="2:9" s="1" customFormat="1" ht="17.25">
      <c r="C725" s="81" t="s">
        <v>387</v>
      </c>
      <c r="D725" s="34" t="s">
        <v>4007</v>
      </c>
      <c r="E725" s="42">
        <v>1</v>
      </c>
      <c r="F725" s="53" t="s">
        <v>2992</v>
      </c>
      <c r="G725" s="109">
        <v>5100.24</v>
      </c>
      <c r="H725" s="109">
        <f>FLOOR(E725*G725,0.01)</f>
        <v>5100.24</v>
      </c>
      <c r="I725" s="9"/>
    </row>
    <row r="726" spans="2:9" s="1" customFormat="1" ht="16.5">
      <c r="C726" s="33"/>
      <c r="D726" s="78" t="s">
        <v>2195</v>
      </c>
      <c r="E726" s="51"/>
      <c r="F726" s="15"/>
      <c r="G726" s="122"/>
      <c r="H726" s="122"/>
      <c r="I726" s="123">
        <f>SUM(H725)</f>
        <v>5100.24</v>
      </c>
    </row>
    <row r="727" spans="2:9" s="1" customFormat="1" ht="16.5">
      <c r="G727" s="40" t="s">
        <v>1590</v>
      </c>
      <c r="H727" s="102"/>
      <c r="I727" s="63">
        <f>SUM(I723:I726)</f>
        <v>5100.24</v>
      </c>
    </row>
    <row r="728" spans="2:9" s="1" customFormat="1" ht="16.5">
      <c r="C728" s="1" t="s">
        <v>389</v>
      </c>
      <c r="G728" s="40" t="s">
        <v>1570</v>
      </c>
      <c r="H728" s="102"/>
      <c r="I728" s="99">
        <f>FLOOR(I727*0.15,0.01)</f>
        <v>765.03</v>
      </c>
    </row>
    <row r="729" spans="2:9" s="1" customFormat="1" ht="16.5">
      <c r="B729" s="27" t="s">
        <v>3197</v>
      </c>
      <c r="C729" s="99">
        <f>+I729</f>
        <v>5865.2699999999995</v>
      </c>
      <c r="D729" s="1" t="s">
        <v>3198</v>
      </c>
      <c r="G729" s="40" t="s">
        <v>1593</v>
      </c>
      <c r="H729" s="102"/>
      <c r="I729" s="99">
        <f>SUM(I727:I728)</f>
        <v>5865.2699999999995</v>
      </c>
    </row>
    <row r="730" spans="2:9" s="1" customFormat="1" ht="28.5" customHeight="1">
      <c r="B730" s="138">
        <v>315</v>
      </c>
      <c r="C730" s="1577" t="s">
        <v>3996</v>
      </c>
      <c r="D730" s="1578"/>
      <c r="E730" s="1578"/>
      <c r="F730" s="1578"/>
      <c r="G730" s="1578"/>
      <c r="H730" s="1578"/>
      <c r="I730" s="1578"/>
    </row>
    <row r="731" spans="2:9" s="1" customFormat="1" ht="15">
      <c r="C731" s="1561" t="s">
        <v>1489</v>
      </c>
      <c r="D731" s="1561"/>
      <c r="E731" s="1561"/>
      <c r="F731" s="1561"/>
      <c r="G731" s="1561"/>
      <c r="H731" s="1561"/>
      <c r="I731" s="1561"/>
    </row>
    <row r="732" spans="2:9" s="1" customFormat="1" ht="31.5">
      <c r="C732" s="68" t="s">
        <v>3156</v>
      </c>
      <c r="D732" s="68" t="s">
        <v>3157</v>
      </c>
      <c r="E732" s="68" t="s">
        <v>3158</v>
      </c>
      <c r="F732" s="68" t="s">
        <v>3159</v>
      </c>
      <c r="G732" s="68" t="s">
        <v>3160</v>
      </c>
      <c r="H732" s="68" t="s">
        <v>3161</v>
      </c>
      <c r="I732" s="68" t="s">
        <v>1586</v>
      </c>
    </row>
    <row r="733" spans="2:9" s="1" customFormat="1" ht="15.75">
      <c r="C733" s="58" t="s">
        <v>388</v>
      </c>
      <c r="D733" s="58" t="s">
        <v>388</v>
      </c>
      <c r="E733" s="8"/>
      <c r="F733" s="8"/>
      <c r="G733" s="107"/>
      <c r="H733" s="107"/>
      <c r="I733" s="108"/>
    </row>
    <row r="734" spans="2:9" s="1" customFormat="1" ht="16.5">
      <c r="C734" s="81" t="s">
        <v>2185</v>
      </c>
      <c r="D734" s="34" t="s">
        <v>4006</v>
      </c>
      <c r="E734" s="50"/>
      <c r="F734" s="12"/>
      <c r="G734" s="116"/>
      <c r="H734" s="116"/>
      <c r="I734" s="121"/>
    </row>
    <row r="735" spans="2:9" s="1" customFormat="1" ht="17.25">
      <c r="C735" s="81" t="s">
        <v>387</v>
      </c>
      <c r="D735" s="34" t="s">
        <v>4007</v>
      </c>
      <c r="E735" s="42">
        <v>1</v>
      </c>
      <c r="F735" s="53" t="s">
        <v>2992</v>
      </c>
      <c r="G735" s="109">
        <v>5100.24</v>
      </c>
      <c r="H735" s="109">
        <f>FLOOR(E735*G735,0.01)</f>
        <v>5100.24</v>
      </c>
      <c r="I735" s="9"/>
    </row>
    <row r="736" spans="2:9" s="1" customFormat="1" ht="16.5">
      <c r="C736" s="33"/>
      <c r="D736" s="78" t="s">
        <v>2195</v>
      </c>
      <c r="E736" s="51"/>
      <c r="F736" s="15"/>
      <c r="G736" s="122"/>
      <c r="H736" s="122"/>
      <c r="I736" s="123">
        <f>SUM(H735)</f>
        <v>5100.24</v>
      </c>
    </row>
    <row r="737" spans="2:9" s="1" customFormat="1" ht="16.5">
      <c r="G737" s="40" t="s">
        <v>1590</v>
      </c>
      <c r="H737" s="102"/>
      <c r="I737" s="63">
        <f>SUM(I733:I736)</f>
        <v>5100.24</v>
      </c>
    </row>
    <row r="738" spans="2:9" s="1" customFormat="1" ht="16.5">
      <c r="C738" s="1" t="s">
        <v>389</v>
      </c>
      <c r="G738" s="40" t="s">
        <v>1570</v>
      </c>
      <c r="H738" s="102"/>
      <c r="I738" s="99">
        <f>FLOOR(I737*0.15,0.01)</f>
        <v>765.03</v>
      </c>
    </row>
    <row r="739" spans="2:9" ht="16.5">
      <c r="B739" s="27" t="s">
        <v>3197</v>
      </c>
      <c r="C739" s="99">
        <f>+I739</f>
        <v>5865.2699999999995</v>
      </c>
      <c r="D739" s="1" t="s">
        <v>3198</v>
      </c>
      <c r="E739" s="1"/>
      <c r="F739" s="1"/>
      <c r="G739" s="40" t="s">
        <v>1593</v>
      </c>
      <c r="H739" s="102"/>
      <c r="I739" s="99">
        <f>SUM(I737:I738)</f>
        <v>5865.2699999999995</v>
      </c>
    </row>
    <row r="740" spans="2:9" ht="26.25" customHeight="1">
      <c r="B740" s="138">
        <v>315</v>
      </c>
      <c r="C740" s="1577" t="s">
        <v>3996</v>
      </c>
      <c r="D740" s="1578"/>
      <c r="E740" s="1578"/>
      <c r="F740" s="1578"/>
      <c r="G740" s="1578"/>
      <c r="H740" s="1578"/>
      <c r="I740" s="1578"/>
    </row>
    <row r="741" spans="2:9" ht="15">
      <c r="B741" s="1"/>
      <c r="C741" s="1561" t="s">
        <v>1489</v>
      </c>
      <c r="D741" s="1561"/>
      <c r="E741" s="1561"/>
      <c r="F741" s="1561"/>
      <c r="G741" s="1561"/>
      <c r="H741" s="1561"/>
      <c r="I741" s="1561"/>
    </row>
    <row r="742" spans="2:9" ht="31.5">
      <c r="B742" s="1"/>
      <c r="C742" s="68" t="s">
        <v>3156</v>
      </c>
      <c r="D742" s="68" t="s">
        <v>3157</v>
      </c>
      <c r="E742" s="68" t="s">
        <v>3158</v>
      </c>
      <c r="F742" s="68" t="s">
        <v>3159</v>
      </c>
      <c r="G742" s="68" t="s">
        <v>3160</v>
      </c>
      <c r="H742" s="68" t="s">
        <v>3161</v>
      </c>
      <c r="I742" s="68" t="s">
        <v>1586</v>
      </c>
    </row>
    <row r="743" spans="2:9" ht="15.75">
      <c r="B743" s="1"/>
      <c r="C743" s="58" t="s">
        <v>388</v>
      </c>
      <c r="D743" s="58" t="s">
        <v>388</v>
      </c>
      <c r="E743" s="8"/>
      <c r="F743" s="8"/>
      <c r="G743" s="107"/>
      <c r="H743" s="107"/>
      <c r="I743" s="108"/>
    </row>
    <row r="744" spans="2:9" ht="16.5">
      <c r="B744" s="1"/>
      <c r="C744" s="81" t="s">
        <v>2185</v>
      </c>
      <c r="D744" s="34" t="s">
        <v>4006</v>
      </c>
      <c r="E744" s="50"/>
      <c r="F744" s="12"/>
      <c r="G744" s="116"/>
      <c r="H744" s="116"/>
      <c r="I744" s="121"/>
    </row>
    <row r="745" spans="2:9" ht="17.25">
      <c r="B745" s="1"/>
      <c r="C745" s="81" t="s">
        <v>387</v>
      </c>
      <c r="D745" s="34" t="s">
        <v>4007</v>
      </c>
      <c r="E745" s="42">
        <v>1</v>
      </c>
      <c r="F745" s="53" t="s">
        <v>2992</v>
      </c>
      <c r="G745" s="109">
        <v>5100.24</v>
      </c>
      <c r="H745" s="109">
        <f>FLOOR(E745*G745,0.01)</f>
        <v>5100.24</v>
      </c>
      <c r="I745" s="9"/>
    </row>
    <row r="746" spans="2:9" ht="16.5">
      <c r="B746" s="1"/>
      <c r="C746" s="33"/>
      <c r="D746" s="78" t="s">
        <v>2195</v>
      </c>
      <c r="E746" s="51"/>
      <c r="F746" s="15"/>
      <c r="G746" s="122"/>
      <c r="H746" s="122"/>
      <c r="I746" s="123">
        <f>SUM(H745)</f>
        <v>5100.24</v>
      </c>
    </row>
    <row r="747" spans="2:9" ht="16.5">
      <c r="B747" s="1"/>
      <c r="C747" s="1"/>
      <c r="D747" s="1"/>
      <c r="E747" s="1"/>
      <c r="F747" s="1"/>
      <c r="G747" s="40" t="s">
        <v>1590</v>
      </c>
      <c r="H747" s="102"/>
      <c r="I747" s="63">
        <f>SUM(I743:I746)</f>
        <v>5100.24</v>
      </c>
    </row>
    <row r="748" spans="2:9" ht="16.5">
      <c r="B748" s="1"/>
      <c r="C748" s="1" t="s">
        <v>389</v>
      </c>
      <c r="D748" s="1"/>
      <c r="E748" s="1"/>
      <c r="F748" s="1"/>
      <c r="G748" s="40" t="s">
        <v>1570</v>
      </c>
      <c r="H748" s="102"/>
      <c r="I748" s="99">
        <f>FLOOR(I747*0.15,0.01)</f>
        <v>765.03</v>
      </c>
    </row>
    <row r="749" spans="2:9" ht="16.5">
      <c r="B749" s="27" t="s">
        <v>3197</v>
      </c>
      <c r="C749" s="99">
        <f>+I749</f>
        <v>5865.2699999999995</v>
      </c>
      <c r="D749" s="1" t="s">
        <v>3198</v>
      </c>
      <c r="E749" s="1"/>
      <c r="F749" s="1"/>
      <c r="G749" s="40" t="s">
        <v>1593</v>
      </c>
      <c r="H749" s="102"/>
      <c r="I749" s="99">
        <f>SUM(I747:I748)</f>
        <v>5865.2699999999995</v>
      </c>
    </row>
    <row r="750" spans="2:9" ht="27.75" customHeight="1">
      <c r="B750" s="138">
        <v>315</v>
      </c>
      <c r="C750" s="1577" t="s">
        <v>3996</v>
      </c>
      <c r="D750" s="1578"/>
      <c r="E750" s="1578"/>
      <c r="F750" s="1578"/>
      <c r="G750" s="1578"/>
      <c r="H750" s="1578"/>
      <c r="I750" s="1578"/>
    </row>
    <row r="751" spans="2:9" ht="15">
      <c r="B751" s="1"/>
      <c r="C751" s="1561" t="s">
        <v>1489</v>
      </c>
      <c r="D751" s="1561"/>
      <c r="E751" s="1561"/>
      <c r="F751" s="1561"/>
      <c r="G751" s="1561"/>
      <c r="H751" s="1561"/>
      <c r="I751" s="1561"/>
    </row>
    <row r="752" spans="2:9" ht="31.5">
      <c r="B752" s="1"/>
      <c r="C752" s="68" t="s">
        <v>3156</v>
      </c>
      <c r="D752" s="68" t="s">
        <v>3157</v>
      </c>
      <c r="E752" s="68" t="s">
        <v>3158</v>
      </c>
      <c r="F752" s="68" t="s">
        <v>3159</v>
      </c>
      <c r="G752" s="68" t="s">
        <v>3160</v>
      </c>
      <c r="H752" s="68" t="s">
        <v>3161</v>
      </c>
      <c r="I752" s="68" t="s">
        <v>1586</v>
      </c>
    </row>
    <row r="753" spans="2:9" ht="15.75">
      <c r="B753" s="1"/>
      <c r="C753" s="58" t="s">
        <v>388</v>
      </c>
      <c r="D753" s="58" t="s">
        <v>388</v>
      </c>
      <c r="E753" s="8"/>
      <c r="F753" s="8"/>
      <c r="G753" s="107"/>
      <c r="H753" s="107"/>
      <c r="I753" s="108"/>
    </row>
    <row r="754" spans="2:9" ht="16.5">
      <c r="B754" s="1"/>
      <c r="C754" s="81" t="s">
        <v>2185</v>
      </c>
      <c r="D754" s="34" t="s">
        <v>4006</v>
      </c>
      <c r="E754" s="50"/>
      <c r="F754" s="12"/>
      <c r="G754" s="116"/>
      <c r="H754" s="116"/>
      <c r="I754" s="121"/>
    </row>
    <row r="755" spans="2:9" ht="17.25">
      <c r="B755" s="1"/>
      <c r="C755" s="81" t="s">
        <v>387</v>
      </c>
      <c r="D755" s="34" t="s">
        <v>4007</v>
      </c>
      <c r="E755" s="42">
        <v>1</v>
      </c>
      <c r="F755" s="53" t="s">
        <v>2992</v>
      </c>
      <c r="G755" s="109">
        <v>5100.24</v>
      </c>
      <c r="H755" s="109">
        <f>FLOOR(E755*G755,0.01)</f>
        <v>5100.24</v>
      </c>
      <c r="I755" s="9"/>
    </row>
    <row r="756" spans="2:9" ht="16.5">
      <c r="B756" s="1"/>
      <c r="C756" s="33"/>
      <c r="D756" s="78" t="s">
        <v>2195</v>
      </c>
      <c r="E756" s="51"/>
      <c r="F756" s="15"/>
      <c r="G756" s="122"/>
      <c r="H756" s="122"/>
      <c r="I756" s="123">
        <f>SUM(H755)</f>
        <v>5100.24</v>
      </c>
    </row>
    <row r="757" spans="2:9" ht="16.5">
      <c r="B757" s="1"/>
      <c r="C757" s="1"/>
      <c r="D757" s="1"/>
      <c r="E757" s="1"/>
      <c r="F757" s="1"/>
      <c r="G757" s="40" t="s">
        <v>1590</v>
      </c>
      <c r="H757" s="102"/>
      <c r="I757" s="63">
        <f>SUM(I753:I756)</f>
        <v>5100.24</v>
      </c>
    </row>
    <row r="758" spans="2:9" ht="16.5">
      <c r="B758" s="1"/>
      <c r="C758" s="1" t="s">
        <v>389</v>
      </c>
      <c r="D758" s="1"/>
      <c r="E758" s="1"/>
      <c r="F758" s="1"/>
      <c r="G758" s="40" t="s">
        <v>1570</v>
      </c>
      <c r="H758" s="102"/>
      <c r="I758" s="99">
        <f>FLOOR(I757*0.15,0.01)</f>
        <v>765.03</v>
      </c>
    </row>
    <row r="759" spans="2:9" ht="16.5">
      <c r="B759" s="27" t="s">
        <v>3197</v>
      </c>
      <c r="C759" s="99">
        <f>+I759</f>
        <v>5865.2699999999995</v>
      </c>
      <c r="D759" s="1" t="s">
        <v>3198</v>
      </c>
      <c r="E759" s="1"/>
      <c r="F759" s="1"/>
      <c r="G759" s="40" t="s">
        <v>1593</v>
      </c>
      <c r="H759" s="102"/>
      <c r="I759" s="99">
        <f>SUM(I757:I758)</f>
        <v>5865.2699999999995</v>
      </c>
    </row>
    <row r="760" spans="2:9" ht="16.5">
      <c r="B760" s="27"/>
      <c r="C760" s="141"/>
      <c r="D760" s="1"/>
      <c r="E760" s="1"/>
      <c r="F760" s="1"/>
      <c r="G760" s="40"/>
      <c r="H760" s="102"/>
      <c r="I760" s="141"/>
    </row>
  </sheetData>
  <sheetProtection sheet="1" objects="1" scenarios="1" formatCells="0" formatColumns="0" formatRows="0" insertColumns="0" insertRows="0" deleteRows="0"/>
  <mergeCells count="194">
    <mergeCell ref="B97:H97"/>
    <mergeCell ref="B98:H98"/>
    <mergeCell ref="B99:H99"/>
    <mergeCell ref="B162:H162"/>
    <mergeCell ref="B5:H5"/>
    <mergeCell ref="B3:H3"/>
    <mergeCell ref="B7:B8"/>
    <mergeCell ref="B9:B12"/>
    <mergeCell ref="B4:H4"/>
    <mergeCell ref="B123:H123"/>
    <mergeCell ref="B124:H124"/>
    <mergeCell ref="B101:H101"/>
    <mergeCell ref="B100:H100"/>
    <mergeCell ref="B113:H113"/>
    <mergeCell ref="B110:H110"/>
    <mergeCell ref="B111:H111"/>
    <mergeCell ref="B112:H112"/>
    <mergeCell ref="B114:H114"/>
    <mergeCell ref="B18:H18"/>
    <mergeCell ref="B19:H19"/>
    <mergeCell ref="B67:B73"/>
    <mergeCell ref="B49:B55"/>
    <mergeCell ref="B34:B37"/>
    <mergeCell ref="B65:H65"/>
    <mergeCell ref="B47:H47"/>
    <mergeCell ref="B45:H45"/>
    <mergeCell ref="B46:H46"/>
    <mergeCell ref="B63:H63"/>
    <mergeCell ref="B62:H62"/>
    <mergeCell ref="B64:H64"/>
    <mergeCell ref="B44:H44"/>
    <mergeCell ref="B29:H29"/>
    <mergeCell ref="B30:H30"/>
    <mergeCell ref="B31:H31"/>
    <mergeCell ref="B204:H204"/>
    <mergeCell ref="B179:H179"/>
    <mergeCell ref="B180:H180"/>
    <mergeCell ref="B139:H139"/>
    <mergeCell ref="B177:H177"/>
    <mergeCell ref="B181:H181"/>
    <mergeCell ref="B151:H151"/>
    <mergeCell ref="B152:H152"/>
    <mergeCell ref="B125:H125"/>
    <mergeCell ref="B126:H126"/>
    <mergeCell ref="B127:H127"/>
    <mergeCell ref="B136:H136"/>
    <mergeCell ref="B153:H153"/>
    <mergeCell ref="B137:H137"/>
    <mergeCell ref="B138:H138"/>
    <mergeCell ref="B163:H163"/>
    <mergeCell ref="B164:H164"/>
    <mergeCell ref="B165:H165"/>
    <mergeCell ref="B166:H166"/>
    <mergeCell ref="B178:H178"/>
    <mergeCell ref="B233:H233"/>
    <mergeCell ref="B245:H245"/>
    <mergeCell ref="B205:H205"/>
    <mergeCell ref="B269:B271"/>
    <mergeCell ref="B264:H264"/>
    <mergeCell ref="B218:H218"/>
    <mergeCell ref="B231:H231"/>
    <mergeCell ref="B232:H232"/>
    <mergeCell ref="B207:B209"/>
    <mergeCell ref="B217:H217"/>
    <mergeCell ref="B265:H265"/>
    <mergeCell ref="B267:B268"/>
    <mergeCell ref="B220:B222"/>
    <mergeCell ref="B246:H246"/>
    <mergeCell ref="B247:H247"/>
    <mergeCell ref="B309:H309"/>
    <mergeCell ref="B299:H299"/>
    <mergeCell ref="B300:H300"/>
    <mergeCell ref="B310:H310"/>
    <mergeCell ref="B311:H311"/>
    <mergeCell ref="B313:B314"/>
    <mergeCell ref="B284:B290"/>
    <mergeCell ref="B315:B316"/>
    <mergeCell ref="B302:B303"/>
    <mergeCell ref="C302:C303"/>
    <mergeCell ref="E302:E303"/>
    <mergeCell ref="B323:H323"/>
    <mergeCell ref="B325:B326"/>
    <mergeCell ref="B140:H140"/>
    <mergeCell ref="B149:H149"/>
    <mergeCell ref="B150:H150"/>
    <mergeCell ref="B365:B366"/>
    <mergeCell ref="B342:B343"/>
    <mergeCell ref="B362:H362"/>
    <mergeCell ref="C365:C366"/>
    <mergeCell ref="E365:E366"/>
    <mergeCell ref="B355:B356"/>
    <mergeCell ref="C355:C356"/>
    <mergeCell ref="B279:H279"/>
    <mergeCell ref="B280:H280"/>
    <mergeCell ref="B282:B283"/>
    <mergeCell ref="B352:H352"/>
    <mergeCell ref="B344:B347"/>
    <mergeCell ref="B353:H353"/>
    <mergeCell ref="B322:H322"/>
    <mergeCell ref="B338:H338"/>
    <mergeCell ref="B339:H339"/>
    <mergeCell ref="B278:H278"/>
    <mergeCell ref="B337:H337"/>
    <mergeCell ref="B327:B328"/>
    <mergeCell ref="E376:E377"/>
    <mergeCell ref="B462:H462"/>
    <mergeCell ref="B492:H492"/>
    <mergeCell ref="B385:H385"/>
    <mergeCell ref="B387:B388"/>
    <mergeCell ref="C387:C388"/>
    <mergeCell ref="E387:E388"/>
    <mergeCell ref="B405:H405"/>
    <mergeCell ref="B406:H406"/>
    <mergeCell ref="B415:H415"/>
    <mergeCell ref="B416:H416"/>
    <mergeCell ref="B418:B419"/>
    <mergeCell ref="C418:C419"/>
    <mergeCell ref="E418:E419"/>
    <mergeCell ref="B408:B409"/>
    <mergeCell ref="C408:C409"/>
    <mergeCell ref="E408:E409"/>
    <mergeCell ref="E398:E399"/>
    <mergeCell ref="B614:H614"/>
    <mergeCell ref="B626:H626"/>
    <mergeCell ref="B639:H639"/>
    <mergeCell ref="B363:H363"/>
    <mergeCell ref="E355:E356"/>
    <mergeCell ref="B340:H340"/>
    <mergeCell ref="B443:H443"/>
    <mergeCell ref="B444:H444"/>
    <mergeCell ref="B558:H558"/>
    <mergeCell ref="B559:H559"/>
    <mergeCell ref="B509:H509"/>
    <mergeCell ref="B510:H510"/>
    <mergeCell ref="B511:H511"/>
    <mergeCell ref="B541:H541"/>
    <mergeCell ref="B395:H395"/>
    <mergeCell ref="B396:H396"/>
    <mergeCell ref="B398:B399"/>
    <mergeCell ref="C398:C399"/>
    <mergeCell ref="B437:H437"/>
    <mergeCell ref="B384:H384"/>
    <mergeCell ref="B373:H373"/>
    <mergeCell ref="B374:H374"/>
    <mergeCell ref="B376:B377"/>
    <mergeCell ref="C376:C377"/>
    <mergeCell ref="B576:H576"/>
    <mergeCell ref="B589:H589"/>
    <mergeCell ref="B602:H602"/>
    <mergeCell ref="B699:H699"/>
    <mergeCell ref="B680:H680"/>
    <mergeCell ref="B681:H681"/>
    <mergeCell ref="B682:H682"/>
    <mergeCell ref="B697:H697"/>
    <mergeCell ref="B445:H445"/>
    <mergeCell ref="B460:H460"/>
    <mergeCell ref="B494:H494"/>
    <mergeCell ref="B461:H461"/>
    <mergeCell ref="B698:H698"/>
    <mergeCell ref="B560:H560"/>
    <mergeCell ref="B663:H663"/>
    <mergeCell ref="B664:H664"/>
    <mergeCell ref="B665:H665"/>
    <mergeCell ref="B542:H542"/>
    <mergeCell ref="B543:H543"/>
    <mergeCell ref="B493:H493"/>
    <mergeCell ref="B586:H586"/>
    <mergeCell ref="B574:H574"/>
    <mergeCell ref="B573:H573"/>
    <mergeCell ref="B613:H613"/>
    <mergeCell ref="C751:I751"/>
    <mergeCell ref="N67:T67"/>
    <mergeCell ref="N68:T68"/>
    <mergeCell ref="C720:I720"/>
    <mergeCell ref="C721:I721"/>
    <mergeCell ref="C730:I730"/>
    <mergeCell ref="C731:I731"/>
    <mergeCell ref="C740:I740"/>
    <mergeCell ref="C741:I741"/>
    <mergeCell ref="C750:I750"/>
    <mergeCell ref="B611:H611"/>
    <mergeCell ref="B624:H624"/>
    <mergeCell ref="B575:H575"/>
    <mergeCell ref="B600:H600"/>
    <mergeCell ref="B625:H625"/>
    <mergeCell ref="B638:H638"/>
    <mergeCell ref="B601:H601"/>
    <mergeCell ref="B636:H636"/>
    <mergeCell ref="B637:H637"/>
    <mergeCell ref="B587:H587"/>
    <mergeCell ref="B588:H588"/>
    <mergeCell ref="B599:H599"/>
    <mergeCell ref="B612:H612"/>
    <mergeCell ref="B623:H623"/>
  </mergeCells>
  <pageMargins left="0.7" right="0.23" top="0.38" bottom="0.75" header="0.3" footer="0.3"/>
  <pageSetup scale="95" orientation="portrait" verticalDpi="0" r:id="rId1"/>
  <rowBreaks count="2" manualBreakCount="2">
    <brk id="684" min="1" max="8" man="1"/>
    <brk id="719" min="1" max="8" man="1"/>
  </rowBreaks>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H39"/>
  <sheetViews>
    <sheetView workbookViewId="0">
      <selection activeCell="G16" sqref="G16"/>
    </sheetView>
  </sheetViews>
  <sheetFormatPr defaultRowHeight="12.75"/>
  <cols>
    <col min="1" max="1" width="7.28515625" customWidth="1"/>
    <col min="2" max="2" width="13" customWidth="1"/>
    <col min="3" max="3" width="20.7109375" customWidth="1"/>
    <col min="4" max="4" width="10.5703125" customWidth="1"/>
    <col min="5" max="5" width="12" customWidth="1"/>
    <col min="6" max="6" width="14.28515625" customWidth="1"/>
    <col min="7" max="7" width="16.28515625" customWidth="1"/>
    <col min="8" max="8" width="15" customWidth="1"/>
  </cols>
  <sheetData>
    <row r="1" spans="1:8" ht="19.5">
      <c r="A1" s="262" t="e">
        <f>+#REF!+1</f>
        <v>#REF!</v>
      </c>
      <c r="B1" s="1588" t="s">
        <v>627</v>
      </c>
      <c r="C1" s="1567"/>
      <c r="D1" s="1567"/>
      <c r="E1" s="1567"/>
      <c r="F1" s="1567"/>
      <c r="G1" s="1567"/>
      <c r="H1" s="1567"/>
    </row>
    <row r="2" spans="1:8" ht="14.25">
      <c r="A2" s="728" t="s">
        <v>4099</v>
      </c>
      <c r="B2" s="1568" t="s">
        <v>1476</v>
      </c>
      <c r="C2" s="1568"/>
      <c r="D2" s="1568"/>
      <c r="E2" s="1568"/>
      <c r="F2" s="1568"/>
      <c r="G2" s="1568"/>
      <c r="H2" s="1568"/>
    </row>
    <row r="3" spans="1:8" ht="31.5">
      <c r="A3" s="1"/>
      <c r="B3" s="68" t="s">
        <v>3156</v>
      </c>
      <c r="C3" s="68" t="s">
        <v>3157</v>
      </c>
      <c r="D3" s="68" t="s">
        <v>3158</v>
      </c>
      <c r="E3" s="68" t="s">
        <v>3159</v>
      </c>
      <c r="F3" s="68" t="s">
        <v>3160</v>
      </c>
      <c r="G3" s="68" t="s">
        <v>3161</v>
      </c>
      <c r="H3" s="68" t="s">
        <v>1586</v>
      </c>
    </row>
    <row r="4" spans="1:8" ht="17.25">
      <c r="A4" s="27"/>
      <c r="B4" s="1562" t="s">
        <v>562</v>
      </c>
      <c r="C4" s="80" t="s">
        <v>736</v>
      </c>
      <c r="D4" s="50">
        <v>9</v>
      </c>
      <c r="E4" s="53" t="s">
        <v>1589</v>
      </c>
      <c r="F4" s="116">
        <v>865</v>
      </c>
      <c r="G4" s="107">
        <f>FLOOR(D4*F4,0.01)</f>
        <v>7785</v>
      </c>
      <c r="H4" s="108"/>
    </row>
    <row r="5" spans="1:8" ht="17.25">
      <c r="A5" s="1"/>
      <c r="B5" s="1589"/>
      <c r="C5" s="78" t="s">
        <v>563</v>
      </c>
      <c r="D5" s="51">
        <v>5</v>
      </c>
      <c r="E5" s="56" t="s">
        <v>1589</v>
      </c>
      <c r="F5" s="122">
        <v>635</v>
      </c>
      <c r="G5" s="109">
        <f>FLOOR(D5*F5,0.01)</f>
        <v>3175</v>
      </c>
      <c r="H5" s="123">
        <f>SUM(G4+G5)</f>
        <v>10960</v>
      </c>
    </row>
    <row r="6" spans="1:8" ht="15.75">
      <c r="A6" s="1"/>
      <c r="B6" s="1562" t="s">
        <v>2185</v>
      </c>
      <c r="C6" s="58" t="s">
        <v>2944</v>
      </c>
      <c r="D6" s="110"/>
      <c r="E6" s="55"/>
      <c r="F6" s="107"/>
      <c r="G6" s="131"/>
      <c r="H6" s="131"/>
    </row>
    <row r="7" spans="1:8" ht="17.25">
      <c r="A7" s="1"/>
      <c r="B7" s="1589"/>
      <c r="C7" s="78" t="s">
        <v>1524</v>
      </c>
      <c r="D7" s="43">
        <v>16</v>
      </c>
      <c r="E7" s="56" t="s">
        <v>2681</v>
      </c>
      <c r="F7" s="63">
        <v>509</v>
      </c>
      <c r="G7" s="63">
        <f>FLOOR(D7*F7,0.01)</f>
        <v>8144</v>
      </c>
      <c r="H7" s="123">
        <f>G7</f>
        <v>8144</v>
      </c>
    </row>
    <row r="8" spans="1:8" ht="15.75">
      <c r="A8" s="1"/>
      <c r="B8" s="1"/>
      <c r="C8" s="1"/>
      <c r="D8" s="1"/>
      <c r="E8" s="1"/>
      <c r="F8" s="40" t="s">
        <v>1590</v>
      </c>
      <c r="G8" s="207"/>
      <c r="H8" s="63">
        <f>SUM(H5:H7)</f>
        <v>19104</v>
      </c>
    </row>
    <row r="9" spans="1:8" ht="16.5">
      <c r="A9" s="1"/>
      <c r="B9" s="1" t="s">
        <v>1592</v>
      </c>
      <c r="C9" s="1"/>
      <c r="D9" s="1"/>
      <c r="E9" s="1"/>
      <c r="F9" s="40" t="s">
        <v>1570</v>
      </c>
      <c r="G9" s="102"/>
      <c r="H9" s="99">
        <f>FLOOR(H8*0.15,0.01)</f>
        <v>2865.6</v>
      </c>
    </row>
    <row r="10" spans="1:8" ht="16.5">
      <c r="A10" s="27"/>
      <c r="B10" s="140">
        <f>+H10</f>
        <v>21969.599999999999</v>
      </c>
      <c r="C10" s="27" t="s">
        <v>4340</v>
      </c>
      <c r="D10" s="99">
        <f>INT(B10/B11*100)/100</f>
        <v>219.69</v>
      </c>
      <c r="E10" s="1" t="s">
        <v>3198</v>
      </c>
      <c r="F10" s="40" t="s">
        <v>1593</v>
      </c>
      <c r="G10" s="102"/>
      <c r="H10" s="99">
        <f>SUM(H8:H9)</f>
        <v>21969.599999999999</v>
      </c>
    </row>
    <row r="11" spans="1:8" ht="16.5">
      <c r="A11" s="1"/>
      <c r="B11" s="88">
        <v>100</v>
      </c>
      <c r="C11" s="1"/>
      <c r="D11" s="1"/>
      <c r="E11" s="1"/>
      <c r="F11" s="1"/>
      <c r="G11" s="1"/>
      <c r="H11" s="1"/>
    </row>
    <row r="14" spans="1:8" ht="19.5">
      <c r="A14" s="262">
        <f>+A3+1</f>
        <v>1</v>
      </c>
      <c r="B14" s="1588" t="s">
        <v>5335</v>
      </c>
      <c r="C14" s="1567"/>
      <c r="D14" s="1567"/>
      <c r="E14" s="1567"/>
      <c r="F14" s="1567"/>
      <c r="G14" s="1567"/>
      <c r="H14" s="1567"/>
    </row>
    <row r="15" spans="1:8" ht="15">
      <c r="A15" s="15" t="s">
        <v>114</v>
      </c>
      <c r="B15" s="1568" t="s">
        <v>1476</v>
      </c>
      <c r="C15" s="1568"/>
      <c r="D15" s="1568"/>
      <c r="E15" s="1568"/>
      <c r="F15" s="1568"/>
      <c r="G15" s="1568"/>
      <c r="H15" s="1568"/>
    </row>
    <row r="16" spans="1:8" ht="31.5">
      <c r="A16" s="1"/>
      <c r="B16" s="68" t="s">
        <v>3156</v>
      </c>
      <c r="C16" s="68" t="s">
        <v>3157</v>
      </c>
      <c r="D16" s="68" t="s">
        <v>3158</v>
      </c>
      <c r="E16" s="68" t="s">
        <v>3159</v>
      </c>
      <c r="F16" s="68" t="s">
        <v>3160</v>
      </c>
      <c r="G16" s="68" t="s">
        <v>3161</v>
      </c>
      <c r="H16" s="68" t="s">
        <v>1586</v>
      </c>
    </row>
    <row r="17" spans="1:8" ht="17.25">
      <c r="A17" s="27"/>
      <c r="B17" s="1562" t="s">
        <v>562</v>
      </c>
      <c r="C17" s="80" t="s">
        <v>736</v>
      </c>
      <c r="D17" s="42">
        <f>1.8+2</f>
        <v>3.8</v>
      </c>
      <c r="E17" s="53" t="s">
        <v>1589</v>
      </c>
      <c r="F17" s="116">
        <v>865</v>
      </c>
      <c r="G17" s="107">
        <f>FLOOR(D17*F17,0.01)</f>
        <v>3287</v>
      </c>
      <c r="H17" s="108"/>
    </row>
    <row r="18" spans="1:8" ht="17.25">
      <c r="A18" s="1"/>
      <c r="B18" s="1589"/>
      <c r="C18" s="78" t="s">
        <v>563</v>
      </c>
      <c r="D18" s="43">
        <f>1.8+2</f>
        <v>3.8</v>
      </c>
      <c r="E18" s="56" t="s">
        <v>1589</v>
      </c>
      <c r="F18" s="122">
        <v>635</v>
      </c>
      <c r="G18" s="63">
        <f>FLOOR(D18*F18,0.01)</f>
        <v>2413</v>
      </c>
      <c r="H18" s="123">
        <f>SUM(G17+G18)</f>
        <v>5700</v>
      </c>
    </row>
    <row r="19" spans="1:8" ht="17.25">
      <c r="A19" s="1"/>
      <c r="B19" s="1562" t="s">
        <v>2185</v>
      </c>
      <c r="C19" s="80"/>
      <c r="D19" s="42"/>
      <c r="E19" s="53"/>
      <c r="F19" s="116"/>
      <c r="G19" s="116"/>
      <c r="H19" s="108"/>
    </row>
    <row r="20" spans="1:8" ht="31.5">
      <c r="A20" s="1"/>
      <c r="B20" s="1603"/>
      <c r="C20" s="80" t="s">
        <v>3819</v>
      </c>
      <c r="D20" s="42">
        <v>16</v>
      </c>
      <c r="E20" s="53" t="s">
        <v>2681</v>
      </c>
      <c r="F20" s="109">
        <v>612</v>
      </c>
      <c r="G20" s="109">
        <f>FLOOR(D20*F20,0.01)</f>
        <v>9792</v>
      </c>
      <c r="H20" s="9"/>
    </row>
    <row r="21" spans="1:8" ht="17.25">
      <c r="A21" s="1"/>
      <c r="B21" s="1604"/>
      <c r="C21" s="78"/>
      <c r="D21" s="43"/>
      <c r="E21" s="56"/>
      <c r="F21" s="122"/>
      <c r="G21" s="130"/>
      <c r="H21" s="123">
        <f>SUM(G20+G21+G22)</f>
        <v>9792</v>
      </c>
    </row>
    <row r="22" spans="1:8" ht="16.5">
      <c r="A22" s="3"/>
      <c r="B22" s="1"/>
      <c r="C22" s="1"/>
      <c r="D22" s="1"/>
      <c r="E22" s="1"/>
      <c r="F22" s="40" t="s">
        <v>1590</v>
      </c>
      <c r="G22" s="102"/>
      <c r="H22" s="63">
        <f>SUM(H18:H21)</f>
        <v>15492</v>
      </c>
    </row>
    <row r="23" spans="1:8" ht="16.5">
      <c r="A23" s="1"/>
      <c r="B23" s="1" t="s">
        <v>1592</v>
      </c>
      <c r="C23" s="1"/>
      <c r="D23" s="1"/>
      <c r="E23" s="1"/>
      <c r="F23" s="40" t="s">
        <v>1570</v>
      </c>
      <c r="G23" s="102"/>
      <c r="H23" s="99">
        <f>FLOOR(H22*0.15,0.01)</f>
        <v>2323.8000000000002</v>
      </c>
    </row>
    <row r="24" spans="1:8" ht="16.5">
      <c r="A24" s="27"/>
      <c r="B24" s="140">
        <f>+H24</f>
        <v>17815.8</v>
      </c>
      <c r="C24" s="27" t="s">
        <v>4340</v>
      </c>
      <c r="D24" s="99">
        <f>FLOOR(B24/B25,0.01)</f>
        <v>178.15</v>
      </c>
      <c r="E24" s="1" t="s">
        <v>3198</v>
      </c>
      <c r="F24" s="40" t="s">
        <v>1593</v>
      </c>
      <c r="G24" s="102"/>
      <c r="H24" s="99">
        <f>SUM(H22:H23)</f>
        <v>17815.8</v>
      </c>
    </row>
    <row r="25" spans="1:8" ht="17.25">
      <c r="A25" s="27"/>
      <c r="B25" s="88">
        <v>100</v>
      </c>
      <c r="C25" s="27"/>
      <c r="D25" s="141"/>
      <c r="E25" s="1"/>
      <c r="F25" s="40"/>
      <c r="G25" s="102"/>
      <c r="H25" s="141"/>
    </row>
    <row r="28" spans="1:8" ht="19.5">
      <c r="A28" s="262">
        <f>+A17+1</f>
        <v>1</v>
      </c>
      <c r="B28" s="1588" t="s">
        <v>5386</v>
      </c>
      <c r="C28" s="1567"/>
      <c r="D28" s="1567"/>
      <c r="E28" s="1567"/>
      <c r="F28" s="1567"/>
      <c r="G28" s="1567"/>
      <c r="H28" s="1567"/>
    </row>
    <row r="29" spans="1:8" ht="15">
      <c r="A29" s="15" t="s">
        <v>114</v>
      </c>
      <c r="B29" s="1568" t="s">
        <v>1476</v>
      </c>
      <c r="C29" s="1568"/>
      <c r="D29" s="1568"/>
      <c r="E29" s="1568"/>
      <c r="F29" s="1568"/>
      <c r="G29" s="1568"/>
      <c r="H29" s="1568"/>
    </row>
    <row r="30" spans="1:8" ht="31.5">
      <c r="A30" s="1"/>
      <c r="B30" s="68" t="s">
        <v>3156</v>
      </c>
      <c r="C30" s="68" t="s">
        <v>3157</v>
      </c>
      <c r="D30" s="68" t="s">
        <v>3158</v>
      </c>
      <c r="E30" s="68" t="s">
        <v>3159</v>
      </c>
      <c r="F30" s="68" t="s">
        <v>3160</v>
      </c>
      <c r="G30" s="68" t="s">
        <v>3161</v>
      </c>
      <c r="H30" s="68" t="s">
        <v>1586</v>
      </c>
    </row>
    <row r="31" spans="1:8" ht="17.25">
      <c r="A31" s="27"/>
      <c r="B31" s="1562" t="s">
        <v>562</v>
      </c>
      <c r="C31" s="80" t="s">
        <v>736</v>
      </c>
      <c r="D31" s="42">
        <v>12</v>
      </c>
      <c r="E31" s="53" t="s">
        <v>1589</v>
      </c>
      <c r="F31" s="116">
        <v>865</v>
      </c>
      <c r="G31" s="107">
        <f>FLOOR(D31*F31,0.01)</f>
        <v>10380</v>
      </c>
      <c r="H31" s="108"/>
    </row>
    <row r="32" spans="1:8" ht="17.25">
      <c r="A32" s="1"/>
      <c r="B32" s="1589"/>
      <c r="C32" s="78" t="s">
        <v>563</v>
      </c>
      <c r="D32" s="43">
        <v>8</v>
      </c>
      <c r="E32" s="56" t="s">
        <v>1589</v>
      </c>
      <c r="F32" s="122">
        <v>635</v>
      </c>
      <c r="G32" s="63">
        <f>FLOOR(D32*F32,0.01)</f>
        <v>5080</v>
      </c>
      <c r="H32" s="123">
        <f>SUM(G31+G32)</f>
        <v>15460</v>
      </c>
    </row>
    <row r="33" spans="1:8" ht="17.25">
      <c r="A33" s="1"/>
      <c r="B33" s="1562" t="s">
        <v>2185</v>
      </c>
      <c r="C33" s="80"/>
      <c r="D33" s="42"/>
      <c r="E33" s="53"/>
      <c r="F33" s="116"/>
      <c r="G33" s="116"/>
      <c r="H33" s="108"/>
    </row>
    <row r="34" spans="1:8" ht="17.25">
      <c r="A34" s="1"/>
      <c r="B34" s="1603"/>
      <c r="C34" s="80" t="s">
        <v>5387</v>
      </c>
      <c r="D34" s="42">
        <v>23.93</v>
      </c>
      <c r="E34" s="53" t="s">
        <v>2681</v>
      </c>
      <c r="F34" s="109">
        <v>619</v>
      </c>
      <c r="G34" s="109">
        <f>FLOOR(D34*F34,0.01)</f>
        <v>14812.67</v>
      </c>
      <c r="H34" s="9"/>
    </row>
    <row r="35" spans="1:8" ht="17.25">
      <c r="A35" s="1"/>
      <c r="B35" s="1604"/>
      <c r="C35" s="78" t="s">
        <v>2828</v>
      </c>
      <c r="D35" s="43">
        <v>4</v>
      </c>
      <c r="E35" s="56" t="s">
        <v>749</v>
      </c>
      <c r="F35" s="122">
        <v>6</v>
      </c>
      <c r="G35" s="109">
        <f>FLOOR(D35*F35,0.01)</f>
        <v>24</v>
      </c>
      <c r="H35" s="123">
        <f>SUM(G34+G35+G36)</f>
        <v>14836.67</v>
      </c>
    </row>
    <row r="36" spans="1:8" ht="16.5">
      <c r="A36" s="3"/>
      <c r="B36" s="1"/>
      <c r="C36" s="1"/>
      <c r="D36" s="1"/>
      <c r="E36" s="1"/>
      <c r="F36" s="40" t="s">
        <v>1590</v>
      </c>
      <c r="G36" s="102"/>
      <c r="H36" s="63">
        <f>SUM(H32:H35)</f>
        <v>30296.67</v>
      </c>
    </row>
    <row r="37" spans="1:8" ht="16.5">
      <c r="A37" s="1"/>
      <c r="B37" s="1" t="s">
        <v>1592</v>
      </c>
      <c r="C37" s="1"/>
      <c r="D37" s="1"/>
      <c r="E37" s="1"/>
      <c r="F37" s="40" t="s">
        <v>1570</v>
      </c>
      <c r="G37" s="102"/>
      <c r="H37" s="99">
        <f>FLOOR(H36*0.15,0.01)</f>
        <v>4544.5</v>
      </c>
    </row>
    <row r="38" spans="1:8" ht="16.5">
      <c r="A38" s="27"/>
      <c r="B38" s="140">
        <f>+H38</f>
        <v>34841.17</v>
      </c>
      <c r="C38" s="27" t="s">
        <v>4340</v>
      </c>
      <c r="D38" s="99">
        <f>FLOOR(B38/B39,0.01)</f>
        <v>348.41</v>
      </c>
      <c r="E38" s="1" t="s">
        <v>3198</v>
      </c>
      <c r="F38" s="40" t="s">
        <v>1593</v>
      </c>
      <c r="G38" s="102"/>
      <c r="H38" s="99">
        <f>SUM(H36:H37)</f>
        <v>34841.17</v>
      </c>
    </row>
    <row r="39" spans="1:8" ht="17.25">
      <c r="A39" s="27"/>
      <c r="B39" s="88">
        <v>100</v>
      </c>
      <c r="C39" s="27"/>
      <c r="D39" s="141"/>
      <c r="E39" s="1"/>
      <c r="F39" s="40"/>
      <c r="G39" s="102"/>
      <c r="H39" s="141"/>
    </row>
  </sheetData>
  <mergeCells count="12">
    <mergeCell ref="B33:B35"/>
    <mergeCell ref="B1:H1"/>
    <mergeCell ref="B2:H2"/>
    <mergeCell ref="B4:B5"/>
    <mergeCell ref="B6:B7"/>
    <mergeCell ref="B14:H14"/>
    <mergeCell ref="B15:H15"/>
    <mergeCell ref="B17:B18"/>
    <mergeCell ref="B19:B21"/>
    <mergeCell ref="B28:H28"/>
    <mergeCell ref="B29:H29"/>
    <mergeCell ref="B31:B3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2:H455"/>
  <sheetViews>
    <sheetView topLeftCell="A361" workbookViewId="0">
      <selection activeCell="K455" sqref="K455"/>
    </sheetView>
  </sheetViews>
  <sheetFormatPr defaultRowHeight="12.75" outlineLevelRow="1"/>
  <cols>
    <col min="1" max="1" width="8" customWidth="1"/>
    <col min="2" max="2" width="13" customWidth="1"/>
    <col min="3" max="3" width="20.7109375" customWidth="1"/>
    <col min="4" max="4" width="10.5703125" customWidth="1"/>
    <col min="5" max="5" width="12" customWidth="1"/>
    <col min="6" max="6" width="14.28515625" customWidth="1"/>
    <col min="7" max="7" width="16.28515625" customWidth="1"/>
    <col min="8" max="8" width="15" customWidth="1"/>
  </cols>
  <sheetData>
    <row r="2" spans="1:8" ht="18">
      <c r="A2" s="262">
        <v>5</v>
      </c>
      <c r="B2" s="1621" t="s">
        <v>3506</v>
      </c>
      <c r="C2" s="1621"/>
      <c r="D2" s="1621"/>
      <c r="E2" s="1621"/>
      <c r="F2" s="1621"/>
      <c r="G2" s="1621"/>
      <c r="H2" s="1621"/>
    </row>
    <row r="3" spans="1:8" ht="18">
      <c r="A3" s="588" t="s">
        <v>3519</v>
      </c>
      <c r="B3" s="1621"/>
      <c r="C3" s="1621"/>
      <c r="D3" s="1621"/>
      <c r="E3" s="1621"/>
      <c r="F3" s="1621"/>
      <c r="G3" s="1621"/>
      <c r="H3" s="1621"/>
    </row>
    <row r="4" spans="1:8" ht="15">
      <c r="A4" s="1"/>
      <c r="B4" s="1568" t="s">
        <v>2464</v>
      </c>
      <c r="C4" s="1568"/>
      <c r="D4" s="1568"/>
      <c r="E4" s="1568"/>
      <c r="F4" s="1568"/>
      <c r="G4" s="1568"/>
      <c r="H4" s="1568"/>
    </row>
    <row r="5" spans="1:8" ht="31.5">
      <c r="A5" s="1"/>
      <c r="B5" s="68" t="s">
        <v>3156</v>
      </c>
      <c r="C5" s="68" t="s">
        <v>3157</v>
      </c>
      <c r="D5" s="68" t="s">
        <v>3158</v>
      </c>
      <c r="E5" s="68" t="s">
        <v>3159</v>
      </c>
      <c r="F5" s="68" t="s">
        <v>3160</v>
      </c>
      <c r="G5" s="68" t="s">
        <v>3161</v>
      </c>
      <c r="H5" s="68" t="s">
        <v>1586</v>
      </c>
    </row>
    <row r="6" spans="1:8" ht="17.25">
      <c r="A6" s="1"/>
      <c r="B6" s="64" t="s">
        <v>1587</v>
      </c>
      <c r="C6" s="64" t="s">
        <v>1588</v>
      </c>
      <c r="D6" s="249">
        <v>2.3E-2</v>
      </c>
      <c r="E6" s="64" t="s">
        <v>1589</v>
      </c>
      <c r="F6" s="171">
        <v>670</v>
      </c>
      <c r="G6" s="99">
        <f>FLOOR(D6*F6,0.01)</f>
        <v>15.41</v>
      </c>
      <c r="H6" s="99">
        <f>(G6)</f>
        <v>15.41</v>
      </c>
    </row>
    <row r="7" spans="1:8" ht="15.75">
      <c r="A7" s="1"/>
      <c r="B7" s="1"/>
      <c r="C7" s="1"/>
      <c r="D7" s="1"/>
      <c r="E7" s="1"/>
      <c r="F7" s="40" t="s">
        <v>1590</v>
      </c>
      <c r="G7" s="40"/>
      <c r="H7" s="7">
        <f>SUM(G6)</f>
        <v>15.41</v>
      </c>
    </row>
    <row r="8" spans="1:8" ht="15.75">
      <c r="A8" s="1"/>
      <c r="B8" s="1"/>
      <c r="C8" s="1"/>
      <c r="D8" s="1"/>
      <c r="E8" s="1"/>
      <c r="F8" s="40" t="s">
        <v>1591</v>
      </c>
      <c r="G8" s="40"/>
      <c r="H8" s="7">
        <f>FLOOR((H7*0.15*100)/100,0.01)</f>
        <v>2.31</v>
      </c>
    </row>
    <row r="9" spans="1:8" ht="15.75">
      <c r="A9" s="1"/>
      <c r="B9" s="1" t="s">
        <v>1592</v>
      </c>
      <c r="C9" s="1"/>
      <c r="D9" s="1"/>
      <c r="E9" s="1"/>
      <c r="F9" s="40" t="s">
        <v>1593</v>
      </c>
      <c r="G9" s="40"/>
      <c r="H9" s="99">
        <f>SUM(H7:H8)</f>
        <v>17.72</v>
      </c>
    </row>
    <row r="10" spans="1:8" ht="15">
      <c r="A10" s="27" t="s">
        <v>3197</v>
      </c>
      <c r="B10" s="99">
        <f>+H9</f>
        <v>17.72</v>
      </c>
      <c r="C10" s="1" t="s">
        <v>3198</v>
      </c>
      <c r="D10" s="1"/>
      <c r="E10" s="1"/>
      <c r="F10" s="1"/>
      <c r="G10" s="1"/>
      <c r="H10" s="1"/>
    </row>
    <row r="12" spans="1:8" ht="15.75">
      <c r="A12" s="27"/>
      <c r="B12" s="141"/>
      <c r="C12" s="1"/>
      <c r="D12" s="1"/>
      <c r="E12" s="1"/>
      <c r="F12" s="40"/>
      <c r="G12" s="67"/>
      <c r="H12" s="141"/>
    </row>
    <row r="13" spans="1:8" ht="18">
      <c r="A13" s="262" t="e">
        <f>+#REF!+1</f>
        <v>#REF!</v>
      </c>
      <c r="B13" s="1621" t="s">
        <v>1675</v>
      </c>
      <c r="C13" s="1621"/>
      <c r="D13" s="1621"/>
      <c r="E13" s="1621"/>
      <c r="F13" s="1621"/>
      <c r="G13" s="1621"/>
      <c r="H13" s="1621"/>
    </row>
    <row r="14" spans="1:8" ht="18">
      <c r="A14" s="588" t="s">
        <v>4013</v>
      </c>
      <c r="B14" s="1621" t="s">
        <v>1676</v>
      </c>
      <c r="C14" s="1621"/>
      <c r="D14" s="1621"/>
      <c r="E14" s="1621"/>
      <c r="F14" s="1621"/>
      <c r="G14" s="1621"/>
      <c r="H14" s="1621"/>
    </row>
    <row r="15" spans="1:8" ht="15">
      <c r="A15" s="1"/>
      <c r="B15" s="1568" t="s">
        <v>2377</v>
      </c>
      <c r="C15" s="1568"/>
      <c r="D15" s="1568"/>
      <c r="E15" s="1568"/>
      <c r="F15" s="1568"/>
      <c r="G15" s="1568"/>
      <c r="H15" s="1568"/>
    </row>
    <row r="16" spans="1:8" ht="31.5">
      <c r="A16" s="1"/>
      <c r="B16" s="68" t="s">
        <v>3156</v>
      </c>
      <c r="C16" s="68" t="s">
        <v>3157</v>
      </c>
      <c r="D16" s="68" t="s">
        <v>3158</v>
      </c>
      <c r="E16" s="68" t="s">
        <v>3159</v>
      </c>
      <c r="F16" s="68" t="s">
        <v>3160</v>
      </c>
      <c r="G16" s="68" t="s">
        <v>3161</v>
      </c>
      <c r="H16" s="68" t="s">
        <v>1586</v>
      </c>
    </row>
    <row r="17" spans="1:8" ht="15.75">
      <c r="A17" s="1"/>
      <c r="B17" s="68" t="s">
        <v>1587</v>
      </c>
      <c r="C17" s="68" t="s">
        <v>1588</v>
      </c>
      <c r="D17" s="247">
        <v>0.7</v>
      </c>
      <c r="E17" s="68" t="s">
        <v>1589</v>
      </c>
      <c r="F17" s="101">
        <v>670</v>
      </c>
      <c r="G17" s="99">
        <f>FLOOR(D17*F17,0.01)</f>
        <v>469</v>
      </c>
      <c r="H17" s="99">
        <f>(G17)</f>
        <v>469</v>
      </c>
    </row>
    <row r="18" spans="1:8" ht="15.75">
      <c r="A18" s="1"/>
      <c r="B18" s="70" t="s">
        <v>1994</v>
      </c>
      <c r="C18" s="71" t="s">
        <v>1995</v>
      </c>
      <c r="D18" s="25"/>
      <c r="E18" s="25"/>
      <c r="F18" s="105"/>
      <c r="G18" s="104"/>
      <c r="H18" s="101">
        <f>INT(H17*0.03*100)/100</f>
        <v>14.07</v>
      </c>
    </row>
    <row r="19" spans="1:8" ht="15.75">
      <c r="A19" s="1"/>
      <c r="B19" s="1"/>
      <c r="C19" s="1"/>
      <c r="D19" s="1"/>
      <c r="E19" s="1"/>
      <c r="F19" s="40" t="s">
        <v>1590</v>
      </c>
      <c r="G19" s="40"/>
      <c r="H19" s="101">
        <f>SUM(H17:H18)</f>
        <v>483.07</v>
      </c>
    </row>
    <row r="20" spans="1:8" ht="15.75">
      <c r="A20" s="1"/>
      <c r="B20" s="1"/>
      <c r="C20" s="1"/>
      <c r="D20" s="1"/>
      <c r="E20" s="1"/>
      <c r="F20" s="40" t="s">
        <v>1571</v>
      </c>
      <c r="G20" s="40"/>
      <c r="H20" s="99">
        <f>FLOOR(H19*0.15,0.01)</f>
        <v>72.460000000000008</v>
      </c>
    </row>
    <row r="21" spans="1:8" ht="15.75">
      <c r="A21" s="1"/>
      <c r="B21" s="1" t="s">
        <v>3440</v>
      </c>
      <c r="C21" s="1"/>
      <c r="D21" s="1"/>
      <c r="E21" s="1"/>
      <c r="F21" s="40" t="s">
        <v>1593</v>
      </c>
      <c r="G21" s="40"/>
      <c r="H21" s="99">
        <f>SUM(H19:H20)</f>
        <v>555.53</v>
      </c>
    </row>
    <row r="22" spans="1:8" ht="15">
      <c r="A22" s="27" t="s">
        <v>3197</v>
      </c>
      <c r="B22" s="99">
        <f>+H21</f>
        <v>555.53</v>
      </c>
      <c r="C22" s="1" t="s">
        <v>3198</v>
      </c>
      <c r="D22" s="1"/>
      <c r="E22" s="1"/>
      <c r="F22" s="1"/>
      <c r="G22" s="1"/>
      <c r="H22" s="1"/>
    </row>
    <row r="24" spans="1:8" ht="18">
      <c r="A24" s="262" t="e">
        <f>A13+1</f>
        <v>#REF!</v>
      </c>
      <c r="B24" s="1621" t="s">
        <v>2633</v>
      </c>
      <c r="C24" s="1621"/>
      <c r="D24" s="1621"/>
      <c r="E24" s="1621"/>
      <c r="F24" s="1621"/>
      <c r="G24" s="1621"/>
      <c r="H24" s="1621"/>
    </row>
    <row r="25" spans="1:8" ht="18">
      <c r="A25" s="588" t="s">
        <v>4014</v>
      </c>
      <c r="B25" s="1621" t="s">
        <v>2940</v>
      </c>
      <c r="C25" s="1621"/>
      <c r="D25" s="1621"/>
      <c r="E25" s="1621"/>
      <c r="F25" s="1621"/>
      <c r="G25" s="1621"/>
      <c r="H25" s="1621"/>
    </row>
    <row r="26" spans="1:8" ht="15">
      <c r="A26" s="1"/>
      <c r="B26" s="1568" t="s">
        <v>2377</v>
      </c>
      <c r="C26" s="1568"/>
      <c r="D26" s="1568"/>
      <c r="E26" s="1568"/>
      <c r="F26" s="1568"/>
      <c r="G26" s="1568"/>
      <c r="H26" s="1568"/>
    </row>
    <row r="27" spans="1:8" ht="31.5">
      <c r="A27" s="1"/>
      <c r="B27" s="68" t="s">
        <v>3156</v>
      </c>
      <c r="C27" s="68" t="s">
        <v>3157</v>
      </c>
      <c r="D27" s="68" t="s">
        <v>3158</v>
      </c>
      <c r="E27" s="68" t="s">
        <v>3159</v>
      </c>
      <c r="F27" s="68" t="s">
        <v>3160</v>
      </c>
      <c r="G27" s="68" t="s">
        <v>3161</v>
      </c>
      <c r="H27" s="68" t="s">
        <v>1586</v>
      </c>
    </row>
    <row r="28" spans="1:8" ht="15.75">
      <c r="A28" s="1"/>
      <c r="B28" s="58" t="s">
        <v>1587</v>
      </c>
      <c r="C28" s="58" t="s">
        <v>1588</v>
      </c>
      <c r="D28" s="85">
        <v>0.5</v>
      </c>
      <c r="E28" s="58" t="s">
        <v>1589</v>
      </c>
      <c r="F28" s="107">
        <v>670</v>
      </c>
      <c r="G28" s="110">
        <f>FLOOR(D28*F28,0.01)</f>
        <v>335</v>
      </c>
      <c r="H28" s="110">
        <f>+G28</f>
        <v>335</v>
      </c>
    </row>
    <row r="29" spans="1:8" ht="15.75">
      <c r="A29" s="1"/>
      <c r="B29" s="1564" t="s">
        <v>2185</v>
      </c>
      <c r="C29" s="55"/>
      <c r="D29" s="85"/>
      <c r="E29" s="55"/>
      <c r="F29" s="107"/>
      <c r="G29" s="110"/>
      <c r="H29" s="110"/>
    </row>
    <row r="30" spans="1:8" ht="15.75">
      <c r="A30" s="1"/>
      <c r="B30" s="1566"/>
      <c r="C30" s="56" t="s">
        <v>3525</v>
      </c>
      <c r="D30" s="251">
        <v>5</v>
      </c>
      <c r="E30" s="56" t="s">
        <v>3526</v>
      </c>
      <c r="F30" s="122">
        <v>0.31</v>
      </c>
      <c r="G30" s="63">
        <f>FLOOR(D30*F30,0.01)</f>
        <v>1.55</v>
      </c>
      <c r="H30" s="63">
        <f>+G30+G29</f>
        <v>1.55</v>
      </c>
    </row>
    <row r="31" spans="1:8" ht="15.75">
      <c r="A31" s="1"/>
      <c r="B31" s="1"/>
      <c r="C31" s="1"/>
      <c r="D31" s="1"/>
      <c r="E31" s="1"/>
      <c r="F31" s="40" t="s">
        <v>1590</v>
      </c>
      <c r="G31" s="113"/>
      <c r="H31" s="99">
        <f>SUM(H28:H30)</f>
        <v>336.55</v>
      </c>
    </row>
    <row r="32" spans="1:8" ht="15.75">
      <c r="A32" s="1"/>
      <c r="B32" s="1" t="s">
        <v>3440</v>
      </c>
      <c r="C32" s="1"/>
      <c r="D32" s="1"/>
      <c r="E32" s="1"/>
      <c r="F32" s="40" t="s">
        <v>1571</v>
      </c>
      <c r="G32" s="113"/>
      <c r="H32" s="99">
        <f>FLOOR(H31*0.15,0.01)</f>
        <v>50.480000000000004</v>
      </c>
    </row>
    <row r="33" spans="1:8" ht="15.75">
      <c r="A33" s="27" t="s">
        <v>3197</v>
      </c>
      <c r="B33" s="99">
        <f>+H33</f>
        <v>387.03000000000003</v>
      </c>
      <c r="C33" s="1" t="s">
        <v>3198</v>
      </c>
      <c r="D33" s="1"/>
      <c r="E33" s="1"/>
      <c r="F33" s="40" t="s">
        <v>1593</v>
      </c>
      <c r="G33" s="113"/>
      <c r="H33" s="99">
        <f>SUM(H31:H32)</f>
        <v>387.03000000000003</v>
      </c>
    </row>
    <row r="36" spans="1:8" ht="18">
      <c r="A36" s="262" t="e">
        <f>+A24+1</f>
        <v>#REF!</v>
      </c>
      <c r="B36" s="1621" t="s">
        <v>3530</v>
      </c>
      <c r="C36" s="1621"/>
      <c r="D36" s="1621"/>
      <c r="E36" s="1621"/>
      <c r="F36" s="1621"/>
      <c r="G36" s="1621"/>
      <c r="H36" s="1621"/>
    </row>
    <row r="37" spans="1:8" ht="18">
      <c r="A37" s="588" t="s">
        <v>4015</v>
      </c>
      <c r="B37" s="1660" t="s">
        <v>3528</v>
      </c>
      <c r="C37" s="1621"/>
      <c r="D37" s="1621"/>
      <c r="E37" s="1621"/>
      <c r="F37" s="1621"/>
      <c r="G37" s="1621"/>
      <c r="H37" s="1621"/>
    </row>
    <row r="38" spans="1:8" ht="15">
      <c r="A38" s="1"/>
      <c r="B38" s="1568" t="s">
        <v>3529</v>
      </c>
      <c r="C38" s="1568"/>
      <c r="D38" s="1568"/>
      <c r="E38" s="1568"/>
      <c r="F38" s="1568"/>
      <c r="G38" s="1568"/>
      <c r="H38" s="1568"/>
    </row>
    <row r="39" spans="1:8" ht="31.5">
      <c r="A39" s="1"/>
      <c r="B39" s="68" t="s">
        <v>3156</v>
      </c>
      <c r="C39" s="68" t="s">
        <v>3157</v>
      </c>
      <c r="D39" s="68" t="s">
        <v>3158</v>
      </c>
      <c r="E39" s="68" t="s">
        <v>3159</v>
      </c>
      <c r="F39" s="68" t="s">
        <v>3160</v>
      </c>
      <c r="G39" s="68" t="s">
        <v>3161</v>
      </c>
      <c r="H39" s="68" t="s">
        <v>1586</v>
      </c>
    </row>
    <row r="40" spans="1:8" ht="17.25">
      <c r="A40" s="1"/>
      <c r="B40" s="64" t="s">
        <v>1587</v>
      </c>
      <c r="C40" s="64" t="s">
        <v>1588</v>
      </c>
      <c r="D40" s="249">
        <v>0.75</v>
      </c>
      <c r="E40" s="64" t="s">
        <v>1589</v>
      </c>
      <c r="F40" s="583">
        <v>670</v>
      </c>
      <c r="G40" s="99">
        <f>FLOOR(D40*F40,0.01)</f>
        <v>502.5</v>
      </c>
      <c r="H40" s="99">
        <f>(G40)</f>
        <v>502.5</v>
      </c>
    </row>
    <row r="41" spans="1:8" ht="17.25">
      <c r="A41" s="1"/>
      <c r="B41" s="66" t="s">
        <v>2185</v>
      </c>
      <c r="C41" s="64" t="s">
        <v>3727</v>
      </c>
      <c r="D41" s="592">
        <v>1.1000000000000001</v>
      </c>
      <c r="E41" s="64" t="s">
        <v>2378</v>
      </c>
      <c r="F41" s="671">
        <v>1871.43</v>
      </c>
      <c r="G41" s="99">
        <f>FLOOR(F41*D41,0.01)</f>
        <v>2058.5700000000002</v>
      </c>
      <c r="H41" s="99">
        <f>(G41)</f>
        <v>2058.5700000000002</v>
      </c>
    </row>
    <row r="42" spans="1:8" ht="15.75">
      <c r="A42" s="1"/>
      <c r="B42" s="1"/>
      <c r="C42" s="1"/>
      <c r="D42" s="1"/>
      <c r="E42" s="1"/>
      <c r="F42" s="40" t="s">
        <v>1590</v>
      </c>
      <c r="G42" s="584"/>
      <c r="H42" s="63">
        <f>SUM(H40:H41)</f>
        <v>2561.0700000000002</v>
      </c>
    </row>
    <row r="43" spans="1:8" ht="15.75">
      <c r="A43" s="1"/>
      <c r="B43" s="1" t="s">
        <v>3440</v>
      </c>
      <c r="C43" s="1"/>
      <c r="D43" s="1"/>
      <c r="E43" s="1"/>
      <c r="F43" s="40" t="s">
        <v>1571</v>
      </c>
      <c r="G43" s="67"/>
      <c r="H43" s="99">
        <f>FLOOR(H42*0.15,0.01)</f>
        <v>384.16</v>
      </c>
    </row>
    <row r="44" spans="1:8" ht="15.75">
      <c r="A44" s="27" t="s">
        <v>3197</v>
      </c>
      <c r="B44" s="99">
        <f>+H44</f>
        <v>2945.23</v>
      </c>
      <c r="C44" s="1" t="s">
        <v>3198</v>
      </c>
      <c r="D44" s="1"/>
      <c r="E44" s="1"/>
      <c r="F44" s="40" t="s">
        <v>1593</v>
      </c>
      <c r="G44" s="67"/>
      <c r="H44" s="99">
        <f>SUM(H42:H43)</f>
        <v>2945.23</v>
      </c>
    </row>
    <row r="45" spans="1:8" ht="15">
      <c r="A45" s="1"/>
      <c r="B45" s="1"/>
      <c r="C45" s="1"/>
      <c r="D45" s="1"/>
      <c r="E45" s="1"/>
      <c r="F45" s="1"/>
      <c r="G45" s="1"/>
      <c r="H45" s="1"/>
    </row>
    <row r="46" spans="1:8" ht="19.5">
      <c r="A46" s="262" t="e">
        <f>A33+1</f>
        <v>#VALUE!</v>
      </c>
      <c r="B46" s="1588" t="s">
        <v>2466</v>
      </c>
      <c r="C46" s="1567"/>
      <c r="D46" s="1567"/>
      <c r="E46" s="1567"/>
      <c r="F46" s="1567"/>
      <c r="G46" s="1567"/>
      <c r="H46" s="1567"/>
    </row>
    <row r="47" spans="1:8" ht="15">
      <c r="A47" s="683" t="s">
        <v>4051</v>
      </c>
      <c r="B47" s="1601" t="s">
        <v>1479</v>
      </c>
      <c r="C47" s="1568"/>
      <c r="D47" s="1568"/>
      <c r="E47" s="1568"/>
      <c r="F47" s="1568"/>
      <c r="G47" s="1568"/>
      <c r="H47" s="1568"/>
    </row>
    <row r="48" spans="1:8" ht="31.5">
      <c r="A48" s="1"/>
      <c r="B48" s="68" t="s">
        <v>3156</v>
      </c>
      <c r="C48" s="68" t="s">
        <v>3157</v>
      </c>
      <c r="D48" s="68" t="s">
        <v>3158</v>
      </c>
      <c r="E48" s="68" t="s">
        <v>3159</v>
      </c>
      <c r="F48" s="68" t="s">
        <v>3160</v>
      </c>
      <c r="G48" s="68" t="s">
        <v>3161</v>
      </c>
      <c r="H48" s="68" t="s">
        <v>1586</v>
      </c>
    </row>
    <row r="49" spans="1:8" ht="17.25">
      <c r="A49" s="1"/>
      <c r="B49" s="1562" t="s">
        <v>1587</v>
      </c>
      <c r="C49" s="58" t="s">
        <v>558</v>
      </c>
      <c r="D49" s="41">
        <v>0.5</v>
      </c>
      <c r="E49" s="55" t="s">
        <v>1589</v>
      </c>
      <c r="F49" s="107">
        <v>910</v>
      </c>
      <c r="G49" s="107">
        <f>FLOOR(D49*F49,0.01)</f>
        <v>455</v>
      </c>
      <c r="H49" s="108"/>
    </row>
    <row r="50" spans="1:8" ht="17.25">
      <c r="A50" s="1"/>
      <c r="B50" s="1563"/>
      <c r="C50" s="56" t="s">
        <v>1530</v>
      </c>
      <c r="D50" s="43">
        <v>1</v>
      </c>
      <c r="E50" s="56" t="s">
        <v>1589</v>
      </c>
      <c r="F50" s="63">
        <v>670</v>
      </c>
      <c r="G50" s="63">
        <f>FLOOR(D50*F50,0.01)</f>
        <v>670</v>
      </c>
      <c r="H50" s="121">
        <f>SUM(G49+G50)</f>
        <v>1125</v>
      </c>
    </row>
    <row r="51" spans="1:8" ht="17.25">
      <c r="A51" s="1"/>
      <c r="B51" s="1564" t="s">
        <v>2185</v>
      </c>
      <c r="C51" s="55" t="s">
        <v>2467</v>
      </c>
      <c r="D51" s="41">
        <v>420</v>
      </c>
      <c r="E51" s="55" t="s">
        <v>749</v>
      </c>
      <c r="F51" s="110">
        <v>12.54</v>
      </c>
      <c r="G51" s="109">
        <f>FLOOR(D51*F51,0.01)</f>
        <v>5266.8</v>
      </c>
      <c r="H51" s="108"/>
    </row>
    <row r="52" spans="1:8" ht="17.25">
      <c r="A52" s="1"/>
      <c r="B52" s="1563"/>
      <c r="C52" s="56" t="s">
        <v>2468</v>
      </c>
      <c r="D52" s="43">
        <v>0.71</v>
      </c>
      <c r="E52" s="56" t="s">
        <v>2378</v>
      </c>
      <c r="F52" s="63">
        <v>2718.87</v>
      </c>
      <c r="G52" s="63">
        <f>FLOOR(D52*F52,0.01)</f>
        <v>1930.39</v>
      </c>
      <c r="H52" s="123">
        <f>SUM(G51:G52)</f>
        <v>7197.1900000000005</v>
      </c>
    </row>
    <row r="53" spans="1:8" ht="16.5">
      <c r="A53" s="1"/>
      <c r="B53" s="1"/>
      <c r="C53" s="1"/>
      <c r="D53" s="1"/>
      <c r="E53" s="1"/>
      <c r="F53" s="40" t="s">
        <v>1590</v>
      </c>
      <c r="G53" s="102"/>
      <c r="H53" s="63">
        <f>SUM(H52,H50)</f>
        <v>8322.19</v>
      </c>
    </row>
    <row r="54" spans="1:8" ht="16.5">
      <c r="A54" s="1"/>
      <c r="B54" s="1" t="s">
        <v>1592</v>
      </c>
      <c r="C54" s="1"/>
      <c r="D54" s="1"/>
      <c r="E54" s="1"/>
      <c r="F54" s="40" t="s">
        <v>1571</v>
      </c>
      <c r="G54" s="102"/>
      <c r="H54" s="99">
        <f>FLOOR(H53*0.15,0.01)</f>
        <v>1248.32</v>
      </c>
    </row>
    <row r="55" spans="1:8" ht="16.5">
      <c r="B55" s="140">
        <f>+H55</f>
        <v>9570.51</v>
      </c>
      <c r="C55" s="27" t="s">
        <v>4340</v>
      </c>
      <c r="D55" s="99">
        <f>INT(B55/B56*100)/100</f>
        <v>957.05</v>
      </c>
      <c r="E55" s="1" t="s">
        <v>3198</v>
      </c>
      <c r="F55" s="40" t="s">
        <v>1593</v>
      </c>
      <c r="G55" s="102"/>
      <c r="H55" s="99">
        <f>SUM(H53:H54)</f>
        <v>9570.51</v>
      </c>
    </row>
    <row r="56" spans="1:8" ht="15">
      <c r="A56" s="1"/>
      <c r="B56" s="117">
        <v>10</v>
      </c>
      <c r="C56" s="1"/>
      <c r="D56" s="1"/>
      <c r="E56" s="1"/>
      <c r="F56" s="1"/>
      <c r="G56" s="1"/>
      <c r="H56" s="1"/>
    </row>
    <row r="58" spans="1:8" ht="15">
      <c r="A58" s="262" t="e">
        <f>+A44+1</f>
        <v>#VALUE!</v>
      </c>
      <c r="B58" s="1"/>
      <c r="C58" s="1"/>
      <c r="D58" s="1"/>
      <c r="E58" s="1"/>
      <c r="F58" s="1"/>
      <c r="G58" s="1"/>
      <c r="H58" s="1"/>
    </row>
    <row r="59" spans="1:8" ht="19.5">
      <c r="A59" s="588" t="s">
        <v>1841</v>
      </c>
      <c r="B59" s="1567" t="s">
        <v>3829</v>
      </c>
      <c r="C59" s="1567"/>
      <c r="D59" s="1567"/>
      <c r="E59" s="1567"/>
      <c r="F59" s="1567"/>
      <c r="G59" s="1567"/>
      <c r="H59" s="1567"/>
    </row>
    <row r="60" spans="1:8" ht="19.5">
      <c r="A60" s="1"/>
      <c r="B60" s="1584" t="s">
        <v>1403</v>
      </c>
      <c r="C60" s="1567"/>
      <c r="D60" s="1567"/>
      <c r="E60" s="1567"/>
      <c r="F60" s="1567"/>
      <c r="G60" s="1567"/>
      <c r="H60" s="1567"/>
    </row>
    <row r="61" spans="1:8" ht="15">
      <c r="A61" s="1"/>
      <c r="B61" s="1568" t="s">
        <v>2377</v>
      </c>
      <c r="C61" s="1568"/>
      <c r="D61" s="1568"/>
      <c r="E61" s="1568"/>
      <c r="F61" s="1568"/>
      <c r="G61" s="1568"/>
      <c r="H61" s="1568"/>
    </row>
    <row r="62" spans="1:8" ht="31.5">
      <c r="A62" s="1"/>
      <c r="B62" s="68" t="s">
        <v>3156</v>
      </c>
      <c r="C62" s="68" t="s">
        <v>3157</v>
      </c>
      <c r="D62" s="68" t="s">
        <v>3158</v>
      </c>
      <c r="E62" s="68" t="s">
        <v>3159</v>
      </c>
      <c r="F62" s="68" t="s">
        <v>3160</v>
      </c>
      <c r="G62" s="68" t="s">
        <v>3161</v>
      </c>
      <c r="H62" s="68" t="s">
        <v>1586</v>
      </c>
    </row>
    <row r="63" spans="1:8" ht="17.25">
      <c r="A63" s="1"/>
      <c r="B63" s="1564" t="s">
        <v>1587</v>
      </c>
      <c r="C63" s="58" t="s">
        <v>558</v>
      </c>
      <c r="D63" s="45">
        <v>1</v>
      </c>
      <c r="E63" s="55" t="s">
        <v>1589</v>
      </c>
      <c r="F63" s="107">
        <v>910</v>
      </c>
      <c r="G63" s="110">
        <f t="shared" ref="G63:G69" si="0">FLOOR(D63*F63,0.01)</f>
        <v>910</v>
      </c>
      <c r="H63" s="108"/>
    </row>
    <row r="64" spans="1:8" ht="17.25">
      <c r="A64" s="1"/>
      <c r="B64" s="1563"/>
      <c r="C64" s="53" t="s">
        <v>1530</v>
      </c>
      <c r="D64" s="50">
        <v>4</v>
      </c>
      <c r="E64" s="53" t="s">
        <v>1589</v>
      </c>
      <c r="F64" s="109">
        <v>670</v>
      </c>
      <c r="G64" s="109">
        <f t="shared" si="0"/>
        <v>2680</v>
      </c>
      <c r="H64" s="121">
        <f>SUM(G63+G64)</f>
        <v>3590</v>
      </c>
    </row>
    <row r="65" spans="1:8" ht="17.25">
      <c r="A65" s="1"/>
      <c r="B65" s="1564" t="s">
        <v>2185</v>
      </c>
      <c r="C65" s="55" t="s">
        <v>1533</v>
      </c>
      <c r="D65" s="239">
        <v>0.22</v>
      </c>
      <c r="E65" s="55" t="s">
        <v>750</v>
      </c>
      <c r="F65" s="110">
        <v>16100</v>
      </c>
      <c r="G65" s="110">
        <f t="shared" si="0"/>
        <v>3542</v>
      </c>
      <c r="H65" s="108"/>
    </row>
    <row r="66" spans="1:8" ht="17.25">
      <c r="A66" s="1"/>
      <c r="B66" s="1565"/>
      <c r="C66" s="20" t="s">
        <v>598</v>
      </c>
      <c r="D66" s="240">
        <v>0.65</v>
      </c>
      <c r="E66" s="53" t="s">
        <v>2378</v>
      </c>
      <c r="F66" s="109">
        <v>2895.42</v>
      </c>
      <c r="G66" s="109">
        <f t="shared" si="0"/>
        <v>1882.02</v>
      </c>
      <c r="H66" s="9"/>
    </row>
    <row r="67" spans="1:8" ht="17.25">
      <c r="A67" s="1"/>
      <c r="B67" s="1565"/>
      <c r="C67" s="21" t="s">
        <v>599</v>
      </c>
      <c r="D67" s="42">
        <v>0.24</v>
      </c>
      <c r="E67" s="53" t="s">
        <v>2378</v>
      </c>
      <c r="F67" s="109">
        <v>2966.04</v>
      </c>
      <c r="G67" s="109">
        <f t="shared" si="0"/>
        <v>711.84</v>
      </c>
      <c r="H67" s="121"/>
    </row>
    <row r="68" spans="1:8" ht="17.25">
      <c r="A68" s="1"/>
      <c r="B68" s="1565"/>
      <c r="C68" s="53" t="s">
        <v>2049</v>
      </c>
      <c r="D68" s="42">
        <v>0.47</v>
      </c>
      <c r="E68" s="53" t="s">
        <v>2378</v>
      </c>
      <c r="F68" s="109">
        <v>2718.87</v>
      </c>
      <c r="G68" s="109">
        <f t="shared" si="0"/>
        <v>1277.8600000000001</v>
      </c>
      <c r="H68" s="121"/>
    </row>
    <row r="69" spans="1:8" ht="17.25">
      <c r="A69" s="1"/>
      <c r="B69" s="1566"/>
      <c r="C69" s="56" t="s">
        <v>3525</v>
      </c>
      <c r="D69" s="43">
        <v>120</v>
      </c>
      <c r="E69" s="56" t="s">
        <v>3526</v>
      </c>
      <c r="F69" s="63">
        <v>0.31</v>
      </c>
      <c r="G69" s="63">
        <f t="shared" si="0"/>
        <v>37.200000000000003</v>
      </c>
      <c r="H69" s="123">
        <f>SUM(G65:G69)</f>
        <v>7450.920000000001</v>
      </c>
    </row>
    <row r="70" spans="1:8" ht="17.25">
      <c r="A70" s="1"/>
      <c r="B70" s="1"/>
      <c r="C70" s="1"/>
      <c r="D70" s="89"/>
      <c r="E70" s="1"/>
      <c r="F70" s="40" t="s">
        <v>1590</v>
      </c>
      <c r="G70" s="92"/>
      <c r="H70" s="63">
        <f>SUM(H69,H64)</f>
        <v>11040.920000000002</v>
      </c>
    </row>
    <row r="71" spans="1:8" ht="15.75">
      <c r="A71" s="1"/>
      <c r="B71" s="1" t="s">
        <v>3440</v>
      </c>
      <c r="C71" s="1"/>
      <c r="D71" s="1"/>
      <c r="E71" s="1"/>
      <c r="F71" s="40" t="s">
        <v>1571</v>
      </c>
      <c r="G71" s="92"/>
      <c r="H71" s="99">
        <f>FLOOR(H70*0.15,0.01)</f>
        <v>1656.13</v>
      </c>
    </row>
    <row r="72" spans="1:8" ht="15.75">
      <c r="A72" s="27" t="s">
        <v>3197</v>
      </c>
      <c r="B72" s="99">
        <f>+H72</f>
        <v>12697.050000000003</v>
      </c>
      <c r="C72" s="1" t="s">
        <v>3198</v>
      </c>
      <c r="D72" s="1"/>
      <c r="E72" s="1"/>
      <c r="F72" s="40" t="s">
        <v>1593</v>
      </c>
      <c r="G72" s="92"/>
      <c r="H72" s="99">
        <f>SUM(H70:H71)</f>
        <v>12697.050000000003</v>
      </c>
    </row>
    <row r="74" spans="1:8" ht="19.5">
      <c r="A74" s="262">
        <f>+A55+1</f>
        <v>1</v>
      </c>
      <c r="B74" s="1567" t="s">
        <v>3556</v>
      </c>
      <c r="C74" s="1567"/>
      <c r="D74" s="1567"/>
      <c r="E74" s="1567"/>
      <c r="F74" s="1567"/>
      <c r="G74" s="1567"/>
      <c r="H74" s="1567"/>
    </row>
    <row r="75" spans="1:8" ht="19.5">
      <c r="A75" s="588" t="s">
        <v>3564</v>
      </c>
      <c r="B75" s="1567" t="s">
        <v>1400</v>
      </c>
      <c r="C75" s="1567"/>
      <c r="D75" s="1567"/>
      <c r="E75" s="1567"/>
      <c r="F75" s="1567"/>
      <c r="G75" s="1567"/>
      <c r="H75" s="1567"/>
    </row>
    <row r="76" spans="1:8" ht="19.5">
      <c r="A76" s="1"/>
      <c r="B76" s="1584" t="s">
        <v>3557</v>
      </c>
      <c r="C76" s="1567"/>
      <c r="D76" s="1567"/>
      <c r="E76" s="1567"/>
      <c r="F76" s="1567"/>
      <c r="G76" s="1567"/>
      <c r="H76" s="1567"/>
    </row>
    <row r="77" spans="1:8" ht="15">
      <c r="A77" s="1"/>
      <c r="B77" s="1568" t="s">
        <v>2377</v>
      </c>
      <c r="C77" s="1568"/>
      <c r="D77" s="1568"/>
      <c r="E77" s="1568"/>
      <c r="F77" s="1568"/>
      <c r="G77" s="1568"/>
      <c r="H77" s="1568"/>
    </row>
    <row r="78" spans="1:8" ht="31.5">
      <c r="A78" s="1"/>
      <c r="B78" s="68" t="s">
        <v>3156</v>
      </c>
      <c r="C78" s="68" t="s">
        <v>3157</v>
      </c>
      <c r="D78" s="68" t="s">
        <v>3158</v>
      </c>
      <c r="E78" s="68" t="s">
        <v>3159</v>
      </c>
      <c r="F78" s="68" t="s">
        <v>3160</v>
      </c>
      <c r="G78" s="68" t="s">
        <v>3161</v>
      </c>
      <c r="H78" s="68" t="s">
        <v>1586</v>
      </c>
    </row>
    <row r="79" spans="1:8" ht="17.25">
      <c r="A79" s="1"/>
      <c r="B79" s="1564" t="s">
        <v>1587</v>
      </c>
      <c r="C79" s="58" t="s">
        <v>558</v>
      </c>
      <c r="D79" s="41">
        <v>0.5</v>
      </c>
      <c r="E79" s="55" t="s">
        <v>1589</v>
      </c>
      <c r="F79" s="107">
        <v>910</v>
      </c>
      <c r="G79" s="110">
        <f t="shared" ref="G79:G89" si="1">FLOOR(D79*F79,0.01)</f>
        <v>455</v>
      </c>
      <c r="H79" s="108"/>
    </row>
    <row r="80" spans="1:8" ht="17.25">
      <c r="A80" s="1"/>
      <c r="B80" s="1563"/>
      <c r="C80" s="53" t="s">
        <v>1530</v>
      </c>
      <c r="D80" s="42">
        <v>3.5</v>
      </c>
      <c r="E80" s="53" t="s">
        <v>1589</v>
      </c>
      <c r="F80" s="109">
        <v>670</v>
      </c>
      <c r="G80" s="109">
        <f t="shared" si="1"/>
        <v>2345</v>
      </c>
      <c r="H80" s="121">
        <f>SUM(G79+G80)</f>
        <v>2800</v>
      </c>
    </row>
    <row r="81" spans="1:8" ht="17.25">
      <c r="A81" s="1"/>
      <c r="B81" s="1564" t="s">
        <v>2185</v>
      </c>
      <c r="C81" s="55" t="s">
        <v>1533</v>
      </c>
      <c r="D81" s="239">
        <v>0.4</v>
      </c>
      <c r="E81" s="55" t="s">
        <v>750</v>
      </c>
      <c r="F81" s="110">
        <v>16100</v>
      </c>
      <c r="G81" s="110">
        <f t="shared" si="1"/>
        <v>6440</v>
      </c>
      <c r="H81" s="108"/>
    </row>
    <row r="82" spans="1:8" ht="17.25">
      <c r="A82" s="1"/>
      <c r="B82" s="1565"/>
      <c r="C82" s="21" t="s">
        <v>599</v>
      </c>
      <c r="D82" s="240">
        <v>0.56999999999999995</v>
      </c>
      <c r="E82" s="53" t="s">
        <v>2378</v>
      </c>
      <c r="F82" s="109">
        <v>2966.04</v>
      </c>
      <c r="G82" s="109">
        <f t="shared" si="1"/>
        <v>1690.64</v>
      </c>
      <c r="H82" s="9"/>
    </row>
    <row r="83" spans="1:8" ht="17.25">
      <c r="A83" s="1"/>
      <c r="B83" s="1565"/>
      <c r="C83" s="20" t="s">
        <v>600</v>
      </c>
      <c r="D83" s="42">
        <v>0.28999999999999998</v>
      </c>
      <c r="E83" s="53" t="s">
        <v>2378</v>
      </c>
      <c r="F83" s="109">
        <v>2895.42</v>
      </c>
      <c r="G83" s="109">
        <f t="shared" si="1"/>
        <v>839.67000000000007</v>
      </c>
      <c r="H83" s="121"/>
    </row>
    <row r="84" spans="1:8" ht="17.25">
      <c r="A84" s="1"/>
      <c r="B84" s="1565"/>
      <c r="C84" s="53" t="s">
        <v>2049</v>
      </c>
      <c r="D84" s="52">
        <v>0.42499999999999999</v>
      </c>
      <c r="E84" s="53" t="s">
        <v>2378</v>
      </c>
      <c r="F84" s="109">
        <v>2718.87</v>
      </c>
      <c r="G84" s="109">
        <f t="shared" si="1"/>
        <v>1155.51</v>
      </c>
      <c r="H84" s="121"/>
    </row>
    <row r="85" spans="1:8" ht="17.25">
      <c r="A85" s="1"/>
      <c r="B85" s="1565"/>
      <c r="C85" s="53" t="s">
        <v>3525</v>
      </c>
      <c r="D85" s="42">
        <v>200</v>
      </c>
      <c r="E85" s="53" t="s">
        <v>3526</v>
      </c>
      <c r="F85" s="109">
        <v>0.31</v>
      </c>
      <c r="G85" s="109">
        <f t="shared" si="1"/>
        <v>62</v>
      </c>
      <c r="H85" s="121"/>
    </row>
    <row r="86" spans="1:8" ht="17.25">
      <c r="A86" s="1"/>
      <c r="B86" s="1565"/>
      <c r="C86" s="53" t="s">
        <v>3537</v>
      </c>
      <c r="D86" s="42">
        <v>3</v>
      </c>
      <c r="E86" s="53" t="s">
        <v>3526</v>
      </c>
      <c r="F86" s="109">
        <v>67.256637168141594</v>
      </c>
      <c r="G86" s="109">
        <f t="shared" si="1"/>
        <v>201.76</v>
      </c>
      <c r="H86" s="121"/>
    </row>
    <row r="87" spans="1:8" ht="17.25">
      <c r="A87" s="1"/>
      <c r="B87" s="1565"/>
      <c r="C87" s="56" t="s">
        <v>3555</v>
      </c>
      <c r="D87" s="43">
        <v>0.1</v>
      </c>
      <c r="E87" s="56" t="s">
        <v>3526</v>
      </c>
      <c r="F87" s="109">
        <v>86.725663716814168</v>
      </c>
      <c r="G87" s="109">
        <f t="shared" si="1"/>
        <v>8.67</v>
      </c>
      <c r="H87" s="123">
        <f>SUM(G81:G87)</f>
        <v>10398.250000000002</v>
      </c>
    </row>
    <row r="88" spans="1:8" ht="17.25">
      <c r="A88" s="1"/>
      <c r="B88" s="1562" t="s">
        <v>1994</v>
      </c>
      <c r="C88" s="55" t="s">
        <v>3553</v>
      </c>
      <c r="D88" s="41">
        <v>0.6</v>
      </c>
      <c r="E88" s="55" t="s">
        <v>2635</v>
      </c>
      <c r="F88" s="110">
        <v>1875</v>
      </c>
      <c r="G88" s="110">
        <f t="shared" si="1"/>
        <v>1125</v>
      </c>
      <c r="H88" s="121"/>
    </row>
    <row r="89" spans="1:8" ht="17.25">
      <c r="A89" s="1"/>
      <c r="B89" s="1604"/>
      <c r="C89" s="56" t="s">
        <v>3554</v>
      </c>
      <c r="D89" s="43">
        <v>0.25</v>
      </c>
      <c r="E89" s="56" t="s">
        <v>2635</v>
      </c>
      <c r="F89" s="63">
        <v>100</v>
      </c>
      <c r="G89" s="63">
        <f t="shared" si="1"/>
        <v>25</v>
      </c>
      <c r="H89" s="123">
        <f>SUM(G88:G89)</f>
        <v>1150</v>
      </c>
    </row>
    <row r="90" spans="1:8" ht="17.25">
      <c r="A90" s="1"/>
      <c r="B90" s="1"/>
      <c r="C90" s="1"/>
      <c r="D90" s="89"/>
      <c r="E90" s="1"/>
      <c r="F90" s="40" t="s">
        <v>1590</v>
      </c>
      <c r="G90" s="92"/>
      <c r="H90" s="63">
        <f>SUM(H79:H89)</f>
        <v>14348.250000000002</v>
      </c>
    </row>
    <row r="91" spans="1:8" ht="15.75">
      <c r="A91" s="1"/>
      <c r="B91" s="1" t="s">
        <v>3440</v>
      </c>
      <c r="C91" s="1"/>
      <c r="D91" s="1"/>
      <c r="E91" s="1"/>
      <c r="F91" s="40" t="s">
        <v>1571</v>
      </c>
      <c r="G91" s="92"/>
      <c r="H91" s="99">
        <f>FLOOR(H90*0.15,0.01)</f>
        <v>2152.23</v>
      </c>
    </row>
    <row r="92" spans="1:8" ht="15.75">
      <c r="A92" s="27" t="s">
        <v>3197</v>
      </c>
      <c r="B92" s="99">
        <f>+H92</f>
        <v>16500.480000000003</v>
      </c>
      <c r="C92" s="1" t="s">
        <v>3198</v>
      </c>
      <c r="D92" s="1"/>
      <c r="E92" s="1"/>
      <c r="F92" s="40" t="s">
        <v>1593</v>
      </c>
      <c r="G92" s="92"/>
      <c r="H92" s="99">
        <f>SUM(H90:H91)</f>
        <v>16500.480000000003</v>
      </c>
    </row>
    <row r="94" spans="1:8" ht="19.5">
      <c r="A94" s="262">
        <f>+A73+1</f>
        <v>1</v>
      </c>
      <c r="B94" s="1567" t="s">
        <v>3830</v>
      </c>
      <c r="C94" s="1567"/>
      <c r="D94" s="1567"/>
      <c r="E94" s="1567"/>
      <c r="F94" s="1567"/>
      <c r="G94" s="1567"/>
      <c r="H94" s="1567"/>
    </row>
    <row r="95" spans="1:8" ht="19.5">
      <c r="A95" s="588" t="s">
        <v>3565</v>
      </c>
      <c r="B95" s="1567" t="s">
        <v>3831</v>
      </c>
      <c r="C95" s="1567"/>
      <c r="D95" s="1567"/>
      <c r="E95" s="1567"/>
      <c r="F95" s="1567"/>
      <c r="G95" s="1567"/>
      <c r="H95" s="1567"/>
    </row>
    <row r="96" spans="1:8" ht="15">
      <c r="A96" s="1"/>
      <c r="B96" s="1568" t="s">
        <v>2377</v>
      </c>
      <c r="C96" s="1568"/>
      <c r="D96" s="1568"/>
      <c r="E96" s="1568"/>
      <c r="F96" s="1568"/>
      <c r="G96" s="1568"/>
      <c r="H96" s="1568"/>
    </row>
    <row r="97" spans="1:8" ht="31.5">
      <c r="A97" s="1"/>
      <c r="B97" s="68" t="s">
        <v>3156</v>
      </c>
      <c r="C97" s="68" t="s">
        <v>3157</v>
      </c>
      <c r="D97" s="68" t="s">
        <v>3158</v>
      </c>
      <c r="E97" s="68" t="s">
        <v>3159</v>
      </c>
      <c r="F97" s="68" t="s">
        <v>3160</v>
      </c>
      <c r="G97" s="68" t="s">
        <v>3161</v>
      </c>
      <c r="H97" s="68" t="s">
        <v>1586</v>
      </c>
    </row>
    <row r="98" spans="1:8" ht="17.25">
      <c r="A98" s="1"/>
      <c r="B98" s="1564" t="s">
        <v>1587</v>
      </c>
      <c r="C98" s="58" t="s">
        <v>558</v>
      </c>
      <c r="D98" s="41">
        <v>0.5</v>
      </c>
      <c r="E98" s="55" t="s">
        <v>1589</v>
      </c>
      <c r="F98" s="107">
        <v>910</v>
      </c>
      <c r="G98" s="110">
        <f>FLOOR(D98*F98,0.01)</f>
        <v>455</v>
      </c>
      <c r="H98" s="108"/>
    </row>
    <row r="99" spans="1:8" ht="17.25">
      <c r="A99" s="1"/>
      <c r="B99" s="1563"/>
      <c r="C99" s="53" t="s">
        <v>1530</v>
      </c>
      <c r="D99" s="42">
        <v>3.5</v>
      </c>
      <c r="E99" s="53" t="s">
        <v>1589</v>
      </c>
      <c r="F99" s="109">
        <v>670</v>
      </c>
      <c r="G99" s="109">
        <f>FLOOR(D99*F99,0.01)</f>
        <v>2345</v>
      </c>
      <c r="H99" s="121">
        <f>SUM(G98+G99)</f>
        <v>2800</v>
      </c>
    </row>
    <row r="100" spans="1:8" ht="17.25">
      <c r="A100" s="1"/>
      <c r="B100" s="76" t="s">
        <v>2185</v>
      </c>
      <c r="C100" s="55" t="s">
        <v>3809</v>
      </c>
      <c r="D100" s="41">
        <v>1</v>
      </c>
      <c r="E100" s="55" t="s">
        <v>2378</v>
      </c>
      <c r="F100" s="110">
        <v>14500</v>
      </c>
      <c r="G100" s="110">
        <f>FLOOR(D100*F100,0.01)</f>
        <v>14500</v>
      </c>
      <c r="H100" s="126">
        <f>+G100</f>
        <v>14500</v>
      </c>
    </row>
    <row r="101" spans="1:8" ht="31.5">
      <c r="A101" s="1"/>
      <c r="B101" s="599" t="s">
        <v>1994</v>
      </c>
      <c r="C101" s="64" t="s">
        <v>3554</v>
      </c>
      <c r="D101" s="44">
        <v>0.25</v>
      </c>
      <c r="E101" s="64" t="s">
        <v>2635</v>
      </c>
      <c r="F101" s="99">
        <v>100</v>
      </c>
      <c r="G101" s="99">
        <f>FLOOR(D101*F101,0.01)</f>
        <v>25</v>
      </c>
      <c r="H101" s="126">
        <f>+G101</f>
        <v>25</v>
      </c>
    </row>
    <row r="102" spans="1:8" ht="17.25">
      <c r="A102" s="1"/>
      <c r="B102" s="1"/>
      <c r="C102" s="1"/>
      <c r="D102" s="89"/>
      <c r="E102" s="1"/>
      <c r="F102" s="40" t="s">
        <v>1590</v>
      </c>
      <c r="G102" s="92"/>
      <c r="H102" s="63">
        <f>SUM(H98:H101)</f>
        <v>17325</v>
      </c>
    </row>
    <row r="103" spans="1:8" ht="15.75">
      <c r="A103" s="1"/>
      <c r="B103" s="1" t="s">
        <v>3440</v>
      </c>
      <c r="C103" s="1"/>
      <c r="D103" s="1"/>
      <c r="E103" s="1"/>
      <c r="F103" s="40" t="s">
        <v>1571</v>
      </c>
      <c r="G103" s="92"/>
      <c r="H103" s="99">
        <f>FLOOR(H102*0.15,0.01)</f>
        <v>2598.75</v>
      </c>
    </row>
    <row r="104" spans="1:8" ht="15.75">
      <c r="A104" s="27" t="s">
        <v>3197</v>
      </c>
      <c r="B104" s="99">
        <f>+H104</f>
        <v>19923.75</v>
      </c>
      <c r="C104" s="1" t="s">
        <v>3198</v>
      </c>
      <c r="D104" s="1"/>
      <c r="E104" s="1"/>
      <c r="F104" s="40" t="s">
        <v>1593</v>
      </c>
      <c r="G104" s="92"/>
      <c r="H104" s="99">
        <f>SUM(H102:H103)</f>
        <v>19923.75</v>
      </c>
    </row>
    <row r="106" spans="1:8" ht="19.5">
      <c r="A106" s="600"/>
      <c r="B106" s="1639" t="s">
        <v>3292</v>
      </c>
      <c r="C106" s="1639"/>
      <c r="D106" s="1639"/>
      <c r="E106" s="1639"/>
      <c r="F106" s="1639"/>
      <c r="G106" s="1639"/>
      <c r="H106" s="1639"/>
    </row>
    <row r="107" spans="1:8" ht="19.5">
      <c r="A107" s="601">
        <f>+A88+1</f>
        <v>1</v>
      </c>
      <c r="B107" s="1639" t="s">
        <v>2609</v>
      </c>
      <c r="C107" s="1639"/>
      <c r="D107" s="1639"/>
      <c r="E107" s="1639"/>
      <c r="F107" s="1639"/>
      <c r="G107" s="1639"/>
      <c r="H107" s="1639"/>
    </row>
    <row r="108" spans="1:8" ht="19.5">
      <c r="A108" s="588" t="s">
        <v>4027</v>
      </c>
      <c r="B108" s="1639" t="s">
        <v>557</v>
      </c>
      <c r="C108" s="1639"/>
      <c r="D108" s="1639"/>
      <c r="E108" s="1639"/>
      <c r="F108" s="1639"/>
      <c r="G108" s="1639"/>
      <c r="H108" s="1639"/>
    </row>
    <row r="109" spans="1:8" ht="15">
      <c r="A109" s="600"/>
      <c r="B109" s="1652" t="s">
        <v>3296</v>
      </c>
      <c r="C109" s="1652"/>
      <c r="D109" s="1652"/>
      <c r="E109" s="1652"/>
      <c r="F109" s="1652"/>
      <c r="G109" s="1652"/>
      <c r="H109" s="1652"/>
    </row>
    <row r="110" spans="1:8" ht="31.5">
      <c r="A110" s="600"/>
      <c r="B110" s="602" t="s">
        <v>3156</v>
      </c>
      <c r="C110" s="602" t="s">
        <v>3157</v>
      </c>
      <c r="D110" s="602" t="s">
        <v>3158</v>
      </c>
      <c r="E110" s="602" t="s">
        <v>3159</v>
      </c>
      <c r="F110" s="602" t="s">
        <v>3160</v>
      </c>
      <c r="G110" s="602" t="s">
        <v>3161</v>
      </c>
      <c r="H110" s="602" t="s">
        <v>1586</v>
      </c>
    </row>
    <row r="111" spans="1:8" ht="17.25">
      <c r="A111" s="600"/>
      <c r="B111" s="1641" t="s">
        <v>1587</v>
      </c>
      <c r="C111" s="603" t="s">
        <v>558</v>
      </c>
      <c r="D111" s="619">
        <v>12</v>
      </c>
      <c r="E111" s="597" t="s">
        <v>1589</v>
      </c>
      <c r="F111" s="604">
        <v>910</v>
      </c>
      <c r="G111" s="605">
        <f>FLOOR(D111*F111,0.01)</f>
        <v>10920</v>
      </c>
      <c r="H111" s="606"/>
    </row>
    <row r="112" spans="1:8" ht="17.25">
      <c r="A112" s="600"/>
      <c r="B112" s="1643"/>
      <c r="C112" s="607" t="s">
        <v>1530</v>
      </c>
      <c r="D112" s="620">
        <v>12</v>
      </c>
      <c r="E112" s="607" t="s">
        <v>1589</v>
      </c>
      <c r="F112" s="608">
        <v>670</v>
      </c>
      <c r="G112" s="608">
        <f>FLOOR(D112*F112,0.01)</f>
        <v>8040</v>
      </c>
      <c r="H112" s="609">
        <f>SUM(G111+G112)</f>
        <v>18960</v>
      </c>
    </row>
    <row r="113" spans="1:8" ht="17.25">
      <c r="A113" s="600"/>
      <c r="B113" s="1641" t="s">
        <v>2185</v>
      </c>
      <c r="C113" s="597" t="s">
        <v>4326</v>
      </c>
      <c r="D113" s="610">
        <v>1.05</v>
      </c>
      <c r="E113" s="597" t="s">
        <v>750</v>
      </c>
      <c r="F113" s="605">
        <v>76000</v>
      </c>
      <c r="G113" s="605">
        <f>FLOOR(D113*F113,0.01)</f>
        <v>79800</v>
      </c>
      <c r="H113" s="606"/>
    </row>
    <row r="114" spans="1:8" ht="17.25">
      <c r="A114" s="600"/>
      <c r="B114" s="1649"/>
      <c r="C114" s="611" t="s">
        <v>1481</v>
      </c>
      <c r="D114" s="612">
        <v>10</v>
      </c>
      <c r="E114" s="611" t="s">
        <v>2920</v>
      </c>
      <c r="F114" s="613">
        <v>88.22</v>
      </c>
      <c r="G114" s="613">
        <f>FLOOR(D114*F114,0.01)</f>
        <v>882.2</v>
      </c>
      <c r="H114" s="614">
        <f>SUM(G113+G114)</f>
        <v>80682.2</v>
      </c>
    </row>
    <row r="115" spans="1:8" ht="15.75">
      <c r="A115" s="600"/>
      <c r="B115" s="600"/>
      <c r="C115" s="600"/>
      <c r="D115" s="600"/>
      <c r="E115" s="600"/>
      <c r="F115" s="615" t="s">
        <v>1590</v>
      </c>
      <c r="G115" s="615"/>
      <c r="H115" s="613">
        <f>SUM(H111:H114)</f>
        <v>99642.2</v>
      </c>
    </row>
    <row r="116" spans="1:8" ht="15.75">
      <c r="A116" s="600"/>
      <c r="B116" s="600" t="s">
        <v>996</v>
      </c>
      <c r="C116" s="600"/>
      <c r="D116" s="600"/>
      <c r="E116" s="600"/>
      <c r="F116" s="615" t="s">
        <v>1571</v>
      </c>
      <c r="G116" s="615"/>
      <c r="H116" s="616">
        <f>FLOOR(H115*0.15,0.01)</f>
        <v>14946.33</v>
      </c>
    </row>
    <row r="117" spans="1:8" ht="15.75">
      <c r="A117" s="617" t="s">
        <v>3197</v>
      </c>
      <c r="B117" s="616">
        <f>+H117</f>
        <v>114588.53</v>
      </c>
      <c r="C117" s="600" t="s">
        <v>3198</v>
      </c>
      <c r="D117" s="600"/>
      <c r="E117" s="600"/>
      <c r="F117" s="615" t="s">
        <v>1593</v>
      </c>
      <c r="G117" s="615"/>
      <c r="H117" s="616">
        <f>SUM(H115:H116)</f>
        <v>114588.53</v>
      </c>
    </row>
    <row r="119" spans="1:8" ht="15">
      <c r="A119" s="600"/>
      <c r="B119" s="622"/>
      <c r="C119" s="600"/>
      <c r="D119" s="600"/>
      <c r="E119" s="600"/>
      <c r="F119" s="600"/>
      <c r="G119" s="600"/>
      <c r="H119" s="600"/>
    </row>
    <row r="120" spans="1:8" ht="19.5">
      <c r="A120" s="600"/>
      <c r="B120" s="1639" t="s">
        <v>2921</v>
      </c>
      <c r="C120" s="1639"/>
      <c r="D120" s="1639"/>
      <c r="E120" s="1639"/>
      <c r="F120" s="1639"/>
      <c r="G120" s="1639"/>
      <c r="H120" s="1639"/>
    </row>
    <row r="121" spans="1:8" ht="19.5">
      <c r="A121" s="601">
        <f>+A106+1</f>
        <v>1</v>
      </c>
      <c r="B121" s="1639" t="s">
        <v>2525</v>
      </c>
      <c r="C121" s="1639"/>
      <c r="D121" s="1639"/>
      <c r="E121" s="1639"/>
      <c r="F121" s="1639"/>
      <c r="G121" s="1639"/>
      <c r="H121" s="1639"/>
    </row>
    <row r="122" spans="1:8" ht="19.5">
      <c r="A122" s="588" t="s">
        <v>4028</v>
      </c>
      <c r="B122" s="1639" t="s">
        <v>2538</v>
      </c>
      <c r="C122" s="1639"/>
      <c r="D122" s="1639"/>
      <c r="E122" s="1639"/>
      <c r="F122" s="1639"/>
      <c r="G122" s="1639"/>
      <c r="H122" s="1639"/>
    </row>
    <row r="123" spans="1:8" ht="15">
      <c r="A123" s="600"/>
      <c r="B123" s="1647" t="s">
        <v>2610</v>
      </c>
      <c r="C123" s="1647"/>
      <c r="D123" s="1647"/>
      <c r="E123" s="1647"/>
      <c r="F123" s="1647"/>
      <c r="G123" s="1647"/>
      <c r="H123" s="1647"/>
    </row>
    <row r="124" spans="1:8" ht="31.5">
      <c r="A124" s="600"/>
      <c r="B124" s="602" t="s">
        <v>3156</v>
      </c>
      <c r="C124" s="602" t="s">
        <v>3157</v>
      </c>
      <c r="D124" s="602" t="s">
        <v>3158</v>
      </c>
      <c r="E124" s="602" t="s">
        <v>3159</v>
      </c>
      <c r="F124" s="602" t="s">
        <v>3160</v>
      </c>
      <c r="G124" s="602" t="s">
        <v>3161</v>
      </c>
      <c r="H124" s="602" t="s">
        <v>1586</v>
      </c>
    </row>
    <row r="125" spans="1:8" ht="17.25">
      <c r="A125" s="600"/>
      <c r="B125" s="1648" t="s">
        <v>1587</v>
      </c>
      <c r="C125" s="603" t="s">
        <v>558</v>
      </c>
      <c r="D125" s="629">
        <v>3.7480000000000002</v>
      </c>
      <c r="E125" s="597" t="s">
        <v>1589</v>
      </c>
      <c r="F125" s="604">
        <v>910</v>
      </c>
      <c r="G125" s="605">
        <f>FLOOR(D125*F125,0.01)</f>
        <v>3410.6800000000003</v>
      </c>
      <c r="H125" s="606"/>
    </row>
    <row r="126" spans="1:8" ht="17.25">
      <c r="A126" s="600"/>
      <c r="B126" s="1643"/>
      <c r="C126" s="607" t="s">
        <v>1530</v>
      </c>
      <c r="D126" s="630">
        <v>5.6219999999999999</v>
      </c>
      <c r="E126" s="611" t="s">
        <v>1589</v>
      </c>
      <c r="F126" s="608">
        <v>670</v>
      </c>
      <c r="G126" s="608">
        <f>FLOOR(D126*F126,0.01)</f>
        <v>3766.7400000000002</v>
      </c>
      <c r="H126" s="609">
        <f>SUM(G125+G126)</f>
        <v>7177.42</v>
      </c>
    </row>
    <row r="127" spans="1:8" ht="17.25">
      <c r="A127" s="600"/>
      <c r="B127" s="1641" t="s">
        <v>2185</v>
      </c>
      <c r="C127" s="597" t="s">
        <v>3970</v>
      </c>
      <c r="D127" s="610">
        <v>7.0000000000000007E-2</v>
      </c>
      <c r="E127" s="597" t="s">
        <v>2378</v>
      </c>
      <c r="F127" s="605">
        <v>54730.5</v>
      </c>
      <c r="G127" s="605">
        <f>FLOOR(D127*F127,0.01)</f>
        <v>3831.13</v>
      </c>
      <c r="H127" s="606"/>
    </row>
    <row r="128" spans="1:8" ht="17.25">
      <c r="A128" s="600"/>
      <c r="B128" s="1649"/>
      <c r="C128" s="611" t="s">
        <v>2133</v>
      </c>
      <c r="D128" s="621">
        <v>2.5</v>
      </c>
      <c r="E128" s="611" t="s">
        <v>2920</v>
      </c>
      <c r="F128" s="613">
        <v>112</v>
      </c>
      <c r="G128" s="613">
        <f>FLOOR(D128*F128,0.01)</f>
        <v>280</v>
      </c>
      <c r="H128" s="614">
        <f>SUM(G127+G128)</f>
        <v>4111.13</v>
      </c>
    </row>
    <row r="129" spans="1:8" ht="15.75">
      <c r="A129" s="600"/>
      <c r="B129" s="600"/>
      <c r="C129" s="600"/>
      <c r="D129" s="600"/>
      <c r="E129" s="600"/>
      <c r="F129" s="615" t="s">
        <v>1590</v>
      </c>
      <c r="G129" s="615"/>
      <c r="H129" s="613">
        <f>SUM(H125:H128)</f>
        <v>11288.55</v>
      </c>
    </row>
    <row r="130" spans="1:8" ht="15.75">
      <c r="A130" s="600"/>
      <c r="B130" s="622" t="s">
        <v>1592</v>
      </c>
      <c r="C130" s="600"/>
      <c r="D130" s="600"/>
      <c r="E130" s="600"/>
      <c r="F130" s="615" t="s">
        <v>1571</v>
      </c>
      <c r="G130" s="615"/>
      <c r="H130" s="616">
        <f>FLOOR(H129*0.15,0.01)</f>
        <v>1693.28</v>
      </c>
    </row>
    <row r="131" spans="1:8" ht="15.75">
      <c r="A131" s="623"/>
      <c r="B131" s="624">
        <f>+H131</f>
        <v>12981.83</v>
      </c>
      <c r="C131" s="751" t="s">
        <v>4308</v>
      </c>
      <c r="D131" s="616">
        <f>INT(B131/B132*100)/100</f>
        <v>1298.18</v>
      </c>
      <c r="E131" s="600" t="s">
        <v>3198</v>
      </c>
      <c r="F131" s="615" t="s">
        <v>1593</v>
      </c>
      <c r="G131" s="615"/>
      <c r="H131" s="616">
        <f>SUM(H129:H130)</f>
        <v>12981.83</v>
      </c>
    </row>
    <row r="132" spans="1:8" ht="15">
      <c r="A132" s="541"/>
      <c r="B132" s="626">
        <v>10</v>
      </c>
      <c r="C132" s="543"/>
      <c r="D132" s="543"/>
      <c r="E132" s="524"/>
      <c r="F132" s="524"/>
      <c r="G132" s="524"/>
      <c r="H132" s="524"/>
    </row>
    <row r="134" spans="1:8" ht="19.5">
      <c r="A134" s="600"/>
      <c r="B134" s="1639" t="s">
        <v>2675</v>
      </c>
      <c r="C134" s="1639"/>
      <c r="D134" s="1639"/>
      <c r="E134" s="1639"/>
      <c r="F134" s="1639"/>
      <c r="G134" s="1639"/>
      <c r="H134" s="1639"/>
    </row>
    <row r="135" spans="1:8" ht="19.5">
      <c r="A135" s="601" t="e">
        <f>+A122+1</f>
        <v>#VALUE!</v>
      </c>
      <c r="B135" s="1639" t="s">
        <v>2678</v>
      </c>
      <c r="C135" s="1639"/>
      <c r="D135" s="1639"/>
      <c r="E135" s="1639"/>
      <c r="F135" s="1639"/>
      <c r="G135" s="1639"/>
      <c r="H135" s="1639"/>
    </row>
    <row r="136" spans="1:8" ht="20.25">
      <c r="A136" s="588" t="s">
        <v>4031</v>
      </c>
      <c r="B136" s="1639" t="s">
        <v>3572</v>
      </c>
      <c r="C136" s="1639"/>
      <c r="D136" s="1639"/>
      <c r="E136" s="1639"/>
      <c r="F136" s="1639"/>
      <c r="G136" s="1639"/>
      <c r="H136" s="1639"/>
    </row>
    <row r="137" spans="1:8" ht="15">
      <c r="A137" s="600"/>
      <c r="B137" s="1647" t="s">
        <v>2610</v>
      </c>
      <c r="C137" s="1647"/>
      <c r="D137" s="1647"/>
      <c r="E137" s="1647"/>
      <c r="F137" s="1647"/>
      <c r="G137" s="1647"/>
      <c r="H137" s="1647"/>
    </row>
    <row r="138" spans="1:8" ht="31.5">
      <c r="A138" s="600"/>
      <c r="B138" s="602" t="s">
        <v>3156</v>
      </c>
      <c r="C138" s="602" t="s">
        <v>3157</v>
      </c>
      <c r="D138" s="602" t="s">
        <v>3158</v>
      </c>
      <c r="E138" s="602" t="s">
        <v>3159</v>
      </c>
      <c r="F138" s="602" t="s">
        <v>3160</v>
      </c>
      <c r="G138" s="602" t="s">
        <v>3161</v>
      </c>
      <c r="H138" s="602" t="s">
        <v>1586</v>
      </c>
    </row>
    <row r="139" spans="1:8" ht="17.25">
      <c r="A139" s="600"/>
      <c r="B139" s="1648" t="s">
        <v>1587</v>
      </c>
      <c r="C139" s="603" t="s">
        <v>558</v>
      </c>
      <c r="D139" s="723">
        <v>2.67</v>
      </c>
      <c r="E139" s="597" t="s">
        <v>1589</v>
      </c>
      <c r="F139" s="604">
        <v>910</v>
      </c>
      <c r="G139" s="605">
        <f>FLOOR(D139*F139,0.01)</f>
        <v>2429.7000000000003</v>
      </c>
      <c r="H139" s="606"/>
    </row>
    <row r="140" spans="1:8" ht="17.25">
      <c r="A140" s="600"/>
      <c r="B140" s="1643"/>
      <c r="C140" s="607" t="s">
        <v>1530</v>
      </c>
      <c r="D140" s="620">
        <v>4</v>
      </c>
      <c r="E140" s="611" t="s">
        <v>1589</v>
      </c>
      <c r="F140" s="608">
        <v>670</v>
      </c>
      <c r="G140" s="608">
        <f>FLOOR(D140*F140,0.01)</f>
        <v>2680</v>
      </c>
      <c r="H140" s="609">
        <f>SUM(G139+G140)</f>
        <v>5109.7000000000007</v>
      </c>
    </row>
    <row r="141" spans="1:8" ht="17.25">
      <c r="A141" s="600"/>
      <c r="B141" s="1641" t="s">
        <v>2185</v>
      </c>
      <c r="C141" s="597" t="s">
        <v>3970</v>
      </c>
      <c r="D141" s="610">
        <v>7.0000000000000007E-2</v>
      </c>
      <c r="E141" s="597" t="s">
        <v>2378</v>
      </c>
      <c r="F141" s="605">
        <v>54730.5</v>
      </c>
      <c r="G141" s="605">
        <f>FLOOR(D141*F141,0.01)</f>
        <v>3831.13</v>
      </c>
      <c r="H141" s="606"/>
    </row>
    <row r="142" spans="1:8" ht="17.25">
      <c r="A142" s="600"/>
      <c r="B142" s="1649"/>
      <c r="C142" s="611" t="s">
        <v>2133</v>
      </c>
      <c r="D142" s="621">
        <v>2.5</v>
      </c>
      <c r="E142" s="611" t="s">
        <v>2920</v>
      </c>
      <c r="F142" s="613">
        <v>112</v>
      </c>
      <c r="G142" s="613">
        <f>FLOOR(D142*F142,0.01)</f>
        <v>280</v>
      </c>
      <c r="H142" s="614">
        <f>SUM(G141+G142)</f>
        <v>4111.13</v>
      </c>
    </row>
    <row r="143" spans="1:8" ht="15.75">
      <c r="A143" s="600"/>
      <c r="B143" s="600"/>
      <c r="C143" s="600"/>
      <c r="D143" s="600"/>
      <c r="E143" s="600"/>
      <c r="F143" s="615"/>
      <c r="G143" s="615"/>
      <c r="H143" s="613">
        <f>SUM(H139:H142)</f>
        <v>9220.8300000000017</v>
      </c>
    </row>
    <row r="144" spans="1:8" ht="15.75">
      <c r="A144" s="617"/>
      <c r="B144" s="600" t="s">
        <v>1592</v>
      </c>
      <c r="C144" s="600"/>
      <c r="D144" s="600"/>
      <c r="E144" s="600"/>
      <c r="F144" s="615" t="s">
        <v>1571</v>
      </c>
      <c r="G144" s="615"/>
      <c r="H144" s="616">
        <f>FLOOR(H143*0.15,0.01)</f>
        <v>1383.1200000000001</v>
      </c>
    </row>
    <row r="145" spans="1:8" ht="15.75">
      <c r="A145" s="600"/>
      <c r="B145" s="624">
        <f>+H145</f>
        <v>10603.950000000003</v>
      </c>
      <c r="C145" s="617" t="s">
        <v>3197</v>
      </c>
      <c r="D145" s="616">
        <f>INT(B145/B146*100)/100</f>
        <v>1060.3900000000001</v>
      </c>
      <c r="E145" s="600" t="s">
        <v>3198</v>
      </c>
      <c r="F145" s="615" t="s">
        <v>1593</v>
      </c>
      <c r="G145" s="615"/>
      <c r="H145" s="616">
        <f>SUM(H143:H144)</f>
        <v>10603.950000000003</v>
      </c>
    </row>
    <row r="146" spans="1:8" ht="17.25">
      <c r="A146" s="600"/>
      <c r="B146" s="626">
        <v>10</v>
      </c>
      <c r="C146" s="600"/>
      <c r="D146" s="600"/>
      <c r="E146" s="600"/>
      <c r="F146" s="615"/>
      <c r="G146" s="615"/>
      <c r="H146" s="618"/>
    </row>
    <row r="148" spans="1:8" ht="19.5">
      <c r="A148" s="262" t="e">
        <f>+A135+1</f>
        <v>#VALUE!</v>
      </c>
      <c r="B148" s="1567"/>
      <c r="C148" s="1567"/>
      <c r="D148" s="1567"/>
      <c r="E148" s="1567"/>
      <c r="F148" s="1567"/>
      <c r="G148" s="1567"/>
      <c r="H148" s="1567"/>
    </row>
    <row r="149" spans="1:8" ht="19.5">
      <c r="A149" s="588" t="s">
        <v>4029</v>
      </c>
      <c r="B149" s="1567" t="s">
        <v>997</v>
      </c>
      <c r="C149" s="1567"/>
      <c r="D149" s="1567"/>
      <c r="E149" s="1567"/>
      <c r="F149" s="1567"/>
      <c r="G149" s="1567"/>
      <c r="H149" s="1567"/>
    </row>
    <row r="150" spans="1:8" ht="15">
      <c r="A150" s="1"/>
      <c r="B150" s="1568" t="s">
        <v>2988</v>
      </c>
      <c r="C150" s="1568"/>
      <c r="D150" s="1568"/>
      <c r="E150" s="1568"/>
      <c r="F150" s="1568"/>
      <c r="G150" s="1568"/>
      <c r="H150" s="1568"/>
    </row>
    <row r="151" spans="1:8" ht="31.5">
      <c r="A151" s="1"/>
      <c r="B151" s="68" t="s">
        <v>3156</v>
      </c>
      <c r="C151" s="68" t="s">
        <v>3157</v>
      </c>
      <c r="D151" s="68" t="s">
        <v>3158</v>
      </c>
      <c r="E151" s="68" t="s">
        <v>3159</v>
      </c>
      <c r="F151" s="68" t="s">
        <v>3160</v>
      </c>
      <c r="G151" s="68" t="s">
        <v>3161</v>
      </c>
      <c r="H151" s="68" t="s">
        <v>1586</v>
      </c>
    </row>
    <row r="152" spans="1:8" ht="17.25">
      <c r="A152" s="1"/>
      <c r="B152" s="1562" t="s">
        <v>1587</v>
      </c>
      <c r="C152" s="58" t="s">
        <v>558</v>
      </c>
      <c r="D152" s="41">
        <v>17.2</v>
      </c>
      <c r="E152" s="55" t="s">
        <v>1589</v>
      </c>
      <c r="F152" s="107">
        <v>910</v>
      </c>
      <c r="G152" s="110">
        <f t="shared" ref="G152:G157" si="2">FLOOR(D152*F152,0.01)</f>
        <v>15652</v>
      </c>
      <c r="H152" s="108"/>
    </row>
    <row r="153" spans="1:8" ht="17.25">
      <c r="A153" s="1"/>
      <c r="B153" s="1563"/>
      <c r="C153" s="53" t="s">
        <v>1530</v>
      </c>
      <c r="D153" s="42">
        <v>25.7</v>
      </c>
      <c r="E153" s="56" t="s">
        <v>1589</v>
      </c>
      <c r="F153" s="109">
        <v>670</v>
      </c>
      <c r="G153" s="109">
        <f t="shared" si="2"/>
        <v>17219</v>
      </c>
      <c r="H153" s="121">
        <f>SUM(G152+G153)</f>
        <v>32871</v>
      </c>
    </row>
    <row r="154" spans="1:8" ht="17.25">
      <c r="A154" s="1"/>
      <c r="B154" s="1564" t="s">
        <v>2185</v>
      </c>
      <c r="C154" s="55" t="s">
        <v>5381</v>
      </c>
      <c r="D154" s="239">
        <v>16.5</v>
      </c>
      <c r="E154" s="55" t="s">
        <v>2992</v>
      </c>
      <c r="F154" s="110">
        <v>1215.8800000000001</v>
      </c>
      <c r="G154" s="110">
        <f t="shared" si="2"/>
        <v>20062.02</v>
      </c>
      <c r="H154" s="108"/>
    </row>
    <row r="155" spans="1:8" ht="17.25">
      <c r="A155" s="1"/>
      <c r="B155" s="1565"/>
      <c r="C155" s="53" t="s">
        <v>3970</v>
      </c>
      <c r="D155" s="240">
        <v>0.23200000000000001</v>
      </c>
      <c r="E155" s="53" t="s">
        <v>2378</v>
      </c>
      <c r="F155" s="109">
        <v>54730.5</v>
      </c>
      <c r="G155" s="109">
        <f t="shared" si="2"/>
        <v>12697.470000000001</v>
      </c>
      <c r="H155" s="121"/>
    </row>
    <row r="156" spans="1:8" ht="27.75">
      <c r="A156" s="1"/>
      <c r="B156" s="1565"/>
      <c r="C156" s="60" t="s">
        <v>3810</v>
      </c>
      <c r="D156" s="240">
        <v>4.4000000000000004</v>
      </c>
      <c r="E156" s="53" t="s">
        <v>1526</v>
      </c>
      <c r="F156" s="109">
        <v>1940</v>
      </c>
      <c r="G156" s="109">
        <f t="shared" si="2"/>
        <v>8536</v>
      </c>
      <c r="H156" s="121"/>
    </row>
    <row r="157" spans="1:8" ht="17.25">
      <c r="A157" s="1"/>
      <c r="B157" s="1566"/>
      <c r="C157" s="56" t="s">
        <v>1709</v>
      </c>
      <c r="D157" s="43">
        <v>25</v>
      </c>
      <c r="E157" s="56" t="s">
        <v>2920</v>
      </c>
      <c r="F157" s="63">
        <v>112</v>
      </c>
      <c r="G157" s="63">
        <f t="shared" si="2"/>
        <v>2800</v>
      </c>
      <c r="H157" s="123">
        <f>SUM(G154:G157)</f>
        <v>44095.490000000005</v>
      </c>
    </row>
    <row r="158" spans="1:8" ht="15.75">
      <c r="A158" s="1"/>
      <c r="B158" s="1"/>
      <c r="C158" s="1"/>
      <c r="D158" s="1"/>
      <c r="E158" s="1"/>
      <c r="F158" s="40" t="s">
        <v>1590</v>
      </c>
      <c r="G158" s="40"/>
      <c r="H158" s="63">
        <f>SUM(H152:H157)</f>
        <v>76966.490000000005</v>
      </c>
    </row>
    <row r="159" spans="1:8" ht="15.75">
      <c r="A159" s="1"/>
      <c r="B159" s="1" t="s">
        <v>1592</v>
      </c>
      <c r="C159" s="1"/>
      <c r="D159" s="1"/>
      <c r="E159" s="1"/>
      <c r="F159" s="40" t="s">
        <v>1571</v>
      </c>
      <c r="G159" s="40"/>
      <c r="H159" s="99">
        <f>FLOOR(H158*0.15,0.01)</f>
        <v>11544.97</v>
      </c>
    </row>
    <row r="160" spans="1:8" ht="15.75">
      <c r="A160" s="27"/>
      <c r="B160" s="140">
        <f>+H160</f>
        <v>88511.46</v>
      </c>
      <c r="C160" s="27" t="s">
        <v>3197</v>
      </c>
      <c r="D160" s="99">
        <f>INT(B160/B161*100)/100</f>
        <v>885.11</v>
      </c>
      <c r="E160" s="1" t="s">
        <v>3198</v>
      </c>
      <c r="F160" s="40" t="s">
        <v>1593</v>
      </c>
      <c r="G160" s="40"/>
      <c r="H160" s="99">
        <f>SUM(H158:H159)</f>
        <v>88511.46</v>
      </c>
    </row>
    <row r="161" spans="1:8" ht="15">
      <c r="A161" s="1"/>
      <c r="B161" s="117">
        <v>100</v>
      </c>
      <c r="C161" s="1"/>
      <c r="D161" s="1"/>
      <c r="E161" s="1"/>
      <c r="F161" s="1"/>
      <c r="G161" s="1"/>
      <c r="H161" s="1"/>
    </row>
    <row r="162" spans="1:8" ht="14.25">
      <c r="A162" s="1650" t="s">
        <v>3328</v>
      </c>
      <c r="B162" s="1650"/>
      <c r="C162" s="1650"/>
      <c r="D162" s="1650"/>
      <c r="E162" s="1650"/>
      <c r="F162" s="1650"/>
      <c r="G162" s="1650"/>
      <c r="H162" s="1650"/>
    </row>
    <row r="163" spans="1:8" ht="15">
      <c r="A163" s="1"/>
      <c r="B163" s="241" t="s">
        <v>3327</v>
      </c>
      <c r="C163" s="1"/>
      <c r="D163" s="1"/>
      <c r="E163" s="1"/>
      <c r="F163" s="1"/>
      <c r="G163" s="1"/>
      <c r="H163" s="1"/>
    </row>
    <row r="164" spans="1:8" ht="14.25">
      <c r="A164" s="1651" t="s">
        <v>3325</v>
      </c>
      <c r="B164" s="1651"/>
      <c r="C164" s="1651"/>
      <c r="D164" s="1651"/>
      <c r="E164" s="1651"/>
      <c r="F164" s="1651"/>
      <c r="G164" s="1651"/>
      <c r="H164" s="1651"/>
    </row>
    <row r="165" spans="1:8" ht="15">
      <c r="A165" s="1"/>
      <c r="B165" s="241" t="s">
        <v>3326</v>
      </c>
      <c r="C165" s="1"/>
      <c r="D165" s="1"/>
      <c r="E165" s="1"/>
      <c r="F165" s="1"/>
      <c r="G165" s="1"/>
      <c r="H165" s="1"/>
    </row>
    <row r="166" spans="1:8" ht="14.25">
      <c r="A166" s="1651" t="s">
        <v>2293</v>
      </c>
      <c r="B166" s="1651"/>
      <c r="C166" s="1651"/>
      <c r="D166" s="1651"/>
      <c r="E166" s="1651"/>
      <c r="F166" s="1651"/>
      <c r="G166" s="1651"/>
      <c r="H166" s="1651"/>
    </row>
    <row r="167" spans="1:8" ht="15">
      <c r="A167" s="1"/>
      <c r="B167" s="241" t="s">
        <v>2294</v>
      </c>
      <c r="C167" s="1"/>
      <c r="D167" s="1"/>
      <c r="E167" s="1"/>
      <c r="F167" s="1"/>
      <c r="G167" s="1"/>
      <c r="H167" s="1"/>
    </row>
    <row r="169" spans="1:8" s="1" customFormat="1" ht="20.100000000000001" customHeight="1">
      <c r="A169" s="262">
        <f>+A152+1</f>
        <v>1</v>
      </c>
      <c r="B169" s="1567" t="s">
        <v>2819</v>
      </c>
      <c r="C169" s="1567"/>
      <c r="D169" s="1567"/>
      <c r="E169" s="1567"/>
      <c r="F169" s="1567"/>
      <c r="G169" s="1567"/>
      <c r="H169" s="1567"/>
    </row>
    <row r="170" spans="1:8" s="1" customFormat="1" ht="20.100000000000001" customHeight="1">
      <c r="A170" s="588" t="s">
        <v>4021</v>
      </c>
      <c r="B170" s="1567" t="s">
        <v>2358</v>
      </c>
      <c r="C170" s="1567"/>
      <c r="D170" s="1567"/>
      <c r="E170" s="1567"/>
      <c r="F170" s="1567"/>
      <c r="G170" s="1567"/>
      <c r="H170" s="1567"/>
    </row>
    <row r="171" spans="1:8" s="1" customFormat="1" ht="20.100000000000001" customHeight="1">
      <c r="A171" s="22" t="s">
        <v>1529</v>
      </c>
      <c r="B171" s="1567" t="s">
        <v>2359</v>
      </c>
      <c r="C171" s="1567"/>
      <c r="D171" s="1567"/>
      <c r="E171" s="1567"/>
      <c r="F171" s="1567"/>
      <c r="G171" s="1567"/>
      <c r="H171" s="1567"/>
    </row>
    <row r="172" spans="1:8" s="1" customFormat="1" ht="15">
      <c r="B172" s="1568" t="s">
        <v>2377</v>
      </c>
      <c r="C172" s="1568"/>
      <c r="D172" s="1568"/>
      <c r="E172" s="1568"/>
      <c r="F172" s="1568"/>
      <c r="G172" s="1568"/>
      <c r="H172" s="1568"/>
    </row>
    <row r="173" spans="1:8" s="1" customFormat="1" ht="31.5">
      <c r="B173" s="68" t="s">
        <v>3156</v>
      </c>
      <c r="C173" s="68" t="s">
        <v>3157</v>
      </c>
      <c r="D173" s="68" t="s">
        <v>3158</v>
      </c>
      <c r="E173" s="68" t="s">
        <v>3159</v>
      </c>
      <c r="F173" s="68" t="s">
        <v>3160</v>
      </c>
      <c r="G173" s="68" t="s">
        <v>3161</v>
      </c>
      <c r="H173" s="68" t="s">
        <v>1586</v>
      </c>
    </row>
    <row r="174" spans="1:8" s="1" customFormat="1" ht="17.25">
      <c r="B174" s="1564" t="s">
        <v>1587</v>
      </c>
      <c r="C174" s="58" t="s">
        <v>558</v>
      </c>
      <c r="D174" s="41">
        <v>1.5</v>
      </c>
      <c r="E174" s="55" t="s">
        <v>1589</v>
      </c>
      <c r="F174" s="107">
        <v>910</v>
      </c>
      <c r="G174" s="110">
        <f t="shared" ref="G174:G180" si="3">FLOOR(D174*F174,0.01)</f>
        <v>1365</v>
      </c>
      <c r="H174" s="108"/>
    </row>
    <row r="175" spans="1:8" s="1" customFormat="1" ht="17.25">
      <c r="B175" s="1586"/>
      <c r="C175" s="53" t="s">
        <v>1530</v>
      </c>
      <c r="D175" s="42">
        <v>2.2000000000000002</v>
      </c>
      <c r="E175" s="53" t="s">
        <v>1589</v>
      </c>
      <c r="F175" s="109">
        <v>670</v>
      </c>
      <c r="G175" s="109">
        <f t="shared" si="3"/>
        <v>1474</v>
      </c>
      <c r="H175" s="9"/>
    </row>
    <row r="176" spans="1:8" s="1" customFormat="1" ht="17.25">
      <c r="B176" s="1563"/>
      <c r="C176" s="56" t="s">
        <v>1531</v>
      </c>
      <c r="D176" s="43">
        <v>0.2</v>
      </c>
      <c r="E176" s="56" t="s">
        <v>1589</v>
      </c>
      <c r="F176" s="63">
        <v>670</v>
      </c>
      <c r="G176" s="63">
        <f t="shared" si="3"/>
        <v>134</v>
      </c>
      <c r="H176" s="121">
        <f>SUM(G174+G175+G176)</f>
        <v>2973</v>
      </c>
    </row>
    <row r="177" spans="1:8" s="1" customFormat="1" ht="20.100000000000001" customHeight="1">
      <c r="B177" s="74"/>
      <c r="C177" s="55" t="s">
        <v>1532</v>
      </c>
      <c r="D177" s="45">
        <v>560</v>
      </c>
      <c r="E177" s="55" t="s">
        <v>749</v>
      </c>
      <c r="F177" s="110">
        <v>12.54</v>
      </c>
      <c r="G177" s="110">
        <f t="shared" si="3"/>
        <v>7022.4000000000005</v>
      </c>
      <c r="H177" s="108"/>
    </row>
    <row r="178" spans="1:8" s="1" customFormat="1" ht="20.100000000000001" customHeight="1">
      <c r="B178" s="53" t="s">
        <v>2185</v>
      </c>
      <c r="C178" s="53" t="s">
        <v>1533</v>
      </c>
      <c r="D178" s="42">
        <v>0.1</v>
      </c>
      <c r="E178" s="53" t="s">
        <v>750</v>
      </c>
      <c r="F178" s="109">
        <v>16100</v>
      </c>
      <c r="G178" s="109">
        <f t="shared" si="3"/>
        <v>1610</v>
      </c>
      <c r="H178" s="9"/>
    </row>
    <row r="179" spans="1:8" s="1" customFormat="1" ht="20.100000000000001" customHeight="1">
      <c r="B179" s="53"/>
      <c r="C179" s="53" t="s">
        <v>747</v>
      </c>
      <c r="D179" s="42">
        <v>0.28000000000000003</v>
      </c>
      <c r="E179" s="53" t="s">
        <v>2378</v>
      </c>
      <c r="F179" s="109">
        <v>2718.87</v>
      </c>
      <c r="G179" s="109">
        <f t="shared" si="3"/>
        <v>761.28</v>
      </c>
      <c r="H179" s="9"/>
    </row>
    <row r="180" spans="1:8" s="1" customFormat="1" ht="20.100000000000001" customHeight="1">
      <c r="B180" s="73"/>
      <c r="C180" s="56" t="s">
        <v>3525</v>
      </c>
      <c r="D180" s="43">
        <v>130</v>
      </c>
      <c r="E180" s="56" t="s">
        <v>3526</v>
      </c>
      <c r="F180" s="63">
        <v>0.31</v>
      </c>
      <c r="G180" s="63">
        <f t="shared" si="3"/>
        <v>40.300000000000004</v>
      </c>
      <c r="H180" s="123">
        <f>SUM(G177:G180)</f>
        <v>9433.9800000000014</v>
      </c>
    </row>
    <row r="181" spans="1:8" s="1" customFormat="1" ht="20.100000000000001" customHeight="1">
      <c r="B181" s="62"/>
      <c r="C181" s="64" t="s">
        <v>748</v>
      </c>
      <c r="D181" s="1658" t="s">
        <v>3437</v>
      </c>
      <c r="E181" s="1659"/>
      <c r="F181" s="16"/>
      <c r="G181" s="149"/>
      <c r="H181" s="123">
        <f>INT(G176*0.03*100)/100</f>
        <v>4.0199999999999996</v>
      </c>
    </row>
    <row r="182" spans="1:8" s="1" customFormat="1" ht="20.100000000000001" customHeight="1">
      <c r="F182" s="40" t="s">
        <v>1590</v>
      </c>
      <c r="G182" s="103"/>
      <c r="H182" s="99">
        <f>SUM(H176:H181)</f>
        <v>12411.000000000002</v>
      </c>
    </row>
    <row r="183" spans="1:8" s="1" customFormat="1" ht="15.75">
      <c r="B183" s="1" t="s">
        <v>3440</v>
      </c>
      <c r="F183" s="40" t="s">
        <v>1571</v>
      </c>
      <c r="G183" s="103"/>
      <c r="H183" s="99">
        <f>FLOOR(H182*0.15,0.01)</f>
        <v>1861.65</v>
      </c>
    </row>
    <row r="184" spans="1:8" s="1" customFormat="1" ht="20.100000000000001" customHeight="1">
      <c r="A184" s="27" t="s">
        <v>3197</v>
      </c>
      <c r="B184" s="99">
        <f>+H184</f>
        <v>14272.650000000001</v>
      </c>
      <c r="C184" s="1" t="s">
        <v>3198</v>
      </c>
      <c r="F184" s="40" t="s">
        <v>1593</v>
      </c>
      <c r="G184" s="103"/>
      <c r="H184" s="99">
        <f>SUM(H182:H183)</f>
        <v>14272.650000000001</v>
      </c>
    </row>
    <row r="185" spans="1:8" s="1" customFormat="1" ht="15">
      <c r="H185" s="19"/>
    </row>
    <row r="186" spans="1:8" s="1" customFormat="1" ht="19.5">
      <c r="A186" s="262">
        <f>+A168+1</f>
        <v>1</v>
      </c>
      <c r="B186" s="1567" t="s">
        <v>1961</v>
      </c>
      <c r="C186" s="1567"/>
      <c r="D186" s="1567"/>
      <c r="E186" s="1567"/>
      <c r="F186" s="1567"/>
      <c r="G186" s="1567"/>
      <c r="H186" s="1567"/>
    </row>
    <row r="187" spans="1:8" s="1" customFormat="1" ht="19.5">
      <c r="A187" s="588" t="s">
        <v>4021</v>
      </c>
      <c r="B187" s="1588" t="s">
        <v>2358</v>
      </c>
      <c r="C187" s="1567"/>
      <c r="D187" s="1567"/>
      <c r="E187" s="1567"/>
      <c r="F187" s="1567"/>
      <c r="G187" s="1567"/>
      <c r="H187" s="1567"/>
    </row>
    <row r="188" spans="1:8" s="1" customFormat="1" ht="19.5">
      <c r="A188" s="22" t="s">
        <v>1528</v>
      </c>
      <c r="B188" s="1588" t="s">
        <v>2359</v>
      </c>
      <c r="C188" s="1567"/>
      <c r="D188" s="1567"/>
      <c r="E188" s="1567"/>
      <c r="F188" s="1567"/>
      <c r="G188" s="1567"/>
      <c r="H188" s="1567"/>
    </row>
    <row r="189" spans="1:8" s="1" customFormat="1" ht="15">
      <c r="B189" s="1561" t="s">
        <v>2377</v>
      </c>
      <c r="C189" s="1561"/>
      <c r="D189" s="1561"/>
      <c r="E189" s="1561"/>
      <c r="F189" s="1561"/>
      <c r="G189" s="1561"/>
      <c r="H189" s="1561"/>
    </row>
    <row r="190" spans="1:8" s="1" customFormat="1" ht="31.5">
      <c r="B190" s="68" t="s">
        <v>3156</v>
      </c>
      <c r="C190" s="68" t="s">
        <v>3157</v>
      </c>
      <c r="D190" s="68" t="s">
        <v>3158</v>
      </c>
      <c r="E190" s="68" t="s">
        <v>3159</v>
      </c>
      <c r="F190" s="68" t="s">
        <v>3160</v>
      </c>
      <c r="G190" s="68" t="s">
        <v>3161</v>
      </c>
      <c r="H190" s="68" t="s">
        <v>1586</v>
      </c>
    </row>
    <row r="191" spans="1:8" s="1" customFormat="1" ht="17.25">
      <c r="B191" s="1564" t="s">
        <v>1587</v>
      </c>
      <c r="C191" s="58" t="s">
        <v>558</v>
      </c>
      <c r="D191" s="41">
        <v>1.5</v>
      </c>
      <c r="E191" s="55" t="s">
        <v>1589</v>
      </c>
      <c r="F191" s="107">
        <v>910</v>
      </c>
      <c r="G191" s="110">
        <f t="shared" ref="G191:G197" si="4">FLOOR(D191*F191,0.01)</f>
        <v>1365</v>
      </c>
      <c r="H191" s="108"/>
    </row>
    <row r="192" spans="1:8" s="1" customFormat="1" ht="20.100000000000001" customHeight="1">
      <c r="B192" s="1586"/>
      <c r="C192" s="53" t="s">
        <v>1530</v>
      </c>
      <c r="D192" s="42">
        <v>2.2000000000000002</v>
      </c>
      <c r="E192" s="53" t="s">
        <v>1589</v>
      </c>
      <c r="F192" s="109">
        <v>670</v>
      </c>
      <c r="G192" s="109">
        <f t="shared" si="4"/>
        <v>1474</v>
      </c>
      <c r="H192" s="9"/>
    </row>
    <row r="193" spans="1:8" s="1" customFormat="1" ht="20.100000000000001" customHeight="1">
      <c r="B193" s="1563"/>
      <c r="C193" s="56" t="s">
        <v>1531</v>
      </c>
      <c r="D193" s="43">
        <v>0.7</v>
      </c>
      <c r="E193" s="56" t="s">
        <v>1589</v>
      </c>
      <c r="F193" s="63">
        <v>670</v>
      </c>
      <c r="G193" s="63">
        <f t="shared" si="4"/>
        <v>469</v>
      </c>
      <c r="H193" s="123">
        <f>SUM(G191+G192+G193)</f>
        <v>3308</v>
      </c>
    </row>
    <row r="194" spans="1:8" s="1" customFormat="1" ht="20.100000000000001" customHeight="1">
      <c r="B194" s="55"/>
      <c r="C194" s="55" t="s">
        <v>1532</v>
      </c>
      <c r="D194" s="45">
        <v>560</v>
      </c>
      <c r="E194" s="55" t="s">
        <v>749</v>
      </c>
      <c r="F194" s="110">
        <v>12.54</v>
      </c>
      <c r="G194" s="110">
        <f t="shared" si="4"/>
        <v>7022.4000000000005</v>
      </c>
      <c r="H194" s="108"/>
    </row>
    <row r="195" spans="1:8" s="1" customFormat="1" ht="20.100000000000001" customHeight="1">
      <c r="B195" s="53" t="s">
        <v>2185</v>
      </c>
      <c r="C195" s="53" t="s">
        <v>1533</v>
      </c>
      <c r="D195" s="42">
        <v>0.1</v>
      </c>
      <c r="E195" s="53" t="s">
        <v>750</v>
      </c>
      <c r="F195" s="109">
        <v>16100</v>
      </c>
      <c r="G195" s="109">
        <f t="shared" si="4"/>
        <v>1610</v>
      </c>
      <c r="H195" s="9"/>
    </row>
    <row r="196" spans="1:8" s="1" customFormat="1" ht="20.100000000000001" customHeight="1">
      <c r="B196" s="53"/>
      <c r="C196" s="53" t="s">
        <v>747</v>
      </c>
      <c r="D196" s="42">
        <v>0.28000000000000003</v>
      </c>
      <c r="E196" s="53" t="s">
        <v>2378</v>
      </c>
      <c r="F196" s="109">
        <v>2718.87</v>
      </c>
      <c r="G196" s="109">
        <f t="shared" si="4"/>
        <v>761.28</v>
      </c>
      <c r="H196" s="9"/>
    </row>
    <row r="197" spans="1:8" s="1" customFormat="1" ht="20.100000000000001" customHeight="1">
      <c r="B197" s="53"/>
      <c r="C197" s="56" t="s">
        <v>3525</v>
      </c>
      <c r="D197" s="43">
        <v>130</v>
      </c>
      <c r="E197" s="56" t="s">
        <v>3526</v>
      </c>
      <c r="F197" s="63">
        <v>0.31</v>
      </c>
      <c r="G197" s="63">
        <f t="shared" si="4"/>
        <v>40.300000000000004</v>
      </c>
      <c r="H197" s="123">
        <f>SUM(G194:G197)</f>
        <v>9433.9800000000014</v>
      </c>
    </row>
    <row r="198" spans="1:8" s="1" customFormat="1" ht="20.100000000000001" customHeight="1">
      <c r="B198" s="62"/>
      <c r="C198" s="64" t="s">
        <v>748</v>
      </c>
      <c r="D198" s="1658" t="s">
        <v>3437</v>
      </c>
      <c r="E198" s="1659"/>
      <c r="F198" s="16"/>
      <c r="G198" s="149"/>
      <c r="H198" s="123">
        <f>INT(G193*0.03*100)/100</f>
        <v>14.07</v>
      </c>
    </row>
    <row r="199" spans="1:8" s="1" customFormat="1" ht="20.100000000000001" customHeight="1">
      <c r="F199" s="40" t="s">
        <v>1590</v>
      </c>
      <c r="G199" s="103"/>
      <c r="H199" s="99">
        <f>SUM(H193:H198)</f>
        <v>12756.050000000001</v>
      </c>
    </row>
    <row r="200" spans="1:8" s="1" customFormat="1" ht="20.100000000000001" customHeight="1">
      <c r="B200" s="1" t="s">
        <v>3440</v>
      </c>
      <c r="F200" s="40" t="s">
        <v>1571</v>
      </c>
      <c r="G200" s="103"/>
      <c r="H200" s="99">
        <f>FLOOR(H199*0.15,0.01)</f>
        <v>1913.4</v>
      </c>
    </row>
    <row r="201" spans="1:8" s="1" customFormat="1" ht="20.100000000000001" customHeight="1">
      <c r="A201" s="27" t="s">
        <v>3197</v>
      </c>
      <c r="B201" s="99">
        <f>+H201</f>
        <v>14669.45</v>
      </c>
      <c r="C201" s="1" t="s">
        <v>3198</v>
      </c>
      <c r="F201" s="40" t="s">
        <v>1593</v>
      </c>
      <c r="G201" s="103"/>
      <c r="H201" s="99">
        <f>SUM(H199:H200)</f>
        <v>14669.45</v>
      </c>
    </row>
    <row r="204" spans="1:8" s="1" customFormat="1" ht="17.25">
      <c r="B204" s="218"/>
      <c r="F204" s="40"/>
      <c r="G204" s="40"/>
      <c r="H204" s="19"/>
    </row>
    <row r="205" spans="1:8" s="1" customFormat="1" ht="19.5">
      <c r="A205" s="262"/>
      <c r="B205" s="1588" t="s">
        <v>3601</v>
      </c>
      <c r="C205" s="1567"/>
      <c r="D205" s="1567"/>
      <c r="E205" s="1567"/>
      <c r="F205" s="1567"/>
      <c r="G205" s="1567"/>
      <c r="H205" s="1567"/>
    </row>
    <row r="206" spans="1:8" s="1" customFormat="1" ht="15.75">
      <c r="A206" s="588" t="s">
        <v>4039</v>
      </c>
      <c r="B206" s="1630" t="s">
        <v>2377</v>
      </c>
      <c r="C206" s="1631"/>
      <c r="D206" s="1631"/>
      <c r="E206" s="1631"/>
      <c r="F206" s="1631"/>
      <c r="G206" s="1631"/>
      <c r="H206" s="1631"/>
    </row>
    <row r="207" spans="1:8" s="1" customFormat="1" ht="31.5">
      <c r="B207" s="68" t="s">
        <v>3156</v>
      </c>
      <c r="C207" s="68" t="s">
        <v>3157</v>
      </c>
      <c r="D207" s="68" t="s">
        <v>3158</v>
      </c>
      <c r="E207" s="68" t="s">
        <v>3159</v>
      </c>
      <c r="F207" s="68" t="s">
        <v>3160</v>
      </c>
      <c r="G207" s="68" t="s">
        <v>3161</v>
      </c>
      <c r="H207" s="68" t="s">
        <v>1586</v>
      </c>
    </row>
    <row r="208" spans="1:8" s="1" customFormat="1" ht="20.100000000000001" customHeight="1">
      <c r="B208" s="1562" t="s">
        <v>1587</v>
      </c>
      <c r="C208" s="58" t="s">
        <v>558</v>
      </c>
      <c r="D208" s="41">
        <v>17.649999999999999</v>
      </c>
      <c r="E208" s="11" t="s">
        <v>1589</v>
      </c>
      <c r="F208" s="107">
        <v>910</v>
      </c>
      <c r="G208" s="107">
        <f>FLOOR(D208*F208,0.01)</f>
        <v>16061.5</v>
      </c>
      <c r="H208" s="108"/>
    </row>
    <row r="209" spans="1:8" s="1" customFormat="1" ht="20.100000000000001" customHeight="1">
      <c r="B209" s="1632"/>
      <c r="C209" s="56" t="s">
        <v>1530</v>
      </c>
      <c r="D209" s="43">
        <v>1.76</v>
      </c>
      <c r="E209" s="15" t="s">
        <v>1589</v>
      </c>
      <c r="F209" s="109">
        <v>670</v>
      </c>
      <c r="G209" s="63">
        <f>FLOOR(D209*F209,0.01)</f>
        <v>1179.2</v>
      </c>
      <c r="H209" s="121">
        <f>SUM(G208+G209)</f>
        <v>17240.7</v>
      </c>
    </row>
    <row r="210" spans="1:8" s="1" customFormat="1" ht="20.100000000000001" customHeight="1">
      <c r="B210" s="1564" t="s">
        <v>2185</v>
      </c>
      <c r="C210" s="53" t="s">
        <v>2050</v>
      </c>
      <c r="D210" s="42">
        <v>1.05</v>
      </c>
      <c r="E210" s="12" t="s">
        <v>2378</v>
      </c>
      <c r="F210" s="110">
        <v>210977.25</v>
      </c>
      <c r="G210" s="109">
        <f>FLOOR(D210*F210,0.01)</f>
        <v>221526.11000000002</v>
      </c>
      <c r="H210" s="84"/>
    </row>
    <row r="211" spans="1:8" s="1" customFormat="1" ht="20.100000000000001" customHeight="1">
      <c r="B211" s="1632"/>
      <c r="C211" s="56" t="s">
        <v>2133</v>
      </c>
      <c r="D211" s="650" t="s">
        <v>2993</v>
      </c>
      <c r="E211" s="56" t="s">
        <v>602</v>
      </c>
      <c r="F211" s="56" t="s">
        <v>2995</v>
      </c>
      <c r="G211" s="63">
        <v>60</v>
      </c>
      <c r="H211" s="123">
        <f>SUM(G210:G211)</f>
        <v>221586.11000000002</v>
      </c>
    </row>
    <row r="212" spans="1:8" s="1" customFormat="1" ht="20.100000000000001" customHeight="1">
      <c r="F212" s="1" t="s">
        <v>1590</v>
      </c>
      <c r="H212" s="63">
        <f>SUM(H208:H211)</f>
        <v>238826.81000000003</v>
      </c>
    </row>
    <row r="213" spans="1:8" s="1" customFormat="1" ht="20.100000000000001" customHeight="1">
      <c r="B213" s="1" t="s">
        <v>3440</v>
      </c>
      <c r="F213" s="1" t="s">
        <v>1571</v>
      </c>
      <c r="H213" s="99">
        <f>FLOOR(H212*0.15,0.01)</f>
        <v>35824.020000000004</v>
      </c>
    </row>
    <row r="214" spans="1:8" s="1" customFormat="1" ht="15">
      <c r="A214" s="27" t="s">
        <v>3197</v>
      </c>
      <c r="B214" s="7">
        <f>+H214</f>
        <v>274650.83</v>
      </c>
      <c r="C214" s="1" t="s">
        <v>3198</v>
      </c>
      <c r="D214" s="172"/>
      <c r="F214" s="1" t="s">
        <v>1593</v>
      </c>
      <c r="H214" s="99">
        <f>SUM(H212:H213)</f>
        <v>274650.83</v>
      </c>
    </row>
    <row r="217" spans="1:8" s="1" customFormat="1" ht="32.25" customHeight="1">
      <c r="A217" s="262">
        <f>A204+1</f>
        <v>1</v>
      </c>
      <c r="B217" s="1567" t="s">
        <v>605</v>
      </c>
      <c r="C217" s="1567"/>
      <c r="D217" s="1567"/>
      <c r="E217" s="1567"/>
      <c r="F217" s="1567"/>
      <c r="G217" s="1567"/>
      <c r="H217" s="1567"/>
    </row>
    <row r="218" spans="1:8" s="1" customFormat="1" ht="14.25" customHeight="1">
      <c r="A218" s="588" t="s">
        <v>4041</v>
      </c>
      <c r="B218" s="1601" t="s">
        <v>2377</v>
      </c>
      <c r="C218" s="1568"/>
      <c r="D218" s="1568"/>
      <c r="E218" s="1568"/>
      <c r="F218" s="1568"/>
      <c r="G218" s="1568"/>
      <c r="H218" s="1568"/>
    </row>
    <row r="219" spans="1:8" s="1" customFormat="1" ht="31.5">
      <c r="B219" s="68" t="s">
        <v>3156</v>
      </c>
      <c r="C219" s="68" t="s">
        <v>3157</v>
      </c>
      <c r="D219" s="68" t="s">
        <v>3158</v>
      </c>
      <c r="E219" s="68" t="s">
        <v>3159</v>
      </c>
      <c r="F219" s="68" t="s">
        <v>3160</v>
      </c>
      <c r="G219" s="68" t="s">
        <v>3161</v>
      </c>
      <c r="H219" s="68" t="s">
        <v>1586</v>
      </c>
    </row>
    <row r="220" spans="1:8" s="1" customFormat="1" ht="15" customHeight="1">
      <c r="B220" s="1562" t="s">
        <v>1587</v>
      </c>
      <c r="C220" s="58" t="s">
        <v>558</v>
      </c>
      <c r="D220" s="41">
        <v>34</v>
      </c>
      <c r="E220" s="55" t="s">
        <v>1589</v>
      </c>
      <c r="F220" s="107">
        <v>910</v>
      </c>
      <c r="G220" s="107">
        <f>FLOOR(D220*F220,0.01)</f>
        <v>30940</v>
      </c>
      <c r="H220" s="108"/>
    </row>
    <row r="221" spans="1:8" s="1" customFormat="1" ht="15" customHeight="1">
      <c r="B221" s="1563"/>
      <c r="C221" s="56" t="s">
        <v>1530</v>
      </c>
      <c r="D221" s="43">
        <v>3.4</v>
      </c>
      <c r="E221" s="56" t="s">
        <v>1589</v>
      </c>
      <c r="F221" s="109">
        <v>670</v>
      </c>
      <c r="G221" s="63">
        <f>FLOOR(D221*F221,0.01)</f>
        <v>2278</v>
      </c>
      <c r="H221" s="121">
        <f>SUM(G220+G221)</f>
        <v>33218</v>
      </c>
    </row>
    <row r="222" spans="1:8" s="1" customFormat="1" ht="15" customHeight="1">
      <c r="B222" s="1564" t="s">
        <v>2185</v>
      </c>
      <c r="C222" s="55" t="s">
        <v>2050</v>
      </c>
      <c r="D222" s="41">
        <v>1.1000000000000001</v>
      </c>
      <c r="E222" s="55" t="s">
        <v>2378</v>
      </c>
      <c r="F222" s="110">
        <v>210977.25</v>
      </c>
      <c r="G222" s="109">
        <f>FLOOR(D222*F222,0.01)</f>
        <v>232074.97</v>
      </c>
      <c r="H222" s="84"/>
    </row>
    <row r="223" spans="1:8" s="1" customFormat="1" ht="15" customHeight="1">
      <c r="B223" s="1565"/>
      <c r="C223" s="53" t="s">
        <v>3107</v>
      </c>
      <c r="D223" s="42">
        <v>92</v>
      </c>
      <c r="E223" s="53" t="s">
        <v>749</v>
      </c>
      <c r="F223" s="109">
        <v>17.857142857142858</v>
      </c>
      <c r="G223" s="109">
        <f>FLOOR(D223*F223,0.01)</f>
        <v>1642.8500000000001</v>
      </c>
      <c r="H223" s="121"/>
    </row>
    <row r="224" spans="1:8" s="1" customFormat="1" ht="15" customHeight="1">
      <c r="B224" s="1566"/>
      <c r="C224" s="56" t="s">
        <v>2051</v>
      </c>
      <c r="D224" s="43">
        <v>184</v>
      </c>
      <c r="E224" s="56" t="s">
        <v>749</v>
      </c>
      <c r="F224" s="122">
        <v>4.1127900000000013</v>
      </c>
      <c r="G224" s="63">
        <f>FLOOR(D224*F224,0.01)</f>
        <v>756.75</v>
      </c>
      <c r="H224" s="123">
        <f>SUM(G222:G224)</f>
        <v>234474.57</v>
      </c>
    </row>
    <row r="225" spans="1:8" s="1" customFormat="1" ht="15" customHeight="1">
      <c r="D225" s="89"/>
      <c r="F225" s="40" t="s">
        <v>1590</v>
      </c>
      <c r="G225" s="40"/>
      <c r="H225" s="63">
        <f>SUM(H221:H224)</f>
        <v>267692.57</v>
      </c>
    </row>
    <row r="226" spans="1:8" s="1" customFormat="1" ht="15" customHeight="1">
      <c r="B226" s="1" t="s">
        <v>3440</v>
      </c>
      <c r="F226" s="40" t="s">
        <v>1571</v>
      </c>
      <c r="G226" s="40"/>
      <c r="H226" s="99">
        <f>FLOOR(H225*0.15,0.01)</f>
        <v>40153.879999999997</v>
      </c>
    </row>
    <row r="227" spans="1:8" s="1" customFormat="1" ht="15" customHeight="1">
      <c r="A227" s="27" t="s">
        <v>3197</v>
      </c>
      <c r="B227" s="99">
        <f>+H227</f>
        <v>307846.45</v>
      </c>
      <c r="F227" s="40" t="s">
        <v>1593</v>
      </c>
      <c r="G227" s="40"/>
      <c r="H227" s="99">
        <f>SUM(H225:H226)</f>
        <v>307846.45</v>
      </c>
    </row>
    <row r="230" spans="1:8" s="1" customFormat="1" ht="18.75" customHeight="1">
      <c r="A230" s="262">
        <f>+A213+1</f>
        <v>1</v>
      </c>
      <c r="B230" s="1567" t="s">
        <v>1722</v>
      </c>
      <c r="C230" s="1567"/>
      <c r="D230" s="1567"/>
      <c r="E230" s="1567"/>
      <c r="F230" s="1567"/>
      <c r="G230" s="1567"/>
      <c r="H230" s="1567"/>
    </row>
    <row r="231" spans="1:8" s="1" customFormat="1" ht="19.5">
      <c r="A231" s="588" t="s">
        <v>4043</v>
      </c>
      <c r="B231" s="1588" t="s">
        <v>3199</v>
      </c>
      <c r="C231" s="1567"/>
      <c r="D231" s="1567"/>
      <c r="E231" s="1567"/>
      <c r="F231" s="1567"/>
      <c r="G231" s="1567"/>
      <c r="H231" s="1567"/>
    </row>
    <row r="232" spans="1:8" s="1" customFormat="1" ht="20.100000000000001" customHeight="1">
      <c r="B232" s="1561" t="s">
        <v>1349</v>
      </c>
      <c r="C232" s="1561"/>
      <c r="D232" s="1561"/>
      <c r="E232" s="1561"/>
      <c r="F232" s="1561"/>
      <c r="G232" s="1561"/>
      <c r="H232" s="1561"/>
    </row>
    <row r="233" spans="1:8" s="1" customFormat="1" ht="31.5">
      <c r="B233" s="68" t="s">
        <v>3156</v>
      </c>
      <c r="C233" s="68" t="s">
        <v>3157</v>
      </c>
      <c r="D233" s="68" t="s">
        <v>3158</v>
      </c>
      <c r="E233" s="68" t="s">
        <v>3159</v>
      </c>
      <c r="F233" s="68" t="s">
        <v>3160</v>
      </c>
      <c r="G233" s="68" t="s">
        <v>3161</v>
      </c>
      <c r="H233" s="68" t="s">
        <v>1586</v>
      </c>
    </row>
    <row r="234" spans="1:8" s="1" customFormat="1" ht="17.25">
      <c r="B234" s="1562" t="s">
        <v>1587</v>
      </c>
      <c r="C234" s="58" t="s">
        <v>558</v>
      </c>
      <c r="D234" s="41">
        <v>9</v>
      </c>
      <c r="E234" s="55" t="s">
        <v>1589</v>
      </c>
      <c r="F234" s="107">
        <v>910</v>
      </c>
      <c r="G234" s="107">
        <f t="shared" ref="G234:G240" si="5">FLOOR(D234*F234,0.01)</f>
        <v>8190</v>
      </c>
      <c r="H234" s="108"/>
    </row>
    <row r="235" spans="1:8" s="1" customFormat="1" ht="17.25">
      <c r="B235" s="1563"/>
      <c r="C235" s="56" t="s">
        <v>1530</v>
      </c>
      <c r="D235" s="43">
        <v>0.9</v>
      </c>
      <c r="E235" s="56" t="s">
        <v>1589</v>
      </c>
      <c r="F235" s="109">
        <v>670</v>
      </c>
      <c r="G235" s="63">
        <f t="shared" si="5"/>
        <v>603</v>
      </c>
      <c r="H235" s="121">
        <f>SUM(G234+G235)</f>
        <v>8793</v>
      </c>
    </row>
    <row r="236" spans="1:8" s="1" customFormat="1" ht="17.25">
      <c r="B236" s="1564" t="s">
        <v>2185</v>
      </c>
      <c r="C236" s="55" t="s">
        <v>1723</v>
      </c>
      <c r="D236" s="46">
        <v>4.9000000000000002E-2</v>
      </c>
      <c r="E236" s="55" t="s">
        <v>2378</v>
      </c>
      <c r="F236" s="110">
        <v>210977.25</v>
      </c>
      <c r="G236" s="109">
        <f t="shared" si="5"/>
        <v>10337.880000000001</v>
      </c>
      <c r="H236" s="84"/>
    </row>
    <row r="237" spans="1:8" s="1" customFormat="1" ht="17.25">
      <c r="B237" s="1565"/>
      <c r="C237" s="53" t="s">
        <v>3108</v>
      </c>
      <c r="D237" s="52">
        <v>1.085</v>
      </c>
      <c r="E237" s="53" t="s">
        <v>2992</v>
      </c>
      <c r="F237" s="109">
        <v>807</v>
      </c>
      <c r="G237" s="109">
        <f t="shared" si="5"/>
        <v>875.59</v>
      </c>
      <c r="H237" s="86"/>
    </row>
    <row r="238" spans="1:8" s="1" customFormat="1" ht="17.25">
      <c r="B238" s="1565"/>
      <c r="C238" s="53" t="s">
        <v>1724</v>
      </c>
      <c r="D238" s="42">
        <v>8</v>
      </c>
      <c r="E238" s="53" t="s">
        <v>749</v>
      </c>
      <c r="F238" s="109">
        <v>15</v>
      </c>
      <c r="G238" s="109">
        <f t="shared" si="5"/>
        <v>120</v>
      </c>
      <c r="H238" s="86"/>
    </row>
    <row r="239" spans="1:8" s="1" customFormat="1" ht="17.25">
      <c r="B239" s="1565"/>
      <c r="C239" s="53" t="s">
        <v>1725</v>
      </c>
      <c r="D239" s="42">
        <v>4</v>
      </c>
      <c r="E239" s="53" t="s">
        <v>749</v>
      </c>
      <c r="F239" s="109">
        <v>40</v>
      </c>
      <c r="G239" s="109">
        <f t="shared" si="5"/>
        <v>160</v>
      </c>
      <c r="H239" s="86"/>
    </row>
    <row r="240" spans="1:8" s="1" customFormat="1" ht="20.100000000000001" customHeight="1">
      <c r="B240" s="1565"/>
      <c r="C240" s="53" t="s">
        <v>3195</v>
      </c>
      <c r="D240" s="42">
        <v>2</v>
      </c>
      <c r="E240" s="53" t="s">
        <v>749</v>
      </c>
      <c r="F240" s="109">
        <v>32</v>
      </c>
      <c r="G240" s="109">
        <f t="shared" si="5"/>
        <v>64</v>
      </c>
      <c r="H240" s="86"/>
    </row>
    <row r="241" spans="1:8" s="1" customFormat="1" ht="20.100000000000001" customHeight="1">
      <c r="B241" s="1566"/>
      <c r="C241" s="56" t="s">
        <v>2051</v>
      </c>
      <c r="D241" s="56" t="s">
        <v>72</v>
      </c>
      <c r="E241" s="56" t="s">
        <v>2995</v>
      </c>
      <c r="F241" s="63"/>
      <c r="G241" s="63">
        <v>35</v>
      </c>
      <c r="H241" s="123">
        <f>SUM(G236:G241)</f>
        <v>11592.470000000001</v>
      </c>
    </row>
    <row r="242" spans="1:8" s="1" customFormat="1" ht="15.75">
      <c r="F242" s="40" t="s">
        <v>1590</v>
      </c>
      <c r="G242" s="40"/>
      <c r="H242" s="63">
        <f>SUM(H241,H235)</f>
        <v>20385.47</v>
      </c>
    </row>
    <row r="243" spans="1:8" s="1" customFormat="1" ht="15.75">
      <c r="B243" s="3" t="s">
        <v>1592</v>
      </c>
      <c r="F243" s="40" t="s">
        <v>1571</v>
      </c>
      <c r="G243" s="40"/>
      <c r="H243" s="99">
        <f>FLOOR(H242*0.15,0.01)</f>
        <v>3057.82</v>
      </c>
    </row>
    <row r="244" spans="1:8" s="1" customFormat="1" ht="15.75">
      <c r="A244"/>
      <c r="B244" s="140">
        <f>+H244</f>
        <v>23443.29</v>
      </c>
      <c r="C244" s="27" t="s">
        <v>3197</v>
      </c>
      <c r="D244" s="99">
        <f>INT(B244/B245*100)/100</f>
        <v>10512.68</v>
      </c>
      <c r="E244" s="1" t="s">
        <v>3198</v>
      </c>
      <c r="F244" s="40" t="s">
        <v>1593</v>
      </c>
      <c r="G244" s="40"/>
      <c r="H244" s="99">
        <f>SUM(H242:H243)</f>
        <v>23443.29</v>
      </c>
    </row>
    <row r="245" spans="1:8" s="1" customFormat="1" ht="20.100000000000001" customHeight="1">
      <c r="A245" s="27"/>
      <c r="B245" s="88">
        <v>2.23</v>
      </c>
      <c r="H245" s="19"/>
    </row>
    <row r="247" spans="1:8" s="1" customFormat="1" ht="30.75" customHeight="1">
      <c r="A247" s="262">
        <f>A230+1</f>
        <v>2</v>
      </c>
      <c r="B247" s="1558" t="s">
        <v>4018</v>
      </c>
      <c r="C247" s="1559"/>
      <c r="D247" s="1559"/>
      <c r="E247" s="1559"/>
      <c r="F247" s="1559"/>
      <c r="G247" s="1559"/>
      <c r="H247" s="1559"/>
    </row>
    <row r="248" spans="1:8" s="1" customFormat="1" ht="15">
      <c r="A248" s="682" t="s">
        <v>3832</v>
      </c>
      <c r="B248" s="1560" t="s">
        <v>197</v>
      </c>
      <c r="C248" s="1561"/>
      <c r="D248" s="1561"/>
      <c r="E248" s="1561"/>
      <c r="F248" s="1561"/>
      <c r="G248" s="1561"/>
      <c r="H248" s="1561"/>
    </row>
    <row r="249" spans="1:8" s="1" customFormat="1" ht="31.5">
      <c r="B249" s="68" t="s">
        <v>3156</v>
      </c>
      <c r="C249" s="68" t="s">
        <v>3157</v>
      </c>
      <c r="D249" s="68" t="s">
        <v>3158</v>
      </c>
      <c r="E249" s="68" t="s">
        <v>3159</v>
      </c>
      <c r="F249" s="68" t="s">
        <v>3160</v>
      </c>
      <c r="G249" s="68" t="s">
        <v>3161</v>
      </c>
      <c r="H249" s="68" t="s">
        <v>1586</v>
      </c>
    </row>
    <row r="250" spans="1:8" s="1" customFormat="1" ht="17.25">
      <c r="B250" s="1562" t="s">
        <v>1587</v>
      </c>
      <c r="C250" s="58" t="s">
        <v>558</v>
      </c>
      <c r="D250" s="239">
        <v>1.61</v>
      </c>
      <c r="E250" s="55" t="s">
        <v>1589</v>
      </c>
      <c r="F250" s="107">
        <v>910</v>
      </c>
      <c r="G250" s="107">
        <f>FLOOR(D250*F250,0.01)</f>
        <v>1465.1000000000001</v>
      </c>
      <c r="H250" s="108"/>
    </row>
    <row r="251" spans="1:8" s="1" customFormat="1" ht="17.25">
      <c r="A251" s="37"/>
      <c r="B251" s="1563"/>
      <c r="C251" s="56" t="s">
        <v>1530</v>
      </c>
      <c r="D251" s="49">
        <v>0.161</v>
      </c>
      <c r="E251" s="56" t="s">
        <v>1589</v>
      </c>
      <c r="F251" s="109">
        <v>670</v>
      </c>
      <c r="G251" s="63">
        <f>FLOOR(D251*F251,0.01)</f>
        <v>107.87</v>
      </c>
      <c r="H251" s="121">
        <f>SUM(G250+G251)</f>
        <v>1572.9700000000003</v>
      </c>
    </row>
    <row r="252" spans="1:8" s="1" customFormat="1" ht="21.75" customHeight="1">
      <c r="B252" s="1564" t="s">
        <v>2185</v>
      </c>
      <c r="C252" s="154" t="s">
        <v>179</v>
      </c>
      <c r="D252" s="193">
        <v>1.1000000000000001</v>
      </c>
      <c r="E252" s="55" t="s">
        <v>2992</v>
      </c>
      <c r="F252" s="110">
        <v>2550.12</v>
      </c>
      <c r="G252" s="110">
        <f>FLOOR(D252*F252,0.01)</f>
        <v>2805.13</v>
      </c>
      <c r="H252" s="84"/>
    </row>
    <row r="253" spans="1:8" s="1" customFormat="1" ht="17.25">
      <c r="B253" s="1565"/>
      <c r="C253" s="53" t="s">
        <v>1226</v>
      </c>
      <c r="D253" s="52">
        <v>7.4340000000000002</v>
      </c>
      <c r="E253" s="53" t="s">
        <v>2773</v>
      </c>
      <c r="F253" s="109">
        <v>52.480000000000004</v>
      </c>
      <c r="G253" s="109">
        <f>FLOOR(D253*F253,0.01)</f>
        <v>390.13</v>
      </c>
      <c r="H253" s="86"/>
    </row>
    <row r="254" spans="1:8" s="1" customFormat="1" ht="15.75" customHeight="1">
      <c r="A254" s="37"/>
      <c r="B254" s="1565"/>
      <c r="C254" s="53" t="s">
        <v>3274</v>
      </c>
      <c r="D254" s="53" t="s">
        <v>2993</v>
      </c>
      <c r="E254" s="53" t="s">
        <v>2995</v>
      </c>
      <c r="F254" s="109"/>
      <c r="G254" s="109">
        <v>20</v>
      </c>
      <c r="H254" s="86"/>
    </row>
    <row r="255" spans="1:8" s="1" customFormat="1" ht="15.75" customHeight="1">
      <c r="B255" s="1565"/>
      <c r="C255" s="53" t="s">
        <v>2203</v>
      </c>
      <c r="D255" s="42">
        <v>3</v>
      </c>
      <c r="E255" s="53" t="s">
        <v>749</v>
      </c>
      <c r="F255" s="109">
        <v>28</v>
      </c>
      <c r="G255" s="109">
        <f>FLOOR(D255*F255,0.01)</f>
        <v>84</v>
      </c>
      <c r="H255" s="86"/>
    </row>
    <row r="256" spans="1:8" s="1" customFormat="1" ht="15.75" customHeight="1">
      <c r="B256" s="1565"/>
      <c r="C256" s="53" t="s">
        <v>2227</v>
      </c>
      <c r="D256" s="42">
        <v>2</v>
      </c>
      <c r="E256" s="53" t="s">
        <v>749</v>
      </c>
      <c r="F256" s="109">
        <v>67</v>
      </c>
      <c r="G256" s="109">
        <f>FLOOR(D256*F256,0.01)</f>
        <v>134</v>
      </c>
      <c r="H256" s="86"/>
    </row>
    <row r="257" spans="1:8" s="1" customFormat="1" ht="15.75" customHeight="1">
      <c r="B257" s="1565"/>
      <c r="C257" s="24" t="s">
        <v>392</v>
      </c>
      <c r="D257" s="42">
        <v>1</v>
      </c>
      <c r="E257" s="53" t="s">
        <v>749</v>
      </c>
      <c r="F257" s="109">
        <v>625</v>
      </c>
      <c r="G257" s="109">
        <f>FLOOR(D257*F257,0.01)</f>
        <v>625</v>
      </c>
      <c r="H257" s="86"/>
    </row>
    <row r="258" spans="1:8" s="1" customFormat="1" ht="15.75" customHeight="1">
      <c r="B258" s="1566"/>
      <c r="C258" s="56" t="s">
        <v>2051</v>
      </c>
      <c r="D258" s="56" t="s">
        <v>2993</v>
      </c>
      <c r="E258" s="56" t="s">
        <v>2995</v>
      </c>
      <c r="F258" s="63"/>
      <c r="G258" s="63">
        <v>45</v>
      </c>
      <c r="H258" s="123">
        <f>SUM(G252:G258)</f>
        <v>4103.26</v>
      </c>
    </row>
    <row r="259" spans="1:8" s="1" customFormat="1" ht="15.75" customHeight="1">
      <c r="F259" s="40" t="s">
        <v>1590</v>
      </c>
      <c r="G259" s="40"/>
      <c r="H259" s="63">
        <f>SUM(H251:H258)</f>
        <v>5676.2300000000005</v>
      </c>
    </row>
    <row r="260" spans="1:8" s="1" customFormat="1" ht="15.75">
      <c r="B260" s="3" t="s">
        <v>1592</v>
      </c>
      <c r="F260" s="40" t="s">
        <v>1571</v>
      </c>
      <c r="G260" s="40"/>
      <c r="H260" s="99">
        <f>FLOOR(H259*0.15,0.01)</f>
        <v>851.43000000000006</v>
      </c>
    </row>
    <row r="261" spans="1:8" s="1" customFormat="1" ht="15.75">
      <c r="A261"/>
      <c r="B261" s="140">
        <f>+H261</f>
        <v>6527.6600000000008</v>
      </c>
      <c r="C261" s="27" t="s">
        <v>3197</v>
      </c>
      <c r="D261" s="99">
        <f>INT(B261/B262*100)/100</f>
        <v>6527.66</v>
      </c>
      <c r="E261" s="1" t="s">
        <v>3198</v>
      </c>
      <c r="F261" s="40" t="s">
        <v>1593</v>
      </c>
      <c r="G261" s="40"/>
      <c r="H261" s="99">
        <f>SUM(H259:H260)</f>
        <v>6527.6600000000008</v>
      </c>
    </row>
    <row r="262" spans="1:8" s="1" customFormat="1" ht="16.5">
      <c r="B262" s="88">
        <v>1</v>
      </c>
      <c r="H262" s="19"/>
    </row>
    <row r="263" spans="1:8" s="1" customFormat="1" ht="16.5">
      <c r="B263" s="88"/>
      <c r="H263" s="19"/>
    </row>
    <row r="264" spans="1:8" s="1" customFormat="1" ht="18" customHeight="1">
      <c r="A264" s="262">
        <f>A251+1</f>
        <v>1</v>
      </c>
      <c r="B264" s="1588" t="s">
        <v>2905</v>
      </c>
      <c r="C264" s="1567"/>
      <c r="D264" s="1567"/>
      <c r="E264" s="1567"/>
      <c r="F264" s="1567"/>
      <c r="G264" s="1567"/>
      <c r="H264" s="1567"/>
    </row>
    <row r="265" spans="1:8" s="1" customFormat="1" ht="18" customHeight="1">
      <c r="A265" s="15" t="s">
        <v>3132</v>
      </c>
      <c r="B265" s="1588" t="s">
        <v>2903</v>
      </c>
      <c r="C265" s="1567"/>
      <c r="D265" s="1567"/>
      <c r="E265" s="1567"/>
      <c r="F265" s="1567"/>
      <c r="G265" s="1567"/>
      <c r="H265" s="1567"/>
    </row>
    <row r="266" spans="1:8" s="1" customFormat="1" ht="18" customHeight="1">
      <c r="A266" s="683" t="s">
        <v>3838</v>
      </c>
      <c r="B266" s="1561" t="s">
        <v>1479</v>
      </c>
      <c r="C266" s="1561"/>
      <c r="D266" s="1561"/>
      <c r="E266" s="1561"/>
      <c r="F266" s="1561"/>
      <c r="G266" s="1561"/>
      <c r="H266" s="1561"/>
    </row>
    <row r="267" spans="1:8" s="1" customFormat="1" ht="31.5">
      <c r="B267" s="68" t="s">
        <v>3156</v>
      </c>
      <c r="C267" s="68" t="s">
        <v>3157</v>
      </c>
      <c r="D267" s="68" t="s">
        <v>3158</v>
      </c>
      <c r="E267" s="68" t="s">
        <v>3159</v>
      </c>
      <c r="F267" s="68" t="s">
        <v>3160</v>
      </c>
      <c r="G267" s="68" t="s">
        <v>3161</v>
      </c>
      <c r="H267" s="68" t="s">
        <v>1586</v>
      </c>
    </row>
    <row r="268" spans="1:8" s="1" customFormat="1" ht="18" customHeight="1">
      <c r="B268" s="1562" t="s">
        <v>1587</v>
      </c>
      <c r="C268" s="58" t="s">
        <v>558</v>
      </c>
      <c r="D268" s="41">
        <v>1.25</v>
      </c>
      <c r="E268" s="55" t="s">
        <v>1589</v>
      </c>
      <c r="F268" s="107">
        <v>910</v>
      </c>
      <c r="G268" s="107">
        <f>FLOOR(D268*F268,0.01)</f>
        <v>1137.5</v>
      </c>
      <c r="H268" s="108"/>
    </row>
    <row r="269" spans="1:8" s="1" customFormat="1" ht="18" customHeight="1">
      <c r="B269" s="1563"/>
      <c r="C269" s="56" t="s">
        <v>1530</v>
      </c>
      <c r="D269" s="43">
        <v>2</v>
      </c>
      <c r="E269" s="56" t="s">
        <v>1589</v>
      </c>
      <c r="F269" s="63">
        <v>670</v>
      </c>
      <c r="G269" s="63">
        <f>FLOOR(D269*F269,0.01)</f>
        <v>1340</v>
      </c>
      <c r="H269" s="121">
        <f>SUM(G268+G269)</f>
        <v>2477.5</v>
      </c>
    </row>
    <row r="270" spans="1:8" s="1" customFormat="1" ht="17.25">
      <c r="B270" s="1564" t="s">
        <v>2185</v>
      </c>
      <c r="C270" s="53" t="s">
        <v>1396</v>
      </c>
      <c r="D270" s="42">
        <v>0.13</v>
      </c>
      <c r="E270" s="53" t="s">
        <v>750</v>
      </c>
      <c r="F270" s="109">
        <v>16100</v>
      </c>
      <c r="G270" s="109">
        <f>FLOOR(D270*F270,0.01)</f>
        <v>2093</v>
      </c>
      <c r="H270" s="84"/>
    </row>
    <row r="271" spans="1:8" s="1" customFormat="1" ht="17.25">
      <c r="B271" s="1586"/>
      <c r="C271" s="53" t="s">
        <v>1397</v>
      </c>
      <c r="D271" s="42">
        <v>0.18</v>
      </c>
      <c r="E271" s="53" t="s">
        <v>2378</v>
      </c>
      <c r="F271" s="109">
        <v>2718.87</v>
      </c>
      <c r="G271" s="109">
        <f>FLOOR(D271*F271,0.01)</f>
        <v>489.39</v>
      </c>
      <c r="H271" s="86"/>
    </row>
    <row r="272" spans="1:8" s="1" customFormat="1" ht="17.25">
      <c r="B272" s="1563"/>
      <c r="C272" s="56" t="s">
        <v>1398</v>
      </c>
      <c r="D272" s="43">
        <v>0.36</v>
      </c>
      <c r="E272" s="56" t="s">
        <v>2378</v>
      </c>
      <c r="F272" s="63">
        <v>2895.42</v>
      </c>
      <c r="G272" s="63">
        <f>FLOOR(D272*F272,0.01)</f>
        <v>1042.3499999999999</v>
      </c>
      <c r="H272" s="123">
        <f>SUM(G270:G272)</f>
        <v>3624.74</v>
      </c>
    </row>
    <row r="273" spans="1:8" s="1" customFormat="1" ht="18" customHeight="1">
      <c r="F273" s="40" t="s">
        <v>1590</v>
      </c>
      <c r="G273" s="40"/>
      <c r="H273" s="63">
        <f>SUM(H269:H272)</f>
        <v>6102.24</v>
      </c>
    </row>
    <row r="274" spans="1:8" s="1" customFormat="1" ht="15.75">
      <c r="B274" s="1" t="s">
        <v>1592</v>
      </c>
      <c r="F274" s="40" t="s">
        <v>1571</v>
      </c>
      <c r="G274" s="40"/>
      <c r="H274" s="99">
        <f>FLOOR(H273*0.15,0.01)</f>
        <v>915.33</v>
      </c>
    </row>
    <row r="275" spans="1:8" s="1" customFormat="1" ht="18" customHeight="1">
      <c r="A275"/>
      <c r="B275" s="140">
        <f>+H275</f>
        <v>7017.57</v>
      </c>
      <c r="C275" s="27" t="s">
        <v>3197</v>
      </c>
      <c r="D275" s="99">
        <f>INT(B275/B276*100)/100</f>
        <v>701.75</v>
      </c>
      <c r="E275" s="1" t="s">
        <v>3198</v>
      </c>
      <c r="F275" s="40" t="s">
        <v>1593</v>
      </c>
      <c r="G275" s="40"/>
      <c r="H275" s="93">
        <f>SUM(H273:H274)</f>
        <v>7017.57</v>
      </c>
    </row>
    <row r="276" spans="1:8" s="1" customFormat="1" ht="18" customHeight="1">
      <c r="B276" s="117">
        <v>10</v>
      </c>
    </row>
    <row r="278" spans="1:8" s="1" customFormat="1" ht="18" customHeight="1">
      <c r="A278" s="1028">
        <f>A264+1</f>
        <v>2</v>
      </c>
      <c r="B278" s="1748" t="s">
        <v>5339</v>
      </c>
      <c r="C278" s="1749"/>
      <c r="D278" s="1749"/>
      <c r="E278" s="1749"/>
      <c r="F278" s="1749"/>
      <c r="G278" s="1749"/>
      <c r="H278" s="1750"/>
    </row>
    <row r="279" spans="1:8" s="1" customFormat="1" ht="18" customHeight="1">
      <c r="A279" s="833" t="s">
        <v>4065</v>
      </c>
      <c r="B279" s="1568" t="s">
        <v>4401</v>
      </c>
      <c r="C279" s="1568"/>
      <c r="D279" s="1568"/>
      <c r="E279" s="1568"/>
      <c r="F279" s="1568"/>
      <c r="G279" s="1568"/>
      <c r="H279" s="1568"/>
    </row>
    <row r="280" spans="1:8" s="1" customFormat="1" ht="18" customHeight="1">
      <c r="B280" s="68" t="s">
        <v>3156</v>
      </c>
      <c r="C280" s="68" t="s">
        <v>3157</v>
      </c>
      <c r="D280" s="68" t="s">
        <v>3158</v>
      </c>
      <c r="E280" s="68" t="s">
        <v>3159</v>
      </c>
      <c r="F280" s="68" t="s">
        <v>3160</v>
      </c>
      <c r="G280" s="68" t="s">
        <v>3161</v>
      </c>
      <c r="H280" s="68" t="s">
        <v>1586</v>
      </c>
    </row>
    <row r="281" spans="1:8" s="1" customFormat="1" ht="18" customHeight="1">
      <c r="B281" s="1562" t="s">
        <v>562</v>
      </c>
      <c r="C281" s="80" t="s">
        <v>736</v>
      </c>
      <c r="D281" s="42">
        <v>1.3</v>
      </c>
      <c r="E281" s="53" t="s">
        <v>1589</v>
      </c>
      <c r="F281" s="116">
        <v>910</v>
      </c>
      <c r="G281" s="107">
        <f>FLOOR(D281*F281,0.01)</f>
        <v>1183</v>
      </c>
      <c r="H281" s="108"/>
    </row>
    <row r="282" spans="1:8" s="1" customFormat="1" ht="18" customHeight="1">
      <c r="B282" s="1589"/>
      <c r="C282" s="78" t="s">
        <v>563</v>
      </c>
      <c r="D282" s="43">
        <v>0.45</v>
      </c>
      <c r="E282" s="56" t="s">
        <v>1589</v>
      </c>
      <c r="F282" s="122">
        <v>670</v>
      </c>
      <c r="G282" s="63">
        <f>FLOOR(D282*F282,0.01)</f>
        <v>301.5</v>
      </c>
      <c r="H282" s="123">
        <f>SUM(G281+G282)</f>
        <v>1484.5</v>
      </c>
    </row>
    <row r="283" spans="1:8" s="1" customFormat="1" ht="18" customHeight="1">
      <c r="B283" s="1562" t="s">
        <v>2185</v>
      </c>
      <c r="C283" s="832" t="s">
        <v>4398</v>
      </c>
      <c r="D283" s="46">
        <v>1.1000000000000001</v>
      </c>
      <c r="E283" s="55" t="s">
        <v>1526</v>
      </c>
      <c r="F283" s="107">
        <v>1194.3600000000001</v>
      </c>
      <c r="G283" s="107">
        <f>FLOOR(D283*F283,0.01)</f>
        <v>1313.79</v>
      </c>
      <c r="H283" s="108"/>
    </row>
    <row r="284" spans="1:8" s="1" customFormat="1" ht="18" customHeight="1">
      <c r="B284" s="1603"/>
      <c r="C284" s="832" t="s">
        <v>4402</v>
      </c>
      <c r="D284" s="52">
        <f>0.015/2*1000</f>
        <v>7.5</v>
      </c>
      <c r="E284" s="53" t="s">
        <v>3171</v>
      </c>
      <c r="F284" s="116">
        <v>85</v>
      </c>
      <c r="G284" s="116">
        <f>FLOOR(D284*F284,0.01)</f>
        <v>637.5</v>
      </c>
      <c r="H284" s="121"/>
    </row>
    <row r="285" spans="1:8" s="1" customFormat="1" ht="18" customHeight="1">
      <c r="B285" s="1604"/>
      <c r="C285" s="651" t="s">
        <v>4399</v>
      </c>
      <c r="D285" s="49"/>
      <c r="E285" s="56"/>
      <c r="F285" s="122"/>
      <c r="G285" s="122"/>
      <c r="H285" s="123">
        <f>G284+G283</f>
        <v>1951.29</v>
      </c>
    </row>
    <row r="286" spans="1:8" s="1" customFormat="1" ht="18" customHeight="1">
      <c r="F286" s="1" t="s">
        <v>1590</v>
      </c>
      <c r="G286" s="102"/>
      <c r="H286" s="63">
        <f>H285+H282</f>
        <v>3435.79</v>
      </c>
    </row>
    <row r="287" spans="1:8" s="1" customFormat="1" ht="18" customHeight="1">
      <c r="B287" s="1" t="s">
        <v>1592</v>
      </c>
      <c r="F287" s="1" t="s">
        <v>1570</v>
      </c>
      <c r="G287" s="102"/>
      <c r="H287" s="99">
        <f>FLOOR(H286*0.15,0.01)</f>
        <v>515.36</v>
      </c>
    </row>
    <row r="288" spans="1:8" s="1" customFormat="1" ht="18" customHeight="1">
      <c r="B288" s="141">
        <f>+H288</f>
        <v>3951.15</v>
      </c>
      <c r="C288" s="27" t="s">
        <v>4340</v>
      </c>
      <c r="D288" s="110">
        <f>B288</f>
        <v>3951.15</v>
      </c>
      <c r="E288" s="1" t="s">
        <v>3198</v>
      </c>
      <c r="F288" s="1" t="s">
        <v>1593</v>
      </c>
      <c r="G288" s="102"/>
      <c r="H288" s="110">
        <f>SUM(H286:H287)</f>
        <v>3951.15</v>
      </c>
    </row>
    <row r="289" spans="1:8" s="1" customFormat="1" ht="18" customHeight="1">
      <c r="A289" s="31"/>
      <c r="B289" s="830"/>
      <c r="C289" s="31"/>
      <c r="D289" s="13"/>
      <c r="E289" s="13"/>
      <c r="F289" s="13"/>
      <c r="G289" s="13"/>
      <c r="H289" s="13"/>
    </row>
    <row r="291" spans="1:8" s="1" customFormat="1" ht="18" customHeight="1" outlineLevel="1">
      <c r="A291" s="262">
        <f>A274+1</f>
        <v>1</v>
      </c>
      <c r="B291" s="1609" t="s">
        <v>4304</v>
      </c>
      <c r="C291" s="1584"/>
      <c r="D291" s="1584"/>
      <c r="E291" s="1584"/>
      <c r="F291" s="1584"/>
      <c r="G291" s="1584"/>
      <c r="H291" s="1584"/>
    </row>
    <row r="292" spans="1:8" s="1" customFormat="1" ht="18" customHeight="1" outlineLevel="1">
      <c r="A292" s="750"/>
      <c r="B292" s="1588" t="s">
        <v>3649</v>
      </c>
      <c r="C292" s="1567"/>
      <c r="D292" s="1567"/>
      <c r="E292" s="1567"/>
      <c r="F292" s="1567"/>
      <c r="G292" s="1567"/>
      <c r="H292" s="1567"/>
    </row>
    <row r="293" spans="1:8" s="1" customFormat="1" ht="12" customHeight="1" outlineLevel="1">
      <c r="B293" s="1561" t="s">
        <v>1479</v>
      </c>
      <c r="C293" s="1561"/>
      <c r="D293" s="1561"/>
      <c r="E293" s="1561"/>
      <c r="F293" s="1561"/>
      <c r="G293" s="1561"/>
      <c r="H293" s="1561"/>
    </row>
    <row r="294" spans="1:8" s="1" customFormat="1" ht="31.5" outlineLevel="1">
      <c r="B294" s="68" t="s">
        <v>3156</v>
      </c>
      <c r="C294" s="68" t="s">
        <v>3157</v>
      </c>
      <c r="D294" s="68" t="s">
        <v>3158</v>
      </c>
      <c r="E294" s="68" t="s">
        <v>3159</v>
      </c>
      <c r="F294" s="68" t="s">
        <v>3160</v>
      </c>
      <c r="G294" s="68" t="s">
        <v>3161</v>
      </c>
      <c r="H294" s="68" t="s">
        <v>1586</v>
      </c>
    </row>
    <row r="295" spans="1:8" s="1" customFormat="1" ht="18" customHeight="1" outlineLevel="1">
      <c r="B295" s="1562" t="s">
        <v>1587</v>
      </c>
      <c r="C295" s="58" t="s">
        <v>558</v>
      </c>
      <c r="D295" s="41">
        <v>14</v>
      </c>
      <c r="E295" s="55" t="s">
        <v>1589</v>
      </c>
      <c r="F295" s="107">
        <v>910</v>
      </c>
      <c r="G295" s="107">
        <f t="shared" ref="G295:G302" si="6">FLOOR(D295*F295,0.01)</f>
        <v>12740</v>
      </c>
      <c r="H295" s="108"/>
    </row>
    <row r="296" spans="1:8" s="1" customFormat="1" ht="18" customHeight="1" outlineLevel="1">
      <c r="B296" s="1563"/>
      <c r="C296" s="56" t="s">
        <v>1530</v>
      </c>
      <c r="D296" s="43">
        <v>12</v>
      </c>
      <c r="E296" s="56" t="s">
        <v>1589</v>
      </c>
      <c r="F296" s="63">
        <v>670</v>
      </c>
      <c r="G296" s="63">
        <f t="shared" si="6"/>
        <v>8040</v>
      </c>
      <c r="H296" s="121">
        <f>SUM(G295+G296)</f>
        <v>20780</v>
      </c>
    </row>
    <row r="297" spans="1:8" s="1" customFormat="1" ht="18" customHeight="1" outlineLevel="1">
      <c r="B297" s="1564" t="s">
        <v>2185</v>
      </c>
      <c r="C297" s="53" t="s">
        <v>1396</v>
      </c>
      <c r="D297" s="52">
        <v>6.3E-2</v>
      </c>
      <c r="E297" s="53" t="s">
        <v>750</v>
      </c>
      <c r="F297" s="109">
        <v>16100</v>
      </c>
      <c r="G297" s="109">
        <f t="shared" si="6"/>
        <v>1014.3000000000001</v>
      </c>
      <c r="H297" s="84"/>
    </row>
    <row r="298" spans="1:8" s="1" customFormat="1" ht="18" customHeight="1" outlineLevel="1">
      <c r="B298" s="1565"/>
      <c r="C298" s="53" t="s">
        <v>747</v>
      </c>
      <c r="D298" s="52">
        <v>0.128</v>
      </c>
      <c r="E298" s="53" t="s">
        <v>2378</v>
      </c>
      <c r="F298" s="109">
        <v>2718.87</v>
      </c>
      <c r="G298" s="109">
        <f t="shared" si="6"/>
        <v>348.01</v>
      </c>
      <c r="H298" s="86"/>
    </row>
    <row r="299" spans="1:8" s="1" customFormat="1" ht="18" customHeight="1" outlineLevel="1">
      <c r="B299" s="1565"/>
      <c r="C299" s="54" t="s">
        <v>4305</v>
      </c>
      <c r="D299" s="42">
        <v>11</v>
      </c>
      <c r="E299" s="53" t="s">
        <v>2992</v>
      </c>
      <c r="F299" s="42">
        <v>1721.6000000000001</v>
      </c>
      <c r="G299" s="109">
        <f t="shared" si="6"/>
        <v>18937.600000000002</v>
      </c>
      <c r="H299" s="86"/>
    </row>
    <row r="300" spans="1:8" s="1" customFormat="1" ht="18" customHeight="1" outlineLevel="1">
      <c r="B300" s="1565"/>
      <c r="C300" s="53" t="s">
        <v>1664</v>
      </c>
      <c r="D300" s="42">
        <v>0.37</v>
      </c>
      <c r="E300" s="53" t="s">
        <v>2920</v>
      </c>
      <c r="F300" s="42">
        <v>118</v>
      </c>
      <c r="G300" s="109">
        <f t="shared" si="6"/>
        <v>43.660000000000004</v>
      </c>
      <c r="H300" s="86"/>
    </row>
    <row r="301" spans="1:8" s="1" customFormat="1" ht="18" customHeight="1" outlineLevel="1">
      <c r="B301" s="1565"/>
      <c r="C301" s="53" t="s">
        <v>2136</v>
      </c>
      <c r="D301" s="52">
        <v>0.11799999999999999</v>
      </c>
      <c r="E301" s="53" t="s">
        <v>2920</v>
      </c>
      <c r="F301" s="42">
        <v>345</v>
      </c>
      <c r="G301" s="109">
        <f t="shared" si="6"/>
        <v>40.71</v>
      </c>
      <c r="H301" s="86"/>
    </row>
    <row r="302" spans="1:8" s="1" customFormat="1" ht="18" customHeight="1" outlineLevel="1">
      <c r="B302" s="1565"/>
      <c r="C302" s="53" t="s">
        <v>2137</v>
      </c>
      <c r="D302" s="52">
        <v>0.53800000000000003</v>
      </c>
      <c r="E302" s="53" t="s">
        <v>2681</v>
      </c>
      <c r="F302" s="42">
        <v>208</v>
      </c>
      <c r="G302" s="109">
        <f t="shared" si="6"/>
        <v>111.9</v>
      </c>
      <c r="H302" s="86"/>
    </row>
    <row r="303" spans="1:8" s="1" customFormat="1" ht="18" customHeight="1" outlineLevel="1">
      <c r="B303" s="1566"/>
      <c r="C303" s="56" t="s">
        <v>2680</v>
      </c>
      <c r="D303" s="56" t="s">
        <v>2993</v>
      </c>
      <c r="E303" s="56" t="s">
        <v>2995</v>
      </c>
      <c r="F303" s="63"/>
      <c r="G303" s="63">
        <v>120</v>
      </c>
      <c r="H303" s="123">
        <f>SUM(G297:G303)</f>
        <v>20616.180000000004</v>
      </c>
    </row>
    <row r="304" spans="1:8" s="1" customFormat="1" ht="18" customHeight="1" outlineLevel="1">
      <c r="F304" s="40" t="s">
        <v>1590</v>
      </c>
      <c r="G304" s="113"/>
      <c r="H304" s="63">
        <f>SUM(H296:H303)</f>
        <v>41396.180000000008</v>
      </c>
    </row>
    <row r="305" spans="1:8" s="1" customFormat="1" ht="18" customHeight="1" outlineLevel="1">
      <c r="B305" s="1" t="s">
        <v>1592</v>
      </c>
      <c r="F305" s="40" t="s">
        <v>1571</v>
      </c>
      <c r="G305" s="113"/>
      <c r="H305" s="99">
        <f>FLOOR(H304*0.15,0.01)</f>
        <v>6209.42</v>
      </c>
    </row>
    <row r="306" spans="1:8" s="1" customFormat="1" ht="19.5" customHeight="1" outlineLevel="1">
      <c r="A306"/>
      <c r="B306" s="140">
        <f>+H306</f>
        <v>47605.600000000006</v>
      </c>
      <c r="C306" s="27" t="s">
        <v>4340</v>
      </c>
      <c r="D306" s="99">
        <f>INT(B306/B307*100)/100</f>
        <v>4760.5600000000004</v>
      </c>
      <c r="E306" s="1" t="s">
        <v>3198</v>
      </c>
      <c r="F306" s="40" t="s">
        <v>1593</v>
      </c>
      <c r="G306" s="113"/>
      <c r="H306" s="99">
        <f>SUM(H304:H305)</f>
        <v>47605.600000000006</v>
      </c>
    </row>
    <row r="307" spans="1:8" s="1" customFormat="1" ht="19.5" customHeight="1" outlineLevel="1">
      <c r="B307" s="117">
        <v>10</v>
      </c>
    </row>
    <row r="309" spans="1:8" s="1" customFormat="1" ht="18" customHeight="1">
      <c r="A309" s="262">
        <f>A295+1</f>
        <v>1</v>
      </c>
      <c r="B309" s="1588" t="s">
        <v>4314</v>
      </c>
      <c r="C309" s="1567"/>
      <c r="D309" s="1567"/>
      <c r="E309" s="1567"/>
      <c r="F309" s="1567"/>
      <c r="G309" s="1567"/>
      <c r="H309" s="1567"/>
    </row>
    <row r="310" spans="1:8" s="1" customFormat="1" ht="18" customHeight="1">
      <c r="A310" s="15" t="s">
        <v>1665</v>
      </c>
      <c r="B310" s="1601" t="s">
        <v>1479</v>
      </c>
      <c r="C310" s="1568"/>
      <c r="D310" s="1568"/>
      <c r="E310" s="1568"/>
      <c r="F310" s="1568"/>
      <c r="G310" s="1568"/>
      <c r="H310" s="1568"/>
    </row>
    <row r="311" spans="1:8" s="1" customFormat="1" ht="31.5">
      <c r="A311" s="683" t="s">
        <v>3843</v>
      </c>
      <c r="B311" s="68" t="s">
        <v>3156</v>
      </c>
      <c r="C311" s="68" t="s">
        <v>3157</v>
      </c>
      <c r="D311" s="68" t="s">
        <v>3158</v>
      </c>
      <c r="E311" s="68" t="s">
        <v>3159</v>
      </c>
      <c r="F311" s="68" t="s">
        <v>3160</v>
      </c>
      <c r="G311" s="68" t="s">
        <v>3161</v>
      </c>
      <c r="H311" s="68" t="s">
        <v>1586</v>
      </c>
    </row>
    <row r="312" spans="1:8" s="1" customFormat="1" ht="18" customHeight="1">
      <c r="B312" s="1562" t="s">
        <v>1587</v>
      </c>
      <c r="C312" s="58" t="s">
        <v>558</v>
      </c>
      <c r="D312" s="41">
        <v>13</v>
      </c>
      <c r="E312" s="55" t="s">
        <v>1589</v>
      </c>
      <c r="F312" s="107">
        <v>910</v>
      </c>
      <c r="G312" s="107">
        <f t="shared" ref="G312:G317" si="7">FLOOR(D312*F312,0.01)</f>
        <v>11830</v>
      </c>
      <c r="H312" s="108"/>
    </row>
    <row r="313" spans="1:8" s="1" customFormat="1" ht="18" customHeight="1">
      <c r="B313" s="1563"/>
      <c r="C313" s="56" t="s">
        <v>1530</v>
      </c>
      <c r="D313" s="43">
        <v>4.5</v>
      </c>
      <c r="E313" s="56" t="s">
        <v>1589</v>
      </c>
      <c r="F313" s="63">
        <v>670</v>
      </c>
      <c r="G313" s="63">
        <f t="shared" si="7"/>
        <v>3015</v>
      </c>
      <c r="H313" s="121">
        <f>SUM(G312+G313)</f>
        <v>14845</v>
      </c>
    </row>
    <row r="314" spans="1:8" s="1" customFormat="1" ht="18" customHeight="1">
      <c r="B314" s="1564" t="s">
        <v>2185</v>
      </c>
      <c r="C314" s="55" t="s">
        <v>3111</v>
      </c>
      <c r="D314" s="46">
        <v>5.6000000000000001E-2</v>
      </c>
      <c r="E314" s="55" t="s">
        <v>750</v>
      </c>
      <c r="F314" s="109">
        <v>16100</v>
      </c>
      <c r="G314" s="109">
        <f t="shared" si="7"/>
        <v>901.6</v>
      </c>
      <c r="H314" s="108"/>
    </row>
    <row r="315" spans="1:8" s="1" customFormat="1" ht="18" customHeight="1">
      <c r="B315" s="1586"/>
      <c r="C315" s="53" t="s">
        <v>747</v>
      </c>
      <c r="D315" s="52">
        <v>0.152</v>
      </c>
      <c r="E315" s="53" t="s">
        <v>2378</v>
      </c>
      <c r="F315" s="109">
        <v>2718.87</v>
      </c>
      <c r="G315" s="109">
        <f t="shared" si="7"/>
        <v>413.26</v>
      </c>
      <c r="H315" s="121"/>
    </row>
    <row r="316" spans="1:8" s="1" customFormat="1" ht="18" customHeight="1">
      <c r="B316" s="1586"/>
      <c r="C316" s="53" t="s">
        <v>2134</v>
      </c>
      <c r="D316" s="52">
        <v>3.2280000000000002</v>
      </c>
      <c r="E316" s="53" t="s">
        <v>2920</v>
      </c>
      <c r="F316" s="109">
        <v>30.76</v>
      </c>
      <c r="G316" s="109">
        <f t="shared" si="7"/>
        <v>99.29</v>
      </c>
      <c r="H316" s="121"/>
    </row>
    <row r="317" spans="1:8" s="1" customFormat="1" ht="57.75" customHeight="1">
      <c r="B317" s="1563"/>
      <c r="C317" s="653" t="s">
        <v>5379</v>
      </c>
      <c r="D317" s="43">
        <v>11</v>
      </c>
      <c r="E317" s="56" t="s">
        <v>2992</v>
      </c>
      <c r="F317" s="63">
        <v>914.6</v>
      </c>
      <c r="G317" s="63">
        <f t="shared" si="7"/>
        <v>10060.6</v>
      </c>
      <c r="H317" s="123">
        <f>SUM(G314:G317)</f>
        <v>11474.75</v>
      </c>
    </row>
    <row r="318" spans="1:8" s="1" customFormat="1" ht="18" customHeight="1">
      <c r="F318" s="40" t="s">
        <v>1590</v>
      </c>
      <c r="G318" s="113"/>
      <c r="H318" s="63">
        <f>SUM(H313:H317)</f>
        <v>26319.75</v>
      </c>
    </row>
    <row r="319" spans="1:8" s="1" customFormat="1" ht="18" customHeight="1">
      <c r="B319" s="1" t="s">
        <v>1592</v>
      </c>
      <c r="F319" s="40" t="s">
        <v>1571</v>
      </c>
      <c r="G319" s="113"/>
      <c r="H319" s="99">
        <f>FLOOR(H318*0.15,0.01)</f>
        <v>3947.96</v>
      </c>
    </row>
    <row r="320" spans="1:8" s="1" customFormat="1" ht="18" customHeight="1">
      <c r="A320"/>
      <c r="B320" s="140">
        <f>+H320</f>
        <v>30267.71</v>
      </c>
      <c r="C320" s="27" t="s">
        <v>3197</v>
      </c>
      <c r="D320" s="99">
        <f>INT(B320/B321*100)/100</f>
        <v>3026.77</v>
      </c>
      <c r="E320" s="1" t="s">
        <v>3198</v>
      </c>
      <c r="F320" s="40" t="s">
        <v>1593</v>
      </c>
      <c r="G320" s="113"/>
      <c r="H320" s="99">
        <f>SUM(H318:H319)</f>
        <v>30267.71</v>
      </c>
    </row>
    <row r="321" spans="1:8" s="1" customFormat="1" ht="18" customHeight="1">
      <c r="B321" s="117">
        <v>10</v>
      </c>
    </row>
    <row r="323" spans="1:8" s="1" customFormat="1" ht="16.5">
      <c r="B323" s="88"/>
    </row>
    <row r="324" spans="1:8" s="1" customFormat="1" ht="18" customHeight="1">
      <c r="A324" s="262" t="e">
        <f>A310+1</f>
        <v>#VALUE!</v>
      </c>
      <c r="B324" s="1588" t="s">
        <v>1717</v>
      </c>
      <c r="C324" s="1584"/>
      <c r="D324" s="1584"/>
      <c r="E324" s="1584"/>
      <c r="F324" s="1584"/>
      <c r="G324" s="1584"/>
      <c r="H324" s="1584"/>
    </row>
    <row r="325" spans="1:8" s="1" customFormat="1" ht="18" customHeight="1">
      <c r="A325" s="683" t="s">
        <v>4061</v>
      </c>
      <c r="B325" s="1588" t="s">
        <v>1663</v>
      </c>
      <c r="C325" s="1567"/>
      <c r="D325" s="1567"/>
      <c r="E325" s="1567"/>
      <c r="F325" s="1567"/>
      <c r="G325" s="1567"/>
      <c r="H325" s="1567"/>
    </row>
    <row r="326" spans="1:8" s="1" customFormat="1" ht="18" customHeight="1">
      <c r="B326" s="1561" t="s">
        <v>1479</v>
      </c>
      <c r="C326" s="1561"/>
      <c r="D326" s="1561"/>
      <c r="E326" s="1561"/>
      <c r="F326" s="1561"/>
      <c r="G326" s="1561"/>
      <c r="H326" s="1561"/>
    </row>
    <row r="327" spans="1:8" s="1" customFormat="1" ht="30" customHeight="1">
      <c r="B327" s="68" t="s">
        <v>3156</v>
      </c>
      <c r="C327" s="68" t="s">
        <v>3157</v>
      </c>
      <c r="D327" s="68" t="s">
        <v>3158</v>
      </c>
      <c r="E327" s="68" t="s">
        <v>3159</v>
      </c>
      <c r="F327" s="68" t="s">
        <v>3160</v>
      </c>
      <c r="G327" s="68" t="s">
        <v>3161</v>
      </c>
      <c r="H327" s="68" t="s">
        <v>1586</v>
      </c>
    </row>
    <row r="328" spans="1:8" s="1" customFormat="1" ht="18" customHeight="1">
      <c r="B328" s="1562" t="s">
        <v>1587</v>
      </c>
      <c r="C328" s="58" t="s">
        <v>558</v>
      </c>
      <c r="D328" s="41">
        <v>2</v>
      </c>
      <c r="E328" s="55" t="s">
        <v>1589</v>
      </c>
      <c r="F328" s="110">
        <v>910</v>
      </c>
      <c r="G328" s="107">
        <f t="shared" ref="G328:G336" si="8">FLOOR(D328*F328,0.01)</f>
        <v>1820</v>
      </c>
      <c r="H328" s="108"/>
    </row>
    <row r="329" spans="1:8" s="1" customFormat="1" ht="18" customHeight="1">
      <c r="B329" s="1603"/>
      <c r="C329" s="53" t="s">
        <v>1530</v>
      </c>
      <c r="D329" s="42">
        <v>8</v>
      </c>
      <c r="E329" s="53" t="s">
        <v>1589</v>
      </c>
      <c r="F329" s="109">
        <v>670</v>
      </c>
      <c r="G329" s="109">
        <f t="shared" si="8"/>
        <v>5360</v>
      </c>
      <c r="H329" s="121"/>
    </row>
    <row r="330" spans="1:8" s="1" customFormat="1" ht="18" customHeight="1">
      <c r="B330" s="1563"/>
      <c r="C330" s="56" t="s">
        <v>3640</v>
      </c>
      <c r="D330" s="43">
        <v>13.5</v>
      </c>
      <c r="E330" s="56" t="s">
        <v>1589</v>
      </c>
      <c r="F330" s="63">
        <v>670</v>
      </c>
      <c r="G330" s="63">
        <f t="shared" si="8"/>
        <v>9045</v>
      </c>
      <c r="H330" s="123">
        <f>SUM(G328:G330)</f>
        <v>16225</v>
      </c>
    </row>
    <row r="331" spans="1:8" s="1" customFormat="1" ht="18" customHeight="1">
      <c r="B331" s="1564" t="s">
        <v>2185</v>
      </c>
      <c r="C331" s="53" t="s">
        <v>1396</v>
      </c>
      <c r="D331" s="52">
        <v>0.13</v>
      </c>
      <c r="E331" s="53" t="s">
        <v>750</v>
      </c>
      <c r="F331" s="109">
        <v>16100</v>
      </c>
      <c r="G331" s="109">
        <f t="shared" si="8"/>
        <v>2093</v>
      </c>
      <c r="H331" s="84"/>
    </row>
    <row r="332" spans="1:8" s="1" customFormat="1" ht="17.25">
      <c r="B332" s="1565"/>
      <c r="C332" s="53" t="s">
        <v>747</v>
      </c>
      <c r="D332" s="52">
        <v>0.183</v>
      </c>
      <c r="E332" s="53" t="s">
        <v>2378</v>
      </c>
      <c r="F332" s="109">
        <v>2718.87</v>
      </c>
      <c r="G332" s="109">
        <f t="shared" si="8"/>
        <v>497.55</v>
      </c>
      <c r="H332" s="86"/>
    </row>
    <row r="333" spans="1:8" s="1" customFormat="1" ht="17.25">
      <c r="B333" s="1565"/>
      <c r="C333" s="53" t="s">
        <v>1716</v>
      </c>
      <c r="D333" s="42">
        <v>11</v>
      </c>
      <c r="E333" s="53" t="s">
        <v>2992</v>
      </c>
      <c r="F333" s="42">
        <v>3604.6</v>
      </c>
      <c r="G333" s="109">
        <f t="shared" si="8"/>
        <v>39650.6</v>
      </c>
      <c r="H333" s="86"/>
    </row>
    <row r="334" spans="1:8" s="1" customFormat="1" ht="18" customHeight="1">
      <c r="B334" s="1565"/>
      <c r="C334" s="53" t="s">
        <v>1664</v>
      </c>
      <c r="D334" s="42">
        <v>0.37</v>
      </c>
      <c r="E334" s="53" t="s">
        <v>2920</v>
      </c>
      <c r="F334" s="42">
        <v>118</v>
      </c>
      <c r="G334" s="109">
        <f t="shared" si="8"/>
        <v>43.660000000000004</v>
      </c>
      <c r="H334" s="86"/>
    </row>
    <row r="335" spans="1:8" s="1" customFormat="1" ht="17.25">
      <c r="B335" s="1565"/>
      <c r="C335" s="53" t="s">
        <v>2136</v>
      </c>
      <c r="D335" s="52">
        <v>0.11799999999999999</v>
      </c>
      <c r="E335" s="53" t="s">
        <v>2920</v>
      </c>
      <c r="F335" s="42">
        <v>345</v>
      </c>
      <c r="G335" s="109">
        <f t="shared" si="8"/>
        <v>40.71</v>
      </c>
      <c r="H335" s="86"/>
    </row>
    <row r="336" spans="1:8" s="1" customFormat="1" ht="17.25">
      <c r="B336" s="1565"/>
      <c r="C336" s="53" t="s">
        <v>2137</v>
      </c>
      <c r="D336" s="52">
        <v>0.53800000000000003</v>
      </c>
      <c r="E336" s="53" t="s">
        <v>2681</v>
      </c>
      <c r="F336" s="42">
        <v>208</v>
      </c>
      <c r="G336" s="109">
        <f t="shared" si="8"/>
        <v>111.9</v>
      </c>
      <c r="H336" s="86"/>
    </row>
    <row r="337" spans="1:8" s="1" customFormat="1" ht="15.75">
      <c r="B337" s="1566"/>
      <c r="C337" s="56" t="s">
        <v>2680</v>
      </c>
      <c r="D337" s="56" t="s">
        <v>2993</v>
      </c>
      <c r="E337" s="56" t="s">
        <v>2995</v>
      </c>
      <c r="F337" s="63"/>
      <c r="G337" s="63">
        <v>120</v>
      </c>
      <c r="H337" s="123">
        <f>SUM(G331:G337)</f>
        <v>42557.420000000006</v>
      </c>
    </row>
    <row r="338" spans="1:8" s="1" customFormat="1" ht="18" customHeight="1">
      <c r="F338" s="40" t="s">
        <v>1590</v>
      </c>
      <c r="G338" s="113"/>
      <c r="H338" s="63">
        <f>SUM(H330:H337)</f>
        <v>58782.420000000006</v>
      </c>
    </row>
    <row r="339" spans="1:8" s="1" customFormat="1" ht="18" customHeight="1">
      <c r="B339" s="1" t="s">
        <v>1592</v>
      </c>
      <c r="F339" s="40" t="s">
        <v>1571</v>
      </c>
      <c r="G339" s="113"/>
      <c r="H339" s="99">
        <f>FLOOR(H338*0.15,0.01)</f>
        <v>8817.36</v>
      </c>
    </row>
    <row r="340" spans="1:8" s="1" customFormat="1" ht="15.75">
      <c r="A340"/>
      <c r="B340" s="140">
        <f>+H340</f>
        <v>67599.78</v>
      </c>
      <c r="C340" s="27" t="s">
        <v>4340</v>
      </c>
      <c r="D340" s="99">
        <f>INT(B340/B341*100)/100</f>
        <v>6759.97</v>
      </c>
      <c r="E340" s="1" t="s">
        <v>3198</v>
      </c>
      <c r="F340" s="40" t="s">
        <v>1593</v>
      </c>
      <c r="G340" s="113"/>
      <c r="H340" s="99">
        <f>SUM(H338:H339)</f>
        <v>67599.78</v>
      </c>
    </row>
    <row r="341" spans="1:8" s="1" customFormat="1" ht="15">
      <c r="B341" s="117">
        <v>10</v>
      </c>
    </row>
    <row r="343" spans="1:8" s="1" customFormat="1" ht="34.5" customHeight="1">
      <c r="A343" s="262">
        <f>A327+1</f>
        <v>1</v>
      </c>
      <c r="B343" s="1624" t="s">
        <v>1577</v>
      </c>
      <c r="C343" s="1625"/>
      <c r="D343" s="1625"/>
      <c r="E343" s="1625"/>
      <c r="F343" s="1625"/>
      <c r="G343" s="1625"/>
      <c r="H343" s="1625"/>
    </row>
    <row r="344" spans="1:8" s="1" customFormat="1" ht="18" customHeight="1">
      <c r="A344" s="683" t="s">
        <v>4059</v>
      </c>
      <c r="B344" s="1560" t="s">
        <v>1479</v>
      </c>
      <c r="C344" s="1561"/>
      <c r="D344" s="1561"/>
      <c r="E344" s="1561"/>
      <c r="F344" s="1561"/>
      <c r="G344" s="1561"/>
      <c r="H344" s="1561"/>
    </row>
    <row r="345" spans="1:8" s="1" customFormat="1" ht="31.5">
      <c r="B345" s="68" t="s">
        <v>3156</v>
      </c>
      <c r="C345" s="68" t="s">
        <v>3157</v>
      </c>
      <c r="D345" s="68" t="s">
        <v>3158</v>
      </c>
      <c r="E345" s="68" t="s">
        <v>3159</v>
      </c>
      <c r="F345" s="68" t="s">
        <v>3160</v>
      </c>
      <c r="G345" s="68" t="s">
        <v>3161</v>
      </c>
      <c r="H345" s="68" t="s">
        <v>1586</v>
      </c>
    </row>
    <row r="346" spans="1:8" s="1" customFormat="1" ht="18" customHeight="1">
      <c r="B346" s="1562" t="s">
        <v>1587</v>
      </c>
      <c r="C346" s="58" t="s">
        <v>558</v>
      </c>
      <c r="D346" s="41">
        <v>1</v>
      </c>
      <c r="E346" s="55" t="s">
        <v>1589</v>
      </c>
      <c r="F346" s="107">
        <v>910</v>
      </c>
      <c r="G346" s="107">
        <f>FLOOR(D346*F346,0.01)</f>
        <v>910</v>
      </c>
      <c r="H346" s="1618">
        <f>G346+G347+G348</f>
        <v>7610</v>
      </c>
    </row>
    <row r="347" spans="1:8" s="1" customFormat="1" ht="18" customHeight="1">
      <c r="B347" s="1603"/>
      <c r="C347" s="53" t="s">
        <v>1530</v>
      </c>
      <c r="D347" s="42">
        <v>3</v>
      </c>
      <c r="E347" s="53" t="s">
        <v>1589</v>
      </c>
      <c r="F347" s="109">
        <v>670</v>
      </c>
      <c r="G347" s="109">
        <f>FLOOR(D347*F347,0.01)</f>
        <v>2010</v>
      </c>
      <c r="H347" s="1623"/>
    </row>
    <row r="348" spans="1:8" s="1" customFormat="1" ht="17.25">
      <c r="B348" s="1563"/>
      <c r="C348" s="56" t="s">
        <v>1578</v>
      </c>
      <c r="D348" s="43">
        <v>7</v>
      </c>
      <c r="E348" s="56" t="s">
        <v>1589</v>
      </c>
      <c r="F348" s="63">
        <v>670</v>
      </c>
      <c r="G348" s="63">
        <f>FLOOR(D348*F348,0.01)</f>
        <v>4690</v>
      </c>
      <c r="H348" s="1619"/>
    </row>
    <row r="349" spans="1:8" s="1" customFormat="1" ht="17.25">
      <c r="B349" s="1564" t="s">
        <v>2185</v>
      </c>
      <c r="C349" s="55" t="s">
        <v>3633</v>
      </c>
      <c r="D349" s="41">
        <v>11</v>
      </c>
      <c r="E349" s="55" t="s">
        <v>2992</v>
      </c>
      <c r="F349" s="110">
        <v>527.24</v>
      </c>
      <c r="G349" s="109">
        <f>FLOOR(D349*F349,0.01)</f>
        <v>5799.64</v>
      </c>
      <c r="H349" s="86"/>
    </row>
    <row r="350" spans="1:8" s="1" customFormat="1" ht="17.25">
      <c r="B350" s="1565"/>
      <c r="C350" s="53" t="s">
        <v>3814</v>
      </c>
      <c r="D350" s="654">
        <v>0.55000000000000004</v>
      </c>
      <c r="E350" s="53" t="s">
        <v>2992</v>
      </c>
      <c r="F350" s="109">
        <v>80.506799999999998</v>
      </c>
      <c r="G350" s="109">
        <f>F350*D350</f>
        <v>44.278740000000006</v>
      </c>
      <c r="H350" s="86"/>
    </row>
    <row r="351" spans="1:8" s="1" customFormat="1" ht="17.25">
      <c r="B351" s="1563"/>
      <c r="C351" s="56" t="s">
        <v>1579</v>
      </c>
      <c r="D351" s="43">
        <v>0.71</v>
      </c>
      <c r="E351" s="56" t="s">
        <v>2378</v>
      </c>
      <c r="F351" s="63">
        <v>1341.78</v>
      </c>
      <c r="G351" s="63">
        <f>FLOOR(D351*F351,0.01)</f>
        <v>952.66</v>
      </c>
      <c r="H351" s="87">
        <f>SUM(G349:G351)</f>
        <v>6796.5787399999999</v>
      </c>
    </row>
    <row r="352" spans="1:8" s="1" customFormat="1" ht="30" customHeight="1">
      <c r="F352" s="40" t="s">
        <v>1590</v>
      </c>
      <c r="G352" s="40"/>
      <c r="H352" s="43">
        <f>SUM(H346:H351)</f>
        <v>14406.578740000001</v>
      </c>
    </row>
    <row r="353" spans="1:8" s="1" customFormat="1" ht="20.25" customHeight="1">
      <c r="B353" s="1" t="s">
        <v>1592</v>
      </c>
      <c r="F353" s="40" t="s">
        <v>1571</v>
      </c>
      <c r="G353" s="40"/>
      <c r="H353" s="99">
        <f>FLOOR(H352*0.15,0.01)</f>
        <v>2160.98</v>
      </c>
    </row>
    <row r="354" spans="1:8" s="1" customFormat="1" ht="18" customHeight="1">
      <c r="A354"/>
      <c r="B354" s="140">
        <f>+H354</f>
        <v>16567.55874</v>
      </c>
      <c r="C354" s="27" t="s">
        <v>4340</v>
      </c>
      <c r="D354" s="99">
        <f>INT(B354/B355*100)/100</f>
        <v>1656.75</v>
      </c>
      <c r="E354" s="1" t="s">
        <v>3198</v>
      </c>
      <c r="F354" s="40" t="s">
        <v>1593</v>
      </c>
      <c r="G354" s="40"/>
      <c r="H354" s="44">
        <f>SUM(H352:H353)</f>
        <v>16567.55874</v>
      </c>
    </row>
    <row r="355" spans="1:8" s="1" customFormat="1" ht="15">
      <c r="B355" s="117">
        <v>10</v>
      </c>
    </row>
    <row r="356" spans="1:8" s="1" customFormat="1" ht="15">
      <c r="A356" s="1" t="s">
        <v>3981</v>
      </c>
      <c r="B356" s="117"/>
      <c r="D356" s="745">
        <f>F351</f>
        <v>1341.78</v>
      </c>
      <c r="E356" s="745">
        <f>D356*0.06</f>
        <v>80.506799999999998</v>
      </c>
    </row>
    <row r="358" spans="1:8" s="1" customFormat="1" ht="19.5">
      <c r="A358" s="262">
        <f>+A347+1</f>
        <v>1</v>
      </c>
      <c r="B358" s="1609" t="s">
        <v>3189</v>
      </c>
      <c r="C358" s="1584"/>
      <c r="D358" s="1584"/>
      <c r="E358" s="1584"/>
      <c r="F358" s="1584"/>
      <c r="G358" s="1584"/>
      <c r="H358" s="1584"/>
    </row>
    <row r="359" spans="1:8" s="1" customFormat="1" ht="18" customHeight="1">
      <c r="A359" s="728" t="s">
        <v>4070</v>
      </c>
      <c r="B359" s="1601" t="s">
        <v>1477</v>
      </c>
      <c r="C359" s="1568"/>
      <c r="D359" s="1568"/>
      <c r="E359" s="1568"/>
      <c r="F359" s="1568"/>
      <c r="G359" s="1568"/>
      <c r="H359" s="1568"/>
    </row>
    <row r="360" spans="1:8" s="1" customFormat="1" ht="31.5">
      <c r="B360" s="68" t="s">
        <v>3156</v>
      </c>
      <c r="C360" s="68" t="s">
        <v>3157</v>
      </c>
      <c r="D360" s="68" t="s">
        <v>3158</v>
      </c>
      <c r="E360" s="68" t="s">
        <v>3159</v>
      </c>
      <c r="F360" s="68" t="s">
        <v>3160</v>
      </c>
      <c r="G360" s="68" t="s">
        <v>3161</v>
      </c>
      <c r="H360" s="68" t="s">
        <v>1586</v>
      </c>
    </row>
    <row r="361" spans="1:8" s="1" customFormat="1" ht="17.25">
      <c r="B361" s="1562" t="s">
        <v>1587</v>
      </c>
      <c r="C361" s="58" t="s">
        <v>558</v>
      </c>
      <c r="D361" s="41">
        <v>14</v>
      </c>
      <c r="E361" s="55" t="s">
        <v>1589</v>
      </c>
      <c r="F361" s="107">
        <v>910</v>
      </c>
      <c r="G361" s="107">
        <f>FLOOR(D361*F361,0.01)</f>
        <v>12740</v>
      </c>
      <c r="H361" s="108"/>
    </row>
    <row r="362" spans="1:8" s="1" customFormat="1" ht="18" customHeight="1">
      <c r="B362" s="1563"/>
      <c r="C362" s="78" t="s">
        <v>1530</v>
      </c>
      <c r="D362" s="43">
        <v>19</v>
      </c>
      <c r="E362" s="56" t="s">
        <v>1589</v>
      </c>
      <c r="F362" s="63">
        <v>670</v>
      </c>
      <c r="G362" s="63">
        <f>FLOOR(D362*F362,0.01)</f>
        <v>12730</v>
      </c>
      <c r="H362" s="121">
        <f>SUM(G361+G362)</f>
        <v>25470</v>
      </c>
    </row>
    <row r="363" spans="1:8" s="1" customFormat="1" ht="18" customHeight="1">
      <c r="B363" s="1564" t="s">
        <v>2185</v>
      </c>
      <c r="C363" s="55" t="s">
        <v>1533</v>
      </c>
      <c r="D363" s="41">
        <v>0.81</v>
      </c>
      <c r="E363" s="55" t="s">
        <v>750</v>
      </c>
      <c r="F363" s="110">
        <v>16100</v>
      </c>
      <c r="G363" s="109">
        <f>FLOOR(D363*F363,0.01)</f>
        <v>13041</v>
      </c>
      <c r="H363" s="108"/>
    </row>
    <row r="364" spans="1:8" s="1" customFormat="1" ht="17.25">
      <c r="B364" s="1563"/>
      <c r="C364" s="56" t="s">
        <v>3438</v>
      </c>
      <c r="D364" s="43">
        <v>2.2000000000000002</v>
      </c>
      <c r="E364" s="56" t="s">
        <v>2378</v>
      </c>
      <c r="F364" s="63">
        <v>2718.87</v>
      </c>
      <c r="G364" s="63">
        <f>FLOOR(D364*F364,0.01)</f>
        <v>5981.51</v>
      </c>
      <c r="H364" s="123">
        <f>SUM(G363:G364)</f>
        <v>19022.510000000002</v>
      </c>
    </row>
    <row r="365" spans="1:8" s="1" customFormat="1" ht="24.75" customHeight="1">
      <c r="F365" s="40" t="s">
        <v>1590</v>
      </c>
      <c r="G365" s="102"/>
      <c r="H365" s="63">
        <f>SUM(H364,H362)</f>
        <v>44492.51</v>
      </c>
    </row>
    <row r="366" spans="1:8" s="1" customFormat="1" ht="18" customHeight="1">
      <c r="B366" s="1" t="s">
        <v>1592</v>
      </c>
      <c r="F366" s="40" t="s">
        <v>1571</v>
      </c>
      <c r="G366" s="102"/>
      <c r="H366" s="99">
        <f>FLOOR(H365*0.15,0.01)</f>
        <v>6673.87</v>
      </c>
    </row>
    <row r="367" spans="1:8" s="1" customFormat="1" ht="18" customHeight="1">
      <c r="A367"/>
      <c r="B367" s="140">
        <f>+H367</f>
        <v>51166.380000000005</v>
      </c>
      <c r="C367" s="27" t="s">
        <v>4340</v>
      </c>
      <c r="D367" s="99">
        <f>INT(B367/B368*100)/100</f>
        <v>511.66</v>
      </c>
      <c r="E367" s="1" t="s">
        <v>3198</v>
      </c>
      <c r="F367" s="40" t="s">
        <v>1593</v>
      </c>
      <c r="G367" s="102"/>
      <c r="H367" s="99">
        <f>SUM(H365:H366)</f>
        <v>51166.380000000005</v>
      </c>
    </row>
    <row r="368" spans="1:8" s="1" customFormat="1" ht="18" customHeight="1">
      <c r="B368" s="117">
        <v>100</v>
      </c>
    </row>
    <row r="370" spans="1:8" s="1" customFormat="1" ht="30" customHeight="1">
      <c r="A370" s="31"/>
      <c r="B370" s="1567" t="s">
        <v>1115</v>
      </c>
      <c r="C370" s="1567"/>
      <c r="D370" s="1567"/>
      <c r="E370" s="1567"/>
      <c r="F370" s="1567"/>
      <c r="G370" s="1567"/>
      <c r="H370" s="1567"/>
    </row>
    <row r="371" spans="1:8" s="1" customFormat="1" ht="19.5">
      <c r="A371" s="262"/>
      <c r="B371" s="1588" t="s">
        <v>1116</v>
      </c>
      <c r="C371" s="1567"/>
      <c r="D371" s="1567"/>
      <c r="E371" s="1567"/>
      <c r="F371" s="1567"/>
      <c r="G371" s="1567"/>
      <c r="H371" s="1567"/>
    </row>
    <row r="372" spans="1:8" s="1" customFormat="1" ht="15">
      <c r="A372" s="728" t="s">
        <v>4068</v>
      </c>
      <c r="B372" s="1601" t="s">
        <v>1477</v>
      </c>
      <c r="C372" s="1568"/>
      <c r="D372" s="1568"/>
      <c r="E372" s="1568"/>
      <c r="F372" s="1568"/>
      <c r="G372" s="1568"/>
      <c r="H372" s="1568"/>
    </row>
    <row r="373" spans="1:8" s="1" customFormat="1" ht="31.5">
      <c r="B373" s="68" t="s">
        <v>3156</v>
      </c>
      <c r="C373" s="68" t="s">
        <v>3157</v>
      </c>
      <c r="D373" s="68" t="s">
        <v>3158</v>
      </c>
      <c r="E373" s="68" t="s">
        <v>3159</v>
      </c>
      <c r="F373" s="68" t="s">
        <v>3160</v>
      </c>
      <c r="G373" s="68" t="s">
        <v>3161</v>
      </c>
      <c r="H373" s="68" t="s">
        <v>1586</v>
      </c>
    </row>
    <row r="374" spans="1:8" s="1" customFormat="1" ht="18" customHeight="1">
      <c r="B374" s="1562" t="s">
        <v>1587</v>
      </c>
      <c r="C374" s="58" t="s">
        <v>558</v>
      </c>
      <c r="D374" s="41">
        <v>12</v>
      </c>
      <c r="E374" s="55" t="s">
        <v>1589</v>
      </c>
      <c r="F374" s="107">
        <v>910</v>
      </c>
      <c r="G374" s="107">
        <f>FLOOR(D374*F374,0.01)</f>
        <v>10920</v>
      </c>
      <c r="H374" s="108"/>
    </row>
    <row r="375" spans="1:8" s="1" customFormat="1" ht="18" customHeight="1">
      <c r="B375" s="1563"/>
      <c r="C375" s="78" t="s">
        <v>1530</v>
      </c>
      <c r="D375" s="43">
        <v>16</v>
      </c>
      <c r="E375" s="56" t="s">
        <v>1589</v>
      </c>
      <c r="F375" s="63">
        <v>670</v>
      </c>
      <c r="G375" s="63">
        <f>FLOOR(D375*F375,0.01)</f>
        <v>10720</v>
      </c>
      <c r="H375" s="121">
        <f>SUM(G374+G375)</f>
        <v>21640</v>
      </c>
    </row>
    <row r="376" spans="1:8" s="1" customFormat="1" ht="18" customHeight="1">
      <c r="B376" s="1564" t="s">
        <v>2185</v>
      </c>
      <c r="C376" s="55" t="s">
        <v>1533</v>
      </c>
      <c r="D376" s="46">
        <v>0.53800000000000003</v>
      </c>
      <c r="E376" s="55" t="s">
        <v>750</v>
      </c>
      <c r="F376" s="110">
        <v>16100</v>
      </c>
      <c r="G376" s="109">
        <f>FLOOR(D376*F376,0.01)</f>
        <v>8661.7999999999993</v>
      </c>
      <c r="H376" s="108"/>
    </row>
    <row r="377" spans="1:8" s="1" customFormat="1" ht="17.25">
      <c r="B377" s="1563"/>
      <c r="C377" s="56" t="s">
        <v>747</v>
      </c>
      <c r="D377" s="43">
        <v>1.46</v>
      </c>
      <c r="E377" s="56" t="s">
        <v>2378</v>
      </c>
      <c r="F377" s="63">
        <v>2718.87</v>
      </c>
      <c r="G377" s="63">
        <f>FLOOR(D377*F377,0.01)</f>
        <v>3969.55</v>
      </c>
      <c r="H377" s="123">
        <f>SUM(G376:G377)</f>
        <v>12631.349999999999</v>
      </c>
    </row>
    <row r="378" spans="1:8" s="1" customFormat="1" ht="16.5">
      <c r="F378" s="40" t="s">
        <v>1590</v>
      </c>
      <c r="G378" s="102"/>
      <c r="H378" s="63">
        <f>SUM(H377,H375)</f>
        <v>34271.35</v>
      </c>
    </row>
    <row r="379" spans="1:8" s="1" customFormat="1" ht="18.75" customHeight="1">
      <c r="B379" s="1" t="s">
        <v>1592</v>
      </c>
      <c r="F379" s="40" t="s">
        <v>1571</v>
      </c>
      <c r="G379" s="102"/>
      <c r="H379" s="99">
        <f>FLOOR(H378*0.15,0.01)</f>
        <v>5140.7</v>
      </c>
    </row>
    <row r="380" spans="1:8" s="1" customFormat="1" ht="18" customHeight="1">
      <c r="A380"/>
      <c r="B380" s="140">
        <f>+H380</f>
        <v>39412.049999999996</v>
      </c>
      <c r="C380" s="27" t="s">
        <v>4340</v>
      </c>
      <c r="D380" s="99">
        <f>INT(B380/B381*100)/100</f>
        <v>394.12</v>
      </c>
      <c r="E380" s="1" t="s">
        <v>3198</v>
      </c>
      <c r="F380" s="40" t="s">
        <v>1593</v>
      </c>
      <c r="G380" s="102"/>
      <c r="H380" s="99">
        <f>SUM(H378:H379)</f>
        <v>39412.049999999996</v>
      </c>
    </row>
    <row r="381" spans="1:8" s="1" customFormat="1" ht="27.75" customHeight="1">
      <c r="B381" s="117">
        <v>100</v>
      </c>
    </row>
    <row r="383" spans="1:8" s="1" customFormat="1" ht="18" customHeight="1" outlineLevel="1">
      <c r="A383" s="262">
        <f>A370+1</f>
        <v>1</v>
      </c>
      <c r="B383" s="1588" t="s">
        <v>3217</v>
      </c>
      <c r="C383" s="1567"/>
      <c r="D383" s="1567"/>
      <c r="E383" s="1567"/>
      <c r="F383" s="1567"/>
      <c r="G383" s="1567"/>
      <c r="H383" s="1567"/>
    </row>
    <row r="384" spans="1:8" s="1" customFormat="1" ht="18" customHeight="1" outlineLevel="1">
      <c r="A384" s="728" t="s">
        <v>4068</v>
      </c>
      <c r="B384" s="1601" t="s">
        <v>1477</v>
      </c>
      <c r="C384" s="1568"/>
      <c r="D384" s="1568"/>
      <c r="E384" s="1568"/>
      <c r="F384" s="1568"/>
      <c r="G384" s="1568"/>
      <c r="H384" s="1568"/>
    </row>
    <row r="385" spans="1:8" s="1" customFormat="1" ht="31.5" outlineLevel="1">
      <c r="B385" s="68" t="s">
        <v>3156</v>
      </c>
      <c r="C385" s="68" t="s">
        <v>3157</v>
      </c>
      <c r="D385" s="68" t="s">
        <v>3158</v>
      </c>
      <c r="E385" s="68" t="s">
        <v>3159</v>
      </c>
      <c r="F385" s="68" t="s">
        <v>3160</v>
      </c>
      <c r="G385" s="68" t="s">
        <v>3161</v>
      </c>
      <c r="H385" s="68" t="s">
        <v>1586</v>
      </c>
    </row>
    <row r="386" spans="1:8" s="1" customFormat="1" ht="18" customHeight="1" outlineLevel="1">
      <c r="B386" s="1562" t="s">
        <v>1587</v>
      </c>
      <c r="C386" s="58" t="s">
        <v>558</v>
      </c>
      <c r="D386" s="41">
        <v>15</v>
      </c>
      <c r="E386" s="55" t="s">
        <v>1589</v>
      </c>
      <c r="F386" s="107">
        <v>910</v>
      </c>
      <c r="G386" s="107">
        <f>FLOOR(D386*F386,0.01)</f>
        <v>13650</v>
      </c>
      <c r="H386" s="108"/>
    </row>
    <row r="387" spans="1:8" s="1" customFormat="1" ht="18" customHeight="1" outlineLevel="1">
      <c r="B387" s="1563"/>
      <c r="C387" s="78" t="s">
        <v>1530</v>
      </c>
      <c r="D387" s="43">
        <v>20</v>
      </c>
      <c r="E387" s="56" t="s">
        <v>1589</v>
      </c>
      <c r="F387" s="63">
        <v>670</v>
      </c>
      <c r="G387" s="63">
        <f>FLOOR(D387*F387,0.01)</f>
        <v>13400</v>
      </c>
      <c r="H387" s="121">
        <f>SUM(G386+G387)</f>
        <v>27050</v>
      </c>
    </row>
    <row r="388" spans="1:8" s="1" customFormat="1" ht="18" customHeight="1" outlineLevel="1">
      <c r="B388" s="1564" t="s">
        <v>2185</v>
      </c>
      <c r="C388" s="55" t="s">
        <v>1533</v>
      </c>
      <c r="D388" s="46">
        <v>0.625</v>
      </c>
      <c r="E388" s="55" t="s">
        <v>750</v>
      </c>
      <c r="F388" s="110">
        <v>16100</v>
      </c>
      <c r="G388" s="109">
        <f>FLOOR(D388*F388,0.01)</f>
        <v>10062.5</v>
      </c>
      <c r="H388" s="108"/>
    </row>
    <row r="389" spans="1:8" s="1" customFormat="1" ht="18" customHeight="1" outlineLevel="1">
      <c r="B389" s="1563"/>
      <c r="C389" s="56" t="s">
        <v>747</v>
      </c>
      <c r="D389" s="43">
        <v>1.28</v>
      </c>
      <c r="E389" s="56" t="s">
        <v>2378</v>
      </c>
      <c r="F389" s="63">
        <v>2718.87</v>
      </c>
      <c r="G389" s="63">
        <f>FLOOR(D389*F389,0.01)</f>
        <v>3480.15</v>
      </c>
      <c r="H389" s="123">
        <f>SUM(G388:G389)</f>
        <v>13542.65</v>
      </c>
    </row>
    <row r="390" spans="1:8" s="1" customFormat="1" ht="18" customHeight="1">
      <c r="F390" s="40" t="s">
        <v>1590</v>
      </c>
      <c r="G390" s="102"/>
      <c r="H390" s="63">
        <f>SUM(H389,H387)</f>
        <v>40592.65</v>
      </c>
    </row>
    <row r="391" spans="1:8" s="1" customFormat="1" ht="16.5">
      <c r="B391" s="1" t="s">
        <v>1592</v>
      </c>
      <c r="F391" s="40" t="s">
        <v>1571</v>
      </c>
      <c r="G391" s="102"/>
      <c r="H391" s="99">
        <f>FLOOR(H390*0.15,0.01)</f>
        <v>6088.89</v>
      </c>
    </row>
    <row r="392" spans="1:8" s="1" customFormat="1" ht="16.5">
      <c r="A392"/>
      <c r="B392" s="140">
        <f>+H392</f>
        <v>46681.54</v>
      </c>
      <c r="C392" s="27" t="s">
        <v>4340</v>
      </c>
      <c r="D392" s="99">
        <f>INT(B392/B393*100)/100</f>
        <v>466.81</v>
      </c>
      <c r="E392" s="1" t="s">
        <v>3198</v>
      </c>
      <c r="F392" s="40" t="s">
        <v>1593</v>
      </c>
      <c r="G392" s="102"/>
      <c r="H392" s="99">
        <f>SUM(H390:H391)</f>
        <v>46681.54</v>
      </c>
    </row>
    <row r="393" spans="1:8" s="1" customFormat="1" ht="18" customHeight="1">
      <c r="B393" s="117">
        <v>100</v>
      </c>
    </row>
    <row r="395" spans="1:8" s="1" customFormat="1" ht="19.5">
      <c r="A395" s="262">
        <f>A386+1</f>
        <v>1</v>
      </c>
      <c r="B395" s="1588" t="s">
        <v>3662</v>
      </c>
      <c r="C395" s="1567"/>
      <c r="D395" s="1567"/>
      <c r="E395" s="1567"/>
      <c r="F395" s="1567"/>
      <c r="G395" s="1567"/>
      <c r="H395" s="1567"/>
    </row>
    <row r="396" spans="1:8" s="1" customFormat="1" ht="15">
      <c r="A396" s="728" t="s">
        <v>4082</v>
      </c>
      <c r="B396" s="1601" t="s">
        <v>1479</v>
      </c>
      <c r="C396" s="1568"/>
      <c r="D396" s="1568"/>
      <c r="E396" s="1568"/>
      <c r="F396" s="1568"/>
      <c r="G396" s="1568"/>
      <c r="H396" s="1568"/>
    </row>
    <row r="397" spans="1:8" s="1" customFormat="1" ht="31.5">
      <c r="B397" s="68" t="s">
        <v>3156</v>
      </c>
      <c r="C397" s="68" t="s">
        <v>3157</v>
      </c>
      <c r="D397" s="68" t="s">
        <v>3158</v>
      </c>
      <c r="E397" s="68" t="s">
        <v>3159</v>
      </c>
      <c r="F397" s="68" t="s">
        <v>3160</v>
      </c>
      <c r="G397" s="68" t="s">
        <v>3161</v>
      </c>
      <c r="H397" s="68" t="s">
        <v>1586</v>
      </c>
    </row>
    <row r="398" spans="1:8" s="1" customFormat="1" ht="17.25">
      <c r="B398" s="1562" t="s">
        <v>1587</v>
      </c>
      <c r="C398" s="58" t="s">
        <v>558</v>
      </c>
      <c r="D398" s="41">
        <v>1</v>
      </c>
      <c r="E398" s="55" t="s">
        <v>1589</v>
      </c>
      <c r="F398" s="107">
        <v>910</v>
      </c>
      <c r="G398" s="107">
        <f>FLOOR(D398*F398,0.01)</f>
        <v>910</v>
      </c>
      <c r="H398" s="108"/>
    </row>
    <row r="399" spans="1:8" s="1" customFormat="1" ht="17.25">
      <c r="B399" s="1563"/>
      <c r="C399" s="78" t="s">
        <v>1530</v>
      </c>
      <c r="D399" s="43">
        <v>1</v>
      </c>
      <c r="E399" s="56" t="s">
        <v>1589</v>
      </c>
      <c r="F399" s="63">
        <v>670</v>
      </c>
      <c r="G399" s="63">
        <f>FLOOR(D399*F399,0.01)</f>
        <v>670</v>
      </c>
      <c r="H399" s="123">
        <f>SUM(G398+G399)</f>
        <v>1580</v>
      </c>
    </row>
    <row r="400" spans="1:8" s="1" customFormat="1" ht="17.25">
      <c r="B400" s="66" t="s">
        <v>2185</v>
      </c>
      <c r="C400" s="147" t="s">
        <v>3663</v>
      </c>
      <c r="D400" s="656">
        <v>10.64</v>
      </c>
      <c r="E400" s="589" t="s">
        <v>2920</v>
      </c>
      <c r="F400" s="99">
        <v>60</v>
      </c>
      <c r="G400" s="99">
        <f>FLOOR(D400*F400,0.01)</f>
        <v>638.4</v>
      </c>
      <c r="H400" s="126">
        <f>SUM(G400)</f>
        <v>638.4</v>
      </c>
    </row>
    <row r="401" spans="1:8" s="1" customFormat="1" ht="20.100000000000001" customHeight="1">
      <c r="F401" s="40" t="s">
        <v>1590</v>
      </c>
      <c r="G401" s="102"/>
      <c r="H401" s="63">
        <f>SUM(H398:H400)</f>
        <v>2218.4</v>
      </c>
    </row>
    <row r="402" spans="1:8" s="1" customFormat="1" ht="20.100000000000001" customHeight="1">
      <c r="B402" s="1" t="s">
        <v>1592</v>
      </c>
      <c r="F402" s="40" t="s">
        <v>1570</v>
      </c>
      <c r="G402" s="102"/>
      <c r="H402" s="99">
        <f>FLOOR(H401*0.15,0.01)</f>
        <v>332.76</v>
      </c>
    </row>
    <row r="403" spans="1:8" s="1" customFormat="1" ht="20.100000000000001" customHeight="1">
      <c r="A403"/>
      <c r="B403" s="140">
        <f>+H403</f>
        <v>2551.16</v>
      </c>
      <c r="C403" s="27" t="s">
        <v>4340</v>
      </c>
      <c r="D403" s="99">
        <f>INT(B403/B404*100)/100</f>
        <v>255.11</v>
      </c>
      <c r="E403" s="1" t="s">
        <v>3198</v>
      </c>
      <c r="F403" s="40" t="s">
        <v>1593</v>
      </c>
      <c r="G403" s="102"/>
      <c r="H403" s="99">
        <f>SUM(H401:H402)</f>
        <v>2551.16</v>
      </c>
    </row>
    <row r="404" spans="1:8" s="1" customFormat="1" ht="20.100000000000001" customHeight="1">
      <c r="B404" s="117">
        <v>10</v>
      </c>
    </row>
    <row r="406" spans="1:8" s="1" customFormat="1" ht="20.100000000000001" customHeight="1">
      <c r="B406" s="1567" t="s">
        <v>5342</v>
      </c>
      <c r="C406" s="1567"/>
      <c r="D406" s="1567"/>
      <c r="E406" s="1567"/>
      <c r="F406" s="1567"/>
      <c r="G406" s="1567"/>
      <c r="H406" s="1567"/>
    </row>
    <row r="407" spans="1:8" s="1" customFormat="1" ht="19.5">
      <c r="A407" s="262">
        <f>+A394+1</f>
        <v>1</v>
      </c>
      <c r="B407" s="1609" t="s">
        <v>5341</v>
      </c>
      <c r="C407" s="1584"/>
      <c r="D407" s="1584"/>
      <c r="E407" s="1584"/>
      <c r="F407" s="1584"/>
      <c r="G407" s="1584"/>
      <c r="H407" s="1584"/>
    </row>
    <row r="408" spans="1:8" s="1" customFormat="1" ht="15">
      <c r="A408" s="728" t="s">
        <v>4087</v>
      </c>
      <c r="B408" s="1601" t="s">
        <v>1477</v>
      </c>
      <c r="C408" s="1568"/>
      <c r="D408" s="1568"/>
      <c r="E408" s="1568"/>
      <c r="F408" s="1568"/>
      <c r="G408" s="1568"/>
      <c r="H408" s="1568"/>
    </row>
    <row r="409" spans="1:8" s="1" customFormat="1" ht="31.5">
      <c r="B409" s="68" t="s">
        <v>3156</v>
      </c>
      <c r="C409" s="68" t="s">
        <v>3157</v>
      </c>
      <c r="D409" s="68" t="s">
        <v>3158</v>
      </c>
      <c r="E409" s="68" t="s">
        <v>3159</v>
      </c>
      <c r="F409" s="68" t="s">
        <v>3160</v>
      </c>
      <c r="G409" s="68" t="s">
        <v>3161</v>
      </c>
      <c r="H409" s="68" t="s">
        <v>1586</v>
      </c>
    </row>
    <row r="410" spans="1:8" s="1" customFormat="1" ht="20.100000000000001" customHeight="1">
      <c r="B410" s="1562" t="s">
        <v>1587</v>
      </c>
      <c r="C410" s="58" t="s">
        <v>558</v>
      </c>
      <c r="D410" s="41">
        <v>12</v>
      </c>
      <c r="E410" s="55" t="s">
        <v>1589</v>
      </c>
      <c r="F410" s="107">
        <v>910</v>
      </c>
      <c r="G410" s="107">
        <f>FLOOR(D410*F410,0.01)</f>
        <v>10920</v>
      </c>
      <c r="H410" s="108"/>
    </row>
    <row r="411" spans="1:8" s="1" customFormat="1" ht="20.100000000000001" customHeight="1">
      <c r="B411" s="1563"/>
      <c r="C411" s="78" t="s">
        <v>1530</v>
      </c>
      <c r="D411" s="43">
        <v>8</v>
      </c>
      <c r="E411" s="56" t="s">
        <v>1589</v>
      </c>
      <c r="F411" s="63">
        <v>670</v>
      </c>
      <c r="G411" s="63">
        <f>FLOOR(D411*F411,0.01)</f>
        <v>5360</v>
      </c>
      <c r="H411" s="123">
        <f>SUM(G410+G411)</f>
        <v>16280</v>
      </c>
    </row>
    <row r="412" spans="1:8" s="1" customFormat="1" ht="20.100000000000001" customHeight="1">
      <c r="B412" s="1564" t="s">
        <v>2185</v>
      </c>
      <c r="C412" s="55" t="s">
        <v>1516</v>
      </c>
      <c r="D412" s="41">
        <v>8.1</v>
      </c>
      <c r="E412" s="55" t="s">
        <v>2681</v>
      </c>
      <c r="F412" s="107">
        <v>271</v>
      </c>
      <c r="G412" s="110">
        <f>FLOOR(D412*F412,0.01)</f>
        <v>2195.1</v>
      </c>
      <c r="H412" s="108"/>
    </row>
    <row r="413" spans="1:8" s="1" customFormat="1" ht="17.25">
      <c r="B413" s="1563"/>
      <c r="C413" s="56" t="s">
        <v>753</v>
      </c>
      <c r="D413" s="43">
        <v>16</v>
      </c>
      <c r="E413" s="56" t="s">
        <v>2681</v>
      </c>
      <c r="F413" s="63">
        <v>511</v>
      </c>
      <c r="G413" s="63">
        <f>FLOOR(D413*F413,0.01)</f>
        <v>8176</v>
      </c>
      <c r="H413" s="123">
        <f>SUM(G412:G413)</f>
        <v>10371.1</v>
      </c>
    </row>
    <row r="414" spans="1:8" s="1" customFormat="1" ht="16.5">
      <c r="F414" s="40" t="s">
        <v>1590</v>
      </c>
      <c r="G414" s="133"/>
      <c r="H414" s="63">
        <f>SUM(H413,H411)</f>
        <v>26651.1</v>
      </c>
    </row>
    <row r="415" spans="1:8" s="1" customFormat="1" ht="16.5">
      <c r="B415" s="1" t="s">
        <v>1592</v>
      </c>
      <c r="F415" s="40" t="s">
        <v>1571</v>
      </c>
      <c r="G415" s="133"/>
      <c r="H415" s="99">
        <f>FLOOR(H414*0.15,0.01)</f>
        <v>3997.6600000000003</v>
      </c>
    </row>
    <row r="416" spans="1:8" s="1" customFormat="1" ht="16.5">
      <c r="A416"/>
      <c r="B416" s="140">
        <f>+H416</f>
        <v>30648.76</v>
      </c>
      <c r="C416" s="27" t="s">
        <v>4340</v>
      </c>
      <c r="D416" s="99">
        <f>INT(B416/B417*100)/100</f>
        <v>306.48</v>
      </c>
      <c r="E416" s="1" t="s">
        <v>3198</v>
      </c>
      <c r="F416" s="40" t="s">
        <v>1593</v>
      </c>
      <c r="G416" s="133"/>
      <c r="H416" s="99">
        <f>SUM(H414:H415)</f>
        <v>30648.76</v>
      </c>
    </row>
    <row r="417" spans="1:8" s="1" customFormat="1" ht="15">
      <c r="B417" s="117">
        <v>100</v>
      </c>
    </row>
    <row r="419" spans="1:8" s="1" customFormat="1" ht="19.5">
      <c r="A419" s="262">
        <f>A405+1</f>
        <v>1</v>
      </c>
      <c r="B419" s="1588" t="s">
        <v>5345</v>
      </c>
      <c r="C419" s="1567"/>
      <c r="D419" s="1567"/>
      <c r="E419" s="1567"/>
      <c r="F419" s="1567"/>
      <c r="G419" s="1567"/>
      <c r="H419" s="1567"/>
    </row>
    <row r="420" spans="1:8" s="1" customFormat="1" ht="15">
      <c r="A420" s="728" t="s">
        <v>4105</v>
      </c>
      <c r="B420" s="1601" t="s">
        <v>1477</v>
      </c>
      <c r="C420" s="1568"/>
      <c r="D420" s="1568"/>
      <c r="E420" s="1568"/>
      <c r="F420" s="1568"/>
      <c r="G420" s="1568"/>
      <c r="H420" s="1568"/>
    </row>
    <row r="421" spans="1:8" s="1" customFormat="1" ht="15">
      <c r="B421" s="3"/>
      <c r="F421" s="3"/>
      <c r="G421" s="3"/>
      <c r="H421" s="3"/>
    </row>
    <row r="422" spans="1:8" s="1" customFormat="1" ht="31.5">
      <c r="B422" s="68" t="s">
        <v>3156</v>
      </c>
      <c r="C422" s="68" t="s">
        <v>3157</v>
      </c>
      <c r="D422" s="68" t="s">
        <v>3158</v>
      </c>
      <c r="E422" s="68" t="s">
        <v>3159</v>
      </c>
      <c r="F422" s="68" t="s">
        <v>3160</v>
      </c>
      <c r="G422" s="68" t="s">
        <v>3161</v>
      </c>
      <c r="H422" s="68" t="s">
        <v>1586</v>
      </c>
    </row>
    <row r="423" spans="1:8" s="1" customFormat="1" ht="17.25">
      <c r="B423" s="1562" t="s">
        <v>1587</v>
      </c>
      <c r="C423" s="58" t="s">
        <v>558</v>
      </c>
      <c r="D423" s="41">
        <v>5.8</v>
      </c>
      <c r="E423" s="55" t="s">
        <v>1589</v>
      </c>
      <c r="F423" s="107">
        <v>910</v>
      </c>
      <c r="G423" s="107">
        <f>FLOOR(D423*F423,0.01)</f>
        <v>5278</v>
      </c>
      <c r="H423" s="108"/>
    </row>
    <row r="424" spans="1:8" s="1" customFormat="1" ht="17.25">
      <c r="B424" s="1563"/>
      <c r="C424" s="78" t="s">
        <v>1530</v>
      </c>
      <c r="D424" s="43">
        <v>5.8</v>
      </c>
      <c r="E424" s="56" t="s">
        <v>1589</v>
      </c>
      <c r="F424" s="63">
        <v>670</v>
      </c>
      <c r="G424" s="63">
        <f>FLOOR(D424*F424,0.01)</f>
        <v>3886</v>
      </c>
      <c r="H424" s="123">
        <f>SUM(G423+G424)</f>
        <v>9164</v>
      </c>
    </row>
    <row r="425" spans="1:8" s="1" customFormat="1" ht="17.25">
      <c r="B425" s="1564" t="s">
        <v>2185</v>
      </c>
      <c r="C425" s="55" t="s">
        <v>1516</v>
      </c>
      <c r="D425" s="48">
        <v>8</v>
      </c>
      <c r="E425" s="55" t="s">
        <v>2681</v>
      </c>
      <c r="F425" s="109">
        <v>271</v>
      </c>
      <c r="G425" s="110">
        <f>FLOOR(D425*F425,0.01)</f>
        <v>2168</v>
      </c>
      <c r="H425" s="108"/>
    </row>
    <row r="426" spans="1:8" s="1" customFormat="1" ht="17.25">
      <c r="B426" s="1563"/>
      <c r="C426" s="56" t="s">
        <v>4286</v>
      </c>
      <c r="D426" s="43">
        <v>16</v>
      </c>
      <c r="E426" s="56" t="s">
        <v>2681</v>
      </c>
      <c r="F426" s="63">
        <v>612</v>
      </c>
      <c r="G426" s="63">
        <f>FLOOR(D426*F426,0.01)</f>
        <v>9792</v>
      </c>
      <c r="H426" s="123">
        <f>SUM(G425:G426)</f>
        <v>11960</v>
      </c>
    </row>
    <row r="427" spans="1:8" s="1" customFormat="1" ht="16.5">
      <c r="F427" s="40" t="s">
        <v>1590</v>
      </c>
      <c r="G427" s="133"/>
      <c r="H427" s="63">
        <f>SUM(H426,H424)</f>
        <v>21124</v>
      </c>
    </row>
    <row r="428" spans="1:8" s="1" customFormat="1" ht="16.5">
      <c r="B428" s="1" t="s">
        <v>1592</v>
      </c>
      <c r="F428" s="40" t="s">
        <v>1571</v>
      </c>
      <c r="G428" s="133"/>
      <c r="H428" s="99">
        <f>FLOOR(H427*0.15,0.01)</f>
        <v>3168.6</v>
      </c>
    </row>
    <row r="429" spans="1:8" s="1" customFormat="1" ht="16.5">
      <c r="A429"/>
      <c r="B429" s="140">
        <f>+H429</f>
        <v>24292.6</v>
      </c>
      <c r="C429" s="27" t="s">
        <v>4340</v>
      </c>
      <c r="D429" s="99">
        <f>INT(B429/B430*100)/100</f>
        <v>242.92</v>
      </c>
      <c r="E429" s="1" t="s">
        <v>3198</v>
      </c>
      <c r="F429" s="40" t="s">
        <v>1593</v>
      </c>
      <c r="G429" s="133"/>
      <c r="H429" s="99">
        <f>SUM(H427:H428)</f>
        <v>24292.6</v>
      </c>
    </row>
    <row r="430" spans="1:8" s="1" customFormat="1" ht="15">
      <c r="B430" s="117">
        <v>100</v>
      </c>
    </row>
    <row r="432" spans="1:8" s="1" customFormat="1" ht="21" customHeight="1">
      <c r="A432" s="262">
        <f>+A419+1</f>
        <v>2</v>
      </c>
      <c r="B432" s="1588" t="s">
        <v>1573</v>
      </c>
      <c r="C432" s="1567"/>
      <c r="D432" s="1567"/>
      <c r="E432" s="1567"/>
      <c r="F432" s="1567"/>
      <c r="G432" s="1567"/>
      <c r="H432" s="1567"/>
    </row>
    <row r="433" spans="1:8" s="1" customFormat="1" ht="20.100000000000001" customHeight="1">
      <c r="A433" s="728" t="s">
        <v>4092</v>
      </c>
      <c r="B433" s="1601" t="s">
        <v>1477</v>
      </c>
      <c r="C433" s="1568"/>
      <c r="D433" s="1568"/>
      <c r="E433" s="1568"/>
      <c r="F433" s="1568"/>
      <c r="G433" s="1568"/>
      <c r="H433" s="1568"/>
    </row>
    <row r="434" spans="1:8" s="1" customFormat="1" ht="31.5">
      <c r="B434" s="68" t="s">
        <v>3156</v>
      </c>
      <c r="C434" s="68" t="s">
        <v>3157</v>
      </c>
      <c r="D434" s="68" t="s">
        <v>3158</v>
      </c>
      <c r="E434" s="68" t="s">
        <v>3159</v>
      </c>
      <c r="F434" s="68" t="s">
        <v>3160</v>
      </c>
      <c r="G434" s="68" t="s">
        <v>3161</v>
      </c>
      <c r="H434" s="68" t="s">
        <v>1586</v>
      </c>
    </row>
    <row r="435" spans="1:8" s="1" customFormat="1" ht="20.100000000000001" customHeight="1">
      <c r="B435" s="1562" t="s">
        <v>1587</v>
      </c>
      <c r="C435" s="58" t="s">
        <v>558</v>
      </c>
      <c r="D435" s="41">
        <v>10</v>
      </c>
      <c r="E435" s="55" t="s">
        <v>1589</v>
      </c>
      <c r="F435" s="107">
        <v>910</v>
      </c>
      <c r="G435" s="107">
        <f>FLOOR(D435*F435,0.01)</f>
        <v>9100</v>
      </c>
      <c r="H435" s="108"/>
    </row>
    <row r="436" spans="1:8" s="1" customFormat="1" ht="17.25">
      <c r="B436" s="1563"/>
      <c r="C436" s="78" t="s">
        <v>1530</v>
      </c>
      <c r="D436" s="43">
        <v>5</v>
      </c>
      <c r="E436" s="56" t="s">
        <v>1589</v>
      </c>
      <c r="F436" s="63">
        <v>670</v>
      </c>
      <c r="G436" s="63">
        <f>FLOOR(D436*F436,0.01)</f>
        <v>3350</v>
      </c>
      <c r="H436" s="123">
        <f>SUM(G435+G436)</f>
        <v>12450</v>
      </c>
    </row>
    <row r="437" spans="1:8" s="1" customFormat="1" ht="18" customHeight="1">
      <c r="B437" s="1564" t="s">
        <v>2185</v>
      </c>
      <c r="C437" s="55" t="s">
        <v>1574</v>
      </c>
      <c r="D437" s="41">
        <v>2</v>
      </c>
      <c r="E437" s="55" t="s">
        <v>2920</v>
      </c>
      <c r="F437" s="107">
        <v>1280</v>
      </c>
      <c r="G437" s="110">
        <f>FLOOR(D437*F437,0.01)</f>
        <v>2560</v>
      </c>
      <c r="H437" s="108"/>
    </row>
    <row r="438" spans="1:8" s="1" customFormat="1" ht="18" customHeight="1">
      <c r="B438" s="1563"/>
      <c r="C438" s="56" t="s">
        <v>1575</v>
      </c>
      <c r="D438" s="43">
        <v>10</v>
      </c>
      <c r="E438" s="56" t="s">
        <v>2681</v>
      </c>
      <c r="F438" s="122">
        <v>114</v>
      </c>
      <c r="G438" s="63">
        <f>FLOOR(D438*F438,0.01)</f>
        <v>1140</v>
      </c>
      <c r="H438" s="123">
        <f>SUM(G437:G438)</f>
        <v>3700</v>
      </c>
    </row>
    <row r="439" spans="1:8" s="1" customFormat="1" ht="16.5">
      <c r="F439" s="40" t="s">
        <v>1590</v>
      </c>
      <c r="G439" s="133"/>
      <c r="H439" s="63">
        <f>SUM(H438,H436)</f>
        <v>16150</v>
      </c>
    </row>
    <row r="440" spans="1:8" s="1" customFormat="1" ht="18" customHeight="1">
      <c r="B440" s="1" t="s">
        <v>1592</v>
      </c>
      <c r="F440" s="40" t="s">
        <v>1570</v>
      </c>
      <c r="G440" s="133"/>
      <c r="H440" s="99">
        <f>FLOOR(H439*0.15,0.01)</f>
        <v>2422.5</v>
      </c>
    </row>
    <row r="441" spans="1:8" s="1" customFormat="1" ht="18" customHeight="1">
      <c r="A441"/>
      <c r="B441" s="140">
        <f>+H441</f>
        <v>18572.5</v>
      </c>
      <c r="C441" s="27" t="s">
        <v>4340</v>
      </c>
      <c r="D441" s="99">
        <f>INT(B441/B442*100)/100</f>
        <v>185.72</v>
      </c>
      <c r="E441" s="1" t="s">
        <v>3198</v>
      </c>
      <c r="F441" s="40" t="s">
        <v>1593</v>
      </c>
      <c r="G441" s="133"/>
      <c r="H441" s="99">
        <f>SUM(H439:H440)</f>
        <v>18572.5</v>
      </c>
    </row>
    <row r="442" spans="1:8" s="1" customFormat="1" ht="18" customHeight="1">
      <c r="B442" s="117">
        <v>100</v>
      </c>
    </row>
    <row r="444" spans="1:8" s="1" customFormat="1" ht="19.5">
      <c r="A444" s="262">
        <f>+A431+1</f>
        <v>1</v>
      </c>
      <c r="B444" s="1588" t="s">
        <v>626</v>
      </c>
      <c r="C444" s="1567"/>
      <c r="D444" s="1567"/>
      <c r="E444" s="1567"/>
      <c r="F444" s="1567"/>
      <c r="G444" s="1567"/>
      <c r="H444" s="1567"/>
    </row>
    <row r="445" spans="1:8" s="1" customFormat="1" ht="15">
      <c r="A445" s="728" t="s">
        <v>4099</v>
      </c>
      <c r="B445" s="1568" t="s">
        <v>1476</v>
      </c>
      <c r="C445" s="1568"/>
      <c r="D445" s="1568"/>
      <c r="E445" s="1568"/>
      <c r="F445" s="1568"/>
      <c r="G445" s="1568"/>
      <c r="H445" s="1568"/>
    </row>
    <row r="446" spans="1:8" s="1" customFormat="1" ht="31.5">
      <c r="B446" s="68" t="s">
        <v>3156</v>
      </c>
      <c r="C446" s="68" t="s">
        <v>3157</v>
      </c>
      <c r="D446" s="68" t="s">
        <v>3158</v>
      </c>
      <c r="E446" s="68" t="s">
        <v>3159</v>
      </c>
      <c r="F446" s="68" t="s">
        <v>3160</v>
      </c>
      <c r="G446" s="68" t="s">
        <v>3161</v>
      </c>
      <c r="H446" s="68" t="s">
        <v>1586</v>
      </c>
    </row>
    <row r="447" spans="1:8" s="1" customFormat="1" ht="17.25">
      <c r="A447" s="27"/>
      <c r="B447" s="1562" t="s">
        <v>562</v>
      </c>
      <c r="C447" s="80" t="s">
        <v>736</v>
      </c>
      <c r="D447" s="42">
        <v>9</v>
      </c>
      <c r="E447" s="53" t="s">
        <v>1589</v>
      </c>
      <c r="F447" s="116">
        <v>910</v>
      </c>
      <c r="G447" s="107">
        <f>FLOOR(D447*F447,0.01)</f>
        <v>8190</v>
      </c>
      <c r="H447" s="108"/>
    </row>
    <row r="448" spans="1:8" s="1" customFormat="1" ht="17.25">
      <c r="B448" s="1589"/>
      <c r="C448" s="78" t="s">
        <v>563</v>
      </c>
      <c r="D448" s="43">
        <v>5</v>
      </c>
      <c r="E448" s="56" t="s">
        <v>1589</v>
      </c>
      <c r="F448" s="122">
        <v>670</v>
      </c>
      <c r="G448" s="63">
        <f>FLOOR(D448*F448,0.01)</f>
        <v>3350</v>
      </c>
      <c r="H448" s="123">
        <f>SUM(G447+G448)</f>
        <v>11540</v>
      </c>
    </row>
    <row r="449" spans="1:8" s="1" customFormat="1" ht="17.25">
      <c r="B449" s="1562" t="s">
        <v>2185</v>
      </c>
      <c r="C449" s="80" t="s">
        <v>2944</v>
      </c>
      <c r="D449" s="42"/>
      <c r="E449" s="53"/>
      <c r="F449" s="116"/>
      <c r="G449" s="116"/>
      <c r="H449" s="108"/>
    </row>
    <row r="450" spans="1:8" s="1" customFormat="1" ht="17.25">
      <c r="B450" s="1592"/>
      <c r="C450" s="80" t="s">
        <v>2574</v>
      </c>
      <c r="D450" s="42">
        <v>16</v>
      </c>
      <c r="E450" s="53" t="s">
        <v>2681</v>
      </c>
      <c r="F450" s="109">
        <v>511</v>
      </c>
      <c r="G450" s="109">
        <f>FLOOR(D450*F450,0.01)</f>
        <v>8176</v>
      </c>
      <c r="H450" s="9"/>
    </row>
    <row r="451" spans="1:8" s="1" customFormat="1" ht="17.25">
      <c r="B451" s="1589"/>
      <c r="C451" s="78"/>
      <c r="D451" s="43"/>
      <c r="E451" s="56"/>
      <c r="F451" s="122"/>
      <c r="G451" s="130"/>
      <c r="H451" s="123">
        <f>SUM(G450+G451+G452)</f>
        <v>8176</v>
      </c>
    </row>
    <row r="452" spans="1:8" s="1" customFormat="1" ht="16.5">
      <c r="A452" s="3"/>
      <c r="F452" s="40" t="s">
        <v>1590</v>
      </c>
      <c r="G452" s="102"/>
      <c r="H452" s="63">
        <f>SUM(H448:H451)</f>
        <v>19716</v>
      </c>
    </row>
    <row r="453" spans="1:8" s="1" customFormat="1" ht="16.5">
      <c r="B453" s="1" t="s">
        <v>1592</v>
      </c>
      <c r="F453" s="40" t="s">
        <v>1570</v>
      </c>
      <c r="G453" s="102"/>
      <c r="H453" s="99">
        <f>FLOOR(H452*0.15,0.01)</f>
        <v>2957.4</v>
      </c>
    </row>
    <row r="454" spans="1:8" s="1" customFormat="1" ht="16.5">
      <c r="A454" s="27"/>
      <c r="B454" s="140">
        <f>+H454</f>
        <v>22673.4</v>
      </c>
      <c r="C454" s="27" t="s">
        <v>4340</v>
      </c>
      <c r="D454" s="99">
        <f>INT(B454/B455*100)/100</f>
        <v>226.73</v>
      </c>
      <c r="E454" s="1" t="s">
        <v>3198</v>
      </c>
      <c r="F454" s="40" t="s">
        <v>1593</v>
      </c>
      <c r="G454" s="102"/>
      <c r="H454" s="99">
        <f>SUM(H452:H453)</f>
        <v>22673.4</v>
      </c>
    </row>
    <row r="455" spans="1:8" s="1" customFormat="1" ht="16.5">
      <c r="B455" s="88">
        <v>100</v>
      </c>
    </row>
  </sheetData>
  <mergeCells count="149">
    <mergeCell ref="B449:B451"/>
    <mergeCell ref="B435:B436"/>
    <mergeCell ref="B437:B438"/>
    <mergeCell ref="B444:H444"/>
    <mergeCell ref="B445:H445"/>
    <mergeCell ref="B447:B448"/>
    <mergeCell ref="B420:H420"/>
    <mergeCell ref="B423:B424"/>
    <mergeCell ref="B425:B426"/>
    <mergeCell ref="B432:H432"/>
    <mergeCell ref="B433:H433"/>
    <mergeCell ref="B407:H407"/>
    <mergeCell ref="B408:H408"/>
    <mergeCell ref="B410:B411"/>
    <mergeCell ref="B412:B413"/>
    <mergeCell ref="B419:H419"/>
    <mergeCell ref="B388:B389"/>
    <mergeCell ref="B395:H395"/>
    <mergeCell ref="B396:H396"/>
    <mergeCell ref="B398:B399"/>
    <mergeCell ref="B406:H406"/>
    <mergeCell ref="B374:B375"/>
    <mergeCell ref="B376:B377"/>
    <mergeCell ref="B383:H383"/>
    <mergeCell ref="B384:H384"/>
    <mergeCell ref="B386:B387"/>
    <mergeCell ref="B361:B362"/>
    <mergeCell ref="B363:B364"/>
    <mergeCell ref="B370:H370"/>
    <mergeCell ref="B371:H371"/>
    <mergeCell ref="B372:H372"/>
    <mergeCell ref="B346:B348"/>
    <mergeCell ref="H346:H348"/>
    <mergeCell ref="B349:B351"/>
    <mergeCell ref="B358:H358"/>
    <mergeCell ref="B359:H359"/>
    <mergeCell ref="B326:H326"/>
    <mergeCell ref="B328:B330"/>
    <mergeCell ref="B331:B337"/>
    <mergeCell ref="B343:H343"/>
    <mergeCell ref="B344:H344"/>
    <mergeCell ref="B310:H310"/>
    <mergeCell ref="B312:B313"/>
    <mergeCell ref="B314:B317"/>
    <mergeCell ref="B324:H324"/>
    <mergeCell ref="B325:H325"/>
    <mergeCell ref="B292:H292"/>
    <mergeCell ref="B293:H293"/>
    <mergeCell ref="B295:B296"/>
    <mergeCell ref="B297:B303"/>
    <mergeCell ref="B309:H309"/>
    <mergeCell ref="B278:H278"/>
    <mergeCell ref="B279:H279"/>
    <mergeCell ref="B281:B282"/>
    <mergeCell ref="B283:B285"/>
    <mergeCell ref="B291:H291"/>
    <mergeCell ref="B264:H264"/>
    <mergeCell ref="B265:H265"/>
    <mergeCell ref="B266:H266"/>
    <mergeCell ref="B268:B269"/>
    <mergeCell ref="B270:B272"/>
    <mergeCell ref="B170:H170"/>
    <mergeCell ref="B171:H171"/>
    <mergeCell ref="B152:B153"/>
    <mergeCell ref="B154:B157"/>
    <mergeCell ref="A162:H162"/>
    <mergeCell ref="A164:H164"/>
    <mergeCell ref="A166:H166"/>
    <mergeCell ref="B169:H169"/>
    <mergeCell ref="B150:H150"/>
    <mergeCell ref="B123:H123"/>
    <mergeCell ref="B125:B126"/>
    <mergeCell ref="B127:B128"/>
    <mergeCell ref="B134:H134"/>
    <mergeCell ref="B135:H135"/>
    <mergeCell ref="B136:H136"/>
    <mergeCell ref="B137:H137"/>
    <mergeCell ref="B139:B140"/>
    <mergeCell ref="B141:B142"/>
    <mergeCell ref="B2:H2"/>
    <mergeCell ref="B3:H3"/>
    <mergeCell ref="B4:H4"/>
    <mergeCell ref="B13:H13"/>
    <mergeCell ref="B14:H14"/>
    <mergeCell ref="B15:H15"/>
    <mergeCell ref="B172:H172"/>
    <mergeCell ref="B174:B176"/>
    <mergeCell ref="D181:E181"/>
    <mergeCell ref="B51:B52"/>
    <mergeCell ref="B94:H94"/>
    <mergeCell ref="B60:H60"/>
    <mergeCell ref="B61:H61"/>
    <mergeCell ref="B63:B64"/>
    <mergeCell ref="B65:B69"/>
    <mergeCell ref="B74:H74"/>
    <mergeCell ref="B75:H75"/>
    <mergeCell ref="B76:H76"/>
    <mergeCell ref="B77:H77"/>
    <mergeCell ref="B79:B80"/>
    <mergeCell ref="B81:B87"/>
    <mergeCell ref="B88:B89"/>
    <mergeCell ref="B148:H148"/>
    <mergeCell ref="B149:H149"/>
    <mergeCell ref="B186:H186"/>
    <mergeCell ref="B59:H59"/>
    <mergeCell ref="B24:H24"/>
    <mergeCell ref="B25:H25"/>
    <mergeCell ref="B26:H26"/>
    <mergeCell ref="B29:B30"/>
    <mergeCell ref="B36:H36"/>
    <mergeCell ref="B37:H37"/>
    <mergeCell ref="B38:H38"/>
    <mergeCell ref="B46:H46"/>
    <mergeCell ref="B47:H47"/>
    <mergeCell ref="B49:B50"/>
    <mergeCell ref="B122:H122"/>
    <mergeCell ref="B95:H95"/>
    <mergeCell ref="B96:H96"/>
    <mergeCell ref="B98:B99"/>
    <mergeCell ref="B106:H106"/>
    <mergeCell ref="B107:H107"/>
    <mergeCell ref="B108:H108"/>
    <mergeCell ref="B109:H109"/>
    <mergeCell ref="B111:B112"/>
    <mergeCell ref="B113:B114"/>
    <mergeCell ref="B120:H120"/>
    <mergeCell ref="B121:H121"/>
    <mergeCell ref="B187:H187"/>
    <mergeCell ref="B188:H188"/>
    <mergeCell ref="B189:H189"/>
    <mergeCell ref="B191:B193"/>
    <mergeCell ref="D198:E198"/>
    <mergeCell ref="B205:H205"/>
    <mergeCell ref="B206:H206"/>
    <mergeCell ref="B208:B209"/>
    <mergeCell ref="B210:B211"/>
    <mergeCell ref="B217:H217"/>
    <mergeCell ref="B218:H218"/>
    <mergeCell ref="B220:B221"/>
    <mergeCell ref="B222:B224"/>
    <mergeCell ref="B230:H230"/>
    <mergeCell ref="B231:H231"/>
    <mergeCell ref="B250:B251"/>
    <mergeCell ref="B252:B258"/>
    <mergeCell ref="B232:H232"/>
    <mergeCell ref="B234:B235"/>
    <mergeCell ref="B236:B241"/>
    <mergeCell ref="B247:H247"/>
    <mergeCell ref="B248:H24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54</vt:i4>
      </vt:variant>
    </vt:vector>
  </HeadingPairs>
  <TitlesOfParts>
    <vt:vector size="67" baseType="lpstr">
      <vt:lpstr>Basic</vt:lpstr>
      <vt:lpstr>Dist Rate</vt:lpstr>
      <vt:lpstr>Material rate</vt:lpstr>
      <vt:lpstr>update Rate</vt:lpstr>
      <vt:lpstr>Plant and Machinary</vt:lpstr>
      <vt:lpstr>Sheet2</vt:lpstr>
      <vt:lpstr>Table of Content 2</vt:lpstr>
      <vt:lpstr>Update Descrip</vt:lpstr>
      <vt:lpstr>Sheet3</vt:lpstr>
      <vt:lpstr>Table of Content 1</vt:lpstr>
      <vt:lpstr>Sheet1</vt:lpstr>
      <vt:lpstr>rate anal ciaa</vt:lpstr>
      <vt:lpstr>inland revenue</vt:lpstr>
      <vt:lpstr>_cgi24</vt:lpstr>
      <vt:lpstr>_cgi26</vt:lpstr>
      <vt:lpstr>awood</vt:lpstr>
      <vt:lpstr>brick</vt:lpstr>
      <vt:lpstr>cheskini100</vt:lpstr>
      <vt:lpstr>cheskini150</vt:lpstr>
      <vt:lpstr>cheskini300</vt:lpstr>
      <vt:lpstr>colorpata</vt:lpstr>
      <vt:lpstr>Diagowar</vt:lpstr>
      <vt:lpstr>giwar</vt:lpstr>
      <vt:lpstr>giwire</vt:lpstr>
      <vt:lpstr>giwire24</vt:lpstr>
      <vt:lpstr>glass3</vt:lpstr>
      <vt:lpstr>glass4</vt:lpstr>
      <vt:lpstr>glass5</vt:lpstr>
      <vt:lpstr>glass6</vt:lpstr>
      <vt:lpstr>handle</vt:lpstr>
      <vt:lpstr>holpass</vt:lpstr>
      <vt:lpstr>igwire</vt:lpstr>
      <vt:lpstr>Jparling</vt:lpstr>
      <vt:lpstr>jphalak</vt:lpstr>
      <vt:lpstr>Jwarling</vt:lpstr>
      <vt:lpstr>Jwood</vt:lpstr>
      <vt:lpstr>Kabja100</vt:lpstr>
      <vt:lpstr>kabja75</vt:lpstr>
      <vt:lpstr>kila</vt:lpstr>
      <vt:lpstr>lucking300</vt:lpstr>
      <vt:lpstr>Marble</vt:lpstr>
      <vt:lpstr>mason</vt:lpstr>
      <vt:lpstr>mluck</vt:lpstr>
      <vt:lpstr>moluck</vt:lpstr>
      <vt:lpstr>pkila</vt:lpstr>
      <vt:lpstr>plainst26</vt:lpstr>
      <vt:lpstr>plainst28</vt:lpstr>
      <vt:lpstr>plywood4</vt:lpstr>
      <vt:lpstr>plywood6</vt:lpstr>
      <vt:lpstr>Basic!Print_Area</vt:lpstr>
      <vt:lpstr>'Material rate'!Print_Area</vt:lpstr>
      <vt:lpstr>'Plant and Machinary'!Print_Area</vt:lpstr>
      <vt:lpstr>Sheet1!Print_Area</vt:lpstr>
      <vt:lpstr>'Table of Content 1'!Print_Area</vt:lpstr>
      <vt:lpstr>'Table of Content 2'!Print_Area</vt:lpstr>
      <vt:lpstr>'Update Descrip'!Print_Area</vt:lpstr>
      <vt:lpstr>'update Rate'!Print_Area</vt:lpstr>
      <vt:lpstr>Basic!Print_Titles</vt:lpstr>
      <vt:lpstr>'Dist Rate'!Print_Titles</vt:lpstr>
      <vt:lpstr>'Material rate'!Print_Titles</vt:lpstr>
      <vt:lpstr>'Plant and Machinary'!Print_Titles</vt:lpstr>
      <vt:lpstr>'Table of Content 2'!Print_Titles</vt:lpstr>
      <vt:lpstr>'update Rate'!Print_Titles</vt:lpstr>
      <vt:lpstr>shandle</vt:lpstr>
      <vt:lpstr>Swood</vt:lpstr>
      <vt:lpstr>Tikply4</vt:lpstr>
      <vt:lpstr>Ttile</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BCMDO</dc:creator>
  <cp:lastModifiedBy>USER</cp:lastModifiedBy>
  <cp:lastPrinted>2025-08-05T05:41:12Z</cp:lastPrinted>
  <dcterms:created xsi:type="dcterms:W3CDTF">2001-09-13T09:23:52Z</dcterms:created>
  <dcterms:modified xsi:type="dcterms:W3CDTF">2026-07-21T06:49:16Z</dcterms:modified>
  <cp:contentStatus>Sun</cp:contentStatus>
</cp:coreProperties>
</file>